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Scorecard" sheetId="3" state="visible" r:id="rId5"/>
    <sheet name="Score_Calc" sheetId="4" state="visible" r:id="rId6"/>
    <sheet name="Loan_Sample" sheetId="5" state="visible" r:id="rId7"/>
    <sheet name="Deciles" sheetId="6" state="visible" r:id="rId8"/>
    <sheet name="PSI" sheetId="7" state="visible" r:id="rId9"/>
    <sheet name="Calibration" sheetId="8" state="visible" r:id="rId10"/>
    <sheet name="Scenario" sheetId="9" state="visible" r:id="rId11"/>
    <sheet name="Checks" sheetId="10" state="visible" r:id="rId12"/>
    <sheet name="Conclusions" sheetId="11" state="visible" r:id="rId13"/>
    <sheet name="Python_Ref" sheetId="12" state="visible" r:id="rId14"/>
    <sheet name="Curves_Python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<sst xmlns="http://schemas.openxmlformats.org/spreadsheetml/2006/main" count="8873" uniqueCount="335">
  <si>
    <t xml:space="preserve">Mortgage delinquency and prepayment model: Excel companion (synthetic data)</t>
  </si>
  <si>
    <t xml:space="preserve">Purpose: a live, auditable version of the scorecard, decile, PSI, calibration and scenario calculations for 2,000 out-of-time loans.</t>
  </si>
  <si>
    <t xml:space="preserve">All loans are simulated. Nothing here describes real borrowers.</t>
  </si>
  <si>
    <t xml:space="preserve">Static values from Python: Scorecard bins, Loan_Sample attributes and Python_Ref, Curves_Python, and the model scalars on Inputs.</t>
  </si>
  <si>
    <t xml:space="preserve">Live formulas: Loan_Sample xl_ columns, Score_Calc, Deciles, PSI, Calibration, Scenario and Checks.</t>
  </si>
  <si>
    <t xml:space="preserve">Conclusions is static text written at build time.</t>
  </si>
  <si>
    <t xml:space="preserve">How to use: change the scenario selector on Inputs (1 to 6) to re-run the shocked PD, expected loss and prepay summary on Scenario.</t>
  </si>
  <si>
    <t xml:space="preserve">Change the one-loan calculator inputs on Inputs to score a single loan on Score_Calc (clear a cell to test the missing bin).</t>
  </si>
  <si>
    <t xml:space="preserve">Checks cell 'All checks pass' must read 1.</t>
  </si>
  <si>
    <t xml:space="preserve">Approximations: the prepay side holds BURNOUT fixed at a value solved to match the Python GBM base prepay (no history in the sample); decile AUC and Gini are trapezoid approximations; the scenario applies the full shock at the snapshot with no ramp.</t>
  </si>
  <si>
    <t xml:space="preserve">Python reconciliation is run by mortgage_risk.reconcile_excel against a LibreOffice recalculation; see outputs/excel_reconciliation.json.</t>
  </si>
  <si>
    <t xml:space="preserve">Inputs (all typed numbers live here; synthetic data, not real loans)</t>
  </si>
  <si>
    <t xml:space="preserve">Scenario selector (1 to 6)</t>
  </si>
  <si>
    <t xml:space="preserve">Matches the scenario table below; change this one cell</t>
  </si>
  <si>
    <t xml:space="preserve">LGD assumption</t>
  </si>
  <si>
    <t xml:space="preserve">config.LGD_ASSUMPTION</t>
  </si>
  <si>
    <t xml:space="preserve">Scorecard PDO (points to double the odds)</t>
  </si>
  <si>
    <t xml:space="preserve">config.SCORECARD_PDO</t>
  </si>
  <si>
    <t xml:space="preserve">Scorecard base score</t>
  </si>
  <si>
    <t xml:space="preserve">config.SCORECARD_BASE_SCORE</t>
  </si>
  <si>
    <t xml:space="preserve">Scorecard base odds (good:bad)</t>
  </si>
  <si>
    <t xml:space="preserve">config.SCORECARD_BASE_ODDS</t>
  </si>
  <si>
    <t xml:space="preserve">Scorecard factor</t>
  </si>
  <si>
    <t xml:space="preserve">PDO / ln 2 (formula)</t>
  </si>
  <si>
    <t xml:space="preserve">Scorecard offset</t>
  </si>
  <si>
    <t xml:space="preserve">base score - factor x ln(base odds) (formula)</t>
  </si>
  <si>
    <t xml:space="preserve">Scorecard logit intercept</t>
  </si>
  <si>
    <t xml:space="preserve">Python scorecard fit</t>
  </si>
  <si>
    <t xml:space="preserve">PD Platt calibrator slope</t>
  </si>
  <si>
    <t xml:space="preserve">Python calibrator, applied to the scorecard margin</t>
  </si>
  <si>
    <t xml:space="preserve">PD Platt calibrator intercept</t>
  </si>
  <si>
    <t xml:space="preserve">Python calibrator</t>
  </si>
  <si>
    <t xml:space="preserve">Probability clip</t>
  </si>
  <si>
    <t xml:space="preserve">models.PROB_CLIP</t>
  </si>
  <si>
    <t xml:space="preserve">Prepay BURNOUT assumption (months)</t>
  </si>
  <si>
    <t xml:space="preserve">APPROXIMATION: no burnout history in the sample; one fixed value solved so base 12m prepay matches the Python GBM base</t>
  </si>
  <si>
    <t xml:space="preserve">Prepay Platt calibrator slope</t>
  </si>
  <si>
    <t xml:space="preserve">Python calibrator on the prepay hinge logit</t>
  </si>
  <si>
    <t xml:space="preserve">Prepay Platt calibrator intercept</t>
  </si>
  <si>
    <t xml:space="preserve">Seasoning ramp months</t>
  </si>
  <si>
    <t xml:space="preserve">SEASONING_RAMP = min(age / this, 1)</t>
  </si>
  <si>
    <t xml:space="preserve">Prepay MTM_LTV cap</t>
  </si>
  <si>
    <t xml:space="preserve">models.MTM_LTV_CAP</t>
  </si>
  <si>
    <t xml:space="preserve">PSI share floor</t>
  </si>
  <si>
    <t xml:space="preserve">evaluation.PSI_FLOOR</t>
  </si>
  <si>
    <t xml:space="preserve">PSI band: stable below</t>
  </si>
  <si>
    <t xml:space="preserve">config.PSI_BANDS</t>
  </si>
  <si>
    <t xml:space="preserve">PSI band: moderate below</t>
  </si>
  <si>
    <t xml:space="preserve">Selected scenario</t>
  </si>
  <si>
    <t xml:space="preserve">Selected rate shock (bp)</t>
  </si>
  <si>
    <t xml:space="preserve">Selected HPI shock (%)</t>
  </si>
  <si>
    <t xml:space="preserve">Selected unemployment shock (pt)</t>
  </si>
  <si>
    <t xml:space="preserve">Scenario table</t>
  </si>
  <si>
    <t xml:space="preserve">rate_bp</t>
  </si>
  <si>
    <t xml:space="preserve">hpi_pct</t>
  </si>
  <si>
    <t xml:space="preserve">unemp_pt</t>
  </si>
  <si>
    <t xml:space="preserve">Base</t>
  </si>
  <si>
    <t xml:space="preserve">Rates +200bp</t>
  </si>
  <si>
    <t xml:space="preserve">Rates -200bp</t>
  </si>
  <si>
    <t xml:space="preserve">HPI -20%</t>
  </si>
  <si>
    <t xml:space="preserve">Unemployment +4pt</t>
  </si>
  <si>
    <t xml:space="preserve">Adverse combined</t>
  </si>
  <si>
    <t xml:space="preserve">Prepay hinge logit term</t>
  </si>
  <si>
    <t xml:space="preserve">coef</t>
  </si>
  <si>
    <t xml:space="preserve">knot</t>
  </si>
  <si>
    <t xml:space="preserve">const</t>
  </si>
  <si>
    <t xml:space="preserve">hinge_0.0</t>
  </si>
  <si>
    <t xml:space="preserve">hinge_0.5</t>
  </si>
  <si>
    <t xml:space="preserve">hinge_1.0</t>
  </si>
  <si>
    <t xml:space="preserve">hinge_1.5</t>
  </si>
  <si>
    <t xml:space="preserve">burnout</t>
  </si>
  <si>
    <t xml:space="preserve">seasoning_ramp</t>
  </si>
  <si>
    <t xml:space="preserve">mtm_ltv</t>
  </si>
  <si>
    <t xml:space="preserve">fico</t>
  </si>
  <si>
    <t xml:space="preserve">One-loan calculator inputs (blank = missing)</t>
  </si>
  <si>
    <t xml:space="preserve">value</t>
  </si>
  <si>
    <t xml:space="preserve">orig_ltv</t>
  </si>
  <si>
    <t xml:space="preserve">dti</t>
  </si>
  <si>
    <t xml:space="preserve">incentive</t>
  </si>
  <si>
    <t xml:space="preserve">age</t>
  </si>
  <si>
    <t xml:space="preserve">unemp</t>
  </si>
  <si>
    <t xml:space="preserve">unemp_chg_12m</t>
  </si>
  <si>
    <t xml:space="preserve">Scorecard bin table (inputs from Python; scorecard_table.csv)</t>
  </si>
  <si>
    <t xml:space="preserve">Bins are (bin_lo, bin_hi]; the missing bin has blank bounds. Column G is the lookup helper (finite upper edges).</t>
  </si>
  <si>
    <t xml:space="preserve">variable</t>
  </si>
  <si>
    <t xml:space="preserve">bin_lo</t>
  </si>
  <si>
    <t xml:space="preserve">bin_hi</t>
  </si>
  <si>
    <t xml:space="preserve">woe</t>
  </si>
  <si>
    <t xml:space="preserve">points</t>
  </si>
  <si>
    <t xml:space="preserve">edge_helper</t>
  </si>
  <si>
    <t xml:space="preserve">best_points</t>
  </si>
  <si>
    <t xml:space="preserve">n_bins</t>
  </si>
  <si>
    <t xml:space="preserve">-inf</t>
  </si>
  <si>
    <t xml:space="preserve">inf</t>
  </si>
  <si>
    <t xml:space="preserve">One-loan scorecard calculator (inputs are on the Inputs sheet; blank input = missing bin)</t>
  </si>
  <si>
    <t xml:space="preserve">bin_number</t>
  </si>
  <si>
    <t xml:space="preserve">coef x woe</t>
  </si>
  <si>
    <t xml:space="preserve">best_bin_points</t>
  </si>
  <si>
    <t xml:space="preserve">shortfall</t>
  </si>
  <si>
    <t xml:space="preserve">tiebreak_key</t>
  </si>
  <si>
    <t xml:space="preserve">Sum of coef x woe</t>
  </si>
  <si>
    <t xml:space="preserve">Logit margin</t>
  </si>
  <si>
    <t xml:space="preserve">PD (calibrated)</t>
  </si>
  <si>
    <t xml:space="preserve">Total score</t>
  </si>
  <si>
    <t xml:space="preserve">Sum of per-variable points (equals total score)</t>
  </si>
  <si>
    <t xml:space="preserve">Top 3 variables by points shortfall versus the best bin</t>
  </si>
  <si>
    <t xml:space="preserve">rank</t>
  </si>
  <si>
    <t xml:space="preserve">shortfall_points</t>
  </si>
  <si>
    <t xml:space="preserve">Loan sample: 2,000 out-of-time snapshot loans (synthetic). Python columns are static; xl_ columns are live formulas.</t>
  </si>
  <si>
    <t xml:space="preserve">Attributes were scored in float32 in Python, so they are stored at float32 precision to land on the same bins.</t>
  </si>
  <si>
    <t xml:space="preserve">loan_id</t>
  </si>
  <si>
    <t xml:space="preserve">snapshot_date</t>
  </si>
  <si>
    <t xml:space="preserve">orig_rate</t>
  </si>
  <si>
    <t xml:space="preserve">log_upb</t>
  </si>
  <si>
    <t xml:space="preserve">hpi_chg_12m</t>
  </si>
  <si>
    <t xml:space="preserve">times_30dpd_12m</t>
  </si>
  <si>
    <t xml:space="preserve">dlq_status</t>
  </si>
  <si>
    <t xml:space="preserve">purpose</t>
  </si>
  <si>
    <t xml:space="preserve">occupancy</t>
  </si>
  <si>
    <t xml:space="preserve">n_borrowers</t>
  </si>
  <si>
    <t xml:space="preserve">state</t>
  </si>
  <si>
    <t xml:space="preserve">target_pd12</t>
  </si>
  <si>
    <t xml:space="preserve">cur_upb</t>
  </si>
  <si>
    <t xml:space="preserve">py_scorecard_pd</t>
  </si>
  <si>
    <t xml:space="preserve">py_scorecard_points</t>
  </si>
  <si>
    <t xml:space="preserve">py_gbm_pd</t>
  </si>
  <si>
    <t xml:space="preserve">xl_woe_fico</t>
  </si>
  <si>
    <t xml:space="preserve">xl_woe_orig_ltv</t>
  </si>
  <si>
    <t xml:space="preserve">xl_woe_mtm_ltv</t>
  </si>
  <si>
    <t xml:space="preserve">xl_woe_dti</t>
  </si>
  <si>
    <t xml:space="preserve">xl_woe_incentive</t>
  </si>
  <si>
    <t xml:space="preserve">xl_woe_age</t>
  </si>
  <si>
    <t xml:space="preserve">xl_woe_unemp</t>
  </si>
  <si>
    <t xml:space="preserve">xl_woe_unemp_chg_12m</t>
  </si>
  <si>
    <t xml:space="preserve">xl_margin</t>
  </si>
  <si>
    <t xml:space="preserve">xl_pd</t>
  </si>
  <si>
    <t xml:space="preserve">xl_points</t>
  </si>
  <si>
    <t xml:space="preserve">xl_rank</t>
  </si>
  <si>
    <t xml:space="preserve">xl_decile</t>
  </si>
  <si>
    <t xml:space="preserve">2021-07-31</t>
  </si>
  <si>
    <t xml:space="preserve">C</t>
  </si>
  <si>
    <t xml:space="preserve">O</t>
  </si>
  <si>
    <t xml:space="preserve">GA</t>
  </si>
  <si>
    <t xml:space="preserve">2020-07-31</t>
  </si>
  <si>
    <t xml:space="preserve">P</t>
  </si>
  <si>
    <t xml:space="preserve">2022-01-31</t>
  </si>
  <si>
    <t xml:space="preserve">N</t>
  </si>
  <si>
    <t xml:space="preserve">TX</t>
  </si>
  <si>
    <t xml:space="preserve">PA</t>
  </si>
  <si>
    <t xml:space="preserve">CA</t>
  </si>
  <si>
    <t xml:space="preserve">2023-07-31</t>
  </si>
  <si>
    <t xml:space="preserve">AZ</t>
  </si>
  <si>
    <t xml:space="preserve">2023-01-31</t>
  </si>
  <si>
    <t xml:space="preserve">I</t>
  </si>
  <si>
    <t xml:space="preserve">NV</t>
  </si>
  <si>
    <t xml:space="preserve">2022-07-31</t>
  </si>
  <si>
    <t xml:space="preserve">FL</t>
  </si>
  <si>
    <t xml:space="preserve">2020-01-31</t>
  </si>
  <si>
    <t xml:space="preserve">2021-01-31</t>
  </si>
  <si>
    <t xml:space="preserve">OH</t>
  </si>
  <si>
    <t xml:space="preserve">S</t>
  </si>
  <si>
    <t xml:space="preserve">NY</t>
  </si>
  <si>
    <t xml:space="preserve">IL</t>
  </si>
  <si>
    <t xml:space="preserve">Decile table over the live scorecard PD (descending score, ties broken by input order, as in evaluation.decile_table)</t>
  </si>
  <si>
    <t xml:space="preserve">Loans</t>
  </si>
  <si>
    <t xml:space="preserve">Base group size</t>
  </si>
  <si>
    <t xml:space="preserve">Groups with one extra loan</t>
  </si>
  <si>
    <t xml:space="preserve">decile</t>
  </si>
  <si>
    <t xml:space="preserve">n</t>
  </si>
  <si>
    <t xml:space="preserve">events</t>
  </si>
  <si>
    <t xml:space="preserve">event_rate</t>
  </si>
  <si>
    <t xml:space="preserve">mean_pd</t>
  </si>
  <si>
    <t xml:space="preserve">cum_events_share</t>
  </si>
  <si>
    <t xml:space="preserve">lift</t>
  </si>
  <si>
    <t xml:space="preserve">ks_at_decile</t>
  </si>
  <si>
    <t xml:space="preserve">cum_nonevents_share</t>
  </si>
  <si>
    <t xml:space="preserve">roc_trapezoid_area</t>
  </si>
  <si>
    <t xml:space="preserve">py_full_oot_event_rate</t>
  </si>
  <si>
    <t xml:space="preserve">py_full_oot_mean_score</t>
  </si>
  <si>
    <t xml:space="preserve">py_full_oot_ks</t>
  </si>
  <si>
    <t xml:space="preserve">Max KS (decile based)</t>
  </si>
  <si>
    <t xml:space="preserve">AUC, approximate (decile ROC trapezoid)</t>
  </si>
  <si>
    <t xml:space="preserve">Gini, approximate (2 x AUC - 1)</t>
  </si>
  <si>
    <t xml:space="preserve">Population stability index of the scorecard PD: training quantile bins vs the 2,000-loan sample (live)</t>
  </si>
  <si>
    <t xml:space="preserve">Share floor</t>
  </si>
  <si>
    <t xml:space="preserve">Band thresholds (stable below / moderate below)</t>
  </si>
  <si>
    <t xml:space="preserve">bin</t>
  </si>
  <si>
    <t xml:space="preserve">lo (exclusive)</t>
  </si>
  <si>
    <t xml:space="preserve">hi (inclusive)</t>
  </si>
  <si>
    <t xml:space="preserve">expected_share</t>
  </si>
  <si>
    <t xml:space="preserve">actual_share</t>
  </si>
  <si>
    <t xml:space="preserve">actual_count</t>
  </si>
  <si>
    <t xml:space="preserve">expected_floored</t>
  </si>
  <si>
    <t xml:space="preserve">actual_floored</t>
  </si>
  <si>
    <t xml:space="preserve">psi_contribution</t>
  </si>
  <si>
    <t xml:space="preserve">Total PSI</t>
  </si>
  <si>
    <t xml:space="preserve">Python PSI, train vs full OOT (pd_logit)</t>
  </si>
  <si>
    <t xml:space="preserve">Note: the training distribution is stored only for the score, so per-variable PSI is not recomputed live; Python CSI is on Python_Ref.</t>
  </si>
  <si>
    <t xml:space="preserve">Calibration of the live scorecard PD by decile (decile 1 = highest predicted PD)</t>
  </si>
  <si>
    <t xml:space="preserve">mean_predicted_pd</t>
  </si>
  <si>
    <t xml:space="preserve">observed_rate</t>
  </si>
  <si>
    <t xml:space="preserve">predicted_minus_observed</t>
  </si>
  <si>
    <t xml:space="preserve">expected_events</t>
  </si>
  <si>
    <t xml:space="preserve">hosmer_lemeshow_term</t>
  </si>
  <si>
    <t xml:space="preserve">Brier score (live)</t>
  </si>
  <si>
    <t xml:space="preserve">Brier of a constant base-rate forecast</t>
  </si>
  <si>
    <t xml:space="preserve">Hosmer-Lemeshow statistic (10 groups)</t>
  </si>
  <si>
    <t xml:space="preserve">Total expected events</t>
  </si>
  <si>
    <t xml:space="preserve">Total observed events</t>
  </si>
  <si>
    <t xml:space="preserve">Expected / observed</t>
  </si>
  <si>
    <t xml:space="preserve">Scenario: selected shock applied to the 2,000-loan sample (scorecard re-binned on shocked attributes; prepay hinge logit)</t>
  </si>
  <si>
    <t xml:space="preserve">Shock mapping: unemp and unemp_chg_12m + unemp_pt; mtm_ltv / (1 + hpi_pct/100); incentive - rate_bp/100. Full shock applied at the snapshot (no ramp). The scorecard uses these four macro-sensitive variables directly, so no separate uplift table is needed.</t>
  </si>
  <si>
    <t xml:space="preserve">Metric</t>
  </si>
  <si>
    <t xml:space="preserve">Base (no shock)</t>
  </si>
  <si>
    <t xml:space="preserve">Change</t>
  </si>
  <si>
    <t xml:space="preserve">Total UPB (USD)</t>
  </si>
  <si>
    <t xml:space="preserve">Expected 12-month defaults (sum of PD)</t>
  </si>
  <si>
    <t xml:space="preserve">UPB-weighted 12-month PD</t>
  </si>
  <si>
    <t xml:space="preserve">Expected loss = PD x LGD x UPB (USD)</t>
  </si>
  <si>
    <t xml:space="preserve">Expected loss, % of UPB</t>
  </si>
  <si>
    <t xml:space="preserve">UPB-weighted SMM (monthly prepay rate)</t>
  </si>
  <si>
    <t xml:space="preserve">12-month prepay at constant SMM = 1-(1-SMM)^12 (CPR)</t>
  </si>
  <si>
    <t xml:space="preserve">12-month default rate (CDR proxy) = UPB-weighted PD</t>
  </si>
  <si>
    <t xml:space="preserve">Python GBM reference for the selected scenario (static curves, 12 months; context only)</t>
  </si>
  <si>
    <t xml:space="preserve">default_12m_pct_upb</t>
  </si>
  <si>
    <t xml:space="preserve">prepay_12m_pct_upb</t>
  </si>
  <si>
    <t xml:space="preserve">avg_cpr_12m</t>
  </si>
  <si>
    <t xml:space="preserve">avg_cdr_12m</t>
  </si>
  <si>
    <t xml:space="preserve">Note: the GBM PD is insensitive to the rate shock; the scorecard moves only through its incentive variable.</t>
  </si>
  <si>
    <t xml:space="preserve">unemp_s</t>
  </si>
  <si>
    <t xml:space="preserve">unemp_chg_s</t>
  </si>
  <si>
    <t xml:space="preserve">mtm_ltv_s</t>
  </si>
  <si>
    <t xml:space="preserve">incentive_s</t>
  </si>
  <si>
    <t xml:space="preserve">woe_s_unemp</t>
  </si>
  <si>
    <t xml:space="preserve">woe_s_unemp_chg_12m</t>
  </si>
  <si>
    <t xml:space="preserve">woe_s_mtm_ltv</t>
  </si>
  <si>
    <t xml:space="preserve">woe_s_incentive</t>
  </si>
  <si>
    <t xml:space="preserve">margin_s</t>
  </si>
  <si>
    <t xml:space="preserve">pd_s</t>
  </si>
  <si>
    <t xml:space="preserve">el_base</t>
  </si>
  <si>
    <t xml:space="preserve">el_s</t>
  </si>
  <si>
    <t xml:space="preserve">pp_margin_base</t>
  </si>
  <si>
    <t xml:space="preserve">smm_base</t>
  </si>
  <si>
    <t xml:space="preserve">pp_margin_s</t>
  </si>
  <si>
    <t xml:space="preserve">smm_s</t>
  </si>
  <si>
    <t xml:space="preserve">Integrity checks (1 = pass)</t>
  </si>
  <si>
    <t xml:space="preserve">check</t>
  </si>
  <si>
    <t xml:space="preserve">pass</t>
  </si>
  <si>
    <t xml:space="preserve">Loan count equals decile count total</t>
  </si>
  <si>
    <t xml:space="preserve">Decile counts sum to the sample size</t>
  </si>
  <si>
    <t xml:space="preserve">Events across deciles equal sample events</t>
  </si>
  <si>
    <t xml:space="preserve">All base PD within [0,1]</t>
  </si>
  <si>
    <t xml:space="preserve">All stressed PD within [0,1]</t>
  </si>
  <si>
    <t xml:space="preserve">All SMM within [0,1]</t>
  </si>
  <si>
    <t xml:space="preserve">Ranks are a permutation of 1..N</t>
  </si>
  <si>
    <t xml:space="preserve">Expected PSI shares sum to 1</t>
  </si>
  <si>
    <t xml:space="preserve">Actual PSI shares sum to 1</t>
  </si>
  <si>
    <t xml:space="preserve">Cumulative event capture ends at 1</t>
  </si>
  <si>
    <t xml:space="preserve">Expected events equal sum of PD</t>
  </si>
  <si>
    <t xml:space="preserve">Live PD matches the exported Python PD (max abs diff)</t>
  </si>
  <si>
    <t xml:space="preserve">Live points match the exported Python points (max abs diff)</t>
  </si>
  <si>
    <t xml:space="preserve">Calculator per-variable points sum to total score</t>
  </si>
  <si>
    <t xml:space="preserve">All checks pass (1 = yes)</t>
  </si>
  <si>
    <t xml:space="preserve">Conclusions (static text written by build_workbook.py from the computed numbers; rerun the build to refresh)</t>
  </si>
  <si>
    <t xml:space="preserve">All data are synthetic, simulated from a known generating process. These results show the method works, not how real loans behave.</t>
  </si>
  <si>
    <t xml:space="preserve">Rank ordering: on 2,000 out-of-time loans the decile KS is 0.397; the decile-trapezoid Gini is 0.479 (approximate, exact AUC is 0.747). The top decile holds 38% of defaults, a lift of 3.8x.</t>
  </si>
  <si>
    <t xml:space="preserve">Stability: PSI of the scorecard PD against the training bins is 0.0150, in the stable band (thresholds 0.1 and 0.25). Per-variable CSI is on Python_Ref, not recomputed here.</t>
  </si>
  <si>
    <t xml:space="preserve">Calibration: mean predicted PD is 1.677% against an observed rate of 1.950% (expected/observed events 0.86); the model is moderately miscalibrated in aggregate. Brier 0.01861 versus 0.01912 for a constant base-rate forecast. Hosmer-Lemeshow statistic 26.5 on 10 groups; with only 39 events the deciles are noisy.</t>
  </si>
  <si>
    <t xml:space="preserve">Scenario results on the sample (scorecard re-binned on shocked attributes; prepay hinge logit with BURNOUT fixed at 36.4 months, solved to match the Python GBM base 12-month prepay; an approximation):</t>
  </si>
  <si>
    <t xml:space="preserve">  Base: expected 12-month defaults 33.5, UPB-weighted PD 1.694%, expected loss $2,719,361 (0.593% of UPB), SMM 1.0034%, 12-month prepay 11.40%.</t>
  </si>
  <si>
    <t xml:space="preserve">  Rates +200bp: expected 12-month defaults 32.4, UPB-weighted PD 1.635%, expected loss $2,624,544 (0.572% of UPB), SMM 0.2225%, 12-month prepay 2.64%.</t>
  </si>
  <si>
    <t xml:space="preserve">  Rates -200bp: expected 12-month defaults 34.0, UPB-weighted PD 1.716%, expected loss $2,755,004 (0.601% of UPB), SMM 2.9749%, 12-month prepay 30.40%.</t>
  </si>
  <si>
    <t xml:space="preserve">  HPI -20%: expected 12-month defaults 41.0, UPB-weighted PD 2.085%, expected loss $3,347,631 (0.730% of UPB), SMM 0.9585%, 12-month prepay 10.91%.</t>
  </si>
  <si>
    <t xml:space="preserve">  Unemployment +4pt: expected 12-month defaults 55.6, UPB-weighted PD 2.795%, expected loss $4,487,747 (0.978% of UPB), SMM 1.0034%, 12-month prepay 11.40%.</t>
  </si>
  <si>
    <t xml:space="preserve">  Adverse combined: expected 12-month defaults 65.5, UPB-weighted PD 3.319%, expected loss $5,328,073 (1.161% of UPB), SMM 0.2122%, 12-month prepay 2.52%.</t>
  </si>
  <si>
    <t xml:space="preserve">The adverse combined case raises expected defaults from 33.5 to 65.5 (+95%); unemployment and house-price shocks drive scorecard PD, rate shocks only slightly.</t>
  </si>
  <si>
    <t xml:space="preserve">Rate shocks move prepay a great deal in this hinge logit (a 200bp rise cuts incentive and the 12-month prepay rate falls sharply), whereas the Python GBM curves barely move. Treat the rate-scenario prepay figures as a logit extrapolation, not a forecast.</t>
  </si>
  <si>
    <t xml:space="preserve">Limits: one scenario step is applied at the snapshot without a ramp, LGD is a flat assumption, and the prepay side is a single-month hazard annualised at a constant SMM, not the 60-month Python projection (see Curves_Python).</t>
  </si>
  <si>
    <t xml:space="preserve">The Python comparison is in Checks (live formulas versus exported Python scores) and in outputs/excel_reconciliation.json.</t>
  </si>
  <si>
    <t xml:space="preserve">Python reference values (static, from the full out-of-time population unless stated)</t>
  </si>
  <si>
    <t xml:space="preserve">Deciles, scorecard, full OOT (deciles_pd_pd_logit.csv)</t>
  </si>
  <si>
    <t xml:space="preserve">mean_score</t>
  </si>
  <si>
    <t xml:space="preserve">PSI expected bins (psi_train_bins.csv); -inf shown as -1 and inf as 2 (PD domain bounds)</t>
  </si>
  <si>
    <t xml:space="preserve">lo</t>
  </si>
  <si>
    <t xml:space="preserve">hi</t>
  </si>
  <si>
    <t xml:space="preserve">train_share</t>
  </si>
  <si>
    <t xml:space="preserve">Python PSI and CSI, train vs full OOT (psi_csi.csv)</t>
  </si>
  <si>
    <t xml:space="preserve">kind</t>
  </si>
  <si>
    <t xml:space="preserve">name</t>
  </si>
  <si>
    <t xml:space="preserve">psi</t>
  </si>
  <si>
    <t xml:space="preserve">band</t>
  </si>
  <si>
    <t xml:space="preserve">score</t>
  </si>
  <si>
    <t xml:space="preserve">pd_logit:train_vs_calib</t>
  </si>
  <si>
    <t xml:space="preserve">moderate</t>
  </si>
  <si>
    <t xml:space="preserve">pd_logit:train_vs_oot</t>
  </si>
  <si>
    <t xml:space="preserve">stable</t>
  </si>
  <si>
    <t xml:space="preserve">pd_xgb:train_vs_calib</t>
  </si>
  <si>
    <t xml:space="preserve">pd_xgb:train_vs_oot</t>
  </si>
  <si>
    <t xml:space="preserve">pd_lgbm:train_vs_calib</t>
  </si>
  <si>
    <t xml:space="preserve">pd_lgbm:train_vs_oot</t>
  </si>
  <si>
    <t xml:space="preserve">csi</t>
  </si>
  <si>
    <t xml:space="preserve">significant</t>
  </si>
  <si>
    <t xml:space="preserve">Python GBM scenario summary (scenario_12m.csv; PD and prepay GBMs, 60-month projection)</t>
  </si>
  <si>
    <t xml:space="preserve">scenario</t>
  </si>
  <si>
    <t xml:space="preserve">PD model benchmark (benchmark_pd.csv)</t>
  </si>
  <si>
    <t xml:space="preserve">model</t>
  </si>
  <si>
    <t xml:space="preserve">train_auc</t>
  </si>
  <si>
    <t xml:space="preserve">train_gini</t>
  </si>
  <si>
    <t xml:space="preserve">train_ks</t>
  </si>
  <si>
    <t xml:space="preserve">train_brier</t>
  </si>
  <si>
    <t xml:space="preserve">calib_auc</t>
  </si>
  <si>
    <t xml:space="preserve">calib_gini</t>
  </si>
  <si>
    <t xml:space="preserve">calib_ks</t>
  </si>
  <si>
    <t xml:space="preserve">calib_brier</t>
  </si>
  <si>
    <t xml:space="preserve">oot_auc</t>
  </si>
  <si>
    <t xml:space="preserve">oot_gini</t>
  </si>
  <si>
    <t xml:space="preserve">oot_ks</t>
  </si>
  <si>
    <t xml:space="preserve">oot_brier</t>
  </si>
  <si>
    <t xml:space="preserve">delong_dauc_vs_logit</t>
  </si>
  <si>
    <t xml:space="preserve">delong_p_vs_logit</t>
  </si>
  <si>
    <t xml:space="preserve">oot_auc_ci_lo</t>
  </si>
  <si>
    <t xml:space="preserve">oot_auc_ci_hi</t>
  </si>
  <si>
    <t xml:space="preserve">pd_logit</t>
  </si>
  <si>
    <t xml:space="preserve">pd_xgb</t>
  </si>
  <si>
    <t xml:space="preserve">pd_xgb_weighted_sensitivity</t>
  </si>
  <si>
    <t xml:space="preserve">pd_lgbm</t>
  </si>
  <si>
    <t xml:space="preserve">Python GBM scenario curves (scenario_curves.csv; static reference, 60 months per scenario)</t>
  </si>
  <si>
    <t xml:space="preserve">month</t>
  </si>
  <si>
    <t xml:space="preserve">smm</t>
  </si>
  <si>
    <t xml:space="preserve">mdr</t>
  </si>
  <si>
    <t xml:space="preserve">cpr</t>
  </si>
  <si>
    <t xml:space="preserve">cdr</t>
  </si>
  <si>
    <t xml:space="preserve">survival_upb</t>
  </si>
  <si>
    <t xml:space="preserve">exp_defaults_upb</t>
  </si>
  <si>
    <t xml:space="preserve">exp_prepay_upb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</si>
</sst>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10" customFormat="false" ht="15" hidden="false" customHeight="false" outlineLevel="0" collapsed="false">
      <c r="A10" s="0" t="s">
        <v>6</v>
      </c>
    </row>
    <row r="11" customFormat="false" ht="15" hidden="false" customHeight="false" outlineLevel="0" collapsed="false">
      <c r="A11" s="0" t="s">
        <v>7</v>
      </c>
    </row>
    <row r="12" customFormat="false" ht="15" hidden="false" customHeight="false" outlineLevel="0" collapsed="false">
      <c r="A12" s="0" t="s">
        <v>8</v>
      </c>
    </row>
    <row r="14" customFormat="false" ht="15" hidden="false" customHeight="false" outlineLevel="0" collapsed="false">
      <c r="A14" s="0" t="s">
        <v>9</v>
      </c>
    </row>
    <row r="15" customFormat="false" ht="15" hidden="false" customHeight="false" outlineLevel="0" collapsed="false">
      <c r="A15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11</v>
      </c>
    </row>
    <row r="3" customFormat="false" ht="15" hidden="false" customHeight="false" outlineLevel="0" collapsed="false">
      <c r="A3" s="0" t="s">
        <v>12</v>
      </c>
      <c r="B3" s="0" t="n">
        <v>1</v>
      </c>
      <c r="C3" s="0" t="s">
        <v>13</v>
      </c>
    </row>
    <row r="4" customFormat="false" ht="15" hidden="false" customHeight="false" outlineLevel="0" collapsed="false">
      <c r="A4" s="0" t="s">
        <v>14</v>
      </c>
      <c r="B4" s="0" t="n">
        <v>0.35</v>
      </c>
      <c r="C4" s="0" t="s">
        <v>15</v>
      </c>
    </row>
    <row r="5" customFormat="false" ht="15" hidden="false" customHeight="false" outlineLevel="0" collapsed="false">
      <c r="A5" s="0" t="s">
        <v>16</v>
      </c>
      <c r="B5" s="0" t="n">
        <v>20</v>
      </c>
      <c r="C5" s="0" t="s">
        <v>17</v>
      </c>
    </row>
    <row r="6" customFormat="false" ht="15" hidden="false" customHeight="false" outlineLevel="0" collapsed="false">
      <c r="A6" s="0" t="s">
        <v>18</v>
      </c>
      <c r="B6" s="0" t="n">
        <v>600</v>
      </c>
      <c r="C6" s="0" t="s">
        <v>19</v>
      </c>
    </row>
    <row r="7" customFormat="false" ht="15" hidden="false" customHeight="false" outlineLevel="0" collapsed="false">
      <c r="A7" s="0" t="s">
        <v>20</v>
      </c>
      <c r="B7" s="0" t="n">
        <v>50</v>
      </c>
      <c r="C7" s="0" t="s">
        <v>21</v>
      </c>
    </row>
    <row r="8" customFormat="false" ht="15" hidden="false" customHeight="false" outlineLevel="0" collapsed="false">
      <c r="A8" s="0" t="s">
        <v>22</v>
      </c>
      <c r="B8" s="0" t="n">
        <f aca="false">Inputs!$B$5/LN(2)</f>
        <v>28.8539008177793</v>
      </c>
      <c r="C8" s="0" t="s">
        <v>23</v>
      </c>
    </row>
    <row r="9" customFormat="false" ht="15" hidden="false" customHeight="false" outlineLevel="0" collapsed="false">
      <c r="A9" s="0" t="s">
        <v>24</v>
      </c>
      <c r="B9" s="0" t="n">
        <f aca="false">Inputs!$B$6-Inputs!$B$8*LN(Inputs!$B$7)</f>
        <v>487.122876204506</v>
      </c>
      <c r="C9" s="0" t="s">
        <v>25</v>
      </c>
    </row>
    <row r="10" customFormat="false" ht="15" hidden="false" customHeight="false" outlineLevel="0" collapsed="false">
      <c r="A10" s="0" t="s">
        <v>26</v>
      </c>
      <c r="B10" s="0" t="n">
        <v>-3.89044559821849</v>
      </c>
      <c r="C10" s="0" t="s">
        <v>27</v>
      </c>
    </row>
    <row r="11" customFormat="false" ht="15" hidden="false" customHeight="false" outlineLevel="0" collapsed="false">
      <c r="A11" s="0" t="s">
        <v>28</v>
      </c>
      <c r="B11" s="0" t="n">
        <v>1.06612828660843</v>
      </c>
      <c r="C11" s="0" t="s">
        <v>29</v>
      </c>
    </row>
    <row r="12" customFormat="false" ht="15" hidden="false" customHeight="false" outlineLevel="0" collapsed="false">
      <c r="A12" s="0" t="s">
        <v>30</v>
      </c>
      <c r="B12" s="0" t="n">
        <v>0.203644798933432</v>
      </c>
      <c r="C12" s="0" t="s">
        <v>31</v>
      </c>
    </row>
    <row r="13" customFormat="false" ht="15" hidden="false" customHeight="false" outlineLevel="0" collapsed="false">
      <c r="A13" s="0" t="s">
        <v>32</v>
      </c>
      <c r="B13" s="0" t="n">
        <v>1E-006</v>
      </c>
      <c r="C13" s="0" t="s">
        <v>33</v>
      </c>
    </row>
    <row r="14" customFormat="false" ht="15" hidden="false" customHeight="false" outlineLevel="0" collapsed="false">
      <c r="A14" s="0" t="s">
        <v>34</v>
      </c>
      <c r="B14" s="0" t="n">
        <v>36.4</v>
      </c>
      <c r="C14" s="0" t="s">
        <v>35</v>
      </c>
    </row>
    <row r="15" customFormat="false" ht="15" hidden="false" customHeight="false" outlineLevel="0" collapsed="false">
      <c r="A15" s="0" t="s">
        <v>36</v>
      </c>
      <c r="B15" s="0" t="n">
        <v>1.1367985408807</v>
      </c>
      <c r="C15" s="0" t="s">
        <v>37</v>
      </c>
    </row>
    <row r="16" customFormat="false" ht="15" hidden="false" customHeight="false" outlineLevel="0" collapsed="false">
      <c r="A16" s="0" t="s">
        <v>38</v>
      </c>
      <c r="B16" s="0" t="n">
        <v>0.422099879544874</v>
      </c>
      <c r="C16" s="0" t="s">
        <v>31</v>
      </c>
    </row>
    <row r="17" customFormat="false" ht="15" hidden="false" customHeight="false" outlineLevel="0" collapsed="false">
      <c r="A17" s="0" t="s">
        <v>39</v>
      </c>
      <c r="B17" s="0" t="n">
        <v>30</v>
      </c>
      <c r="C17" s="0" t="s">
        <v>40</v>
      </c>
    </row>
    <row r="18" customFormat="false" ht="15" hidden="false" customHeight="false" outlineLevel="0" collapsed="false">
      <c r="A18" s="0" t="s">
        <v>41</v>
      </c>
      <c r="B18" s="0" t="n">
        <v>120</v>
      </c>
      <c r="C18" s="0" t="s">
        <v>42</v>
      </c>
    </row>
    <row r="19" customFormat="false" ht="15" hidden="false" customHeight="false" outlineLevel="0" collapsed="false">
      <c r="A19" s="0" t="s">
        <v>43</v>
      </c>
      <c r="B19" s="0" t="n">
        <v>0.0001</v>
      </c>
      <c r="C19" s="0" t="s">
        <v>44</v>
      </c>
    </row>
    <row r="20" customFormat="false" ht="15" hidden="false" customHeight="false" outlineLevel="0" collapsed="false">
      <c r="A20" s="0" t="s">
        <v>45</v>
      </c>
      <c r="B20" s="0" t="n">
        <v>0.1</v>
      </c>
      <c r="C20" s="0" t="s">
        <v>46</v>
      </c>
    </row>
    <row r="21" customFormat="false" ht="15" hidden="false" customHeight="false" outlineLevel="0" collapsed="false">
      <c r="A21" s="0" t="s">
        <v>47</v>
      </c>
      <c r="B21" s="0" t="n">
        <v>0.25</v>
      </c>
      <c r="C21" s="0" t="s">
        <v>46</v>
      </c>
    </row>
    <row r="23" customFormat="false" ht="15" hidden="false" customHeight="false" outlineLevel="0" collapsed="false">
      <c r="A23" s="0" t="s">
        <v>48</v>
      </c>
      <c r="B23" s="0" t="str">
        <f aca="false">INDEX($A$29:$A$34,Inputs!$B$3)</f>
        <v>Base</v>
      </c>
    </row>
    <row r="24" customFormat="false" ht="15" hidden="false" customHeight="false" outlineLevel="0" collapsed="false">
      <c r="A24" s="0" t="s">
        <v>49</v>
      </c>
      <c r="B24" s="0" t="n">
        <f aca="false">INDEX($B$29:$B$34,Inputs!$B$3)</f>
        <v>0</v>
      </c>
    </row>
    <row r="25" customFormat="false" ht="15" hidden="false" customHeight="false" outlineLevel="0" collapsed="false">
      <c r="A25" s="0" t="s">
        <v>50</v>
      </c>
      <c r="B25" s="0" t="n">
        <f aca="false">INDEX($C$29:$C$34,Inputs!$B$3)</f>
        <v>0</v>
      </c>
    </row>
    <row r="26" customFormat="false" ht="15" hidden="false" customHeight="false" outlineLevel="0" collapsed="false">
      <c r="A26" s="0" t="s">
        <v>51</v>
      </c>
      <c r="B26" s="0" t="n">
        <f aca="false">INDEX($D$29:$D$34,Inputs!$B$3)</f>
        <v>0</v>
      </c>
    </row>
    <row r="28" customFormat="false" ht="15" hidden="false" customHeight="false" outlineLevel="0" collapsed="false">
      <c r="A28" s="1" t="s">
        <v>52</v>
      </c>
      <c r="B28" s="1" t="s">
        <v>53</v>
      </c>
      <c r="C28" s="1" t="s">
        <v>54</v>
      </c>
      <c r="D28" s="1" t="s">
        <v>55</v>
      </c>
    </row>
    <row r="29" customFormat="false" ht="15" hidden="false" customHeight="false" outlineLevel="0" collapsed="false">
      <c r="A29" s="0" t="s">
        <v>56</v>
      </c>
      <c r="B29" s="0" t="n">
        <v>0</v>
      </c>
      <c r="C29" s="0" t="n">
        <v>0</v>
      </c>
      <c r="D29" s="0" t="n">
        <v>0</v>
      </c>
    </row>
    <row r="30" customFormat="false" ht="15" hidden="false" customHeight="false" outlineLevel="0" collapsed="false">
      <c r="A30" s="0" t="s">
        <v>57</v>
      </c>
      <c r="B30" s="0" t="n">
        <v>200</v>
      </c>
      <c r="C30" s="0" t="n">
        <v>0</v>
      </c>
      <c r="D30" s="0" t="n">
        <v>0</v>
      </c>
    </row>
    <row r="31" customFormat="false" ht="15" hidden="false" customHeight="false" outlineLevel="0" collapsed="false">
      <c r="A31" s="0" t="s">
        <v>58</v>
      </c>
      <c r="B31" s="0" t="n">
        <v>-200</v>
      </c>
      <c r="C31" s="0" t="n">
        <v>0</v>
      </c>
      <c r="D31" s="0" t="n">
        <v>0</v>
      </c>
    </row>
    <row r="32" customFormat="false" ht="15" hidden="false" customHeight="false" outlineLevel="0" collapsed="false">
      <c r="A32" s="0" t="s">
        <v>59</v>
      </c>
      <c r="B32" s="0" t="n">
        <v>0</v>
      </c>
      <c r="C32" s="0" t="n">
        <v>-20</v>
      </c>
      <c r="D32" s="0" t="n">
        <v>0</v>
      </c>
    </row>
    <row r="33" customFormat="false" ht="15" hidden="false" customHeight="false" outlineLevel="0" collapsed="false">
      <c r="A33" s="0" t="s">
        <v>60</v>
      </c>
      <c r="B33" s="0" t="n">
        <v>0</v>
      </c>
      <c r="C33" s="0" t="n">
        <v>0</v>
      </c>
      <c r="D33" s="0" t="n">
        <v>4</v>
      </c>
    </row>
    <row r="34" customFormat="false" ht="15" hidden="false" customHeight="false" outlineLevel="0" collapsed="false">
      <c r="A34" s="0" t="s">
        <v>61</v>
      </c>
      <c r="B34" s="0" t="n">
        <v>200</v>
      </c>
      <c r="C34" s="0" t="n">
        <v>-20</v>
      </c>
      <c r="D34" s="0" t="n">
        <v>4</v>
      </c>
    </row>
    <row r="36" customFormat="false" ht="15" hidden="false" customHeight="false" outlineLevel="0" collapsed="false">
      <c r="A36" s="1" t="s">
        <v>62</v>
      </c>
      <c r="B36" s="1" t="s">
        <v>63</v>
      </c>
      <c r="C36" s="1" t="s">
        <v>64</v>
      </c>
    </row>
    <row r="37" customFormat="false" ht="15" hidden="false" customHeight="false" outlineLevel="0" collapsed="false">
      <c r="A37" s="0" t="s">
        <v>65</v>
      </c>
      <c r="B37" s="0" t="n">
        <v>-7.35641316586982</v>
      </c>
    </row>
    <row r="38" customFormat="false" ht="15" hidden="false" customHeight="false" outlineLevel="0" collapsed="false">
      <c r="A38" s="0" t="s">
        <v>66</v>
      </c>
      <c r="B38" s="0" t="n">
        <v>2.90071329397905</v>
      </c>
      <c r="C38" s="0" t="n">
        <v>0</v>
      </c>
    </row>
    <row r="39" customFormat="false" ht="15" hidden="false" customHeight="false" outlineLevel="0" collapsed="false">
      <c r="A39" s="0" t="s">
        <v>67</v>
      </c>
      <c r="B39" s="0" t="n">
        <v>-1.17299166767963</v>
      </c>
      <c r="C39" s="0" t="n">
        <v>0.5</v>
      </c>
    </row>
    <row r="40" customFormat="false" ht="15" hidden="false" customHeight="false" outlineLevel="0" collapsed="false">
      <c r="A40" s="0" t="s">
        <v>68</v>
      </c>
      <c r="B40" s="0" t="n">
        <v>-2.07900759408142</v>
      </c>
      <c r="C40" s="0" t="n">
        <v>1</v>
      </c>
    </row>
    <row r="41" customFormat="false" ht="15" hidden="false" customHeight="false" outlineLevel="0" collapsed="false">
      <c r="A41" s="0" t="s">
        <v>69</v>
      </c>
      <c r="B41" s="0" t="n">
        <v>0.82371859796451</v>
      </c>
      <c r="C41" s="0" t="n">
        <v>1.5</v>
      </c>
    </row>
    <row r="42" customFormat="false" ht="15" hidden="false" customHeight="false" outlineLevel="0" collapsed="false">
      <c r="A42" s="0" t="s">
        <v>70</v>
      </c>
      <c r="B42" s="0" t="n">
        <v>-0.0336798162267156</v>
      </c>
    </row>
    <row r="43" customFormat="false" ht="15" hidden="false" customHeight="false" outlineLevel="0" collapsed="false">
      <c r="A43" s="0" t="s">
        <v>71</v>
      </c>
      <c r="B43" s="0" t="n">
        <v>0.798339741973483</v>
      </c>
    </row>
    <row r="44" customFormat="false" ht="15" hidden="false" customHeight="false" outlineLevel="0" collapsed="false">
      <c r="A44" s="0" t="s">
        <v>72</v>
      </c>
      <c r="B44" s="0" t="n">
        <v>-0.0025470499404368</v>
      </c>
    </row>
    <row r="45" customFormat="false" ht="15" hidden="false" customHeight="false" outlineLevel="0" collapsed="false">
      <c r="A45" s="0" t="s">
        <v>73</v>
      </c>
      <c r="B45" s="0" t="n">
        <v>0.0032132193891702</v>
      </c>
    </row>
    <row r="47" customFormat="false" ht="15" hidden="false" customHeight="false" outlineLevel="0" collapsed="false">
      <c r="A47" s="1" t="s">
        <v>74</v>
      </c>
      <c r="B47" s="1" t="s">
        <v>75</v>
      </c>
    </row>
    <row r="48" customFormat="false" ht="15" hidden="false" customHeight="false" outlineLevel="0" collapsed="false">
      <c r="A48" s="0" t="s">
        <v>73</v>
      </c>
      <c r="B48" s="0" t="n">
        <v>740</v>
      </c>
    </row>
    <row r="49" customFormat="false" ht="15" hidden="false" customHeight="false" outlineLevel="0" collapsed="false">
      <c r="A49" s="0" t="s">
        <v>76</v>
      </c>
      <c r="B49" s="0" t="n">
        <v>80</v>
      </c>
    </row>
    <row r="50" customFormat="false" ht="15" hidden="false" customHeight="false" outlineLevel="0" collapsed="false">
      <c r="A50" s="0" t="s">
        <v>72</v>
      </c>
      <c r="B50" s="0" t="n">
        <v>70</v>
      </c>
    </row>
    <row r="51" customFormat="false" ht="15" hidden="false" customHeight="false" outlineLevel="0" collapsed="false">
      <c r="A51" s="0" t="s">
        <v>77</v>
      </c>
      <c r="B51" s="0" t="n">
        <v>36</v>
      </c>
    </row>
    <row r="52" customFormat="false" ht="15" hidden="false" customHeight="false" outlineLevel="0" collapsed="false">
      <c r="A52" s="0" t="s">
        <v>78</v>
      </c>
      <c r="B52" s="0" t="n">
        <v>0</v>
      </c>
    </row>
    <row r="53" customFormat="false" ht="15" hidden="false" customHeight="false" outlineLevel="0" collapsed="false">
      <c r="A53" s="0" t="s">
        <v>79</v>
      </c>
      <c r="B53" s="0" t="n">
        <v>24</v>
      </c>
    </row>
    <row r="54" customFormat="false" ht="15" hidden="false" customHeight="false" outlineLevel="0" collapsed="false">
      <c r="A54" s="0" t="s">
        <v>80</v>
      </c>
      <c r="B54" s="0" t="n">
        <v>4.5</v>
      </c>
    </row>
    <row r="55" customFormat="false" ht="15" hidden="false" customHeight="false" outlineLevel="0" collapsed="false">
      <c r="A55" s="0" t="s">
        <v>81</v>
      </c>
      <c r="B5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82</v>
      </c>
    </row>
    <row r="2" customFormat="false" ht="15" hidden="false" customHeight="false" outlineLevel="0" collapsed="false">
      <c r="A2" s="0" t="s">
        <v>83</v>
      </c>
    </row>
    <row r="4" customFormat="false" ht="15" hidden="false" customHeight="false" outlineLevel="0" collapsed="false">
      <c r="A4" s="1" t="s">
        <v>84</v>
      </c>
      <c r="B4" s="1" t="s">
        <v>85</v>
      </c>
      <c r="C4" s="1" t="s">
        <v>86</v>
      </c>
      <c r="D4" s="1" t="s">
        <v>87</v>
      </c>
      <c r="E4" s="1" t="s">
        <v>63</v>
      </c>
      <c r="F4" s="1" t="s">
        <v>88</v>
      </c>
      <c r="G4" s="1" t="s">
        <v>89</v>
      </c>
      <c r="I4" s="1" t="s">
        <v>84</v>
      </c>
      <c r="J4" s="1" t="s">
        <v>63</v>
      </c>
      <c r="K4" s="1" t="s">
        <v>90</v>
      </c>
      <c r="L4" s="1" t="s">
        <v>91</v>
      </c>
    </row>
    <row r="5" customFormat="false" ht="15" hidden="false" customHeight="false" outlineLevel="0" collapsed="false">
      <c r="A5" s="0" t="s">
        <v>73</v>
      </c>
      <c r="B5" s="0" t="s">
        <v>92</v>
      </c>
      <c r="C5" s="0" t="n">
        <v>678</v>
      </c>
      <c r="D5" s="0" t="n">
        <v>-1.88220980528339</v>
      </c>
      <c r="E5" s="0" t="n">
        <v>-0.994438306448715</v>
      </c>
      <c r="F5" s="0" t="n">
        <v>20.9151314578193</v>
      </c>
      <c r="G5" s="0" t="n">
        <f aca="false">C5</f>
        <v>678</v>
      </c>
      <c r="I5" s="0" t="s">
        <v>73</v>
      </c>
      <c r="J5" s="0" t="n">
        <f aca="false">E5</f>
        <v>-0.994438306448715</v>
      </c>
      <c r="K5" s="0" t="n">
        <f aca="false">MAX(F5:F12)</f>
        <v>137.793114556511</v>
      </c>
      <c r="L5" s="0" t="n">
        <v>8</v>
      </c>
    </row>
    <row r="6" customFormat="false" ht="15" hidden="false" customHeight="false" outlineLevel="0" collapsed="false">
      <c r="A6" s="0" t="s">
        <v>73</v>
      </c>
      <c r="B6" s="0" t="n">
        <v>678</v>
      </c>
      <c r="C6" s="0" t="n">
        <v>704</v>
      </c>
      <c r="D6" s="0" t="n">
        <v>-0.869677851527538</v>
      </c>
      <c r="E6" s="0" t="n">
        <v>-0.994438306448715</v>
      </c>
      <c r="F6" s="0" t="n">
        <v>49.9681403874604</v>
      </c>
      <c r="G6" s="0" t="n">
        <f aca="false">C6</f>
        <v>704</v>
      </c>
      <c r="I6" s="0" t="s">
        <v>76</v>
      </c>
      <c r="J6" s="0" t="n">
        <f aca="false">E14</f>
        <v>-0.659812179034696</v>
      </c>
      <c r="K6" s="0" t="n">
        <f aca="false">MAX(F14:F17)</f>
        <v>79.6565319014808</v>
      </c>
      <c r="L6" s="0" t="n">
        <v>4</v>
      </c>
    </row>
    <row r="7" customFormat="false" ht="15" hidden="false" customHeight="false" outlineLevel="0" collapsed="false">
      <c r="A7" s="0" t="s">
        <v>73</v>
      </c>
      <c r="B7" s="0" t="n">
        <v>704</v>
      </c>
      <c r="C7" s="0" t="n">
        <v>713</v>
      </c>
      <c r="D7" s="0" t="n">
        <v>-0.513000642971656</v>
      </c>
      <c r="E7" s="0" t="n">
        <v>-0.994438306448715</v>
      </c>
      <c r="F7" s="0" t="n">
        <v>60.2024308577364</v>
      </c>
      <c r="G7" s="0" t="n">
        <f aca="false">C7</f>
        <v>713</v>
      </c>
      <c r="I7" s="0" t="s">
        <v>72</v>
      </c>
      <c r="J7" s="0" t="n">
        <f aca="false">E19</f>
        <v>-0.375550022966522</v>
      </c>
      <c r="K7" s="0" t="n">
        <f aca="false">MAX(F19:F26)</f>
        <v>81.1961613593791</v>
      </c>
      <c r="L7" s="0" t="n">
        <v>8</v>
      </c>
    </row>
    <row r="8" customFormat="false" ht="15" hidden="false" customHeight="false" outlineLevel="0" collapsed="false">
      <c r="A8" s="0" t="s">
        <v>73</v>
      </c>
      <c r="B8" s="0" t="n">
        <v>713</v>
      </c>
      <c r="C8" s="0" t="n">
        <v>733</v>
      </c>
      <c r="D8" s="0" t="n">
        <v>-0.0290424113398221</v>
      </c>
      <c r="E8" s="0" t="n">
        <v>-0.994438306448715</v>
      </c>
      <c r="F8" s="0" t="n">
        <v>74.0888497238449</v>
      </c>
      <c r="G8" s="0" t="n">
        <f aca="false">C8</f>
        <v>733</v>
      </c>
      <c r="I8" s="0" t="s">
        <v>77</v>
      </c>
      <c r="J8" s="0" t="n">
        <f aca="false">E28</f>
        <v>-1.11878901548061</v>
      </c>
      <c r="K8" s="0" t="n">
        <f aca="false">MAX(F28:F35)</f>
        <v>95.0925540679646</v>
      </c>
      <c r="L8" s="0" t="n">
        <v>8</v>
      </c>
    </row>
    <row r="9" customFormat="false" ht="15" hidden="false" customHeight="false" outlineLevel="0" collapsed="false">
      <c r="A9" s="0" t="s">
        <v>73</v>
      </c>
      <c r="B9" s="0" t="n">
        <v>733</v>
      </c>
      <c r="C9" s="0" t="n">
        <v>750</v>
      </c>
      <c r="D9" s="0" t="n">
        <v>0.488358159108655</v>
      </c>
      <c r="E9" s="0" t="n">
        <v>-0.994438306448715</v>
      </c>
      <c r="F9" s="0" t="n">
        <v>88.9348438059888</v>
      </c>
      <c r="G9" s="0" t="n">
        <f aca="false">C9</f>
        <v>750</v>
      </c>
      <c r="I9" s="0" t="s">
        <v>78</v>
      </c>
      <c r="J9" s="0" t="n">
        <f aca="false">E37</f>
        <v>-0.0264129067186102</v>
      </c>
      <c r="K9" s="0" t="n">
        <f aca="false">MAX(F37:F44)</f>
        <v>75.9514709771441</v>
      </c>
      <c r="L9" s="0" t="n">
        <v>8</v>
      </c>
    </row>
    <row r="10" customFormat="false" ht="15" hidden="false" customHeight="false" outlineLevel="0" collapsed="false">
      <c r="A10" s="0" t="s">
        <v>73</v>
      </c>
      <c r="B10" s="0" t="n">
        <v>750</v>
      </c>
      <c r="C10" s="0" t="n">
        <v>761</v>
      </c>
      <c r="D10" s="0" t="n">
        <v>0.733188958177614</v>
      </c>
      <c r="E10" s="0" t="n">
        <v>-0.994438306448715</v>
      </c>
      <c r="F10" s="0" t="n">
        <v>95.9598777964881</v>
      </c>
      <c r="G10" s="0" t="n">
        <f aca="false">C10</f>
        <v>761</v>
      </c>
      <c r="I10" s="0" t="s">
        <v>79</v>
      </c>
      <c r="J10" s="0" t="n">
        <f aca="false">E46</f>
        <v>-0.222666671574297</v>
      </c>
      <c r="K10" s="0" t="n">
        <f aca="false">MAX(F46:F52)</f>
        <v>80.1833331086155</v>
      </c>
      <c r="L10" s="0" t="n">
        <v>7</v>
      </c>
    </row>
    <row r="11" customFormat="false" ht="15" hidden="false" customHeight="false" outlineLevel="0" collapsed="false">
      <c r="A11" s="0" t="s">
        <v>73</v>
      </c>
      <c r="B11" s="0" t="n">
        <v>761</v>
      </c>
      <c r="C11" s="0" t="n">
        <v>786</v>
      </c>
      <c r="D11" s="0" t="n">
        <v>1.23750384304241</v>
      </c>
      <c r="E11" s="0" t="n">
        <v>-0.994438306448715</v>
      </c>
      <c r="F11" s="0" t="n">
        <v>110.430398750399</v>
      </c>
      <c r="G11" s="0" t="n">
        <f aca="false">C11</f>
        <v>786</v>
      </c>
      <c r="I11" s="0" t="s">
        <v>80</v>
      </c>
      <c r="J11" s="0" t="n">
        <f aca="false">E54</f>
        <v>-0.820791311975325</v>
      </c>
      <c r="K11" s="0" t="n">
        <f aca="false">MAX(F54:F61)</f>
        <v>86.5043741088953</v>
      </c>
      <c r="L11" s="0" t="n">
        <v>8</v>
      </c>
    </row>
    <row r="12" customFormat="false" ht="15" hidden="false" customHeight="false" outlineLevel="0" collapsed="false">
      <c r="A12" s="0" t="s">
        <v>73</v>
      </c>
      <c r="B12" s="0" t="n">
        <v>786</v>
      </c>
      <c r="C12" s="0" t="s">
        <v>93</v>
      </c>
      <c r="D12" s="0" t="n">
        <v>2.19112706886128</v>
      </c>
      <c r="E12" s="0" t="n">
        <v>-0.994438306448715</v>
      </c>
      <c r="F12" s="0" t="n">
        <v>137.793114556511</v>
      </c>
      <c r="I12" s="0" t="s">
        <v>81</v>
      </c>
      <c r="J12" s="0" t="n">
        <f aca="false">E63</f>
        <v>-0.0867569906765289</v>
      </c>
      <c r="K12" s="0" t="n">
        <f aca="false">MAX(F63:F68)</f>
        <v>75.7294442022882</v>
      </c>
      <c r="L12" s="0" t="n">
        <v>6</v>
      </c>
    </row>
    <row r="13" customFormat="false" ht="15" hidden="false" customHeight="false" outlineLevel="0" collapsed="false">
      <c r="A13" s="0" t="s">
        <v>73</v>
      </c>
      <c r="D13" s="0" t="n">
        <v>0</v>
      </c>
      <c r="E13" s="0" t="n">
        <v>-0.994438306448715</v>
      </c>
      <c r="F13" s="0" t="n">
        <v>74.9221759540585</v>
      </c>
    </row>
    <row r="14" customFormat="false" ht="15" hidden="false" customHeight="false" outlineLevel="0" collapsed="false">
      <c r="A14" s="0" t="s">
        <v>76</v>
      </c>
      <c r="B14" s="0" t="s">
        <v>92</v>
      </c>
      <c r="C14" s="0" t="n">
        <v>63.3032646179199</v>
      </c>
      <c r="D14" s="0" t="n">
        <v>0.248677243387958</v>
      </c>
      <c r="E14" s="0" t="n">
        <v>-0.659812179034696</v>
      </c>
      <c r="F14" s="0" t="n">
        <v>79.6565319014808</v>
      </c>
      <c r="G14" s="0" t="n">
        <f aca="false">C14</f>
        <v>63.3032646179199</v>
      </c>
    </row>
    <row r="15" customFormat="false" ht="15" hidden="false" customHeight="false" outlineLevel="0" collapsed="false">
      <c r="A15" s="0" t="s">
        <v>76</v>
      </c>
      <c r="B15" s="0" t="n">
        <v>63.3032646179199</v>
      </c>
      <c r="C15" s="0" t="n">
        <v>76.7848606109619</v>
      </c>
      <c r="D15" s="0" t="n">
        <v>0.128579646629417</v>
      </c>
      <c r="E15" s="0" t="n">
        <v>-0.659812179034696</v>
      </c>
      <c r="F15" s="0" t="n">
        <v>77.3700952185798</v>
      </c>
      <c r="G15" s="0" t="n">
        <f aca="false">C15</f>
        <v>76.7848606109619</v>
      </c>
    </row>
    <row r="16" customFormat="false" ht="15" hidden="false" customHeight="false" outlineLevel="0" collapsed="false">
      <c r="A16" s="0" t="s">
        <v>76</v>
      </c>
      <c r="B16" s="0" t="n">
        <v>76.7848606109619</v>
      </c>
      <c r="C16" s="0" t="n">
        <v>87.0655975341797</v>
      </c>
      <c r="D16" s="0" t="n">
        <v>0.0505355481560174</v>
      </c>
      <c r="E16" s="0" t="n">
        <v>-0.659812179034696</v>
      </c>
      <c r="F16" s="0" t="n">
        <v>75.8842795615664</v>
      </c>
      <c r="G16" s="0" t="n">
        <f aca="false">C16</f>
        <v>87.0655975341797</v>
      </c>
    </row>
    <row r="17" customFormat="false" ht="15" hidden="false" customHeight="false" outlineLevel="0" collapsed="false">
      <c r="A17" s="0" t="s">
        <v>76</v>
      </c>
      <c r="B17" s="0" t="n">
        <v>87.0655975341797</v>
      </c>
      <c r="C17" s="0" t="s">
        <v>93</v>
      </c>
      <c r="D17" s="0" t="n">
        <v>-0.361970872710667</v>
      </c>
      <c r="E17" s="0" t="n">
        <v>-0.659812179034696</v>
      </c>
      <c r="F17" s="0" t="n">
        <v>68.0309183115653</v>
      </c>
    </row>
    <row r="18" customFormat="false" ht="15" hidden="false" customHeight="false" outlineLevel="0" collapsed="false">
      <c r="A18" s="0" t="s">
        <v>76</v>
      </c>
      <c r="D18" s="0" t="n">
        <v>0</v>
      </c>
      <c r="E18" s="0" t="n">
        <v>-0.659812179034696</v>
      </c>
      <c r="F18" s="0" t="n">
        <v>74.9221759540585</v>
      </c>
    </row>
    <row r="19" customFormat="false" ht="15" hidden="false" customHeight="false" outlineLevel="0" collapsed="false">
      <c r="A19" s="0" t="s">
        <v>72</v>
      </c>
      <c r="B19" s="0" t="s">
        <v>92</v>
      </c>
      <c r="C19" s="0" t="n">
        <v>54.611932182312</v>
      </c>
      <c r="D19" s="0" t="n">
        <v>0.57899015159425</v>
      </c>
      <c r="E19" s="0" t="n">
        <v>-0.375550022966522</v>
      </c>
      <c r="F19" s="0" t="n">
        <v>81.1961613593791</v>
      </c>
      <c r="G19" s="0" t="n">
        <f aca="false">C19</f>
        <v>54.611932182312</v>
      </c>
    </row>
    <row r="20" customFormat="false" ht="15" hidden="false" customHeight="false" outlineLevel="0" collapsed="false">
      <c r="A20" s="0" t="s">
        <v>72</v>
      </c>
      <c r="B20" s="0" t="n">
        <v>54.611932182312</v>
      </c>
      <c r="C20" s="0" t="n">
        <v>58.116357421875</v>
      </c>
      <c r="D20" s="0" t="n">
        <v>0.285899340811827</v>
      </c>
      <c r="E20" s="0" t="n">
        <v>-0.375550022966522</v>
      </c>
      <c r="F20" s="0" t="n">
        <v>78.0202049735593</v>
      </c>
      <c r="G20" s="0" t="n">
        <f aca="false">C20</f>
        <v>58.116357421875</v>
      </c>
    </row>
    <row r="21" customFormat="false" ht="15" hidden="false" customHeight="false" outlineLevel="0" collapsed="false">
      <c r="A21" s="0" t="s">
        <v>72</v>
      </c>
      <c r="B21" s="0" t="n">
        <v>58.116357421875</v>
      </c>
      <c r="C21" s="0" t="n">
        <v>60.504833984375</v>
      </c>
      <c r="D21" s="0" t="n">
        <v>0.267179331770092</v>
      </c>
      <c r="E21" s="0" t="n">
        <v>-0.375550022966522</v>
      </c>
      <c r="F21" s="0" t="n">
        <v>77.8173533996735</v>
      </c>
      <c r="G21" s="0" t="n">
        <f aca="false">C21</f>
        <v>60.504833984375</v>
      </c>
    </row>
    <row r="22" customFormat="false" ht="15" hidden="false" customHeight="false" outlineLevel="0" collapsed="false">
      <c r="A22" s="0" t="s">
        <v>72</v>
      </c>
      <c r="B22" s="0" t="n">
        <v>60.504833984375</v>
      </c>
      <c r="C22" s="0" t="n">
        <v>66.1786804199219</v>
      </c>
      <c r="D22" s="0" t="n">
        <v>0.233621608745691</v>
      </c>
      <c r="E22" s="0" t="n">
        <v>-0.375550022966522</v>
      </c>
      <c r="F22" s="0" t="n">
        <v>77.4537191238379</v>
      </c>
      <c r="G22" s="0" t="n">
        <f aca="false">C22</f>
        <v>66.1786804199219</v>
      </c>
    </row>
    <row r="23" customFormat="false" ht="15" hidden="false" customHeight="false" outlineLevel="0" collapsed="false">
      <c r="A23" s="0" t="s">
        <v>72</v>
      </c>
      <c r="B23" s="0" t="n">
        <v>66.1786804199219</v>
      </c>
      <c r="C23" s="0" t="n">
        <v>72.0178184509277</v>
      </c>
      <c r="D23" s="0" t="n">
        <v>0.0530843085177338</v>
      </c>
      <c r="E23" s="0" t="n">
        <v>-0.375550022966522</v>
      </c>
      <c r="F23" s="0" t="n">
        <v>75.4974019332478</v>
      </c>
      <c r="G23" s="0" t="n">
        <f aca="false">C23</f>
        <v>72.0178184509277</v>
      </c>
    </row>
    <row r="24" customFormat="false" ht="15" hidden="false" customHeight="false" outlineLevel="0" collapsed="false">
      <c r="A24" s="0" t="s">
        <v>72</v>
      </c>
      <c r="B24" s="0" t="n">
        <v>72.0178184509277</v>
      </c>
      <c r="C24" s="0" t="n">
        <v>82.2648193359375</v>
      </c>
      <c r="D24" s="0" t="n">
        <v>-0.0341578513653732</v>
      </c>
      <c r="E24" s="0" t="n">
        <v>-0.375550022966522</v>
      </c>
      <c r="F24" s="0" t="n">
        <v>74.5520386376406</v>
      </c>
      <c r="G24" s="0" t="n">
        <f aca="false">C24</f>
        <v>82.2648193359375</v>
      </c>
    </row>
    <row r="25" customFormat="false" ht="15" hidden="false" customHeight="false" outlineLevel="0" collapsed="false">
      <c r="A25" s="0" t="s">
        <v>72</v>
      </c>
      <c r="B25" s="0" t="n">
        <v>82.2648193359375</v>
      </c>
      <c r="C25" s="0" t="n">
        <v>86.8767177581787</v>
      </c>
      <c r="D25" s="0" t="n">
        <v>-0.219855970853228</v>
      </c>
      <c r="E25" s="0" t="n">
        <v>-0.375550022966522</v>
      </c>
      <c r="F25" s="0" t="n">
        <v>72.5397983806099</v>
      </c>
      <c r="G25" s="0" t="n">
        <f aca="false">C25</f>
        <v>86.8767177581787</v>
      </c>
    </row>
    <row r="26" customFormat="false" ht="15" hidden="false" customHeight="false" outlineLevel="0" collapsed="false">
      <c r="A26" s="0" t="s">
        <v>72</v>
      </c>
      <c r="B26" s="0" t="n">
        <v>86.8767177581787</v>
      </c>
      <c r="C26" s="0" t="s">
        <v>93</v>
      </c>
      <c r="D26" s="0" t="n">
        <v>-0.820992370602782</v>
      </c>
      <c r="E26" s="0" t="n">
        <v>-0.375550022966522</v>
      </c>
      <c r="F26" s="0" t="n">
        <v>66.0258343895976</v>
      </c>
    </row>
    <row r="27" customFormat="false" ht="15" hidden="false" customHeight="false" outlineLevel="0" collapsed="false">
      <c r="A27" s="0" t="s">
        <v>72</v>
      </c>
      <c r="D27" s="0" t="n">
        <v>0</v>
      </c>
      <c r="E27" s="0" t="n">
        <v>-0.375550022966522</v>
      </c>
      <c r="F27" s="0" t="n">
        <v>74.9221759540585</v>
      </c>
    </row>
    <row r="28" customFormat="false" ht="15" hidden="false" customHeight="false" outlineLevel="0" collapsed="false">
      <c r="A28" s="0" t="s">
        <v>77</v>
      </c>
      <c r="B28" s="0" t="s">
        <v>92</v>
      </c>
      <c r="C28" s="0" t="n">
        <v>22</v>
      </c>
      <c r="D28" s="0" t="n">
        <v>0.624829191519909</v>
      </c>
      <c r="E28" s="0" t="n">
        <v>-1.11878901548061</v>
      </c>
      <c r="F28" s="0" t="n">
        <v>95.0925540679646</v>
      </c>
      <c r="G28" s="0" t="n">
        <f aca="false">C28</f>
        <v>22</v>
      </c>
    </row>
    <row r="29" customFormat="false" ht="15" hidden="false" customHeight="false" outlineLevel="0" collapsed="false">
      <c r="A29" s="0" t="s">
        <v>77</v>
      </c>
      <c r="B29" s="0" t="n">
        <v>22</v>
      </c>
      <c r="C29" s="0" t="n">
        <v>25</v>
      </c>
      <c r="D29" s="0" t="n">
        <v>0.349218150643304</v>
      </c>
      <c r="E29" s="0" t="n">
        <v>-1.11878901548061</v>
      </c>
      <c r="F29" s="0" t="n">
        <v>86.195436291944</v>
      </c>
      <c r="G29" s="0" t="n">
        <f aca="false">C29</f>
        <v>25</v>
      </c>
    </row>
    <row r="30" customFormat="false" ht="15" hidden="false" customHeight="false" outlineLevel="0" collapsed="false">
      <c r="A30" s="0" t="s">
        <v>77</v>
      </c>
      <c r="B30" s="0" t="n">
        <v>25</v>
      </c>
      <c r="C30" s="0" t="n">
        <v>29</v>
      </c>
      <c r="D30" s="0" t="n">
        <v>0.165097008946478</v>
      </c>
      <c r="E30" s="0" t="n">
        <v>-1.11878901548061</v>
      </c>
      <c r="F30" s="0" t="n">
        <v>80.2517430439458</v>
      </c>
      <c r="G30" s="0" t="n">
        <f aca="false">C30</f>
        <v>29</v>
      </c>
    </row>
    <row r="31" customFormat="false" ht="15" hidden="false" customHeight="false" outlineLevel="0" collapsed="false">
      <c r="A31" s="0" t="s">
        <v>77</v>
      </c>
      <c r="B31" s="0" t="n">
        <v>29</v>
      </c>
      <c r="C31" s="0" t="n">
        <v>32</v>
      </c>
      <c r="D31" s="0" t="n">
        <v>0.126913191054783</v>
      </c>
      <c r="E31" s="0" t="n">
        <v>-1.11878901548061</v>
      </c>
      <c r="F31" s="0" t="n">
        <v>79.0191149030701</v>
      </c>
      <c r="G31" s="0" t="n">
        <f aca="false">C31</f>
        <v>32</v>
      </c>
    </row>
    <row r="32" customFormat="false" ht="15" hidden="false" customHeight="false" outlineLevel="0" collapsed="false">
      <c r="A32" s="0" t="s">
        <v>77</v>
      </c>
      <c r="B32" s="0" t="n">
        <v>32</v>
      </c>
      <c r="C32" s="0" t="n">
        <v>37</v>
      </c>
      <c r="D32" s="0" t="n">
        <v>-0.0008456427959252</v>
      </c>
      <c r="E32" s="0" t="n">
        <v>-1.11878901548061</v>
      </c>
      <c r="F32" s="0" t="n">
        <v>74.8948773976296</v>
      </c>
      <c r="G32" s="0" t="n">
        <f aca="false">C32</f>
        <v>37</v>
      </c>
    </row>
    <row r="33" customFormat="false" ht="15" hidden="false" customHeight="false" outlineLevel="0" collapsed="false">
      <c r="A33" s="0" t="s">
        <v>77</v>
      </c>
      <c r="B33" s="0" t="n">
        <v>37</v>
      </c>
      <c r="C33" s="0" t="n">
        <v>41</v>
      </c>
      <c r="D33" s="0" t="n">
        <v>-0.132616866359722</v>
      </c>
      <c r="E33" s="0" t="n">
        <v>-1.11878901548061</v>
      </c>
      <c r="F33" s="0" t="n">
        <v>70.6411142254121</v>
      </c>
      <c r="G33" s="0" t="n">
        <f aca="false">C33</f>
        <v>41</v>
      </c>
    </row>
    <row r="34" customFormat="false" ht="15" hidden="false" customHeight="false" outlineLevel="0" collapsed="false">
      <c r="A34" s="0" t="s">
        <v>77</v>
      </c>
      <c r="B34" s="0" t="n">
        <v>41</v>
      </c>
      <c r="C34" s="0" t="n">
        <v>45</v>
      </c>
      <c r="D34" s="0" t="n">
        <v>-0.309727037437117</v>
      </c>
      <c r="E34" s="0" t="n">
        <v>-1.11878901548061</v>
      </c>
      <c r="F34" s="0" t="n">
        <v>64.9237451156882</v>
      </c>
      <c r="G34" s="0" t="n">
        <f aca="false">C34</f>
        <v>45</v>
      </c>
    </row>
    <row r="35" customFormat="false" ht="15" hidden="false" customHeight="false" outlineLevel="0" collapsed="false">
      <c r="A35" s="0" t="s">
        <v>77</v>
      </c>
      <c r="B35" s="0" t="n">
        <v>45</v>
      </c>
      <c r="C35" s="0" t="s">
        <v>93</v>
      </c>
      <c r="D35" s="0" t="n">
        <v>-0.400689107298307</v>
      </c>
      <c r="E35" s="0" t="n">
        <v>-1.11878901548061</v>
      </c>
      <c r="F35" s="0" t="n">
        <v>61.9873596714347</v>
      </c>
    </row>
    <row r="36" customFormat="false" ht="15" hidden="false" customHeight="false" outlineLevel="0" collapsed="false">
      <c r="A36" s="0" t="s">
        <v>77</v>
      </c>
      <c r="D36" s="0" t="n">
        <v>0</v>
      </c>
      <c r="E36" s="0" t="n">
        <v>-1.11878901548061</v>
      </c>
      <c r="F36" s="0" t="n">
        <v>74.9221759540585</v>
      </c>
    </row>
    <row r="37" customFormat="false" ht="15" hidden="false" customHeight="false" outlineLevel="0" collapsed="false">
      <c r="A37" s="0" t="s">
        <v>78</v>
      </c>
      <c r="B37" s="0" t="s">
        <v>92</v>
      </c>
      <c r="C37" s="0" t="n">
        <v>-0.540179967880249</v>
      </c>
      <c r="D37" s="0" t="n">
        <v>1.35057635045042</v>
      </c>
      <c r="E37" s="0" t="n">
        <v>-0.0264129067186102</v>
      </c>
      <c r="F37" s="0" t="n">
        <v>75.9514709771441</v>
      </c>
      <c r="G37" s="0" t="n">
        <f aca="false">C37</f>
        <v>-0.540179967880249</v>
      </c>
    </row>
    <row r="38" customFormat="false" ht="15" hidden="false" customHeight="false" outlineLevel="0" collapsed="false">
      <c r="A38" s="0" t="s">
        <v>78</v>
      </c>
      <c r="B38" s="0" t="n">
        <v>-0.540179967880249</v>
      </c>
      <c r="C38" s="0" t="n">
        <v>-0.156532764434814</v>
      </c>
      <c r="D38" s="0" t="n">
        <v>0.769716833645565</v>
      </c>
      <c r="E38" s="0" t="n">
        <v>-0.0264129067186102</v>
      </c>
      <c r="F38" s="0" t="n">
        <v>75.508788999513</v>
      </c>
      <c r="G38" s="0" t="n">
        <f aca="false">C38</f>
        <v>-0.156532764434814</v>
      </c>
    </row>
    <row r="39" customFormat="false" ht="15" hidden="false" customHeight="false" outlineLevel="0" collapsed="false">
      <c r="A39" s="0" t="s">
        <v>78</v>
      </c>
      <c r="B39" s="0" t="n">
        <v>-0.156532764434814</v>
      </c>
      <c r="C39" s="0" t="n">
        <v>0.086122989654541</v>
      </c>
      <c r="D39" s="0" t="n">
        <v>0.330501541082344</v>
      </c>
      <c r="E39" s="0" t="n">
        <v>-0.0264129067186102</v>
      </c>
      <c r="F39" s="0" t="n">
        <v>75.1740562651899</v>
      </c>
      <c r="G39" s="0" t="n">
        <f aca="false">C39</f>
        <v>0.086122989654541</v>
      </c>
    </row>
    <row r="40" customFormat="false" ht="15" hidden="false" customHeight="false" outlineLevel="0" collapsed="false">
      <c r="A40" s="0" t="s">
        <v>78</v>
      </c>
      <c r="B40" s="0" t="n">
        <v>0.086122989654541</v>
      </c>
      <c r="C40" s="0" t="n">
        <v>0.201819896697998</v>
      </c>
      <c r="D40" s="0" t="n">
        <v>0.102184252677548</v>
      </c>
      <c r="E40" s="0" t="n">
        <v>-0.0264129067186102</v>
      </c>
      <c r="F40" s="0" t="n">
        <v>75.0000521457182</v>
      </c>
      <c r="G40" s="0" t="n">
        <f aca="false">C40</f>
        <v>0.201819896697998</v>
      </c>
    </row>
    <row r="41" customFormat="false" ht="15" hidden="false" customHeight="false" outlineLevel="0" collapsed="false">
      <c r="A41" s="0" t="s">
        <v>78</v>
      </c>
      <c r="B41" s="0" t="n">
        <v>0.201819896697998</v>
      </c>
      <c r="C41" s="0" t="n">
        <v>0.387053489685059</v>
      </c>
      <c r="D41" s="0" t="n">
        <v>-0.0679520129233634</v>
      </c>
      <c r="E41" s="0" t="n">
        <v>-0.0264129067186102</v>
      </c>
      <c r="F41" s="0" t="n">
        <v>74.8703886791759</v>
      </c>
      <c r="G41" s="0" t="n">
        <f aca="false">C41</f>
        <v>0.387053489685059</v>
      </c>
    </row>
    <row r="42" customFormat="false" ht="15" hidden="false" customHeight="false" outlineLevel="0" collapsed="false">
      <c r="A42" s="0" t="s">
        <v>78</v>
      </c>
      <c r="B42" s="0" t="n">
        <v>0.387053489685059</v>
      </c>
      <c r="C42" s="0" t="n">
        <v>0.621946096420288</v>
      </c>
      <c r="D42" s="0" t="n">
        <v>-0.271229676926091</v>
      </c>
      <c r="E42" s="0" t="n">
        <v>-0.0264129067186102</v>
      </c>
      <c r="F42" s="0" t="n">
        <v>74.7154676428401</v>
      </c>
      <c r="G42" s="0" t="n">
        <f aca="false">C42</f>
        <v>0.621946096420288</v>
      </c>
    </row>
    <row r="43" customFormat="false" ht="15" hidden="false" customHeight="false" outlineLevel="0" collapsed="false">
      <c r="A43" s="0" t="s">
        <v>78</v>
      </c>
      <c r="B43" s="0" t="n">
        <v>0.621946096420288</v>
      </c>
      <c r="C43" s="0" t="n">
        <v>0.8979580283165</v>
      </c>
      <c r="D43" s="0" t="n">
        <v>-0.569454719285959</v>
      </c>
      <c r="E43" s="0" t="n">
        <v>-0.0264129067186102</v>
      </c>
      <c r="F43" s="0" t="n">
        <v>74.4881857481452</v>
      </c>
      <c r="G43" s="0" t="n">
        <f aca="false">C43</f>
        <v>0.8979580283165</v>
      </c>
    </row>
    <row r="44" customFormat="false" ht="15" hidden="false" customHeight="false" outlineLevel="0" collapsed="false">
      <c r="A44" s="0" t="s">
        <v>78</v>
      </c>
      <c r="B44" s="0" t="n">
        <v>0.8979580283165</v>
      </c>
      <c r="C44" s="0" t="s">
        <v>93</v>
      </c>
      <c r="D44" s="0" t="n">
        <v>-0.975503570149195</v>
      </c>
      <c r="E44" s="0" t="n">
        <v>-0.0264129067186102</v>
      </c>
      <c r="F44" s="0" t="n">
        <v>74.1787296694986</v>
      </c>
    </row>
    <row r="45" customFormat="false" ht="15" hidden="false" customHeight="false" outlineLevel="0" collapsed="false">
      <c r="A45" s="0" t="s">
        <v>78</v>
      </c>
      <c r="D45" s="0" t="n">
        <v>0</v>
      </c>
      <c r="E45" s="0" t="n">
        <v>-0.0264129067186102</v>
      </c>
      <c r="F45" s="0" t="n">
        <v>74.9221759540585</v>
      </c>
    </row>
    <row r="46" customFormat="false" ht="15" hidden="false" customHeight="false" outlineLevel="0" collapsed="false">
      <c r="A46" s="0" t="s">
        <v>79</v>
      </c>
      <c r="B46" s="0" t="s">
        <v>92</v>
      </c>
      <c r="C46" s="0" t="n">
        <v>6</v>
      </c>
      <c r="D46" s="0" t="n">
        <v>-0.161534840507194</v>
      </c>
      <c r="E46" s="0" t="n">
        <v>-0.222666671574297</v>
      </c>
      <c r="F46" s="0" t="n">
        <v>73.8843465784859</v>
      </c>
      <c r="G46" s="0" t="n">
        <f aca="false">C46</f>
        <v>6</v>
      </c>
    </row>
    <row r="47" customFormat="false" ht="15" hidden="false" customHeight="false" outlineLevel="0" collapsed="false">
      <c r="A47" s="0" t="s">
        <v>79</v>
      </c>
      <c r="B47" s="0" t="n">
        <v>6</v>
      </c>
      <c r="C47" s="0" t="n">
        <v>18</v>
      </c>
      <c r="D47" s="0" t="n">
        <v>-0.114272400683245</v>
      </c>
      <c r="E47" s="0" t="n">
        <v>-0.222666671574297</v>
      </c>
      <c r="F47" s="0" t="n">
        <v>74.187998399087</v>
      </c>
      <c r="G47" s="0" t="n">
        <f aca="false">C47</f>
        <v>18</v>
      </c>
    </row>
    <row r="48" customFormat="false" ht="15" hidden="false" customHeight="false" outlineLevel="0" collapsed="false">
      <c r="A48" s="0" t="s">
        <v>79</v>
      </c>
      <c r="B48" s="0" t="n">
        <v>18</v>
      </c>
      <c r="C48" s="0" t="n">
        <v>22</v>
      </c>
      <c r="D48" s="0" t="n">
        <v>-0.108777051091409</v>
      </c>
      <c r="E48" s="0" t="n">
        <v>-0.222666671574297</v>
      </c>
      <c r="F48" s="0" t="n">
        <v>74.2233049324488</v>
      </c>
      <c r="G48" s="0" t="n">
        <f aca="false">C48</f>
        <v>22</v>
      </c>
    </row>
    <row r="49" customFormat="false" ht="15" hidden="false" customHeight="false" outlineLevel="0" collapsed="false">
      <c r="A49" s="0" t="s">
        <v>79</v>
      </c>
      <c r="B49" s="0" t="n">
        <v>22</v>
      </c>
      <c r="C49" s="0" t="n">
        <v>25</v>
      </c>
      <c r="D49" s="0" t="n">
        <v>-0.048559051279741</v>
      </c>
      <c r="E49" s="0" t="n">
        <v>-0.222666671574297</v>
      </c>
      <c r="F49" s="0" t="n">
        <v>74.610193661509</v>
      </c>
      <c r="G49" s="0" t="n">
        <f aca="false">C49</f>
        <v>25</v>
      </c>
    </row>
    <row r="50" customFormat="false" ht="15" hidden="false" customHeight="false" outlineLevel="0" collapsed="false">
      <c r="A50" s="0" t="s">
        <v>79</v>
      </c>
      <c r="B50" s="0" t="n">
        <v>25</v>
      </c>
      <c r="C50" s="0" t="n">
        <v>36</v>
      </c>
      <c r="D50" s="0" t="n">
        <v>0.123869379412532</v>
      </c>
      <c r="E50" s="0" t="n">
        <v>-0.222666671574297</v>
      </c>
      <c r="F50" s="0" t="n">
        <v>75.7180121977111</v>
      </c>
      <c r="G50" s="0" t="n">
        <f aca="false">C50</f>
        <v>36</v>
      </c>
    </row>
    <row r="51" customFormat="false" ht="15" hidden="false" customHeight="false" outlineLevel="0" collapsed="false">
      <c r="A51" s="0" t="s">
        <v>79</v>
      </c>
      <c r="B51" s="0" t="n">
        <v>36</v>
      </c>
      <c r="C51" s="0" t="n">
        <v>42</v>
      </c>
      <c r="D51" s="0" t="n">
        <v>0.569875412099532</v>
      </c>
      <c r="E51" s="0" t="n">
        <v>-0.222666671574297</v>
      </c>
      <c r="F51" s="0" t="n">
        <v>78.5835126739662</v>
      </c>
      <c r="G51" s="0" t="n">
        <f aca="false">C51</f>
        <v>42</v>
      </c>
    </row>
    <row r="52" customFormat="false" ht="15" hidden="false" customHeight="false" outlineLevel="0" collapsed="false">
      <c r="A52" s="0" t="s">
        <v>79</v>
      </c>
      <c r="B52" s="0" t="n">
        <v>42</v>
      </c>
      <c r="C52" s="0" t="s">
        <v>93</v>
      </c>
      <c r="D52" s="0" t="n">
        <v>0.818882373006414</v>
      </c>
      <c r="E52" s="0" t="n">
        <v>-0.222666671574297</v>
      </c>
      <c r="F52" s="0" t="n">
        <v>80.1833331086155</v>
      </c>
    </row>
    <row r="53" customFormat="false" ht="15" hidden="false" customHeight="false" outlineLevel="0" collapsed="false">
      <c r="A53" s="0" t="s">
        <v>79</v>
      </c>
      <c r="D53" s="0" t="n">
        <v>0</v>
      </c>
      <c r="E53" s="0" t="n">
        <v>-0.222666671574297</v>
      </c>
      <c r="F53" s="0" t="n">
        <v>74.9221759540585</v>
      </c>
    </row>
    <row r="54" customFormat="false" ht="15" hidden="false" customHeight="false" outlineLevel="0" collapsed="false">
      <c r="A54" s="0" t="s">
        <v>80</v>
      </c>
      <c r="B54" s="0" t="s">
        <v>92</v>
      </c>
      <c r="C54" s="0" t="n">
        <v>4.40000009536743</v>
      </c>
      <c r="D54" s="0" t="n">
        <v>0.489050497890326</v>
      </c>
      <c r="E54" s="0" t="n">
        <v>-0.820791311975325</v>
      </c>
      <c r="F54" s="0" t="n">
        <v>86.5043741088953</v>
      </c>
      <c r="G54" s="0" t="n">
        <f aca="false">C54</f>
        <v>4.40000009536743</v>
      </c>
    </row>
    <row r="55" customFormat="false" ht="15" hidden="false" customHeight="false" outlineLevel="0" collapsed="false">
      <c r="A55" s="0" t="s">
        <v>80</v>
      </c>
      <c r="B55" s="0" t="n">
        <v>4.40000009536743</v>
      </c>
      <c r="C55" s="0" t="n">
        <v>4.80000019073486</v>
      </c>
      <c r="D55" s="0" t="n">
        <v>0.409483001259379</v>
      </c>
      <c r="E55" s="0" t="n">
        <v>-0.820791311975325</v>
      </c>
      <c r="F55" s="0" t="n">
        <v>84.6199746110123</v>
      </c>
      <c r="G55" s="0" t="n">
        <f aca="false">C55</f>
        <v>4.80000019073486</v>
      </c>
    </row>
    <row r="56" customFormat="false" ht="15" hidden="false" customHeight="false" outlineLevel="0" collapsed="false">
      <c r="A56" s="0" t="s">
        <v>80</v>
      </c>
      <c r="B56" s="0" t="n">
        <v>4.80000019073486</v>
      </c>
      <c r="C56" s="0" t="n">
        <v>5.19999980926514</v>
      </c>
      <c r="D56" s="0" t="n">
        <v>0.214429354789033</v>
      </c>
      <c r="E56" s="0" t="n">
        <v>-0.820791311975325</v>
      </c>
      <c r="F56" s="0" t="n">
        <v>80.0005130339593</v>
      </c>
      <c r="G56" s="0" t="n">
        <f aca="false">C56</f>
        <v>5.19999980926514</v>
      </c>
    </row>
    <row r="57" customFormat="false" ht="15" hidden="false" customHeight="false" outlineLevel="0" collapsed="false">
      <c r="A57" s="0" t="s">
        <v>80</v>
      </c>
      <c r="B57" s="0" t="n">
        <v>5.19999980926514</v>
      </c>
      <c r="C57" s="0" t="n">
        <v>5.47499990463257</v>
      </c>
      <c r="D57" s="0" t="n">
        <v>0.126303549215828</v>
      </c>
      <c r="E57" s="0" t="n">
        <v>-0.820791311975325</v>
      </c>
      <c r="F57" s="0" t="n">
        <v>77.9134268391664</v>
      </c>
      <c r="G57" s="0" t="n">
        <f aca="false">C57</f>
        <v>5.47499990463257</v>
      </c>
    </row>
    <row r="58" customFormat="false" ht="15" hidden="false" customHeight="false" outlineLevel="0" collapsed="false">
      <c r="A58" s="0" t="s">
        <v>80</v>
      </c>
      <c r="B58" s="0" t="n">
        <v>5.47499990463257</v>
      </c>
      <c r="C58" s="0" t="n">
        <v>6.19999980926514</v>
      </c>
      <c r="D58" s="0" t="n">
        <v>0.0151758992857273</v>
      </c>
      <c r="E58" s="0" t="n">
        <v>-0.820791311975325</v>
      </c>
      <c r="F58" s="0" t="n">
        <v>75.2815872489317</v>
      </c>
      <c r="G58" s="0" t="n">
        <f aca="false">C58</f>
        <v>6.19999980926514</v>
      </c>
    </row>
    <row r="59" customFormat="false" ht="15" hidden="false" customHeight="false" outlineLevel="0" collapsed="false">
      <c r="A59" s="0" t="s">
        <v>80</v>
      </c>
      <c r="B59" s="0" t="n">
        <v>6.19999980926514</v>
      </c>
      <c r="C59" s="0" t="n">
        <v>6.59999990463257</v>
      </c>
      <c r="D59" s="0" t="n">
        <v>-0.119873800601421</v>
      </c>
      <c r="E59" s="0" t="n">
        <v>-0.820791311975325</v>
      </c>
      <c r="F59" s="0" t="n">
        <v>72.0832010054011</v>
      </c>
      <c r="G59" s="0" t="n">
        <f aca="false">C59</f>
        <v>6.59999990463257</v>
      </c>
    </row>
    <row r="60" customFormat="false" ht="15" hidden="false" customHeight="false" outlineLevel="0" collapsed="false">
      <c r="A60" s="0" t="s">
        <v>80</v>
      </c>
      <c r="B60" s="0" t="n">
        <v>6.59999990463257</v>
      </c>
      <c r="C60" s="0" t="n">
        <v>7.09999990463257</v>
      </c>
      <c r="D60" s="0" t="n">
        <v>-0.357264871923982</v>
      </c>
      <c r="E60" s="0" t="n">
        <v>-0.820791311975325</v>
      </c>
      <c r="F60" s="0" t="n">
        <v>66.4610608785476</v>
      </c>
      <c r="G60" s="0" t="n">
        <f aca="false">C60</f>
        <v>7.09999990463257</v>
      </c>
    </row>
    <row r="61" customFormat="false" ht="15" hidden="false" customHeight="false" outlineLevel="0" collapsed="false">
      <c r="A61" s="0" t="s">
        <v>80</v>
      </c>
      <c r="B61" s="0" t="n">
        <v>7.09999990463257</v>
      </c>
      <c r="C61" s="0" t="s">
        <v>93</v>
      </c>
      <c r="D61" s="0" t="n">
        <v>-0.541917179454542</v>
      </c>
      <c r="E61" s="0" t="n">
        <v>-0.820791311975325</v>
      </c>
      <c r="F61" s="0" t="n">
        <v>62.0879345351685</v>
      </c>
    </row>
    <row r="62" customFormat="false" ht="15" hidden="false" customHeight="false" outlineLevel="0" collapsed="false">
      <c r="A62" s="0" t="s">
        <v>80</v>
      </c>
      <c r="D62" s="0" t="n">
        <v>0</v>
      </c>
      <c r="E62" s="0" t="n">
        <v>-0.820791311975325</v>
      </c>
      <c r="F62" s="0" t="n">
        <v>74.9221759540585</v>
      </c>
    </row>
    <row r="63" customFormat="false" ht="15" hidden="false" customHeight="false" outlineLevel="0" collapsed="false">
      <c r="A63" s="0" t="s">
        <v>81</v>
      </c>
      <c r="B63" s="0" t="s">
        <v>92</v>
      </c>
      <c r="C63" s="0" t="n">
        <v>-0.800000190734863</v>
      </c>
      <c r="D63" s="0" t="n">
        <v>-0.340582194386522</v>
      </c>
      <c r="E63" s="0" t="n">
        <v>-0.0867569906765289</v>
      </c>
      <c r="F63" s="0" t="n">
        <v>74.0696041744513</v>
      </c>
      <c r="G63" s="0" t="n">
        <f aca="false">C63</f>
        <v>-0.800000190734863</v>
      </c>
    </row>
    <row r="64" customFormat="false" ht="15" hidden="false" customHeight="false" outlineLevel="0" collapsed="false">
      <c r="A64" s="0" t="s">
        <v>81</v>
      </c>
      <c r="B64" s="0" t="n">
        <v>-0.800000190734863</v>
      </c>
      <c r="C64" s="0" t="n">
        <v>-0.799999713897705</v>
      </c>
      <c r="D64" s="0" t="n">
        <v>-0.289197725965985</v>
      </c>
      <c r="E64" s="0" t="n">
        <v>-0.0867569906765289</v>
      </c>
      <c r="F64" s="0" t="n">
        <v>74.1982337634537</v>
      </c>
      <c r="G64" s="0" t="n">
        <f aca="false">C64</f>
        <v>-0.799999713897705</v>
      </c>
    </row>
    <row r="65" customFormat="false" ht="15" hidden="false" customHeight="false" outlineLevel="0" collapsed="false">
      <c r="A65" s="0" t="s">
        <v>81</v>
      </c>
      <c r="B65" s="0" t="n">
        <v>-0.799999713897705</v>
      </c>
      <c r="C65" s="0" t="n">
        <v>-0.674999713897705</v>
      </c>
      <c r="D65" s="0" t="n">
        <v>-0.0550772443413534</v>
      </c>
      <c r="E65" s="0" t="n">
        <v>-0.0867569906765289</v>
      </c>
      <c r="F65" s="0" t="n">
        <v>74.7843023217961</v>
      </c>
      <c r="G65" s="0" t="n">
        <f aca="false">C65</f>
        <v>-0.674999713897705</v>
      </c>
    </row>
    <row r="66" customFormat="false" ht="15" hidden="false" customHeight="false" outlineLevel="0" collapsed="false">
      <c r="A66" s="0" t="s">
        <v>81</v>
      </c>
      <c r="B66" s="0" t="n">
        <v>-0.674999713897705</v>
      </c>
      <c r="C66" s="0" t="n">
        <v>-0.550000190734863</v>
      </c>
      <c r="D66" s="0" t="n">
        <v>0.172559050975423</v>
      </c>
      <c r="E66" s="0" t="n">
        <v>-0.0867569906765289</v>
      </c>
      <c r="F66" s="0" t="n">
        <v>75.3541391617724</v>
      </c>
      <c r="G66" s="0" t="n">
        <f aca="false">C66</f>
        <v>-0.550000190734863</v>
      </c>
    </row>
    <row r="67" customFormat="false" ht="15" hidden="false" customHeight="false" outlineLevel="0" collapsed="false">
      <c r="A67" s="0" t="s">
        <v>81</v>
      </c>
      <c r="B67" s="0" t="n">
        <v>-0.550000190734863</v>
      </c>
      <c r="C67" s="0" t="n">
        <v>-0.549999713897705</v>
      </c>
      <c r="D67" s="0" t="n">
        <v>0.191746120763266</v>
      </c>
      <c r="E67" s="0" t="n">
        <v>-0.0867569906765289</v>
      </c>
      <c r="F67" s="0" t="n">
        <v>75.4021697238631</v>
      </c>
      <c r="G67" s="0" t="n">
        <f aca="false">C67</f>
        <v>-0.549999713897705</v>
      </c>
    </row>
    <row r="68" customFormat="false" ht="15" hidden="false" customHeight="false" outlineLevel="0" collapsed="false">
      <c r="A68" s="0" t="s">
        <v>81</v>
      </c>
      <c r="B68" s="0" t="n">
        <v>-0.549999713897705</v>
      </c>
      <c r="C68" s="0" t="s">
        <v>93</v>
      </c>
      <c r="D68" s="0" t="n">
        <v>0.322484508656054</v>
      </c>
      <c r="E68" s="0" t="n">
        <v>-0.0867569906765289</v>
      </c>
      <c r="F68" s="0" t="n">
        <v>75.7294442022882</v>
      </c>
    </row>
    <row r="69" customFormat="false" ht="15" hidden="false" customHeight="false" outlineLevel="0" collapsed="false">
      <c r="A69" s="0" t="s">
        <v>81</v>
      </c>
      <c r="D69" s="0" t="n">
        <v>0</v>
      </c>
      <c r="E69" s="0" t="n">
        <v>-0.0867569906765289</v>
      </c>
      <c r="F69" s="0" t="n">
        <v>74.9221759540585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1" t="s">
        <v>94</v>
      </c>
    </row>
    <row r="5" customFormat="false" ht="15" hidden="false" customHeight="false" outlineLevel="0" collapsed="false">
      <c r="A5" s="1" t="s">
        <v>84</v>
      </c>
      <c r="B5" s="1" t="s">
        <v>75</v>
      </c>
      <c r="C5" s="1" t="s">
        <v>95</v>
      </c>
      <c r="D5" s="1" t="s">
        <v>87</v>
      </c>
      <c r="E5" s="1" t="s">
        <v>63</v>
      </c>
      <c r="F5" s="1" t="s">
        <v>96</v>
      </c>
      <c r="G5" s="1" t="s">
        <v>88</v>
      </c>
      <c r="H5" s="1" t="s">
        <v>97</v>
      </c>
      <c r="I5" s="1" t="s">
        <v>98</v>
      </c>
      <c r="J5" s="1" t="s">
        <v>99</v>
      </c>
    </row>
    <row r="6" customFormat="false" ht="15" hidden="false" customHeight="false" outlineLevel="0" collapsed="false">
      <c r="A6" s="0" t="s">
        <v>73</v>
      </c>
      <c r="B6" s="0" t="n">
        <f aca="false">IF(ISBLANK(Inputs!$B$48),"",Inputs!$B$48)</f>
        <v>740</v>
      </c>
      <c r="C6" s="0" t="n">
        <f aca="false">IF(ISNUMBER(B6),SUMPRODUCT(--(Scorecard!$G$5:$G$11&lt;B6))+1,"missing")</f>
        <v>5</v>
      </c>
      <c r="D6" s="0" t="n">
        <f aca="false">IF(ISNUMBER(C6),INDEX(Scorecard!$D$5:$D$12,C6),Scorecard!$D$13)</f>
        <v>0.488358159108655</v>
      </c>
      <c r="E6" s="0" t="n">
        <f aca="false">Scorecard!$J$5</f>
        <v>-0.994438306448715</v>
      </c>
      <c r="F6" s="0" t="n">
        <f aca="false">D6*E6</f>
        <v>-0.485642060684423</v>
      </c>
      <c r="G6" s="0" t="n">
        <f aca="false">IF(ISNUMBER(C6),INDEX(Scorecard!$F$5:$F$12,C6),Scorecard!$F$13)</f>
        <v>88.9348438059888</v>
      </c>
      <c r="H6" s="0" t="n">
        <f aca="false">Scorecard!$K$5</f>
        <v>137.793114556511</v>
      </c>
      <c r="I6" s="0" t="n">
        <f aca="false">H6-G6</f>
        <v>48.8582707505217</v>
      </c>
      <c r="J6" s="0" t="n">
        <f aca="false">I6-ROW()*0.000000001</f>
        <v>48.8582707445217</v>
      </c>
    </row>
    <row r="7" customFormat="false" ht="15" hidden="false" customHeight="false" outlineLevel="0" collapsed="false">
      <c r="A7" s="0" t="s">
        <v>76</v>
      </c>
      <c r="B7" s="0" t="n">
        <f aca="false">IF(ISBLANK(Inputs!$B$49),"",Inputs!$B$49)</f>
        <v>80</v>
      </c>
      <c r="C7" s="0" t="n">
        <f aca="false">IF(ISNUMBER(B7),SUMPRODUCT(--(Scorecard!$G$14:$G$16&lt;B7))+1,"missing")</f>
        <v>3</v>
      </c>
      <c r="D7" s="0" t="n">
        <f aca="false">IF(ISNUMBER(C7),INDEX(Scorecard!$D$14:$D$17,C7),Scorecard!$D$18)</f>
        <v>0.0505355481560174</v>
      </c>
      <c r="E7" s="0" t="n">
        <f aca="false">Scorecard!$J$6</f>
        <v>-0.659812179034696</v>
      </c>
      <c r="F7" s="0" t="n">
        <f aca="false">D7*E7</f>
        <v>-0.0333439701475347</v>
      </c>
      <c r="G7" s="0" t="n">
        <f aca="false">IF(ISNUMBER(C7),INDEX(Scorecard!$F$14:$F$17,C7),Scorecard!$F$18)</f>
        <v>75.8842795615664</v>
      </c>
      <c r="H7" s="0" t="n">
        <f aca="false">Scorecard!$K$6</f>
        <v>79.6565319014808</v>
      </c>
      <c r="I7" s="0" t="n">
        <f aca="false">H7-G7</f>
        <v>3.77225233991437</v>
      </c>
      <c r="J7" s="0" t="n">
        <f aca="false">I7-ROW()*0.000000001</f>
        <v>3.77225233291437</v>
      </c>
    </row>
    <row r="8" customFormat="false" ht="15" hidden="false" customHeight="false" outlineLevel="0" collapsed="false">
      <c r="A8" s="0" t="s">
        <v>72</v>
      </c>
      <c r="B8" s="0" t="n">
        <f aca="false">IF(ISBLANK(Inputs!$B$50),"",Inputs!$B$50)</f>
        <v>70</v>
      </c>
      <c r="C8" s="0" t="n">
        <f aca="false">IF(ISNUMBER(B8),SUMPRODUCT(--(Scorecard!$G$19:$G$25&lt;B8))+1,"missing")</f>
        <v>5</v>
      </c>
      <c r="D8" s="0" t="n">
        <f aca="false">IF(ISNUMBER(C8),INDEX(Scorecard!$D$19:$D$26,C8),Scorecard!$D$27)</f>
        <v>0.0530843085177338</v>
      </c>
      <c r="E8" s="0" t="n">
        <f aca="false">Scorecard!$J$7</f>
        <v>-0.375550022966522</v>
      </c>
      <c r="F8" s="0" t="n">
        <f aca="false">D8*E8</f>
        <v>-0.0199358132829969</v>
      </c>
      <c r="G8" s="0" t="n">
        <f aca="false">IF(ISNUMBER(C8),INDEX(Scorecard!$F$19:$F$26,C8),Scorecard!$F$27)</f>
        <v>75.4974019332478</v>
      </c>
      <c r="H8" s="0" t="n">
        <f aca="false">Scorecard!$K$7</f>
        <v>81.1961613593791</v>
      </c>
      <c r="I8" s="0" t="n">
        <f aca="false">H8-G8</f>
        <v>5.69875942613123</v>
      </c>
      <c r="J8" s="0" t="n">
        <f aca="false">I8-ROW()*0.000000001</f>
        <v>5.69875941813123</v>
      </c>
    </row>
    <row r="9" customFormat="false" ht="15" hidden="false" customHeight="false" outlineLevel="0" collapsed="false">
      <c r="A9" s="0" t="s">
        <v>77</v>
      </c>
      <c r="B9" s="0" t="n">
        <f aca="false">IF(ISBLANK(Inputs!$B$51),"",Inputs!$B$51)</f>
        <v>36</v>
      </c>
      <c r="C9" s="0" t="n">
        <f aca="false">IF(ISNUMBER(B9),SUMPRODUCT(--(Scorecard!$G$28:$G$34&lt;B9))+1,"missing")</f>
        <v>5</v>
      </c>
      <c r="D9" s="0" t="n">
        <f aca="false">IF(ISNUMBER(C9),INDEX(Scorecard!$D$28:$D$35,C9),Scorecard!$D$36)</f>
        <v>-0.0008456427959252</v>
      </c>
      <c r="E9" s="0" t="n">
        <f aca="false">Scorecard!$J$8</f>
        <v>-1.11878901548061</v>
      </c>
      <c r="F9" s="0" t="n">
        <f aca="false">D9*E9</f>
        <v>0.000946095871101425</v>
      </c>
      <c r="G9" s="0" t="n">
        <f aca="false">IF(ISNUMBER(C9),INDEX(Scorecard!$F$28:$F$35,C9),Scorecard!$F$36)</f>
        <v>74.8948773976296</v>
      </c>
      <c r="H9" s="0" t="n">
        <f aca="false">Scorecard!$K$8</f>
        <v>95.0925540679646</v>
      </c>
      <c r="I9" s="0" t="n">
        <f aca="false">H9-G9</f>
        <v>20.197676670335</v>
      </c>
      <c r="J9" s="0" t="n">
        <f aca="false">I9-ROW()*0.000000001</f>
        <v>20.197676661335</v>
      </c>
    </row>
    <row r="10" customFormat="false" ht="15" hidden="false" customHeight="false" outlineLevel="0" collapsed="false">
      <c r="A10" s="0" t="s">
        <v>78</v>
      </c>
      <c r="B10" s="0" t="n">
        <f aca="false">IF(ISBLANK(Inputs!$B$52),"",Inputs!$B$52)</f>
        <v>0</v>
      </c>
      <c r="C10" s="0" t="n">
        <f aca="false">IF(ISNUMBER(B10),SUMPRODUCT(--(Scorecard!$G$37:$G$43&lt;B10))+1,"missing")</f>
        <v>3</v>
      </c>
      <c r="D10" s="0" t="n">
        <f aca="false">IF(ISNUMBER(C10),INDEX(Scorecard!$D$37:$D$44,C10),Scorecard!$D$45)</f>
        <v>0.330501541082344</v>
      </c>
      <c r="E10" s="0" t="n">
        <f aca="false">Scorecard!$J$9</f>
        <v>-0.0264129067186102</v>
      </c>
      <c r="F10" s="0" t="n">
        <f aca="false">D10*E10</f>
        <v>-0.00872950637496487</v>
      </c>
      <c r="G10" s="0" t="n">
        <f aca="false">IF(ISNUMBER(C10),INDEX(Scorecard!$F$37:$F$44,C10),Scorecard!$F$45)</f>
        <v>75.1740562651899</v>
      </c>
      <c r="H10" s="0" t="n">
        <f aca="false">Scorecard!$K$9</f>
        <v>75.9514709771441</v>
      </c>
      <c r="I10" s="0" t="n">
        <f aca="false">H10-G10</f>
        <v>0.777414711954179</v>
      </c>
      <c r="J10" s="0" t="n">
        <f aca="false">I10-ROW()*0.000000001</f>
        <v>0.777414701954179</v>
      </c>
    </row>
    <row r="11" customFormat="false" ht="15" hidden="false" customHeight="false" outlineLevel="0" collapsed="false">
      <c r="A11" s="0" t="s">
        <v>79</v>
      </c>
      <c r="B11" s="0" t="n">
        <f aca="false">IF(ISBLANK(Inputs!$B$53),"",Inputs!$B$53)</f>
        <v>24</v>
      </c>
      <c r="C11" s="0" t="n">
        <f aca="false">IF(ISNUMBER(B11),SUMPRODUCT(--(Scorecard!$G$46:$G$51&lt;B11))+1,"missing")</f>
        <v>4</v>
      </c>
      <c r="D11" s="0" t="n">
        <f aca="false">IF(ISNUMBER(C11),INDEX(Scorecard!$D$46:$D$52,C11),Scorecard!$D$53)</f>
        <v>-0.048559051279741</v>
      </c>
      <c r="E11" s="0" t="n">
        <f aca="false">Scorecard!$J$10</f>
        <v>-0.222666671574297</v>
      </c>
      <c r="F11" s="0" t="n">
        <f aca="false">D11*E11</f>
        <v>0.0108124823232655</v>
      </c>
      <c r="G11" s="0" t="n">
        <f aca="false">IF(ISNUMBER(C11),INDEX(Scorecard!$F$46:$F$52,C11),Scorecard!$F$53)</f>
        <v>74.610193661509</v>
      </c>
      <c r="H11" s="0" t="n">
        <f aca="false">Scorecard!$K$10</f>
        <v>80.1833331086155</v>
      </c>
      <c r="I11" s="0" t="n">
        <f aca="false">H11-G11</f>
        <v>5.57313944710654</v>
      </c>
      <c r="J11" s="0" t="n">
        <f aca="false">I11-ROW()*0.000000001</f>
        <v>5.57313943610654</v>
      </c>
    </row>
    <row r="12" customFormat="false" ht="15" hidden="false" customHeight="false" outlineLevel="0" collapsed="false">
      <c r="A12" s="0" t="s">
        <v>80</v>
      </c>
      <c r="B12" s="0" t="n">
        <f aca="false">IF(ISBLANK(Inputs!$B$54),"",Inputs!$B$54)</f>
        <v>4.5</v>
      </c>
      <c r="C12" s="0" t="n">
        <f aca="false">IF(ISNUMBER(B12),SUMPRODUCT(--(Scorecard!$G$54:$G$60&lt;B12))+1,"missing")</f>
        <v>2</v>
      </c>
      <c r="D12" s="0" t="n">
        <f aca="false">IF(ISNUMBER(C12),INDEX(Scorecard!$D$54:$D$61,C12),Scorecard!$D$62)</f>
        <v>0.409483001259379</v>
      </c>
      <c r="E12" s="0" t="n">
        <f aca="false">Scorecard!$J$11</f>
        <v>-0.820791311975325</v>
      </c>
      <c r="F12" s="0" t="n">
        <f aca="false">D12*E12</f>
        <v>-0.33610008983528</v>
      </c>
      <c r="G12" s="0" t="n">
        <f aca="false">IF(ISNUMBER(C12),INDEX(Scorecard!$F$54:$F$61,C12),Scorecard!$F$62)</f>
        <v>84.6199746110123</v>
      </c>
      <c r="H12" s="0" t="n">
        <f aca="false">Scorecard!$K$11</f>
        <v>86.5043741088953</v>
      </c>
      <c r="I12" s="0" t="n">
        <f aca="false">H12-G12</f>
        <v>1.88439949788294</v>
      </c>
      <c r="J12" s="0" t="n">
        <f aca="false">I12-ROW()*0.000000001</f>
        <v>1.88439948588294</v>
      </c>
    </row>
    <row r="13" customFormat="false" ht="15" hidden="false" customHeight="false" outlineLevel="0" collapsed="false">
      <c r="A13" s="0" t="s">
        <v>81</v>
      </c>
      <c r="B13" s="0" t="n">
        <f aca="false">IF(ISBLANK(Inputs!$B$55),"",Inputs!$B$55)</f>
        <v>0</v>
      </c>
      <c r="C13" s="0" t="n">
        <f aca="false">IF(ISNUMBER(B13),SUMPRODUCT(--(Scorecard!$G$63:$G$67&lt;B13))+1,"missing")</f>
        <v>6</v>
      </c>
      <c r="D13" s="0" t="n">
        <f aca="false">IF(ISNUMBER(C13),INDEX(Scorecard!$D$63:$D$68,C13),Scorecard!$D$69)</f>
        <v>0.322484508656054</v>
      </c>
      <c r="E13" s="0" t="n">
        <f aca="false">Scorecard!$J$12</f>
        <v>-0.0867569906765289</v>
      </c>
      <c r="F13" s="0" t="n">
        <f aca="false">D13*E13</f>
        <v>-0.0279777855107983</v>
      </c>
      <c r="G13" s="0" t="n">
        <f aca="false">IF(ISNUMBER(C13),INDEX(Scorecard!$F$63:$F$68,C13),Scorecard!$F$69)</f>
        <v>75.7294442022882</v>
      </c>
      <c r="H13" s="0" t="n">
        <f aca="false">Scorecard!$K$12</f>
        <v>75.7294442022882</v>
      </c>
      <c r="I13" s="0" t="n">
        <f aca="false">H13-G13</f>
        <v>0</v>
      </c>
      <c r="J13" s="0" t="n">
        <f aca="false">I13-ROW()*0.000000001</f>
        <v>-1.3E-008</v>
      </c>
    </row>
    <row r="15" customFormat="false" ht="15" hidden="false" customHeight="false" outlineLevel="0" collapsed="false">
      <c r="A15" s="0" t="s">
        <v>100</v>
      </c>
      <c r="B15" s="0" t="n">
        <f aca="false">SUM(F6:F13)</f>
        <v>-0.899970647641631</v>
      </c>
    </row>
    <row r="16" customFormat="false" ht="15" hidden="false" customHeight="false" outlineLevel="0" collapsed="false">
      <c r="A16" s="0" t="s">
        <v>101</v>
      </c>
      <c r="B16" s="0" t="n">
        <f aca="false">Inputs!$B$10+B15</f>
        <v>-4.79041624586013</v>
      </c>
    </row>
    <row r="17" customFormat="false" ht="15" hidden="false" customHeight="false" outlineLevel="0" collapsed="false">
      <c r="A17" s="0" t="s">
        <v>102</v>
      </c>
      <c r="B17" s="0" t="n">
        <f aca="false">MIN(1-Inputs!$B$13,MAX(Inputs!$B$13,1/(1+EXP(-(Inputs!$B$11*B16+Inputs!$B$12)))))</f>
        <v>0.00736551548577731</v>
      </c>
    </row>
    <row r="18" customFormat="false" ht="15" hidden="false" customHeight="false" outlineLevel="0" collapsed="false">
      <c r="A18" s="0" t="s">
        <v>103</v>
      </c>
      <c r="B18" s="0" t="n">
        <f aca="false">Inputs!$B$9-Inputs!$B$8*B16</f>
        <v>625.345071438432</v>
      </c>
    </row>
    <row r="19" customFormat="false" ht="15" hidden="false" customHeight="false" outlineLevel="0" collapsed="false">
      <c r="A19" s="0" t="s">
        <v>104</v>
      </c>
      <c r="B19" s="0" t="n">
        <f aca="false">SUM(G6:G13)</f>
        <v>625.345071438432</v>
      </c>
    </row>
    <row r="21" customFormat="false" ht="15" hidden="false" customHeight="false" outlineLevel="0" collapsed="false">
      <c r="A21" s="1" t="s">
        <v>105</v>
      </c>
    </row>
    <row r="22" customFormat="false" ht="15" hidden="false" customHeight="false" outlineLevel="0" collapsed="false">
      <c r="A22" s="1" t="s">
        <v>106</v>
      </c>
      <c r="B22" s="1" t="s">
        <v>84</v>
      </c>
      <c r="C22" s="1" t="s">
        <v>107</v>
      </c>
    </row>
    <row r="23" customFormat="false" ht="15" hidden="false" customHeight="false" outlineLevel="0" collapsed="false">
      <c r="A23" s="0" t="n">
        <f aca="false">ROW()-22</f>
        <v>1</v>
      </c>
      <c r="B23" s="0" t="str">
        <f aca="false">INDEX($A$6:$A$13,MATCH(LARGE($J$6:$J$13,A23),$J$6:$J$13,0))</f>
        <v>fico</v>
      </c>
      <c r="C23" s="0" t="n">
        <f aca="false">INDEX($I$6:$I$13,MATCH(LARGE($J$6:$J$13,A23),$J$6:$J$13,0))</f>
        <v>48.8582707505217</v>
      </c>
    </row>
    <row r="24" customFormat="false" ht="15" hidden="false" customHeight="false" outlineLevel="0" collapsed="false">
      <c r="A24" s="0" t="n">
        <f aca="false">ROW()-22</f>
        <v>2</v>
      </c>
      <c r="B24" s="0" t="str">
        <f aca="false">INDEX($A$6:$A$13,MATCH(LARGE($J$6:$J$13,A24),$J$6:$J$13,0))</f>
        <v>dti</v>
      </c>
      <c r="C24" s="0" t="n">
        <f aca="false">INDEX($I$6:$I$13,MATCH(LARGE($J$6:$J$13,A24),$J$6:$J$13,0))</f>
        <v>20.197676670335</v>
      </c>
    </row>
    <row r="25" customFormat="false" ht="15" hidden="false" customHeight="false" outlineLevel="0" collapsed="false">
      <c r="A25" s="0" t="n">
        <f aca="false">ROW()-22</f>
        <v>3</v>
      </c>
      <c r="B25" s="0" t="str">
        <f aca="false">INDEX($A$6:$A$13,MATCH(LARGE($J$6:$J$13,A25),$J$6:$J$13,0))</f>
        <v>mtm_ltv</v>
      </c>
      <c r="C25" s="0" t="n">
        <f aca="false">INDEX($I$6:$I$13,MATCH(LARGE($J$6:$J$13,A25),$J$6:$J$13,0))</f>
        <v>5.69875942613123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27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0" t="s">
        <v>109</v>
      </c>
    </row>
    <row r="4" customFormat="false" ht="15" hidden="false" customHeight="false" outlineLevel="0" collapsed="false">
      <c r="A4" s="1" t="s">
        <v>110</v>
      </c>
      <c r="B4" s="1" t="s">
        <v>111</v>
      </c>
      <c r="C4" s="1" t="s">
        <v>73</v>
      </c>
      <c r="D4" s="1" t="s">
        <v>76</v>
      </c>
      <c r="E4" s="1" t="s">
        <v>72</v>
      </c>
      <c r="F4" s="1" t="s">
        <v>77</v>
      </c>
      <c r="G4" s="1" t="s">
        <v>112</v>
      </c>
      <c r="H4" s="1" t="s">
        <v>78</v>
      </c>
      <c r="I4" s="1" t="s">
        <v>79</v>
      </c>
      <c r="J4" s="1" t="s">
        <v>113</v>
      </c>
      <c r="K4" s="1" t="s">
        <v>80</v>
      </c>
      <c r="L4" s="1" t="s">
        <v>81</v>
      </c>
      <c r="M4" s="1" t="s">
        <v>114</v>
      </c>
      <c r="N4" s="1" t="s">
        <v>115</v>
      </c>
      <c r="O4" s="1" t="s">
        <v>116</v>
      </c>
      <c r="P4" s="1" t="s">
        <v>117</v>
      </c>
      <c r="Q4" s="1" t="s">
        <v>118</v>
      </c>
      <c r="R4" s="1" t="s">
        <v>119</v>
      </c>
      <c r="S4" s="1" t="s">
        <v>120</v>
      </c>
      <c r="T4" s="1" t="s">
        <v>121</v>
      </c>
      <c r="U4" s="1" t="s">
        <v>122</v>
      </c>
      <c r="V4" s="1" t="s">
        <v>123</v>
      </c>
      <c r="W4" s="1" t="s">
        <v>124</v>
      </c>
      <c r="X4" s="1" t="s">
        <v>125</v>
      </c>
      <c r="Y4" s="1" t="s">
        <v>126</v>
      </c>
      <c r="Z4" s="1" t="s">
        <v>127</v>
      </c>
      <c r="AA4" s="1" t="s">
        <v>128</v>
      </c>
      <c r="AB4" s="1" t="s">
        <v>129</v>
      </c>
      <c r="AC4" s="1" t="s">
        <v>130</v>
      </c>
      <c r="AD4" s="1" t="s">
        <v>131</v>
      </c>
      <c r="AE4" s="1" t="s">
        <v>132</v>
      </c>
      <c r="AF4" s="1" t="s">
        <v>133</v>
      </c>
      <c r="AG4" s="1" t="s">
        <v>134</v>
      </c>
      <c r="AH4" s="1" t="s">
        <v>135</v>
      </c>
      <c r="AI4" s="1" t="s">
        <v>136</v>
      </c>
      <c r="AJ4" s="1" t="s">
        <v>137</v>
      </c>
      <c r="AK4" s="1" t="s">
        <v>138</v>
      </c>
    </row>
    <row r="5" customFormat="false" ht="15" hidden="false" customHeight="false" outlineLevel="0" collapsed="false">
      <c r="A5" s="0" t="n">
        <v>53</v>
      </c>
      <c r="B5" s="0" t="s">
        <v>139</v>
      </c>
      <c r="C5" s="0" t="n">
        <v>770</v>
      </c>
      <c r="D5" s="0" t="n">
        <v>88.3668670654297</v>
      </c>
      <c r="E5" s="0" t="n">
        <v>84.2542953491211</v>
      </c>
      <c r="F5" s="0" t="n">
        <v>37</v>
      </c>
      <c r="G5" s="0" t="n">
        <v>3.13599991798401</v>
      </c>
      <c r="H5" s="0" t="n">
        <v>0.119333267211914</v>
      </c>
      <c r="I5" s="0" t="n">
        <v>12</v>
      </c>
      <c r="J5" s="0" t="n">
        <v>12.3647785186768</v>
      </c>
      <c r="K5" s="0" t="n">
        <v>5.43333339691162</v>
      </c>
      <c r="L5" s="0" t="n">
        <v>-3.5</v>
      </c>
      <c r="M5" s="0" t="n">
        <v>2.74066424369812</v>
      </c>
      <c r="N5" s="0" t="n">
        <v>0</v>
      </c>
      <c r="O5" s="0" t="n">
        <v>0</v>
      </c>
      <c r="P5" s="0" t="s">
        <v>140</v>
      </c>
      <c r="Q5" s="0" t="s">
        <v>141</v>
      </c>
      <c r="R5" s="0" t="n">
        <v>2</v>
      </c>
      <c r="S5" s="0" t="s">
        <v>142</v>
      </c>
      <c r="T5" s="0" t="n">
        <v>1</v>
      </c>
      <c r="U5" s="0" t="n">
        <v>234398.6</v>
      </c>
      <c r="V5" s="0" t="n">
        <v>0.00691461004316807</v>
      </c>
      <c r="W5" s="0" t="n">
        <v>627.067077636719</v>
      </c>
      <c r="X5" s="0" t="n">
        <v>0.00961031205952168</v>
      </c>
      <c r="Y5" s="0" t="n">
        <f aca="false">IF(ISNUMBER(C5),INDEX(Scorecard!$D$5:$D$12,SUMPRODUCT(--(Scorecard!$G$5:$G$11&lt;C5))+1),Scorecard!$D$13)</f>
        <v>1.23750384304241</v>
      </c>
      <c r="Z5" s="0" t="n">
        <f aca="false">IF(ISNUMBER(D5),INDEX(Scorecard!$D$14:$D$17,SUMPRODUCT(--(Scorecard!$G$14:$G$16&lt;D5))+1),Scorecard!$D$18)</f>
        <v>-0.361970872710667</v>
      </c>
      <c r="AA5" s="0" t="n">
        <f aca="false">IF(ISNUMBER(E5),INDEX(Scorecard!$D$19:$D$26,SUMPRODUCT(--(Scorecard!$G$19:$G$25&lt;E5))+1),Scorecard!$D$27)</f>
        <v>-0.219855970853228</v>
      </c>
      <c r="AB5" s="0" t="n">
        <f aca="false">IF(ISNUMBER(F5),INDEX(Scorecard!$D$28:$D$35,SUMPRODUCT(--(Scorecard!$G$28:$G$34&lt;F5))+1),Scorecard!$D$36)</f>
        <v>-0.0008456427959252</v>
      </c>
      <c r="AC5" s="0" t="n">
        <f aca="false">IF(ISNUMBER(H5),INDEX(Scorecard!$D$37:$D$44,SUMPRODUCT(--(Scorecard!$G$37:$G$43&lt;H5))+1),Scorecard!$D$45)</f>
        <v>0.102184252677548</v>
      </c>
      <c r="AD5" s="0" t="n">
        <f aca="false">IF(ISNUMBER(I5),INDEX(Scorecard!$D$46:$D$52,SUMPRODUCT(--(Scorecard!$G$46:$G$51&lt;I5))+1),Scorecard!$D$53)</f>
        <v>-0.114272400683245</v>
      </c>
      <c r="AE5" s="0" t="n">
        <f aca="false">IF(ISNUMBER(K5),INDEX(Scorecard!$D$54:$D$61,SUMPRODUCT(--(Scorecard!$G$54:$G$60&lt;K5))+1),Scorecard!$D$62)</f>
        <v>0.126303549215828</v>
      </c>
      <c r="AF5" s="0" t="n">
        <f aca="false">IF(ISNUMBER(L5),INDEX(Scorecard!$D$63:$D$68,SUMPRODUCT(--(Scorecard!$G$63:$G$67&lt;L5))+1),Scorecard!$D$69)</f>
        <v>-0.340582194386522</v>
      </c>
      <c r="AG5" s="0" t="n">
        <f aca="false">Inputs!$B$10+Scorecard!$J$5*Y5+Scorecard!$J$6*Z5+Scorecard!$J$7*AA5+Scorecard!$J$8*AB5+Scorecard!$J$9*AC5+Scorecard!$J$10*AD5+Scorecard!$J$11*AE5+Scorecard!$J$12*AF5</f>
        <v>-4.85009632069885</v>
      </c>
      <c r="AH5" s="0" t="n">
        <f aca="false">MIN(1-Inputs!$B$13,MAX(Inputs!$B$13,1/(1+EXP(-(Inputs!$B$11*AG5+Inputs!$B$12)))))</f>
        <v>0.00691461004503718</v>
      </c>
      <c r="AI5" s="0" t="n">
        <f aca="false">Inputs!$B$9-Inputs!$B$8*AG5</f>
        <v>627.067074398626</v>
      </c>
      <c r="AJ5" s="0" t="n">
        <f aca="false">RANK(AH5,$AH$5:$AH$2004,0)+COUNTIF($AH$4:AH4,AH5)</f>
        <v>1062</v>
      </c>
      <c r="AK5" s="0" t="n">
        <f aca="false">IF(AJ5&lt;=Deciles!$B$5*(Deciles!$B$4+1),INT((AJ5-1)/(Deciles!$B$4+1))+1,Deciles!$B$5+INT((AJ5-1-Deciles!$B$5*(Deciles!$B$4+1))/Deciles!$B$4)+1)</f>
        <v>6</v>
      </c>
    </row>
    <row r="6" customFormat="false" ht="15" hidden="false" customHeight="false" outlineLevel="0" collapsed="false">
      <c r="A6" s="0" t="n">
        <v>60</v>
      </c>
      <c r="B6" s="0" t="s">
        <v>143</v>
      </c>
      <c r="C6" s="0" t="n">
        <v>736</v>
      </c>
      <c r="D6" s="0" t="n">
        <v>90.132194519043</v>
      </c>
      <c r="E6" s="0" t="n">
        <v>82.0105895996094</v>
      </c>
      <c r="F6" s="0" t="n">
        <v>43</v>
      </c>
      <c r="G6" s="0" t="n">
        <v>4.40299987792969</v>
      </c>
      <c r="H6" s="0" t="n">
        <v>1.16966652870178</v>
      </c>
      <c r="I6" s="0" t="n">
        <v>23</v>
      </c>
      <c r="J6" s="0" t="n">
        <v>12.7138509750366</v>
      </c>
      <c r="K6" s="0" t="n">
        <v>8.93333339691162</v>
      </c>
      <c r="L6" s="0" t="n">
        <v>5.07179498672485</v>
      </c>
      <c r="M6" s="0" t="n">
        <v>1.95005702972412</v>
      </c>
      <c r="N6" s="0" t="n">
        <v>0</v>
      </c>
      <c r="O6" s="0" t="n">
        <v>0</v>
      </c>
      <c r="P6" s="0" t="s">
        <v>144</v>
      </c>
      <c r="Q6" s="0" t="s">
        <v>141</v>
      </c>
      <c r="R6" s="0" t="n">
        <v>2</v>
      </c>
      <c r="S6" s="0" t="s">
        <v>142</v>
      </c>
      <c r="T6" s="0" t="n">
        <v>0</v>
      </c>
      <c r="U6" s="0" t="n">
        <v>332319.2</v>
      </c>
      <c r="V6" s="0" t="n">
        <v>0.0342008545994759</v>
      </c>
      <c r="W6" s="0" t="n">
        <v>583.0478515625</v>
      </c>
      <c r="X6" s="0" t="n">
        <v>0.0291887763887644</v>
      </c>
      <c r="Y6" s="0" t="n">
        <f aca="false">IF(ISNUMBER(C6),INDEX(Scorecard!$D$5:$D$12,SUMPRODUCT(--(Scorecard!$G$5:$G$11&lt;C6))+1),Scorecard!$D$13)</f>
        <v>0.488358159108655</v>
      </c>
      <c r="Z6" s="0" t="n">
        <f aca="false">IF(ISNUMBER(D6),INDEX(Scorecard!$D$14:$D$17,SUMPRODUCT(--(Scorecard!$G$14:$G$16&lt;D6))+1),Scorecard!$D$18)</f>
        <v>-0.361970872710667</v>
      </c>
      <c r="AA6" s="0" t="n">
        <f aca="false">IF(ISNUMBER(E6),INDEX(Scorecard!$D$19:$D$26,SUMPRODUCT(--(Scorecard!$G$19:$G$25&lt;E6))+1),Scorecard!$D$27)</f>
        <v>-0.0341578513653732</v>
      </c>
      <c r="AB6" s="0" t="n">
        <f aca="false">IF(ISNUMBER(F6),INDEX(Scorecard!$D$28:$D$35,SUMPRODUCT(--(Scorecard!$G$28:$G$34&lt;F6))+1),Scorecard!$D$36)</f>
        <v>-0.309727037437117</v>
      </c>
      <c r="AC6" s="0" t="n">
        <f aca="false">IF(ISNUMBER(H6),INDEX(Scorecard!$D$37:$D$44,SUMPRODUCT(--(Scorecard!$G$37:$G$43&lt;H6))+1),Scorecard!$D$45)</f>
        <v>-0.975503570149195</v>
      </c>
      <c r="AD6" s="0" t="n">
        <f aca="false">IF(ISNUMBER(I6),INDEX(Scorecard!$D$46:$D$52,SUMPRODUCT(--(Scorecard!$G$46:$G$51&lt;I6))+1),Scorecard!$D$53)</f>
        <v>-0.048559051279741</v>
      </c>
      <c r="AE6" s="0" t="n">
        <f aca="false">IF(ISNUMBER(K6),INDEX(Scorecard!$D$54:$D$61,SUMPRODUCT(--(Scorecard!$G$54:$G$60&lt;K6))+1),Scorecard!$D$62)</f>
        <v>-0.541917179454542</v>
      </c>
      <c r="AF6" s="0" t="n">
        <f aca="false">IF(ISNUMBER(L6),INDEX(Scorecard!$D$63:$D$68,SUMPRODUCT(--(Scorecard!$G$63:$G$67&lt;L6))+1),Scorecard!$D$69)</f>
        <v>0.322484508656054</v>
      </c>
      <c r="AG6" s="0" t="n">
        <f aca="false">Inputs!$B$10+Scorecard!$J$5*Y6+Scorecard!$J$6*Z6+Scorecard!$J$7*AA6+Scorecard!$J$8*AB6+Scorecard!$J$9*AC6+Scorecard!$J$10*AD6+Scorecard!$J$11*AE6+Scorecard!$J$12*AF6</f>
        <v>-3.3245061851649</v>
      </c>
      <c r="AH6" s="0" t="n">
        <f aca="false">MIN(1-Inputs!$B$13,MAX(Inputs!$B$13,1/(1+EXP(-(Inputs!$B$11*AG6+Inputs!$B$12)))))</f>
        <v>0.0342008536896864</v>
      </c>
      <c r="AI6" s="0" t="n">
        <f aca="false">Inputs!$B$9-Inputs!$B$8*AG6</f>
        <v>583.047847939347</v>
      </c>
      <c r="AJ6" s="0" t="n">
        <f aca="false">RANK(AH6,$AH$5:$AH$2004,0)+COUNTIF($AH$4:AH5,AH6)</f>
        <v>263</v>
      </c>
      <c r="AK6" s="0" t="n">
        <f aca="false">IF(AJ6&lt;=Deciles!$B$5*(Deciles!$B$4+1),INT((AJ6-1)/(Deciles!$B$4+1))+1,Deciles!$B$5+INT((AJ6-1-Deciles!$B$5*(Deciles!$B$4+1))/Deciles!$B$4)+1)</f>
        <v>2</v>
      </c>
    </row>
    <row r="7" customFormat="false" ht="15" hidden="false" customHeight="false" outlineLevel="0" collapsed="false">
      <c r="A7" s="0" t="n">
        <v>90</v>
      </c>
      <c r="B7" s="0" t="s">
        <v>145</v>
      </c>
      <c r="C7" s="0" t="n">
        <v>700</v>
      </c>
      <c r="D7" s="0" t="n">
        <v>80</v>
      </c>
      <c r="E7" s="0" t="n">
        <v>46.7120361328125</v>
      </c>
      <c r="F7" s="0" t="n">
        <v>27</v>
      </c>
      <c r="G7" s="0" t="n">
        <v>4.7350001335144</v>
      </c>
      <c r="H7" s="0" t="n">
        <v>1.21833348274231</v>
      </c>
      <c r="I7" s="0" t="n">
        <v>105</v>
      </c>
      <c r="J7" s="0" t="n">
        <v>11.7512884140015</v>
      </c>
      <c r="K7" s="0" t="n">
        <v>4.15833330154419</v>
      </c>
      <c r="L7" s="0" t="n">
        <v>-1.875</v>
      </c>
      <c r="M7" s="0" t="n">
        <v>4.74416494369507</v>
      </c>
      <c r="N7" s="0" t="n">
        <v>0</v>
      </c>
      <c r="O7" s="0" t="n">
        <v>0</v>
      </c>
      <c r="P7" s="0" t="s">
        <v>146</v>
      </c>
      <c r="Q7" s="0" t="s">
        <v>141</v>
      </c>
      <c r="R7" s="0" t="n">
        <v>2</v>
      </c>
      <c r="S7" s="0" t="s">
        <v>147</v>
      </c>
      <c r="T7" s="0" t="n">
        <v>0</v>
      </c>
      <c r="U7" s="0" t="n">
        <v>126916.92</v>
      </c>
      <c r="V7" s="0" t="n">
        <v>0.0171289909631014</v>
      </c>
      <c r="W7" s="0" t="n">
        <v>602.236389160156</v>
      </c>
      <c r="X7" s="0" t="n">
        <v>0.0156533494591713</v>
      </c>
      <c r="Y7" s="0" t="n">
        <f aca="false">IF(ISNUMBER(C7),INDEX(Scorecard!$D$5:$D$12,SUMPRODUCT(--(Scorecard!$G$5:$G$11&lt;C7))+1),Scorecard!$D$13)</f>
        <v>-0.869677851527538</v>
      </c>
      <c r="Z7" s="0" t="n">
        <f aca="false">IF(ISNUMBER(D7),INDEX(Scorecard!$D$14:$D$17,SUMPRODUCT(--(Scorecard!$G$14:$G$16&lt;D7))+1),Scorecard!$D$18)</f>
        <v>0.0505355481560174</v>
      </c>
      <c r="AA7" s="0" t="n">
        <f aca="false">IF(ISNUMBER(E7),INDEX(Scorecard!$D$19:$D$26,SUMPRODUCT(--(Scorecard!$G$19:$G$25&lt;E7))+1),Scorecard!$D$27)</f>
        <v>0.57899015159425</v>
      </c>
      <c r="AB7" s="0" t="n">
        <f aca="false">IF(ISNUMBER(F7),INDEX(Scorecard!$D$28:$D$35,SUMPRODUCT(--(Scorecard!$G$28:$G$34&lt;F7))+1),Scorecard!$D$36)</f>
        <v>0.165097008946478</v>
      </c>
      <c r="AC7" s="0" t="n">
        <f aca="false">IF(ISNUMBER(H7),INDEX(Scorecard!$D$37:$D$44,SUMPRODUCT(--(Scorecard!$G$37:$G$43&lt;H7))+1),Scorecard!$D$45)</f>
        <v>-0.975503570149195</v>
      </c>
      <c r="AD7" s="0" t="n">
        <f aca="false">IF(ISNUMBER(I7),INDEX(Scorecard!$D$46:$D$52,SUMPRODUCT(--(Scorecard!$G$46:$G$51&lt;I7))+1),Scorecard!$D$53)</f>
        <v>0.818882373006414</v>
      </c>
      <c r="AE7" s="0" t="n">
        <f aca="false">IF(ISNUMBER(K7),INDEX(Scorecard!$D$54:$D$61,SUMPRODUCT(--(Scorecard!$G$54:$G$60&lt;K7))+1),Scorecard!$D$62)</f>
        <v>0.489050497890326</v>
      </c>
      <c r="AF7" s="0" t="n">
        <f aca="false">IF(ISNUMBER(L7),INDEX(Scorecard!$D$63:$D$68,SUMPRODUCT(--(Scorecard!$G$63:$G$67&lt;L7))+1),Scorecard!$D$69)</f>
        <v>-0.340582194386522</v>
      </c>
      <c r="AG7" s="0" t="n">
        <f aca="false">Inputs!$B$10+Scorecard!$J$5*Y7+Scorecard!$J$6*Z7+Scorecard!$J$7*AA7+Scorecard!$J$8*AB7+Scorecard!$J$9*AC7+Scorecard!$J$10*AD7+Scorecard!$J$11*AE7+Scorecard!$J$12*AF7</f>
        <v>-3.98952952449244</v>
      </c>
      <c r="AH7" s="0" t="n">
        <f aca="false">MIN(1-Inputs!$B$13,MAX(Inputs!$B$13,1/(1+EXP(-(Inputs!$B$11*AG7+Inputs!$B$12)))))</f>
        <v>0.0171289910721963</v>
      </c>
      <c r="AI7" s="0" t="n">
        <f aca="false">Inputs!$B$9-Inputs!$B$8*AG7</f>
        <v>602.236365413813</v>
      </c>
      <c r="AJ7" s="0" t="n">
        <f aca="false">RANK(AH7,$AH$5:$AH$2004,0)+COUNTIF($AH$4:AH6,AH7)</f>
        <v>522</v>
      </c>
      <c r="AK7" s="0" t="n">
        <f aca="false">IF(AJ7&lt;=Deciles!$B$5*(Deciles!$B$4+1),INT((AJ7-1)/(Deciles!$B$4+1))+1,Deciles!$B$5+INT((AJ7-1-Deciles!$B$5*(Deciles!$B$4+1))/Deciles!$B$4)+1)</f>
        <v>3</v>
      </c>
    </row>
    <row r="8" customFormat="false" ht="15" hidden="false" customHeight="false" outlineLevel="0" collapsed="false">
      <c r="A8" s="0" t="n">
        <v>234</v>
      </c>
      <c r="B8" s="0" t="s">
        <v>145</v>
      </c>
      <c r="C8" s="0" t="n">
        <v>786</v>
      </c>
      <c r="D8" s="0" t="n">
        <v>80</v>
      </c>
      <c r="E8" s="0" t="n">
        <v>77.9603729248047</v>
      </c>
      <c r="F8" s="0" t="n">
        <v>23</v>
      </c>
      <c r="G8" s="0" t="n">
        <v>3.07800006866455</v>
      </c>
      <c r="H8" s="0" t="n">
        <v>-0.438666582107544</v>
      </c>
      <c r="I8" s="0" t="n">
        <v>5</v>
      </c>
      <c r="J8" s="0" t="n">
        <v>11.9240303039551</v>
      </c>
      <c r="K8" s="0" t="n">
        <v>4.45833349227905</v>
      </c>
      <c r="L8" s="0" t="n">
        <v>-1.875</v>
      </c>
      <c r="M8" s="0" t="n">
        <v>4.23435020446777</v>
      </c>
      <c r="N8" s="0" t="n">
        <v>0</v>
      </c>
      <c r="O8" s="0" t="n">
        <v>0</v>
      </c>
      <c r="P8" s="0" t="s">
        <v>144</v>
      </c>
      <c r="Q8" s="0" t="s">
        <v>141</v>
      </c>
      <c r="R8" s="0" t="n">
        <v>2</v>
      </c>
      <c r="S8" s="0" t="s">
        <v>148</v>
      </c>
      <c r="T8" s="0" t="n">
        <v>0</v>
      </c>
      <c r="U8" s="0" t="n">
        <v>150848.31</v>
      </c>
      <c r="V8" s="0" t="n">
        <v>0.00246122502721846</v>
      </c>
      <c r="W8" s="0" t="n">
        <v>655.144897460938</v>
      </c>
      <c r="X8" s="0" t="n">
        <v>0.00216707563959062</v>
      </c>
      <c r="Y8" s="0" t="n">
        <f aca="false">IF(ISNUMBER(C8),INDEX(Scorecard!$D$5:$D$12,SUMPRODUCT(--(Scorecard!$G$5:$G$11&lt;C8))+1),Scorecard!$D$13)</f>
        <v>1.23750384304241</v>
      </c>
      <c r="Z8" s="0" t="n">
        <f aca="false">IF(ISNUMBER(D8),INDEX(Scorecard!$D$14:$D$17,SUMPRODUCT(--(Scorecard!$G$14:$G$16&lt;D8))+1),Scorecard!$D$18)</f>
        <v>0.0505355481560174</v>
      </c>
      <c r="AA8" s="0" t="n">
        <f aca="false">IF(ISNUMBER(E8),INDEX(Scorecard!$D$19:$D$26,SUMPRODUCT(--(Scorecard!$G$19:$G$25&lt;E8))+1),Scorecard!$D$27)</f>
        <v>-0.0341578513653732</v>
      </c>
      <c r="AB8" s="0" t="n">
        <f aca="false">IF(ISNUMBER(F8),INDEX(Scorecard!$D$28:$D$35,SUMPRODUCT(--(Scorecard!$G$28:$G$34&lt;F8))+1),Scorecard!$D$36)</f>
        <v>0.349218150643304</v>
      </c>
      <c r="AC8" s="0" t="n">
        <f aca="false">IF(ISNUMBER(H8),INDEX(Scorecard!$D$37:$D$44,SUMPRODUCT(--(Scorecard!$G$37:$G$43&lt;H8))+1),Scorecard!$D$45)</f>
        <v>0.769716833645565</v>
      </c>
      <c r="AD8" s="0" t="n">
        <f aca="false">IF(ISNUMBER(I8),INDEX(Scorecard!$D$46:$D$52,SUMPRODUCT(--(Scorecard!$G$46:$G$51&lt;I8))+1),Scorecard!$D$53)</f>
        <v>-0.161534840507194</v>
      </c>
      <c r="AE8" s="0" t="n">
        <f aca="false">IF(ISNUMBER(K8),INDEX(Scorecard!$D$54:$D$61,SUMPRODUCT(--(Scorecard!$G$54:$G$60&lt;K8))+1),Scorecard!$D$62)</f>
        <v>0.409483001259379</v>
      </c>
      <c r="AF8" s="0" t="n">
        <f aca="false">IF(ISNUMBER(L8),INDEX(Scorecard!$D$63:$D$68,SUMPRODUCT(--(Scorecard!$G$63:$G$67&lt;L8))+1),Scorecard!$D$69)</f>
        <v>-0.340582194386522</v>
      </c>
      <c r="AG8" s="0" t="n">
        <f aca="false">Inputs!$B$10+Scorecard!$J$5*Y8+Scorecard!$J$6*Z8+Scorecard!$J$7*AA8+Scorecard!$J$8*AB8+Scorecard!$J$9*AC8+Scorecard!$J$10*AD8+Scorecard!$J$11*AE8+Scorecard!$J$12*AF8</f>
        <v>-5.82319848056643</v>
      </c>
      <c r="AH8" s="0" t="n">
        <f aca="false">MIN(1-Inputs!$B$13,MAX(Inputs!$B$13,1/(1+EXP(-(Inputs!$B$11*AG8+Inputs!$B$12)))))</f>
        <v>0.00246122501712727</v>
      </c>
      <c r="AI8" s="0" t="n">
        <f aca="false">Inputs!$B$9-Inputs!$B$8*AG8</f>
        <v>655.144867605012</v>
      </c>
      <c r="AJ8" s="0" t="n">
        <f aca="false">RANK(AH8,$AH$5:$AH$2004,0)+COUNTIF($AH$4:AH7,AH8)</f>
        <v>1630</v>
      </c>
      <c r="AK8" s="0" t="n">
        <f aca="false">IF(AJ8&lt;=Deciles!$B$5*(Deciles!$B$4+1),INT((AJ8-1)/(Deciles!$B$4+1))+1,Deciles!$B$5+INT((AJ8-1-Deciles!$B$5*(Deciles!$B$4+1))/Deciles!$B$4)+1)</f>
        <v>9</v>
      </c>
    </row>
    <row r="9" customFormat="false" ht="15" hidden="false" customHeight="false" outlineLevel="0" collapsed="false">
      <c r="A9" s="0" t="n">
        <v>268</v>
      </c>
      <c r="B9" s="0" t="s">
        <v>143</v>
      </c>
      <c r="C9" s="0" t="n">
        <v>731</v>
      </c>
      <c r="D9" s="0" t="n">
        <v>80</v>
      </c>
      <c r="E9" s="0" t="n">
        <v>79.192024230957</v>
      </c>
      <c r="F9" s="0" t="n">
        <v>50</v>
      </c>
      <c r="G9" s="0" t="n">
        <v>4.04899978637695</v>
      </c>
      <c r="H9" s="0" t="n">
        <v>0.815666437149048</v>
      </c>
      <c r="I9" s="0" t="n">
        <v>7</v>
      </c>
      <c r="J9" s="0" t="n">
        <v>11.9612112045288</v>
      </c>
      <c r="K9" s="0" t="n">
        <v>9.63333320617676</v>
      </c>
      <c r="L9" s="0" t="n">
        <v>5.0717945098877</v>
      </c>
      <c r="M9" s="0" t="n">
        <v>2.57371878623962</v>
      </c>
      <c r="N9" s="0" t="n">
        <v>0</v>
      </c>
      <c r="O9" s="0" t="n">
        <v>0</v>
      </c>
      <c r="P9" s="0" t="s">
        <v>144</v>
      </c>
      <c r="Q9" s="0" t="s">
        <v>141</v>
      </c>
      <c r="R9" s="0" t="n">
        <v>2</v>
      </c>
      <c r="S9" s="0" t="s">
        <v>149</v>
      </c>
      <c r="T9" s="0" t="n">
        <v>0</v>
      </c>
      <c r="U9" s="0" t="n">
        <v>156562.62</v>
      </c>
      <c r="V9" s="0" t="n">
        <v>0.0488150231540203</v>
      </c>
      <c r="W9" s="0" t="n">
        <v>573.006103515625</v>
      </c>
      <c r="X9" s="0" t="n">
        <v>0.0516052432358265</v>
      </c>
      <c r="Y9" s="0" t="n">
        <f aca="false">IF(ISNUMBER(C9),INDEX(Scorecard!$D$5:$D$12,SUMPRODUCT(--(Scorecard!$G$5:$G$11&lt;C9))+1),Scorecard!$D$13)</f>
        <v>-0.0290424113398221</v>
      </c>
      <c r="Z9" s="0" t="n">
        <f aca="false">IF(ISNUMBER(D9),INDEX(Scorecard!$D$14:$D$17,SUMPRODUCT(--(Scorecard!$G$14:$G$16&lt;D9))+1),Scorecard!$D$18)</f>
        <v>0.0505355481560174</v>
      </c>
      <c r="AA9" s="0" t="n">
        <f aca="false">IF(ISNUMBER(E9),INDEX(Scorecard!$D$19:$D$26,SUMPRODUCT(--(Scorecard!$G$19:$G$25&lt;E9))+1),Scorecard!$D$27)</f>
        <v>-0.0341578513653732</v>
      </c>
      <c r="AB9" s="0" t="n">
        <f aca="false">IF(ISNUMBER(F9),INDEX(Scorecard!$D$28:$D$35,SUMPRODUCT(--(Scorecard!$G$28:$G$34&lt;F9))+1),Scorecard!$D$36)</f>
        <v>-0.400689107298307</v>
      </c>
      <c r="AC9" s="0" t="n">
        <f aca="false">IF(ISNUMBER(H9),INDEX(Scorecard!$D$37:$D$44,SUMPRODUCT(--(Scorecard!$G$37:$G$43&lt;H9))+1),Scorecard!$D$45)</f>
        <v>-0.569454719285959</v>
      </c>
      <c r="AD9" s="0" t="n">
        <f aca="false">IF(ISNUMBER(I9),INDEX(Scorecard!$D$46:$D$52,SUMPRODUCT(--(Scorecard!$G$46:$G$51&lt;I9))+1),Scorecard!$D$53)</f>
        <v>-0.114272400683245</v>
      </c>
      <c r="AE9" s="0" t="n">
        <f aca="false">IF(ISNUMBER(K9),INDEX(Scorecard!$D$54:$D$61,SUMPRODUCT(--(Scorecard!$G$54:$G$60&lt;K9))+1),Scorecard!$D$62)</f>
        <v>-0.541917179454542</v>
      </c>
      <c r="AF9" s="0" t="n">
        <f aca="false">IF(ISNUMBER(L9),INDEX(Scorecard!$D$63:$D$68,SUMPRODUCT(--(Scorecard!$G$63:$G$67&lt;L9))+1),Scorecard!$D$69)</f>
        <v>0.322484508656054</v>
      </c>
      <c r="AG9" s="0" t="n">
        <f aca="false">Inputs!$B$10+Scorecard!$J$5*Y9+Scorecard!$J$6*Z9+Scorecard!$J$7*AA9+Scorecard!$J$8*AB9+Scorecard!$J$9*AC9+Scorecard!$J$10*AD9+Scorecard!$J$11*AE9+Scorecard!$J$12*AF9</f>
        <v>-2.97648539159566</v>
      </c>
      <c r="AH9" s="0" t="n">
        <f aca="false">MIN(1-Inputs!$B$13,MAX(Inputs!$B$13,1/(1+EXP(-(Inputs!$B$11*AG9+Inputs!$B$12)))))</f>
        <v>0.0488150214189852</v>
      </c>
      <c r="AI9" s="0" t="n">
        <f aca="false">Inputs!$B$9-Inputs!$B$8*AG9</f>
        <v>573.006090479176</v>
      </c>
      <c r="AJ9" s="0" t="n">
        <f aca="false">RANK(AH9,$AH$5:$AH$2004,0)+COUNTIF($AH$4:AH8,AH9)</f>
        <v>151</v>
      </c>
      <c r="AK9" s="0" t="n">
        <f aca="false">IF(AJ9&lt;=Deciles!$B$5*(Deciles!$B$4+1),INT((AJ9-1)/(Deciles!$B$4+1))+1,Deciles!$B$5+INT((AJ9-1-Deciles!$B$5*(Deciles!$B$4+1))/Deciles!$B$4)+1)</f>
        <v>1</v>
      </c>
    </row>
    <row r="10" customFormat="false" ht="15" hidden="false" customHeight="false" outlineLevel="0" collapsed="false">
      <c r="A10" s="0" t="n">
        <v>273</v>
      </c>
      <c r="B10" s="0" t="s">
        <v>150</v>
      </c>
      <c r="C10" s="0" t="n">
        <v>642</v>
      </c>
      <c r="D10" s="0" t="n">
        <v>80</v>
      </c>
      <c r="E10" s="0" t="n">
        <v>64.4155883789063</v>
      </c>
      <c r="F10" s="0" t="n">
        <v>29</v>
      </c>
      <c r="G10" s="0" t="n">
        <v>3.6489999294281</v>
      </c>
      <c r="H10" s="0" t="n">
        <v>-2.98433327674866</v>
      </c>
      <c r="I10" s="0" t="n">
        <v>32</v>
      </c>
      <c r="J10" s="0" t="n">
        <v>12.2265148162842</v>
      </c>
      <c r="K10" s="0" t="n">
        <v>4.40000009536743</v>
      </c>
      <c r="L10" s="0" t="n">
        <v>-0.208333015441895</v>
      </c>
      <c r="M10" s="0" t="n">
        <v>6.54819679260254</v>
      </c>
      <c r="N10" s="0" t="n">
        <v>0</v>
      </c>
      <c r="O10" s="0" t="n">
        <v>0</v>
      </c>
      <c r="P10" s="0" t="s">
        <v>144</v>
      </c>
      <c r="Q10" s="0" t="s">
        <v>141</v>
      </c>
      <c r="R10" s="0" t="n">
        <v>1</v>
      </c>
      <c r="S10" s="0" t="s">
        <v>151</v>
      </c>
      <c r="T10" s="0" t="n">
        <v>0</v>
      </c>
      <c r="U10" s="0" t="n">
        <v>204130.56</v>
      </c>
      <c r="V10" s="0" t="n">
        <v>0.0573359988629818</v>
      </c>
      <c r="W10" s="0" t="n">
        <v>568.408203125</v>
      </c>
      <c r="X10" s="0" t="n">
        <v>0.0844255685806274</v>
      </c>
      <c r="Y10" s="0" t="n">
        <f aca="false">IF(ISNUMBER(C10),INDEX(Scorecard!$D$5:$D$12,SUMPRODUCT(--(Scorecard!$G$5:$G$11&lt;C10))+1),Scorecard!$D$13)</f>
        <v>-1.88220980528339</v>
      </c>
      <c r="Z10" s="0" t="n">
        <f aca="false">IF(ISNUMBER(D10),INDEX(Scorecard!$D$14:$D$17,SUMPRODUCT(--(Scorecard!$G$14:$G$16&lt;D10))+1),Scorecard!$D$18)</f>
        <v>0.0505355481560174</v>
      </c>
      <c r="AA10" s="0" t="n">
        <f aca="false">IF(ISNUMBER(E10),INDEX(Scorecard!$D$19:$D$26,SUMPRODUCT(--(Scorecard!$G$19:$G$25&lt;E10))+1),Scorecard!$D$27)</f>
        <v>0.233621608745691</v>
      </c>
      <c r="AB10" s="0" t="n">
        <f aca="false">IF(ISNUMBER(F10),INDEX(Scorecard!$D$28:$D$35,SUMPRODUCT(--(Scorecard!$G$28:$G$34&lt;F10))+1),Scorecard!$D$36)</f>
        <v>0.165097008946478</v>
      </c>
      <c r="AC10" s="0" t="n">
        <f aca="false">IF(ISNUMBER(H10),INDEX(Scorecard!$D$37:$D$44,SUMPRODUCT(--(Scorecard!$G$37:$G$43&lt;H10))+1),Scorecard!$D$45)</f>
        <v>1.35057635045042</v>
      </c>
      <c r="AD10" s="0" t="n">
        <f aca="false">IF(ISNUMBER(I10),INDEX(Scorecard!$D$46:$D$52,SUMPRODUCT(--(Scorecard!$G$46:$G$51&lt;I10))+1),Scorecard!$D$53)</f>
        <v>0.123869379412532</v>
      </c>
      <c r="AE10" s="0" t="n">
        <f aca="false">IF(ISNUMBER(K10),INDEX(Scorecard!$D$54:$D$61,SUMPRODUCT(--(Scorecard!$G$54:$G$60&lt;K10))+1),Scorecard!$D$62)</f>
        <v>0.489050497890326</v>
      </c>
      <c r="AF10" s="0" t="n">
        <f aca="false">IF(ISNUMBER(L10),INDEX(Scorecard!$D$63:$D$68,SUMPRODUCT(--(Scorecard!$G$63:$G$67&lt;L10))+1),Scorecard!$D$69)</f>
        <v>0.322484508656054</v>
      </c>
      <c r="AG10" s="0" t="n">
        <f aca="false">Inputs!$B$10+Scorecard!$J$5*Y10+Scorecard!$J$6*Z10+Scorecard!$J$7*AA10+Scorecard!$J$8*AB10+Scorecard!$J$9*AC10+Scorecard!$J$10*AD10+Scorecard!$J$11*AE10+Scorecard!$J$12*AF10</f>
        <v>-2.81713377272774</v>
      </c>
      <c r="AH10" s="0" t="n">
        <f aca="false">MIN(1-Inputs!$B$13,MAX(Inputs!$B$13,1/(1+EXP(-(Inputs!$B$11*AG10+Inputs!$B$12)))))</f>
        <v>0.0573360004035744</v>
      </c>
      <c r="AI10" s="0" t="n">
        <f aca="false">Inputs!$B$9-Inputs!$B$8*AG10</f>
        <v>568.408174673208</v>
      </c>
      <c r="AJ10" s="0" t="n">
        <f aca="false">RANK(AH10,$AH$5:$AH$2004,0)+COUNTIF($AH$4:AH9,AH10)</f>
        <v>122</v>
      </c>
      <c r="AK10" s="0" t="n">
        <f aca="false">IF(AJ10&lt;=Deciles!$B$5*(Deciles!$B$4+1),INT((AJ10-1)/(Deciles!$B$4+1))+1,Deciles!$B$5+INT((AJ10-1-Deciles!$B$5*(Deciles!$B$4+1))/Deciles!$B$4)+1)</f>
        <v>1</v>
      </c>
    </row>
    <row r="11" customFormat="false" ht="15" hidden="false" customHeight="false" outlineLevel="0" collapsed="false">
      <c r="A11" s="0" t="n">
        <v>304</v>
      </c>
      <c r="B11" s="0" t="s">
        <v>150</v>
      </c>
      <c r="C11" s="0" t="n">
        <v>749</v>
      </c>
      <c r="D11" s="0" t="n">
        <v>80</v>
      </c>
      <c r="E11" s="0" t="n">
        <v>44.414981842041</v>
      </c>
      <c r="F11" s="0" t="n">
        <v>26</v>
      </c>
      <c r="G11" s="0" t="n">
        <v>3.85999989509583</v>
      </c>
      <c r="H11" s="0" t="n">
        <v>-2.77333331108093</v>
      </c>
      <c r="I11" s="0" t="n">
        <v>109</v>
      </c>
      <c r="J11" s="0" t="n">
        <v>12.1934995651245</v>
      </c>
      <c r="K11" s="0" t="n">
        <v>3.70000004768372</v>
      </c>
      <c r="L11" s="0" t="n">
        <v>-0.208333253860474</v>
      </c>
      <c r="M11" s="0" t="n">
        <v>4.74416780471802</v>
      </c>
      <c r="N11" s="0" t="n">
        <v>0</v>
      </c>
      <c r="O11" s="0" t="n">
        <v>0</v>
      </c>
      <c r="P11" s="0" t="s">
        <v>146</v>
      </c>
      <c r="Q11" s="0" t="s">
        <v>141</v>
      </c>
      <c r="R11" s="0" t="n">
        <v>2</v>
      </c>
      <c r="S11" s="0" t="s">
        <v>147</v>
      </c>
      <c r="T11" s="0" t="n">
        <v>0</v>
      </c>
      <c r="U11" s="0" t="n">
        <v>197501.1</v>
      </c>
      <c r="V11" s="0" t="n">
        <v>0.00362480012699962</v>
      </c>
      <c r="W11" s="0" t="n">
        <v>644.635620117188</v>
      </c>
      <c r="X11" s="0" t="n">
        <v>0.00178002216853201</v>
      </c>
      <c r="Y11" s="0" t="n">
        <f aca="false">IF(ISNUMBER(C11),INDEX(Scorecard!$D$5:$D$12,SUMPRODUCT(--(Scorecard!$G$5:$G$11&lt;C11))+1),Scorecard!$D$13)</f>
        <v>0.488358159108655</v>
      </c>
      <c r="Z11" s="0" t="n">
        <f aca="false">IF(ISNUMBER(D11),INDEX(Scorecard!$D$14:$D$17,SUMPRODUCT(--(Scorecard!$G$14:$G$16&lt;D11))+1),Scorecard!$D$18)</f>
        <v>0.0505355481560174</v>
      </c>
      <c r="AA11" s="0" t="n">
        <f aca="false">IF(ISNUMBER(E11),INDEX(Scorecard!$D$19:$D$26,SUMPRODUCT(--(Scorecard!$G$19:$G$25&lt;E11))+1),Scorecard!$D$27)</f>
        <v>0.57899015159425</v>
      </c>
      <c r="AB11" s="0" t="n">
        <f aca="false">IF(ISNUMBER(F11),INDEX(Scorecard!$D$28:$D$35,SUMPRODUCT(--(Scorecard!$G$28:$G$34&lt;F11))+1),Scorecard!$D$36)</f>
        <v>0.165097008946478</v>
      </c>
      <c r="AC11" s="0" t="n">
        <f aca="false">IF(ISNUMBER(H11),INDEX(Scorecard!$D$37:$D$44,SUMPRODUCT(--(Scorecard!$G$37:$G$43&lt;H11))+1),Scorecard!$D$45)</f>
        <v>1.35057635045042</v>
      </c>
      <c r="AD11" s="0" t="n">
        <f aca="false">IF(ISNUMBER(I11),INDEX(Scorecard!$D$46:$D$52,SUMPRODUCT(--(Scorecard!$G$46:$G$51&lt;I11))+1),Scorecard!$D$53)</f>
        <v>0.818882373006414</v>
      </c>
      <c r="AE11" s="0" t="n">
        <f aca="false">IF(ISNUMBER(K11),INDEX(Scorecard!$D$54:$D$61,SUMPRODUCT(--(Scorecard!$G$54:$G$60&lt;K11))+1),Scorecard!$D$62)</f>
        <v>0.489050497890326</v>
      </c>
      <c r="AF11" s="0" t="n">
        <f aca="false">IF(ISNUMBER(L11),INDEX(Scorecard!$D$63:$D$68,SUMPRODUCT(--(Scorecard!$G$63:$G$67&lt;L11))+1),Scorecard!$D$69)</f>
        <v>0.322484508656054</v>
      </c>
      <c r="AG11" s="0" t="n">
        <f aca="false">Inputs!$B$10+Scorecard!$J$5*Y11+Scorecard!$J$6*Z11+Scorecard!$J$7*AA11+Scorecard!$J$8*AB11+Scorecard!$J$9*AC11+Scorecard!$J$10*AD11+Scorecard!$J$11*AE11+Scorecard!$J$12*AF11</f>
        <v>-5.45897675874248</v>
      </c>
      <c r="AH11" s="0" t="n">
        <f aca="false">MIN(1-Inputs!$B$13,MAX(Inputs!$B$13,1/(1+EXP(-(Inputs!$B$11*AG11+Inputs!$B$12)))))</f>
        <v>0.00362480014303978</v>
      </c>
      <c r="AI11" s="0" t="n">
        <f aca="false">Inputs!$B$9-Inputs!$B$8*AG11</f>
        <v>644.635650167823</v>
      </c>
      <c r="AJ11" s="0" t="n">
        <f aca="false">RANK(AH11,$AH$5:$AH$2004,0)+COUNTIF($AH$4:AH10,AH11)</f>
        <v>1443</v>
      </c>
      <c r="AK11" s="0" t="n">
        <f aca="false">IF(AJ11&lt;=Deciles!$B$5*(Deciles!$B$4+1),INT((AJ11-1)/(Deciles!$B$4+1))+1,Deciles!$B$5+INT((AJ11-1-Deciles!$B$5*(Deciles!$B$4+1))/Deciles!$B$4)+1)</f>
        <v>8</v>
      </c>
    </row>
    <row r="12" customFormat="false" ht="15" hidden="false" customHeight="false" outlineLevel="0" collapsed="false">
      <c r="A12" s="0" t="n">
        <v>337</v>
      </c>
      <c r="B12" s="0" t="s">
        <v>152</v>
      </c>
      <c r="C12" s="0" t="n">
        <v>816</v>
      </c>
      <c r="D12" s="0" t="n">
        <v>64.0003356933594</v>
      </c>
      <c r="E12" s="0" t="n">
        <v>50.7100028991699</v>
      </c>
      <c r="F12" s="0" t="n">
        <v>33</v>
      </c>
      <c r="G12" s="0" t="n">
        <v>3.6159999370575</v>
      </c>
      <c r="H12" s="0" t="n">
        <v>-2.81733345985413</v>
      </c>
      <c r="I12" s="0" t="n">
        <v>40</v>
      </c>
      <c r="J12" s="0" t="n">
        <v>11.7987108230591</v>
      </c>
      <c r="K12" s="0" t="n">
        <v>5.19999980926514</v>
      </c>
      <c r="L12" s="0" t="n">
        <v>-0.458333492279053</v>
      </c>
      <c r="M12" s="0" t="n">
        <v>7.33082723617554</v>
      </c>
      <c r="N12" s="0" t="n">
        <v>0</v>
      </c>
      <c r="O12" s="0" t="n">
        <v>0</v>
      </c>
      <c r="P12" s="0" t="s">
        <v>144</v>
      </c>
      <c r="Q12" s="0" t="s">
        <v>153</v>
      </c>
      <c r="R12" s="0" t="n">
        <v>2</v>
      </c>
      <c r="S12" s="0" t="s">
        <v>154</v>
      </c>
      <c r="T12" s="0" t="n">
        <v>0</v>
      </c>
      <c r="U12" s="0" t="n">
        <v>133080.64</v>
      </c>
      <c r="V12" s="0" t="n">
        <v>0.000930235895793885</v>
      </c>
      <c r="W12" s="0" t="n">
        <v>681.519165039063</v>
      </c>
      <c r="X12" s="0" t="n">
        <v>0.000626554130576551</v>
      </c>
      <c r="Y12" s="0" t="n">
        <f aca="false">IF(ISNUMBER(C12),INDEX(Scorecard!$D$5:$D$12,SUMPRODUCT(--(Scorecard!$G$5:$G$11&lt;C12))+1),Scorecard!$D$13)</f>
        <v>2.19112706886128</v>
      </c>
      <c r="Z12" s="0" t="n">
        <f aca="false">IF(ISNUMBER(D12),INDEX(Scorecard!$D$14:$D$17,SUMPRODUCT(--(Scorecard!$G$14:$G$16&lt;D12))+1),Scorecard!$D$18)</f>
        <v>0.128579646629417</v>
      </c>
      <c r="AA12" s="0" t="n">
        <f aca="false">IF(ISNUMBER(E12),INDEX(Scorecard!$D$19:$D$26,SUMPRODUCT(--(Scorecard!$G$19:$G$25&lt;E12))+1),Scorecard!$D$27)</f>
        <v>0.57899015159425</v>
      </c>
      <c r="AB12" s="0" t="n">
        <f aca="false">IF(ISNUMBER(F12),INDEX(Scorecard!$D$28:$D$35,SUMPRODUCT(--(Scorecard!$G$28:$G$34&lt;F12))+1),Scorecard!$D$36)</f>
        <v>-0.0008456427959252</v>
      </c>
      <c r="AC12" s="0" t="n">
        <f aca="false">IF(ISNUMBER(H12),INDEX(Scorecard!$D$37:$D$44,SUMPRODUCT(--(Scorecard!$G$37:$G$43&lt;H12))+1),Scorecard!$D$45)</f>
        <v>1.35057635045042</v>
      </c>
      <c r="AD12" s="0" t="n">
        <f aca="false">IF(ISNUMBER(I12),INDEX(Scorecard!$D$46:$D$52,SUMPRODUCT(--(Scorecard!$G$46:$G$51&lt;I12))+1),Scorecard!$D$53)</f>
        <v>0.569875412099532</v>
      </c>
      <c r="AE12" s="0" t="n">
        <f aca="false">IF(ISNUMBER(K12),INDEX(Scorecard!$D$54:$D$61,SUMPRODUCT(--(Scorecard!$G$54:$G$60&lt;K12))+1),Scorecard!$D$62)</f>
        <v>0.214429354789033</v>
      </c>
      <c r="AF12" s="0" t="n">
        <f aca="false">IF(ISNUMBER(L12),INDEX(Scorecard!$D$63:$D$68,SUMPRODUCT(--(Scorecard!$G$63:$G$67&lt;L12))+1),Scorecard!$D$69)</f>
        <v>0.322484508656054</v>
      </c>
      <c r="AG12" s="0" t="n">
        <f aca="false">Inputs!$B$10+Scorecard!$J$5*Y12+Scorecard!$J$6*Z12+Scorecard!$J$7*AA12+Scorecard!$J$8*AB12+Scorecard!$J$9*AC12+Scorecard!$J$10*AD12+Scorecard!$J$11*AE12+Scorecard!$J$12*AF12</f>
        <v>-6.73726282080958</v>
      </c>
      <c r="AH12" s="0" t="n">
        <f aca="false">MIN(1-Inputs!$B$13,MAX(Inputs!$B$13,1/(1+EXP(-(Inputs!$B$11*AG12+Inputs!$B$12)))))</f>
        <v>0.000930235909835837</v>
      </c>
      <c r="AI12" s="0" t="n">
        <f aca="false">Inputs!$B$9-Inputs!$B$8*AG12</f>
        <v>681.519189419457</v>
      </c>
      <c r="AJ12" s="0" t="n">
        <f aca="false">RANK(AH12,$AH$5:$AH$2004,0)+COUNTIF($AH$4:AH11,AH12)</f>
        <v>1923</v>
      </c>
      <c r="AK12" s="0" t="n">
        <f aca="false">IF(AJ12&lt;=Deciles!$B$5*(Deciles!$B$4+1),INT((AJ12-1)/(Deciles!$B$4+1))+1,Deciles!$B$5+INT((AJ12-1-Deciles!$B$5*(Deciles!$B$4+1))/Deciles!$B$4)+1)</f>
        <v>10</v>
      </c>
    </row>
    <row r="13" customFormat="false" ht="15" hidden="false" customHeight="false" outlineLevel="0" collapsed="false">
      <c r="A13" s="0" t="n">
        <v>365</v>
      </c>
      <c r="B13" s="0" t="s">
        <v>155</v>
      </c>
      <c r="C13" s="0" t="n">
        <v>697</v>
      </c>
      <c r="D13" s="0" t="n">
        <v>82.9807891845703</v>
      </c>
      <c r="E13" s="0" t="n">
        <v>72.6191101074219</v>
      </c>
      <c r="F13" s="0" t="n">
        <v>17</v>
      </c>
      <c r="G13" s="0" t="n">
        <v>3.70199990272522</v>
      </c>
      <c r="H13" s="0" t="n">
        <v>-2.03133320808411</v>
      </c>
      <c r="I13" s="0" t="n">
        <v>23</v>
      </c>
      <c r="J13" s="0" t="n">
        <v>10.8768520355225</v>
      </c>
      <c r="K13" s="0" t="n">
        <v>5.00833320617676</v>
      </c>
      <c r="L13" s="0" t="n">
        <v>-1.125</v>
      </c>
      <c r="M13" s="0" t="n">
        <v>6.2885799407959</v>
      </c>
      <c r="N13" s="0" t="n">
        <v>0</v>
      </c>
      <c r="O13" s="0" t="n">
        <v>0</v>
      </c>
      <c r="P13" s="0" t="s">
        <v>140</v>
      </c>
      <c r="Q13" s="0" t="s">
        <v>141</v>
      </c>
      <c r="R13" s="0" t="n">
        <v>2</v>
      </c>
      <c r="S13" s="0" t="s">
        <v>149</v>
      </c>
      <c r="T13" s="0" t="n">
        <v>0</v>
      </c>
      <c r="U13" s="0" t="n">
        <v>52936.7</v>
      </c>
      <c r="V13" s="0" t="n">
        <v>0.0184905398637056</v>
      </c>
      <c r="W13" s="0" t="n">
        <v>600.128784179688</v>
      </c>
      <c r="X13" s="0" t="n">
        <v>0.0114957420155406</v>
      </c>
      <c r="Y13" s="0" t="n">
        <f aca="false">IF(ISNUMBER(C13),INDEX(Scorecard!$D$5:$D$12,SUMPRODUCT(--(Scorecard!$G$5:$G$11&lt;C13))+1),Scorecard!$D$13)</f>
        <v>-0.869677851527538</v>
      </c>
      <c r="Z13" s="0" t="n">
        <f aca="false">IF(ISNUMBER(D13),INDEX(Scorecard!$D$14:$D$17,SUMPRODUCT(--(Scorecard!$G$14:$G$16&lt;D13))+1),Scorecard!$D$18)</f>
        <v>0.0505355481560174</v>
      </c>
      <c r="AA13" s="0" t="n">
        <f aca="false">IF(ISNUMBER(E13),INDEX(Scorecard!$D$19:$D$26,SUMPRODUCT(--(Scorecard!$G$19:$G$25&lt;E13))+1),Scorecard!$D$27)</f>
        <v>-0.0341578513653732</v>
      </c>
      <c r="AB13" s="0" t="n">
        <f aca="false">IF(ISNUMBER(F13),INDEX(Scorecard!$D$28:$D$35,SUMPRODUCT(--(Scorecard!$G$28:$G$34&lt;F13))+1),Scorecard!$D$36)</f>
        <v>0.624829191519909</v>
      </c>
      <c r="AC13" s="0" t="n">
        <f aca="false">IF(ISNUMBER(H13),INDEX(Scorecard!$D$37:$D$44,SUMPRODUCT(--(Scorecard!$G$37:$G$43&lt;H13))+1),Scorecard!$D$45)</f>
        <v>1.35057635045042</v>
      </c>
      <c r="AD13" s="0" t="n">
        <f aca="false">IF(ISNUMBER(I13),INDEX(Scorecard!$D$46:$D$52,SUMPRODUCT(--(Scorecard!$G$46:$G$51&lt;I13))+1),Scorecard!$D$53)</f>
        <v>-0.048559051279741</v>
      </c>
      <c r="AE13" s="0" t="n">
        <f aca="false">IF(ISNUMBER(K13),INDEX(Scorecard!$D$54:$D$61,SUMPRODUCT(--(Scorecard!$G$54:$G$60&lt;K13))+1),Scorecard!$D$62)</f>
        <v>0.214429354789033</v>
      </c>
      <c r="AF13" s="0" t="n">
        <f aca="false">IF(ISNUMBER(L13),INDEX(Scorecard!$D$63:$D$68,SUMPRODUCT(--(Scorecard!$G$63:$G$67&lt;L13))+1),Scorecard!$D$69)</f>
        <v>-0.340582194386522</v>
      </c>
      <c r="AG13" s="0" t="n">
        <f aca="false">Inputs!$B$10+Scorecard!$J$5*Y13+Scorecard!$J$6*Z13+Scorecard!$J$7*AA13+Scorecard!$J$8*AB13+Scorecard!$J$9*AC13+Scorecard!$J$10*AD13+Scorecard!$J$11*AE13+Scorecard!$J$12*AF13</f>
        <v>-3.91648668271425</v>
      </c>
      <c r="AH13" s="0" t="n">
        <f aca="false">MIN(1-Inputs!$B$13,MAX(Inputs!$B$13,1/(1+EXP(-(Inputs!$B$11*AG13+Inputs!$B$12)))))</f>
        <v>0.0184905393538557</v>
      </c>
      <c r="AI13" s="0" t="n">
        <f aca="false">Inputs!$B$9-Inputs!$B$8*AG13</f>
        <v>600.128794501696</v>
      </c>
      <c r="AJ13" s="0" t="n">
        <f aca="false">RANK(AH13,$AH$5:$AH$2004,0)+COUNTIF($AH$4:AH12,AH13)</f>
        <v>489</v>
      </c>
      <c r="AK13" s="0" t="n">
        <f aca="false">IF(AJ13&lt;=Deciles!$B$5*(Deciles!$B$4+1),INT((AJ13-1)/(Deciles!$B$4+1))+1,Deciles!$B$5+INT((AJ13-1-Deciles!$B$5*(Deciles!$B$4+1))/Deciles!$B$4)+1)</f>
        <v>3</v>
      </c>
    </row>
    <row r="14" customFormat="false" ht="15" hidden="false" customHeight="false" outlineLevel="0" collapsed="false">
      <c r="A14" s="0" t="n">
        <v>384</v>
      </c>
      <c r="B14" s="0" t="s">
        <v>143</v>
      </c>
      <c r="C14" s="0" t="n">
        <v>714</v>
      </c>
      <c r="D14" s="0" t="n">
        <v>95.255973815918</v>
      </c>
      <c r="E14" s="0" t="n">
        <v>94.5696487426758</v>
      </c>
      <c r="F14" s="0" t="n">
        <v>44</v>
      </c>
      <c r="G14" s="0" t="n">
        <v>4.03700017929077</v>
      </c>
      <c r="H14" s="0" t="n">
        <v>0.803666830062866</v>
      </c>
      <c r="I14" s="0" t="n">
        <v>5</v>
      </c>
      <c r="J14" s="0" t="n">
        <v>11.7618007659912</v>
      </c>
      <c r="K14" s="0" t="n">
        <v>9.03333377838135</v>
      </c>
      <c r="L14" s="0" t="n">
        <v>5.07179546356201</v>
      </c>
      <c r="M14" s="0" t="n">
        <v>2.46950244903565</v>
      </c>
      <c r="N14" s="0" t="n">
        <v>0</v>
      </c>
      <c r="O14" s="0" t="n">
        <v>0</v>
      </c>
      <c r="P14" s="0" t="s">
        <v>144</v>
      </c>
      <c r="Q14" s="0" t="s">
        <v>141</v>
      </c>
      <c r="R14" s="0" t="n">
        <v>2</v>
      </c>
      <c r="S14" s="0" t="s">
        <v>156</v>
      </c>
      <c r="T14" s="0" t="n">
        <v>1</v>
      </c>
      <c r="U14" s="0" t="n">
        <v>128258.19</v>
      </c>
      <c r="V14" s="0" t="n">
        <v>0.0785845294594765</v>
      </c>
      <c r="W14" s="0" t="n">
        <v>559.25927734375</v>
      </c>
      <c r="X14" s="0" t="n">
        <v>0.251832544803619</v>
      </c>
      <c r="Y14" s="0" t="n">
        <f aca="false">IF(ISNUMBER(C14),INDEX(Scorecard!$D$5:$D$12,SUMPRODUCT(--(Scorecard!$G$5:$G$11&lt;C14))+1),Scorecard!$D$13)</f>
        <v>-0.0290424113398221</v>
      </c>
      <c r="Z14" s="0" t="n">
        <f aca="false">IF(ISNUMBER(D14),INDEX(Scorecard!$D$14:$D$17,SUMPRODUCT(--(Scorecard!$G$14:$G$16&lt;D14))+1),Scorecard!$D$18)</f>
        <v>-0.361970872710667</v>
      </c>
      <c r="AA14" s="0" t="n">
        <f aca="false">IF(ISNUMBER(E14),INDEX(Scorecard!$D$19:$D$26,SUMPRODUCT(--(Scorecard!$G$19:$G$25&lt;E14))+1),Scorecard!$D$27)</f>
        <v>-0.820992370602782</v>
      </c>
      <c r="AB14" s="0" t="n">
        <f aca="false">IF(ISNUMBER(F14),INDEX(Scorecard!$D$28:$D$35,SUMPRODUCT(--(Scorecard!$G$28:$G$34&lt;F14))+1),Scorecard!$D$36)</f>
        <v>-0.309727037437117</v>
      </c>
      <c r="AC14" s="0" t="n">
        <f aca="false">IF(ISNUMBER(H14),INDEX(Scorecard!$D$37:$D$44,SUMPRODUCT(--(Scorecard!$G$37:$G$43&lt;H14))+1),Scorecard!$D$45)</f>
        <v>-0.569454719285959</v>
      </c>
      <c r="AD14" s="0" t="n">
        <f aca="false">IF(ISNUMBER(I14),INDEX(Scorecard!$D$46:$D$52,SUMPRODUCT(--(Scorecard!$G$46:$G$51&lt;I14))+1),Scorecard!$D$53)</f>
        <v>-0.161534840507194</v>
      </c>
      <c r="AE14" s="0" t="n">
        <f aca="false">IF(ISNUMBER(K14),INDEX(Scorecard!$D$54:$D$61,SUMPRODUCT(--(Scorecard!$G$54:$G$60&lt;K14))+1),Scorecard!$D$62)</f>
        <v>-0.541917179454542</v>
      </c>
      <c r="AF14" s="0" t="n">
        <f aca="false">IF(ISNUMBER(L14),INDEX(Scorecard!$D$63:$D$68,SUMPRODUCT(--(Scorecard!$G$63:$G$67&lt;L14))+1),Scorecard!$D$69)</f>
        <v>0.322484508656054</v>
      </c>
      <c r="AG14" s="0" t="n">
        <f aca="false">Inputs!$B$10+Scorecard!$J$5*Y14+Scorecard!$J$6*Z14+Scorecard!$J$7*AA14+Scorecard!$J$8*AB14+Scorecard!$J$9*AC14+Scorecard!$J$10*AD14+Scorecard!$J$11*AE14+Scorecard!$J$12*AF14</f>
        <v>-2.50005650382735</v>
      </c>
      <c r="AH14" s="0" t="n">
        <f aca="false">MIN(1-Inputs!$B$13,MAX(Inputs!$B$13,1/(1+EXP(-(Inputs!$B$11*AG14+Inputs!$B$12)))))</f>
        <v>0.078584531693445</v>
      </c>
      <c r="AI14" s="0" t="n">
        <f aca="false">Inputs!$B$9-Inputs!$B$8*AG14</f>
        <v>559.259258604784</v>
      </c>
      <c r="AJ14" s="0" t="n">
        <f aca="false">RANK(AH14,$AH$5:$AH$2004,0)+COUNTIF($AH$4:AH13,AH14)</f>
        <v>67</v>
      </c>
      <c r="AK14" s="0" t="n">
        <f aca="false">IF(AJ14&lt;=Deciles!$B$5*(Deciles!$B$4+1),INT((AJ14-1)/(Deciles!$B$4+1))+1,Deciles!$B$5+INT((AJ14-1-Deciles!$B$5*(Deciles!$B$4+1))/Deciles!$B$4)+1)</f>
        <v>1</v>
      </c>
    </row>
    <row r="15" customFormat="false" ht="15" hidden="false" customHeight="false" outlineLevel="0" collapsed="false">
      <c r="A15" s="0" t="n">
        <v>443</v>
      </c>
      <c r="B15" s="0" t="s">
        <v>152</v>
      </c>
      <c r="C15" s="0" t="n">
        <v>785</v>
      </c>
      <c r="D15" s="0" t="n">
        <v>80</v>
      </c>
      <c r="E15" s="0" t="n">
        <v>62.9998359680176</v>
      </c>
      <c r="F15" s="0" t="n">
        <v>40</v>
      </c>
      <c r="G15" s="0" t="n">
        <v>4.47399997711182</v>
      </c>
      <c r="H15" s="0" t="n">
        <v>-1.95933341979981</v>
      </c>
      <c r="I15" s="0" t="n">
        <v>53</v>
      </c>
      <c r="J15" s="0" t="n">
        <v>12.1223373413086</v>
      </c>
      <c r="K15" s="0" t="n">
        <v>3.70000004768372</v>
      </c>
      <c r="L15" s="0" t="n">
        <v>-0.458333253860474</v>
      </c>
      <c r="M15" s="0" t="n">
        <v>4.74415826797485</v>
      </c>
      <c r="N15" s="0" t="n">
        <v>0</v>
      </c>
      <c r="O15" s="0" t="n">
        <v>0</v>
      </c>
      <c r="P15" s="0" t="s">
        <v>144</v>
      </c>
      <c r="Q15" s="0" t="s">
        <v>141</v>
      </c>
      <c r="R15" s="0" t="n">
        <v>2</v>
      </c>
      <c r="S15" s="0" t="s">
        <v>147</v>
      </c>
      <c r="T15" s="0" t="n">
        <v>0</v>
      </c>
      <c r="U15" s="0" t="n">
        <v>183935</v>
      </c>
      <c r="V15" s="0" t="n">
        <v>0.00268554361537099</v>
      </c>
      <c r="W15" s="0" t="n">
        <v>652.778137207031</v>
      </c>
      <c r="X15" s="0" t="n">
        <v>0.00126188644208014</v>
      </c>
      <c r="Y15" s="0" t="n">
        <f aca="false">IF(ISNUMBER(C15),INDEX(Scorecard!$D$5:$D$12,SUMPRODUCT(--(Scorecard!$G$5:$G$11&lt;C15))+1),Scorecard!$D$13)</f>
        <v>1.23750384304241</v>
      </c>
      <c r="Z15" s="0" t="n">
        <f aca="false">IF(ISNUMBER(D15),INDEX(Scorecard!$D$14:$D$17,SUMPRODUCT(--(Scorecard!$G$14:$G$16&lt;D15))+1),Scorecard!$D$18)</f>
        <v>0.0505355481560174</v>
      </c>
      <c r="AA15" s="0" t="n">
        <f aca="false">IF(ISNUMBER(E15),INDEX(Scorecard!$D$19:$D$26,SUMPRODUCT(--(Scorecard!$G$19:$G$25&lt;E15))+1),Scorecard!$D$27)</f>
        <v>0.233621608745691</v>
      </c>
      <c r="AB15" s="0" t="n">
        <f aca="false">IF(ISNUMBER(F15),INDEX(Scorecard!$D$28:$D$35,SUMPRODUCT(--(Scorecard!$G$28:$G$34&lt;F15))+1),Scorecard!$D$36)</f>
        <v>-0.132616866359722</v>
      </c>
      <c r="AC15" s="0" t="n">
        <f aca="false">IF(ISNUMBER(H15),INDEX(Scorecard!$D$37:$D$44,SUMPRODUCT(--(Scorecard!$G$37:$G$43&lt;H15))+1),Scorecard!$D$45)</f>
        <v>1.35057635045042</v>
      </c>
      <c r="AD15" s="0" t="n">
        <f aca="false">IF(ISNUMBER(I15),INDEX(Scorecard!$D$46:$D$52,SUMPRODUCT(--(Scorecard!$G$46:$G$51&lt;I15))+1),Scorecard!$D$53)</f>
        <v>0.818882373006414</v>
      </c>
      <c r="AE15" s="0" t="n">
        <f aca="false">IF(ISNUMBER(K15),INDEX(Scorecard!$D$54:$D$61,SUMPRODUCT(--(Scorecard!$G$54:$G$60&lt;K15))+1),Scorecard!$D$62)</f>
        <v>0.489050497890326</v>
      </c>
      <c r="AF15" s="0" t="n">
        <f aca="false">IF(ISNUMBER(L15),INDEX(Scorecard!$D$63:$D$68,SUMPRODUCT(--(Scorecard!$G$63:$G$67&lt;L15))+1),Scorecard!$D$69)</f>
        <v>0.322484508656054</v>
      </c>
      <c r="AG15" s="0" t="n">
        <f aca="false">Inputs!$B$10+Scorecard!$J$5*Y15+Scorecard!$J$6*Z15+Scorecard!$J$7*AA15+Scorecard!$J$8*AB15+Scorecard!$J$9*AC15+Scorecard!$J$10*AD15+Scorecard!$J$11*AE15+Scorecard!$J$12*AF15</f>
        <v>-5.7411737463095</v>
      </c>
      <c r="AH15" s="0" t="n">
        <f aca="false">MIN(1-Inputs!$B$13,MAX(Inputs!$B$13,1/(1+EXP(-(Inputs!$B$11*AG15+Inputs!$B$12)))))</f>
        <v>0.00268554367212851</v>
      </c>
      <c r="AI15" s="0" t="n">
        <f aca="false">Inputs!$B$9-Inputs!$B$8*AG15</f>
        <v>652.778134058158</v>
      </c>
      <c r="AJ15" s="0" t="n">
        <f aca="false">RANK(AH15,$AH$5:$AH$2004,0)+COUNTIF($AH$4:AH14,AH15)</f>
        <v>1601</v>
      </c>
      <c r="AK15" s="0" t="n">
        <f aca="false">IF(AJ15&lt;=Deciles!$B$5*(Deciles!$B$4+1),INT((AJ15-1)/(Deciles!$B$4+1))+1,Deciles!$B$5+INT((AJ15-1-Deciles!$B$5*(Deciles!$B$4+1))/Deciles!$B$4)+1)</f>
        <v>9</v>
      </c>
    </row>
    <row r="16" customFormat="false" ht="15" hidden="false" customHeight="false" outlineLevel="0" collapsed="false">
      <c r="A16" s="0" t="n">
        <v>444</v>
      </c>
      <c r="B16" s="0" t="s">
        <v>157</v>
      </c>
      <c r="C16" s="0" t="n">
        <v>731</v>
      </c>
      <c r="D16" s="0" t="n">
        <v>80</v>
      </c>
      <c r="E16" s="0" t="n">
        <v>56.5246505737305</v>
      </c>
      <c r="F16" s="0" t="n">
        <v>14</v>
      </c>
      <c r="G16" s="0" t="n">
        <v>4.28599977493286</v>
      </c>
      <c r="H16" s="0" t="n">
        <v>0.402666330337524</v>
      </c>
      <c r="I16" s="0" t="n">
        <v>53</v>
      </c>
      <c r="J16" s="0" t="n">
        <v>11.9808568954468</v>
      </c>
      <c r="K16" s="0" t="n">
        <v>4.42307710647583</v>
      </c>
      <c r="L16" s="0" t="n">
        <v>-0.276922702789307</v>
      </c>
      <c r="M16" s="0" t="n">
        <v>5.74976253509522</v>
      </c>
      <c r="N16" s="0" t="n">
        <v>0</v>
      </c>
      <c r="O16" s="0" t="n">
        <v>0</v>
      </c>
      <c r="P16" s="0" t="s">
        <v>144</v>
      </c>
      <c r="Q16" s="0" t="s">
        <v>141</v>
      </c>
      <c r="R16" s="0" t="n">
        <v>2</v>
      </c>
      <c r="S16" s="0" t="s">
        <v>149</v>
      </c>
      <c r="T16" s="0" t="n">
        <v>0</v>
      </c>
      <c r="U16" s="0" t="n">
        <v>159668.86</v>
      </c>
      <c r="V16" s="0" t="n">
        <v>0.004570790566504</v>
      </c>
      <c r="W16" s="0" t="n">
        <v>638.334106445313</v>
      </c>
      <c r="X16" s="0" t="n">
        <v>0.00228215660899878</v>
      </c>
      <c r="Y16" s="0" t="n">
        <f aca="false">IF(ISNUMBER(C16),INDEX(Scorecard!$D$5:$D$12,SUMPRODUCT(--(Scorecard!$G$5:$G$11&lt;C16))+1),Scorecard!$D$13)</f>
        <v>-0.0290424113398221</v>
      </c>
      <c r="Z16" s="0" t="n">
        <f aca="false">IF(ISNUMBER(D16),INDEX(Scorecard!$D$14:$D$17,SUMPRODUCT(--(Scorecard!$G$14:$G$16&lt;D16))+1),Scorecard!$D$18)</f>
        <v>0.0505355481560174</v>
      </c>
      <c r="AA16" s="0" t="n">
        <f aca="false">IF(ISNUMBER(E16),INDEX(Scorecard!$D$19:$D$26,SUMPRODUCT(--(Scorecard!$G$19:$G$25&lt;E16))+1),Scorecard!$D$27)</f>
        <v>0.285899340811827</v>
      </c>
      <c r="AB16" s="0" t="n">
        <f aca="false">IF(ISNUMBER(F16),INDEX(Scorecard!$D$28:$D$35,SUMPRODUCT(--(Scorecard!$G$28:$G$34&lt;F16))+1),Scorecard!$D$36)</f>
        <v>0.624829191519909</v>
      </c>
      <c r="AC16" s="0" t="n">
        <f aca="false">IF(ISNUMBER(H16),INDEX(Scorecard!$D$37:$D$44,SUMPRODUCT(--(Scorecard!$G$37:$G$43&lt;H16))+1),Scorecard!$D$45)</f>
        <v>-0.271229676926091</v>
      </c>
      <c r="AD16" s="0" t="n">
        <f aca="false">IF(ISNUMBER(I16),INDEX(Scorecard!$D$46:$D$52,SUMPRODUCT(--(Scorecard!$G$46:$G$51&lt;I16))+1),Scorecard!$D$53)</f>
        <v>0.818882373006414</v>
      </c>
      <c r="AE16" s="0" t="n">
        <f aca="false">IF(ISNUMBER(K16),INDEX(Scorecard!$D$54:$D$61,SUMPRODUCT(--(Scorecard!$G$54:$G$60&lt;K16))+1),Scorecard!$D$62)</f>
        <v>0.409483001259379</v>
      </c>
      <c r="AF16" s="0" t="n">
        <f aca="false">IF(ISNUMBER(L16),INDEX(Scorecard!$D$63:$D$68,SUMPRODUCT(--(Scorecard!$G$63:$G$67&lt;L16))+1),Scorecard!$D$69)</f>
        <v>0.322484508656054</v>
      </c>
      <c r="AG16" s="0" t="n">
        <f aca="false">Inputs!$B$10+Scorecard!$J$5*Y16+Scorecard!$J$6*Z16+Scorecard!$J$7*AA16+Scorecard!$J$8*AB16+Scorecard!$J$9*AC16+Scorecard!$J$10*AD16+Scorecard!$J$11*AE16+Scorecard!$J$12*AF16</f>
        <v>-5.24058194564848</v>
      </c>
      <c r="AH16" s="0" t="n">
        <f aca="false">MIN(1-Inputs!$B$13,MAX(Inputs!$B$13,1/(1+EXP(-(Inputs!$B$11*AG16+Inputs!$B$12)))))</f>
        <v>0.00457079046810161</v>
      </c>
      <c r="AI16" s="0" t="n">
        <f aca="false">Inputs!$B$9-Inputs!$B$8*AG16</f>
        <v>638.334107891692</v>
      </c>
      <c r="AJ16" s="0" t="n">
        <f aca="false">RANK(AH16,$AH$5:$AH$2004,0)+COUNTIF($AH$4:AH15,AH16)</f>
        <v>1311</v>
      </c>
      <c r="AK16" s="0" t="n">
        <f aca="false">IF(AJ16&lt;=Deciles!$B$5*(Deciles!$B$4+1),INT((AJ16-1)/(Deciles!$B$4+1))+1,Deciles!$B$5+INT((AJ16-1-Deciles!$B$5*(Deciles!$B$4+1))/Deciles!$B$4)+1)</f>
        <v>7</v>
      </c>
    </row>
    <row r="17" customFormat="false" ht="15" hidden="false" customHeight="false" outlineLevel="0" collapsed="false">
      <c r="A17" s="0" t="n">
        <v>467</v>
      </c>
      <c r="B17" s="0" t="s">
        <v>145</v>
      </c>
      <c r="C17" s="0" t="n">
        <v>765</v>
      </c>
      <c r="D17" s="0" t="n">
        <v>80</v>
      </c>
      <c r="E17" s="0" t="n">
        <v>74.19287109375</v>
      </c>
      <c r="F17" s="0" t="n">
        <v>32</v>
      </c>
      <c r="G17" s="0" t="n">
        <v>3.32100009918213</v>
      </c>
      <c r="H17" s="0" t="n">
        <v>-0.195666551589966</v>
      </c>
      <c r="I17" s="0" t="n">
        <v>15</v>
      </c>
      <c r="J17" s="0" t="n">
        <v>11.9422130584717</v>
      </c>
      <c r="K17" s="0" t="n">
        <v>4.55833339691162</v>
      </c>
      <c r="L17" s="0" t="n">
        <v>-1.875</v>
      </c>
      <c r="M17" s="0" t="n">
        <v>4.74416494369507</v>
      </c>
      <c r="N17" s="0" t="n">
        <v>0</v>
      </c>
      <c r="O17" s="0" t="n">
        <v>0</v>
      </c>
      <c r="P17" s="0" t="s">
        <v>140</v>
      </c>
      <c r="Q17" s="0" t="s">
        <v>141</v>
      </c>
      <c r="R17" s="0" t="n">
        <v>1</v>
      </c>
      <c r="S17" s="0" t="s">
        <v>142</v>
      </c>
      <c r="T17" s="0" t="n">
        <v>0</v>
      </c>
      <c r="U17" s="0" t="n">
        <v>153616.28</v>
      </c>
      <c r="V17" s="0" t="n">
        <v>0.00317049422301352</v>
      </c>
      <c r="W17" s="0" t="n">
        <v>648.272216796875</v>
      </c>
      <c r="X17" s="0" t="n">
        <v>0.00594828696921468</v>
      </c>
      <c r="Y17" s="0" t="n">
        <f aca="false">IF(ISNUMBER(C17),INDEX(Scorecard!$D$5:$D$12,SUMPRODUCT(--(Scorecard!$G$5:$G$11&lt;C17))+1),Scorecard!$D$13)</f>
        <v>1.23750384304241</v>
      </c>
      <c r="Z17" s="0" t="n">
        <f aca="false">IF(ISNUMBER(D17),INDEX(Scorecard!$D$14:$D$17,SUMPRODUCT(--(Scorecard!$G$14:$G$16&lt;D17))+1),Scorecard!$D$18)</f>
        <v>0.0505355481560174</v>
      </c>
      <c r="AA17" s="0" t="n">
        <f aca="false">IF(ISNUMBER(E17),INDEX(Scorecard!$D$19:$D$26,SUMPRODUCT(--(Scorecard!$G$19:$G$25&lt;E17))+1),Scorecard!$D$27)</f>
        <v>-0.0341578513653732</v>
      </c>
      <c r="AB17" s="0" t="n">
        <f aca="false">IF(ISNUMBER(F17),INDEX(Scorecard!$D$28:$D$35,SUMPRODUCT(--(Scorecard!$G$28:$G$34&lt;F17))+1),Scorecard!$D$36)</f>
        <v>0.126913191054783</v>
      </c>
      <c r="AC17" s="0" t="n">
        <f aca="false">IF(ISNUMBER(H17),INDEX(Scorecard!$D$37:$D$44,SUMPRODUCT(--(Scorecard!$G$37:$G$43&lt;H17))+1),Scorecard!$D$45)</f>
        <v>0.769716833645565</v>
      </c>
      <c r="AD17" s="0" t="n">
        <f aca="false">IF(ISNUMBER(I17),INDEX(Scorecard!$D$46:$D$52,SUMPRODUCT(--(Scorecard!$G$46:$G$51&lt;I17))+1),Scorecard!$D$53)</f>
        <v>-0.114272400683245</v>
      </c>
      <c r="AE17" s="0" t="n">
        <f aca="false">IF(ISNUMBER(K17),INDEX(Scorecard!$D$54:$D$61,SUMPRODUCT(--(Scorecard!$G$54:$G$60&lt;K17))+1),Scorecard!$D$62)</f>
        <v>0.409483001259379</v>
      </c>
      <c r="AF17" s="0" t="n">
        <f aca="false">IF(ISNUMBER(L17),INDEX(Scorecard!$D$63:$D$68,SUMPRODUCT(--(Scorecard!$G$63:$G$67&lt;L17))+1),Scorecard!$D$69)</f>
        <v>-0.340582194386522</v>
      </c>
      <c r="AG17" s="0" t="n">
        <f aca="false">Inputs!$B$10+Scorecard!$J$5*Y17+Scorecard!$J$6*Z17+Scorecard!$J$7*AA17+Scorecard!$J$8*AB17+Scorecard!$J$9*AC17+Scorecard!$J$10*AD17+Scorecard!$J$11*AE17+Scorecard!$J$12*AF17</f>
        <v>-5.58500990385801</v>
      </c>
      <c r="AH17" s="0" t="n">
        <f aca="false">MIN(1-Inputs!$B$13,MAX(Inputs!$B$13,1/(1+EXP(-(Inputs!$B$11*AG17+Inputs!$B$12)))))</f>
        <v>0.00317049430355861</v>
      </c>
      <c r="AI17" s="0" t="n">
        <f aca="false">Inputs!$B$9-Inputs!$B$8*AG17</f>
        <v>648.27219803674</v>
      </c>
      <c r="AJ17" s="0" t="n">
        <f aca="false">RANK(AH17,$AH$5:$AH$2004,0)+COUNTIF($AH$4:AH16,AH17)</f>
        <v>1511</v>
      </c>
      <c r="AK17" s="0" t="n">
        <f aca="false">IF(AJ17&lt;=Deciles!$B$5*(Deciles!$B$4+1),INT((AJ17-1)/(Deciles!$B$4+1))+1,Deciles!$B$5+INT((AJ17-1-Deciles!$B$5*(Deciles!$B$4+1))/Deciles!$B$4)+1)</f>
        <v>8</v>
      </c>
    </row>
    <row r="18" customFormat="false" ht="15" hidden="false" customHeight="false" outlineLevel="0" collapsed="false">
      <c r="A18" s="0" t="n">
        <v>470</v>
      </c>
      <c r="B18" s="0" t="s">
        <v>152</v>
      </c>
      <c r="C18" s="0" t="n">
        <v>695</v>
      </c>
      <c r="D18" s="0" t="n">
        <v>80</v>
      </c>
      <c r="E18" s="0" t="n">
        <v>68.2701568603516</v>
      </c>
      <c r="F18" s="0" t="n">
        <v>27</v>
      </c>
      <c r="G18" s="0" t="n">
        <v>3.26399993896484</v>
      </c>
      <c r="H18" s="0" t="n">
        <v>-3.16933345794678</v>
      </c>
      <c r="I18" s="0" t="n">
        <v>24</v>
      </c>
      <c r="J18" s="0" t="n">
        <v>12.7925119400024</v>
      </c>
      <c r="K18" s="0" t="n">
        <v>4.19999980926514</v>
      </c>
      <c r="L18" s="0" t="n">
        <v>-0.458333492279053</v>
      </c>
      <c r="M18" s="0" t="n">
        <v>6.02961158752441</v>
      </c>
      <c r="N18" s="0" t="n">
        <v>0</v>
      </c>
      <c r="O18" s="0" t="n">
        <v>0</v>
      </c>
      <c r="P18" s="0" t="s">
        <v>144</v>
      </c>
      <c r="Q18" s="0" t="s">
        <v>141</v>
      </c>
      <c r="R18" s="0" t="n">
        <v>1</v>
      </c>
      <c r="S18" s="0" t="s">
        <v>156</v>
      </c>
      <c r="T18" s="0" t="n">
        <v>0</v>
      </c>
      <c r="U18" s="0" t="n">
        <v>359515.12</v>
      </c>
      <c r="V18" s="0" t="n">
        <v>0.0227528531104326</v>
      </c>
      <c r="W18" s="0" t="n">
        <v>594.397033691406</v>
      </c>
      <c r="X18" s="0" t="n">
        <v>0.0218113884329796</v>
      </c>
      <c r="Y18" s="0" t="n">
        <f aca="false">IF(ISNUMBER(C18),INDEX(Scorecard!$D$5:$D$12,SUMPRODUCT(--(Scorecard!$G$5:$G$11&lt;C18))+1),Scorecard!$D$13)</f>
        <v>-0.869677851527538</v>
      </c>
      <c r="Z18" s="0" t="n">
        <f aca="false">IF(ISNUMBER(D18),INDEX(Scorecard!$D$14:$D$17,SUMPRODUCT(--(Scorecard!$G$14:$G$16&lt;D18))+1),Scorecard!$D$18)</f>
        <v>0.0505355481560174</v>
      </c>
      <c r="AA18" s="0" t="n">
        <f aca="false">IF(ISNUMBER(E18),INDEX(Scorecard!$D$19:$D$26,SUMPRODUCT(--(Scorecard!$G$19:$G$25&lt;E18))+1),Scorecard!$D$27)</f>
        <v>0.0530843085177338</v>
      </c>
      <c r="AB18" s="0" t="n">
        <f aca="false">IF(ISNUMBER(F18),INDEX(Scorecard!$D$28:$D$35,SUMPRODUCT(--(Scorecard!$G$28:$G$34&lt;F18))+1),Scorecard!$D$36)</f>
        <v>0.165097008946478</v>
      </c>
      <c r="AC18" s="0" t="n">
        <f aca="false">IF(ISNUMBER(H18),INDEX(Scorecard!$D$37:$D$44,SUMPRODUCT(--(Scorecard!$G$37:$G$43&lt;H18))+1),Scorecard!$D$45)</f>
        <v>1.35057635045042</v>
      </c>
      <c r="AD18" s="0" t="n">
        <f aca="false">IF(ISNUMBER(I18),INDEX(Scorecard!$D$46:$D$52,SUMPRODUCT(--(Scorecard!$G$46:$G$51&lt;I18))+1),Scorecard!$D$53)</f>
        <v>-0.048559051279741</v>
      </c>
      <c r="AE18" s="0" t="n">
        <f aca="false">IF(ISNUMBER(K18),INDEX(Scorecard!$D$54:$D$61,SUMPRODUCT(--(Scorecard!$G$54:$G$60&lt;K18))+1),Scorecard!$D$62)</f>
        <v>0.489050497890326</v>
      </c>
      <c r="AF18" s="0" t="n">
        <f aca="false">IF(ISNUMBER(L18),INDEX(Scorecard!$D$63:$D$68,SUMPRODUCT(--(Scorecard!$G$63:$G$67&lt;L18))+1),Scorecard!$D$69)</f>
        <v>0.322484508656054</v>
      </c>
      <c r="AG18" s="0" t="n">
        <f aca="false">Inputs!$B$10+Scorecard!$J$5*Y18+Scorecard!$J$6*Z18+Scorecard!$J$7*AA18+Scorecard!$J$8*AB18+Scorecard!$J$9*AC18+Scorecard!$J$10*AD18+Scorecard!$J$11*AE18+Scorecard!$J$12*AF18</f>
        <v>-3.71783948205197</v>
      </c>
      <c r="AH18" s="0" t="n">
        <f aca="false">MIN(1-Inputs!$B$13,MAX(Inputs!$B$13,1/(1+EXP(-(Inputs!$B$11*AG18+Inputs!$B$12)))))</f>
        <v>0.0227528530705442</v>
      </c>
      <c r="AI18" s="0" t="n">
        <f aca="false">Inputs!$B$9-Inputs!$B$8*AG18</f>
        <v>594.397047876057</v>
      </c>
      <c r="AJ18" s="0" t="n">
        <f aca="false">RANK(AH18,$AH$5:$AH$2004,0)+COUNTIF($AH$4:AH17,AH18)</f>
        <v>417</v>
      </c>
      <c r="AK18" s="0" t="n">
        <f aca="false">IF(AJ18&lt;=Deciles!$B$5*(Deciles!$B$4+1),INT((AJ18-1)/(Deciles!$B$4+1))+1,Deciles!$B$5+INT((AJ18-1-Deciles!$B$5*(Deciles!$B$4+1))/Deciles!$B$4)+1)</f>
        <v>3</v>
      </c>
    </row>
    <row r="19" customFormat="false" ht="15" hidden="false" customHeight="false" outlineLevel="0" collapsed="false">
      <c r="A19" s="0" t="n">
        <v>498</v>
      </c>
      <c r="B19" s="0" t="s">
        <v>158</v>
      </c>
      <c r="C19" s="0" t="n">
        <v>714</v>
      </c>
      <c r="D19" s="0" t="n">
        <v>87.804069519043</v>
      </c>
      <c r="E19" s="0" t="n">
        <v>83.5473175048828</v>
      </c>
      <c r="F19" s="0" t="n">
        <v>38</v>
      </c>
      <c r="G19" s="0" t="n">
        <v>4.11299991607666</v>
      </c>
      <c r="H19" s="0" t="n">
        <v>1.19633316993713</v>
      </c>
      <c r="I19" s="0" t="n">
        <v>18</v>
      </c>
      <c r="J19" s="0" t="n">
        <v>12.7011909484863</v>
      </c>
      <c r="K19" s="0" t="n">
        <v>6.03333330154419</v>
      </c>
      <c r="L19" s="0" t="n">
        <v>2.71025633811951</v>
      </c>
      <c r="M19" s="0" t="n">
        <v>0.387000143527985</v>
      </c>
      <c r="N19" s="0" t="n">
        <v>0</v>
      </c>
      <c r="O19" s="0" t="n">
        <v>0</v>
      </c>
      <c r="P19" s="0" t="s">
        <v>140</v>
      </c>
      <c r="Q19" s="0" t="s">
        <v>141</v>
      </c>
      <c r="R19" s="0" t="n">
        <v>2</v>
      </c>
      <c r="S19" s="0" t="s">
        <v>147</v>
      </c>
      <c r="T19" s="0" t="n">
        <v>0</v>
      </c>
      <c r="U19" s="0" t="n">
        <v>328138.6</v>
      </c>
      <c r="V19" s="0" t="n">
        <v>0.0322656519711018</v>
      </c>
      <c r="W19" s="0" t="n">
        <v>584.678466796875</v>
      </c>
      <c r="X19" s="0" t="n">
        <v>0.0489351972937584</v>
      </c>
      <c r="Y19" s="0" t="n">
        <f aca="false">IF(ISNUMBER(C19),INDEX(Scorecard!$D$5:$D$12,SUMPRODUCT(--(Scorecard!$G$5:$G$11&lt;C19))+1),Scorecard!$D$13)</f>
        <v>-0.0290424113398221</v>
      </c>
      <c r="Z19" s="0" t="n">
        <f aca="false">IF(ISNUMBER(D19),INDEX(Scorecard!$D$14:$D$17,SUMPRODUCT(--(Scorecard!$G$14:$G$16&lt;D19))+1),Scorecard!$D$18)</f>
        <v>-0.361970872710667</v>
      </c>
      <c r="AA19" s="0" t="n">
        <f aca="false">IF(ISNUMBER(E19),INDEX(Scorecard!$D$19:$D$26,SUMPRODUCT(--(Scorecard!$G$19:$G$25&lt;E19))+1),Scorecard!$D$27)</f>
        <v>-0.219855970853228</v>
      </c>
      <c r="AB19" s="0" t="n">
        <f aca="false">IF(ISNUMBER(F19),INDEX(Scorecard!$D$28:$D$35,SUMPRODUCT(--(Scorecard!$G$28:$G$34&lt;F19))+1),Scorecard!$D$36)</f>
        <v>-0.132616866359722</v>
      </c>
      <c r="AC19" s="0" t="n">
        <f aca="false">IF(ISNUMBER(H19),INDEX(Scorecard!$D$37:$D$44,SUMPRODUCT(--(Scorecard!$G$37:$G$43&lt;H19))+1),Scorecard!$D$45)</f>
        <v>-0.975503570149195</v>
      </c>
      <c r="AD19" s="0" t="n">
        <f aca="false">IF(ISNUMBER(I19),INDEX(Scorecard!$D$46:$D$52,SUMPRODUCT(--(Scorecard!$G$46:$G$51&lt;I19))+1),Scorecard!$D$53)</f>
        <v>-0.114272400683245</v>
      </c>
      <c r="AE19" s="0" t="n">
        <f aca="false">IF(ISNUMBER(K19),INDEX(Scorecard!$D$54:$D$61,SUMPRODUCT(--(Scorecard!$G$54:$G$60&lt;K19))+1),Scorecard!$D$62)</f>
        <v>0.0151758992857273</v>
      </c>
      <c r="AF19" s="0" t="n">
        <f aca="false">IF(ISNUMBER(L19),INDEX(Scorecard!$D$63:$D$68,SUMPRODUCT(--(Scorecard!$G$63:$G$67&lt;L19))+1),Scorecard!$D$69)</f>
        <v>0.322484508656054</v>
      </c>
      <c r="AG19" s="0" t="n">
        <f aca="false">Inputs!$B$10+Scorecard!$J$5*Y19+Scorecard!$J$6*Z19+Scorecard!$J$7*AA19+Scorecard!$J$8*AB19+Scorecard!$J$9*AC19+Scorecard!$J$10*AD19+Scorecard!$J$11*AE19+Scorecard!$J$12*AF19</f>
        <v>-3.38101820522722</v>
      </c>
      <c r="AH19" s="0" t="n">
        <f aca="false">MIN(1-Inputs!$B$13,MAX(Inputs!$B$13,1/(1+EXP(-(Inputs!$B$11*AG19+Inputs!$B$12)))))</f>
        <v>0.0322656523026304</v>
      </c>
      <c r="AI19" s="0" t="n">
        <f aca="false">Inputs!$B$9-Inputs!$B$8*AG19</f>
        <v>584.678440161238</v>
      </c>
      <c r="AJ19" s="0" t="n">
        <f aca="false">RANK(AH19,$AH$5:$AH$2004,0)+COUNTIF($AH$4:AH18,AH19)</f>
        <v>282</v>
      </c>
      <c r="AK19" s="0" t="n">
        <f aca="false">IF(AJ19&lt;=Deciles!$B$5*(Deciles!$B$4+1),INT((AJ19-1)/(Deciles!$B$4+1))+1,Deciles!$B$5+INT((AJ19-1-Deciles!$B$5*(Deciles!$B$4+1))/Deciles!$B$4)+1)</f>
        <v>2</v>
      </c>
    </row>
    <row r="20" customFormat="false" ht="15" hidden="false" customHeight="false" outlineLevel="0" collapsed="false">
      <c r="A20" s="0" t="n">
        <v>529</v>
      </c>
      <c r="B20" s="0" t="s">
        <v>155</v>
      </c>
      <c r="C20" s="0" t="n">
        <v>770</v>
      </c>
      <c r="D20" s="0" t="n">
        <v>60.0922698974609</v>
      </c>
      <c r="E20" s="0" t="n">
        <v>47.413143157959</v>
      </c>
      <c r="F20" s="0" t="n">
        <v>12</v>
      </c>
      <c r="G20" s="0" t="n">
        <v>4.2649998664856</v>
      </c>
      <c r="H20" s="0" t="n">
        <v>-1.46833324432373</v>
      </c>
      <c r="I20" s="0" t="n">
        <v>45</v>
      </c>
      <c r="J20" s="0" t="n">
        <v>12.3744373321533</v>
      </c>
      <c r="K20" s="0" t="n">
        <v>5.00833320617676</v>
      </c>
      <c r="L20" s="0" t="n">
        <v>-1.125</v>
      </c>
      <c r="M20" s="0" t="n">
        <v>6.2885799407959</v>
      </c>
      <c r="N20" s="0" t="n">
        <v>0</v>
      </c>
      <c r="O20" s="0" t="n">
        <v>0</v>
      </c>
      <c r="P20" s="0" t="s">
        <v>144</v>
      </c>
      <c r="Q20" s="0" t="s">
        <v>141</v>
      </c>
      <c r="R20" s="0" t="n">
        <v>2</v>
      </c>
      <c r="S20" s="0" t="s">
        <v>149</v>
      </c>
      <c r="T20" s="0" t="n">
        <v>0</v>
      </c>
      <c r="U20" s="0" t="n">
        <v>236673.58</v>
      </c>
      <c r="V20" s="0" t="n">
        <v>0.00111624994315207</v>
      </c>
      <c r="W20" s="0" t="n">
        <v>676.58056640625</v>
      </c>
      <c r="X20" s="0" t="n">
        <v>0.000987231847830117</v>
      </c>
      <c r="Y20" s="0" t="n">
        <f aca="false">IF(ISNUMBER(C20),INDEX(Scorecard!$D$5:$D$12,SUMPRODUCT(--(Scorecard!$G$5:$G$11&lt;C20))+1),Scorecard!$D$13)</f>
        <v>1.23750384304241</v>
      </c>
      <c r="Z20" s="0" t="n">
        <f aca="false">IF(ISNUMBER(D20),INDEX(Scorecard!$D$14:$D$17,SUMPRODUCT(--(Scorecard!$G$14:$G$16&lt;D20))+1),Scorecard!$D$18)</f>
        <v>0.248677243387958</v>
      </c>
      <c r="AA20" s="0" t="n">
        <f aca="false">IF(ISNUMBER(E20),INDEX(Scorecard!$D$19:$D$26,SUMPRODUCT(--(Scorecard!$G$19:$G$25&lt;E20))+1),Scorecard!$D$27)</f>
        <v>0.57899015159425</v>
      </c>
      <c r="AB20" s="0" t="n">
        <f aca="false">IF(ISNUMBER(F20),INDEX(Scorecard!$D$28:$D$35,SUMPRODUCT(--(Scorecard!$G$28:$G$34&lt;F20))+1),Scorecard!$D$36)</f>
        <v>0.624829191519909</v>
      </c>
      <c r="AC20" s="0" t="n">
        <f aca="false">IF(ISNUMBER(H20),INDEX(Scorecard!$D$37:$D$44,SUMPRODUCT(--(Scorecard!$G$37:$G$43&lt;H20))+1),Scorecard!$D$45)</f>
        <v>1.35057635045042</v>
      </c>
      <c r="AD20" s="0" t="n">
        <f aca="false">IF(ISNUMBER(I20),INDEX(Scorecard!$D$46:$D$52,SUMPRODUCT(--(Scorecard!$G$46:$G$51&lt;I20))+1),Scorecard!$D$53)</f>
        <v>0.818882373006414</v>
      </c>
      <c r="AE20" s="0" t="n">
        <f aca="false">IF(ISNUMBER(K20),INDEX(Scorecard!$D$54:$D$61,SUMPRODUCT(--(Scorecard!$G$54:$G$60&lt;K20))+1),Scorecard!$D$62)</f>
        <v>0.214429354789033</v>
      </c>
      <c r="AF20" s="0" t="n">
        <f aca="false">IF(ISNUMBER(L20),INDEX(Scorecard!$D$63:$D$68,SUMPRODUCT(--(Scorecard!$G$63:$G$67&lt;L20))+1),Scorecard!$D$69)</f>
        <v>-0.340582194386522</v>
      </c>
      <c r="AG20" s="0" t="n">
        <f aca="false">Inputs!$B$10+Scorecard!$J$5*Y20+Scorecard!$J$6*Z20+Scorecard!$J$7*AA20+Scorecard!$J$8*AB20+Scorecard!$J$9*AC20+Scorecard!$J$10*AD20+Scorecard!$J$11*AE20+Scorecard!$J$12*AF20</f>
        <v>-6.56610322345557</v>
      </c>
      <c r="AH20" s="0" t="n">
        <f aca="false">MIN(1-Inputs!$B$13,MAX(Inputs!$B$13,1/(1+EXP(-(Inputs!$B$11*AG20+Inputs!$B$12)))))</f>
        <v>0.00111624996868977</v>
      </c>
      <c r="AI20" s="0" t="n">
        <f aca="false">Inputs!$B$9-Inputs!$B$8*AG20</f>
        <v>676.580567373393</v>
      </c>
      <c r="AJ20" s="0" t="n">
        <f aca="false">RANK(AH20,$AH$5:$AH$2004,0)+COUNTIF($AH$4:AH19,AH20)</f>
        <v>1876</v>
      </c>
      <c r="AK20" s="0" t="n">
        <f aca="false">IF(AJ20&lt;=Deciles!$B$5*(Deciles!$B$4+1),INT((AJ20-1)/(Deciles!$B$4+1))+1,Deciles!$B$5+INT((AJ20-1-Deciles!$B$5*(Deciles!$B$4+1))/Deciles!$B$4)+1)</f>
        <v>10</v>
      </c>
    </row>
    <row r="21" customFormat="false" ht="15" hidden="false" customHeight="false" outlineLevel="0" collapsed="false">
      <c r="A21" s="0" t="n">
        <v>580</v>
      </c>
      <c r="B21" s="0" t="s">
        <v>143</v>
      </c>
      <c r="C21" s="0" t="n">
        <v>773</v>
      </c>
      <c r="D21" s="0" t="n">
        <v>86.0715484619141</v>
      </c>
      <c r="E21" s="0" t="n">
        <v>75.0903778076172</v>
      </c>
      <c r="F21" s="0" t="n">
        <v>38</v>
      </c>
      <c r="G21" s="0" t="n">
        <v>4.55000019073486</v>
      </c>
      <c r="H21" s="0" t="n">
        <v>1.31666684150696</v>
      </c>
      <c r="I21" s="0" t="n">
        <v>31</v>
      </c>
      <c r="J21" s="0" t="n">
        <v>12.1031742095947</v>
      </c>
      <c r="K21" s="0" t="n">
        <v>8.53333377838135</v>
      </c>
      <c r="L21" s="0" t="n">
        <v>5.07179546356201</v>
      </c>
      <c r="M21" s="0" t="n">
        <v>1.95005702972412</v>
      </c>
      <c r="N21" s="0" t="n">
        <v>0</v>
      </c>
      <c r="O21" s="0" t="n">
        <v>0</v>
      </c>
      <c r="P21" s="0" t="s">
        <v>144</v>
      </c>
      <c r="Q21" s="0" t="s">
        <v>153</v>
      </c>
      <c r="R21" s="0" t="n">
        <v>1</v>
      </c>
      <c r="S21" s="0" t="s">
        <v>147</v>
      </c>
      <c r="T21" s="0" t="n">
        <v>0</v>
      </c>
      <c r="U21" s="0" t="n">
        <v>180443.72</v>
      </c>
      <c r="V21" s="0" t="n">
        <v>0.0092182494699955</v>
      </c>
      <c r="W21" s="0" t="n">
        <v>619.221923828125</v>
      </c>
      <c r="X21" s="0" t="n">
        <v>0.00340673536993563</v>
      </c>
      <c r="Y21" s="0" t="n">
        <f aca="false">IF(ISNUMBER(C21),INDEX(Scorecard!$D$5:$D$12,SUMPRODUCT(--(Scorecard!$G$5:$G$11&lt;C21))+1),Scorecard!$D$13)</f>
        <v>1.23750384304241</v>
      </c>
      <c r="Z21" s="0" t="n">
        <f aca="false">IF(ISNUMBER(D21),INDEX(Scorecard!$D$14:$D$17,SUMPRODUCT(--(Scorecard!$G$14:$G$16&lt;D21))+1),Scorecard!$D$18)</f>
        <v>0.0505355481560174</v>
      </c>
      <c r="AA21" s="0" t="n">
        <f aca="false">IF(ISNUMBER(E21),INDEX(Scorecard!$D$19:$D$26,SUMPRODUCT(--(Scorecard!$G$19:$G$25&lt;E21))+1),Scorecard!$D$27)</f>
        <v>-0.0341578513653732</v>
      </c>
      <c r="AB21" s="0" t="n">
        <f aca="false">IF(ISNUMBER(F21),INDEX(Scorecard!$D$28:$D$35,SUMPRODUCT(--(Scorecard!$G$28:$G$34&lt;F21))+1),Scorecard!$D$36)</f>
        <v>-0.132616866359722</v>
      </c>
      <c r="AC21" s="0" t="n">
        <f aca="false">IF(ISNUMBER(H21),INDEX(Scorecard!$D$37:$D$44,SUMPRODUCT(--(Scorecard!$G$37:$G$43&lt;H21))+1),Scorecard!$D$45)</f>
        <v>-0.975503570149195</v>
      </c>
      <c r="AD21" s="0" t="n">
        <f aca="false">IF(ISNUMBER(I21),INDEX(Scorecard!$D$46:$D$52,SUMPRODUCT(--(Scorecard!$G$46:$G$51&lt;I21))+1),Scorecard!$D$53)</f>
        <v>0.123869379412532</v>
      </c>
      <c r="AE21" s="0" t="n">
        <f aca="false">IF(ISNUMBER(K21),INDEX(Scorecard!$D$54:$D$61,SUMPRODUCT(--(Scorecard!$G$54:$G$60&lt;K21))+1),Scorecard!$D$62)</f>
        <v>-0.541917179454542</v>
      </c>
      <c r="AF21" s="0" t="n">
        <f aca="false">IF(ISNUMBER(L21),INDEX(Scorecard!$D$63:$D$68,SUMPRODUCT(--(Scorecard!$G$63:$G$67&lt;L21))+1),Scorecard!$D$69)</f>
        <v>0.322484508656054</v>
      </c>
      <c r="AG21" s="0" t="n">
        <f aca="false">Inputs!$B$10+Scorecard!$J$5*Y21+Scorecard!$J$6*Z21+Scorecard!$J$7*AA21+Scorecard!$J$8*AB21+Scorecard!$J$9*AC21+Scorecard!$J$10*AD21+Scorecard!$J$11*AE21+Scorecard!$J$12*AF21</f>
        <v>-4.57820508947551</v>
      </c>
      <c r="AH21" s="0" t="n">
        <f aca="false">MIN(1-Inputs!$B$13,MAX(Inputs!$B$13,1/(1+EXP(-(Inputs!$B$11*AG21+Inputs!$B$12)))))</f>
        <v>0.00921824921777522</v>
      </c>
      <c r="AI21" s="0" t="n">
        <f aca="false">Inputs!$B$9-Inputs!$B$8*AG21</f>
        <v>619.221951779684</v>
      </c>
      <c r="AJ21" s="0" t="n">
        <f aca="false">RANK(AH21,$AH$5:$AH$2004,0)+COUNTIF($AH$4:AH20,AH21)</f>
        <v>878</v>
      </c>
      <c r="AK21" s="0" t="n">
        <f aca="false">IF(AJ21&lt;=Deciles!$B$5*(Deciles!$B$4+1),INT((AJ21-1)/(Deciles!$B$4+1))+1,Deciles!$B$5+INT((AJ21-1-Deciles!$B$5*(Deciles!$B$4+1))/Deciles!$B$4)+1)</f>
        <v>5</v>
      </c>
    </row>
    <row r="22" customFormat="false" ht="15" hidden="false" customHeight="false" outlineLevel="0" collapsed="false">
      <c r="A22" s="0" t="n">
        <v>581</v>
      </c>
      <c r="B22" s="0" t="s">
        <v>157</v>
      </c>
      <c r="C22" s="0" t="n">
        <v>802</v>
      </c>
      <c r="D22" s="0" t="n">
        <v>81.7305221557617</v>
      </c>
      <c r="E22" s="0" t="n">
        <v>79.2181777954102</v>
      </c>
      <c r="F22" s="0" t="n">
        <v>45</v>
      </c>
      <c r="G22" s="0" t="n">
        <v>3.86500000953674</v>
      </c>
      <c r="H22" s="0" t="n">
        <v>-0.0183334350585938</v>
      </c>
      <c r="I22" s="0" t="n">
        <v>7</v>
      </c>
      <c r="J22" s="0" t="n">
        <v>12.27712059021</v>
      </c>
      <c r="K22" s="0" t="n">
        <v>3.62307691574097</v>
      </c>
      <c r="L22" s="0" t="n">
        <v>-0.276923179626465</v>
      </c>
      <c r="M22" s="0" t="n">
        <v>3.87475156784058</v>
      </c>
      <c r="N22" s="0" t="n">
        <v>0</v>
      </c>
      <c r="O22" s="0" t="n">
        <v>0</v>
      </c>
      <c r="P22" s="0" t="s">
        <v>144</v>
      </c>
      <c r="Q22" s="0" t="s">
        <v>141</v>
      </c>
      <c r="R22" s="0" t="n">
        <v>2</v>
      </c>
      <c r="S22" s="0" t="s">
        <v>148</v>
      </c>
      <c r="T22" s="0" t="n">
        <v>0</v>
      </c>
      <c r="U22" s="0" t="n">
        <v>214726.56</v>
      </c>
      <c r="V22" s="0" t="n">
        <v>0.00172724551521242</v>
      </c>
      <c r="W22" s="0" t="n">
        <v>664.7490234375</v>
      </c>
      <c r="X22" s="0" t="n">
        <v>0.000840915774460882</v>
      </c>
      <c r="Y22" s="0" t="n">
        <f aca="false">IF(ISNUMBER(C22),INDEX(Scorecard!$D$5:$D$12,SUMPRODUCT(--(Scorecard!$G$5:$G$11&lt;C22))+1),Scorecard!$D$13)</f>
        <v>2.19112706886128</v>
      </c>
      <c r="Z22" s="0" t="n">
        <f aca="false">IF(ISNUMBER(D22),INDEX(Scorecard!$D$14:$D$17,SUMPRODUCT(--(Scorecard!$G$14:$G$16&lt;D22))+1),Scorecard!$D$18)</f>
        <v>0.0505355481560174</v>
      </c>
      <c r="AA22" s="0" t="n">
        <f aca="false">IF(ISNUMBER(E22),INDEX(Scorecard!$D$19:$D$26,SUMPRODUCT(--(Scorecard!$G$19:$G$25&lt;E22))+1),Scorecard!$D$27)</f>
        <v>-0.0341578513653732</v>
      </c>
      <c r="AB22" s="0" t="n">
        <f aca="false">IF(ISNUMBER(F22),INDEX(Scorecard!$D$28:$D$35,SUMPRODUCT(--(Scorecard!$G$28:$G$34&lt;F22))+1),Scorecard!$D$36)</f>
        <v>-0.309727037437117</v>
      </c>
      <c r="AC22" s="0" t="n">
        <f aca="false">IF(ISNUMBER(H22),INDEX(Scorecard!$D$37:$D$44,SUMPRODUCT(--(Scorecard!$G$37:$G$43&lt;H22))+1),Scorecard!$D$45)</f>
        <v>0.330501541082344</v>
      </c>
      <c r="AD22" s="0" t="n">
        <f aca="false">IF(ISNUMBER(I22),INDEX(Scorecard!$D$46:$D$52,SUMPRODUCT(--(Scorecard!$G$46:$G$51&lt;I22))+1),Scorecard!$D$53)</f>
        <v>-0.114272400683245</v>
      </c>
      <c r="AE22" s="0" t="n">
        <f aca="false">IF(ISNUMBER(K22),INDEX(Scorecard!$D$54:$D$61,SUMPRODUCT(--(Scorecard!$G$54:$G$60&lt;K22))+1),Scorecard!$D$62)</f>
        <v>0.489050497890326</v>
      </c>
      <c r="AF22" s="0" t="n">
        <f aca="false">IF(ISNUMBER(L22),INDEX(Scorecard!$D$63:$D$68,SUMPRODUCT(--(Scorecard!$G$63:$G$67&lt;L22))+1),Scorecard!$D$69)</f>
        <v>0.322484508656054</v>
      </c>
      <c r="AG22" s="0" t="n">
        <f aca="false">Inputs!$B$10+Scorecard!$J$5*Y22+Scorecard!$J$6*Z22+Scorecard!$J$7*AA22+Scorecard!$J$8*AB22+Scorecard!$J$9*AC22+Scorecard!$J$10*AD22+Scorecard!$J$11*AE22+Scorecard!$J$12*AF22</f>
        <v>-6.15605410735004</v>
      </c>
      <c r="AH22" s="0" t="n">
        <f aca="false">MIN(1-Inputs!$B$13,MAX(Inputs!$B$13,1/(1+EXP(-(Inputs!$B$11*AG22+Inputs!$B$12)))))</f>
        <v>0.00172724546238236</v>
      </c>
      <c r="AI22" s="0" t="n">
        <f aca="false">Inputs!$B$9-Inputs!$B$8*AG22</f>
        <v>664.749050846866</v>
      </c>
      <c r="AJ22" s="0" t="n">
        <f aca="false">RANK(AH22,$AH$5:$AH$2004,0)+COUNTIF($AH$4:AH21,AH22)</f>
        <v>1746</v>
      </c>
      <c r="AK22" s="0" t="n">
        <f aca="false">IF(AJ22&lt;=Deciles!$B$5*(Deciles!$B$4+1),INT((AJ22-1)/(Deciles!$B$4+1))+1,Deciles!$B$5+INT((AJ22-1-Deciles!$B$5*(Deciles!$B$4+1))/Deciles!$B$4)+1)</f>
        <v>9</v>
      </c>
    </row>
    <row r="23" customFormat="false" ht="15" hidden="false" customHeight="false" outlineLevel="0" collapsed="false">
      <c r="A23" s="0" t="n">
        <v>601</v>
      </c>
      <c r="B23" s="0" t="s">
        <v>152</v>
      </c>
      <c r="C23" s="0" t="n">
        <v>744</v>
      </c>
      <c r="D23" s="0" t="n">
        <v>61.2275123596191</v>
      </c>
      <c r="E23" s="0" t="n">
        <v>54.0878372192383</v>
      </c>
      <c r="F23" s="0" t="n">
        <v>30</v>
      </c>
      <c r="G23" s="0" t="n">
        <v>3.6470000743866</v>
      </c>
      <c r="H23" s="0" t="n">
        <v>-2.78633332252502</v>
      </c>
      <c r="I23" s="0" t="n">
        <v>32</v>
      </c>
      <c r="J23" s="0" t="n">
        <v>12.606692314148</v>
      </c>
      <c r="K23" s="0" t="n">
        <v>4.30000019073486</v>
      </c>
      <c r="L23" s="0" t="n">
        <v>-0.458333015441895</v>
      </c>
      <c r="M23" s="0" t="n">
        <v>3.47430324554443</v>
      </c>
      <c r="N23" s="0" t="n">
        <v>0</v>
      </c>
      <c r="O23" s="0" t="n">
        <v>0</v>
      </c>
      <c r="P23" s="0" t="s">
        <v>144</v>
      </c>
      <c r="Q23" s="0" t="s">
        <v>141</v>
      </c>
      <c r="R23" s="0" t="n">
        <v>1</v>
      </c>
      <c r="S23" s="0" t="s">
        <v>159</v>
      </c>
      <c r="T23" s="0" t="n">
        <v>0</v>
      </c>
      <c r="U23" s="0" t="n">
        <v>298549.97</v>
      </c>
      <c r="V23" s="0" t="n">
        <v>0.00389107246883214</v>
      </c>
      <c r="W23" s="0" t="n">
        <v>642.7099609375</v>
      </c>
      <c r="X23" s="0" t="n">
        <v>0.00345757021568716</v>
      </c>
      <c r="Y23" s="0" t="n">
        <f aca="false">IF(ISNUMBER(C23),INDEX(Scorecard!$D$5:$D$12,SUMPRODUCT(--(Scorecard!$G$5:$G$11&lt;C23))+1),Scorecard!$D$13)</f>
        <v>0.488358159108655</v>
      </c>
      <c r="Z23" s="0" t="n">
        <f aca="false">IF(ISNUMBER(D23),INDEX(Scorecard!$D$14:$D$17,SUMPRODUCT(--(Scorecard!$G$14:$G$16&lt;D23))+1),Scorecard!$D$18)</f>
        <v>0.248677243387958</v>
      </c>
      <c r="AA23" s="0" t="n">
        <f aca="false">IF(ISNUMBER(E23),INDEX(Scorecard!$D$19:$D$26,SUMPRODUCT(--(Scorecard!$G$19:$G$25&lt;E23))+1),Scorecard!$D$27)</f>
        <v>0.57899015159425</v>
      </c>
      <c r="AB23" s="0" t="n">
        <f aca="false">IF(ISNUMBER(F23),INDEX(Scorecard!$D$28:$D$35,SUMPRODUCT(--(Scorecard!$G$28:$G$34&lt;F23))+1),Scorecard!$D$36)</f>
        <v>0.126913191054783</v>
      </c>
      <c r="AC23" s="0" t="n">
        <f aca="false">IF(ISNUMBER(H23),INDEX(Scorecard!$D$37:$D$44,SUMPRODUCT(--(Scorecard!$G$37:$G$43&lt;H23))+1),Scorecard!$D$45)</f>
        <v>1.35057635045042</v>
      </c>
      <c r="AD23" s="0" t="n">
        <f aca="false">IF(ISNUMBER(I23),INDEX(Scorecard!$D$46:$D$52,SUMPRODUCT(--(Scorecard!$G$46:$G$51&lt;I23))+1),Scorecard!$D$53)</f>
        <v>0.123869379412532</v>
      </c>
      <c r="AE23" s="0" t="n">
        <f aca="false">IF(ISNUMBER(K23),INDEX(Scorecard!$D$54:$D$61,SUMPRODUCT(--(Scorecard!$G$54:$G$60&lt;K23))+1),Scorecard!$D$62)</f>
        <v>0.489050497890326</v>
      </c>
      <c r="AF23" s="0" t="n">
        <f aca="false">IF(ISNUMBER(L23),INDEX(Scorecard!$D$63:$D$68,SUMPRODUCT(--(Scorecard!$G$63:$G$67&lt;L23))+1),Scorecard!$D$69)</f>
        <v>0.322484508656054</v>
      </c>
      <c r="AG23" s="0" t="n">
        <f aca="false">Inputs!$B$10+Scorecard!$J$5*Y23+Scorecard!$J$6*Z23+Scorecard!$J$7*AA23+Scorecard!$J$8*AB23+Scorecard!$J$9*AC23+Scorecard!$J$10*AD23+Scorecard!$J$11*AE23+Scorecard!$J$12*AF23</f>
        <v>-5.39223719642032</v>
      </c>
      <c r="AH23" s="0" t="n">
        <f aca="false">MIN(1-Inputs!$B$13,MAX(Inputs!$B$13,1/(1+EXP(-(Inputs!$B$11*AG23+Inputs!$B$12)))))</f>
        <v>0.00389107244465583</v>
      </c>
      <c r="AI23" s="0" t="n">
        <f aca="false">Inputs!$B$9-Inputs!$B$8*AG23</f>
        <v>642.709953455958</v>
      </c>
      <c r="AJ23" s="0" t="n">
        <f aca="false">RANK(AH23,$AH$5:$AH$2004,0)+COUNTIF($AH$4:AH22,AH23)</f>
        <v>1390</v>
      </c>
      <c r="AK23" s="0" t="n">
        <f aca="false">IF(AJ23&lt;=Deciles!$B$5*(Deciles!$B$4+1),INT((AJ23-1)/(Deciles!$B$4+1))+1,Deciles!$B$5+INT((AJ23-1-Deciles!$B$5*(Deciles!$B$4+1))/Deciles!$B$4)+1)</f>
        <v>7</v>
      </c>
    </row>
    <row r="24" customFormat="false" ht="15" hidden="false" customHeight="false" outlineLevel="0" collapsed="false">
      <c r="A24" s="0" t="n">
        <v>694</v>
      </c>
      <c r="B24" s="0" t="s">
        <v>157</v>
      </c>
      <c r="C24" s="0" t="n">
        <v>704</v>
      </c>
      <c r="D24" s="0" t="n">
        <v>77.8711624145508</v>
      </c>
      <c r="E24" s="0" t="n">
        <v>54.8652267456055</v>
      </c>
      <c r="F24" s="0" t="n">
        <v>27</v>
      </c>
      <c r="G24" s="0" t="n">
        <v>3.87299990653992</v>
      </c>
      <c r="H24" s="0" t="n">
        <v>-0.0103335380554199</v>
      </c>
      <c r="I24" s="0" t="n">
        <v>68</v>
      </c>
      <c r="J24" s="0" t="n">
        <v>12.37672996521</v>
      </c>
      <c r="K24" s="0" t="n">
        <v>3.62307691574097</v>
      </c>
      <c r="L24" s="0" t="n">
        <v>-0.276923179626465</v>
      </c>
      <c r="M24" s="0" t="n">
        <v>3.87475156784058</v>
      </c>
      <c r="N24" s="0" t="n">
        <v>0</v>
      </c>
      <c r="O24" s="0" t="n">
        <v>0</v>
      </c>
      <c r="P24" s="0" t="s">
        <v>146</v>
      </c>
      <c r="Q24" s="0" t="s">
        <v>141</v>
      </c>
      <c r="R24" s="0" t="n">
        <v>2</v>
      </c>
      <c r="S24" s="0" t="s">
        <v>148</v>
      </c>
      <c r="T24" s="0" t="n">
        <v>0</v>
      </c>
      <c r="U24" s="0" t="n">
        <v>237216.84</v>
      </c>
      <c r="V24" s="0" t="n">
        <v>0.0174559820443392</v>
      </c>
      <c r="W24" s="0" t="n">
        <v>601.715576171875</v>
      </c>
      <c r="X24" s="0" t="n">
        <v>0.0064624110236764</v>
      </c>
      <c r="Y24" s="0" t="n">
        <f aca="false">IF(ISNUMBER(C24),INDEX(Scorecard!$D$5:$D$12,SUMPRODUCT(--(Scorecard!$G$5:$G$11&lt;C24))+1),Scorecard!$D$13)</f>
        <v>-0.869677851527538</v>
      </c>
      <c r="Z24" s="0" t="n">
        <f aca="false">IF(ISNUMBER(D24),INDEX(Scorecard!$D$14:$D$17,SUMPRODUCT(--(Scorecard!$G$14:$G$16&lt;D24))+1),Scorecard!$D$18)</f>
        <v>0.0505355481560174</v>
      </c>
      <c r="AA24" s="0" t="n">
        <f aca="false">IF(ISNUMBER(E24),INDEX(Scorecard!$D$19:$D$26,SUMPRODUCT(--(Scorecard!$G$19:$G$25&lt;E24))+1),Scorecard!$D$27)</f>
        <v>0.285899340811827</v>
      </c>
      <c r="AB24" s="0" t="n">
        <f aca="false">IF(ISNUMBER(F24),INDEX(Scorecard!$D$28:$D$35,SUMPRODUCT(--(Scorecard!$G$28:$G$34&lt;F24))+1),Scorecard!$D$36)</f>
        <v>0.165097008946478</v>
      </c>
      <c r="AC24" s="0" t="n">
        <f aca="false">IF(ISNUMBER(H24),INDEX(Scorecard!$D$37:$D$44,SUMPRODUCT(--(Scorecard!$G$37:$G$43&lt;H24))+1),Scorecard!$D$45)</f>
        <v>0.330501541082344</v>
      </c>
      <c r="AD24" s="0" t="n">
        <f aca="false">IF(ISNUMBER(I24),INDEX(Scorecard!$D$46:$D$52,SUMPRODUCT(--(Scorecard!$G$46:$G$51&lt;I24))+1),Scorecard!$D$53)</f>
        <v>0.818882373006414</v>
      </c>
      <c r="AE24" s="0" t="n">
        <f aca="false">IF(ISNUMBER(K24),INDEX(Scorecard!$D$54:$D$61,SUMPRODUCT(--(Scorecard!$G$54:$G$60&lt;K24))+1),Scorecard!$D$62)</f>
        <v>0.489050497890326</v>
      </c>
      <c r="AF24" s="0" t="n">
        <f aca="false">IF(ISNUMBER(L24),INDEX(Scorecard!$D$63:$D$68,SUMPRODUCT(--(Scorecard!$G$63:$G$67&lt;L24))+1),Scorecard!$D$69)</f>
        <v>0.322484508656054</v>
      </c>
      <c r="AG24" s="0" t="n">
        <f aca="false">Inputs!$B$10+Scorecard!$J$5*Y24+Scorecard!$J$6*Z24+Scorecard!$J$7*AA24+Scorecard!$J$8*AB24+Scorecard!$J$9*AC24+Scorecard!$J$10*AD24+Scorecard!$J$11*AE24+Scorecard!$J$12*AF24</f>
        <v>-3.97148032672259</v>
      </c>
      <c r="AH24" s="0" t="n">
        <f aca="false">MIN(1-Inputs!$B$13,MAX(Inputs!$B$13,1/(1+EXP(-(Inputs!$B$11*AG24+Inputs!$B$12)))))</f>
        <v>0.0174559825103349</v>
      </c>
      <c r="AI24" s="0" t="n">
        <f aca="false">Inputs!$B$9-Inputs!$B$8*AG24</f>
        <v>601.715575651521</v>
      </c>
      <c r="AJ24" s="0" t="n">
        <f aca="false">RANK(AH24,$AH$5:$AH$2004,0)+COUNTIF($AH$4:AH23,AH24)</f>
        <v>515</v>
      </c>
      <c r="AK24" s="0" t="n">
        <f aca="false">IF(AJ24&lt;=Deciles!$B$5*(Deciles!$B$4+1),INT((AJ24-1)/(Deciles!$B$4+1))+1,Deciles!$B$5+INT((AJ24-1-Deciles!$B$5*(Deciles!$B$4+1))/Deciles!$B$4)+1)</f>
        <v>3</v>
      </c>
    </row>
    <row r="25" customFormat="false" ht="15" hidden="false" customHeight="false" outlineLevel="0" collapsed="false">
      <c r="A25" s="0" t="n">
        <v>725</v>
      </c>
      <c r="B25" s="0" t="s">
        <v>158</v>
      </c>
      <c r="C25" s="0" t="n">
        <v>785</v>
      </c>
      <c r="D25" s="0" t="n">
        <v>80</v>
      </c>
      <c r="E25" s="0" t="n">
        <v>78.8051910400391</v>
      </c>
      <c r="F25" s="0" t="n">
        <v>36</v>
      </c>
      <c r="G25" s="0" t="n">
        <v>3.49499988555908</v>
      </c>
      <c r="H25" s="0" t="n">
        <v>0.578333139419556</v>
      </c>
      <c r="I25" s="0" t="n">
        <v>7</v>
      </c>
      <c r="J25" s="0" t="n">
        <v>12.4989805221558</v>
      </c>
      <c r="K25" s="0" t="n">
        <v>6.43333339691162</v>
      </c>
      <c r="L25" s="0" t="n">
        <v>2.71025657653809</v>
      </c>
      <c r="M25" s="0" t="n">
        <v>0.387000143527985</v>
      </c>
      <c r="N25" s="0" t="n">
        <v>0</v>
      </c>
      <c r="O25" s="0" t="n">
        <v>0</v>
      </c>
      <c r="P25" s="0" t="s">
        <v>144</v>
      </c>
      <c r="Q25" s="0" t="s">
        <v>141</v>
      </c>
      <c r="R25" s="0" t="n">
        <v>2</v>
      </c>
      <c r="S25" s="0" t="s">
        <v>142</v>
      </c>
      <c r="T25" s="0" t="n">
        <v>0</v>
      </c>
      <c r="U25" s="0" t="n">
        <v>268063.8</v>
      </c>
      <c r="V25" s="0" t="n">
        <v>0.00566876819357276</v>
      </c>
      <c r="W25" s="0" t="n">
        <v>632.477722167969</v>
      </c>
      <c r="X25" s="0" t="n">
        <v>0.00242499588057399</v>
      </c>
      <c r="Y25" s="0" t="n">
        <f aca="false">IF(ISNUMBER(C25),INDEX(Scorecard!$D$5:$D$12,SUMPRODUCT(--(Scorecard!$G$5:$G$11&lt;C25))+1),Scorecard!$D$13)</f>
        <v>1.23750384304241</v>
      </c>
      <c r="Z25" s="0" t="n">
        <f aca="false">IF(ISNUMBER(D25),INDEX(Scorecard!$D$14:$D$17,SUMPRODUCT(--(Scorecard!$G$14:$G$16&lt;D25))+1),Scorecard!$D$18)</f>
        <v>0.0505355481560174</v>
      </c>
      <c r="AA25" s="0" t="n">
        <f aca="false">IF(ISNUMBER(E25),INDEX(Scorecard!$D$19:$D$26,SUMPRODUCT(--(Scorecard!$G$19:$G$25&lt;E25))+1),Scorecard!$D$27)</f>
        <v>-0.0341578513653732</v>
      </c>
      <c r="AB25" s="0" t="n">
        <f aca="false">IF(ISNUMBER(F25),INDEX(Scorecard!$D$28:$D$35,SUMPRODUCT(--(Scorecard!$G$28:$G$34&lt;F25))+1),Scorecard!$D$36)</f>
        <v>-0.0008456427959252</v>
      </c>
      <c r="AC25" s="0" t="n">
        <f aca="false">IF(ISNUMBER(H25),INDEX(Scorecard!$D$37:$D$44,SUMPRODUCT(--(Scorecard!$G$37:$G$43&lt;H25))+1),Scorecard!$D$45)</f>
        <v>-0.271229676926091</v>
      </c>
      <c r="AD25" s="0" t="n">
        <f aca="false">IF(ISNUMBER(I25),INDEX(Scorecard!$D$46:$D$52,SUMPRODUCT(--(Scorecard!$G$46:$G$51&lt;I25))+1),Scorecard!$D$53)</f>
        <v>-0.114272400683245</v>
      </c>
      <c r="AE25" s="0" t="n">
        <f aca="false">IF(ISNUMBER(K25),INDEX(Scorecard!$D$54:$D$61,SUMPRODUCT(--(Scorecard!$G$54:$G$60&lt;K25))+1),Scorecard!$D$62)</f>
        <v>-0.119873800601421</v>
      </c>
      <c r="AF25" s="0" t="n">
        <f aca="false">IF(ISNUMBER(L25),INDEX(Scorecard!$D$63:$D$68,SUMPRODUCT(--(Scorecard!$G$63:$G$67&lt;L25))+1),Scorecard!$D$69)</f>
        <v>0.322484508656054</v>
      </c>
      <c r="AG25" s="0" t="n">
        <f aca="false">Inputs!$B$10+Scorecard!$J$5*Y25+Scorecard!$J$6*Z25+Scorecard!$J$7*AA25+Scorecard!$J$8*AB25+Scorecard!$J$9*AC25+Scorecard!$J$10*AD25+Scorecard!$J$11*AE25+Scorecard!$J$12*AF25</f>
        <v>-5.03761450870383</v>
      </c>
      <c r="AH25" s="0" t="n">
        <f aca="false">MIN(1-Inputs!$B$13,MAX(Inputs!$B$13,1/(1+EXP(-(Inputs!$B$11*AG25+Inputs!$B$12)))))</f>
        <v>0.00566876826228067</v>
      </c>
      <c r="AI25" s="0" t="n">
        <f aca="false">Inputs!$B$9-Inputs!$B$8*AG25</f>
        <v>632.477705596852</v>
      </c>
      <c r="AJ25" s="0" t="n">
        <f aca="false">RANK(AH25,$AH$5:$AH$2004,0)+COUNTIF($AH$4:AH24,AH25)</f>
        <v>1173</v>
      </c>
      <c r="AK25" s="0" t="n">
        <f aca="false">IF(AJ25&lt;=Deciles!$B$5*(Deciles!$B$4+1),INT((AJ25-1)/(Deciles!$B$4+1))+1,Deciles!$B$5+INT((AJ25-1-Deciles!$B$5*(Deciles!$B$4+1))/Deciles!$B$4)+1)</f>
        <v>6</v>
      </c>
    </row>
    <row r="26" customFormat="false" ht="15" hidden="false" customHeight="false" outlineLevel="0" collapsed="false">
      <c r="A26" s="0" t="n">
        <v>729</v>
      </c>
      <c r="B26" s="0" t="s">
        <v>158</v>
      </c>
      <c r="C26" s="0" t="n">
        <v>739</v>
      </c>
      <c r="D26" s="0" t="n">
        <v>80</v>
      </c>
      <c r="E26" s="0" t="n">
        <v>62.2395858764648</v>
      </c>
      <c r="F26" s="0" t="n">
        <v>46</v>
      </c>
      <c r="G26" s="0" t="n">
        <v>3.66599988937378</v>
      </c>
      <c r="H26" s="0" t="n">
        <v>0.749333143234253</v>
      </c>
      <c r="I26" s="0" t="n">
        <v>47</v>
      </c>
      <c r="J26" s="0" t="n">
        <v>12.5861158370972</v>
      </c>
      <c r="K26" s="0" t="n">
        <v>6.53333330154419</v>
      </c>
      <c r="L26" s="0" t="n">
        <v>2.71025633811951</v>
      </c>
      <c r="M26" s="0" t="n">
        <v>0.489093065261841</v>
      </c>
      <c r="N26" s="0" t="n">
        <v>0</v>
      </c>
      <c r="O26" s="0" t="n">
        <v>0</v>
      </c>
      <c r="P26" s="0" t="s">
        <v>144</v>
      </c>
      <c r="Q26" s="0" t="s">
        <v>141</v>
      </c>
      <c r="R26" s="0" t="n">
        <v>2</v>
      </c>
      <c r="S26" s="0" t="s">
        <v>156</v>
      </c>
      <c r="T26" s="0" t="n">
        <v>0</v>
      </c>
      <c r="U26" s="0" t="n">
        <v>292469.56</v>
      </c>
      <c r="V26" s="0" t="n">
        <v>0.0145390341058374</v>
      </c>
      <c r="W26" s="0" t="n">
        <v>606.744384765625</v>
      </c>
      <c r="X26" s="0" t="n">
        <v>0.0196532923728228</v>
      </c>
      <c r="Y26" s="0" t="n">
        <f aca="false">IF(ISNUMBER(C26),INDEX(Scorecard!$D$5:$D$12,SUMPRODUCT(--(Scorecard!$G$5:$G$11&lt;C26))+1),Scorecard!$D$13)</f>
        <v>0.488358159108655</v>
      </c>
      <c r="Z26" s="0" t="n">
        <f aca="false">IF(ISNUMBER(D26),INDEX(Scorecard!$D$14:$D$17,SUMPRODUCT(--(Scorecard!$G$14:$G$16&lt;D26))+1),Scorecard!$D$18)</f>
        <v>0.0505355481560174</v>
      </c>
      <c r="AA26" s="0" t="n">
        <f aca="false">IF(ISNUMBER(E26),INDEX(Scorecard!$D$19:$D$26,SUMPRODUCT(--(Scorecard!$G$19:$G$25&lt;E26))+1),Scorecard!$D$27)</f>
        <v>0.233621608745691</v>
      </c>
      <c r="AB26" s="0" t="n">
        <f aca="false">IF(ISNUMBER(F26),INDEX(Scorecard!$D$28:$D$35,SUMPRODUCT(--(Scorecard!$G$28:$G$34&lt;F26))+1),Scorecard!$D$36)</f>
        <v>-0.400689107298307</v>
      </c>
      <c r="AC26" s="0" t="n">
        <f aca="false">IF(ISNUMBER(H26),INDEX(Scorecard!$D$37:$D$44,SUMPRODUCT(--(Scorecard!$G$37:$G$43&lt;H26))+1),Scorecard!$D$45)</f>
        <v>-0.569454719285959</v>
      </c>
      <c r="AD26" s="0" t="n">
        <f aca="false">IF(ISNUMBER(I26),INDEX(Scorecard!$D$46:$D$52,SUMPRODUCT(--(Scorecard!$G$46:$G$51&lt;I26))+1),Scorecard!$D$53)</f>
        <v>0.818882373006414</v>
      </c>
      <c r="AE26" s="0" t="n">
        <f aca="false">IF(ISNUMBER(K26),INDEX(Scorecard!$D$54:$D$61,SUMPRODUCT(--(Scorecard!$G$54:$G$60&lt;K26))+1),Scorecard!$D$62)</f>
        <v>-0.119873800601421</v>
      </c>
      <c r="AF26" s="0" t="n">
        <f aca="false">IF(ISNUMBER(L26),INDEX(Scorecard!$D$63:$D$68,SUMPRODUCT(--(Scorecard!$G$63:$G$67&lt;L26))+1),Scorecard!$D$69)</f>
        <v>0.322484508656054</v>
      </c>
      <c r="AG26" s="0" t="n">
        <f aca="false">Inputs!$B$10+Scorecard!$J$5*Y26+Scorecard!$J$6*Z26+Scorecard!$J$7*AA26+Scorecard!$J$8*AB26+Scorecard!$J$9*AC26+Scorecard!$J$10*AD26+Scorecard!$J$11*AE26+Scorecard!$J$12*AF26</f>
        <v>-4.14576492718321</v>
      </c>
      <c r="AH26" s="0" t="n">
        <f aca="false">MIN(1-Inputs!$B$13,MAX(Inputs!$B$13,1/(1+EXP(-(Inputs!$B$11*AG26+Inputs!$B$12)))))</f>
        <v>0.0145390343644623</v>
      </c>
      <c r="AI26" s="0" t="n">
        <f aca="false">Inputs!$B$9-Inputs!$B$8*AG26</f>
        <v>606.744366227278</v>
      </c>
      <c r="AJ26" s="0" t="n">
        <f aca="false">RANK(AH26,$AH$5:$AH$2004,0)+COUNTIF($AH$4:AH25,AH26)</f>
        <v>611</v>
      </c>
      <c r="AK26" s="0" t="n">
        <f aca="false">IF(AJ26&lt;=Deciles!$B$5*(Deciles!$B$4+1),INT((AJ26-1)/(Deciles!$B$4+1))+1,Deciles!$B$5+INT((AJ26-1-Deciles!$B$5*(Deciles!$B$4+1))/Deciles!$B$4)+1)</f>
        <v>4</v>
      </c>
    </row>
    <row r="27" customFormat="false" ht="15" hidden="false" customHeight="false" outlineLevel="0" collapsed="false">
      <c r="A27" s="0" t="n">
        <v>744</v>
      </c>
      <c r="B27" s="0" t="s">
        <v>145</v>
      </c>
      <c r="C27" s="0" t="n">
        <v>702</v>
      </c>
      <c r="D27" s="0" t="n">
        <v>62.0114326477051</v>
      </c>
      <c r="E27" s="0" t="n">
        <v>56.2429237365723</v>
      </c>
      <c r="F27" s="0" t="n">
        <v>28</v>
      </c>
      <c r="G27" s="0" t="n">
        <v>4.03999996185303</v>
      </c>
      <c r="H27" s="0" t="n">
        <v>0.523333311080933</v>
      </c>
      <c r="I27" s="0" t="n">
        <v>21</v>
      </c>
      <c r="J27" s="0" t="n">
        <v>12.2118291854858</v>
      </c>
      <c r="K27" s="0" t="n">
        <v>5.25833320617676</v>
      </c>
      <c r="L27" s="0" t="n">
        <v>-1.875</v>
      </c>
      <c r="M27" s="0" t="n">
        <v>6.28858280181885</v>
      </c>
      <c r="N27" s="0" t="n">
        <v>0</v>
      </c>
      <c r="O27" s="0" t="n">
        <v>0</v>
      </c>
      <c r="P27" s="0" t="s">
        <v>146</v>
      </c>
      <c r="Q27" s="0" t="s">
        <v>160</v>
      </c>
      <c r="R27" s="0" t="n">
        <v>1</v>
      </c>
      <c r="S27" s="0" t="s">
        <v>149</v>
      </c>
      <c r="T27" s="0" t="n">
        <v>0</v>
      </c>
      <c r="U27" s="0" t="n">
        <v>201154.56</v>
      </c>
      <c r="V27" s="0" t="n">
        <v>0.027816278859973</v>
      </c>
      <c r="W27" s="0" t="n">
        <v>588.818420410156</v>
      </c>
      <c r="X27" s="0" t="n">
        <v>0.0283096022903919</v>
      </c>
      <c r="Y27" s="0" t="n">
        <f aca="false">IF(ISNUMBER(C27),INDEX(Scorecard!$D$5:$D$12,SUMPRODUCT(--(Scorecard!$G$5:$G$11&lt;C27))+1),Scorecard!$D$13)</f>
        <v>-0.869677851527538</v>
      </c>
      <c r="Z27" s="0" t="n">
        <f aca="false">IF(ISNUMBER(D27),INDEX(Scorecard!$D$14:$D$17,SUMPRODUCT(--(Scorecard!$G$14:$G$16&lt;D27))+1),Scorecard!$D$18)</f>
        <v>0.248677243387958</v>
      </c>
      <c r="AA27" s="0" t="n">
        <f aca="false">IF(ISNUMBER(E27),INDEX(Scorecard!$D$19:$D$26,SUMPRODUCT(--(Scorecard!$G$19:$G$25&lt;E27))+1),Scorecard!$D$27)</f>
        <v>0.285899340811827</v>
      </c>
      <c r="AB27" s="0" t="n">
        <f aca="false">IF(ISNUMBER(F27),INDEX(Scorecard!$D$28:$D$35,SUMPRODUCT(--(Scorecard!$G$28:$G$34&lt;F27))+1),Scorecard!$D$36)</f>
        <v>0.165097008946478</v>
      </c>
      <c r="AC27" s="0" t="n">
        <f aca="false">IF(ISNUMBER(H27),INDEX(Scorecard!$D$37:$D$44,SUMPRODUCT(--(Scorecard!$G$37:$G$43&lt;H27))+1),Scorecard!$D$45)</f>
        <v>-0.271229676926091</v>
      </c>
      <c r="AD27" s="0" t="n">
        <f aca="false">IF(ISNUMBER(I27),INDEX(Scorecard!$D$46:$D$52,SUMPRODUCT(--(Scorecard!$G$46:$G$51&lt;I27))+1),Scorecard!$D$53)</f>
        <v>-0.108777051091409</v>
      </c>
      <c r="AE27" s="0" t="n">
        <f aca="false">IF(ISNUMBER(K27),INDEX(Scorecard!$D$54:$D$61,SUMPRODUCT(--(Scorecard!$G$54:$G$60&lt;K27))+1),Scorecard!$D$62)</f>
        <v>0.126303549215828</v>
      </c>
      <c r="AF27" s="0" t="n">
        <f aca="false">IF(ISNUMBER(L27),INDEX(Scorecard!$D$63:$D$68,SUMPRODUCT(--(Scorecard!$G$63:$G$67&lt;L27))+1),Scorecard!$D$69)</f>
        <v>-0.340582194386522</v>
      </c>
      <c r="AG27" s="0" t="n">
        <f aca="false">Inputs!$B$10+Scorecard!$J$5*Y27+Scorecard!$J$6*Z27+Scorecard!$J$7*AA27+Scorecard!$J$8*AB27+Scorecard!$J$9*AC27+Scorecard!$J$10*AD27+Scorecard!$J$11*AE27+Scorecard!$J$12*AF27</f>
        <v>-3.52449910787052</v>
      </c>
      <c r="AH27" s="0" t="n">
        <f aca="false">MIN(1-Inputs!$B$13,MAX(Inputs!$B$13,1/(1+EXP(-(Inputs!$B$11*AG27+Inputs!$B$12)))))</f>
        <v>0.0278162784328353</v>
      </c>
      <c r="AI27" s="0" t="n">
        <f aca="false">Inputs!$B$9-Inputs!$B$8*AG27</f>
        <v>588.818423895353</v>
      </c>
      <c r="AJ27" s="0" t="n">
        <f aca="false">RANK(AH27,$AH$5:$AH$2004,0)+COUNTIF($AH$4:AH26,AH27)</f>
        <v>341</v>
      </c>
      <c r="AK27" s="0" t="n">
        <f aca="false">IF(AJ27&lt;=Deciles!$B$5*(Deciles!$B$4+1),INT((AJ27-1)/(Deciles!$B$4+1))+1,Deciles!$B$5+INT((AJ27-1-Deciles!$B$5*(Deciles!$B$4+1))/Deciles!$B$4)+1)</f>
        <v>2</v>
      </c>
    </row>
    <row r="28" customFormat="false" ht="15" hidden="false" customHeight="false" outlineLevel="0" collapsed="false">
      <c r="A28" s="0" t="n">
        <v>752</v>
      </c>
      <c r="B28" s="0" t="s">
        <v>143</v>
      </c>
      <c r="C28" s="0" t="n">
        <v>747</v>
      </c>
      <c r="D28" s="0" t="n">
        <v>80</v>
      </c>
      <c r="E28" s="0" t="n">
        <v>79.6114730834961</v>
      </c>
      <c r="F28" s="0" t="n">
        <v>31</v>
      </c>
      <c r="G28" s="0" t="n">
        <v>3.35400009155273</v>
      </c>
      <c r="H28" s="0" t="n">
        <v>0.120666742324829</v>
      </c>
      <c r="I28" s="0" t="n">
        <v>3</v>
      </c>
      <c r="J28" s="0" t="n">
        <v>11.8719358444214</v>
      </c>
      <c r="K28" s="0" t="n">
        <v>9.13333320617676</v>
      </c>
      <c r="L28" s="0" t="n">
        <v>5.0717945098877</v>
      </c>
      <c r="M28" s="0" t="n">
        <v>1.43321859836578</v>
      </c>
      <c r="N28" s="0" t="n">
        <v>0</v>
      </c>
      <c r="O28" s="0" t="n">
        <v>0</v>
      </c>
      <c r="P28" s="0" t="s">
        <v>144</v>
      </c>
      <c r="Q28" s="0" t="s">
        <v>141</v>
      </c>
      <c r="R28" s="0" t="n">
        <v>2</v>
      </c>
      <c r="S28" s="0" t="s">
        <v>159</v>
      </c>
      <c r="T28" s="0" t="n">
        <v>0</v>
      </c>
      <c r="U28" s="0" t="n">
        <v>143191.19</v>
      </c>
      <c r="V28" s="0" t="n">
        <v>0.0154401892796159</v>
      </c>
      <c r="W28" s="0" t="n">
        <v>605.092041015625</v>
      </c>
      <c r="X28" s="0" t="n">
        <v>0.0160082075744867</v>
      </c>
      <c r="Y28" s="0" t="n">
        <f aca="false">IF(ISNUMBER(C28),INDEX(Scorecard!$D$5:$D$12,SUMPRODUCT(--(Scorecard!$G$5:$G$11&lt;C28))+1),Scorecard!$D$13)</f>
        <v>0.488358159108655</v>
      </c>
      <c r="Z28" s="0" t="n">
        <f aca="false">IF(ISNUMBER(D28),INDEX(Scorecard!$D$14:$D$17,SUMPRODUCT(--(Scorecard!$G$14:$G$16&lt;D28))+1),Scorecard!$D$18)</f>
        <v>0.0505355481560174</v>
      </c>
      <c r="AA28" s="0" t="n">
        <f aca="false">IF(ISNUMBER(E28),INDEX(Scorecard!$D$19:$D$26,SUMPRODUCT(--(Scorecard!$G$19:$G$25&lt;E28))+1),Scorecard!$D$27)</f>
        <v>-0.0341578513653732</v>
      </c>
      <c r="AB28" s="0" t="n">
        <f aca="false">IF(ISNUMBER(F28),INDEX(Scorecard!$D$28:$D$35,SUMPRODUCT(--(Scorecard!$G$28:$G$34&lt;F28))+1),Scorecard!$D$36)</f>
        <v>0.126913191054783</v>
      </c>
      <c r="AC28" s="0" t="n">
        <f aca="false">IF(ISNUMBER(H28),INDEX(Scorecard!$D$37:$D$44,SUMPRODUCT(--(Scorecard!$G$37:$G$43&lt;H28))+1),Scorecard!$D$45)</f>
        <v>0.102184252677548</v>
      </c>
      <c r="AD28" s="0" t="n">
        <f aca="false">IF(ISNUMBER(I28),INDEX(Scorecard!$D$46:$D$52,SUMPRODUCT(--(Scorecard!$G$46:$G$51&lt;I28))+1),Scorecard!$D$53)</f>
        <v>-0.161534840507194</v>
      </c>
      <c r="AE28" s="0" t="n">
        <f aca="false">IF(ISNUMBER(K28),INDEX(Scorecard!$D$54:$D$61,SUMPRODUCT(--(Scorecard!$G$54:$G$60&lt;K28))+1),Scorecard!$D$62)</f>
        <v>-0.541917179454542</v>
      </c>
      <c r="AF28" s="0" t="n">
        <f aca="false">IF(ISNUMBER(L28),INDEX(Scorecard!$D$63:$D$68,SUMPRODUCT(--(Scorecard!$G$63:$G$67&lt;L28))+1),Scorecard!$D$69)</f>
        <v>0.322484508656054</v>
      </c>
      <c r="AG28" s="0" t="n">
        <f aca="false">Inputs!$B$10+Scorecard!$J$5*Y28+Scorecard!$J$6*Z28+Scorecard!$J$7*AA28+Scorecard!$J$8*AB28+Scorecard!$J$9*AC28+Scorecard!$J$10*AD28+Scorecard!$J$11*AE28+Scorecard!$J$12*AF28</f>
        <v>-4.08850016191678</v>
      </c>
      <c r="AH28" s="0" t="n">
        <f aca="false">MIN(1-Inputs!$B$13,MAX(Inputs!$B$13,1/(1+EXP(-(Inputs!$B$11*AG28+Inputs!$B$12)))))</f>
        <v>0.0154401888473222</v>
      </c>
      <c r="AI28" s="0" t="n">
        <f aca="false">Inputs!$B$9-Inputs!$B$8*AG28</f>
        <v>605.092054369927</v>
      </c>
      <c r="AJ28" s="0" t="n">
        <f aca="false">RANK(AH28,$AH$5:$AH$2004,0)+COUNTIF($AH$4:AH27,AH28)</f>
        <v>581</v>
      </c>
      <c r="AK28" s="0" t="n">
        <f aca="false">IF(AJ28&lt;=Deciles!$B$5*(Deciles!$B$4+1),INT((AJ28-1)/(Deciles!$B$4+1))+1,Deciles!$B$5+INT((AJ28-1-Deciles!$B$5*(Deciles!$B$4+1))/Deciles!$B$4)+1)</f>
        <v>3</v>
      </c>
    </row>
    <row r="29" customFormat="false" ht="15" hidden="false" customHeight="false" outlineLevel="0" collapsed="false">
      <c r="A29" s="0" t="n">
        <v>825</v>
      </c>
      <c r="B29" s="0" t="s">
        <v>143</v>
      </c>
      <c r="C29" s="0" t="n">
        <v>741</v>
      </c>
      <c r="D29" s="0" t="n">
        <v>80</v>
      </c>
      <c r="E29" s="0" t="n">
        <v>61.7731323242188</v>
      </c>
      <c r="F29" s="0" t="n">
        <v>44</v>
      </c>
      <c r="G29" s="0" t="n">
        <v>4.9520001411438</v>
      </c>
      <c r="H29" s="0" t="n">
        <v>1.71866679191589</v>
      </c>
      <c r="I29" s="0" t="n">
        <v>56</v>
      </c>
      <c r="J29" s="0" t="n">
        <v>12.6198205947876</v>
      </c>
      <c r="K29" s="0" t="n">
        <v>9.23333358764648</v>
      </c>
      <c r="L29" s="0" t="n">
        <v>5.07179498672485</v>
      </c>
      <c r="M29" s="0" t="n">
        <v>1.84646689891815</v>
      </c>
      <c r="N29" s="0" t="n">
        <v>0</v>
      </c>
      <c r="O29" s="0" t="n">
        <v>0</v>
      </c>
      <c r="P29" s="0" t="s">
        <v>144</v>
      </c>
      <c r="Q29" s="0" t="s">
        <v>141</v>
      </c>
      <c r="R29" s="0" t="n">
        <v>2</v>
      </c>
      <c r="S29" s="0" t="s">
        <v>161</v>
      </c>
      <c r="T29" s="0" t="n">
        <v>0</v>
      </c>
      <c r="U29" s="0" t="n">
        <v>302495.3</v>
      </c>
      <c r="V29" s="0" t="n">
        <v>0.0190021451562643</v>
      </c>
      <c r="W29" s="0" t="n">
        <v>599.376037597656</v>
      </c>
      <c r="X29" s="0" t="n">
        <v>0.0373604968190193</v>
      </c>
      <c r="Y29" s="0" t="n">
        <f aca="false">IF(ISNUMBER(C29),INDEX(Scorecard!$D$5:$D$12,SUMPRODUCT(--(Scorecard!$G$5:$G$11&lt;C29))+1),Scorecard!$D$13)</f>
        <v>0.488358159108655</v>
      </c>
      <c r="Z29" s="0" t="n">
        <f aca="false">IF(ISNUMBER(D29),INDEX(Scorecard!$D$14:$D$17,SUMPRODUCT(--(Scorecard!$G$14:$G$16&lt;D29))+1),Scorecard!$D$18)</f>
        <v>0.0505355481560174</v>
      </c>
      <c r="AA29" s="0" t="n">
        <f aca="false">IF(ISNUMBER(E29),INDEX(Scorecard!$D$19:$D$26,SUMPRODUCT(--(Scorecard!$G$19:$G$25&lt;E29))+1),Scorecard!$D$27)</f>
        <v>0.233621608745691</v>
      </c>
      <c r="AB29" s="0" t="n">
        <f aca="false">IF(ISNUMBER(F29),INDEX(Scorecard!$D$28:$D$35,SUMPRODUCT(--(Scorecard!$G$28:$G$34&lt;F29))+1),Scorecard!$D$36)</f>
        <v>-0.309727037437117</v>
      </c>
      <c r="AC29" s="0" t="n">
        <f aca="false">IF(ISNUMBER(H29),INDEX(Scorecard!$D$37:$D$44,SUMPRODUCT(--(Scorecard!$G$37:$G$43&lt;H29))+1),Scorecard!$D$45)</f>
        <v>-0.975503570149195</v>
      </c>
      <c r="AD29" s="0" t="n">
        <f aca="false">IF(ISNUMBER(I29),INDEX(Scorecard!$D$46:$D$52,SUMPRODUCT(--(Scorecard!$G$46:$G$51&lt;I29))+1),Scorecard!$D$53)</f>
        <v>0.818882373006414</v>
      </c>
      <c r="AE29" s="0" t="n">
        <f aca="false">IF(ISNUMBER(K29),INDEX(Scorecard!$D$54:$D$61,SUMPRODUCT(--(Scorecard!$G$54:$G$60&lt;K29))+1),Scorecard!$D$62)</f>
        <v>-0.541917179454542</v>
      </c>
      <c r="AF29" s="0" t="n">
        <f aca="false">IF(ISNUMBER(L29),INDEX(Scorecard!$D$63:$D$68,SUMPRODUCT(--(Scorecard!$G$63:$G$67&lt;L29))+1),Scorecard!$D$69)</f>
        <v>0.322484508656054</v>
      </c>
      <c r="AG29" s="0" t="n">
        <f aca="false">Inputs!$B$10+Scorecard!$J$5*Y29+Scorecard!$J$6*Z29+Scorecard!$J$7*AA29+Scorecard!$J$8*AB29+Scorecard!$J$9*AC29+Scorecard!$J$10*AD29+Scorecard!$J$11*AE29+Scorecard!$J$12*AF29</f>
        <v>-3.89039782270889</v>
      </c>
      <c r="AH29" s="0" t="n">
        <f aca="false">MIN(1-Inputs!$B$13,MAX(Inputs!$B$13,1/(1+EXP(-(Inputs!$B$11*AG29+Inputs!$B$12)))))</f>
        <v>0.0190021457357836</v>
      </c>
      <c r="AI29" s="0" t="n">
        <f aca="false">Inputs!$B$9-Inputs!$B$8*AG29</f>
        <v>599.376029122652</v>
      </c>
      <c r="AJ29" s="0" t="n">
        <f aca="false">RANK(AH29,$AH$5:$AH$2004,0)+COUNTIF($AH$4:AH28,AH29)</f>
        <v>474</v>
      </c>
      <c r="AK29" s="0" t="n">
        <f aca="false">IF(AJ29&lt;=Deciles!$B$5*(Deciles!$B$4+1),INT((AJ29-1)/(Deciles!$B$4+1))+1,Deciles!$B$5+INT((AJ29-1-Deciles!$B$5*(Deciles!$B$4+1))/Deciles!$B$4)+1)</f>
        <v>3</v>
      </c>
    </row>
    <row r="30" customFormat="false" ht="15" hidden="false" customHeight="false" outlineLevel="0" collapsed="false">
      <c r="A30" s="0" t="n">
        <v>909</v>
      </c>
      <c r="B30" s="0" t="s">
        <v>145</v>
      </c>
      <c r="C30" s="0" t="n">
        <v>755</v>
      </c>
      <c r="D30" s="0" t="n">
        <v>77.596435546875</v>
      </c>
      <c r="E30" s="0" t="n">
        <v>72.5454788208008</v>
      </c>
      <c r="F30" s="0" t="n">
        <v>50</v>
      </c>
      <c r="G30" s="0" t="n">
        <v>3.03999996185303</v>
      </c>
      <c r="H30" s="0" t="n">
        <v>-0.476666688919067</v>
      </c>
      <c r="I30" s="0" t="n">
        <v>12</v>
      </c>
      <c r="J30" s="0" t="n">
        <v>12.9797992706299</v>
      </c>
      <c r="K30" s="0" t="n">
        <v>4.15833330154419</v>
      </c>
      <c r="L30" s="0" t="n">
        <v>-1.875</v>
      </c>
      <c r="M30" s="0" t="n">
        <v>4.74416494369507</v>
      </c>
      <c r="N30" s="0" t="n">
        <v>0</v>
      </c>
      <c r="O30" s="0" t="n">
        <v>0</v>
      </c>
      <c r="P30" s="0" t="s">
        <v>144</v>
      </c>
      <c r="Q30" s="0" t="s">
        <v>141</v>
      </c>
      <c r="R30" s="0" t="n">
        <v>2</v>
      </c>
      <c r="S30" s="0" t="s">
        <v>147</v>
      </c>
      <c r="T30" s="0" t="n">
        <v>0</v>
      </c>
      <c r="U30" s="0" t="n">
        <v>433565.8</v>
      </c>
      <c r="V30" s="0" t="n">
        <v>0.00941179133951664</v>
      </c>
      <c r="W30" s="0" t="n">
        <v>618.654296875</v>
      </c>
      <c r="X30" s="0" t="n">
        <v>0.00949686672538519</v>
      </c>
      <c r="Y30" s="0" t="n">
        <f aca="false">IF(ISNUMBER(C30),INDEX(Scorecard!$D$5:$D$12,SUMPRODUCT(--(Scorecard!$G$5:$G$11&lt;C30))+1),Scorecard!$D$13)</f>
        <v>0.733188958177614</v>
      </c>
      <c r="Z30" s="0" t="n">
        <f aca="false">IF(ISNUMBER(D30),INDEX(Scorecard!$D$14:$D$17,SUMPRODUCT(--(Scorecard!$G$14:$G$16&lt;D30))+1),Scorecard!$D$18)</f>
        <v>0.0505355481560174</v>
      </c>
      <c r="AA30" s="0" t="n">
        <f aca="false">IF(ISNUMBER(E30),INDEX(Scorecard!$D$19:$D$26,SUMPRODUCT(--(Scorecard!$G$19:$G$25&lt;E30))+1),Scorecard!$D$27)</f>
        <v>-0.0341578513653732</v>
      </c>
      <c r="AB30" s="0" t="n">
        <f aca="false">IF(ISNUMBER(F30),INDEX(Scorecard!$D$28:$D$35,SUMPRODUCT(--(Scorecard!$G$28:$G$34&lt;F30))+1),Scorecard!$D$36)</f>
        <v>-0.400689107298307</v>
      </c>
      <c r="AC30" s="0" t="n">
        <f aca="false">IF(ISNUMBER(H30),INDEX(Scorecard!$D$37:$D$44,SUMPRODUCT(--(Scorecard!$G$37:$G$43&lt;H30))+1),Scorecard!$D$45)</f>
        <v>0.769716833645565</v>
      </c>
      <c r="AD30" s="0" t="n">
        <f aca="false">IF(ISNUMBER(I30),INDEX(Scorecard!$D$46:$D$52,SUMPRODUCT(--(Scorecard!$G$46:$G$51&lt;I30))+1),Scorecard!$D$53)</f>
        <v>-0.114272400683245</v>
      </c>
      <c r="AE30" s="0" t="n">
        <f aca="false">IF(ISNUMBER(K30),INDEX(Scorecard!$D$54:$D$61,SUMPRODUCT(--(Scorecard!$G$54:$G$60&lt;K30))+1),Scorecard!$D$62)</f>
        <v>0.489050497890326</v>
      </c>
      <c r="AF30" s="0" t="n">
        <f aca="false">IF(ISNUMBER(L30),INDEX(Scorecard!$D$63:$D$68,SUMPRODUCT(--(Scorecard!$G$63:$G$67&lt;L30))+1),Scorecard!$D$69)</f>
        <v>-0.340582194386522</v>
      </c>
      <c r="AG30" s="0" t="n">
        <f aca="false">Inputs!$B$10+Scorecard!$J$5*Y30+Scorecard!$J$6*Z30+Scorecard!$J$7*AA30+Scorecard!$J$8*AB30+Scorecard!$J$9*AC30+Scorecard!$J$10*AD30+Scorecard!$J$11*AE30+Scorecard!$J$12*AF30</f>
        <v>-4.55853251784673</v>
      </c>
      <c r="AH30" s="0" t="n">
        <f aca="false">MIN(1-Inputs!$B$13,MAX(Inputs!$B$13,1/(1+EXP(-(Inputs!$B$11*AG30+Inputs!$B$12)))))</f>
        <v>0.00941179089283099</v>
      </c>
      <c r="AI30" s="0" t="n">
        <f aca="false">Inputs!$B$9-Inputs!$B$8*AG30</f>
        <v>618.654321349077</v>
      </c>
      <c r="AJ30" s="0" t="n">
        <f aca="false">RANK(AH30,$AH$5:$AH$2004,0)+COUNTIF($AH$4:AH29,AH30)</f>
        <v>864</v>
      </c>
      <c r="AK30" s="0" t="n">
        <f aca="false">IF(AJ30&lt;=Deciles!$B$5*(Deciles!$B$4+1),INT((AJ30-1)/(Deciles!$B$4+1))+1,Deciles!$B$5+INT((AJ30-1-Deciles!$B$5*(Deciles!$B$4+1))/Deciles!$B$4)+1)</f>
        <v>5</v>
      </c>
    </row>
    <row r="31" customFormat="false" ht="15" hidden="false" customHeight="false" outlineLevel="0" collapsed="false">
      <c r="A31" s="0" t="n">
        <v>987</v>
      </c>
      <c r="B31" s="0" t="s">
        <v>158</v>
      </c>
      <c r="C31" s="0" t="n">
        <v>780</v>
      </c>
      <c r="D31" s="0" t="n">
        <v>80</v>
      </c>
      <c r="E31" s="0" t="n">
        <v>49.1341514587402</v>
      </c>
      <c r="F31" s="0" t="n">
        <v>27</v>
      </c>
      <c r="G31" s="0" t="n">
        <v>3.76099991798401</v>
      </c>
      <c r="H31" s="0" t="n">
        <v>0.844333171844482</v>
      </c>
      <c r="I31" s="0" t="n">
        <v>108</v>
      </c>
      <c r="J31" s="0" t="n">
        <v>11.847204208374</v>
      </c>
      <c r="K31" s="0" t="n">
        <v>6.63333320617676</v>
      </c>
      <c r="L31" s="0" t="n">
        <v>2.71025633811951</v>
      </c>
      <c r="M31" s="0" t="n">
        <v>0.285017788410187</v>
      </c>
      <c r="N31" s="0" t="n">
        <v>0</v>
      </c>
      <c r="O31" s="0" t="n">
        <v>0</v>
      </c>
      <c r="P31" s="0" t="s">
        <v>146</v>
      </c>
      <c r="Q31" s="0" t="s">
        <v>141</v>
      </c>
      <c r="R31" s="0" t="n">
        <v>2</v>
      </c>
      <c r="S31" s="0" t="s">
        <v>159</v>
      </c>
      <c r="T31" s="0" t="n">
        <v>0</v>
      </c>
      <c r="U31" s="0" t="n">
        <v>139693.23</v>
      </c>
      <c r="V31" s="0" t="n">
        <v>0.00362627417780459</v>
      </c>
      <c r="W31" s="0" t="n">
        <v>644.624633789063</v>
      </c>
      <c r="X31" s="0" t="n">
        <v>0.0021940756123513</v>
      </c>
      <c r="Y31" s="0" t="n">
        <f aca="false">IF(ISNUMBER(C31),INDEX(Scorecard!$D$5:$D$12,SUMPRODUCT(--(Scorecard!$G$5:$G$11&lt;C31))+1),Scorecard!$D$13)</f>
        <v>1.23750384304241</v>
      </c>
      <c r="Z31" s="0" t="n">
        <f aca="false">IF(ISNUMBER(D31),INDEX(Scorecard!$D$14:$D$17,SUMPRODUCT(--(Scorecard!$G$14:$G$16&lt;D31))+1),Scorecard!$D$18)</f>
        <v>0.0505355481560174</v>
      </c>
      <c r="AA31" s="0" t="n">
        <f aca="false">IF(ISNUMBER(E31),INDEX(Scorecard!$D$19:$D$26,SUMPRODUCT(--(Scorecard!$G$19:$G$25&lt;E31))+1),Scorecard!$D$27)</f>
        <v>0.57899015159425</v>
      </c>
      <c r="AB31" s="0" t="n">
        <f aca="false">IF(ISNUMBER(F31),INDEX(Scorecard!$D$28:$D$35,SUMPRODUCT(--(Scorecard!$G$28:$G$34&lt;F31))+1),Scorecard!$D$36)</f>
        <v>0.165097008946478</v>
      </c>
      <c r="AC31" s="0" t="n">
        <f aca="false">IF(ISNUMBER(H31),INDEX(Scorecard!$D$37:$D$44,SUMPRODUCT(--(Scorecard!$G$37:$G$43&lt;H31))+1),Scorecard!$D$45)</f>
        <v>-0.569454719285959</v>
      </c>
      <c r="AD31" s="0" t="n">
        <f aca="false">IF(ISNUMBER(I31),INDEX(Scorecard!$D$46:$D$52,SUMPRODUCT(--(Scorecard!$G$46:$G$51&lt;I31))+1),Scorecard!$D$53)</f>
        <v>0.818882373006414</v>
      </c>
      <c r="AE31" s="0" t="n">
        <f aca="false">IF(ISNUMBER(K31),INDEX(Scorecard!$D$54:$D$61,SUMPRODUCT(--(Scorecard!$G$54:$G$60&lt;K31))+1),Scorecard!$D$62)</f>
        <v>-0.357264871923982</v>
      </c>
      <c r="AF31" s="0" t="n">
        <f aca="false">IF(ISNUMBER(L31),INDEX(Scorecard!$D$63:$D$68,SUMPRODUCT(--(Scorecard!$G$63:$G$67&lt;L31))+1),Scorecard!$D$69)</f>
        <v>0.322484508656054</v>
      </c>
      <c r="AG31" s="0" t="n">
        <f aca="false">Inputs!$B$10+Scorecard!$J$5*Y31+Scorecard!$J$6*Z31+Scorecard!$J$7*AA31+Scorecard!$J$8*AB31+Scorecard!$J$9*AC31+Scorecard!$J$10*AD31+Scorecard!$J$11*AE31+Scorecard!$J$12*AF31</f>
        <v>-5.45859401968038</v>
      </c>
      <c r="AH31" s="0" t="n">
        <f aca="false">MIN(1-Inputs!$B$13,MAX(Inputs!$B$13,1/(1+EXP(-(Inputs!$B$11*AG31+Inputs!$B$12)))))</f>
        <v>0.00362627417600887</v>
      </c>
      <c r="AI31" s="0" t="n">
        <f aca="false">Inputs!$B$9-Inputs!$B$8*AG31</f>
        <v>644.624606652886</v>
      </c>
      <c r="AJ31" s="0" t="n">
        <f aca="false">RANK(AH31,$AH$5:$AH$2004,0)+COUNTIF($AH$4:AH30,AH31)</f>
        <v>1439</v>
      </c>
      <c r="AK31" s="0" t="n">
        <f aca="false">IF(AJ31&lt;=Deciles!$B$5*(Deciles!$B$4+1),INT((AJ31-1)/(Deciles!$B$4+1))+1,Deciles!$B$5+INT((AJ31-1-Deciles!$B$5*(Deciles!$B$4+1))/Deciles!$B$4)+1)</f>
        <v>8</v>
      </c>
    </row>
    <row r="32" customFormat="false" ht="15" hidden="false" customHeight="false" outlineLevel="0" collapsed="false">
      <c r="A32" s="0" t="n">
        <v>1054</v>
      </c>
      <c r="B32" s="0" t="s">
        <v>158</v>
      </c>
      <c r="C32" s="0" t="n">
        <v>778</v>
      </c>
      <c r="D32" s="0" t="n">
        <v>66.998161315918</v>
      </c>
      <c r="E32" s="0" t="n">
        <v>62.6782073974609</v>
      </c>
      <c r="F32" s="0" t="n">
        <v>37</v>
      </c>
      <c r="G32" s="0" t="n">
        <v>3.51999998092651</v>
      </c>
      <c r="H32" s="0" t="n">
        <v>0.603333234786987</v>
      </c>
      <c r="I32" s="0" t="n">
        <v>19</v>
      </c>
      <c r="J32" s="0" t="n">
        <v>12.3802576065064</v>
      </c>
      <c r="K32" s="0" t="n">
        <v>7.13333320617676</v>
      </c>
      <c r="L32" s="0" t="n">
        <v>2.71025609970093</v>
      </c>
      <c r="M32" s="0" t="n">
        <v>0.509527981281281</v>
      </c>
      <c r="N32" s="0" t="n">
        <v>2</v>
      </c>
      <c r="O32" s="0" t="n">
        <v>0</v>
      </c>
      <c r="P32" s="0" t="s">
        <v>144</v>
      </c>
      <c r="Q32" s="0" t="s">
        <v>141</v>
      </c>
      <c r="R32" s="0" t="n">
        <v>1</v>
      </c>
      <c r="S32" s="0" t="s">
        <v>149</v>
      </c>
      <c r="T32" s="0" t="n">
        <v>0</v>
      </c>
      <c r="U32" s="0" t="n">
        <v>238055.25</v>
      </c>
      <c r="V32" s="0" t="n">
        <v>0.0069557917304337</v>
      </c>
      <c r="W32" s="0" t="n">
        <v>626.905212402344</v>
      </c>
      <c r="X32" s="0" t="n">
        <v>0.00519286515191197</v>
      </c>
      <c r="Y32" s="0" t="n">
        <f aca="false">IF(ISNUMBER(C32),INDEX(Scorecard!$D$5:$D$12,SUMPRODUCT(--(Scorecard!$G$5:$G$11&lt;C32))+1),Scorecard!$D$13)</f>
        <v>1.23750384304241</v>
      </c>
      <c r="Z32" s="0" t="n">
        <f aca="false">IF(ISNUMBER(D32),INDEX(Scorecard!$D$14:$D$17,SUMPRODUCT(--(Scorecard!$G$14:$G$16&lt;D32))+1),Scorecard!$D$18)</f>
        <v>0.128579646629417</v>
      </c>
      <c r="AA32" s="0" t="n">
        <f aca="false">IF(ISNUMBER(E32),INDEX(Scorecard!$D$19:$D$26,SUMPRODUCT(--(Scorecard!$G$19:$G$25&lt;E32))+1),Scorecard!$D$27)</f>
        <v>0.233621608745691</v>
      </c>
      <c r="AB32" s="0" t="n">
        <f aca="false">IF(ISNUMBER(F32),INDEX(Scorecard!$D$28:$D$35,SUMPRODUCT(--(Scorecard!$G$28:$G$34&lt;F32))+1),Scorecard!$D$36)</f>
        <v>-0.0008456427959252</v>
      </c>
      <c r="AC32" s="0" t="n">
        <f aca="false">IF(ISNUMBER(H32),INDEX(Scorecard!$D$37:$D$44,SUMPRODUCT(--(Scorecard!$G$37:$G$43&lt;H32))+1),Scorecard!$D$45)</f>
        <v>-0.271229676926091</v>
      </c>
      <c r="AD32" s="0" t="n">
        <f aca="false">IF(ISNUMBER(I32),INDEX(Scorecard!$D$46:$D$52,SUMPRODUCT(--(Scorecard!$G$46:$G$51&lt;I32))+1),Scorecard!$D$53)</f>
        <v>-0.108777051091409</v>
      </c>
      <c r="AE32" s="0" t="n">
        <f aca="false">IF(ISNUMBER(K32),INDEX(Scorecard!$D$54:$D$61,SUMPRODUCT(--(Scorecard!$G$54:$G$60&lt;K32))+1),Scorecard!$D$62)</f>
        <v>-0.541917179454542</v>
      </c>
      <c r="AF32" s="0" t="n">
        <f aca="false">IF(ISNUMBER(L32),INDEX(Scorecard!$D$63:$D$68,SUMPRODUCT(--(Scorecard!$G$63:$G$67&lt;L32))+1),Scorecard!$D$69)</f>
        <v>0.322484508656054</v>
      </c>
      <c r="AG32" s="0" t="n">
        <f aca="false">Inputs!$B$10+Scorecard!$J$5*Y32+Scorecard!$J$6*Z32+Scorecard!$J$7*AA32+Scorecard!$J$8*AB32+Scorecard!$J$9*AC32+Scorecard!$J$10*AD32+Scorecard!$J$11*AE32+Scorecard!$J$12*AF32</f>
        <v>-4.84448763033643</v>
      </c>
      <c r="AH32" s="0" t="n">
        <f aca="false">MIN(1-Inputs!$B$13,MAX(Inputs!$B$13,1/(1+EXP(-(Inputs!$B$11*AG32+Inputs!$B$12)))))</f>
        <v>0.00695579193780911</v>
      </c>
      <c r="AI32" s="0" t="n">
        <f aca="false">Inputs!$B$9-Inputs!$B$8*AG32</f>
        <v>626.905241803191</v>
      </c>
      <c r="AJ32" s="0" t="n">
        <f aca="false">RANK(AH32,$AH$5:$AH$2004,0)+COUNTIF($AH$4:AH31,AH32)</f>
        <v>1060</v>
      </c>
      <c r="AK32" s="0" t="n">
        <f aca="false">IF(AJ32&lt;=Deciles!$B$5*(Deciles!$B$4+1),INT((AJ32-1)/(Deciles!$B$4+1))+1,Deciles!$B$5+INT((AJ32-1-Deciles!$B$5*(Deciles!$B$4+1))/Deciles!$B$4)+1)</f>
        <v>6</v>
      </c>
    </row>
    <row r="33" customFormat="false" ht="15" hidden="false" customHeight="false" outlineLevel="0" collapsed="false">
      <c r="A33" s="0" t="n">
        <v>1071</v>
      </c>
      <c r="B33" s="0" t="s">
        <v>158</v>
      </c>
      <c r="C33" s="0" t="n">
        <v>731</v>
      </c>
      <c r="D33" s="0" t="n">
        <v>80</v>
      </c>
      <c r="E33" s="0" t="n">
        <v>43.5734596252441</v>
      </c>
      <c r="F33" s="0" t="n">
        <v>40</v>
      </c>
      <c r="G33" s="0" t="n">
        <v>4.32100009918213</v>
      </c>
      <c r="H33" s="0" t="n">
        <v>1.4043333530426</v>
      </c>
      <c r="I33" s="0" t="n">
        <v>89</v>
      </c>
      <c r="J33" s="0" t="n">
        <v>12.7803936004639</v>
      </c>
      <c r="K33" s="0" t="n">
        <v>7.53333330154419</v>
      </c>
      <c r="L33" s="0" t="n">
        <v>2.71025657653809</v>
      </c>
      <c r="M33" s="0" t="n">
        <v>0.591292560100555</v>
      </c>
      <c r="N33" s="0" t="n">
        <v>0</v>
      </c>
      <c r="O33" s="0" t="n">
        <v>0</v>
      </c>
      <c r="P33" s="0" t="s">
        <v>140</v>
      </c>
      <c r="Q33" s="0" t="s">
        <v>141</v>
      </c>
      <c r="R33" s="0" t="n">
        <v>2</v>
      </c>
      <c r="S33" s="0" t="s">
        <v>154</v>
      </c>
      <c r="T33" s="0" t="n">
        <v>0</v>
      </c>
      <c r="U33" s="0" t="n">
        <v>355184.7</v>
      </c>
      <c r="V33" s="0" t="n">
        <v>0.023089811205864</v>
      </c>
      <c r="W33" s="0" t="n">
        <v>593.989868164063</v>
      </c>
      <c r="X33" s="0" t="n">
        <v>0.0165186896920204</v>
      </c>
      <c r="Y33" s="0" t="n">
        <f aca="false">IF(ISNUMBER(C33),INDEX(Scorecard!$D$5:$D$12,SUMPRODUCT(--(Scorecard!$G$5:$G$11&lt;C33))+1),Scorecard!$D$13)</f>
        <v>-0.0290424113398221</v>
      </c>
      <c r="Z33" s="0" t="n">
        <f aca="false">IF(ISNUMBER(D33),INDEX(Scorecard!$D$14:$D$17,SUMPRODUCT(--(Scorecard!$G$14:$G$16&lt;D33))+1),Scorecard!$D$18)</f>
        <v>0.0505355481560174</v>
      </c>
      <c r="AA33" s="0" t="n">
        <f aca="false">IF(ISNUMBER(E33),INDEX(Scorecard!$D$19:$D$26,SUMPRODUCT(--(Scorecard!$G$19:$G$25&lt;E33))+1),Scorecard!$D$27)</f>
        <v>0.57899015159425</v>
      </c>
      <c r="AB33" s="0" t="n">
        <f aca="false">IF(ISNUMBER(F33),INDEX(Scorecard!$D$28:$D$35,SUMPRODUCT(--(Scorecard!$G$28:$G$34&lt;F33))+1),Scorecard!$D$36)</f>
        <v>-0.132616866359722</v>
      </c>
      <c r="AC33" s="0" t="n">
        <f aca="false">IF(ISNUMBER(H33),INDEX(Scorecard!$D$37:$D$44,SUMPRODUCT(--(Scorecard!$G$37:$G$43&lt;H33))+1),Scorecard!$D$45)</f>
        <v>-0.975503570149195</v>
      </c>
      <c r="AD33" s="0" t="n">
        <f aca="false">IF(ISNUMBER(I33),INDEX(Scorecard!$D$46:$D$52,SUMPRODUCT(--(Scorecard!$G$46:$G$51&lt;I33))+1),Scorecard!$D$53)</f>
        <v>0.818882373006414</v>
      </c>
      <c r="AE33" s="0" t="n">
        <f aca="false">IF(ISNUMBER(K33),INDEX(Scorecard!$D$54:$D$61,SUMPRODUCT(--(Scorecard!$G$54:$G$60&lt;K33))+1),Scorecard!$D$62)</f>
        <v>-0.541917179454542</v>
      </c>
      <c r="AF33" s="0" t="n">
        <f aca="false">IF(ISNUMBER(L33),INDEX(Scorecard!$D$63:$D$68,SUMPRODUCT(--(Scorecard!$G$63:$G$67&lt;L33))+1),Scorecard!$D$69)</f>
        <v>0.322484508656054</v>
      </c>
      <c r="AG33" s="0" t="n">
        <f aca="false">Inputs!$B$10+Scorecard!$J$5*Y33+Scorecard!$J$6*Z33+Scorecard!$J$7*AA33+Scorecard!$J$8*AB33+Scorecard!$J$9*AC33+Scorecard!$J$10*AD33+Scorecard!$J$11*AE33+Scorecard!$J$12*AF33</f>
        <v>-3.70372695380648</v>
      </c>
      <c r="AH33" s="0" t="n">
        <f aca="false">MIN(1-Inputs!$B$13,MAX(Inputs!$B$13,1/(1+EXP(-(Inputs!$B$11*AG33+Inputs!$B$12)))))</f>
        <v>0.0230898112745354</v>
      </c>
      <c r="AI33" s="0" t="n">
        <f aca="false">Inputs!$B$9-Inputs!$B$8*AG33</f>
        <v>593.989846385773</v>
      </c>
      <c r="AJ33" s="0" t="n">
        <f aca="false">RANK(AH33,$AH$5:$AH$2004,0)+COUNTIF($AH$4:AH32,AH33)</f>
        <v>412</v>
      </c>
      <c r="AK33" s="0" t="n">
        <f aca="false">IF(AJ33&lt;=Deciles!$B$5*(Deciles!$B$4+1),INT((AJ33-1)/(Deciles!$B$4+1))+1,Deciles!$B$5+INT((AJ33-1-Deciles!$B$5*(Deciles!$B$4+1))/Deciles!$B$4)+1)</f>
        <v>3</v>
      </c>
    </row>
    <row r="34" customFormat="false" ht="15" hidden="false" customHeight="false" outlineLevel="0" collapsed="false">
      <c r="A34" s="0" t="n">
        <v>1191</v>
      </c>
      <c r="B34" s="0" t="s">
        <v>152</v>
      </c>
      <c r="C34" s="0" t="n">
        <v>743</v>
      </c>
      <c r="D34" s="0" t="n">
        <v>84.9595108032227</v>
      </c>
      <c r="E34" s="0" t="n">
        <v>75.0000762939453</v>
      </c>
      <c r="F34" s="0" t="n">
        <v>26</v>
      </c>
      <c r="G34" s="0" t="n">
        <v>3.76699995994568</v>
      </c>
      <c r="H34" s="0" t="n">
        <v>-2.66633343696594</v>
      </c>
      <c r="I34" s="0" t="n">
        <v>33</v>
      </c>
      <c r="J34" s="0" t="n">
        <v>12.4575242996216</v>
      </c>
      <c r="K34" s="0" t="n">
        <v>4.30000019073486</v>
      </c>
      <c r="L34" s="0" t="n">
        <v>-0.458333015441895</v>
      </c>
      <c r="M34" s="0" t="n">
        <v>3.47430324554443</v>
      </c>
      <c r="N34" s="0" t="n">
        <v>0</v>
      </c>
      <c r="O34" s="0" t="n">
        <v>0</v>
      </c>
      <c r="P34" s="0" t="s">
        <v>144</v>
      </c>
      <c r="Q34" s="0" t="s">
        <v>141</v>
      </c>
      <c r="R34" s="0" t="n">
        <v>1</v>
      </c>
      <c r="S34" s="0" t="s">
        <v>159</v>
      </c>
      <c r="T34" s="0" t="n">
        <v>0</v>
      </c>
      <c r="U34" s="0" t="n">
        <v>257178.19</v>
      </c>
      <c r="V34" s="0" t="n">
        <v>0.00545452767983079</v>
      </c>
      <c r="W34" s="0" t="n">
        <v>633.526184082031</v>
      </c>
      <c r="X34" s="0" t="n">
        <v>0.00455483561381698</v>
      </c>
      <c r="Y34" s="0" t="n">
        <f aca="false">IF(ISNUMBER(C34),INDEX(Scorecard!$D$5:$D$12,SUMPRODUCT(--(Scorecard!$G$5:$G$11&lt;C34))+1),Scorecard!$D$13)</f>
        <v>0.488358159108655</v>
      </c>
      <c r="Z34" s="0" t="n">
        <f aca="false">IF(ISNUMBER(D34),INDEX(Scorecard!$D$14:$D$17,SUMPRODUCT(--(Scorecard!$G$14:$G$16&lt;D34))+1),Scorecard!$D$18)</f>
        <v>0.0505355481560174</v>
      </c>
      <c r="AA34" s="0" t="n">
        <f aca="false">IF(ISNUMBER(E34),INDEX(Scorecard!$D$19:$D$26,SUMPRODUCT(--(Scorecard!$G$19:$G$25&lt;E34))+1),Scorecard!$D$27)</f>
        <v>-0.0341578513653732</v>
      </c>
      <c r="AB34" s="0" t="n">
        <f aca="false">IF(ISNUMBER(F34),INDEX(Scorecard!$D$28:$D$35,SUMPRODUCT(--(Scorecard!$G$28:$G$34&lt;F34))+1),Scorecard!$D$36)</f>
        <v>0.165097008946478</v>
      </c>
      <c r="AC34" s="0" t="n">
        <f aca="false">IF(ISNUMBER(H34),INDEX(Scorecard!$D$37:$D$44,SUMPRODUCT(--(Scorecard!$G$37:$G$43&lt;H34))+1),Scorecard!$D$45)</f>
        <v>1.35057635045042</v>
      </c>
      <c r="AD34" s="0" t="n">
        <f aca="false">IF(ISNUMBER(I34),INDEX(Scorecard!$D$46:$D$52,SUMPRODUCT(--(Scorecard!$G$46:$G$51&lt;I34))+1),Scorecard!$D$53)</f>
        <v>0.123869379412532</v>
      </c>
      <c r="AE34" s="0" t="n">
        <f aca="false">IF(ISNUMBER(K34),INDEX(Scorecard!$D$54:$D$61,SUMPRODUCT(--(Scorecard!$G$54:$G$60&lt;K34))+1),Scorecard!$D$62)</f>
        <v>0.489050497890326</v>
      </c>
      <c r="AF34" s="0" t="n">
        <f aca="false">IF(ISNUMBER(L34),INDEX(Scorecard!$D$63:$D$68,SUMPRODUCT(--(Scorecard!$G$63:$G$67&lt;L34))+1),Scorecard!$D$69)</f>
        <v>0.322484508656054</v>
      </c>
      <c r="AG34" s="0" t="n">
        <f aca="false">Inputs!$B$10+Scorecard!$J$5*Y34+Scorecard!$J$6*Z34+Scorecard!$J$7*AA34+Scorecard!$J$8*AB34+Scorecard!$J$9*AC34+Scorecard!$J$10*AD34+Scorecard!$J$11*AE34+Scorecard!$J$12*AF34</f>
        <v>-5.07395278216468</v>
      </c>
      <c r="AH34" s="0" t="n">
        <f aca="false">MIN(1-Inputs!$B$13,MAX(Inputs!$B$13,1/(1+EXP(-(Inputs!$B$11*AG34+Inputs!$B$12)))))</f>
        <v>0.00545452769763054</v>
      </c>
      <c r="AI34" s="0" t="n">
        <f aca="false">Inputs!$B$9-Inputs!$B$8*AG34</f>
        <v>633.52620653518</v>
      </c>
      <c r="AJ34" s="0" t="n">
        <f aca="false">RANK(AH34,$AH$5:$AH$2004,0)+COUNTIF($AH$4:AH33,AH34)</f>
        <v>1198</v>
      </c>
      <c r="AK34" s="0" t="n">
        <f aca="false">IF(AJ34&lt;=Deciles!$B$5*(Deciles!$B$4+1),INT((AJ34-1)/(Deciles!$B$4+1))+1,Deciles!$B$5+INT((AJ34-1-Deciles!$B$5*(Deciles!$B$4+1))/Deciles!$B$4)+1)</f>
        <v>6</v>
      </c>
    </row>
    <row r="35" customFormat="false" ht="15" hidden="false" customHeight="false" outlineLevel="0" collapsed="false">
      <c r="A35" s="0" t="n">
        <v>1206</v>
      </c>
      <c r="B35" s="0" t="s">
        <v>145</v>
      </c>
      <c r="C35" s="0" t="n">
        <v>820</v>
      </c>
      <c r="D35" s="0" t="n">
        <v>80</v>
      </c>
      <c r="E35" s="0" t="n">
        <v>75.1683044433594</v>
      </c>
      <c r="F35" s="0" t="n">
        <v>28</v>
      </c>
      <c r="G35" s="0" t="n">
        <v>2.69300007820129</v>
      </c>
      <c r="H35" s="0" t="n">
        <v>-0.823666572570801</v>
      </c>
      <c r="I35" s="0" t="n">
        <v>9</v>
      </c>
      <c r="J35" s="0" t="n">
        <v>11.9007272720337</v>
      </c>
      <c r="K35" s="0" t="n">
        <v>5.25833320617676</v>
      </c>
      <c r="L35" s="0" t="n">
        <v>-1.875</v>
      </c>
      <c r="M35" s="0" t="n">
        <v>6.28858280181885</v>
      </c>
      <c r="N35" s="0" t="n">
        <v>0</v>
      </c>
      <c r="O35" s="0" t="n">
        <v>0</v>
      </c>
      <c r="P35" s="0" t="s">
        <v>146</v>
      </c>
      <c r="Q35" s="0" t="s">
        <v>141</v>
      </c>
      <c r="R35" s="0" t="n">
        <v>2</v>
      </c>
      <c r="S35" s="0" t="s">
        <v>149</v>
      </c>
      <c r="T35" s="0" t="n">
        <v>0</v>
      </c>
      <c r="U35" s="0" t="n">
        <v>147373.73</v>
      </c>
      <c r="V35" s="0" t="n">
        <v>0.00139171991031617</v>
      </c>
      <c r="W35" s="0" t="n">
        <v>670.603698730469</v>
      </c>
      <c r="X35" s="0" t="n">
        <v>0.00140177132561803</v>
      </c>
      <c r="Y35" s="0" t="n">
        <f aca="false">IF(ISNUMBER(C35),INDEX(Scorecard!$D$5:$D$12,SUMPRODUCT(--(Scorecard!$G$5:$G$11&lt;C35))+1),Scorecard!$D$13)</f>
        <v>2.19112706886128</v>
      </c>
      <c r="Z35" s="0" t="n">
        <f aca="false">IF(ISNUMBER(D35),INDEX(Scorecard!$D$14:$D$17,SUMPRODUCT(--(Scorecard!$G$14:$G$16&lt;D35))+1),Scorecard!$D$18)</f>
        <v>0.0505355481560174</v>
      </c>
      <c r="AA35" s="0" t="n">
        <f aca="false">IF(ISNUMBER(E35),INDEX(Scorecard!$D$19:$D$26,SUMPRODUCT(--(Scorecard!$G$19:$G$25&lt;E35))+1),Scorecard!$D$27)</f>
        <v>-0.0341578513653732</v>
      </c>
      <c r="AB35" s="0" t="n">
        <f aca="false">IF(ISNUMBER(F35),INDEX(Scorecard!$D$28:$D$35,SUMPRODUCT(--(Scorecard!$G$28:$G$34&lt;F35))+1),Scorecard!$D$36)</f>
        <v>0.165097008946478</v>
      </c>
      <c r="AC35" s="0" t="n">
        <f aca="false">IF(ISNUMBER(H35),INDEX(Scorecard!$D$37:$D$44,SUMPRODUCT(--(Scorecard!$G$37:$G$43&lt;H35))+1),Scorecard!$D$45)</f>
        <v>1.35057635045042</v>
      </c>
      <c r="AD35" s="0" t="n">
        <f aca="false">IF(ISNUMBER(I35),INDEX(Scorecard!$D$46:$D$52,SUMPRODUCT(--(Scorecard!$G$46:$G$51&lt;I35))+1),Scorecard!$D$53)</f>
        <v>-0.114272400683245</v>
      </c>
      <c r="AE35" s="0" t="n">
        <f aca="false">IF(ISNUMBER(K35),INDEX(Scorecard!$D$54:$D$61,SUMPRODUCT(--(Scorecard!$G$54:$G$60&lt;K35))+1),Scorecard!$D$62)</f>
        <v>0.126303549215828</v>
      </c>
      <c r="AF35" s="0" t="n">
        <f aca="false">IF(ISNUMBER(L35),INDEX(Scorecard!$D$63:$D$68,SUMPRODUCT(--(Scorecard!$G$63:$G$67&lt;L35))+1),Scorecard!$D$69)</f>
        <v>-0.340582194386522</v>
      </c>
      <c r="AG35" s="0" t="n">
        <f aca="false">Inputs!$B$10+Scorecard!$J$5*Y35+Scorecard!$J$6*Z35+Scorecard!$J$7*AA35+Scorecard!$J$8*AB35+Scorecard!$J$9*AC35+Scorecard!$J$10*AD35+Scorecard!$J$11*AE35+Scorecard!$J$12*AF35</f>
        <v>-6.35895995982454</v>
      </c>
      <c r="AH35" s="0" t="n">
        <f aca="false">MIN(1-Inputs!$B$13,MAX(Inputs!$B$13,1/(1+EXP(-(Inputs!$B$11*AG35+Inputs!$B$12)))))</f>
        <v>0.00139171987455928</v>
      </c>
      <c r="AI35" s="0" t="n">
        <f aca="false">Inputs!$B$9-Inputs!$B$8*AG35</f>
        <v>670.603676189512</v>
      </c>
      <c r="AJ35" s="0" t="n">
        <f aca="false">RANK(AH35,$AH$5:$AH$2004,0)+COUNTIF($AH$4:AH34,AH35)</f>
        <v>1829</v>
      </c>
      <c r="AK35" s="0" t="n">
        <f aca="false">IF(AJ35&lt;=Deciles!$B$5*(Deciles!$B$4+1),INT((AJ35-1)/(Deciles!$B$4+1))+1,Deciles!$B$5+INT((AJ35-1-Deciles!$B$5*(Deciles!$B$4+1))/Deciles!$B$4)+1)</f>
        <v>10</v>
      </c>
    </row>
    <row r="36" customFormat="false" ht="15" hidden="false" customHeight="false" outlineLevel="0" collapsed="false">
      <c r="A36" s="0" t="n">
        <v>1222</v>
      </c>
      <c r="B36" s="0" t="s">
        <v>143</v>
      </c>
      <c r="C36" s="0" t="n">
        <v>717</v>
      </c>
      <c r="D36" s="0" t="n">
        <v>81.5603713989258</v>
      </c>
      <c r="E36" s="0" t="n">
        <v>74.6864395141602</v>
      </c>
      <c r="F36" s="0" t="n">
        <v>24</v>
      </c>
      <c r="G36" s="0" t="n">
        <v>4.32200002670288</v>
      </c>
      <c r="H36" s="0" t="n">
        <v>1.08866667747498</v>
      </c>
      <c r="I36" s="0" t="n">
        <v>19</v>
      </c>
      <c r="J36" s="0" t="n">
        <v>11.5679178237915</v>
      </c>
      <c r="K36" s="0" t="n">
        <v>9.63333320617676</v>
      </c>
      <c r="L36" s="0" t="n">
        <v>5.0717945098877</v>
      </c>
      <c r="M36" s="0" t="n">
        <v>2.57371878623962</v>
      </c>
      <c r="N36" s="0" t="n">
        <v>0</v>
      </c>
      <c r="O36" s="0" t="n">
        <v>0</v>
      </c>
      <c r="P36" s="0" t="s">
        <v>144</v>
      </c>
      <c r="Q36" s="0" t="s">
        <v>141</v>
      </c>
      <c r="R36" s="0" t="n">
        <v>2</v>
      </c>
      <c r="S36" s="0" t="s">
        <v>149</v>
      </c>
      <c r="T36" s="0" t="n">
        <v>0</v>
      </c>
      <c r="U36" s="0" t="n">
        <v>105653.29</v>
      </c>
      <c r="V36" s="0" t="n">
        <v>0.0207546949386597</v>
      </c>
      <c r="W36" s="0" t="n">
        <v>596.940002441406</v>
      </c>
      <c r="X36" s="0" t="n">
        <v>0.0174719747155905</v>
      </c>
      <c r="Y36" s="0" t="n">
        <f aca="false">IF(ISNUMBER(C36),INDEX(Scorecard!$D$5:$D$12,SUMPRODUCT(--(Scorecard!$G$5:$G$11&lt;C36))+1),Scorecard!$D$13)</f>
        <v>-0.0290424113398221</v>
      </c>
      <c r="Z36" s="0" t="n">
        <f aca="false">IF(ISNUMBER(D36),INDEX(Scorecard!$D$14:$D$17,SUMPRODUCT(--(Scorecard!$G$14:$G$16&lt;D36))+1),Scorecard!$D$18)</f>
        <v>0.0505355481560174</v>
      </c>
      <c r="AA36" s="0" t="n">
        <f aca="false">IF(ISNUMBER(E36),INDEX(Scorecard!$D$19:$D$26,SUMPRODUCT(--(Scorecard!$G$19:$G$25&lt;E36))+1),Scorecard!$D$27)</f>
        <v>-0.0341578513653732</v>
      </c>
      <c r="AB36" s="0" t="n">
        <f aca="false">IF(ISNUMBER(F36),INDEX(Scorecard!$D$28:$D$35,SUMPRODUCT(--(Scorecard!$G$28:$G$34&lt;F36))+1),Scorecard!$D$36)</f>
        <v>0.349218150643304</v>
      </c>
      <c r="AC36" s="0" t="n">
        <f aca="false">IF(ISNUMBER(H36),INDEX(Scorecard!$D$37:$D$44,SUMPRODUCT(--(Scorecard!$G$37:$G$43&lt;H36))+1),Scorecard!$D$45)</f>
        <v>-0.975503570149195</v>
      </c>
      <c r="AD36" s="0" t="n">
        <f aca="false">IF(ISNUMBER(I36),INDEX(Scorecard!$D$46:$D$52,SUMPRODUCT(--(Scorecard!$G$46:$G$51&lt;I36))+1),Scorecard!$D$53)</f>
        <v>-0.108777051091409</v>
      </c>
      <c r="AE36" s="0" t="n">
        <f aca="false">IF(ISNUMBER(K36),INDEX(Scorecard!$D$54:$D$61,SUMPRODUCT(--(Scorecard!$G$54:$G$60&lt;K36))+1),Scorecard!$D$62)</f>
        <v>-0.541917179454542</v>
      </c>
      <c r="AF36" s="0" t="n">
        <f aca="false">IF(ISNUMBER(L36),INDEX(Scorecard!$D$63:$D$68,SUMPRODUCT(--(Scorecard!$G$63:$G$67&lt;L36))+1),Scorecard!$D$69)</f>
        <v>0.322484508656054</v>
      </c>
      <c r="AG36" s="0" t="n">
        <f aca="false">Inputs!$B$10+Scorecard!$J$5*Y36+Scorecard!$J$6*Z36+Scorecard!$J$7*AA36+Scorecard!$J$8*AB36+Scorecard!$J$9*AC36+Scorecard!$J$10*AD36+Scorecard!$J$11*AE36+Scorecard!$J$12*AF36</f>
        <v>-3.80597209519162</v>
      </c>
      <c r="AH36" s="0" t="n">
        <f aca="false">MIN(1-Inputs!$B$13,MAX(Inputs!$B$13,1/(1+EXP(-(Inputs!$B$11*AG36+Inputs!$B$12)))))</f>
        <v>0.0207546946364717</v>
      </c>
      <c r="AI36" s="0" t="n">
        <f aca="false">Inputs!$B$9-Inputs!$B$8*AG36</f>
        <v>596.9400175544</v>
      </c>
      <c r="AJ36" s="0" t="n">
        <f aca="false">RANK(AH36,$AH$5:$AH$2004,0)+COUNTIF($AH$4:AH35,AH36)</f>
        <v>440</v>
      </c>
      <c r="AK36" s="0" t="n">
        <f aca="false">IF(AJ36&lt;=Deciles!$B$5*(Deciles!$B$4+1),INT((AJ36-1)/(Deciles!$B$4+1))+1,Deciles!$B$5+INT((AJ36-1-Deciles!$B$5*(Deciles!$B$4+1))/Deciles!$B$4)+1)</f>
        <v>3</v>
      </c>
    </row>
    <row r="37" customFormat="false" ht="15" hidden="false" customHeight="false" outlineLevel="0" collapsed="false">
      <c r="A37" s="0" t="n">
        <v>1244</v>
      </c>
      <c r="B37" s="0" t="s">
        <v>158</v>
      </c>
      <c r="C37" s="0" t="n">
        <v>769</v>
      </c>
      <c r="D37" s="0" t="n">
        <v>80</v>
      </c>
      <c r="E37" s="0" t="n">
        <v>78.4228744506836</v>
      </c>
      <c r="F37" s="0" t="n">
        <v>31</v>
      </c>
      <c r="G37" s="0" t="n">
        <v>4.07000017166138</v>
      </c>
      <c r="H37" s="0" t="n">
        <v>1.15333342552185</v>
      </c>
      <c r="I37" s="0" t="n">
        <v>11</v>
      </c>
      <c r="J37" s="0" t="n">
        <v>11.621542930603</v>
      </c>
      <c r="K37" s="0" t="n">
        <v>6.03333330154419</v>
      </c>
      <c r="L37" s="0" t="n">
        <v>2.71025633811951</v>
      </c>
      <c r="M37" s="0" t="n">
        <v>0.387000143527985</v>
      </c>
      <c r="N37" s="0" t="n">
        <v>1</v>
      </c>
      <c r="O37" s="0" t="n">
        <v>0</v>
      </c>
      <c r="P37" s="0" t="s">
        <v>144</v>
      </c>
      <c r="Q37" s="0" t="s">
        <v>141</v>
      </c>
      <c r="R37" s="0" t="n">
        <v>2</v>
      </c>
      <c r="S37" s="0" t="s">
        <v>147</v>
      </c>
      <c r="T37" s="0" t="n">
        <v>0</v>
      </c>
      <c r="U37" s="0" t="n">
        <v>111473.586</v>
      </c>
      <c r="V37" s="0" t="n">
        <v>0.00441715959459543</v>
      </c>
      <c r="W37" s="0" t="n">
        <v>639.263610839844</v>
      </c>
      <c r="X37" s="0" t="n">
        <v>0.00416792370378971</v>
      </c>
      <c r="Y37" s="0" t="n">
        <f aca="false">IF(ISNUMBER(C37),INDEX(Scorecard!$D$5:$D$12,SUMPRODUCT(--(Scorecard!$G$5:$G$11&lt;C37))+1),Scorecard!$D$13)</f>
        <v>1.23750384304241</v>
      </c>
      <c r="Z37" s="0" t="n">
        <f aca="false">IF(ISNUMBER(D37),INDEX(Scorecard!$D$14:$D$17,SUMPRODUCT(--(Scorecard!$G$14:$G$16&lt;D37))+1),Scorecard!$D$18)</f>
        <v>0.0505355481560174</v>
      </c>
      <c r="AA37" s="0" t="n">
        <f aca="false">IF(ISNUMBER(E37),INDEX(Scorecard!$D$19:$D$26,SUMPRODUCT(--(Scorecard!$G$19:$G$25&lt;E37))+1),Scorecard!$D$27)</f>
        <v>-0.0341578513653732</v>
      </c>
      <c r="AB37" s="0" t="n">
        <f aca="false">IF(ISNUMBER(F37),INDEX(Scorecard!$D$28:$D$35,SUMPRODUCT(--(Scorecard!$G$28:$G$34&lt;F37))+1),Scorecard!$D$36)</f>
        <v>0.126913191054783</v>
      </c>
      <c r="AC37" s="0" t="n">
        <f aca="false">IF(ISNUMBER(H37),INDEX(Scorecard!$D$37:$D$44,SUMPRODUCT(--(Scorecard!$G$37:$G$43&lt;H37))+1),Scorecard!$D$45)</f>
        <v>-0.975503570149195</v>
      </c>
      <c r="AD37" s="0" t="n">
        <f aca="false">IF(ISNUMBER(I37),INDEX(Scorecard!$D$46:$D$52,SUMPRODUCT(--(Scorecard!$G$46:$G$51&lt;I37))+1),Scorecard!$D$53)</f>
        <v>-0.114272400683245</v>
      </c>
      <c r="AE37" s="0" t="n">
        <f aca="false">IF(ISNUMBER(K37),INDEX(Scorecard!$D$54:$D$61,SUMPRODUCT(--(Scorecard!$G$54:$G$60&lt;K37))+1),Scorecard!$D$62)</f>
        <v>0.0151758992857273</v>
      </c>
      <c r="AF37" s="0" t="n">
        <f aca="false">IF(ISNUMBER(L37),INDEX(Scorecard!$D$63:$D$68,SUMPRODUCT(--(Scorecard!$G$63:$G$67&lt;L37))+1),Scorecard!$D$69)</f>
        <v>0.322484508656054</v>
      </c>
      <c r="AG37" s="0" t="n">
        <f aca="false">Inputs!$B$10+Scorecard!$J$5*Y37+Scorecard!$J$6*Z37+Scorecard!$J$7*AA37+Scorecard!$J$8*AB37+Scorecard!$J$9*AC37+Scorecard!$J$10*AD37+Scorecard!$J$11*AE37+Scorecard!$J$12*AF37</f>
        <v>-5.27279538835281</v>
      </c>
      <c r="AH37" s="0" t="n">
        <f aca="false">MIN(1-Inputs!$B$13,MAX(Inputs!$B$13,1/(1+EXP(-(Inputs!$B$11*AG37+Inputs!$B$12)))))</f>
        <v>0.00441715940534856</v>
      </c>
      <c r="AI37" s="0" t="n">
        <f aca="false">Inputs!$B$9-Inputs!$B$8*AG37</f>
        <v>639.263591372481</v>
      </c>
      <c r="AJ37" s="0" t="n">
        <f aca="false">RANK(AH37,$AH$5:$AH$2004,0)+COUNTIF($AH$4:AH36,AH37)</f>
        <v>1324</v>
      </c>
      <c r="AK37" s="0" t="n">
        <f aca="false">IF(AJ37&lt;=Deciles!$B$5*(Deciles!$B$4+1),INT((AJ37-1)/(Deciles!$B$4+1))+1,Deciles!$B$5+INT((AJ37-1-Deciles!$B$5*(Deciles!$B$4+1))/Deciles!$B$4)+1)</f>
        <v>7</v>
      </c>
    </row>
    <row r="38" customFormat="false" ht="15" hidden="false" customHeight="false" outlineLevel="0" collapsed="false">
      <c r="A38" s="0" t="n">
        <v>1260</v>
      </c>
      <c r="B38" s="0" t="s">
        <v>158</v>
      </c>
      <c r="C38" s="0" t="n">
        <v>696</v>
      </c>
      <c r="D38" s="0" t="n">
        <v>70.146614074707</v>
      </c>
      <c r="E38" s="0" t="n">
        <v>65.0450668334961</v>
      </c>
      <c r="F38" s="0" t="n">
        <v>26</v>
      </c>
      <c r="G38" s="0" t="n">
        <v>4.37799978256226</v>
      </c>
      <c r="H38" s="0" t="n">
        <v>1.46133303642273</v>
      </c>
      <c r="I38" s="0" t="n">
        <v>21</v>
      </c>
      <c r="J38" s="0" t="n">
        <v>12.2048740386963</v>
      </c>
      <c r="K38" s="0" t="n">
        <v>7.13333320617676</v>
      </c>
      <c r="L38" s="0" t="n">
        <v>2.71025609970093</v>
      </c>
      <c r="M38" s="0" t="n">
        <v>0.509527981281281</v>
      </c>
      <c r="N38" s="0" t="n">
        <v>1</v>
      </c>
      <c r="O38" s="0" t="n">
        <v>0</v>
      </c>
      <c r="P38" s="0" t="s">
        <v>146</v>
      </c>
      <c r="Q38" s="0" t="s">
        <v>141</v>
      </c>
      <c r="R38" s="0" t="n">
        <v>2</v>
      </c>
      <c r="S38" s="0" t="s">
        <v>149</v>
      </c>
      <c r="T38" s="0" t="n">
        <v>0</v>
      </c>
      <c r="U38" s="0" t="n">
        <v>199760.47</v>
      </c>
      <c r="V38" s="0" t="n">
        <v>0.0518937222659588</v>
      </c>
      <c r="W38" s="0" t="n">
        <v>571.263122558594</v>
      </c>
      <c r="X38" s="0" t="n">
        <v>0.0297052767127752</v>
      </c>
      <c r="Y38" s="0" t="n">
        <f aca="false">IF(ISNUMBER(C38),INDEX(Scorecard!$D$5:$D$12,SUMPRODUCT(--(Scorecard!$G$5:$G$11&lt;C38))+1),Scorecard!$D$13)</f>
        <v>-0.869677851527538</v>
      </c>
      <c r="Z38" s="0" t="n">
        <f aca="false">IF(ISNUMBER(D38),INDEX(Scorecard!$D$14:$D$17,SUMPRODUCT(--(Scorecard!$G$14:$G$16&lt;D38))+1),Scorecard!$D$18)</f>
        <v>0.128579646629417</v>
      </c>
      <c r="AA38" s="0" t="n">
        <f aca="false">IF(ISNUMBER(E38),INDEX(Scorecard!$D$19:$D$26,SUMPRODUCT(--(Scorecard!$G$19:$G$25&lt;E38))+1),Scorecard!$D$27)</f>
        <v>0.233621608745691</v>
      </c>
      <c r="AB38" s="0" t="n">
        <f aca="false">IF(ISNUMBER(F38),INDEX(Scorecard!$D$28:$D$35,SUMPRODUCT(--(Scorecard!$G$28:$G$34&lt;F38))+1),Scorecard!$D$36)</f>
        <v>0.165097008946478</v>
      </c>
      <c r="AC38" s="0" t="n">
        <f aca="false">IF(ISNUMBER(H38),INDEX(Scorecard!$D$37:$D$44,SUMPRODUCT(--(Scorecard!$G$37:$G$43&lt;H38))+1),Scorecard!$D$45)</f>
        <v>-0.975503570149195</v>
      </c>
      <c r="AD38" s="0" t="n">
        <f aca="false">IF(ISNUMBER(I38),INDEX(Scorecard!$D$46:$D$52,SUMPRODUCT(--(Scorecard!$G$46:$G$51&lt;I38))+1),Scorecard!$D$53)</f>
        <v>-0.108777051091409</v>
      </c>
      <c r="AE38" s="0" t="n">
        <f aca="false">IF(ISNUMBER(K38),INDEX(Scorecard!$D$54:$D$61,SUMPRODUCT(--(Scorecard!$G$54:$G$60&lt;K38))+1),Scorecard!$D$62)</f>
        <v>-0.541917179454542</v>
      </c>
      <c r="AF38" s="0" t="n">
        <f aca="false">IF(ISNUMBER(L38),INDEX(Scorecard!$D$63:$D$68,SUMPRODUCT(--(Scorecard!$G$63:$G$67&lt;L38))+1),Scorecard!$D$69)</f>
        <v>0.322484508656054</v>
      </c>
      <c r="AG38" s="0" t="n">
        <f aca="false">Inputs!$B$10+Scorecard!$J$5*Y38+Scorecard!$J$6*Z38+Scorecard!$J$7*AA38+Scorecard!$J$8*AB38+Scorecard!$J$9*AC38+Scorecard!$J$10*AD38+Scorecard!$J$11*AE38+Scorecard!$J$12*AF38</f>
        <v>-2.91607832993163</v>
      </c>
      <c r="AH38" s="0" t="n">
        <f aca="false">MIN(1-Inputs!$B$13,MAX(Inputs!$B$13,1/(1+EXP(-(Inputs!$B$11*AG38+Inputs!$B$12)))))</f>
        <v>0.0518937214848573</v>
      </c>
      <c r="AI38" s="0" t="n">
        <f aca="false">Inputs!$B$9-Inputs!$B$8*AG38</f>
        <v>571.263111113228</v>
      </c>
      <c r="AJ38" s="0" t="n">
        <f aca="false">RANK(AH38,$AH$5:$AH$2004,0)+COUNTIF($AH$4:AH37,AH38)</f>
        <v>140</v>
      </c>
      <c r="AK38" s="0" t="n">
        <f aca="false">IF(AJ38&lt;=Deciles!$B$5*(Deciles!$B$4+1),INT((AJ38-1)/(Deciles!$B$4+1))+1,Deciles!$B$5+INT((AJ38-1-Deciles!$B$5*(Deciles!$B$4+1))/Deciles!$B$4)+1)</f>
        <v>1</v>
      </c>
    </row>
    <row r="39" customFormat="false" ht="15" hidden="false" customHeight="false" outlineLevel="0" collapsed="false">
      <c r="A39" s="0" t="n">
        <v>1284</v>
      </c>
      <c r="B39" s="0" t="s">
        <v>150</v>
      </c>
      <c r="C39" s="0" t="n">
        <v>651</v>
      </c>
      <c r="D39" s="0" t="n">
        <v>81.3426666259766</v>
      </c>
      <c r="E39" s="0" t="n">
        <v>71.6925735473633</v>
      </c>
      <c r="F39" s="0" t="n">
        <v>14</v>
      </c>
      <c r="G39" s="0" t="n">
        <v>3.78099989891052</v>
      </c>
      <c r="H39" s="0" t="n">
        <v>-2.85233330726624</v>
      </c>
      <c r="I39" s="0" t="n">
        <v>19</v>
      </c>
      <c r="J39" s="0" t="n">
        <v>12.2409648895264</v>
      </c>
      <c r="K39" s="0" t="n">
        <v>4.80000019073486</v>
      </c>
      <c r="L39" s="0" t="n">
        <v>-0.208333015441895</v>
      </c>
      <c r="M39" s="0" t="n">
        <v>6.28858661651611</v>
      </c>
      <c r="N39" s="0" t="n">
        <v>0</v>
      </c>
      <c r="O39" s="0" t="n">
        <v>0</v>
      </c>
      <c r="P39" s="0" t="s">
        <v>140</v>
      </c>
      <c r="Q39" s="0" t="s">
        <v>153</v>
      </c>
      <c r="R39" s="0" t="n">
        <v>2</v>
      </c>
      <c r="S39" s="0" t="s">
        <v>149</v>
      </c>
      <c r="T39" s="0" t="n">
        <v>0</v>
      </c>
      <c r="U39" s="0" t="n">
        <v>207101.64</v>
      </c>
      <c r="V39" s="0" t="n">
        <v>0.0410519875586033</v>
      </c>
      <c r="W39" s="0" t="n">
        <v>577.91357421875</v>
      </c>
      <c r="X39" s="0" t="n">
        <v>0.0625951662659645</v>
      </c>
      <c r="Y39" s="0" t="n">
        <f aca="false">IF(ISNUMBER(C39),INDEX(Scorecard!$D$5:$D$12,SUMPRODUCT(--(Scorecard!$G$5:$G$11&lt;C39))+1),Scorecard!$D$13)</f>
        <v>-1.88220980528339</v>
      </c>
      <c r="Z39" s="0" t="n">
        <f aca="false">IF(ISNUMBER(D39),INDEX(Scorecard!$D$14:$D$17,SUMPRODUCT(--(Scorecard!$G$14:$G$16&lt;D39))+1),Scorecard!$D$18)</f>
        <v>0.0505355481560174</v>
      </c>
      <c r="AA39" s="0" t="n">
        <f aca="false">IF(ISNUMBER(E39),INDEX(Scorecard!$D$19:$D$26,SUMPRODUCT(--(Scorecard!$G$19:$G$25&lt;E39))+1),Scorecard!$D$27)</f>
        <v>0.0530843085177338</v>
      </c>
      <c r="AB39" s="0" t="n">
        <f aca="false">IF(ISNUMBER(F39),INDEX(Scorecard!$D$28:$D$35,SUMPRODUCT(--(Scorecard!$G$28:$G$34&lt;F39))+1),Scorecard!$D$36)</f>
        <v>0.624829191519909</v>
      </c>
      <c r="AC39" s="0" t="n">
        <f aca="false">IF(ISNUMBER(H39),INDEX(Scorecard!$D$37:$D$44,SUMPRODUCT(--(Scorecard!$G$37:$G$43&lt;H39))+1),Scorecard!$D$45)</f>
        <v>1.35057635045042</v>
      </c>
      <c r="AD39" s="0" t="n">
        <f aca="false">IF(ISNUMBER(I39),INDEX(Scorecard!$D$46:$D$52,SUMPRODUCT(--(Scorecard!$G$46:$G$51&lt;I39))+1),Scorecard!$D$53)</f>
        <v>-0.108777051091409</v>
      </c>
      <c r="AE39" s="0" t="n">
        <f aca="false">IF(ISNUMBER(K39),INDEX(Scorecard!$D$54:$D$61,SUMPRODUCT(--(Scorecard!$G$54:$G$60&lt;K39))+1),Scorecard!$D$62)</f>
        <v>0.409483001259379</v>
      </c>
      <c r="AF39" s="0" t="n">
        <f aca="false">IF(ISNUMBER(L39),INDEX(Scorecard!$D$63:$D$68,SUMPRODUCT(--(Scorecard!$G$63:$G$67&lt;L39))+1),Scorecard!$D$69)</f>
        <v>0.322484508656054</v>
      </c>
      <c r="AG39" s="0" t="n">
        <f aca="false">Inputs!$B$10+Scorecard!$J$5*Y39+Scorecard!$J$6*Z39+Scorecard!$J$7*AA39+Scorecard!$J$8*AB39+Scorecard!$J$9*AC39+Scorecard!$J$10*AD39+Scorecard!$J$11*AE39+Scorecard!$J$12*AF39</f>
        <v>-3.14656538512264</v>
      </c>
      <c r="AH39" s="0" t="n">
        <f aca="false">MIN(1-Inputs!$B$13,MAX(Inputs!$B$13,1/(1+EXP(-(Inputs!$B$11*AG39+Inputs!$B$12)))))</f>
        <v>0.0410519893974364</v>
      </c>
      <c r="AI39" s="0" t="n">
        <f aca="false">Inputs!$B$9-Inputs!$B$8*AG39</f>
        <v>577.913561743492</v>
      </c>
      <c r="AJ39" s="0" t="n">
        <f aca="false">RANK(AH39,$AH$5:$AH$2004,0)+COUNTIF($AH$4:AH38,AH39)</f>
        <v>210</v>
      </c>
      <c r="AK39" s="0" t="n">
        <f aca="false">IF(AJ39&lt;=Deciles!$B$5*(Deciles!$B$4+1),INT((AJ39-1)/(Deciles!$B$4+1))+1,Deciles!$B$5+INT((AJ39-1-Deciles!$B$5*(Deciles!$B$4+1))/Deciles!$B$4)+1)</f>
        <v>2</v>
      </c>
    </row>
    <row r="40" customFormat="false" ht="15" hidden="false" customHeight="false" outlineLevel="0" collapsed="false">
      <c r="A40" s="0" t="n">
        <v>1319</v>
      </c>
      <c r="B40" s="0" t="s">
        <v>158</v>
      </c>
      <c r="C40" s="0" t="n">
        <v>734</v>
      </c>
      <c r="D40" s="0" t="n">
        <v>83.502685546875</v>
      </c>
      <c r="E40" s="0" t="n">
        <v>79.0137481689453</v>
      </c>
      <c r="F40" s="0" t="n">
        <v>40</v>
      </c>
      <c r="G40" s="0" t="n">
        <v>4.08099985122681</v>
      </c>
      <c r="H40" s="0" t="n">
        <v>1.16433310508728</v>
      </c>
      <c r="I40" s="0" t="n">
        <v>19</v>
      </c>
      <c r="J40" s="0" t="n">
        <v>11.4527721405029</v>
      </c>
      <c r="K40" s="0" t="n">
        <v>6.03333330154419</v>
      </c>
      <c r="L40" s="0" t="n">
        <v>2.71025633811951</v>
      </c>
      <c r="M40" s="0" t="n">
        <v>0.387000143527985</v>
      </c>
      <c r="N40" s="0" t="n">
        <v>0</v>
      </c>
      <c r="O40" s="0" t="n">
        <v>0</v>
      </c>
      <c r="P40" s="0" t="s">
        <v>144</v>
      </c>
      <c r="Q40" s="0" t="s">
        <v>141</v>
      </c>
      <c r="R40" s="0" t="n">
        <v>2</v>
      </c>
      <c r="S40" s="0" t="s">
        <v>147</v>
      </c>
      <c r="T40" s="0" t="n">
        <v>0</v>
      </c>
      <c r="U40" s="0" t="n">
        <v>94161.99</v>
      </c>
      <c r="V40" s="0" t="n">
        <v>0.0131859164685011</v>
      </c>
      <c r="W40" s="0" t="n">
        <v>609.425354003906</v>
      </c>
      <c r="X40" s="0" t="n">
        <v>0.0169169567525387</v>
      </c>
      <c r="Y40" s="0" t="n">
        <f aca="false">IF(ISNUMBER(C40),INDEX(Scorecard!$D$5:$D$12,SUMPRODUCT(--(Scorecard!$G$5:$G$11&lt;C40))+1),Scorecard!$D$13)</f>
        <v>0.488358159108655</v>
      </c>
      <c r="Z40" s="0" t="n">
        <f aca="false">IF(ISNUMBER(D40),INDEX(Scorecard!$D$14:$D$17,SUMPRODUCT(--(Scorecard!$G$14:$G$16&lt;D40))+1),Scorecard!$D$18)</f>
        <v>0.0505355481560174</v>
      </c>
      <c r="AA40" s="0" t="n">
        <f aca="false">IF(ISNUMBER(E40),INDEX(Scorecard!$D$19:$D$26,SUMPRODUCT(--(Scorecard!$G$19:$G$25&lt;E40))+1),Scorecard!$D$27)</f>
        <v>-0.0341578513653732</v>
      </c>
      <c r="AB40" s="0" t="n">
        <f aca="false">IF(ISNUMBER(F40),INDEX(Scorecard!$D$28:$D$35,SUMPRODUCT(--(Scorecard!$G$28:$G$34&lt;F40))+1),Scorecard!$D$36)</f>
        <v>-0.132616866359722</v>
      </c>
      <c r="AC40" s="0" t="n">
        <f aca="false">IF(ISNUMBER(H40),INDEX(Scorecard!$D$37:$D$44,SUMPRODUCT(--(Scorecard!$G$37:$G$43&lt;H40))+1),Scorecard!$D$45)</f>
        <v>-0.975503570149195</v>
      </c>
      <c r="AD40" s="0" t="n">
        <f aca="false">IF(ISNUMBER(I40),INDEX(Scorecard!$D$46:$D$52,SUMPRODUCT(--(Scorecard!$G$46:$G$51&lt;I40))+1),Scorecard!$D$53)</f>
        <v>-0.108777051091409</v>
      </c>
      <c r="AE40" s="0" t="n">
        <f aca="false">IF(ISNUMBER(K40),INDEX(Scorecard!$D$54:$D$61,SUMPRODUCT(--(Scorecard!$G$54:$G$60&lt;K40))+1),Scorecard!$D$62)</f>
        <v>0.0151758992857273</v>
      </c>
      <c r="AF40" s="0" t="n">
        <f aca="false">IF(ISNUMBER(L40),INDEX(Scorecard!$D$63:$D$68,SUMPRODUCT(--(Scorecard!$G$63:$G$67&lt;L40))+1),Scorecard!$D$69)</f>
        <v>0.322484508656054</v>
      </c>
      <c r="AG40" s="0" t="n">
        <f aca="false">Inputs!$B$10+Scorecard!$J$5*Y40+Scorecard!$J$6*Z40+Scorecard!$J$7*AA40+Scorecard!$J$8*AB40+Scorecard!$J$9*AC40+Scorecard!$J$10*AD40+Scorecard!$J$11*AE40+Scorecard!$J$12*AF40</f>
        <v>-4.23868047691871</v>
      </c>
      <c r="AH40" s="0" t="n">
        <f aca="false">MIN(1-Inputs!$B$13,MAX(Inputs!$B$13,1/(1+EXP(-(Inputs!$B$11*AG40+Inputs!$B$12)))))</f>
        <v>0.0131859161466001</v>
      </c>
      <c r="AI40" s="0" t="n">
        <f aca="false">Inputs!$B$9-Inputs!$B$8*AG40</f>
        <v>609.425342283775</v>
      </c>
      <c r="AJ40" s="0" t="n">
        <f aca="false">RANK(AH40,$AH$5:$AH$2004,0)+COUNTIF($AH$4:AH39,AH40)</f>
        <v>666</v>
      </c>
      <c r="AK40" s="0" t="n">
        <f aca="false">IF(AJ40&lt;=Deciles!$B$5*(Deciles!$B$4+1),INT((AJ40-1)/(Deciles!$B$4+1))+1,Deciles!$B$5+INT((AJ40-1-Deciles!$B$5*(Deciles!$B$4+1))/Deciles!$B$4)+1)</f>
        <v>4</v>
      </c>
    </row>
    <row r="41" customFormat="false" ht="15" hidden="false" customHeight="false" outlineLevel="0" collapsed="false">
      <c r="A41" s="0" t="n">
        <v>1349</v>
      </c>
      <c r="B41" s="0" t="s">
        <v>150</v>
      </c>
      <c r="C41" s="0" t="n">
        <v>767</v>
      </c>
      <c r="D41" s="0" t="n">
        <v>89.2137832641602</v>
      </c>
      <c r="E41" s="0" t="n">
        <v>71.9605560302734</v>
      </c>
      <c r="F41" s="0" t="n">
        <v>31</v>
      </c>
      <c r="G41" s="0" t="n">
        <v>2.94199991226196</v>
      </c>
      <c r="H41" s="0" t="n">
        <v>-3.6913332939148</v>
      </c>
      <c r="I41" s="0" t="n">
        <v>31</v>
      </c>
      <c r="J41" s="0" t="n">
        <v>12.0165462493897</v>
      </c>
      <c r="K41" s="0" t="n">
        <v>4.80000019073486</v>
      </c>
      <c r="L41" s="0" t="n">
        <v>-0.208333015441895</v>
      </c>
      <c r="M41" s="0" t="n">
        <v>6.28858661651611</v>
      </c>
      <c r="N41" s="0" t="n">
        <v>0</v>
      </c>
      <c r="O41" s="0" t="n">
        <v>0</v>
      </c>
      <c r="P41" s="0" t="s">
        <v>144</v>
      </c>
      <c r="Q41" s="0" t="s">
        <v>141</v>
      </c>
      <c r="R41" s="0" t="n">
        <v>2</v>
      </c>
      <c r="S41" s="0" t="s">
        <v>149</v>
      </c>
      <c r="T41" s="0" t="n">
        <v>0</v>
      </c>
      <c r="U41" s="0" t="n">
        <v>165470.12</v>
      </c>
      <c r="V41" s="0" t="n">
        <v>0.00357693177647889</v>
      </c>
      <c r="W41" s="0" t="n">
        <v>644.996765136719</v>
      </c>
      <c r="X41" s="0" t="n">
        <v>0.00430179759860039</v>
      </c>
      <c r="Y41" s="0" t="n">
        <f aca="false">IF(ISNUMBER(C41),INDEX(Scorecard!$D$5:$D$12,SUMPRODUCT(--(Scorecard!$G$5:$G$11&lt;C41))+1),Scorecard!$D$13)</f>
        <v>1.23750384304241</v>
      </c>
      <c r="Z41" s="0" t="n">
        <f aca="false">IF(ISNUMBER(D41),INDEX(Scorecard!$D$14:$D$17,SUMPRODUCT(--(Scorecard!$G$14:$G$16&lt;D41))+1),Scorecard!$D$18)</f>
        <v>-0.361970872710667</v>
      </c>
      <c r="AA41" s="0" t="n">
        <f aca="false">IF(ISNUMBER(E41),INDEX(Scorecard!$D$19:$D$26,SUMPRODUCT(--(Scorecard!$G$19:$G$25&lt;E41))+1),Scorecard!$D$27)</f>
        <v>0.0530843085177338</v>
      </c>
      <c r="AB41" s="0" t="n">
        <f aca="false">IF(ISNUMBER(F41),INDEX(Scorecard!$D$28:$D$35,SUMPRODUCT(--(Scorecard!$G$28:$G$34&lt;F41))+1),Scorecard!$D$36)</f>
        <v>0.126913191054783</v>
      </c>
      <c r="AC41" s="0" t="n">
        <f aca="false">IF(ISNUMBER(H41),INDEX(Scorecard!$D$37:$D$44,SUMPRODUCT(--(Scorecard!$G$37:$G$43&lt;H41))+1),Scorecard!$D$45)</f>
        <v>1.35057635045042</v>
      </c>
      <c r="AD41" s="0" t="n">
        <f aca="false">IF(ISNUMBER(I41),INDEX(Scorecard!$D$46:$D$52,SUMPRODUCT(--(Scorecard!$G$46:$G$51&lt;I41))+1),Scorecard!$D$53)</f>
        <v>0.123869379412532</v>
      </c>
      <c r="AE41" s="0" t="n">
        <f aca="false">IF(ISNUMBER(K41),INDEX(Scorecard!$D$54:$D$61,SUMPRODUCT(--(Scorecard!$G$54:$G$60&lt;K41))+1),Scorecard!$D$62)</f>
        <v>0.409483001259379</v>
      </c>
      <c r="AF41" s="0" t="n">
        <f aca="false">IF(ISNUMBER(L41),INDEX(Scorecard!$D$63:$D$68,SUMPRODUCT(--(Scorecard!$G$63:$G$67&lt;L41))+1),Scorecard!$D$69)</f>
        <v>0.322484508656054</v>
      </c>
      <c r="AG41" s="0" t="n">
        <f aca="false">Inputs!$B$10+Scorecard!$J$5*Y41+Scorecard!$J$6*Z41+Scorecard!$J$7*AA41+Scorecard!$J$8*AB41+Scorecard!$J$9*AC41+Scorecard!$J$10*AD41+Scorecard!$J$11*AE41+Scorecard!$J$12*AF41</f>
        <v>-5.47149103613238</v>
      </c>
      <c r="AH41" s="0" t="n">
        <f aca="false">MIN(1-Inputs!$B$13,MAX(Inputs!$B$13,1/(1+EXP(-(Inputs!$B$11*AG41+Inputs!$B$12)))))</f>
        <v>0.00357693171522824</v>
      </c>
      <c r="AI41" s="0" t="n">
        <f aca="false">Inputs!$B$9-Inputs!$B$8*AG41</f>
        <v>644.996735886438</v>
      </c>
      <c r="AJ41" s="0" t="n">
        <f aca="false">RANK(AH41,$AH$5:$AH$2004,0)+COUNTIF($AH$4:AH40,AH41)</f>
        <v>1451</v>
      </c>
      <c r="AK41" s="0" t="n">
        <f aca="false">IF(AJ41&lt;=Deciles!$B$5*(Deciles!$B$4+1),INT((AJ41-1)/(Deciles!$B$4+1))+1,Deciles!$B$5+INT((AJ41-1-Deciles!$B$5*(Deciles!$B$4+1))/Deciles!$B$4)+1)</f>
        <v>8</v>
      </c>
    </row>
    <row r="42" customFormat="false" ht="15" hidden="false" customHeight="false" outlineLevel="0" collapsed="false">
      <c r="A42" s="0" t="n">
        <v>1376</v>
      </c>
      <c r="B42" s="0" t="s">
        <v>145</v>
      </c>
      <c r="C42" s="0" t="n">
        <v>758</v>
      </c>
      <c r="D42" s="0" t="n">
        <v>80</v>
      </c>
      <c r="E42" s="0" t="n">
        <v>76.4792022705078</v>
      </c>
      <c r="F42" s="0" t="n">
        <v>42</v>
      </c>
      <c r="G42" s="0" t="n">
        <v>2.93199992179871</v>
      </c>
      <c r="H42" s="0" t="n">
        <v>-0.584666728973389</v>
      </c>
      <c r="I42" s="0" t="n">
        <v>8</v>
      </c>
      <c r="J42" s="0" t="n">
        <v>11.1051235198975</v>
      </c>
      <c r="K42" s="0" t="n">
        <v>4.15833330154419</v>
      </c>
      <c r="L42" s="0" t="n">
        <v>-1.875</v>
      </c>
      <c r="M42" s="0" t="n">
        <v>4.74416494369507</v>
      </c>
      <c r="N42" s="0" t="n">
        <v>0</v>
      </c>
      <c r="O42" s="0" t="n">
        <v>0</v>
      </c>
      <c r="P42" s="0" t="s">
        <v>144</v>
      </c>
      <c r="Q42" s="0" t="s">
        <v>141</v>
      </c>
      <c r="R42" s="0" t="n">
        <v>1</v>
      </c>
      <c r="S42" s="0" t="s">
        <v>147</v>
      </c>
      <c r="T42" s="0" t="n">
        <v>0</v>
      </c>
      <c r="U42" s="0" t="n">
        <v>66511.055</v>
      </c>
      <c r="V42" s="0" t="n">
        <v>0.00831627752631903</v>
      </c>
      <c r="W42" s="0" t="n">
        <v>622.033386230469</v>
      </c>
      <c r="X42" s="0" t="n">
        <v>0.0110631650313735</v>
      </c>
      <c r="Y42" s="0" t="n">
        <f aca="false">IF(ISNUMBER(C42),INDEX(Scorecard!$D$5:$D$12,SUMPRODUCT(--(Scorecard!$G$5:$G$11&lt;C42))+1),Scorecard!$D$13)</f>
        <v>0.733188958177614</v>
      </c>
      <c r="Z42" s="0" t="n">
        <f aca="false">IF(ISNUMBER(D42),INDEX(Scorecard!$D$14:$D$17,SUMPRODUCT(--(Scorecard!$G$14:$G$16&lt;D42))+1),Scorecard!$D$18)</f>
        <v>0.0505355481560174</v>
      </c>
      <c r="AA42" s="0" t="n">
        <f aca="false">IF(ISNUMBER(E42),INDEX(Scorecard!$D$19:$D$26,SUMPRODUCT(--(Scorecard!$G$19:$G$25&lt;E42))+1),Scorecard!$D$27)</f>
        <v>-0.0341578513653732</v>
      </c>
      <c r="AB42" s="0" t="n">
        <f aca="false">IF(ISNUMBER(F42),INDEX(Scorecard!$D$28:$D$35,SUMPRODUCT(--(Scorecard!$G$28:$G$34&lt;F42))+1),Scorecard!$D$36)</f>
        <v>-0.309727037437117</v>
      </c>
      <c r="AC42" s="0" t="n">
        <f aca="false">IF(ISNUMBER(H42),INDEX(Scorecard!$D$37:$D$44,SUMPRODUCT(--(Scorecard!$G$37:$G$43&lt;H42))+1),Scorecard!$D$45)</f>
        <v>1.35057635045042</v>
      </c>
      <c r="AD42" s="0" t="n">
        <f aca="false">IF(ISNUMBER(I42),INDEX(Scorecard!$D$46:$D$52,SUMPRODUCT(--(Scorecard!$G$46:$G$51&lt;I42))+1),Scorecard!$D$53)</f>
        <v>-0.114272400683245</v>
      </c>
      <c r="AE42" s="0" t="n">
        <f aca="false">IF(ISNUMBER(K42),INDEX(Scorecard!$D$54:$D$61,SUMPRODUCT(--(Scorecard!$G$54:$G$60&lt;K42))+1),Scorecard!$D$62)</f>
        <v>0.489050497890326</v>
      </c>
      <c r="AF42" s="0" t="n">
        <f aca="false">IF(ISNUMBER(L42),INDEX(Scorecard!$D$63:$D$68,SUMPRODUCT(--(Scorecard!$G$63:$G$67&lt;L42))+1),Scorecard!$D$69)</f>
        <v>-0.340582194386522</v>
      </c>
      <c r="AG42" s="0" t="n">
        <f aca="false">Inputs!$B$10+Scorecard!$J$5*Y42+Scorecard!$J$6*Z42+Scorecard!$J$7*AA42+Scorecard!$J$8*AB42+Scorecard!$J$9*AC42+Scorecard!$J$10*AD42+Scorecard!$J$11*AE42+Scorecard!$J$12*AF42</f>
        <v>-4.67564207066679</v>
      </c>
      <c r="AH42" s="0" t="n">
        <f aca="false">MIN(1-Inputs!$B$13,MAX(Inputs!$B$13,1/(1+EXP(-(Inputs!$B$11*AG42+Inputs!$B$12)))))</f>
        <v>0.0083162776551707</v>
      </c>
      <c r="AI42" s="0" t="n">
        <f aca="false">Inputs!$B$9-Inputs!$B$8*AG42</f>
        <v>622.033388770961</v>
      </c>
      <c r="AJ42" s="0" t="n">
        <f aca="false">RANK(AH42,$AH$5:$AH$2004,0)+COUNTIF($AH$4:AH41,AH42)</f>
        <v>936</v>
      </c>
      <c r="AK42" s="0" t="n">
        <f aca="false">IF(AJ42&lt;=Deciles!$B$5*(Deciles!$B$4+1),INT((AJ42-1)/(Deciles!$B$4+1))+1,Deciles!$B$5+INT((AJ42-1-Deciles!$B$5*(Deciles!$B$4+1))/Deciles!$B$4)+1)</f>
        <v>5</v>
      </c>
    </row>
    <row r="43" customFormat="false" ht="15" hidden="false" customHeight="false" outlineLevel="0" collapsed="false">
      <c r="A43" s="0" t="n">
        <v>1393</v>
      </c>
      <c r="B43" s="0" t="s">
        <v>139</v>
      </c>
      <c r="C43" s="0" t="n">
        <v>699</v>
      </c>
      <c r="D43" s="0" t="n">
        <v>86.9397735595703</v>
      </c>
      <c r="E43" s="0" t="n">
        <v>73.7055206298828</v>
      </c>
      <c r="F43" s="0" t="n">
        <v>34</v>
      </c>
      <c r="G43" s="0" t="n">
        <v>4.75400018692017</v>
      </c>
      <c r="H43" s="0" t="n">
        <v>1.73733353614807</v>
      </c>
      <c r="I43" s="0" t="n">
        <v>35</v>
      </c>
      <c r="J43" s="0" t="n">
        <v>12.388427734375</v>
      </c>
      <c r="K43" s="0" t="n">
        <v>6.13333320617676</v>
      </c>
      <c r="L43" s="0" t="n">
        <v>-3.5</v>
      </c>
      <c r="M43" s="0" t="n">
        <v>3.62166213989258</v>
      </c>
      <c r="N43" s="0" t="n">
        <v>1</v>
      </c>
      <c r="O43" s="0" t="n">
        <v>0</v>
      </c>
      <c r="P43" s="0" t="s">
        <v>144</v>
      </c>
      <c r="Q43" s="0" t="s">
        <v>141</v>
      </c>
      <c r="R43" s="0" t="n">
        <v>2</v>
      </c>
      <c r="S43" s="0" t="s">
        <v>149</v>
      </c>
      <c r="T43" s="0" t="n">
        <v>0</v>
      </c>
      <c r="U43" s="0" t="n">
        <v>240008.02</v>
      </c>
      <c r="V43" s="0" t="n">
        <v>0.0462378412485123</v>
      </c>
      <c r="W43" s="0" t="n">
        <v>574.547241210938</v>
      </c>
      <c r="X43" s="0" t="n">
        <v>0.0291489977389574</v>
      </c>
      <c r="Y43" s="0" t="n">
        <f aca="false">IF(ISNUMBER(C43),INDEX(Scorecard!$D$5:$D$12,SUMPRODUCT(--(Scorecard!$G$5:$G$11&lt;C43))+1),Scorecard!$D$13)</f>
        <v>-0.869677851527538</v>
      </c>
      <c r="Z43" s="0" t="n">
        <f aca="false">IF(ISNUMBER(D43),INDEX(Scorecard!$D$14:$D$17,SUMPRODUCT(--(Scorecard!$G$14:$G$16&lt;D43))+1),Scorecard!$D$18)</f>
        <v>0.0505355481560174</v>
      </c>
      <c r="AA43" s="0" t="n">
        <f aca="false">IF(ISNUMBER(E43),INDEX(Scorecard!$D$19:$D$26,SUMPRODUCT(--(Scorecard!$G$19:$G$25&lt;E43))+1),Scorecard!$D$27)</f>
        <v>-0.0341578513653732</v>
      </c>
      <c r="AB43" s="0" t="n">
        <f aca="false">IF(ISNUMBER(F43),INDEX(Scorecard!$D$28:$D$35,SUMPRODUCT(--(Scorecard!$G$28:$G$34&lt;F43))+1),Scorecard!$D$36)</f>
        <v>-0.0008456427959252</v>
      </c>
      <c r="AC43" s="0" t="n">
        <f aca="false">IF(ISNUMBER(H43),INDEX(Scorecard!$D$37:$D$44,SUMPRODUCT(--(Scorecard!$G$37:$G$43&lt;H43))+1),Scorecard!$D$45)</f>
        <v>-0.975503570149195</v>
      </c>
      <c r="AD43" s="0" t="n">
        <f aca="false">IF(ISNUMBER(I43),INDEX(Scorecard!$D$46:$D$52,SUMPRODUCT(--(Scorecard!$G$46:$G$51&lt;I43))+1),Scorecard!$D$53)</f>
        <v>0.123869379412532</v>
      </c>
      <c r="AE43" s="0" t="n">
        <f aca="false">IF(ISNUMBER(K43),INDEX(Scorecard!$D$54:$D$61,SUMPRODUCT(--(Scorecard!$G$54:$G$60&lt;K43))+1),Scorecard!$D$62)</f>
        <v>0.0151758992857273</v>
      </c>
      <c r="AF43" s="0" t="n">
        <f aca="false">IF(ISNUMBER(L43),INDEX(Scorecard!$D$63:$D$68,SUMPRODUCT(--(Scorecard!$G$63:$G$67&lt;L43))+1),Scorecard!$D$69)</f>
        <v>-0.340582194386522</v>
      </c>
      <c r="AG43" s="0" t="n">
        <f aca="false">Inputs!$B$10+Scorecard!$J$5*Y43+Scorecard!$J$6*Z43+Scorecard!$J$7*AA43+Scorecard!$J$8*AB43+Scorecard!$J$9*AC43+Scorecard!$J$10*AD43+Scorecard!$J$11*AE43+Scorecard!$J$12*AF43</f>
        <v>-3.02989857844507</v>
      </c>
      <c r="AH43" s="0" t="n">
        <f aca="false">MIN(1-Inputs!$B$13,MAX(Inputs!$B$13,1/(1+EXP(-(Inputs!$B$11*AG43+Inputs!$B$12)))))</f>
        <v>0.046237841791247</v>
      </c>
      <c r="AI43" s="0" t="n">
        <f aca="false">Inputs!$B$9-Inputs!$B$8*AG43</f>
        <v>574.54726927489</v>
      </c>
      <c r="AJ43" s="0" t="n">
        <f aca="false">RANK(AH43,$AH$5:$AH$2004,0)+COUNTIF($AH$4:AH42,AH43)</f>
        <v>168</v>
      </c>
      <c r="AK43" s="0" t="n">
        <f aca="false">IF(AJ43&lt;=Deciles!$B$5*(Deciles!$B$4+1),INT((AJ43-1)/(Deciles!$B$4+1))+1,Deciles!$B$5+INT((AJ43-1-Deciles!$B$5*(Deciles!$B$4+1))/Deciles!$B$4)+1)</f>
        <v>1</v>
      </c>
    </row>
    <row r="44" customFormat="false" ht="15" hidden="false" customHeight="false" outlineLevel="0" collapsed="false">
      <c r="A44" s="0" t="n">
        <v>1421</v>
      </c>
      <c r="B44" s="0" t="s">
        <v>143</v>
      </c>
      <c r="C44" s="0" t="n">
        <v>792</v>
      </c>
      <c r="D44" s="0" t="n">
        <v>81.57958984375</v>
      </c>
      <c r="E44" s="0" t="n">
        <v>61.7672538757324</v>
      </c>
      <c r="F44" s="0" t="n">
        <v>22</v>
      </c>
      <c r="G44" s="0" t="n">
        <v>3.98699998855591</v>
      </c>
      <c r="H44" s="0" t="n">
        <v>0.753666639328003</v>
      </c>
      <c r="I44" s="0" t="n">
        <v>61</v>
      </c>
      <c r="J44" s="0" t="n">
        <v>12.1957626342773</v>
      </c>
      <c r="K44" s="0" t="n">
        <v>9.3333330154419</v>
      </c>
      <c r="L44" s="0" t="n">
        <v>5.0717945098877</v>
      </c>
      <c r="M44" s="0" t="n">
        <v>1.63963341712952</v>
      </c>
      <c r="N44" s="0" t="n">
        <v>0</v>
      </c>
      <c r="O44" s="0" t="n">
        <v>0</v>
      </c>
      <c r="P44" s="0" t="s">
        <v>140</v>
      </c>
      <c r="Q44" s="0" t="s">
        <v>141</v>
      </c>
      <c r="R44" s="0" t="n">
        <v>2</v>
      </c>
      <c r="S44" s="0" t="s">
        <v>162</v>
      </c>
      <c r="T44" s="0" t="n">
        <v>0</v>
      </c>
      <c r="U44" s="0" t="n">
        <v>197948.55</v>
      </c>
      <c r="V44" s="0" t="n">
        <v>0.00103177828714252</v>
      </c>
      <c r="W44" s="0" t="n">
        <v>678.712585449219</v>
      </c>
      <c r="X44" s="0" t="n">
        <v>0.00092870689695701</v>
      </c>
      <c r="Y44" s="0" t="n">
        <f aca="false">IF(ISNUMBER(C44),INDEX(Scorecard!$D$5:$D$12,SUMPRODUCT(--(Scorecard!$G$5:$G$11&lt;C44))+1),Scorecard!$D$13)</f>
        <v>2.19112706886128</v>
      </c>
      <c r="Z44" s="0" t="n">
        <f aca="false">IF(ISNUMBER(D44),INDEX(Scorecard!$D$14:$D$17,SUMPRODUCT(--(Scorecard!$G$14:$G$16&lt;D44))+1),Scorecard!$D$18)</f>
        <v>0.0505355481560174</v>
      </c>
      <c r="AA44" s="0" t="n">
        <f aca="false">IF(ISNUMBER(E44),INDEX(Scorecard!$D$19:$D$26,SUMPRODUCT(--(Scorecard!$G$19:$G$25&lt;E44))+1),Scorecard!$D$27)</f>
        <v>0.233621608745691</v>
      </c>
      <c r="AB44" s="0" t="n">
        <f aca="false">IF(ISNUMBER(F44),INDEX(Scorecard!$D$28:$D$35,SUMPRODUCT(--(Scorecard!$G$28:$G$34&lt;F44))+1),Scorecard!$D$36)</f>
        <v>0.624829191519909</v>
      </c>
      <c r="AC44" s="0" t="n">
        <f aca="false">IF(ISNUMBER(H44),INDEX(Scorecard!$D$37:$D$44,SUMPRODUCT(--(Scorecard!$G$37:$G$43&lt;H44))+1),Scorecard!$D$45)</f>
        <v>-0.569454719285959</v>
      </c>
      <c r="AD44" s="0" t="n">
        <f aca="false">IF(ISNUMBER(I44),INDEX(Scorecard!$D$46:$D$52,SUMPRODUCT(--(Scorecard!$G$46:$G$51&lt;I44))+1),Scorecard!$D$53)</f>
        <v>0.818882373006414</v>
      </c>
      <c r="AE44" s="0" t="n">
        <f aca="false">IF(ISNUMBER(K44),INDEX(Scorecard!$D$54:$D$61,SUMPRODUCT(--(Scorecard!$G$54:$G$60&lt;K44))+1),Scorecard!$D$62)</f>
        <v>-0.541917179454542</v>
      </c>
      <c r="AF44" s="0" t="n">
        <f aca="false">IF(ISNUMBER(L44),INDEX(Scorecard!$D$63:$D$68,SUMPRODUCT(--(Scorecard!$G$63:$G$67&lt;L44))+1),Scorecard!$D$69)</f>
        <v>0.322484508656054</v>
      </c>
      <c r="AG44" s="0" t="n">
        <f aca="false">Inputs!$B$10+Scorecard!$J$5*Y44+Scorecard!$J$6*Z44+Scorecard!$J$7*AA44+Scorecard!$J$8*AB44+Scorecard!$J$9*AC44+Scorecard!$J$10*AD44+Scorecard!$J$11*AE44+Scorecard!$J$12*AF44</f>
        <v>-6.63999262732397</v>
      </c>
      <c r="AH44" s="0" t="n">
        <f aca="false">MIN(1-Inputs!$B$13,MAX(Inputs!$B$13,1/(1+EXP(-(Inputs!$B$11*AG44+Inputs!$B$12)))))</f>
        <v>0.00103177828526569</v>
      </c>
      <c r="AI44" s="0" t="n">
        <f aca="false">Inputs!$B$9-Inputs!$B$8*AG44</f>
        <v>678.712564904097</v>
      </c>
      <c r="AJ44" s="0" t="n">
        <f aca="false">RANK(AH44,$AH$5:$AH$2004,0)+COUNTIF($AH$4:AH43,AH44)</f>
        <v>1895</v>
      </c>
      <c r="AK44" s="0" t="n">
        <f aca="false">IF(AJ44&lt;=Deciles!$B$5*(Deciles!$B$4+1),INT((AJ44-1)/(Deciles!$B$4+1))+1,Deciles!$B$5+INT((AJ44-1-Deciles!$B$5*(Deciles!$B$4+1))/Deciles!$B$4)+1)</f>
        <v>10</v>
      </c>
    </row>
    <row r="45" customFormat="false" ht="15" hidden="false" customHeight="false" outlineLevel="0" collapsed="false">
      <c r="A45" s="0" t="n">
        <v>1447</v>
      </c>
      <c r="B45" s="0" t="s">
        <v>152</v>
      </c>
      <c r="C45" s="0" t="n">
        <v>723</v>
      </c>
      <c r="D45" s="0" t="n">
        <v>67.8021240234375</v>
      </c>
      <c r="E45" s="0" t="n">
        <v>60.8025093078613</v>
      </c>
      <c r="F45" s="0" t="n">
        <v>18</v>
      </c>
      <c r="G45" s="0" t="n">
        <v>3.20499992370606</v>
      </c>
      <c r="H45" s="0" t="n">
        <v>-3.22833347320557</v>
      </c>
      <c r="I45" s="0" t="n">
        <v>21</v>
      </c>
      <c r="J45" s="0" t="n">
        <v>11.9139738082886</v>
      </c>
      <c r="K45" s="0" t="n">
        <v>4</v>
      </c>
      <c r="L45" s="0" t="n">
        <v>-0.458333492279053</v>
      </c>
      <c r="M45" s="0" t="n">
        <v>4.23436641693115</v>
      </c>
      <c r="N45" s="0" t="n">
        <v>0</v>
      </c>
      <c r="O45" s="0" t="n">
        <v>0</v>
      </c>
      <c r="P45" s="0" t="s">
        <v>140</v>
      </c>
      <c r="Q45" s="0" t="s">
        <v>141</v>
      </c>
      <c r="R45" s="0" t="n">
        <v>1</v>
      </c>
      <c r="S45" s="0" t="s">
        <v>148</v>
      </c>
      <c r="T45" s="0" t="n">
        <v>0</v>
      </c>
      <c r="U45" s="0" t="n">
        <v>149338.92</v>
      </c>
      <c r="V45" s="0" t="n">
        <v>0.00490523735061288</v>
      </c>
      <c r="W45" s="0" t="n">
        <v>636.413818359375</v>
      </c>
      <c r="X45" s="0" t="n">
        <v>0.00371816521510482</v>
      </c>
      <c r="Y45" s="0" t="n">
        <f aca="false">IF(ISNUMBER(C45),INDEX(Scorecard!$D$5:$D$12,SUMPRODUCT(--(Scorecard!$G$5:$G$11&lt;C45))+1),Scorecard!$D$13)</f>
        <v>-0.0290424113398221</v>
      </c>
      <c r="Z45" s="0" t="n">
        <f aca="false">IF(ISNUMBER(D45),INDEX(Scorecard!$D$14:$D$17,SUMPRODUCT(--(Scorecard!$G$14:$G$16&lt;D45))+1),Scorecard!$D$18)</f>
        <v>0.128579646629417</v>
      </c>
      <c r="AA45" s="0" t="n">
        <f aca="false">IF(ISNUMBER(E45),INDEX(Scorecard!$D$19:$D$26,SUMPRODUCT(--(Scorecard!$G$19:$G$25&lt;E45))+1),Scorecard!$D$27)</f>
        <v>0.233621608745691</v>
      </c>
      <c r="AB45" s="0" t="n">
        <f aca="false">IF(ISNUMBER(F45),INDEX(Scorecard!$D$28:$D$35,SUMPRODUCT(--(Scorecard!$G$28:$G$34&lt;F45))+1),Scorecard!$D$36)</f>
        <v>0.624829191519909</v>
      </c>
      <c r="AC45" s="0" t="n">
        <f aca="false">IF(ISNUMBER(H45),INDEX(Scorecard!$D$37:$D$44,SUMPRODUCT(--(Scorecard!$G$37:$G$43&lt;H45))+1),Scorecard!$D$45)</f>
        <v>1.35057635045042</v>
      </c>
      <c r="AD45" s="0" t="n">
        <f aca="false">IF(ISNUMBER(I45),INDEX(Scorecard!$D$46:$D$52,SUMPRODUCT(--(Scorecard!$G$46:$G$51&lt;I45))+1),Scorecard!$D$53)</f>
        <v>-0.108777051091409</v>
      </c>
      <c r="AE45" s="0" t="n">
        <f aca="false">IF(ISNUMBER(K45),INDEX(Scorecard!$D$54:$D$61,SUMPRODUCT(--(Scorecard!$G$54:$G$60&lt;K45))+1),Scorecard!$D$62)</f>
        <v>0.489050497890326</v>
      </c>
      <c r="AF45" s="0" t="n">
        <f aca="false">IF(ISNUMBER(L45),INDEX(Scorecard!$D$63:$D$68,SUMPRODUCT(--(Scorecard!$G$63:$G$67&lt;L45))+1),Scorecard!$D$69)</f>
        <v>0.322484508656054</v>
      </c>
      <c r="AG45" s="0" t="n">
        <f aca="false">Inputs!$B$10+Scorecard!$J$5*Y45+Scorecard!$J$6*Z45+Scorecard!$J$7*AA45+Scorecard!$J$8*AB45+Scorecard!$J$9*AC45+Scorecard!$J$10*AD45+Scorecard!$J$11*AE45+Scorecard!$J$12*AF45</f>
        <v>-5.17402957379363</v>
      </c>
      <c r="AH45" s="0" t="n">
        <f aca="false">MIN(1-Inputs!$B$13,MAX(Inputs!$B$13,1/(1+EXP(-(Inputs!$B$11*AG45+Inputs!$B$12)))))</f>
        <v>0.00490523737336228</v>
      </c>
      <c r="AI45" s="0" t="n">
        <f aca="false">Inputs!$B$9-Inputs!$B$8*AG45</f>
        <v>636.413812355004</v>
      </c>
      <c r="AJ45" s="0" t="n">
        <f aca="false">RANK(AH45,$AH$5:$AH$2004,0)+COUNTIF($AH$4:AH44,AH45)</f>
        <v>1268</v>
      </c>
      <c r="AK45" s="0" t="n">
        <f aca="false">IF(AJ45&lt;=Deciles!$B$5*(Deciles!$B$4+1),INT((AJ45-1)/(Deciles!$B$4+1))+1,Deciles!$B$5+INT((AJ45-1-Deciles!$B$5*(Deciles!$B$4+1))/Deciles!$B$4)+1)</f>
        <v>7</v>
      </c>
    </row>
    <row r="46" customFormat="false" ht="15" hidden="false" customHeight="false" outlineLevel="0" collapsed="false">
      <c r="A46" s="0" t="n">
        <v>1485</v>
      </c>
      <c r="B46" s="0" t="s">
        <v>139</v>
      </c>
      <c r="C46" s="0" t="n">
        <v>768</v>
      </c>
      <c r="D46" s="0" t="n">
        <v>67.3516464233398</v>
      </c>
      <c r="E46" s="0" t="n">
        <v>55.1413421630859</v>
      </c>
      <c r="F46" s="0" t="n">
        <v>39</v>
      </c>
      <c r="G46" s="0" t="n">
        <v>4.44399976730347</v>
      </c>
      <c r="H46" s="0" t="n">
        <v>1.42733311653137</v>
      </c>
      <c r="I46" s="0" t="n">
        <v>39</v>
      </c>
      <c r="J46" s="0" t="n">
        <v>12.1973466873169</v>
      </c>
      <c r="K46" s="0" t="n">
        <v>5.73333311080933</v>
      </c>
      <c r="L46" s="0" t="n">
        <v>-3.50000047683716</v>
      </c>
      <c r="M46" s="0" t="n">
        <v>3.76922249794006</v>
      </c>
      <c r="N46" s="0" t="n">
        <v>0</v>
      </c>
      <c r="O46" s="0" t="n">
        <v>0</v>
      </c>
      <c r="P46" s="0" t="s">
        <v>144</v>
      </c>
      <c r="Q46" s="0" t="s">
        <v>141</v>
      </c>
      <c r="R46" s="0" t="n">
        <v>1</v>
      </c>
      <c r="S46" s="0" t="s">
        <v>151</v>
      </c>
      <c r="T46" s="0" t="n">
        <v>0</v>
      </c>
      <c r="U46" s="0" t="n">
        <v>198262.34</v>
      </c>
      <c r="V46" s="0" t="n">
        <v>0.00453042984008789</v>
      </c>
      <c r="W46" s="0" t="n">
        <v>638.575256347656</v>
      </c>
      <c r="X46" s="0" t="n">
        <v>0.0039142444729805</v>
      </c>
      <c r="Y46" s="0" t="n">
        <f aca="false">IF(ISNUMBER(C46),INDEX(Scorecard!$D$5:$D$12,SUMPRODUCT(--(Scorecard!$G$5:$G$11&lt;C46))+1),Scorecard!$D$13)</f>
        <v>1.23750384304241</v>
      </c>
      <c r="Z46" s="0" t="n">
        <f aca="false">IF(ISNUMBER(D46),INDEX(Scorecard!$D$14:$D$17,SUMPRODUCT(--(Scorecard!$G$14:$G$16&lt;D46))+1),Scorecard!$D$18)</f>
        <v>0.128579646629417</v>
      </c>
      <c r="AA46" s="0" t="n">
        <f aca="false">IF(ISNUMBER(E46),INDEX(Scorecard!$D$19:$D$26,SUMPRODUCT(--(Scorecard!$G$19:$G$25&lt;E46))+1),Scorecard!$D$27)</f>
        <v>0.285899340811827</v>
      </c>
      <c r="AB46" s="0" t="n">
        <f aca="false">IF(ISNUMBER(F46),INDEX(Scorecard!$D$28:$D$35,SUMPRODUCT(--(Scorecard!$G$28:$G$34&lt;F46))+1),Scorecard!$D$36)</f>
        <v>-0.132616866359722</v>
      </c>
      <c r="AC46" s="0" t="n">
        <f aca="false">IF(ISNUMBER(H46),INDEX(Scorecard!$D$37:$D$44,SUMPRODUCT(--(Scorecard!$G$37:$G$43&lt;H46))+1),Scorecard!$D$45)</f>
        <v>-0.975503570149195</v>
      </c>
      <c r="AD46" s="0" t="n">
        <f aca="false">IF(ISNUMBER(I46),INDEX(Scorecard!$D$46:$D$52,SUMPRODUCT(--(Scorecard!$G$46:$G$51&lt;I46))+1),Scorecard!$D$53)</f>
        <v>0.569875412099532</v>
      </c>
      <c r="AE46" s="0" t="n">
        <f aca="false">IF(ISNUMBER(K46),INDEX(Scorecard!$D$54:$D$61,SUMPRODUCT(--(Scorecard!$G$54:$G$60&lt;K46))+1),Scorecard!$D$62)</f>
        <v>0.0151758992857273</v>
      </c>
      <c r="AF46" s="0" t="n">
        <f aca="false">IF(ISNUMBER(L46),INDEX(Scorecard!$D$63:$D$68,SUMPRODUCT(--(Scorecard!$G$63:$G$67&lt;L46))+1),Scorecard!$D$69)</f>
        <v>-0.340582194386522</v>
      </c>
      <c r="AG46" s="0" t="n">
        <f aca="false">Inputs!$B$10+Scorecard!$J$5*Y46+Scorecard!$J$6*Z46+Scorecard!$J$7*AA46+Scorecard!$J$8*AB46+Scorecard!$J$9*AC46+Scorecard!$J$10*AD46+Scorecard!$J$11*AE46+Scorecard!$J$12*AF46</f>
        <v>-5.24893918804108</v>
      </c>
      <c r="AH46" s="0" t="n">
        <f aca="false">MIN(1-Inputs!$B$13,MAX(Inputs!$B$13,1/(1+EXP(-(Inputs!$B$11*AG46+Inputs!$B$12)))))</f>
        <v>0.0045304297908804</v>
      </c>
      <c r="AI46" s="0" t="n">
        <f aca="false">Inputs!$B$9-Inputs!$B$8*AG46</f>
        <v>638.575246934798</v>
      </c>
      <c r="AJ46" s="0" t="n">
        <f aca="false">RANK(AH46,$AH$5:$AH$2004,0)+COUNTIF($AH$4:AH45,AH46)</f>
        <v>1313</v>
      </c>
      <c r="AK46" s="0" t="n">
        <f aca="false">IF(AJ46&lt;=Deciles!$B$5*(Deciles!$B$4+1),INT((AJ46-1)/(Deciles!$B$4+1))+1,Deciles!$B$5+INT((AJ46-1-Deciles!$B$5*(Deciles!$B$4+1))/Deciles!$B$4)+1)</f>
        <v>7</v>
      </c>
    </row>
    <row r="47" customFormat="false" ht="15" hidden="false" customHeight="false" outlineLevel="0" collapsed="false">
      <c r="A47" s="0" t="n">
        <v>1489</v>
      </c>
      <c r="B47" s="0" t="s">
        <v>150</v>
      </c>
      <c r="C47" s="0" t="n">
        <v>746</v>
      </c>
      <c r="D47" s="0" t="n">
        <v>80</v>
      </c>
      <c r="E47" s="0" t="n">
        <v>56.699836730957</v>
      </c>
      <c r="F47" s="0" t="n">
        <v>45</v>
      </c>
      <c r="G47" s="0" t="n">
        <v>4.44600009918213</v>
      </c>
      <c r="H47" s="0" t="n">
        <v>-2.18733310699463</v>
      </c>
      <c r="I47" s="0" t="n">
        <v>61</v>
      </c>
      <c r="J47" s="0" t="n">
        <v>12.3809804916382</v>
      </c>
      <c r="K47" s="0" t="n">
        <v>4.80000019073486</v>
      </c>
      <c r="L47" s="0" t="n">
        <v>-0.208333015441895</v>
      </c>
      <c r="M47" s="0" t="n">
        <v>6.28858661651611</v>
      </c>
      <c r="N47" s="0" t="n">
        <v>0</v>
      </c>
      <c r="O47" s="0" t="n">
        <v>0</v>
      </c>
      <c r="P47" s="0" t="s">
        <v>144</v>
      </c>
      <c r="Q47" s="0" t="s">
        <v>141</v>
      </c>
      <c r="R47" s="0" t="n">
        <v>2</v>
      </c>
      <c r="S47" s="0" t="s">
        <v>149</v>
      </c>
      <c r="T47" s="0" t="n">
        <v>0</v>
      </c>
      <c r="U47" s="0" t="n">
        <v>238227.33</v>
      </c>
      <c r="V47" s="0" t="n">
        <v>0.0076680788770318</v>
      </c>
      <c r="W47" s="0" t="n">
        <v>624.247314453125</v>
      </c>
      <c r="X47" s="0" t="n">
        <v>0.00626817205920816</v>
      </c>
      <c r="Y47" s="0" t="n">
        <f aca="false">IF(ISNUMBER(C47),INDEX(Scorecard!$D$5:$D$12,SUMPRODUCT(--(Scorecard!$G$5:$G$11&lt;C47))+1),Scorecard!$D$13)</f>
        <v>0.488358159108655</v>
      </c>
      <c r="Z47" s="0" t="n">
        <f aca="false">IF(ISNUMBER(D47),INDEX(Scorecard!$D$14:$D$17,SUMPRODUCT(--(Scorecard!$G$14:$G$16&lt;D47))+1),Scorecard!$D$18)</f>
        <v>0.0505355481560174</v>
      </c>
      <c r="AA47" s="0" t="n">
        <f aca="false">IF(ISNUMBER(E47),INDEX(Scorecard!$D$19:$D$26,SUMPRODUCT(--(Scorecard!$G$19:$G$25&lt;E47))+1),Scorecard!$D$27)</f>
        <v>0.285899340811827</v>
      </c>
      <c r="AB47" s="0" t="n">
        <f aca="false">IF(ISNUMBER(F47),INDEX(Scorecard!$D$28:$D$35,SUMPRODUCT(--(Scorecard!$G$28:$G$34&lt;F47))+1),Scorecard!$D$36)</f>
        <v>-0.309727037437117</v>
      </c>
      <c r="AC47" s="0" t="n">
        <f aca="false">IF(ISNUMBER(H47),INDEX(Scorecard!$D$37:$D$44,SUMPRODUCT(--(Scorecard!$G$37:$G$43&lt;H47))+1),Scorecard!$D$45)</f>
        <v>1.35057635045042</v>
      </c>
      <c r="AD47" s="0" t="n">
        <f aca="false">IF(ISNUMBER(I47),INDEX(Scorecard!$D$46:$D$52,SUMPRODUCT(--(Scorecard!$G$46:$G$51&lt;I47))+1),Scorecard!$D$53)</f>
        <v>0.818882373006414</v>
      </c>
      <c r="AE47" s="0" t="n">
        <f aca="false">IF(ISNUMBER(K47),INDEX(Scorecard!$D$54:$D$61,SUMPRODUCT(--(Scorecard!$G$54:$G$60&lt;K47))+1),Scorecard!$D$62)</f>
        <v>0.409483001259379</v>
      </c>
      <c r="AF47" s="0" t="n">
        <f aca="false">IF(ISNUMBER(L47),INDEX(Scorecard!$D$63:$D$68,SUMPRODUCT(--(Scorecard!$G$63:$G$67&lt;L47))+1),Scorecard!$D$69)</f>
        <v>0.322484508656054</v>
      </c>
      <c r="AG47" s="0" t="n">
        <f aca="false">Inputs!$B$10+Scorecard!$J$5*Y47+Scorecard!$J$6*Z47+Scorecard!$J$7*AA47+Scorecard!$J$8*AB47+Scorecard!$J$9*AC47+Scorecard!$J$10*AD47+Scorecard!$J$11*AE47+Scorecard!$J$12*AF47</f>
        <v>-4.75237026069154</v>
      </c>
      <c r="AH47" s="0" t="n">
        <f aca="false">MIN(1-Inputs!$B$13,MAX(Inputs!$B$13,1/(1+EXP(-(Inputs!$B$11*AG47+Inputs!$B$12)))))</f>
        <v>0.00766807867271636</v>
      </c>
      <c r="AI47" s="0" t="n">
        <f aca="false">Inputs!$B$9-Inputs!$B$8*AG47</f>
        <v>624.247296355863</v>
      </c>
      <c r="AJ47" s="0" t="n">
        <f aca="false">RANK(AH47,$AH$5:$AH$2004,0)+COUNTIF($AH$4:AH46,AH47)</f>
        <v>995</v>
      </c>
      <c r="AK47" s="0" t="n">
        <f aca="false">IF(AJ47&lt;=Deciles!$B$5*(Deciles!$B$4+1),INT((AJ47-1)/(Deciles!$B$4+1))+1,Deciles!$B$5+INT((AJ47-1-Deciles!$B$5*(Deciles!$B$4+1))/Deciles!$B$4)+1)</f>
        <v>5</v>
      </c>
    </row>
    <row r="48" customFormat="false" ht="15" hidden="false" customHeight="false" outlineLevel="0" collapsed="false">
      <c r="A48" s="0" t="n">
        <v>1548</v>
      </c>
      <c r="B48" s="0" t="s">
        <v>152</v>
      </c>
      <c r="C48" s="0" t="n">
        <v>728</v>
      </c>
      <c r="D48" s="0" t="n">
        <v>80</v>
      </c>
      <c r="E48" s="0" t="n">
        <v>72.4458541870117</v>
      </c>
      <c r="F48" s="0" t="n">
        <v>18</v>
      </c>
      <c r="G48" s="0" t="n">
        <v>3.12299990653992</v>
      </c>
      <c r="H48" s="0" t="n">
        <v>-3.3103334903717</v>
      </c>
      <c r="I48" s="0" t="n">
        <v>15</v>
      </c>
      <c r="J48" s="0" t="n">
        <v>11.9181728363037</v>
      </c>
      <c r="K48" s="0" t="n">
        <v>4.19999980926514</v>
      </c>
      <c r="L48" s="0" t="n">
        <v>-0.458333492279053</v>
      </c>
      <c r="M48" s="0" t="n">
        <v>6.02961158752441</v>
      </c>
      <c r="N48" s="0" t="n">
        <v>0</v>
      </c>
      <c r="O48" s="0" t="n">
        <v>0</v>
      </c>
      <c r="P48" s="0" t="s">
        <v>144</v>
      </c>
      <c r="Q48" s="0" t="s">
        <v>153</v>
      </c>
      <c r="R48" s="0" t="n">
        <v>1</v>
      </c>
      <c r="S48" s="0" t="s">
        <v>156</v>
      </c>
      <c r="T48" s="0" t="n">
        <v>0</v>
      </c>
      <c r="U48" s="0" t="n">
        <v>149967.4</v>
      </c>
      <c r="V48" s="0" t="n">
        <v>0.00577103812247515</v>
      </c>
      <c r="W48" s="0" t="n">
        <v>631.991027832031</v>
      </c>
      <c r="X48" s="0" t="n">
        <v>0.00403953576460481</v>
      </c>
      <c r="Y48" s="0" t="n">
        <f aca="false">IF(ISNUMBER(C48),INDEX(Scorecard!$D$5:$D$12,SUMPRODUCT(--(Scorecard!$G$5:$G$11&lt;C48))+1),Scorecard!$D$13)</f>
        <v>-0.0290424113398221</v>
      </c>
      <c r="Z48" s="0" t="n">
        <f aca="false">IF(ISNUMBER(D48),INDEX(Scorecard!$D$14:$D$17,SUMPRODUCT(--(Scorecard!$G$14:$G$16&lt;D48))+1),Scorecard!$D$18)</f>
        <v>0.0505355481560174</v>
      </c>
      <c r="AA48" s="0" t="n">
        <f aca="false">IF(ISNUMBER(E48),INDEX(Scorecard!$D$19:$D$26,SUMPRODUCT(--(Scorecard!$G$19:$G$25&lt;E48))+1),Scorecard!$D$27)</f>
        <v>-0.0341578513653732</v>
      </c>
      <c r="AB48" s="0" t="n">
        <f aca="false">IF(ISNUMBER(F48),INDEX(Scorecard!$D$28:$D$35,SUMPRODUCT(--(Scorecard!$G$28:$G$34&lt;F48))+1),Scorecard!$D$36)</f>
        <v>0.624829191519909</v>
      </c>
      <c r="AC48" s="0" t="n">
        <f aca="false">IF(ISNUMBER(H48),INDEX(Scorecard!$D$37:$D$44,SUMPRODUCT(--(Scorecard!$G$37:$G$43&lt;H48))+1),Scorecard!$D$45)</f>
        <v>1.35057635045042</v>
      </c>
      <c r="AD48" s="0" t="n">
        <f aca="false">IF(ISNUMBER(I48),INDEX(Scorecard!$D$46:$D$52,SUMPRODUCT(--(Scorecard!$G$46:$G$51&lt;I48))+1),Scorecard!$D$53)</f>
        <v>-0.114272400683245</v>
      </c>
      <c r="AE48" s="0" t="n">
        <f aca="false">IF(ISNUMBER(K48),INDEX(Scorecard!$D$54:$D$61,SUMPRODUCT(--(Scorecard!$G$54:$G$60&lt;K48))+1),Scorecard!$D$62)</f>
        <v>0.489050497890326</v>
      </c>
      <c r="AF48" s="0" t="n">
        <f aca="false">IF(ISNUMBER(L48),INDEX(Scorecard!$D$63:$D$68,SUMPRODUCT(--(Scorecard!$G$63:$G$67&lt;L48))+1),Scorecard!$D$69)</f>
        <v>0.322484508656054</v>
      </c>
      <c r="AG48" s="0" t="n">
        <f aca="false">Inputs!$B$10+Scorecard!$J$5*Y48+Scorecard!$J$6*Z48+Scorecard!$J$7*AA48+Scorecard!$J$8*AB48+Scorecard!$J$9*AC48+Scorecard!$J$10*AD48+Scorecard!$J$11*AE48+Scorecard!$J$12*AF48</f>
        <v>-5.02074691352167</v>
      </c>
      <c r="AH48" s="0" t="n">
        <f aca="false">MIN(1-Inputs!$B$13,MAX(Inputs!$B$13,1/(1+EXP(-(Inputs!$B$11*AG48+Inputs!$B$12)))))</f>
        <v>0.00577103833489613</v>
      </c>
      <c r="AI48" s="0" t="n">
        <f aca="false">Inputs!$B$9-Inputs!$B$8*AG48</f>
        <v>631.991009678431</v>
      </c>
      <c r="AJ48" s="0" t="n">
        <f aca="false">RANK(AH48,$AH$5:$AH$2004,0)+COUNTIF($AH$4:AH47,AH48)</f>
        <v>1162</v>
      </c>
      <c r="AK48" s="0" t="n">
        <f aca="false">IF(AJ48&lt;=Deciles!$B$5*(Deciles!$B$4+1),INT((AJ48-1)/(Deciles!$B$4+1))+1,Deciles!$B$5+INT((AJ48-1-Deciles!$B$5*(Deciles!$B$4+1))/Deciles!$B$4)+1)</f>
        <v>6</v>
      </c>
    </row>
    <row r="49" customFormat="false" ht="15" hidden="false" customHeight="false" outlineLevel="0" collapsed="false">
      <c r="A49" s="0" t="n">
        <v>1566</v>
      </c>
      <c r="B49" s="0" t="s">
        <v>139</v>
      </c>
      <c r="C49" s="0" t="n">
        <v>754</v>
      </c>
      <c r="D49" s="0" t="n">
        <v>74.0779037475586</v>
      </c>
      <c r="E49" s="0" t="n">
        <v>60.1838493347168</v>
      </c>
      <c r="F49" s="0" t="n">
        <v>10</v>
      </c>
      <c r="G49" s="0" t="n">
        <v>4.4689998626709</v>
      </c>
      <c r="H49" s="0" t="n">
        <v>1.4523332118988</v>
      </c>
      <c r="I49" s="0" t="n">
        <v>41</v>
      </c>
      <c r="J49" s="0" t="n">
        <v>12.3544178009033</v>
      </c>
      <c r="K49" s="0" t="n">
        <v>6.13333320617676</v>
      </c>
      <c r="L49" s="0" t="n">
        <v>-3.5</v>
      </c>
      <c r="M49" s="0" t="n">
        <v>3.62166213989258</v>
      </c>
      <c r="N49" s="0" t="n">
        <v>0</v>
      </c>
      <c r="O49" s="0" t="n">
        <v>0</v>
      </c>
      <c r="P49" s="0" t="s">
        <v>140</v>
      </c>
      <c r="Q49" s="0" t="s">
        <v>141</v>
      </c>
      <c r="R49" s="0" t="n">
        <v>2</v>
      </c>
      <c r="S49" s="0" t="s">
        <v>149</v>
      </c>
      <c r="T49" s="0" t="n">
        <v>0</v>
      </c>
      <c r="U49" s="0" t="n">
        <v>231982.62</v>
      </c>
      <c r="V49" s="0" t="n">
        <v>0.00316103594377637</v>
      </c>
      <c r="W49" s="0" t="n">
        <v>648.353332519531</v>
      </c>
      <c r="X49" s="0" t="n">
        <v>0.00298236194066703</v>
      </c>
      <c r="Y49" s="0" t="n">
        <f aca="false">IF(ISNUMBER(C49),INDEX(Scorecard!$D$5:$D$12,SUMPRODUCT(--(Scorecard!$G$5:$G$11&lt;C49))+1),Scorecard!$D$13)</f>
        <v>0.733188958177614</v>
      </c>
      <c r="Z49" s="0" t="n">
        <f aca="false">IF(ISNUMBER(D49),INDEX(Scorecard!$D$14:$D$17,SUMPRODUCT(--(Scorecard!$G$14:$G$16&lt;D49))+1),Scorecard!$D$18)</f>
        <v>0.128579646629417</v>
      </c>
      <c r="AA49" s="0" t="n">
        <f aca="false">IF(ISNUMBER(E49),INDEX(Scorecard!$D$19:$D$26,SUMPRODUCT(--(Scorecard!$G$19:$G$25&lt;E49))+1),Scorecard!$D$27)</f>
        <v>0.267179331770092</v>
      </c>
      <c r="AB49" s="0" t="n">
        <f aca="false">IF(ISNUMBER(F49),INDEX(Scorecard!$D$28:$D$35,SUMPRODUCT(--(Scorecard!$G$28:$G$34&lt;F49))+1),Scorecard!$D$36)</f>
        <v>0.624829191519909</v>
      </c>
      <c r="AC49" s="0" t="n">
        <f aca="false">IF(ISNUMBER(H49),INDEX(Scorecard!$D$37:$D$44,SUMPRODUCT(--(Scorecard!$G$37:$G$43&lt;H49))+1),Scorecard!$D$45)</f>
        <v>-0.975503570149195</v>
      </c>
      <c r="AD49" s="0" t="n">
        <f aca="false">IF(ISNUMBER(I49),INDEX(Scorecard!$D$46:$D$52,SUMPRODUCT(--(Scorecard!$G$46:$G$51&lt;I49))+1),Scorecard!$D$53)</f>
        <v>0.569875412099532</v>
      </c>
      <c r="AE49" s="0" t="n">
        <f aca="false">IF(ISNUMBER(K49),INDEX(Scorecard!$D$54:$D$61,SUMPRODUCT(--(Scorecard!$G$54:$G$60&lt;K49))+1),Scorecard!$D$62)</f>
        <v>0.0151758992857273</v>
      </c>
      <c r="AF49" s="0" t="n">
        <f aca="false">IF(ISNUMBER(L49),INDEX(Scorecard!$D$63:$D$68,SUMPRODUCT(--(Scorecard!$G$63:$G$67&lt;L49))+1),Scorecard!$D$69)</f>
        <v>-0.340582194386522</v>
      </c>
      <c r="AG49" s="0" t="n">
        <f aca="false">Inputs!$B$10+Scorecard!$J$5*Y49+Scorecard!$J$6*Z49+Scorecard!$J$7*AA49+Scorecard!$J$8*AB49+Scorecard!$J$9*AC49+Scorecard!$J$10*AD49+Scorecard!$J$11*AE49+Scorecard!$J$12*AF49</f>
        <v>-5.58782117756851</v>
      </c>
      <c r="AH49" s="0" t="n">
        <f aca="false">MIN(1-Inputs!$B$13,MAX(Inputs!$B$13,1/(1+EXP(-(Inputs!$B$11*AG49+Inputs!$B$12)))))</f>
        <v>0.00316103598551363</v>
      </c>
      <c r="AI49" s="0" t="n">
        <f aca="false">Inputs!$B$9-Inputs!$B$8*AG49</f>
        <v>648.353314249554</v>
      </c>
      <c r="AJ49" s="0" t="n">
        <f aca="false">RANK(AH49,$AH$5:$AH$2004,0)+COUNTIF($AH$4:AH48,AH49)</f>
        <v>1515</v>
      </c>
      <c r="AK49" s="0" t="n">
        <f aca="false">IF(AJ49&lt;=Deciles!$B$5*(Deciles!$B$4+1),INT((AJ49-1)/(Deciles!$B$4+1))+1,Deciles!$B$5+INT((AJ49-1-Deciles!$B$5*(Deciles!$B$4+1))/Deciles!$B$4)+1)</f>
        <v>8</v>
      </c>
    </row>
    <row r="50" customFormat="false" ht="15" hidden="false" customHeight="false" outlineLevel="0" collapsed="false">
      <c r="A50" s="0" t="n">
        <v>1568</v>
      </c>
      <c r="B50" s="0" t="s">
        <v>145</v>
      </c>
      <c r="C50" s="0" t="n">
        <v>781</v>
      </c>
      <c r="D50" s="0" t="n">
        <v>80</v>
      </c>
      <c r="E50" s="0" t="n">
        <v>78.2993545532227</v>
      </c>
      <c r="F50" s="0" t="n">
        <v>19</v>
      </c>
      <c r="G50" s="0" t="n">
        <v>3.05399990081787</v>
      </c>
      <c r="H50" s="0" t="n">
        <v>-0.462666749954224</v>
      </c>
      <c r="I50" s="0" t="n">
        <v>4</v>
      </c>
      <c r="J50" s="0" t="n">
        <v>12.3018016815186</v>
      </c>
      <c r="K50" s="0" t="n">
        <v>4.85833311080933</v>
      </c>
      <c r="L50" s="0" t="n">
        <v>-1.875</v>
      </c>
      <c r="M50" s="0" t="n">
        <v>4.48895072937012</v>
      </c>
      <c r="N50" s="0" t="n">
        <v>0</v>
      </c>
      <c r="O50" s="0" t="n">
        <v>0</v>
      </c>
      <c r="P50" s="0" t="s">
        <v>144</v>
      </c>
      <c r="Q50" s="0" t="s">
        <v>141</v>
      </c>
      <c r="R50" s="0" t="n">
        <v>2</v>
      </c>
      <c r="S50" s="0" t="s">
        <v>161</v>
      </c>
      <c r="T50" s="0" t="n">
        <v>0</v>
      </c>
      <c r="U50" s="0" t="n">
        <v>220092.12</v>
      </c>
      <c r="V50" s="0" t="n">
        <v>0.00210215523838997</v>
      </c>
      <c r="W50" s="0" t="n">
        <v>659.422546386719</v>
      </c>
      <c r="X50" s="0" t="n">
        <v>0.00169788592029363</v>
      </c>
      <c r="Y50" s="0" t="n">
        <f aca="false">IF(ISNUMBER(C50),INDEX(Scorecard!$D$5:$D$12,SUMPRODUCT(--(Scorecard!$G$5:$G$11&lt;C50))+1),Scorecard!$D$13)</f>
        <v>1.23750384304241</v>
      </c>
      <c r="Z50" s="0" t="n">
        <f aca="false">IF(ISNUMBER(D50),INDEX(Scorecard!$D$14:$D$17,SUMPRODUCT(--(Scorecard!$G$14:$G$16&lt;D50))+1),Scorecard!$D$18)</f>
        <v>0.0505355481560174</v>
      </c>
      <c r="AA50" s="0" t="n">
        <f aca="false">IF(ISNUMBER(E50),INDEX(Scorecard!$D$19:$D$26,SUMPRODUCT(--(Scorecard!$G$19:$G$25&lt;E50))+1),Scorecard!$D$27)</f>
        <v>-0.0341578513653732</v>
      </c>
      <c r="AB50" s="0" t="n">
        <f aca="false">IF(ISNUMBER(F50),INDEX(Scorecard!$D$28:$D$35,SUMPRODUCT(--(Scorecard!$G$28:$G$34&lt;F50))+1),Scorecard!$D$36)</f>
        <v>0.624829191519909</v>
      </c>
      <c r="AC50" s="0" t="n">
        <f aca="false">IF(ISNUMBER(H50),INDEX(Scorecard!$D$37:$D$44,SUMPRODUCT(--(Scorecard!$G$37:$G$43&lt;H50))+1),Scorecard!$D$45)</f>
        <v>0.769716833645565</v>
      </c>
      <c r="AD50" s="0" t="n">
        <f aca="false">IF(ISNUMBER(I50),INDEX(Scorecard!$D$46:$D$52,SUMPRODUCT(--(Scorecard!$G$46:$G$51&lt;I50))+1),Scorecard!$D$53)</f>
        <v>-0.161534840507194</v>
      </c>
      <c r="AE50" s="0" t="n">
        <f aca="false">IF(ISNUMBER(K50),INDEX(Scorecard!$D$54:$D$61,SUMPRODUCT(--(Scorecard!$G$54:$G$60&lt;K50))+1),Scorecard!$D$62)</f>
        <v>0.214429354789033</v>
      </c>
      <c r="AF50" s="0" t="n">
        <f aca="false">IF(ISNUMBER(L50),INDEX(Scorecard!$D$63:$D$68,SUMPRODUCT(--(Scorecard!$G$63:$G$67&lt;L50))+1),Scorecard!$D$69)</f>
        <v>-0.340582194386522</v>
      </c>
      <c r="AG50" s="0" t="n">
        <f aca="false">Inputs!$B$10+Scorecard!$J$5*Y50+Scorecard!$J$6*Z50+Scorecard!$J$7*AA50+Scorecard!$J$8*AB50+Scorecard!$J$9*AC50+Scorecard!$J$10*AD50+Scorecard!$J$11*AE50+Scorecard!$J$12*AF50</f>
        <v>-5.97145074725239</v>
      </c>
      <c r="AH50" s="0" t="n">
        <f aca="false">MIN(1-Inputs!$B$13,MAX(Inputs!$B$13,1/(1+EXP(-(Inputs!$B$11*AG50+Inputs!$B$12)))))</f>
        <v>0.00210215530945691</v>
      </c>
      <c r="AI50" s="0" t="n">
        <f aca="false">Inputs!$B$9-Inputs!$B$8*AG50</f>
        <v>659.42252380398</v>
      </c>
      <c r="AJ50" s="0" t="n">
        <f aca="false">RANK(AH50,$AH$5:$AH$2004,0)+COUNTIF($AH$4:AH49,AH50)</f>
        <v>1678</v>
      </c>
      <c r="AK50" s="0" t="n">
        <f aca="false">IF(AJ50&lt;=Deciles!$B$5*(Deciles!$B$4+1),INT((AJ50-1)/(Deciles!$B$4+1))+1,Deciles!$B$5+INT((AJ50-1-Deciles!$B$5*(Deciles!$B$4+1))/Deciles!$B$4)+1)</f>
        <v>9</v>
      </c>
    </row>
    <row r="51" customFormat="false" ht="15" hidden="false" customHeight="false" outlineLevel="0" collapsed="false">
      <c r="A51" s="0" t="n">
        <v>1662</v>
      </c>
      <c r="B51" s="0" t="s">
        <v>152</v>
      </c>
      <c r="C51" s="0" t="n">
        <v>759</v>
      </c>
      <c r="D51" s="0" t="n">
        <v>80</v>
      </c>
      <c r="E51" s="0" t="n">
        <v>71.2263336181641</v>
      </c>
      <c r="F51" s="0" t="n">
        <v>30</v>
      </c>
      <c r="G51" s="0" t="n">
        <v>3.02800011634827</v>
      </c>
      <c r="H51" s="0" t="n">
        <v>-3.40533328056335</v>
      </c>
      <c r="I51" s="0" t="n">
        <v>25</v>
      </c>
      <c r="J51" s="0" t="n">
        <v>12.5011510848999</v>
      </c>
      <c r="K51" s="0" t="n">
        <v>4.30000019073486</v>
      </c>
      <c r="L51" s="0" t="n">
        <v>-0.458333015441895</v>
      </c>
      <c r="M51" s="0" t="n">
        <v>3.47430324554443</v>
      </c>
      <c r="N51" s="0" t="n">
        <v>0</v>
      </c>
      <c r="O51" s="0" t="n">
        <v>0</v>
      </c>
      <c r="P51" s="0" t="s">
        <v>140</v>
      </c>
      <c r="Q51" s="0" t="s">
        <v>141</v>
      </c>
      <c r="R51" s="0" t="n">
        <v>2</v>
      </c>
      <c r="S51" s="0" t="s">
        <v>159</v>
      </c>
      <c r="T51" s="0" t="n">
        <v>0</v>
      </c>
      <c r="U51" s="0" t="n">
        <v>268646.47</v>
      </c>
      <c r="V51" s="0" t="n">
        <v>0.00443465076386929</v>
      </c>
      <c r="W51" s="0" t="n">
        <v>639.156127929688</v>
      </c>
      <c r="X51" s="0" t="n">
        <v>0.005106829572469</v>
      </c>
      <c r="Y51" s="0" t="n">
        <f aca="false">IF(ISNUMBER(C51),INDEX(Scorecard!$D$5:$D$12,SUMPRODUCT(--(Scorecard!$G$5:$G$11&lt;C51))+1),Scorecard!$D$13)</f>
        <v>0.733188958177614</v>
      </c>
      <c r="Z51" s="0" t="n">
        <f aca="false">IF(ISNUMBER(D51),INDEX(Scorecard!$D$14:$D$17,SUMPRODUCT(--(Scorecard!$G$14:$G$16&lt;D51))+1),Scorecard!$D$18)</f>
        <v>0.0505355481560174</v>
      </c>
      <c r="AA51" s="0" t="n">
        <f aca="false">IF(ISNUMBER(E51),INDEX(Scorecard!$D$19:$D$26,SUMPRODUCT(--(Scorecard!$G$19:$G$25&lt;E51))+1),Scorecard!$D$27)</f>
        <v>0.0530843085177338</v>
      </c>
      <c r="AB51" s="0" t="n">
        <f aca="false">IF(ISNUMBER(F51),INDEX(Scorecard!$D$28:$D$35,SUMPRODUCT(--(Scorecard!$G$28:$G$34&lt;F51))+1),Scorecard!$D$36)</f>
        <v>0.126913191054783</v>
      </c>
      <c r="AC51" s="0" t="n">
        <f aca="false">IF(ISNUMBER(H51),INDEX(Scorecard!$D$37:$D$44,SUMPRODUCT(--(Scorecard!$G$37:$G$43&lt;H51))+1),Scorecard!$D$45)</f>
        <v>1.35057635045042</v>
      </c>
      <c r="AD51" s="0" t="n">
        <f aca="false">IF(ISNUMBER(I51),INDEX(Scorecard!$D$46:$D$52,SUMPRODUCT(--(Scorecard!$G$46:$G$51&lt;I51))+1),Scorecard!$D$53)</f>
        <v>-0.048559051279741</v>
      </c>
      <c r="AE51" s="0" t="n">
        <f aca="false">IF(ISNUMBER(K51),INDEX(Scorecard!$D$54:$D$61,SUMPRODUCT(--(Scorecard!$G$54:$G$60&lt;K51))+1),Scorecard!$D$62)</f>
        <v>0.489050497890326</v>
      </c>
      <c r="AF51" s="0" t="n">
        <f aca="false">IF(ISNUMBER(L51),INDEX(Scorecard!$D$63:$D$68,SUMPRODUCT(--(Scorecard!$G$63:$G$67&lt;L51))+1),Scorecard!$D$69)</f>
        <v>0.322484508656054</v>
      </c>
      <c r="AG51" s="0" t="n">
        <f aca="false">Inputs!$B$10+Scorecard!$J$5*Y51+Scorecard!$J$6*Z51+Scorecard!$J$7*AA51+Scorecard!$J$8*AB51+Scorecard!$J$9*AC51+Scorecard!$J$10*AD51+Scorecard!$J$11*AE51+Scorecard!$J$12*AF51</f>
        <v>-5.26907200173168</v>
      </c>
      <c r="AH51" s="0" t="n">
        <f aca="false">MIN(1-Inputs!$B$13,MAX(Inputs!$B$13,1/(1+EXP(-(Inputs!$B$11*AG51+Inputs!$B$12)))))</f>
        <v>0.00443465073075727</v>
      </c>
      <c r="AI51" s="0" t="n">
        <f aca="false">Inputs!$B$9-Inputs!$B$8*AG51</f>
        <v>639.156157144209</v>
      </c>
      <c r="AJ51" s="0" t="n">
        <f aca="false">RANK(AH51,$AH$5:$AH$2004,0)+COUNTIF($AH$4:AH50,AH51)</f>
        <v>1321</v>
      </c>
      <c r="AK51" s="0" t="n">
        <f aca="false">IF(AJ51&lt;=Deciles!$B$5*(Deciles!$B$4+1),INT((AJ51-1)/(Deciles!$B$4+1))+1,Deciles!$B$5+INT((AJ51-1-Deciles!$B$5*(Deciles!$B$4+1))/Deciles!$B$4)+1)</f>
        <v>7</v>
      </c>
    </row>
    <row r="52" customFormat="false" ht="15" hidden="false" customHeight="false" outlineLevel="0" collapsed="false">
      <c r="A52" s="0" t="n">
        <v>1665</v>
      </c>
      <c r="B52" s="0" t="s">
        <v>157</v>
      </c>
      <c r="C52" s="0" t="n">
        <v>796</v>
      </c>
      <c r="D52" s="0" t="n">
        <v>80</v>
      </c>
      <c r="E52" s="0" t="n">
        <v>75.1202087402344</v>
      </c>
      <c r="F52" s="0" t="n">
        <v>29</v>
      </c>
      <c r="G52" s="0" t="n">
        <v>4.04899978637695</v>
      </c>
      <c r="H52" s="0" t="n">
        <v>0.165666341781616</v>
      </c>
      <c r="I52" s="0" t="n">
        <v>14</v>
      </c>
      <c r="J52" s="0" t="n">
        <v>11.8168468475342</v>
      </c>
      <c r="K52" s="0" t="n">
        <v>4.12307691574097</v>
      </c>
      <c r="L52" s="0" t="n">
        <v>-0.276923179626465</v>
      </c>
      <c r="M52" s="0" t="n">
        <v>3.64271926879883</v>
      </c>
      <c r="N52" s="0" t="n">
        <v>0</v>
      </c>
      <c r="O52" s="0" t="n">
        <v>0</v>
      </c>
      <c r="P52" s="0" t="s">
        <v>140</v>
      </c>
      <c r="Q52" s="0" t="s">
        <v>141</v>
      </c>
      <c r="R52" s="0" t="n">
        <v>1</v>
      </c>
      <c r="S52" s="0" t="s">
        <v>162</v>
      </c>
      <c r="T52" s="0" t="n">
        <v>0</v>
      </c>
      <c r="U52" s="0" t="n">
        <v>135516.19</v>
      </c>
      <c r="V52" s="0" t="n">
        <v>0.000987420789897442</v>
      </c>
      <c r="W52" s="0" t="n">
        <v>679.903015136719</v>
      </c>
      <c r="X52" s="0" t="n">
        <v>0.0012492403620854</v>
      </c>
      <c r="Y52" s="0" t="n">
        <f aca="false">IF(ISNUMBER(C52),INDEX(Scorecard!$D$5:$D$12,SUMPRODUCT(--(Scorecard!$G$5:$G$11&lt;C52))+1),Scorecard!$D$13)</f>
        <v>2.19112706886128</v>
      </c>
      <c r="Z52" s="0" t="n">
        <f aca="false">IF(ISNUMBER(D52),INDEX(Scorecard!$D$14:$D$17,SUMPRODUCT(--(Scorecard!$G$14:$G$16&lt;D52))+1),Scorecard!$D$18)</f>
        <v>0.0505355481560174</v>
      </c>
      <c r="AA52" s="0" t="n">
        <f aca="false">IF(ISNUMBER(E52),INDEX(Scorecard!$D$19:$D$26,SUMPRODUCT(--(Scorecard!$G$19:$G$25&lt;E52))+1),Scorecard!$D$27)</f>
        <v>-0.0341578513653732</v>
      </c>
      <c r="AB52" s="0" t="n">
        <f aca="false">IF(ISNUMBER(F52),INDEX(Scorecard!$D$28:$D$35,SUMPRODUCT(--(Scorecard!$G$28:$G$34&lt;F52))+1),Scorecard!$D$36)</f>
        <v>0.165097008946478</v>
      </c>
      <c r="AC52" s="0" t="n">
        <f aca="false">IF(ISNUMBER(H52),INDEX(Scorecard!$D$37:$D$44,SUMPRODUCT(--(Scorecard!$G$37:$G$43&lt;H52))+1),Scorecard!$D$45)</f>
        <v>0.102184252677548</v>
      </c>
      <c r="AD52" s="0" t="n">
        <f aca="false">IF(ISNUMBER(I52),INDEX(Scorecard!$D$46:$D$52,SUMPRODUCT(--(Scorecard!$G$46:$G$51&lt;I52))+1),Scorecard!$D$53)</f>
        <v>-0.114272400683245</v>
      </c>
      <c r="AE52" s="0" t="n">
        <f aca="false">IF(ISNUMBER(K52),INDEX(Scorecard!$D$54:$D$61,SUMPRODUCT(--(Scorecard!$G$54:$G$60&lt;K52))+1),Scorecard!$D$62)</f>
        <v>0.489050497890326</v>
      </c>
      <c r="AF52" s="0" t="n">
        <f aca="false">IF(ISNUMBER(L52),INDEX(Scorecard!$D$63:$D$68,SUMPRODUCT(--(Scorecard!$G$63:$G$67&lt;L52))+1),Scorecard!$D$69)</f>
        <v>0.322484508656054</v>
      </c>
      <c r="AG52" s="0" t="n">
        <f aca="false">Inputs!$B$10+Scorecard!$J$5*Y52+Scorecard!$J$6*Z52+Scorecard!$J$7*AA52+Scorecard!$J$8*AB52+Scorecard!$J$9*AC52+Scorecard!$J$10*AD52+Scorecard!$J$11*AE52+Scorecard!$J$12*AF52</f>
        <v>-6.68125151148918</v>
      </c>
      <c r="AH52" s="0" t="n">
        <f aca="false">MIN(1-Inputs!$B$13,MAX(Inputs!$B$13,1/(1+EXP(-(Inputs!$B$11*AG52+Inputs!$B$12)))))</f>
        <v>0.000987420731841985</v>
      </c>
      <c r="AI52" s="0" t="n">
        <f aca="false">Inputs!$B$9-Inputs!$B$8*AG52</f>
        <v>679.903044655652</v>
      </c>
      <c r="AJ52" s="0" t="n">
        <f aca="false">RANK(AH52,$AH$5:$AH$2004,0)+COUNTIF($AH$4:AH51,AH52)</f>
        <v>1904</v>
      </c>
      <c r="AK52" s="0" t="n">
        <f aca="false">IF(AJ52&lt;=Deciles!$B$5*(Deciles!$B$4+1),INT((AJ52-1)/(Deciles!$B$4+1))+1,Deciles!$B$5+INT((AJ52-1-Deciles!$B$5*(Deciles!$B$4+1))/Deciles!$B$4)+1)</f>
        <v>10</v>
      </c>
    </row>
    <row r="53" customFormat="false" ht="15" hidden="false" customHeight="false" outlineLevel="0" collapsed="false">
      <c r="A53" s="0" t="n">
        <v>1668</v>
      </c>
      <c r="B53" s="0" t="s">
        <v>150</v>
      </c>
      <c r="C53" s="0" t="n">
        <v>813</v>
      </c>
      <c r="D53" s="0" t="n">
        <v>83.1106109619141</v>
      </c>
      <c r="E53" s="0" t="n">
        <v>71.9335174560547</v>
      </c>
      <c r="F53" s="0" t="n">
        <v>22</v>
      </c>
      <c r="G53" s="0" t="n">
        <v>2.74799990653992</v>
      </c>
      <c r="H53" s="0" t="n">
        <v>-3.88533329963684</v>
      </c>
      <c r="I53" s="0" t="n">
        <v>27</v>
      </c>
      <c r="J53" s="0" t="n">
        <v>12.3052425384522</v>
      </c>
      <c r="K53" s="0" t="n">
        <v>4</v>
      </c>
      <c r="L53" s="0" t="n">
        <v>-0.208333492279053</v>
      </c>
      <c r="M53" s="0" t="n">
        <v>4.23436641693115</v>
      </c>
      <c r="N53" s="0" t="n">
        <v>0</v>
      </c>
      <c r="O53" s="0" t="n">
        <v>0</v>
      </c>
      <c r="P53" s="0" t="s">
        <v>144</v>
      </c>
      <c r="Q53" s="0" t="s">
        <v>141</v>
      </c>
      <c r="R53" s="0" t="n">
        <v>1</v>
      </c>
      <c r="S53" s="0" t="s">
        <v>148</v>
      </c>
      <c r="T53" s="0" t="n">
        <v>0</v>
      </c>
      <c r="U53" s="0" t="n">
        <v>220850.83</v>
      </c>
      <c r="V53" s="0" t="n">
        <v>0.000503008835949004</v>
      </c>
      <c r="W53" s="0" t="n">
        <v>698.170654296875</v>
      </c>
      <c r="X53" s="0" t="n">
        <v>0.000690017419401556</v>
      </c>
      <c r="Y53" s="0" t="n">
        <f aca="false">IF(ISNUMBER(C53),INDEX(Scorecard!$D$5:$D$12,SUMPRODUCT(--(Scorecard!$G$5:$G$11&lt;C53))+1),Scorecard!$D$13)</f>
        <v>2.19112706886128</v>
      </c>
      <c r="Z53" s="0" t="n">
        <f aca="false">IF(ISNUMBER(D53),INDEX(Scorecard!$D$14:$D$17,SUMPRODUCT(--(Scorecard!$G$14:$G$16&lt;D53))+1),Scorecard!$D$18)</f>
        <v>0.0505355481560174</v>
      </c>
      <c r="AA53" s="0" t="n">
        <f aca="false">IF(ISNUMBER(E53),INDEX(Scorecard!$D$19:$D$26,SUMPRODUCT(--(Scorecard!$G$19:$G$25&lt;E53))+1),Scorecard!$D$27)</f>
        <v>0.0530843085177338</v>
      </c>
      <c r="AB53" s="0" t="n">
        <f aca="false">IF(ISNUMBER(F53),INDEX(Scorecard!$D$28:$D$35,SUMPRODUCT(--(Scorecard!$G$28:$G$34&lt;F53))+1),Scorecard!$D$36)</f>
        <v>0.624829191519909</v>
      </c>
      <c r="AC53" s="0" t="n">
        <f aca="false">IF(ISNUMBER(H53),INDEX(Scorecard!$D$37:$D$44,SUMPRODUCT(--(Scorecard!$G$37:$G$43&lt;H53))+1),Scorecard!$D$45)</f>
        <v>1.35057635045042</v>
      </c>
      <c r="AD53" s="0" t="n">
        <f aca="false">IF(ISNUMBER(I53),INDEX(Scorecard!$D$46:$D$52,SUMPRODUCT(--(Scorecard!$G$46:$G$51&lt;I53))+1),Scorecard!$D$53)</f>
        <v>0.123869379412532</v>
      </c>
      <c r="AE53" s="0" t="n">
        <f aca="false">IF(ISNUMBER(K53),INDEX(Scorecard!$D$54:$D$61,SUMPRODUCT(--(Scorecard!$G$54:$G$60&lt;K53))+1),Scorecard!$D$62)</f>
        <v>0.489050497890326</v>
      </c>
      <c r="AF53" s="0" t="n">
        <f aca="false">IF(ISNUMBER(L53),INDEX(Scorecard!$D$63:$D$68,SUMPRODUCT(--(Scorecard!$G$63:$G$67&lt;L53))+1),Scorecard!$D$69)</f>
        <v>0.322484508656054</v>
      </c>
      <c r="AG53" s="0" t="n">
        <f aca="false">Inputs!$B$10+Scorecard!$J$5*Y53+Scorecard!$J$6*Z53+Scorecard!$J$7*AA53+Scorecard!$J$8*AB53+Scorecard!$J$9*AC53+Scorecard!$J$10*AD53+Scorecard!$J$11*AE53+Scorecard!$J$12*AF53</f>
        <v>-7.31435852412644</v>
      </c>
      <c r="AH53" s="0" t="n">
        <f aca="false">MIN(1-Inputs!$B$13,MAX(Inputs!$B$13,1/(1+EXP(-(Inputs!$B$11*AG53+Inputs!$B$12)))))</f>
        <v>0.000503008817899681</v>
      </c>
      <c r="AI53" s="0" t="n">
        <f aca="false">Inputs!$B$9-Inputs!$B$8*AG53</f>
        <v>698.170651605328</v>
      </c>
      <c r="AJ53" s="0" t="n">
        <f aca="false">RANK(AH53,$AH$5:$AH$2004,0)+COUNTIF($AH$4:AH52,AH53)</f>
        <v>1986</v>
      </c>
      <c r="AK53" s="0" t="n">
        <f aca="false">IF(AJ53&lt;=Deciles!$B$5*(Deciles!$B$4+1),INT((AJ53-1)/(Deciles!$B$4+1))+1,Deciles!$B$5+INT((AJ53-1-Deciles!$B$5*(Deciles!$B$4+1))/Deciles!$B$4)+1)</f>
        <v>10</v>
      </c>
    </row>
    <row r="54" customFormat="false" ht="15" hidden="false" customHeight="false" outlineLevel="0" collapsed="false">
      <c r="A54" s="0" t="n">
        <v>1673</v>
      </c>
      <c r="B54" s="0" t="s">
        <v>158</v>
      </c>
      <c r="C54" s="0" t="n">
        <v>748</v>
      </c>
      <c r="D54" s="0" t="n">
        <v>80</v>
      </c>
      <c r="E54" s="0" t="n">
        <v>78.78857421875</v>
      </c>
      <c r="F54" s="0" t="n">
        <v>34</v>
      </c>
      <c r="G54" s="0" t="n">
        <v>3.61800003051758</v>
      </c>
      <c r="H54" s="0" t="n">
        <v>0.701333284378052</v>
      </c>
      <c r="I54" s="0" t="n">
        <v>6</v>
      </c>
      <c r="J54" s="0" t="n">
        <v>12.7253093719482</v>
      </c>
      <c r="K54" s="0" t="n">
        <v>7.53333330154419</v>
      </c>
      <c r="L54" s="0" t="n">
        <v>2.71025657653809</v>
      </c>
      <c r="M54" s="0" t="n">
        <v>0.591292560100555</v>
      </c>
      <c r="N54" s="0" t="n">
        <v>0</v>
      </c>
      <c r="O54" s="0" t="n">
        <v>0</v>
      </c>
      <c r="P54" s="0" t="s">
        <v>140</v>
      </c>
      <c r="Q54" s="0" t="s">
        <v>160</v>
      </c>
      <c r="R54" s="0" t="n">
        <v>2</v>
      </c>
      <c r="S54" s="0" t="s">
        <v>154</v>
      </c>
      <c r="T54" s="0" t="n">
        <v>0</v>
      </c>
      <c r="U54" s="0" t="n">
        <v>336148.8</v>
      </c>
      <c r="V54" s="0" t="n">
        <v>0.018272427842021</v>
      </c>
      <c r="W54" s="0" t="n">
        <v>600.455932617188</v>
      </c>
      <c r="X54" s="0" t="n">
        <v>0.0146879889070988</v>
      </c>
      <c r="Y54" s="0" t="n">
        <f aca="false">IF(ISNUMBER(C54),INDEX(Scorecard!$D$5:$D$12,SUMPRODUCT(--(Scorecard!$G$5:$G$11&lt;C54))+1),Scorecard!$D$13)</f>
        <v>0.488358159108655</v>
      </c>
      <c r="Z54" s="0" t="n">
        <f aca="false">IF(ISNUMBER(D54),INDEX(Scorecard!$D$14:$D$17,SUMPRODUCT(--(Scorecard!$G$14:$G$16&lt;D54))+1),Scorecard!$D$18)</f>
        <v>0.0505355481560174</v>
      </c>
      <c r="AA54" s="0" t="n">
        <f aca="false">IF(ISNUMBER(E54),INDEX(Scorecard!$D$19:$D$26,SUMPRODUCT(--(Scorecard!$G$19:$G$25&lt;E54))+1),Scorecard!$D$27)</f>
        <v>-0.0341578513653732</v>
      </c>
      <c r="AB54" s="0" t="n">
        <f aca="false">IF(ISNUMBER(F54),INDEX(Scorecard!$D$28:$D$35,SUMPRODUCT(--(Scorecard!$G$28:$G$34&lt;F54))+1),Scorecard!$D$36)</f>
        <v>-0.0008456427959252</v>
      </c>
      <c r="AC54" s="0" t="n">
        <f aca="false">IF(ISNUMBER(H54),INDEX(Scorecard!$D$37:$D$44,SUMPRODUCT(--(Scorecard!$G$37:$G$43&lt;H54))+1),Scorecard!$D$45)</f>
        <v>-0.569454719285959</v>
      </c>
      <c r="AD54" s="0" t="n">
        <f aca="false">IF(ISNUMBER(I54),INDEX(Scorecard!$D$46:$D$52,SUMPRODUCT(--(Scorecard!$G$46:$G$51&lt;I54))+1),Scorecard!$D$53)</f>
        <v>-0.161534840507194</v>
      </c>
      <c r="AE54" s="0" t="n">
        <f aca="false">IF(ISNUMBER(K54),INDEX(Scorecard!$D$54:$D$61,SUMPRODUCT(--(Scorecard!$G$54:$G$60&lt;K54))+1),Scorecard!$D$62)</f>
        <v>-0.541917179454542</v>
      </c>
      <c r="AF54" s="0" t="n">
        <f aca="false">IF(ISNUMBER(L54),INDEX(Scorecard!$D$63:$D$68,SUMPRODUCT(--(Scorecard!$G$63:$G$67&lt;L54))+1),Scorecard!$D$69)</f>
        <v>0.322484508656054</v>
      </c>
      <c r="AG54" s="0" t="n">
        <f aca="false">Inputs!$B$10+Scorecard!$J$5*Y54+Scorecard!$J$6*Z54+Scorecard!$J$7*AA54+Scorecard!$J$8*AB54+Scorecard!$J$9*AC54+Scorecard!$J$10*AD54+Scorecard!$J$11*AE54+Scorecard!$J$12*AF54</f>
        <v>-3.92782504445894</v>
      </c>
      <c r="AH54" s="0" t="n">
        <f aca="false">MIN(1-Inputs!$B$13,MAX(Inputs!$B$13,1/(1+EXP(-(Inputs!$B$11*AG54+Inputs!$B$12)))))</f>
        <v>0.0182724280977112</v>
      </c>
      <c r="AI54" s="0" t="n">
        <f aca="false">Inputs!$B$9-Inputs!$B$8*AG54</f>
        <v>600.455950466913</v>
      </c>
      <c r="AJ54" s="0" t="n">
        <f aca="false">RANK(AH54,$AH$5:$AH$2004,0)+COUNTIF($AH$4:AH53,AH54)</f>
        <v>498</v>
      </c>
      <c r="AK54" s="0" t="n">
        <f aca="false">IF(AJ54&lt;=Deciles!$B$5*(Deciles!$B$4+1),INT((AJ54-1)/(Deciles!$B$4+1))+1,Deciles!$B$5+INT((AJ54-1-Deciles!$B$5*(Deciles!$B$4+1))/Deciles!$B$4)+1)</f>
        <v>3</v>
      </c>
    </row>
    <row r="55" customFormat="false" ht="15" hidden="false" customHeight="false" outlineLevel="0" collapsed="false">
      <c r="A55" s="0" t="n">
        <v>1708</v>
      </c>
      <c r="B55" s="0" t="s">
        <v>158</v>
      </c>
      <c r="C55" s="0" t="n">
        <v>705</v>
      </c>
      <c r="D55" s="0" t="n">
        <v>80</v>
      </c>
      <c r="E55" s="0" t="n">
        <v>78.7657928466797</v>
      </c>
      <c r="F55" s="0" t="n">
        <v>41</v>
      </c>
      <c r="G55" s="0" t="n">
        <v>3.92400002479553</v>
      </c>
      <c r="H55" s="0" t="n">
        <v>1.00733327865601</v>
      </c>
      <c r="I55" s="0" t="n">
        <v>8</v>
      </c>
      <c r="J55" s="0" t="n">
        <v>12.1610155105591</v>
      </c>
      <c r="K55" s="0" t="n">
        <v>6.73333311080933</v>
      </c>
      <c r="L55" s="0" t="n">
        <v>2.71025609970093</v>
      </c>
      <c r="M55" s="0" t="n">
        <v>0.36659899353981</v>
      </c>
      <c r="N55" s="0" t="n">
        <v>0</v>
      </c>
      <c r="O55" s="0" t="n">
        <v>0</v>
      </c>
      <c r="P55" s="0" t="s">
        <v>144</v>
      </c>
      <c r="Q55" s="0" t="s">
        <v>141</v>
      </c>
      <c r="R55" s="0" t="n">
        <v>1</v>
      </c>
      <c r="S55" s="0" t="s">
        <v>161</v>
      </c>
      <c r="T55" s="0" t="n">
        <v>0</v>
      </c>
      <c r="U55" s="0" t="n">
        <v>191188.48</v>
      </c>
      <c r="V55" s="0" t="n">
        <v>0.0508601181209087</v>
      </c>
      <c r="W55" s="0" t="n">
        <v>571.837097167969</v>
      </c>
      <c r="X55" s="0" t="n">
        <v>0.0213161334395409</v>
      </c>
      <c r="Y55" s="0" t="n">
        <f aca="false">IF(ISNUMBER(C55),INDEX(Scorecard!$D$5:$D$12,SUMPRODUCT(--(Scorecard!$G$5:$G$11&lt;C55))+1),Scorecard!$D$13)</f>
        <v>-0.513000642971656</v>
      </c>
      <c r="Z55" s="0" t="n">
        <f aca="false">IF(ISNUMBER(D55),INDEX(Scorecard!$D$14:$D$17,SUMPRODUCT(--(Scorecard!$G$14:$G$16&lt;D55))+1),Scorecard!$D$18)</f>
        <v>0.0505355481560174</v>
      </c>
      <c r="AA55" s="0" t="n">
        <f aca="false">IF(ISNUMBER(E55),INDEX(Scorecard!$D$19:$D$26,SUMPRODUCT(--(Scorecard!$G$19:$G$25&lt;E55))+1),Scorecard!$D$27)</f>
        <v>-0.0341578513653732</v>
      </c>
      <c r="AB55" s="0" t="n">
        <f aca="false">IF(ISNUMBER(F55),INDEX(Scorecard!$D$28:$D$35,SUMPRODUCT(--(Scorecard!$G$28:$G$34&lt;F55))+1),Scorecard!$D$36)</f>
        <v>-0.132616866359722</v>
      </c>
      <c r="AC55" s="0" t="n">
        <f aca="false">IF(ISNUMBER(H55),INDEX(Scorecard!$D$37:$D$44,SUMPRODUCT(--(Scorecard!$G$37:$G$43&lt;H55))+1),Scorecard!$D$45)</f>
        <v>-0.975503570149195</v>
      </c>
      <c r="AD55" s="0" t="n">
        <f aca="false">IF(ISNUMBER(I55),INDEX(Scorecard!$D$46:$D$52,SUMPRODUCT(--(Scorecard!$G$46:$G$51&lt;I55))+1),Scorecard!$D$53)</f>
        <v>-0.114272400683245</v>
      </c>
      <c r="AE55" s="0" t="n">
        <f aca="false">IF(ISNUMBER(K55),INDEX(Scorecard!$D$54:$D$61,SUMPRODUCT(--(Scorecard!$G$54:$G$60&lt;K55))+1),Scorecard!$D$62)</f>
        <v>-0.357264871923982</v>
      </c>
      <c r="AF55" s="0" t="n">
        <f aca="false">IF(ISNUMBER(L55),INDEX(Scorecard!$D$63:$D$68,SUMPRODUCT(--(Scorecard!$G$63:$G$67&lt;L55))+1),Scorecard!$D$69)</f>
        <v>0.322484508656054</v>
      </c>
      <c r="AG55" s="0" t="n">
        <f aca="false">Inputs!$B$10+Scorecard!$J$5*Y55+Scorecard!$J$6*Z55+Scorecard!$J$7*AA55+Scorecard!$J$8*AB55+Scorecard!$J$9*AC55+Scorecard!$J$10*AD55+Scorecard!$J$11*AE55+Scorecard!$J$12*AF55</f>
        <v>-2.93597114519338</v>
      </c>
      <c r="AH55" s="0" t="n">
        <f aca="false">MIN(1-Inputs!$B$13,MAX(Inputs!$B$13,1/(1+EXP(-(Inputs!$B$11*AG55+Inputs!$B$12)))))</f>
        <v>0.0508601189368139</v>
      </c>
      <c r="AI55" s="0" t="n">
        <f aca="false">Inputs!$B$9-Inputs!$B$8*AG55</f>
        <v>571.837096431777</v>
      </c>
      <c r="AJ55" s="0" t="n">
        <f aca="false">RANK(AH55,$AH$5:$AH$2004,0)+COUNTIF($AH$4:AH54,AH55)</f>
        <v>145</v>
      </c>
      <c r="AK55" s="0" t="n">
        <f aca="false">IF(AJ55&lt;=Deciles!$B$5*(Deciles!$B$4+1),INT((AJ55-1)/(Deciles!$B$4+1))+1,Deciles!$B$5+INT((AJ55-1-Deciles!$B$5*(Deciles!$B$4+1))/Deciles!$B$4)+1)</f>
        <v>1</v>
      </c>
    </row>
    <row r="56" customFormat="false" ht="15" hidden="false" customHeight="false" outlineLevel="0" collapsed="false">
      <c r="A56" s="0" t="n">
        <v>1712</v>
      </c>
      <c r="B56" s="0" t="s">
        <v>158</v>
      </c>
      <c r="C56" s="0" t="n">
        <v>739</v>
      </c>
      <c r="D56" s="0" t="n">
        <v>67.646598815918</v>
      </c>
      <c r="E56" s="0" t="n">
        <v>62.2275581359863</v>
      </c>
      <c r="F56" s="0" t="n">
        <v>19</v>
      </c>
      <c r="G56" s="0" t="n">
        <v>4.28200006484985</v>
      </c>
      <c r="H56" s="0" t="n">
        <v>1.36533331871033</v>
      </c>
      <c r="I56" s="0" t="n">
        <v>26</v>
      </c>
      <c r="J56" s="0" t="n">
        <v>11.6940107345581</v>
      </c>
      <c r="K56" s="0" t="n">
        <v>6.83333349227905</v>
      </c>
      <c r="L56" s="0" t="n">
        <v>2.71025657653809</v>
      </c>
      <c r="M56" s="0" t="n">
        <v>0.325795769691467</v>
      </c>
      <c r="N56" s="0" t="n">
        <v>0</v>
      </c>
      <c r="O56" s="0" t="n">
        <v>0</v>
      </c>
      <c r="P56" s="0" t="s">
        <v>144</v>
      </c>
      <c r="Q56" s="0" t="s">
        <v>141</v>
      </c>
      <c r="R56" s="0" t="n">
        <v>2</v>
      </c>
      <c r="S56" s="0" t="s">
        <v>162</v>
      </c>
      <c r="T56" s="0" t="n">
        <v>0</v>
      </c>
      <c r="U56" s="0" t="n">
        <v>119851.766</v>
      </c>
      <c r="V56" s="0" t="n">
        <v>0.0059985276311636</v>
      </c>
      <c r="W56" s="0" t="n">
        <v>630.9384765625</v>
      </c>
      <c r="X56" s="0" t="n">
        <v>0.0037154178135097</v>
      </c>
      <c r="Y56" s="0" t="n">
        <f aca="false">IF(ISNUMBER(C56),INDEX(Scorecard!$D$5:$D$12,SUMPRODUCT(--(Scorecard!$G$5:$G$11&lt;C56))+1),Scorecard!$D$13)</f>
        <v>0.488358159108655</v>
      </c>
      <c r="Z56" s="0" t="n">
        <f aca="false">IF(ISNUMBER(D56),INDEX(Scorecard!$D$14:$D$17,SUMPRODUCT(--(Scorecard!$G$14:$G$16&lt;D56))+1),Scorecard!$D$18)</f>
        <v>0.128579646629417</v>
      </c>
      <c r="AA56" s="0" t="n">
        <f aca="false">IF(ISNUMBER(E56),INDEX(Scorecard!$D$19:$D$26,SUMPRODUCT(--(Scorecard!$G$19:$G$25&lt;E56))+1),Scorecard!$D$27)</f>
        <v>0.233621608745691</v>
      </c>
      <c r="AB56" s="0" t="n">
        <f aca="false">IF(ISNUMBER(F56),INDEX(Scorecard!$D$28:$D$35,SUMPRODUCT(--(Scorecard!$G$28:$G$34&lt;F56))+1),Scorecard!$D$36)</f>
        <v>0.624829191519909</v>
      </c>
      <c r="AC56" s="0" t="n">
        <f aca="false">IF(ISNUMBER(H56),INDEX(Scorecard!$D$37:$D$44,SUMPRODUCT(--(Scorecard!$G$37:$G$43&lt;H56))+1),Scorecard!$D$45)</f>
        <v>-0.975503570149195</v>
      </c>
      <c r="AD56" s="0" t="n">
        <f aca="false">IF(ISNUMBER(I56),INDEX(Scorecard!$D$46:$D$52,SUMPRODUCT(--(Scorecard!$G$46:$G$51&lt;I56))+1),Scorecard!$D$53)</f>
        <v>0.123869379412532</v>
      </c>
      <c r="AE56" s="0" t="n">
        <f aca="false">IF(ISNUMBER(K56),INDEX(Scorecard!$D$54:$D$61,SUMPRODUCT(--(Scorecard!$G$54:$G$60&lt;K56))+1),Scorecard!$D$62)</f>
        <v>-0.357264871923982</v>
      </c>
      <c r="AF56" s="0" t="n">
        <f aca="false">IF(ISNUMBER(L56),INDEX(Scorecard!$D$63:$D$68,SUMPRODUCT(--(Scorecard!$G$63:$G$67&lt;L56))+1),Scorecard!$D$69)</f>
        <v>0.322484508656054</v>
      </c>
      <c r="AG56" s="0" t="n">
        <f aca="false">Inputs!$B$10+Scorecard!$J$5*Y56+Scorecard!$J$6*Z56+Scorecard!$J$7*AA56+Scorecard!$J$8*AB56+Scorecard!$J$9*AC56+Scorecard!$J$10*AD56+Scorecard!$J$11*AE56+Scorecard!$J$12*AF56</f>
        <v>-4.98426829246237</v>
      </c>
      <c r="AH56" s="0" t="n">
        <f aca="false">MIN(1-Inputs!$B$13,MAX(Inputs!$B$13,1/(1+EXP(-(Inputs!$B$11*AG56+Inputs!$B$12)))))</f>
        <v>0.0059985277975061</v>
      </c>
      <c r="AI56" s="0" t="n">
        <f aca="false">Inputs!$B$9-Inputs!$B$8*AG56</f>
        <v>630.938459164417</v>
      </c>
      <c r="AJ56" s="0" t="n">
        <f aca="false">RANK(AH56,$AH$5:$AH$2004,0)+COUNTIF($AH$4:AH55,AH56)</f>
        <v>1144</v>
      </c>
      <c r="AK56" s="0" t="n">
        <f aca="false">IF(AJ56&lt;=Deciles!$B$5*(Deciles!$B$4+1),INT((AJ56-1)/(Deciles!$B$4+1))+1,Deciles!$B$5+INT((AJ56-1-Deciles!$B$5*(Deciles!$B$4+1))/Deciles!$B$4)+1)</f>
        <v>6</v>
      </c>
    </row>
    <row r="57" customFormat="false" ht="15" hidden="false" customHeight="false" outlineLevel="0" collapsed="false">
      <c r="A57" s="0" t="n">
        <v>1714</v>
      </c>
      <c r="B57" s="0" t="s">
        <v>157</v>
      </c>
      <c r="C57" s="0" t="n">
        <v>790</v>
      </c>
      <c r="D57" s="0" t="n">
        <v>80</v>
      </c>
      <c r="E57" s="0" t="n">
        <v>62.9015579223633</v>
      </c>
      <c r="F57" s="0" t="n">
        <v>41</v>
      </c>
      <c r="G57" s="0" t="n">
        <v>4.31500005722046</v>
      </c>
      <c r="H57" s="0" t="n">
        <v>0.431666612625122</v>
      </c>
      <c r="I57" s="0" t="n">
        <v>47</v>
      </c>
      <c r="J57" s="0" t="n">
        <v>11.9890966415405</v>
      </c>
      <c r="K57" s="0" t="n">
        <v>4.0230770111084</v>
      </c>
      <c r="L57" s="0" t="n">
        <v>-0.276923179626465</v>
      </c>
      <c r="M57" s="0" t="n">
        <v>4.10729646682739</v>
      </c>
      <c r="N57" s="0" t="n">
        <v>0</v>
      </c>
      <c r="O57" s="0" t="n">
        <v>0</v>
      </c>
      <c r="P57" s="0" t="s">
        <v>144</v>
      </c>
      <c r="Q57" s="0" t="s">
        <v>141</v>
      </c>
      <c r="R57" s="0" t="n">
        <v>2</v>
      </c>
      <c r="S57" s="0" t="s">
        <v>161</v>
      </c>
      <c r="T57" s="0" t="n">
        <v>0</v>
      </c>
      <c r="U57" s="0" t="n">
        <v>160989.81</v>
      </c>
      <c r="V57" s="0" t="n">
        <v>0.0010244813747704</v>
      </c>
      <c r="W57" s="0" t="n">
        <v>678.904846191406</v>
      </c>
      <c r="X57" s="0" t="n">
        <v>0.00159550947137177</v>
      </c>
      <c r="Y57" s="0" t="n">
        <f aca="false">IF(ISNUMBER(C57),INDEX(Scorecard!$D$5:$D$12,SUMPRODUCT(--(Scorecard!$G$5:$G$11&lt;C57))+1),Scorecard!$D$13)</f>
        <v>2.19112706886128</v>
      </c>
      <c r="Z57" s="0" t="n">
        <f aca="false">IF(ISNUMBER(D57),INDEX(Scorecard!$D$14:$D$17,SUMPRODUCT(--(Scorecard!$G$14:$G$16&lt;D57))+1),Scorecard!$D$18)</f>
        <v>0.0505355481560174</v>
      </c>
      <c r="AA57" s="0" t="n">
        <f aca="false">IF(ISNUMBER(E57),INDEX(Scorecard!$D$19:$D$26,SUMPRODUCT(--(Scorecard!$G$19:$G$25&lt;E57))+1),Scorecard!$D$27)</f>
        <v>0.233621608745691</v>
      </c>
      <c r="AB57" s="0" t="n">
        <f aca="false">IF(ISNUMBER(F57),INDEX(Scorecard!$D$28:$D$35,SUMPRODUCT(--(Scorecard!$G$28:$G$34&lt;F57))+1),Scorecard!$D$36)</f>
        <v>-0.132616866359722</v>
      </c>
      <c r="AC57" s="0" t="n">
        <f aca="false">IF(ISNUMBER(H57),INDEX(Scorecard!$D$37:$D$44,SUMPRODUCT(--(Scorecard!$G$37:$G$43&lt;H57))+1),Scorecard!$D$45)</f>
        <v>-0.271229676926091</v>
      </c>
      <c r="AD57" s="0" t="n">
        <f aca="false">IF(ISNUMBER(I57),INDEX(Scorecard!$D$46:$D$52,SUMPRODUCT(--(Scorecard!$G$46:$G$51&lt;I57))+1),Scorecard!$D$53)</f>
        <v>0.818882373006414</v>
      </c>
      <c r="AE57" s="0" t="n">
        <f aca="false">IF(ISNUMBER(K57),INDEX(Scorecard!$D$54:$D$61,SUMPRODUCT(--(Scorecard!$G$54:$G$60&lt;K57))+1),Scorecard!$D$62)</f>
        <v>0.489050497890326</v>
      </c>
      <c r="AF57" s="0" t="n">
        <f aca="false">IF(ISNUMBER(L57),INDEX(Scorecard!$D$63:$D$68,SUMPRODUCT(--(Scorecard!$G$63:$G$67&lt;L57))+1),Scorecard!$D$69)</f>
        <v>0.322484508656054</v>
      </c>
      <c r="AG57" s="0" t="n">
        <f aca="false">Inputs!$B$10+Scorecard!$J$5*Y57+Scorecard!$J$6*Z57+Scorecard!$J$7*AA57+Scorecard!$J$8*AB57+Scorecard!$J$9*AC57+Scorecard!$J$10*AD57+Scorecard!$J$11*AE57+Scorecard!$J$12*AF57</f>
        <v>-6.6466566006662</v>
      </c>
      <c r="AH57" s="0" t="n">
        <f aca="false">MIN(1-Inputs!$B$13,MAX(Inputs!$B$13,1/(1+EXP(-(Inputs!$B$11*AG57+Inputs!$B$12)))))</f>
        <v>0.00102448132293414</v>
      </c>
      <c r="AI57" s="0" t="n">
        <f aca="false">Inputs!$B$9-Inputs!$B$8*AG57</f>
        <v>678.904846529966</v>
      </c>
      <c r="AJ57" s="0" t="n">
        <f aca="false">RANK(AH57,$AH$5:$AH$2004,0)+COUNTIF($AH$4:AH56,AH57)</f>
        <v>1897</v>
      </c>
      <c r="AK57" s="0" t="n">
        <f aca="false">IF(AJ57&lt;=Deciles!$B$5*(Deciles!$B$4+1),INT((AJ57-1)/(Deciles!$B$4+1))+1,Deciles!$B$5+INT((AJ57-1-Deciles!$B$5*(Deciles!$B$4+1))/Deciles!$B$4)+1)</f>
        <v>10</v>
      </c>
    </row>
    <row r="58" customFormat="false" ht="15" hidden="false" customHeight="false" outlineLevel="0" collapsed="false">
      <c r="A58" s="0" t="n">
        <v>1722</v>
      </c>
      <c r="B58" s="0" t="s">
        <v>145</v>
      </c>
      <c r="C58" s="0" t="n">
        <v>732</v>
      </c>
      <c r="D58" s="0" t="n">
        <v>80</v>
      </c>
      <c r="E58" s="0" t="n">
        <v>74.2115325927734</v>
      </c>
      <c r="F58" s="0" t="n">
        <v>27</v>
      </c>
      <c r="G58" s="0" t="n">
        <v>3.02999997138977</v>
      </c>
      <c r="H58" s="0" t="n">
        <v>-0.486666679382324</v>
      </c>
      <c r="I58" s="0" t="n">
        <v>11</v>
      </c>
      <c r="J58" s="0" t="n">
        <v>12.2645034790039</v>
      </c>
      <c r="K58" s="0" t="n">
        <v>5.25833320617676</v>
      </c>
      <c r="L58" s="0" t="n">
        <v>-1.875</v>
      </c>
      <c r="M58" s="0" t="n">
        <v>6.28858280181885</v>
      </c>
      <c r="N58" s="0" t="n">
        <v>0</v>
      </c>
      <c r="O58" s="0" t="n">
        <v>0</v>
      </c>
      <c r="P58" s="0" t="s">
        <v>144</v>
      </c>
      <c r="Q58" s="0" t="s">
        <v>141</v>
      </c>
      <c r="R58" s="0" t="n">
        <v>2</v>
      </c>
      <c r="S58" s="0" t="s">
        <v>149</v>
      </c>
      <c r="T58" s="0" t="n">
        <v>0</v>
      </c>
      <c r="U58" s="0" t="n">
        <v>212034.25</v>
      </c>
      <c r="V58" s="0" t="n">
        <v>0.0146920960396528</v>
      </c>
      <c r="W58" s="0" t="n">
        <v>606.456726074219</v>
      </c>
      <c r="X58" s="0" t="n">
        <v>0.00886922143399715</v>
      </c>
      <c r="Y58" s="0" t="n">
        <f aca="false">IF(ISNUMBER(C58),INDEX(Scorecard!$D$5:$D$12,SUMPRODUCT(--(Scorecard!$G$5:$G$11&lt;C58))+1),Scorecard!$D$13)</f>
        <v>-0.0290424113398221</v>
      </c>
      <c r="Z58" s="0" t="n">
        <f aca="false">IF(ISNUMBER(D58),INDEX(Scorecard!$D$14:$D$17,SUMPRODUCT(--(Scorecard!$G$14:$G$16&lt;D58))+1),Scorecard!$D$18)</f>
        <v>0.0505355481560174</v>
      </c>
      <c r="AA58" s="0" t="n">
        <f aca="false">IF(ISNUMBER(E58),INDEX(Scorecard!$D$19:$D$26,SUMPRODUCT(--(Scorecard!$G$19:$G$25&lt;E58))+1),Scorecard!$D$27)</f>
        <v>-0.0341578513653732</v>
      </c>
      <c r="AB58" s="0" t="n">
        <f aca="false">IF(ISNUMBER(F58),INDEX(Scorecard!$D$28:$D$35,SUMPRODUCT(--(Scorecard!$G$28:$G$34&lt;F58))+1),Scorecard!$D$36)</f>
        <v>0.165097008946478</v>
      </c>
      <c r="AC58" s="0" t="n">
        <f aca="false">IF(ISNUMBER(H58),INDEX(Scorecard!$D$37:$D$44,SUMPRODUCT(--(Scorecard!$G$37:$G$43&lt;H58))+1),Scorecard!$D$45)</f>
        <v>0.769716833645565</v>
      </c>
      <c r="AD58" s="0" t="n">
        <f aca="false">IF(ISNUMBER(I58),INDEX(Scorecard!$D$46:$D$52,SUMPRODUCT(--(Scorecard!$G$46:$G$51&lt;I58))+1),Scorecard!$D$53)</f>
        <v>-0.114272400683245</v>
      </c>
      <c r="AE58" s="0" t="n">
        <f aca="false">IF(ISNUMBER(K58),INDEX(Scorecard!$D$54:$D$61,SUMPRODUCT(--(Scorecard!$G$54:$G$60&lt;K58))+1),Scorecard!$D$62)</f>
        <v>0.126303549215828</v>
      </c>
      <c r="AF58" s="0" t="n">
        <f aca="false">IF(ISNUMBER(L58),INDEX(Scorecard!$D$63:$D$68,SUMPRODUCT(--(Scorecard!$G$63:$G$67&lt;L58))+1),Scorecard!$D$69)</f>
        <v>-0.340582194386522</v>
      </c>
      <c r="AG58" s="0" t="n">
        <f aca="false">Inputs!$B$10+Scorecard!$J$5*Y58+Scorecard!$J$6*Z58+Scorecard!$J$7*AA58+Scorecard!$J$8*AB58+Scorecard!$J$9*AC58+Scorecard!$J$10*AD58+Scorecard!$J$11*AE58+Scorecard!$J$12*AF58</f>
        <v>-4.13579619367024</v>
      </c>
      <c r="AH58" s="0" t="n">
        <f aca="false">MIN(1-Inputs!$B$13,MAX(Inputs!$B$13,1/(1+EXP(-(Inputs!$B$11*AG58+Inputs!$B$12)))))</f>
        <v>0.0146920961784674</v>
      </c>
      <c r="AI58" s="0" t="n">
        <f aca="false">Inputs!$B$9-Inputs!$B$8*AG58</f>
        <v>606.456729379216</v>
      </c>
      <c r="AJ58" s="0" t="n">
        <f aca="false">RANK(AH58,$AH$5:$AH$2004,0)+COUNTIF($AH$4:AH57,AH58)</f>
        <v>606</v>
      </c>
      <c r="AK58" s="0" t="n">
        <f aca="false">IF(AJ58&lt;=Deciles!$B$5*(Deciles!$B$4+1),INT((AJ58-1)/(Deciles!$B$4+1))+1,Deciles!$B$5+INT((AJ58-1-Deciles!$B$5*(Deciles!$B$4+1))/Deciles!$B$4)+1)</f>
        <v>4</v>
      </c>
    </row>
    <row r="59" customFormat="false" ht="15" hidden="false" customHeight="false" outlineLevel="0" collapsed="false">
      <c r="A59" s="0" t="n">
        <v>1730</v>
      </c>
      <c r="B59" s="0" t="s">
        <v>145</v>
      </c>
      <c r="C59" s="0" t="n">
        <v>780</v>
      </c>
      <c r="D59" s="0" t="n">
        <v>80</v>
      </c>
      <c r="E59" s="0" t="n">
        <v>76.8362579345703</v>
      </c>
      <c r="F59" s="0" t="n">
        <v>33</v>
      </c>
      <c r="G59" s="0" t="n">
        <v>3.32200002670288</v>
      </c>
      <c r="H59" s="0" t="n">
        <v>-0.194666624069214</v>
      </c>
      <c r="I59" s="0" t="n">
        <v>6</v>
      </c>
      <c r="J59" s="0" t="n">
        <v>11.9651546478272</v>
      </c>
      <c r="K59" s="0" t="n">
        <v>5.25833320617676</v>
      </c>
      <c r="L59" s="0" t="n">
        <v>-1.875</v>
      </c>
      <c r="M59" s="0" t="n">
        <v>6.28858280181885</v>
      </c>
      <c r="N59" s="0" t="n">
        <v>0</v>
      </c>
      <c r="O59" s="0" t="n">
        <v>0</v>
      </c>
      <c r="P59" s="0" t="s">
        <v>140</v>
      </c>
      <c r="Q59" s="0" t="s">
        <v>141</v>
      </c>
      <c r="R59" s="0" t="n">
        <v>2</v>
      </c>
      <c r="S59" s="0" t="s">
        <v>149</v>
      </c>
      <c r="T59" s="0" t="n">
        <v>0</v>
      </c>
      <c r="U59" s="0" t="n">
        <v>157181.14</v>
      </c>
      <c r="V59" s="0" t="n">
        <v>0.00477638328447938</v>
      </c>
      <c r="W59" s="0" t="n">
        <v>637.137756347656</v>
      </c>
      <c r="X59" s="0" t="n">
        <v>0.0054347412660718</v>
      </c>
      <c r="Y59" s="0" t="n">
        <f aca="false">IF(ISNUMBER(C59),INDEX(Scorecard!$D$5:$D$12,SUMPRODUCT(--(Scorecard!$G$5:$G$11&lt;C59))+1),Scorecard!$D$13)</f>
        <v>1.23750384304241</v>
      </c>
      <c r="Z59" s="0" t="n">
        <f aca="false">IF(ISNUMBER(D59),INDEX(Scorecard!$D$14:$D$17,SUMPRODUCT(--(Scorecard!$G$14:$G$16&lt;D59))+1),Scorecard!$D$18)</f>
        <v>0.0505355481560174</v>
      </c>
      <c r="AA59" s="0" t="n">
        <f aca="false">IF(ISNUMBER(E59),INDEX(Scorecard!$D$19:$D$26,SUMPRODUCT(--(Scorecard!$G$19:$G$25&lt;E59))+1),Scorecard!$D$27)</f>
        <v>-0.0341578513653732</v>
      </c>
      <c r="AB59" s="0" t="n">
        <f aca="false">IF(ISNUMBER(F59),INDEX(Scorecard!$D$28:$D$35,SUMPRODUCT(--(Scorecard!$G$28:$G$34&lt;F59))+1),Scorecard!$D$36)</f>
        <v>-0.0008456427959252</v>
      </c>
      <c r="AC59" s="0" t="n">
        <f aca="false">IF(ISNUMBER(H59),INDEX(Scorecard!$D$37:$D$44,SUMPRODUCT(--(Scorecard!$G$37:$G$43&lt;H59))+1),Scorecard!$D$45)</f>
        <v>0.769716833645565</v>
      </c>
      <c r="AD59" s="0" t="n">
        <f aca="false">IF(ISNUMBER(I59),INDEX(Scorecard!$D$46:$D$52,SUMPRODUCT(--(Scorecard!$G$46:$G$51&lt;I59))+1),Scorecard!$D$53)</f>
        <v>-0.161534840507194</v>
      </c>
      <c r="AE59" s="0" t="n">
        <f aca="false">IF(ISNUMBER(K59),INDEX(Scorecard!$D$54:$D$61,SUMPRODUCT(--(Scorecard!$G$54:$G$60&lt;K59))+1),Scorecard!$D$62)</f>
        <v>0.126303549215828</v>
      </c>
      <c r="AF59" s="0" t="n">
        <f aca="false">IF(ISNUMBER(L59),INDEX(Scorecard!$D$63:$D$68,SUMPRODUCT(--(Scorecard!$G$63:$G$67&lt;L59))+1),Scorecard!$D$69)</f>
        <v>-0.340582194386522</v>
      </c>
      <c r="AG59" s="0" t="n">
        <f aca="false">Inputs!$B$10+Scorecard!$J$5*Y59+Scorecard!$J$6*Z59+Scorecard!$J$7*AA59+Scorecard!$J$8*AB59+Scorecard!$J$9*AC59+Scorecard!$J$10*AD59+Scorecard!$J$11*AE59+Scorecard!$J$12*AF59</f>
        <v>-5.19911971978187</v>
      </c>
      <c r="AH59" s="0" t="n">
        <f aca="false">MIN(1-Inputs!$B$13,MAX(Inputs!$B$13,1/(1+EXP(-(Inputs!$B$11*AG59+Inputs!$B$12)))))</f>
        <v>0.00477638341506803</v>
      </c>
      <c r="AI59" s="0" t="n">
        <f aca="false">Inputs!$B$9-Inputs!$B$8*AG59</f>
        <v>637.137760938852</v>
      </c>
      <c r="AJ59" s="0" t="n">
        <f aca="false">RANK(AH59,$AH$5:$AH$2004,0)+COUNTIF($AH$4:AH58,AH59)</f>
        <v>1287</v>
      </c>
      <c r="AK59" s="0" t="n">
        <f aca="false">IF(AJ59&lt;=Deciles!$B$5*(Deciles!$B$4+1),INT((AJ59-1)/(Deciles!$B$4+1))+1,Deciles!$B$5+INT((AJ59-1-Deciles!$B$5*(Deciles!$B$4+1))/Deciles!$B$4)+1)</f>
        <v>7</v>
      </c>
    </row>
    <row r="60" customFormat="false" ht="15" hidden="false" customHeight="false" outlineLevel="0" collapsed="false">
      <c r="A60" s="0" t="n">
        <v>1760</v>
      </c>
      <c r="B60" s="0" t="s">
        <v>143</v>
      </c>
      <c r="C60" s="0" t="n">
        <v>718</v>
      </c>
      <c r="D60" s="0" t="n">
        <v>80</v>
      </c>
      <c r="E60" s="0" t="n">
        <v>57.2980613708496</v>
      </c>
      <c r="F60" s="0" t="n">
        <v>44</v>
      </c>
      <c r="G60" s="0" t="n">
        <v>4.31699991226196</v>
      </c>
      <c r="H60" s="0" t="n">
        <v>1.08366656303406</v>
      </c>
      <c r="I60" s="0" t="n">
        <v>68</v>
      </c>
      <c r="J60" s="0" t="n">
        <v>11.4821243286133</v>
      </c>
      <c r="K60" s="0" t="n">
        <v>9.23333358764648</v>
      </c>
      <c r="L60" s="0" t="n">
        <v>5.07179498672485</v>
      </c>
      <c r="M60" s="0" t="n">
        <v>1.84646689891815</v>
      </c>
      <c r="N60" s="0" t="n">
        <v>0</v>
      </c>
      <c r="O60" s="0" t="n">
        <v>0</v>
      </c>
      <c r="P60" s="0" t="s">
        <v>144</v>
      </c>
      <c r="Q60" s="0" t="s">
        <v>141</v>
      </c>
      <c r="R60" s="0" t="n">
        <v>2</v>
      </c>
      <c r="S60" s="0" t="s">
        <v>161</v>
      </c>
      <c r="T60" s="0" t="n">
        <v>0</v>
      </c>
      <c r="U60" s="0" t="n">
        <v>96966.88</v>
      </c>
      <c r="V60" s="0" t="n">
        <v>0.0317867733538151</v>
      </c>
      <c r="W60" s="0" t="n">
        <v>585.096496582031</v>
      </c>
      <c r="X60" s="0" t="n">
        <v>0.0593937560915947</v>
      </c>
      <c r="Y60" s="0" t="n">
        <f aca="false">IF(ISNUMBER(C60),INDEX(Scorecard!$D$5:$D$12,SUMPRODUCT(--(Scorecard!$G$5:$G$11&lt;C60))+1),Scorecard!$D$13)</f>
        <v>-0.0290424113398221</v>
      </c>
      <c r="Z60" s="0" t="n">
        <f aca="false">IF(ISNUMBER(D60),INDEX(Scorecard!$D$14:$D$17,SUMPRODUCT(--(Scorecard!$G$14:$G$16&lt;D60))+1),Scorecard!$D$18)</f>
        <v>0.0505355481560174</v>
      </c>
      <c r="AA60" s="0" t="n">
        <f aca="false">IF(ISNUMBER(E60),INDEX(Scorecard!$D$19:$D$26,SUMPRODUCT(--(Scorecard!$G$19:$G$25&lt;E60))+1),Scorecard!$D$27)</f>
        <v>0.285899340811827</v>
      </c>
      <c r="AB60" s="0" t="n">
        <f aca="false">IF(ISNUMBER(F60),INDEX(Scorecard!$D$28:$D$35,SUMPRODUCT(--(Scorecard!$G$28:$G$34&lt;F60))+1),Scorecard!$D$36)</f>
        <v>-0.309727037437117</v>
      </c>
      <c r="AC60" s="0" t="n">
        <f aca="false">IF(ISNUMBER(H60),INDEX(Scorecard!$D$37:$D$44,SUMPRODUCT(--(Scorecard!$G$37:$G$43&lt;H60))+1),Scorecard!$D$45)</f>
        <v>-0.975503570149195</v>
      </c>
      <c r="AD60" s="0" t="n">
        <f aca="false">IF(ISNUMBER(I60),INDEX(Scorecard!$D$46:$D$52,SUMPRODUCT(--(Scorecard!$G$46:$G$51&lt;I60))+1),Scorecard!$D$53)</f>
        <v>0.818882373006414</v>
      </c>
      <c r="AE60" s="0" t="n">
        <f aca="false">IF(ISNUMBER(K60),INDEX(Scorecard!$D$54:$D$61,SUMPRODUCT(--(Scorecard!$G$54:$G$60&lt;K60))+1),Scorecard!$D$62)</f>
        <v>-0.541917179454542</v>
      </c>
      <c r="AF60" s="0" t="n">
        <f aca="false">IF(ISNUMBER(L60),INDEX(Scorecard!$D$63:$D$68,SUMPRODUCT(--(Scorecard!$G$63:$G$67&lt;L60))+1),Scorecard!$D$69)</f>
        <v>0.322484508656054</v>
      </c>
      <c r="AG60" s="0" t="n">
        <f aca="false">Inputs!$B$10+Scorecard!$J$5*Y60+Scorecard!$J$6*Z60+Scorecard!$J$7*AA60+Scorecard!$J$8*AB60+Scorecard!$J$9*AC60+Scorecard!$J$10*AD60+Scorecard!$J$11*AE60+Scorecard!$J$12*AF60</f>
        <v>-3.39550777915458</v>
      </c>
      <c r="AH60" s="0" t="n">
        <f aca="false">MIN(1-Inputs!$B$13,MAX(Inputs!$B$13,1/(1+EXP(-(Inputs!$B$11*AG60+Inputs!$B$12)))))</f>
        <v>0.0317867726048982</v>
      </c>
      <c r="AI60" s="0" t="n">
        <f aca="false">Inputs!$B$9-Inputs!$B$8*AG60</f>
        <v>585.09652089023</v>
      </c>
      <c r="AJ60" s="0" t="n">
        <f aca="false">RANK(AH60,$AH$5:$AH$2004,0)+COUNTIF($AH$4:AH59,AH60)</f>
        <v>284</v>
      </c>
      <c r="AK60" s="0" t="n">
        <f aca="false">IF(AJ60&lt;=Deciles!$B$5*(Deciles!$B$4+1),INT((AJ60-1)/(Deciles!$B$4+1))+1,Deciles!$B$5+INT((AJ60-1-Deciles!$B$5*(Deciles!$B$4+1))/Deciles!$B$4)+1)</f>
        <v>2</v>
      </c>
    </row>
    <row r="61" customFormat="false" ht="15" hidden="false" customHeight="false" outlineLevel="0" collapsed="false">
      <c r="A61" s="0" t="n">
        <v>1760</v>
      </c>
      <c r="B61" s="0" t="s">
        <v>139</v>
      </c>
      <c r="C61" s="0" t="n">
        <v>718</v>
      </c>
      <c r="D61" s="0" t="n">
        <v>80</v>
      </c>
      <c r="E61" s="0" t="n">
        <v>54.5222625732422</v>
      </c>
      <c r="F61" s="0" t="n">
        <v>44</v>
      </c>
      <c r="G61" s="0" t="n">
        <v>4.31699991226196</v>
      </c>
      <c r="H61" s="0" t="n">
        <v>1.30033326148987</v>
      </c>
      <c r="I61" s="0" t="n">
        <v>80</v>
      </c>
      <c r="J61" s="0" t="n">
        <v>11.4580821990967</v>
      </c>
      <c r="K61" s="0" t="n">
        <v>5.73333311080933</v>
      </c>
      <c r="L61" s="0" t="n">
        <v>-3.50000047683716</v>
      </c>
      <c r="M61" s="0" t="n">
        <v>2.59457206726074</v>
      </c>
      <c r="N61" s="0" t="n">
        <v>0</v>
      </c>
      <c r="O61" s="0" t="n">
        <v>0</v>
      </c>
      <c r="P61" s="0" t="s">
        <v>144</v>
      </c>
      <c r="Q61" s="0" t="s">
        <v>141</v>
      </c>
      <c r="R61" s="0" t="n">
        <v>2</v>
      </c>
      <c r="S61" s="0" t="s">
        <v>161</v>
      </c>
      <c r="T61" s="0" t="n">
        <v>0</v>
      </c>
      <c r="U61" s="0" t="n">
        <v>94663.33</v>
      </c>
      <c r="V61" s="0" t="n">
        <v>0.0187080483883619</v>
      </c>
      <c r="W61" s="0" t="n">
        <v>599.806274414063</v>
      </c>
      <c r="X61" s="0" t="n">
        <v>0.0413590110838413</v>
      </c>
      <c r="Y61" s="0" t="n">
        <f aca="false">IF(ISNUMBER(C61),INDEX(Scorecard!$D$5:$D$12,SUMPRODUCT(--(Scorecard!$G$5:$G$11&lt;C61))+1),Scorecard!$D$13)</f>
        <v>-0.0290424113398221</v>
      </c>
      <c r="Z61" s="0" t="n">
        <f aca="false">IF(ISNUMBER(D61),INDEX(Scorecard!$D$14:$D$17,SUMPRODUCT(--(Scorecard!$G$14:$G$16&lt;D61))+1),Scorecard!$D$18)</f>
        <v>0.0505355481560174</v>
      </c>
      <c r="AA61" s="0" t="n">
        <f aca="false">IF(ISNUMBER(E61),INDEX(Scorecard!$D$19:$D$26,SUMPRODUCT(--(Scorecard!$G$19:$G$25&lt;E61))+1),Scorecard!$D$27)</f>
        <v>0.57899015159425</v>
      </c>
      <c r="AB61" s="0" t="n">
        <f aca="false">IF(ISNUMBER(F61),INDEX(Scorecard!$D$28:$D$35,SUMPRODUCT(--(Scorecard!$G$28:$G$34&lt;F61))+1),Scorecard!$D$36)</f>
        <v>-0.309727037437117</v>
      </c>
      <c r="AC61" s="0" t="n">
        <f aca="false">IF(ISNUMBER(H61),INDEX(Scorecard!$D$37:$D$44,SUMPRODUCT(--(Scorecard!$G$37:$G$43&lt;H61))+1),Scorecard!$D$45)</f>
        <v>-0.975503570149195</v>
      </c>
      <c r="AD61" s="0" t="n">
        <f aca="false">IF(ISNUMBER(I61),INDEX(Scorecard!$D$46:$D$52,SUMPRODUCT(--(Scorecard!$G$46:$G$51&lt;I61))+1),Scorecard!$D$53)</f>
        <v>0.818882373006414</v>
      </c>
      <c r="AE61" s="0" t="n">
        <f aca="false">IF(ISNUMBER(K61),INDEX(Scorecard!$D$54:$D$61,SUMPRODUCT(--(Scorecard!$G$54:$G$60&lt;K61))+1),Scorecard!$D$62)</f>
        <v>0.0151758992857273</v>
      </c>
      <c r="AF61" s="0" t="n">
        <f aca="false">IF(ISNUMBER(L61),INDEX(Scorecard!$D$63:$D$68,SUMPRODUCT(--(Scorecard!$G$63:$G$67&lt;L61))+1),Scorecard!$D$69)</f>
        <v>-0.340582194386522</v>
      </c>
      <c r="AG61" s="0" t="n">
        <f aca="false">Inputs!$B$10+Scorecard!$J$5*Y61+Scorecard!$J$6*Z61+Scorecard!$J$7*AA61+Scorecard!$J$8*AB61+Scorecard!$J$9*AC61+Scorecard!$J$10*AD61+Scorecard!$J$11*AE61+Scorecard!$J$12*AF61</f>
        <v>-3.90530952709301</v>
      </c>
      <c r="AH61" s="0" t="n">
        <f aca="false">MIN(1-Inputs!$B$13,MAX(Inputs!$B$13,1/(1+EXP(-(Inputs!$B$11*AG61+Inputs!$B$12)))))</f>
        <v>0.0187080491077956</v>
      </c>
      <c r="AI61" s="0" t="n">
        <f aca="false">Inputs!$B$9-Inputs!$B$8*AG61</f>
        <v>599.806289961976</v>
      </c>
      <c r="AJ61" s="0" t="n">
        <f aca="false">RANK(AH61,$AH$5:$AH$2004,0)+COUNTIF($AH$4:AH60,AH61)</f>
        <v>482</v>
      </c>
      <c r="AK61" s="0" t="n">
        <f aca="false">IF(AJ61&lt;=Deciles!$B$5*(Deciles!$B$4+1),INT((AJ61-1)/(Deciles!$B$4+1))+1,Deciles!$B$5+INT((AJ61-1-Deciles!$B$5*(Deciles!$B$4+1))/Deciles!$B$4)+1)</f>
        <v>3</v>
      </c>
    </row>
    <row r="62" customFormat="false" ht="15" hidden="false" customHeight="false" outlineLevel="0" collapsed="false">
      <c r="A62" s="0" t="n">
        <v>1782</v>
      </c>
      <c r="B62" s="0" t="s">
        <v>145</v>
      </c>
      <c r="C62" s="0" t="n">
        <v>730</v>
      </c>
      <c r="D62" s="0" t="n">
        <v>77.060417175293</v>
      </c>
      <c r="E62" s="0" t="n">
        <v>74.5555419921875</v>
      </c>
      <c r="F62" s="0" t="n">
        <v>43</v>
      </c>
      <c r="G62" s="0" t="n">
        <v>3.00699996948242</v>
      </c>
      <c r="H62" s="0" t="n">
        <v>-0.509666681289673</v>
      </c>
      <c r="I62" s="0" t="n">
        <v>5</v>
      </c>
      <c r="J62" s="0" t="n">
        <v>12.4544496536255</v>
      </c>
      <c r="K62" s="0" t="n">
        <v>4.65833330154419</v>
      </c>
      <c r="L62" s="0" t="n">
        <v>-1.875</v>
      </c>
      <c r="M62" s="0" t="n">
        <v>6.02960777282715</v>
      </c>
      <c r="N62" s="0" t="n">
        <v>0</v>
      </c>
      <c r="O62" s="0" t="n">
        <v>0</v>
      </c>
      <c r="P62" s="0" t="s">
        <v>140</v>
      </c>
      <c r="Q62" s="0" t="s">
        <v>141</v>
      </c>
      <c r="R62" s="0" t="n">
        <v>1</v>
      </c>
      <c r="S62" s="0" t="s">
        <v>156</v>
      </c>
      <c r="T62" s="0" t="n">
        <v>0</v>
      </c>
      <c r="U62" s="0" t="n">
        <v>256388.55</v>
      </c>
      <c r="V62" s="0" t="n">
        <v>0.0203150473535061</v>
      </c>
      <c r="W62" s="0" t="n">
        <v>597.531616210938</v>
      </c>
      <c r="X62" s="0" t="n">
        <v>0.0159606169909239</v>
      </c>
      <c r="Y62" s="0" t="n">
        <f aca="false">IF(ISNUMBER(C62),INDEX(Scorecard!$D$5:$D$12,SUMPRODUCT(--(Scorecard!$G$5:$G$11&lt;C62))+1),Scorecard!$D$13)</f>
        <v>-0.0290424113398221</v>
      </c>
      <c r="Z62" s="0" t="n">
        <f aca="false">IF(ISNUMBER(D62),INDEX(Scorecard!$D$14:$D$17,SUMPRODUCT(--(Scorecard!$G$14:$G$16&lt;D62))+1),Scorecard!$D$18)</f>
        <v>0.0505355481560174</v>
      </c>
      <c r="AA62" s="0" t="n">
        <f aca="false">IF(ISNUMBER(E62),INDEX(Scorecard!$D$19:$D$26,SUMPRODUCT(--(Scorecard!$G$19:$G$25&lt;E62))+1),Scorecard!$D$27)</f>
        <v>-0.0341578513653732</v>
      </c>
      <c r="AB62" s="0" t="n">
        <f aca="false">IF(ISNUMBER(F62),INDEX(Scorecard!$D$28:$D$35,SUMPRODUCT(--(Scorecard!$G$28:$G$34&lt;F62))+1),Scorecard!$D$36)</f>
        <v>-0.309727037437117</v>
      </c>
      <c r="AC62" s="0" t="n">
        <f aca="false">IF(ISNUMBER(H62),INDEX(Scorecard!$D$37:$D$44,SUMPRODUCT(--(Scorecard!$G$37:$G$43&lt;H62))+1),Scorecard!$D$45)</f>
        <v>0.769716833645565</v>
      </c>
      <c r="AD62" s="0" t="n">
        <f aca="false">IF(ISNUMBER(I62),INDEX(Scorecard!$D$46:$D$52,SUMPRODUCT(--(Scorecard!$G$46:$G$51&lt;I62))+1),Scorecard!$D$53)</f>
        <v>-0.161534840507194</v>
      </c>
      <c r="AE62" s="0" t="n">
        <f aca="false">IF(ISNUMBER(K62),INDEX(Scorecard!$D$54:$D$61,SUMPRODUCT(--(Scorecard!$G$54:$G$60&lt;K62))+1),Scorecard!$D$62)</f>
        <v>0.409483001259379</v>
      </c>
      <c r="AF62" s="0" t="n">
        <f aca="false">IF(ISNUMBER(L62),INDEX(Scorecard!$D$63:$D$68,SUMPRODUCT(--(Scorecard!$G$63:$G$67&lt;L62))+1),Scorecard!$D$69)</f>
        <v>-0.340582194386522</v>
      </c>
      <c r="AG62" s="0" t="n">
        <f aca="false">Inputs!$B$10+Scorecard!$J$5*Y62+Scorecard!$J$6*Z62+Scorecard!$J$7*AA62+Scorecard!$J$8*AB62+Scorecard!$J$9*AC62+Scorecard!$J$10*AD62+Scorecard!$J$11*AE62+Scorecard!$J$12*AF62</f>
        <v>-3.82647573009142</v>
      </c>
      <c r="AH62" s="0" t="n">
        <f aca="false">MIN(1-Inputs!$B$13,MAX(Inputs!$B$13,1/(1+EXP(-(Inputs!$B$11*AG62+Inputs!$B$12)))))</f>
        <v>0.0203150467116798</v>
      </c>
      <c r="AI62" s="0" t="n">
        <f aca="false">Inputs!$B$9-Inputs!$B$8*AG62</f>
        <v>597.531627402203</v>
      </c>
      <c r="AJ62" s="0" t="n">
        <f aca="false">RANK(AH62,$AH$5:$AH$2004,0)+COUNTIF($AH$4:AH61,AH62)</f>
        <v>450</v>
      </c>
      <c r="AK62" s="0" t="n">
        <f aca="false">IF(AJ62&lt;=Deciles!$B$5*(Deciles!$B$4+1),INT((AJ62-1)/(Deciles!$B$4+1))+1,Deciles!$B$5+INT((AJ62-1-Deciles!$B$5*(Deciles!$B$4+1))/Deciles!$B$4)+1)</f>
        <v>3</v>
      </c>
    </row>
    <row r="63" customFormat="false" ht="15" hidden="false" customHeight="false" outlineLevel="0" collapsed="false">
      <c r="A63" s="0" t="n">
        <v>1784</v>
      </c>
      <c r="B63" s="0" t="s">
        <v>152</v>
      </c>
      <c r="C63" s="0" t="n">
        <v>683</v>
      </c>
      <c r="D63" s="0" t="n">
        <v>61.4461898803711</v>
      </c>
      <c r="E63" s="0" t="n">
        <v>53.7690277099609</v>
      </c>
      <c r="F63" s="0" t="n">
        <v>31</v>
      </c>
      <c r="G63" s="0" t="n">
        <v>3.36500000953674</v>
      </c>
      <c r="H63" s="0" t="n">
        <v>-3.06833338737488</v>
      </c>
      <c r="I63" s="0" t="n">
        <v>24</v>
      </c>
      <c r="J63" s="0" t="n">
        <v>12.6701793670654</v>
      </c>
      <c r="K63" s="0" t="n">
        <v>3.70000004768372</v>
      </c>
      <c r="L63" s="0" t="n">
        <v>-0.458333253860474</v>
      </c>
      <c r="M63" s="0" t="n">
        <v>4.74415826797485</v>
      </c>
      <c r="N63" s="0" t="n">
        <v>0</v>
      </c>
      <c r="O63" s="0" t="n">
        <v>0</v>
      </c>
      <c r="P63" s="0" t="s">
        <v>140</v>
      </c>
      <c r="Q63" s="0" t="s">
        <v>153</v>
      </c>
      <c r="R63" s="0" t="n">
        <v>2</v>
      </c>
      <c r="S63" s="0" t="s">
        <v>147</v>
      </c>
      <c r="T63" s="0" t="n">
        <v>0</v>
      </c>
      <c r="U63" s="0" t="n">
        <v>318118.62</v>
      </c>
      <c r="V63" s="0" t="n">
        <v>0.0168825071305037</v>
      </c>
      <c r="W63" s="0" t="n">
        <v>602.635437011719</v>
      </c>
      <c r="X63" s="0" t="n">
        <v>0.0190434381365776</v>
      </c>
      <c r="Y63" s="0" t="n">
        <f aca="false">IF(ISNUMBER(C63),INDEX(Scorecard!$D$5:$D$12,SUMPRODUCT(--(Scorecard!$G$5:$G$11&lt;C63))+1),Scorecard!$D$13)</f>
        <v>-0.869677851527538</v>
      </c>
      <c r="Z63" s="0" t="n">
        <f aca="false">IF(ISNUMBER(D63),INDEX(Scorecard!$D$14:$D$17,SUMPRODUCT(--(Scorecard!$G$14:$G$16&lt;D63))+1),Scorecard!$D$18)</f>
        <v>0.248677243387958</v>
      </c>
      <c r="AA63" s="0" t="n">
        <f aca="false">IF(ISNUMBER(E63),INDEX(Scorecard!$D$19:$D$26,SUMPRODUCT(--(Scorecard!$G$19:$G$25&lt;E63))+1),Scorecard!$D$27)</f>
        <v>0.57899015159425</v>
      </c>
      <c r="AB63" s="0" t="n">
        <f aca="false">IF(ISNUMBER(F63),INDEX(Scorecard!$D$28:$D$35,SUMPRODUCT(--(Scorecard!$G$28:$G$34&lt;F63))+1),Scorecard!$D$36)</f>
        <v>0.126913191054783</v>
      </c>
      <c r="AC63" s="0" t="n">
        <f aca="false">IF(ISNUMBER(H63),INDEX(Scorecard!$D$37:$D$44,SUMPRODUCT(--(Scorecard!$G$37:$G$43&lt;H63))+1),Scorecard!$D$45)</f>
        <v>1.35057635045042</v>
      </c>
      <c r="AD63" s="0" t="n">
        <f aca="false">IF(ISNUMBER(I63),INDEX(Scorecard!$D$46:$D$52,SUMPRODUCT(--(Scorecard!$G$46:$G$51&lt;I63))+1),Scorecard!$D$53)</f>
        <v>-0.048559051279741</v>
      </c>
      <c r="AE63" s="0" t="n">
        <f aca="false">IF(ISNUMBER(K63),INDEX(Scorecard!$D$54:$D$61,SUMPRODUCT(--(Scorecard!$G$54:$G$60&lt;K63))+1),Scorecard!$D$62)</f>
        <v>0.489050497890326</v>
      </c>
      <c r="AF63" s="0" t="n">
        <f aca="false">IF(ISNUMBER(L63),INDEX(Scorecard!$D$63:$D$68,SUMPRODUCT(--(Scorecard!$G$63:$G$67&lt;L63))+1),Scorecard!$D$69)</f>
        <v>0.322484508656054</v>
      </c>
      <c r="AG63" s="0" t="n">
        <f aca="false">Inputs!$B$10+Scorecard!$J$5*Y63+Scorecard!$J$6*Z63+Scorecard!$J$7*AA63+Scorecard!$J$8*AB63+Scorecard!$J$9*AC63+Scorecard!$J$10*AD63+Scorecard!$J$11*AE63+Scorecard!$J$12*AF63</f>
        <v>-4.00336010115986</v>
      </c>
      <c r="AH63" s="0" t="n">
        <f aca="false">MIN(1-Inputs!$B$13,MAX(Inputs!$B$13,1/(1+EXP(-(Inputs!$B$11*AG63+Inputs!$B$12)))))</f>
        <v>0.0168825069076905</v>
      </c>
      <c r="AI63" s="0" t="n">
        <f aca="false">Inputs!$B$9-Inputs!$B$8*AG63</f>
        <v>602.635431501227</v>
      </c>
      <c r="AJ63" s="0" t="n">
        <f aca="false">RANK(AH63,$AH$5:$AH$2004,0)+COUNTIF($AH$4:AH62,AH63)</f>
        <v>536</v>
      </c>
      <c r="AK63" s="0" t="n">
        <f aca="false">IF(AJ63&lt;=Deciles!$B$5*(Deciles!$B$4+1),INT((AJ63-1)/(Deciles!$B$4+1))+1,Deciles!$B$5+INT((AJ63-1-Deciles!$B$5*(Deciles!$B$4+1))/Deciles!$B$4)+1)</f>
        <v>3</v>
      </c>
    </row>
    <row r="64" customFormat="false" ht="15" hidden="false" customHeight="false" outlineLevel="0" collapsed="false">
      <c r="A64" s="0" t="n">
        <v>1821</v>
      </c>
      <c r="B64" s="0" t="s">
        <v>157</v>
      </c>
      <c r="C64" s="0" t="n">
        <v>711</v>
      </c>
      <c r="D64" s="0" t="n">
        <v>69.801025390625</v>
      </c>
      <c r="E64" s="0" t="n">
        <v>37.9215927124023</v>
      </c>
      <c r="F64" s="0" t="n">
        <v>36</v>
      </c>
      <c r="G64" s="0" t="n">
        <v>4.23799991607666</v>
      </c>
      <c r="H64" s="0" t="n">
        <v>0.354666471481323</v>
      </c>
      <c r="I64" s="0" t="n">
        <v>90</v>
      </c>
      <c r="J64" s="0" t="n">
        <v>12.2212648391724</v>
      </c>
      <c r="K64" s="0" t="n">
        <v>4.42307710647583</v>
      </c>
      <c r="L64" s="0" t="n">
        <v>-0.276922702789307</v>
      </c>
      <c r="M64" s="0" t="n">
        <v>5.74976253509522</v>
      </c>
      <c r="N64" s="0" t="n">
        <v>0</v>
      </c>
      <c r="O64" s="0" t="n">
        <v>0</v>
      </c>
      <c r="P64" s="0" t="s">
        <v>140</v>
      </c>
      <c r="Q64" s="0" t="s">
        <v>141</v>
      </c>
      <c r="R64" s="0" t="n">
        <v>2</v>
      </c>
      <c r="S64" s="0" t="s">
        <v>149</v>
      </c>
      <c r="T64" s="0" t="n">
        <v>0</v>
      </c>
      <c r="U64" s="0" t="n">
        <v>203061.67</v>
      </c>
      <c r="V64" s="0" t="n">
        <v>0.0133594600483775</v>
      </c>
      <c r="W64" s="0" t="n">
        <v>609.066711425781</v>
      </c>
      <c r="X64" s="0" t="n">
        <v>0.010123573243618</v>
      </c>
      <c r="Y64" s="0" t="n">
        <f aca="false">IF(ISNUMBER(C64),INDEX(Scorecard!$D$5:$D$12,SUMPRODUCT(--(Scorecard!$G$5:$G$11&lt;C64))+1),Scorecard!$D$13)</f>
        <v>-0.513000642971656</v>
      </c>
      <c r="Z64" s="0" t="n">
        <f aca="false">IF(ISNUMBER(D64),INDEX(Scorecard!$D$14:$D$17,SUMPRODUCT(--(Scorecard!$G$14:$G$16&lt;D64))+1),Scorecard!$D$18)</f>
        <v>0.128579646629417</v>
      </c>
      <c r="AA64" s="0" t="n">
        <f aca="false">IF(ISNUMBER(E64),INDEX(Scorecard!$D$19:$D$26,SUMPRODUCT(--(Scorecard!$G$19:$G$25&lt;E64))+1),Scorecard!$D$27)</f>
        <v>0.57899015159425</v>
      </c>
      <c r="AB64" s="0" t="n">
        <f aca="false">IF(ISNUMBER(F64),INDEX(Scorecard!$D$28:$D$35,SUMPRODUCT(--(Scorecard!$G$28:$G$34&lt;F64))+1),Scorecard!$D$36)</f>
        <v>-0.0008456427959252</v>
      </c>
      <c r="AC64" s="0" t="n">
        <f aca="false">IF(ISNUMBER(H64),INDEX(Scorecard!$D$37:$D$44,SUMPRODUCT(--(Scorecard!$G$37:$G$43&lt;H64))+1),Scorecard!$D$45)</f>
        <v>-0.0679520129233634</v>
      </c>
      <c r="AD64" s="0" t="n">
        <f aca="false">IF(ISNUMBER(I64),INDEX(Scorecard!$D$46:$D$52,SUMPRODUCT(--(Scorecard!$G$46:$G$51&lt;I64))+1),Scorecard!$D$53)</f>
        <v>0.818882373006414</v>
      </c>
      <c r="AE64" s="0" t="n">
        <f aca="false">IF(ISNUMBER(K64),INDEX(Scorecard!$D$54:$D$61,SUMPRODUCT(--(Scorecard!$G$54:$G$60&lt;K64))+1),Scorecard!$D$62)</f>
        <v>0.409483001259379</v>
      </c>
      <c r="AF64" s="0" t="n">
        <f aca="false">IF(ISNUMBER(L64),INDEX(Scorecard!$D$63:$D$68,SUMPRODUCT(--(Scorecard!$G$63:$G$67&lt;L64))+1),Scorecard!$D$69)</f>
        <v>0.322484508656054</v>
      </c>
      <c r="AG64" s="0" t="n">
        <f aca="false">Inputs!$B$10+Scorecard!$J$5*Y64+Scorecard!$J$6*Z64+Scorecard!$J$7*AA64+Scorecard!$J$8*AB64+Scorecard!$J$9*AC64+Scorecard!$J$10*AD64+Scorecard!$J$11*AE64+Scorecard!$J$12*AF64</f>
        <v>-4.22625107086983</v>
      </c>
      <c r="AH64" s="0" t="n">
        <f aca="false">MIN(1-Inputs!$B$13,MAX(Inputs!$B$13,1/(1+EXP(-(Inputs!$B$11*AG64+Inputs!$B$12)))))</f>
        <v>0.0133594602162956</v>
      </c>
      <c r="AI64" s="0" t="n">
        <f aca="false">Inputs!$B$9-Inputs!$B$8*AG64</f>
        <v>609.066705434417</v>
      </c>
      <c r="AJ64" s="0" t="n">
        <f aca="false">RANK(AH64,$AH$5:$AH$2004,0)+COUNTIF($AH$4:AH63,AH64)</f>
        <v>655</v>
      </c>
      <c r="AK64" s="0" t="n">
        <f aca="false">IF(AJ64&lt;=Deciles!$B$5*(Deciles!$B$4+1),INT((AJ64-1)/(Deciles!$B$4+1))+1,Deciles!$B$5+INT((AJ64-1-Deciles!$B$5*(Deciles!$B$4+1))/Deciles!$B$4)+1)</f>
        <v>4</v>
      </c>
    </row>
    <row r="65" customFormat="false" ht="15" hidden="false" customHeight="false" outlineLevel="0" collapsed="false">
      <c r="A65" s="0" t="n">
        <v>1824</v>
      </c>
      <c r="B65" s="0" t="s">
        <v>152</v>
      </c>
      <c r="C65" s="0" t="n">
        <v>708</v>
      </c>
      <c r="D65" s="0" t="n">
        <v>80</v>
      </c>
      <c r="E65" s="0" t="n">
        <v>71.3284072875977</v>
      </c>
      <c r="F65" s="0" t="n">
        <v>32</v>
      </c>
      <c r="G65" s="0" t="n">
        <v>3.38199996948242</v>
      </c>
      <c r="H65" s="0" t="n">
        <v>-3.0513334274292</v>
      </c>
      <c r="I65" s="0" t="n">
        <v>17</v>
      </c>
      <c r="J65" s="0" t="n">
        <v>12.566822052002</v>
      </c>
      <c r="K65" s="0" t="n">
        <v>4.80000019073486</v>
      </c>
      <c r="L65" s="0" t="n">
        <v>-0.458333015441895</v>
      </c>
      <c r="M65" s="0" t="n">
        <v>6.28858137130737</v>
      </c>
      <c r="N65" s="0" t="n">
        <v>0</v>
      </c>
      <c r="O65" s="0" t="n">
        <v>0</v>
      </c>
      <c r="P65" s="0" t="s">
        <v>144</v>
      </c>
      <c r="Q65" s="0" t="s">
        <v>141</v>
      </c>
      <c r="R65" s="0" t="n">
        <v>2</v>
      </c>
      <c r="S65" s="0" t="s">
        <v>149</v>
      </c>
      <c r="T65" s="0" t="n">
        <v>0</v>
      </c>
      <c r="U65" s="0" t="n">
        <v>286880.66</v>
      </c>
      <c r="V65" s="0" t="n">
        <v>0.0178555082529783</v>
      </c>
      <c r="W65" s="0" t="n">
        <v>601.092102050781</v>
      </c>
      <c r="X65" s="0" t="n">
        <v>0.0250583477318287</v>
      </c>
      <c r="Y65" s="0" t="n">
        <f aca="false">IF(ISNUMBER(C65),INDEX(Scorecard!$D$5:$D$12,SUMPRODUCT(--(Scorecard!$G$5:$G$11&lt;C65))+1),Scorecard!$D$13)</f>
        <v>-0.513000642971656</v>
      </c>
      <c r="Z65" s="0" t="n">
        <f aca="false">IF(ISNUMBER(D65),INDEX(Scorecard!$D$14:$D$17,SUMPRODUCT(--(Scorecard!$G$14:$G$16&lt;D65))+1),Scorecard!$D$18)</f>
        <v>0.0505355481560174</v>
      </c>
      <c r="AA65" s="0" t="n">
        <f aca="false">IF(ISNUMBER(E65),INDEX(Scorecard!$D$19:$D$26,SUMPRODUCT(--(Scorecard!$G$19:$G$25&lt;E65))+1),Scorecard!$D$27)</f>
        <v>0.0530843085177338</v>
      </c>
      <c r="AB65" s="0" t="n">
        <f aca="false">IF(ISNUMBER(F65),INDEX(Scorecard!$D$28:$D$35,SUMPRODUCT(--(Scorecard!$G$28:$G$34&lt;F65))+1),Scorecard!$D$36)</f>
        <v>0.126913191054783</v>
      </c>
      <c r="AC65" s="0" t="n">
        <f aca="false">IF(ISNUMBER(H65),INDEX(Scorecard!$D$37:$D$44,SUMPRODUCT(--(Scorecard!$G$37:$G$43&lt;H65))+1),Scorecard!$D$45)</f>
        <v>1.35057635045042</v>
      </c>
      <c r="AD65" s="0" t="n">
        <f aca="false">IF(ISNUMBER(I65),INDEX(Scorecard!$D$46:$D$52,SUMPRODUCT(--(Scorecard!$G$46:$G$51&lt;I65))+1),Scorecard!$D$53)</f>
        <v>-0.114272400683245</v>
      </c>
      <c r="AE65" s="0" t="n">
        <f aca="false">IF(ISNUMBER(K65),INDEX(Scorecard!$D$54:$D$61,SUMPRODUCT(--(Scorecard!$G$54:$G$60&lt;K65))+1),Scorecard!$D$62)</f>
        <v>0.409483001259379</v>
      </c>
      <c r="AF65" s="0" t="n">
        <f aca="false">IF(ISNUMBER(L65),INDEX(Scorecard!$D$63:$D$68,SUMPRODUCT(--(Scorecard!$G$63:$G$67&lt;L65))+1),Scorecard!$D$69)</f>
        <v>0.322484508656054</v>
      </c>
      <c r="AG65" s="0" t="n">
        <f aca="false">Inputs!$B$10+Scorecard!$J$5*Y65+Scorecard!$J$6*Z65+Scorecard!$J$7*AA65+Scorecard!$J$8*AB65+Scorecard!$J$9*AC65+Scorecard!$J$10*AD65+Scorecard!$J$11*AE65+Scorecard!$J$12*AF65</f>
        <v>-3.94987284251082</v>
      </c>
      <c r="AH65" s="0" t="n">
        <f aca="false">MIN(1-Inputs!$B$13,MAX(Inputs!$B$13,1/(1+EXP(-(Inputs!$B$11*AG65+Inputs!$B$12)))))</f>
        <v>0.0178555086844614</v>
      </c>
      <c r="AI65" s="0" t="n">
        <f aca="false">Inputs!$B$9-Inputs!$B$8*AG65</f>
        <v>601.092115445152</v>
      </c>
      <c r="AJ65" s="0" t="n">
        <f aca="false">RANK(AH65,$AH$5:$AH$2004,0)+COUNTIF($AH$4:AH64,AH65)</f>
        <v>509</v>
      </c>
      <c r="AK65" s="0" t="n">
        <f aca="false">IF(AJ65&lt;=Deciles!$B$5*(Deciles!$B$4+1),INT((AJ65-1)/(Deciles!$B$4+1))+1,Deciles!$B$5+INT((AJ65-1-Deciles!$B$5*(Deciles!$B$4+1))/Deciles!$B$4)+1)</f>
        <v>3</v>
      </c>
    </row>
    <row r="66" customFormat="false" ht="15" hidden="false" customHeight="false" outlineLevel="0" collapsed="false">
      <c r="A66" s="0" t="n">
        <v>1859</v>
      </c>
      <c r="B66" s="0" t="s">
        <v>152</v>
      </c>
      <c r="C66" s="0" t="n">
        <v>808</v>
      </c>
      <c r="D66" s="0" t="n">
        <v>80</v>
      </c>
      <c r="E66" s="0" t="n">
        <v>68.5307998657227</v>
      </c>
      <c r="F66" s="0" t="n">
        <v>31</v>
      </c>
      <c r="G66" s="0" t="n">
        <v>2.82500004768372</v>
      </c>
      <c r="H66" s="0" t="n">
        <v>-3.60833334922791</v>
      </c>
      <c r="I66" s="0" t="n">
        <v>20</v>
      </c>
      <c r="J66" s="0" t="n">
        <v>12.2049627304077</v>
      </c>
      <c r="K66" s="0" t="n">
        <v>5.19999980926514</v>
      </c>
      <c r="L66" s="0" t="n">
        <v>-0.458333492279053</v>
      </c>
      <c r="M66" s="0" t="n">
        <v>7.33082723617554</v>
      </c>
      <c r="N66" s="0" t="n">
        <v>0</v>
      </c>
      <c r="O66" s="0" t="n">
        <v>0</v>
      </c>
      <c r="P66" s="0" t="s">
        <v>144</v>
      </c>
      <c r="Q66" s="0" t="s">
        <v>141</v>
      </c>
      <c r="R66" s="0" t="n">
        <v>1</v>
      </c>
      <c r="S66" s="0" t="s">
        <v>154</v>
      </c>
      <c r="T66" s="0" t="n">
        <v>0</v>
      </c>
      <c r="U66" s="0" t="n">
        <v>199778.2</v>
      </c>
      <c r="V66" s="0" t="n">
        <v>0.00122332514729351</v>
      </c>
      <c r="W66" s="0" t="n">
        <v>674.0986328125</v>
      </c>
      <c r="X66" s="0" t="n">
        <v>0.0010477767791599</v>
      </c>
      <c r="Y66" s="0" t="n">
        <f aca="false">IF(ISNUMBER(C66),INDEX(Scorecard!$D$5:$D$12,SUMPRODUCT(--(Scorecard!$G$5:$G$11&lt;C66))+1),Scorecard!$D$13)</f>
        <v>2.19112706886128</v>
      </c>
      <c r="Z66" s="0" t="n">
        <f aca="false">IF(ISNUMBER(D66),INDEX(Scorecard!$D$14:$D$17,SUMPRODUCT(--(Scorecard!$G$14:$G$16&lt;D66))+1),Scorecard!$D$18)</f>
        <v>0.0505355481560174</v>
      </c>
      <c r="AA66" s="0" t="n">
        <f aca="false">IF(ISNUMBER(E66),INDEX(Scorecard!$D$19:$D$26,SUMPRODUCT(--(Scorecard!$G$19:$G$25&lt;E66))+1),Scorecard!$D$27)</f>
        <v>0.0530843085177338</v>
      </c>
      <c r="AB66" s="0" t="n">
        <f aca="false">IF(ISNUMBER(F66),INDEX(Scorecard!$D$28:$D$35,SUMPRODUCT(--(Scorecard!$G$28:$G$34&lt;F66))+1),Scorecard!$D$36)</f>
        <v>0.126913191054783</v>
      </c>
      <c r="AC66" s="0" t="n">
        <f aca="false">IF(ISNUMBER(H66),INDEX(Scorecard!$D$37:$D$44,SUMPRODUCT(--(Scorecard!$G$37:$G$43&lt;H66))+1),Scorecard!$D$45)</f>
        <v>1.35057635045042</v>
      </c>
      <c r="AD66" s="0" t="n">
        <f aca="false">IF(ISNUMBER(I66),INDEX(Scorecard!$D$46:$D$52,SUMPRODUCT(--(Scorecard!$G$46:$G$51&lt;I66))+1),Scorecard!$D$53)</f>
        <v>-0.108777051091409</v>
      </c>
      <c r="AE66" s="0" t="n">
        <f aca="false">IF(ISNUMBER(K66),INDEX(Scorecard!$D$54:$D$61,SUMPRODUCT(--(Scorecard!$G$54:$G$60&lt;K66))+1),Scorecard!$D$62)</f>
        <v>0.214429354789033</v>
      </c>
      <c r="AF66" s="0" t="n">
        <f aca="false">IF(ISNUMBER(L66),INDEX(Scorecard!$D$63:$D$68,SUMPRODUCT(--(Scorecard!$G$63:$G$67&lt;L66))+1),Scorecard!$D$69)</f>
        <v>0.322484508656054</v>
      </c>
      <c r="AG66" s="0" t="n">
        <f aca="false">Inputs!$B$10+Scorecard!$J$5*Y66+Scorecard!$J$6*Z66+Scorecard!$J$7*AA66+Scorecard!$J$8*AB66+Scorecard!$J$9*AC66+Scorecard!$J$10*AD66+Scorecard!$J$11*AE66+Scorecard!$J$12*AF66</f>
        <v>-6.48008631749779</v>
      </c>
      <c r="AH66" s="0" t="n">
        <f aca="false">MIN(1-Inputs!$B$13,MAX(Inputs!$B$13,1/(1+EXP(-(Inputs!$B$11*AG66+Inputs!$B$12)))))</f>
        <v>0.00122332514650704</v>
      </c>
      <c r="AI66" s="0" t="n">
        <f aca="false">Inputs!$B$9-Inputs!$B$8*AG66</f>
        <v>674.098644100235</v>
      </c>
      <c r="AJ66" s="0" t="n">
        <f aca="false">RANK(AH66,$AH$5:$AH$2004,0)+COUNTIF($AH$4:AH65,AH66)</f>
        <v>1859</v>
      </c>
      <c r="AK66" s="0" t="n">
        <f aca="false">IF(AJ66&lt;=Deciles!$B$5*(Deciles!$B$4+1),INT((AJ66-1)/(Deciles!$B$4+1))+1,Deciles!$B$5+INT((AJ66-1-Deciles!$B$5*(Deciles!$B$4+1))/Deciles!$B$4)+1)</f>
        <v>10</v>
      </c>
    </row>
    <row r="67" customFormat="false" ht="15" hidden="false" customHeight="false" outlineLevel="0" collapsed="false">
      <c r="A67" s="0" t="n">
        <v>1894</v>
      </c>
      <c r="B67" s="0" t="s">
        <v>143</v>
      </c>
      <c r="C67" s="0" t="n">
        <v>830</v>
      </c>
      <c r="D67" s="0" t="n">
        <v>88.7814865112305</v>
      </c>
      <c r="E67" s="0" t="n">
        <v>63.627742767334</v>
      </c>
      <c r="F67" s="0" t="n">
        <v>39</v>
      </c>
      <c r="G67" s="0" t="n">
        <v>3.64000010490418</v>
      </c>
      <c r="H67" s="0" t="n">
        <v>0.40666675567627</v>
      </c>
      <c r="I67" s="0" t="n">
        <v>54</v>
      </c>
      <c r="J67" s="0" t="n">
        <v>12.553201675415</v>
      </c>
      <c r="K67" s="0" t="n">
        <v>9.63333320617676</v>
      </c>
      <c r="L67" s="0" t="n">
        <v>5.0717945098877</v>
      </c>
      <c r="M67" s="0" t="n">
        <v>2.57371878623962</v>
      </c>
      <c r="N67" s="0" t="n">
        <v>0</v>
      </c>
      <c r="O67" s="0" t="n">
        <v>0</v>
      </c>
      <c r="P67" s="0" t="s">
        <v>140</v>
      </c>
      <c r="Q67" s="0" t="s">
        <v>153</v>
      </c>
      <c r="R67" s="0" t="n">
        <v>1</v>
      </c>
      <c r="S67" s="0" t="s">
        <v>149</v>
      </c>
      <c r="T67" s="0" t="n">
        <v>0</v>
      </c>
      <c r="U67" s="0" t="n">
        <v>282999.75</v>
      </c>
      <c r="V67" s="0" t="n">
        <v>0.00336753576993942</v>
      </c>
      <c r="W67" s="0" t="n">
        <v>646.635070800781</v>
      </c>
      <c r="X67" s="0" t="n">
        <v>0.00122559699229896</v>
      </c>
      <c r="Y67" s="0" t="n">
        <f aca="false">IF(ISNUMBER(C67),INDEX(Scorecard!$D$5:$D$12,SUMPRODUCT(--(Scorecard!$G$5:$G$11&lt;C67))+1),Scorecard!$D$13)</f>
        <v>2.19112706886128</v>
      </c>
      <c r="Z67" s="0" t="n">
        <f aca="false">IF(ISNUMBER(D67),INDEX(Scorecard!$D$14:$D$17,SUMPRODUCT(--(Scorecard!$G$14:$G$16&lt;D67))+1),Scorecard!$D$18)</f>
        <v>-0.361970872710667</v>
      </c>
      <c r="AA67" s="0" t="n">
        <f aca="false">IF(ISNUMBER(E67),INDEX(Scorecard!$D$19:$D$26,SUMPRODUCT(--(Scorecard!$G$19:$G$25&lt;E67))+1),Scorecard!$D$27)</f>
        <v>0.233621608745691</v>
      </c>
      <c r="AB67" s="0" t="n">
        <f aca="false">IF(ISNUMBER(F67),INDEX(Scorecard!$D$28:$D$35,SUMPRODUCT(--(Scorecard!$G$28:$G$34&lt;F67))+1),Scorecard!$D$36)</f>
        <v>-0.132616866359722</v>
      </c>
      <c r="AC67" s="0" t="n">
        <f aca="false">IF(ISNUMBER(H67),INDEX(Scorecard!$D$37:$D$44,SUMPRODUCT(--(Scorecard!$G$37:$G$43&lt;H67))+1),Scorecard!$D$45)</f>
        <v>-0.271229676926091</v>
      </c>
      <c r="AD67" s="0" t="n">
        <f aca="false">IF(ISNUMBER(I67),INDEX(Scorecard!$D$46:$D$52,SUMPRODUCT(--(Scorecard!$G$46:$G$51&lt;I67))+1),Scorecard!$D$53)</f>
        <v>0.818882373006414</v>
      </c>
      <c r="AE67" s="0" t="n">
        <f aca="false">IF(ISNUMBER(K67),INDEX(Scorecard!$D$54:$D$61,SUMPRODUCT(--(Scorecard!$G$54:$G$60&lt;K67))+1),Scorecard!$D$62)</f>
        <v>-0.541917179454542</v>
      </c>
      <c r="AF67" s="0" t="n">
        <f aca="false">IF(ISNUMBER(L67),INDEX(Scorecard!$D$63:$D$68,SUMPRODUCT(--(Scorecard!$G$63:$G$67&lt;L67))+1),Scorecard!$D$69)</f>
        <v>0.322484508656054</v>
      </c>
      <c r="AG67" s="0" t="n">
        <f aca="false">Inputs!$B$10+Scorecard!$J$5*Y67+Scorecard!$J$6*Z67+Scorecard!$J$7*AA67+Scorecard!$J$8*AB67+Scorecard!$J$9*AC67+Scorecard!$J$10*AD67+Scorecard!$J$11*AE67+Scorecard!$J$12*AF67</f>
        <v>-5.5282705277563</v>
      </c>
      <c r="AH67" s="0" t="n">
        <f aca="false">MIN(1-Inputs!$B$13,MAX(Inputs!$B$13,1/(1+EXP(-(Inputs!$B$11*AG67+Inputs!$B$12)))))</f>
        <v>0.00336753584451163</v>
      </c>
      <c r="AI67" s="0" t="n">
        <f aca="false">Inputs!$B$9-Inputs!$B$8*AG67</f>
        <v>646.635045706238</v>
      </c>
      <c r="AJ67" s="0" t="n">
        <f aca="false">RANK(AH67,$AH$5:$AH$2004,0)+COUNTIF($AH$4:AH66,AH67)</f>
        <v>1488</v>
      </c>
      <c r="AK67" s="0" t="n">
        <f aca="false">IF(AJ67&lt;=Deciles!$B$5*(Deciles!$B$4+1),INT((AJ67-1)/(Deciles!$B$4+1))+1,Deciles!$B$5+INT((AJ67-1-Deciles!$B$5*(Deciles!$B$4+1))/Deciles!$B$4)+1)</f>
        <v>8</v>
      </c>
    </row>
    <row r="68" customFormat="false" ht="15" hidden="false" customHeight="false" outlineLevel="0" collapsed="false">
      <c r="A68" s="0" t="n">
        <v>1904</v>
      </c>
      <c r="B68" s="0" t="s">
        <v>155</v>
      </c>
      <c r="C68" s="0" t="n">
        <v>803</v>
      </c>
      <c r="D68" s="0" t="n">
        <v>80</v>
      </c>
      <c r="E68" s="0" t="n">
        <v>71.8018264770508</v>
      </c>
      <c r="F68" s="0" t="n">
        <v>26</v>
      </c>
      <c r="G68" s="0" t="n">
        <v>2.7960000038147</v>
      </c>
      <c r="H68" s="0" t="n">
        <v>-2.93733310699463</v>
      </c>
      <c r="I68" s="0" t="n">
        <v>14</v>
      </c>
      <c r="J68" s="0" t="n">
        <v>11.7601165771484</v>
      </c>
      <c r="K68" s="0" t="n">
        <v>5.40833330154419</v>
      </c>
      <c r="L68" s="0" t="n">
        <v>-1.125</v>
      </c>
      <c r="M68" s="0" t="n">
        <v>7.33082818984985</v>
      </c>
      <c r="N68" s="0" t="n">
        <v>0</v>
      </c>
      <c r="O68" s="0" t="n">
        <v>0</v>
      </c>
      <c r="P68" s="0" t="s">
        <v>146</v>
      </c>
      <c r="Q68" s="0" t="s">
        <v>141</v>
      </c>
      <c r="R68" s="0" t="n">
        <v>1</v>
      </c>
      <c r="S68" s="0" t="s">
        <v>154</v>
      </c>
      <c r="T68" s="0" t="n">
        <v>0</v>
      </c>
      <c r="U68" s="0" t="n">
        <v>128042.41</v>
      </c>
      <c r="V68" s="0" t="n">
        <v>0.00134401000104845</v>
      </c>
      <c r="W68" s="0" t="n">
        <v>671.549011230469</v>
      </c>
      <c r="X68" s="0" t="n">
        <v>0.00134669698309153</v>
      </c>
      <c r="Y68" s="0" t="n">
        <f aca="false">IF(ISNUMBER(C68),INDEX(Scorecard!$D$5:$D$12,SUMPRODUCT(--(Scorecard!$G$5:$G$11&lt;C68))+1),Scorecard!$D$13)</f>
        <v>2.19112706886128</v>
      </c>
      <c r="Z68" s="0" t="n">
        <f aca="false">IF(ISNUMBER(D68),INDEX(Scorecard!$D$14:$D$17,SUMPRODUCT(--(Scorecard!$G$14:$G$16&lt;D68))+1),Scorecard!$D$18)</f>
        <v>0.0505355481560174</v>
      </c>
      <c r="AA68" s="0" t="n">
        <f aca="false">IF(ISNUMBER(E68),INDEX(Scorecard!$D$19:$D$26,SUMPRODUCT(--(Scorecard!$G$19:$G$25&lt;E68))+1),Scorecard!$D$27)</f>
        <v>0.0530843085177338</v>
      </c>
      <c r="AB68" s="0" t="n">
        <f aca="false">IF(ISNUMBER(F68),INDEX(Scorecard!$D$28:$D$35,SUMPRODUCT(--(Scorecard!$G$28:$G$34&lt;F68))+1),Scorecard!$D$36)</f>
        <v>0.165097008946478</v>
      </c>
      <c r="AC68" s="0" t="n">
        <f aca="false">IF(ISNUMBER(H68),INDEX(Scorecard!$D$37:$D$44,SUMPRODUCT(--(Scorecard!$G$37:$G$43&lt;H68))+1),Scorecard!$D$45)</f>
        <v>1.35057635045042</v>
      </c>
      <c r="AD68" s="0" t="n">
        <f aca="false">IF(ISNUMBER(I68),INDEX(Scorecard!$D$46:$D$52,SUMPRODUCT(--(Scorecard!$G$46:$G$51&lt;I68))+1),Scorecard!$D$53)</f>
        <v>-0.114272400683245</v>
      </c>
      <c r="AE68" s="0" t="n">
        <f aca="false">IF(ISNUMBER(K68),INDEX(Scorecard!$D$54:$D$61,SUMPRODUCT(--(Scorecard!$G$54:$G$60&lt;K68))+1),Scorecard!$D$62)</f>
        <v>0.126303549215828</v>
      </c>
      <c r="AF68" s="0" t="n">
        <f aca="false">IF(ISNUMBER(L68),INDEX(Scorecard!$D$63:$D$68,SUMPRODUCT(--(Scorecard!$G$63:$G$67&lt;L68))+1),Scorecard!$D$69)</f>
        <v>-0.340582194386522</v>
      </c>
      <c r="AG68" s="0" t="n">
        <f aca="false">Inputs!$B$10+Scorecard!$J$5*Y68+Scorecard!$J$6*Z68+Scorecard!$J$7*AA68+Scorecard!$J$8*AB68+Scorecard!$J$9*AC68+Scorecard!$J$10*AD68+Scorecard!$J$11*AE68+Scorecard!$J$12*AF68</f>
        <v>-6.39172375497228</v>
      </c>
      <c r="AH68" s="0" t="n">
        <f aca="false">MIN(1-Inputs!$B$13,MAX(Inputs!$B$13,1/(1+EXP(-(Inputs!$B$11*AG68+Inputs!$B$12)))))</f>
        <v>0.0013440099812247</v>
      </c>
      <c r="AI68" s="0" t="n">
        <f aca="false">Inputs!$B$9-Inputs!$B$8*AG68</f>
        <v>671.54903948512</v>
      </c>
      <c r="AJ68" s="0" t="n">
        <f aca="false">RANK(AH68,$AH$5:$AH$2004,0)+COUNTIF($AH$4:AH67,AH68)</f>
        <v>1835</v>
      </c>
      <c r="AK68" s="0" t="n">
        <f aca="false">IF(AJ68&lt;=Deciles!$B$5*(Deciles!$B$4+1),INT((AJ68-1)/(Deciles!$B$4+1))+1,Deciles!$B$5+INT((AJ68-1-Deciles!$B$5*(Deciles!$B$4+1))/Deciles!$B$4)+1)</f>
        <v>10</v>
      </c>
    </row>
    <row r="69" customFormat="false" ht="15" hidden="false" customHeight="false" outlineLevel="0" collapsed="false">
      <c r="A69" s="0" t="n">
        <v>1937</v>
      </c>
      <c r="B69" s="0" t="s">
        <v>152</v>
      </c>
      <c r="C69" s="0" t="n">
        <v>673</v>
      </c>
      <c r="D69" s="0" t="n">
        <v>80</v>
      </c>
      <c r="E69" s="0" t="n">
        <v>69.1908187866211</v>
      </c>
      <c r="F69" s="0" t="n">
        <v>35</v>
      </c>
      <c r="G69" s="0" t="n">
        <v>3.94099998474121</v>
      </c>
      <c r="H69" s="0" t="n">
        <v>-2.49233341217041</v>
      </c>
      <c r="I69" s="0" t="n">
        <v>31</v>
      </c>
      <c r="J69" s="0" t="n">
        <v>12.170729637146</v>
      </c>
      <c r="K69" s="0" t="n">
        <v>3.70000004768372</v>
      </c>
      <c r="L69" s="0" t="n">
        <v>-0.458333253860474</v>
      </c>
      <c r="M69" s="0" t="n">
        <v>4.74415826797485</v>
      </c>
      <c r="N69" s="0" t="n">
        <v>0</v>
      </c>
      <c r="O69" s="0" t="n">
        <v>0</v>
      </c>
      <c r="P69" s="0" t="s">
        <v>144</v>
      </c>
      <c r="Q69" s="0" t="s">
        <v>141</v>
      </c>
      <c r="R69" s="0" t="n">
        <v>1</v>
      </c>
      <c r="S69" s="0" t="s">
        <v>147</v>
      </c>
      <c r="T69" s="0" t="n">
        <v>0</v>
      </c>
      <c r="U69" s="0" t="n">
        <v>193054.88</v>
      </c>
      <c r="V69" s="0" t="n">
        <v>0.073811374604702</v>
      </c>
      <c r="W69" s="0" t="n">
        <v>561.094970703125</v>
      </c>
      <c r="X69" s="0" t="n">
        <v>0.0360815152525902</v>
      </c>
      <c r="Y69" s="0" t="n">
        <f aca="false">IF(ISNUMBER(C69),INDEX(Scorecard!$D$5:$D$12,SUMPRODUCT(--(Scorecard!$G$5:$G$11&lt;C69))+1),Scorecard!$D$13)</f>
        <v>-1.88220980528339</v>
      </c>
      <c r="Z69" s="0" t="n">
        <f aca="false">IF(ISNUMBER(D69),INDEX(Scorecard!$D$14:$D$17,SUMPRODUCT(--(Scorecard!$G$14:$G$16&lt;D69))+1),Scorecard!$D$18)</f>
        <v>0.0505355481560174</v>
      </c>
      <c r="AA69" s="0" t="n">
        <f aca="false">IF(ISNUMBER(E69),INDEX(Scorecard!$D$19:$D$26,SUMPRODUCT(--(Scorecard!$G$19:$G$25&lt;E69))+1),Scorecard!$D$27)</f>
        <v>0.0530843085177338</v>
      </c>
      <c r="AB69" s="0" t="n">
        <f aca="false">IF(ISNUMBER(F69),INDEX(Scorecard!$D$28:$D$35,SUMPRODUCT(--(Scorecard!$G$28:$G$34&lt;F69))+1),Scorecard!$D$36)</f>
        <v>-0.0008456427959252</v>
      </c>
      <c r="AC69" s="0" t="n">
        <f aca="false">IF(ISNUMBER(H69),INDEX(Scorecard!$D$37:$D$44,SUMPRODUCT(--(Scorecard!$G$37:$G$43&lt;H69))+1),Scorecard!$D$45)</f>
        <v>1.35057635045042</v>
      </c>
      <c r="AD69" s="0" t="n">
        <f aca="false">IF(ISNUMBER(I69),INDEX(Scorecard!$D$46:$D$52,SUMPRODUCT(--(Scorecard!$G$46:$G$51&lt;I69))+1),Scorecard!$D$53)</f>
        <v>0.123869379412532</v>
      </c>
      <c r="AE69" s="0" t="n">
        <f aca="false">IF(ISNUMBER(K69),INDEX(Scorecard!$D$54:$D$61,SUMPRODUCT(--(Scorecard!$G$54:$G$60&lt;K69))+1),Scorecard!$D$62)</f>
        <v>0.489050497890326</v>
      </c>
      <c r="AF69" s="0" t="n">
        <f aca="false">IF(ISNUMBER(L69),INDEX(Scorecard!$D$63:$D$68,SUMPRODUCT(--(Scorecard!$G$63:$G$67&lt;L69))+1),Scorecard!$D$69)</f>
        <v>0.322484508656054</v>
      </c>
      <c r="AG69" s="0" t="n">
        <f aca="false">Inputs!$B$10+Scorecard!$J$5*Y69+Scorecard!$J$6*Z69+Scorecard!$J$7*AA69+Scorecard!$J$8*AB69+Scorecard!$J$9*AC69+Scorecard!$J$10*AD69+Scorecard!$J$11*AE69+Scorecard!$J$12*AF69</f>
        <v>-2.56367816951169</v>
      </c>
      <c r="AH69" s="0" t="n">
        <f aca="false">MIN(1-Inputs!$B$13,MAX(Inputs!$B$13,1/(1+EXP(-(Inputs!$B$11*AG69+Inputs!$B$12)))))</f>
        <v>0.0738113780587427</v>
      </c>
      <c r="AI69" s="0" t="n">
        <f aca="false">Inputs!$B$9-Inputs!$B$8*AG69</f>
        <v>561.094991836302</v>
      </c>
      <c r="AJ69" s="0" t="n">
        <f aca="false">RANK(AH69,$AH$5:$AH$2004,0)+COUNTIF($AH$4:AH68,AH69)</f>
        <v>82</v>
      </c>
      <c r="AK69" s="0" t="n">
        <f aca="false">IF(AJ69&lt;=Deciles!$B$5*(Deciles!$B$4+1),INT((AJ69-1)/(Deciles!$B$4+1))+1,Deciles!$B$5+INT((AJ69-1-Deciles!$B$5*(Deciles!$B$4+1))/Deciles!$B$4)+1)</f>
        <v>1</v>
      </c>
    </row>
    <row r="70" customFormat="false" ht="15" hidden="false" customHeight="false" outlineLevel="0" collapsed="false">
      <c r="A70" s="0" t="n">
        <v>1965</v>
      </c>
      <c r="B70" s="0" t="s">
        <v>158</v>
      </c>
      <c r="C70" s="0" t="n">
        <v>738</v>
      </c>
      <c r="D70" s="0" t="n">
        <v>80</v>
      </c>
      <c r="E70" s="0" t="n">
        <v>77.6277770996094</v>
      </c>
      <c r="F70" s="0" t="n">
        <v>33</v>
      </c>
      <c r="G70" s="0" t="n">
        <v>4.13500022888184</v>
      </c>
      <c r="H70" s="0" t="n">
        <v>1.21833348274231</v>
      </c>
      <c r="I70" s="0" t="n">
        <v>14</v>
      </c>
      <c r="J70" s="0" t="n">
        <v>12.5193328857422</v>
      </c>
      <c r="K70" s="0" t="n">
        <v>6.53333330154419</v>
      </c>
      <c r="L70" s="0" t="n">
        <v>2.71025633811951</v>
      </c>
      <c r="M70" s="0" t="n">
        <v>0.489093065261841</v>
      </c>
      <c r="N70" s="0" t="n">
        <v>0</v>
      </c>
      <c r="O70" s="0" t="n">
        <v>0</v>
      </c>
      <c r="P70" s="0" t="s">
        <v>144</v>
      </c>
      <c r="Q70" s="0" t="s">
        <v>141</v>
      </c>
      <c r="R70" s="0" t="n">
        <v>1</v>
      </c>
      <c r="S70" s="0" t="s">
        <v>156</v>
      </c>
      <c r="T70" s="0" t="n">
        <v>0</v>
      </c>
      <c r="U70" s="0" t="n">
        <v>273575.56</v>
      </c>
      <c r="V70" s="0" t="n">
        <v>0.012704374268651</v>
      </c>
      <c r="W70" s="0" t="n">
        <v>610.445434570313</v>
      </c>
      <c r="X70" s="0" t="n">
        <v>0.0114219347015023</v>
      </c>
      <c r="Y70" s="0" t="n">
        <f aca="false">IF(ISNUMBER(C70),INDEX(Scorecard!$D$5:$D$12,SUMPRODUCT(--(Scorecard!$G$5:$G$11&lt;C70))+1),Scorecard!$D$13)</f>
        <v>0.488358159108655</v>
      </c>
      <c r="Z70" s="0" t="n">
        <f aca="false">IF(ISNUMBER(D70),INDEX(Scorecard!$D$14:$D$17,SUMPRODUCT(--(Scorecard!$G$14:$G$16&lt;D70))+1),Scorecard!$D$18)</f>
        <v>0.0505355481560174</v>
      </c>
      <c r="AA70" s="0" t="n">
        <f aca="false">IF(ISNUMBER(E70),INDEX(Scorecard!$D$19:$D$26,SUMPRODUCT(--(Scorecard!$G$19:$G$25&lt;E70))+1),Scorecard!$D$27)</f>
        <v>-0.0341578513653732</v>
      </c>
      <c r="AB70" s="0" t="n">
        <f aca="false">IF(ISNUMBER(F70),INDEX(Scorecard!$D$28:$D$35,SUMPRODUCT(--(Scorecard!$G$28:$G$34&lt;F70))+1),Scorecard!$D$36)</f>
        <v>-0.0008456427959252</v>
      </c>
      <c r="AC70" s="0" t="n">
        <f aca="false">IF(ISNUMBER(H70),INDEX(Scorecard!$D$37:$D$44,SUMPRODUCT(--(Scorecard!$G$37:$G$43&lt;H70))+1),Scorecard!$D$45)</f>
        <v>-0.975503570149195</v>
      </c>
      <c r="AD70" s="0" t="n">
        <f aca="false">IF(ISNUMBER(I70),INDEX(Scorecard!$D$46:$D$52,SUMPRODUCT(--(Scorecard!$G$46:$G$51&lt;I70))+1),Scorecard!$D$53)</f>
        <v>-0.114272400683245</v>
      </c>
      <c r="AE70" s="0" t="n">
        <f aca="false">IF(ISNUMBER(K70),INDEX(Scorecard!$D$54:$D$61,SUMPRODUCT(--(Scorecard!$G$54:$G$60&lt;K70))+1),Scorecard!$D$62)</f>
        <v>-0.119873800601421</v>
      </c>
      <c r="AF70" s="0" t="n">
        <f aca="false">IF(ISNUMBER(L70),INDEX(Scorecard!$D$63:$D$68,SUMPRODUCT(--(Scorecard!$G$63:$G$67&lt;L70))+1),Scorecard!$D$69)</f>
        <v>0.322484508656054</v>
      </c>
      <c r="AG70" s="0" t="n">
        <f aca="false">Inputs!$B$10+Scorecard!$J$5*Y70+Scorecard!$J$6*Z70+Scorecard!$J$7*AA70+Scorecard!$J$8*AB70+Scorecard!$J$9*AC70+Scorecard!$J$10*AD70+Scorecard!$J$11*AE70+Scorecard!$J$12*AF70</f>
        <v>-4.27403342284332</v>
      </c>
      <c r="AH70" s="0" t="n">
        <f aca="false">MIN(1-Inputs!$B$13,MAX(Inputs!$B$13,1/(1+EXP(-(Inputs!$B$11*AG70+Inputs!$B$12)))))</f>
        <v>0.0127043744973979</v>
      </c>
      <c r="AI70" s="0" t="n">
        <f aca="false">Inputs!$B$9-Inputs!$B$8*AG70</f>
        <v>610.4454126791</v>
      </c>
      <c r="AJ70" s="0" t="n">
        <f aca="false">RANK(AH70,$AH$5:$AH$2004,0)+COUNTIF($AH$4:AH69,AH70)</f>
        <v>687</v>
      </c>
      <c r="AK70" s="0" t="n">
        <f aca="false">IF(AJ70&lt;=Deciles!$B$5*(Deciles!$B$4+1),INT((AJ70-1)/(Deciles!$B$4+1))+1,Deciles!$B$5+INT((AJ70-1-Deciles!$B$5*(Deciles!$B$4+1))/Deciles!$B$4)+1)</f>
        <v>4</v>
      </c>
    </row>
    <row r="71" customFormat="false" ht="15" hidden="false" customHeight="false" outlineLevel="0" collapsed="false">
      <c r="A71" s="0" t="n">
        <v>1988</v>
      </c>
      <c r="B71" s="0" t="s">
        <v>150</v>
      </c>
      <c r="C71" s="0" t="n">
        <v>729</v>
      </c>
      <c r="D71" s="0" t="n">
        <v>80</v>
      </c>
      <c r="E71" s="0" t="n">
        <v>72.3327713012695</v>
      </c>
      <c r="F71" s="0" t="n">
        <v>38</v>
      </c>
      <c r="G71" s="0" t="n">
        <v>3.49200010299683</v>
      </c>
      <c r="H71" s="0" t="n">
        <v>-3.14133310317993</v>
      </c>
      <c r="I71" s="0" t="n">
        <v>19</v>
      </c>
      <c r="J71" s="0" t="n">
        <v>12.0728998184204</v>
      </c>
      <c r="K71" s="0" t="n">
        <v>4.40000009536743</v>
      </c>
      <c r="L71" s="0" t="n">
        <v>-0.208333015441895</v>
      </c>
      <c r="M71" s="0" t="n">
        <v>4.48895025253296</v>
      </c>
      <c r="N71" s="0" t="n">
        <v>0</v>
      </c>
      <c r="O71" s="0" t="n">
        <v>0</v>
      </c>
      <c r="P71" s="0" t="s">
        <v>144</v>
      </c>
      <c r="Q71" s="0" t="s">
        <v>141</v>
      </c>
      <c r="R71" s="0" t="n">
        <v>1</v>
      </c>
      <c r="S71" s="0" t="s">
        <v>161</v>
      </c>
      <c r="T71" s="0" t="n">
        <v>0</v>
      </c>
      <c r="U71" s="0" t="n">
        <v>175062.72</v>
      </c>
      <c r="V71" s="0" t="n">
        <v>0.0141058536246419</v>
      </c>
      <c r="W71" s="0" t="n">
        <v>607.574890136719</v>
      </c>
      <c r="X71" s="0" t="n">
        <v>0.0110058858990669</v>
      </c>
      <c r="Y71" s="0" t="n">
        <f aca="false">IF(ISNUMBER(C71),INDEX(Scorecard!$D$5:$D$12,SUMPRODUCT(--(Scorecard!$G$5:$G$11&lt;C71))+1),Scorecard!$D$13)</f>
        <v>-0.0290424113398221</v>
      </c>
      <c r="Z71" s="0" t="n">
        <f aca="false">IF(ISNUMBER(D71),INDEX(Scorecard!$D$14:$D$17,SUMPRODUCT(--(Scorecard!$G$14:$G$16&lt;D71))+1),Scorecard!$D$18)</f>
        <v>0.0505355481560174</v>
      </c>
      <c r="AA71" s="0" t="n">
        <f aca="false">IF(ISNUMBER(E71),INDEX(Scorecard!$D$19:$D$26,SUMPRODUCT(--(Scorecard!$G$19:$G$25&lt;E71))+1),Scorecard!$D$27)</f>
        <v>-0.0341578513653732</v>
      </c>
      <c r="AB71" s="0" t="n">
        <f aca="false">IF(ISNUMBER(F71),INDEX(Scorecard!$D$28:$D$35,SUMPRODUCT(--(Scorecard!$G$28:$G$34&lt;F71))+1),Scorecard!$D$36)</f>
        <v>-0.132616866359722</v>
      </c>
      <c r="AC71" s="0" t="n">
        <f aca="false">IF(ISNUMBER(H71),INDEX(Scorecard!$D$37:$D$44,SUMPRODUCT(--(Scorecard!$G$37:$G$43&lt;H71))+1),Scorecard!$D$45)</f>
        <v>1.35057635045042</v>
      </c>
      <c r="AD71" s="0" t="n">
        <f aca="false">IF(ISNUMBER(I71),INDEX(Scorecard!$D$46:$D$52,SUMPRODUCT(--(Scorecard!$G$46:$G$51&lt;I71))+1),Scorecard!$D$53)</f>
        <v>-0.108777051091409</v>
      </c>
      <c r="AE71" s="0" t="n">
        <f aca="false">IF(ISNUMBER(K71),INDEX(Scorecard!$D$54:$D$61,SUMPRODUCT(--(Scorecard!$G$54:$G$60&lt;K71))+1),Scorecard!$D$62)</f>
        <v>0.489050497890326</v>
      </c>
      <c r="AF71" s="0" t="n">
        <f aca="false">IF(ISNUMBER(L71),INDEX(Scorecard!$D$63:$D$68,SUMPRODUCT(--(Scorecard!$G$63:$G$67&lt;L71))+1),Scorecard!$D$69)</f>
        <v>0.322484508656054</v>
      </c>
      <c r="AG71" s="0" t="n">
        <f aca="false">Inputs!$B$10+Scorecard!$J$5*Y71+Scorecard!$J$6*Z71+Scorecard!$J$7*AA71+Scorecard!$J$8*AB71+Scorecard!$J$9*AC71+Scorecard!$J$10*AD71+Scorecard!$J$11*AE71+Scorecard!$J$12*AF71</f>
        <v>-4.1745482153496</v>
      </c>
      <c r="AH71" s="0" t="n">
        <f aca="false">MIN(1-Inputs!$B$13,MAX(Inputs!$B$13,1/(1+EXP(-(Inputs!$B$11*AG71+Inputs!$B$12)))))</f>
        <v>0.0141058535279051</v>
      </c>
      <c r="AI71" s="0" t="n">
        <f aca="false">Inputs!$B$9-Inputs!$B$8*AG71</f>
        <v>607.57487636924</v>
      </c>
      <c r="AJ71" s="0" t="n">
        <f aca="false">RANK(AH71,$AH$5:$AH$2004,0)+COUNTIF($AH$4:AH70,AH71)</f>
        <v>624</v>
      </c>
      <c r="AK71" s="0" t="n">
        <f aca="false">IF(AJ71&lt;=Deciles!$B$5*(Deciles!$B$4+1),INT((AJ71-1)/(Deciles!$B$4+1))+1,Deciles!$B$5+INT((AJ71-1-Deciles!$B$5*(Deciles!$B$4+1))/Deciles!$B$4)+1)</f>
        <v>4</v>
      </c>
    </row>
    <row r="72" customFormat="false" ht="15" hidden="false" customHeight="false" outlineLevel="0" collapsed="false">
      <c r="A72" s="0" t="n">
        <v>2016</v>
      </c>
      <c r="B72" s="0" t="s">
        <v>150</v>
      </c>
      <c r="C72" s="0" t="n">
        <v>781</v>
      </c>
      <c r="D72" s="0" t="n">
        <v>96.3332748413086</v>
      </c>
      <c r="E72" s="0" t="n">
        <v>65.0210189819336</v>
      </c>
      <c r="F72" s="0" t="n">
        <v>40</v>
      </c>
      <c r="G72" s="0" t="n">
        <v>3.94899988174439</v>
      </c>
      <c r="H72" s="0" t="n">
        <v>-2.68433332443237</v>
      </c>
      <c r="I72" s="0" t="n">
        <v>78</v>
      </c>
      <c r="J72" s="0" t="n">
        <v>12.5203104019165</v>
      </c>
      <c r="K72" s="0" t="n">
        <v>3.70000004768372</v>
      </c>
      <c r="L72" s="0" t="n">
        <v>-0.208333253860474</v>
      </c>
      <c r="M72" s="0" t="n">
        <v>4.74416780471802</v>
      </c>
      <c r="N72" s="0" t="n">
        <v>0</v>
      </c>
      <c r="O72" s="0" t="n">
        <v>0</v>
      </c>
      <c r="P72" s="0" t="s">
        <v>144</v>
      </c>
      <c r="Q72" s="0" t="s">
        <v>141</v>
      </c>
      <c r="R72" s="0" t="n">
        <v>1</v>
      </c>
      <c r="S72" s="0" t="s">
        <v>147</v>
      </c>
      <c r="T72" s="0" t="n">
        <v>0</v>
      </c>
      <c r="U72" s="0" t="n">
        <v>273843.03</v>
      </c>
      <c r="V72" s="0" t="n">
        <v>0.00358642125502229</v>
      </c>
      <c r="W72" s="0" t="n">
        <v>644.924743652344</v>
      </c>
      <c r="X72" s="0" t="n">
        <v>0.00154559465590864</v>
      </c>
      <c r="Y72" s="0" t="n">
        <f aca="false">IF(ISNUMBER(C72),INDEX(Scorecard!$D$5:$D$12,SUMPRODUCT(--(Scorecard!$G$5:$G$11&lt;C72))+1),Scorecard!$D$13)</f>
        <v>1.23750384304241</v>
      </c>
      <c r="Z72" s="0" t="n">
        <f aca="false">IF(ISNUMBER(D72),INDEX(Scorecard!$D$14:$D$17,SUMPRODUCT(--(Scorecard!$G$14:$G$16&lt;D72))+1),Scorecard!$D$18)</f>
        <v>-0.361970872710667</v>
      </c>
      <c r="AA72" s="0" t="n">
        <f aca="false">IF(ISNUMBER(E72),INDEX(Scorecard!$D$19:$D$26,SUMPRODUCT(--(Scorecard!$G$19:$G$25&lt;E72))+1),Scorecard!$D$27)</f>
        <v>0.233621608745691</v>
      </c>
      <c r="AB72" s="0" t="n">
        <f aca="false">IF(ISNUMBER(F72),INDEX(Scorecard!$D$28:$D$35,SUMPRODUCT(--(Scorecard!$G$28:$G$34&lt;F72))+1),Scorecard!$D$36)</f>
        <v>-0.132616866359722</v>
      </c>
      <c r="AC72" s="0" t="n">
        <f aca="false">IF(ISNUMBER(H72),INDEX(Scorecard!$D$37:$D$44,SUMPRODUCT(--(Scorecard!$G$37:$G$43&lt;H72))+1),Scorecard!$D$45)</f>
        <v>1.35057635045042</v>
      </c>
      <c r="AD72" s="0" t="n">
        <f aca="false">IF(ISNUMBER(I72),INDEX(Scorecard!$D$46:$D$52,SUMPRODUCT(--(Scorecard!$G$46:$G$51&lt;I72))+1),Scorecard!$D$53)</f>
        <v>0.818882373006414</v>
      </c>
      <c r="AE72" s="0" t="n">
        <f aca="false">IF(ISNUMBER(K72),INDEX(Scorecard!$D$54:$D$61,SUMPRODUCT(--(Scorecard!$G$54:$G$60&lt;K72))+1),Scorecard!$D$62)</f>
        <v>0.489050497890326</v>
      </c>
      <c r="AF72" s="0" t="n">
        <f aca="false">IF(ISNUMBER(L72),INDEX(Scorecard!$D$63:$D$68,SUMPRODUCT(--(Scorecard!$G$63:$G$67&lt;L72))+1),Scorecard!$D$69)</f>
        <v>0.322484508656054</v>
      </c>
      <c r="AG72" s="0" t="n">
        <f aca="false">Inputs!$B$10+Scorecard!$J$5*Y72+Scorecard!$J$6*Z72+Scorecard!$J$7*AA72+Scorecard!$J$8*AB72+Scorecard!$J$9*AC72+Scorecard!$J$10*AD72+Scorecard!$J$11*AE72+Scorecard!$J$12*AF72</f>
        <v>-5.46899698589165</v>
      </c>
      <c r="AH72" s="0" t="n">
        <f aca="false">MIN(1-Inputs!$B$13,MAX(Inputs!$B$13,1/(1+EXP(-(Inputs!$B$11*AG72+Inputs!$B$12)))))</f>
        <v>0.00358642119639706</v>
      </c>
      <c r="AI72" s="0" t="n">
        <f aca="false">Inputs!$B$9-Inputs!$B$8*AG72</f>
        <v>644.924772808157</v>
      </c>
      <c r="AJ72" s="0" t="n">
        <f aca="false">RANK(AH72,$AH$5:$AH$2004,0)+COUNTIF($AH$4:AH71,AH72)</f>
        <v>1449</v>
      </c>
      <c r="AK72" s="0" t="n">
        <f aca="false">IF(AJ72&lt;=Deciles!$B$5*(Deciles!$B$4+1),INT((AJ72-1)/(Deciles!$B$4+1))+1,Deciles!$B$5+INT((AJ72-1-Deciles!$B$5*(Deciles!$B$4+1))/Deciles!$B$4)+1)</f>
        <v>8</v>
      </c>
    </row>
    <row r="73" customFormat="false" ht="15" hidden="false" customHeight="false" outlineLevel="0" collapsed="false">
      <c r="A73" s="0" t="n">
        <v>2023</v>
      </c>
      <c r="B73" s="0" t="s">
        <v>139</v>
      </c>
      <c r="C73" s="0" t="n">
        <v>711</v>
      </c>
      <c r="D73" s="0" t="n">
        <v>93.5466842651367</v>
      </c>
      <c r="E73" s="0" t="n">
        <v>88.6539154052734</v>
      </c>
      <c r="F73" s="0" t="n">
        <v>22</v>
      </c>
      <c r="G73" s="0" t="n">
        <v>3.36299991607666</v>
      </c>
      <c r="H73" s="0" t="n">
        <v>0.346333265304565</v>
      </c>
      <c r="I73" s="0" t="n">
        <v>11</v>
      </c>
      <c r="J73" s="0" t="n">
        <v>11.865930557251</v>
      </c>
      <c r="K73" s="0" t="n">
        <v>6.13333320617676</v>
      </c>
      <c r="L73" s="0" t="n">
        <v>-3.5</v>
      </c>
      <c r="M73" s="0" t="n">
        <v>3.62166213989258</v>
      </c>
      <c r="N73" s="0" t="n">
        <v>0</v>
      </c>
      <c r="O73" s="0" t="n">
        <v>0</v>
      </c>
      <c r="P73" s="0" t="s">
        <v>140</v>
      </c>
      <c r="Q73" s="0" t="s">
        <v>141</v>
      </c>
      <c r="R73" s="0" t="n">
        <v>2</v>
      </c>
      <c r="S73" s="0" t="s">
        <v>149</v>
      </c>
      <c r="T73" s="0" t="n">
        <v>0</v>
      </c>
      <c r="U73" s="0" t="n">
        <v>142333.89</v>
      </c>
      <c r="V73" s="0" t="n">
        <v>0.0288922470062971</v>
      </c>
      <c r="W73" s="0" t="n">
        <v>587.761291503906</v>
      </c>
      <c r="X73" s="0" t="n">
        <v>0.0201962348073721</v>
      </c>
      <c r="Y73" s="0" t="n">
        <f aca="false">IF(ISNUMBER(C73),INDEX(Scorecard!$D$5:$D$12,SUMPRODUCT(--(Scorecard!$G$5:$G$11&lt;C73))+1),Scorecard!$D$13)</f>
        <v>-0.513000642971656</v>
      </c>
      <c r="Z73" s="0" t="n">
        <f aca="false">IF(ISNUMBER(D73),INDEX(Scorecard!$D$14:$D$17,SUMPRODUCT(--(Scorecard!$G$14:$G$16&lt;D73))+1),Scorecard!$D$18)</f>
        <v>-0.361970872710667</v>
      </c>
      <c r="AA73" s="0" t="n">
        <f aca="false">IF(ISNUMBER(E73),INDEX(Scorecard!$D$19:$D$26,SUMPRODUCT(--(Scorecard!$G$19:$G$25&lt;E73))+1),Scorecard!$D$27)</f>
        <v>-0.820992370602782</v>
      </c>
      <c r="AB73" s="0" t="n">
        <f aca="false">IF(ISNUMBER(F73),INDEX(Scorecard!$D$28:$D$35,SUMPRODUCT(--(Scorecard!$G$28:$G$34&lt;F73))+1),Scorecard!$D$36)</f>
        <v>0.624829191519909</v>
      </c>
      <c r="AC73" s="0" t="n">
        <f aca="false">IF(ISNUMBER(H73),INDEX(Scorecard!$D$37:$D$44,SUMPRODUCT(--(Scorecard!$G$37:$G$43&lt;H73))+1),Scorecard!$D$45)</f>
        <v>-0.0679520129233634</v>
      </c>
      <c r="AD73" s="0" t="n">
        <f aca="false">IF(ISNUMBER(I73),INDEX(Scorecard!$D$46:$D$52,SUMPRODUCT(--(Scorecard!$G$46:$G$51&lt;I73))+1),Scorecard!$D$53)</f>
        <v>-0.114272400683245</v>
      </c>
      <c r="AE73" s="0" t="n">
        <f aca="false">IF(ISNUMBER(K73),INDEX(Scorecard!$D$54:$D$61,SUMPRODUCT(--(Scorecard!$G$54:$G$60&lt;K73))+1),Scorecard!$D$62)</f>
        <v>0.0151758992857273</v>
      </c>
      <c r="AF73" s="0" t="n">
        <f aca="false">IF(ISNUMBER(L73),INDEX(Scorecard!$D$63:$D$68,SUMPRODUCT(--(Scorecard!$G$63:$G$67&lt;L73))+1),Scorecard!$D$69)</f>
        <v>-0.340582194386522</v>
      </c>
      <c r="AG73" s="0" t="n">
        <f aca="false">Inputs!$B$10+Scorecard!$J$5*Y73+Scorecard!$J$6*Z73+Scorecard!$J$7*AA73+Scorecard!$J$8*AB73+Scorecard!$J$9*AC73+Scorecard!$J$10*AD73+Scorecard!$J$11*AE73+Scorecard!$J$12*AF73</f>
        <v>-3.48786254446376</v>
      </c>
      <c r="AH73" s="0" t="n">
        <f aca="false">MIN(1-Inputs!$B$13,MAX(Inputs!$B$13,1/(1+EXP(-(Inputs!$B$11*AG73+Inputs!$B$12)))))</f>
        <v>0.0288922476886824</v>
      </c>
      <c r="AI73" s="0" t="n">
        <f aca="false">Inputs!$B$9-Inputs!$B$8*AG73</f>
        <v>587.76131612851</v>
      </c>
      <c r="AJ73" s="0" t="n">
        <f aca="false">RANK(AH73,$AH$5:$AH$2004,0)+COUNTIF($AH$4:AH72,AH73)</f>
        <v>326</v>
      </c>
      <c r="AK73" s="0" t="n">
        <f aca="false">IF(AJ73&lt;=Deciles!$B$5*(Deciles!$B$4+1),INT((AJ73-1)/(Deciles!$B$4+1))+1,Deciles!$B$5+INT((AJ73-1-Deciles!$B$5*(Deciles!$B$4+1))/Deciles!$B$4)+1)</f>
        <v>2</v>
      </c>
    </row>
    <row r="74" customFormat="false" ht="15" hidden="false" customHeight="false" outlineLevel="0" collapsed="false">
      <c r="A74" s="0" t="n">
        <v>2030</v>
      </c>
      <c r="B74" s="0" t="s">
        <v>143</v>
      </c>
      <c r="C74" s="0" t="n">
        <v>738</v>
      </c>
      <c r="D74" s="0" t="n">
        <v>80.2541427612305</v>
      </c>
      <c r="E74" s="0" t="n">
        <v>69.2814254760742</v>
      </c>
      <c r="F74" s="0" t="n">
        <v>43</v>
      </c>
      <c r="G74" s="0" t="n">
        <v>4.39599990844727</v>
      </c>
      <c r="H74" s="0" t="n">
        <v>1.16266655921936</v>
      </c>
      <c r="I74" s="0" t="n">
        <v>28</v>
      </c>
      <c r="J74" s="0" t="n">
        <v>12.2310523986816</v>
      </c>
      <c r="K74" s="0" t="n">
        <v>9.63333320617676</v>
      </c>
      <c r="L74" s="0" t="n">
        <v>5.0717945098877</v>
      </c>
      <c r="M74" s="0" t="n">
        <v>2.57371878623962</v>
      </c>
      <c r="N74" s="0" t="n">
        <v>0</v>
      </c>
      <c r="O74" s="0" t="n">
        <v>0</v>
      </c>
      <c r="P74" s="0" t="s">
        <v>144</v>
      </c>
      <c r="Q74" s="0" t="s">
        <v>141</v>
      </c>
      <c r="R74" s="0" t="n">
        <v>1</v>
      </c>
      <c r="S74" s="0" t="s">
        <v>149</v>
      </c>
      <c r="T74" s="0" t="n">
        <v>0</v>
      </c>
      <c r="U74" s="0" t="n">
        <v>205058.83</v>
      </c>
      <c r="V74" s="0" t="n">
        <v>0.023968743160367</v>
      </c>
      <c r="W74" s="0" t="n">
        <v>592.954406738281</v>
      </c>
      <c r="X74" s="0" t="n">
        <v>0.0260688494890928</v>
      </c>
      <c r="Y74" s="0" t="n">
        <f aca="false">IF(ISNUMBER(C74),INDEX(Scorecard!$D$5:$D$12,SUMPRODUCT(--(Scorecard!$G$5:$G$11&lt;C74))+1),Scorecard!$D$13)</f>
        <v>0.488358159108655</v>
      </c>
      <c r="Z74" s="0" t="n">
        <f aca="false">IF(ISNUMBER(D74),INDEX(Scorecard!$D$14:$D$17,SUMPRODUCT(--(Scorecard!$G$14:$G$16&lt;D74))+1),Scorecard!$D$18)</f>
        <v>0.0505355481560174</v>
      </c>
      <c r="AA74" s="0" t="n">
        <f aca="false">IF(ISNUMBER(E74),INDEX(Scorecard!$D$19:$D$26,SUMPRODUCT(--(Scorecard!$G$19:$G$25&lt;E74))+1),Scorecard!$D$27)</f>
        <v>0.0530843085177338</v>
      </c>
      <c r="AB74" s="0" t="n">
        <f aca="false">IF(ISNUMBER(F74),INDEX(Scorecard!$D$28:$D$35,SUMPRODUCT(--(Scorecard!$G$28:$G$34&lt;F74))+1),Scorecard!$D$36)</f>
        <v>-0.309727037437117</v>
      </c>
      <c r="AC74" s="0" t="n">
        <f aca="false">IF(ISNUMBER(H74),INDEX(Scorecard!$D$37:$D$44,SUMPRODUCT(--(Scorecard!$G$37:$G$43&lt;H74))+1),Scorecard!$D$45)</f>
        <v>-0.975503570149195</v>
      </c>
      <c r="AD74" s="0" t="n">
        <f aca="false">IF(ISNUMBER(I74),INDEX(Scorecard!$D$46:$D$52,SUMPRODUCT(--(Scorecard!$G$46:$G$51&lt;I74))+1),Scorecard!$D$53)</f>
        <v>0.123869379412532</v>
      </c>
      <c r="AE74" s="0" t="n">
        <f aca="false">IF(ISNUMBER(K74),INDEX(Scorecard!$D$54:$D$61,SUMPRODUCT(--(Scorecard!$G$54:$G$60&lt;K74))+1),Scorecard!$D$62)</f>
        <v>-0.541917179454542</v>
      </c>
      <c r="AF74" s="0" t="n">
        <f aca="false">IF(ISNUMBER(L74),INDEX(Scorecard!$D$63:$D$68,SUMPRODUCT(--(Scorecard!$G$63:$G$67&lt;L74))+1),Scorecard!$D$69)</f>
        <v>0.322484508656054</v>
      </c>
      <c r="AG74" s="0" t="n">
        <f aca="false">Inputs!$B$10+Scorecard!$J$5*Y74+Scorecard!$J$6*Z74+Scorecard!$J$7*AA74+Scorecard!$J$8*AB74+Scorecard!$J$9*AC74+Scorecard!$J$10*AD74+Scorecard!$J$11*AE74+Scorecard!$J$12*AF74</f>
        <v>-3.66784080547753</v>
      </c>
      <c r="AH74" s="0" t="n">
        <f aca="false">MIN(1-Inputs!$B$13,MAX(Inputs!$B$13,1/(1+EXP(-(Inputs!$B$11*AG74+Inputs!$B$12)))))</f>
        <v>0.0239687423082715</v>
      </c>
      <c r="AI74" s="0" t="n">
        <f aca="false">Inputs!$B$9-Inputs!$B$8*AG74</f>
        <v>592.954391021158</v>
      </c>
      <c r="AJ74" s="0" t="n">
        <f aca="false">RANK(AH74,$AH$5:$AH$2004,0)+COUNTIF($AH$4:AH73,AH74)</f>
        <v>399</v>
      </c>
      <c r="AK74" s="0" t="n">
        <f aca="false">IF(AJ74&lt;=Deciles!$B$5*(Deciles!$B$4+1),INT((AJ74-1)/(Deciles!$B$4+1))+1,Deciles!$B$5+INT((AJ74-1-Deciles!$B$5*(Deciles!$B$4+1))/Deciles!$B$4)+1)</f>
        <v>2</v>
      </c>
    </row>
    <row r="75" customFormat="false" ht="15" hidden="false" customHeight="false" outlineLevel="0" collapsed="false">
      <c r="A75" s="0" t="n">
        <v>2106</v>
      </c>
      <c r="B75" s="0" t="s">
        <v>139</v>
      </c>
      <c r="C75" s="0" t="n">
        <v>722</v>
      </c>
      <c r="D75" s="0" t="n">
        <v>75.1874084472656</v>
      </c>
      <c r="E75" s="0" t="n">
        <v>74.7759704589844</v>
      </c>
      <c r="F75" s="0" t="n">
        <v>35</v>
      </c>
      <c r="G75" s="0" t="n">
        <v>3.32200002670288</v>
      </c>
      <c r="H75" s="0" t="n">
        <v>0.305333375930786</v>
      </c>
      <c r="I75" s="0" t="n">
        <v>1</v>
      </c>
      <c r="J75" s="0" t="n">
        <v>11.6711978912354</v>
      </c>
      <c r="K75" s="0" t="n">
        <v>5.43333339691162</v>
      </c>
      <c r="L75" s="0" t="n">
        <v>-3.5</v>
      </c>
      <c r="M75" s="0" t="n">
        <v>2.74066424369812</v>
      </c>
      <c r="N75" s="0" t="n">
        <v>0</v>
      </c>
      <c r="O75" s="0" t="n">
        <v>0</v>
      </c>
      <c r="P75" s="0" t="s">
        <v>144</v>
      </c>
      <c r="Q75" s="0" t="s">
        <v>141</v>
      </c>
      <c r="R75" s="0" t="n">
        <v>1</v>
      </c>
      <c r="S75" s="0" t="s">
        <v>142</v>
      </c>
      <c r="T75" s="0" t="n">
        <v>0</v>
      </c>
      <c r="U75" s="0" t="n">
        <v>117148.516</v>
      </c>
      <c r="V75" s="0" t="n">
        <v>0.017501637339592</v>
      </c>
      <c r="W75" s="0" t="n">
        <v>601.643615722656</v>
      </c>
      <c r="X75" s="0" t="n">
        <v>0.0133942263200879</v>
      </c>
      <c r="Y75" s="0" t="n">
        <f aca="false">IF(ISNUMBER(C75),INDEX(Scorecard!$D$5:$D$12,SUMPRODUCT(--(Scorecard!$G$5:$G$11&lt;C75))+1),Scorecard!$D$13)</f>
        <v>-0.0290424113398221</v>
      </c>
      <c r="Z75" s="0" t="n">
        <f aca="false">IF(ISNUMBER(D75),INDEX(Scorecard!$D$14:$D$17,SUMPRODUCT(--(Scorecard!$G$14:$G$16&lt;D75))+1),Scorecard!$D$18)</f>
        <v>0.128579646629417</v>
      </c>
      <c r="AA75" s="0" t="n">
        <f aca="false">IF(ISNUMBER(E75),INDEX(Scorecard!$D$19:$D$26,SUMPRODUCT(--(Scorecard!$G$19:$G$25&lt;E75))+1),Scorecard!$D$27)</f>
        <v>-0.0341578513653732</v>
      </c>
      <c r="AB75" s="0" t="n">
        <f aca="false">IF(ISNUMBER(F75),INDEX(Scorecard!$D$28:$D$35,SUMPRODUCT(--(Scorecard!$G$28:$G$34&lt;F75))+1),Scorecard!$D$36)</f>
        <v>-0.0008456427959252</v>
      </c>
      <c r="AC75" s="0" t="n">
        <f aca="false">IF(ISNUMBER(H75),INDEX(Scorecard!$D$37:$D$44,SUMPRODUCT(--(Scorecard!$G$37:$G$43&lt;H75))+1),Scorecard!$D$45)</f>
        <v>-0.0679520129233634</v>
      </c>
      <c r="AD75" s="0" t="n">
        <f aca="false">IF(ISNUMBER(I75),INDEX(Scorecard!$D$46:$D$52,SUMPRODUCT(--(Scorecard!$G$46:$G$51&lt;I75))+1),Scorecard!$D$53)</f>
        <v>-0.161534840507194</v>
      </c>
      <c r="AE75" s="0" t="n">
        <f aca="false">IF(ISNUMBER(K75),INDEX(Scorecard!$D$54:$D$61,SUMPRODUCT(--(Scorecard!$G$54:$G$60&lt;K75))+1),Scorecard!$D$62)</f>
        <v>0.126303549215828</v>
      </c>
      <c r="AF75" s="0" t="n">
        <f aca="false">IF(ISNUMBER(L75),INDEX(Scorecard!$D$63:$D$68,SUMPRODUCT(--(Scorecard!$G$63:$G$67&lt;L75))+1),Scorecard!$D$69)</f>
        <v>-0.340582194386522</v>
      </c>
      <c r="AG75" s="0" t="n">
        <f aca="false">Inputs!$B$10+Scorecard!$J$5*Y75+Scorecard!$J$6*Z75+Scorecard!$J$7*AA75+Scorecard!$J$8*AB75+Scorecard!$J$9*AC75+Scorecard!$J$10*AD75+Scorecard!$J$11*AE75+Scorecard!$J$12*AF75</f>
        <v>-3.96898678510405</v>
      </c>
      <c r="AH75" s="0" t="n">
        <f aca="false">MIN(1-Inputs!$B$13,MAX(Inputs!$B$13,1/(1+EXP(-(Inputs!$B$11*AG75+Inputs!$B$12)))))</f>
        <v>0.0175016365930117</v>
      </c>
      <c r="AI75" s="0" t="n">
        <f aca="false">Inputs!$B$9-Inputs!$B$8*AG75</f>
        <v>601.643627248974</v>
      </c>
      <c r="AJ75" s="0" t="n">
        <f aca="false">RANK(AH75,$AH$5:$AH$2004,0)+COUNTIF($AH$4:AH74,AH75)</f>
        <v>513</v>
      </c>
      <c r="AK75" s="0" t="n">
        <f aca="false">IF(AJ75&lt;=Deciles!$B$5*(Deciles!$B$4+1),INT((AJ75-1)/(Deciles!$B$4+1))+1,Deciles!$B$5+INT((AJ75-1-Deciles!$B$5*(Deciles!$B$4+1))/Deciles!$B$4)+1)</f>
        <v>3</v>
      </c>
    </row>
    <row r="76" customFormat="false" ht="15" hidden="false" customHeight="false" outlineLevel="0" collapsed="false">
      <c r="A76" s="0" t="n">
        <v>2137</v>
      </c>
      <c r="B76" s="0" t="s">
        <v>143</v>
      </c>
      <c r="C76" s="0" t="n">
        <v>710</v>
      </c>
      <c r="D76" s="0" t="n">
        <v>73.3705215454102</v>
      </c>
      <c r="E76" s="0" t="n">
        <v>68.7191925048828</v>
      </c>
      <c r="F76" s="0" t="n">
        <v>39</v>
      </c>
      <c r="G76" s="0" t="n">
        <v>4.33400011062622</v>
      </c>
      <c r="H76" s="0" t="n">
        <v>1.10066676139832</v>
      </c>
      <c r="I76" s="0" t="n">
        <v>20</v>
      </c>
      <c r="J76" s="0" t="n">
        <v>13.106164932251</v>
      </c>
      <c r="K76" s="0" t="n">
        <v>9.13333320617676</v>
      </c>
      <c r="L76" s="0" t="n">
        <v>5.0717945098877</v>
      </c>
      <c r="M76" s="0" t="n">
        <v>1.43321859836578</v>
      </c>
      <c r="N76" s="0" t="n">
        <v>0</v>
      </c>
      <c r="O76" s="0" t="n">
        <v>0</v>
      </c>
      <c r="P76" s="0" t="s">
        <v>140</v>
      </c>
      <c r="Q76" s="0" t="s">
        <v>141</v>
      </c>
      <c r="R76" s="0" t="n">
        <v>2</v>
      </c>
      <c r="S76" s="0" t="s">
        <v>159</v>
      </c>
      <c r="T76" s="0" t="n">
        <v>0</v>
      </c>
      <c r="U76" s="0" t="n">
        <v>491966.03</v>
      </c>
      <c r="V76" s="0" t="n">
        <v>0.0543705448508263</v>
      </c>
      <c r="W76" s="0" t="n">
        <v>569.930480957031</v>
      </c>
      <c r="X76" s="0" t="n">
        <v>0.0519813373684883</v>
      </c>
      <c r="Y76" s="0" t="n">
        <f aca="false">IF(ISNUMBER(C76),INDEX(Scorecard!$D$5:$D$12,SUMPRODUCT(--(Scorecard!$G$5:$G$11&lt;C76))+1),Scorecard!$D$13)</f>
        <v>-0.513000642971656</v>
      </c>
      <c r="Z76" s="0" t="n">
        <f aca="false">IF(ISNUMBER(D76),INDEX(Scorecard!$D$14:$D$17,SUMPRODUCT(--(Scorecard!$G$14:$G$16&lt;D76))+1),Scorecard!$D$18)</f>
        <v>0.128579646629417</v>
      </c>
      <c r="AA76" s="0" t="n">
        <f aca="false">IF(ISNUMBER(E76),INDEX(Scorecard!$D$19:$D$26,SUMPRODUCT(--(Scorecard!$G$19:$G$25&lt;E76))+1),Scorecard!$D$27)</f>
        <v>0.0530843085177338</v>
      </c>
      <c r="AB76" s="0" t="n">
        <f aca="false">IF(ISNUMBER(F76),INDEX(Scorecard!$D$28:$D$35,SUMPRODUCT(--(Scorecard!$G$28:$G$34&lt;F76))+1),Scorecard!$D$36)</f>
        <v>-0.132616866359722</v>
      </c>
      <c r="AC76" s="0" t="n">
        <f aca="false">IF(ISNUMBER(H76),INDEX(Scorecard!$D$37:$D$44,SUMPRODUCT(--(Scorecard!$G$37:$G$43&lt;H76))+1),Scorecard!$D$45)</f>
        <v>-0.975503570149195</v>
      </c>
      <c r="AD76" s="0" t="n">
        <f aca="false">IF(ISNUMBER(I76),INDEX(Scorecard!$D$46:$D$52,SUMPRODUCT(--(Scorecard!$G$46:$G$51&lt;I76))+1),Scorecard!$D$53)</f>
        <v>-0.108777051091409</v>
      </c>
      <c r="AE76" s="0" t="n">
        <f aca="false">IF(ISNUMBER(K76),INDEX(Scorecard!$D$54:$D$61,SUMPRODUCT(--(Scorecard!$G$54:$G$60&lt;K76))+1),Scorecard!$D$62)</f>
        <v>-0.541917179454542</v>
      </c>
      <c r="AF76" s="0" t="n">
        <f aca="false">IF(ISNUMBER(L76),INDEX(Scorecard!$D$63:$D$68,SUMPRODUCT(--(Scorecard!$G$63:$G$67&lt;L76))+1),Scorecard!$D$69)</f>
        <v>0.322484508656054</v>
      </c>
      <c r="AG76" s="0" t="n">
        <f aca="false">Inputs!$B$10+Scorecard!$J$5*Y76+Scorecard!$J$6*Z76+Scorecard!$J$7*AA76+Scorecard!$J$8*AB76+Scorecard!$J$9*AC76+Scorecard!$J$10*AD76+Scorecard!$J$11*AE76+Scorecard!$J$12*AF76</f>
        <v>-2.86989200846113</v>
      </c>
      <c r="AH76" s="0" t="n">
        <f aca="false">MIN(1-Inputs!$B$13,MAX(Inputs!$B$13,1/(1+EXP(-(Inputs!$B$11*AG76+Inputs!$B$12)))))</f>
        <v>0.0543705444799482</v>
      </c>
      <c r="AI76" s="0" t="n">
        <f aca="false">Inputs!$B$9-Inputs!$B$8*AG76</f>
        <v>569.93045557438</v>
      </c>
      <c r="AJ76" s="0" t="n">
        <f aca="false">RANK(AH76,$AH$5:$AH$2004,0)+COUNTIF($AH$4:AH75,AH76)</f>
        <v>131</v>
      </c>
      <c r="AK76" s="0" t="n">
        <f aca="false">IF(AJ76&lt;=Deciles!$B$5*(Deciles!$B$4+1),INT((AJ76-1)/(Deciles!$B$4+1))+1,Deciles!$B$5+INT((AJ76-1-Deciles!$B$5*(Deciles!$B$4+1))/Deciles!$B$4)+1)</f>
        <v>1</v>
      </c>
    </row>
    <row r="77" customFormat="false" ht="15" hidden="false" customHeight="false" outlineLevel="0" collapsed="false">
      <c r="A77" s="0" t="n">
        <v>2153</v>
      </c>
      <c r="B77" s="0" t="s">
        <v>158</v>
      </c>
      <c r="C77" s="0" t="n">
        <v>772</v>
      </c>
      <c r="D77" s="0" t="n">
        <v>80.1696014404297</v>
      </c>
      <c r="E77" s="0" t="n">
        <v>78.1448822021484</v>
      </c>
      <c r="F77" s="0" t="n">
        <v>30</v>
      </c>
      <c r="G77" s="0" t="n">
        <v>3.65199995040894</v>
      </c>
      <c r="H77" s="0" t="n">
        <v>0.735333204269409</v>
      </c>
      <c r="I77" s="0" t="n">
        <v>13</v>
      </c>
      <c r="J77" s="0" t="n">
        <v>12.6917839050293</v>
      </c>
      <c r="K77" s="0" t="n">
        <v>7.13333320617676</v>
      </c>
      <c r="L77" s="0" t="n">
        <v>2.71025609970093</v>
      </c>
      <c r="M77" s="0" t="n">
        <v>0.509527981281281</v>
      </c>
      <c r="N77" s="0" t="n">
        <v>0</v>
      </c>
      <c r="O77" s="0" t="n">
        <v>0</v>
      </c>
      <c r="P77" s="0" t="s">
        <v>144</v>
      </c>
      <c r="Q77" s="0" t="s">
        <v>141</v>
      </c>
      <c r="R77" s="0" t="n">
        <v>1</v>
      </c>
      <c r="S77" s="0" t="s">
        <v>149</v>
      </c>
      <c r="T77" s="0" t="n">
        <v>0</v>
      </c>
      <c r="U77" s="0" t="n">
        <v>325066.2</v>
      </c>
      <c r="V77" s="0" t="n">
        <v>0.00709129404276609</v>
      </c>
      <c r="W77" s="0" t="n">
        <v>626.37939453125</v>
      </c>
      <c r="X77" s="0" t="n">
        <v>0.00638888962566853</v>
      </c>
      <c r="Y77" s="0" t="n">
        <f aca="false">IF(ISNUMBER(C77),INDEX(Scorecard!$D$5:$D$12,SUMPRODUCT(--(Scorecard!$G$5:$G$11&lt;C77))+1),Scorecard!$D$13)</f>
        <v>1.23750384304241</v>
      </c>
      <c r="Z77" s="0" t="n">
        <f aca="false">IF(ISNUMBER(D77),INDEX(Scorecard!$D$14:$D$17,SUMPRODUCT(--(Scorecard!$G$14:$G$16&lt;D77))+1),Scorecard!$D$18)</f>
        <v>0.0505355481560174</v>
      </c>
      <c r="AA77" s="0" t="n">
        <f aca="false">IF(ISNUMBER(E77),INDEX(Scorecard!$D$19:$D$26,SUMPRODUCT(--(Scorecard!$G$19:$G$25&lt;E77))+1),Scorecard!$D$27)</f>
        <v>-0.0341578513653732</v>
      </c>
      <c r="AB77" s="0" t="n">
        <f aca="false">IF(ISNUMBER(F77),INDEX(Scorecard!$D$28:$D$35,SUMPRODUCT(--(Scorecard!$G$28:$G$34&lt;F77))+1),Scorecard!$D$36)</f>
        <v>0.126913191054783</v>
      </c>
      <c r="AC77" s="0" t="n">
        <f aca="false">IF(ISNUMBER(H77),INDEX(Scorecard!$D$37:$D$44,SUMPRODUCT(--(Scorecard!$G$37:$G$43&lt;H77))+1),Scorecard!$D$45)</f>
        <v>-0.569454719285959</v>
      </c>
      <c r="AD77" s="0" t="n">
        <f aca="false">IF(ISNUMBER(I77),INDEX(Scorecard!$D$46:$D$52,SUMPRODUCT(--(Scorecard!$G$46:$G$51&lt;I77))+1),Scorecard!$D$53)</f>
        <v>-0.114272400683245</v>
      </c>
      <c r="AE77" s="0" t="n">
        <f aca="false">IF(ISNUMBER(K77),INDEX(Scorecard!$D$54:$D$61,SUMPRODUCT(--(Scorecard!$G$54:$G$60&lt;K77))+1),Scorecard!$D$62)</f>
        <v>-0.541917179454542</v>
      </c>
      <c r="AF77" s="0" t="n">
        <f aca="false">IF(ISNUMBER(L77),INDEX(Scorecard!$D$63:$D$68,SUMPRODUCT(--(Scorecard!$G$63:$G$67&lt;L77))+1),Scorecard!$D$69)</f>
        <v>0.322484508656054</v>
      </c>
      <c r="AG77" s="0" t="n">
        <f aca="false">Inputs!$B$10+Scorecard!$J$5*Y77+Scorecard!$J$6*Z77+Scorecard!$J$7*AA77+Scorecard!$J$8*AB77+Scorecard!$J$9*AC77+Scorecard!$J$10*AD77+Scorecard!$J$11*AE77+Scorecard!$J$12*AF77</f>
        <v>-4.82626315978226</v>
      </c>
      <c r="AH77" s="0" t="n">
        <f aca="false">MIN(1-Inputs!$B$13,MAX(Inputs!$B$13,1/(1+EXP(-(Inputs!$B$11*AG77+Inputs!$B$12)))))</f>
        <v>0.00709129409477068</v>
      </c>
      <c r="AI77" s="0" t="n">
        <f aca="false">Inputs!$B$9-Inputs!$B$8*AG77</f>
        <v>626.379394737365</v>
      </c>
      <c r="AJ77" s="0" t="n">
        <f aca="false">RANK(AH77,$AH$5:$AH$2004,0)+COUNTIF($AH$4:AH76,AH77)</f>
        <v>1044</v>
      </c>
      <c r="AK77" s="0" t="n">
        <f aca="false">IF(AJ77&lt;=Deciles!$B$5*(Deciles!$B$4+1),INT((AJ77-1)/(Deciles!$B$4+1))+1,Deciles!$B$5+INT((AJ77-1-Deciles!$B$5*(Deciles!$B$4+1))/Deciles!$B$4)+1)</f>
        <v>6</v>
      </c>
    </row>
    <row r="78" customFormat="false" ht="15" hidden="false" customHeight="false" outlineLevel="0" collapsed="false">
      <c r="A78" s="0" t="n">
        <v>2210</v>
      </c>
      <c r="B78" s="0" t="s">
        <v>155</v>
      </c>
      <c r="C78" s="0" t="n">
        <v>757</v>
      </c>
      <c r="D78" s="0" t="n">
        <v>80</v>
      </c>
      <c r="E78" s="0" t="n">
        <v>75.2430267333984</v>
      </c>
      <c r="F78" s="0" t="n">
        <v>41</v>
      </c>
      <c r="G78" s="0" t="n">
        <v>3.15000009536743</v>
      </c>
      <c r="H78" s="0" t="n">
        <v>-2.5833330154419</v>
      </c>
      <c r="I78" s="0" t="n">
        <v>11</v>
      </c>
      <c r="J78" s="0" t="n">
        <v>12.6505451202393</v>
      </c>
      <c r="K78" s="0" t="n">
        <v>3.90833330154419</v>
      </c>
      <c r="L78" s="0" t="n">
        <v>-1.125</v>
      </c>
      <c r="M78" s="0" t="n">
        <v>4.74416542053223</v>
      </c>
      <c r="N78" s="0" t="n">
        <v>0</v>
      </c>
      <c r="O78" s="0" t="n">
        <v>0</v>
      </c>
      <c r="P78" s="0" t="s">
        <v>144</v>
      </c>
      <c r="Q78" s="0" t="s">
        <v>141</v>
      </c>
      <c r="R78" s="0" t="n">
        <v>1</v>
      </c>
      <c r="S78" s="0" t="s">
        <v>147</v>
      </c>
      <c r="T78" s="0" t="n">
        <v>0</v>
      </c>
      <c r="U78" s="0" t="n">
        <v>311933.3</v>
      </c>
      <c r="V78" s="0" t="n">
        <v>0.00674328720197082</v>
      </c>
      <c r="W78" s="0" t="n">
        <v>627.750732421875</v>
      </c>
      <c r="X78" s="0" t="n">
        <v>0.00645325286313891</v>
      </c>
      <c r="Y78" s="0" t="n">
        <f aca="false">IF(ISNUMBER(C78),INDEX(Scorecard!$D$5:$D$12,SUMPRODUCT(--(Scorecard!$G$5:$G$11&lt;C78))+1),Scorecard!$D$13)</f>
        <v>0.733188958177614</v>
      </c>
      <c r="Z78" s="0" t="n">
        <f aca="false">IF(ISNUMBER(D78),INDEX(Scorecard!$D$14:$D$17,SUMPRODUCT(--(Scorecard!$G$14:$G$16&lt;D78))+1),Scorecard!$D$18)</f>
        <v>0.0505355481560174</v>
      </c>
      <c r="AA78" s="0" t="n">
        <f aca="false">IF(ISNUMBER(E78),INDEX(Scorecard!$D$19:$D$26,SUMPRODUCT(--(Scorecard!$G$19:$G$25&lt;E78))+1),Scorecard!$D$27)</f>
        <v>-0.0341578513653732</v>
      </c>
      <c r="AB78" s="0" t="n">
        <f aca="false">IF(ISNUMBER(F78),INDEX(Scorecard!$D$28:$D$35,SUMPRODUCT(--(Scorecard!$G$28:$G$34&lt;F78))+1),Scorecard!$D$36)</f>
        <v>-0.132616866359722</v>
      </c>
      <c r="AC78" s="0" t="n">
        <f aca="false">IF(ISNUMBER(H78),INDEX(Scorecard!$D$37:$D$44,SUMPRODUCT(--(Scorecard!$G$37:$G$43&lt;H78))+1),Scorecard!$D$45)</f>
        <v>1.35057635045042</v>
      </c>
      <c r="AD78" s="0" t="n">
        <f aca="false">IF(ISNUMBER(I78),INDEX(Scorecard!$D$46:$D$52,SUMPRODUCT(--(Scorecard!$G$46:$G$51&lt;I78))+1),Scorecard!$D$53)</f>
        <v>-0.114272400683245</v>
      </c>
      <c r="AE78" s="0" t="n">
        <f aca="false">IF(ISNUMBER(K78),INDEX(Scorecard!$D$54:$D$61,SUMPRODUCT(--(Scorecard!$G$54:$G$60&lt;K78))+1),Scorecard!$D$62)</f>
        <v>0.489050497890326</v>
      </c>
      <c r="AF78" s="0" t="n">
        <f aca="false">IF(ISNUMBER(L78),INDEX(Scorecard!$D$63:$D$68,SUMPRODUCT(--(Scorecard!$G$63:$G$67&lt;L78))+1),Scorecard!$D$69)</f>
        <v>-0.340582194386522</v>
      </c>
      <c r="AG78" s="0" t="n">
        <f aca="false">Inputs!$B$10+Scorecard!$J$5*Y78+Scorecard!$J$6*Z78+Scorecard!$J$7*AA78+Scorecard!$J$8*AB78+Scorecard!$J$9*AC78+Scorecard!$J$10*AD78+Scorecard!$J$11*AE78+Scorecard!$J$12*AF78</f>
        <v>-4.87379098459807</v>
      </c>
      <c r="AH78" s="0" t="n">
        <f aca="false">MIN(1-Inputs!$B$13,MAX(Inputs!$B$13,1/(1+EXP(-(Inputs!$B$11*AG78+Inputs!$B$12)))))</f>
        <v>0.0067432871944013</v>
      </c>
      <c r="AI78" s="0" t="n">
        <f aca="false">Inputs!$B$9-Inputs!$B$8*AG78</f>
        <v>627.750757880685</v>
      </c>
      <c r="AJ78" s="0" t="n">
        <f aca="false">RANK(AH78,$AH$5:$AH$2004,0)+COUNTIF($AH$4:AH77,AH78)</f>
        <v>1085</v>
      </c>
      <c r="AK78" s="0" t="n">
        <f aca="false">IF(AJ78&lt;=Deciles!$B$5*(Deciles!$B$4+1),INT((AJ78-1)/(Deciles!$B$4+1))+1,Deciles!$B$5+INT((AJ78-1-Deciles!$B$5*(Deciles!$B$4+1))/Deciles!$B$4)+1)</f>
        <v>6</v>
      </c>
    </row>
    <row r="79" customFormat="false" ht="15" hidden="false" customHeight="false" outlineLevel="0" collapsed="false">
      <c r="A79" s="0" t="n">
        <v>2230</v>
      </c>
      <c r="B79" s="0" t="s">
        <v>158</v>
      </c>
      <c r="C79" s="0" t="n">
        <v>764</v>
      </c>
      <c r="D79" s="0" t="n">
        <v>80</v>
      </c>
      <c r="E79" s="0" t="n">
        <v>76.4843826293945</v>
      </c>
      <c r="F79" s="0" t="n">
        <v>30</v>
      </c>
      <c r="G79" s="0" t="n">
        <v>4.03000020980835</v>
      </c>
      <c r="H79" s="0" t="n">
        <v>1.11333346366882</v>
      </c>
      <c r="I79" s="0" t="n">
        <v>16</v>
      </c>
      <c r="J79" s="0" t="n">
        <v>12.3453121185303</v>
      </c>
      <c r="K79" s="0" t="n">
        <v>6.73333311080933</v>
      </c>
      <c r="L79" s="0" t="n">
        <v>2.71025609970093</v>
      </c>
      <c r="M79" s="0" t="n">
        <v>0.529953420162201</v>
      </c>
      <c r="N79" s="0" t="n">
        <v>0</v>
      </c>
      <c r="O79" s="0" t="n">
        <v>0</v>
      </c>
      <c r="P79" s="0" t="s">
        <v>144</v>
      </c>
      <c r="Q79" s="0" t="s">
        <v>141</v>
      </c>
      <c r="R79" s="0" t="n">
        <v>2</v>
      </c>
      <c r="S79" s="0" t="s">
        <v>151</v>
      </c>
      <c r="T79" s="0" t="n">
        <v>0</v>
      </c>
      <c r="U79" s="0" t="n">
        <v>229879.77</v>
      </c>
      <c r="V79" s="0" t="n">
        <v>0.00610866164788604</v>
      </c>
      <c r="W79" s="0" t="n">
        <v>630.443054199219</v>
      </c>
      <c r="X79" s="0" t="n">
        <v>0.00539735425263643</v>
      </c>
      <c r="Y79" s="0" t="n">
        <f aca="false">IF(ISNUMBER(C79),INDEX(Scorecard!$D$5:$D$12,SUMPRODUCT(--(Scorecard!$G$5:$G$11&lt;C79))+1),Scorecard!$D$13)</f>
        <v>1.23750384304241</v>
      </c>
      <c r="Z79" s="0" t="n">
        <f aca="false">IF(ISNUMBER(D79),INDEX(Scorecard!$D$14:$D$17,SUMPRODUCT(--(Scorecard!$G$14:$G$16&lt;D79))+1),Scorecard!$D$18)</f>
        <v>0.0505355481560174</v>
      </c>
      <c r="AA79" s="0" t="n">
        <f aca="false">IF(ISNUMBER(E79),INDEX(Scorecard!$D$19:$D$26,SUMPRODUCT(--(Scorecard!$G$19:$G$25&lt;E79))+1),Scorecard!$D$27)</f>
        <v>-0.0341578513653732</v>
      </c>
      <c r="AB79" s="0" t="n">
        <f aca="false">IF(ISNUMBER(F79),INDEX(Scorecard!$D$28:$D$35,SUMPRODUCT(--(Scorecard!$G$28:$G$34&lt;F79))+1),Scorecard!$D$36)</f>
        <v>0.126913191054783</v>
      </c>
      <c r="AC79" s="0" t="n">
        <f aca="false">IF(ISNUMBER(H79),INDEX(Scorecard!$D$37:$D$44,SUMPRODUCT(--(Scorecard!$G$37:$G$43&lt;H79))+1),Scorecard!$D$45)</f>
        <v>-0.975503570149195</v>
      </c>
      <c r="AD79" s="0" t="n">
        <f aca="false">IF(ISNUMBER(I79),INDEX(Scorecard!$D$46:$D$52,SUMPRODUCT(--(Scorecard!$G$46:$G$51&lt;I79))+1),Scorecard!$D$53)</f>
        <v>-0.114272400683245</v>
      </c>
      <c r="AE79" s="0" t="n">
        <f aca="false">IF(ISNUMBER(K79),INDEX(Scorecard!$D$54:$D$61,SUMPRODUCT(--(Scorecard!$G$54:$G$60&lt;K79))+1),Scorecard!$D$62)</f>
        <v>-0.357264871923982</v>
      </c>
      <c r="AF79" s="0" t="n">
        <f aca="false">IF(ISNUMBER(L79),INDEX(Scorecard!$D$63:$D$68,SUMPRODUCT(--(Scorecard!$G$63:$G$67&lt;L79))+1),Scorecard!$D$69)</f>
        <v>0.322484508656054</v>
      </c>
      <c r="AG79" s="0" t="n">
        <f aca="false">Inputs!$B$10+Scorecard!$J$5*Y79+Scorecard!$J$6*Z79+Scorecard!$J$7*AA79+Scorecard!$J$8*AB79+Scorecard!$J$9*AC79+Scorecard!$J$10*AD79+Scorecard!$J$11*AE79+Scorecard!$J$12*AF79</f>
        <v>-4.96709923911849</v>
      </c>
      <c r="AH79" s="0" t="n">
        <f aca="false">MIN(1-Inputs!$B$13,MAX(Inputs!$B$13,1/(1+EXP(-(Inputs!$B$11*AG79+Inputs!$B$12)))))</f>
        <v>0.0061086614933997</v>
      </c>
      <c r="AI79" s="0" t="n">
        <f aca="false">Inputs!$B$9-Inputs!$B$8*AG79</f>
        <v>630.443065002097</v>
      </c>
      <c r="AJ79" s="0" t="n">
        <f aca="false">RANK(AH79,$AH$5:$AH$2004,0)+COUNTIF($AH$4:AH78,AH79)</f>
        <v>1137</v>
      </c>
      <c r="AK79" s="0" t="n">
        <f aca="false">IF(AJ79&lt;=Deciles!$B$5*(Deciles!$B$4+1),INT((AJ79-1)/(Deciles!$B$4+1))+1,Deciles!$B$5+INT((AJ79-1-Deciles!$B$5*(Deciles!$B$4+1))/Deciles!$B$4)+1)</f>
        <v>6</v>
      </c>
    </row>
    <row r="80" customFormat="false" ht="15" hidden="false" customHeight="false" outlineLevel="0" collapsed="false">
      <c r="A80" s="0" t="n">
        <v>2285</v>
      </c>
      <c r="B80" s="0" t="s">
        <v>139</v>
      </c>
      <c r="C80" s="0" t="n">
        <v>746</v>
      </c>
      <c r="D80" s="0" t="n">
        <v>69.4536285400391</v>
      </c>
      <c r="E80" s="0" t="n">
        <v>68.9727630615234</v>
      </c>
      <c r="F80" s="0" t="n">
        <v>39</v>
      </c>
      <c r="G80" s="0" t="n">
        <v>3.19099998474121</v>
      </c>
      <c r="H80" s="0" t="n">
        <v>0.174333333969116</v>
      </c>
      <c r="I80" s="0" t="n">
        <v>1</v>
      </c>
      <c r="J80" s="0" t="n">
        <v>11.9804859161377</v>
      </c>
      <c r="K80" s="0" t="n">
        <v>5.73333311080933</v>
      </c>
      <c r="L80" s="0" t="n">
        <v>-3.50000047683716</v>
      </c>
      <c r="M80" s="0" t="n">
        <v>3.76922249794006</v>
      </c>
      <c r="N80" s="0" t="n">
        <v>0</v>
      </c>
      <c r="O80" s="0" t="n">
        <v>0</v>
      </c>
      <c r="P80" s="0" t="s">
        <v>144</v>
      </c>
      <c r="Q80" s="0" t="s">
        <v>141</v>
      </c>
      <c r="R80" s="0" t="n">
        <v>1</v>
      </c>
      <c r="S80" s="0" t="s">
        <v>151</v>
      </c>
      <c r="T80" s="0" t="n">
        <v>0</v>
      </c>
      <c r="U80" s="0" t="n">
        <v>159609.52</v>
      </c>
      <c r="V80" s="0" t="n">
        <v>0.0125965513288975</v>
      </c>
      <c r="W80" s="0" t="n">
        <v>610.679016113281</v>
      </c>
      <c r="X80" s="0" t="n">
        <v>0.00776800559833646</v>
      </c>
      <c r="Y80" s="0" t="n">
        <f aca="false">IF(ISNUMBER(C80),INDEX(Scorecard!$D$5:$D$12,SUMPRODUCT(--(Scorecard!$G$5:$G$11&lt;C80))+1),Scorecard!$D$13)</f>
        <v>0.488358159108655</v>
      </c>
      <c r="Z80" s="0" t="n">
        <f aca="false">IF(ISNUMBER(D80),INDEX(Scorecard!$D$14:$D$17,SUMPRODUCT(--(Scorecard!$G$14:$G$16&lt;D80))+1),Scorecard!$D$18)</f>
        <v>0.128579646629417</v>
      </c>
      <c r="AA80" s="0" t="n">
        <f aca="false">IF(ISNUMBER(E80),INDEX(Scorecard!$D$19:$D$26,SUMPRODUCT(--(Scorecard!$G$19:$G$25&lt;E80))+1),Scorecard!$D$27)</f>
        <v>0.0530843085177338</v>
      </c>
      <c r="AB80" s="0" t="n">
        <f aca="false">IF(ISNUMBER(F80),INDEX(Scorecard!$D$28:$D$35,SUMPRODUCT(--(Scorecard!$G$28:$G$34&lt;F80))+1),Scorecard!$D$36)</f>
        <v>-0.132616866359722</v>
      </c>
      <c r="AC80" s="0" t="n">
        <f aca="false">IF(ISNUMBER(H80),INDEX(Scorecard!$D$37:$D$44,SUMPRODUCT(--(Scorecard!$G$37:$G$43&lt;H80))+1),Scorecard!$D$45)</f>
        <v>0.102184252677548</v>
      </c>
      <c r="AD80" s="0" t="n">
        <f aca="false">IF(ISNUMBER(I80),INDEX(Scorecard!$D$46:$D$52,SUMPRODUCT(--(Scorecard!$G$46:$G$51&lt;I80))+1),Scorecard!$D$53)</f>
        <v>-0.161534840507194</v>
      </c>
      <c r="AE80" s="0" t="n">
        <f aca="false">IF(ISNUMBER(K80),INDEX(Scorecard!$D$54:$D$61,SUMPRODUCT(--(Scorecard!$G$54:$G$60&lt;K80))+1),Scorecard!$D$62)</f>
        <v>0.0151758992857273</v>
      </c>
      <c r="AF80" s="0" t="n">
        <f aca="false">IF(ISNUMBER(L80),INDEX(Scorecard!$D$63:$D$68,SUMPRODUCT(--(Scorecard!$G$63:$G$67&lt;L80))+1),Scorecard!$D$69)</f>
        <v>-0.340582194386522</v>
      </c>
      <c r="AG80" s="0" t="n">
        <f aca="false">Inputs!$B$10+Scorecard!$J$5*Y80+Scorecard!$J$6*Z80+Scorecard!$J$7*AA80+Scorecard!$J$8*AB80+Scorecard!$J$9*AC80+Scorecard!$J$10*AD80+Scorecard!$J$11*AE80+Scorecard!$J$12*AF80</f>
        <v>-4.28213051353448</v>
      </c>
      <c r="AH80" s="0" t="n">
        <f aca="false">MIN(1-Inputs!$B$13,MAX(Inputs!$B$13,1/(1+EXP(-(Inputs!$B$11*AG80+Inputs!$B$12)))))</f>
        <v>0.0125965510498521</v>
      </c>
      <c r="AI80" s="0" t="n">
        <f aca="false">Inputs!$B$9-Inputs!$B$8*AG80</f>
        <v>610.679045330816</v>
      </c>
      <c r="AJ80" s="0" t="n">
        <f aca="false">RANK(AH80,$AH$5:$AH$2004,0)+COUNTIF($AH$4:AH79,AH80)</f>
        <v>691</v>
      </c>
      <c r="AK80" s="0" t="n">
        <f aca="false">IF(AJ80&lt;=Deciles!$B$5*(Deciles!$B$4+1),INT((AJ80-1)/(Deciles!$B$4+1))+1,Deciles!$B$5+INT((AJ80-1-Deciles!$B$5*(Deciles!$B$4+1))/Deciles!$B$4)+1)</f>
        <v>4</v>
      </c>
    </row>
    <row r="81" customFormat="false" ht="15" hidden="false" customHeight="false" outlineLevel="0" collapsed="false">
      <c r="A81" s="0" t="n">
        <v>2312</v>
      </c>
      <c r="B81" s="0" t="s">
        <v>152</v>
      </c>
      <c r="C81" s="0" t="n">
        <v>787</v>
      </c>
      <c r="D81" s="0" t="n">
        <v>68.5406951904297</v>
      </c>
      <c r="E81" s="0" t="n">
        <v>44.232307434082</v>
      </c>
      <c r="F81" s="0" t="n">
        <v>34</v>
      </c>
      <c r="G81" s="0" t="n">
        <v>3.43700003623962</v>
      </c>
      <c r="H81" s="0" t="n">
        <v>-2.996333360672</v>
      </c>
      <c r="I81" s="0" t="n">
        <v>70</v>
      </c>
      <c r="J81" s="0" t="n">
        <v>12.2614059448242</v>
      </c>
      <c r="K81" s="0" t="n">
        <v>4.40000009536743</v>
      </c>
      <c r="L81" s="0" t="n">
        <v>-0.458333015441895</v>
      </c>
      <c r="M81" s="0" t="n">
        <v>6.54819536209106</v>
      </c>
      <c r="N81" s="0" t="n">
        <v>0</v>
      </c>
      <c r="O81" s="0" t="n">
        <v>0</v>
      </c>
      <c r="P81" s="0" t="s">
        <v>140</v>
      </c>
      <c r="Q81" s="0" t="s">
        <v>141</v>
      </c>
      <c r="R81" s="0" t="n">
        <v>2</v>
      </c>
      <c r="S81" s="0" t="s">
        <v>151</v>
      </c>
      <c r="T81" s="0" t="n">
        <v>0</v>
      </c>
      <c r="U81" s="0" t="n">
        <v>211378.64</v>
      </c>
      <c r="V81" s="0" t="n">
        <v>0.000689698441419751</v>
      </c>
      <c r="W81" s="0" t="n">
        <v>689.622863769531</v>
      </c>
      <c r="X81" s="0" t="n">
        <v>0.00193883432075381</v>
      </c>
      <c r="Y81" s="0" t="n">
        <f aca="false">IF(ISNUMBER(C81),INDEX(Scorecard!$D$5:$D$12,SUMPRODUCT(--(Scorecard!$G$5:$G$11&lt;C81))+1),Scorecard!$D$13)</f>
        <v>2.19112706886128</v>
      </c>
      <c r="Z81" s="0" t="n">
        <f aca="false">IF(ISNUMBER(D81),INDEX(Scorecard!$D$14:$D$17,SUMPRODUCT(--(Scorecard!$G$14:$G$16&lt;D81))+1),Scorecard!$D$18)</f>
        <v>0.128579646629417</v>
      </c>
      <c r="AA81" s="0" t="n">
        <f aca="false">IF(ISNUMBER(E81),INDEX(Scorecard!$D$19:$D$26,SUMPRODUCT(--(Scorecard!$G$19:$G$25&lt;E81))+1),Scorecard!$D$27)</f>
        <v>0.57899015159425</v>
      </c>
      <c r="AB81" s="0" t="n">
        <f aca="false">IF(ISNUMBER(F81),INDEX(Scorecard!$D$28:$D$35,SUMPRODUCT(--(Scorecard!$G$28:$G$34&lt;F81))+1),Scorecard!$D$36)</f>
        <v>-0.0008456427959252</v>
      </c>
      <c r="AC81" s="0" t="n">
        <f aca="false">IF(ISNUMBER(H81),INDEX(Scorecard!$D$37:$D$44,SUMPRODUCT(--(Scorecard!$G$37:$G$43&lt;H81))+1),Scorecard!$D$45)</f>
        <v>1.35057635045042</v>
      </c>
      <c r="AD81" s="0" t="n">
        <f aca="false">IF(ISNUMBER(I81),INDEX(Scorecard!$D$46:$D$52,SUMPRODUCT(--(Scorecard!$G$46:$G$51&lt;I81))+1),Scorecard!$D$53)</f>
        <v>0.818882373006414</v>
      </c>
      <c r="AE81" s="0" t="n">
        <f aca="false">IF(ISNUMBER(K81),INDEX(Scorecard!$D$54:$D$61,SUMPRODUCT(--(Scorecard!$G$54:$G$60&lt;K81))+1),Scorecard!$D$62)</f>
        <v>0.489050497890326</v>
      </c>
      <c r="AF81" s="0" t="n">
        <f aca="false">IF(ISNUMBER(L81),INDEX(Scorecard!$D$63:$D$68,SUMPRODUCT(--(Scorecard!$G$63:$G$67&lt;L81))+1),Scorecard!$D$69)</f>
        <v>0.322484508656054</v>
      </c>
      <c r="AG81" s="0" t="n">
        <f aca="false">Inputs!$B$10+Scorecard!$J$5*Y81+Scorecard!$J$6*Z81+Scorecard!$J$7*AA81+Scorecard!$J$8*AB81+Scorecard!$J$9*AC81+Scorecard!$J$10*AD81+Scorecard!$J$11*AE81+Scorecard!$J$12*AF81</f>
        <v>-7.01811502033582</v>
      </c>
      <c r="AH81" s="0" t="n">
        <f aca="false">MIN(1-Inputs!$B$13,MAX(Inputs!$B$13,1/(1+EXP(-(Inputs!$B$11*AG81+Inputs!$B$12)))))</f>
        <v>0.000689698453834839</v>
      </c>
      <c r="AI81" s="0" t="n">
        <f aca="false">Inputs!$B$9-Inputs!$B$8*AG81</f>
        <v>689.622870929042</v>
      </c>
      <c r="AJ81" s="0" t="n">
        <f aca="false">RANK(AH81,$AH$5:$AH$2004,0)+COUNTIF($AH$4:AH80,AH81)</f>
        <v>1968</v>
      </c>
      <c r="AK81" s="0" t="n">
        <f aca="false">IF(AJ81&lt;=Deciles!$B$5*(Deciles!$B$4+1),INT((AJ81-1)/(Deciles!$B$4+1))+1,Deciles!$B$5+INT((AJ81-1-Deciles!$B$5*(Deciles!$B$4+1))/Deciles!$B$4)+1)</f>
        <v>10</v>
      </c>
    </row>
    <row r="82" customFormat="false" ht="15" hidden="false" customHeight="false" outlineLevel="0" collapsed="false">
      <c r="A82" s="0" t="n">
        <v>2352</v>
      </c>
      <c r="B82" s="0" t="s">
        <v>157</v>
      </c>
      <c r="C82" s="0" t="n">
        <v>821</v>
      </c>
      <c r="D82" s="0" t="n">
        <v>80</v>
      </c>
      <c r="E82" s="0" t="n">
        <v>65.5479125976563</v>
      </c>
      <c r="F82" s="0" t="n">
        <v>50</v>
      </c>
      <c r="G82" s="0" t="n">
        <v>4.06099987030029</v>
      </c>
      <c r="H82" s="0" t="n">
        <v>0.177666425704956</v>
      </c>
      <c r="I82" s="0" t="n">
        <v>30</v>
      </c>
      <c r="J82" s="0" t="n">
        <v>12.4655447006226</v>
      </c>
      <c r="K82" s="0" t="n">
        <v>4.0230770111084</v>
      </c>
      <c r="L82" s="0" t="n">
        <v>-0.276923179626465</v>
      </c>
      <c r="M82" s="0" t="n">
        <v>5.98650598526001</v>
      </c>
      <c r="N82" s="0" t="n">
        <v>0</v>
      </c>
      <c r="O82" s="0" t="n">
        <v>0</v>
      </c>
      <c r="P82" s="0" t="s">
        <v>144</v>
      </c>
      <c r="Q82" s="0" t="s">
        <v>141</v>
      </c>
      <c r="R82" s="0" t="n">
        <v>1</v>
      </c>
      <c r="S82" s="0" t="s">
        <v>151</v>
      </c>
      <c r="T82" s="0" t="n">
        <v>0</v>
      </c>
      <c r="U82" s="0" t="n">
        <v>259249.1</v>
      </c>
      <c r="V82" s="0" t="n">
        <v>0.00164508016314358</v>
      </c>
      <c r="W82" s="0" t="n">
        <v>666.070373535156</v>
      </c>
      <c r="X82" s="0" t="n">
        <v>0.00120977486949414</v>
      </c>
      <c r="Y82" s="0" t="n">
        <f aca="false">IF(ISNUMBER(C82),INDEX(Scorecard!$D$5:$D$12,SUMPRODUCT(--(Scorecard!$G$5:$G$11&lt;C82))+1),Scorecard!$D$13)</f>
        <v>2.19112706886128</v>
      </c>
      <c r="Z82" s="0" t="n">
        <f aca="false">IF(ISNUMBER(D82),INDEX(Scorecard!$D$14:$D$17,SUMPRODUCT(--(Scorecard!$G$14:$G$16&lt;D82))+1),Scorecard!$D$18)</f>
        <v>0.0505355481560174</v>
      </c>
      <c r="AA82" s="0" t="n">
        <f aca="false">IF(ISNUMBER(E82),INDEX(Scorecard!$D$19:$D$26,SUMPRODUCT(--(Scorecard!$G$19:$G$25&lt;E82))+1),Scorecard!$D$27)</f>
        <v>0.233621608745691</v>
      </c>
      <c r="AB82" s="0" t="n">
        <f aca="false">IF(ISNUMBER(F82),INDEX(Scorecard!$D$28:$D$35,SUMPRODUCT(--(Scorecard!$G$28:$G$34&lt;F82))+1),Scorecard!$D$36)</f>
        <v>-0.400689107298307</v>
      </c>
      <c r="AC82" s="0" t="n">
        <f aca="false">IF(ISNUMBER(H82),INDEX(Scorecard!$D$37:$D$44,SUMPRODUCT(--(Scorecard!$G$37:$G$43&lt;H82))+1),Scorecard!$D$45)</f>
        <v>0.102184252677548</v>
      </c>
      <c r="AD82" s="0" t="n">
        <f aca="false">IF(ISNUMBER(I82),INDEX(Scorecard!$D$46:$D$52,SUMPRODUCT(--(Scorecard!$G$46:$G$51&lt;I82))+1),Scorecard!$D$53)</f>
        <v>0.123869379412532</v>
      </c>
      <c r="AE82" s="0" t="n">
        <f aca="false">IF(ISNUMBER(K82),INDEX(Scorecard!$D$54:$D$61,SUMPRODUCT(--(Scorecard!$G$54:$G$60&lt;K82))+1),Scorecard!$D$62)</f>
        <v>0.489050497890326</v>
      </c>
      <c r="AF82" s="0" t="n">
        <f aca="false">IF(ISNUMBER(L82),INDEX(Scorecard!$D$63:$D$68,SUMPRODUCT(--(Scorecard!$G$63:$G$67&lt;L82))+1),Scorecard!$D$69)</f>
        <v>0.322484508656054</v>
      </c>
      <c r="AG82" s="0" t="n">
        <f aca="false">Inputs!$B$10+Scorecard!$J$5*Y82+Scorecard!$J$6*Z82+Scorecard!$J$7*AA82+Scorecard!$J$8*AB82+Scorecard!$J$9*AC82+Scorecard!$J$10*AD82+Scorecard!$J$11*AE82+Scorecard!$J$12*AF82</f>
        <v>-6.20184703945446</v>
      </c>
      <c r="AH82" s="0" t="n">
        <f aca="false">MIN(1-Inputs!$B$13,MAX(Inputs!$B$13,1/(1+EXP(-(Inputs!$B$11*AG82+Inputs!$B$12)))))</f>
        <v>0.00164508011504959</v>
      </c>
      <c r="AI82" s="0" t="n">
        <f aca="false">Inputs!$B$9-Inputs!$B$8*AG82</f>
        <v>666.070355567962</v>
      </c>
      <c r="AJ82" s="0" t="n">
        <f aca="false">RANK(AH82,$AH$5:$AH$2004,0)+COUNTIF($AH$4:AH81,AH82)</f>
        <v>1774</v>
      </c>
      <c r="AK82" s="0" t="n">
        <f aca="false">IF(AJ82&lt;=Deciles!$B$5*(Deciles!$B$4+1),INT((AJ82-1)/(Deciles!$B$4+1))+1,Deciles!$B$5+INT((AJ82-1-Deciles!$B$5*(Deciles!$B$4+1))/Deciles!$B$4)+1)</f>
        <v>9</v>
      </c>
    </row>
    <row r="83" customFormat="false" ht="15" hidden="false" customHeight="false" outlineLevel="0" collapsed="false">
      <c r="A83" s="0" t="n">
        <v>2362</v>
      </c>
      <c r="B83" s="0" t="s">
        <v>158</v>
      </c>
      <c r="C83" s="0" t="n">
        <v>732</v>
      </c>
      <c r="D83" s="0" t="n">
        <v>76.7772979736328</v>
      </c>
      <c r="E83" s="0" t="n">
        <v>75.8569793701172</v>
      </c>
      <c r="F83" s="0" t="n">
        <v>40</v>
      </c>
      <c r="G83" s="0" t="n">
        <v>3.32100009918213</v>
      </c>
      <c r="H83" s="0" t="n">
        <v>0.404333353042603</v>
      </c>
      <c r="I83" s="0" t="n">
        <v>5</v>
      </c>
      <c r="J83" s="0" t="n">
        <v>11.8358221054077</v>
      </c>
      <c r="K83" s="0" t="n">
        <v>6.03333330154419</v>
      </c>
      <c r="L83" s="0" t="n">
        <v>2.71025633811951</v>
      </c>
      <c r="M83" s="0" t="n">
        <v>0.387000143527985</v>
      </c>
      <c r="N83" s="0" t="n">
        <v>0</v>
      </c>
      <c r="O83" s="0" t="n">
        <v>0</v>
      </c>
      <c r="P83" s="0" t="s">
        <v>144</v>
      </c>
      <c r="Q83" s="0" t="s">
        <v>141</v>
      </c>
      <c r="R83" s="0" t="n">
        <v>1</v>
      </c>
      <c r="S83" s="0" t="s">
        <v>147</v>
      </c>
      <c r="T83" s="0" t="n">
        <v>0</v>
      </c>
      <c r="U83" s="0" t="n">
        <v>138112.28</v>
      </c>
      <c r="V83" s="0" t="n">
        <v>0.0212692879140377</v>
      </c>
      <c r="W83" s="0" t="n">
        <v>596.262939453125</v>
      </c>
      <c r="X83" s="0" t="n">
        <v>0.0147157358005643</v>
      </c>
      <c r="Y83" s="0" t="n">
        <f aca="false">IF(ISNUMBER(C83),INDEX(Scorecard!$D$5:$D$12,SUMPRODUCT(--(Scorecard!$G$5:$G$11&lt;C83))+1),Scorecard!$D$13)</f>
        <v>-0.0290424113398221</v>
      </c>
      <c r="Z83" s="0" t="n">
        <f aca="false">IF(ISNUMBER(D83),INDEX(Scorecard!$D$14:$D$17,SUMPRODUCT(--(Scorecard!$G$14:$G$16&lt;D83))+1),Scorecard!$D$18)</f>
        <v>0.128579646629417</v>
      </c>
      <c r="AA83" s="0" t="n">
        <f aca="false">IF(ISNUMBER(E83),INDEX(Scorecard!$D$19:$D$26,SUMPRODUCT(--(Scorecard!$G$19:$G$25&lt;E83))+1),Scorecard!$D$27)</f>
        <v>-0.0341578513653732</v>
      </c>
      <c r="AB83" s="0" t="n">
        <f aca="false">IF(ISNUMBER(F83),INDEX(Scorecard!$D$28:$D$35,SUMPRODUCT(--(Scorecard!$G$28:$G$34&lt;F83))+1),Scorecard!$D$36)</f>
        <v>-0.132616866359722</v>
      </c>
      <c r="AC83" s="0" t="n">
        <f aca="false">IF(ISNUMBER(H83),INDEX(Scorecard!$D$37:$D$44,SUMPRODUCT(--(Scorecard!$G$37:$G$43&lt;H83))+1),Scorecard!$D$45)</f>
        <v>-0.271229676926091</v>
      </c>
      <c r="AD83" s="0" t="n">
        <f aca="false">IF(ISNUMBER(I83),INDEX(Scorecard!$D$46:$D$52,SUMPRODUCT(--(Scorecard!$G$46:$G$51&lt;I83))+1),Scorecard!$D$53)</f>
        <v>-0.161534840507194</v>
      </c>
      <c r="AE83" s="0" t="n">
        <f aca="false">IF(ISNUMBER(K83),INDEX(Scorecard!$D$54:$D$61,SUMPRODUCT(--(Scorecard!$G$54:$G$60&lt;K83))+1),Scorecard!$D$62)</f>
        <v>0.0151758992857273</v>
      </c>
      <c r="AF83" s="0" t="n">
        <f aca="false">IF(ISNUMBER(L83),INDEX(Scorecard!$D$63:$D$68,SUMPRODUCT(--(Scorecard!$G$63:$G$67&lt;L83))+1),Scorecard!$D$69)</f>
        <v>0.322484508656054</v>
      </c>
      <c r="AG83" s="0" t="n">
        <f aca="false">Inputs!$B$10+Scorecard!$J$5*Y83+Scorecard!$J$6*Z83+Scorecard!$J$7*AA83+Scorecard!$J$8*AB83+Scorecard!$J$9*AC83+Scorecard!$J$10*AD83+Scorecard!$J$11*AE83+Scorecard!$J$12*AF83</f>
        <v>-3.78250649583808</v>
      </c>
      <c r="AH83" s="0" t="n">
        <f aca="false">MIN(1-Inputs!$B$13,MAX(Inputs!$B$13,1/(1+EXP(-(Inputs!$B$11*AG83+Inputs!$B$12)))))</f>
        <v>0.0212692883228184</v>
      </c>
      <c r="AI83" s="0" t="n">
        <f aca="false">Inputs!$B$9-Inputs!$B$8*AG83</f>
        <v>596.262943478023</v>
      </c>
      <c r="AJ83" s="0" t="n">
        <f aca="false">RANK(AH83,$AH$5:$AH$2004,0)+COUNTIF($AH$4:AH82,AH83)</f>
        <v>434</v>
      </c>
      <c r="AK83" s="0" t="n">
        <f aca="false">IF(AJ83&lt;=Deciles!$B$5*(Deciles!$B$4+1),INT((AJ83-1)/(Deciles!$B$4+1))+1,Deciles!$B$5+INT((AJ83-1-Deciles!$B$5*(Deciles!$B$4+1))/Deciles!$B$4)+1)</f>
        <v>3</v>
      </c>
    </row>
    <row r="84" customFormat="false" ht="15" hidden="false" customHeight="false" outlineLevel="0" collapsed="false">
      <c r="A84" s="0" t="n">
        <v>2370</v>
      </c>
      <c r="B84" s="0" t="s">
        <v>157</v>
      </c>
      <c r="C84" s="0" t="n">
        <v>752</v>
      </c>
      <c r="D84" s="0" t="n">
        <v>60.3887634277344</v>
      </c>
      <c r="E84" s="0" t="n">
        <v>60.3006782531738</v>
      </c>
      <c r="F84" s="0" t="n">
        <v>30</v>
      </c>
      <c r="G84" s="0" t="n">
        <v>3.93099999427795</v>
      </c>
      <c r="H84" s="0" t="n">
        <v>0.0476665496826172</v>
      </c>
      <c r="I84" s="0" t="n">
        <v>1</v>
      </c>
      <c r="J84" s="0" t="n">
        <v>12.3959150314331</v>
      </c>
      <c r="K84" s="0" t="n">
        <v>4.0230770111084</v>
      </c>
      <c r="L84" s="0" t="n">
        <v>-0.276923179626465</v>
      </c>
      <c r="M84" s="0" t="n">
        <v>4.10729646682739</v>
      </c>
      <c r="N84" s="0" t="n">
        <v>0</v>
      </c>
      <c r="O84" s="0" t="n">
        <v>0</v>
      </c>
      <c r="P84" s="0" t="s">
        <v>144</v>
      </c>
      <c r="Q84" s="0" t="s">
        <v>141</v>
      </c>
      <c r="R84" s="0" t="n">
        <v>2</v>
      </c>
      <c r="S84" s="0" t="s">
        <v>161</v>
      </c>
      <c r="T84" s="0" t="n">
        <v>0</v>
      </c>
      <c r="U84" s="0" t="n">
        <v>241811.77</v>
      </c>
      <c r="V84" s="0" t="n">
        <v>0.00374560453929007</v>
      </c>
      <c r="W84" s="0" t="n">
        <v>643.7451171875</v>
      </c>
      <c r="X84" s="0" t="n">
        <v>0.0022828015498817</v>
      </c>
      <c r="Y84" s="0" t="n">
        <f aca="false">IF(ISNUMBER(C84),INDEX(Scorecard!$D$5:$D$12,SUMPRODUCT(--(Scorecard!$G$5:$G$11&lt;C84))+1),Scorecard!$D$13)</f>
        <v>0.733188958177614</v>
      </c>
      <c r="Z84" s="0" t="n">
        <f aca="false">IF(ISNUMBER(D84),INDEX(Scorecard!$D$14:$D$17,SUMPRODUCT(--(Scorecard!$G$14:$G$16&lt;D84))+1),Scorecard!$D$18)</f>
        <v>0.248677243387958</v>
      </c>
      <c r="AA84" s="0" t="n">
        <f aca="false">IF(ISNUMBER(E84),INDEX(Scorecard!$D$19:$D$26,SUMPRODUCT(--(Scorecard!$G$19:$G$25&lt;E84))+1),Scorecard!$D$27)</f>
        <v>0.267179331770092</v>
      </c>
      <c r="AB84" s="0" t="n">
        <f aca="false">IF(ISNUMBER(F84),INDEX(Scorecard!$D$28:$D$35,SUMPRODUCT(--(Scorecard!$G$28:$G$34&lt;F84))+1),Scorecard!$D$36)</f>
        <v>0.126913191054783</v>
      </c>
      <c r="AC84" s="0" t="n">
        <f aca="false">IF(ISNUMBER(H84),INDEX(Scorecard!$D$37:$D$44,SUMPRODUCT(--(Scorecard!$G$37:$G$43&lt;H84))+1),Scorecard!$D$45)</f>
        <v>0.330501541082344</v>
      </c>
      <c r="AD84" s="0" t="n">
        <f aca="false">IF(ISNUMBER(I84),INDEX(Scorecard!$D$46:$D$52,SUMPRODUCT(--(Scorecard!$G$46:$G$51&lt;I84))+1),Scorecard!$D$53)</f>
        <v>-0.161534840507194</v>
      </c>
      <c r="AE84" s="0" t="n">
        <f aca="false">IF(ISNUMBER(K84),INDEX(Scorecard!$D$54:$D$61,SUMPRODUCT(--(Scorecard!$G$54:$G$60&lt;K84))+1),Scorecard!$D$62)</f>
        <v>0.489050497890326</v>
      </c>
      <c r="AF84" s="0" t="n">
        <f aca="false">IF(ISNUMBER(L84),INDEX(Scorecard!$D$63:$D$68,SUMPRODUCT(--(Scorecard!$G$63:$G$67&lt;L84))+1),Scorecard!$D$69)</f>
        <v>0.322484508656054</v>
      </c>
      <c r="AG84" s="0" t="n">
        <f aca="false">Inputs!$B$10+Scorecard!$J$5*Y84+Scorecard!$J$6*Z84+Scorecard!$J$7*AA84+Scorecard!$J$8*AB84+Scorecard!$J$9*AC84+Scorecard!$J$10*AD84+Scorecard!$J$11*AE84+Scorecard!$J$12*AF84</f>
        <v>-5.42811261257814</v>
      </c>
      <c r="AH84" s="0" t="n">
        <f aca="false">MIN(1-Inputs!$B$13,MAX(Inputs!$B$13,1/(1+EXP(-(Inputs!$B$11*AG84+Inputs!$B$12)))))</f>
        <v>0.00374560458487212</v>
      </c>
      <c r="AI84" s="0" t="n">
        <f aca="false">Inputs!$B$9-Inputs!$B$8*AG84</f>
        <v>643.745099155572</v>
      </c>
      <c r="AJ84" s="0" t="n">
        <f aca="false">RANK(AH84,$AH$5:$AH$2004,0)+COUNTIF($AH$4:AH83,AH84)</f>
        <v>1412</v>
      </c>
      <c r="AK84" s="0" t="n">
        <f aca="false">IF(AJ84&lt;=Deciles!$B$5*(Deciles!$B$4+1),INT((AJ84-1)/(Deciles!$B$4+1))+1,Deciles!$B$5+INT((AJ84-1-Deciles!$B$5*(Deciles!$B$4+1))/Deciles!$B$4)+1)</f>
        <v>8</v>
      </c>
    </row>
    <row r="85" customFormat="false" ht="15" hidden="false" customHeight="false" outlineLevel="0" collapsed="false">
      <c r="A85" s="0" t="n">
        <v>2430</v>
      </c>
      <c r="B85" s="0" t="s">
        <v>155</v>
      </c>
      <c r="C85" s="0" t="n">
        <v>692</v>
      </c>
      <c r="D85" s="0" t="n">
        <v>68.1611557006836</v>
      </c>
      <c r="E85" s="0" t="n">
        <v>64.1584243774414</v>
      </c>
      <c r="F85" s="0" t="n">
        <v>32</v>
      </c>
      <c r="G85" s="0" t="n">
        <v>3.36299991607666</v>
      </c>
      <c r="H85" s="0" t="n">
        <v>-2.37033319473267</v>
      </c>
      <c r="I85" s="0" t="n">
        <v>9</v>
      </c>
      <c r="J85" s="0" t="n">
        <v>12.6207294464111</v>
      </c>
      <c r="K85" s="0" t="n">
        <v>5.00833320617676</v>
      </c>
      <c r="L85" s="0" t="n">
        <v>-1.125</v>
      </c>
      <c r="M85" s="0" t="n">
        <v>6.2885799407959</v>
      </c>
      <c r="N85" s="0" t="n">
        <v>0</v>
      </c>
      <c r="O85" s="0" t="n">
        <v>0</v>
      </c>
      <c r="P85" s="0" t="s">
        <v>146</v>
      </c>
      <c r="Q85" s="0" t="s">
        <v>141</v>
      </c>
      <c r="R85" s="0" t="n">
        <v>2</v>
      </c>
      <c r="S85" s="0" t="s">
        <v>149</v>
      </c>
      <c r="T85" s="0" t="n">
        <v>0</v>
      </c>
      <c r="U85" s="0" t="n">
        <v>302770.22</v>
      </c>
      <c r="V85" s="0" t="n">
        <v>0.0286245997995138</v>
      </c>
      <c r="W85" s="0" t="n">
        <v>588.020629882813</v>
      </c>
      <c r="X85" s="0" t="n">
        <v>0.0331693068146706</v>
      </c>
      <c r="Y85" s="0" t="n">
        <f aca="false">IF(ISNUMBER(C85),INDEX(Scorecard!$D$5:$D$12,SUMPRODUCT(--(Scorecard!$G$5:$G$11&lt;C85))+1),Scorecard!$D$13)</f>
        <v>-0.869677851527538</v>
      </c>
      <c r="Z85" s="0" t="n">
        <f aca="false">IF(ISNUMBER(D85),INDEX(Scorecard!$D$14:$D$17,SUMPRODUCT(--(Scorecard!$G$14:$G$16&lt;D85))+1),Scorecard!$D$18)</f>
        <v>0.128579646629417</v>
      </c>
      <c r="AA85" s="0" t="n">
        <f aca="false">IF(ISNUMBER(E85),INDEX(Scorecard!$D$19:$D$26,SUMPRODUCT(--(Scorecard!$G$19:$G$25&lt;E85))+1),Scorecard!$D$27)</f>
        <v>0.233621608745691</v>
      </c>
      <c r="AB85" s="0" t="n">
        <f aca="false">IF(ISNUMBER(F85),INDEX(Scorecard!$D$28:$D$35,SUMPRODUCT(--(Scorecard!$G$28:$G$34&lt;F85))+1),Scorecard!$D$36)</f>
        <v>0.126913191054783</v>
      </c>
      <c r="AC85" s="0" t="n">
        <f aca="false">IF(ISNUMBER(H85),INDEX(Scorecard!$D$37:$D$44,SUMPRODUCT(--(Scorecard!$G$37:$G$43&lt;H85))+1),Scorecard!$D$45)</f>
        <v>1.35057635045042</v>
      </c>
      <c r="AD85" s="0" t="n">
        <f aca="false">IF(ISNUMBER(I85),INDEX(Scorecard!$D$46:$D$52,SUMPRODUCT(--(Scorecard!$G$46:$G$51&lt;I85))+1),Scorecard!$D$53)</f>
        <v>-0.114272400683245</v>
      </c>
      <c r="AE85" s="0" t="n">
        <f aca="false">IF(ISNUMBER(K85),INDEX(Scorecard!$D$54:$D$61,SUMPRODUCT(--(Scorecard!$G$54:$G$60&lt;K85))+1),Scorecard!$D$62)</f>
        <v>0.214429354789033</v>
      </c>
      <c r="AF85" s="0" t="n">
        <f aca="false">IF(ISNUMBER(L85),INDEX(Scorecard!$D$63:$D$68,SUMPRODUCT(--(Scorecard!$G$63:$G$67&lt;L85))+1),Scorecard!$D$69)</f>
        <v>-0.340582194386522</v>
      </c>
      <c r="AG85" s="0" t="n">
        <f aca="false">Inputs!$B$10+Scorecard!$J$5*Y85+Scorecard!$J$6*Z85+Scorecard!$J$7*AA85+Scorecard!$J$8*AB85+Scorecard!$J$9*AC85+Scorecard!$J$10*AD85+Scorecard!$J$11*AE85+Scorecard!$J$12*AF85</f>
        <v>-3.49685058704136</v>
      </c>
      <c r="AH85" s="0" t="n">
        <f aca="false">MIN(1-Inputs!$B$13,MAX(Inputs!$B$13,1/(1+EXP(-(Inputs!$B$11*AG85+Inputs!$B$12)))))</f>
        <v>0.0286245997604424</v>
      </c>
      <c r="AI85" s="0" t="n">
        <f aca="false">Inputs!$B$9-Inputs!$B$8*AG85</f>
        <v>588.02065621759</v>
      </c>
      <c r="AJ85" s="0" t="n">
        <f aca="false">RANK(AH85,$AH$5:$AH$2004,0)+COUNTIF($AH$4:AH84,AH85)</f>
        <v>331</v>
      </c>
      <c r="AK85" s="0" t="n">
        <f aca="false">IF(AJ85&lt;=Deciles!$B$5*(Deciles!$B$4+1),INT((AJ85-1)/(Deciles!$B$4+1))+1,Deciles!$B$5+INT((AJ85-1-Deciles!$B$5*(Deciles!$B$4+1))/Deciles!$B$4)+1)</f>
        <v>2</v>
      </c>
    </row>
    <row r="86" customFormat="false" ht="15" hidden="false" customHeight="false" outlineLevel="0" collapsed="false">
      <c r="A86" s="0" t="n">
        <v>2454</v>
      </c>
      <c r="B86" s="0" t="s">
        <v>158</v>
      </c>
      <c r="C86" s="0" t="n">
        <v>766</v>
      </c>
      <c r="D86" s="0" t="n">
        <v>80</v>
      </c>
      <c r="E86" s="0" t="n">
        <v>68.4061279296875</v>
      </c>
      <c r="F86" s="0" t="n">
        <v>35</v>
      </c>
      <c r="G86" s="0" t="n">
        <v>4.45300006866455</v>
      </c>
      <c r="H86" s="0" t="n">
        <v>1.53633332252502</v>
      </c>
      <c r="I86" s="0" t="n">
        <v>34</v>
      </c>
      <c r="J86" s="0" t="n">
        <v>12.7483568191528</v>
      </c>
      <c r="K86" s="0" t="n">
        <v>6.53333330154419</v>
      </c>
      <c r="L86" s="0" t="n">
        <v>2.71025633811951</v>
      </c>
      <c r="M86" s="0" t="n">
        <v>0.489093065261841</v>
      </c>
      <c r="N86" s="0" t="n">
        <v>0</v>
      </c>
      <c r="O86" s="0" t="n">
        <v>0</v>
      </c>
      <c r="P86" s="0" t="s">
        <v>140</v>
      </c>
      <c r="Q86" s="0" t="s">
        <v>141</v>
      </c>
      <c r="R86" s="0" t="n">
        <v>1</v>
      </c>
      <c r="S86" s="0" t="s">
        <v>156</v>
      </c>
      <c r="T86" s="0" t="n">
        <v>0</v>
      </c>
      <c r="U86" s="0" t="n">
        <v>343986.25</v>
      </c>
      <c r="V86" s="0" t="n">
        <v>0.00527897849678993</v>
      </c>
      <c r="W86" s="0" t="n">
        <v>634.416320800781</v>
      </c>
      <c r="X86" s="0" t="n">
        <v>0.00589580927044153</v>
      </c>
      <c r="Y86" s="0" t="n">
        <f aca="false">IF(ISNUMBER(C86),INDEX(Scorecard!$D$5:$D$12,SUMPRODUCT(--(Scorecard!$G$5:$G$11&lt;C86))+1),Scorecard!$D$13)</f>
        <v>1.23750384304241</v>
      </c>
      <c r="Z86" s="0" t="n">
        <f aca="false">IF(ISNUMBER(D86),INDEX(Scorecard!$D$14:$D$17,SUMPRODUCT(--(Scorecard!$G$14:$G$16&lt;D86))+1),Scorecard!$D$18)</f>
        <v>0.0505355481560174</v>
      </c>
      <c r="AA86" s="0" t="n">
        <f aca="false">IF(ISNUMBER(E86),INDEX(Scorecard!$D$19:$D$26,SUMPRODUCT(--(Scorecard!$G$19:$G$25&lt;E86))+1),Scorecard!$D$27)</f>
        <v>0.0530843085177338</v>
      </c>
      <c r="AB86" s="0" t="n">
        <f aca="false">IF(ISNUMBER(F86),INDEX(Scorecard!$D$28:$D$35,SUMPRODUCT(--(Scorecard!$G$28:$G$34&lt;F86))+1),Scorecard!$D$36)</f>
        <v>-0.0008456427959252</v>
      </c>
      <c r="AC86" s="0" t="n">
        <f aca="false">IF(ISNUMBER(H86),INDEX(Scorecard!$D$37:$D$44,SUMPRODUCT(--(Scorecard!$G$37:$G$43&lt;H86))+1),Scorecard!$D$45)</f>
        <v>-0.975503570149195</v>
      </c>
      <c r="AD86" s="0" t="n">
        <f aca="false">IF(ISNUMBER(I86),INDEX(Scorecard!$D$46:$D$52,SUMPRODUCT(--(Scorecard!$G$46:$G$51&lt;I86))+1),Scorecard!$D$53)</f>
        <v>0.123869379412532</v>
      </c>
      <c r="AE86" s="0" t="n">
        <f aca="false">IF(ISNUMBER(K86),INDEX(Scorecard!$D$54:$D$61,SUMPRODUCT(--(Scorecard!$G$54:$G$60&lt;K86))+1),Scorecard!$D$62)</f>
        <v>-0.119873800601421</v>
      </c>
      <c r="AF86" s="0" t="n">
        <f aca="false">IF(ISNUMBER(L86),INDEX(Scorecard!$D$63:$D$68,SUMPRODUCT(--(Scorecard!$G$63:$G$67&lt;L86))+1),Scorecard!$D$69)</f>
        <v>0.322484508656054</v>
      </c>
      <c r="AG86" s="0" t="n">
        <f aca="false">Inputs!$B$10+Scorecard!$J$5*Y86+Scorecard!$J$6*Z86+Scorecard!$J$7*AA86+Scorecard!$J$8*AB86+Scorecard!$J$9*AC86+Scorecard!$J$10*AD86+Scorecard!$J$11*AE86+Scorecard!$J$12*AF86</f>
        <v>-5.10480262074223</v>
      </c>
      <c r="AH86" s="0" t="n">
        <f aca="false">MIN(1-Inputs!$B$13,MAX(Inputs!$B$13,1/(1+EXP(-(Inputs!$B$11*AG86+Inputs!$B$12)))))</f>
        <v>0.00527897866676378</v>
      </c>
      <c r="AI86" s="0" t="n">
        <f aca="false">Inputs!$B$9-Inputs!$B$8*AG86</f>
        <v>634.416344717742</v>
      </c>
      <c r="AJ86" s="0" t="n">
        <f aca="false">RANK(AH86,$AH$5:$AH$2004,0)+COUNTIF($AH$4:AH85,AH86)</f>
        <v>1218</v>
      </c>
      <c r="AK86" s="0" t="n">
        <f aca="false">IF(AJ86&lt;=Deciles!$B$5*(Deciles!$B$4+1),INT((AJ86-1)/(Deciles!$B$4+1))+1,Deciles!$B$5+INT((AJ86-1-Deciles!$B$5*(Deciles!$B$4+1))/Deciles!$B$4)+1)</f>
        <v>7</v>
      </c>
    </row>
    <row r="87" customFormat="false" ht="15" hidden="false" customHeight="false" outlineLevel="0" collapsed="false">
      <c r="A87" s="0" t="n">
        <v>2456</v>
      </c>
      <c r="B87" s="0" t="s">
        <v>139</v>
      </c>
      <c r="C87" s="0" t="n">
        <v>773</v>
      </c>
      <c r="D87" s="0" t="n">
        <v>80</v>
      </c>
      <c r="E87" s="0" t="n">
        <v>76.8246841430664</v>
      </c>
      <c r="F87" s="0" t="n">
        <v>44</v>
      </c>
      <c r="G87" s="0" t="n">
        <v>3.20700001716614</v>
      </c>
      <c r="H87" s="0" t="n">
        <v>0.190333366394043</v>
      </c>
      <c r="I87" s="0" t="n">
        <v>8</v>
      </c>
      <c r="J87" s="0" t="n">
        <v>12.2385673522949</v>
      </c>
      <c r="K87" s="0" t="n">
        <v>5.03333330154419</v>
      </c>
      <c r="L87" s="0" t="n">
        <v>-3.50000047683716</v>
      </c>
      <c r="M87" s="0" t="n">
        <v>2.74066424369812</v>
      </c>
      <c r="N87" s="0" t="n">
        <v>0</v>
      </c>
      <c r="O87" s="0" t="n">
        <v>0</v>
      </c>
      <c r="P87" s="0" t="s">
        <v>140</v>
      </c>
      <c r="Q87" s="0" t="s">
        <v>141</v>
      </c>
      <c r="R87" s="0" t="n">
        <v>2</v>
      </c>
      <c r="S87" s="0" t="s">
        <v>147</v>
      </c>
      <c r="T87" s="0" t="n">
        <v>0</v>
      </c>
      <c r="U87" s="0" t="n">
        <v>206605.7</v>
      </c>
      <c r="V87" s="0" t="n">
        <v>0.00642957212403417</v>
      </c>
      <c r="W87" s="0" t="n">
        <v>629.048645019531</v>
      </c>
      <c r="X87" s="0" t="n">
        <v>0.00443155877292156</v>
      </c>
      <c r="Y87" s="0" t="n">
        <f aca="false">IF(ISNUMBER(C87),INDEX(Scorecard!$D$5:$D$12,SUMPRODUCT(--(Scorecard!$G$5:$G$11&lt;C87))+1),Scorecard!$D$13)</f>
        <v>1.23750384304241</v>
      </c>
      <c r="Z87" s="0" t="n">
        <f aca="false">IF(ISNUMBER(D87),INDEX(Scorecard!$D$14:$D$17,SUMPRODUCT(--(Scorecard!$G$14:$G$16&lt;D87))+1),Scorecard!$D$18)</f>
        <v>0.0505355481560174</v>
      </c>
      <c r="AA87" s="0" t="n">
        <f aca="false">IF(ISNUMBER(E87),INDEX(Scorecard!$D$19:$D$26,SUMPRODUCT(--(Scorecard!$G$19:$G$25&lt;E87))+1),Scorecard!$D$27)</f>
        <v>-0.0341578513653732</v>
      </c>
      <c r="AB87" s="0" t="n">
        <f aca="false">IF(ISNUMBER(F87),INDEX(Scorecard!$D$28:$D$35,SUMPRODUCT(--(Scorecard!$G$28:$G$34&lt;F87))+1),Scorecard!$D$36)</f>
        <v>-0.309727037437117</v>
      </c>
      <c r="AC87" s="0" t="n">
        <f aca="false">IF(ISNUMBER(H87),INDEX(Scorecard!$D$37:$D$44,SUMPRODUCT(--(Scorecard!$G$37:$G$43&lt;H87))+1),Scorecard!$D$45)</f>
        <v>0.102184252677548</v>
      </c>
      <c r="AD87" s="0" t="n">
        <f aca="false">IF(ISNUMBER(I87),INDEX(Scorecard!$D$46:$D$52,SUMPRODUCT(--(Scorecard!$G$46:$G$51&lt;I87))+1),Scorecard!$D$53)</f>
        <v>-0.114272400683245</v>
      </c>
      <c r="AE87" s="0" t="n">
        <f aca="false">IF(ISNUMBER(K87),INDEX(Scorecard!$D$54:$D$61,SUMPRODUCT(--(Scorecard!$G$54:$G$60&lt;K87))+1),Scorecard!$D$62)</f>
        <v>0.214429354789033</v>
      </c>
      <c r="AF87" s="0" t="n">
        <f aca="false">IF(ISNUMBER(L87),INDEX(Scorecard!$D$63:$D$68,SUMPRODUCT(--(Scorecard!$G$63:$G$67&lt;L87))+1),Scorecard!$D$69)</f>
        <v>-0.340582194386522</v>
      </c>
      <c r="AG87" s="0" t="n">
        <f aca="false">Inputs!$B$10+Scorecard!$J$5*Y87+Scorecard!$J$6*Z87+Scorecard!$J$7*AA87+Scorecard!$J$8*AB87+Scorecard!$J$9*AC87+Scorecard!$J$10*AD87+Scorecard!$J$11*AE87+Scorecard!$J$12*AF87</f>
        <v>-4.91877179831962</v>
      </c>
      <c r="AH87" s="0" t="n">
        <f aca="false">MIN(1-Inputs!$B$13,MAX(Inputs!$B$13,1/(1+EXP(-(Inputs!$B$11*AG87+Inputs!$B$12)))))</f>
        <v>0.00642957215703161</v>
      </c>
      <c r="AI87" s="0" t="n">
        <f aca="false">Inputs!$B$9-Inputs!$B$8*AG87</f>
        <v>629.04862981851</v>
      </c>
      <c r="AJ87" s="0" t="n">
        <f aca="false">RANK(AH87,$AH$5:$AH$2004,0)+COUNTIF($AH$4:AH86,AH87)</f>
        <v>1104</v>
      </c>
      <c r="AK87" s="0" t="n">
        <f aca="false">IF(AJ87&lt;=Deciles!$B$5*(Deciles!$B$4+1),INT((AJ87-1)/(Deciles!$B$4+1))+1,Deciles!$B$5+INT((AJ87-1-Deciles!$B$5*(Deciles!$B$4+1))/Deciles!$B$4)+1)</f>
        <v>6</v>
      </c>
    </row>
    <row r="88" customFormat="false" ht="15" hidden="false" customHeight="false" outlineLevel="0" collapsed="false">
      <c r="A88" s="0" t="n">
        <v>2511</v>
      </c>
      <c r="B88" s="0" t="s">
        <v>150</v>
      </c>
      <c r="C88" s="0" t="n">
        <v>800</v>
      </c>
      <c r="D88" s="0" t="n">
        <v>83.0456466674805</v>
      </c>
      <c r="E88" s="0" t="n">
        <v>66.5349807739258</v>
      </c>
      <c r="F88" s="0" t="n">
        <v>35</v>
      </c>
      <c r="G88" s="0" t="n">
        <v>3.5550000667572</v>
      </c>
      <c r="H88" s="0" t="n">
        <v>-3.07833313941956</v>
      </c>
      <c r="I88" s="0" t="n">
        <v>52</v>
      </c>
      <c r="J88" s="0" t="n">
        <v>12.2429895401001</v>
      </c>
      <c r="K88" s="0" t="n">
        <v>4.5</v>
      </c>
      <c r="L88" s="0" t="n">
        <v>-0.208333492279053</v>
      </c>
      <c r="M88" s="0" t="n">
        <v>3.98038363456726</v>
      </c>
      <c r="N88" s="0" t="n">
        <v>0</v>
      </c>
      <c r="O88" s="0" t="n">
        <v>0</v>
      </c>
      <c r="P88" s="0" t="s">
        <v>144</v>
      </c>
      <c r="Q88" s="0" t="s">
        <v>141</v>
      </c>
      <c r="R88" s="0" t="n">
        <v>1</v>
      </c>
      <c r="S88" s="0" t="s">
        <v>162</v>
      </c>
      <c r="T88" s="0" t="n">
        <v>0</v>
      </c>
      <c r="U88" s="0" t="n">
        <v>207521.36</v>
      </c>
      <c r="V88" s="0" t="n">
        <v>0.00096398068126291</v>
      </c>
      <c r="W88" s="0" t="n">
        <v>680.553894042969</v>
      </c>
      <c r="X88" s="0" t="n">
        <v>0.000767928257118911</v>
      </c>
      <c r="Y88" s="0" t="n">
        <f aca="false">IF(ISNUMBER(C88),INDEX(Scorecard!$D$5:$D$12,SUMPRODUCT(--(Scorecard!$G$5:$G$11&lt;C88))+1),Scorecard!$D$13)</f>
        <v>2.19112706886128</v>
      </c>
      <c r="Z88" s="0" t="n">
        <f aca="false">IF(ISNUMBER(D88),INDEX(Scorecard!$D$14:$D$17,SUMPRODUCT(--(Scorecard!$G$14:$G$16&lt;D88))+1),Scorecard!$D$18)</f>
        <v>0.0505355481560174</v>
      </c>
      <c r="AA88" s="0" t="n">
        <f aca="false">IF(ISNUMBER(E88),INDEX(Scorecard!$D$19:$D$26,SUMPRODUCT(--(Scorecard!$G$19:$G$25&lt;E88))+1),Scorecard!$D$27)</f>
        <v>0.0530843085177338</v>
      </c>
      <c r="AB88" s="0" t="n">
        <f aca="false">IF(ISNUMBER(F88),INDEX(Scorecard!$D$28:$D$35,SUMPRODUCT(--(Scorecard!$G$28:$G$34&lt;F88))+1),Scorecard!$D$36)</f>
        <v>-0.0008456427959252</v>
      </c>
      <c r="AC88" s="0" t="n">
        <f aca="false">IF(ISNUMBER(H88),INDEX(Scorecard!$D$37:$D$44,SUMPRODUCT(--(Scorecard!$G$37:$G$43&lt;H88))+1),Scorecard!$D$45)</f>
        <v>1.35057635045042</v>
      </c>
      <c r="AD88" s="0" t="n">
        <f aca="false">IF(ISNUMBER(I88),INDEX(Scorecard!$D$46:$D$52,SUMPRODUCT(--(Scorecard!$G$46:$G$51&lt;I88))+1),Scorecard!$D$53)</f>
        <v>0.818882373006414</v>
      </c>
      <c r="AE88" s="0" t="n">
        <f aca="false">IF(ISNUMBER(K88),INDEX(Scorecard!$D$54:$D$61,SUMPRODUCT(--(Scorecard!$G$54:$G$60&lt;K88))+1),Scorecard!$D$62)</f>
        <v>0.409483001259379</v>
      </c>
      <c r="AF88" s="0" t="n">
        <f aca="false">IF(ISNUMBER(L88),INDEX(Scorecard!$D$63:$D$68,SUMPRODUCT(--(Scorecard!$G$63:$G$67&lt;L88))+1),Scorecard!$D$69)</f>
        <v>0.322484508656054</v>
      </c>
      <c r="AG88" s="0" t="n">
        <f aca="false">Inputs!$B$10+Scorecard!$J$5*Y88+Scorecard!$J$6*Z88+Scorecard!$J$7*AA88+Scorecard!$J$8*AB88+Scorecard!$J$9*AC88+Scorecard!$J$10*AD88+Scorecard!$J$11*AE88+Scorecard!$J$12*AF88</f>
        <v>-6.70380831226536</v>
      </c>
      <c r="AH88" s="0" t="n">
        <f aca="false">MIN(1-Inputs!$B$13,MAX(Inputs!$B$13,1/(1+EXP(-(Inputs!$B$11*AG88+Inputs!$B$12)))))</f>
        <v>0.000963980669085505</v>
      </c>
      <c r="AI88" s="0" t="n">
        <f aca="false">Inputs!$B$9-Inputs!$B$8*AG88</f>
        <v>680.553896348015</v>
      </c>
      <c r="AJ88" s="0" t="n">
        <f aca="false">RANK(AH88,$AH$5:$AH$2004,0)+COUNTIF($AH$4:AH87,AH88)</f>
        <v>1915</v>
      </c>
      <c r="AK88" s="0" t="n">
        <f aca="false">IF(AJ88&lt;=Deciles!$B$5*(Deciles!$B$4+1),INT((AJ88-1)/(Deciles!$B$4+1))+1,Deciles!$B$5+INT((AJ88-1-Deciles!$B$5*(Deciles!$B$4+1))/Deciles!$B$4)+1)</f>
        <v>10</v>
      </c>
    </row>
    <row r="89" customFormat="false" ht="15" hidden="false" customHeight="false" outlineLevel="0" collapsed="false">
      <c r="A89" s="0" t="n">
        <v>2535</v>
      </c>
      <c r="B89" s="0" t="s">
        <v>157</v>
      </c>
      <c r="C89" s="0" t="n">
        <v>742</v>
      </c>
      <c r="D89" s="0" t="n">
        <v>80</v>
      </c>
      <c r="E89" s="0" t="n">
        <v>75.3271102905273</v>
      </c>
      <c r="F89" s="0" t="n">
        <v>38</v>
      </c>
      <c r="G89" s="0" t="n">
        <v>4.08900022506714</v>
      </c>
      <c r="H89" s="0" t="n">
        <v>0.205666780471802</v>
      </c>
      <c r="I89" s="0" t="n">
        <v>9</v>
      </c>
      <c r="J89" s="0" t="n">
        <v>12.7834529876709</v>
      </c>
      <c r="K89" s="0" t="n">
        <v>4.8230767250061</v>
      </c>
      <c r="L89" s="0" t="n">
        <v>-0.276923179626465</v>
      </c>
      <c r="M89" s="0" t="n">
        <v>6.69991636276245</v>
      </c>
      <c r="N89" s="0" t="n">
        <v>0</v>
      </c>
      <c r="O89" s="0" t="n">
        <v>0</v>
      </c>
      <c r="P89" s="0" t="s">
        <v>144</v>
      </c>
      <c r="Q89" s="0" t="s">
        <v>141</v>
      </c>
      <c r="R89" s="0" t="n">
        <v>2</v>
      </c>
      <c r="S89" s="0" t="s">
        <v>154</v>
      </c>
      <c r="T89" s="0" t="n">
        <v>0</v>
      </c>
      <c r="U89" s="0" t="n">
        <v>356273</v>
      </c>
      <c r="V89" s="0" t="n">
        <v>0.0108364466577768</v>
      </c>
      <c r="W89" s="0" t="n">
        <v>614.800598144531</v>
      </c>
      <c r="X89" s="0" t="n">
        <v>0.0102048804983497</v>
      </c>
      <c r="Y89" s="0" t="n">
        <f aca="false">IF(ISNUMBER(C89),INDEX(Scorecard!$D$5:$D$12,SUMPRODUCT(--(Scorecard!$G$5:$G$11&lt;C89))+1),Scorecard!$D$13)</f>
        <v>0.488358159108655</v>
      </c>
      <c r="Z89" s="0" t="n">
        <f aca="false">IF(ISNUMBER(D89),INDEX(Scorecard!$D$14:$D$17,SUMPRODUCT(--(Scorecard!$G$14:$G$16&lt;D89))+1),Scorecard!$D$18)</f>
        <v>0.0505355481560174</v>
      </c>
      <c r="AA89" s="0" t="n">
        <f aca="false">IF(ISNUMBER(E89),INDEX(Scorecard!$D$19:$D$26,SUMPRODUCT(--(Scorecard!$G$19:$G$25&lt;E89))+1),Scorecard!$D$27)</f>
        <v>-0.0341578513653732</v>
      </c>
      <c r="AB89" s="0" t="n">
        <f aca="false">IF(ISNUMBER(F89),INDEX(Scorecard!$D$28:$D$35,SUMPRODUCT(--(Scorecard!$G$28:$G$34&lt;F89))+1),Scorecard!$D$36)</f>
        <v>-0.132616866359722</v>
      </c>
      <c r="AC89" s="0" t="n">
        <f aca="false">IF(ISNUMBER(H89),INDEX(Scorecard!$D$37:$D$44,SUMPRODUCT(--(Scorecard!$G$37:$G$43&lt;H89))+1),Scorecard!$D$45)</f>
        <v>-0.0679520129233634</v>
      </c>
      <c r="AD89" s="0" t="n">
        <f aca="false">IF(ISNUMBER(I89),INDEX(Scorecard!$D$46:$D$52,SUMPRODUCT(--(Scorecard!$G$46:$G$51&lt;I89))+1),Scorecard!$D$53)</f>
        <v>-0.114272400683245</v>
      </c>
      <c r="AE89" s="0" t="n">
        <f aca="false">IF(ISNUMBER(K89),INDEX(Scorecard!$D$54:$D$61,SUMPRODUCT(--(Scorecard!$G$54:$G$60&lt;K89))+1),Scorecard!$D$62)</f>
        <v>0.214429354789033</v>
      </c>
      <c r="AF89" s="0" t="n">
        <f aca="false">IF(ISNUMBER(L89),INDEX(Scorecard!$D$63:$D$68,SUMPRODUCT(--(Scorecard!$G$63:$G$67&lt;L89))+1),Scorecard!$D$69)</f>
        <v>0.322484508656054</v>
      </c>
      <c r="AG89" s="0" t="n">
        <f aca="false">Inputs!$B$10+Scorecard!$J$5*Y89+Scorecard!$J$6*Z89+Scorecard!$J$7*AA89+Scorecard!$J$8*AB89+Scorecard!$J$9*AC89+Scorecard!$J$10*AD89+Scorecard!$J$11*AE89+Scorecard!$J$12*AF89</f>
        <v>-4.42497342549746</v>
      </c>
      <c r="AH89" s="0" t="n">
        <f aca="false">MIN(1-Inputs!$B$13,MAX(Inputs!$B$13,1/(1+EXP(-(Inputs!$B$11*AG89+Inputs!$B$12)))))</f>
        <v>0.0108364467621123</v>
      </c>
      <c r="AI89" s="0" t="n">
        <f aca="false">Inputs!$B$9-Inputs!$B$8*AG89</f>
        <v>614.800620545118</v>
      </c>
      <c r="AJ89" s="0" t="n">
        <f aca="false">RANK(AH89,$AH$5:$AH$2004,0)+COUNTIF($AH$4:AH88,AH89)</f>
        <v>762</v>
      </c>
      <c r="AK89" s="0" t="n">
        <f aca="false">IF(AJ89&lt;=Deciles!$B$5*(Deciles!$B$4+1),INT((AJ89-1)/(Deciles!$B$4+1))+1,Deciles!$B$5+INT((AJ89-1-Deciles!$B$5*(Deciles!$B$4+1))/Deciles!$B$4)+1)</f>
        <v>4</v>
      </c>
    </row>
    <row r="90" customFormat="false" ht="15" hidden="false" customHeight="false" outlineLevel="0" collapsed="false">
      <c r="A90" s="0" t="n">
        <v>2593</v>
      </c>
      <c r="B90" s="0" t="s">
        <v>155</v>
      </c>
      <c r="C90" s="0" t="n">
        <v>754</v>
      </c>
      <c r="D90" s="0" t="n">
        <v>95.28369140625</v>
      </c>
      <c r="E90" s="0" t="n">
        <v>83.1047439575195</v>
      </c>
      <c r="F90" s="0" t="n">
        <v>25</v>
      </c>
      <c r="G90" s="0" t="n">
        <v>3.18099999427795</v>
      </c>
      <c r="H90" s="0" t="n">
        <v>-2.55233311653137</v>
      </c>
      <c r="I90" s="0" t="n">
        <v>23</v>
      </c>
      <c r="J90" s="0" t="n">
        <v>12.6295003890991</v>
      </c>
      <c r="K90" s="0" t="n">
        <v>5.00833320617676</v>
      </c>
      <c r="L90" s="0" t="n">
        <v>-1.125</v>
      </c>
      <c r="M90" s="0" t="n">
        <v>6.2885799407959</v>
      </c>
      <c r="N90" s="0" t="n">
        <v>0</v>
      </c>
      <c r="O90" s="0" t="n">
        <v>0</v>
      </c>
      <c r="P90" s="0" t="s">
        <v>146</v>
      </c>
      <c r="Q90" s="0" t="s">
        <v>141</v>
      </c>
      <c r="R90" s="0" t="n">
        <v>2</v>
      </c>
      <c r="S90" s="0" t="s">
        <v>149</v>
      </c>
      <c r="T90" s="0" t="n">
        <v>0</v>
      </c>
      <c r="U90" s="0" t="n">
        <v>305437.5</v>
      </c>
      <c r="V90" s="0" t="n">
        <v>0.00684123253449798</v>
      </c>
      <c r="W90" s="0" t="n">
        <v>627.357788085938</v>
      </c>
      <c r="X90" s="0" t="n">
        <v>0.00517014227807522</v>
      </c>
      <c r="Y90" s="0" t="n">
        <f aca="false">IF(ISNUMBER(C90),INDEX(Scorecard!$D$5:$D$12,SUMPRODUCT(--(Scorecard!$G$5:$G$11&lt;C90))+1),Scorecard!$D$13)</f>
        <v>0.733188958177614</v>
      </c>
      <c r="Z90" s="0" t="n">
        <f aca="false">IF(ISNUMBER(D90),INDEX(Scorecard!$D$14:$D$17,SUMPRODUCT(--(Scorecard!$G$14:$G$16&lt;D90))+1),Scorecard!$D$18)</f>
        <v>-0.361970872710667</v>
      </c>
      <c r="AA90" s="0" t="n">
        <f aca="false">IF(ISNUMBER(E90),INDEX(Scorecard!$D$19:$D$26,SUMPRODUCT(--(Scorecard!$G$19:$G$25&lt;E90))+1),Scorecard!$D$27)</f>
        <v>-0.219855970853228</v>
      </c>
      <c r="AB90" s="0" t="n">
        <f aca="false">IF(ISNUMBER(F90),INDEX(Scorecard!$D$28:$D$35,SUMPRODUCT(--(Scorecard!$G$28:$G$34&lt;F90))+1),Scorecard!$D$36)</f>
        <v>0.349218150643304</v>
      </c>
      <c r="AC90" s="0" t="n">
        <f aca="false">IF(ISNUMBER(H90),INDEX(Scorecard!$D$37:$D$44,SUMPRODUCT(--(Scorecard!$G$37:$G$43&lt;H90))+1),Scorecard!$D$45)</f>
        <v>1.35057635045042</v>
      </c>
      <c r="AD90" s="0" t="n">
        <f aca="false">IF(ISNUMBER(I90),INDEX(Scorecard!$D$46:$D$52,SUMPRODUCT(--(Scorecard!$G$46:$G$51&lt;I90))+1),Scorecard!$D$53)</f>
        <v>-0.048559051279741</v>
      </c>
      <c r="AE90" s="0" t="n">
        <f aca="false">IF(ISNUMBER(K90),INDEX(Scorecard!$D$54:$D$61,SUMPRODUCT(--(Scorecard!$G$54:$G$60&lt;K90))+1),Scorecard!$D$62)</f>
        <v>0.214429354789033</v>
      </c>
      <c r="AF90" s="0" t="n">
        <f aca="false">IF(ISNUMBER(L90),INDEX(Scorecard!$D$63:$D$68,SUMPRODUCT(--(Scorecard!$G$63:$G$67&lt;L90))+1),Scorecard!$D$69)</f>
        <v>-0.340582194386522</v>
      </c>
      <c r="AG90" s="0" t="n">
        <f aca="false">Inputs!$B$10+Scorecard!$J$5*Y90+Scorecard!$J$6*Z90+Scorecard!$J$7*AA90+Scorecard!$J$8*AB90+Scorecard!$J$9*AC90+Scorecard!$J$10*AD90+Scorecard!$J$11*AE90+Scorecard!$J$12*AF90</f>
        <v>-4.86017253988602</v>
      </c>
      <c r="AH90" s="0" t="n">
        <f aca="false">MIN(1-Inputs!$B$13,MAX(Inputs!$B$13,1/(1+EXP(-(Inputs!$B$11*AG90+Inputs!$B$12)))))</f>
        <v>0.00684123256029616</v>
      </c>
      <c r="AI90" s="0" t="n">
        <f aca="false">Inputs!$B$9-Inputs!$B$8*AG90</f>
        <v>627.357812627671</v>
      </c>
      <c r="AJ90" s="0" t="n">
        <f aca="false">RANK(AH90,$AH$5:$AH$2004,0)+COUNTIF($AH$4:AH89,AH90)</f>
        <v>1067</v>
      </c>
      <c r="AK90" s="0" t="n">
        <f aca="false">IF(AJ90&lt;=Deciles!$B$5*(Deciles!$B$4+1),INT((AJ90-1)/(Deciles!$B$4+1))+1,Deciles!$B$5+INT((AJ90-1-Deciles!$B$5*(Deciles!$B$4+1))/Deciles!$B$4)+1)</f>
        <v>6</v>
      </c>
    </row>
    <row r="91" customFormat="false" ht="15" hidden="false" customHeight="false" outlineLevel="0" collapsed="false">
      <c r="A91" s="0" t="n">
        <v>2722</v>
      </c>
      <c r="B91" s="0" t="s">
        <v>150</v>
      </c>
      <c r="C91" s="0" t="n">
        <v>732</v>
      </c>
      <c r="D91" s="0" t="n">
        <v>80</v>
      </c>
      <c r="E91" s="0" t="n">
        <v>61.1533699035645</v>
      </c>
      <c r="F91" s="0" t="n">
        <v>49</v>
      </c>
      <c r="G91" s="0" t="n">
        <v>4.75099992752075</v>
      </c>
      <c r="H91" s="0" t="n">
        <v>-1.88233327865601</v>
      </c>
      <c r="I91" s="0" t="n">
        <v>59</v>
      </c>
      <c r="J91" s="0" t="n">
        <v>11.3016538619995</v>
      </c>
      <c r="K91" s="0" t="n">
        <v>4.09999990463257</v>
      </c>
      <c r="L91" s="0" t="n">
        <v>-0.208333492279053</v>
      </c>
      <c r="M91" s="0" t="n">
        <v>4.74416780471802</v>
      </c>
      <c r="N91" s="0" t="n">
        <v>0</v>
      </c>
      <c r="O91" s="0" t="n">
        <v>0</v>
      </c>
      <c r="P91" s="0" t="s">
        <v>144</v>
      </c>
      <c r="Q91" s="0" t="s">
        <v>153</v>
      </c>
      <c r="R91" s="0" t="n">
        <v>1</v>
      </c>
      <c r="S91" s="0" t="s">
        <v>142</v>
      </c>
      <c r="T91" s="0" t="n">
        <v>0</v>
      </c>
      <c r="U91" s="0" t="n">
        <v>80955.445</v>
      </c>
      <c r="V91" s="0" t="n">
        <v>0.0139993950724602</v>
      </c>
      <c r="W91" s="0" t="n">
        <v>607.782836914063</v>
      </c>
      <c r="X91" s="0" t="n">
        <v>0.0114837065339088</v>
      </c>
      <c r="Y91" s="0" t="n">
        <f aca="false">IF(ISNUMBER(C91),INDEX(Scorecard!$D$5:$D$12,SUMPRODUCT(--(Scorecard!$G$5:$G$11&lt;C91))+1),Scorecard!$D$13)</f>
        <v>-0.0290424113398221</v>
      </c>
      <c r="Z91" s="0" t="n">
        <f aca="false">IF(ISNUMBER(D91),INDEX(Scorecard!$D$14:$D$17,SUMPRODUCT(--(Scorecard!$G$14:$G$16&lt;D91))+1),Scorecard!$D$18)</f>
        <v>0.0505355481560174</v>
      </c>
      <c r="AA91" s="0" t="n">
        <f aca="false">IF(ISNUMBER(E91),INDEX(Scorecard!$D$19:$D$26,SUMPRODUCT(--(Scorecard!$G$19:$G$25&lt;E91))+1),Scorecard!$D$27)</f>
        <v>0.233621608745691</v>
      </c>
      <c r="AB91" s="0" t="n">
        <f aca="false">IF(ISNUMBER(F91),INDEX(Scorecard!$D$28:$D$35,SUMPRODUCT(--(Scorecard!$G$28:$G$34&lt;F91))+1),Scorecard!$D$36)</f>
        <v>-0.400689107298307</v>
      </c>
      <c r="AC91" s="0" t="n">
        <f aca="false">IF(ISNUMBER(H91),INDEX(Scorecard!$D$37:$D$44,SUMPRODUCT(--(Scorecard!$G$37:$G$43&lt;H91))+1),Scorecard!$D$45)</f>
        <v>1.35057635045042</v>
      </c>
      <c r="AD91" s="0" t="n">
        <f aca="false">IF(ISNUMBER(I91),INDEX(Scorecard!$D$46:$D$52,SUMPRODUCT(--(Scorecard!$G$46:$G$51&lt;I91))+1),Scorecard!$D$53)</f>
        <v>0.818882373006414</v>
      </c>
      <c r="AE91" s="0" t="n">
        <f aca="false">IF(ISNUMBER(K91),INDEX(Scorecard!$D$54:$D$61,SUMPRODUCT(--(Scorecard!$G$54:$G$60&lt;K91))+1),Scorecard!$D$62)</f>
        <v>0.489050497890326</v>
      </c>
      <c r="AF91" s="0" t="n">
        <f aca="false">IF(ISNUMBER(L91),INDEX(Scorecard!$D$63:$D$68,SUMPRODUCT(--(Scorecard!$G$63:$G$67&lt;L91))+1),Scorecard!$D$69)</f>
        <v>0.322484508656054</v>
      </c>
      <c r="AG91" s="0" t="n">
        <f aca="false">Inputs!$B$10+Scorecard!$J$5*Y91+Scorecard!$J$6*Z91+Scorecard!$J$7*AA91+Scorecard!$J$8*AB91+Scorecard!$J$9*AC91+Scorecard!$J$10*AD91+Scorecard!$J$11*AE91+Scorecard!$J$12*AF91</f>
        <v>-4.1817553555453</v>
      </c>
      <c r="AH91" s="0" t="n">
        <f aca="false">MIN(1-Inputs!$B$13,MAX(Inputs!$B$13,1/(1+EXP(-(Inputs!$B$11*AG91+Inputs!$B$12)))))</f>
        <v>0.0139993947309331</v>
      </c>
      <c r="AI91" s="0" t="n">
        <f aca="false">Inputs!$B$9-Inputs!$B$8*AG91</f>
        <v>607.782830477627</v>
      </c>
      <c r="AJ91" s="0" t="n">
        <f aca="false">RANK(AH91,$AH$5:$AH$2004,0)+COUNTIF($AH$4:AH90,AH91)</f>
        <v>629</v>
      </c>
      <c r="AK91" s="0" t="n">
        <f aca="false">IF(AJ91&lt;=Deciles!$B$5*(Deciles!$B$4+1),INT((AJ91-1)/(Deciles!$B$4+1))+1,Deciles!$B$5+INT((AJ91-1-Deciles!$B$5*(Deciles!$B$4+1))/Deciles!$B$4)+1)</f>
        <v>4</v>
      </c>
    </row>
    <row r="92" customFormat="false" ht="15" hidden="false" customHeight="false" outlineLevel="0" collapsed="false">
      <c r="A92" s="0" t="n">
        <v>2731</v>
      </c>
      <c r="B92" s="0" t="s">
        <v>150</v>
      </c>
      <c r="C92" s="0" t="n">
        <v>700</v>
      </c>
      <c r="D92" s="0" t="n">
        <v>96.7542419433594</v>
      </c>
      <c r="E92" s="0" t="n">
        <v>83.0237045288086</v>
      </c>
      <c r="F92" s="0" t="n">
        <v>35</v>
      </c>
      <c r="G92" s="0" t="n">
        <v>3.43400001525879</v>
      </c>
      <c r="H92" s="0" t="n">
        <v>-3.19933319091797</v>
      </c>
      <c r="I92" s="0" t="n">
        <v>22</v>
      </c>
      <c r="J92" s="0" t="n">
        <v>12.4149875640869</v>
      </c>
      <c r="K92" s="0" t="n">
        <v>4.40000009536743</v>
      </c>
      <c r="L92" s="0" t="n">
        <v>-0.208333015441895</v>
      </c>
      <c r="M92" s="0" t="n">
        <v>6.54819679260254</v>
      </c>
      <c r="N92" s="0" t="n">
        <v>0</v>
      </c>
      <c r="O92" s="0" t="n">
        <v>0</v>
      </c>
      <c r="P92" s="0" t="s">
        <v>144</v>
      </c>
      <c r="Q92" s="0" t="s">
        <v>141</v>
      </c>
      <c r="R92" s="0" t="n">
        <v>1</v>
      </c>
      <c r="S92" s="0" t="s">
        <v>151</v>
      </c>
      <c r="T92" s="0" t="n">
        <v>0</v>
      </c>
      <c r="U92" s="0" t="n">
        <v>246468.03</v>
      </c>
      <c r="V92" s="0" t="n">
        <v>0.0411557294428349</v>
      </c>
      <c r="W92" s="0" t="n">
        <v>577.842346191406</v>
      </c>
      <c r="X92" s="0" t="n">
        <v>0.0223468486219645</v>
      </c>
      <c r="Y92" s="0" t="n">
        <f aca="false">IF(ISNUMBER(C92),INDEX(Scorecard!$D$5:$D$12,SUMPRODUCT(--(Scorecard!$G$5:$G$11&lt;C92))+1),Scorecard!$D$13)</f>
        <v>-0.869677851527538</v>
      </c>
      <c r="Z92" s="0" t="n">
        <f aca="false">IF(ISNUMBER(D92),INDEX(Scorecard!$D$14:$D$17,SUMPRODUCT(--(Scorecard!$G$14:$G$16&lt;D92))+1),Scorecard!$D$18)</f>
        <v>-0.361970872710667</v>
      </c>
      <c r="AA92" s="0" t="n">
        <f aca="false">IF(ISNUMBER(E92),INDEX(Scorecard!$D$19:$D$26,SUMPRODUCT(--(Scorecard!$G$19:$G$25&lt;E92))+1),Scorecard!$D$27)</f>
        <v>-0.219855970853228</v>
      </c>
      <c r="AB92" s="0" t="n">
        <f aca="false">IF(ISNUMBER(F92),INDEX(Scorecard!$D$28:$D$35,SUMPRODUCT(--(Scorecard!$G$28:$G$34&lt;F92))+1),Scorecard!$D$36)</f>
        <v>-0.0008456427959252</v>
      </c>
      <c r="AC92" s="0" t="n">
        <f aca="false">IF(ISNUMBER(H92),INDEX(Scorecard!$D$37:$D$44,SUMPRODUCT(--(Scorecard!$G$37:$G$43&lt;H92))+1),Scorecard!$D$45)</f>
        <v>1.35057635045042</v>
      </c>
      <c r="AD92" s="0" t="n">
        <f aca="false">IF(ISNUMBER(I92),INDEX(Scorecard!$D$46:$D$52,SUMPRODUCT(--(Scorecard!$G$46:$G$51&lt;I92))+1),Scorecard!$D$53)</f>
        <v>-0.108777051091409</v>
      </c>
      <c r="AE92" s="0" t="n">
        <f aca="false">IF(ISNUMBER(K92),INDEX(Scorecard!$D$54:$D$61,SUMPRODUCT(--(Scorecard!$G$54:$G$60&lt;K92))+1),Scorecard!$D$62)</f>
        <v>0.489050497890326</v>
      </c>
      <c r="AF92" s="0" t="n">
        <f aca="false">IF(ISNUMBER(L92),INDEX(Scorecard!$D$63:$D$68,SUMPRODUCT(--(Scorecard!$G$63:$G$67&lt;L92))+1),Scorecard!$D$69)</f>
        <v>0.322484508656054</v>
      </c>
      <c r="AG92" s="0" t="n">
        <f aca="false">Inputs!$B$10+Scorecard!$J$5*Y92+Scorecard!$J$6*Z92+Scorecard!$J$7*AA92+Scorecard!$J$8*AB92+Scorecard!$J$9*AC92+Scorecard!$J$10*AD92+Scorecard!$J$11*AE92+Scorecard!$J$12*AF92</f>
        <v>-3.14409663589182</v>
      </c>
      <c r="AH92" s="0" t="n">
        <f aca="false">MIN(1-Inputs!$B$13,MAX(Inputs!$B$13,1/(1+EXP(-(Inputs!$B$11*AG92+Inputs!$B$12)))))</f>
        <v>0.0411557279986508</v>
      </c>
      <c r="AI92" s="0" t="n">
        <f aca="false">Inputs!$B$9-Inputs!$B$8*AG92</f>
        <v>577.842328698042</v>
      </c>
      <c r="AJ92" s="0" t="n">
        <f aca="false">RANK(AH92,$AH$5:$AH$2004,0)+COUNTIF($AH$4:AH91,AH92)</f>
        <v>208</v>
      </c>
      <c r="AK92" s="0" t="n">
        <f aca="false">IF(AJ92&lt;=Deciles!$B$5*(Deciles!$B$4+1),INT((AJ92-1)/(Deciles!$B$4+1))+1,Deciles!$B$5+INT((AJ92-1-Deciles!$B$5*(Deciles!$B$4+1))/Deciles!$B$4)+1)</f>
        <v>2</v>
      </c>
    </row>
    <row r="93" customFormat="false" ht="15" hidden="false" customHeight="false" outlineLevel="0" collapsed="false">
      <c r="A93" s="0" t="n">
        <v>2732</v>
      </c>
      <c r="B93" s="0" t="s">
        <v>143</v>
      </c>
      <c r="C93" s="0" t="n">
        <v>828</v>
      </c>
      <c r="D93" s="0" t="n">
        <v>80</v>
      </c>
      <c r="E93" s="0" t="n">
        <v>60.6534461975098</v>
      </c>
      <c r="F93" s="0" t="n">
        <v>48</v>
      </c>
      <c r="G93" s="0" t="n">
        <v>3.7039999961853</v>
      </c>
      <c r="H93" s="0" t="n">
        <v>0.470666646957398</v>
      </c>
      <c r="I93" s="0" t="n">
        <v>45</v>
      </c>
      <c r="J93" s="0" t="n">
        <v>11.941502571106</v>
      </c>
      <c r="K93" s="0" t="n">
        <v>9.23333358764648</v>
      </c>
      <c r="L93" s="0" t="n">
        <v>5.07179498672485</v>
      </c>
      <c r="M93" s="0" t="n">
        <v>2.67803835868835</v>
      </c>
      <c r="N93" s="0" t="n">
        <v>0</v>
      </c>
      <c r="O93" s="0" t="n">
        <v>0</v>
      </c>
      <c r="P93" s="0" t="s">
        <v>140</v>
      </c>
      <c r="Q93" s="0" t="s">
        <v>160</v>
      </c>
      <c r="R93" s="0" t="n">
        <v>2</v>
      </c>
      <c r="S93" s="0" t="s">
        <v>151</v>
      </c>
      <c r="T93" s="0" t="n">
        <v>0</v>
      </c>
      <c r="U93" s="0" t="n">
        <v>153507.12</v>
      </c>
      <c r="V93" s="0" t="n">
        <v>0.00346826366148889</v>
      </c>
      <c r="W93" s="0" t="n">
        <v>645.834655761719</v>
      </c>
      <c r="X93" s="0" t="n">
        <v>0.00144607236143202</v>
      </c>
      <c r="Y93" s="0" t="n">
        <f aca="false">IF(ISNUMBER(C93),INDEX(Scorecard!$D$5:$D$12,SUMPRODUCT(--(Scorecard!$G$5:$G$11&lt;C93))+1),Scorecard!$D$13)</f>
        <v>2.19112706886128</v>
      </c>
      <c r="Z93" s="0" t="n">
        <f aca="false">IF(ISNUMBER(D93),INDEX(Scorecard!$D$14:$D$17,SUMPRODUCT(--(Scorecard!$G$14:$G$16&lt;D93))+1),Scorecard!$D$18)</f>
        <v>0.0505355481560174</v>
      </c>
      <c r="AA93" s="0" t="n">
        <f aca="false">IF(ISNUMBER(E93),INDEX(Scorecard!$D$19:$D$26,SUMPRODUCT(--(Scorecard!$G$19:$G$25&lt;E93))+1),Scorecard!$D$27)</f>
        <v>0.233621608745691</v>
      </c>
      <c r="AB93" s="0" t="n">
        <f aca="false">IF(ISNUMBER(F93),INDEX(Scorecard!$D$28:$D$35,SUMPRODUCT(--(Scorecard!$G$28:$G$34&lt;F93))+1),Scorecard!$D$36)</f>
        <v>-0.400689107298307</v>
      </c>
      <c r="AC93" s="0" t="n">
        <f aca="false">IF(ISNUMBER(H93),INDEX(Scorecard!$D$37:$D$44,SUMPRODUCT(--(Scorecard!$G$37:$G$43&lt;H93))+1),Scorecard!$D$45)</f>
        <v>-0.271229676926091</v>
      </c>
      <c r="AD93" s="0" t="n">
        <f aca="false">IF(ISNUMBER(I93),INDEX(Scorecard!$D$46:$D$52,SUMPRODUCT(--(Scorecard!$G$46:$G$51&lt;I93))+1),Scorecard!$D$53)</f>
        <v>0.818882373006414</v>
      </c>
      <c r="AE93" s="0" t="n">
        <f aca="false">IF(ISNUMBER(K93),INDEX(Scorecard!$D$54:$D$61,SUMPRODUCT(--(Scorecard!$G$54:$G$60&lt;K93))+1),Scorecard!$D$62)</f>
        <v>-0.541917179454542</v>
      </c>
      <c r="AF93" s="0" t="n">
        <f aca="false">IF(ISNUMBER(L93),INDEX(Scorecard!$D$63:$D$68,SUMPRODUCT(--(Scorecard!$G$63:$G$67&lt;L93))+1),Scorecard!$D$69)</f>
        <v>0.322484508656054</v>
      </c>
      <c r="AG93" s="0" t="n">
        <f aca="false">Inputs!$B$10+Scorecard!$J$5*Y93+Scorecard!$J$6*Z93+Scorecard!$J$7*AA93+Scorecard!$J$8*AB93+Scorecard!$J$9*AC93+Scorecard!$J$10*AD93+Scorecard!$J$11*AE93+Scorecard!$J$12*AF93</f>
        <v>-5.50053100965679</v>
      </c>
      <c r="AH93" s="0" t="n">
        <f aca="false">MIN(1-Inputs!$B$13,MAX(Inputs!$B$13,1/(1+EXP(-(Inputs!$B$11*AG93+Inputs!$B$12)))))</f>
        <v>0.00346826366887512</v>
      </c>
      <c r="AI93" s="0" t="n">
        <f aca="false">Inputs!$B$9-Inputs!$B$8*AG93</f>
        <v>645.834652402262</v>
      </c>
      <c r="AJ93" s="0" t="n">
        <f aca="false">RANK(AH93,$AH$5:$AH$2004,0)+COUNTIF($AH$4:AH92,AH93)</f>
        <v>1469</v>
      </c>
      <c r="AK93" s="0" t="n">
        <f aca="false">IF(AJ93&lt;=Deciles!$B$5*(Deciles!$B$4+1),INT((AJ93-1)/(Deciles!$B$4+1))+1,Deciles!$B$5+INT((AJ93-1-Deciles!$B$5*(Deciles!$B$4+1))/Deciles!$B$4)+1)</f>
        <v>8</v>
      </c>
    </row>
    <row r="94" customFormat="false" ht="15" hidden="false" customHeight="false" outlineLevel="0" collapsed="false">
      <c r="A94" s="0" t="n">
        <v>2758</v>
      </c>
      <c r="B94" s="0" t="s">
        <v>158</v>
      </c>
      <c r="C94" s="0" t="n">
        <v>751</v>
      </c>
      <c r="D94" s="0" t="n">
        <v>70.3084030151367</v>
      </c>
      <c r="E94" s="0" t="n">
        <v>68.804084777832</v>
      </c>
      <c r="F94" s="0" t="n">
        <v>39</v>
      </c>
      <c r="G94" s="0" t="n">
        <v>3.82599997520447</v>
      </c>
      <c r="H94" s="0" t="n">
        <v>0.909333229064941</v>
      </c>
      <c r="I94" s="0" t="n">
        <v>11</v>
      </c>
      <c r="J94" s="0" t="n">
        <v>11.5824270248413</v>
      </c>
      <c r="K94" s="0" t="n">
        <v>6.53333330154419</v>
      </c>
      <c r="L94" s="0" t="n">
        <v>2.71025633811951</v>
      </c>
      <c r="M94" s="0" t="n">
        <v>0.489093065261841</v>
      </c>
      <c r="N94" s="0" t="n">
        <v>0</v>
      </c>
      <c r="O94" s="0" t="n">
        <v>0</v>
      </c>
      <c r="P94" s="0" t="s">
        <v>140</v>
      </c>
      <c r="Q94" s="0" t="s">
        <v>141</v>
      </c>
      <c r="R94" s="0" t="n">
        <v>2</v>
      </c>
      <c r="S94" s="0" t="s">
        <v>156</v>
      </c>
      <c r="T94" s="0" t="n">
        <v>0</v>
      </c>
      <c r="U94" s="0" t="n">
        <v>107197.414</v>
      </c>
      <c r="V94" s="0" t="n">
        <v>0.0105059761554003</v>
      </c>
      <c r="W94" s="0" t="n">
        <v>615.647888183594</v>
      </c>
      <c r="X94" s="0" t="n">
        <v>0.0100147956982255</v>
      </c>
      <c r="Y94" s="0" t="n">
        <f aca="false">IF(ISNUMBER(C94),INDEX(Scorecard!$D$5:$D$12,SUMPRODUCT(--(Scorecard!$G$5:$G$11&lt;C94))+1),Scorecard!$D$13)</f>
        <v>0.733188958177614</v>
      </c>
      <c r="Z94" s="0" t="n">
        <f aca="false">IF(ISNUMBER(D94),INDEX(Scorecard!$D$14:$D$17,SUMPRODUCT(--(Scorecard!$G$14:$G$16&lt;D94))+1),Scorecard!$D$18)</f>
        <v>0.128579646629417</v>
      </c>
      <c r="AA94" s="0" t="n">
        <f aca="false">IF(ISNUMBER(E94),INDEX(Scorecard!$D$19:$D$26,SUMPRODUCT(--(Scorecard!$G$19:$G$25&lt;E94))+1),Scorecard!$D$27)</f>
        <v>0.0530843085177338</v>
      </c>
      <c r="AB94" s="0" t="n">
        <f aca="false">IF(ISNUMBER(F94),INDEX(Scorecard!$D$28:$D$35,SUMPRODUCT(--(Scorecard!$G$28:$G$34&lt;F94))+1),Scorecard!$D$36)</f>
        <v>-0.132616866359722</v>
      </c>
      <c r="AC94" s="0" t="n">
        <f aca="false">IF(ISNUMBER(H94),INDEX(Scorecard!$D$37:$D$44,SUMPRODUCT(--(Scorecard!$G$37:$G$43&lt;H94))+1),Scorecard!$D$45)</f>
        <v>-0.975503570149195</v>
      </c>
      <c r="AD94" s="0" t="n">
        <f aca="false">IF(ISNUMBER(I94),INDEX(Scorecard!$D$46:$D$52,SUMPRODUCT(--(Scorecard!$G$46:$G$51&lt;I94))+1),Scorecard!$D$53)</f>
        <v>-0.114272400683245</v>
      </c>
      <c r="AE94" s="0" t="n">
        <f aca="false">IF(ISNUMBER(K94),INDEX(Scorecard!$D$54:$D$61,SUMPRODUCT(--(Scorecard!$G$54:$G$60&lt;K94))+1),Scorecard!$D$62)</f>
        <v>-0.119873800601421</v>
      </c>
      <c r="AF94" s="0" t="n">
        <f aca="false">IF(ISNUMBER(L94),INDEX(Scorecard!$D$63:$D$68,SUMPRODUCT(--(Scorecard!$G$63:$G$67&lt;L94))+1),Scorecard!$D$69)</f>
        <v>0.322484508656054</v>
      </c>
      <c r="AG94" s="0" t="n">
        <f aca="false">Inputs!$B$10+Scorecard!$J$5*Y94+Scorecard!$J$6*Z94+Scorecard!$J$7*AA94+Scorecard!$J$8*AB94+Scorecard!$J$9*AC94+Scorecard!$J$10*AD94+Scorecard!$J$11*AE94+Scorecard!$J$12*AF94</f>
        <v>-4.45433659237861</v>
      </c>
      <c r="AH94" s="0" t="n">
        <f aca="false">MIN(1-Inputs!$B$13,MAX(Inputs!$B$13,1/(1+EXP(-(Inputs!$B$11*AG94+Inputs!$B$12)))))</f>
        <v>0.0105059764908166</v>
      </c>
      <c r="AI94" s="0" t="n">
        <f aca="false">Inputs!$B$9-Inputs!$B$8*AG94</f>
        <v>615.647862450003</v>
      </c>
      <c r="AJ94" s="0" t="n">
        <f aca="false">RANK(AH94,$AH$5:$AH$2004,0)+COUNTIF($AH$4:AH93,AH94)</f>
        <v>782</v>
      </c>
      <c r="AK94" s="0" t="n">
        <f aca="false">IF(AJ94&lt;=Deciles!$B$5*(Deciles!$B$4+1),INT((AJ94-1)/(Deciles!$B$4+1))+1,Deciles!$B$5+INT((AJ94-1-Deciles!$B$5*(Deciles!$B$4+1))/Deciles!$B$4)+1)</f>
        <v>4</v>
      </c>
    </row>
    <row r="95" customFormat="false" ht="15" hidden="false" customHeight="false" outlineLevel="0" collapsed="false">
      <c r="A95" s="0" t="n">
        <v>2762</v>
      </c>
      <c r="B95" s="0" t="s">
        <v>157</v>
      </c>
      <c r="C95" s="0" t="n">
        <v>722</v>
      </c>
      <c r="D95" s="0" t="n">
        <v>93.5641555786133</v>
      </c>
      <c r="E95" s="0" t="n">
        <v>87.0656814575195</v>
      </c>
      <c r="F95" s="0" t="n">
        <v>40</v>
      </c>
      <c r="G95" s="0" t="n">
        <v>3.82599997520447</v>
      </c>
      <c r="H95" s="0" t="n">
        <v>-0.0573334693908691</v>
      </c>
      <c r="I95" s="0" t="n">
        <v>12</v>
      </c>
      <c r="J95" s="0" t="n">
        <v>12.7176733016968</v>
      </c>
      <c r="K95" s="0" t="n">
        <v>3.82307696342468</v>
      </c>
      <c r="L95" s="0" t="n">
        <v>-0.276922941207886</v>
      </c>
      <c r="M95" s="0" t="n">
        <v>5.51355028152466</v>
      </c>
      <c r="N95" s="0" t="n">
        <v>0</v>
      </c>
      <c r="O95" s="0" t="n">
        <v>0</v>
      </c>
      <c r="P95" s="0" t="s">
        <v>144</v>
      </c>
      <c r="Q95" s="0" t="s">
        <v>141</v>
      </c>
      <c r="R95" s="0" t="n">
        <v>1</v>
      </c>
      <c r="S95" s="0" t="s">
        <v>156</v>
      </c>
      <c r="T95" s="0" t="n">
        <v>0</v>
      </c>
      <c r="U95" s="0" t="n">
        <v>333591.84</v>
      </c>
      <c r="V95" s="0" t="n">
        <v>0.0262952949851751</v>
      </c>
      <c r="W95" s="0" t="n">
        <v>590.382568359375</v>
      </c>
      <c r="X95" s="0" t="n">
        <v>0.0160466823726893</v>
      </c>
      <c r="Y95" s="0" t="n">
        <f aca="false">IF(ISNUMBER(C95),INDEX(Scorecard!$D$5:$D$12,SUMPRODUCT(--(Scorecard!$G$5:$G$11&lt;C95))+1),Scorecard!$D$13)</f>
        <v>-0.0290424113398221</v>
      </c>
      <c r="Z95" s="0" t="n">
        <f aca="false">IF(ISNUMBER(D95),INDEX(Scorecard!$D$14:$D$17,SUMPRODUCT(--(Scorecard!$G$14:$G$16&lt;D95))+1),Scorecard!$D$18)</f>
        <v>-0.361970872710667</v>
      </c>
      <c r="AA95" s="0" t="n">
        <f aca="false">IF(ISNUMBER(E95),INDEX(Scorecard!$D$19:$D$26,SUMPRODUCT(--(Scorecard!$G$19:$G$25&lt;E95))+1),Scorecard!$D$27)</f>
        <v>-0.820992370602782</v>
      </c>
      <c r="AB95" s="0" t="n">
        <f aca="false">IF(ISNUMBER(F95),INDEX(Scorecard!$D$28:$D$35,SUMPRODUCT(--(Scorecard!$G$28:$G$34&lt;F95))+1),Scorecard!$D$36)</f>
        <v>-0.132616866359722</v>
      </c>
      <c r="AC95" s="0" t="n">
        <f aca="false">IF(ISNUMBER(H95),INDEX(Scorecard!$D$37:$D$44,SUMPRODUCT(--(Scorecard!$G$37:$G$43&lt;H95))+1),Scorecard!$D$45)</f>
        <v>0.330501541082344</v>
      </c>
      <c r="AD95" s="0" t="n">
        <f aca="false">IF(ISNUMBER(I95),INDEX(Scorecard!$D$46:$D$52,SUMPRODUCT(--(Scorecard!$G$46:$G$51&lt;I95))+1),Scorecard!$D$53)</f>
        <v>-0.114272400683245</v>
      </c>
      <c r="AE95" s="0" t="n">
        <f aca="false">IF(ISNUMBER(K95),INDEX(Scorecard!$D$54:$D$61,SUMPRODUCT(--(Scorecard!$G$54:$G$60&lt;K95))+1),Scorecard!$D$62)</f>
        <v>0.489050497890326</v>
      </c>
      <c r="AF95" s="0" t="n">
        <f aca="false">IF(ISNUMBER(L95),INDEX(Scorecard!$D$63:$D$68,SUMPRODUCT(--(Scorecard!$G$63:$G$67&lt;L95))+1),Scorecard!$D$69)</f>
        <v>0.322484508656054</v>
      </c>
      <c r="AG95" s="0" t="n">
        <f aca="false">Inputs!$B$10+Scorecard!$J$5*Y95+Scorecard!$J$6*Z95+Scorecard!$J$7*AA95+Scorecard!$J$8*AB95+Scorecard!$J$9*AC95+Scorecard!$J$10*AD95+Scorecard!$J$11*AE95+Scorecard!$J$12*AF95</f>
        <v>-3.57870896117269</v>
      </c>
      <c r="AH95" s="0" t="n">
        <f aca="false">MIN(1-Inputs!$B$13,MAX(Inputs!$B$13,1/(1+EXP(-(Inputs!$B$11*AG95+Inputs!$B$12)))))</f>
        <v>0.0262952950026555</v>
      </c>
      <c r="AI95" s="0" t="n">
        <f aca="false">Inputs!$B$9-Inputs!$B$8*AG95</f>
        <v>590.38258962588</v>
      </c>
      <c r="AJ95" s="0" t="n">
        <f aca="false">RANK(AH95,$AH$5:$AH$2004,0)+COUNTIF($AH$4:AH94,AH95)</f>
        <v>360</v>
      </c>
      <c r="AK95" s="0" t="n">
        <f aca="false">IF(AJ95&lt;=Deciles!$B$5*(Deciles!$B$4+1),INT((AJ95-1)/(Deciles!$B$4+1))+1,Deciles!$B$5+INT((AJ95-1-Deciles!$B$5*(Deciles!$B$4+1))/Deciles!$B$4)+1)</f>
        <v>2</v>
      </c>
    </row>
    <row r="96" customFormat="false" ht="15" hidden="false" customHeight="false" outlineLevel="0" collapsed="false">
      <c r="A96" s="0" t="n">
        <v>2902</v>
      </c>
      <c r="B96" s="0" t="s">
        <v>152</v>
      </c>
      <c r="C96" s="0" t="n">
        <v>711</v>
      </c>
      <c r="D96" s="0" t="n">
        <v>61.1338691711426</v>
      </c>
      <c r="E96" s="0" t="n">
        <v>52.8004951477051</v>
      </c>
      <c r="F96" s="0" t="n">
        <v>41</v>
      </c>
      <c r="G96" s="0" t="n">
        <v>3.34400010108948</v>
      </c>
      <c r="H96" s="0" t="n">
        <v>-3.08933329582214</v>
      </c>
      <c r="I96" s="0" t="n">
        <v>21</v>
      </c>
      <c r="J96" s="0" t="n">
        <v>11.8645153045654</v>
      </c>
      <c r="K96" s="0" t="n">
        <v>4.40000009536743</v>
      </c>
      <c r="L96" s="0" t="n">
        <v>-0.458333015441895</v>
      </c>
      <c r="M96" s="0" t="n">
        <v>6.54819536209106</v>
      </c>
      <c r="N96" s="0" t="n">
        <v>0</v>
      </c>
      <c r="O96" s="0" t="n">
        <v>0</v>
      </c>
      <c r="P96" s="0" t="s">
        <v>144</v>
      </c>
      <c r="Q96" s="0" t="s">
        <v>141</v>
      </c>
      <c r="R96" s="0" t="n">
        <v>2</v>
      </c>
      <c r="S96" s="0" t="s">
        <v>151</v>
      </c>
      <c r="T96" s="0" t="n">
        <v>0</v>
      </c>
      <c r="U96" s="0" t="n">
        <v>142132.61</v>
      </c>
      <c r="V96" s="0" t="n">
        <v>0.0160046182572842</v>
      </c>
      <c r="W96" s="0" t="n">
        <v>604.104858398438</v>
      </c>
      <c r="X96" s="0" t="n">
        <v>0.0116493282839656</v>
      </c>
      <c r="Y96" s="0" t="n">
        <f aca="false">IF(ISNUMBER(C96),INDEX(Scorecard!$D$5:$D$12,SUMPRODUCT(--(Scorecard!$G$5:$G$11&lt;C96))+1),Scorecard!$D$13)</f>
        <v>-0.513000642971656</v>
      </c>
      <c r="Z96" s="0" t="n">
        <f aca="false">IF(ISNUMBER(D96),INDEX(Scorecard!$D$14:$D$17,SUMPRODUCT(--(Scorecard!$G$14:$G$16&lt;D96))+1),Scorecard!$D$18)</f>
        <v>0.248677243387958</v>
      </c>
      <c r="AA96" s="0" t="n">
        <f aca="false">IF(ISNUMBER(E96),INDEX(Scorecard!$D$19:$D$26,SUMPRODUCT(--(Scorecard!$G$19:$G$25&lt;E96))+1),Scorecard!$D$27)</f>
        <v>0.57899015159425</v>
      </c>
      <c r="AB96" s="0" t="n">
        <f aca="false">IF(ISNUMBER(F96),INDEX(Scorecard!$D$28:$D$35,SUMPRODUCT(--(Scorecard!$G$28:$G$34&lt;F96))+1),Scorecard!$D$36)</f>
        <v>-0.132616866359722</v>
      </c>
      <c r="AC96" s="0" t="n">
        <f aca="false">IF(ISNUMBER(H96),INDEX(Scorecard!$D$37:$D$44,SUMPRODUCT(--(Scorecard!$G$37:$G$43&lt;H96))+1),Scorecard!$D$45)</f>
        <v>1.35057635045042</v>
      </c>
      <c r="AD96" s="0" t="n">
        <f aca="false">IF(ISNUMBER(I96),INDEX(Scorecard!$D$46:$D$52,SUMPRODUCT(--(Scorecard!$G$46:$G$51&lt;I96))+1),Scorecard!$D$53)</f>
        <v>-0.108777051091409</v>
      </c>
      <c r="AE96" s="0" t="n">
        <f aca="false">IF(ISNUMBER(K96),INDEX(Scorecard!$D$54:$D$61,SUMPRODUCT(--(Scorecard!$G$54:$G$60&lt;K96))+1),Scorecard!$D$62)</f>
        <v>0.489050497890326</v>
      </c>
      <c r="AF96" s="0" t="n">
        <f aca="false">IF(ISNUMBER(L96),INDEX(Scorecard!$D$63:$D$68,SUMPRODUCT(--(Scorecard!$G$63:$G$67&lt;L96))+1),Scorecard!$D$69)</f>
        <v>0.322484508656054</v>
      </c>
      <c r="AG96" s="0" t="n">
        <f aca="false">Inputs!$B$10+Scorecard!$J$5*Y96+Scorecard!$J$6*Z96+Scorecard!$J$7*AA96+Scorecard!$J$8*AB96+Scorecard!$J$9*AC96+Scorecard!$J$10*AD96+Scorecard!$J$11*AE96+Scorecard!$J$12*AF96</f>
        <v>-4.0542856613757</v>
      </c>
      <c r="AH96" s="0" t="n">
        <f aca="false">MIN(1-Inputs!$B$13,MAX(Inputs!$B$13,1/(1+EXP(-(Inputs!$B$11*AG96+Inputs!$B$12)))))</f>
        <v>0.0160046191292605</v>
      </c>
      <c r="AI96" s="0" t="n">
        <f aca="false">Inputs!$B$9-Inputs!$B$8*AG96</f>
        <v>604.104832564785</v>
      </c>
      <c r="AJ96" s="0" t="n">
        <f aca="false">RANK(AH96,$AH$5:$AH$2004,0)+COUNTIF($AH$4:AH95,AH96)</f>
        <v>569</v>
      </c>
      <c r="AK96" s="0" t="n">
        <f aca="false">IF(AJ96&lt;=Deciles!$B$5*(Deciles!$B$4+1),INT((AJ96-1)/(Deciles!$B$4+1))+1,Deciles!$B$5+INT((AJ96-1-Deciles!$B$5*(Deciles!$B$4+1))/Deciles!$B$4)+1)</f>
        <v>3</v>
      </c>
    </row>
    <row r="97" customFormat="false" ht="15" hidden="false" customHeight="false" outlineLevel="0" collapsed="false">
      <c r="A97" s="0" t="n">
        <v>2926</v>
      </c>
      <c r="B97" s="0" t="s">
        <v>152</v>
      </c>
      <c r="C97" s="0" t="n">
        <v>698</v>
      </c>
      <c r="D97" s="0" t="n">
        <v>80.3103179931641</v>
      </c>
      <c r="E97" s="0" t="n">
        <v>66.6113662719727</v>
      </c>
      <c r="F97" s="0" t="n">
        <v>37</v>
      </c>
      <c r="G97" s="0" t="n">
        <v>4.35799980163574</v>
      </c>
      <c r="H97" s="0" t="n">
        <v>-2.07533359527588</v>
      </c>
      <c r="I97" s="0" t="n">
        <v>37</v>
      </c>
      <c r="J97" s="0" t="n">
        <v>12.4555072784424</v>
      </c>
      <c r="K97" s="0" t="n">
        <v>4.40000009536743</v>
      </c>
      <c r="L97" s="0" t="n">
        <v>-0.458333015441895</v>
      </c>
      <c r="M97" s="0" t="n">
        <v>6.54819536209106</v>
      </c>
      <c r="N97" s="0" t="n">
        <v>0</v>
      </c>
      <c r="O97" s="0" t="n">
        <v>0</v>
      </c>
      <c r="P97" s="0" t="s">
        <v>140</v>
      </c>
      <c r="Q97" s="0" t="s">
        <v>141</v>
      </c>
      <c r="R97" s="0" t="n">
        <v>2</v>
      </c>
      <c r="S97" s="0" t="s">
        <v>151</v>
      </c>
      <c r="T97" s="0" t="n">
        <v>0</v>
      </c>
      <c r="U97" s="0" t="n">
        <v>256660.05</v>
      </c>
      <c r="V97" s="0" t="n">
        <v>0.0239177010953426</v>
      </c>
      <c r="W97" s="0" t="n">
        <v>593.013488769531</v>
      </c>
      <c r="X97" s="0" t="n">
        <v>0.017930256202817</v>
      </c>
      <c r="Y97" s="0" t="n">
        <f aca="false">IF(ISNUMBER(C97),INDEX(Scorecard!$D$5:$D$12,SUMPRODUCT(--(Scorecard!$G$5:$G$11&lt;C97))+1),Scorecard!$D$13)</f>
        <v>-0.869677851527538</v>
      </c>
      <c r="Z97" s="0" t="n">
        <f aca="false">IF(ISNUMBER(D97),INDEX(Scorecard!$D$14:$D$17,SUMPRODUCT(--(Scorecard!$G$14:$G$16&lt;D97))+1),Scorecard!$D$18)</f>
        <v>0.0505355481560174</v>
      </c>
      <c r="AA97" s="0" t="n">
        <f aca="false">IF(ISNUMBER(E97),INDEX(Scorecard!$D$19:$D$26,SUMPRODUCT(--(Scorecard!$G$19:$G$25&lt;E97))+1),Scorecard!$D$27)</f>
        <v>0.0530843085177338</v>
      </c>
      <c r="AB97" s="0" t="n">
        <f aca="false">IF(ISNUMBER(F97),INDEX(Scorecard!$D$28:$D$35,SUMPRODUCT(--(Scorecard!$G$28:$G$34&lt;F97))+1),Scorecard!$D$36)</f>
        <v>-0.0008456427959252</v>
      </c>
      <c r="AC97" s="0" t="n">
        <f aca="false">IF(ISNUMBER(H97),INDEX(Scorecard!$D$37:$D$44,SUMPRODUCT(--(Scorecard!$G$37:$G$43&lt;H97))+1),Scorecard!$D$45)</f>
        <v>1.35057635045042</v>
      </c>
      <c r="AD97" s="0" t="n">
        <f aca="false">IF(ISNUMBER(I97),INDEX(Scorecard!$D$46:$D$52,SUMPRODUCT(--(Scorecard!$G$46:$G$51&lt;I97))+1),Scorecard!$D$53)</f>
        <v>0.569875412099532</v>
      </c>
      <c r="AE97" s="0" t="n">
        <f aca="false">IF(ISNUMBER(K97),INDEX(Scorecard!$D$54:$D$61,SUMPRODUCT(--(Scorecard!$G$54:$G$60&lt;K97))+1),Scorecard!$D$62)</f>
        <v>0.489050497890326</v>
      </c>
      <c r="AF97" s="0" t="n">
        <f aca="false">IF(ISNUMBER(L97),INDEX(Scorecard!$D$63:$D$68,SUMPRODUCT(--(Scorecard!$G$63:$G$67&lt;L97))+1),Scorecard!$D$69)</f>
        <v>0.322484508656054</v>
      </c>
      <c r="AG97" s="0" t="n">
        <f aca="false">Inputs!$B$10+Scorecard!$J$5*Y97+Scorecard!$J$6*Z97+Scorecard!$J$7*AA97+Scorecard!$J$8*AB97+Scorecard!$J$9*AC97+Scorecard!$J$10*AD97+Scorecard!$J$11*AE97+Scorecard!$J$12*AF97</f>
        <v>-3.66988940963035</v>
      </c>
      <c r="AH97" s="0" t="n">
        <f aca="false">MIN(1-Inputs!$B$13,MAX(Inputs!$B$13,1/(1+EXP(-(Inputs!$B$11*AG97+Inputs!$B$12)))))</f>
        <v>0.0239177006213943</v>
      </c>
      <c r="AI97" s="0" t="n">
        <f aca="false">Inputs!$B$9-Inputs!$B$8*AG97</f>
        <v>593.013501242198</v>
      </c>
      <c r="AJ97" s="0" t="n">
        <f aca="false">RANK(AH97,$AH$5:$AH$2004,0)+COUNTIF($AH$4:AH96,AH97)</f>
        <v>400</v>
      </c>
      <c r="AK97" s="0" t="n">
        <f aca="false">IF(AJ97&lt;=Deciles!$B$5*(Deciles!$B$4+1),INT((AJ97-1)/(Deciles!$B$4+1))+1,Deciles!$B$5+INT((AJ97-1-Deciles!$B$5*(Deciles!$B$4+1))/Deciles!$B$4)+1)</f>
        <v>2</v>
      </c>
    </row>
    <row r="98" customFormat="false" ht="15" hidden="false" customHeight="false" outlineLevel="0" collapsed="false">
      <c r="A98" s="0" t="n">
        <v>2968</v>
      </c>
      <c r="B98" s="0" t="s">
        <v>152</v>
      </c>
      <c r="C98" s="0" t="n">
        <v>766</v>
      </c>
      <c r="D98" s="0" t="n">
        <v>89.784294128418</v>
      </c>
      <c r="E98" s="0" t="n">
        <v>80.1567230224609</v>
      </c>
      <c r="F98" s="0" t="n">
        <v>24</v>
      </c>
      <c r="G98" s="0" t="n">
        <v>2.93400001525879</v>
      </c>
      <c r="H98" s="0" t="n">
        <v>-3.49933338165283</v>
      </c>
      <c r="I98" s="0" t="n">
        <v>20</v>
      </c>
      <c r="J98" s="0" t="n">
        <v>12.621880531311</v>
      </c>
      <c r="K98" s="0" t="n">
        <v>3.70000004768372</v>
      </c>
      <c r="L98" s="0" t="n">
        <v>-0.458333253860474</v>
      </c>
      <c r="M98" s="0" t="n">
        <v>4.74415826797485</v>
      </c>
      <c r="N98" s="0" t="n">
        <v>0</v>
      </c>
      <c r="O98" s="0" t="n">
        <v>0</v>
      </c>
      <c r="P98" s="0" t="s">
        <v>140</v>
      </c>
      <c r="Q98" s="0" t="s">
        <v>141</v>
      </c>
      <c r="R98" s="0" t="n">
        <v>1</v>
      </c>
      <c r="S98" s="0" t="s">
        <v>147</v>
      </c>
      <c r="T98" s="0" t="n">
        <v>0</v>
      </c>
      <c r="U98" s="0" t="n">
        <v>303118.84</v>
      </c>
      <c r="V98" s="0" t="n">
        <v>0.00280289887450635</v>
      </c>
      <c r="W98" s="0" t="n">
        <v>651.617370605469</v>
      </c>
      <c r="X98" s="0" t="n">
        <v>0.00320337433367968</v>
      </c>
      <c r="Y98" s="0" t="n">
        <f aca="false">IF(ISNUMBER(C98),INDEX(Scorecard!$D$5:$D$12,SUMPRODUCT(--(Scorecard!$G$5:$G$11&lt;C98))+1),Scorecard!$D$13)</f>
        <v>1.23750384304241</v>
      </c>
      <c r="Z98" s="0" t="n">
        <f aca="false">IF(ISNUMBER(D98),INDEX(Scorecard!$D$14:$D$17,SUMPRODUCT(--(Scorecard!$G$14:$G$16&lt;D98))+1),Scorecard!$D$18)</f>
        <v>-0.361970872710667</v>
      </c>
      <c r="AA98" s="0" t="n">
        <f aca="false">IF(ISNUMBER(E98),INDEX(Scorecard!$D$19:$D$26,SUMPRODUCT(--(Scorecard!$G$19:$G$25&lt;E98))+1),Scorecard!$D$27)</f>
        <v>-0.0341578513653732</v>
      </c>
      <c r="AB98" s="0" t="n">
        <f aca="false">IF(ISNUMBER(F98),INDEX(Scorecard!$D$28:$D$35,SUMPRODUCT(--(Scorecard!$G$28:$G$34&lt;F98))+1),Scorecard!$D$36)</f>
        <v>0.349218150643304</v>
      </c>
      <c r="AC98" s="0" t="n">
        <f aca="false">IF(ISNUMBER(H98),INDEX(Scorecard!$D$37:$D$44,SUMPRODUCT(--(Scorecard!$G$37:$G$43&lt;H98))+1),Scorecard!$D$45)</f>
        <v>1.35057635045042</v>
      </c>
      <c r="AD98" s="0" t="n">
        <f aca="false">IF(ISNUMBER(I98),INDEX(Scorecard!$D$46:$D$52,SUMPRODUCT(--(Scorecard!$G$46:$G$51&lt;I98))+1),Scorecard!$D$53)</f>
        <v>-0.108777051091409</v>
      </c>
      <c r="AE98" s="0" t="n">
        <f aca="false">IF(ISNUMBER(K98),INDEX(Scorecard!$D$54:$D$61,SUMPRODUCT(--(Scorecard!$G$54:$G$60&lt;K98))+1),Scorecard!$D$62)</f>
        <v>0.489050497890326</v>
      </c>
      <c r="AF98" s="0" t="n">
        <f aca="false">IF(ISNUMBER(L98),INDEX(Scorecard!$D$63:$D$68,SUMPRODUCT(--(Scorecard!$G$63:$G$67&lt;L98))+1),Scorecard!$D$69)</f>
        <v>0.322484508656054</v>
      </c>
      <c r="AG98" s="0" t="n">
        <f aca="false">Inputs!$B$10+Scorecard!$J$5*Y98+Scorecard!$J$6*Z98+Scorecard!$J$7*AA98+Scorecard!$J$8*AB98+Scorecard!$J$9*AC98+Scorecard!$J$10*AD98+Scorecard!$J$11*AE98+Scorecard!$J$12*AF98</f>
        <v>-5.70094529147549</v>
      </c>
      <c r="AH98" s="0" t="n">
        <f aca="false">MIN(1-Inputs!$B$13,MAX(Inputs!$B$13,1/(1+EXP(-(Inputs!$B$11*AG98+Inputs!$B$12)))))</f>
        <v>0.00280289891357165</v>
      </c>
      <c r="AI98" s="0" t="n">
        <f aca="false">Inputs!$B$9-Inputs!$B$8*AG98</f>
        <v>651.617386212325</v>
      </c>
      <c r="AJ98" s="0" t="n">
        <f aca="false">RANK(AH98,$AH$5:$AH$2004,0)+COUNTIF($AH$4:AH97,AH98)</f>
        <v>1569</v>
      </c>
      <c r="AK98" s="0" t="n">
        <f aca="false">IF(AJ98&lt;=Deciles!$B$5*(Deciles!$B$4+1),INT((AJ98-1)/(Deciles!$B$4+1))+1,Deciles!$B$5+INT((AJ98-1-Deciles!$B$5*(Deciles!$B$4+1))/Deciles!$B$4)+1)</f>
        <v>8</v>
      </c>
    </row>
    <row r="99" customFormat="false" ht="15" hidden="false" customHeight="false" outlineLevel="0" collapsed="false">
      <c r="A99" s="0" t="n">
        <v>2996</v>
      </c>
      <c r="B99" s="0" t="s">
        <v>139</v>
      </c>
      <c r="C99" s="0" t="n">
        <v>737</v>
      </c>
      <c r="D99" s="0" t="n">
        <v>89.8968963623047</v>
      </c>
      <c r="E99" s="0" t="n">
        <v>86.4336929321289</v>
      </c>
      <c r="F99" s="0" t="n">
        <v>29</v>
      </c>
      <c r="G99" s="0" t="n">
        <v>3.3420000076294</v>
      </c>
      <c r="H99" s="0" t="n">
        <v>0.3253333568573</v>
      </c>
      <c r="I99" s="0" t="n">
        <v>10</v>
      </c>
      <c r="J99" s="0" t="n">
        <v>11.9301691055298</v>
      </c>
      <c r="K99" s="0" t="n">
        <v>5.83333349227905</v>
      </c>
      <c r="L99" s="0" t="n">
        <v>-3.49999952316284</v>
      </c>
      <c r="M99" s="0" t="n">
        <v>2.30299806594849</v>
      </c>
      <c r="N99" s="0" t="n">
        <v>0</v>
      </c>
      <c r="O99" s="0" t="n">
        <v>0</v>
      </c>
      <c r="P99" s="0" t="s">
        <v>144</v>
      </c>
      <c r="Q99" s="0" t="s">
        <v>141</v>
      </c>
      <c r="R99" s="0" t="n">
        <v>2</v>
      </c>
      <c r="S99" s="0" t="s">
        <v>162</v>
      </c>
      <c r="T99" s="0" t="n">
        <v>0</v>
      </c>
      <c r="U99" s="0" t="n">
        <v>151777.27</v>
      </c>
      <c r="V99" s="0" t="n">
        <v>0.0138048641383648</v>
      </c>
      <c r="W99" s="0" t="n">
        <v>608.166870117188</v>
      </c>
      <c r="X99" s="0" t="n">
        <v>0.0128736197948456</v>
      </c>
      <c r="Y99" s="0" t="n">
        <f aca="false">IF(ISNUMBER(C99),INDEX(Scorecard!$D$5:$D$12,SUMPRODUCT(--(Scorecard!$G$5:$G$11&lt;C99))+1),Scorecard!$D$13)</f>
        <v>0.488358159108655</v>
      </c>
      <c r="Z99" s="0" t="n">
        <f aca="false">IF(ISNUMBER(D99),INDEX(Scorecard!$D$14:$D$17,SUMPRODUCT(--(Scorecard!$G$14:$G$16&lt;D99))+1),Scorecard!$D$18)</f>
        <v>-0.361970872710667</v>
      </c>
      <c r="AA99" s="0" t="n">
        <f aca="false">IF(ISNUMBER(E99),INDEX(Scorecard!$D$19:$D$26,SUMPRODUCT(--(Scorecard!$G$19:$G$25&lt;E99))+1),Scorecard!$D$27)</f>
        <v>-0.219855970853228</v>
      </c>
      <c r="AB99" s="0" t="n">
        <f aca="false">IF(ISNUMBER(F99),INDEX(Scorecard!$D$28:$D$35,SUMPRODUCT(--(Scorecard!$G$28:$G$34&lt;F99))+1),Scorecard!$D$36)</f>
        <v>0.165097008946478</v>
      </c>
      <c r="AC99" s="0" t="n">
        <f aca="false">IF(ISNUMBER(H99),INDEX(Scorecard!$D$37:$D$44,SUMPRODUCT(--(Scorecard!$G$37:$G$43&lt;H99))+1),Scorecard!$D$45)</f>
        <v>-0.0679520129233634</v>
      </c>
      <c r="AD99" s="0" t="n">
        <f aca="false">IF(ISNUMBER(I99),INDEX(Scorecard!$D$46:$D$52,SUMPRODUCT(--(Scorecard!$G$46:$G$51&lt;I99))+1),Scorecard!$D$53)</f>
        <v>-0.114272400683245</v>
      </c>
      <c r="AE99" s="0" t="n">
        <f aca="false">IF(ISNUMBER(K99),INDEX(Scorecard!$D$54:$D$61,SUMPRODUCT(--(Scorecard!$G$54:$G$60&lt;K99))+1),Scorecard!$D$62)</f>
        <v>0.0151758992857273</v>
      </c>
      <c r="AF99" s="0" t="n">
        <f aca="false">IF(ISNUMBER(L99),INDEX(Scorecard!$D$63:$D$68,SUMPRODUCT(--(Scorecard!$G$63:$G$67&lt;L99))+1),Scorecard!$D$69)</f>
        <v>-0.340582194386522</v>
      </c>
      <c r="AG99" s="0" t="n">
        <f aca="false">Inputs!$B$10+Scorecard!$J$5*Y99+Scorecard!$J$6*Z99+Scorecard!$J$7*AA99+Scorecard!$J$8*AB99+Scorecard!$J$9*AC99+Scorecard!$J$10*AD99+Scorecard!$J$11*AE99+Scorecard!$J$12*AF99</f>
        <v>-4.19506556855789</v>
      </c>
      <c r="AH99" s="0" t="n">
        <f aca="false">MIN(1-Inputs!$B$13,MAX(Inputs!$B$13,1/(1+EXP(-(Inputs!$B$11*AG99+Inputs!$B$12)))))</f>
        <v>0.013804863727737</v>
      </c>
      <c r="AI99" s="0" t="n">
        <f aca="false">Inputs!$B$9-Inputs!$B$8*AG99</f>
        <v>608.166882043756</v>
      </c>
      <c r="AJ99" s="0" t="n">
        <f aca="false">RANK(AH99,$AH$5:$AH$2004,0)+COUNTIF($AH$4:AH98,AH99)</f>
        <v>638</v>
      </c>
      <c r="AK99" s="0" t="n">
        <f aca="false">IF(AJ99&lt;=Deciles!$B$5*(Deciles!$B$4+1),INT((AJ99-1)/(Deciles!$B$4+1))+1,Deciles!$B$5+INT((AJ99-1-Deciles!$B$5*(Deciles!$B$4+1))/Deciles!$B$4)+1)</f>
        <v>4</v>
      </c>
    </row>
    <row r="100" customFormat="false" ht="15" hidden="false" customHeight="false" outlineLevel="0" collapsed="false">
      <c r="A100" s="0" t="n">
        <v>2998</v>
      </c>
      <c r="B100" s="0" t="s">
        <v>152</v>
      </c>
      <c r="C100" s="0" t="n">
        <v>790</v>
      </c>
      <c r="D100" s="0" t="n">
        <v>83.3963241577148</v>
      </c>
      <c r="E100" s="0" t="n">
        <v>56.1058731079102</v>
      </c>
      <c r="F100" s="0" t="n">
        <v>42</v>
      </c>
      <c r="G100" s="0" t="n">
        <v>4.07299995422363</v>
      </c>
      <c r="H100" s="0" t="n">
        <v>-2.36033344268799</v>
      </c>
      <c r="I100" s="0" t="n">
        <v>66</v>
      </c>
      <c r="J100" s="0" t="n">
        <v>12.0971593856812</v>
      </c>
      <c r="K100" s="0" t="n">
        <v>4.40000009536743</v>
      </c>
      <c r="L100" s="0" t="n">
        <v>-0.458333015441895</v>
      </c>
      <c r="M100" s="0" t="n">
        <v>6.54819536209106</v>
      </c>
      <c r="N100" s="0" t="n">
        <v>0</v>
      </c>
      <c r="O100" s="0" t="n">
        <v>0</v>
      </c>
      <c r="P100" s="0" t="s">
        <v>144</v>
      </c>
      <c r="Q100" s="0" t="s">
        <v>141</v>
      </c>
      <c r="R100" s="0" t="n">
        <v>2</v>
      </c>
      <c r="S100" s="0" t="s">
        <v>151</v>
      </c>
      <c r="T100" s="0" t="n">
        <v>0</v>
      </c>
      <c r="U100" s="0" t="n">
        <v>179361.62</v>
      </c>
      <c r="V100" s="0" t="n">
        <v>0.00118373974692076</v>
      </c>
      <c r="W100" s="0" t="n">
        <v>674.989990234375</v>
      </c>
      <c r="X100" s="0" t="n">
        <v>0.00104650482535362</v>
      </c>
      <c r="Y100" s="0" t="n">
        <f aca="false">IF(ISNUMBER(C100),INDEX(Scorecard!$D$5:$D$12,SUMPRODUCT(--(Scorecard!$G$5:$G$11&lt;C100))+1),Scorecard!$D$13)</f>
        <v>2.19112706886128</v>
      </c>
      <c r="Z100" s="0" t="n">
        <f aca="false">IF(ISNUMBER(D100),INDEX(Scorecard!$D$14:$D$17,SUMPRODUCT(--(Scorecard!$G$14:$G$16&lt;D100))+1),Scorecard!$D$18)</f>
        <v>0.0505355481560174</v>
      </c>
      <c r="AA100" s="0" t="n">
        <f aca="false">IF(ISNUMBER(E100),INDEX(Scorecard!$D$19:$D$26,SUMPRODUCT(--(Scorecard!$G$19:$G$25&lt;E100))+1),Scorecard!$D$27)</f>
        <v>0.285899340811827</v>
      </c>
      <c r="AB100" s="0" t="n">
        <f aca="false">IF(ISNUMBER(F100),INDEX(Scorecard!$D$28:$D$35,SUMPRODUCT(--(Scorecard!$G$28:$G$34&lt;F100))+1),Scorecard!$D$36)</f>
        <v>-0.309727037437117</v>
      </c>
      <c r="AC100" s="0" t="n">
        <f aca="false">IF(ISNUMBER(H100),INDEX(Scorecard!$D$37:$D$44,SUMPRODUCT(--(Scorecard!$G$37:$G$43&lt;H100))+1),Scorecard!$D$45)</f>
        <v>1.35057635045042</v>
      </c>
      <c r="AD100" s="0" t="n">
        <f aca="false">IF(ISNUMBER(I100),INDEX(Scorecard!$D$46:$D$52,SUMPRODUCT(--(Scorecard!$G$46:$G$51&lt;I100))+1),Scorecard!$D$53)</f>
        <v>0.818882373006414</v>
      </c>
      <c r="AE100" s="0" t="n">
        <f aca="false">IF(ISNUMBER(K100),INDEX(Scorecard!$D$54:$D$61,SUMPRODUCT(--(Scorecard!$G$54:$G$60&lt;K100))+1),Scorecard!$D$62)</f>
        <v>0.489050497890326</v>
      </c>
      <c r="AF100" s="0" t="n">
        <f aca="false">IF(ISNUMBER(L100),INDEX(Scorecard!$D$63:$D$68,SUMPRODUCT(--(Scorecard!$G$63:$G$67&lt;L100))+1),Scorecard!$D$69)</f>
        <v>0.322484508656054</v>
      </c>
      <c r="AG100" s="0" t="n">
        <f aca="false">Inputs!$B$10+Scorecard!$J$5*Y100+Scorecard!$J$6*Z100+Scorecard!$J$7*AA100+Scorecard!$J$8*AB100+Scorecard!$J$9*AC100+Scorecard!$J$10*AD100+Scorecard!$J$11*AE100+Scorecard!$J$12*AF100</f>
        <v>-6.51097720152977</v>
      </c>
      <c r="AH100" s="0" t="n">
        <f aca="false">MIN(1-Inputs!$B$13,MAX(Inputs!$B$13,1/(1+EXP(-(Inputs!$B$11*AG100+Inputs!$B$12)))))</f>
        <v>0.00118373970556895</v>
      </c>
      <c r="AI100" s="0" t="n">
        <f aca="false">Inputs!$B$9-Inputs!$B$8*AG100</f>
        <v>674.989966604268</v>
      </c>
      <c r="AJ100" s="0" t="n">
        <f aca="false">RANK(AH100,$AH$5:$AH$2004,0)+COUNTIF($AH$4:AH99,AH100)</f>
        <v>1865</v>
      </c>
      <c r="AK100" s="0" t="n">
        <f aca="false">IF(AJ100&lt;=Deciles!$B$5*(Deciles!$B$4+1),INT((AJ100-1)/(Deciles!$B$4+1))+1,Deciles!$B$5+INT((AJ100-1-Deciles!$B$5*(Deciles!$B$4+1))/Deciles!$B$4)+1)</f>
        <v>10</v>
      </c>
    </row>
    <row r="101" customFormat="false" ht="15" hidden="false" customHeight="false" outlineLevel="0" collapsed="false">
      <c r="A101" s="0" t="n">
        <v>3034</v>
      </c>
      <c r="B101" s="0" t="s">
        <v>158</v>
      </c>
      <c r="C101" s="0" t="n">
        <v>701</v>
      </c>
      <c r="D101" s="0" t="n">
        <v>80</v>
      </c>
      <c r="E101" s="0" t="n">
        <v>62.5281372070313</v>
      </c>
      <c r="F101" s="0" t="n">
        <v>45</v>
      </c>
      <c r="G101" s="0" t="n">
        <v>4.04699993133545</v>
      </c>
      <c r="H101" s="0" t="n">
        <v>1.13033318519592</v>
      </c>
      <c r="I101" s="0" t="n">
        <v>46</v>
      </c>
      <c r="J101" s="0" t="n">
        <v>11.8252563476563</v>
      </c>
      <c r="K101" s="0" t="n">
        <v>7.13333320617676</v>
      </c>
      <c r="L101" s="0" t="n">
        <v>2.71025609970093</v>
      </c>
      <c r="M101" s="0" t="n">
        <v>0.509527981281281</v>
      </c>
      <c r="N101" s="0" t="n">
        <v>1</v>
      </c>
      <c r="O101" s="0" t="n">
        <v>0</v>
      </c>
      <c r="P101" s="0" t="s">
        <v>144</v>
      </c>
      <c r="Q101" s="0" t="s">
        <v>141</v>
      </c>
      <c r="R101" s="0" t="n">
        <v>1</v>
      </c>
      <c r="S101" s="0" t="s">
        <v>149</v>
      </c>
      <c r="T101" s="0" t="n">
        <v>0</v>
      </c>
      <c r="U101" s="0" t="n">
        <v>136660.69</v>
      </c>
      <c r="V101" s="0" t="n">
        <v>0.0755621567368507</v>
      </c>
      <c r="W101" s="0" t="n">
        <v>560.409301757813</v>
      </c>
      <c r="X101" s="0" t="n">
        <v>0.0452093854546547</v>
      </c>
      <c r="Y101" s="0" t="n">
        <f aca="false">IF(ISNUMBER(C101),INDEX(Scorecard!$D$5:$D$12,SUMPRODUCT(--(Scorecard!$G$5:$G$11&lt;C101))+1),Scorecard!$D$13)</f>
        <v>-0.869677851527538</v>
      </c>
      <c r="Z101" s="0" t="n">
        <f aca="false">IF(ISNUMBER(D101),INDEX(Scorecard!$D$14:$D$17,SUMPRODUCT(--(Scorecard!$G$14:$G$16&lt;D101))+1),Scorecard!$D$18)</f>
        <v>0.0505355481560174</v>
      </c>
      <c r="AA101" s="0" t="n">
        <f aca="false">IF(ISNUMBER(E101),INDEX(Scorecard!$D$19:$D$26,SUMPRODUCT(--(Scorecard!$G$19:$G$25&lt;E101))+1),Scorecard!$D$27)</f>
        <v>0.233621608745691</v>
      </c>
      <c r="AB101" s="0" t="n">
        <f aca="false">IF(ISNUMBER(F101),INDEX(Scorecard!$D$28:$D$35,SUMPRODUCT(--(Scorecard!$G$28:$G$34&lt;F101))+1),Scorecard!$D$36)</f>
        <v>-0.309727037437117</v>
      </c>
      <c r="AC101" s="0" t="n">
        <f aca="false">IF(ISNUMBER(H101),INDEX(Scorecard!$D$37:$D$44,SUMPRODUCT(--(Scorecard!$G$37:$G$43&lt;H101))+1),Scorecard!$D$45)</f>
        <v>-0.975503570149195</v>
      </c>
      <c r="AD101" s="0" t="n">
        <f aca="false">IF(ISNUMBER(I101),INDEX(Scorecard!$D$46:$D$52,SUMPRODUCT(--(Scorecard!$G$46:$G$51&lt;I101))+1),Scorecard!$D$53)</f>
        <v>0.818882373006414</v>
      </c>
      <c r="AE101" s="0" t="n">
        <f aca="false">IF(ISNUMBER(K101),INDEX(Scorecard!$D$54:$D$61,SUMPRODUCT(--(Scorecard!$G$54:$G$60&lt;K101))+1),Scorecard!$D$62)</f>
        <v>-0.541917179454542</v>
      </c>
      <c r="AF101" s="0" t="n">
        <f aca="false">IF(ISNUMBER(L101),INDEX(Scorecard!$D$63:$D$68,SUMPRODUCT(--(Scorecard!$G$63:$G$67&lt;L101))+1),Scorecard!$D$69)</f>
        <v>0.322484508656054</v>
      </c>
      <c r="AG101" s="0" t="n">
        <f aca="false">Inputs!$B$10+Scorecard!$J$5*Y101+Scorecard!$J$6*Z101+Scorecard!$J$7*AA101+Scorecard!$J$8*AB101+Scorecard!$J$9*AC101+Scorecard!$J$10*AD101+Scorecard!$J$11*AE101+Scorecard!$J$12*AF101</f>
        <v>-2.53991479219546</v>
      </c>
      <c r="AH101" s="0" t="n">
        <f aca="false">MIN(1-Inputs!$B$13,MAX(Inputs!$B$13,1/(1+EXP(-(Inputs!$B$11*AG101+Inputs!$B$12)))))</f>
        <v>0.075562158382423</v>
      </c>
      <c r="AI101" s="0" t="n">
        <f aca="false">Inputs!$B$9-Inputs!$B$8*AG101</f>
        <v>560.409325704124</v>
      </c>
      <c r="AJ101" s="0" t="n">
        <f aca="false">RANK(AH101,$AH$5:$AH$2004,0)+COUNTIF($AH$4:AH100,AH101)</f>
        <v>76</v>
      </c>
      <c r="AK101" s="0" t="n">
        <f aca="false">IF(AJ101&lt;=Deciles!$B$5*(Deciles!$B$4+1),INT((AJ101-1)/(Deciles!$B$4+1))+1,Deciles!$B$5+INT((AJ101-1-Deciles!$B$5*(Deciles!$B$4+1))/Deciles!$B$4)+1)</f>
        <v>1</v>
      </c>
    </row>
    <row r="102" customFormat="false" ht="15" hidden="false" customHeight="false" outlineLevel="0" collapsed="false">
      <c r="A102" s="0" t="n">
        <v>3046</v>
      </c>
      <c r="B102" s="0" t="s">
        <v>145</v>
      </c>
      <c r="C102" s="0" t="n">
        <v>734</v>
      </c>
      <c r="D102" s="0" t="n">
        <v>65.9122695922852</v>
      </c>
      <c r="E102" s="0" t="n">
        <v>59.2491989135742</v>
      </c>
      <c r="F102" s="0" t="n">
        <v>31</v>
      </c>
      <c r="G102" s="0" t="n">
        <v>4.26800012588501</v>
      </c>
      <c r="H102" s="0" t="n">
        <v>0.751333475112915</v>
      </c>
      <c r="I102" s="0" t="n">
        <v>30</v>
      </c>
      <c r="J102" s="0" t="n">
        <v>11.4440631866455</v>
      </c>
      <c r="K102" s="0" t="n">
        <v>4.45833349227905</v>
      </c>
      <c r="L102" s="0" t="n">
        <v>-1.875</v>
      </c>
      <c r="M102" s="0" t="n">
        <v>4.23435020446777</v>
      </c>
      <c r="N102" s="0" t="n">
        <v>0</v>
      </c>
      <c r="O102" s="0" t="n">
        <v>0</v>
      </c>
      <c r="P102" s="0" t="s">
        <v>144</v>
      </c>
      <c r="Q102" s="0" t="s">
        <v>141</v>
      </c>
      <c r="R102" s="0" t="n">
        <v>1</v>
      </c>
      <c r="S102" s="0" t="s">
        <v>148</v>
      </c>
      <c r="T102" s="0" t="n">
        <v>0</v>
      </c>
      <c r="U102" s="0" t="n">
        <v>93345.5</v>
      </c>
      <c r="V102" s="0" t="n">
        <v>0.00576125737279654</v>
      </c>
      <c r="W102" s="0" t="n">
        <v>632.037170410156</v>
      </c>
      <c r="X102" s="0" t="n">
        <v>0.00956940371543169</v>
      </c>
      <c r="Y102" s="0" t="n">
        <f aca="false">IF(ISNUMBER(C102),INDEX(Scorecard!$D$5:$D$12,SUMPRODUCT(--(Scorecard!$G$5:$G$11&lt;C102))+1),Scorecard!$D$13)</f>
        <v>0.488358159108655</v>
      </c>
      <c r="Z102" s="0" t="n">
        <f aca="false">IF(ISNUMBER(D102),INDEX(Scorecard!$D$14:$D$17,SUMPRODUCT(--(Scorecard!$G$14:$G$16&lt;D102))+1),Scorecard!$D$18)</f>
        <v>0.128579646629417</v>
      </c>
      <c r="AA102" s="0" t="n">
        <f aca="false">IF(ISNUMBER(E102),INDEX(Scorecard!$D$19:$D$26,SUMPRODUCT(--(Scorecard!$G$19:$G$25&lt;E102))+1),Scorecard!$D$27)</f>
        <v>0.267179331770092</v>
      </c>
      <c r="AB102" s="0" t="n">
        <f aca="false">IF(ISNUMBER(F102),INDEX(Scorecard!$D$28:$D$35,SUMPRODUCT(--(Scorecard!$G$28:$G$34&lt;F102))+1),Scorecard!$D$36)</f>
        <v>0.126913191054783</v>
      </c>
      <c r="AC102" s="0" t="n">
        <f aca="false">IF(ISNUMBER(H102),INDEX(Scorecard!$D$37:$D$44,SUMPRODUCT(--(Scorecard!$G$37:$G$43&lt;H102))+1),Scorecard!$D$45)</f>
        <v>-0.569454719285959</v>
      </c>
      <c r="AD102" s="0" t="n">
        <f aca="false">IF(ISNUMBER(I102),INDEX(Scorecard!$D$46:$D$52,SUMPRODUCT(--(Scorecard!$G$46:$G$51&lt;I102))+1),Scorecard!$D$53)</f>
        <v>0.123869379412532</v>
      </c>
      <c r="AE102" s="0" t="n">
        <f aca="false">IF(ISNUMBER(K102),INDEX(Scorecard!$D$54:$D$61,SUMPRODUCT(--(Scorecard!$G$54:$G$60&lt;K102))+1),Scorecard!$D$62)</f>
        <v>0.409483001259379</v>
      </c>
      <c r="AF102" s="0" t="n">
        <f aca="false">IF(ISNUMBER(L102),INDEX(Scorecard!$D$63:$D$68,SUMPRODUCT(--(Scorecard!$G$63:$G$67&lt;L102))+1),Scorecard!$D$69)</f>
        <v>-0.340582194386522</v>
      </c>
      <c r="AG102" s="0" t="n">
        <f aca="false">Inputs!$B$10+Scorecard!$J$5*Y102+Scorecard!$J$6*Z102+Scorecard!$J$7*AA102+Scorecard!$J$8*AB102+Scorecard!$J$9*AC102+Scorecard!$J$10*AD102+Scorecard!$J$11*AE102+Scorecard!$J$12*AF102</f>
        <v>-5.02234719559419</v>
      </c>
      <c r="AH102" s="0" t="n">
        <f aca="false">MIN(1-Inputs!$B$13,MAX(Inputs!$B$13,1/(1+EXP(-(Inputs!$B$11*AG102+Inputs!$B$12)))))</f>
        <v>0.00576125740324213</v>
      </c>
      <c r="AI102" s="0" t="n">
        <f aca="false">Inputs!$B$9-Inputs!$B$8*AG102</f>
        <v>632.037184058632</v>
      </c>
      <c r="AJ102" s="0" t="n">
        <f aca="false">RANK(AH102,$AH$5:$AH$2004,0)+COUNTIF($AH$4:AH101,AH102)</f>
        <v>1165</v>
      </c>
      <c r="AK102" s="0" t="n">
        <f aca="false">IF(AJ102&lt;=Deciles!$B$5*(Deciles!$B$4+1),INT((AJ102-1)/(Deciles!$B$4+1))+1,Deciles!$B$5+INT((AJ102-1-Deciles!$B$5*(Deciles!$B$4+1))/Deciles!$B$4)+1)</f>
        <v>6</v>
      </c>
    </row>
    <row r="103" customFormat="false" ht="15" hidden="false" customHeight="false" outlineLevel="0" collapsed="false">
      <c r="A103" s="0" t="n">
        <v>3050</v>
      </c>
      <c r="B103" s="0" t="s">
        <v>143</v>
      </c>
      <c r="C103" s="0" t="n">
        <v>747</v>
      </c>
      <c r="D103" s="0" t="n">
        <v>89.8217544555664</v>
      </c>
      <c r="E103" s="0" t="n">
        <v>71.6651916503906</v>
      </c>
      <c r="F103" s="0" t="n">
        <v>38</v>
      </c>
      <c r="G103" s="0" t="n">
        <v>3.86400008201599</v>
      </c>
      <c r="H103" s="0" t="n">
        <v>0.630666732788086</v>
      </c>
      <c r="I103" s="0" t="n">
        <v>39</v>
      </c>
      <c r="J103" s="0" t="n">
        <v>13.195315361023</v>
      </c>
      <c r="K103" s="0" t="n">
        <v>9.63333320617676</v>
      </c>
      <c r="L103" s="0" t="n">
        <v>5.0717945098877</v>
      </c>
      <c r="M103" s="0" t="n">
        <v>2.57371878623962</v>
      </c>
      <c r="N103" s="0" t="n">
        <v>0</v>
      </c>
      <c r="O103" s="0" t="n">
        <v>0</v>
      </c>
      <c r="P103" s="0" t="s">
        <v>144</v>
      </c>
      <c r="Q103" s="0" t="s">
        <v>141</v>
      </c>
      <c r="R103" s="0" t="n">
        <v>1</v>
      </c>
      <c r="S103" s="0" t="s">
        <v>149</v>
      </c>
      <c r="T103" s="0" t="n">
        <v>0</v>
      </c>
      <c r="U103" s="0" t="n">
        <v>537839.25</v>
      </c>
      <c r="V103" s="0" t="n">
        <v>0.0230868868529797</v>
      </c>
      <c r="W103" s="0" t="n">
        <v>593.993347167969</v>
      </c>
      <c r="X103" s="0" t="n">
        <v>0.0130113624036312</v>
      </c>
      <c r="Y103" s="0" t="n">
        <f aca="false">IF(ISNUMBER(C103),INDEX(Scorecard!$D$5:$D$12,SUMPRODUCT(--(Scorecard!$G$5:$G$11&lt;C103))+1),Scorecard!$D$13)</f>
        <v>0.488358159108655</v>
      </c>
      <c r="Z103" s="0" t="n">
        <f aca="false">IF(ISNUMBER(D103),INDEX(Scorecard!$D$14:$D$17,SUMPRODUCT(--(Scorecard!$G$14:$G$16&lt;D103))+1),Scorecard!$D$18)</f>
        <v>-0.361970872710667</v>
      </c>
      <c r="AA103" s="0" t="n">
        <f aca="false">IF(ISNUMBER(E103),INDEX(Scorecard!$D$19:$D$26,SUMPRODUCT(--(Scorecard!$G$19:$G$25&lt;E103))+1),Scorecard!$D$27)</f>
        <v>0.0530843085177338</v>
      </c>
      <c r="AB103" s="0" t="n">
        <f aca="false">IF(ISNUMBER(F103),INDEX(Scorecard!$D$28:$D$35,SUMPRODUCT(--(Scorecard!$G$28:$G$34&lt;F103))+1),Scorecard!$D$36)</f>
        <v>-0.132616866359722</v>
      </c>
      <c r="AC103" s="0" t="n">
        <f aca="false">IF(ISNUMBER(H103),INDEX(Scorecard!$D$37:$D$44,SUMPRODUCT(--(Scorecard!$G$37:$G$43&lt;H103))+1),Scorecard!$D$45)</f>
        <v>-0.569454719285959</v>
      </c>
      <c r="AD103" s="0" t="n">
        <f aca="false">IF(ISNUMBER(I103),INDEX(Scorecard!$D$46:$D$52,SUMPRODUCT(--(Scorecard!$G$46:$G$51&lt;I103))+1),Scorecard!$D$53)</f>
        <v>0.569875412099532</v>
      </c>
      <c r="AE103" s="0" t="n">
        <f aca="false">IF(ISNUMBER(K103),INDEX(Scorecard!$D$54:$D$61,SUMPRODUCT(--(Scorecard!$G$54:$G$60&lt;K103))+1),Scorecard!$D$62)</f>
        <v>-0.541917179454542</v>
      </c>
      <c r="AF103" s="0" t="n">
        <f aca="false">IF(ISNUMBER(L103),INDEX(Scorecard!$D$63:$D$68,SUMPRODUCT(--(Scorecard!$G$63:$G$67&lt;L103))+1),Scorecard!$D$69)</f>
        <v>0.322484508656054</v>
      </c>
      <c r="AG103" s="0" t="n">
        <f aca="false">Inputs!$B$10+Scorecard!$J$5*Y103+Scorecard!$J$6*Z103+Scorecard!$J$7*AA103+Scorecard!$J$8*AB103+Scorecard!$J$9*AC103+Scorecard!$J$10*AD103+Scorecard!$J$11*AE103+Scorecard!$J$12*AF103</f>
        <v>-3.70384856821248</v>
      </c>
      <c r="AH103" s="0" t="n">
        <f aca="false">MIN(1-Inputs!$B$13,MAX(Inputs!$B$13,1/(1+EXP(-(Inputs!$B$11*AG103+Inputs!$B$12)))))</f>
        <v>0.023086886834927</v>
      </c>
      <c r="AI103" s="0" t="n">
        <f aca="false">Inputs!$B$9-Inputs!$B$8*AG103</f>
        <v>593.993355435782</v>
      </c>
      <c r="AJ103" s="0" t="n">
        <f aca="false">RANK(AH103,$AH$5:$AH$2004,0)+COUNTIF($AH$4:AH102,AH103)</f>
        <v>414</v>
      </c>
      <c r="AK103" s="0" t="n">
        <f aca="false">IF(AJ103&lt;=Deciles!$B$5*(Deciles!$B$4+1),INT((AJ103-1)/(Deciles!$B$4+1))+1,Deciles!$B$5+INT((AJ103-1-Deciles!$B$5*(Deciles!$B$4+1))/Deciles!$B$4)+1)</f>
        <v>3</v>
      </c>
    </row>
    <row r="104" customFormat="false" ht="15" hidden="false" customHeight="false" outlineLevel="0" collapsed="false">
      <c r="A104" s="0" t="n">
        <v>3078</v>
      </c>
      <c r="B104" s="0" t="s">
        <v>152</v>
      </c>
      <c r="C104" s="0" t="n">
        <v>724</v>
      </c>
      <c r="D104" s="0" t="n">
        <v>80</v>
      </c>
      <c r="E104" s="0" t="n">
        <v>70.1923751831055</v>
      </c>
      <c r="F104" s="0" t="n">
        <v>20</v>
      </c>
      <c r="G104" s="0" t="n">
        <v>3.6010000705719</v>
      </c>
      <c r="H104" s="0" t="n">
        <v>-2.83233332633972</v>
      </c>
      <c r="I104" s="0" t="n">
        <v>27</v>
      </c>
      <c r="J104" s="0" t="n">
        <v>12.0666923522949</v>
      </c>
      <c r="K104" s="0" t="n">
        <v>4</v>
      </c>
      <c r="L104" s="0" t="n">
        <v>-0.458333492279053</v>
      </c>
      <c r="M104" s="0" t="n">
        <v>4.23436641693115</v>
      </c>
      <c r="N104" s="0" t="n">
        <v>0</v>
      </c>
      <c r="O104" s="0" t="n">
        <v>0</v>
      </c>
      <c r="P104" s="0" t="s">
        <v>146</v>
      </c>
      <c r="Q104" s="0" t="s">
        <v>141</v>
      </c>
      <c r="R104" s="0" t="n">
        <v>1</v>
      </c>
      <c r="S104" s="0" t="s">
        <v>148</v>
      </c>
      <c r="T104" s="0" t="n">
        <v>0</v>
      </c>
      <c r="U104" s="0" t="n">
        <v>173979.5</v>
      </c>
      <c r="V104" s="0" t="n">
        <v>0.00526927830651403</v>
      </c>
      <c r="W104" s="0" t="n">
        <v>634.466369628906</v>
      </c>
      <c r="X104" s="0" t="n">
        <v>0.0036540268920362</v>
      </c>
      <c r="Y104" s="0" t="n">
        <f aca="false">IF(ISNUMBER(C104),INDEX(Scorecard!$D$5:$D$12,SUMPRODUCT(--(Scorecard!$G$5:$G$11&lt;C104))+1),Scorecard!$D$13)</f>
        <v>-0.0290424113398221</v>
      </c>
      <c r="Z104" s="0" t="n">
        <f aca="false">IF(ISNUMBER(D104),INDEX(Scorecard!$D$14:$D$17,SUMPRODUCT(--(Scorecard!$G$14:$G$16&lt;D104))+1),Scorecard!$D$18)</f>
        <v>0.0505355481560174</v>
      </c>
      <c r="AA104" s="0" t="n">
        <f aca="false">IF(ISNUMBER(E104),INDEX(Scorecard!$D$19:$D$26,SUMPRODUCT(--(Scorecard!$G$19:$G$25&lt;E104))+1),Scorecard!$D$27)</f>
        <v>0.0530843085177338</v>
      </c>
      <c r="AB104" s="0" t="n">
        <f aca="false">IF(ISNUMBER(F104),INDEX(Scorecard!$D$28:$D$35,SUMPRODUCT(--(Scorecard!$G$28:$G$34&lt;F104))+1),Scorecard!$D$36)</f>
        <v>0.624829191519909</v>
      </c>
      <c r="AC104" s="0" t="n">
        <f aca="false">IF(ISNUMBER(H104),INDEX(Scorecard!$D$37:$D$44,SUMPRODUCT(--(Scorecard!$G$37:$G$43&lt;H104))+1),Scorecard!$D$45)</f>
        <v>1.35057635045042</v>
      </c>
      <c r="AD104" s="0" t="n">
        <f aca="false">IF(ISNUMBER(I104),INDEX(Scorecard!$D$46:$D$52,SUMPRODUCT(--(Scorecard!$G$46:$G$51&lt;I104))+1),Scorecard!$D$53)</f>
        <v>0.123869379412532</v>
      </c>
      <c r="AE104" s="0" t="n">
        <f aca="false">IF(ISNUMBER(K104),INDEX(Scorecard!$D$54:$D$61,SUMPRODUCT(--(Scorecard!$G$54:$G$60&lt;K104))+1),Scorecard!$D$62)</f>
        <v>0.489050497890326</v>
      </c>
      <c r="AF104" s="0" t="n">
        <f aca="false">IF(ISNUMBER(L104),INDEX(Scorecard!$D$63:$D$68,SUMPRODUCT(--(Scorecard!$G$63:$G$67&lt;L104))+1),Scorecard!$D$69)</f>
        <v>0.322484508656054</v>
      </c>
      <c r="AG104" s="0" t="n">
        <f aca="false">Inputs!$B$10+Scorecard!$J$5*Y104+Scorecard!$J$6*Z104+Scorecard!$J$7*AA104+Scorecard!$J$8*AB104+Scorecard!$J$9*AC104+Scorecard!$J$10*AD104+Scorecard!$J$11*AE104+Scorecard!$J$12*AF104</f>
        <v>-5.10653694620613</v>
      </c>
      <c r="AH104" s="0" t="n">
        <f aca="false">MIN(1-Inputs!$B$13,MAX(Inputs!$B$13,1/(1+EXP(-(Inputs!$B$11*AG104+Inputs!$B$12)))))</f>
        <v>0.00526927816813475</v>
      </c>
      <c r="AI104" s="0" t="n">
        <f aca="false">Inputs!$B$9-Inputs!$B$8*AG104</f>
        <v>634.466386772662</v>
      </c>
      <c r="AJ104" s="0" t="n">
        <f aca="false">RANK(AH104,$AH$5:$AH$2004,0)+COUNTIF($AH$4:AH103,AH104)</f>
        <v>1220</v>
      </c>
      <c r="AK104" s="0" t="n">
        <f aca="false">IF(AJ104&lt;=Deciles!$B$5*(Deciles!$B$4+1),INT((AJ104-1)/(Deciles!$B$4+1))+1,Deciles!$B$5+INT((AJ104-1-Deciles!$B$5*(Deciles!$B$4+1))/Deciles!$B$4)+1)</f>
        <v>7</v>
      </c>
    </row>
    <row r="105" customFormat="false" ht="15" hidden="false" customHeight="false" outlineLevel="0" collapsed="false">
      <c r="A105" s="0" t="n">
        <v>3134</v>
      </c>
      <c r="B105" s="0" t="s">
        <v>143</v>
      </c>
      <c r="C105" s="0" t="n">
        <v>760</v>
      </c>
      <c r="D105" s="0" t="n">
        <v>80</v>
      </c>
      <c r="E105" s="0" t="n">
        <v>79.3206176757813</v>
      </c>
      <c r="F105" s="0" t="n">
        <v>35</v>
      </c>
      <c r="G105" s="0" t="n">
        <v>4.14799976348877</v>
      </c>
      <c r="H105" s="0" t="n">
        <v>0.914666414260864</v>
      </c>
      <c r="I105" s="0" t="n">
        <v>6</v>
      </c>
      <c r="J105" s="0" t="n">
        <v>12.3031597137451</v>
      </c>
      <c r="K105" s="0" t="n">
        <v>8.93333339691162</v>
      </c>
      <c r="L105" s="0" t="n">
        <v>5.07179498672485</v>
      </c>
      <c r="M105" s="0" t="n">
        <v>1.95005702972412</v>
      </c>
      <c r="N105" s="0" t="n">
        <v>0</v>
      </c>
      <c r="O105" s="0" t="n">
        <v>0</v>
      </c>
      <c r="P105" s="0" t="s">
        <v>144</v>
      </c>
      <c r="Q105" s="0" t="s">
        <v>141</v>
      </c>
      <c r="R105" s="0" t="n">
        <v>2</v>
      </c>
      <c r="S105" s="0" t="s">
        <v>142</v>
      </c>
      <c r="T105" s="0" t="n">
        <v>0</v>
      </c>
      <c r="U105" s="0" t="n">
        <v>220391.34</v>
      </c>
      <c r="V105" s="0" t="n">
        <v>0.0143146207556129</v>
      </c>
      <c r="W105" s="0" t="n">
        <v>607.171508789063</v>
      </c>
      <c r="X105" s="0" t="n">
        <v>0.00996113661676645</v>
      </c>
      <c r="Y105" s="0" t="n">
        <f aca="false">IF(ISNUMBER(C105),INDEX(Scorecard!$D$5:$D$12,SUMPRODUCT(--(Scorecard!$G$5:$G$11&lt;C105))+1),Scorecard!$D$13)</f>
        <v>0.733188958177614</v>
      </c>
      <c r="Z105" s="0" t="n">
        <f aca="false">IF(ISNUMBER(D105),INDEX(Scorecard!$D$14:$D$17,SUMPRODUCT(--(Scorecard!$G$14:$G$16&lt;D105))+1),Scorecard!$D$18)</f>
        <v>0.0505355481560174</v>
      </c>
      <c r="AA105" s="0" t="n">
        <f aca="false">IF(ISNUMBER(E105),INDEX(Scorecard!$D$19:$D$26,SUMPRODUCT(--(Scorecard!$G$19:$G$25&lt;E105))+1),Scorecard!$D$27)</f>
        <v>-0.0341578513653732</v>
      </c>
      <c r="AB105" s="0" t="n">
        <f aca="false">IF(ISNUMBER(F105),INDEX(Scorecard!$D$28:$D$35,SUMPRODUCT(--(Scorecard!$G$28:$G$34&lt;F105))+1),Scorecard!$D$36)</f>
        <v>-0.0008456427959252</v>
      </c>
      <c r="AC105" s="0" t="n">
        <f aca="false">IF(ISNUMBER(H105),INDEX(Scorecard!$D$37:$D$44,SUMPRODUCT(--(Scorecard!$G$37:$G$43&lt;H105))+1),Scorecard!$D$45)</f>
        <v>-0.975503570149195</v>
      </c>
      <c r="AD105" s="0" t="n">
        <f aca="false">IF(ISNUMBER(I105),INDEX(Scorecard!$D$46:$D$52,SUMPRODUCT(--(Scorecard!$G$46:$G$51&lt;I105))+1),Scorecard!$D$53)</f>
        <v>-0.161534840507194</v>
      </c>
      <c r="AE105" s="0" t="n">
        <f aca="false">IF(ISNUMBER(K105),INDEX(Scorecard!$D$54:$D$61,SUMPRODUCT(--(Scorecard!$G$54:$G$60&lt;K105))+1),Scorecard!$D$62)</f>
        <v>-0.541917179454542</v>
      </c>
      <c r="AF105" s="0" t="n">
        <f aca="false">IF(ISNUMBER(L105),INDEX(Scorecard!$D$63:$D$68,SUMPRODUCT(--(Scorecard!$G$63:$G$67&lt;L105))+1),Scorecard!$D$69)</f>
        <v>0.322484508656054</v>
      </c>
      <c r="AG105" s="0" t="n">
        <f aca="false">Inputs!$B$10+Scorecard!$J$5*Y105+Scorecard!$J$6*Z105+Scorecard!$J$7*AA105+Scorecard!$J$8*AB105+Scorecard!$J$9*AC105+Scorecard!$J$10*AD105+Scorecard!$J$11*AE105+Scorecard!$J$12*AF105</f>
        <v>-4.16056923923051</v>
      </c>
      <c r="AH105" s="0" t="n">
        <f aca="false">MIN(1-Inputs!$B$13,MAX(Inputs!$B$13,1/(1+EXP(-(Inputs!$B$11*AG105+Inputs!$B$12)))))</f>
        <v>0.014314620965712</v>
      </c>
      <c r="AI105" s="0" t="n">
        <f aca="false">Inputs!$B$9-Inputs!$B$8*AG105</f>
        <v>607.171528378766</v>
      </c>
      <c r="AJ105" s="0" t="n">
        <f aca="false">RANK(AH105,$AH$5:$AH$2004,0)+COUNTIF($AH$4:AH104,AH105)</f>
        <v>621</v>
      </c>
      <c r="AK105" s="0" t="n">
        <f aca="false">IF(AJ105&lt;=Deciles!$B$5*(Deciles!$B$4+1),INT((AJ105-1)/(Deciles!$B$4+1))+1,Deciles!$B$5+INT((AJ105-1-Deciles!$B$5*(Deciles!$B$4+1))/Deciles!$B$4)+1)</f>
        <v>4</v>
      </c>
    </row>
    <row r="106" customFormat="false" ht="15" hidden="false" customHeight="false" outlineLevel="0" collapsed="false">
      <c r="A106" s="0" t="n">
        <v>3183</v>
      </c>
      <c r="B106" s="0" t="s">
        <v>139</v>
      </c>
      <c r="C106" s="0" t="n">
        <v>780</v>
      </c>
      <c r="D106" s="0" t="n">
        <v>89.8447036743164</v>
      </c>
      <c r="E106" s="0" t="n">
        <v>86.8528366088867</v>
      </c>
      <c r="F106" s="0" t="n">
        <v>50</v>
      </c>
      <c r="G106" s="0" t="n">
        <v>2.84500002861023</v>
      </c>
      <c r="H106" s="0" t="n">
        <v>-0.171666622161865</v>
      </c>
      <c r="I106" s="0" t="n">
        <v>6</v>
      </c>
      <c r="J106" s="0" t="n">
        <v>12.3952760696411</v>
      </c>
      <c r="K106" s="0" t="n">
        <v>5.03333330154419</v>
      </c>
      <c r="L106" s="0" t="n">
        <v>-3.50000047683716</v>
      </c>
      <c r="M106" s="0" t="n">
        <v>2.74066424369812</v>
      </c>
      <c r="N106" s="0" t="n">
        <v>1</v>
      </c>
      <c r="O106" s="0" t="n">
        <v>0</v>
      </c>
      <c r="P106" s="0" t="s">
        <v>144</v>
      </c>
      <c r="Q106" s="0" t="s">
        <v>141</v>
      </c>
      <c r="R106" s="0" t="n">
        <v>2</v>
      </c>
      <c r="S106" s="0" t="s">
        <v>147</v>
      </c>
      <c r="T106" s="0" t="n">
        <v>0</v>
      </c>
      <c r="U106" s="0" t="n">
        <v>241657.28</v>
      </c>
      <c r="V106" s="0" t="n">
        <v>0.0102016516029835</v>
      </c>
      <c r="W106" s="0" t="n">
        <v>616.451721191406</v>
      </c>
      <c r="X106" s="0" t="n">
        <v>0.00721742119640112</v>
      </c>
      <c r="Y106" s="0" t="n">
        <f aca="false">IF(ISNUMBER(C106),INDEX(Scorecard!$D$5:$D$12,SUMPRODUCT(--(Scorecard!$G$5:$G$11&lt;C106))+1),Scorecard!$D$13)</f>
        <v>1.23750384304241</v>
      </c>
      <c r="Z106" s="0" t="n">
        <f aca="false">IF(ISNUMBER(D106),INDEX(Scorecard!$D$14:$D$17,SUMPRODUCT(--(Scorecard!$G$14:$G$16&lt;D106))+1),Scorecard!$D$18)</f>
        <v>-0.361970872710667</v>
      </c>
      <c r="AA106" s="0" t="n">
        <f aca="false">IF(ISNUMBER(E106),INDEX(Scorecard!$D$19:$D$26,SUMPRODUCT(--(Scorecard!$G$19:$G$25&lt;E106))+1),Scorecard!$D$27)</f>
        <v>-0.219855970853228</v>
      </c>
      <c r="AB106" s="0" t="n">
        <f aca="false">IF(ISNUMBER(F106),INDEX(Scorecard!$D$28:$D$35,SUMPRODUCT(--(Scorecard!$G$28:$G$34&lt;F106))+1),Scorecard!$D$36)</f>
        <v>-0.400689107298307</v>
      </c>
      <c r="AC106" s="0" t="n">
        <f aca="false">IF(ISNUMBER(H106),INDEX(Scorecard!$D$37:$D$44,SUMPRODUCT(--(Scorecard!$G$37:$G$43&lt;H106))+1),Scorecard!$D$45)</f>
        <v>0.769716833645565</v>
      </c>
      <c r="AD106" s="0" t="n">
        <f aca="false">IF(ISNUMBER(I106),INDEX(Scorecard!$D$46:$D$52,SUMPRODUCT(--(Scorecard!$G$46:$G$51&lt;I106))+1),Scorecard!$D$53)</f>
        <v>-0.161534840507194</v>
      </c>
      <c r="AE106" s="0" t="n">
        <f aca="false">IF(ISNUMBER(K106),INDEX(Scorecard!$D$54:$D$61,SUMPRODUCT(--(Scorecard!$G$54:$G$60&lt;K106))+1),Scorecard!$D$62)</f>
        <v>0.214429354789033</v>
      </c>
      <c r="AF106" s="0" t="n">
        <f aca="false">IF(ISNUMBER(L106),INDEX(Scorecard!$D$63:$D$68,SUMPRODUCT(--(Scorecard!$G$63:$G$67&lt;L106))+1),Scorecard!$D$69)</f>
        <v>-0.340582194386522</v>
      </c>
      <c r="AG106" s="0" t="n">
        <f aca="false">Inputs!$B$10+Scorecard!$J$5*Y106+Scorecard!$J$6*Z106+Scorecard!$J$7*AA106+Scorecard!$J$8*AB106+Scorecard!$J$9*AC106+Scorecard!$J$10*AD106+Scorecard!$J$11*AE106+Scorecard!$J$12*AF106</f>
        <v>-4.48219644590385</v>
      </c>
      <c r="AH106" s="0" t="n">
        <f aca="false">MIN(1-Inputs!$B$13,MAX(Inputs!$B$13,1/(1+EXP(-(Inputs!$B$11*AG106+Inputs!$B$12)))))</f>
        <v>0.0102016514683787</v>
      </c>
      <c r="AI106" s="0" t="n">
        <f aca="false">Inputs!$B$9-Inputs!$B$8*AG106</f>
        <v>616.451727900418</v>
      </c>
      <c r="AJ106" s="0" t="n">
        <f aca="false">RANK(AH106,$AH$5:$AH$2004,0)+COUNTIF($AH$4:AH105,AH106)</f>
        <v>804</v>
      </c>
      <c r="AK106" s="0" t="n">
        <f aca="false">IF(AJ106&lt;=Deciles!$B$5*(Deciles!$B$4+1),INT((AJ106-1)/(Deciles!$B$4+1))+1,Deciles!$B$5+INT((AJ106-1-Deciles!$B$5*(Deciles!$B$4+1))/Deciles!$B$4)+1)</f>
        <v>5</v>
      </c>
    </row>
    <row r="107" customFormat="false" ht="15" hidden="false" customHeight="false" outlineLevel="0" collapsed="false">
      <c r="A107" s="0" t="n">
        <v>3201</v>
      </c>
      <c r="B107" s="0" t="s">
        <v>158</v>
      </c>
      <c r="C107" s="0" t="n">
        <v>747</v>
      </c>
      <c r="D107" s="0" t="n">
        <v>80</v>
      </c>
      <c r="E107" s="0" t="n">
        <v>62.8681716918945</v>
      </c>
      <c r="F107" s="0" t="n">
        <v>20</v>
      </c>
      <c r="G107" s="0" t="n">
        <v>4.26599979400635</v>
      </c>
      <c r="H107" s="0" t="n">
        <v>1.34933304786682</v>
      </c>
      <c r="I107" s="0" t="n">
        <v>42</v>
      </c>
      <c r="J107" s="0" t="n">
        <v>12.0282382965088</v>
      </c>
      <c r="K107" s="0" t="n">
        <v>7.53333330154419</v>
      </c>
      <c r="L107" s="0" t="n">
        <v>2.71025657653809</v>
      </c>
      <c r="M107" s="0" t="n">
        <v>0.591292560100555</v>
      </c>
      <c r="N107" s="0" t="n">
        <v>0</v>
      </c>
      <c r="O107" s="0" t="n">
        <v>0</v>
      </c>
      <c r="P107" s="0" t="s">
        <v>144</v>
      </c>
      <c r="Q107" s="0" t="s">
        <v>141</v>
      </c>
      <c r="R107" s="0" t="n">
        <v>2</v>
      </c>
      <c r="S107" s="0" t="s">
        <v>154</v>
      </c>
      <c r="T107" s="0" t="n">
        <v>0</v>
      </c>
      <c r="U107" s="0" t="n">
        <v>167416.23</v>
      </c>
      <c r="V107" s="0" t="n">
        <v>0.00669538183137775</v>
      </c>
      <c r="W107" s="0" t="n">
        <v>627.945007324219</v>
      </c>
      <c r="X107" s="0" t="n">
        <v>0.00527446623891592</v>
      </c>
      <c r="Y107" s="0" t="n">
        <f aca="false">IF(ISNUMBER(C107),INDEX(Scorecard!$D$5:$D$12,SUMPRODUCT(--(Scorecard!$G$5:$G$11&lt;C107))+1),Scorecard!$D$13)</f>
        <v>0.488358159108655</v>
      </c>
      <c r="Z107" s="0" t="n">
        <f aca="false">IF(ISNUMBER(D107),INDEX(Scorecard!$D$14:$D$17,SUMPRODUCT(--(Scorecard!$G$14:$G$16&lt;D107))+1),Scorecard!$D$18)</f>
        <v>0.0505355481560174</v>
      </c>
      <c r="AA107" s="0" t="n">
        <f aca="false">IF(ISNUMBER(E107),INDEX(Scorecard!$D$19:$D$26,SUMPRODUCT(--(Scorecard!$G$19:$G$25&lt;E107))+1),Scorecard!$D$27)</f>
        <v>0.233621608745691</v>
      </c>
      <c r="AB107" s="0" t="n">
        <f aca="false">IF(ISNUMBER(F107),INDEX(Scorecard!$D$28:$D$35,SUMPRODUCT(--(Scorecard!$G$28:$G$34&lt;F107))+1),Scorecard!$D$36)</f>
        <v>0.624829191519909</v>
      </c>
      <c r="AC107" s="0" t="n">
        <f aca="false">IF(ISNUMBER(H107),INDEX(Scorecard!$D$37:$D$44,SUMPRODUCT(--(Scorecard!$G$37:$G$43&lt;H107))+1),Scorecard!$D$45)</f>
        <v>-0.975503570149195</v>
      </c>
      <c r="AD107" s="0" t="n">
        <f aca="false">IF(ISNUMBER(I107),INDEX(Scorecard!$D$46:$D$52,SUMPRODUCT(--(Scorecard!$G$46:$G$51&lt;I107))+1),Scorecard!$D$53)</f>
        <v>0.569875412099532</v>
      </c>
      <c r="AE107" s="0" t="n">
        <f aca="false">IF(ISNUMBER(K107),INDEX(Scorecard!$D$54:$D$61,SUMPRODUCT(--(Scorecard!$G$54:$G$60&lt;K107))+1),Scorecard!$D$62)</f>
        <v>-0.541917179454542</v>
      </c>
      <c r="AF107" s="0" t="n">
        <f aca="false">IF(ISNUMBER(L107),INDEX(Scorecard!$D$63:$D$68,SUMPRODUCT(--(Scorecard!$G$63:$G$67&lt;L107))+1),Scorecard!$D$69)</f>
        <v>0.322484508656054</v>
      </c>
      <c r="AG107" s="0" t="n">
        <f aca="false">Inputs!$B$10+Scorecard!$J$5*Y107+Scorecard!$J$6*Z107+Scorecard!$J$7*AA107+Scorecard!$J$8*AB107+Scorecard!$J$9*AC107+Scorecard!$J$10*AD107+Scorecard!$J$11*AE107+Scorecard!$J$12*AF107</f>
        <v>-4.88052351483103</v>
      </c>
      <c r="AH107" s="0" t="n">
        <f aca="false">MIN(1-Inputs!$B$13,MAX(Inputs!$B$13,1/(1+EXP(-(Inputs!$B$11*AG107+Inputs!$B$12)))))</f>
        <v>0.0066953818247796</v>
      </c>
      <c r="AI107" s="0" t="n">
        <f aca="false">Inputs!$B$9-Inputs!$B$8*AG107</f>
        <v>627.945017640279</v>
      </c>
      <c r="AJ107" s="0" t="n">
        <f aca="false">RANK(AH107,$AH$5:$AH$2004,0)+COUNTIF($AH$4:AH106,AH107)</f>
        <v>1088</v>
      </c>
      <c r="AK107" s="0" t="n">
        <f aca="false">IF(AJ107&lt;=Deciles!$B$5*(Deciles!$B$4+1),INT((AJ107-1)/(Deciles!$B$4+1))+1,Deciles!$B$5+INT((AJ107-1-Deciles!$B$5*(Deciles!$B$4+1))/Deciles!$B$4)+1)</f>
        <v>6</v>
      </c>
    </row>
    <row r="108" customFormat="false" ht="15" hidden="false" customHeight="false" outlineLevel="0" collapsed="false">
      <c r="A108" s="0" t="n">
        <v>3236</v>
      </c>
      <c r="B108" s="0" t="s">
        <v>157</v>
      </c>
      <c r="C108" s="0" t="n">
        <v>740</v>
      </c>
      <c r="D108" s="0" t="n">
        <v>92.4270324707031</v>
      </c>
      <c r="E108" s="0" t="n">
        <v>91.0962982177734</v>
      </c>
      <c r="F108" s="0" t="n">
        <v>13</v>
      </c>
      <c r="G108" s="0" t="n">
        <v>4.01100015640259</v>
      </c>
      <c r="H108" s="0" t="n">
        <v>0.127666711807251</v>
      </c>
      <c r="I108" s="0" t="n">
        <v>3</v>
      </c>
      <c r="J108" s="0" t="n">
        <v>12.2801532745361</v>
      </c>
      <c r="K108" s="0" t="n">
        <v>4.42307710647583</v>
      </c>
      <c r="L108" s="0" t="n">
        <v>-0.276922702789307</v>
      </c>
      <c r="M108" s="0" t="n">
        <v>5.74976253509522</v>
      </c>
      <c r="N108" s="0" t="n">
        <v>0</v>
      </c>
      <c r="O108" s="0" t="n">
        <v>0</v>
      </c>
      <c r="P108" s="0" t="s">
        <v>146</v>
      </c>
      <c r="Q108" s="0" t="s">
        <v>141</v>
      </c>
      <c r="R108" s="0" t="n">
        <v>1</v>
      </c>
      <c r="S108" s="0" t="s">
        <v>149</v>
      </c>
      <c r="T108" s="0" t="n">
        <v>0</v>
      </c>
      <c r="U108" s="0" t="n">
        <v>215378.7</v>
      </c>
      <c r="V108" s="0" t="n">
        <v>0.00685124285519123</v>
      </c>
      <c r="W108" s="0" t="n">
        <v>627.317993164063</v>
      </c>
      <c r="X108" s="0" t="n">
        <v>0.00481694145128131</v>
      </c>
      <c r="Y108" s="0" t="n">
        <f aca="false">IF(ISNUMBER(C108),INDEX(Scorecard!$D$5:$D$12,SUMPRODUCT(--(Scorecard!$G$5:$G$11&lt;C108))+1),Scorecard!$D$13)</f>
        <v>0.488358159108655</v>
      </c>
      <c r="Z108" s="0" t="n">
        <f aca="false">IF(ISNUMBER(D108),INDEX(Scorecard!$D$14:$D$17,SUMPRODUCT(--(Scorecard!$G$14:$G$16&lt;D108))+1),Scorecard!$D$18)</f>
        <v>-0.361970872710667</v>
      </c>
      <c r="AA108" s="0" t="n">
        <f aca="false">IF(ISNUMBER(E108),INDEX(Scorecard!$D$19:$D$26,SUMPRODUCT(--(Scorecard!$G$19:$G$25&lt;E108))+1),Scorecard!$D$27)</f>
        <v>-0.820992370602782</v>
      </c>
      <c r="AB108" s="0" t="n">
        <f aca="false">IF(ISNUMBER(F108),INDEX(Scorecard!$D$28:$D$35,SUMPRODUCT(--(Scorecard!$G$28:$G$34&lt;F108))+1),Scorecard!$D$36)</f>
        <v>0.624829191519909</v>
      </c>
      <c r="AC108" s="0" t="n">
        <f aca="false">IF(ISNUMBER(H108),INDEX(Scorecard!$D$37:$D$44,SUMPRODUCT(--(Scorecard!$G$37:$G$43&lt;H108))+1),Scorecard!$D$45)</f>
        <v>0.102184252677548</v>
      </c>
      <c r="AD108" s="0" t="n">
        <f aca="false">IF(ISNUMBER(I108),INDEX(Scorecard!$D$46:$D$52,SUMPRODUCT(--(Scorecard!$G$46:$G$51&lt;I108))+1),Scorecard!$D$53)</f>
        <v>-0.161534840507194</v>
      </c>
      <c r="AE108" s="0" t="n">
        <f aca="false">IF(ISNUMBER(K108),INDEX(Scorecard!$D$54:$D$61,SUMPRODUCT(--(Scorecard!$G$54:$G$60&lt;K108))+1),Scorecard!$D$62)</f>
        <v>0.409483001259379</v>
      </c>
      <c r="AF108" s="0" t="n">
        <f aca="false">IF(ISNUMBER(L108),INDEX(Scorecard!$D$63:$D$68,SUMPRODUCT(--(Scorecard!$G$63:$G$67&lt;L108))+1),Scorecard!$D$69)</f>
        <v>0.322484508656054</v>
      </c>
      <c r="AG108" s="0" t="n">
        <f aca="false">Inputs!$B$10+Scorecard!$J$5*Y108+Scorecard!$J$6*Z108+Scorecard!$J$7*AA108+Scorecard!$J$8*AB108+Scorecard!$J$9*AC108+Scorecard!$J$10*AD108+Scorecard!$J$11*AE108+Scorecard!$J$12*AF108</f>
        <v>-4.85879163422263</v>
      </c>
      <c r="AH108" s="0" t="n">
        <f aca="false">MIN(1-Inputs!$B$13,MAX(Inputs!$B$13,1/(1+EXP(-(Inputs!$B$11*AG108+Inputs!$B$12)))))</f>
        <v>0.00685124273974143</v>
      </c>
      <c r="AI108" s="0" t="n">
        <f aca="false">Inputs!$B$9-Inputs!$B$8*AG108</f>
        <v>627.317968112621</v>
      </c>
      <c r="AJ108" s="0" t="n">
        <f aca="false">RANK(AH108,$AH$5:$AH$2004,0)+COUNTIF($AH$4:AH107,AH108)</f>
        <v>1066</v>
      </c>
      <c r="AK108" s="0" t="n">
        <f aca="false">IF(AJ108&lt;=Deciles!$B$5*(Deciles!$B$4+1),INT((AJ108-1)/(Deciles!$B$4+1))+1,Deciles!$B$5+INT((AJ108-1-Deciles!$B$5*(Deciles!$B$4+1))/Deciles!$B$4)+1)</f>
        <v>6</v>
      </c>
    </row>
    <row r="109" customFormat="false" ht="15" hidden="false" customHeight="false" outlineLevel="0" collapsed="false">
      <c r="A109" s="0" t="n">
        <v>3238</v>
      </c>
      <c r="B109" s="0" t="s">
        <v>152</v>
      </c>
      <c r="C109" s="0" t="n">
        <v>735</v>
      </c>
      <c r="D109" s="0" t="n">
        <v>80</v>
      </c>
      <c r="E109" s="0" t="n">
        <v>69.3261947631836</v>
      </c>
      <c r="F109" s="0" t="n">
        <v>14</v>
      </c>
      <c r="G109" s="0" t="n">
        <v>3.53699994087219</v>
      </c>
      <c r="H109" s="0" t="n">
        <v>-2.89633345603943</v>
      </c>
      <c r="I109" s="0" t="n">
        <v>28</v>
      </c>
      <c r="J109" s="0" t="n">
        <v>11.8814830780029</v>
      </c>
      <c r="K109" s="0" t="n">
        <v>3.70000004768372</v>
      </c>
      <c r="L109" s="0" t="n">
        <v>-0.458333253860474</v>
      </c>
      <c r="M109" s="0" t="n">
        <v>4.74415826797485</v>
      </c>
      <c r="N109" s="0" t="n">
        <v>0</v>
      </c>
      <c r="O109" s="0" t="n">
        <v>0</v>
      </c>
      <c r="P109" s="0" t="s">
        <v>144</v>
      </c>
      <c r="Q109" s="0" t="s">
        <v>153</v>
      </c>
      <c r="R109" s="0" t="n">
        <v>2</v>
      </c>
      <c r="S109" s="0" t="s">
        <v>147</v>
      </c>
      <c r="T109" s="0" t="n">
        <v>0</v>
      </c>
      <c r="U109" s="0" t="n">
        <v>144564.8</v>
      </c>
      <c r="V109" s="0" t="n">
        <v>0.00305131659843028</v>
      </c>
      <c r="W109" s="0" t="n">
        <v>649.312377929688</v>
      </c>
      <c r="X109" s="0" t="n">
        <v>0.00256500346586108</v>
      </c>
      <c r="Y109" s="0" t="n">
        <f aca="false">IF(ISNUMBER(C109),INDEX(Scorecard!$D$5:$D$12,SUMPRODUCT(--(Scorecard!$G$5:$G$11&lt;C109))+1),Scorecard!$D$13)</f>
        <v>0.488358159108655</v>
      </c>
      <c r="Z109" s="0" t="n">
        <f aca="false">IF(ISNUMBER(D109),INDEX(Scorecard!$D$14:$D$17,SUMPRODUCT(--(Scorecard!$G$14:$G$16&lt;D109))+1),Scorecard!$D$18)</f>
        <v>0.0505355481560174</v>
      </c>
      <c r="AA109" s="0" t="n">
        <f aca="false">IF(ISNUMBER(E109),INDEX(Scorecard!$D$19:$D$26,SUMPRODUCT(--(Scorecard!$G$19:$G$25&lt;E109))+1),Scorecard!$D$27)</f>
        <v>0.0530843085177338</v>
      </c>
      <c r="AB109" s="0" t="n">
        <f aca="false">IF(ISNUMBER(F109),INDEX(Scorecard!$D$28:$D$35,SUMPRODUCT(--(Scorecard!$G$28:$G$34&lt;F109))+1),Scorecard!$D$36)</f>
        <v>0.624829191519909</v>
      </c>
      <c r="AC109" s="0" t="n">
        <f aca="false">IF(ISNUMBER(H109),INDEX(Scorecard!$D$37:$D$44,SUMPRODUCT(--(Scorecard!$G$37:$G$43&lt;H109))+1),Scorecard!$D$45)</f>
        <v>1.35057635045042</v>
      </c>
      <c r="AD109" s="0" t="n">
        <f aca="false">IF(ISNUMBER(I109),INDEX(Scorecard!$D$46:$D$52,SUMPRODUCT(--(Scorecard!$G$46:$G$51&lt;I109))+1),Scorecard!$D$53)</f>
        <v>0.123869379412532</v>
      </c>
      <c r="AE109" s="0" t="n">
        <f aca="false">IF(ISNUMBER(K109),INDEX(Scorecard!$D$54:$D$61,SUMPRODUCT(--(Scorecard!$G$54:$G$60&lt;K109))+1),Scorecard!$D$62)</f>
        <v>0.489050497890326</v>
      </c>
      <c r="AF109" s="0" t="n">
        <f aca="false">IF(ISNUMBER(L109),INDEX(Scorecard!$D$63:$D$68,SUMPRODUCT(--(Scorecard!$G$63:$G$67&lt;L109))+1),Scorecard!$D$69)</f>
        <v>0.322484508656054</v>
      </c>
      <c r="AG109" s="0" t="n">
        <f aca="false">Inputs!$B$10+Scorecard!$J$5*Y109+Scorecard!$J$6*Z109+Scorecard!$J$7*AA109+Scorecard!$J$8*AB109+Scorecard!$J$9*AC109+Scorecard!$J$10*AD109+Scorecard!$J$11*AE109+Scorecard!$J$12*AF109</f>
        <v>-5.62105989323851</v>
      </c>
      <c r="AH109" s="0" t="n">
        <f aca="false">MIN(1-Inputs!$B$13,MAX(Inputs!$B$13,1/(1+EXP(-(Inputs!$B$11*AG109+Inputs!$B$12)))))</f>
        <v>0.00305131652105678</v>
      </c>
      <c r="AI109" s="0" t="n">
        <f aca="false">Inputs!$B$9-Inputs!$B$8*AG109</f>
        <v>649.312380854806</v>
      </c>
      <c r="AJ109" s="0" t="n">
        <f aca="false">RANK(AH109,$AH$5:$AH$2004,0)+COUNTIF($AH$4:AH108,AH109)</f>
        <v>1531</v>
      </c>
      <c r="AK109" s="0" t="n">
        <f aca="false">IF(AJ109&lt;=Deciles!$B$5*(Deciles!$B$4+1),INT((AJ109-1)/(Deciles!$B$4+1))+1,Deciles!$B$5+INT((AJ109-1-Deciles!$B$5*(Deciles!$B$4+1))/Deciles!$B$4)+1)</f>
        <v>8</v>
      </c>
    </row>
    <row r="110" customFormat="false" ht="15" hidden="false" customHeight="false" outlineLevel="0" collapsed="false">
      <c r="A110" s="0" t="n">
        <v>3242</v>
      </c>
      <c r="B110" s="0" t="s">
        <v>152</v>
      </c>
      <c r="C110" s="0" t="n">
        <v>679</v>
      </c>
      <c r="D110" s="0" t="n">
        <v>96.7675018310547</v>
      </c>
      <c r="E110" s="0" t="n">
        <v>85.1745681762695</v>
      </c>
      <c r="F110" s="0" t="n">
        <v>46</v>
      </c>
      <c r="G110" s="0" t="n">
        <v>3.55699992179871</v>
      </c>
      <c r="H110" s="0" t="n">
        <v>-2.87633347511292</v>
      </c>
      <c r="I110" s="0" t="n">
        <v>25</v>
      </c>
      <c r="J110" s="0" t="n">
        <v>12.0847320556641</v>
      </c>
      <c r="K110" s="0" t="n">
        <v>4</v>
      </c>
      <c r="L110" s="0" t="n">
        <v>-0.458333492279053</v>
      </c>
      <c r="M110" s="0" t="n">
        <v>4.23436641693115</v>
      </c>
      <c r="N110" s="0" t="n">
        <v>0</v>
      </c>
      <c r="O110" s="0" t="n">
        <v>0</v>
      </c>
      <c r="P110" s="0" t="s">
        <v>140</v>
      </c>
      <c r="Q110" s="0" t="s">
        <v>141</v>
      </c>
      <c r="R110" s="0" t="n">
        <v>2</v>
      </c>
      <c r="S110" s="0" t="s">
        <v>148</v>
      </c>
      <c r="T110" s="0" t="n">
        <v>0</v>
      </c>
      <c r="U110" s="0" t="n">
        <v>177146.45</v>
      </c>
      <c r="V110" s="0" t="n">
        <v>0.0638201609253883</v>
      </c>
      <c r="W110" s="0" t="n">
        <v>565.321716308594</v>
      </c>
      <c r="X110" s="0" t="n">
        <v>0.0962175726890564</v>
      </c>
      <c r="Y110" s="0" t="n">
        <f aca="false">IF(ISNUMBER(C110),INDEX(Scorecard!$D$5:$D$12,SUMPRODUCT(--(Scorecard!$G$5:$G$11&lt;C110))+1),Scorecard!$D$13)</f>
        <v>-0.869677851527538</v>
      </c>
      <c r="Z110" s="0" t="n">
        <f aca="false">IF(ISNUMBER(D110),INDEX(Scorecard!$D$14:$D$17,SUMPRODUCT(--(Scorecard!$G$14:$G$16&lt;D110))+1),Scorecard!$D$18)</f>
        <v>-0.361970872710667</v>
      </c>
      <c r="AA110" s="0" t="n">
        <f aca="false">IF(ISNUMBER(E110),INDEX(Scorecard!$D$19:$D$26,SUMPRODUCT(--(Scorecard!$G$19:$G$25&lt;E110))+1),Scorecard!$D$27)</f>
        <v>-0.219855970853228</v>
      </c>
      <c r="AB110" s="0" t="n">
        <f aca="false">IF(ISNUMBER(F110),INDEX(Scorecard!$D$28:$D$35,SUMPRODUCT(--(Scorecard!$G$28:$G$34&lt;F110))+1),Scorecard!$D$36)</f>
        <v>-0.400689107298307</v>
      </c>
      <c r="AC110" s="0" t="n">
        <f aca="false">IF(ISNUMBER(H110),INDEX(Scorecard!$D$37:$D$44,SUMPRODUCT(--(Scorecard!$G$37:$G$43&lt;H110))+1),Scorecard!$D$45)</f>
        <v>1.35057635045042</v>
      </c>
      <c r="AD110" s="0" t="n">
        <f aca="false">IF(ISNUMBER(I110),INDEX(Scorecard!$D$46:$D$52,SUMPRODUCT(--(Scorecard!$G$46:$G$51&lt;I110))+1),Scorecard!$D$53)</f>
        <v>-0.048559051279741</v>
      </c>
      <c r="AE110" s="0" t="n">
        <f aca="false">IF(ISNUMBER(K110),INDEX(Scorecard!$D$54:$D$61,SUMPRODUCT(--(Scorecard!$G$54:$G$60&lt;K110))+1),Scorecard!$D$62)</f>
        <v>0.489050497890326</v>
      </c>
      <c r="AF110" s="0" t="n">
        <f aca="false">IF(ISNUMBER(L110),INDEX(Scorecard!$D$63:$D$68,SUMPRODUCT(--(Scorecard!$G$63:$G$67&lt;L110))+1),Scorecard!$D$69)</f>
        <v>0.322484508656054</v>
      </c>
      <c r="AG110" s="0" t="n">
        <f aca="false">Inputs!$B$10+Scorecard!$J$5*Y110+Scorecard!$J$6*Z110+Scorecard!$J$7*AA110+Scorecard!$J$8*AB110+Scorecard!$J$9*AC110+Scorecard!$J$10*AD110+Scorecard!$J$11*AE110+Scorecard!$J$12*AF110</f>
        <v>-2.71016470148177</v>
      </c>
      <c r="AH110" s="0" t="n">
        <f aca="false">MIN(1-Inputs!$B$13,MAX(Inputs!$B$13,1/(1+EXP(-(Inputs!$B$11*AG110+Inputs!$B$12)))))</f>
        <v>0.0638201609674149</v>
      </c>
      <c r="AI110" s="0" t="n">
        <f aca="false">Inputs!$B$9-Inputs!$B$8*AG110</f>
        <v>565.321699700907</v>
      </c>
      <c r="AJ110" s="0" t="n">
        <f aca="false">RANK(AH110,$AH$5:$AH$2004,0)+COUNTIF($AH$4:AH109,AH110)</f>
        <v>104</v>
      </c>
      <c r="AK110" s="0" t="n">
        <f aca="false">IF(AJ110&lt;=Deciles!$B$5*(Deciles!$B$4+1),INT((AJ110-1)/(Deciles!$B$4+1))+1,Deciles!$B$5+INT((AJ110-1-Deciles!$B$5*(Deciles!$B$4+1))/Deciles!$B$4)+1)</f>
        <v>1</v>
      </c>
    </row>
    <row r="111" customFormat="false" ht="15" hidden="false" customHeight="false" outlineLevel="0" collapsed="false">
      <c r="A111" s="0" t="n">
        <v>3261</v>
      </c>
      <c r="B111" s="0" t="s">
        <v>152</v>
      </c>
      <c r="C111" s="0" t="n">
        <v>714</v>
      </c>
      <c r="D111" s="0" t="n">
        <v>91.1978607177734</v>
      </c>
      <c r="E111" s="0" t="n">
        <v>71.586540222168</v>
      </c>
      <c r="F111" s="0" t="n">
        <v>29</v>
      </c>
      <c r="G111" s="0" t="n">
        <v>4.65100002288818</v>
      </c>
      <c r="H111" s="0" t="n">
        <v>-1.78233337402344</v>
      </c>
      <c r="I111" s="0" t="n">
        <v>54</v>
      </c>
      <c r="J111" s="0" t="n">
        <v>12.5594053268433</v>
      </c>
      <c r="K111" s="0" t="n">
        <v>3.70000004768372</v>
      </c>
      <c r="L111" s="0" t="n">
        <v>-0.458333253860474</v>
      </c>
      <c r="M111" s="0" t="n">
        <v>4.74415826797485</v>
      </c>
      <c r="N111" s="0" t="n">
        <v>0</v>
      </c>
      <c r="O111" s="0" t="n">
        <v>0</v>
      </c>
      <c r="P111" s="0" t="s">
        <v>144</v>
      </c>
      <c r="Q111" s="0" t="s">
        <v>141</v>
      </c>
      <c r="R111" s="0" t="n">
        <v>1</v>
      </c>
      <c r="S111" s="0" t="s">
        <v>147</v>
      </c>
      <c r="T111" s="0" t="n">
        <v>0</v>
      </c>
      <c r="U111" s="0" t="n">
        <v>284760.84</v>
      </c>
      <c r="V111" s="0" t="n">
        <v>0.0102818766608834</v>
      </c>
      <c r="W111" s="0" t="n">
        <v>616.237548828125</v>
      </c>
      <c r="X111" s="0" t="n">
        <v>0.00932471361011267</v>
      </c>
      <c r="Y111" s="0" t="n">
        <f aca="false">IF(ISNUMBER(C111),INDEX(Scorecard!$D$5:$D$12,SUMPRODUCT(--(Scorecard!$G$5:$G$11&lt;C111))+1),Scorecard!$D$13)</f>
        <v>-0.0290424113398221</v>
      </c>
      <c r="Z111" s="0" t="n">
        <f aca="false">IF(ISNUMBER(D111),INDEX(Scorecard!$D$14:$D$17,SUMPRODUCT(--(Scorecard!$G$14:$G$16&lt;D111))+1),Scorecard!$D$18)</f>
        <v>-0.361970872710667</v>
      </c>
      <c r="AA111" s="0" t="n">
        <f aca="false">IF(ISNUMBER(E111),INDEX(Scorecard!$D$19:$D$26,SUMPRODUCT(--(Scorecard!$G$19:$G$25&lt;E111))+1),Scorecard!$D$27)</f>
        <v>0.0530843085177338</v>
      </c>
      <c r="AB111" s="0" t="n">
        <f aca="false">IF(ISNUMBER(F111),INDEX(Scorecard!$D$28:$D$35,SUMPRODUCT(--(Scorecard!$G$28:$G$34&lt;F111))+1),Scorecard!$D$36)</f>
        <v>0.165097008946478</v>
      </c>
      <c r="AC111" s="0" t="n">
        <f aca="false">IF(ISNUMBER(H111),INDEX(Scorecard!$D$37:$D$44,SUMPRODUCT(--(Scorecard!$G$37:$G$43&lt;H111))+1),Scorecard!$D$45)</f>
        <v>1.35057635045042</v>
      </c>
      <c r="AD111" s="0" t="n">
        <f aca="false">IF(ISNUMBER(I111),INDEX(Scorecard!$D$46:$D$52,SUMPRODUCT(--(Scorecard!$G$46:$G$51&lt;I111))+1),Scorecard!$D$53)</f>
        <v>0.818882373006414</v>
      </c>
      <c r="AE111" s="0" t="n">
        <f aca="false">IF(ISNUMBER(K111),INDEX(Scorecard!$D$54:$D$61,SUMPRODUCT(--(Scorecard!$G$54:$G$60&lt;K111))+1),Scorecard!$D$62)</f>
        <v>0.489050497890326</v>
      </c>
      <c r="AF111" s="0" t="n">
        <f aca="false">IF(ISNUMBER(L111),INDEX(Scorecard!$D$63:$D$68,SUMPRODUCT(--(Scorecard!$G$63:$G$67&lt;L111))+1),Scorecard!$D$69)</f>
        <v>0.322484508656054</v>
      </c>
      <c r="AG111" s="0" t="n">
        <f aca="false">Inputs!$B$10+Scorecard!$J$5*Y111+Scorecard!$J$6*Z111+Scorecard!$J$7*AA111+Scorecard!$J$8*AB111+Scorecard!$J$9*AC111+Scorecard!$J$10*AD111+Scorecard!$J$11*AE111+Scorecard!$J$12*AF111</f>
        <v>-4.47477309984663</v>
      </c>
      <c r="AH111" s="0" t="n">
        <f aca="false">MIN(1-Inputs!$B$13,MAX(Inputs!$B$13,1/(1+EXP(-(Inputs!$B$11*AG111+Inputs!$B$12)))))</f>
        <v>0.0102818766791298</v>
      </c>
      <c r="AI111" s="0" t="n">
        <f aca="false">Inputs!$B$9-Inputs!$B$8*AG111</f>
        <v>616.237535409547</v>
      </c>
      <c r="AJ111" s="0" t="n">
        <f aca="false">RANK(AH111,$AH$5:$AH$2004,0)+COUNTIF($AH$4:AH110,AH111)</f>
        <v>798</v>
      </c>
      <c r="AK111" s="0" t="n">
        <f aca="false">IF(AJ111&lt;=Deciles!$B$5*(Deciles!$B$4+1),INT((AJ111-1)/(Deciles!$B$4+1))+1,Deciles!$B$5+INT((AJ111-1-Deciles!$B$5*(Deciles!$B$4+1))/Deciles!$B$4)+1)</f>
        <v>4</v>
      </c>
    </row>
    <row r="112" customFormat="false" ht="15" hidden="false" customHeight="false" outlineLevel="0" collapsed="false">
      <c r="A112" s="0" t="n">
        <v>3262</v>
      </c>
      <c r="B112" s="0" t="s">
        <v>157</v>
      </c>
      <c r="C112" s="0" t="n">
        <v>728</v>
      </c>
      <c r="D112" s="0" t="n">
        <v>80</v>
      </c>
      <c r="E112" s="0" t="n">
        <v>75.7303924560547</v>
      </c>
      <c r="F112" s="0" t="n">
        <v>50</v>
      </c>
      <c r="G112" s="0" t="n">
        <v>4.00899982452393</v>
      </c>
      <c r="H112" s="0" t="n">
        <v>0.125666379928589</v>
      </c>
      <c r="I112" s="0" t="n">
        <v>11</v>
      </c>
      <c r="J112" s="0" t="n">
        <v>12.9258804321289</v>
      </c>
      <c r="K112" s="0" t="n">
        <v>3.32307696342468</v>
      </c>
      <c r="L112" s="0" t="n">
        <v>-0.276922941207886</v>
      </c>
      <c r="M112" s="0" t="n">
        <v>4.3403639793396</v>
      </c>
      <c r="N112" s="0" t="n">
        <v>0</v>
      </c>
      <c r="O112" s="0" t="n">
        <v>0</v>
      </c>
      <c r="P112" s="0" t="s">
        <v>144</v>
      </c>
      <c r="Q112" s="0" t="s">
        <v>141</v>
      </c>
      <c r="R112" s="0" t="n">
        <v>1</v>
      </c>
      <c r="S112" s="0" t="s">
        <v>147</v>
      </c>
      <c r="T112" s="0" t="n">
        <v>0</v>
      </c>
      <c r="U112" s="0" t="n">
        <v>410807.75</v>
      </c>
      <c r="V112" s="0" t="n">
        <v>0.0200209654867649</v>
      </c>
      <c r="W112" s="0" t="n">
        <v>597.934387207031</v>
      </c>
      <c r="X112" s="0" t="n">
        <v>0.0121183702722192</v>
      </c>
      <c r="Y112" s="0" t="n">
        <f aca="false">IF(ISNUMBER(C112),INDEX(Scorecard!$D$5:$D$12,SUMPRODUCT(--(Scorecard!$G$5:$G$11&lt;C112))+1),Scorecard!$D$13)</f>
        <v>-0.0290424113398221</v>
      </c>
      <c r="Z112" s="0" t="n">
        <f aca="false">IF(ISNUMBER(D112),INDEX(Scorecard!$D$14:$D$17,SUMPRODUCT(--(Scorecard!$G$14:$G$16&lt;D112))+1),Scorecard!$D$18)</f>
        <v>0.0505355481560174</v>
      </c>
      <c r="AA112" s="0" t="n">
        <f aca="false">IF(ISNUMBER(E112),INDEX(Scorecard!$D$19:$D$26,SUMPRODUCT(--(Scorecard!$G$19:$G$25&lt;E112))+1),Scorecard!$D$27)</f>
        <v>-0.0341578513653732</v>
      </c>
      <c r="AB112" s="0" t="n">
        <f aca="false">IF(ISNUMBER(F112),INDEX(Scorecard!$D$28:$D$35,SUMPRODUCT(--(Scorecard!$G$28:$G$34&lt;F112))+1),Scorecard!$D$36)</f>
        <v>-0.400689107298307</v>
      </c>
      <c r="AC112" s="0" t="n">
        <f aca="false">IF(ISNUMBER(H112),INDEX(Scorecard!$D$37:$D$44,SUMPRODUCT(--(Scorecard!$G$37:$G$43&lt;H112))+1),Scorecard!$D$45)</f>
        <v>0.102184252677548</v>
      </c>
      <c r="AD112" s="0" t="n">
        <f aca="false">IF(ISNUMBER(I112),INDEX(Scorecard!$D$46:$D$52,SUMPRODUCT(--(Scorecard!$G$46:$G$51&lt;I112))+1),Scorecard!$D$53)</f>
        <v>-0.114272400683245</v>
      </c>
      <c r="AE112" s="0" t="n">
        <f aca="false">IF(ISNUMBER(K112),INDEX(Scorecard!$D$54:$D$61,SUMPRODUCT(--(Scorecard!$G$54:$G$60&lt;K112))+1),Scorecard!$D$62)</f>
        <v>0.489050497890326</v>
      </c>
      <c r="AF112" s="0" t="n">
        <f aca="false">IF(ISNUMBER(L112),INDEX(Scorecard!$D$63:$D$68,SUMPRODUCT(--(Scorecard!$G$63:$G$67&lt;L112))+1),Scorecard!$D$69)</f>
        <v>0.322484508656054</v>
      </c>
      <c r="AG112" s="0" t="n">
        <f aca="false">Inputs!$B$10+Scorecard!$J$5*Y112+Scorecard!$J$6*Z112+Scorecard!$J$7*AA112+Scorecard!$J$8*AB112+Scorecard!$J$9*AC112+Scorecard!$J$10*AD112+Scorecard!$J$11*AE112+Scorecard!$J$12*AF112</f>
        <v>-3.84043464160276</v>
      </c>
      <c r="AH112" s="0" t="n">
        <f aca="false">MIN(1-Inputs!$B$13,MAX(Inputs!$B$13,1/(1+EXP(-(Inputs!$B$11*AG112+Inputs!$B$12)))))</f>
        <v>0.0200209649745891</v>
      </c>
      <c r="AI112" s="0" t="n">
        <f aca="false">Inputs!$B$9-Inputs!$B$8*AG112</f>
        <v>597.934396450475</v>
      </c>
      <c r="AJ112" s="0" t="n">
        <f aca="false">RANK(AH112,$AH$5:$AH$2004,0)+COUNTIF($AH$4:AH111,AH112)</f>
        <v>455</v>
      </c>
      <c r="AK112" s="0" t="n">
        <f aca="false">IF(AJ112&lt;=Deciles!$B$5*(Deciles!$B$4+1),INT((AJ112-1)/(Deciles!$B$4+1))+1,Deciles!$B$5+INT((AJ112-1-Deciles!$B$5*(Deciles!$B$4+1))/Deciles!$B$4)+1)</f>
        <v>3</v>
      </c>
    </row>
    <row r="113" customFormat="false" ht="15" hidden="false" customHeight="false" outlineLevel="0" collapsed="false">
      <c r="A113" s="0" t="n">
        <v>3263</v>
      </c>
      <c r="B113" s="0" t="s">
        <v>143</v>
      </c>
      <c r="C113" s="0" t="n">
        <v>793</v>
      </c>
      <c r="D113" s="0" t="n">
        <v>62.8162078857422</v>
      </c>
      <c r="E113" s="0" t="n">
        <v>48.5562210083008</v>
      </c>
      <c r="F113" s="0" t="n">
        <v>50</v>
      </c>
      <c r="G113" s="0" t="n">
        <v>3.51500010490418</v>
      </c>
      <c r="H113" s="0" t="n">
        <v>0.28166675567627</v>
      </c>
      <c r="I113" s="0" t="n">
        <v>43</v>
      </c>
      <c r="J113" s="0" t="n">
        <v>11.8827886581421</v>
      </c>
      <c r="K113" s="0" t="n">
        <v>9.63333320617676</v>
      </c>
      <c r="L113" s="0" t="n">
        <v>5.0717945098877</v>
      </c>
      <c r="M113" s="0" t="n">
        <v>2.57371878623962</v>
      </c>
      <c r="N113" s="0" t="n">
        <v>0</v>
      </c>
      <c r="O113" s="0" t="n">
        <v>0</v>
      </c>
      <c r="P113" s="0" t="s">
        <v>144</v>
      </c>
      <c r="Q113" s="0" t="s">
        <v>141</v>
      </c>
      <c r="R113" s="0" t="n">
        <v>2</v>
      </c>
      <c r="S113" s="0" t="s">
        <v>149</v>
      </c>
      <c r="T113" s="0" t="n">
        <v>0</v>
      </c>
      <c r="U113" s="0" t="n">
        <v>144753.66</v>
      </c>
      <c r="V113" s="0" t="n">
        <v>0.00261463434435427</v>
      </c>
      <c r="W113" s="0" t="n">
        <v>653.504272460938</v>
      </c>
      <c r="X113" s="0" t="n">
        <v>0.0018469049828127</v>
      </c>
      <c r="Y113" s="0" t="n">
        <f aca="false">IF(ISNUMBER(C113),INDEX(Scorecard!$D$5:$D$12,SUMPRODUCT(--(Scorecard!$G$5:$G$11&lt;C113))+1),Scorecard!$D$13)</f>
        <v>2.19112706886128</v>
      </c>
      <c r="Z113" s="0" t="n">
        <f aca="false">IF(ISNUMBER(D113),INDEX(Scorecard!$D$14:$D$17,SUMPRODUCT(--(Scorecard!$G$14:$G$16&lt;D113))+1),Scorecard!$D$18)</f>
        <v>0.248677243387958</v>
      </c>
      <c r="AA113" s="0" t="n">
        <f aca="false">IF(ISNUMBER(E113),INDEX(Scorecard!$D$19:$D$26,SUMPRODUCT(--(Scorecard!$G$19:$G$25&lt;E113))+1),Scorecard!$D$27)</f>
        <v>0.57899015159425</v>
      </c>
      <c r="AB113" s="0" t="n">
        <f aca="false">IF(ISNUMBER(F113),INDEX(Scorecard!$D$28:$D$35,SUMPRODUCT(--(Scorecard!$G$28:$G$34&lt;F113))+1),Scorecard!$D$36)</f>
        <v>-0.400689107298307</v>
      </c>
      <c r="AC113" s="0" t="n">
        <f aca="false">IF(ISNUMBER(H113),INDEX(Scorecard!$D$37:$D$44,SUMPRODUCT(--(Scorecard!$G$37:$G$43&lt;H113))+1),Scorecard!$D$45)</f>
        <v>-0.0679520129233634</v>
      </c>
      <c r="AD113" s="0" t="n">
        <f aca="false">IF(ISNUMBER(I113),INDEX(Scorecard!$D$46:$D$52,SUMPRODUCT(--(Scorecard!$G$46:$G$51&lt;I113))+1),Scorecard!$D$53)</f>
        <v>0.818882373006414</v>
      </c>
      <c r="AE113" s="0" t="n">
        <f aca="false">IF(ISNUMBER(K113),INDEX(Scorecard!$D$54:$D$61,SUMPRODUCT(--(Scorecard!$G$54:$G$60&lt;K113))+1),Scorecard!$D$62)</f>
        <v>-0.541917179454542</v>
      </c>
      <c r="AF113" s="0" t="n">
        <f aca="false">IF(ISNUMBER(L113),INDEX(Scorecard!$D$63:$D$68,SUMPRODUCT(--(Scorecard!$G$63:$G$67&lt;L113))+1),Scorecard!$D$69)</f>
        <v>0.322484508656054</v>
      </c>
      <c r="AG113" s="0" t="n">
        <f aca="false">Inputs!$B$10+Scorecard!$J$5*Y113+Scorecard!$J$6*Z113+Scorecard!$J$7*AA113+Scorecard!$J$8*AB113+Scorecard!$J$9*AC113+Scorecard!$J$10*AD113+Scorecard!$J$11*AE113+Scorecard!$J$12*AF113</f>
        <v>-5.76633963152138</v>
      </c>
      <c r="AH113" s="0" t="n">
        <f aca="false">MIN(1-Inputs!$B$13,MAX(Inputs!$B$13,1/(1+EXP(-(Inputs!$B$11*AG113+Inputs!$B$12)))))</f>
        <v>0.00261463426722578</v>
      </c>
      <c r="AI113" s="0" t="n">
        <f aca="false">Inputs!$B$9-Inputs!$B$8*AG113</f>
        <v>653.504268014053</v>
      </c>
      <c r="AJ113" s="0" t="n">
        <f aca="false">RANK(AH113,$AH$5:$AH$2004,0)+COUNTIF($AH$4:AH112,AH113)</f>
        <v>1615</v>
      </c>
      <c r="AK113" s="0" t="n">
        <f aca="false">IF(AJ113&lt;=Deciles!$B$5*(Deciles!$B$4+1),INT((AJ113-1)/(Deciles!$B$4+1))+1,Deciles!$B$5+INT((AJ113-1-Deciles!$B$5*(Deciles!$B$4+1))/Deciles!$B$4)+1)</f>
        <v>9</v>
      </c>
    </row>
    <row r="114" customFormat="false" ht="15" hidden="false" customHeight="false" outlineLevel="0" collapsed="false">
      <c r="A114" s="0" t="n">
        <v>3293</v>
      </c>
      <c r="B114" s="0" t="s">
        <v>143</v>
      </c>
      <c r="C114" s="0" t="n">
        <v>830</v>
      </c>
      <c r="D114" s="0" t="n">
        <v>70.5963668823242</v>
      </c>
      <c r="E114" s="0" t="n">
        <v>68.71484375</v>
      </c>
      <c r="F114" s="0" t="n">
        <v>33</v>
      </c>
      <c r="G114" s="0" t="n">
        <v>3.51399993896484</v>
      </c>
      <c r="H114" s="0" t="n">
        <v>0.280666589736939</v>
      </c>
      <c r="I114" s="0" t="n">
        <v>10</v>
      </c>
      <c r="J114" s="0" t="n">
        <v>12.4290857315064</v>
      </c>
      <c r="K114" s="0" t="n">
        <v>9.23333358764648</v>
      </c>
      <c r="L114" s="0" t="n">
        <v>5.07179498672485</v>
      </c>
      <c r="M114" s="0" t="n">
        <v>1.84646689891815</v>
      </c>
      <c r="N114" s="0" t="n">
        <v>0</v>
      </c>
      <c r="O114" s="0" t="n">
        <v>0</v>
      </c>
      <c r="P114" s="0" t="s">
        <v>144</v>
      </c>
      <c r="Q114" s="0" t="s">
        <v>160</v>
      </c>
      <c r="R114" s="0" t="n">
        <v>2</v>
      </c>
      <c r="S114" s="0" t="s">
        <v>161</v>
      </c>
      <c r="T114" s="0" t="n">
        <v>0</v>
      </c>
      <c r="U114" s="0" t="n">
        <v>249967.28</v>
      </c>
      <c r="V114" s="0" t="n">
        <v>0.00272009125910699</v>
      </c>
      <c r="W114" s="0" t="n">
        <v>652.431274414063</v>
      </c>
      <c r="X114" s="0" t="n">
        <v>0.0011333879083395</v>
      </c>
      <c r="Y114" s="0" t="n">
        <f aca="false">IF(ISNUMBER(C114),INDEX(Scorecard!$D$5:$D$12,SUMPRODUCT(--(Scorecard!$G$5:$G$11&lt;C114))+1),Scorecard!$D$13)</f>
        <v>2.19112706886128</v>
      </c>
      <c r="Z114" s="0" t="n">
        <f aca="false">IF(ISNUMBER(D114),INDEX(Scorecard!$D$14:$D$17,SUMPRODUCT(--(Scorecard!$G$14:$G$16&lt;D114))+1),Scorecard!$D$18)</f>
        <v>0.128579646629417</v>
      </c>
      <c r="AA114" s="0" t="n">
        <f aca="false">IF(ISNUMBER(E114),INDEX(Scorecard!$D$19:$D$26,SUMPRODUCT(--(Scorecard!$G$19:$G$25&lt;E114))+1),Scorecard!$D$27)</f>
        <v>0.0530843085177338</v>
      </c>
      <c r="AB114" s="0" t="n">
        <f aca="false">IF(ISNUMBER(F114),INDEX(Scorecard!$D$28:$D$35,SUMPRODUCT(--(Scorecard!$G$28:$G$34&lt;F114))+1),Scorecard!$D$36)</f>
        <v>-0.0008456427959252</v>
      </c>
      <c r="AC114" s="0" t="n">
        <f aca="false">IF(ISNUMBER(H114),INDEX(Scorecard!$D$37:$D$44,SUMPRODUCT(--(Scorecard!$G$37:$G$43&lt;H114))+1),Scorecard!$D$45)</f>
        <v>-0.0679520129233634</v>
      </c>
      <c r="AD114" s="0" t="n">
        <f aca="false">IF(ISNUMBER(I114),INDEX(Scorecard!$D$46:$D$52,SUMPRODUCT(--(Scorecard!$G$46:$G$51&lt;I114))+1),Scorecard!$D$53)</f>
        <v>-0.114272400683245</v>
      </c>
      <c r="AE114" s="0" t="n">
        <f aca="false">IF(ISNUMBER(K114),INDEX(Scorecard!$D$54:$D$61,SUMPRODUCT(--(Scorecard!$G$54:$G$60&lt;K114))+1),Scorecard!$D$62)</f>
        <v>-0.541917179454542</v>
      </c>
      <c r="AF114" s="0" t="n">
        <f aca="false">IF(ISNUMBER(L114),INDEX(Scorecard!$D$63:$D$68,SUMPRODUCT(--(Scorecard!$G$63:$G$67&lt;L114))+1),Scorecard!$D$69)</f>
        <v>0.322484508656054</v>
      </c>
      <c r="AG114" s="0" t="n">
        <f aca="false">Inputs!$B$10+Scorecard!$J$5*Y114+Scorecard!$J$6*Z114+Scorecard!$J$7*AA114+Scorecard!$J$8*AB114+Scorecard!$J$9*AC114+Scorecard!$J$10*AD114+Scorecard!$J$11*AE114+Scorecard!$J$12*AF114</f>
        <v>-5.72915183153752</v>
      </c>
      <c r="AH114" s="0" t="n">
        <f aca="false">MIN(1-Inputs!$B$13,MAX(Inputs!$B$13,1/(1+EXP(-(Inputs!$B$11*AG114+Inputs!$B$12)))))</f>
        <v>0.00272009132345738</v>
      </c>
      <c r="AI114" s="0" t="n">
        <f aca="false">Inputs!$B$9-Inputs!$B$8*AG114</f>
        <v>652.431254921688</v>
      </c>
      <c r="AJ114" s="0" t="n">
        <f aca="false">RANK(AH114,$AH$5:$AH$2004,0)+COUNTIF($AH$4:AH113,AH114)</f>
        <v>1591</v>
      </c>
      <c r="AK114" s="0" t="n">
        <f aca="false">IF(AJ114&lt;=Deciles!$B$5*(Deciles!$B$4+1),INT((AJ114-1)/(Deciles!$B$4+1))+1,Deciles!$B$5+INT((AJ114-1-Deciles!$B$5*(Deciles!$B$4+1))/Deciles!$B$4)+1)</f>
        <v>8</v>
      </c>
    </row>
    <row r="115" customFormat="false" ht="15" hidden="false" customHeight="false" outlineLevel="0" collapsed="false">
      <c r="A115" s="0" t="n">
        <v>3294</v>
      </c>
      <c r="B115" s="0" t="s">
        <v>150</v>
      </c>
      <c r="C115" s="0" t="n">
        <v>684</v>
      </c>
      <c r="D115" s="0" t="n">
        <v>83.5048065185547</v>
      </c>
      <c r="E115" s="0" t="n">
        <v>56.7930488586426</v>
      </c>
      <c r="F115" s="0" t="n">
        <v>32</v>
      </c>
      <c r="G115" s="0" t="n">
        <v>4.88299989700317</v>
      </c>
      <c r="H115" s="0" t="n">
        <v>-1.75033330917358</v>
      </c>
      <c r="I115" s="0" t="n">
        <v>68</v>
      </c>
      <c r="J115" s="0" t="n">
        <v>12.6370811462402</v>
      </c>
      <c r="K115" s="0" t="n">
        <v>4.80000019073486</v>
      </c>
      <c r="L115" s="0" t="n">
        <v>-0.208333015441895</v>
      </c>
      <c r="M115" s="0" t="n">
        <v>6.28858661651611</v>
      </c>
      <c r="N115" s="0" t="n">
        <v>0</v>
      </c>
      <c r="O115" s="0" t="n">
        <v>0</v>
      </c>
      <c r="P115" s="0" t="s">
        <v>144</v>
      </c>
      <c r="Q115" s="0" t="s">
        <v>141</v>
      </c>
      <c r="R115" s="0" t="n">
        <v>1</v>
      </c>
      <c r="S115" s="0" t="s">
        <v>149</v>
      </c>
      <c r="T115" s="0" t="n">
        <v>0</v>
      </c>
      <c r="U115" s="0" t="n">
        <v>307761.66</v>
      </c>
      <c r="V115" s="0" t="n">
        <v>0.019002191722393</v>
      </c>
      <c r="W115" s="0" t="n">
        <v>599.3759765625</v>
      </c>
      <c r="X115" s="0" t="n">
        <v>0.0167565941810608</v>
      </c>
      <c r="Y115" s="0" t="n">
        <f aca="false">IF(ISNUMBER(C115),INDEX(Scorecard!$D$5:$D$12,SUMPRODUCT(--(Scorecard!$G$5:$G$11&lt;C115))+1),Scorecard!$D$13)</f>
        <v>-0.869677851527538</v>
      </c>
      <c r="Z115" s="0" t="n">
        <f aca="false">IF(ISNUMBER(D115),INDEX(Scorecard!$D$14:$D$17,SUMPRODUCT(--(Scorecard!$G$14:$G$16&lt;D115))+1),Scorecard!$D$18)</f>
        <v>0.0505355481560174</v>
      </c>
      <c r="AA115" s="0" t="n">
        <f aca="false">IF(ISNUMBER(E115),INDEX(Scorecard!$D$19:$D$26,SUMPRODUCT(--(Scorecard!$G$19:$G$25&lt;E115))+1),Scorecard!$D$27)</f>
        <v>0.285899340811827</v>
      </c>
      <c r="AB115" s="0" t="n">
        <f aca="false">IF(ISNUMBER(F115),INDEX(Scorecard!$D$28:$D$35,SUMPRODUCT(--(Scorecard!$G$28:$G$34&lt;F115))+1),Scorecard!$D$36)</f>
        <v>0.126913191054783</v>
      </c>
      <c r="AC115" s="0" t="n">
        <f aca="false">IF(ISNUMBER(H115),INDEX(Scorecard!$D$37:$D$44,SUMPRODUCT(--(Scorecard!$G$37:$G$43&lt;H115))+1),Scorecard!$D$45)</f>
        <v>1.35057635045042</v>
      </c>
      <c r="AD115" s="0" t="n">
        <f aca="false">IF(ISNUMBER(I115),INDEX(Scorecard!$D$46:$D$52,SUMPRODUCT(--(Scorecard!$G$46:$G$51&lt;I115))+1),Scorecard!$D$53)</f>
        <v>0.818882373006414</v>
      </c>
      <c r="AE115" s="0" t="n">
        <f aca="false">IF(ISNUMBER(K115),INDEX(Scorecard!$D$54:$D$61,SUMPRODUCT(--(Scorecard!$G$54:$G$60&lt;K115))+1),Scorecard!$D$62)</f>
        <v>0.409483001259379</v>
      </c>
      <c r="AF115" s="0" t="n">
        <f aca="false">IF(ISNUMBER(L115),INDEX(Scorecard!$D$63:$D$68,SUMPRODUCT(--(Scorecard!$G$63:$G$67&lt;L115))+1),Scorecard!$D$69)</f>
        <v>0.322484508656054</v>
      </c>
      <c r="AG115" s="0" t="n">
        <f aca="false">Inputs!$B$10+Scorecard!$J$5*Y115+Scorecard!$J$6*Z115+Scorecard!$J$7*AA115+Scorecard!$J$8*AB115+Scorecard!$J$9*AC115+Scorecard!$J$10*AD115+Scorecard!$J$11*AE115+Scorecard!$J$12*AF115</f>
        <v>-3.89039552153179</v>
      </c>
      <c r="AH115" s="0" t="n">
        <f aca="false">MIN(1-Inputs!$B$13,MAX(Inputs!$B$13,1/(1+EXP(-(Inputs!$B$11*AG115+Inputs!$B$12)))))</f>
        <v>0.0190021914688924</v>
      </c>
      <c r="AI115" s="0" t="n">
        <f aca="false">Inputs!$B$9-Inputs!$B$8*AG115</f>
        <v>599.375962724716</v>
      </c>
      <c r="AJ115" s="0" t="n">
        <f aca="false">RANK(AH115,$AH$5:$AH$2004,0)+COUNTIF($AH$4:AH114,AH115)</f>
        <v>472</v>
      </c>
      <c r="AK115" s="0" t="n">
        <f aca="false">IF(AJ115&lt;=Deciles!$B$5*(Deciles!$B$4+1),INT((AJ115-1)/(Deciles!$B$4+1))+1,Deciles!$B$5+INT((AJ115-1-Deciles!$B$5*(Deciles!$B$4+1))/Deciles!$B$4)+1)</f>
        <v>3</v>
      </c>
    </row>
    <row r="116" customFormat="false" ht="15" hidden="false" customHeight="false" outlineLevel="0" collapsed="false">
      <c r="A116" s="0" t="n">
        <v>3308</v>
      </c>
      <c r="B116" s="0" t="s">
        <v>158</v>
      </c>
      <c r="C116" s="0" t="n">
        <v>682</v>
      </c>
      <c r="D116" s="0" t="n">
        <v>80</v>
      </c>
      <c r="E116" s="0" t="n">
        <v>67.8962173461914</v>
      </c>
      <c r="F116" s="0" t="n">
        <v>29</v>
      </c>
      <c r="G116" s="0" t="n">
        <v>4.88600015640259</v>
      </c>
      <c r="H116" s="0" t="n">
        <v>1.96933341026306</v>
      </c>
      <c r="I116" s="0" t="n">
        <v>35</v>
      </c>
      <c r="J116" s="0" t="n">
        <v>12.4086427688599</v>
      </c>
      <c r="K116" s="0" t="n">
        <v>7.13333320617676</v>
      </c>
      <c r="L116" s="0" t="n">
        <v>2.71025609970093</v>
      </c>
      <c r="M116" s="0" t="n">
        <v>0.509527981281281</v>
      </c>
      <c r="N116" s="0" t="n">
        <v>0</v>
      </c>
      <c r="O116" s="0" t="n">
        <v>0</v>
      </c>
      <c r="P116" s="0" t="s">
        <v>140</v>
      </c>
      <c r="Q116" s="0" t="s">
        <v>141</v>
      </c>
      <c r="R116" s="0" t="n">
        <v>1</v>
      </c>
      <c r="S116" s="0" t="s">
        <v>149</v>
      </c>
      <c r="T116" s="0" t="n">
        <v>0</v>
      </c>
      <c r="U116" s="0" t="n">
        <v>244909.16</v>
      </c>
      <c r="V116" s="0" t="n">
        <v>0.0555503256618977</v>
      </c>
      <c r="W116" s="0" t="n">
        <v>569.315673828125</v>
      </c>
      <c r="X116" s="0" t="n">
        <v>0.0205419585108757</v>
      </c>
      <c r="Y116" s="0" t="n">
        <f aca="false">IF(ISNUMBER(C116),INDEX(Scorecard!$D$5:$D$12,SUMPRODUCT(--(Scorecard!$G$5:$G$11&lt;C116))+1),Scorecard!$D$13)</f>
        <v>-0.869677851527538</v>
      </c>
      <c r="Z116" s="0" t="n">
        <f aca="false">IF(ISNUMBER(D116),INDEX(Scorecard!$D$14:$D$17,SUMPRODUCT(--(Scorecard!$G$14:$G$16&lt;D116))+1),Scorecard!$D$18)</f>
        <v>0.0505355481560174</v>
      </c>
      <c r="AA116" s="0" t="n">
        <f aca="false">IF(ISNUMBER(E116),INDEX(Scorecard!$D$19:$D$26,SUMPRODUCT(--(Scorecard!$G$19:$G$25&lt;E116))+1),Scorecard!$D$27)</f>
        <v>0.0530843085177338</v>
      </c>
      <c r="AB116" s="0" t="n">
        <f aca="false">IF(ISNUMBER(F116),INDEX(Scorecard!$D$28:$D$35,SUMPRODUCT(--(Scorecard!$G$28:$G$34&lt;F116))+1),Scorecard!$D$36)</f>
        <v>0.165097008946478</v>
      </c>
      <c r="AC116" s="0" t="n">
        <f aca="false">IF(ISNUMBER(H116),INDEX(Scorecard!$D$37:$D$44,SUMPRODUCT(--(Scorecard!$G$37:$G$43&lt;H116))+1),Scorecard!$D$45)</f>
        <v>-0.975503570149195</v>
      </c>
      <c r="AD116" s="0" t="n">
        <f aca="false">IF(ISNUMBER(I116),INDEX(Scorecard!$D$46:$D$52,SUMPRODUCT(--(Scorecard!$G$46:$G$51&lt;I116))+1),Scorecard!$D$53)</f>
        <v>0.123869379412532</v>
      </c>
      <c r="AE116" s="0" t="n">
        <f aca="false">IF(ISNUMBER(K116),INDEX(Scorecard!$D$54:$D$61,SUMPRODUCT(--(Scorecard!$G$54:$G$60&lt;K116))+1),Scorecard!$D$62)</f>
        <v>-0.541917179454542</v>
      </c>
      <c r="AF116" s="0" t="n">
        <f aca="false">IF(ISNUMBER(L116),INDEX(Scorecard!$D$63:$D$68,SUMPRODUCT(--(Scorecard!$G$63:$G$67&lt;L116))+1),Scorecard!$D$69)</f>
        <v>0.322484508656054</v>
      </c>
      <c r="AG116" s="0" t="n">
        <f aca="false">Inputs!$B$10+Scorecard!$J$5*Y116+Scorecard!$J$6*Z116+Scorecard!$J$7*AA116+Scorecard!$J$8*AB116+Scorecard!$J$9*AC116+Scorecard!$J$10*AD116+Scorecard!$J$11*AE116+Scorecard!$J$12*AF116</f>
        <v>-2.84858570234412</v>
      </c>
      <c r="AH116" s="0" t="n">
        <f aca="false">MIN(1-Inputs!$B$13,MAX(Inputs!$B$13,1/(1+EXP(-(Inputs!$B$11*AG116+Inputs!$B$12)))))</f>
        <v>0.0555503271796153</v>
      </c>
      <c r="AI116" s="0" t="n">
        <f aca="false">Inputs!$B$9-Inputs!$B$8*AG116</f>
        <v>569.315685530887</v>
      </c>
      <c r="AJ116" s="0" t="n">
        <f aca="false">RANK(AH116,$AH$5:$AH$2004,0)+COUNTIF($AH$4:AH115,AH116)</f>
        <v>129</v>
      </c>
      <c r="AK116" s="0" t="n">
        <f aca="false">IF(AJ116&lt;=Deciles!$B$5*(Deciles!$B$4+1),INT((AJ116-1)/(Deciles!$B$4+1))+1,Deciles!$B$5+INT((AJ116-1-Deciles!$B$5*(Deciles!$B$4+1))/Deciles!$B$4)+1)</f>
        <v>1</v>
      </c>
    </row>
    <row r="117" customFormat="false" ht="15" hidden="false" customHeight="false" outlineLevel="0" collapsed="false">
      <c r="A117" s="0" t="n">
        <v>3323</v>
      </c>
      <c r="B117" s="0" t="s">
        <v>139</v>
      </c>
      <c r="C117" s="0" t="n">
        <v>674</v>
      </c>
      <c r="D117" s="0" t="n">
        <v>94.3602523803711</v>
      </c>
      <c r="E117" s="0" t="n">
        <v>92.4275436401367</v>
      </c>
      <c r="F117" s="0" t="n">
        <v>33</v>
      </c>
      <c r="G117" s="0" t="n">
        <v>3.39000010490418</v>
      </c>
      <c r="H117" s="0" t="n">
        <v>0.37333345413208</v>
      </c>
      <c r="I117" s="0" t="n">
        <v>3</v>
      </c>
      <c r="J117" s="0" t="n">
        <v>11.9649677276611</v>
      </c>
      <c r="K117" s="0" t="n">
        <v>5.73333311080933</v>
      </c>
      <c r="L117" s="0" t="n">
        <v>-3.50000047683716</v>
      </c>
      <c r="M117" s="0" t="n">
        <v>3.76922249794006</v>
      </c>
      <c r="N117" s="0" t="n">
        <v>1</v>
      </c>
      <c r="O117" s="0" t="n">
        <v>1</v>
      </c>
      <c r="P117" s="0" t="s">
        <v>144</v>
      </c>
      <c r="Q117" s="0" t="s">
        <v>141</v>
      </c>
      <c r="R117" s="0" t="n">
        <v>1</v>
      </c>
      <c r="S117" s="0" t="s">
        <v>151</v>
      </c>
      <c r="T117" s="0" t="n">
        <v>1</v>
      </c>
      <c r="U117" s="0" t="n">
        <v>157151.84</v>
      </c>
      <c r="V117" s="0" t="n">
        <v>0.213203474879265</v>
      </c>
      <c r="W117" s="0" t="n">
        <v>527.972717285156</v>
      </c>
      <c r="X117" s="0" t="n">
        <v>0.757626891136169</v>
      </c>
      <c r="Y117" s="0" t="n">
        <f aca="false">IF(ISNUMBER(C117),INDEX(Scorecard!$D$5:$D$12,SUMPRODUCT(--(Scorecard!$G$5:$G$11&lt;C117))+1),Scorecard!$D$13)</f>
        <v>-1.88220980528339</v>
      </c>
      <c r="Z117" s="0" t="n">
        <f aca="false">IF(ISNUMBER(D117),INDEX(Scorecard!$D$14:$D$17,SUMPRODUCT(--(Scorecard!$G$14:$G$16&lt;D117))+1),Scorecard!$D$18)</f>
        <v>-0.361970872710667</v>
      </c>
      <c r="AA117" s="0" t="n">
        <f aca="false">IF(ISNUMBER(E117),INDEX(Scorecard!$D$19:$D$26,SUMPRODUCT(--(Scorecard!$G$19:$G$25&lt;E117))+1),Scorecard!$D$27)</f>
        <v>-0.820992370602782</v>
      </c>
      <c r="AB117" s="0" t="n">
        <f aca="false">IF(ISNUMBER(F117),INDEX(Scorecard!$D$28:$D$35,SUMPRODUCT(--(Scorecard!$G$28:$G$34&lt;F117))+1),Scorecard!$D$36)</f>
        <v>-0.0008456427959252</v>
      </c>
      <c r="AC117" s="0" t="n">
        <f aca="false">IF(ISNUMBER(H117),INDEX(Scorecard!$D$37:$D$44,SUMPRODUCT(--(Scorecard!$G$37:$G$43&lt;H117))+1),Scorecard!$D$45)</f>
        <v>-0.0679520129233634</v>
      </c>
      <c r="AD117" s="0" t="n">
        <f aca="false">IF(ISNUMBER(I117),INDEX(Scorecard!$D$46:$D$52,SUMPRODUCT(--(Scorecard!$G$46:$G$51&lt;I117))+1),Scorecard!$D$53)</f>
        <v>-0.161534840507194</v>
      </c>
      <c r="AE117" s="0" t="n">
        <f aca="false">IF(ISNUMBER(K117),INDEX(Scorecard!$D$54:$D$61,SUMPRODUCT(--(Scorecard!$G$54:$G$60&lt;K117))+1),Scorecard!$D$62)</f>
        <v>0.0151758992857273</v>
      </c>
      <c r="AF117" s="0" t="n">
        <f aca="false">IF(ISNUMBER(L117),INDEX(Scorecard!$D$63:$D$68,SUMPRODUCT(--(Scorecard!$G$63:$G$67&lt;L117))+1),Scorecard!$D$69)</f>
        <v>-0.340582194386522</v>
      </c>
      <c r="AG117" s="0" t="n">
        <f aca="false">Inputs!$B$10+Scorecard!$J$5*Y117+Scorecard!$J$6*Z117+Scorecard!$J$7*AA117+Scorecard!$J$8*AB117+Scorecard!$J$9*AC117+Scorecard!$J$10*AD117+Scorecard!$J$11*AE117+Scorecard!$J$12*AF117</f>
        <v>-1.41574660185912</v>
      </c>
      <c r="AH117" s="0" t="n">
        <f aca="false">MIN(1-Inputs!$B$13,MAX(Inputs!$B$13,1/(1+EXP(-(Inputs!$B$11*AG117+Inputs!$B$12)))))</f>
        <v>0.213203471392436</v>
      </c>
      <c r="AI117" s="0" t="n">
        <f aca="false">Inputs!$B$9-Inputs!$B$8*AG117</f>
        <v>527.972688237657</v>
      </c>
      <c r="AJ117" s="0" t="n">
        <f aca="false">RANK(AH117,$AH$5:$AH$2004,0)+COUNTIF($AH$4:AH116,AH117)</f>
        <v>4</v>
      </c>
      <c r="AK117" s="0" t="n">
        <f aca="false">IF(AJ117&lt;=Deciles!$B$5*(Deciles!$B$4+1),INT((AJ117-1)/(Deciles!$B$4+1))+1,Deciles!$B$5+INT((AJ117-1-Deciles!$B$5*(Deciles!$B$4+1))/Deciles!$B$4)+1)</f>
        <v>1</v>
      </c>
    </row>
    <row r="118" customFormat="false" ht="15" hidden="false" customHeight="false" outlineLevel="0" collapsed="false">
      <c r="A118" s="0" t="n">
        <v>3329</v>
      </c>
      <c r="B118" s="0" t="s">
        <v>150</v>
      </c>
      <c r="C118" s="0" t="n">
        <v>808</v>
      </c>
      <c r="D118" s="0" t="n">
        <v>80</v>
      </c>
      <c r="E118" s="0" t="n">
        <v>67.8068771362305</v>
      </c>
      <c r="F118" s="0" t="n">
        <v>22</v>
      </c>
      <c r="G118" s="0" t="n">
        <v>2.95099997520447</v>
      </c>
      <c r="H118" s="0" t="n">
        <v>-3.68233323097229</v>
      </c>
      <c r="I118" s="0" t="n">
        <v>29</v>
      </c>
      <c r="J118" s="0" t="n">
        <v>12.9928417205811</v>
      </c>
      <c r="K118" s="0" t="n">
        <v>3.70000004768372</v>
      </c>
      <c r="L118" s="0" t="n">
        <v>-0.208333253860474</v>
      </c>
      <c r="M118" s="0" t="n">
        <v>4.74416780471802</v>
      </c>
      <c r="N118" s="0" t="n">
        <v>0</v>
      </c>
      <c r="O118" s="0" t="n">
        <v>0</v>
      </c>
      <c r="P118" s="0" t="s">
        <v>140</v>
      </c>
      <c r="Q118" s="0" t="s">
        <v>141</v>
      </c>
      <c r="R118" s="0" t="n">
        <v>2</v>
      </c>
      <c r="S118" s="0" t="s">
        <v>147</v>
      </c>
      <c r="T118" s="0" t="n">
        <v>0</v>
      </c>
      <c r="U118" s="0" t="n">
        <v>439257.7</v>
      </c>
      <c r="V118" s="0" t="n">
        <v>0.000503008835949004</v>
      </c>
      <c r="W118" s="0" t="n">
        <v>698.170654296875</v>
      </c>
      <c r="X118" s="0" t="n">
        <v>0.000677800038829446</v>
      </c>
      <c r="Y118" s="0" t="n">
        <f aca="false">IF(ISNUMBER(C118),INDEX(Scorecard!$D$5:$D$12,SUMPRODUCT(--(Scorecard!$G$5:$G$11&lt;C118))+1),Scorecard!$D$13)</f>
        <v>2.19112706886128</v>
      </c>
      <c r="Z118" s="0" t="n">
        <f aca="false">IF(ISNUMBER(D118),INDEX(Scorecard!$D$14:$D$17,SUMPRODUCT(--(Scorecard!$G$14:$G$16&lt;D118))+1),Scorecard!$D$18)</f>
        <v>0.0505355481560174</v>
      </c>
      <c r="AA118" s="0" t="n">
        <f aca="false">IF(ISNUMBER(E118),INDEX(Scorecard!$D$19:$D$26,SUMPRODUCT(--(Scorecard!$G$19:$G$25&lt;E118))+1),Scorecard!$D$27)</f>
        <v>0.0530843085177338</v>
      </c>
      <c r="AB118" s="0" t="n">
        <f aca="false">IF(ISNUMBER(F118),INDEX(Scorecard!$D$28:$D$35,SUMPRODUCT(--(Scorecard!$G$28:$G$34&lt;F118))+1),Scorecard!$D$36)</f>
        <v>0.624829191519909</v>
      </c>
      <c r="AC118" s="0" t="n">
        <f aca="false">IF(ISNUMBER(H118),INDEX(Scorecard!$D$37:$D$44,SUMPRODUCT(--(Scorecard!$G$37:$G$43&lt;H118))+1),Scorecard!$D$45)</f>
        <v>1.35057635045042</v>
      </c>
      <c r="AD118" s="0" t="n">
        <f aca="false">IF(ISNUMBER(I118),INDEX(Scorecard!$D$46:$D$52,SUMPRODUCT(--(Scorecard!$G$46:$G$51&lt;I118))+1),Scorecard!$D$53)</f>
        <v>0.123869379412532</v>
      </c>
      <c r="AE118" s="0" t="n">
        <f aca="false">IF(ISNUMBER(K118),INDEX(Scorecard!$D$54:$D$61,SUMPRODUCT(--(Scorecard!$G$54:$G$60&lt;K118))+1),Scorecard!$D$62)</f>
        <v>0.489050497890326</v>
      </c>
      <c r="AF118" s="0" t="n">
        <f aca="false">IF(ISNUMBER(L118),INDEX(Scorecard!$D$63:$D$68,SUMPRODUCT(--(Scorecard!$G$63:$G$67&lt;L118))+1),Scorecard!$D$69)</f>
        <v>0.322484508656054</v>
      </c>
      <c r="AG118" s="0" t="n">
        <f aca="false">Inputs!$B$10+Scorecard!$J$5*Y118+Scorecard!$J$6*Z118+Scorecard!$J$7*AA118+Scorecard!$J$8*AB118+Scorecard!$J$9*AC118+Scorecard!$J$10*AD118+Scorecard!$J$11*AE118+Scorecard!$J$12*AF118</f>
        <v>-7.31435852412644</v>
      </c>
      <c r="AH118" s="0" t="n">
        <f aca="false">MIN(1-Inputs!$B$13,MAX(Inputs!$B$13,1/(1+EXP(-(Inputs!$B$11*AG118+Inputs!$B$12)))))</f>
        <v>0.000503008817899681</v>
      </c>
      <c r="AI118" s="0" t="n">
        <f aca="false">Inputs!$B$9-Inputs!$B$8*AG118</f>
        <v>698.170651605328</v>
      </c>
      <c r="AJ118" s="0" t="n">
        <f aca="false">RANK(AH118,$AH$5:$AH$2004,0)+COUNTIF($AH$4:AH117,AH118)</f>
        <v>1987</v>
      </c>
      <c r="AK118" s="0" t="n">
        <f aca="false">IF(AJ118&lt;=Deciles!$B$5*(Deciles!$B$4+1),INT((AJ118-1)/(Deciles!$B$4+1))+1,Deciles!$B$5+INT((AJ118-1-Deciles!$B$5*(Deciles!$B$4+1))/Deciles!$B$4)+1)</f>
        <v>10</v>
      </c>
    </row>
    <row r="119" customFormat="false" ht="15" hidden="false" customHeight="false" outlineLevel="0" collapsed="false">
      <c r="A119" s="0" t="n">
        <v>3377</v>
      </c>
      <c r="B119" s="0" t="s">
        <v>152</v>
      </c>
      <c r="C119" s="0" t="n">
        <v>761</v>
      </c>
      <c r="D119" s="0" t="n">
        <v>71.1544952392578</v>
      </c>
      <c r="E119" s="0" t="n">
        <v>64.2385025024414</v>
      </c>
      <c r="F119" s="0" t="n">
        <v>28</v>
      </c>
      <c r="G119" s="0" t="n">
        <v>3.21399998664856</v>
      </c>
      <c r="H119" s="0" t="n">
        <v>-3.21933341026306</v>
      </c>
      <c r="I119" s="0" t="n">
        <v>19</v>
      </c>
      <c r="J119" s="0" t="n">
        <v>12.0256128311157</v>
      </c>
      <c r="K119" s="0" t="n">
        <v>4.40000009536743</v>
      </c>
      <c r="L119" s="0" t="n">
        <v>-0.458333015441895</v>
      </c>
      <c r="M119" s="0" t="n">
        <v>4.48895788192749</v>
      </c>
      <c r="N119" s="0" t="n">
        <v>0</v>
      </c>
      <c r="O119" s="0" t="n">
        <v>0</v>
      </c>
      <c r="P119" s="0" t="s">
        <v>140</v>
      </c>
      <c r="Q119" s="0" t="s">
        <v>141</v>
      </c>
      <c r="R119" s="0" t="n">
        <v>2</v>
      </c>
      <c r="S119" s="0" t="s">
        <v>161</v>
      </c>
      <c r="T119" s="0" t="n">
        <v>0</v>
      </c>
      <c r="U119" s="0" t="n">
        <v>166977.31</v>
      </c>
      <c r="V119" s="0" t="n">
        <v>0.00378734571859241</v>
      </c>
      <c r="W119" s="0" t="n">
        <v>643.444030761719</v>
      </c>
      <c r="X119" s="0" t="n">
        <v>0.00560988718643785</v>
      </c>
      <c r="Y119" s="0" t="n">
        <f aca="false">IF(ISNUMBER(C119),INDEX(Scorecard!$D$5:$D$12,SUMPRODUCT(--(Scorecard!$G$5:$G$11&lt;C119))+1),Scorecard!$D$13)</f>
        <v>0.733188958177614</v>
      </c>
      <c r="Z119" s="0" t="n">
        <f aca="false">IF(ISNUMBER(D119),INDEX(Scorecard!$D$14:$D$17,SUMPRODUCT(--(Scorecard!$G$14:$G$16&lt;D119))+1),Scorecard!$D$18)</f>
        <v>0.128579646629417</v>
      </c>
      <c r="AA119" s="0" t="n">
        <f aca="false">IF(ISNUMBER(E119),INDEX(Scorecard!$D$19:$D$26,SUMPRODUCT(--(Scorecard!$G$19:$G$25&lt;E119))+1),Scorecard!$D$27)</f>
        <v>0.233621608745691</v>
      </c>
      <c r="AB119" s="0" t="n">
        <f aca="false">IF(ISNUMBER(F119),INDEX(Scorecard!$D$28:$D$35,SUMPRODUCT(--(Scorecard!$G$28:$G$34&lt;F119))+1),Scorecard!$D$36)</f>
        <v>0.165097008946478</v>
      </c>
      <c r="AC119" s="0" t="n">
        <f aca="false">IF(ISNUMBER(H119),INDEX(Scorecard!$D$37:$D$44,SUMPRODUCT(--(Scorecard!$G$37:$G$43&lt;H119))+1),Scorecard!$D$45)</f>
        <v>1.35057635045042</v>
      </c>
      <c r="AD119" s="0" t="n">
        <f aca="false">IF(ISNUMBER(I119),INDEX(Scorecard!$D$46:$D$52,SUMPRODUCT(--(Scorecard!$G$46:$G$51&lt;I119))+1),Scorecard!$D$53)</f>
        <v>-0.108777051091409</v>
      </c>
      <c r="AE119" s="0" t="n">
        <f aca="false">IF(ISNUMBER(K119),INDEX(Scorecard!$D$54:$D$61,SUMPRODUCT(--(Scorecard!$G$54:$G$60&lt;K119))+1),Scorecard!$D$62)</f>
        <v>0.489050497890326</v>
      </c>
      <c r="AF119" s="0" t="n">
        <f aca="false">IF(ISNUMBER(L119),INDEX(Scorecard!$D$63:$D$68,SUMPRODUCT(--(Scorecard!$G$63:$G$67&lt;L119))+1),Scorecard!$D$69)</f>
        <v>0.322484508656054</v>
      </c>
      <c r="AG119" s="0" t="n">
        <f aca="false">Inputs!$B$10+Scorecard!$J$5*Y119+Scorecard!$J$6*Z119+Scorecard!$J$7*AA119+Scorecard!$J$8*AB119+Scorecard!$J$9*AC119+Scorecard!$J$10*AD119+Scorecard!$J$11*AE119+Scorecard!$J$12*AF119</f>
        <v>-5.41767833009255</v>
      </c>
      <c r="AH119" s="0" t="n">
        <f aca="false">MIN(1-Inputs!$B$13,MAX(Inputs!$B$13,1/(1+EXP(-(Inputs!$B$11*AG119+Inputs!$B$12)))))</f>
        <v>0.00378734568442814</v>
      </c>
      <c r="AI119" s="0" t="n">
        <f aca="false">Inputs!$B$9-Inputs!$B$8*AG119</f>
        <v>643.444029403628</v>
      </c>
      <c r="AJ119" s="0" t="n">
        <f aca="false">RANK(AH119,$AH$5:$AH$2004,0)+COUNTIF($AH$4:AH118,AH119)</f>
        <v>1403</v>
      </c>
      <c r="AK119" s="0" t="n">
        <f aca="false">IF(AJ119&lt;=Deciles!$B$5*(Deciles!$B$4+1),INT((AJ119-1)/(Deciles!$B$4+1))+1,Deciles!$B$5+INT((AJ119-1-Deciles!$B$5*(Deciles!$B$4+1))/Deciles!$B$4)+1)</f>
        <v>8</v>
      </c>
    </row>
    <row r="120" customFormat="false" ht="15" hidden="false" customHeight="false" outlineLevel="0" collapsed="false">
      <c r="A120" s="0" t="n">
        <v>3398</v>
      </c>
      <c r="B120" s="0" t="s">
        <v>145</v>
      </c>
      <c r="C120" s="0" t="n">
        <v>720</v>
      </c>
      <c r="D120" s="0" t="n">
        <v>80</v>
      </c>
      <c r="E120" s="0" t="n">
        <v>74.5864715576172</v>
      </c>
      <c r="F120" s="0" t="n">
        <v>35</v>
      </c>
      <c r="G120" s="0" t="n">
        <v>3.10700011253357</v>
      </c>
      <c r="H120" s="0" t="n">
        <v>-0.409666538238525</v>
      </c>
      <c r="I120" s="0" t="n">
        <v>13</v>
      </c>
      <c r="J120" s="0" t="n">
        <v>11.9682016372681</v>
      </c>
      <c r="K120" s="0" t="n">
        <v>4.85833311080933</v>
      </c>
      <c r="L120" s="0" t="n">
        <v>-1.875</v>
      </c>
      <c r="M120" s="0" t="n">
        <v>4.48895072937012</v>
      </c>
      <c r="N120" s="0" t="n">
        <v>0</v>
      </c>
      <c r="O120" s="0" t="n">
        <v>0</v>
      </c>
      <c r="P120" s="0" t="s">
        <v>144</v>
      </c>
      <c r="Q120" s="0" t="s">
        <v>141</v>
      </c>
      <c r="R120" s="0" t="n">
        <v>1</v>
      </c>
      <c r="S120" s="0" t="s">
        <v>161</v>
      </c>
      <c r="T120" s="0" t="n">
        <v>0</v>
      </c>
      <c r="U120" s="0" t="n">
        <v>157660.89</v>
      </c>
      <c r="V120" s="0" t="n">
        <v>0.0165475886315107</v>
      </c>
      <c r="W120" s="0" t="n">
        <v>603.186950683594</v>
      </c>
      <c r="X120" s="0" t="n">
        <v>0.0198761280626059</v>
      </c>
      <c r="Y120" s="0" t="n">
        <f aca="false">IF(ISNUMBER(C120),INDEX(Scorecard!$D$5:$D$12,SUMPRODUCT(--(Scorecard!$G$5:$G$11&lt;C120))+1),Scorecard!$D$13)</f>
        <v>-0.0290424113398221</v>
      </c>
      <c r="Z120" s="0" t="n">
        <f aca="false">IF(ISNUMBER(D120),INDEX(Scorecard!$D$14:$D$17,SUMPRODUCT(--(Scorecard!$G$14:$G$16&lt;D120))+1),Scorecard!$D$18)</f>
        <v>0.0505355481560174</v>
      </c>
      <c r="AA120" s="0" t="n">
        <f aca="false">IF(ISNUMBER(E120),INDEX(Scorecard!$D$19:$D$26,SUMPRODUCT(--(Scorecard!$G$19:$G$25&lt;E120))+1),Scorecard!$D$27)</f>
        <v>-0.0341578513653732</v>
      </c>
      <c r="AB120" s="0" t="n">
        <f aca="false">IF(ISNUMBER(F120),INDEX(Scorecard!$D$28:$D$35,SUMPRODUCT(--(Scorecard!$G$28:$G$34&lt;F120))+1),Scorecard!$D$36)</f>
        <v>-0.0008456427959252</v>
      </c>
      <c r="AC120" s="0" t="n">
        <f aca="false">IF(ISNUMBER(H120),INDEX(Scorecard!$D$37:$D$44,SUMPRODUCT(--(Scorecard!$G$37:$G$43&lt;H120))+1),Scorecard!$D$45)</f>
        <v>0.769716833645565</v>
      </c>
      <c r="AD120" s="0" t="n">
        <f aca="false">IF(ISNUMBER(I120),INDEX(Scorecard!$D$46:$D$52,SUMPRODUCT(--(Scorecard!$G$46:$G$51&lt;I120))+1),Scorecard!$D$53)</f>
        <v>-0.114272400683245</v>
      </c>
      <c r="AE120" s="0" t="n">
        <f aca="false">IF(ISNUMBER(K120),INDEX(Scorecard!$D$54:$D$61,SUMPRODUCT(--(Scorecard!$G$54:$G$60&lt;K120))+1),Scorecard!$D$62)</f>
        <v>0.214429354789033</v>
      </c>
      <c r="AF120" s="0" t="n">
        <f aca="false">IF(ISNUMBER(L120),INDEX(Scorecard!$D$63:$D$68,SUMPRODUCT(--(Scorecard!$G$63:$G$67&lt;L120))+1),Scorecard!$D$69)</f>
        <v>-0.340582194386522</v>
      </c>
      <c r="AG120" s="0" t="n">
        <f aca="false">Inputs!$B$10+Scorecard!$J$5*Y120+Scorecard!$J$6*Z120+Scorecard!$J$7*AA120+Scorecard!$J$8*AB120+Scorecard!$J$9*AC120+Scorecard!$J$10*AD120+Scorecard!$J$11*AE120+Scorecard!$J$12*AF120</f>
        <v>-4.02247427327643</v>
      </c>
      <c r="AH120" s="0" t="n">
        <f aca="false">MIN(1-Inputs!$B$13,MAX(Inputs!$B$13,1/(1+EXP(-(Inputs!$B$11*AG120+Inputs!$B$12)))))</f>
        <v>0.0165475895183642</v>
      </c>
      <c r="AI120" s="0" t="n">
        <f aca="false">Inputs!$B$9-Inputs!$B$8*AG120</f>
        <v>603.186949927692</v>
      </c>
      <c r="AJ120" s="0" t="n">
        <f aca="false">RANK(AH120,$AH$5:$AH$2004,0)+COUNTIF($AH$4:AH119,AH120)</f>
        <v>547</v>
      </c>
      <c r="AK120" s="0" t="n">
        <f aca="false">IF(AJ120&lt;=Deciles!$B$5*(Deciles!$B$4+1),INT((AJ120-1)/(Deciles!$B$4+1))+1,Deciles!$B$5+INT((AJ120-1-Deciles!$B$5*(Deciles!$B$4+1))/Deciles!$B$4)+1)</f>
        <v>3</v>
      </c>
    </row>
    <row r="121" customFormat="false" ht="15" hidden="false" customHeight="false" outlineLevel="0" collapsed="false">
      <c r="A121" s="0" t="n">
        <v>3531</v>
      </c>
      <c r="B121" s="0" t="s">
        <v>157</v>
      </c>
      <c r="C121" s="0" t="n">
        <v>680</v>
      </c>
      <c r="D121" s="0" t="n">
        <v>80</v>
      </c>
      <c r="E121" s="0" t="n">
        <v>79.118522644043</v>
      </c>
      <c r="F121" s="0" t="n">
        <v>46</v>
      </c>
      <c r="G121" s="0" t="n">
        <v>4.2350001335144</v>
      </c>
      <c r="H121" s="0" t="n">
        <v>0.351666688919067</v>
      </c>
      <c r="I121" s="0" t="n">
        <v>3</v>
      </c>
      <c r="J121" s="0" t="n">
        <v>11.6126222610474</v>
      </c>
      <c r="K121" s="0" t="n">
        <v>3.62307691574097</v>
      </c>
      <c r="L121" s="0" t="n">
        <v>-0.276923179626465</v>
      </c>
      <c r="M121" s="0" t="n">
        <v>3.87475156784058</v>
      </c>
      <c r="N121" s="0" t="n">
        <v>0</v>
      </c>
      <c r="O121" s="0" t="n">
        <v>0</v>
      </c>
      <c r="P121" s="0" t="s">
        <v>140</v>
      </c>
      <c r="Q121" s="0" t="s">
        <v>141</v>
      </c>
      <c r="R121" s="0" t="n">
        <v>2</v>
      </c>
      <c r="S121" s="0" t="s">
        <v>148</v>
      </c>
      <c r="T121" s="0" t="n">
        <v>0</v>
      </c>
      <c r="U121" s="0" t="n">
        <v>110483.58</v>
      </c>
      <c r="V121" s="0" t="n">
        <v>0.0481768846511841</v>
      </c>
      <c r="W121" s="0" t="n">
        <v>573.38037109375</v>
      </c>
      <c r="X121" s="0" t="n">
        <v>0.0476870723068714</v>
      </c>
      <c r="Y121" s="0" t="n">
        <f aca="false">IF(ISNUMBER(C121),INDEX(Scorecard!$D$5:$D$12,SUMPRODUCT(--(Scorecard!$G$5:$G$11&lt;C121))+1),Scorecard!$D$13)</f>
        <v>-0.869677851527538</v>
      </c>
      <c r="Z121" s="0" t="n">
        <f aca="false">IF(ISNUMBER(D121),INDEX(Scorecard!$D$14:$D$17,SUMPRODUCT(--(Scorecard!$G$14:$G$16&lt;D121))+1),Scorecard!$D$18)</f>
        <v>0.0505355481560174</v>
      </c>
      <c r="AA121" s="0" t="n">
        <f aca="false">IF(ISNUMBER(E121),INDEX(Scorecard!$D$19:$D$26,SUMPRODUCT(--(Scorecard!$G$19:$G$25&lt;E121))+1),Scorecard!$D$27)</f>
        <v>-0.0341578513653732</v>
      </c>
      <c r="AB121" s="0" t="n">
        <f aca="false">IF(ISNUMBER(F121),INDEX(Scorecard!$D$28:$D$35,SUMPRODUCT(--(Scorecard!$G$28:$G$34&lt;F121))+1),Scorecard!$D$36)</f>
        <v>-0.400689107298307</v>
      </c>
      <c r="AC121" s="0" t="n">
        <f aca="false">IF(ISNUMBER(H121),INDEX(Scorecard!$D$37:$D$44,SUMPRODUCT(--(Scorecard!$G$37:$G$43&lt;H121))+1),Scorecard!$D$45)</f>
        <v>-0.0679520129233634</v>
      </c>
      <c r="AD121" s="0" t="n">
        <f aca="false">IF(ISNUMBER(I121),INDEX(Scorecard!$D$46:$D$52,SUMPRODUCT(--(Scorecard!$G$46:$G$51&lt;I121))+1),Scorecard!$D$53)</f>
        <v>-0.161534840507194</v>
      </c>
      <c r="AE121" s="0" t="n">
        <f aca="false">IF(ISNUMBER(K121),INDEX(Scorecard!$D$54:$D$61,SUMPRODUCT(--(Scorecard!$G$54:$G$60&lt;K121))+1),Scorecard!$D$62)</f>
        <v>0.489050497890326</v>
      </c>
      <c r="AF121" s="0" t="n">
        <f aca="false">IF(ISNUMBER(L121),INDEX(Scorecard!$D$63:$D$68,SUMPRODUCT(--(Scorecard!$G$63:$G$67&lt;L121))+1),Scorecard!$D$69)</f>
        <v>0.322484508656054</v>
      </c>
      <c r="AG121" s="0" t="n">
        <f aca="false">Inputs!$B$10+Scorecard!$J$5*Y121+Scorecard!$J$6*Z121+Scorecard!$J$7*AA121+Scorecard!$J$8*AB121+Scorecard!$J$9*AC121+Scorecard!$J$10*AD121+Scorecard!$J$11*AE121+Scorecard!$J$12*AF121</f>
        <v>-2.98945699464287</v>
      </c>
      <c r="AH121" s="0" t="n">
        <f aca="false">MIN(1-Inputs!$B$13,MAX(Inputs!$B$13,1/(1+EXP(-(Inputs!$B$11*AG121+Inputs!$B$12)))))</f>
        <v>0.0481768853479587</v>
      </c>
      <c r="AI121" s="0" t="n">
        <f aca="false">Inputs!$B$9-Inputs!$B$8*AG121</f>
        <v>573.380371826948</v>
      </c>
      <c r="AJ121" s="0" t="n">
        <f aca="false">RANK(AH121,$AH$5:$AH$2004,0)+COUNTIF($AH$4:AH120,AH121)</f>
        <v>156</v>
      </c>
      <c r="AK121" s="0" t="n">
        <f aca="false">IF(AJ121&lt;=Deciles!$B$5*(Deciles!$B$4+1),INT((AJ121-1)/(Deciles!$B$4+1))+1,Deciles!$B$5+INT((AJ121-1-Deciles!$B$5*(Deciles!$B$4+1))/Deciles!$B$4)+1)</f>
        <v>1</v>
      </c>
    </row>
    <row r="122" customFormat="false" ht="15" hidden="false" customHeight="false" outlineLevel="0" collapsed="false">
      <c r="A122" s="0" t="n">
        <v>3568</v>
      </c>
      <c r="B122" s="0" t="s">
        <v>152</v>
      </c>
      <c r="C122" s="0" t="n">
        <v>759</v>
      </c>
      <c r="D122" s="0" t="n">
        <v>94.9486999511719</v>
      </c>
      <c r="E122" s="0" t="n">
        <v>81.9201431274414</v>
      </c>
      <c r="F122" s="0" t="n">
        <v>39</v>
      </c>
      <c r="G122" s="0" t="n">
        <v>3.44000005722046</v>
      </c>
      <c r="H122" s="0" t="n">
        <v>-2.99333333969116</v>
      </c>
      <c r="I122" s="0" t="n">
        <v>30</v>
      </c>
      <c r="J122" s="0" t="n">
        <v>12.6933088302612</v>
      </c>
      <c r="K122" s="0" t="n">
        <v>4.09999990463257</v>
      </c>
      <c r="L122" s="0" t="n">
        <v>-0.458333492279053</v>
      </c>
      <c r="M122" s="0" t="n">
        <v>4.74415826797485</v>
      </c>
      <c r="N122" s="0" t="n">
        <v>1</v>
      </c>
      <c r="O122" s="0" t="n">
        <v>0</v>
      </c>
      <c r="P122" s="0" t="s">
        <v>144</v>
      </c>
      <c r="Q122" s="0" t="s">
        <v>141</v>
      </c>
      <c r="R122" s="0" t="n">
        <v>2</v>
      </c>
      <c r="S122" s="0" t="s">
        <v>142</v>
      </c>
      <c r="T122" s="0" t="n">
        <v>0</v>
      </c>
      <c r="U122" s="0" t="n">
        <v>325562.06</v>
      </c>
      <c r="V122" s="0" t="n">
        <v>0.00800121203064919</v>
      </c>
      <c r="W122" s="0" t="n">
        <v>623.087280273438</v>
      </c>
      <c r="X122" s="0" t="n">
        <v>0.00506713427603245</v>
      </c>
      <c r="Y122" s="0" t="n">
        <f aca="false">IF(ISNUMBER(C122),INDEX(Scorecard!$D$5:$D$12,SUMPRODUCT(--(Scorecard!$G$5:$G$11&lt;C122))+1),Scorecard!$D$13)</f>
        <v>0.733188958177614</v>
      </c>
      <c r="Z122" s="0" t="n">
        <f aca="false">IF(ISNUMBER(D122),INDEX(Scorecard!$D$14:$D$17,SUMPRODUCT(--(Scorecard!$G$14:$G$16&lt;D122))+1),Scorecard!$D$18)</f>
        <v>-0.361970872710667</v>
      </c>
      <c r="AA122" s="0" t="n">
        <f aca="false">IF(ISNUMBER(E122),INDEX(Scorecard!$D$19:$D$26,SUMPRODUCT(--(Scorecard!$G$19:$G$25&lt;E122))+1),Scorecard!$D$27)</f>
        <v>-0.0341578513653732</v>
      </c>
      <c r="AB122" s="0" t="n">
        <f aca="false">IF(ISNUMBER(F122),INDEX(Scorecard!$D$28:$D$35,SUMPRODUCT(--(Scorecard!$G$28:$G$34&lt;F122))+1),Scorecard!$D$36)</f>
        <v>-0.132616866359722</v>
      </c>
      <c r="AC122" s="0" t="n">
        <f aca="false">IF(ISNUMBER(H122),INDEX(Scorecard!$D$37:$D$44,SUMPRODUCT(--(Scorecard!$G$37:$G$43&lt;H122))+1),Scorecard!$D$45)</f>
        <v>1.35057635045042</v>
      </c>
      <c r="AD122" s="0" t="n">
        <f aca="false">IF(ISNUMBER(I122),INDEX(Scorecard!$D$46:$D$52,SUMPRODUCT(--(Scorecard!$G$46:$G$51&lt;I122))+1),Scorecard!$D$53)</f>
        <v>0.123869379412532</v>
      </c>
      <c r="AE122" s="0" t="n">
        <f aca="false">IF(ISNUMBER(K122),INDEX(Scorecard!$D$54:$D$61,SUMPRODUCT(--(Scorecard!$G$54:$G$60&lt;K122))+1),Scorecard!$D$62)</f>
        <v>0.489050497890326</v>
      </c>
      <c r="AF122" s="0" t="n">
        <f aca="false">IF(ISNUMBER(L122),INDEX(Scorecard!$D$63:$D$68,SUMPRODUCT(--(Scorecard!$G$63:$G$67&lt;L122))+1),Scorecard!$D$69)</f>
        <v>0.322484508656054</v>
      </c>
      <c r="AG122" s="0" t="n">
        <f aca="false">Inputs!$B$10+Scorecard!$J$5*Y122+Scorecard!$J$6*Z122+Scorecard!$J$7*AA122+Scorecard!$J$8*AB122+Scorecard!$J$9*AC122+Scorecard!$J$10*AD122+Scorecard!$J$11*AE122+Scorecard!$J$12*AF122</f>
        <v>-4.71216613349071</v>
      </c>
      <c r="AH122" s="0" t="n">
        <f aca="false">MIN(1-Inputs!$B$13,MAX(Inputs!$B$13,1/(1+EXP(-(Inputs!$B$11*AG122+Inputs!$B$12)))))</f>
        <v>0.00800121238198357</v>
      </c>
      <c r="AI122" s="0" t="n">
        <f aca="false">Inputs!$B$9-Inputs!$B$8*AG122</f>
        <v>623.087250457145</v>
      </c>
      <c r="AJ122" s="0" t="n">
        <f aca="false">RANK(AH122,$AH$5:$AH$2004,0)+COUNTIF($AH$4:AH121,AH122)</f>
        <v>973</v>
      </c>
      <c r="AK122" s="0" t="n">
        <f aca="false">IF(AJ122&lt;=Deciles!$B$5*(Deciles!$B$4+1),INT((AJ122-1)/(Deciles!$B$4+1))+1,Deciles!$B$5+INT((AJ122-1-Deciles!$B$5*(Deciles!$B$4+1))/Deciles!$B$4)+1)</f>
        <v>5</v>
      </c>
    </row>
    <row r="123" customFormat="false" ht="15" hidden="false" customHeight="false" outlineLevel="0" collapsed="false">
      <c r="A123" s="0" t="n">
        <v>3624</v>
      </c>
      <c r="B123" s="0" t="s">
        <v>139</v>
      </c>
      <c r="C123" s="0" t="n">
        <v>656</v>
      </c>
      <c r="D123" s="0" t="n">
        <v>64.7857894897461</v>
      </c>
      <c r="E123" s="0" t="n">
        <v>62.1734580993652</v>
      </c>
      <c r="F123" s="0" t="n">
        <v>33</v>
      </c>
      <c r="G123" s="0" t="n">
        <v>3.75200009346008</v>
      </c>
      <c r="H123" s="0" t="n">
        <v>0.735333442687988</v>
      </c>
      <c r="I123" s="0" t="n">
        <v>11</v>
      </c>
      <c r="J123" s="0" t="n">
        <v>12.1409502029419</v>
      </c>
      <c r="K123" s="0" t="n">
        <v>5.33333349227905</v>
      </c>
      <c r="L123" s="0" t="n">
        <v>-3.49999952316284</v>
      </c>
      <c r="M123" s="0" t="n">
        <v>2.44867300987244</v>
      </c>
      <c r="N123" s="0" t="n">
        <v>0</v>
      </c>
      <c r="O123" s="0" t="n">
        <v>0</v>
      </c>
      <c r="P123" s="0" t="s">
        <v>144</v>
      </c>
      <c r="Q123" s="0" t="s">
        <v>141</v>
      </c>
      <c r="R123" s="0" t="n">
        <v>2</v>
      </c>
      <c r="S123" s="0" t="s">
        <v>148</v>
      </c>
      <c r="T123" s="0" t="n">
        <v>0</v>
      </c>
      <c r="U123" s="0" t="n">
        <v>187390.55</v>
      </c>
      <c r="V123" s="0" t="n">
        <v>0.102717265486717</v>
      </c>
      <c r="W123" s="0" t="n">
        <v>551.293029785156</v>
      </c>
      <c r="X123" s="0" t="n">
        <v>0.0745286792516708</v>
      </c>
      <c r="Y123" s="0" t="n">
        <f aca="false">IF(ISNUMBER(C123),INDEX(Scorecard!$D$5:$D$12,SUMPRODUCT(--(Scorecard!$G$5:$G$11&lt;C123))+1),Scorecard!$D$13)</f>
        <v>-1.88220980528339</v>
      </c>
      <c r="Z123" s="0" t="n">
        <f aca="false">IF(ISNUMBER(D123),INDEX(Scorecard!$D$14:$D$17,SUMPRODUCT(--(Scorecard!$G$14:$G$16&lt;D123))+1),Scorecard!$D$18)</f>
        <v>0.128579646629417</v>
      </c>
      <c r="AA123" s="0" t="n">
        <f aca="false">IF(ISNUMBER(E123),INDEX(Scorecard!$D$19:$D$26,SUMPRODUCT(--(Scorecard!$G$19:$G$25&lt;E123))+1),Scorecard!$D$27)</f>
        <v>0.233621608745691</v>
      </c>
      <c r="AB123" s="0" t="n">
        <f aca="false">IF(ISNUMBER(F123),INDEX(Scorecard!$D$28:$D$35,SUMPRODUCT(--(Scorecard!$G$28:$G$34&lt;F123))+1),Scorecard!$D$36)</f>
        <v>-0.0008456427959252</v>
      </c>
      <c r="AC123" s="0" t="n">
        <f aca="false">IF(ISNUMBER(H123),INDEX(Scorecard!$D$37:$D$44,SUMPRODUCT(--(Scorecard!$G$37:$G$43&lt;H123))+1),Scorecard!$D$45)</f>
        <v>-0.569454719285959</v>
      </c>
      <c r="AD123" s="0" t="n">
        <f aca="false">IF(ISNUMBER(I123),INDEX(Scorecard!$D$46:$D$52,SUMPRODUCT(--(Scorecard!$G$46:$G$51&lt;I123))+1),Scorecard!$D$53)</f>
        <v>-0.114272400683245</v>
      </c>
      <c r="AE123" s="0" t="n">
        <f aca="false">IF(ISNUMBER(K123),INDEX(Scorecard!$D$54:$D$61,SUMPRODUCT(--(Scorecard!$G$54:$G$60&lt;K123))+1),Scorecard!$D$62)</f>
        <v>0.126303549215828</v>
      </c>
      <c r="AF123" s="0" t="n">
        <f aca="false">IF(ISNUMBER(L123),INDEX(Scorecard!$D$63:$D$68,SUMPRODUCT(--(Scorecard!$G$63:$G$67&lt;L123))+1),Scorecard!$D$69)</f>
        <v>-0.340582194386522</v>
      </c>
      <c r="AG123" s="0" t="n">
        <f aca="false">Inputs!$B$10+Scorecard!$J$5*Y123+Scorecard!$J$6*Z123+Scorecard!$J$7*AA123+Scorecard!$J$8*AB123+Scorecard!$J$9*AC123+Scorecard!$J$10*AD123+Scorecard!$J$11*AE123+Scorecard!$J$12*AF123</f>
        <v>-2.2239683486633</v>
      </c>
      <c r="AH123" s="0" t="n">
        <f aca="false">MIN(1-Inputs!$B$13,MAX(Inputs!$B$13,1/(1+EXP(-(Inputs!$B$11*AG123+Inputs!$B$12)))))</f>
        <v>0.102717268055841</v>
      </c>
      <c r="AI123" s="0" t="n">
        <f aca="false">Inputs!$B$9-Inputs!$B$8*AG123</f>
        <v>551.293038358717</v>
      </c>
      <c r="AJ123" s="0" t="n">
        <f aca="false">RANK(AH123,$AH$5:$AH$2004,0)+COUNTIF($AH$4:AH122,AH123)</f>
        <v>37</v>
      </c>
      <c r="AK123" s="0" t="n">
        <f aca="false">IF(AJ123&lt;=Deciles!$B$5*(Deciles!$B$4+1),INT((AJ123-1)/(Deciles!$B$4+1))+1,Deciles!$B$5+INT((AJ123-1-Deciles!$B$5*(Deciles!$B$4+1))/Deciles!$B$4)+1)</f>
        <v>1</v>
      </c>
    </row>
    <row r="124" customFormat="false" ht="15" hidden="false" customHeight="false" outlineLevel="0" collapsed="false">
      <c r="A124" s="0" t="n">
        <v>3639</v>
      </c>
      <c r="B124" s="0" t="s">
        <v>150</v>
      </c>
      <c r="C124" s="0" t="n">
        <v>826</v>
      </c>
      <c r="D124" s="0" t="n">
        <v>89.6914215087891</v>
      </c>
      <c r="E124" s="0" t="n">
        <v>47.1341667175293</v>
      </c>
      <c r="F124" s="0" t="n">
        <v>50</v>
      </c>
      <c r="G124" s="0" t="n">
        <v>3.90300011634827</v>
      </c>
      <c r="H124" s="0" t="n">
        <v>-2.73033308982849</v>
      </c>
      <c r="I124" s="0" t="n">
        <v>121</v>
      </c>
      <c r="J124" s="0" t="n">
        <v>11.9907112121582</v>
      </c>
      <c r="K124" s="0" t="n">
        <v>4.40000009536743</v>
      </c>
      <c r="L124" s="0" t="n">
        <v>-0.208333015441895</v>
      </c>
      <c r="M124" s="0" t="n">
        <v>4.48895025253296</v>
      </c>
      <c r="N124" s="0" t="n">
        <v>0</v>
      </c>
      <c r="O124" s="0" t="n">
        <v>0</v>
      </c>
      <c r="P124" s="0" t="s">
        <v>140</v>
      </c>
      <c r="Q124" s="0" t="s">
        <v>141</v>
      </c>
      <c r="R124" s="0" t="n">
        <v>2</v>
      </c>
      <c r="S124" s="0" t="s">
        <v>161</v>
      </c>
      <c r="T124" s="0" t="n">
        <v>0</v>
      </c>
      <c r="U124" s="0" t="n">
        <v>161249.97</v>
      </c>
      <c r="V124" s="0" t="n">
        <v>0.00156771251931787</v>
      </c>
      <c r="W124" s="0" t="n">
        <v>667.376159667969</v>
      </c>
      <c r="X124" s="0" t="n">
        <v>0.00114341685548425</v>
      </c>
      <c r="Y124" s="0" t="n">
        <f aca="false">IF(ISNUMBER(C124),INDEX(Scorecard!$D$5:$D$12,SUMPRODUCT(--(Scorecard!$G$5:$G$11&lt;C124))+1),Scorecard!$D$13)</f>
        <v>2.19112706886128</v>
      </c>
      <c r="Z124" s="0" t="n">
        <f aca="false">IF(ISNUMBER(D124),INDEX(Scorecard!$D$14:$D$17,SUMPRODUCT(--(Scorecard!$G$14:$G$16&lt;D124))+1),Scorecard!$D$18)</f>
        <v>-0.361970872710667</v>
      </c>
      <c r="AA124" s="0" t="n">
        <f aca="false">IF(ISNUMBER(E124),INDEX(Scorecard!$D$19:$D$26,SUMPRODUCT(--(Scorecard!$G$19:$G$25&lt;E124))+1),Scorecard!$D$27)</f>
        <v>0.57899015159425</v>
      </c>
      <c r="AB124" s="0" t="n">
        <f aca="false">IF(ISNUMBER(F124),INDEX(Scorecard!$D$28:$D$35,SUMPRODUCT(--(Scorecard!$G$28:$G$34&lt;F124))+1),Scorecard!$D$36)</f>
        <v>-0.400689107298307</v>
      </c>
      <c r="AC124" s="0" t="n">
        <f aca="false">IF(ISNUMBER(H124),INDEX(Scorecard!$D$37:$D$44,SUMPRODUCT(--(Scorecard!$G$37:$G$43&lt;H124))+1),Scorecard!$D$45)</f>
        <v>1.35057635045042</v>
      </c>
      <c r="AD124" s="0" t="n">
        <f aca="false">IF(ISNUMBER(I124),INDEX(Scorecard!$D$46:$D$52,SUMPRODUCT(--(Scorecard!$G$46:$G$51&lt;I124))+1),Scorecard!$D$53)</f>
        <v>0.818882373006414</v>
      </c>
      <c r="AE124" s="0" t="n">
        <f aca="false">IF(ISNUMBER(K124),INDEX(Scorecard!$D$54:$D$61,SUMPRODUCT(--(Scorecard!$G$54:$G$60&lt;K124))+1),Scorecard!$D$62)</f>
        <v>0.489050497890326</v>
      </c>
      <c r="AF124" s="0" t="n">
        <f aca="false">IF(ISNUMBER(L124),INDEX(Scorecard!$D$63:$D$68,SUMPRODUCT(--(Scorecard!$G$63:$G$67&lt;L124))+1),Scorecard!$D$69)</f>
        <v>0.322484508656054</v>
      </c>
      <c r="AG124" s="0" t="n">
        <f aca="false">Inputs!$B$10+Scorecard!$J$5*Y124+Scorecard!$J$6*Z124+Scorecard!$J$7*AA124+Scorecard!$J$8*AB124+Scorecard!$J$9*AC124+Scorecard!$J$10*AD124+Scorecard!$J$11*AE124+Scorecard!$J$12*AF124</f>
        <v>-6.24710333724646</v>
      </c>
      <c r="AH124" s="0" t="n">
        <f aca="false">MIN(1-Inputs!$B$13,MAX(Inputs!$B$13,1/(1+EXP(-(Inputs!$B$11*AG124+Inputs!$B$12)))))</f>
        <v>0.00156771251180083</v>
      </c>
      <c r="AI124" s="0" t="n">
        <f aca="false">Inputs!$B$9-Inputs!$B$8*AG124</f>
        <v>667.376176295833</v>
      </c>
      <c r="AJ124" s="0" t="n">
        <f aca="false">RANK(AH124,$AH$5:$AH$2004,0)+COUNTIF($AH$4:AH123,AH124)</f>
        <v>1790</v>
      </c>
      <c r="AK124" s="0" t="n">
        <f aca="false">IF(AJ124&lt;=Deciles!$B$5*(Deciles!$B$4+1),INT((AJ124-1)/(Deciles!$B$4+1))+1,Deciles!$B$5+INT((AJ124-1-Deciles!$B$5*(Deciles!$B$4+1))/Deciles!$B$4)+1)</f>
        <v>9</v>
      </c>
    </row>
    <row r="125" customFormat="false" ht="15" hidden="false" customHeight="false" outlineLevel="0" collapsed="false">
      <c r="A125" s="0" t="n">
        <v>3665</v>
      </c>
      <c r="B125" s="0" t="s">
        <v>157</v>
      </c>
      <c r="C125" s="0" t="n">
        <v>758</v>
      </c>
      <c r="D125" s="0" t="n">
        <v>80</v>
      </c>
      <c r="E125" s="0" t="n">
        <v>64.5737762451172</v>
      </c>
      <c r="F125" s="0" t="n">
        <v>39</v>
      </c>
      <c r="G125" s="0" t="n">
        <v>4.10799980163574</v>
      </c>
      <c r="H125" s="0" t="n">
        <v>0.224666357040405</v>
      </c>
      <c r="I125" s="0" t="n">
        <v>45</v>
      </c>
      <c r="J125" s="0" t="n">
        <v>12.2005825042725</v>
      </c>
      <c r="K125" s="0" t="n">
        <v>4.12307691574097</v>
      </c>
      <c r="L125" s="0" t="n">
        <v>-0.276923179626465</v>
      </c>
      <c r="M125" s="0" t="n">
        <v>3.64271926879883</v>
      </c>
      <c r="N125" s="0" t="n">
        <v>2</v>
      </c>
      <c r="O125" s="0" t="n">
        <v>1</v>
      </c>
      <c r="P125" s="0" t="s">
        <v>144</v>
      </c>
      <c r="Q125" s="0" t="s">
        <v>141</v>
      </c>
      <c r="R125" s="0" t="n">
        <v>1</v>
      </c>
      <c r="S125" s="0" t="s">
        <v>162</v>
      </c>
      <c r="T125" s="0" t="n">
        <v>1</v>
      </c>
      <c r="U125" s="0" t="n">
        <v>198904.89</v>
      </c>
      <c r="V125" s="0" t="n">
        <v>0.00476081715896726</v>
      </c>
      <c r="W125" s="0" t="n">
        <v>637.226501464844</v>
      </c>
      <c r="X125" s="0" t="n">
        <v>0.110219843685627</v>
      </c>
      <c r="Y125" s="0" t="n">
        <f aca="false">IF(ISNUMBER(C125),INDEX(Scorecard!$D$5:$D$12,SUMPRODUCT(--(Scorecard!$G$5:$G$11&lt;C125))+1),Scorecard!$D$13)</f>
        <v>0.733188958177614</v>
      </c>
      <c r="Z125" s="0" t="n">
        <f aca="false">IF(ISNUMBER(D125),INDEX(Scorecard!$D$14:$D$17,SUMPRODUCT(--(Scorecard!$G$14:$G$16&lt;D125))+1),Scorecard!$D$18)</f>
        <v>0.0505355481560174</v>
      </c>
      <c r="AA125" s="0" t="n">
        <f aca="false">IF(ISNUMBER(E125),INDEX(Scorecard!$D$19:$D$26,SUMPRODUCT(--(Scorecard!$G$19:$G$25&lt;E125))+1),Scorecard!$D$27)</f>
        <v>0.233621608745691</v>
      </c>
      <c r="AB125" s="0" t="n">
        <f aca="false">IF(ISNUMBER(F125),INDEX(Scorecard!$D$28:$D$35,SUMPRODUCT(--(Scorecard!$G$28:$G$34&lt;F125))+1),Scorecard!$D$36)</f>
        <v>-0.132616866359722</v>
      </c>
      <c r="AC125" s="0" t="n">
        <f aca="false">IF(ISNUMBER(H125),INDEX(Scorecard!$D$37:$D$44,SUMPRODUCT(--(Scorecard!$G$37:$G$43&lt;H125))+1),Scorecard!$D$45)</f>
        <v>-0.0679520129233634</v>
      </c>
      <c r="AD125" s="0" t="n">
        <f aca="false">IF(ISNUMBER(I125),INDEX(Scorecard!$D$46:$D$52,SUMPRODUCT(--(Scorecard!$G$46:$G$51&lt;I125))+1),Scorecard!$D$53)</f>
        <v>0.818882373006414</v>
      </c>
      <c r="AE125" s="0" t="n">
        <f aca="false">IF(ISNUMBER(K125),INDEX(Scorecard!$D$54:$D$61,SUMPRODUCT(--(Scorecard!$G$54:$G$60&lt;K125))+1),Scorecard!$D$62)</f>
        <v>0.489050497890326</v>
      </c>
      <c r="AF125" s="0" t="n">
        <f aca="false">IF(ISNUMBER(L125),INDEX(Scorecard!$D$63:$D$68,SUMPRODUCT(--(Scorecard!$G$63:$G$67&lt;L125))+1),Scorecard!$D$69)</f>
        <v>0.322484508656054</v>
      </c>
      <c r="AG125" s="0" t="n">
        <f aca="false">Inputs!$B$10+Scorecard!$J$5*Y125+Scorecard!$J$6*Z125+Scorecard!$J$7*AA125+Scorecard!$J$8*AB125+Scorecard!$J$9*AC125+Scorecard!$J$10*AD125+Scorecard!$J$11*AE125+Scorecard!$J$12*AF125</f>
        <v>-5.20219624894817</v>
      </c>
      <c r="AH125" s="0" t="n">
        <f aca="false">MIN(1-Inputs!$B$13,MAX(Inputs!$B$13,1/(1+EXP(-(Inputs!$B$11*AG125+Inputs!$B$12)))))</f>
        <v>0.00476081712540154</v>
      </c>
      <c r="AI125" s="0" t="n">
        <f aca="false">Inputs!$B$9-Inputs!$B$8*AG125</f>
        <v>637.22653080628</v>
      </c>
      <c r="AJ125" s="0" t="n">
        <f aca="false">RANK(AH125,$AH$5:$AH$2004,0)+COUNTIF($AH$4:AH124,AH125)</f>
        <v>1289</v>
      </c>
      <c r="AK125" s="0" t="n">
        <f aca="false">IF(AJ125&lt;=Deciles!$B$5*(Deciles!$B$4+1),INT((AJ125-1)/(Deciles!$B$4+1))+1,Deciles!$B$5+INT((AJ125-1-Deciles!$B$5*(Deciles!$B$4+1))/Deciles!$B$4)+1)</f>
        <v>7</v>
      </c>
    </row>
    <row r="126" customFormat="false" ht="15" hidden="false" customHeight="false" outlineLevel="0" collapsed="false">
      <c r="A126" s="0" t="n">
        <v>3727</v>
      </c>
      <c r="B126" s="0" t="s">
        <v>150</v>
      </c>
      <c r="C126" s="0" t="n">
        <v>731</v>
      </c>
      <c r="D126" s="0" t="n">
        <v>88.4278030395508</v>
      </c>
      <c r="E126" s="0" t="n">
        <v>70.1583480834961</v>
      </c>
      <c r="F126" s="0" t="n">
        <v>35</v>
      </c>
      <c r="G126" s="0" t="n">
        <v>4.15500020980835</v>
      </c>
      <c r="H126" s="0" t="n">
        <v>-2.47833299636841</v>
      </c>
      <c r="I126" s="0" t="n">
        <v>44</v>
      </c>
      <c r="J126" s="0" t="n">
        <v>13.3347063064575</v>
      </c>
      <c r="K126" s="0" t="n">
        <v>4.80000019073486</v>
      </c>
      <c r="L126" s="0" t="n">
        <v>-0.208333015441895</v>
      </c>
      <c r="M126" s="0" t="n">
        <v>6.28858661651611</v>
      </c>
      <c r="N126" s="0" t="n">
        <v>0</v>
      </c>
      <c r="O126" s="0" t="n">
        <v>0</v>
      </c>
      <c r="P126" s="0" t="s">
        <v>144</v>
      </c>
      <c r="Q126" s="0" t="s">
        <v>141</v>
      </c>
      <c r="R126" s="0" t="n">
        <v>1</v>
      </c>
      <c r="S126" s="0" t="s">
        <v>149</v>
      </c>
      <c r="T126" s="0" t="n">
        <v>0</v>
      </c>
      <c r="U126" s="0" t="n">
        <v>618285.94</v>
      </c>
      <c r="V126" s="0" t="n">
        <v>0.0133938072249293</v>
      </c>
      <c r="W126" s="0" t="n">
        <v>608.996276855469</v>
      </c>
      <c r="X126" s="0" t="n">
        <v>0.00729023385792971</v>
      </c>
      <c r="Y126" s="0" t="n">
        <f aca="false">IF(ISNUMBER(C126),INDEX(Scorecard!$D$5:$D$12,SUMPRODUCT(--(Scorecard!$G$5:$G$11&lt;C126))+1),Scorecard!$D$13)</f>
        <v>-0.0290424113398221</v>
      </c>
      <c r="Z126" s="0" t="n">
        <f aca="false">IF(ISNUMBER(D126),INDEX(Scorecard!$D$14:$D$17,SUMPRODUCT(--(Scorecard!$G$14:$G$16&lt;D126))+1),Scorecard!$D$18)</f>
        <v>-0.361970872710667</v>
      </c>
      <c r="AA126" s="0" t="n">
        <f aca="false">IF(ISNUMBER(E126),INDEX(Scorecard!$D$19:$D$26,SUMPRODUCT(--(Scorecard!$G$19:$G$25&lt;E126))+1),Scorecard!$D$27)</f>
        <v>0.0530843085177338</v>
      </c>
      <c r="AB126" s="0" t="n">
        <f aca="false">IF(ISNUMBER(F126),INDEX(Scorecard!$D$28:$D$35,SUMPRODUCT(--(Scorecard!$G$28:$G$34&lt;F126))+1),Scorecard!$D$36)</f>
        <v>-0.0008456427959252</v>
      </c>
      <c r="AC126" s="0" t="n">
        <f aca="false">IF(ISNUMBER(H126),INDEX(Scorecard!$D$37:$D$44,SUMPRODUCT(--(Scorecard!$G$37:$G$43&lt;H126))+1),Scorecard!$D$45)</f>
        <v>1.35057635045042</v>
      </c>
      <c r="AD126" s="0" t="n">
        <f aca="false">IF(ISNUMBER(I126),INDEX(Scorecard!$D$46:$D$52,SUMPRODUCT(--(Scorecard!$G$46:$G$51&lt;I126))+1),Scorecard!$D$53)</f>
        <v>0.818882373006414</v>
      </c>
      <c r="AE126" s="0" t="n">
        <f aca="false">IF(ISNUMBER(K126),INDEX(Scorecard!$D$54:$D$61,SUMPRODUCT(--(Scorecard!$G$54:$G$60&lt;K126))+1),Scorecard!$D$62)</f>
        <v>0.409483001259379</v>
      </c>
      <c r="AF126" s="0" t="n">
        <f aca="false">IF(ISNUMBER(L126),INDEX(Scorecard!$D$63:$D$68,SUMPRODUCT(--(Scorecard!$G$63:$G$67&lt;L126))+1),Scorecard!$D$69)</f>
        <v>0.322484508656054</v>
      </c>
      <c r="AG126" s="0" t="n">
        <f aca="false">Inputs!$B$10+Scorecard!$J$5*Y126+Scorecard!$J$6*Z126+Scorecard!$J$7*AA126+Scorecard!$J$8*AB126+Scorecard!$J$9*AC126+Scorecard!$J$10*AD126+Scorecard!$J$11*AE126+Scorecard!$J$12*AF126</f>
        <v>-4.2238099739272</v>
      </c>
      <c r="AH126" s="0" t="n">
        <f aca="false">MIN(1-Inputs!$B$13,MAX(Inputs!$B$13,1/(1+EXP(-(Inputs!$B$11*AG126+Inputs!$B$12)))))</f>
        <v>0.0133938075076595</v>
      </c>
      <c r="AI126" s="0" t="n">
        <f aca="false">Inputs!$B$9-Inputs!$B$8*AG126</f>
        <v>608.996270265348</v>
      </c>
      <c r="AJ126" s="0" t="n">
        <f aca="false">RANK(AH126,$AH$5:$AH$2004,0)+COUNTIF($AH$4:AH125,AH126)</f>
        <v>653</v>
      </c>
      <c r="AK126" s="0" t="n">
        <f aca="false">IF(AJ126&lt;=Deciles!$B$5*(Deciles!$B$4+1),INT((AJ126-1)/(Deciles!$B$4+1))+1,Deciles!$B$5+INT((AJ126-1-Deciles!$B$5*(Deciles!$B$4+1))/Deciles!$B$4)+1)</f>
        <v>4</v>
      </c>
    </row>
    <row r="127" customFormat="false" ht="15" hidden="false" customHeight="false" outlineLevel="0" collapsed="false">
      <c r="A127" s="0" t="n">
        <v>3728</v>
      </c>
      <c r="B127" s="0" t="s">
        <v>157</v>
      </c>
      <c r="C127" s="0" t="n">
        <v>697</v>
      </c>
      <c r="D127" s="0" t="n">
        <v>92.9547653198242</v>
      </c>
      <c r="E127" s="0" t="n">
        <v>70.2519226074219</v>
      </c>
      <c r="F127" s="0" t="n">
        <v>42</v>
      </c>
      <c r="G127" s="0" t="n">
        <v>4.59100008010864</v>
      </c>
      <c r="H127" s="0" t="n">
        <v>0.707666635513306</v>
      </c>
      <c r="I127" s="0" t="n">
        <v>55</v>
      </c>
      <c r="J127" s="0" t="n">
        <v>11.4592819213867</v>
      </c>
      <c r="K127" s="0" t="n">
        <v>4.0230770111084</v>
      </c>
      <c r="L127" s="0" t="n">
        <v>-0.276923179626465</v>
      </c>
      <c r="M127" s="0" t="n">
        <v>4.10729646682739</v>
      </c>
      <c r="N127" s="0" t="n">
        <v>0</v>
      </c>
      <c r="O127" s="0" t="n">
        <v>0</v>
      </c>
      <c r="P127" s="0" t="s">
        <v>144</v>
      </c>
      <c r="Q127" s="0" t="s">
        <v>153</v>
      </c>
      <c r="R127" s="0" t="n">
        <v>1</v>
      </c>
      <c r="S127" s="0" t="s">
        <v>161</v>
      </c>
      <c r="T127" s="0" t="n">
        <v>0</v>
      </c>
      <c r="U127" s="0" t="n">
        <v>94777.01</v>
      </c>
      <c r="V127" s="0" t="n">
        <v>0.0449860990047455</v>
      </c>
      <c r="W127" s="0" t="n">
        <v>575.325561523438</v>
      </c>
      <c r="X127" s="0" t="n">
        <v>0.0266836117953062</v>
      </c>
      <c r="Y127" s="0" t="n">
        <f aca="false">IF(ISNUMBER(C127),INDEX(Scorecard!$D$5:$D$12,SUMPRODUCT(--(Scorecard!$G$5:$G$11&lt;C127))+1),Scorecard!$D$13)</f>
        <v>-0.869677851527538</v>
      </c>
      <c r="Z127" s="0" t="n">
        <f aca="false">IF(ISNUMBER(D127),INDEX(Scorecard!$D$14:$D$17,SUMPRODUCT(--(Scorecard!$G$14:$G$16&lt;D127))+1),Scorecard!$D$18)</f>
        <v>-0.361970872710667</v>
      </c>
      <c r="AA127" s="0" t="n">
        <f aca="false">IF(ISNUMBER(E127),INDEX(Scorecard!$D$19:$D$26,SUMPRODUCT(--(Scorecard!$G$19:$G$25&lt;E127))+1),Scorecard!$D$27)</f>
        <v>0.0530843085177338</v>
      </c>
      <c r="AB127" s="0" t="n">
        <f aca="false">IF(ISNUMBER(F127),INDEX(Scorecard!$D$28:$D$35,SUMPRODUCT(--(Scorecard!$G$28:$G$34&lt;F127))+1),Scorecard!$D$36)</f>
        <v>-0.309727037437117</v>
      </c>
      <c r="AC127" s="0" t="n">
        <f aca="false">IF(ISNUMBER(H127),INDEX(Scorecard!$D$37:$D$44,SUMPRODUCT(--(Scorecard!$G$37:$G$43&lt;H127))+1),Scorecard!$D$45)</f>
        <v>-0.569454719285959</v>
      </c>
      <c r="AD127" s="0" t="n">
        <f aca="false">IF(ISNUMBER(I127),INDEX(Scorecard!$D$46:$D$52,SUMPRODUCT(--(Scorecard!$G$46:$G$51&lt;I127))+1),Scorecard!$D$53)</f>
        <v>0.818882373006414</v>
      </c>
      <c r="AE127" s="0" t="n">
        <f aca="false">IF(ISNUMBER(K127),INDEX(Scorecard!$D$54:$D$61,SUMPRODUCT(--(Scorecard!$G$54:$G$60&lt;K127))+1),Scorecard!$D$62)</f>
        <v>0.489050497890326</v>
      </c>
      <c r="AF127" s="0" t="n">
        <f aca="false">IF(ISNUMBER(L127),INDEX(Scorecard!$D$63:$D$68,SUMPRODUCT(--(Scorecard!$G$63:$G$67&lt;L127))+1),Scorecard!$D$69)</f>
        <v>0.322484508656054</v>
      </c>
      <c r="AG127" s="0" t="n">
        <f aca="false">Inputs!$B$10+Scorecard!$J$5*Y127+Scorecard!$J$6*Z127+Scorecard!$J$7*AA127+Scorecard!$J$8*AB127+Scorecard!$J$9*AC127+Scorecard!$J$10*AD127+Scorecard!$J$11*AE127+Scorecard!$J$12*AF127</f>
        <v>-3.05687148744379</v>
      </c>
      <c r="AH127" s="0" t="n">
        <f aca="false">MIN(1-Inputs!$B$13,MAX(Inputs!$B$13,1/(1+EXP(-(Inputs!$B$11*AG127+Inputs!$B$12)))))</f>
        <v>0.0449860991332785</v>
      </c>
      <c r="AI127" s="0" t="n">
        <f aca="false">Inputs!$B$9-Inputs!$B$8*AG127</f>
        <v>575.325542915906</v>
      </c>
      <c r="AJ127" s="0" t="n">
        <f aca="false">RANK(AH127,$AH$5:$AH$2004,0)+COUNTIF($AH$4:AH126,AH127)</f>
        <v>172</v>
      </c>
      <c r="AK127" s="0" t="n">
        <f aca="false">IF(AJ127&lt;=Deciles!$B$5*(Deciles!$B$4+1),INT((AJ127-1)/(Deciles!$B$4+1))+1,Deciles!$B$5+INT((AJ127-1-Deciles!$B$5*(Deciles!$B$4+1))/Deciles!$B$4)+1)</f>
        <v>1</v>
      </c>
    </row>
    <row r="128" customFormat="false" ht="15" hidden="false" customHeight="false" outlineLevel="0" collapsed="false">
      <c r="A128" s="0" t="n">
        <v>3731</v>
      </c>
      <c r="B128" s="0" t="s">
        <v>152</v>
      </c>
      <c r="C128" s="0" t="n">
        <v>714</v>
      </c>
      <c r="D128" s="0" t="n">
        <v>80</v>
      </c>
      <c r="E128" s="0" t="n">
        <v>68.4019165039063</v>
      </c>
      <c r="F128" s="0" t="n">
        <v>38</v>
      </c>
      <c r="G128" s="0" t="n">
        <v>3.25</v>
      </c>
      <c r="H128" s="0" t="n">
        <v>-3.18333339691162</v>
      </c>
      <c r="I128" s="0" t="n">
        <v>23</v>
      </c>
      <c r="J128" s="0" t="n">
        <v>12.1454639434815</v>
      </c>
      <c r="K128" s="0" t="n">
        <v>4.80000019073486</v>
      </c>
      <c r="L128" s="0" t="n">
        <v>-0.458333015441895</v>
      </c>
      <c r="M128" s="0" t="n">
        <v>6.28858137130737</v>
      </c>
      <c r="N128" s="0" t="n">
        <v>1</v>
      </c>
      <c r="O128" s="0" t="n">
        <v>0</v>
      </c>
      <c r="P128" s="0" t="s">
        <v>144</v>
      </c>
      <c r="Q128" s="0" t="s">
        <v>141</v>
      </c>
      <c r="R128" s="0" t="n">
        <v>2</v>
      </c>
      <c r="S128" s="0" t="s">
        <v>149</v>
      </c>
      <c r="T128" s="0" t="n">
        <v>0</v>
      </c>
      <c r="U128" s="0" t="n">
        <v>188238.22</v>
      </c>
      <c r="V128" s="0" t="n">
        <v>0.0143924038857222</v>
      </c>
      <c r="W128" s="0" t="n">
        <v>607.022705078125</v>
      </c>
      <c r="X128" s="0" t="n">
        <v>0.0222761854529381</v>
      </c>
      <c r="Y128" s="0" t="n">
        <f aca="false">IF(ISNUMBER(C128),INDEX(Scorecard!$D$5:$D$12,SUMPRODUCT(--(Scorecard!$G$5:$G$11&lt;C128))+1),Scorecard!$D$13)</f>
        <v>-0.0290424113398221</v>
      </c>
      <c r="Z128" s="0" t="n">
        <f aca="false">IF(ISNUMBER(D128),INDEX(Scorecard!$D$14:$D$17,SUMPRODUCT(--(Scorecard!$G$14:$G$16&lt;D128))+1),Scorecard!$D$18)</f>
        <v>0.0505355481560174</v>
      </c>
      <c r="AA128" s="0" t="n">
        <f aca="false">IF(ISNUMBER(E128),INDEX(Scorecard!$D$19:$D$26,SUMPRODUCT(--(Scorecard!$G$19:$G$25&lt;E128))+1),Scorecard!$D$27)</f>
        <v>0.0530843085177338</v>
      </c>
      <c r="AB128" s="0" t="n">
        <f aca="false">IF(ISNUMBER(F128),INDEX(Scorecard!$D$28:$D$35,SUMPRODUCT(--(Scorecard!$G$28:$G$34&lt;F128))+1),Scorecard!$D$36)</f>
        <v>-0.132616866359722</v>
      </c>
      <c r="AC128" s="0" t="n">
        <f aca="false">IF(ISNUMBER(H128),INDEX(Scorecard!$D$37:$D$44,SUMPRODUCT(--(Scorecard!$G$37:$G$43&lt;H128))+1),Scorecard!$D$45)</f>
        <v>1.35057635045042</v>
      </c>
      <c r="AD128" s="0" t="n">
        <f aca="false">IF(ISNUMBER(I128),INDEX(Scorecard!$D$46:$D$52,SUMPRODUCT(--(Scorecard!$G$46:$G$51&lt;I128))+1),Scorecard!$D$53)</f>
        <v>-0.048559051279741</v>
      </c>
      <c r="AE128" s="0" t="n">
        <f aca="false">IF(ISNUMBER(K128),INDEX(Scorecard!$D$54:$D$61,SUMPRODUCT(--(Scorecard!$G$54:$G$60&lt;K128))+1),Scorecard!$D$62)</f>
        <v>0.409483001259379</v>
      </c>
      <c r="AF128" s="0" t="n">
        <f aca="false">IF(ISNUMBER(L128),INDEX(Scorecard!$D$63:$D$68,SUMPRODUCT(--(Scorecard!$G$63:$G$67&lt;L128))+1),Scorecard!$D$69)</f>
        <v>0.322484508656054</v>
      </c>
      <c r="AG128" s="0" t="n">
        <f aca="false">Inputs!$B$10+Scorecard!$J$5*Y128+Scorecard!$J$6*Z128+Scorecard!$J$7*AA128+Scorecard!$J$8*AB128+Scorecard!$J$9*AC128+Scorecard!$J$10*AD128+Scorecard!$J$11*AE128+Scorecard!$J$12*AF128</f>
        <v>-4.15541224213397</v>
      </c>
      <c r="AH128" s="0" t="n">
        <f aca="false">MIN(1-Inputs!$B$13,MAX(Inputs!$B$13,1/(1+EXP(-(Inputs!$B$11*AG128+Inputs!$B$12)))))</f>
        <v>0.0143924039631274</v>
      </c>
      <c r="AI128" s="0" t="n">
        <f aca="false">Inputs!$B$9-Inputs!$B$8*AG128</f>
        <v>607.022728896025</v>
      </c>
      <c r="AJ128" s="0" t="n">
        <f aca="false">RANK(AH128,$AH$5:$AH$2004,0)+COUNTIF($AH$4:AH127,AH128)</f>
        <v>616</v>
      </c>
      <c r="AK128" s="0" t="n">
        <f aca="false">IF(AJ128&lt;=Deciles!$B$5*(Deciles!$B$4+1),INT((AJ128-1)/(Deciles!$B$4+1))+1,Deciles!$B$5+INT((AJ128-1-Deciles!$B$5*(Deciles!$B$4+1))/Deciles!$B$4)+1)</f>
        <v>4</v>
      </c>
    </row>
    <row r="129" customFormat="false" ht="15" hidden="false" customHeight="false" outlineLevel="0" collapsed="false">
      <c r="A129" s="0" t="n">
        <v>3765</v>
      </c>
      <c r="B129" s="0" t="s">
        <v>157</v>
      </c>
      <c r="C129" s="0" t="n">
        <v>745</v>
      </c>
      <c r="D129" s="0" t="n">
        <v>80</v>
      </c>
      <c r="E129" s="0" t="n">
        <v>63.7003746032715</v>
      </c>
      <c r="F129" s="0" t="n">
        <v>33</v>
      </c>
      <c r="G129" s="0" t="n">
        <v>3.94899988174439</v>
      </c>
      <c r="H129" s="0" t="n">
        <v>0.0656664371490479</v>
      </c>
      <c r="I129" s="0" t="n">
        <v>36</v>
      </c>
      <c r="J129" s="0" t="n">
        <v>11.2546072006226</v>
      </c>
      <c r="K129" s="0" t="n">
        <v>3.82307696342468</v>
      </c>
      <c r="L129" s="0" t="n">
        <v>-0.276922941207886</v>
      </c>
      <c r="M129" s="0" t="n">
        <v>5.51355028152466</v>
      </c>
      <c r="N129" s="0" t="n">
        <v>1</v>
      </c>
      <c r="O129" s="0" t="n">
        <v>0</v>
      </c>
      <c r="P129" s="0" t="s">
        <v>146</v>
      </c>
      <c r="Q129" s="0" t="s">
        <v>141</v>
      </c>
      <c r="R129" s="0" t="n">
        <v>2</v>
      </c>
      <c r="S129" s="0" t="s">
        <v>156</v>
      </c>
      <c r="T129" s="0" t="n">
        <v>0</v>
      </c>
      <c r="U129" s="0" t="n">
        <v>77234.945</v>
      </c>
      <c r="V129" s="0" t="n">
        <v>0.00614228146150708</v>
      </c>
      <c r="W129" s="0" t="n">
        <v>630.293579101563</v>
      </c>
      <c r="X129" s="0" t="n">
        <v>0.00501911947503686</v>
      </c>
      <c r="Y129" s="0" t="n">
        <f aca="false">IF(ISNUMBER(C129),INDEX(Scorecard!$D$5:$D$12,SUMPRODUCT(--(Scorecard!$G$5:$G$11&lt;C129))+1),Scorecard!$D$13)</f>
        <v>0.488358159108655</v>
      </c>
      <c r="Z129" s="0" t="n">
        <f aca="false">IF(ISNUMBER(D129),INDEX(Scorecard!$D$14:$D$17,SUMPRODUCT(--(Scorecard!$G$14:$G$16&lt;D129))+1),Scorecard!$D$18)</f>
        <v>0.0505355481560174</v>
      </c>
      <c r="AA129" s="0" t="n">
        <f aca="false">IF(ISNUMBER(E129),INDEX(Scorecard!$D$19:$D$26,SUMPRODUCT(--(Scorecard!$G$19:$G$25&lt;E129))+1),Scorecard!$D$27)</f>
        <v>0.233621608745691</v>
      </c>
      <c r="AB129" s="0" t="n">
        <f aca="false">IF(ISNUMBER(F129),INDEX(Scorecard!$D$28:$D$35,SUMPRODUCT(--(Scorecard!$G$28:$G$34&lt;F129))+1),Scorecard!$D$36)</f>
        <v>-0.0008456427959252</v>
      </c>
      <c r="AC129" s="0" t="n">
        <f aca="false">IF(ISNUMBER(H129),INDEX(Scorecard!$D$37:$D$44,SUMPRODUCT(--(Scorecard!$G$37:$G$43&lt;H129))+1),Scorecard!$D$45)</f>
        <v>0.330501541082344</v>
      </c>
      <c r="AD129" s="0" t="n">
        <f aca="false">IF(ISNUMBER(I129),INDEX(Scorecard!$D$46:$D$52,SUMPRODUCT(--(Scorecard!$G$46:$G$51&lt;I129))+1),Scorecard!$D$53)</f>
        <v>0.123869379412532</v>
      </c>
      <c r="AE129" s="0" t="n">
        <f aca="false">IF(ISNUMBER(K129),INDEX(Scorecard!$D$54:$D$61,SUMPRODUCT(--(Scorecard!$G$54:$G$60&lt;K129))+1),Scorecard!$D$62)</f>
        <v>0.489050497890326</v>
      </c>
      <c r="AF129" s="0" t="n">
        <f aca="false">IF(ISNUMBER(L129),INDEX(Scorecard!$D$63:$D$68,SUMPRODUCT(--(Scorecard!$G$63:$G$67&lt;L129))+1),Scorecard!$D$69)</f>
        <v>0.322484508656054</v>
      </c>
      <c r="AG129" s="0" t="n">
        <f aca="false">Inputs!$B$10+Scorecard!$J$5*Y129+Scorecard!$J$6*Z129+Scorecard!$J$7*AA129+Scorecard!$J$8*AB129+Scorecard!$J$9*AC129+Scorecard!$J$10*AD129+Scorecard!$J$11*AE129+Scorecard!$J$12*AF129</f>
        <v>-4.96191940780438</v>
      </c>
      <c r="AH129" s="0" t="n">
        <f aca="false">MIN(1-Inputs!$B$13,MAX(Inputs!$B$13,1/(1+EXP(-(Inputs!$B$11*AG129+Inputs!$B$12)))))</f>
        <v>0.00614228128955077</v>
      </c>
      <c r="AI129" s="0" t="n">
        <f aca="false">Inputs!$B$9-Inputs!$B$8*AG129</f>
        <v>630.293606663107</v>
      </c>
      <c r="AJ129" s="0" t="n">
        <f aca="false">RANK(AH129,$AH$5:$AH$2004,0)+COUNTIF($AH$4:AH128,AH129)</f>
        <v>1134</v>
      </c>
      <c r="AK129" s="0" t="n">
        <f aca="false">IF(AJ129&lt;=Deciles!$B$5*(Deciles!$B$4+1),INT((AJ129-1)/(Deciles!$B$4+1))+1,Deciles!$B$5+INT((AJ129-1-Deciles!$B$5*(Deciles!$B$4+1))/Deciles!$B$4)+1)</f>
        <v>6</v>
      </c>
    </row>
    <row r="130" customFormat="false" ht="15" hidden="false" customHeight="false" outlineLevel="0" collapsed="false">
      <c r="A130" s="0" t="n">
        <v>3801</v>
      </c>
      <c r="B130" s="0" t="s">
        <v>139</v>
      </c>
      <c r="C130" s="0" t="n">
        <v>724</v>
      </c>
      <c r="D130" s="0" t="n">
        <v>82.3672256469727</v>
      </c>
      <c r="E130" s="0" t="n">
        <v>78.5453414916992</v>
      </c>
      <c r="F130" s="0" t="n">
        <v>27</v>
      </c>
      <c r="G130" s="0" t="n">
        <v>3.76099991798401</v>
      </c>
      <c r="H130" s="0" t="n">
        <v>0.744333267211914</v>
      </c>
      <c r="I130" s="0" t="n">
        <v>15</v>
      </c>
      <c r="J130" s="0" t="n">
        <v>12.0061225891113</v>
      </c>
      <c r="K130" s="0" t="n">
        <v>5.33333349227905</v>
      </c>
      <c r="L130" s="0" t="n">
        <v>-3.49999952316284</v>
      </c>
      <c r="M130" s="0" t="n">
        <v>2.44867300987244</v>
      </c>
      <c r="N130" s="0" t="n">
        <v>0</v>
      </c>
      <c r="O130" s="0" t="n">
        <v>0</v>
      </c>
      <c r="P130" s="0" t="s">
        <v>144</v>
      </c>
      <c r="Q130" s="0" t="s">
        <v>141</v>
      </c>
      <c r="R130" s="0" t="n">
        <v>2</v>
      </c>
      <c r="S130" s="0" t="s">
        <v>148</v>
      </c>
      <c r="T130" s="0" t="n">
        <v>0</v>
      </c>
      <c r="U130" s="0" t="n">
        <v>163754.4</v>
      </c>
      <c r="V130" s="0" t="n">
        <v>0.015248111449182</v>
      </c>
      <c r="W130" s="0" t="n">
        <v>605.436096191406</v>
      </c>
      <c r="X130" s="0" t="n">
        <v>0.0113247651606798</v>
      </c>
      <c r="Y130" s="0" t="n">
        <f aca="false">IF(ISNUMBER(C130),INDEX(Scorecard!$D$5:$D$12,SUMPRODUCT(--(Scorecard!$G$5:$G$11&lt;C130))+1),Scorecard!$D$13)</f>
        <v>-0.0290424113398221</v>
      </c>
      <c r="Z130" s="0" t="n">
        <f aca="false">IF(ISNUMBER(D130),INDEX(Scorecard!$D$14:$D$17,SUMPRODUCT(--(Scorecard!$G$14:$G$16&lt;D130))+1),Scorecard!$D$18)</f>
        <v>0.0505355481560174</v>
      </c>
      <c r="AA130" s="0" t="n">
        <f aca="false">IF(ISNUMBER(E130),INDEX(Scorecard!$D$19:$D$26,SUMPRODUCT(--(Scorecard!$G$19:$G$25&lt;E130))+1),Scorecard!$D$27)</f>
        <v>-0.0341578513653732</v>
      </c>
      <c r="AB130" s="0" t="n">
        <f aca="false">IF(ISNUMBER(F130),INDEX(Scorecard!$D$28:$D$35,SUMPRODUCT(--(Scorecard!$G$28:$G$34&lt;F130))+1),Scorecard!$D$36)</f>
        <v>0.165097008946478</v>
      </c>
      <c r="AC130" s="0" t="n">
        <f aca="false">IF(ISNUMBER(H130),INDEX(Scorecard!$D$37:$D$44,SUMPRODUCT(--(Scorecard!$G$37:$G$43&lt;H130))+1),Scorecard!$D$45)</f>
        <v>-0.569454719285959</v>
      </c>
      <c r="AD130" s="0" t="n">
        <f aca="false">IF(ISNUMBER(I130),INDEX(Scorecard!$D$46:$D$52,SUMPRODUCT(--(Scorecard!$G$46:$G$51&lt;I130))+1),Scorecard!$D$53)</f>
        <v>-0.114272400683245</v>
      </c>
      <c r="AE130" s="0" t="n">
        <f aca="false">IF(ISNUMBER(K130),INDEX(Scorecard!$D$54:$D$61,SUMPRODUCT(--(Scorecard!$G$54:$G$60&lt;K130))+1),Scorecard!$D$62)</f>
        <v>0.126303549215828</v>
      </c>
      <c r="AF130" s="0" t="n">
        <f aca="false">IF(ISNUMBER(L130),INDEX(Scorecard!$D$63:$D$68,SUMPRODUCT(--(Scorecard!$G$63:$G$67&lt;L130))+1),Scorecard!$D$69)</f>
        <v>-0.340582194386522</v>
      </c>
      <c r="AG130" s="0" t="n">
        <f aca="false">Inputs!$B$10+Scorecard!$J$5*Y130+Scorecard!$J$6*Z130+Scorecard!$J$7*AA130+Scorecard!$J$8*AB130+Scorecard!$J$9*AC130+Scorecard!$J$10*AD130+Scorecard!$J$11*AE130+Scorecard!$J$12*AF130</f>
        <v>-4.10042478036244</v>
      </c>
      <c r="AH130" s="0" t="n">
        <f aca="false">MIN(1-Inputs!$B$13,MAX(Inputs!$B$13,1/(1+EXP(-(Inputs!$B$11*AG130+Inputs!$B$12)))))</f>
        <v>0.0152481117065268</v>
      </c>
      <c r="AI130" s="0" t="n">
        <f aca="false">Inputs!$B$9-Inputs!$B$8*AG130</f>
        <v>605.436126127848</v>
      </c>
      <c r="AJ130" s="0" t="n">
        <f aca="false">RANK(AH130,$AH$5:$AH$2004,0)+COUNTIF($AH$4:AH129,AH130)</f>
        <v>584</v>
      </c>
      <c r="AK130" s="0" t="n">
        <f aca="false">IF(AJ130&lt;=Deciles!$B$5*(Deciles!$B$4+1),INT((AJ130-1)/(Deciles!$B$4+1))+1,Deciles!$B$5+INT((AJ130-1-Deciles!$B$5*(Deciles!$B$4+1))/Deciles!$B$4)+1)</f>
        <v>3</v>
      </c>
    </row>
    <row r="131" customFormat="false" ht="15" hidden="false" customHeight="false" outlineLevel="0" collapsed="false">
      <c r="A131" s="0" t="n">
        <v>3837</v>
      </c>
      <c r="B131" s="0" t="s">
        <v>155</v>
      </c>
      <c r="C131" s="0" t="n">
        <v>707</v>
      </c>
      <c r="D131" s="0" t="n">
        <v>63.3950843811035</v>
      </c>
      <c r="E131" s="0" t="n">
        <v>58.4768829345703</v>
      </c>
      <c r="F131" s="0" t="n">
        <v>42</v>
      </c>
      <c r="G131" s="0" t="n">
        <v>3.38400006294251</v>
      </c>
      <c r="H131" s="0" t="n">
        <v>-2.34933304786682</v>
      </c>
      <c r="I131" s="0" t="n">
        <v>12</v>
      </c>
      <c r="J131" s="0" t="n">
        <v>12.6277074813843</v>
      </c>
      <c r="K131" s="0" t="n">
        <v>5.00833320617676</v>
      </c>
      <c r="L131" s="0" t="n">
        <v>-1.125</v>
      </c>
      <c r="M131" s="0" t="n">
        <v>6.2885799407959</v>
      </c>
      <c r="N131" s="0" t="n">
        <v>0</v>
      </c>
      <c r="O131" s="0" t="n">
        <v>0</v>
      </c>
      <c r="P131" s="0" t="s">
        <v>144</v>
      </c>
      <c r="Q131" s="0" t="s">
        <v>153</v>
      </c>
      <c r="R131" s="0" t="n">
        <v>2</v>
      </c>
      <c r="S131" s="0" t="s">
        <v>149</v>
      </c>
      <c r="T131" s="0" t="n">
        <v>0</v>
      </c>
      <c r="U131" s="0" t="n">
        <v>304890.22</v>
      </c>
      <c r="V131" s="0" t="n">
        <v>0.0324452258646488</v>
      </c>
      <c r="W131" s="0" t="n">
        <v>584.523193359375</v>
      </c>
      <c r="X131" s="0" t="n">
        <v>0.0409399755299091</v>
      </c>
      <c r="Y131" s="0" t="n">
        <f aca="false">IF(ISNUMBER(C131),INDEX(Scorecard!$D$5:$D$12,SUMPRODUCT(--(Scorecard!$G$5:$G$11&lt;C131))+1),Scorecard!$D$13)</f>
        <v>-0.513000642971656</v>
      </c>
      <c r="Z131" s="0" t="n">
        <f aca="false">IF(ISNUMBER(D131),INDEX(Scorecard!$D$14:$D$17,SUMPRODUCT(--(Scorecard!$G$14:$G$16&lt;D131))+1),Scorecard!$D$18)</f>
        <v>0.128579646629417</v>
      </c>
      <c r="AA131" s="0" t="n">
        <f aca="false">IF(ISNUMBER(E131),INDEX(Scorecard!$D$19:$D$26,SUMPRODUCT(--(Scorecard!$G$19:$G$25&lt;E131))+1),Scorecard!$D$27)</f>
        <v>0.267179331770092</v>
      </c>
      <c r="AB131" s="0" t="n">
        <f aca="false">IF(ISNUMBER(F131),INDEX(Scorecard!$D$28:$D$35,SUMPRODUCT(--(Scorecard!$G$28:$G$34&lt;F131))+1),Scorecard!$D$36)</f>
        <v>-0.309727037437117</v>
      </c>
      <c r="AC131" s="0" t="n">
        <f aca="false">IF(ISNUMBER(H131),INDEX(Scorecard!$D$37:$D$44,SUMPRODUCT(--(Scorecard!$G$37:$G$43&lt;H131))+1),Scorecard!$D$45)</f>
        <v>1.35057635045042</v>
      </c>
      <c r="AD131" s="0" t="n">
        <f aca="false">IF(ISNUMBER(I131),INDEX(Scorecard!$D$46:$D$52,SUMPRODUCT(--(Scorecard!$G$46:$G$51&lt;I131))+1),Scorecard!$D$53)</f>
        <v>-0.114272400683245</v>
      </c>
      <c r="AE131" s="0" t="n">
        <f aca="false">IF(ISNUMBER(K131),INDEX(Scorecard!$D$54:$D$61,SUMPRODUCT(--(Scorecard!$G$54:$G$60&lt;K131))+1),Scorecard!$D$62)</f>
        <v>0.214429354789033</v>
      </c>
      <c r="AF131" s="0" t="n">
        <f aca="false">IF(ISNUMBER(L131),INDEX(Scorecard!$D$63:$D$68,SUMPRODUCT(--(Scorecard!$G$63:$G$67&lt;L131))+1),Scorecard!$D$69)</f>
        <v>-0.340582194386522</v>
      </c>
      <c r="AG131" s="0" t="n">
        <f aca="false">Inputs!$B$10+Scorecard!$J$5*Y131+Scorecard!$J$6*Z131+Scorecard!$J$7*AA131+Scorecard!$J$8*AB131+Scorecard!$J$9*AC131+Scorecard!$J$10*AD131+Scorecard!$J$11*AE131+Scorecard!$J$12*AF131</f>
        <v>-3.37563837856536</v>
      </c>
      <c r="AH131" s="0" t="n">
        <f aca="false">MIN(1-Inputs!$B$13,MAX(Inputs!$B$13,1/(1+EXP(-(Inputs!$B$11*AG131+Inputs!$B$12)))))</f>
        <v>0.032445224799417</v>
      </c>
      <c r="AI131" s="0" t="n">
        <f aca="false">Inputs!$B$9-Inputs!$B$8*AG131</f>
        <v>584.52321117632</v>
      </c>
      <c r="AJ131" s="0" t="n">
        <f aca="false">RANK(AH131,$AH$5:$AH$2004,0)+COUNTIF($AH$4:AH130,AH131)</f>
        <v>280</v>
      </c>
      <c r="AK131" s="0" t="n">
        <f aca="false">IF(AJ131&lt;=Deciles!$B$5*(Deciles!$B$4+1),INT((AJ131-1)/(Deciles!$B$4+1))+1,Deciles!$B$5+INT((AJ131-1-Deciles!$B$5*(Deciles!$B$4+1))/Deciles!$B$4)+1)</f>
        <v>2</v>
      </c>
    </row>
    <row r="132" customFormat="false" ht="15" hidden="false" customHeight="false" outlineLevel="0" collapsed="false">
      <c r="A132" s="0" t="n">
        <v>3842</v>
      </c>
      <c r="B132" s="0" t="s">
        <v>139</v>
      </c>
      <c r="C132" s="0" t="n">
        <v>788</v>
      </c>
      <c r="D132" s="0" t="n">
        <v>80</v>
      </c>
      <c r="E132" s="0" t="n">
        <v>76.7846832275391</v>
      </c>
      <c r="F132" s="0" t="n">
        <v>44</v>
      </c>
      <c r="G132" s="0" t="n">
        <v>2.98399996757507</v>
      </c>
      <c r="H132" s="0" t="n">
        <v>-0.0326666831970215</v>
      </c>
      <c r="I132" s="0" t="n">
        <v>8</v>
      </c>
      <c r="J132" s="0" t="n">
        <v>12.5563430786133</v>
      </c>
      <c r="K132" s="0" t="n">
        <v>5.03333330154419</v>
      </c>
      <c r="L132" s="0" t="n">
        <v>-3.50000047683716</v>
      </c>
      <c r="M132" s="0" t="n">
        <v>2.74066424369812</v>
      </c>
      <c r="N132" s="0" t="n">
        <v>0</v>
      </c>
      <c r="O132" s="0" t="n">
        <v>0</v>
      </c>
      <c r="P132" s="0" t="s">
        <v>144</v>
      </c>
      <c r="Q132" s="0" t="s">
        <v>141</v>
      </c>
      <c r="R132" s="0" t="n">
        <v>1</v>
      </c>
      <c r="S132" s="0" t="s">
        <v>147</v>
      </c>
      <c r="T132" s="0" t="n">
        <v>0</v>
      </c>
      <c r="U132" s="0" t="n">
        <v>283890.28</v>
      </c>
      <c r="V132" s="0" t="n">
        <v>0.00233395001851022</v>
      </c>
      <c r="W132" s="0" t="n">
        <v>656.585327148438</v>
      </c>
      <c r="X132" s="0" t="n">
        <v>0.00375020829960704</v>
      </c>
      <c r="Y132" s="0" t="n">
        <f aca="false">IF(ISNUMBER(C132),INDEX(Scorecard!$D$5:$D$12,SUMPRODUCT(--(Scorecard!$G$5:$G$11&lt;C132))+1),Scorecard!$D$13)</f>
        <v>2.19112706886128</v>
      </c>
      <c r="Z132" s="0" t="n">
        <f aca="false">IF(ISNUMBER(D132),INDEX(Scorecard!$D$14:$D$17,SUMPRODUCT(--(Scorecard!$G$14:$G$16&lt;D132))+1),Scorecard!$D$18)</f>
        <v>0.0505355481560174</v>
      </c>
      <c r="AA132" s="0" t="n">
        <f aca="false">IF(ISNUMBER(E132),INDEX(Scorecard!$D$19:$D$26,SUMPRODUCT(--(Scorecard!$G$19:$G$25&lt;E132))+1),Scorecard!$D$27)</f>
        <v>-0.0341578513653732</v>
      </c>
      <c r="AB132" s="0" t="n">
        <f aca="false">IF(ISNUMBER(F132),INDEX(Scorecard!$D$28:$D$35,SUMPRODUCT(--(Scorecard!$G$28:$G$34&lt;F132))+1),Scorecard!$D$36)</f>
        <v>-0.309727037437117</v>
      </c>
      <c r="AC132" s="0" t="n">
        <f aca="false">IF(ISNUMBER(H132),INDEX(Scorecard!$D$37:$D$44,SUMPRODUCT(--(Scorecard!$G$37:$G$43&lt;H132))+1),Scorecard!$D$45)</f>
        <v>0.330501541082344</v>
      </c>
      <c r="AD132" s="0" t="n">
        <f aca="false">IF(ISNUMBER(I132),INDEX(Scorecard!$D$46:$D$52,SUMPRODUCT(--(Scorecard!$G$46:$G$51&lt;I132))+1),Scorecard!$D$53)</f>
        <v>-0.114272400683245</v>
      </c>
      <c r="AE132" s="0" t="n">
        <f aca="false">IF(ISNUMBER(K132),INDEX(Scorecard!$D$54:$D$61,SUMPRODUCT(--(Scorecard!$G$54:$G$60&lt;K132))+1),Scorecard!$D$62)</f>
        <v>0.214429354789033</v>
      </c>
      <c r="AF132" s="0" t="n">
        <f aca="false">IF(ISNUMBER(L132),INDEX(Scorecard!$D$63:$D$68,SUMPRODUCT(--(Scorecard!$G$63:$G$67&lt;L132))+1),Scorecard!$D$69)</f>
        <v>-0.340582194386522</v>
      </c>
      <c r="AG132" s="0" t="n">
        <f aca="false">Inputs!$B$10+Scorecard!$J$5*Y132+Scorecard!$J$6*Z132+Scorecard!$J$7*AA132+Scorecard!$J$8*AB132+Scorecard!$J$9*AC132+Scorecard!$J$10*AD132+Scorecard!$J$11*AE132+Scorecard!$J$12*AF132</f>
        <v>-5.87312178723398</v>
      </c>
      <c r="AH132" s="0" t="n">
        <f aca="false">MIN(1-Inputs!$B$13,MAX(Inputs!$B$13,1/(1+EXP(-(Inputs!$B$11*AG132+Inputs!$B$12)))))</f>
        <v>0.00233395004833583</v>
      </c>
      <c r="AI132" s="0" t="n">
        <f aca="false">Inputs!$B$9-Inputs!$B$8*AG132</f>
        <v>656.585349744093</v>
      </c>
      <c r="AJ132" s="0" t="n">
        <f aca="false">RANK(AH132,$AH$5:$AH$2004,0)+COUNTIF($AH$4:AH131,AH132)</f>
        <v>1648</v>
      </c>
      <c r="AK132" s="0" t="n">
        <f aca="false">IF(AJ132&lt;=Deciles!$B$5*(Deciles!$B$4+1),INT((AJ132-1)/(Deciles!$B$4+1))+1,Deciles!$B$5+INT((AJ132-1-Deciles!$B$5*(Deciles!$B$4+1))/Deciles!$B$4)+1)</f>
        <v>9</v>
      </c>
    </row>
    <row r="133" customFormat="false" ht="15" hidden="false" customHeight="false" outlineLevel="0" collapsed="false">
      <c r="A133" s="0" t="n">
        <v>3847</v>
      </c>
      <c r="B133" s="0" t="s">
        <v>150</v>
      </c>
      <c r="C133" s="0" t="n">
        <v>786</v>
      </c>
      <c r="D133" s="0" t="n">
        <v>72.4757843017578</v>
      </c>
      <c r="E133" s="0" t="n">
        <v>62.8528480529785</v>
      </c>
      <c r="F133" s="0" t="n">
        <v>25</v>
      </c>
      <c r="G133" s="0" t="n">
        <v>3.31399989128113</v>
      </c>
      <c r="H133" s="0" t="n">
        <v>-3.31933331489563</v>
      </c>
      <c r="I133" s="0" t="n">
        <v>21</v>
      </c>
      <c r="J133" s="0" t="n">
        <v>12.5080766677856</v>
      </c>
      <c r="K133" s="0" t="n">
        <v>4.80000019073486</v>
      </c>
      <c r="L133" s="0" t="n">
        <v>-0.208333015441895</v>
      </c>
      <c r="M133" s="0" t="n">
        <v>6.28858661651611</v>
      </c>
      <c r="N133" s="0" t="n">
        <v>0</v>
      </c>
      <c r="O133" s="0" t="n">
        <v>0</v>
      </c>
      <c r="P133" s="0" t="s">
        <v>140</v>
      </c>
      <c r="Q133" s="0" t="s">
        <v>141</v>
      </c>
      <c r="R133" s="0" t="n">
        <v>1</v>
      </c>
      <c r="S133" s="0" t="s">
        <v>149</v>
      </c>
      <c r="T133" s="0" t="n">
        <v>0</v>
      </c>
      <c r="U133" s="0" t="n">
        <v>270513.44</v>
      </c>
      <c r="V133" s="0" t="n">
        <v>0.00191340246237814</v>
      </c>
      <c r="W133" s="0" t="n">
        <v>661.973815917969</v>
      </c>
      <c r="X133" s="0" t="n">
        <v>0.00182332994882017</v>
      </c>
      <c r="Y133" s="0" t="n">
        <f aca="false">IF(ISNUMBER(C133),INDEX(Scorecard!$D$5:$D$12,SUMPRODUCT(--(Scorecard!$G$5:$G$11&lt;C133))+1),Scorecard!$D$13)</f>
        <v>1.23750384304241</v>
      </c>
      <c r="Z133" s="0" t="n">
        <f aca="false">IF(ISNUMBER(D133),INDEX(Scorecard!$D$14:$D$17,SUMPRODUCT(--(Scorecard!$G$14:$G$16&lt;D133))+1),Scorecard!$D$18)</f>
        <v>0.128579646629417</v>
      </c>
      <c r="AA133" s="0" t="n">
        <f aca="false">IF(ISNUMBER(E133),INDEX(Scorecard!$D$19:$D$26,SUMPRODUCT(--(Scorecard!$G$19:$G$25&lt;E133))+1),Scorecard!$D$27)</f>
        <v>0.233621608745691</v>
      </c>
      <c r="AB133" s="0" t="n">
        <f aca="false">IF(ISNUMBER(F133),INDEX(Scorecard!$D$28:$D$35,SUMPRODUCT(--(Scorecard!$G$28:$G$34&lt;F133))+1),Scorecard!$D$36)</f>
        <v>0.349218150643304</v>
      </c>
      <c r="AC133" s="0" t="n">
        <f aca="false">IF(ISNUMBER(H133),INDEX(Scorecard!$D$37:$D$44,SUMPRODUCT(--(Scorecard!$G$37:$G$43&lt;H133))+1),Scorecard!$D$45)</f>
        <v>1.35057635045042</v>
      </c>
      <c r="AD133" s="0" t="n">
        <f aca="false">IF(ISNUMBER(I133),INDEX(Scorecard!$D$46:$D$52,SUMPRODUCT(--(Scorecard!$G$46:$G$51&lt;I133))+1),Scorecard!$D$53)</f>
        <v>-0.108777051091409</v>
      </c>
      <c r="AE133" s="0" t="n">
        <f aca="false">IF(ISNUMBER(K133),INDEX(Scorecard!$D$54:$D$61,SUMPRODUCT(--(Scorecard!$G$54:$G$60&lt;K133))+1),Scorecard!$D$62)</f>
        <v>0.409483001259379</v>
      </c>
      <c r="AF133" s="0" t="n">
        <f aca="false">IF(ISNUMBER(L133),INDEX(Scorecard!$D$63:$D$68,SUMPRODUCT(--(Scorecard!$G$63:$G$67&lt;L133))+1),Scorecard!$D$69)</f>
        <v>0.322484508656054</v>
      </c>
      <c r="AG133" s="0" t="n">
        <f aca="false">Inputs!$B$10+Scorecard!$J$5*Y133+Scorecard!$J$6*Z133+Scorecard!$J$7*AA133+Scorecard!$J$8*AB133+Scorecard!$J$9*AC133+Scorecard!$J$10*AD133+Scorecard!$J$11*AE133+Scorecard!$J$12*AF133</f>
        <v>-6.05987277101223</v>
      </c>
      <c r="AH133" s="0" t="n">
        <f aca="false">MIN(1-Inputs!$B$13,MAX(Inputs!$B$13,1/(1+EXP(-(Inputs!$B$11*AG133+Inputs!$B$12)))))</f>
        <v>0.00191340249477204</v>
      </c>
      <c r="AI133" s="0" t="n">
        <f aca="false">Inputs!$B$9-Inputs!$B$8*AG133</f>
        <v>661.973844107654</v>
      </c>
      <c r="AJ133" s="0" t="n">
        <f aca="false">RANK(AH133,$AH$5:$AH$2004,0)+COUNTIF($AH$4:AH132,AH133)</f>
        <v>1711</v>
      </c>
      <c r="AK133" s="0" t="n">
        <f aca="false">IF(AJ133&lt;=Deciles!$B$5*(Deciles!$B$4+1),INT((AJ133-1)/(Deciles!$B$4+1))+1,Deciles!$B$5+INT((AJ133-1-Deciles!$B$5*(Deciles!$B$4+1))/Deciles!$B$4)+1)</f>
        <v>9</v>
      </c>
    </row>
    <row r="134" customFormat="false" ht="15" hidden="false" customHeight="false" outlineLevel="0" collapsed="false">
      <c r="A134" s="0" t="n">
        <v>3856</v>
      </c>
      <c r="B134" s="0" t="s">
        <v>158</v>
      </c>
      <c r="C134" s="0" t="n">
        <v>756</v>
      </c>
      <c r="D134" s="0" t="n">
        <v>95.7781753540039</v>
      </c>
      <c r="E134" s="0" t="n">
        <v>94.5924987792969</v>
      </c>
      <c r="F134" s="0" t="n">
        <v>25</v>
      </c>
      <c r="G134" s="0" t="n">
        <v>3.46799993515015</v>
      </c>
      <c r="H134" s="0" t="n">
        <v>0.55133318901062</v>
      </c>
      <c r="I134" s="0" t="n">
        <v>6</v>
      </c>
      <c r="J134" s="0" t="n">
        <v>12.465446472168</v>
      </c>
      <c r="K134" s="0" t="n">
        <v>6.63333320617676</v>
      </c>
      <c r="L134" s="0" t="n">
        <v>2.71025633811951</v>
      </c>
      <c r="M134" s="0" t="n">
        <v>0.285017788410187</v>
      </c>
      <c r="N134" s="0" t="n">
        <v>0</v>
      </c>
      <c r="O134" s="0" t="n">
        <v>0</v>
      </c>
      <c r="P134" s="0" t="s">
        <v>146</v>
      </c>
      <c r="Q134" s="0" t="s">
        <v>141</v>
      </c>
      <c r="R134" s="0" t="n">
        <v>1</v>
      </c>
      <c r="S134" s="0" t="s">
        <v>159</v>
      </c>
      <c r="T134" s="0" t="n">
        <v>0</v>
      </c>
      <c r="U134" s="0" t="n">
        <v>259223.72</v>
      </c>
      <c r="V134" s="0" t="n">
        <v>0.0144030703231692</v>
      </c>
      <c r="W134" s="0" t="n">
        <v>607.002380371094</v>
      </c>
      <c r="X134" s="0" t="n">
        <v>0.00935133639723063</v>
      </c>
      <c r="Y134" s="0" t="n">
        <f aca="false">IF(ISNUMBER(C134),INDEX(Scorecard!$D$5:$D$12,SUMPRODUCT(--(Scorecard!$G$5:$G$11&lt;C134))+1),Scorecard!$D$13)</f>
        <v>0.733188958177614</v>
      </c>
      <c r="Z134" s="0" t="n">
        <f aca="false">IF(ISNUMBER(D134),INDEX(Scorecard!$D$14:$D$17,SUMPRODUCT(--(Scorecard!$G$14:$G$16&lt;D134))+1),Scorecard!$D$18)</f>
        <v>-0.361970872710667</v>
      </c>
      <c r="AA134" s="0" t="n">
        <f aca="false">IF(ISNUMBER(E134),INDEX(Scorecard!$D$19:$D$26,SUMPRODUCT(--(Scorecard!$G$19:$G$25&lt;E134))+1),Scorecard!$D$27)</f>
        <v>-0.820992370602782</v>
      </c>
      <c r="AB134" s="0" t="n">
        <f aca="false">IF(ISNUMBER(F134),INDEX(Scorecard!$D$28:$D$35,SUMPRODUCT(--(Scorecard!$G$28:$G$34&lt;F134))+1),Scorecard!$D$36)</f>
        <v>0.349218150643304</v>
      </c>
      <c r="AC134" s="0" t="n">
        <f aca="false">IF(ISNUMBER(H134),INDEX(Scorecard!$D$37:$D$44,SUMPRODUCT(--(Scorecard!$G$37:$G$43&lt;H134))+1),Scorecard!$D$45)</f>
        <v>-0.271229676926091</v>
      </c>
      <c r="AD134" s="0" t="n">
        <f aca="false">IF(ISNUMBER(I134),INDEX(Scorecard!$D$46:$D$52,SUMPRODUCT(--(Scorecard!$G$46:$G$51&lt;I134))+1),Scorecard!$D$53)</f>
        <v>-0.161534840507194</v>
      </c>
      <c r="AE134" s="0" t="n">
        <f aca="false">IF(ISNUMBER(K134),INDEX(Scorecard!$D$54:$D$61,SUMPRODUCT(--(Scorecard!$G$54:$G$60&lt;K134))+1),Scorecard!$D$62)</f>
        <v>-0.357264871923982</v>
      </c>
      <c r="AF134" s="0" t="n">
        <f aca="false">IF(ISNUMBER(L134),INDEX(Scorecard!$D$63:$D$68,SUMPRODUCT(--(Scorecard!$G$63:$G$67&lt;L134))+1),Scorecard!$D$69)</f>
        <v>0.322484508656054</v>
      </c>
      <c r="AG134" s="0" t="n">
        <f aca="false">Inputs!$B$10+Scorecard!$J$5*Y134+Scorecard!$J$6*Z134+Scorecard!$J$7*AA134+Scorecard!$J$8*AB134+Scorecard!$J$9*AC134+Scorecard!$J$10*AD134+Scorecard!$J$11*AE134+Scorecard!$J$12*AF134</f>
        <v>-4.15470721426282</v>
      </c>
      <c r="AH134" s="0" t="n">
        <f aca="false">MIN(1-Inputs!$B$13,MAX(Inputs!$B$13,1/(1+EXP(-(Inputs!$B$11*AG134+Inputs!$B$12)))))</f>
        <v>0.0144030702107843</v>
      </c>
      <c r="AI134" s="0" t="n">
        <f aca="false">Inputs!$B$9-Inputs!$B$8*AG134</f>
        <v>607.002386091757</v>
      </c>
      <c r="AJ134" s="0" t="n">
        <f aca="false">RANK(AH134,$AH$5:$AH$2004,0)+COUNTIF($AH$4:AH133,AH134)</f>
        <v>614</v>
      </c>
      <c r="AK134" s="0" t="n">
        <f aca="false">IF(AJ134&lt;=Deciles!$B$5*(Deciles!$B$4+1),INT((AJ134-1)/(Deciles!$B$4+1))+1,Deciles!$B$5+INT((AJ134-1-Deciles!$B$5*(Deciles!$B$4+1))/Deciles!$B$4)+1)</f>
        <v>4</v>
      </c>
    </row>
    <row r="135" customFormat="false" ht="15" hidden="false" customHeight="false" outlineLevel="0" collapsed="false">
      <c r="A135" s="0" t="n">
        <v>3880</v>
      </c>
      <c r="B135" s="0" t="s">
        <v>152</v>
      </c>
      <c r="C135" s="0" t="n">
        <v>760</v>
      </c>
      <c r="D135" s="0" t="n">
        <v>80</v>
      </c>
      <c r="E135" s="0" t="n">
        <v>69.5224838256836</v>
      </c>
      <c r="F135" s="0" t="n">
        <v>37</v>
      </c>
      <c r="G135" s="0" t="n">
        <v>3.19099998474121</v>
      </c>
      <c r="H135" s="0" t="n">
        <v>-3.24233341217041</v>
      </c>
      <c r="I135" s="0" t="n">
        <v>25</v>
      </c>
      <c r="J135" s="0" t="n">
        <v>11.6442337036133</v>
      </c>
      <c r="K135" s="0" t="n">
        <v>3.70000004768372</v>
      </c>
      <c r="L135" s="0" t="n">
        <v>-0.458333253860474</v>
      </c>
      <c r="M135" s="0" t="n">
        <v>4.74415826797485</v>
      </c>
      <c r="N135" s="0" t="n">
        <v>1</v>
      </c>
      <c r="O135" s="0" t="n">
        <v>0</v>
      </c>
      <c r="P135" s="0" t="s">
        <v>144</v>
      </c>
      <c r="Q135" s="0" t="s">
        <v>141</v>
      </c>
      <c r="R135" s="0" t="n">
        <v>2</v>
      </c>
      <c r="S135" s="0" t="s">
        <v>147</v>
      </c>
      <c r="T135" s="0" t="n">
        <v>0</v>
      </c>
      <c r="U135" s="0" t="n">
        <v>114031.91</v>
      </c>
      <c r="V135" s="0" t="n">
        <v>0.00516087608411908</v>
      </c>
      <c r="W135" s="0" t="n">
        <v>635.031921386719</v>
      </c>
      <c r="X135" s="0" t="n">
        <v>0.00473684957250953</v>
      </c>
      <c r="Y135" s="0" t="n">
        <f aca="false">IF(ISNUMBER(C135),INDEX(Scorecard!$D$5:$D$12,SUMPRODUCT(--(Scorecard!$G$5:$G$11&lt;C135))+1),Scorecard!$D$13)</f>
        <v>0.733188958177614</v>
      </c>
      <c r="Z135" s="0" t="n">
        <f aca="false">IF(ISNUMBER(D135),INDEX(Scorecard!$D$14:$D$17,SUMPRODUCT(--(Scorecard!$G$14:$G$16&lt;D135))+1),Scorecard!$D$18)</f>
        <v>0.0505355481560174</v>
      </c>
      <c r="AA135" s="0" t="n">
        <f aca="false">IF(ISNUMBER(E135),INDEX(Scorecard!$D$19:$D$26,SUMPRODUCT(--(Scorecard!$G$19:$G$25&lt;E135))+1),Scorecard!$D$27)</f>
        <v>0.0530843085177338</v>
      </c>
      <c r="AB135" s="0" t="n">
        <f aca="false">IF(ISNUMBER(F135),INDEX(Scorecard!$D$28:$D$35,SUMPRODUCT(--(Scorecard!$G$28:$G$34&lt;F135))+1),Scorecard!$D$36)</f>
        <v>-0.0008456427959252</v>
      </c>
      <c r="AC135" s="0" t="n">
        <f aca="false">IF(ISNUMBER(H135),INDEX(Scorecard!$D$37:$D$44,SUMPRODUCT(--(Scorecard!$G$37:$G$43&lt;H135))+1),Scorecard!$D$45)</f>
        <v>1.35057635045042</v>
      </c>
      <c r="AD135" s="0" t="n">
        <f aca="false">IF(ISNUMBER(I135),INDEX(Scorecard!$D$46:$D$52,SUMPRODUCT(--(Scorecard!$G$46:$G$51&lt;I135))+1),Scorecard!$D$53)</f>
        <v>-0.048559051279741</v>
      </c>
      <c r="AE135" s="0" t="n">
        <f aca="false">IF(ISNUMBER(K135),INDEX(Scorecard!$D$54:$D$61,SUMPRODUCT(--(Scorecard!$G$54:$G$60&lt;K135))+1),Scorecard!$D$62)</f>
        <v>0.489050497890326</v>
      </c>
      <c r="AF135" s="0" t="n">
        <f aca="false">IF(ISNUMBER(L135),INDEX(Scorecard!$D$63:$D$68,SUMPRODUCT(--(Scorecard!$G$63:$G$67&lt;L135))+1),Scorecard!$D$69)</f>
        <v>0.322484508656054</v>
      </c>
      <c r="AG135" s="0" t="n">
        <f aca="false">Inputs!$B$10+Scorecard!$J$5*Y135+Scorecard!$J$6*Z135+Scorecard!$J$7*AA135+Scorecard!$J$8*AB135+Scorecard!$J$9*AC135+Scorecard!$J$10*AD135+Scorecard!$J$11*AE135+Scorecard!$J$12*AF135</f>
        <v>-5.1261368217889</v>
      </c>
      <c r="AH135" s="0" t="n">
        <f aca="false">MIN(1-Inputs!$B$13,MAX(Inputs!$B$13,1/(1+EXP(-(Inputs!$B$11*AG135+Inputs!$B$12)))))</f>
        <v>0.0051608762019653</v>
      </c>
      <c r="AI135" s="0" t="n">
        <f aca="false">Inputs!$B$9-Inputs!$B$8*AG135</f>
        <v>635.031919638769</v>
      </c>
      <c r="AJ135" s="0" t="n">
        <f aca="false">RANK(AH135,$AH$5:$AH$2004,0)+COUNTIF($AH$4:AH134,AH135)</f>
        <v>1232</v>
      </c>
      <c r="AK135" s="0" t="n">
        <f aca="false">IF(AJ135&lt;=Deciles!$B$5*(Deciles!$B$4+1),INT((AJ135-1)/(Deciles!$B$4+1))+1,Deciles!$B$5+INT((AJ135-1-Deciles!$B$5*(Deciles!$B$4+1))/Deciles!$B$4)+1)</f>
        <v>7</v>
      </c>
    </row>
    <row r="136" customFormat="false" ht="15" hidden="false" customHeight="false" outlineLevel="0" collapsed="false">
      <c r="A136" s="0" t="n">
        <v>3896</v>
      </c>
      <c r="B136" s="0" t="s">
        <v>152</v>
      </c>
      <c r="C136" s="0" t="n">
        <v>737</v>
      </c>
      <c r="D136" s="0" t="n">
        <v>84.1646423339844</v>
      </c>
      <c r="E136" s="0" t="n">
        <v>67.5392684936523</v>
      </c>
      <c r="F136" s="0" t="n">
        <v>33</v>
      </c>
      <c r="G136" s="0" t="n">
        <v>3.95000004768372</v>
      </c>
      <c r="H136" s="0" t="n">
        <v>-2.48333334922791</v>
      </c>
      <c r="I136" s="0" t="n">
        <v>42</v>
      </c>
      <c r="J136" s="0" t="n">
        <v>12.1181001663208</v>
      </c>
      <c r="K136" s="0" t="n">
        <v>4.80000019073486</v>
      </c>
      <c r="L136" s="0" t="n">
        <v>-0.458333015441895</v>
      </c>
      <c r="M136" s="0" t="n">
        <v>6.28858137130737</v>
      </c>
      <c r="N136" s="0" t="n">
        <v>0</v>
      </c>
      <c r="O136" s="0" t="n">
        <v>0</v>
      </c>
      <c r="P136" s="0" t="s">
        <v>146</v>
      </c>
      <c r="Q136" s="0" t="s">
        <v>141</v>
      </c>
      <c r="R136" s="0" t="n">
        <v>1</v>
      </c>
      <c r="S136" s="0" t="s">
        <v>149</v>
      </c>
      <c r="T136" s="0" t="n">
        <v>0</v>
      </c>
      <c r="U136" s="0" t="n">
        <v>183157.19</v>
      </c>
      <c r="V136" s="0" t="n">
        <v>0.00618705851957202</v>
      </c>
      <c r="W136" s="0" t="n">
        <v>630.095825195313</v>
      </c>
      <c r="X136" s="0" t="n">
        <v>0.00326167815364897</v>
      </c>
      <c r="Y136" s="0" t="n">
        <f aca="false">IF(ISNUMBER(C136),INDEX(Scorecard!$D$5:$D$12,SUMPRODUCT(--(Scorecard!$G$5:$G$11&lt;C136))+1),Scorecard!$D$13)</f>
        <v>0.488358159108655</v>
      </c>
      <c r="Z136" s="0" t="n">
        <f aca="false">IF(ISNUMBER(D136),INDEX(Scorecard!$D$14:$D$17,SUMPRODUCT(--(Scorecard!$G$14:$G$16&lt;D136))+1),Scorecard!$D$18)</f>
        <v>0.0505355481560174</v>
      </c>
      <c r="AA136" s="0" t="n">
        <f aca="false">IF(ISNUMBER(E136),INDEX(Scorecard!$D$19:$D$26,SUMPRODUCT(--(Scorecard!$G$19:$G$25&lt;E136))+1),Scorecard!$D$27)</f>
        <v>0.0530843085177338</v>
      </c>
      <c r="AB136" s="0" t="n">
        <f aca="false">IF(ISNUMBER(F136),INDEX(Scorecard!$D$28:$D$35,SUMPRODUCT(--(Scorecard!$G$28:$G$34&lt;F136))+1),Scorecard!$D$36)</f>
        <v>-0.0008456427959252</v>
      </c>
      <c r="AC136" s="0" t="n">
        <f aca="false">IF(ISNUMBER(H136),INDEX(Scorecard!$D$37:$D$44,SUMPRODUCT(--(Scorecard!$G$37:$G$43&lt;H136))+1),Scorecard!$D$45)</f>
        <v>1.35057635045042</v>
      </c>
      <c r="AD136" s="0" t="n">
        <f aca="false">IF(ISNUMBER(I136),INDEX(Scorecard!$D$46:$D$52,SUMPRODUCT(--(Scorecard!$G$46:$G$51&lt;I136))+1),Scorecard!$D$53)</f>
        <v>0.569875412099532</v>
      </c>
      <c r="AE136" s="0" t="n">
        <f aca="false">IF(ISNUMBER(K136),INDEX(Scorecard!$D$54:$D$61,SUMPRODUCT(--(Scorecard!$G$54:$G$60&lt;K136))+1),Scorecard!$D$62)</f>
        <v>0.409483001259379</v>
      </c>
      <c r="AF136" s="0" t="n">
        <f aca="false">IF(ISNUMBER(L136),INDEX(Scorecard!$D$63:$D$68,SUMPRODUCT(--(Scorecard!$G$63:$G$67&lt;L136))+1),Scorecard!$D$69)</f>
        <v>0.322484508656054</v>
      </c>
      <c r="AG136" s="0" t="n">
        <f aca="false">Inputs!$B$10+Scorecard!$J$5*Y136+Scorecard!$J$6*Z136+Scorecard!$J$7*AA136+Scorecard!$J$8*AB136+Scorecard!$J$9*AC136+Scorecard!$J$10*AD136+Scorecard!$J$11*AE136+Scorecard!$J$12*AF136</f>
        <v>-4.95506413019347</v>
      </c>
      <c r="AH136" s="0" t="n">
        <f aca="false">MIN(1-Inputs!$B$13,MAX(Inputs!$B$13,1/(1+EXP(-(Inputs!$B$11*AG136+Inputs!$B$12)))))</f>
        <v>0.00618705848329386</v>
      </c>
      <c r="AI136" s="0" t="n">
        <f aca="false">Inputs!$B$9-Inputs!$B$8*AG136</f>
        <v>630.095805162844</v>
      </c>
      <c r="AJ136" s="0" t="n">
        <f aca="false">RANK(AH136,$AH$5:$AH$2004,0)+COUNTIF($AH$4:AH135,AH136)</f>
        <v>1128</v>
      </c>
      <c r="AK136" s="0" t="n">
        <f aca="false">IF(AJ136&lt;=Deciles!$B$5*(Deciles!$B$4+1),INT((AJ136-1)/(Deciles!$B$4+1))+1,Deciles!$B$5+INT((AJ136-1-Deciles!$B$5*(Deciles!$B$4+1))/Deciles!$B$4)+1)</f>
        <v>6</v>
      </c>
    </row>
    <row r="137" customFormat="false" ht="15" hidden="false" customHeight="false" outlineLevel="0" collapsed="false">
      <c r="A137" s="0" t="n">
        <v>3908</v>
      </c>
      <c r="B137" s="0" t="s">
        <v>139</v>
      </c>
      <c r="C137" s="0" t="n">
        <v>719</v>
      </c>
      <c r="D137" s="0" t="n">
        <v>80</v>
      </c>
      <c r="E137" s="0" t="n">
        <v>57.6681785583496</v>
      </c>
      <c r="F137" s="0" t="n">
        <v>21</v>
      </c>
      <c r="G137" s="0" t="n">
        <v>4.41800022125244</v>
      </c>
      <c r="H137" s="0" t="n">
        <v>1.40133357048035</v>
      </c>
      <c r="I137" s="0" t="n">
        <v>75</v>
      </c>
      <c r="J137" s="0" t="n">
        <v>11.5786857604981</v>
      </c>
      <c r="K137" s="0" t="n">
        <v>5.83333349227905</v>
      </c>
      <c r="L137" s="0" t="n">
        <v>-3.49999952316284</v>
      </c>
      <c r="M137" s="0" t="n">
        <v>2.30299806594849</v>
      </c>
      <c r="N137" s="0" t="n">
        <v>0</v>
      </c>
      <c r="O137" s="0" t="n">
        <v>0</v>
      </c>
      <c r="P137" s="0" t="s">
        <v>144</v>
      </c>
      <c r="Q137" s="0" t="s">
        <v>141</v>
      </c>
      <c r="R137" s="0" t="n">
        <v>1</v>
      </c>
      <c r="S137" s="0" t="s">
        <v>162</v>
      </c>
      <c r="T137" s="0" t="n">
        <v>0</v>
      </c>
      <c r="U137" s="0" t="n">
        <v>106797.08</v>
      </c>
      <c r="V137" s="0" t="n">
        <v>0.00698292348533869</v>
      </c>
      <c r="W137" s="0" t="n">
        <v>626.799133300781</v>
      </c>
      <c r="X137" s="0" t="n">
        <v>0.00721884379163384</v>
      </c>
      <c r="Y137" s="0" t="n">
        <f aca="false">IF(ISNUMBER(C137),INDEX(Scorecard!$D$5:$D$12,SUMPRODUCT(--(Scorecard!$G$5:$G$11&lt;C137))+1),Scorecard!$D$13)</f>
        <v>-0.0290424113398221</v>
      </c>
      <c r="Z137" s="0" t="n">
        <f aca="false">IF(ISNUMBER(D137),INDEX(Scorecard!$D$14:$D$17,SUMPRODUCT(--(Scorecard!$G$14:$G$16&lt;D137))+1),Scorecard!$D$18)</f>
        <v>0.0505355481560174</v>
      </c>
      <c r="AA137" s="0" t="n">
        <f aca="false">IF(ISNUMBER(E137),INDEX(Scorecard!$D$19:$D$26,SUMPRODUCT(--(Scorecard!$G$19:$G$25&lt;E137))+1),Scorecard!$D$27)</f>
        <v>0.285899340811827</v>
      </c>
      <c r="AB137" s="0" t="n">
        <f aca="false">IF(ISNUMBER(F137),INDEX(Scorecard!$D$28:$D$35,SUMPRODUCT(--(Scorecard!$G$28:$G$34&lt;F137))+1),Scorecard!$D$36)</f>
        <v>0.624829191519909</v>
      </c>
      <c r="AC137" s="0" t="n">
        <f aca="false">IF(ISNUMBER(H137),INDEX(Scorecard!$D$37:$D$44,SUMPRODUCT(--(Scorecard!$G$37:$G$43&lt;H137))+1),Scorecard!$D$45)</f>
        <v>-0.975503570149195</v>
      </c>
      <c r="AD137" s="0" t="n">
        <f aca="false">IF(ISNUMBER(I137),INDEX(Scorecard!$D$46:$D$52,SUMPRODUCT(--(Scorecard!$G$46:$G$51&lt;I137))+1),Scorecard!$D$53)</f>
        <v>0.818882373006414</v>
      </c>
      <c r="AE137" s="0" t="n">
        <f aca="false">IF(ISNUMBER(K137),INDEX(Scorecard!$D$54:$D$61,SUMPRODUCT(--(Scorecard!$G$54:$G$60&lt;K137))+1),Scorecard!$D$62)</f>
        <v>0.0151758992857273</v>
      </c>
      <c r="AF137" s="0" t="n">
        <f aca="false">IF(ISNUMBER(L137),INDEX(Scorecard!$D$63:$D$68,SUMPRODUCT(--(Scorecard!$G$63:$G$67&lt;L137))+1),Scorecard!$D$69)</f>
        <v>-0.340582194386522</v>
      </c>
      <c r="AG137" s="0" t="n">
        <f aca="false">Inputs!$B$10+Scorecard!$J$5*Y137+Scorecard!$J$6*Z137+Scorecard!$J$7*AA137+Scorecard!$J$8*AB137+Scorecard!$J$9*AC137+Scorecard!$J$10*AD137+Scorecard!$J$11*AE137+Scorecard!$J$12*AF137</f>
        <v>-4.8408105096785</v>
      </c>
      <c r="AH137" s="0" t="n">
        <f aca="false">MIN(1-Inputs!$B$13,MAX(Inputs!$B$13,1/(1+EXP(-(Inputs!$B$11*AG137+Inputs!$B$12)))))</f>
        <v>0.00698292333775609</v>
      </c>
      <c r="AI137" s="0" t="n">
        <f aca="false">Inputs!$B$9-Inputs!$B$8*AG137</f>
        <v>626.799142528432</v>
      </c>
      <c r="AJ137" s="0" t="n">
        <f aca="false">RANK(AH137,$AH$5:$AH$2004,0)+COUNTIF($AH$4:AH136,AH137)</f>
        <v>1058</v>
      </c>
      <c r="AK137" s="0" t="n">
        <f aca="false">IF(AJ137&lt;=Deciles!$B$5*(Deciles!$B$4+1),INT((AJ137-1)/(Deciles!$B$4+1))+1,Deciles!$B$5+INT((AJ137-1-Deciles!$B$5*(Deciles!$B$4+1))/Deciles!$B$4)+1)</f>
        <v>6</v>
      </c>
    </row>
    <row r="138" customFormat="false" ht="15" hidden="false" customHeight="false" outlineLevel="0" collapsed="false">
      <c r="A138" s="0" t="n">
        <v>3910</v>
      </c>
      <c r="B138" s="0" t="s">
        <v>150</v>
      </c>
      <c r="C138" s="0" t="n">
        <v>743</v>
      </c>
      <c r="D138" s="0" t="n">
        <v>88.9658889770508</v>
      </c>
      <c r="E138" s="0" t="n">
        <v>78.2843704223633</v>
      </c>
      <c r="F138" s="0" t="n">
        <v>43</v>
      </c>
      <c r="G138" s="0" t="n">
        <v>3.3510000705719</v>
      </c>
      <c r="H138" s="0" t="n">
        <v>-3.28233313560486</v>
      </c>
      <c r="I138" s="0" t="n">
        <v>23</v>
      </c>
      <c r="J138" s="0" t="n">
        <v>12.3187227249146</v>
      </c>
      <c r="K138" s="0" t="n">
        <v>3.70000004768372</v>
      </c>
      <c r="L138" s="0" t="n">
        <v>-0.208333253860474</v>
      </c>
      <c r="M138" s="0" t="n">
        <v>4.74416780471802</v>
      </c>
      <c r="N138" s="0" t="n">
        <v>0</v>
      </c>
      <c r="O138" s="0" t="n">
        <v>0</v>
      </c>
      <c r="P138" s="0" t="s">
        <v>146</v>
      </c>
      <c r="Q138" s="0" t="s">
        <v>141</v>
      </c>
      <c r="R138" s="0" t="n">
        <v>2</v>
      </c>
      <c r="S138" s="0" t="s">
        <v>147</v>
      </c>
      <c r="T138" s="0" t="n">
        <v>0</v>
      </c>
      <c r="U138" s="0" t="n">
        <v>223848.02</v>
      </c>
      <c r="V138" s="0" t="n">
        <v>0.0132767613977194</v>
      </c>
      <c r="W138" s="0" t="n">
        <v>609.236999511719</v>
      </c>
      <c r="X138" s="0" t="n">
        <v>0.0102182710543275</v>
      </c>
      <c r="Y138" s="0" t="n">
        <f aca="false">IF(ISNUMBER(C138),INDEX(Scorecard!$D$5:$D$12,SUMPRODUCT(--(Scorecard!$G$5:$G$11&lt;C138))+1),Scorecard!$D$13)</f>
        <v>0.488358159108655</v>
      </c>
      <c r="Z138" s="0" t="n">
        <f aca="false">IF(ISNUMBER(D138),INDEX(Scorecard!$D$14:$D$17,SUMPRODUCT(--(Scorecard!$G$14:$G$16&lt;D138))+1),Scorecard!$D$18)</f>
        <v>-0.361970872710667</v>
      </c>
      <c r="AA138" s="0" t="n">
        <f aca="false">IF(ISNUMBER(E138),INDEX(Scorecard!$D$19:$D$26,SUMPRODUCT(--(Scorecard!$G$19:$G$25&lt;E138))+1),Scorecard!$D$27)</f>
        <v>-0.0341578513653732</v>
      </c>
      <c r="AB138" s="0" t="n">
        <f aca="false">IF(ISNUMBER(F138),INDEX(Scorecard!$D$28:$D$35,SUMPRODUCT(--(Scorecard!$G$28:$G$34&lt;F138))+1),Scorecard!$D$36)</f>
        <v>-0.309727037437117</v>
      </c>
      <c r="AC138" s="0" t="n">
        <f aca="false">IF(ISNUMBER(H138),INDEX(Scorecard!$D$37:$D$44,SUMPRODUCT(--(Scorecard!$G$37:$G$43&lt;H138))+1),Scorecard!$D$45)</f>
        <v>1.35057635045042</v>
      </c>
      <c r="AD138" s="0" t="n">
        <f aca="false">IF(ISNUMBER(I138),INDEX(Scorecard!$D$46:$D$52,SUMPRODUCT(--(Scorecard!$G$46:$G$51&lt;I138))+1),Scorecard!$D$53)</f>
        <v>-0.048559051279741</v>
      </c>
      <c r="AE138" s="0" t="n">
        <f aca="false">IF(ISNUMBER(K138),INDEX(Scorecard!$D$54:$D$61,SUMPRODUCT(--(Scorecard!$G$54:$G$60&lt;K138))+1),Scorecard!$D$62)</f>
        <v>0.489050497890326</v>
      </c>
      <c r="AF138" s="0" t="n">
        <f aca="false">IF(ISNUMBER(L138),INDEX(Scorecard!$D$63:$D$68,SUMPRODUCT(--(Scorecard!$G$63:$G$67&lt;L138))+1),Scorecard!$D$69)</f>
        <v>0.322484508656054</v>
      </c>
      <c r="AG138" s="0" t="n">
        <f aca="false">Inputs!$B$10+Scorecard!$J$5*Y138+Scorecard!$J$6*Z138+Scorecard!$J$7*AA138+Scorecard!$J$8*AB138+Scorecard!$J$9*AC138+Scorecard!$J$10*AD138+Scorecard!$J$11*AE138+Scorecard!$J$12*AF138</f>
        <v>-4.23215402961978</v>
      </c>
      <c r="AH138" s="0" t="n">
        <f aca="false">MIN(1-Inputs!$B$13,MAX(Inputs!$B$13,1/(1+EXP(-(Inputs!$B$11*AG138+Inputs!$B$12)))))</f>
        <v>0.0132767617179759</v>
      </c>
      <c r="AI138" s="0" t="n">
        <f aca="false">Inputs!$B$9-Inputs!$B$8*AG138</f>
        <v>609.237028820719</v>
      </c>
      <c r="AJ138" s="0" t="n">
        <f aca="false">RANK(AH138,$AH$5:$AH$2004,0)+COUNTIF($AH$4:AH137,AH138)</f>
        <v>660</v>
      </c>
      <c r="AK138" s="0" t="n">
        <f aca="false">IF(AJ138&lt;=Deciles!$B$5*(Deciles!$B$4+1),INT((AJ138-1)/(Deciles!$B$4+1))+1,Deciles!$B$5+INT((AJ138-1-Deciles!$B$5*(Deciles!$B$4+1))/Deciles!$B$4)+1)</f>
        <v>4</v>
      </c>
    </row>
    <row r="139" customFormat="false" ht="15" hidden="false" customHeight="false" outlineLevel="0" collapsed="false">
      <c r="A139" s="0" t="n">
        <v>3913</v>
      </c>
      <c r="B139" s="0" t="s">
        <v>155</v>
      </c>
      <c r="C139" s="0" t="n">
        <v>789</v>
      </c>
      <c r="D139" s="0" t="n">
        <v>93.0366592407227</v>
      </c>
      <c r="E139" s="0" t="n">
        <v>85.5273895263672</v>
      </c>
      <c r="F139" s="0" t="n">
        <v>37</v>
      </c>
      <c r="G139" s="0" t="n">
        <v>2.83999991416931</v>
      </c>
      <c r="H139" s="0" t="n">
        <v>-2.89333319664002</v>
      </c>
      <c r="I139" s="0" t="n">
        <v>18</v>
      </c>
      <c r="J139" s="0" t="n">
        <v>12.300311088562</v>
      </c>
      <c r="K139" s="0" t="n">
        <v>4.50833320617676</v>
      </c>
      <c r="L139" s="0" t="n">
        <v>-1.125</v>
      </c>
      <c r="M139" s="0" t="n">
        <v>3.47430872917175</v>
      </c>
      <c r="N139" s="0" t="n">
        <v>0</v>
      </c>
      <c r="O139" s="0" t="n">
        <v>0</v>
      </c>
      <c r="P139" s="0" t="s">
        <v>144</v>
      </c>
      <c r="Q139" s="0" t="s">
        <v>141</v>
      </c>
      <c r="R139" s="0" t="n">
        <v>2</v>
      </c>
      <c r="S139" s="0" t="s">
        <v>159</v>
      </c>
      <c r="T139" s="0" t="n">
        <v>0</v>
      </c>
      <c r="U139" s="0" t="n">
        <v>219764.31</v>
      </c>
      <c r="V139" s="0" t="n">
        <v>0.00190538121387363</v>
      </c>
      <c r="W139" s="0" t="n">
        <v>662.087768554688</v>
      </c>
      <c r="X139" s="0" t="n">
        <v>0.00607358291745186</v>
      </c>
      <c r="Y139" s="0" t="n">
        <f aca="false">IF(ISNUMBER(C139),INDEX(Scorecard!$D$5:$D$12,SUMPRODUCT(--(Scorecard!$G$5:$G$11&lt;C139))+1),Scorecard!$D$13)</f>
        <v>2.19112706886128</v>
      </c>
      <c r="Z139" s="0" t="n">
        <f aca="false">IF(ISNUMBER(D139),INDEX(Scorecard!$D$14:$D$17,SUMPRODUCT(--(Scorecard!$G$14:$G$16&lt;D139))+1),Scorecard!$D$18)</f>
        <v>-0.361970872710667</v>
      </c>
      <c r="AA139" s="0" t="n">
        <f aca="false">IF(ISNUMBER(E139),INDEX(Scorecard!$D$19:$D$26,SUMPRODUCT(--(Scorecard!$G$19:$G$25&lt;E139))+1),Scorecard!$D$27)</f>
        <v>-0.219855970853228</v>
      </c>
      <c r="AB139" s="0" t="n">
        <f aca="false">IF(ISNUMBER(F139),INDEX(Scorecard!$D$28:$D$35,SUMPRODUCT(--(Scorecard!$G$28:$G$34&lt;F139))+1),Scorecard!$D$36)</f>
        <v>-0.0008456427959252</v>
      </c>
      <c r="AC139" s="0" t="n">
        <f aca="false">IF(ISNUMBER(H139),INDEX(Scorecard!$D$37:$D$44,SUMPRODUCT(--(Scorecard!$G$37:$G$43&lt;H139))+1),Scorecard!$D$45)</f>
        <v>1.35057635045042</v>
      </c>
      <c r="AD139" s="0" t="n">
        <f aca="false">IF(ISNUMBER(I139),INDEX(Scorecard!$D$46:$D$52,SUMPRODUCT(--(Scorecard!$G$46:$G$51&lt;I139))+1),Scorecard!$D$53)</f>
        <v>-0.114272400683245</v>
      </c>
      <c r="AE139" s="0" t="n">
        <f aca="false">IF(ISNUMBER(K139),INDEX(Scorecard!$D$54:$D$61,SUMPRODUCT(--(Scorecard!$G$54:$G$60&lt;K139))+1),Scorecard!$D$62)</f>
        <v>0.409483001259379</v>
      </c>
      <c r="AF139" s="0" t="n">
        <f aca="false">IF(ISNUMBER(L139),INDEX(Scorecard!$D$63:$D$68,SUMPRODUCT(--(Scorecard!$G$63:$G$67&lt;L139))+1),Scorecard!$D$69)</f>
        <v>-0.340582194386522</v>
      </c>
      <c r="AG139" s="0" t="n">
        <f aca="false">Inputs!$B$10+Scorecard!$J$5*Y139+Scorecard!$J$6*Z139+Scorecard!$J$7*AA139+Scorecard!$J$8*AB139+Scorecard!$J$9*AC139+Scorecard!$J$10*AD139+Scorecard!$J$11*AE139+Scorecard!$J$12*AF139</f>
        <v>-6.06382068436634</v>
      </c>
      <c r="AH139" s="0" t="n">
        <f aca="false">MIN(1-Inputs!$B$13,MAX(Inputs!$B$13,1/(1+EXP(-(Inputs!$B$11*AG139+Inputs!$B$12)))))</f>
        <v>0.00190538125533381</v>
      </c>
      <c r="AI139" s="0" t="n">
        <f aca="false">Inputs!$B$9-Inputs!$B$8*AG139</f>
        <v>662.08775680801</v>
      </c>
      <c r="AJ139" s="0" t="n">
        <f aca="false">RANK(AH139,$AH$5:$AH$2004,0)+COUNTIF($AH$4:AH138,AH139)</f>
        <v>1714</v>
      </c>
      <c r="AK139" s="0" t="n">
        <f aca="false">IF(AJ139&lt;=Deciles!$B$5*(Deciles!$B$4+1),INT((AJ139-1)/(Deciles!$B$4+1))+1,Deciles!$B$5+INT((AJ139-1-Deciles!$B$5*(Deciles!$B$4+1))/Deciles!$B$4)+1)</f>
        <v>9</v>
      </c>
    </row>
    <row r="140" customFormat="false" ht="15" hidden="false" customHeight="false" outlineLevel="0" collapsed="false">
      <c r="A140" s="0" t="n">
        <v>3965</v>
      </c>
      <c r="B140" s="0" t="s">
        <v>158</v>
      </c>
      <c r="C140" s="0" t="n">
        <v>794</v>
      </c>
      <c r="D140" s="0" t="n">
        <v>60.5619888305664</v>
      </c>
      <c r="E140" s="0" t="n">
        <v>58.5931549072266</v>
      </c>
      <c r="F140" s="0" t="n">
        <v>28</v>
      </c>
      <c r="G140" s="0" t="n">
        <v>3.76799988746643</v>
      </c>
      <c r="H140" s="0" t="n">
        <v>0.851333141326904</v>
      </c>
      <c r="I140" s="0" t="n">
        <v>15</v>
      </c>
      <c r="J140" s="0" t="n">
        <v>12.2567234039307</v>
      </c>
      <c r="K140" s="0" t="n">
        <v>6.83333349227905</v>
      </c>
      <c r="L140" s="0" t="n">
        <v>2.71025657653809</v>
      </c>
      <c r="M140" s="0" t="n">
        <v>0.325795769691467</v>
      </c>
      <c r="N140" s="0" t="n">
        <v>0</v>
      </c>
      <c r="O140" s="0" t="n">
        <v>0</v>
      </c>
      <c r="P140" s="0" t="s">
        <v>144</v>
      </c>
      <c r="Q140" s="0" t="s">
        <v>141</v>
      </c>
      <c r="R140" s="0" t="n">
        <v>2</v>
      </c>
      <c r="S140" s="0" t="s">
        <v>162</v>
      </c>
      <c r="T140" s="0" t="n">
        <v>0</v>
      </c>
      <c r="U140" s="0" t="n">
        <v>210391.14</v>
      </c>
      <c r="V140" s="0" t="n">
        <v>0.00162607035599649</v>
      </c>
      <c r="W140" s="0" t="n">
        <v>666.385437011719</v>
      </c>
      <c r="X140" s="0" t="n">
        <v>0.00138325581792742</v>
      </c>
      <c r="Y140" s="0" t="n">
        <f aca="false">IF(ISNUMBER(C140),INDEX(Scorecard!$D$5:$D$12,SUMPRODUCT(--(Scorecard!$G$5:$G$11&lt;C140))+1),Scorecard!$D$13)</f>
        <v>2.19112706886128</v>
      </c>
      <c r="Z140" s="0" t="n">
        <f aca="false">IF(ISNUMBER(D140),INDEX(Scorecard!$D$14:$D$17,SUMPRODUCT(--(Scorecard!$G$14:$G$16&lt;D140))+1),Scorecard!$D$18)</f>
        <v>0.248677243387958</v>
      </c>
      <c r="AA140" s="0" t="n">
        <f aca="false">IF(ISNUMBER(E140),INDEX(Scorecard!$D$19:$D$26,SUMPRODUCT(--(Scorecard!$G$19:$G$25&lt;E140))+1),Scorecard!$D$27)</f>
        <v>0.267179331770092</v>
      </c>
      <c r="AB140" s="0" t="n">
        <f aca="false">IF(ISNUMBER(F140),INDEX(Scorecard!$D$28:$D$35,SUMPRODUCT(--(Scorecard!$G$28:$G$34&lt;F140))+1),Scorecard!$D$36)</f>
        <v>0.165097008946478</v>
      </c>
      <c r="AC140" s="0" t="n">
        <f aca="false">IF(ISNUMBER(H140),INDEX(Scorecard!$D$37:$D$44,SUMPRODUCT(--(Scorecard!$G$37:$G$43&lt;H140))+1),Scorecard!$D$45)</f>
        <v>-0.569454719285959</v>
      </c>
      <c r="AD140" s="0" t="n">
        <f aca="false">IF(ISNUMBER(I140),INDEX(Scorecard!$D$46:$D$52,SUMPRODUCT(--(Scorecard!$G$46:$G$51&lt;I140))+1),Scorecard!$D$53)</f>
        <v>-0.114272400683245</v>
      </c>
      <c r="AE140" s="0" t="n">
        <f aca="false">IF(ISNUMBER(K140),INDEX(Scorecard!$D$54:$D$61,SUMPRODUCT(--(Scorecard!$G$54:$G$60&lt;K140))+1),Scorecard!$D$62)</f>
        <v>-0.357264871923982</v>
      </c>
      <c r="AF140" s="0" t="n">
        <f aca="false">IF(ISNUMBER(L140),INDEX(Scorecard!$D$63:$D$68,SUMPRODUCT(--(Scorecard!$G$63:$G$67&lt;L140))+1),Scorecard!$D$69)</f>
        <v>0.322484508656054</v>
      </c>
      <c r="AG140" s="0" t="n">
        <f aca="false">Inputs!$B$10+Scorecard!$J$5*Y140+Scorecard!$J$6*Z140+Scorecard!$J$7*AA140+Scorecard!$J$8*AB140+Scorecard!$J$9*AC140+Scorecard!$J$10*AD140+Scorecard!$J$11*AE140+Scorecard!$J$12*AF140</f>
        <v>-6.21276676097516</v>
      </c>
      <c r="AH140" s="0" t="n">
        <f aca="false">MIN(1-Inputs!$B$13,MAX(Inputs!$B$13,1/(1+EXP(-(Inputs!$B$11*AG140+Inputs!$B$12)))))</f>
        <v>0.00162607039258193</v>
      </c>
      <c r="AI140" s="0" t="n">
        <f aca="false">Inputs!$B$9-Inputs!$B$8*AG140</f>
        <v>666.385432129679</v>
      </c>
      <c r="AJ140" s="0" t="n">
        <f aca="false">RANK(AH140,$AH$5:$AH$2004,0)+COUNTIF($AH$4:AH139,AH140)</f>
        <v>1780</v>
      </c>
      <c r="AK140" s="0" t="n">
        <f aca="false">IF(AJ140&lt;=Deciles!$B$5*(Deciles!$B$4+1),INT((AJ140-1)/(Deciles!$B$4+1))+1,Deciles!$B$5+INT((AJ140-1-Deciles!$B$5*(Deciles!$B$4+1))/Deciles!$B$4)+1)</f>
        <v>9</v>
      </c>
    </row>
    <row r="141" customFormat="false" ht="15" hidden="false" customHeight="false" outlineLevel="0" collapsed="false">
      <c r="A141" s="0" t="n">
        <v>3981</v>
      </c>
      <c r="B141" s="0" t="s">
        <v>157</v>
      </c>
      <c r="C141" s="0" t="n">
        <v>795</v>
      </c>
      <c r="D141" s="0" t="n">
        <v>92.6114959716797</v>
      </c>
      <c r="E141" s="0" t="n">
        <v>72.9578399658203</v>
      </c>
      <c r="F141" s="0" t="n">
        <v>39</v>
      </c>
      <c r="G141" s="0" t="n">
        <v>3.58400011062622</v>
      </c>
      <c r="H141" s="0" t="n">
        <v>-0.299333333969116</v>
      </c>
      <c r="I141" s="0" t="n">
        <v>36</v>
      </c>
      <c r="J141" s="0" t="n">
        <v>11.4853229522705</v>
      </c>
      <c r="K141" s="0" t="n">
        <v>4.42307710647583</v>
      </c>
      <c r="L141" s="0" t="n">
        <v>-0.276922702789307</v>
      </c>
      <c r="M141" s="0" t="n">
        <v>5.74976253509522</v>
      </c>
      <c r="N141" s="0" t="n">
        <v>0</v>
      </c>
      <c r="O141" s="0" t="n">
        <v>0</v>
      </c>
      <c r="P141" s="0" t="s">
        <v>140</v>
      </c>
      <c r="Q141" s="0" t="s">
        <v>141</v>
      </c>
      <c r="R141" s="0" t="n">
        <v>1</v>
      </c>
      <c r="S141" s="0" t="s">
        <v>149</v>
      </c>
      <c r="T141" s="0" t="n">
        <v>0</v>
      </c>
      <c r="U141" s="0" t="n">
        <v>97277.46</v>
      </c>
      <c r="V141" s="0" t="n">
        <v>0.00187017885036767</v>
      </c>
      <c r="W141" s="0" t="n">
        <v>662.593383789063</v>
      </c>
      <c r="X141" s="0" t="n">
        <v>0.00114549836143851</v>
      </c>
      <c r="Y141" s="0" t="n">
        <f aca="false">IF(ISNUMBER(C141),INDEX(Scorecard!$D$5:$D$12,SUMPRODUCT(--(Scorecard!$G$5:$G$11&lt;C141))+1),Scorecard!$D$13)</f>
        <v>2.19112706886128</v>
      </c>
      <c r="Z141" s="0" t="n">
        <f aca="false">IF(ISNUMBER(D141),INDEX(Scorecard!$D$14:$D$17,SUMPRODUCT(--(Scorecard!$G$14:$G$16&lt;D141))+1),Scorecard!$D$18)</f>
        <v>-0.361970872710667</v>
      </c>
      <c r="AA141" s="0" t="n">
        <f aca="false">IF(ISNUMBER(E141),INDEX(Scorecard!$D$19:$D$26,SUMPRODUCT(--(Scorecard!$G$19:$G$25&lt;E141))+1),Scorecard!$D$27)</f>
        <v>-0.0341578513653732</v>
      </c>
      <c r="AB141" s="0" t="n">
        <f aca="false">IF(ISNUMBER(F141),INDEX(Scorecard!$D$28:$D$35,SUMPRODUCT(--(Scorecard!$G$28:$G$34&lt;F141))+1),Scorecard!$D$36)</f>
        <v>-0.132616866359722</v>
      </c>
      <c r="AC141" s="0" t="n">
        <f aca="false">IF(ISNUMBER(H141),INDEX(Scorecard!$D$37:$D$44,SUMPRODUCT(--(Scorecard!$G$37:$G$43&lt;H141))+1),Scorecard!$D$45)</f>
        <v>0.769716833645565</v>
      </c>
      <c r="AD141" s="0" t="n">
        <f aca="false">IF(ISNUMBER(I141),INDEX(Scorecard!$D$46:$D$52,SUMPRODUCT(--(Scorecard!$G$46:$G$51&lt;I141))+1),Scorecard!$D$53)</f>
        <v>0.123869379412532</v>
      </c>
      <c r="AE141" s="0" t="n">
        <f aca="false">IF(ISNUMBER(K141),INDEX(Scorecard!$D$54:$D$61,SUMPRODUCT(--(Scorecard!$G$54:$G$60&lt;K141))+1),Scorecard!$D$62)</f>
        <v>0.409483001259379</v>
      </c>
      <c r="AF141" s="0" t="n">
        <f aca="false">IF(ISNUMBER(L141),INDEX(Scorecard!$D$63:$D$68,SUMPRODUCT(--(Scorecard!$G$63:$G$67&lt;L141))+1),Scorecard!$D$69)</f>
        <v>0.322484508656054</v>
      </c>
      <c r="AG141" s="0" t="n">
        <f aca="false">Inputs!$B$10+Scorecard!$J$5*Y141+Scorecard!$J$6*Z141+Scorecard!$J$7*AA141+Scorecard!$J$8*AB141+Scorecard!$J$9*AC141+Scorecard!$J$10*AD141+Scorecard!$J$11*AE141+Scorecard!$J$12*AF141</f>
        <v>-6.08134514100173</v>
      </c>
      <c r="AH141" s="0" t="n">
        <f aca="false">MIN(1-Inputs!$B$13,MAX(Inputs!$B$13,1/(1+EXP(-(Inputs!$B$11*AG141+Inputs!$B$12)))))</f>
        <v>0.00187017885866637</v>
      </c>
      <c r="AI141" s="0" t="n">
        <f aca="false">Inputs!$B$9-Inputs!$B$8*AG141</f>
        <v>662.593405741653</v>
      </c>
      <c r="AJ141" s="0" t="n">
        <f aca="false">RANK(AH141,$AH$5:$AH$2004,0)+COUNTIF($AH$4:AH140,AH141)</f>
        <v>1723</v>
      </c>
      <c r="AK141" s="0" t="n">
        <f aca="false">IF(AJ141&lt;=Deciles!$B$5*(Deciles!$B$4+1),INT((AJ141-1)/(Deciles!$B$4+1))+1,Deciles!$B$5+INT((AJ141-1-Deciles!$B$5*(Deciles!$B$4+1))/Deciles!$B$4)+1)</f>
        <v>9</v>
      </c>
    </row>
    <row r="142" customFormat="false" ht="15" hidden="false" customHeight="false" outlineLevel="0" collapsed="false">
      <c r="A142" s="0" t="n">
        <v>3982</v>
      </c>
      <c r="B142" s="0" t="s">
        <v>152</v>
      </c>
      <c r="C142" s="0" t="n">
        <v>744</v>
      </c>
      <c r="D142" s="0" t="n">
        <v>91.6987228393555</v>
      </c>
      <c r="E142" s="0" t="n">
        <v>84.3337631225586</v>
      </c>
      <c r="F142" s="0" t="n">
        <v>31</v>
      </c>
      <c r="G142" s="0" t="n">
        <v>3.17199993133545</v>
      </c>
      <c r="H142" s="0" t="n">
        <v>-3.26133346557617</v>
      </c>
      <c r="I142" s="0" t="n">
        <v>15</v>
      </c>
      <c r="J142" s="0" t="n">
        <v>11.9236106872559</v>
      </c>
      <c r="K142" s="0" t="n">
        <v>3.70000004768372</v>
      </c>
      <c r="L142" s="0" t="n">
        <v>-0.458333253860474</v>
      </c>
      <c r="M142" s="0" t="n">
        <v>4.74415826797485</v>
      </c>
      <c r="N142" s="0" t="n">
        <v>1</v>
      </c>
      <c r="O142" s="0" t="n">
        <v>0</v>
      </c>
      <c r="P142" s="0" t="s">
        <v>140</v>
      </c>
      <c r="Q142" s="0" t="s">
        <v>141</v>
      </c>
      <c r="R142" s="0" t="n">
        <v>2</v>
      </c>
      <c r="S142" s="0" t="s">
        <v>147</v>
      </c>
      <c r="T142" s="0" t="n">
        <v>0</v>
      </c>
      <c r="U142" s="0" t="n">
        <v>150785</v>
      </c>
      <c r="V142" s="0" t="n">
        <v>0.00866950396448374</v>
      </c>
      <c r="W142" s="0" t="n">
        <v>620.89794921875</v>
      </c>
      <c r="X142" s="0" t="n">
        <v>0.00670812930911779</v>
      </c>
      <c r="Y142" s="0" t="n">
        <f aca="false">IF(ISNUMBER(C142),INDEX(Scorecard!$D$5:$D$12,SUMPRODUCT(--(Scorecard!$G$5:$G$11&lt;C142))+1),Scorecard!$D$13)</f>
        <v>0.488358159108655</v>
      </c>
      <c r="Z142" s="0" t="n">
        <f aca="false">IF(ISNUMBER(D142),INDEX(Scorecard!$D$14:$D$17,SUMPRODUCT(--(Scorecard!$G$14:$G$16&lt;D142))+1),Scorecard!$D$18)</f>
        <v>-0.361970872710667</v>
      </c>
      <c r="AA142" s="0" t="n">
        <f aca="false">IF(ISNUMBER(E142),INDEX(Scorecard!$D$19:$D$26,SUMPRODUCT(--(Scorecard!$G$19:$G$25&lt;E142))+1),Scorecard!$D$27)</f>
        <v>-0.219855970853228</v>
      </c>
      <c r="AB142" s="0" t="n">
        <f aca="false">IF(ISNUMBER(F142),INDEX(Scorecard!$D$28:$D$35,SUMPRODUCT(--(Scorecard!$G$28:$G$34&lt;F142))+1),Scorecard!$D$36)</f>
        <v>0.126913191054783</v>
      </c>
      <c r="AC142" s="0" t="n">
        <f aca="false">IF(ISNUMBER(H142),INDEX(Scorecard!$D$37:$D$44,SUMPRODUCT(--(Scorecard!$G$37:$G$43&lt;H142))+1),Scorecard!$D$45)</f>
        <v>1.35057635045042</v>
      </c>
      <c r="AD142" s="0" t="n">
        <f aca="false">IF(ISNUMBER(I142),INDEX(Scorecard!$D$46:$D$52,SUMPRODUCT(--(Scorecard!$G$46:$G$51&lt;I142))+1),Scorecard!$D$53)</f>
        <v>-0.114272400683245</v>
      </c>
      <c r="AE142" s="0" t="n">
        <f aca="false">IF(ISNUMBER(K142),INDEX(Scorecard!$D$54:$D$61,SUMPRODUCT(--(Scorecard!$G$54:$G$60&lt;K142))+1),Scorecard!$D$62)</f>
        <v>0.489050497890326</v>
      </c>
      <c r="AF142" s="0" t="n">
        <f aca="false">IF(ISNUMBER(L142),INDEX(Scorecard!$D$63:$D$68,SUMPRODUCT(--(Scorecard!$G$63:$G$67&lt;L142))+1),Scorecard!$D$69)</f>
        <v>0.322484508656054</v>
      </c>
      <c r="AG142" s="0" t="n">
        <f aca="false">Inputs!$B$10+Scorecard!$J$5*Y142+Scorecard!$J$6*Z142+Scorecard!$J$7*AA142+Scorecard!$J$8*AB142+Scorecard!$J$9*AC142+Scorecard!$J$10*AD142+Scorecard!$J$11*AE142+Scorecard!$J$12*AF142</f>
        <v>-4.63629121514528</v>
      </c>
      <c r="AH142" s="0" t="n">
        <f aca="false">MIN(1-Inputs!$B$13,MAX(Inputs!$B$13,1/(1+EXP(-(Inputs!$B$11*AG142+Inputs!$B$12)))))</f>
        <v>0.00866950387393932</v>
      </c>
      <c r="AI142" s="0" t="n">
        <f aca="false">Inputs!$B$9-Inputs!$B$8*AG142</f>
        <v>620.897963088649</v>
      </c>
      <c r="AJ142" s="0" t="n">
        <f aca="false">RANK(AH142,$AH$5:$AH$2004,0)+COUNTIF($AH$4:AH141,AH142)</f>
        <v>911</v>
      </c>
      <c r="AK142" s="0" t="n">
        <f aca="false">IF(AJ142&lt;=Deciles!$B$5*(Deciles!$B$4+1),INT((AJ142-1)/(Deciles!$B$4+1))+1,Deciles!$B$5+INT((AJ142-1-Deciles!$B$5*(Deciles!$B$4+1))/Deciles!$B$4)+1)</f>
        <v>5</v>
      </c>
    </row>
    <row r="143" customFormat="false" ht="15" hidden="false" customHeight="false" outlineLevel="0" collapsed="false">
      <c r="A143" s="0" t="n">
        <v>3985</v>
      </c>
      <c r="B143" s="0" t="s">
        <v>152</v>
      </c>
      <c r="C143" s="0" t="n">
        <v>750</v>
      </c>
      <c r="D143" s="0" t="n">
        <v>84.6121826171875</v>
      </c>
      <c r="E143" s="0" t="n">
        <v>73.3514099121094</v>
      </c>
      <c r="F143" s="0" t="n">
        <v>35</v>
      </c>
      <c r="G143" s="0" t="n">
        <v>4.03700017929077</v>
      </c>
      <c r="H143" s="0" t="n">
        <v>-2.39633321762085</v>
      </c>
      <c r="I143" s="0" t="n">
        <v>40</v>
      </c>
      <c r="J143" s="0" t="n">
        <v>11.4823055267334</v>
      </c>
      <c r="K143" s="0" t="n">
        <v>4.30000019073486</v>
      </c>
      <c r="L143" s="0" t="n">
        <v>-0.458333015441895</v>
      </c>
      <c r="M143" s="0" t="n">
        <v>3.47430324554443</v>
      </c>
      <c r="N143" s="0" t="n">
        <v>1</v>
      </c>
      <c r="O143" s="0" t="n">
        <v>0</v>
      </c>
      <c r="P143" s="0" t="s">
        <v>144</v>
      </c>
      <c r="Q143" s="0" t="s">
        <v>141</v>
      </c>
      <c r="R143" s="0" t="n">
        <v>1</v>
      </c>
      <c r="S143" s="0" t="s">
        <v>159</v>
      </c>
      <c r="T143" s="0" t="n">
        <v>0</v>
      </c>
      <c r="U143" s="0" t="n">
        <v>96984.41</v>
      </c>
      <c r="V143" s="0" t="n">
        <v>0.00597733119502664</v>
      </c>
      <c r="W143" s="0" t="n">
        <v>631.034851074219</v>
      </c>
      <c r="X143" s="0" t="n">
        <v>0.00446716975420713</v>
      </c>
      <c r="Y143" s="0" t="n">
        <f aca="false">IF(ISNUMBER(C143),INDEX(Scorecard!$D$5:$D$12,SUMPRODUCT(--(Scorecard!$G$5:$G$11&lt;C143))+1),Scorecard!$D$13)</f>
        <v>0.488358159108655</v>
      </c>
      <c r="Z143" s="0" t="n">
        <f aca="false">IF(ISNUMBER(D143),INDEX(Scorecard!$D$14:$D$17,SUMPRODUCT(--(Scorecard!$G$14:$G$16&lt;D143))+1),Scorecard!$D$18)</f>
        <v>0.0505355481560174</v>
      </c>
      <c r="AA143" s="0" t="n">
        <f aca="false">IF(ISNUMBER(E143),INDEX(Scorecard!$D$19:$D$26,SUMPRODUCT(--(Scorecard!$G$19:$G$25&lt;E143))+1),Scorecard!$D$27)</f>
        <v>-0.0341578513653732</v>
      </c>
      <c r="AB143" s="0" t="n">
        <f aca="false">IF(ISNUMBER(F143),INDEX(Scorecard!$D$28:$D$35,SUMPRODUCT(--(Scorecard!$G$28:$G$34&lt;F143))+1),Scorecard!$D$36)</f>
        <v>-0.0008456427959252</v>
      </c>
      <c r="AC143" s="0" t="n">
        <f aca="false">IF(ISNUMBER(H143),INDEX(Scorecard!$D$37:$D$44,SUMPRODUCT(--(Scorecard!$G$37:$G$43&lt;H143))+1),Scorecard!$D$45)</f>
        <v>1.35057635045042</v>
      </c>
      <c r="AD143" s="0" t="n">
        <f aca="false">IF(ISNUMBER(I143),INDEX(Scorecard!$D$46:$D$52,SUMPRODUCT(--(Scorecard!$G$46:$G$51&lt;I143))+1),Scorecard!$D$53)</f>
        <v>0.569875412099532</v>
      </c>
      <c r="AE143" s="0" t="n">
        <f aca="false">IF(ISNUMBER(K143),INDEX(Scorecard!$D$54:$D$61,SUMPRODUCT(--(Scorecard!$G$54:$G$60&lt;K143))+1),Scorecard!$D$62)</f>
        <v>0.489050497890326</v>
      </c>
      <c r="AF143" s="0" t="n">
        <f aca="false">IF(ISNUMBER(L143),INDEX(Scorecard!$D$63:$D$68,SUMPRODUCT(--(Scorecard!$G$63:$G$67&lt;L143))+1),Scorecard!$D$69)</f>
        <v>0.322484508656054</v>
      </c>
      <c r="AG143" s="0" t="n">
        <f aca="false">Inputs!$B$10+Scorecard!$J$5*Y143+Scorecard!$J$6*Z143+Scorecard!$J$7*AA143+Scorecard!$J$8*AB143+Scorecard!$J$9*AC143+Scorecard!$J$10*AD143+Scorecard!$J$11*AE143+Scorecard!$J$12*AF143</f>
        <v>-4.98760864499602</v>
      </c>
      <c r="AH143" s="0" t="n">
        <f aca="false">MIN(1-Inputs!$B$13,MAX(Inputs!$B$13,1/(1+EXP(-(Inputs!$B$11*AG143+Inputs!$B$12)))))</f>
        <v>0.00597733102935479</v>
      </c>
      <c r="AI143" s="0" t="n">
        <f aca="false">Inputs!$B$9-Inputs!$B$8*AG143</f>
        <v>631.034841365119</v>
      </c>
      <c r="AJ143" s="0" t="n">
        <f aca="false">RANK(AH143,$AH$5:$AH$2004,0)+COUNTIF($AH$4:AH142,AH143)</f>
        <v>1145</v>
      </c>
      <c r="AK143" s="0" t="n">
        <f aca="false">IF(AJ143&lt;=Deciles!$B$5*(Deciles!$B$4+1),INT((AJ143-1)/(Deciles!$B$4+1))+1,Deciles!$B$5+INT((AJ143-1-Deciles!$B$5*(Deciles!$B$4+1))/Deciles!$B$4)+1)</f>
        <v>6</v>
      </c>
    </row>
    <row r="144" customFormat="false" ht="15" hidden="false" customHeight="false" outlineLevel="0" collapsed="false">
      <c r="A144" s="0" t="n">
        <v>4063</v>
      </c>
      <c r="B144" s="0" t="s">
        <v>143</v>
      </c>
      <c r="C144" s="0" t="n">
        <v>726</v>
      </c>
      <c r="D144" s="0" t="n">
        <v>80</v>
      </c>
      <c r="E144" s="0" t="n">
        <v>59.2824249267578</v>
      </c>
      <c r="F144" s="0" t="n">
        <v>27</v>
      </c>
      <c r="G144" s="0" t="n">
        <v>4.35799980163574</v>
      </c>
      <c r="H144" s="0" t="n">
        <v>1.12466645240784</v>
      </c>
      <c r="I144" s="0" t="n">
        <v>62</v>
      </c>
      <c r="J144" s="0" t="n">
        <v>12.6406993865967</v>
      </c>
      <c r="K144" s="0" t="n">
        <v>9.23333358764648</v>
      </c>
      <c r="L144" s="0" t="n">
        <v>5.07179498672485</v>
      </c>
      <c r="M144" s="0" t="n">
        <v>1.84646689891815</v>
      </c>
      <c r="N144" s="0" t="n">
        <v>0</v>
      </c>
      <c r="O144" s="0" t="n">
        <v>0</v>
      </c>
      <c r="P144" s="0" t="s">
        <v>144</v>
      </c>
      <c r="Q144" s="0" t="s">
        <v>141</v>
      </c>
      <c r="R144" s="0" t="n">
        <v>1</v>
      </c>
      <c r="S144" s="0" t="s">
        <v>161</v>
      </c>
      <c r="T144" s="0" t="n">
        <v>0</v>
      </c>
      <c r="U144" s="0" t="n">
        <v>308877.3</v>
      </c>
      <c r="V144" s="0" t="n">
        <v>0.0184283629059792</v>
      </c>
      <c r="W144" s="0" t="n">
        <v>600.2216796875</v>
      </c>
      <c r="X144" s="0" t="n">
        <v>0.0199196822941303</v>
      </c>
      <c r="Y144" s="0" t="n">
        <f aca="false">IF(ISNUMBER(C144),INDEX(Scorecard!$D$5:$D$12,SUMPRODUCT(--(Scorecard!$G$5:$G$11&lt;C144))+1),Scorecard!$D$13)</f>
        <v>-0.0290424113398221</v>
      </c>
      <c r="Z144" s="0" t="n">
        <f aca="false">IF(ISNUMBER(D144),INDEX(Scorecard!$D$14:$D$17,SUMPRODUCT(--(Scorecard!$G$14:$G$16&lt;D144))+1),Scorecard!$D$18)</f>
        <v>0.0505355481560174</v>
      </c>
      <c r="AA144" s="0" t="n">
        <f aca="false">IF(ISNUMBER(E144),INDEX(Scorecard!$D$19:$D$26,SUMPRODUCT(--(Scorecard!$G$19:$G$25&lt;E144))+1),Scorecard!$D$27)</f>
        <v>0.267179331770092</v>
      </c>
      <c r="AB144" s="0" t="n">
        <f aca="false">IF(ISNUMBER(F144),INDEX(Scorecard!$D$28:$D$35,SUMPRODUCT(--(Scorecard!$G$28:$G$34&lt;F144))+1),Scorecard!$D$36)</f>
        <v>0.165097008946478</v>
      </c>
      <c r="AC144" s="0" t="n">
        <f aca="false">IF(ISNUMBER(H144),INDEX(Scorecard!$D$37:$D$44,SUMPRODUCT(--(Scorecard!$G$37:$G$43&lt;H144))+1),Scorecard!$D$45)</f>
        <v>-0.975503570149195</v>
      </c>
      <c r="AD144" s="0" t="n">
        <f aca="false">IF(ISNUMBER(I144),INDEX(Scorecard!$D$46:$D$52,SUMPRODUCT(--(Scorecard!$G$46:$G$51&lt;I144))+1),Scorecard!$D$53)</f>
        <v>0.818882373006414</v>
      </c>
      <c r="AE144" s="0" t="n">
        <f aca="false">IF(ISNUMBER(K144),INDEX(Scorecard!$D$54:$D$61,SUMPRODUCT(--(Scorecard!$G$54:$G$60&lt;K144))+1),Scorecard!$D$62)</f>
        <v>-0.541917179454542</v>
      </c>
      <c r="AF144" s="0" t="n">
        <f aca="false">IF(ISNUMBER(L144),INDEX(Scorecard!$D$63:$D$68,SUMPRODUCT(--(Scorecard!$G$63:$G$67&lt;L144))+1),Scorecard!$D$69)</f>
        <v>0.322484508656054</v>
      </c>
      <c r="AG144" s="0" t="n">
        <f aca="false">Inputs!$B$10+Scorecard!$J$5*Y144+Scorecard!$J$6*Z144+Scorecard!$J$7*AA144+Scorecard!$J$8*AB144+Scorecard!$J$9*AC144+Scorecard!$J$10*AD144+Scorecard!$J$11*AE144+Scorecard!$J$12*AF144</f>
        <v>-3.91970540670905</v>
      </c>
      <c r="AH144" s="0" t="n">
        <f aca="false">MIN(1-Inputs!$B$13,MAX(Inputs!$B$13,1/(1+EXP(-(Inputs!$B$11*AG144+Inputs!$B$12)))))</f>
        <v>0.0184283637745879</v>
      </c>
      <c r="AI144" s="0" t="n">
        <f aca="false">Inputs!$B$9-Inputs!$B$8*AG144</f>
        <v>600.221667244602</v>
      </c>
      <c r="AJ144" s="0" t="n">
        <f aca="false">RANK(AH144,$AH$5:$AH$2004,0)+COUNTIF($AH$4:AH143,AH144)</f>
        <v>493</v>
      </c>
      <c r="AK144" s="0" t="n">
        <f aca="false">IF(AJ144&lt;=Deciles!$B$5*(Deciles!$B$4+1),INT((AJ144-1)/(Deciles!$B$4+1))+1,Deciles!$B$5+INT((AJ144-1-Deciles!$B$5*(Deciles!$B$4+1))/Deciles!$B$4)+1)</f>
        <v>3</v>
      </c>
    </row>
    <row r="145" customFormat="false" ht="15" hidden="false" customHeight="false" outlineLevel="0" collapsed="false">
      <c r="A145" s="0" t="n">
        <v>4113</v>
      </c>
      <c r="B145" s="0" t="s">
        <v>152</v>
      </c>
      <c r="C145" s="0" t="n">
        <v>758</v>
      </c>
      <c r="D145" s="0" t="n">
        <v>80</v>
      </c>
      <c r="E145" s="0" t="n">
        <v>67.4142913818359</v>
      </c>
      <c r="F145" s="0" t="n">
        <v>32</v>
      </c>
      <c r="G145" s="0" t="n">
        <v>3.15000009536743</v>
      </c>
      <c r="H145" s="0" t="n">
        <v>-3.28333330154419</v>
      </c>
      <c r="I145" s="0" t="n">
        <v>25</v>
      </c>
      <c r="J145" s="0" t="n">
        <v>13.1212129592896</v>
      </c>
      <c r="K145" s="0" t="n">
        <v>4.80000019073486</v>
      </c>
      <c r="L145" s="0" t="n">
        <v>-0.458333015441895</v>
      </c>
      <c r="M145" s="0" t="n">
        <v>6.28858137130737</v>
      </c>
      <c r="N145" s="0" t="n">
        <v>0</v>
      </c>
      <c r="O145" s="0" t="n">
        <v>0</v>
      </c>
      <c r="P145" s="0" t="s">
        <v>146</v>
      </c>
      <c r="Q145" s="0" t="s">
        <v>141</v>
      </c>
      <c r="R145" s="0" t="n">
        <v>1</v>
      </c>
      <c r="S145" s="0" t="s">
        <v>149</v>
      </c>
      <c r="T145" s="0" t="n">
        <v>0</v>
      </c>
      <c r="U145" s="0" t="n">
        <v>499425.28</v>
      </c>
      <c r="V145" s="0" t="n">
        <v>0.0047529055736959</v>
      </c>
      <c r="W145" s="0" t="n">
        <v>637.271728515625</v>
      </c>
      <c r="X145" s="0" t="n">
        <v>0.00512401200830936</v>
      </c>
      <c r="Y145" s="0" t="n">
        <f aca="false">IF(ISNUMBER(C145),INDEX(Scorecard!$D$5:$D$12,SUMPRODUCT(--(Scorecard!$G$5:$G$11&lt;C145))+1),Scorecard!$D$13)</f>
        <v>0.733188958177614</v>
      </c>
      <c r="Z145" s="0" t="n">
        <f aca="false">IF(ISNUMBER(D145),INDEX(Scorecard!$D$14:$D$17,SUMPRODUCT(--(Scorecard!$G$14:$G$16&lt;D145))+1),Scorecard!$D$18)</f>
        <v>0.0505355481560174</v>
      </c>
      <c r="AA145" s="0" t="n">
        <f aca="false">IF(ISNUMBER(E145),INDEX(Scorecard!$D$19:$D$26,SUMPRODUCT(--(Scorecard!$G$19:$G$25&lt;E145))+1),Scorecard!$D$27)</f>
        <v>0.0530843085177338</v>
      </c>
      <c r="AB145" s="0" t="n">
        <f aca="false">IF(ISNUMBER(F145),INDEX(Scorecard!$D$28:$D$35,SUMPRODUCT(--(Scorecard!$G$28:$G$34&lt;F145))+1),Scorecard!$D$36)</f>
        <v>0.126913191054783</v>
      </c>
      <c r="AC145" s="0" t="n">
        <f aca="false">IF(ISNUMBER(H145),INDEX(Scorecard!$D$37:$D$44,SUMPRODUCT(--(Scorecard!$G$37:$G$43&lt;H145))+1),Scorecard!$D$45)</f>
        <v>1.35057635045042</v>
      </c>
      <c r="AD145" s="0" t="n">
        <f aca="false">IF(ISNUMBER(I145),INDEX(Scorecard!$D$46:$D$52,SUMPRODUCT(--(Scorecard!$G$46:$G$51&lt;I145))+1),Scorecard!$D$53)</f>
        <v>-0.048559051279741</v>
      </c>
      <c r="AE145" s="0" t="n">
        <f aca="false">IF(ISNUMBER(K145),INDEX(Scorecard!$D$54:$D$61,SUMPRODUCT(--(Scorecard!$G$54:$G$60&lt;K145))+1),Scorecard!$D$62)</f>
        <v>0.409483001259379</v>
      </c>
      <c r="AF145" s="0" t="n">
        <f aca="false">IF(ISNUMBER(L145),INDEX(Scorecard!$D$63:$D$68,SUMPRODUCT(--(Scorecard!$G$63:$G$67&lt;L145))+1),Scorecard!$D$69)</f>
        <v>0.322484508656054</v>
      </c>
      <c r="AG145" s="0" t="n">
        <f aca="false">Inputs!$B$10+Scorecard!$J$5*Y145+Scorecard!$J$6*Z145+Scorecard!$J$7*AA145+Scorecard!$J$8*AB145+Scorecard!$J$9*AC145+Scorecard!$J$10*AD145+Scorecard!$J$11*AE145+Scorecard!$J$12*AF145</f>
        <v>-5.20376369178137</v>
      </c>
      <c r="AH145" s="0" t="n">
        <f aca="false">MIN(1-Inputs!$B$13,MAX(Inputs!$B$13,1/(1+EXP(-(Inputs!$B$11*AG145+Inputs!$B$12)))))</f>
        <v>0.0047529057722487</v>
      </c>
      <c r="AI145" s="0" t="n">
        <f aca="false">Inputs!$B$9-Inputs!$B$8*AG145</f>
        <v>637.271757646326</v>
      </c>
      <c r="AJ145" s="0" t="n">
        <f aca="false">RANK(AH145,$AH$5:$AH$2004,0)+COUNTIF($AH$4:AH144,AH145)</f>
        <v>1290</v>
      </c>
      <c r="AK145" s="0" t="n">
        <f aca="false">IF(AJ145&lt;=Deciles!$B$5*(Deciles!$B$4+1),INT((AJ145-1)/(Deciles!$B$4+1))+1,Deciles!$B$5+INT((AJ145-1-Deciles!$B$5*(Deciles!$B$4+1))/Deciles!$B$4)+1)</f>
        <v>7</v>
      </c>
    </row>
    <row r="146" customFormat="false" ht="15" hidden="false" customHeight="false" outlineLevel="0" collapsed="false">
      <c r="A146" s="0" t="n">
        <v>4131</v>
      </c>
      <c r="B146" s="0" t="s">
        <v>155</v>
      </c>
      <c r="C146" s="0" t="n">
        <v>830</v>
      </c>
      <c r="D146" s="0" t="n">
        <v>75.7844848632813</v>
      </c>
      <c r="E146" s="0" t="n">
        <v>70.7256622314453</v>
      </c>
      <c r="F146" s="0" t="n">
        <v>37</v>
      </c>
      <c r="G146" s="0" t="n">
        <v>2.74900007247925</v>
      </c>
      <c r="H146" s="0" t="n">
        <v>-2.98433303833008</v>
      </c>
      <c r="I146" s="0" t="n">
        <v>10</v>
      </c>
      <c r="J146" s="0" t="n">
        <v>12.1570062637329</v>
      </c>
      <c r="K146" s="0" t="n">
        <v>5.00833320617676</v>
      </c>
      <c r="L146" s="0" t="n">
        <v>-1.125</v>
      </c>
      <c r="M146" s="0" t="n">
        <v>6.2885799407959</v>
      </c>
      <c r="N146" s="0" t="n">
        <v>0</v>
      </c>
      <c r="O146" s="0" t="n">
        <v>0</v>
      </c>
      <c r="P146" s="0" t="s">
        <v>140</v>
      </c>
      <c r="Q146" s="0" t="s">
        <v>141</v>
      </c>
      <c r="R146" s="0" t="n">
        <v>1</v>
      </c>
      <c r="S146" s="0" t="s">
        <v>149</v>
      </c>
      <c r="T146" s="0" t="n">
        <v>0</v>
      </c>
      <c r="U146" s="0" t="n">
        <v>190423.53</v>
      </c>
      <c r="V146" s="0" t="n">
        <v>0.00143545540049672</v>
      </c>
      <c r="W146" s="0" t="n">
        <v>669.765075683594</v>
      </c>
      <c r="X146" s="0" t="n">
        <v>0.00114102778024972</v>
      </c>
      <c r="Y146" s="0" t="n">
        <f aca="false">IF(ISNUMBER(C146),INDEX(Scorecard!$D$5:$D$12,SUMPRODUCT(--(Scorecard!$G$5:$G$11&lt;C146))+1),Scorecard!$D$13)</f>
        <v>2.19112706886128</v>
      </c>
      <c r="Z146" s="0" t="n">
        <f aca="false">IF(ISNUMBER(D146),INDEX(Scorecard!$D$14:$D$17,SUMPRODUCT(--(Scorecard!$G$14:$G$16&lt;D146))+1),Scorecard!$D$18)</f>
        <v>0.128579646629417</v>
      </c>
      <c r="AA146" s="0" t="n">
        <f aca="false">IF(ISNUMBER(E146),INDEX(Scorecard!$D$19:$D$26,SUMPRODUCT(--(Scorecard!$G$19:$G$25&lt;E146))+1),Scorecard!$D$27)</f>
        <v>0.0530843085177338</v>
      </c>
      <c r="AB146" s="0" t="n">
        <f aca="false">IF(ISNUMBER(F146),INDEX(Scorecard!$D$28:$D$35,SUMPRODUCT(--(Scorecard!$G$28:$G$34&lt;F146))+1),Scorecard!$D$36)</f>
        <v>-0.0008456427959252</v>
      </c>
      <c r="AC146" s="0" t="n">
        <f aca="false">IF(ISNUMBER(H146),INDEX(Scorecard!$D$37:$D$44,SUMPRODUCT(--(Scorecard!$G$37:$G$43&lt;H146))+1),Scorecard!$D$45)</f>
        <v>1.35057635045042</v>
      </c>
      <c r="AD146" s="0" t="n">
        <f aca="false">IF(ISNUMBER(I146),INDEX(Scorecard!$D$46:$D$52,SUMPRODUCT(--(Scorecard!$G$46:$G$51&lt;I146))+1),Scorecard!$D$53)</f>
        <v>-0.114272400683245</v>
      </c>
      <c r="AE146" s="0" t="n">
        <f aca="false">IF(ISNUMBER(K146),INDEX(Scorecard!$D$54:$D$61,SUMPRODUCT(--(Scorecard!$G$54:$G$60&lt;K146))+1),Scorecard!$D$62)</f>
        <v>0.214429354789033</v>
      </c>
      <c r="AF146" s="0" t="n">
        <f aca="false">IF(ISNUMBER(L146),INDEX(Scorecard!$D$63:$D$68,SUMPRODUCT(--(Scorecard!$G$63:$G$67&lt;L146))+1),Scorecard!$D$69)</f>
        <v>-0.340582194386522</v>
      </c>
      <c r="AG146" s="0" t="n">
        <f aca="false">Inputs!$B$10+Scorecard!$J$5*Y146+Scorecard!$J$6*Z146+Scorecard!$J$7*AA146+Scorecard!$J$8*AB146+Scorecard!$J$9*AC146+Scorecard!$J$10*AD146+Scorecard!$J$11*AE146+Scorecard!$J$12*AF146</f>
        <v>-6.32989628125301</v>
      </c>
      <c r="AH146" s="0" t="n">
        <f aca="false">MIN(1-Inputs!$B$13,MAX(Inputs!$B$13,1/(1+EXP(-(Inputs!$B$11*AG146+Inputs!$B$12)))))</f>
        <v>0.00143545534802315</v>
      </c>
      <c r="AI146" s="0" t="n">
        <f aca="false">Inputs!$B$9-Inputs!$B$8*AG146</f>
        <v>669.76507569061</v>
      </c>
      <c r="AJ146" s="0" t="n">
        <f aca="false">RANK(AH146,$AH$5:$AH$2004,0)+COUNTIF($AH$4:AH145,AH146)</f>
        <v>1815</v>
      </c>
      <c r="AK146" s="0" t="n">
        <f aca="false">IF(AJ146&lt;=Deciles!$B$5*(Deciles!$B$4+1),INT((AJ146-1)/(Deciles!$B$4+1))+1,Deciles!$B$5+INT((AJ146-1-Deciles!$B$5*(Deciles!$B$4+1))/Deciles!$B$4)+1)</f>
        <v>10</v>
      </c>
    </row>
    <row r="147" customFormat="false" ht="15" hidden="false" customHeight="false" outlineLevel="0" collapsed="false">
      <c r="A147" s="0" t="n">
        <v>4187</v>
      </c>
      <c r="B147" s="0" t="s">
        <v>143</v>
      </c>
      <c r="C147" s="0" t="n">
        <v>761</v>
      </c>
      <c r="D147" s="0" t="n">
        <v>80</v>
      </c>
      <c r="E147" s="0" t="n">
        <v>73.4780807495117</v>
      </c>
      <c r="F147" s="0" t="n">
        <v>49</v>
      </c>
      <c r="G147" s="0" t="n">
        <v>4.03200006484985</v>
      </c>
      <c r="H147" s="0" t="n">
        <v>0.798666715621948</v>
      </c>
      <c r="I147" s="0" t="n">
        <v>22</v>
      </c>
      <c r="J147" s="0" t="n">
        <v>12.5754203796387</v>
      </c>
      <c r="K147" s="0" t="n">
        <v>8.8333330154419</v>
      </c>
      <c r="L147" s="0" t="n">
        <v>5.0717945098877</v>
      </c>
      <c r="M147" s="0" t="n">
        <v>1.74300384521484</v>
      </c>
      <c r="N147" s="0" t="n">
        <v>2</v>
      </c>
      <c r="O147" s="0" t="n">
        <v>0</v>
      </c>
      <c r="P147" s="0" t="s">
        <v>144</v>
      </c>
      <c r="Q147" s="0" t="s">
        <v>141</v>
      </c>
      <c r="R147" s="0" t="n">
        <v>2</v>
      </c>
      <c r="S147" s="0" t="s">
        <v>148</v>
      </c>
      <c r="T147" s="0" t="n">
        <v>0</v>
      </c>
      <c r="U147" s="0" t="n">
        <v>289358.06</v>
      </c>
      <c r="V147" s="0" t="n">
        <v>0.0223332606256008</v>
      </c>
      <c r="W147" s="0" t="n">
        <v>594.912414550781</v>
      </c>
      <c r="X147" s="0" t="n">
        <v>0.0228976551443338</v>
      </c>
      <c r="Y147" s="0" t="n">
        <f aca="false">IF(ISNUMBER(C147),INDEX(Scorecard!$D$5:$D$12,SUMPRODUCT(--(Scorecard!$G$5:$G$11&lt;C147))+1),Scorecard!$D$13)</f>
        <v>0.733188958177614</v>
      </c>
      <c r="Z147" s="0" t="n">
        <f aca="false">IF(ISNUMBER(D147),INDEX(Scorecard!$D$14:$D$17,SUMPRODUCT(--(Scorecard!$G$14:$G$16&lt;D147))+1),Scorecard!$D$18)</f>
        <v>0.0505355481560174</v>
      </c>
      <c r="AA147" s="0" t="n">
        <f aca="false">IF(ISNUMBER(E147),INDEX(Scorecard!$D$19:$D$26,SUMPRODUCT(--(Scorecard!$G$19:$G$25&lt;E147))+1),Scorecard!$D$27)</f>
        <v>-0.0341578513653732</v>
      </c>
      <c r="AB147" s="0" t="n">
        <f aca="false">IF(ISNUMBER(F147),INDEX(Scorecard!$D$28:$D$35,SUMPRODUCT(--(Scorecard!$G$28:$G$34&lt;F147))+1),Scorecard!$D$36)</f>
        <v>-0.400689107298307</v>
      </c>
      <c r="AC147" s="0" t="n">
        <f aca="false">IF(ISNUMBER(H147),INDEX(Scorecard!$D$37:$D$44,SUMPRODUCT(--(Scorecard!$G$37:$G$43&lt;H147))+1),Scorecard!$D$45)</f>
        <v>-0.569454719285959</v>
      </c>
      <c r="AD147" s="0" t="n">
        <f aca="false">IF(ISNUMBER(I147),INDEX(Scorecard!$D$46:$D$52,SUMPRODUCT(--(Scorecard!$G$46:$G$51&lt;I147))+1),Scorecard!$D$53)</f>
        <v>-0.108777051091409</v>
      </c>
      <c r="AE147" s="0" t="n">
        <f aca="false">IF(ISNUMBER(K147),INDEX(Scorecard!$D$54:$D$61,SUMPRODUCT(--(Scorecard!$G$54:$G$60&lt;K147))+1),Scorecard!$D$62)</f>
        <v>-0.541917179454542</v>
      </c>
      <c r="AF147" s="0" t="n">
        <f aca="false">IF(ISNUMBER(L147),INDEX(Scorecard!$D$63:$D$68,SUMPRODUCT(--(Scorecard!$G$63:$G$67&lt;L147))+1),Scorecard!$D$69)</f>
        <v>0.322484508656054</v>
      </c>
      <c r="AG147" s="0" t="n">
        <f aca="false">Inputs!$B$10+Scorecard!$J$5*Y147+Scorecard!$J$6*Z147+Scorecard!$J$7*AA147+Scorecard!$J$8*AB147+Scorecard!$J$9*AC147+Scorecard!$J$10*AD147+Scorecard!$J$11*AE147+Scorecard!$J$12*AF147</f>
        <v>-3.73570109502342</v>
      </c>
      <c r="AH147" s="0" t="n">
        <f aca="false">MIN(1-Inputs!$B$13,MAX(Inputs!$B$13,1/(1+EXP(-(Inputs!$B$11*AG147+Inputs!$B$12)))))</f>
        <v>0.0223332599868418</v>
      </c>
      <c r="AI147" s="0" t="n">
        <f aca="false">Inputs!$B$9-Inputs!$B$8*AG147</f>
        <v>594.912425085181</v>
      </c>
      <c r="AJ147" s="0" t="n">
        <f aca="false">RANK(AH147,$AH$5:$AH$2004,0)+COUNTIF($AH$4:AH146,AH147)</f>
        <v>425</v>
      </c>
      <c r="AK147" s="0" t="n">
        <f aca="false">IF(AJ147&lt;=Deciles!$B$5*(Deciles!$B$4+1),INT((AJ147-1)/(Deciles!$B$4+1))+1,Deciles!$B$5+INT((AJ147-1-Deciles!$B$5*(Deciles!$B$4+1))/Deciles!$B$4)+1)</f>
        <v>3</v>
      </c>
    </row>
    <row r="148" customFormat="false" ht="15" hidden="false" customHeight="false" outlineLevel="0" collapsed="false">
      <c r="A148" s="0" t="n">
        <v>4241</v>
      </c>
      <c r="B148" s="0" t="s">
        <v>145</v>
      </c>
      <c r="C148" s="0" t="n">
        <v>697</v>
      </c>
      <c r="D148" s="0" t="n">
        <v>80</v>
      </c>
      <c r="E148" s="0" t="n">
        <v>49.2448425292969</v>
      </c>
      <c r="F148" s="0" t="n">
        <v>39</v>
      </c>
      <c r="G148" s="0" t="n">
        <v>4.41099977493286</v>
      </c>
      <c r="H148" s="0" t="n">
        <v>0.894333124160767</v>
      </c>
      <c r="I148" s="0" t="n">
        <v>83</v>
      </c>
      <c r="J148" s="0" t="n">
        <v>11.7371168136597</v>
      </c>
      <c r="K148" s="0" t="n">
        <v>4.65833330154419</v>
      </c>
      <c r="L148" s="0" t="n">
        <v>-1.875</v>
      </c>
      <c r="M148" s="0" t="n">
        <v>6.02960777282715</v>
      </c>
      <c r="N148" s="0" t="n">
        <v>0</v>
      </c>
      <c r="O148" s="0" t="n">
        <v>0</v>
      </c>
      <c r="P148" s="0" t="s">
        <v>144</v>
      </c>
      <c r="Q148" s="0" t="s">
        <v>141</v>
      </c>
      <c r="R148" s="0" t="n">
        <v>2</v>
      </c>
      <c r="S148" s="0" t="s">
        <v>156</v>
      </c>
      <c r="T148" s="0" t="n">
        <v>0</v>
      </c>
      <c r="U148" s="0" t="n">
        <v>125131.01</v>
      </c>
      <c r="V148" s="0" t="n">
        <v>0.0256704855710268</v>
      </c>
      <c r="W148" s="0" t="n">
        <v>591.05078125</v>
      </c>
      <c r="X148" s="0" t="n">
        <v>0.0162496156990528</v>
      </c>
      <c r="Y148" s="0" t="n">
        <f aca="false">IF(ISNUMBER(C148),INDEX(Scorecard!$D$5:$D$12,SUMPRODUCT(--(Scorecard!$G$5:$G$11&lt;C148))+1),Scorecard!$D$13)</f>
        <v>-0.869677851527538</v>
      </c>
      <c r="Z148" s="0" t="n">
        <f aca="false">IF(ISNUMBER(D148),INDEX(Scorecard!$D$14:$D$17,SUMPRODUCT(--(Scorecard!$G$14:$G$16&lt;D148))+1),Scorecard!$D$18)</f>
        <v>0.0505355481560174</v>
      </c>
      <c r="AA148" s="0" t="n">
        <f aca="false">IF(ISNUMBER(E148),INDEX(Scorecard!$D$19:$D$26,SUMPRODUCT(--(Scorecard!$G$19:$G$25&lt;E148))+1),Scorecard!$D$27)</f>
        <v>0.57899015159425</v>
      </c>
      <c r="AB148" s="0" t="n">
        <f aca="false">IF(ISNUMBER(F148),INDEX(Scorecard!$D$28:$D$35,SUMPRODUCT(--(Scorecard!$G$28:$G$34&lt;F148))+1),Scorecard!$D$36)</f>
        <v>-0.132616866359722</v>
      </c>
      <c r="AC148" s="0" t="n">
        <f aca="false">IF(ISNUMBER(H148),INDEX(Scorecard!$D$37:$D$44,SUMPRODUCT(--(Scorecard!$G$37:$G$43&lt;H148))+1),Scorecard!$D$45)</f>
        <v>-0.569454719285959</v>
      </c>
      <c r="AD148" s="0" t="n">
        <f aca="false">IF(ISNUMBER(I148),INDEX(Scorecard!$D$46:$D$52,SUMPRODUCT(--(Scorecard!$G$46:$G$51&lt;I148))+1),Scorecard!$D$53)</f>
        <v>0.818882373006414</v>
      </c>
      <c r="AE148" s="0" t="n">
        <f aca="false">IF(ISNUMBER(K148),INDEX(Scorecard!$D$54:$D$61,SUMPRODUCT(--(Scorecard!$G$54:$G$60&lt;K148))+1),Scorecard!$D$62)</f>
        <v>0.409483001259379</v>
      </c>
      <c r="AF148" s="0" t="n">
        <f aca="false">IF(ISNUMBER(L148),INDEX(Scorecard!$D$63:$D$68,SUMPRODUCT(--(Scorecard!$G$63:$G$67&lt;L148))+1),Scorecard!$D$69)</f>
        <v>-0.340582194386522</v>
      </c>
      <c r="AG148" s="0" t="n">
        <f aca="false">Inputs!$B$10+Scorecard!$J$5*Y148+Scorecard!$J$6*Z148+Scorecard!$J$7*AA148+Scorecard!$J$8*AB148+Scorecard!$J$9*AC148+Scorecard!$J$10*AD148+Scorecard!$J$11*AE148+Scorecard!$J$12*AF148</f>
        <v>-3.60186713151444</v>
      </c>
      <c r="AH148" s="0" t="n">
        <f aca="false">MIN(1-Inputs!$B$13,MAX(Inputs!$B$13,1/(1+EXP(-(Inputs!$B$11*AG148+Inputs!$B$12)))))</f>
        <v>0.0256704858649609</v>
      </c>
      <c r="AI148" s="0" t="n">
        <f aca="false">Inputs!$B$9-Inputs!$B$8*AG148</f>
        <v>591.050793176042</v>
      </c>
      <c r="AJ148" s="0" t="n">
        <f aca="false">RANK(AH148,$AH$5:$AH$2004,0)+COUNTIF($AH$4:AH147,AH148)</f>
        <v>372</v>
      </c>
      <c r="AK148" s="0" t="n">
        <f aca="false">IF(AJ148&lt;=Deciles!$B$5*(Deciles!$B$4+1),INT((AJ148-1)/(Deciles!$B$4+1))+1,Deciles!$B$5+INT((AJ148-1-Deciles!$B$5*(Deciles!$B$4+1))/Deciles!$B$4)+1)</f>
        <v>2</v>
      </c>
    </row>
    <row r="149" customFormat="false" ht="15" hidden="false" customHeight="false" outlineLevel="0" collapsed="false">
      <c r="A149" s="0" t="n">
        <v>4248</v>
      </c>
      <c r="B149" s="0" t="s">
        <v>150</v>
      </c>
      <c r="C149" s="0" t="n">
        <v>728</v>
      </c>
      <c r="D149" s="0" t="n">
        <v>94.9108505249023</v>
      </c>
      <c r="E149" s="0" t="n">
        <v>75.9752197265625</v>
      </c>
      <c r="F149" s="0" t="n">
        <v>23</v>
      </c>
      <c r="G149" s="0" t="n">
        <v>3.59899997711182</v>
      </c>
      <c r="H149" s="0" t="n">
        <v>-3.03433322906494</v>
      </c>
      <c r="I149" s="0" t="n">
        <v>35</v>
      </c>
      <c r="J149" s="0" t="n">
        <v>11.860466003418</v>
      </c>
      <c r="K149" s="0" t="n">
        <v>4.40000009536743</v>
      </c>
      <c r="L149" s="0" t="n">
        <v>-0.208333015441895</v>
      </c>
      <c r="M149" s="0" t="n">
        <v>6.54819679260254</v>
      </c>
      <c r="N149" s="0" t="n">
        <v>0</v>
      </c>
      <c r="O149" s="0" t="n">
        <v>0</v>
      </c>
      <c r="P149" s="0" t="s">
        <v>140</v>
      </c>
      <c r="Q149" s="0" t="s">
        <v>141</v>
      </c>
      <c r="R149" s="0" t="n">
        <v>1</v>
      </c>
      <c r="S149" s="0" t="s">
        <v>151</v>
      </c>
      <c r="T149" s="0" t="n">
        <v>0</v>
      </c>
      <c r="U149" s="0" t="n">
        <v>141558.23</v>
      </c>
      <c r="V149" s="0" t="n">
        <v>0.0100833857432008</v>
      </c>
      <c r="W149" s="0" t="n">
        <v>616.770568847656</v>
      </c>
      <c r="X149" s="0" t="n">
        <v>0.00497257150709629</v>
      </c>
      <c r="Y149" s="0" t="n">
        <f aca="false">IF(ISNUMBER(C149),INDEX(Scorecard!$D$5:$D$12,SUMPRODUCT(--(Scorecard!$G$5:$G$11&lt;C149))+1),Scorecard!$D$13)</f>
        <v>-0.0290424113398221</v>
      </c>
      <c r="Z149" s="0" t="n">
        <f aca="false">IF(ISNUMBER(D149),INDEX(Scorecard!$D$14:$D$17,SUMPRODUCT(--(Scorecard!$G$14:$G$16&lt;D149))+1),Scorecard!$D$18)</f>
        <v>-0.361970872710667</v>
      </c>
      <c r="AA149" s="0" t="n">
        <f aca="false">IF(ISNUMBER(E149),INDEX(Scorecard!$D$19:$D$26,SUMPRODUCT(--(Scorecard!$G$19:$G$25&lt;E149))+1),Scorecard!$D$27)</f>
        <v>-0.0341578513653732</v>
      </c>
      <c r="AB149" s="0" t="n">
        <f aca="false">IF(ISNUMBER(F149),INDEX(Scorecard!$D$28:$D$35,SUMPRODUCT(--(Scorecard!$G$28:$G$34&lt;F149))+1),Scorecard!$D$36)</f>
        <v>0.349218150643304</v>
      </c>
      <c r="AC149" s="0" t="n">
        <f aca="false">IF(ISNUMBER(H149),INDEX(Scorecard!$D$37:$D$44,SUMPRODUCT(--(Scorecard!$G$37:$G$43&lt;H149))+1),Scorecard!$D$45)</f>
        <v>1.35057635045042</v>
      </c>
      <c r="AD149" s="0" t="n">
        <f aca="false">IF(ISNUMBER(I149),INDEX(Scorecard!$D$46:$D$52,SUMPRODUCT(--(Scorecard!$G$46:$G$51&lt;I149))+1),Scorecard!$D$53)</f>
        <v>0.123869379412532</v>
      </c>
      <c r="AE149" s="0" t="n">
        <f aca="false">IF(ISNUMBER(K149),INDEX(Scorecard!$D$54:$D$61,SUMPRODUCT(--(Scorecard!$G$54:$G$60&lt;K149))+1),Scorecard!$D$62)</f>
        <v>0.489050497890326</v>
      </c>
      <c r="AF149" s="0" t="n">
        <f aca="false">IF(ISNUMBER(L149),INDEX(Scorecard!$D$63:$D$68,SUMPRODUCT(--(Scorecard!$G$63:$G$67&lt;L149))+1),Scorecard!$D$69)</f>
        <v>0.322484508656054</v>
      </c>
      <c r="AG149" s="0" t="n">
        <f aca="false">Inputs!$B$10+Scorecard!$J$5*Y149+Scorecard!$J$6*Z149+Scorecard!$J$7*AA149+Scorecard!$J$8*AB149+Scorecard!$J$9*AC149+Scorecard!$J$10*AD149+Scorecard!$J$11*AE149+Scorecard!$J$12*AF149</f>
        <v>-4.4932457855626</v>
      </c>
      <c r="AH149" s="0" t="n">
        <f aca="false">MIN(1-Inputs!$B$13,MAX(Inputs!$B$13,1/(1+EXP(-(Inputs!$B$11*AG149+Inputs!$B$12)))))</f>
        <v>0.0100833856069585</v>
      </c>
      <c r="AI149" s="0" t="n">
        <f aca="false">Inputs!$B$9-Inputs!$B$8*AG149</f>
        <v>616.770544451034</v>
      </c>
      <c r="AJ149" s="0" t="n">
        <f aca="false">RANK(AH149,$AH$5:$AH$2004,0)+COUNTIF($AH$4:AH148,AH149)</f>
        <v>818</v>
      </c>
      <c r="AK149" s="0" t="n">
        <f aca="false">IF(AJ149&lt;=Deciles!$B$5*(Deciles!$B$4+1),INT((AJ149-1)/(Deciles!$B$4+1))+1,Deciles!$B$5+INT((AJ149-1-Deciles!$B$5*(Deciles!$B$4+1))/Deciles!$B$4)+1)</f>
        <v>5</v>
      </c>
    </row>
    <row r="150" customFormat="false" ht="15" hidden="false" customHeight="false" outlineLevel="0" collapsed="false">
      <c r="A150" s="0" t="n">
        <v>4255</v>
      </c>
      <c r="B150" s="0" t="s">
        <v>152</v>
      </c>
      <c r="C150" s="0" t="n">
        <v>679</v>
      </c>
      <c r="D150" s="0" t="n">
        <v>88.4364624023438</v>
      </c>
      <c r="E150" s="0" t="n">
        <v>51.3758239746094</v>
      </c>
      <c r="F150" s="0" t="n">
        <v>12</v>
      </c>
      <c r="G150" s="0" t="n">
        <v>4.73000001907349</v>
      </c>
      <c r="H150" s="0" t="n">
        <v>-1.70333337783814</v>
      </c>
      <c r="I150" s="0" t="n">
        <v>109</v>
      </c>
      <c r="J150" s="0" t="n">
        <v>11.7330055236816</v>
      </c>
      <c r="K150" s="0" t="n">
        <v>4.40000009536743</v>
      </c>
      <c r="L150" s="0" t="n">
        <v>-0.458333015441895</v>
      </c>
      <c r="M150" s="0" t="n">
        <v>4.48895788192749</v>
      </c>
      <c r="N150" s="0" t="n">
        <v>0</v>
      </c>
      <c r="O150" s="0" t="n">
        <v>0</v>
      </c>
      <c r="P150" s="0" t="s">
        <v>144</v>
      </c>
      <c r="Q150" s="0" t="s">
        <v>141</v>
      </c>
      <c r="R150" s="0" t="n">
        <v>1</v>
      </c>
      <c r="S150" s="0" t="s">
        <v>161</v>
      </c>
      <c r="T150" s="0" t="n">
        <v>0</v>
      </c>
      <c r="U150" s="0" t="n">
        <v>124617.61</v>
      </c>
      <c r="V150" s="0" t="n">
        <v>0.0117194447666407</v>
      </c>
      <c r="W150" s="0" t="n">
        <v>612.656372070313</v>
      </c>
      <c r="X150" s="0" t="n">
        <v>0.0156952943652868</v>
      </c>
      <c r="Y150" s="0" t="n">
        <f aca="false">IF(ISNUMBER(C150),INDEX(Scorecard!$D$5:$D$12,SUMPRODUCT(--(Scorecard!$G$5:$G$11&lt;C150))+1),Scorecard!$D$13)</f>
        <v>-0.869677851527538</v>
      </c>
      <c r="Z150" s="0" t="n">
        <f aca="false">IF(ISNUMBER(D150),INDEX(Scorecard!$D$14:$D$17,SUMPRODUCT(--(Scorecard!$G$14:$G$16&lt;D150))+1),Scorecard!$D$18)</f>
        <v>-0.361970872710667</v>
      </c>
      <c r="AA150" s="0" t="n">
        <f aca="false">IF(ISNUMBER(E150),INDEX(Scorecard!$D$19:$D$26,SUMPRODUCT(--(Scorecard!$G$19:$G$25&lt;E150))+1),Scorecard!$D$27)</f>
        <v>0.57899015159425</v>
      </c>
      <c r="AB150" s="0" t="n">
        <f aca="false">IF(ISNUMBER(F150),INDEX(Scorecard!$D$28:$D$35,SUMPRODUCT(--(Scorecard!$G$28:$G$34&lt;F150))+1),Scorecard!$D$36)</f>
        <v>0.624829191519909</v>
      </c>
      <c r="AC150" s="0" t="n">
        <f aca="false">IF(ISNUMBER(H150),INDEX(Scorecard!$D$37:$D$44,SUMPRODUCT(--(Scorecard!$G$37:$G$43&lt;H150))+1),Scorecard!$D$45)</f>
        <v>1.35057635045042</v>
      </c>
      <c r="AD150" s="0" t="n">
        <f aca="false">IF(ISNUMBER(I150),INDEX(Scorecard!$D$46:$D$52,SUMPRODUCT(--(Scorecard!$G$46:$G$51&lt;I150))+1),Scorecard!$D$53)</f>
        <v>0.818882373006414</v>
      </c>
      <c r="AE150" s="0" t="n">
        <f aca="false">IF(ISNUMBER(K150),INDEX(Scorecard!$D$54:$D$61,SUMPRODUCT(--(Scorecard!$G$54:$G$60&lt;K150))+1),Scorecard!$D$62)</f>
        <v>0.489050497890326</v>
      </c>
      <c r="AF150" s="0" t="n">
        <f aca="false">IF(ISNUMBER(L150),INDEX(Scorecard!$D$63:$D$68,SUMPRODUCT(--(Scorecard!$G$63:$G$67&lt;L150))+1),Scorecard!$D$69)</f>
        <v>0.322484508656054</v>
      </c>
      <c r="AG150" s="0" t="n">
        <f aca="false">Inputs!$B$10+Scorecard!$J$5*Y150+Scorecard!$J$6*Z150+Scorecard!$J$7*AA150+Scorecard!$J$8*AB150+Scorecard!$J$9*AC150+Scorecard!$J$10*AD150+Scorecard!$J$11*AE150+Scorecard!$J$12*AF150</f>
        <v>-4.35066028373728</v>
      </c>
      <c r="AH150" s="0" t="n">
        <f aca="false">MIN(1-Inputs!$B$13,MAX(Inputs!$B$13,1/(1+EXP(-(Inputs!$B$11*AG150+Inputs!$B$12)))))</f>
        <v>0.0117194449644107</v>
      </c>
      <c r="AI150" s="0" t="n">
        <f aca="false">Inputs!$B$9-Inputs!$B$8*AG150</f>
        <v>612.656396523312</v>
      </c>
      <c r="AJ150" s="0" t="n">
        <f aca="false">RANK(AH150,$AH$5:$AH$2004,0)+COUNTIF($AH$4:AH149,AH150)</f>
        <v>722</v>
      </c>
      <c r="AK150" s="0" t="n">
        <f aca="false">IF(AJ150&lt;=Deciles!$B$5*(Deciles!$B$4+1),INT((AJ150-1)/(Deciles!$B$4+1))+1,Deciles!$B$5+INT((AJ150-1-Deciles!$B$5*(Deciles!$B$4+1))/Deciles!$B$4)+1)</f>
        <v>4</v>
      </c>
    </row>
    <row r="151" customFormat="false" ht="15" hidden="false" customHeight="false" outlineLevel="0" collapsed="false">
      <c r="A151" s="0" t="n">
        <v>4276</v>
      </c>
      <c r="B151" s="0" t="s">
        <v>143</v>
      </c>
      <c r="C151" s="0" t="n">
        <v>680</v>
      </c>
      <c r="D151" s="0" t="n">
        <v>80</v>
      </c>
      <c r="E151" s="0" t="n">
        <v>79.6577682495117</v>
      </c>
      <c r="F151" s="0" t="n">
        <v>16</v>
      </c>
      <c r="G151" s="0" t="n">
        <v>4.0770001411438</v>
      </c>
      <c r="H151" s="0" t="n">
        <v>0.843666791915894</v>
      </c>
      <c r="I151" s="0" t="n">
        <v>3</v>
      </c>
      <c r="J151" s="0" t="n">
        <v>11.8807258605957</v>
      </c>
      <c r="K151" s="0" t="n">
        <v>8.53333377838135</v>
      </c>
      <c r="L151" s="0" t="n">
        <v>5.07179546356201</v>
      </c>
      <c r="M151" s="0" t="n">
        <v>1.95005702972412</v>
      </c>
      <c r="N151" s="0" t="n">
        <v>0</v>
      </c>
      <c r="O151" s="0" t="n">
        <v>0</v>
      </c>
      <c r="P151" s="0" t="s">
        <v>146</v>
      </c>
      <c r="Q151" s="0" t="s">
        <v>141</v>
      </c>
      <c r="R151" s="0" t="n">
        <v>2</v>
      </c>
      <c r="S151" s="0" t="s">
        <v>147</v>
      </c>
      <c r="T151" s="0" t="n">
        <v>0</v>
      </c>
      <c r="U151" s="0" t="n">
        <v>144455.38</v>
      </c>
      <c r="V151" s="0" t="n">
        <v>0.0359012968838215</v>
      </c>
      <c r="W151" s="0" t="n">
        <v>581.686950683594</v>
      </c>
      <c r="X151" s="0" t="n">
        <v>0.0219444073736668</v>
      </c>
      <c r="Y151" s="0" t="n">
        <f aca="false">IF(ISNUMBER(C151),INDEX(Scorecard!$D$5:$D$12,SUMPRODUCT(--(Scorecard!$G$5:$G$11&lt;C151))+1),Scorecard!$D$13)</f>
        <v>-0.869677851527538</v>
      </c>
      <c r="Z151" s="0" t="n">
        <f aca="false">IF(ISNUMBER(D151),INDEX(Scorecard!$D$14:$D$17,SUMPRODUCT(--(Scorecard!$G$14:$G$16&lt;D151))+1),Scorecard!$D$18)</f>
        <v>0.0505355481560174</v>
      </c>
      <c r="AA151" s="0" t="n">
        <f aca="false">IF(ISNUMBER(E151),INDEX(Scorecard!$D$19:$D$26,SUMPRODUCT(--(Scorecard!$G$19:$G$25&lt;E151))+1),Scorecard!$D$27)</f>
        <v>-0.0341578513653732</v>
      </c>
      <c r="AB151" s="0" t="n">
        <f aca="false">IF(ISNUMBER(F151),INDEX(Scorecard!$D$28:$D$35,SUMPRODUCT(--(Scorecard!$G$28:$G$34&lt;F151))+1),Scorecard!$D$36)</f>
        <v>0.624829191519909</v>
      </c>
      <c r="AC151" s="0" t="n">
        <f aca="false">IF(ISNUMBER(H151),INDEX(Scorecard!$D$37:$D$44,SUMPRODUCT(--(Scorecard!$G$37:$G$43&lt;H151))+1),Scorecard!$D$45)</f>
        <v>-0.569454719285959</v>
      </c>
      <c r="AD151" s="0" t="n">
        <f aca="false">IF(ISNUMBER(I151),INDEX(Scorecard!$D$46:$D$52,SUMPRODUCT(--(Scorecard!$G$46:$G$51&lt;I151))+1),Scorecard!$D$53)</f>
        <v>-0.161534840507194</v>
      </c>
      <c r="AE151" s="0" t="n">
        <f aca="false">IF(ISNUMBER(K151),INDEX(Scorecard!$D$54:$D$61,SUMPRODUCT(--(Scorecard!$G$54:$G$60&lt;K151))+1),Scorecard!$D$62)</f>
        <v>-0.541917179454542</v>
      </c>
      <c r="AF151" s="0" t="n">
        <f aca="false">IF(ISNUMBER(L151),INDEX(Scorecard!$D$63:$D$68,SUMPRODUCT(--(Scorecard!$G$63:$G$67&lt;L151))+1),Scorecard!$D$69)</f>
        <v>0.322484508656054</v>
      </c>
      <c r="AG151" s="0" t="n">
        <f aca="false">Inputs!$B$10+Scorecard!$J$5*Y151+Scorecard!$J$6*Z151+Scorecard!$J$7*AA151+Scorecard!$J$8*AB151+Scorecard!$J$9*AC151+Scorecard!$J$10*AD151+Scorecard!$J$11*AE151+Scorecard!$J$12*AF151</f>
        <v>-3.27734014584072</v>
      </c>
      <c r="AH151" s="0" t="n">
        <f aca="false">MIN(1-Inputs!$B$13,MAX(Inputs!$B$13,1/(1+EXP(-(Inputs!$B$11*AG151+Inputs!$B$12)))))</f>
        <v>0.035901297692705</v>
      </c>
      <c r="AI151" s="0" t="n">
        <f aca="false">Inputs!$B$9-Inputs!$B$8*AG151</f>
        <v>581.68692371872</v>
      </c>
      <c r="AJ151" s="0" t="n">
        <f aca="false">RANK(AH151,$AH$5:$AH$2004,0)+COUNTIF($AH$4:AH150,AH151)</f>
        <v>249</v>
      </c>
      <c r="AK151" s="0" t="n">
        <f aca="false">IF(AJ151&lt;=Deciles!$B$5*(Deciles!$B$4+1),INT((AJ151-1)/(Deciles!$B$4+1))+1,Deciles!$B$5+INT((AJ151-1-Deciles!$B$5*(Deciles!$B$4+1))/Deciles!$B$4)+1)</f>
        <v>2</v>
      </c>
    </row>
    <row r="152" customFormat="false" ht="15" hidden="false" customHeight="false" outlineLevel="0" collapsed="false">
      <c r="A152" s="0" t="n">
        <v>4288</v>
      </c>
      <c r="B152" s="0" t="s">
        <v>152</v>
      </c>
      <c r="C152" s="0" t="n">
        <v>822</v>
      </c>
      <c r="D152" s="0" t="n">
        <v>60.8277435302734</v>
      </c>
      <c r="E152" s="0" t="n">
        <v>55.3896751403809</v>
      </c>
      <c r="F152" s="0" t="n">
        <v>35</v>
      </c>
      <c r="G152" s="0" t="n">
        <v>2.8510000705719</v>
      </c>
      <c r="H152" s="0" t="n">
        <v>-3.58233332633972</v>
      </c>
      <c r="I152" s="0" t="n">
        <v>14</v>
      </c>
      <c r="J152" s="0" t="n">
        <v>12.8922929763794</v>
      </c>
      <c r="K152" s="0" t="n">
        <v>4.19999980926514</v>
      </c>
      <c r="L152" s="0" t="n">
        <v>-0.458333492279053</v>
      </c>
      <c r="M152" s="0" t="n">
        <v>6.02961158752441</v>
      </c>
      <c r="N152" s="0" t="n">
        <v>0</v>
      </c>
      <c r="O152" s="0" t="n">
        <v>0</v>
      </c>
      <c r="P152" s="0" t="s">
        <v>144</v>
      </c>
      <c r="Q152" s="0" t="s">
        <v>141</v>
      </c>
      <c r="R152" s="0" t="n">
        <v>2</v>
      </c>
      <c r="S152" s="0" t="s">
        <v>156</v>
      </c>
      <c r="T152" s="0" t="n">
        <v>0</v>
      </c>
      <c r="U152" s="0" t="n">
        <v>397238.66</v>
      </c>
      <c r="V152" s="0" t="n">
        <v>0.000889308808837086</v>
      </c>
      <c r="W152" s="0" t="n">
        <v>682.738037109375</v>
      </c>
      <c r="X152" s="0" t="n">
        <v>0.000879580562468618</v>
      </c>
      <c r="Y152" s="0" t="n">
        <f aca="false">IF(ISNUMBER(C152),INDEX(Scorecard!$D$5:$D$12,SUMPRODUCT(--(Scorecard!$G$5:$G$11&lt;C152))+1),Scorecard!$D$13)</f>
        <v>2.19112706886128</v>
      </c>
      <c r="Z152" s="0" t="n">
        <f aca="false">IF(ISNUMBER(D152),INDEX(Scorecard!$D$14:$D$17,SUMPRODUCT(--(Scorecard!$G$14:$G$16&lt;D152))+1),Scorecard!$D$18)</f>
        <v>0.248677243387958</v>
      </c>
      <c r="AA152" s="0" t="n">
        <f aca="false">IF(ISNUMBER(E152),INDEX(Scorecard!$D$19:$D$26,SUMPRODUCT(--(Scorecard!$G$19:$G$25&lt;E152))+1),Scorecard!$D$27)</f>
        <v>0.285899340811827</v>
      </c>
      <c r="AB152" s="0" t="n">
        <f aca="false">IF(ISNUMBER(F152),INDEX(Scorecard!$D$28:$D$35,SUMPRODUCT(--(Scorecard!$G$28:$G$34&lt;F152))+1),Scorecard!$D$36)</f>
        <v>-0.0008456427959252</v>
      </c>
      <c r="AC152" s="0" t="n">
        <f aca="false">IF(ISNUMBER(H152),INDEX(Scorecard!$D$37:$D$44,SUMPRODUCT(--(Scorecard!$G$37:$G$43&lt;H152))+1),Scorecard!$D$45)</f>
        <v>1.35057635045042</v>
      </c>
      <c r="AD152" s="0" t="n">
        <f aca="false">IF(ISNUMBER(I152),INDEX(Scorecard!$D$46:$D$52,SUMPRODUCT(--(Scorecard!$G$46:$G$51&lt;I152))+1),Scorecard!$D$53)</f>
        <v>-0.114272400683245</v>
      </c>
      <c r="AE152" s="0" t="n">
        <f aca="false">IF(ISNUMBER(K152),INDEX(Scorecard!$D$54:$D$61,SUMPRODUCT(--(Scorecard!$G$54:$G$60&lt;K152))+1),Scorecard!$D$62)</f>
        <v>0.489050497890326</v>
      </c>
      <c r="AF152" s="0" t="n">
        <f aca="false">IF(ISNUMBER(L152),INDEX(Scorecard!$D$63:$D$68,SUMPRODUCT(--(Scorecard!$G$63:$G$67&lt;L152))+1),Scorecard!$D$69)</f>
        <v>0.322484508656054</v>
      </c>
      <c r="AG152" s="0" t="n">
        <f aca="false">Inputs!$B$10+Scorecard!$J$5*Y152+Scorecard!$J$6*Z152+Scorecard!$J$7*AA152+Scorecard!$J$8*AB152+Scorecard!$J$9*AC152+Scorecard!$J$10*AD152+Scorecard!$J$11*AE152+Scorecard!$J$12*AF152</f>
        <v>-6.77950414910814</v>
      </c>
      <c r="AH152" s="0" t="n">
        <f aca="false">MIN(1-Inputs!$B$13,MAX(Inputs!$B$13,1/(1+EXP(-(Inputs!$B$11*AG152+Inputs!$B$12)))))</f>
        <v>0.000889308780545571</v>
      </c>
      <c r="AI152" s="0" t="n">
        <f aca="false">Inputs!$B$9-Inputs!$B$8*AG152</f>
        <v>682.738016516595</v>
      </c>
      <c r="AJ152" s="0" t="n">
        <f aca="false">RANK(AH152,$AH$5:$AH$2004,0)+COUNTIF($AH$4:AH151,AH152)</f>
        <v>1935</v>
      </c>
      <c r="AK152" s="0" t="n">
        <f aca="false">IF(AJ152&lt;=Deciles!$B$5*(Deciles!$B$4+1),INT((AJ152-1)/(Deciles!$B$4+1))+1,Deciles!$B$5+INT((AJ152-1-Deciles!$B$5*(Deciles!$B$4+1))/Deciles!$B$4)+1)</f>
        <v>10</v>
      </c>
    </row>
    <row r="153" customFormat="false" ht="15" hidden="false" customHeight="false" outlineLevel="0" collapsed="false">
      <c r="A153" s="0" t="n">
        <v>4290</v>
      </c>
      <c r="B153" s="0" t="s">
        <v>158</v>
      </c>
      <c r="C153" s="0" t="n">
        <v>734</v>
      </c>
      <c r="D153" s="0" t="n">
        <v>80.5494384765625</v>
      </c>
      <c r="E153" s="0" t="n">
        <v>79.2575454711914</v>
      </c>
      <c r="F153" s="0" t="n">
        <v>39</v>
      </c>
      <c r="G153" s="0" t="n">
        <v>3.63299989700317</v>
      </c>
      <c r="H153" s="0" t="n">
        <v>0.716333150863648</v>
      </c>
      <c r="I153" s="0" t="n">
        <v>8</v>
      </c>
      <c r="J153" s="0" t="n">
        <v>13.0007247924805</v>
      </c>
      <c r="K153" s="0" t="n">
        <v>6.73333311080933</v>
      </c>
      <c r="L153" s="0" t="n">
        <v>2.71025609970093</v>
      </c>
      <c r="M153" s="0" t="n">
        <v>0.36659899353981</v>
      </c>
      <c r="N153" s="0" t="n">
        <v>0</v>
      </c>
      <c r="O153" s="0" t="n">
        <v>0</v>
      </c>
      <c r="P153" s="0" t="s">
        <v>146</v>
      </c>
      <c r="Q153" s="0" t="s">
        <v>141</v>
      </c>
      <c r="R153" s="0" t="n">
        <v>1</v>
      </c>
      <c r="S153" s="0" t="s">
        <v>161</v>
      </c>
      <c r="T153" s="0" t="n">
        <v>0</v>
      </c>
      <c r="U153" s="0" t="n">
        <v>442733.97</v>
      </c>
      <c r="V153" s="0" t="n">
        <v>0.0179941486567259</v>
      </c>
      <c r="W153" s="0" t="n">
        <v>600.878967285156</v>
      </c>
      <c r="X153" s="0" t="n">
        <v>0.0105943353846669</v>
      </c>
      <c r="Y153" s="0" t="n">
        <f aca="false">IF(ISNUMBER(C153),INDEX(Scorecard!$D$5:$D$12,SUMPRODUCT(--(Scorecard!$G$5:$G$11&lt;C153))+1),Scorecard!$D$13)</f>
        <v>0.488358159108655</v>
      </c>
      <c r="Z153" s="0" t="n">
        <f aca="false">IF(ISNUMBER(D153),INDEX(Scorecard!$D$14:$D$17,SUMPRODUCT(--(Scorecard!$G$14:$G$16&lt;D153))+1),Scorecard!$D$18)</f>
        <v>0.0505355481560174</v>
      </c>
      <c r="AA153" s="0" t="n">
        <f aca="false">IF(ISNUMBER(E153),INDEX(Scorecard!$D$19:$D$26,SUMPRODUCT(--(Scorecard!$G$19:$G$25&lt;E153))+1),Scorecard!$D$27)</f>
        <v>-0.0341578513653732</v>
      </c>
      <c r="AB153" s="0" t="n">
        <f aca="false">IF(ISNUMBER(F153),INDEX(Scorecard!$D$28:$D$35,SUMPRODUCT(--(Scorecard!$G$28:$G$34&lt;F153))+1),Scorecard!$D$36)</f>
        <v>-0.132616866359722</v>
      </c>
      <c r="AC153" s="0" t="n">
        <f aca="false">IF(ISNUMBER(H153),INDEX(Scorecard!$D$37:$D$44,SUMPRODUCT(--(Scorecard!$G$37:$G$43&lt;H153))+1),Scorecard!$D$45)</f>
        <v>-0.569454719285959</v>
      </c>
      <c r="AD153" s="0" t="n">
        <f aca="false">IF(ISNUMBER(I153),INDEX(Scorecard!$D$46:$D$52,SUMPRODUCT(--(Scorecard!$G$46:$G$51&lt;I153))+1),Scorecard!$D$53)</f>
        <v>-0.114272400683245</v>
      </c>
      <c r="AE153" s="0" t="n">
        <f aca="false">IF(ISNUMBER(K153),INDEX(Scorecard!$D$54:$D$61,SUMPRODUCT(--(Scorecard!$G$54:$G$60&lt;K153))+1),Scorecard!$D$62)</f>
        <v>-0.357264871923982</v>
      </c>
      <c r="AF153" s="0" t="n">
        <f aca="false">IF(ISNUMBER(L153),INDEX(Scorecard!$D$63:$D$68,SUMPRODUCT(--(Scorecard!$G$63:$G$67&lt;L153))+1),Scorecard!$D$69)</f>
        <v>0.322484508656054</v>
      </c>
      <c r="AG153" s="0" t="n">
        <f aca="false">Inputs!$B$10+Scorecard!$J$5*Y153+Scorecard!$J$6*Z153+Scorecard!$J$7*AA153+Scorecard!$J$8*AB153+Scorecard!$J$9*AC153+Scorecard!$J$10*AD153+Scorecard!$J$11*AE153+Scorecard!$J$12*AF153</f>
        <v>-3.94248562690268</v>
      </c>
      <c r="AH153" s="0" t="n">
        <f aca="false">MIN(1-Inputs!$B$13,MAX(Inputs!$B$13,1/(1+EXP(-(Inputs!$B$11*AG153+Inputs!$B$12)))))</f>
        <v>0.0179941484633848</v>
      </c>
      <c r="AI153" s="0" t="n">
        <f aca="false">Inputs!$B$9-Inputs!$B$8*AG153</f>
        <v>600.878965458676</v>
      </c>
      <c r="AJ153" s="0" t="n">
        <f aca="false">RANK(AH153,$AH$5:$AH$2004,0)+COUNTIF($AH$4:AH152,AH153)</f>
        <v>507</v>
      </c>
      <c r="AK153" s="0" t="n">
        <f aca="false">IF(AJ153&lt;=Deciles!$B$5*(Deciles!$B$4+1),INT((AJ153-1)/(Deciles!$B$4+1))+1,Deciles!$B$5+INT((AJ153-1-Deciles!$B$5*(Deciles!$B$4+1))/Deciles!$B$4)+1)</f>
        <v>3</v>
      </c>
    </row>
    <row r="154" customFormat="false" ht="15" hidden="false" customHeight="false" outlineLevel="0" collapsed="false">
      <c r="A154" s="0" t="n">
        <v>4290</v>
      </c>
      <c r="B154" s="0" t="s">
        <v>155</v>
      </c>
      <c r="C154" s="0" t="n">
        <v>734</v>
      </c>
      <c r="D154" s="0" t="n">
        <v>80.5494384765625</v>
      </c>
      <c r="E154" s="0" t="n">
        <v>72.0191955566406</v>
      </c>
      <c r="F154" s="0" t="n">
        <v>39</v>
      </c>
      <c r="G154" s="0" t="n">
        <v>3.63299989700317</v>
      </c>
      <c r="H154" s="0" t="n">
        <v>-2.10033321380615</v>
      </c>
      <c r="I154" s="0" t="n">
        <v>26</v>
      </c>
      <c r="J154" s="0" t="n">
        <v>12.9708213806152</v>
      </c>
      <c r="K154" s="0" t="n">
        <v>4.60833311080933</v>
      </c>
      <c r="L154" s="0" t="n">
        <v>-1.125</v>
      </c>
      <c r="M154" s="0" t="n">
        <v>4.48895978927612</v>
      </c>
      <c r="N154" s="0" t="n">
        <v>0</v>
      </c>
      <c r="O154" s="0" t="n">
        <v>0</v>
      </c>
      <c r="P154" s="0" t="s">
        <v>146</v>
      </c>
      <c r="Q154" s="0" t="s">
        <v>141</v>
      </c>
      <c r="R154" s="0" t="n">
        <v>1</v>
      </c>
      <c r="S154" s="0" t="s">
        <v>161</v>
      </c>
      <c r="T154" s="0" t="n">
        <v>1</v>
      </c>
      <c r="U154" s="0" t="n">
        <v>429690.8</v>
      </c>
      <c r="V154" s="0" t="n">
        <v>0.00883834436535835</v>
      </c>
      <c r="W154" s="0" t="n">
        <v>620.371337890625</v>
      </c>
      <c r="X154" s="0" t="n">
        <v>0.00990681909024715</v>
      </c>
      <c r="Y154" s="0" t="n">
        <f aca="false">IF(ISNUMBER(C154),INDEX(Scorecard!$D$5:$D$12,SUMPRODUCT(--(Scorecard!$G$5:$G$11&lt;C154))+1),Scorecard!$D$13)</f>
        <v>0.488358159108655</v>
      </c>
      <c r="Z154" s="0" t="n">
        <f aca="false">IF(ISNUMBER(D154),INDEX(Scorecard!$D$14:$D$17,SUMPRODUCT(--(Scorecard!$G$14:$G$16&lt;D154))+1),Scorecard!$D$18)</f>
        <v>0.0505355481560174</v>
      </c>
      <c r="AA154" s="0" t="n">
        <f aca="false">IF(ISNUMBER(E154),INDEX(Scorecard!$D$19:$D$26,SUMPRODUCT(--(Scorecard!$G$19:$G$25&lt;E154))+1),Scorecard!$D$27)</f>
        <v>-0.0341578513653732</v>
      </c>
      <c r="AB154" s="0" t="n">
        <f aca="false">IF(ISNUMBER(F154),INDEX(Scorecard!$D$28:$D$35,SUMPRODUCT(--(Scorecard!$G$28:$G$34&lt;F154))+1),Scorecard!$D$36)</f>
        <v>-0.132616866359722</v>
      </c>
      <c r="AC154" s="0" t="n">
        <f aca="false">IF(ISNUMBER(H154),INDEX(Scorecard!$D$37:$D$44,SUMPRODUCT(--(Scorecard!$G$37:$G$43&lt;H154))+1),Scorecard!$D$45)</f>
        <v>1.35057635045042</v>
      </c>
      <c r="AD154" s="0" t="n">
        <f aca="false">IF(ISNUMBER(I154),INDEX(Scorecard!$D$46:$D$52,SUMPRODUCT(--(Scorecard!$G$46:$G$51&lt;I154))+1),Scorecard!$D$53)</f>
        <v>0.123869379412532</v>
      </c>
      <c r="AE154" s="0" t="n">
        <f aca="false">IF(ISNUMBER(K154),INDEX(Scorecard!$D$54:$D$61,SUMPRODUCT(--(Scorecard!$G$54:$G$60&lt;K154))+1),Scorecard!$D$62)</f>
        <v>0.409483001259379</v>
      </c>
      <c r="AF154" s="0" t="n">
        <f aca="false">IF(ISNUMBER(L154),INDEX(Scorecard!$D$63:$D$68,SUMPRODUCT(--(Scorecard!$G$63:$G$67&lt;L154))+1),Scorecard!$D$69)</f>
        <v>-0.340582194386522</v>
      </c>
      <c r="AG154" s="0" t="n">
        <f aca="false">Inputs!$B$10+Scorecard!$J$5*Y154+Scorecard!$J$6*Z154+Scorecard!$J$7*AA154+Scorecard!$J$8*AB154+Scorecard!$J$9*AC154+Scorecard!$J$10*AD154+Scorecard!$J$11*AE154+Scorecard!$J$12*AF154</f>
        <v>-4.61803978699185</v>
      </c>
      <c r="AH154" s="0" t="n">
        <f aca="false">MIN(1-Inputs!$B$13,MAX(Inputs!$B$13,1/(1+EXP(-(Inputs!$B$11*AG154+Inputs!$B$12)))))</f>
        <v>0.00883834461056781</v>
      </c>
      <c r="AI154" s="0" t="n">
        <f aca="false">Inputs!$B$9-Inputs!$B$8*AG154</f>
        <v>620.371338190927</v>
      </c>
      <c r="AJ154" s="0" t="n">
        <f aca="false">RANK(AH154,$AH$5:$AH$2004,0)+COUNTIF($AH$4:AH153,AH154)</f>
        <v>898</v>
      </c>
      <c r="AK154" s="0" t="n">
        <f aca="false">IF(AJ154&lt;=Deciles!$B$5*(Deciles!$B$4+1),INT((AJ154-1)/(Deciles!$B$4+1))+1,Deciles!$B$5+INT((AJ154-1-Deciles!$B$5*(Deciles!$B$4+1))/Deciles!$B$4)+1)</f>
        <v>5</v>
      </c>
    </row>
    <row r="155" customFormat="false" ht="15" hidden="false" customHeight="false" outlineLevel="0" collapsed="false">
      <c r="A155" s="0" t="n">
        <v>4309</v>
      </c>
      <c r="B155" s="0" t="s">
        <v>155</v>
      </c>
      <c r="C155" s="0" t="n">
        <v>667</v>
      </c>
      <c r="D155" s="0" t="n">
        <v>80</v>
      </c>
      <c r="E155" s="0" t="n">
        <v>70.4813461303711</v>
      </c>
      <c r="F155" s="0" t="n">
        <v>22</v>
      </c>
      <c r="G155" s="0" t="n">
        <v>3.7039999961853</v>
      </c>
      <c r="H155" s="0" t="n">
        <v>-2.02933311462402</v>
      </c>
      <c r="I155" s="0" t="n">
        <v>19</v>
      </c>
      <c r="J155" s="0" t="n">
        <v>12.0187892913818</v>
      </c>
      <c r="K155" s="0" t="n">
        <v>5.00833320617676</v>
      </c>
      <c r="L155" s="0" t="n">
        <v>-1.125</v>
      </c>
      <c r="M155" s="0" t="n">
        <v>6.2885799407959</v>
      </c>
      <c r="N155" s="0" t="n">
        <v>0</v>
      </c>
      <c r="O155" s="0" t="n">
        <v>0</v>
      </c>
      <c r="P155" s="0" t="s">
        <v>140</v>
      </c>
      <c r="Q155" s="0" t="s">
        <v>141</v>
      </c>
      <c r="R155" s="0" t="n">
        <v>2</v>
      </c>
      <c r="S155" s="0" t="s">
        <v>149</v>
      </c>
      <c r="T155" s="0" t="n">
        <v>0</v>
      </c>
      <c r="U155" s="0" t="n">
        <v>165841.77</v>
      </c>
      <c r="V155" s="0" t="n">
        <v>0.0512231290340424</v>
      </c>
      <c r="W155" s="0" t="n">
        <v>571.63427734375</v>
      </c>
      <c r="X155" s="0" t="n">
        <v>0.0721402987837791</v>
      </c>
      <c r="Y155" s="0" t="n">
        <f aca="false">IF(ISNUMBER(C155),INDEX(Scorecard!$D$5:$D$12,SUMPRODUCT(--(Scorecard!$G$5:$G$11&lt;C155))+1),Scorecard!$D$13)</f>
        <v>-1.88220980528339</v>
      </c>
      <c r="Z155" s="0" t="n">
        <f aca="false">IF(ISNUMBER(D155),INDEX(Scorecard!$D$14:$D$17,SUMPRODUCT(--(Scorecard!$G$14:$G$16&lt;D155))+1),Scorecard!$D$18)</f>
        <v>0.0505355481560174</v>
      </c>
      <c r="AA155" s="0" t="n">
        <f aca="false">IF(ISNUMBER(E155),INDEX(Scorecard!$D$19:$D$26,SUMPRODUCT(--(Scorecard!$G$19:$G$25&lt;E155))+1),Scorecard!$D$27)</f>
        <v>0.0530843085177338</v>
      </c>
      <c r="AB155" s="0" t="n">
        <f aca="false">IF(ISNUMBER(F155),INDEX(Scorecard!$D$28:$D$35,SUMPRODUCT(--(Scorecard!$G$28:$G$34&lt;F155))+1),Scorecard!$D$36)</f>
        <v>0.624829191519909</v>
      </c>
      <c r="AC155" s="0" t="n">
        <f aca="false">IF(ISNUMBER(H155),INDEX(Scorecard!$D$37:$D$44,SUMPRODUCT(--(Scorecard!$G$37:$G$43&lt;H155))+1),Scorecard!$D$45)</f>
        <v>1.35057635045042</v>
      </c>
      <c r="AD155" s="0" t="n">
        <f aca="false">IF(ISNUMBER(I155),INDEX(Scorecard!$D$46:$D$52,SUMPRODUCT(--(Scorecard!$G$46:$G$51&lt;I155))+1),Scorecard!$D$53)</f>
        <v>-0.108777051091409</v>
      </c>
      <c r="AE155" s="0" t="n">
        <f aca="false">IF(ISNUMBER(K155),INDEX(Scorecard!$D$54:$D$61,SUMPRODUCT(--(Scorecard!$G$54:$G$60&lt;K155))+1),Scorecard!$D$62)</f>
        <v>0.214429354789033</v>
      </c>
      <c r="AF155" s="0" t="n">
        <f aca="false">IF(ISNUMBER(L155),INDEX(Scorecard!$D$63:$D$68,SUMPRODUCT(--(Scorecard!$G$63:$G$67&lt;L155))+1),Scorecard!$D$69)</f>
        <v>-0.340582194386522</v>
      </c>
      <c r="AG155" s="0" t="n">
        <f aca="false">Inputs!$B$10+Scorecard!$J$5*Y155+Scorecard!$J$6*Z155+Scorecard!$J$7*AA155+Scorecard!$J$8*AB155+Scorecard!$J$9*AC155+Scorecard!$J$10*AD155+Scorecard!$J$11*AE155+Scorecard!$J$12*AF155</f>
        <v>-2.92894137495689</v>
      </c>
      <c r="AH155" s="0" t="n">
        <f aca="false">MIN(1-Inputs!$B$13,MAX(Inputs!$B$13,1/(1+EXP(-(Inputs!$B$11*AG155+Inputs!$B$12)))))</f>
        <v>0.0512231305449149</v>
      </c>
      <c r="AI155" s="0" t="n">
        <f aca="false">Inputs!$B$9-Inputs!$B$8*AG155</f>
        <v>571.634260138602</v>
      </c>
      <c r="AJ155" s="0" t="n">
        <f aca="false">RANK(AH155,$AH$5:$AH$2004,0)+COUNTIF($AH$4:AH154,AH155)</f>
        <v>142</v>
      </c>
      <c r="AK155" s="0" t="n">
        <f aca="false">IF(AJ155&lt;=Deciles!$B$5*(Deciles!$B$4+1),INT((AJ155-1)/(Deciles!$B$4+1))+1,Deciles!$B$5+INT((AJ155-1-Deciles!$B$5*(Deciles!$B$4+1))/Deciles!$B$4)+1)</f>
        <v>1</v>
      </c>
    </row>
    <row r="156" customFormat="false" ht="15" hidden="false" customHeight="false" outlineLevel="0" collapsed="false">
      <c r="A156" s="0" t="n">
        <v>4335</v>
      </c>
      <c r="B156" s="0" t="s">
        <v>157</v>
      </c>
      <c r="C156" s="0" t="n">
        <v>737</v>
      </c>
      <c r="D156" s="0" t="n">
        <v>86.6576995849609</v>
      </c>
      <c r="E156" s="0" t="n">
        <v>84.2637329101563</v>
      </c>
      <c r="F156" s="0" t="n">
        <v>25</v>
      </c>
      <c r="G156" s="0" t="n">
        <v>4.03499984741211</v>
      </c>
      <c r="H156" s="0" t="n">
        <v>0.151666402816773</v>
      </c>
      <c r="I156" s="0" t="n">
        <v>6</v>
      </c>
      <c r="J156" s="0" t="n">
        <v>12.727746963501</v>
      </c>
      <c r="K156" s="0" t="n">
        <v>3.32307696342468</v>
      </c>
      <c r="L156" s="0" t="n">
        <v>-0.276922941207886</v>
      </c>
      <c r="M156" s="0" t="n">
        <v>4.3403639793396</v>
      </c>
      <c r="N156" s="0" t="n">
        <v>0</v>
      </c>
      <c r="O156" s="0" t="n">
        <v>0</v>
      </c>
      <c r="P156" s="0" t="s">
        <v>144</v>
      </c>
      <c r="Q156" s="0" t="s">
        <v>141</v>
      </c>
      <c r="R156" s="0" t="n">
        <v>1</v>
      </c>
      <c r="S156" s="0" t="s">
        <v>147</v>
      </c>
      <c r="T156" s="0" t="n">
        <v>0</v>
      </c>
      <c r="U156" s="0" t="n">
        <v>336969.1</v>
      </c>
      <c r="V156" s="0" t="n">
        <v>0.00522949593141675</v>
      </c>
      <c r="W156" s="0" t="n">
        <v>634.672546386719</v>
      </c>
      <c r="X156" s="0" t="n">
        <v>0.00539317587390542</v>
      </c>
      <c r="Y156" s="0" t="n">
        <f aca="false">IF(ISNUMBER(C156),INDEX(Scorecard!$D$5:$D$12,SUMPRODUCT(--(Scorecard!$G$5:$G$11&lt;C156))+1),Scorecard!$D$13)</f>
        <v>0.488358159108655</v>
      </c>
      <c r="Z156" s="0" t="n">
        <f aca="false">IF(ISNUMBER(D156),INDEX(Scorecard!$D$14:$D$17,SUMPRODUCT(--(Scorecard!$G$14:$G$16&lt;D156))+1),Scorecard!$D$18)</f>
        <v>0.0505355481560174</v>
      </c>
      <c r="AA156" s="0" t="n">
        <f aca="false">IF(ISNUMBER(E156),INDEX(Scorecard!$D$19:$D$26,SUMPRODUCT(--(Scorecard!$G$19:$G$25&lt;E156))+1),Scorecard!$D$27)</f>
        <v>-0.219855970853228</v>
      </c>
      <c r="AB156" s="0" t="n">
        <f aca="false">IF(ISNUMBER(F156),INDEX(Scorecard!$D$28:$D$35,SUMPRODUCT(--(Scorecard!$G$28:$G$34&lt;F156))+1),Scorecard!$D$36)</f>
        <v>0.349218150643304</v>
      </c>
      <c r="AC156" s="0" t="n">
        <f aca="false">IF(ISNUMBER(H156),INDEX(Scorecard!$D$37:$D$44,SUMPRODUCT(--(Scorecard!$G$37:$G$43&lt;H156))+1),Scorecard!$D$45)</f>
        <v>0.102184252677548</v>
      </c>
      <c r="AD156" s="0" t="n">
        <f aca="false">IF(ISNUMBER(I156),INDEX(Scorecard!$D$46:$D$52,SUMPRODUCT(--(Scorecard!$G$46:$G$51&lt;I156))+1),Scorecard!$D$53)</f>
        <v>-0.161534840507194</v>
      </c>
      <c r="AE156" s="0" t="n">
        <f aca="false">IF(ISNUMBER(K156),INDEX(Scorecard!$D$54:$D$61,SUMPRODUCT(--(Scorecard!$G$54:$G$60&lt;K156))+1),Scorecard!$D$62)</f>
        <v>0.489050497890326</v>
      </c>
      <c r="AF156" s="0" t="n">
        <f aca="false">IF(ISNUMBER(L156),INDEX(Scorecard!$D$63:$D$68,SUMPRODUCT(--(Scorecard!$G$63:$G$67&lt;L156))+1),Scorecard!$D$69)</f>
        <v>0.322484508656054</v>
      </c>
      <c r="AG156" s="0" t="n">
        <f aca="false">Inputs!$B$10+Scorecard!$J$5*Y156+Scorecard!$J$6*Z156+Scorecard!$J$7*AA156+Scorecard!$J$8*AB156+Scorecard!$J$9*AC156+Scorecard!$J$10*AD156+Scorecard!$J$11*AE156+Scorecard!$J$12*AF156</f>
        <v>-5.11368288824482</v>
      </c>
      <c r="AH156" s="0" t="n">
        <f aca="false">MIN(1-Inputs!$B$13,MAX(Inputs!$B$13,1/(1+EXP(-(Inputs!$B$11*AG156+Inputs!$B$12)))))</f>
        <v>0.00522949588564873</v>
      </c>
      <c r="AI156" s="0" t="n">
        <f aca="false">Inputs!$B$9-Inputs!$B$8*AG156</f>
        <v>634.672575075497</v>
      </c>
      <c r="AJ156" s="0" t="n">
        <f aca="false">RANK(AH156,$AH$5:$AH$2004,0)+COUNTIF($AH$4:AH155,AH156)</f>
        <v>1226</v>
      </c>
      <c r="AK156" s="0" t="n">
        <f aca="false">IF(AJ156&lt;=Deciles!$B$5*(Deciles!$B$4+1),INT((AJ156-1)/(Deciles!$B$4+1))+1,Deciles!$B$5+INT((AJ156-1-Deciles!$B$5*(Deciles!$B$4+1))/Deciles!$B$4)+1)</f>
        <v>7</v>
      </c>
    </row>
    <row r="157" customFormat="false" ht="15" hidden="false" customHeight="false" outlineLevel="0" collapsed="false">
      <c r="A157" s="0" t="n">
        <v>4344</v>
      </c>
      <c r="B157" s="0" t="s">
        <v>139</v>
      </c>
      <c r="C157" s="0" t="n">
        <v>716</v>
      </c>
      <c r="D157" s="0" t="n">
        <v>95.6234130859375</v>
      </c>
      <c r="E157" s="0" t="n">
        <v>93.1126022338867</v>
      </c>
      <c r="F157" s="0" t="n">
        <v>37</v>
      </c>
      <c r="G157" s="0" t="n">
        <v>3.24000000953674</v>
      </c>
      <c r="H157" s="0" t="n">
        <v>0.223333358764648</v>
      </c>
      <c r="I157" s="0" t="n">
        <v>5</v>
      </c>
      <c r="J157" s="0" t="n">
        <v>12.5655794143677</v>
      </c>
      <c r="K157" s="0" t="n">
        <v>5.73333311080933</v>
      </c>
      <c r="L157" s="0" t="n">
        <v>-3.50000047683716</v>
      </c>
      <c r="M157" s="0" t="n">
        <v>2.59457206726074</v>
      </c>
      <c r="N157" s="0" t="n">
        <v>0</v>
      </c>
      <c r="O157" s="0" t="n">
        <v>0</v>
      </c>
      <c r="P157" s="0" t="s">
        <v>140</v>
      </c>
      <c r="Q157" s="0" t="s">
        <v>141</v>
      </c>
      <c r="R157" s="0" t="n">
        <v>2</v>
      </c>
      <c r="S157" s="0" t="s">
        <v>161</v>
      </c>
      <c r="T157" s="0" t="n">
        <v>0</v>
      </c>
      <c r="U157" s="0" t="n">
        <v>286524.5</v>
      </c>
      <c r="V157" s="0" t="n">
        <v>0.0365990102291107</v>
      </c>
      <c r="W157" s="0" t="n">
        <v>581.146423339844</v>
      </c>
      <c r="X157" s="0" t="n">
        <v>0.0666573941707611</v>
      </c>
      <c r="Y157" s="0" t="n">
        <f aca="false">IF(ISNUMBER(C157),INDEX(Scorecard!$D$5:$D$12,SUMPRODUCT(--(Scorecard!$G$5:$G$11&lt;C157))+1),Scorecard!$D$13)</f>
        <v>-0.0290424113398221</v>
      </c>
      <c r="Z157" s="0" t="n">
        <f aca="false">IF(ISNUMBER(D157),INDEX(Scorecard!$D$14:$D$17,SUMPRODUCT(--(Scorecard!$G$14:$G$16&lt;D157))+1),Scorecard!$D$18)</f>
        <v>-0.361970872710667</v>
      </c>
      <c r="AA157" s="0" t="n">
        <f aca="false">IF(ISNUMBER(E157),INDEX(Scorecard!$D$19:$D$26,SUMPRODUCT(--(Scorecard!$G$19:$G$25&lt;E157))+1),Scorecard!$D$27)</f>
        <v>-0.820992370602782</v>
      </c>
      <c r="AB157" s="0" t="n">
        <f aca="false">IF(ISNUMBER(F157),INDEX(Scorecard!$D$28:$D$35,SUMPRODUCT(--(Scorecard!$G$28:$G$34&lt;F157))+1),Scorecard!$D$36)</f>
        <v>-0.0008456427959252</v>
      </c>
      <c r="AC157" s="0" t="n">
        <f aca="false">IF(ISNUMBER(H157),INDEX(Scorecard!$D$37:$D$44,SUMPRODUCT(--(Scorecard!$G$37:$G$43&lt;H157))+1),Scorecard!$D$45)</f>
        <v>-0.0679520129233634</v>
      </c>
      <c r="AD157" s="0" t="n">
        <f aca="false">IF(ISNUMBER(I157),INDEX(Scorecard!$D$46:$D$52,SUMPRODUCT(--(Scorecard!$G$46:$G$51&lt;I157))+1),Scorecard!$D$53)</f>
        <v>-0.161534840507194</v>
      </c>
      <c r="AE157" s="0" t="n">
        <f aca="false">IF(ISNUMBER(K157),INDEX(Scorecard!$D$54:$D$61,SUMPRODUCT(--(Scorecard!$G$54:$G$60&lt;K157))+1),Scorecard!$D$62)</f>
        <v>0.0151758992857273</v>
      </c>
      <c r="AF157" s="0" t="n">
        <f aca="false">IF(ISNUMBER(L157),INDEX(Scorecard!$D$63:$D$68,SUMPRODUCT(--(Scorecard!$G$63:$G$67&lt;L157))+1),Scorecard!$D$69)</f>
        <v>-0.340582194386522</v>
      </c>
      <c r="AG157" s="0" t="n">
        <f aca="false">Inputs!$B$10+Scorecard!$J$5*Y157+Scorecard!$J$6*Z157+Scorecard!$J$7*AA157+Scorecard!$J$8*AB157+Scorecard!$J$9*AC157+Scorecard!$J$10*AD157+Scorecard!$J$11*AE157+Scorecard!$J$12*AF157</f>
        <v>-3.25860724665835</v>
      </c>
      <c r="AH157" s="0" t="n">
        <f aca="false">MIN(1-Inputs!$B$13,MAX(Inputs!$B$13,1/(1+EXP(-(Inputs!$B$11*AG157+Inputs!$B$12)))))</f>
        <v>0.0365990089164303</v>
      </c>
      <c r="AI157" s="0" t="n">
        <f aca="false">Inputs!$B$9-Inputs!$B$8*AG157</f>
        <v>581.146406503682</v>
      </c>
      <c r="AJ157" s="0" t="n">
        <f aca="false">RANK(AH157,$AH$5:$AH$2004,0)+COUNTIF($AH$4:AH156,AH157)</f>
        <v>238</v>
      </c>
      <c r="AK157" s="0" t="n">
        <f aca="false">IF(AJ157&lt;=Deciles!$B$5*(Deciles!$B$4+1),INT((AJ157-1)/(Deciles!$B$4+1))+1,Deciles!$B$5+INT((AJ157-1-Deciles!$B$5*(Deciles!$B$4+1))/Deciles!$B$4)+1)</f>
        <v>2</v>
      </c>
    </row>
    <row r="158" customFormat="false" ht="15" hidden="false" customHeight="false" outlineLevel="0" collapsed="false">
      <c r="A158" s="0" t="n">
        <v>4368</v>
      </c>
      <c r="B158" s="0" t="s">
        <v>152</v>
      </c>
      <c r="C158" s="0" t="n">
        <v>754</v>
      </c>
      <c r="D158" s="0" t="n">
        <v>80</v>
      </c>
      <c r="E158" s="0" t="n">
        <v>69.8117065429688</v>
      </c>
      <c r="F158" s="0" t="n">
        <v>30</v>
      </c>
      <c r="G158" s="0" t="n">
        <v>2.97099995613098</v>
      </c>
      <c r="H158" s="0" t="n">
        <v>-3.46233344078064</v>
      </c>
      <c r="I158" s="0" t="n">
        <v>24</v>
      </c>
      <c r="J158" s="0" t="n">
        <v>12.0579824447632</v>
      </c>
      <c r="K158" s="0" t="n">
        <v>4.09999990463257</v>
      </c>
      <c r="L158" s="0" t="n">
        <v>-0.458333492279053</v>
      </c>
      <c r="M158" s="0" t="n">
        <v>4.74415826797485</v>
      </c>
      <c r="N158" s="0" t="n">
        <v>0</v>
      </c>
      <c r="O158" s="0" t="n">
        <v>0</v>
      </c>
      <c r="P158" s="0" t="s">
        <v>146</v>
      </c>
      <c r="Q158" s="0" t="s">
        <v>141</v>
      </c>
      <c r="R158" s="0" t="n">
        <v>2</v>
      </c>
      <c r="S158" s="0" t="s">
        <v>142</v>
      </c>
      <c r="T158" s="0" t="n">
        <v>0</v>
      </c>
      <c r="U158" s="0" t="n">
        <v>172470.69</v>
      </c>
      <c r="V158" s="0" t="n">
        <v>0.00443465076386929</v>
      </c>
      <c r="W158" s="0" t="n">
        <v>639.156127929688</v>
      </c>
      <c r="X158" s="0" t="n">
        <v>0.00699526956304908</v>
      </c>
      <c r="Y158" s="0" t="n">
        <f aca="false">IF(ISNUMBER(C158),INDEX(Scorecard!$D$5:$D$12,SUMPRODUCT(--(Scorecard!$G$5:$G$11&lt;C158))+1),Scorecard!$D$13)</f>
        <v>0.733188958177614</v>
      </c>
      <c r="Z158" s="0" t="n">
        <f aca="false">IF(ISNUMBER(D158),INDEX(Scorecard!$D$14:$D$17,SUMPRODUCT(--(Scorecard!$G$14:$G$16&lt;D158))+1),Scorecard!$D$18)</f>
        <v>0.0505355481560174</v>
      </c>
      <c r="AA158" s="0" t="n">
        <f aca="false">IF(ISNUMBER(E158),INDEX(Scorecard!$D$19:$D$26,SUMPRODUCT(--(Scorecard!$G$19:$G$25&lt;E158))+1),Scorecard!$D$27)</f>
        <v>0.0530843085177338</v>
      </c>
      <c r="AB158" s="0" t="n">
        <f aca="false">IF(ISNUMBER(F158),INDEX(Scorecard!$D$28:$D$35,SUMPRODUCT(--(Scorecard!$G$28:$G$34&lt;F158))+1),Scorecard!$D$36)</f>
        <v>0.126913191054783</v>
      </c>
      <c r="AC158" s="0" t="n">
        <f aca="false">IF(ISNUMBER(H158),INDEX(Scorecard!$D$37:$D$44,SUMPRODUCT(--(Scorecard!$G$37:$G$43&lt;H158))+1),Scorecard!$D$45)</f>
        <v>1.35057635045042</v>
      </c>
      <c r="AD158" s="0" t="n">
        <f aca="false">IF(ISNUMBER(I158),INDEX(Scorecard!$D$46:$D$52,SUMPRODUCT(--(Scorecard!$G$46:$G$51&lt;I158))+1),Scorecard!$D$53)</f>
        <v>-0.048559051279741</v>
      </c>
      <c r="AE158" s="0" t="n">
        <f aca="false">IF(ISNUMBER(K158),INDEX(Scorecard!$D$54:$D$61,SUMPRODUCT(--(Scorecard!$G$54:$G$60&lt;K158))+1),Scorecard!$D$62)</f>
        <v>0.489050497890326</v>
      </c>
      <c r="AF158" s="0" t="n">
        <f aca="false">IF(ISNUMBER(L158),INDEX(Scorecard!$D$63:$D$68,SUMPRODUCT(--(Scorecard!$G$63:$G$67&lt;L158))+1),Scorecard!$D$69)</f>
        <v>0.322484508656054</v>
      </c>
      <c r="AG158" s="0" t="n">
        <f aca="false">Inputs!$B$10+Scorecard!$J$5*Y158+Scorecard!$J$6*Z158+Scorecard!$J$7*AA158+Scorecard!$J$8*AB158+Scorecard!$J$9*AC158+Scorecard!$J$10*AD158+Scorecard!$J$11*AE158+Scorecard!$J$12*AF158</f>
        <v>-5.26907200173168</v>
      </c>
      <c r="AH158" s="0" t="n">
        <f aca="false">MIN(1-Inputs!$B$13,MAX(Inputs!$B$13,1/(1+EXP(-(Inputs!$B$11*AG158+Inputs!$B$12)))))</f>
        <v>0.00443465073075727</v>
      </c>
      <c r="AI158" s="0" t="n">
        <f aca="false">Inputs!$B$9-Inputs!$B$8*AG158</f>
        <v>639.156157144209</v>
      </c>
      <c r="AJ158" s="0" t="n">
        <f aca="false">RANK(AH158,$AH$5:$AH$2004,0)+COUNTIF($AH$4:AH157,AH158)</f>
        <v>1322</v>
      </c>
      <c r="AK158" s="0" t="n">
        <f aca="false">IF(AJ158&lt;=Deciles!$B$5*(Deciles!$B$4+1),INT((AJ158-1)/(Deciles!$B$4+1))+1,Deciles!$B$5+INT((AJ158-1-Deciles!$B$5*(Deciles!$B$4+1))/Deciles!$B$4)+1)</f>
        <v>7</v>
      </c>
    </row>
    <row r="159" customFormat="false" ht="15" hidden="false" customHeight="false" outlineLevel="0" collapsed="false">
      <c r="A159" s="0" t="n">
        <v>4450</v>
      </c>
      <c r="B159" s="0" t="s">
        <v>158</v>
      </c>
      <c r="C159" s="0" t="n">
        <v>670</v>
      </c>
      <c r="D159" s="0" t="n">
        <v>80</v>
      </c>
      <c r="E159" s="0" t="n">
        <v>78.9898986816406</v>
      </c>
      <c r="F159" s="0" t="n">
        <v>21</v>
      </c>
      <c r="G159" s="0" t="n">
        <v>3.94300007820129</v>
      </c>
      <c r="H159" s="0" t="n">
        <v>1.02633333206177</v>
      </c>
      <c r="I159" s="0" t="n">
        <v>6</v>
      </c>
      <c r="J159" s="0" t="n">
        <v>12.2001247406006</v>
      </c>
      <c r="K159" s="0" t="n">
        <v>6.43333339691162</v>
      </c>
      <c r="L159" s="0" t="n">
        <v>2.71025657653809</v>
      </c>
      <c r="M159" s="0" t="n">
        <v>0.387000143527985</v>
      </c>
      <c r="N159" s="0" t="n">
        <v>0</v>
      </c>
      <c r="O159" s="0" t="n">
        <v>0</v>
      </c>
      <c r="P159" s="0" t="s">
        <v>144</v>
      </c>
      <c r="Q159" s="0" t="s">
        <v>141</v>
      </c>
      <c r="R159" s="0" t="n">
        <v>2</v>
      </c>
      <c r="S159" s="0" t="s">
        <v>142</v>
      </c>
      <c r="T159" s="0" t="n">
        <v>0</v>
      </c>
      <c r="U159" s="0" t="n">
        <v>198813.86</v>
      </c>
      <c r="V159" s="0" t="n">
        <v>0.0707767829298973</v>
      </c>
      <c r="W159" s="0" t="n">
        <v>562.319702148438</v>
      </c>
      <c r="X159" s="0" t="n">
        <v>0.0476809330284596</v>
      </c>
      <c r="Y159" s="0" t="n">
        <f aca="false">IF(ISNUMBER(C159),INDEX(Scorecard!$D$5:$D$12,SUMPRODUCT(--(Scorecard!$G$5:$G$11&lt;C159))+1),Scorecard!$D$13)</f>
        <v>-1.88220980528339</v>
      </c>
      <c r="Z159" s="0" t="n">
        <f aca="false">IF(ISNUMBER(D159),INDEX(Scorecard!$D$14:$D$17,SUMPRODUCT(--(Scorecard!$G$14:$G$16&lt;D159))+1),Scorecard!$D$18)</f>
        <v>0.0505355481560174</v>
      </c>
      <c r="AA159" s="0" t="n">
        <f aca="false">IF(ISNUMBER(E159),INDEX(Scorecard!$D$19:$D$26,SUMPRODUCT(--(Scorecard!$G$19:$G$25&lt;E159))+1),Scorecard!$D$27)</f>
        <v>-0.0341578513653732</v>
      </c>
      <c r="AB159" s="0" t="n">
        <f aca="false">IF(ISNUMBER(F159),INDEX(Scorecard!$D$28:$D$35,SUMPRODUCT(--(Scorecard!$G$28:$G$34&lt;F159))+1),Scorecard!$D$36)</f>
        <v>0.624829191519909</v>
      </c>
      <c r="AC159" s="0" t="n">
        <f aca="false">IF(ISNUMBER(H159),INDEX(Scorecard!$D$37:$D$44,SUMPRODUCT(--(Scorecard!$G$37:$G$43&lt;H159))+1),Scorecard!$D$45)</f>
        <v>-0.975503570149195</v>
      </c>
      <c r="AD159" s="0" t="n">
        <f aca="false">IF(ISNUMBER(I159),INDEX(Scorecard!$D$46:$D$52,SUMPRODUCT(--(Scorecard!$G$46:$G$51&lt;I159))+1),Scorecard!$D$53)</f>
        <v>-0.161534840507194</v>
      </c>
      <c r="AE159" s="0" t="n">
        <f aca="false">IF(ISNUMBER(K159),INDEX(Scorecard!$D$54:$D$61,SUMPRODUCT(--(Scorecard!$G$54:$G$60&lt;K159))+1),Scorecard!$D$62)</f>
        <v>-0.119873800601421</v>
      </c>
      <c r="AF159" s="0" t="n">
        <f aca="false">IF(ISNUMBER(L159),INDEX(Scorecard!$D$63:$D$68,SUMPRODUCT(--(Scorecard!$G$63:$G$67&lt;L159))+1),Scorecard!$D$69)</f>
        <v>0.322484508656054</v>
      </c>
      <c r="AG159" s="0" t="n">
        <f aca="false">Inputs!$B$10+Scorecard!$J$5*Y159+Scorecard!$J$6*Z159+Scorecard!$J$7*AA159+Scorecard!$J$8*AB159+Scorecard!$J$9*AC159+Scorecard!$J$10*AD159+Scorecard!$J$11*AE159+Scorecard!$J$12*AF159</f>
        <v>-2.60612419274084</v>
      </c>
      <c r="AH159" s="0" t="n">
        <f aca="false">MIN(1-Inputs!$B$13,MAX(Inputs!$B$13,1/(1+EXP(-(Inputs!$B$11*AG159+Inputs!$B$12)))))</f>
        <v>0.0707767857648182</v>
      </c>
      <c r="AI159" s="0" t="n">
        <f aca="false">Inputs!$B$9-Inputs!$B$8*AG159</f>
        <v>562.319725180665</v>
      </c>
      <c r="AJ159" s="0" t="n">
        <f aca="false">RANK(AH159,$AH$5:$AH$2004,0)+COUNTIF($AH$4:AH158,AH159)</f>
        <v>90</v>
      </c>
      <c r="AK159" s="0" t="n">
        <f aca="false">IF(AJ159&lt;=Deciles!$B$5*(Deciles!$B$4+1),INT((AJ159-1)/(Deciles!$B$4+1))+1,Deciles!$B$5+INT((AJ159-1-Deciles!$B$5*(Deciles!$B$4+1))/Deciles!$B$4)+1)</f>
        <v>1</v>
      </c>
    </row>
    <row r="160" customFormat="false" ht="15" hidden="false" customHeight="false" outlineLevel="0" collapsed="false">
      <c r="A160" s="0" t="n">
        <v>4454</v>
      </c>
      <c r="B160" s="0" t="s">
        <v>157</v>
      </c>
      <c r="C160" s="0" t="n">
        <v>807</v>
      </c>
      <c r="D160" s="0" t="n">
        <v>69.5845413208008</v>
      </c>
      <c r="E160" s="0" t="n">
        <v>37.7014541625977</v>
      </c>
      <c r="F160" s="0" t="n">
        <v>46</v>
      </c>
      <c r="G160" s="0" t="n">
        <v>3.93899989128113</v>
      </c>
      <c r="H160" s="0" t="n">
        <v>0.055666446685791</v>
      </c>
      <c r="I160" s="0" t="n">
        <v>87</v>
      </c>
      <c r="J160" s="0" t="n">
        <v>12.1346197128296</v>
      </c>
      <c r="K160" s="0" t="n">
        <v>4.0230770111084</v>
      </c>
      <c r="L160" s="0" t="n">
        <v>-0.276923179626465</v>
      </c>
      <c r="M160" s="0" t="n">
        <v>5.98650598526001</v>
      </c>
      <c r="N160" s="0" t="n">
        <v>0</v>
      </c>
      <c r="O160" s="0" t="n">
        <v>0</v>
      </c>
      <c r="P160" s="0" t="s">
        <v>140</v>
      </c>
      <c r="Q160" s="0" t="s">
        <v>141</v>
      </c>
      <c r="R160" s="0" t="n">
        <v>1</v>
      </c>
      <c r="S160" s="0" t="s">
        <v>151</v>
      </c>
      <c r="T160" s="0" t="n">
        <v>0</v>
      </c>
      <c r="U160" s="0" t="n">
        <v>186207.97</v>
      </c>
      <c r="V160" s="0" t="n">
        <v>0.00114304141607136</v>
      </c>
      <c r="W160" s="0" t="n">
        <v>675.937927246094</v>
      </c>
      <c r="X160" s="0" t="n">
        <v>0.000949951529037207</v>
      </c>
      <c r="Y160" s="0" t="n">
        <f aca="false">IF(ISNUMBER(C160),INDEX(Scorecard!$D$5:$D$12,SUMPRODUCT(--(Scorecard!$G$5:$G$11&lt;C160))+1),Scorecard!$D$13)</f>
        <v>2.19112706886128</v>
      </c>
      <c r="Z160" s="0" t="n">
        <f aca="false">IF(ISNUMBER(D160),INDEX(Scorecard!$D$14:$D$17,SUMPRODUCT(--(Scorecard!$G$14:$G$16&lt;D160))+1),Scorecard!$D$18)</f>
        <v>0.128579646629417</v>
      </c>
      <c r="AA160" s="0" t="n">
        <f aca="false">IF(ISNUMBER(E160),INDEX(Scorecard!$D$19:$D$26,SUMPRODUCT(--(Scorecard!$G$19:$G$25&lt;E160))+1),Scorecard!$D$27)</f>
        <v>0.57899015159425</v>
      </c>
      <c r="AB160" s="0" t="n">
        <f aca="false">IF(ISNUMBER(F160),INDEX(Scorecard!$D$28:$D$35,SUMPRODUCT(--(Scorecard!$G$28:$G$34&lt;F160))+1),Scorecard!$D$36)</f>
        <v>-0.400689107298307</v>
      </c>
      <c r="AC160" s="0" t="n">
        <f aca="false">IF(ISNUMBER(H160),INDEX(Scorecard!$D$37:$D$44,SUMPRODUCT(--(Scorecard!$G$37:$G$43&lt;H160))+1),Scorecard!$D$45)</f>
        <v>0.330501541082344</v>
      </c>
      <c r="AD160" s="0" t="n">
        <f aca="false">IF(ISNUMBER(I160),INDEX(Scorecard!$D$46:$D$52,SUMPRODUCT(--(Scorecard!$G$46:$G$51&lt;I160))+1),Scorecard!$D$53)</f>
        <v>0.818882373006414</v>
      </c>
      <c r="AE160" s="0" t="n">
        <f aca="false">IF(ISNUMBER(K160),INDEX(Scorecard!$D$54:$D$61,SUMPRODUCT(--(Scorecard!$G$54:$G$60&lt;K160))+1),Scorecard!$D$62)</f>
        <v>0.489050497890326</v>
      </c>
      <c r="AF160" s="0" t="n">
        <f aca="false">IF(ISNUMBER(L160),INDEX(Scorecard!$D$63:$D$68,SUMPRODUCT(--(Scorecard!$G$63:$G$67&lt;L160))+1),Scorecard!$D$69)</f>
        <v>0.322484508656054</v>
      </c>
      <c r="AG160" s="0" t="n">
        <f aca="false">Inputs!$B$10+Scorecard!$J$5*Y160+Scorecard!$J$6*Z160+Scorecard!$J$7*AA160+Scorecard!$J$8*AB160+Scorecard!$J$9*AC160+Scorecard!$J$10*AD160+Scorecard!$J$11*AE160+Scorecard!$J$12*AF160</f>
        <v>-6.543831403553</v>
      </c>
      <c r="AH160" s="0" t="n">
        <f aca="false">MIN(1-Inputs!$B$13,MAX(Inputs!$B$13,1/(1+EXP(-(Inputs!$B$11*AG160+Inputs!$B$12)))))</f>
        <v>0.00114304141825856</v>
      </c>
      <c r="AI160" s="0" t="n">
        <f aca="false">Inputs!$B$9-Inputs!$B$8*AG160</f>
        <v>675.937938490893</v>
      </c>
      <c r="AJ160" s="0" t="n">
        <f aca="false">RANK(AH160,$AH$5:$AH$2004,0)+COUNTIF($AH$4:AH159,AH160)</f>
        <v>1872</v>
      </c>
      <c r="AK160" s="0" t="n">
        <f aca="false">IF(AJ160&lt;=Deciles!$B$5*(Deciles!$B$4+1),INT((AJ160-1)/(Deciles!$B$4+1))+1,Deciles!$B$5+INT((AJ160-1-Deciles!$B$5*(Deciles!$B$4+1))/Deciles!$B$4)+1)</f>
        <v>10</v>
      </c>
    </row>
    <row r="161" customFormat="false" ht="15" hidden="false" customHeight="false" outlineLevel="0" collapsed="false">
      <c r="A161" s="0" t="n">
        <v>4459</v>
      </c>
      <c r="B161" s="0" t="s">
        <v>145</v>
      </c>
      <c r="C161" s="0" t="n">
        <v>772</v>
      </c>
      <c r="D161" s="0" t="n">
        <v>87.2633056640625</v>
      </c>
      <c r="E161" s="0" t="n">
        <v>86.0814208984375</v>
      </c>
      <c r="F161" s="0" t="n">
        <v>28</v>
      </c>
      <c r="G161" s="0" t="n">
        <v>2.95000004768372</v>
      </c>
      <c r="H161" s="0" t="n">
        <v>-0.566666603088379</v>
      </c>
      <c r="I161" s="0" t="n">
        <v>2</v>
      </c>
      <c r="J161" s="0" t="n">
        <v>13.0601902008057</v>
      </c>
      <c r="K161" s="0" t="n">
        <v>5.25833320617676</v>
      </c>
      <c r="L161" s="0" t="n">
        <v>-1.875</v>
      </c>
      <c r="M161" s="0" t="n">
        <v>6.28858280181885</v>
      </c>
      <c r="N161" s="0" t="n">
        <v>0</v>
      </c>
      <c r="O161" s="0" t="n">
        <v>0</v>
      </c>
      <c r="P161" s="0" t="s">
        <v>140</v>
      </c>
      <c r="Q161" s="0" t="s">
        <v>141</v>
      </c>
      <c r="R161" s="0" t="n">
        <v>2</v>
      </c>
      <c r="S161" s="0" t="s">
        <v>149</v>
      </c>
      <c r="T161" s="0" t="n">
        <v>0</v>
      </c>
      <c r="U161" s="0" t="n">
        <v>469859.88</v>
      </c>
      <c r="V161" s="0" t="n">
        <v>0.00554638868197799</v>
      </c>
      <c r="W161" s="0" t="n">
        <v>633.071716308594</v>
      </c>
      <c r="X161" s="0" t="n">
        <v>0.00546713033691049</v>
      </c>
      <c r="Y161" s="0" t="n">
        <f aca="false">IF(ISNUMBER(C161),INDEX(Scorecard!$D$5:$D$12,SUMPRODUCT(--(Scorecard!$G$5:$G$11&lt;C161))+1),Scorecard!$D$13)</f>
        <v>1.23750384304241</v>
      </c>
      <c r="Z161" s="0" t="n">
        <f aca="false">IF(ISNUMBER(D161),INDEX(Scorecard!$D$14:$D$17,SUMPRODUCT(--(Scorecard!$G$14:$G$16&lt;D161))+1),Scorecard!$D$18)</f>
        <v>-0.361970872710667</v>
      </c>
      <c r="AA161" s="0" t="n">
        <f aca="false">IF(ISNUMBER(E161),INDEX(Scorecard!$D$19:$D$26,SUMPRODUCT(--(Scorecard!$G$19:$G$25&lt;E161))+1),Scorecard!$D$27)</f>
        <v>-0.219855970853228</v>
      </c>
      <c r="AB161" s="0" t="n">
        <f aca="false">IF(ISNUMBER(F161),INDEX(Scorecard!$D$28:$D$35,SUMPRODUCT(--(Scorecard!$G$28:$G$34&lt;F161))+1),Scorecard!$D$36)</f>
        <v>0.165097008946478</v>
      </c>
      <c r="AC161" s="0" t="n">
        <f aca="false">IF(ISNUMBER(H161),INDEX(Scorecard!$D$37:$D$44,SUMPRODUCT(--(Scorecard!$G$37:$G$43&lt;H161))+1),Scorecard!$D$45)</f>
        <v>1.35057635045042</v>
      </c>
      <c r="AD161" s="0" t="n">
        <f aca="false">IF(ISNUMBER(I161),INDEX(Scorecard!$D$46:$D$52,SUMPRODUCT(--(Scorecard!$G$46:$G$51&lt;I161))+1),Scorecard!$D$53)</f>
        <v>-0.161534840507194</v>
      </c>
      <c r="AE161" s="0" t="n">
        <f aca="false">IF(ISNUMBER(K161),INDEX(Scorecard!$D$54:$D$61,SUMPRODUCT(--(Scorecard!$G$54:$G$60&lt;K161))+1),Scorecard!$D$62)</f>
        <v>0.126303549215828</v>
      </c>
      <c r="AF161" s="0" t="n">
        <f aca="false">IF(ISNUMBER(L161),INDEX(Scorecard!$D$63:$D$68,SUMPRODUCT(--(Scorecard!$G$63:$G$67&lt;L161))+1),Scorecard!$D$69)</f>
        <v>-0.340582194386522</v>
      </c>
      <c r="AG161" s="0" t="n">
        <f aca="false">Inputs!$B$10+Scorecard!$J$5*Y161+Scorecard!$J$6*Z161+Scorecard!$J$7*AA161+Scorecard!$J$8*AB161+Scorecard!$J$9*AC161+Scorecard!$J$10*AD161+Scorecard!$J$11*AE161+Scorecard!$J$12*AF161</f>
        <v>-5.05820103052862</v>
      </c>
      <c r="AH161" s="0" t="n">
        <f aca="false">MIN(1-Inputs!$B$13,MAX(Inputs!$B$13,1/(1+EXP(-(Inputs!$B$11*AG161+Inputs!$B$12)))))</f>
        <v>0.0055463888191689</v>
      </c>
      <c r="AI161" s="0" t="n">
        <f aca="false">Inputs!$B$9-Inputs!$B$8*AG161</f>
        <v>633.071707055767</v>
      </c>
      <c r="AJ161" s="0" t="n">
        <f aca="false">RANK(AH161,$AH$5:$AH$2004,0)+COUNTIF($AH$4:AH160,AH161)</f>
        <v>1187</v>
      </c>
      <c r="AK161" s="0" t="n">
        <f aca="false">IF(AJ161&lt;=Deciles!$B$5*(Deciles!$B$4+1),INT((AJ161-1)/(Deciles!$B$4+1))+1,Deciles!$B$5+INT((AJ161-1-Deciles!$B$5*(Deciles!$B$4+1))/Deciles!$B$4)+1)</f>
        <v>6</v>
      </c>
    </row>
    <row r="162" customFormat="false" ht="15" hidden="false" customHeight="false" outlineLevel="0" collapsed="false">
      <c r="A162" s="0" t="n">
        <v>4461</v>
      </c>
      <c r="B162" s="0" t="s">
        <v>157</v>
      </c>
      <c r="C162" s="0" t="n">
        <v>682</v>
      </c>
      <c r="D162" s="0" t="n">
        <v>66.2819976806641</v>
      </c>
      <c r="E162" s="0" t="n">
        <v>55.0026245117188</v>
      </c>
      <c r="F162" s="0" t="n">
        <v>32</v>
      </c>
      <c r="G162" s="0" t="n">
        <v>4.15999984741211</v>
      </c>
      <c r="H162" s="0" t="n">
        <v>0.276666402816773</v>
      </c>
      <c r="I162" s="0" t="n">
        <v>43</v>
      </c>
      <c r="J162" s="0" t="n">
        <v>12.4160280227661</v>
      </c>
      <c r="K162" s="0" t="n">
        <v>3.92307686805725</v>
      </c>
      <c r="L162" s="0" t="n">
        <v>-0.276922941207886</v>
      </c>
      <c r="M162" s="0" t="n">
        <v>3.18022561073303</v>
      </c>
      <c r="N162" s="0" t="n">
        <v>0</v>
      </c>
      <c r="O162" s="0" t="n">
        <v>0</v>
      </c>
      <c r="P162" s="0" t="s">
        <v>144</v>
      </c>
      <c r="Q162" s="0" t="s">
        <v>141</v>
      </c>
      <c r="R162" s="0" t="n">
        <v>1</v>
      </c>
      <c r="S162" s="0" t="s">
        <v>159</v>
      </c>
      <c r="T162" s="0" t="n">
        <v>0</v>
      </c>
      <c r="U162" s="0" t="n">
        <v>246724.69</v>
      </c>
      <c r="V162" s="0" t="n">
        <v>0.0174880009144545</v>
      </c>
      <c r="W162" s="0" t="n">
        <v>601.665100097656</v>
      </c>
      <c r="X162" s="0" t="n">
        <v>0.0188231393694878</v>
      </c>
      <c r="Y162" s="0" t="n">
        <f aca="false">IF(ISNUMBER(C162),INDEX(Scorecard!$D$5:$D$12,SUMPRODUCT(--(Scorecard!$G$5:$G$11&lt;C162))+1),Scorecard!$D$13)</f>
        <v>-0.869677851527538</v>
      </c>
      <c r="Z162" s="0" t="n">
        <f aca="false">IF(ISNUMBER(D162),INDEX(Scorecard!$D$14:$D$17,SUMPRODUCT(--(Scorecard!$G$14:$G$16&lt;D162))+1),Scorecard!$D$18)</f>
        <v>0.128579646629417</v>
      </c>
      <c r="AA162" s="0" t="n">
        <f aca="false">IF(ISNUMBER(E162),INDEX(Scorecard!$D$19:$D$26,SUMPRODUCT(--(Scorecard!$G$19:$G$25&lt;E162))+1),Scorecard!$D$27)</f>
        <v>0.285899340811827</v>
      </c>
      <c r="AB162" s="0" t="n">
        <f aca="false">IF(ISNUMBER(F162),INDEX(Scorecard!$D$28:$D$35,SUMPRODUCT(--(Scorecard!$G$28:$G$34&lt;F162))+1),Scorecard!$D$36)</f>
        <v>0.126913191054783</v>
      </c>
      <c r="AC162" s="0" t="n">
        <f aca="false">IF(ISNUMBER(H162),INDEX(Scorecard!$D$37:$D$44,SUMPRODUCT(--(Scorecard!$G$37:$G$43&lt;H162))+1),Scorecard!$D$45)</f>
        <v>-0.0679520129233634</v>
      </c>
      <c r="AD162" s="0" t="n">
        <f aca="false">IF(ISNUMBER(I162),INDEX(Scorecard!$D$46:$D$52,SUMPRODUCT(--(Scorecard!$G$46:$G$51&lt;I162))+1),Scorecard!$D$53)</f>
        <v>0.818882373006414</v>
      </c>
      <c r="AE162" s="0" t="n">
        <f aca="false">IF(ISNUMBER(K162),INDEX(Scorecard!$D$54:$D$61,SUMPRODUCT(--(Scorecard!$G$54:$G$60&lt;K162))+1),Scorecard!$D$62)</f>
        <v>0.489050497890326</v>
      </c>
      <c r="AF162" s="0" t="n">
        <f aca="false">IF(ISNUMBER(L162),INDEX(Scorecard!$D$63:$D$68,SUMPRODUCT(--(Scorecard!$G$63:$G$67&lt;L162))+1),Scorecard!$D$69)</f>
        <v>0.322484508656054</v>
      </c>
      <c r="AG162" s="0" t="n">
        <f aca="false">Inputs!$B$10+Scorecard!$J$5*Y162+Scorecard!$J$6*Z162+Scorecard!$J$7*AA162+Scorecard!$J$8*AB162+Scorecard!$J$9*AC162+Scorecard!$J$10*AD162+Scorecard!$J$11*AE162+Scorecard!$J$12*AF162</f>
        <v>-3.96973082081713</v>
      </c>
      <c r="AH162" s="0" t="n">
        <f aca="false">MIN(1-Inputs!$B$13,MAX(Inputs!$B$13,1/(1+EXP(-(Inputs!$B$11*AG162+Inputs!$B$12)))))</f>
        <v>0.0174880018318615</v>
      </c>
      <c r="AI162" s="0" t="n">
        <f aca="false">Inputs!$B$9-Inputs!$B$8*AG162</f>
        <v>601.665095581645</v>
      </c>
      <c r="AJ162" s="0" t="n">
        <f aca="false">RANK(AH162,$AH$5:$AH$2004,0)+COUNTIF($AH$4:AH161,AH162)</f>
        <v>514</v>
      </c>
      <c r="AK162" s="0" t="n">
        <f aca="false">IF(AJ162&lt;=Deciles!$B$5*(Deciles!$B$4+1),INT((AJ162-1)/(Deciles!$B$4+1))+1,Deciles!$B$5+INT((AJ162-1-Deciles!$B$5*(Deciles!$B$4+1))/Deciles!$B$4)+1)</f>
        <v>3</v>
      </c>
    </row>
    <row r="163" customFormat="false" ht="15" hidden="false" customHeight="false" outlineLevel="0" collapsed="false">
      <c r="A163" s="0" t="n">
        <v>4462</v>
      </c>
      <c r="B163" s="0" t="s">
        <v>139</v>
      </c>
      <c r="C163" s="0" t="n">
        <v>692</v>
      </c>
      <c r="D163" s="0" t="n">
        <v>75.5769500732422</v>
      </c>
      <c r="E163" s="0" t="n">
        <v>71.9118881225586</v>
      </c>
      <c r="F163" s="0" t="n">
        <v>30</v>
      </c>
      <c r="G163" s="0" t="n">
        <v>3.54099988937378</v>
      </c>
      <c r="H163" s="0" t="n">
        <v>0.524333238601685</v>
      </c>
      <c r="I163" s="0" t="n">
        <v>8</v>
      </c>
      <c r="J163" s="0" t="n">
        <v>11.5510320663452</v>
      </c>
      <c r="K163" s="0" t="n">
        <v>5.73333311080933</v>
      </c>
      <c r="L163" s="0" t="n">
        <v>-3.50000047683716</v>
      </c>
      <c r="M163" s="0" t="n">
        <v>3.76922249794006</v>
      </c>
      <c r="N163" s="0" t="n">
        <v>0</v>
      </c>
      <c r="O163" s="0" t="n">
        <v>0</v>
      </c>
      <c r="P163" s="0" t="s">
        <v>144</v>
      </c>
      <c r="Q163" s="0" t="s">
        <v>141</v>
      </c>
      <c r="R163" s="0" t="n">
        <v>2</v>
      </c>
      <c r="S163" s="0" t="s">
        <v>151</v>
      </c>
      <c r="T163" s="0" t="n">
        <v>0</v>
      </c>
      <c r="U163" s="0" t="n">
        <v>103884.15</v>
      </c>
      <c r="V163" s="0" t="n">
        <v>0.0379742681980133</v>
      </c>
      <c r="W163" s="0" t="n">
        <v>580.109436035156</v>
      </c>
      <c r="X163" s="0" t="n">
        <v>0.0264976564794779</v>
      </c>
      <c r="Y163" s="0" t="n">
        <f aca="false">IF(ISNUMBER(C163),INDEX(Scorecard!$D$5:$D$12,SUMPRODUCT(--(Scorecard!$G$5:$G$11&lt;C163))+1),Scorecard!$D$13)</f>
        <v>-0.869677851527538</v>
      </c>
      <c r="Z163" s="0" t="n">
        <f aca="false">IF(ISNUMBER(D163),INDEX(Scorecard!$D$14:$D$17,SUMPRODUCT(--(Scorecard!$G$14:$G$16&lt;D163))+1),Scorecard!$D$18)</f>
        <v>0.128579646629417</v>
      </c>
      <c r="AA163" s="0" t="n">
        <f aca="false">IF(ISNUMBER(E163),INDEX(Scorecard!$D$19:$D$26,SUMPRODUCT(--(Scorecard!$G$19:$G$25&lt;E163))+1),Scorecard!$D$27)</f>
        <v>0.0530843085177338</v>
      </c>
      <c r="AB163" s="0" t="n">
        <f aca="false">IF(ISNUMBER(F163),INDEX(Scorecard!$D$28:$D$35,SUMPRODUCT(--(Scorecard!$G$28:$G$34&lt;F163))+1),Scorecard!$D$36)</f>
        <v>0.126913191054783</v>
      </c>
      <c r="AC163" s="0" t="n">
        <f aca="false">IF(ISNUMBER(H163),INDEX(Scorecard!$D$37:$D$44,SUMPRODUCT(--(Scorecard!$G$37:$G$43&lt;H163))+1),Scorecard!$D$45)</f>
        <v>-0.271229676926091</v>
      </c>
      <c r="AD163" s="0" t="n">
        <f aca="false">IF(ISNUMBER(I163),INDEX(Scorecard!$D$46:$D$52,SUMPRODUCT(--(Scorecard!$G$46:$G$51&lt;I163))+1),Scorecard!$D$53)</f>
        <v>-0.114272400683245</v>
      </c>
      <c r="AE163" s="0" t="n">
        <f aca="false">IF(ISNUMBER(K163),INDEX(Scorecard!$D$54:$D$61,SUMPRODUCT(--(Scorecard!$G$54:$G$60&lt;K163))+1),Scorecard!$D$62)</f>
        <v>0.0151758992857273</v>
      </c>
      <c r="AF163" s="0" t="n">
        <f aca="false">IF(ISNUMBER(L163),INDEX(Scorecard!$D$63:$D$68,SUMPRODUCT(--(Scorecard!$G$63:$G$67&lt;L163))+1),Scorecard!$D$69)</f>
        <v>-0.340582194386522</v>
      </c>
      <c r="AG163" s="0" t="n">
        <f aca="false">Inputs!$B$10+Scorecard!$J$5*Y163+Scorecard!$J$6*Z163+Scorecard!$J$7*AA163+Scorecard!$J$8*AB163+Scorecard!$J$9*AC163+Scorecard!$J$10*AD163+Scorecard!$J$11*AE163+Scorecard!$J$12*AF163</f>
        <v>-3.22266768331948</v>
      </c>
      <c r="AH163" s="0" t="n">
        <f aca="false">MIN(1-Inputs!$B$13,MAX(Inputs!$B$13,1/(1+EXP(-(Inputs!$B$11*AG163+Inputs!$B$12)))))</f>
        <v>0.0379742698156409</v>
      </c>
      <c r="AI163" s="0" t="n">
        <f aca="false">Inputs!$B$9-Inputs!$B$8*AG163</f>
        <v>580.109409907668</v>
      </c>
      <c r="AJ163" s="0" t="n">
        <f aca="false">RANK(AH163,$AH$5:$AH$2004,0)+COUNTIF($AH$4:AH162,AH163)</f>
        <v>224</v>
      </c>
      <c r="AK163" s="0" t="n">
        <f aca="false">IF(AJ163&lt;=Deciles!$B$5*(Deciles!$B$4+1),INT((AJ163-1)/(Deciles!$B$4+1))+1,Deciles!$B$5+INT((AJ163-1-Deciles!$B$5*(Deciles!$B$4+1))/Deciles!$B$4)+1)</f>
        <v>2</v>
      </c>
    </row>
    <row r="164" customFormat="false" ht="15" hidden="false" customHeight="false" outlineLevel="0" collapsed="false">
      <c r="A164" s="0" t="n">
        <v>4485</v>
      </c>
      <c r="B164" s="0" t="s">
        <v>145</v>
      </c>
      <c r="C164" s="0" t="n">
        <v>781</v>
      </c>
      <c r="D164" s="0" t="n">
        <v>65.5796356201172</v>
      </c>
      <c r="E164" s="0" t="n">
        <v>60.8611259460449</v>
      </c>
      <c r="F164" s="0" t="n">
        <v>37</v>
      </c>
      <c r="G164" s="0" t="n">
        <v>3.06399989128113</v>
      </c>
      <c r="H164" s="0" t="n">
        <v>-0.452666759490967</v>
      </c>
      <c r="I164" s="0" t="n">
        <v>14</v>
      </c>
      <c r="J164" s="0" t="n">
        <v>12.9899158477783</v>
      </c>
      <c r="K164" s="0" t="n">
        <v>4.15833330154419</v>
      </c>
      <c r="L164" s="0" t="n">
        <v>-1.875</v>
      </c>
      <c r="M164" s="0" t="n">
        <v>4.74416494369507</v>
      </c>
      <c r="N164" s="0" t="n">
        <v>0</v>
      </c>
      <c r="O164" s="0" t="n">
        <v>0</v>
      </c>
      <c r="P164" s="0" t="s">
        <v>144</v>
      </c>
      <c r="Q164" s="0" t="s">
        <v>141</v>
      </c>
      <c r="R164" s="0" t="n">
        <v>2</v>
      </c>
      <c r="S164" s="0" t="s">
        <v>147</v>
      </c>
      <c r="T164" s="0" t="n">
        <v>0</v>
      </c>
      <c r="U164" s="0" t="n">
        <v>437974.25</v>
      </c>
      <c r="V164" s="0" t="n">
        <v>0.00292933429591358</v>
      </c>
      <c r="W164" s="0" t="n">
        <v>650.419860839844</v>
      </c>
      <c r="X164" s="0" t="n">
        <v>0.00430535757914186</v>
      </c>
      <c r="Y164" s="0" t="n">
        <f aca="false">IF(ISNUMBER(C164),INDEX(Scorecard!$D$5:$D$12,SUMPRODUCT(--(Scorecard!$G$5:$G$11&lt;C164))+1),Scorecard!$D$13)</f>
        <v>1.23750384304241</v>
      </c>
      <c r="Z164" s="0" t="n">
        <f aca="false">IF(ISNUMBER(D164),INDEX(Scorecard!$D$14:$D$17,SUMPRODUCT(--(Scorecard!$G$14:$G$16&lt;D164))+1),Scorecard!$D$18)</f>
        <v>0.128579646629417</v>
      </c>
      <c r="AA164" s="0" t="n">
        <f aca="false">IF(ISNUMBER(E164),INDEX(Scorecard!$D$19:$D$26,SUMPRODUCT(--(Scorecard!$G$19:$G$25&lt;E164))+1),Scorecard!$D$27)</f>
        <v>0.233621608745691</v>
      </c>
      <c r="AB164" s="0" t="n">
        <f aca="false">IF(ISNUMBER(F164),INDEX(Scorecard!$D$28:$D$35,SUMPRODUCT(--(Scorecard!$G$28:$G$34&lt;F164))+1),Scorecard!$D$36)</f>
        <v>-0.0008456427959252</v>
      </c>
      <c r="AC164" s="0" t="n">
        <f aca="false">IF(ISNUMBER(H164),INDEX(Scorecard!$D$37:$D$44,SUMPRODUCT(--(Scorecard!$G$37:$G$43&lt;H164))+1),Scorecard!$D$45)</f>
        <v>0.769716833645565</v>
      </c>
      <c r="AD164" s="0" t="n">
        <f aca="false">IF(ISNUMBER(I164),INDEX(Scorecard!$D$46:$D$52,SUMPRODUCT(--(Scorecard!$G$46:$G$51&lt;I164))+1),Scorecard!$D$53)</f>
        <v>-0.114272400683245</v>
      </c>
      <c r="AE164" s="0" t="n">
        <f aca="false">IF(ISNUMBER(K164),INDEX(Scorecard!$D$54:$D$61,SUMPRODUCT(--(Scorecard!$G$54:$G$60&lt;K164))+1),Scorecard!$D$62)</f>
        <v>0.489050497890326</v>
      </c>
      <c r="AF164" s="0" t="n">
        <f aca="false">IF(ISNUMBER(L164),INDEX(Scorecard!$D$63:$D$68,SUMPRODUCT(--(Scorecard!$G$63:$G$67&lt;L164))+1),Scorecard!$D$69)</f>
        <v>-0.340582194386522</v>
      </c>
      <c r="AG164" s="0" t="n">
        <f aca="false">Inputs!$B$10+Scorecard!$J$5*Y164+Scorecard!$J$6*Z164+Scorecard!$J$7*AA164+Scorecard!$J$8*AB164+Scorecard!$J$9*AC164+Scorecard!$J$10*AD164+Scorecard!$J$11*AE164+Scorecard!$J$12*AF164</f>
        <v>-5.65944206293474</v>
      </c>
      <c r="AH164" s="0" t="n">
        <f aca="false">MIN(1-Inputs!$B$13,MAX(Inputs!$B$13,1/(1+EXP(-(Inputs!$B$11*AG164+Inputs!$B$12)))))</f>
        <v>0.00292933423910984</v>
      </c>
      <c r="AI164" s="0" t="n">
        <f aca="false">Inputs!$B$9-Inputs!$B$8*AG164</f>
        <v>650.419856172393</v>
      </c>
      <c r="AJ164" s="0" t="n">
        <f aca="false">RANK(AH164,$AH$5:$AH$2004,0)+COUNTIF($AH$4:AH163,AH164)</f>
        <v>1552</v>
      </c>
      <c r="AK164" s="0" t="n">
        <f aca="false">IF(AJ164&lt;=Deciles!$B$5*(Deciles!$B$4+1),INT((AJ164-1)/(Deciles!$B$4+1))+1,Deciles!$B$5+INT((AJ164-1-Deciles!$B$5*(Deciles!$B$4+1))/Deciles!$B$4)+1)</f>
        <v>8</v>
      </c>
    </row>
    <row r="165" customFormat="false" ht="15" hidden="false" customHeight="false" outlineLevel="0" collapsed="false">
      <c r="A165" s="0" t="n">
        <v>4558</v>
      </c>
      <c r="B165" s="0" t="s">
        <v>143</v>
      </c>
      <c r="C165" s="0" t="n">
        <v>769</v>
      </c>
      <c r="D165" s="0" t="n">
        <v>67.6133117675781</v>
      </c>
      <c r="E165" s="0" t="n">
        <v>41.2256851196289</v>
      </c>
      <c r="F165" s="0" t="n">
        <v>32</v>
      </c>
      <c r="G165" s="0" t="n">
        <v>4.09499979019165</v>
      </c>
      <c r="H165" s="0" t="n">
        <v>0.861666440963745</v>
      </c>
      <c r="I165" s="0" t="n">
        <v>95</v>
      </c>
      <c r="J165" s="0" t="n">
        <v>11.8083486557007</v>
      </c>
      <c r="K165" s="0" t="n">
        <v>9.23333358764648</v>
      </c>
      <c r="L165" s="0" t="n">
        <v>5.07179498672485</v>
      </c>
      <c r="M165" s="0" t="n">
        <v>1.84646689891815</v>
      </c>
      <c r="N165" s="0" t="n">
        <v>0</v>
      </c>
      <c r="O165" s="0" t="n">
        <v>0</v>
      </c>
      <c r="P165" s="0" t="s">
        <v>144</v>
      </c>
      <c r="Q165" s="0" t="s">
        <v>141</v>
      </c>
      <c r="R165" s="0" t="n">
        <v>2</v>
      </c>
      <c r="S165" s="0" t="s">
        <v>161</v>
      </c>
      <c r="T165" s="0" t="n">
        <v>0</v>
      </c>
      <c r="U165" s="0" t="n">
        <v>134369.53</v>
      </c>
      <c r="V165" s="0" t="n">
        <v>0.00422001210972667</v>
      </c>
      <c r="W165" s="0" t="n">
        <v>640.504638671875</v>
      </c>
      <c r="X165" s="0" t="n">
        <v>0.00549370562657714</v>
      </c>
      <c r="Y165" s="0" t="n">
        <f aca="false">IF(ISNUMBER(C165),INDEX(Scorecard!$D$5:$D$12,SUMPRODUCT(--(Scorecard!$G$5:$G$11&lt;C165))+1),Scorecard!$D$13)</f>
        <v>1.23750384304241</v>
      </c>
      <c r="Z165" s="0" t="n">
        <f aca="false">IF(ISNUMBER(D165),INDEX(Scorecard!$D$14:$D$17,SUMPRODUCT(--(Scorecard!$G$14:$G$16&lt;D165))+1),Scorecard!$D$18)</f>
        <v>0.128579646629417</v>
      </c>
      <c r="AA165" s="0" t="n">
        <f aca="false">IF(ISNUMBER(E165),INDEX(Scorecard!$D$19:$D$26,SUMPRODUCT(--(Scorecard!$G$19:$G$25&lt;E165))+1),Scorecard!$D$27)</f>
        <v>0.57899015159425</v>
      </c>
      <c r="AB165" s="0" t="n">
        <f aca="false">IF(ISNUMBER(F165),INDEX(Scorecard!$D$28:$D$35,SUMPRODUCT(--(Scorecard!$G$28:$G$34&lt;F165))+1),Scorecard!$D$36)</f>
        <v>0.126913191054783</v>
      </c>
      <c r="AC165" s="0" t="n">
        <f aca="false">IF(ISNUMBER(H165),INDEX(Scorecard!$D$37:$D$44,SUMPRODUCT(--(Scorecard!$G$37:$G$43&lt;H165))+1),Scorecard!$D$45)</f>
        <v>-0.569454719285959</v>
      </c>
      <c r="AD165" s="0" t="n">
        <f aca="false">IF(ISNUMBER(I165),INDEX(Scorecard!$D$46:$D$52,SUMPRODUCT(--(Scorecard!$G$46:$G$51&lt;I165))+1),Scorecard!$D$53)</f>
        <v>0.818882373006414</v>
      </c>
      <c r="AE165" s="0" t="n">
        <f aca="false">IF(ISNUMBER(K165),INDEX(Scorecard!$D$54:$D$61,SUMPRODUCT(--(Scorecard!$G$54:$G$60&lt;K165))+1),Scorecard!$D$62)</f>
        <v>-0.541917179454542</v>
      </c>
      <c r="AF165" s="0" t="n">
        <f aca="false">IF(ISNUMBER(L165),INDEX(Scorecard!$D$63:$D$68,SUMPRODUCT(--(Scorecard!$G$63:$G$67&lt;L165))+1),Scorecard!$D$69)</f>
        <v>0.322484508656054</v>
      </c>
      <c r="AG165" s="0" t="n">
        <f aca="false">Inputs!$B$10+Scorecard!$J$5*Y165+Scorecard!$J$6*Z165+Scorecard!$J$7*AA165+Scorecard!$J$8*AB165+Scorecard!$J$9*AC165+Scorecard!$J$10*AD165+Scorecard!$J$11*AE165+Scorecard!$J$12*AF165</f>
        <v>-5.31580782057129</v>
      </c>
      <c r="AH165" s="0" t="n">
        <f aca="false">MIN(1-Inputs!$B$13,MAX(Inputs!$B$13,1/(1+EXP(-(Inputs!$B$11*AG165+Inputs!$B$12)))))</f>
        <v>0.00422001234123381</v>
      </c>
      <c r="AI165" s="0" t="n">
        <f aca="false">Inputs!$B$9-Inputs!$B$8*AG165</f>
        <v>640.504667825645</v>
      </c>
      <c r="AJ165" s="0" t="n">
        <f aca="false">RANK(AH165,$AH$5:$AH$2004,0)+COUNTIF($AH$4:AH164,AH165)</f>
        <v>1359</v>
      </c>
      <c r="AK165" s="0" t="n">
        <f aca="false">IF(AJ165&lt;=Deciles!$B$5*(Deciles!$B$4+1),INT((AJ165-1)/(Deciles!$B$4+1))+1,Deciles!$B$5+INT((AJ165-1-Deciles!$B$5*(Deciles!$B$4+1))/Deciles!$B$4)+1)</f>
        <v>7</v>
      </c>
    </row>
    <row r="166" customFormat="false" ht="15" hidden="false" customHeight="false" outlineLevel="0" collapsed="false">
      <c r="A166" s="0" t="n">
        <v>4559</v>
      </c>
      <c r="B166" s="0" t="s">
        <v>155</v>
      </c>
      <c r="C166" s="0" t="n">
        <v>791</v>
      </c>
      <c r="D166" s="0" t="n">
        <v>80</v>
      </c>
      <c r="E166" s="0" t="n">
        <v>73.7114410400391</v>
      </c>
      <c r="F166" s="0" t="n">
        <v>35</v>
      </c>
      <c r="G166" s="0" t="n">
        <v>2.90300011634827</v>
      </c>
      <c r="H166" s="0" t="n">
        <v>-2.83033299446106</v>
      </c>
      <c r="I166" s="0" t="n">
        <v>15</v>
      </c>
      <c r="J166" s="0" t="n">
        <v>12.4425449371338</v>
      </c>
      <c r="K166" s="0" t="n">
        <v>4.60833311080933</v>
      </c>
      <c r="L166" s="0" t="n">
        <v>-1.125</v>
      </c>
      <c r="M166" s="0" t="n">
        <v>4.48895978927612</v>
      </c>
      <c r="N166" s="0" t="n">
        <v>0</v>
      </c>
      <c r="O166" s="0" t="n">
        <v>0</v>
      </c>
      <c r="P166" s="0" t="s">
        <v>140</v>
      </c>
      <c r="Q166" s="0" t="s">
        <v>141</v>
      </c>
      <c r="R166" s="0" t="n">
        <v>2</v>
      </c>
      <c r="S166" s="0" t="s">
        <v>161</v>
      </c>
      <c r="T166" s="0" t="n">
        <v>1</v>
      </c>
      <c r="U166" s="0" t="n">
        <v>253354.53</v>
      </c>
      <c r="V166" s="0" t="n">
        <v>0.0013241070555523</v>
      </c>
      <c r="W166" s="0" t="n">
        <v>671.953369140625</v>
      </c>
      <c r="X166" s="0" t="n">
        <v>0.00387280993163586</v>
      </c>
      <c r="Y166" s="0" t="n">
        <f aca="false">IF(ISNUMBER(C166),INDEX(Scorecard!$D$5:$D$12,SUMPRODUCT(--(Scorecard!$G$5:$G$11&lt;C166))+1),Scorecard!$D$13)</f>
        <v>2.19112706886128</v>
      </c>
      <c r="Z166" s="0" t="n">
        <f aca="false">IF(ISNUMBER(D166),INDEX(Scorecard!$D$14:$D$17,SUMPRODUCT(--(Scorecard!$G$14:$G$16&lt;D166))+1),Scorecard!$D$18)</f>
        <v>0.0505355481560174</v>
      </c>
      <c r="AA166" s="0" t="n">
        <f aca="false">IF(ISNUMBER(E166),INDEX(Scorecard!$D$19:$D$26,SUMPRODUCT(--(Scorecard!$G$19:$G$25&lt;E166))+1),Scorecard!$D$27)</f>
        <v>-0.0341578513653732</v>
      </c>
      <c r="AB166" s="0" t="n">
        <f aca="false">IF(ISNUMBER(F166),INDEX(Scorecard!$D$28:$D$35,SUMPRODUCT(--(Scorecard!$G$28:$G$34&lt;F166))+1),Scorecard!$D$36)</f>
        <v>-0.0008456427959252</v>
      </c>
      <c r="AC166" s="0" t="n">
        <f aca="false">IF(ISNUMBER(H166),INDEX(Scorecard!$D$37:$D$44,SUMPRODUCT(--(Scorecard!$G$37:$G$43&lt;H166))+1),Scorecard!$D$45)</f>
        <v>1.35057635045042</v>
      </c>
      <c r="AD166" s="0" t="n">
        <f aca="false">IF(ISNUMBER(I166),INDEX(Scorecard!$D$46:$D$52,SUMPRODUCT(--(Scorecard!$G$46:$G$51&lt;I166))+1),Scorecard!$D$53)</f>
        <v>-0.114272400683245</v>
      </c>
      <c r="AE166" s="0" t="n">
        <f aca="false">IF(ISNUMBER(K166),INDEX(Scorecard!$D$54:$D$61,SUMPRODUCT(--(Scorecard!$G$54:$G$60&lt;K166))+1),Scorecard!$D$62)</f>
        <v>0.409483001259379</v>
      </c>
      <c r="AF166" s="0" t="n">
        <f aca="false">IF(ISNUMBER(L166),INDEX(Scorecard!$D$63:$D$68,SUMPRODUCT(--(Scorecard!$G$63:$G$67&lt;L166))+1),Scorecard!$D$69)</f>
        <v>-0.340582194386522</v>
      </c>
      <c r="AG166" s="0" t="n">
        <f aca="false">Inputs!$B$10+Scorecard!$J$5*Y166+Scorecard!$J$6*Z166+Scorecard!$J$7*AA166+Scorecard!$J$8*AB166+Scorecard!$J$9*AC166+Scorecard!$J$10*AD166+Scorecard!$J$11*AE166+Scorecard!$J$12*AF166</f>
        <v>-6.40573637782269</v>
      </c>
      <c r="AH166" s="0" t="n">
        <f aca="false">MIN(1-Inputs!$B$13,MAX(Inputs!$B$13,1/(1+EXP(-(Inputs!$B$11*AG166+Inputs!$B$12)))))</f>
        <v>0.00132410709864564</v>
      </c>
      <c r="AI166" s="0" t="n">
        <f aca="false">Inputs!$B$9-Inputs!$B$8*AG166</f>
        <v>671.953358315042</v>
      </c>
      <c r="AJ166" s="0" t="n">
        <f aca="false">RANK(AH166,$AH$5:$AH$2004,0)+COUNTIF($AH$4:AH165,AH166)</f>
        <v>1840</v>
      </c>
      <c r="AK166" s="0" t="n">
        <f aca="false">IF(AJ166&lt;=Deciles!$B$5*(Deciles!$B$4+1),INT((AJ166-1)/(Deciles!$B$4+1))+1,Deciles!$B$5+INT((AJ166-1-Deciles!$B$5*(Deciles!$B$4+1))/Deciles!$B$4)+1)</f>
        <v>10</v>
      </c>
    </row>
    <row r="167" customFormat="false" ht="15" hidden="false" customHeight="false" outlineLevel="0" collapsed="false">
      <c r="A167" s="0" t="n">
        <v>4589</v>
      </c>
      <c r="B167" s="0" t="s">
        <v>150</v>
      </c>
      <c r="C167" s="0" t="n">
        <v>679</v>
      </c>
      <c r="D167" s="0" t="n">
        <v>73.5610885620117</v>
      </c>
      <c r="E167" s="0" t="n">
        <v>59.7933006286621</v>
      </c>
      <c r="F167" s="0" t="n">
        <v>26</v>
      </c>
      <c r="G167" s="0" t="n">
        <v>3.01300001144409</v>
      </c>
      <c r="H167" s="0" t="n">
        <v>-3.62033319473267</v>
      </c>
      <c r="I167" s="0" t="n">
        <v>30</v>
      </c>
      <c r="J167" s="0" t="n">
        <v>13.1753873825073</v>
      </c>
      <c r="K167" s="0" t="n">
        <v>4.80000019073486</v>
      </c>
      <c r="L167" s="0" t="n">
        <v>-0.208333015441895</v>
      </c>
      <c r="M167" s="0" t="n">
        <v>6.28858661651611</v>
      </c>
      <c r="N167" s="0" t="n">
        <v>0</v>
      </c>
      <c r="O167" s="0" t="n">
        <v>0</v>
      </c>
      <c r="P167" s="0" t="s">
        <v>144</v>
      </c>
      <c r="Q167" s="0" t="s">
        <v>141</v>
      </c>
      <c r="R167" s="0" t="n">
        <v>2</v>
      </c>
      <c r="S167" s="0" t="s">
        <v>149</v>
      </c>
      <c r="T167" s="0" t="n">
        <v>0</v>
      </c>
      <c r="U167" s="0" t="n">
        <v>527227.6</v>
      </c>
      <c r="V167" s="0" t="n">
        <v>0.0203926954418421</v>
      </c>
      <c r="W167" s="0" t="n">
        <v>597.426208496094</v>
      </c>
      <c r="X167" s="0" t="n">
        <v>0.0400213822722435</v>
      </c>
      <c r="Y167" s="0" t="n">
        <f aca="false">IF(ISNUMBER(C167),INDEX(Scorecard!$D$5:$D$12,SUMPRODUCT(--(Scorecard!$G$5:$G$11&lt;C167))+1),Scorecard!$D$13)</f>
        <v>-0.869677851527538</v>
      </c>
      <c r="Z167" s="0" t="n">
        <f aca="false">IF(ISNUMBER(D167),INDEX(Scorecard!$D$14:$D$17,SUMPRODUCT(--(Scorecard!$G$14:$G$16&lt;D167))+1),Scorecard!$D$18)</f>
        <v>0.128579646629417</v>
      </c>
      <c r="AA167" s="0" t="n">
        <f aca="false">IF(ISNUMBER(E167),INDEX(Scorecard!$D$19:$D$26,SUMPRODUCT(--(Scorecard!$G$19:$G$25&lt;E167))+1),Scorecard!$D$27)</f>
        <v>0.267179331770092</v>
      </c>
      <c r="AB167" s="0" t="n">
        <f aca="false">IF(ISNUMBER(F167),INDEX(Scorecard!$D$28:$D$35,SUMPRODUCT(--(Scorecard!$G$28:$G$34&lt;F167))+1),Scorecard!$D$36)</f>
        <v>0.165097008946478</v>
      </c>
      <c r="AC167" s="0" t="n">
        <f aca="false">IF(ISNUMBER(H167),INDEX(Scorecard!$D$37:$D$44,SUMPRODUCT(--(Scorecard!$G$37:$G$43&lt;H167))+1),Scorecard!$D$45)</f>
        <v>1.35057635045042</v>
      </c>
      <c r="AD167" s="0" t="n">
        <f aca="false">IF(ISNUMBER(I167),INDEX(Scorecard!$D$46:$D$52,SUMPRODUCT(--(Scorecard!$G$46:$G$51&lt;I167))+1),Scorecard!$D$53)</f>
        <v>0.123869379412532</v>
      </c>
      <c r="AE167" s="0" t="n">
        <f aca="false">IF(ISNUMBER(K167),INDEX(Scorecard!$D$54:$D$61,SUMPRODUCT(--(Scorecard!$G$54:$G$60&lt;K167))+1),Scorecard!$D$62)</f>
        <v>0.409483001259379</v>
      </c>
      <c r="AF167" s="0" t="n">
        <f aca="false">IF(ISNUMBER(L167),INDEX(Scorecard!$D$63:$D$68,SUMPRODUCT(--(Scorecard!$G$63:$G$67&lt;L167))+1),Scorecard!$D$69)</f>
        <v>0.322484508656054</v>
      </c>
      <c r="AG167" s="0" t="n">
        <f aca="false">Inputs!$B$10+Scorecard!$J$5*Y167+Scorecard!$J$6*Z167+Scorecard!$J$7*AA167+Scorecard!$J$8*AB167+Scorecard!$J$9*AC167+Scorecard!$J$10*AD167+Scorecard!$J$11*AE167+Scorecard!$J$12*AF167</f>
        <v>-3.82282307442267</v>
      </c>
      <c r="AH167" s="0" t="n">
        <f aca="false">MIN(1-Inputs!$B$13,MAX(Inputs!$B$13,1/(1+EXP(-(Inputs!$B$11*AG167+Inputs!$B$12)))))</f>
        <v>0.0203926953652087</v>
      </c>
      <c r="AI167" s="0" t="n">
        <f aca="false">Inputs!$B$9-Inputs!$B$8*AG167</f>
        <v>597.426234037815</v>
      </c>
      <c r="AJ167" s="0" t="n">
        <f aca="false">RANK(AH167,$AH$5:$AH$2004,0)+COUNTIF($AH$4:AH166,AH167)</f>
        <v>449</v>
      </c>
      <c r="AK167" s="0" t="n">
        <f aca="false">IF(AJ167&lt;=Deciles!$B$5*(Deciles!$B$4+1),INT((AJ167-1)/(Deciles!$B$4+1))+1,Deciles!$B$5+INT((AJ167-1-Deciles!$B$5*(Deciles!$B$4+1))/Deciles!$B$4)+1)</f>
        <v>3</v>
      </c>
    </row>
    <row r="168" customFormat="false" ht="15" hidden="false" customHeight="false" outlineLevel="0" collapsed="false">
      <c r="A168" s="0" t="n">
        <v>4642</v>
      </c>
      <c r="B168" s="0" t="s">
        <v>139</v>
      </c>
      <c r="C168" s="0" t="n">
        <v>752</v>
      </c>
      <c r="D168" s="0" t="n">
        <v>95.5136260986328</v>
      </c>
      <c r="E168" s="0" t="n">
        <v>90.3937377929688</v>
      </c>
      <c r="F168" s="0" t="n">
        <v>31</v>
      </c>
      <c r="G168" s="0" t="n">
        <v>3.05100011825562</v>
      </c>
      <c r="H168" s="0" t="n">
        <v>0.0343334674835205</v>
      </c>
      <c r="I168" s="0" t="n">
        <v>8</v>
      </c>
      <c r="J168" s="0" t="n">
        <v>13.2276782989502</v>
      </c>
      <c r="K168" s="0" t="n">
        <v>6.53333330154419</v>
      </c>
      <c r="L168" s="0" t="n">
        <v>-3.50000047683716</v>
      </c>
      <c r="M168" s="0" t="n">
        <v>4.21317195892334</v>
      </c>
      <c r="N168" s="0" t="n">
        <v>0</v>
      </c>
      <c r="O168" s="0" t="n">
        <v>0</v>
      </c>
      <c r="P168" s="0" t="s">
        <v>144</v>
      </c>
      <c r="Q168" s="0" t="s">
        <v>141</v>
      </c>
      <c r="R168" s="0" t="n">
        <v>1</v>
      </c>
      <c r="S168" s="0" t="s">
        <v>154</v>
      </c>
      <c r="T168" s="0" t="n">
        <v>0</v>
      </c>
      <c r="U168" s="0" t="n">
        <v>555530.1</v>
      </c>
      <c r="V168" s="0" t="n">
        <v>0.0157472845166922</v>
      </c>
      <c r="W168" s="0" t="n">
        <v>604.550598144531</v>
      </c>
      <c r="X168" s="0" t="n">
        <v>0.0136155122891069</v>
      </c>
      <c r="Y168" s="0" t="n">
        <f aca="false">IF(ISNUMBER(C168),INDEX(Scorecard!$D$5:$D$12,SUMPRODUCT(--(Scorecard!$G$5:$G$11&lt;C168))+1),Scorecard!$D$13)</f>
        <v>0.733188958177614</v>
      </c>
      <c r="Z168" s="0" t="n">
        <f aca="false">IF(ISNUMBER(D168),INDEX(Scorecard!$D$14:$D$17,SUMPRODUCT(--(Scorecard!$G$14:$G$16&lt;D168))+1),Scorecard!$D$18)</f>
        <v>-0.361970872710667</v>
      </c>
      <c r="AA168" s="0" t="n">
        <f aca="false">IF(ISNUMBER(E168),INDEX(Scorecard!$D$19:$D$26,SUMPRODUCT(--(Scorecard!$G$19:$G$25&lt;E168))+1),Scorecard!$D$27)</f>
        <v>-0.820992370602782</v>
      </c>
      <c r="AB168" s="0" t="n">
        <f aca="false">IF(ISNUMBER(F168),INDEX(Scorecard!$D$28:$D$35,SUMPRODUCT(--(Scorecard!$G$28:$G$34&lt;F168))+1),Scorecard!$D$36)</f>
        <v>0.126913191054783</v>
      </c>
      <c r="AC168" s="0" t="n">
        <f aca="false">IF(ISNUMBER(H168),INDEX(Scorecard!$D$37:$D$44,SUMPRODUCT(--(Scorecard!$G$37:$G$43&lt;H168))+1),Scorecard!$D$45)</f>
        <v>0.330501541082344</v>
      </c>
      <c r="AD168" s="0" t="n">
        <f aca="false">IF(ISNUMBER(I168),INDEX(Scorecard!$D$46:$D$52,SUMPRODUCT(--(Scorecard!$G$46:$G$51&lt;I168))+1),Scorecard!$D$53)</f>
        <v>-0.114272400683245</v>
      </c>
      <c r="AE168" s="0" t="n">
        <f aca="false">IF(ISNUMBER(K168),INDEX(Scorecard!$D$54:$D$61,SUMPRODUCT(--(Scorecard!$G$54:$G$60&lt;K168))+1),Scorecard!$D$62)</f>
        <v>-0.119873800601421</v>
      </c>
      <c r="AF168" s="0" t="n">
        <f aca="false">IF(ISNUMBER(L168),INDEX(Scorecard!$D$63:$D$68,SUMPRODUCT(--(Scorecard!$G$63:$G$67&lt;L168))+1),Scorecard!$D$69)</f>
        <v>-0.340582194386522</v>
      </c>
      <c r="AG168" s="0" t="n">
        <f aca="false">Inputs!$B$10+Scorecard!$J$5*Y168+Scorecard!$J$6*Z168+Scorecard!$J$7*AA168+Scorecard!$J$8*AB168+Scorecard!$J$9*AC168+Scorecard!$J$10*AD168+Scorecard!$J$11*AE168+Scorecard!$J$12*AF168</f>
        <v>-4.06973496519362</v>
      </c>
      <c r="AH168" s="0" t="n">
        <f aca="false">MIN(1-Inputs!$B$13,MAX(Inputs!$B$13,1/(1+EXP(-(Inputs!$B$11*AG168+Inputs!$B$12)))))</f>
        <v>0.0157472842614075</v>
      </c>
      <c r="AI168" s="0" t="n">
        <f aca="false">Inputs!$B$9-Inputs!$B$8*AG168</f>
        <v>604.550605244851</v>
      </c>
      <c r="AJ168" s="0" t="n">
        <f aca="false">RANK(AH168,$AH$5:$AH$2004,0)+COUNTIF($AH$4:AH167,AH168)</f>
        <v>575</v>
      </c>
      <c r="AK168" s="0" t="n">
        <f aca="false">IF(AJ168&lt;=Deciles!$B$5*(Deciles!$B$4+1),INT((AJ168-1)/(Deciles!$B$4+1))+1,Deciles!$B$5+INT((AJ168-1-Deciles!$B$5*(Deciles!$B$4+1))/Deciles!$B$4)+1)</f>
        <v>3</v>
      </c>
    </row>
    <row r="169" customFormat="false" ht="15" hidden="false" customHeight="false" outlineLevel="0" collapsed="false">
      <c r="A169" s="0" t="n">
        <v>4650</v>
      </c>
      <c r="B169" s="0" t="s">
        <v>143</v>
      </c>
      <c r="C169" s="0" t="n">
        <v>645</v>
      </c>
      <c r="D169" s="0" t="n">
        <v>71.7201538085938</v>
      </c>
      <c r="E169" s="0" t="n">
        <v>66.6706314086914</v>
      </c>
      <c r="F169" s="0" t="n">
        <v>48</v>
      </c>
      <c r="G169" s="0" t="n">
        <v>4.29099988937378</v>
      </c>
      <c r="H169" s="0" t="n">
        <v>1.05766654014587</v>
      </c>
      <c r="I169" s="0" t="n">
        <v>17</v>
      </c>
      <c r="J169" s="0" t="n">
        <v>12.2068014144898</v>
      </c>
      <c r="K169" s="0" t="n">
        <v>9.03333377838135</v>
      </c>
      <c r="L169" s="0" t="n">
        <v>5.07179546356201</v>
      </c>
      <c r="M169" s="0" t="n">
        <v>2.46950244903565</v>
      </c>
      <c r="N169" s="0" t="n">
        <v>0</v>
      </c>
      <c r="O169" s="0" t="n">
        <v>0</v>
      </c>
      <c r="P169" s="0" t="s">
        <v>140</v>
      </c>
      <c r="Q169" s="0" t="s">
        <v>141</v>
      </c>
      <c r="R169" s="0" t="n">
        <v>2</v>
      </c>
      <c r="S169" s="0" t="s">
        <v>156</v>
      </c>
      <c r="T169" s="0" t="n">
        <v>0</v>
      </c>
      <c r="U169" s="0" t="n">
        <v>200145.88</v>
      </c>
      <c r="V169" s="0" t="n">
        <v>0.252874374389648</v>
      </c>
      <c r="W169" s="0" t="n">
        <v>521.9541015625</v>
      </c>
      <c r="X169" s="0" t="n">
        <v>0.338217556476593</v>
      </c>
      <c r="Y169" s="0" t="n">
        <f aca="false">IF(ISNUMBER(C169),INDEX(Scorecard!$D$5:$D$12,SUMPRODUCT(--(Scorecard!$G$5:$G$11&lt;C169))+1),Scorecard!$D$13)</f>
        <v>-1.88220980528339</v>
      </c>
      <c r="Z169" s="0" t="n">
        <f aca="false">IF(ISNUMBER(D169),INDEX(Scorecard!$D$14:$D$17,SUMPRODUCT(--(Scorecard!$G$14:$G$16&lt;D169))+1),Scorecard!$D$18)</f>
        <v>0.128579646629417</v>
      </c>
      <c r="AA169" s="0" t="n">
        <f aca="false">IF(ISNUMBER(E169),INDEX(Scorecard!$D$19:$D$26,SUMPRODUCT(--(Scorecard!$G$19:$G$25&lt;E169))+1),Scorecard!$D$27)</f>
        <v>0.0530843085177338</v>
      </c>
      <c r="AB169" s="0" t="n">
        <f aca="false">IF(ISNUMBER(F169),INDEX(Scorecard!$D$28:$D$35,SUMPRODUCT(--(Scorecard!$G$28:$G$34&lt;F169))+1),Scorecard!$D$36)</f>
        <v>-0.400689107298307</v>
      </c>
      <c r="AC169" s="0" t="n">
        <f aca="false">IF(ISNUMBER(H169),INDEX(Scorecard!$D$37:$D$44,SUMPRODUCT(--(Scorecard!$G$37:$G$43&lt;H169))+1),Scorecard!$D$45)</f>
        <v>-0.975503570149195</v>
      </c>
      <c r="AD169" s="0" t="n">
        <f aca="false">IF(ISNUMBER(I169),INDEX(Scorecard!$D$46:$D$52,SUMPRODUCT(--(Scorecard!$G$46:$G$51&lt;I169))+1),Scorecard!$D$53)</f>
        <v>-0.114272400683245</v>
      </c>
      <c r="AE169" s="0" t="n">
        <f aca="false">IF(ISNUMBER(K169),INDEX(Scorecard!$D$54:$D$61,SUMPRODUCT(--(Scorecard!$G$54:$G$60&lt;K169))+1),Scorecard!$D$62)</f>
        <v>-0.541917179454542</v>
      </c>
      <c r="AF169" s="0" t="n">
        <f aca="false">IF(ISNUMBER(L169),INDEX(Scorecard!$D$63:$D$68,SUMPRODUCT(--(Scorecard!$G$63:$G$67&lt;L169))+1),Scorecard!$D$69)</f>
        <v>0.322484508656054</v>
      </c>
      <c r="AG169" s="0" t="n">
        <f aca="false">Inputs!$B$10+Scorecard!$J$5*Y169+Scorecard!$J$6*Z169+Scorecard!$J$7*AA169+Scorecard!$J$8*AB169+Scorecard!$J$9*AC169+Scorecard!$J$10*AD169+Scorecard!$J$11*AE169+Scorecard!$J$12*AF169</f>
        <v>-1.20715805819767</v>
      </c>
      <c r="AH169" s="0" t="n">
        <f aca="false">MIN(1-Inputs!$B$13,MAX(Inputs!$B$13,1/(1+EXP(-(Inputs!$B$11*AG169+Inputs!$B$12)))))</f>
        <v>0.252874368662897</v>
      </c>
      <c r="AI169" s="0" t="n">
        <f aca="false">Inputs!$B$9-Inputs!$B$8*AG169</f>
        <v>521.954095087124</v>
      </c>
      <c r="AJ169" s="0" t="n">
        <f aca="false">RANK(AH169,$AH$5:$AH$2004,0)+COUNTIF($AH$4:AH168,AH169)</f>
        <v>2</v>
      </c>
      <c r="AK169" s="0" t="n">
        <f aca="false">IF(AJ169&lt;=Deciles!$B$5*(Deciles!$B$4+1),INT((AJ169-1)/(Deciles!$B$4+1))+1,Deciles!$B$5+INT((AJ169-1-Deciles!$B$5*(Deciles!$B$4+1))/Deciles!$B$4)+1)</f>
        <v>1</v>
      </c>
    </row>
    <row r="170" customFormat="false" ht="15" hidden="false" customHeight="false" outlineLevel="0" collapsed="false">
      <c r="A170" s="0" t="n">
        <v>4687</v>
      </c>
      <c r="B170" s="0" t="s">
        <v>157</v>
      </c>
      <c r="C170" s="0" t="n">
        <v>695</v>
      </c>
      <c r="D170" s="0" t="n">
        <v>80</v>
      </c>
      <c r="E170" s="0" t="n">
        <v>75.3153533935547</v>
      </c>
      <c r="F170" s="0" t="n">
        <v>34</v>
      </c>
      <c r="G170" s="0" t="n">
        <v>3.97199988365173</v>
      </c>
      <c r="H170" s="0" t="n">
        <v>0.0886664390563965</v>
      </c>
      <c r="I170" s="0" t="n">
        <v>12</v>
      </c>
      <c r="J170" s="0" t="n">
        <v>12.9240198135376</v>
      </c>
      <c r="K170" s="0" t="n">
        <v>3.32307696342468</v>
      </c>
      <c r="L170" s="0" t="n">
        <v>-0.276922941207886</v>
      </c>
      <c r="M170" s="0" t="n">
        <v>4.3403639793396</v>
      </c>
      <c r="N170" s="0" t="n">
        <v>0</v>
      </c>
      <c r="O170" s="0" t="n">
        <v>0</v>
      </c>
      <c r="P170" s="0" t="s">
        <v>146</v>
      </c>
      <c r="Q170" s="0" t="s">
        <v>141</v>
      </c>
      <c r="R170" s="0" t="n">
        <v>2</v>
      </c>
      <c r="S170" s="0" t="s">
        <v>147</v>
      </c>
      <c r="T170" s="0" t="n">
        <v>1</v>
      </c>
      <c r="U170" s="0" t="n">
        <v>410044.1</v>
      </c>
      <c r="V170" s="0" t="n">
        <v>0.0299902781844139</v>
      </c>
      <c r="W170" s="0" t="n">
        <v>586.72119140625</v>
      </c>
      <c r="X170" s="0" t="n">
        <v>0.0292892996221781</v>
      </c>
      <c r="Y170" s="0" t="n">
        <f aca="false">IF(ISNUMBER(C170),INDEX(Scorecard!$D$5:$D$12,SUMPRODUCT(--(Scorecard!$G$5:$G$11&lt;C170))+1),Scorecard!$D$13)</f>
        <v>-0.869677851527538</v>
      </c>
      <c r="Z170" s="0" t="n">
        <f aca="false">IF(ISNUMBER(D170),INDEX(Scorecard!$D$14:$D$17,SUMPRODUCT(--(Scorecard!$G$14:$G$16&lt;D170))+1),Scorecard!$D$18)</f>
        <v>0.0505355481560174</v>
      </c>
      <c r="AA170" s="0" t="n">
        <f aca="false">IF(ISNUMBER(E170),INDEX(Scorecard!$D$19:$D$26,SUMPRODUCT(--(Scorecard!$G$19:$G$25&lt;E170))+1),Scorecard!$D$27)</f>
        <v>-0.0341578513653732</v>
      </c>
      <c r="AB170" s="0" t="n">
        <f aca="false">IF(ISNUMBER(F170),INDEX(Scorecard!$D$28:$D$35,SUMPRODUCT(--(Scorecard!$G$28:$G$34&lt;F170))+1),Scorecard!$D$36)</f>
        <v>-0.0008456427959252</v>
      </c>
      <c r="AC170" s="0" t="n">
        <f aca="false">IF(ISNUMBER(H170),INDEX(Scorecard!$D$37:$D$44,SUMPRODUCT(--(Scorecard!$G$37:$G$43&lt;H170))+1),Scorecard!$D$45)</f>
        <v>0.102184252677548</v>
      </c>
      <c r="AD170" s="0" t="n">
        <f aca="false">IF(ISNUMBER(I170),INDEX(Scorecard!$D$46:$D$52,SUMPRODUCT(--(Scorecard!$G$46:$G$51&lt;I170))+1),Scorecard!$D$53)</f>
        <v>-0.114272400683245</v>
      </c>
      <c r="AE170" s="0" t="n">
        <f aca="false">IF(ISNUMBER(K170),INDEX(Scorecard!$D$54:$D$61,SUMPRODUCT(--(Scorecard!$G$54:$G$60&lt;K170))+1),Scorecard!$D$62)</f>
        <v>0.489050497890326</v>
      </c>
      <c r="AF170" s="0" t="n">
        <f aca="false">IF(ISNUMBER(L170),INDEX(Scorecard!$D$63:$D$68,SUMPRODUCT(--(Scorecard!$G$63:$G$67&lt;L170))+1),Scorecard!$D$69)</f>
        <v>0.322484508656054</v>
      </c>
      <c r="AG170" s="0" t="n">
        <f aca="false">Inputs!$B$10+Scorecard!$J$5*Y170+Scorecard!$J$6*Z170+Scorecard!$J$7*AA170+Scorecard!$J$8*AB170+Scorecard!$J$9*AC170+Scorecard!$J$10*AD170+Scorecard!$J$11*AE170+Scorecard!$J$12*AF170</f>
        <v>-3.4518150341187</v>
      </c>
      <c r="AH170" s="0" t="n">
        <f aca="false">MIN(1-Inputs!$B$13,MAX(Inputs!$B$13,1/(1+EXP(-(Inputs!$B$11*AG170+Inputs!$B$12)))))</f>
        <v>0.0299902774930138</v>
      </c>
      <c r="AI170" s="0" t="n">
        <f aca="false">Inputs!$B$9-Inputs!$B$8*AG170</f>
        <v>586.721204840286</v>
      </c>
      <c r="AJ170" s="0" t="n">
        <f aca="false">RANK(AH170,$AH$5:$AH$2004,0)+COUNTIF($AH$4:AH169,AH170)</f>
        <v>318</v>
      </c>
      <c r="AK170" s="0" t="n">
        <f aca="false">IF(AJ170&lt;=Deciles!$B$5*(Deciles!$B$4+1),INT((AJ170-1)/(Deciles!$B$4+1))+1,Deciles!$B$5+INT((AJ170-1-Deciles!$B$5*(Deciles!$B$4+1))/Deciles!$B$4)+1)</f>
        <v>2</v>
      </c>
    </row>
    <row r="171" customFormat="false" ht="15" hidden="false" customHeight="false" outlineLevel="0" collapsed="false">
      <c r="A171" s="0" t="n">
        <v>4690</v>
      </c>
      <c r="B171" s="0" t="s">
        <v>158</v>
      </c>
      <c r="C171" s="0" t="n">
        <v>716</v>
      </c>
      <c r="D171" s="0" t="n">
        <v>67.0981674194336</v>
      </c>
      <c r="E171" s="0" t="n">
        <v>57.492000579834</v>
      </c>
      <c r="F171" s="0" t="n">
        <v>14</v>
      </c>
      <c r="G171" s="0" t="n">
        <v>4.48299980163574</v>
      </c>
      <c r="H171" s="0" t="n">
        <v>1.56633305549622</v>
      </c>
      <c r="I171" s="0" t="n">
        <v>41</v>
      </c>
      <c r="J171" s="0" t="n">
        <v>11.935489654541</v>
      </c>
      <c r="K171" s="0" t="n">
        <v>6.83333349227905</v>
      </c>
      <c r="L171" s="0" t="n">
        <v>2.71025657653809</v>
      </c>
      <c r="M171" s="0" t="n">
        <v>0.325795769691467</v>
      </c>
      <c r="N171" s="0" t="n">
        <v>2</v>
      </c>
      <c r="O171" s="0" t="n">
        <v>0</v>
      </c>
      <c r="P171" s="0" t="s">
        <v>140</v>
      </c>
      <c r="Q171" s="0" t="s">
        <v>141</v>
      </c>
      <c r="R171" s="0" t="n">
        <v>1</v>
      </c>
      <c r="S171" s="0" t="s">
        <v>162</v>
      </c>
      <c r="T171" s="0" t="n">
        <v>0</v>
      </c>
      <c r="U171" s="0" t="n">
        <v>152586.86</v>
      </c>
      <c r="V171" s="0" t="n">
        <v>0.00911672320216894</v>
      </c>
      <c r="W171" s="0" t="n">
        <v>619.524475097656</v>
      </c>
      <c r="X171" s="0" t="n">
        <v>0.0055586607195437</v>
      </c>
      <c r="Y171" s="0" t="n">
        <f aca="false">IF(ISNUMBER(C171),INDEX(Scorecard!$D$5:$D$12,SUMPRODUCT(--(Scorecard!$G$5:$G$11&lt;C171))+1),Scorecard!$D$13)</f>
        <v>-0.0290424113398221</v>
      </c>
      <c r="Z171" s="0" t="n">
        <f aca="false">IF(ISNUMBER(D171),INDEX(Scorecard!$D$14:$D$17,SUMPRODUCT(--(Scorecard!$G$14:$G$16&lt;D171))+1),Scorecard!$D$18)</f>
        <v>0.128579646629417</v>
      </c>
      <c r="AA171" s="0" t="n">
        <f aca="false">IF(ISNUMBER(E171),INDEX(Scorecard!$D$19:$D$26,SUMPRODUCT(--(Scorecard!$G$19:$G$25&lt;E171))+1),Scorecard!$D$27)</f>
        <v>0.285899340811827</v>
      </c>
      <c r="AB171" s="0" t="n">
        <f aca="false">IF(ISNUMBER(F171),INDEX(Scorecard!$D$28:$D$35,SUMPRODUCT(--(Scorecard!$G$28:$G$34&lt;F171))+1),Scorecard!$D$36)</f>
        <v>0.624829191519909</v>
      </c>
      <c r="AC171" s="0" t="n">
        <f aca="false">IF(ISNUMBER(H171),INDEX(Scorecard!$D$37:$D$44,SUMPRODUCT(--(Scorecard!$G$37:$G$43&lt;H171))+1),Scorecard!$D$45)</f>
        <v>-0.975503570149195</v>
      </c>
      <c r="AD171" s="0" t="n">
        <f aca="false">IF(ISNUMBER(I171),INDEX(Scorecard!$D$46:$D$52,SUMPRODUCT(--(Scorecard!$G$46:$G$51&lt;I171))+1),Scorecard!$D$53)</f>
        <v>0.569875412099532</v>
      </c>
      <c r="AE171" s="0" t="n">
        <f aca="false">IF(ISNUMBER(K171),INDEX(Scorecard!$D$54:$D$61,SUMPRODUCT(--(Scorecard!$G$54:$G$60&lt;K171))+1),Scorecard!$D$62)</f>
        <v>-0.357264871923982</v>
      </c>
      <c r="AF171" s="0" t="n">
        <f aca="false">IF(ISNUMBER(L171),INDEX(Scorecard!$D$63:$D$68,SUMPRODUCT(--(Scorecard!$G$63:$G$67&lt;L171))+1),Scorecard!$D$69)</f>
        <v>0.322484508656054</v>
      </c>
      <c r="AG171" s="0" t="n">
        <f aca="false">Inputs!$B$10+Scorecard!$J$5*Y171+Scorecard!$J$6*Z171+Scorecard!$J$7*AA171+Scorecard!$J$8*AB171+Scorecard!$J$9*AC171+Scorecard!$J$10*AD171+Scorecard!$J$11*AE171+Scorecard!$J$12*AF171</f>
        <v>-4.58868892770853</v>
      </c>
      <c r="AH171" s="0" t="n">
        <f aca="false">MIN(1-Inputs!$B$13,MAX(Inputs!$B$13,1/(1+EXP(-(Inputs!$B$11*AG171+Inputs!$B$12)))))</f>
        <v>0.00911672353896512</v>
      </c>
      <c r="AI171" s="0" t="n">
        <f aca="false">Inputs!$B$9-Inputs!$B$8*AG171</f>
        <v>619.524451408249</v>
      </c>
      <c r="AJ171" s="0" t="n">
        <f aca="false">RANK(AH171,$AH$5:$AH$2004,0)+COUNTIF($AH$4:AH170,AH171)</f>
        <v>880</v>
      </c>
      <c r="AK171" s="0" t="n">
        <f aca="false">IF(AJ171&lt;=Deciles!$B$5*(Deciles!$B$4+1),INT((AJ171-1)/(Deciles!$B$4+1))+1,Deciles!$B$5+INT((AJ171-1-Deciles!$B$5*(Deciles!$B$4+1))/Deciles!$B$4)+1)</f>
        <v>5</v>
      </c>
    </row>
    <row r="172" customFormat="false" ht="15" hidden="false" customHeight="false" outlineLevel="0" collapsed="false">
      <c r="A172" s="0" t="n">
        <v>4694</v>
      </c>
      <c r="B172" s="0" t="s">
        <v>155</v>
      </c>
      <c r="C172" s="0" t="n">
        <v>710</v>
      </c>
      <c r="D172" s="0" t="n">
        <v>66.1612548828125</v>
      </c>
      <c r="E172" s="0" t="n">
        <v>54.9777297973633</v>
      </c>
      <c r="F172" s="0" t="n">
        <v>39</v>
      </c>
      <c r="G172" s="0" t="n">
        <v>4.30200004577637</v>
      </c>
      <c r="H172" s="0" t="n">
        <v>-1.43133306503296</v>
      </c>
      <c r="I172" s="0" t="n">
        <v>43</v>
      </c>
      <c r="J172" s="0" t="n">
        <v>12.134973526001</v>
      </c>
      <c r="K172" s="0" t="n">
        <v>3.90833330154419</v>
      </c>
      <c r="L172" s="0" t="n">
        <v>-1.125</v>
      </c>
      <c r="M172" s="0" t="n">
        <v>4.74416542053223</v>
      </c>
      <c r="N172" s="0" t="n">
        <v>0</v>
      </c>
      <c r="O172" s="0" t="n">
        <v>0</v>
      </c>
      <c r="P172" s="0" t="s">
        <v>144</v>
      </c>
      <c r="Q172" s="0" t="s">
        <v>141</v>
      </c>
      <c r="R172" s="0" t="n">
        <v>2</v>
      </c>
      <c r="S172" s="0" t="s">
        <v>147</v>
      </c>
      <c r="T172" s="0" t="n">
        <v>0</v>
      </c>
      <c r="U172" s="0" t="n">
        <v>186274</v>
      </c>
      <c r="V172" s="0" t="n">
        <v>0.0166951436549425</v>
      </c>
      <c r="W172" s="0" t="n">
        <v>602.942626953125</v>
      </c>
      <c r="X172" s="0" t="n">
        <v>0.0111034354194999</v>
      </c>
      <c r="Y172" s="0" t="n">
        <f aca="false">IF(ISNUMBER(C172),INDEX(Scorecard!$D$5:$D$12,SUMPRODUCT(--(Scorecard!$G$5:$G$11&lt;C172))+1),Scorecard!$D$13)</f>
        <v>-0.513000642971656</v>
      </c>
      <c r="Z172" s="0" t="n">
        <f aca="false">IF(ISNUMBER(D172),INDEX(Scorecard!$D$14:$D$17,SUMPRODUCT(--(Scorecard!$G$14:$G$16&lt;D172))+1),Scorecard!$D$18)</f>
        <v>0.128579646629417</v>
      </c>
      <c r="AA172" s="0" t="n">
        <f aca="false">IF(ISNUMBER(E172),INDEX(Scorecard!$D$19:$D$26,SUMPRODUCT(--(Scorecard!$G$19:$G$25&lt;E172))+1),Scorecard!$D$27)</f>
        <v>0.285899340811827</v>
      </c>
      <c r="AB172" s="0" t="n">
        <f aca="false">IF(ISNUMBER(F172),INDEX(Scorecard!$D$28:$D$35,SUMPRODUCT(--(Scorecard!$G$28:$G$34&lt;F172))+1),Scorecard!$D$36)</f>
        <v>-0.132616866359722</v>
      </c>
      <c r="AC172" s="0" t="n">
        <f aca="false">IF(ISNUMBER(H172),INDEX(Scorecard!$D$37:$D$44,SUMPRODUCT(--(Scorecard!$G$37:$G$43&lt;H172))+1),Scorecard!$D$45)</f>
        <v>1.35057635045042</v>
      </c>
      <c r="AD172" s="0" t="n">
        <f aca="false">IF(ISNUMBER(I172),INDEX(Scorecard!$D$46:$D$52,SUMPRODUCT(--(Scorecard!$G$46:$G$51&lt;I172))+1),Scorecard!$D$53)</f>
        <v>0.818882373006414</v>
      </c>
      <c r="AE172" s="0" t="n">
        <f aca="false">IF(ISNUMBER(K172),INDEX(Scorecard!$D$54:$D$61,SUMPRODUCT(--(Scorecard!$G$54:$G$60&lt;K172))+1),Scorecard!$D$62)</f>
        <v>0.489050497890326</v>
      </c>
      <c r="AF172" s="0" t="n">
        <f aca="false">IF(ISNUMBER(L172),INDEX(Scorecard!$D$63:$D$68,SUMPRODUCT(--(Scorecard!$G$63:$G$67&lt;L172))+1),Scorecard!$D$69)</f>
        <v>-0.340582194386522</v>
      </c>
      <c r="AG172" s="0" t="n">
        <f aca="false">Inputs!$B$10+Scorecard!$J$5*Y172+Scorecard!$J$6*Z172+Scorecard!$J$7*AA172+Scorecard!$J$8*AB172+Scorecard!$J$9*AC172+Scorecard!$J$10*AD172+Scorecard!$J$11*AE172+Scorecard!$J$12*AF172</f>
        <v>-4.01400670818561</v>
      </c>
      <c r="AH172" s="0" t="n">
        <f aca="false">MIN(1-Inputs!$B$13,MAX(Inputs!$B$13,1/(1+EXP(-(Inputs!$B$11*AG172+Inputs!$B$12)))))</f>
        <v>0.0166951441026325</v>
      </c>
      <c r="AI172" s="0" t="n">
        <f aca="false">Inputs!$B$9-Inputs!$B$8*AG172</f>
        <v>602.942627644394</v>
      </c>
      <c r="AJ172" s="0" t="n">
        <f aca="false">RANK(AH172,$AH$5:$AH$2004,0)+COUNTIF($AH$4:AH171,AH172)</f>
        <v>542</v>
      </c>
      <c r="AK172" s="0" t="n">
        <f aca="false">IF(AJ172&lt;=Deciles!$B$5*(Deciles!$B$4+1),INT((AJ172-1)/(Deciles!$B$4+1))+1,Deciles!$B$5+INT((AJ172-1-Deciles!$B$5*(Deciles!$B$4+1))/Deciles!$B$4)+1)</f>
        <v>3</v>
      </c>
    </row>
    <row r="173" customFormat="false" ht="15" hidden="false" customHeight="false" outlineLevel="0" collapsed="false">
      <c r="A173" s="0" t="n">
        <v>4723</v>
      </c>
      <c r="B173" s="0" t="s">
        <v>145</v>
      </c>
      <c r="C173" s="0" t="n">
        <v>787</v>
      </c>
      <c r="D173" s="0" t="n">
        <v>92.5311889648438</v>
      </c>
      <c r="E173" s="0" t="n">
        <v>89.6000061035156</v>
      </c>
      <c r="F173" s="0" t="n">
        <v>26</v>
      </c>
      <c r="G173" s="0" t="n">
        <v>2.95600008964539</v>
      </c>
      <c r="H173" s="0" t="n">
        <v>-0.560666561126709</v>
      </c>
      <c r="I173" s="0" t="n">
        <v>7</v>
      </c>
      <c r="J173" s="0" t="n">
        <v>12.3743162155151</v>
      </c>
      <c r="K173" s="0" t="n">
        <v>4.75833320617676</v>
      </c>
      <c r="L173" s="0" t="n">
        <v>-1.875</v>
      </c>
      <c r="M173" s="0" t="n">
        <v>3.47429394721985</v>
      </c>
      <c r="N173" s="0" t="n">
        <v>0</v>
      </c>
      <c r="O173" s="0" t="n">
        <v>0</v>
      </c>
      <c r="P173" s="0" t="s">
        <v>144</v>
      </c>
      <c r="Q173" s="0" t="s">
        <v>141</v>
      </c>
      <c r="R173" s="0" t="n">
        <v>1</v>
      </c>
      <c r="S173" s="0" t="s">
        <v>159</v>
      </c>
      <c r="T173" s="0" t="n">
        <v>0</v>
      </c>
      <c r="U173" s="0" t="n">
        <v>236645</v>
      </c>
      <c r="V173" s="0" t="n">
        <v>0.00198844471015036</v>
      </c>
      <c r="W173" s="0" t="n">
        <v>660.9306640625</v>
      </c>
      <c r="X173" s="0" t="n">
        <v>0.00337208458222449</v>
      </c>
      <c r="Y173" s="0" t="n">
        <f aca="false">IF(ISNUMBER(C173),INDEX(Scorecard!$D$5:$D$12,SUMPRODUCT(--(Scorecard!$G$5:$G$11&lt;C173))+1),Scorecard!$D$13)</f>
        <v>2.19112706886128</v>
      </c>
      <c r="Z173" s="0" t="n">
        <f aca="false">IF(ISNUMBER(D173),INDEX(Scorecard!$D$14:$D$17,SUMPRODUCT(--(Scorecard!$G$14:$G$16&lt;D173))+1),Scorecard!$D$18)</f>
        <v>-0.361970872710667</v>
      </c>
      <c r="AA173" s="0" t="n">
        <f aca="false">IF(ISNUMBER(E173),INDEX(Scorecard!$D$19:$D$26,SUMPRODUCT(--(Scorecard!$G$19:$G$25&lt;E173))+1),Scorecard!$D$27)</f>
        <v>-0.820992370602782</v>
      </c>
      <c r="AB173" s="0" t="n">
        <f aca="false">IF(ISNUMBER(F173),INDEX(Scorecard!$D$28:$D$35,SUMPRODUCT(--(Scorecard!$G$28:$G$34&lt;F173))+1),Scorecard!$D$36)</f>
        <v>0.165097008946478</v>
      </c>
      <c r="AC173" s="0" t="n">
        <f aca="false">IF(ISNUMBER(H173),INDEX(Scorecard!$D$37:$D$44,SUMPRODUCT(--(Scorecard!$G$37:$G$43&lt;H173))+1),Scorecard!$D$45)</f>
        <v>1.35057635045042</v>
      </c>
      <c r="AD173" s="0" t="n">
        <f aca="false">IF(ISNUMBER(I173),INDEX(Scorecard!$D$46:$D$52,SUMPRODUCT(--(Scorecard!$G$46:$G$51&lt;I173))+1),Scorecard!$D$53)</f>
        <v>-0.114272400683245</v>
      </c>
      <c r="AE173" s="0" t="n">
        <f aca="false">IF(ISNUMBER(K173),INDEX(Scorecard!$D$54:$D$61,SUMPRODUCT(--(Scorecard!$G$54:$G$60&lt;K173))+1),Scorecard!$D$62)</f>
        <v>0.409483001259379</v>
      </c>
      <c r="AF173" s="0" t="n">
        <f aca="false">IF(ISNUMBER(L173),INDEX(Scorecard!$D$63:$D$68,SUMPRODUCT(--(Scorecard!$G$63:$G$67&lt;L173))+1),Scorecard!$D$69)</f>
        <v>-0.340582194386522</v>
      </c>
      <c r="AG173" s="0" t="n">
        <f aca="false">Inputs!$B$10+Scorecard!$J$5*Y173+Scorecard!$J$6*Z173+Scorecard!$J$7*AA173+Scorecard!$J$8*AB173+Scorecard!$J$9*AC173+Scorecard!$J$10*AD173+Scorecard!$J$11*AE173+Scorecard!$J$12*AF173</f>
        <v>-6.0237187116035</v>
      </c>
      <c r="AH173" s="0" t="n">
        <f aca="false">MIN(1-Inputs!$B$13,MAX(Inputs!$B$13,1/(1+EXP(-(Inputs!$B$11*AG173+Inputs!$B$12)))))</f>
        <v>0.00198844463897662</v>
      </c>
      <c r="AI173" s="0" t="n">
        <f aca="false">Inputs!$B$9-Inputs!$B$8*AG173</f>
        <v>660.930658463314</v>
      </c>
      <c r="AJ173" s="0" t="n">
        <f aca="false">RANK(AH173,$AH$5:$AH$2004,0)+COUNTIF($AH$4:AH172,AH173)</f>
        <v>1693</v>
      </c>
      <c r="AK173" s="0" t="n">
        <f aca="false">IF(AJ173&lt;=Deciles!$B$5*(Deciles!$B$4+1),INT((AJ173-1)/(Deciles!$B$4+1))+1,Deciles!$B$5+INT((AJ173-1-Deciles!$B$5*(Deciles!$B$4+1))/Deciles!$B$4)+1)</f>
        <v>9</v>
      </c>
    </row>
    <row r="174" customFormat="false" ht="15" hidden="false" customHeight="false" outlineLevel="0" collapsed="false">
      <c r="A174" s="0" t="n">
        <v>4795</v>
      </c>
      <c r="B174" s="0" t="s">
        <v>152</v>
      </c>
      <c r="C174" s="0" t="n">
        <v>817</v>
      </c>
      <c r="D174" s="0" t="n">
        <v>60.8355369567871</v>
      </c>
      <c r="E174" s="0" t="n">
        <v>56.5231857299805</v>
      </c>
      <c r="F174" s="0" t="n">
        <v>34</v>
      </c>
      <c r="G174" s="0" t="n">
        <v>2.89599990844727</v>
      </c>
      <c r="H174" s="0" t="n">
        <v>-3.53733348846436</v>
      </c>
      <c r="I174" s="0" t="n">
        <v>13</v>
      </c>
      <c r="J174" s="0" t="n">
        <v>12.7004222869873</v>
      </c>
      <c r="K174" s="0" t="n">
        <v>3.70000004768372</v>
      </c>
      <c r="L174" s="0" t="n">
        <v>-0.458333253860474</v>
      </c>
      <c r="M174" s="0" t="n">
        <v>4.74415826797485</v>
      </c>
      <c r="N174" s="0" t="n">
        <v>0</v>
      </c>
      <c r="O174" s="0" t="n">
        <v>0</v>
      </c>
      <c r="P174" s="0" t="s">
        <v>144</v>
      </c>
      <c r="Q174" s="0" t="s">
        <v>141</v>
      </c>
      <c r="R174" s="0" t="n">
        <v>1</v>
      </c>
      <c r="S174" s="0" t="s">
        <v>147</v>
      </c>
      <c r="T174" s="0" t="n">
        <v>0</v>
      </c>
      <c r="U174" s="0" t="n">
        <v>327886.2</v>
      </c>
      <c r="V174" s="0" t="n">
        <v>0.000889308808837086</v>
      </c>
      <c r="W174" s="0" t="n">
        <v>682.738037109375</v>
      </c>
      <c r="X174" s="0" t="n">
        <v>0.00077520014019683</v>
      </c>
      <c r="Y174" s="0" t="n">
        <f aca="false">IF(ISNUMBER(C174),INDEX(Scorecard!$D$5:$D$12,SUMPRODUCT(--(Scorecard!$G$5:$G$11&lt;C174))+1),Scorecard!$D$13)</f>
        <v>2.19112706886128</v>
      </c>
      <c r="Z174" s="0" t="n">
        <f aca="false">IF(ISNUMBER(D174),INDEX(Scorecard!$D$14:$D$17,SUMPRODUCT(--(Scorecard!$G$14:$G$16&lt;D174))+1),Scorecard!$D$18)</f>
        <v>0.248677243387958</v>
      </c>
      <c r="AA174" s="0" t="n">
        <f aca="false">IF(ISNUMBER(E174),INDEX(Scorecard!$D$19:$D$26,SUMPRODUCT(--(Scorecard!$G$19:$G$25&lt;E174))+1),Scorecard!$D$27)</f>
        <v>0.285899340811827</v>
      </c>
      <c r="AB174" s="0" t="n">
        <f aca="false">IF(ISNUMBER(F174),INDEX(Scorecard!$D$28:$D$35,SUMPRODUCT(--(Scorecard!$G$28:$G$34&lt;F174))+1),Scorecard!$D$36)</f>
        <v>-0.0008456427959252</v>
      </c>
      <c r="AC174" s="0" t="n">
        <f aca="false">IF(ISNUMBER(H174),INDEX(Scorecard!$D$37:$D$44,SUMPRODUCT(--(Scorecard!$G$37:$G$43&lt;H174))+1),Scorecard!$D$45)</f>
        <v>1.35057635045042</v>
      </c>
      <c r="AD174" s="0" t="n">
        <f aca="false">IF(ISNUMBER(I174),INDEX(Scorecard!$D$46:$D$52,SUMPRODUCT(--(Scorecard!$G$46:$G$51&lt;I174))+1),Scorecard!$D$53)</f>
        <v>-0.114272400683245</v>
      </c>
      <c r="AE174" s="0" t="n">
        <f aca="false">IF(ISNUMBER(K174),INDEX(Scorecard!$D$54:$D$61,SUMPRODUCT(--(Scorecard!$G$54:$G$60&lt;K174))+1),Scorecard!$D$62)</f>
        <v>0.489050497890326</v>
      </c>
      <c r="AF174" s="0" t="n">
        <f aca="false">IF(ISNUMBER(L174),INDEX(Scorecard!$D$63:$D$68,SUMPRODUCT(--(Scorecard!$G$63:$G$67&lt;L174))+1),Scorecard!$D$69)</f>
        <v>0.322484508656054</v>
      </c>
      <c r="AG174" s="0" t="n">
        <f aca="false">Inputs!$B$10+Scorecard!$J$5*Y174+Scorecard!$J$6*Z174+Scorecard!$J$7*AA174+Scorecard!$J$8*AB174+Scorecard!$J$9*AC174+Scorecard!$J$10*AD174+Scorecard!$J$11*AE174+Scorecard!$J$12*AF174</f>
        <v>-6.77950414910814</v>
      </c>
      <c r="AH174" s="0" t="n">
        <f aca="false">MIN(1-Inputs!$B$13,MAX(Inputs!$B$13,1/(1+EXP(-(Inputs!$B$11*AG174+Inputs!$B$12)))))</f>
        <v>0.000889308780545571</v>
      </c>
      <c r="AI174" s="0" t="n">
        <f aca="false">Inputs!$B$9-Inputs!$B$8*AG174</f>
        <v>682.738016516595</v>
      </c>
      <c r="AJ174" s="0" t="n">
        <f aca="false">RANK(AH174,$AH$5:$AH$2004,0)+COUNTIF($AH$4:AH173,AH174)</f>
        <v>1936</v>
      </c>
      <c r="AK174" s="0" t="n">
        <f aca="false">IF(AJ174&lt;=Deciles!$B$5*(Deciles!$B$4+1),INT((AJ174-1)/(Deciles!$B$4+1))+1,Deciles!$B$5+INT((AJ174-1-Deciles!$B$5*(Deciles!$B$4+1))/Deciles!$B$4)+1)</f>
        <v>10</v>
      </c>
    </row>
    <row r="175" customFormat="false" ht="15" hidden="false" customHeight="false" outlineLevel="0" collapsed="false">
      <c r="A175" s="0" t="n">
        <v>4818</v>
      </c>
      <c r="B175" s="0" t="s">
        <v>152</v>
      </c>
      <c r="C175" s="0" t="n">
        <v>807</v>
      </c>
      <c r="D175" s="0" t="n">
        <v>73.060920715332</v>
      </c>
      <c r="E175" s="0" t="n">
        <v>44.2347106933594</v>
      </c>
      <c r="F175" s="0" t="n">
        <v>25</v>
      </c>
      <c r="G175" s="0" t="n">
        <v>3.66599988937378</v>
      </c>
      <c r="H175" s="0" t="n">
        <v>-2.76733350753784</v>
      </c>
      <c r="I175" s="0" t="n">
        <v>81</v>
      </c>
      <c r="J175" s="0" t="n">
        <v>12.3959054946899</v>
      </c>
      <c r="K175" s="0" t="n">
        <v>4.80000019073486</v>
      </c>
      <c r="L175" s="0" t="n">
        <v>-0.458333015441895</v>
      </c>
      <c r="M175" s="0" t="n">
        <v>6.28858137130737</v>
      </c>
      <c r="N175" s="0" t="n">
        <v>0</v>
      </c>
      <c r="O175" s="0" t="n">
        <v>0</v>
      </c>
      <c r="P175" s="0" t="s">
        <v>144</v>
      </c>
      <c r="Q175" s="0" t="s">
        <v>141</v>
      </c>
      <c r="R175" s="0" t="n">
        <v>2</v>
      </c>
      <c r="S175" s="0" t="s">
        <v>149</v>
      </c>
      <c r="T175" s="0" t="n">
        <v>0</v>
      </c>
      <c r="U175" s="0" t="n">
        <v>241809.47</v>
      </c>
      <c r="V175" s="0" t="n">
        <v>0.000487133249407634</v>
      </c>
      <c r="W175" s="0" t="n">
        <v>699.039001464844</v>
      </c>
      <c r="X175" s="0" t="n">
        <v>0.000671621586661786</v>
      </c>
      <c r="Y175" s="0" t="n">
        <f aca="false">IF(ISNUMBER(C175),INDEX(Scorecard!$D$5:$D$12,SUMPRODUCT(--(Scorecard!$G$5:$G$11&lt;C175))+1),Scorecard!$D$13)</f>
        <v>2.19112706886128</v>
      </c>
      <c r="Z175" s="0" t="n">
        <f aca="false">IF(ISNUMBER(D175),INDEX(Scorecard!$D$14:$D$17,SUMPRODUCT(--(Scorecard!$G$14:$G$16&lt;D175))+1),Scorecard!$D$18)</f>
        <v>0.128579646629417</v>
      </c>
      <c r="AA175" s="0" t="n">
        <f aca="false">IF(ISNUMBER(E175),INDEX(Scorecard!$D$19:$D$26,SUMPRODUCT(--(Scorecard!$G$19:$G$25&lt;E175))+1),Scorecard!$D$27)</f>
        <v>0.57899015159425</v>
      </c>
      <c r="AB175" s="0" t="n">
        <f aca="false">IF(ISNUMBER(F175),INDEX(Scorecard!$D$28:$D$35,SUMPRODUCT(--(Scorecard!$G$28:$G$34&lt;F175))+1),Scorecard!$D$36)</f>
        <v>0.349218150643304</v>
      </c>
      <c r="AC175" s="0" t="n">
        <f aca="false">IF(ISNUMBER(H175),INDEX(Scorecard!$D$37:$D$44,SUMPRODUCT(--(Scorecard!$G$37:$G$43&lt;H175))+1),Scorecard!$D$45)</f>
        <v>1.35057635045042</v>
      </c>
      <c r="AD175" s="0" t="n">
        <f aca="false">IF(ISNUMBER(I175),INDEX(Scorecard!$D$46:$D$52,SUMPRODUCT(--(Scorecard!$G$46:$G$51&lt;I175))+1),Scorecard!$D$53)</f>
        <v>0.818882373006414</v>
      </c>
      <c r="AE175" s="0" t="n">
        <f aca="false">IF(ISNUMBER(K175),INDEX(Scorecard!$D$54:$D$61,SUMPRODUCT(--(Scorecard!$G$54:$G$60&lt;K175))+1),Scorecard!$D$62)</f>
        <v>0.409483001259379</v>
      </c>
      <c r="AF175" s="0" t="n">
        <f aca="false">IF(ISNUMBER(L175),INDEX(Scorecard!$D$63:$D$68,SUMPRODUCT(--(Scorecard!$G$63:$G$67&lt;L175))+1),Scorecard!$D$69)</f>
        <v>0.322484508656054</v>
      </c>
      <c r="AG175" s="0" t="n">
        <f aca="false">Inputs!$B$10+Scorecard!$J$5*Y175+Scorecard!$J$6*Z175+Scorecard!$J$7*AA175+Scorecard!$J$8*AB175+Scorecard!$J$9*AC175+Scorecard!$J$10*AD175+Scorecard!$J$11*AE175+Scorecard!$J$12*AF175</f>
        <v>-7.34445423720279</v>
      </c>
      <c r="AH175" s="0" t="n">
        <f aca="false">MIN(1-Inputs!$B$13,MAX(Inputs!$B$13,1/(1+EXP(-(Inputs!$B$11*AG175+Inputs!$B$12)))))</f>
        <v>0.000487133246765339</v>
      </c>
      <c r="AI175" s="0" t="n">
        <f aca="false">Inputs!$B$9-Inputs!$B$8*AG175</f>
        <v>699.039030325474</v>
      </c>
      <c r="AJ175" s="0" t="n">
        <f aca="false">RANK(AH175,$AH$5:$AH$2004,0)+COUNTIF($AH$4:AH174,AH175)</f>
        <v>1988</v>
      </c>
      <c r="AK175" s="0" t="n">
        <f aca="false">IF(AJ175&lt;=Deciles!$B$5*(Deciles!$B$4+1),INT((AJ175-1)/(Deciles!$B$4+1))+1,Deciles!$B$5+INT((AJ175-1-Deciles!$B$5*(Deciles!$B$4+1))/Deciles!$B$4)+1)</f>
        <v>10</v>
      </c>
    </row>
    <row r="176" customFormat="false" ht="15" hidden="false" customHeight="false" outlineLevel="0" collapsed="false">
      <c r="A176" s="0" t="n">
        <v>4879</v>
      </c>
      <c r="B176" s="0" t="s">
        <v>139</v>
      </c>
      <c r="C176" s="0" t="n">
        <v>830</v>
      </c>
      <c r="D176" s="0" t="n">
        <v>90.2485122680664</v>
      </c>
      <c r="E176" s="0" t="n">
        <v>86.7160797119141</v>
      </c>
      <c r="F176" s="0" t="n">
        <v>37</v>
      </c>
      <c r="G176" s="0" t="n">
        <v>2.99499988555908</v>
      </c>
      <c r="H176" s="0" t="n">
        <v>-0.0216667652130127</v>
      </c>
      <c r="I176" s="0" t="n">
        <v>9</v>
      </c>
      <c r="J176" s="0" t="n">
        <v>12.7013235092163</v>
      </c>
      <c r="K176" s="0" t="n">
        <v>5.33333349227905</v>
      </c>
      <c r="L176" s="0" t="n">
        <v>-3.49999952316284</v>
      </c>
      <c r="M176" s="0" t="n">
        <v>2.44867300987244</v>
      </c>
      <c r="N176" s="0" t="n">
        <v>0</v>
      </c>
      <c r="O176" s="0" t="n">
        <v>0</v>
      </c>
      <c r="P176" s="0" t="s">
        <v>144</v>
      </c>
      <c r="Q176" s="0" t="s">
        <v>141</v>
      </c>
      <c r="R176" s="0" t="n">
        <v>2</v>
      </c>
      <c r="S176" s="0" t="s">
        <v>148</v>
      </c>
      <c r="T176" s="0" t="n">
        <v>0</v>
      </c>
      <c r="U176" s="0" t="n">
        <v>328181.88</v>
      </c>
      <c r="V176" s="0" t="n">
        <v>0.00251080072484911</v>
      </c>
      <c r="W176" s="0" t="n">
        <v>654.603820800781</v>
      </c>
      <c r="X176" s="0" t="n">
        <v>0.00267398403957486</v>
      </c>
      <c r="Y176" s="0" t="n">
        <f aca="false">IF(ISNUMBER(C176),INDEX(Scorecard!$D$5:$D$12,SUMPRODUCT(--(Scorecard!$G$5:$G$11&lt;C176))+1),Scorecard!$D$13)</f>
        <v>2.19112706886128</v>
      </c>
      <c r="Z176" s="0" t="n">
        <f aca="false">IF(ISNUMBER(D176),INDEX(Scorecard!$D$14:$D$17,SUMPRODUCT(--(Scorecard!$G$14:$G$16&lt;D176))+1),Scorecard!$D$18)</f>
        <v>-0.361970872710667</v>
      </c>
      <c r="AA176" s="0" t="n">
        <f aca="false">IF(ISNUMBER(E176),INDEX(Scorecard!$D$19:$D$26,SUMPRODUCT(--(Scorecard!$G$19:$G$25&lt;E176))+1),Scorecard!$D$27)</f>
        <v>-0.219855970853228</v>
      </c>
      <c r="AB176" s="0" t="n">
        <f aca="false">IF(ISNUMBER(F176),INDEX(Scorecard!$D$28:$D$35,SUMPRODUCT(--(Scorecard!$G$28:$G$34&lt;F176))+1),Scorecard!$D$36)</f>
        <v>-0.0008456427959252</v>
      </c>
      <c r="AC176" s="0" t="n">
        <f aca="false">IF(ISNUMBER(H176),INDEX(Scorecard!$D$37:$D$44,SUMPRODUCT(--(Scorecard!$G$37:$G$43&lt;H176))+1),Scorecard!$D$45)</f>
        <v>0.330501541082344</v>
      </c>
      <c r="AD176" s="0" t="n">
        <f aca="false">IF(ISNUMBER(I176),INDEX(Scorecard!$D$46:$D$52,SUMPRODUCT(--(Scorecard!$G$46:$G$51&lt;I176))+1),Scorecard!$D$53)</f>
        <v>-0.114272400683245</v>
      </c>
      <c r="AE176" s="0" t="n">
        <f aca="false">IF(ISNUMBER(K176),INDEX(Scorecard!$D$54:$D$61,SUMPRODUCT(--(Scorecard!$G$54:$G$60&lt;K176))+1),Scorecard!$D$62)</f>
        <v>0.126303549215828</v>
      </c>
      <c r="AF176" s="0" t="n">
        <f aca="false">IF(ISNUMBER(L176),INDEX(Scorecard!$D$63:$D$68,SUMPRODUCT(--(Scorecard!$G$63:$G$67&lt;L176))+1),Scorecard!$D$69)</f>
        <v>-0.340582194386522</v>
      </c>
      <c r="AG176" s="0" t="n">
        <f aca="false">Inputs!$B$10+Scorecard!$J$5*Y176+Scorecard!$J$6*Z176+Scorecard!$J$7*AA176+Scorecard!$J$8*AB176+Scorecard!$J$9*AC176+Scorecard!$J$10*AD176+Scorecard!$J$11*AE176+Scorecard!$J$12*AF176</f>
        <v>-5.80444630961321</v>
      </c>
      <c r="AH176" s="0" t="n">
        <f aca="false">MIN(1-Inputs!$B$13,MAX(Inputs!$B$13,1/(1+EXP(-(Inputs!$B$11*AG176+Inputs!$B$12)))))</f>
        <v>0.00251080073715181</v>
      </c>
      <c r="AI176" s="0" t="n">
        <f aca="false">Inputs!$B$9-Inputs!$B$8*AG176</f>
        <v>654.60379432421</v>
      </c>
      <c r="AJ176" s="0" t="n">
        <f aca="false">RANK(AH176,$AH$5:$AH$2004,0)+COUNTIF($AH$4:AH175,AH176)</f>
        <v>1622</v>
      </c>
      <c r="AK176" s="0" t="n">
        <f aca="false">IF(AJ176&lt;=Deciles!$B$5*(Deciles!$B$4+1),INT((AJ176-1)/(Deciles!$B$4+1))+1,Deciles!$B$5+INT((AJ176-1-Deciles!$B$5*(Deciles!$B$4+1))/Deciles!$B$4)+1)</f>
        <v>9</v>
      </c>
    </row>
    <row r="177" customFormat="false" ht="15" hidden="false" customHeight="false" outlineLevel="0" collapsed="false">
      <c r="A177" s="0" t="n">
        <v>4886</v>
      </c>
      <c r="B177" s="0" t="s">
        <v>143</v>
      </c>
      <c r="C177" s="0" t="n">
        <v>789</v>
      </c>
      <c r="D177" s="0" t="n">
        <v>67.1035385131836</v>
      </c>
      <c r="E177" s="0" t="n">
        <v>52.0244445800781</v>
      </c>
      <c r="F177" s="0" t="n">
        <v>50</v>
      </c>
      <c r="G177" s="0" t="n">
        <v>3.76300001144409</v>
      </c>
      <c r="H177" s="0" t="n">
        <v>0.529666662216187</v>
      </c>
      <c r="I177" s="0" t="n">
        <v>43</v>
      </c>
      <c r="J177" s="0" t="n">
        <v>12.4716348648071</v>
      </c>
      <c r="K177" s="0" t="n">
        <v>9.63333320617676</v>
      </c>
      <c r="L177" s="0" t="n">
        <v>5.0717945098877</v>
      </c>
      <c r="M177" s="0" t="n">
        <v>2.57371878623962</v>
      </c>
      <c r="N177" s="0" t="n">
        <v>0</v>
      </c>
      <c r="O177" s="0" t="n">
        <v>0</v>
      </c>
      <c r="P177" s="0" t="s">
        <v>140</v>
      </c>
      <c r="Q177" s="0" t="s">
        <v>141</v>
      </c>
      <c r="R177" s="0" t="n">
        <v>2</v>
      </c>
      <c r="S177" s="0" t="s">
        <v>149</v>
      </c>
      <c r="T177" s="0" t="n">
        <v>0</v>
      </c>
      <c r="U177" s="0" t="n">
        <v>260832.75</v>
      </c>
      <c r="V177" s="0" t="n">
        <v>0.00286074937321246</v>
      </c>
      <c r="W177" s="0" t="n">
        <v>651.062927246094</v>
      </c>
      <c r="X177" s="0" t="n">
        <v>0.00388095970265567</v>
      </c>
      <c r="Y177" s="0" t="n">
        <f aca="false">IF(ISNUMBER(C177),INDEX(Scorecard!$D$5:$D$12,SUMPRODUCT(--(Scorecard!$G$5:$G$11&lt;C177))+1),Scorecard!$D$13)</f>
        <v>2.19112706886128</v>
      </c>
      <c r="Z177" s="0" t="n">
        <f aca="false">IF(ISNUMBER(D177),INDEX(Scorecard!$D$14:$D$17,SUMPRODUCT(--(Scorecard!$G$14:$G$16&lt;D177))+1),Scorecard!$D$18)</f>
        <v>0.128579646629417</v>
      </c>
      <c r="AA177" s="0" t="n">
        <f aca="false">IF(ISNUMBER(E177),INDEX(Scorecard!$D$19:$D$26,SUMPRODUCT(--(Scorecard!$G$19:$G$25&lt;E177))+1),Scorecard!$D$27)</f>
        <v>0.57899015159425</v>
      </c>
      <c r="AB177" s="0" t="n">
        <f aca="false">IF(ISNUMBER(F177),INDEX(Scorecard!$D$28:$D$35,SUMPRODUCT(--(Scorecard!$G$28:$G$34&lt;F177))+1),Scorecard!$D$36)</f>
        <v>-0.400689107298307</v>
      </c>
      <c r="AC177" s="0" t="n">
        <f aca="false">IF(ISNUMBER(H177),INDEX(Scorecard!$D$37:$D$44,SUMPRODUCT(--(Scorecard!$G$37:$G$43&lt;H177))+1),Scorecard!$D$45)</f>
        <v>-0.271229676926091</v>
      </c>
      <c r="AD177" s="0" t="n">
        <f aca="false">IF(ISNUMBER(I177),INDEX(Scorecard!$D$46:$D$52,SUMPRODUCT(--(Scorecard!$G$46:$G$51&lt;I177))+1),Scorecard!$D$53)</f>
        <v>0.818882373006414</v>
      </c>
      <c r="AE177" s="0" t="n">
        <f aca="false">IF(ISNUMBER(K177),INDEX(Scorecard!$D$54:$D$61,SUMPRODUCT(--(Scorecard!$G$54:$G$60&lt;K177))+1),Scorecard!$D$62)</f>
        <v>-0.541917179454542</v>
      </c>
      <c r="AF177" s="0" t="n">
        <f aca="false">IF(ISNUMBER(L177),INDEX(Scorecard!$D$63:$D$68,SUMPRODUCT(--(Scorecard!$G$63:$G$67&lt;L177))+1),Scorecard!$D$69)</f>
        <v>0.322484508656054</v>
      </c>
      <c r="AG177" s="0" t="n">
        <f aca="false">Inputs!$B$10+Scorecard!$J$5*Y177+Scorecard!$J$6*Z177+Scorecard!$J$7*AA177+Scorecard!$J$8*AB177+Scorecard!$J$9*AC177+Scorecard!$J$10*AD177+Scorecard!$J$11*AE177+Scorecard!$J$12*AF177</f>
        <v>-5.68172862053002</v>
      </c>
      <c r="AH177" s="0" t="n">
        <f aca="false">MIN(1-Inputs!$B$13,MAX(Inputs!$B$13,1/(1+EXP(-(Inputs!$B$11*AG177+Inputs!$B$12)))))</f>
        <v>0.00286074943163782</v>
      </c>
      <c r="AI177" s="0" t="n">
        <f aca="false">Inputs!$B$9-Inputs!$B$8*AG177</f>
        <v>651.062910294816</v>
      </c>
      <c r="AJ177" s="0" t="n">
        <f aca="false">RANK(AH177,$AH$5:$AH$2004,0)+COUNTIF($AH$4:AH176,AH177)</f>
        <v>1558</v>
      </c>
      <c r="AK177" s="0" t="n">
        <f aca="false">IF(AJ177&lt;=Deciles!$B$5*(Deciles!$B$4+1),INT((AJ177-1)/(Deciles!$B$4+1))+1,Deciles!$B$5+INT((AJ177-1-Deciles!$B$5*(Deciles!$B$4+1))/Deciles!$B$4)+1)</f>
        <v>8</v>
      </c>
    </row>
    <row r="178" customFormat="false" ht="15" hidden="false" customHeight="false" outlineLevel="0" collapsed="false">
      <c r="A178" s="0" t="n">
        <v>4899</v>
      </c>
      <c r="B178" s="0" t="s">
        <v>157</v>
      </c>
      <c r="C178" s="0" t="n">
        <v>733</v>
      </c>
      <c r="D178" s="0" t="n">
        <v>80</v>
      </c>
      <c r="E178" s="0" t="n">
        <v>51.1854553222656</v>
      </c>
      <c r="F178" s="0" t="n">
        <v>36</v>
      </c>
      <c r="G178" s="0" t="n">
        <v>3.81699991226196</v>
      </c>
      <c r="H178" s="0" t="n">
        <v>-0.066333532333374</v>
      </c>
      <c r="I178" s="0" t="n">
        <v>68</v>
      </c>
      <c r="J178" s="0" t="n">
        <v>11.6115646362305</v>
      </c>
      <c r="K178" s="0" t="n">
        <v>3.82307696342468</v>
      </c>
      <c r="L178" s="0" t="n">
        <v>-0.276922941207886</v>
      </c>
      <c r="M178" s="0" t="n">
        <v>5.51355028152466</v>
      </c>
      <c r="N178" s="0" t="n">
        <v>0</v>
      </c>
      <c r="O178" s="0" t="n">
        <v>0</v>
      </c>
      <c r="P178" s="0" t="s">
        <v>144</v>
      </c>
      <c r="Q178" s="0" t="s">
        <v>141</v>
      </c>
      <c r="R178" s="0" t="n">
        <v>2</v>
      </c>
      <c r="S178" s="0" t="s">
        <v>156</v>
      </c>
      <c r="T178" s="0" t="n">
        <v>0</v>
      </c>
      <c r="U178" s="0" t="n">
        <v>110366.76</v>
      </c>
      <c r="V178" s="0" t="n">
        <v>0.00783630553632975</v>
      </c>
      <c r="W178" s="0" t="n">
        <v>623.655395507813</v>
      </c>
      <c r="X178" s="0" t="n">
        <v>0.00425370829179883</v>
      </c>
      <c r="Y178" s="0" t="n">
        <f aca="false">IF(ISNUMBER(C178),INDEX(Scorecard!$D$5:$D$12,SUMPRODUCT(--(Scorecard!$G$5:$G$11&lt;C178))+1),Scorecard!$D$13)</f>
        <v>-0.0290424113398221</v>
      </c>
      <c r="Z178" s="0" t="n">
        <f aca="false">IF(ISNUMBER(D178),INDEX(Scorecard!$D$14:$D$17,SUMPRODUCT(--(Scorecard!$G$14:$G$16&lt;D178))+1),Scorecard!$D$18)</f>
        <v>0.0505355481560174</v>
      </c>
      <c r="AA178" s="0" t="n">
        <f aca="false">IF(ISNUMBER(E178),INDEX(Scorecard!$D$19:$D$26,SUMPRODUCT(--(Scorecard!$G$19:$G$25&lt;E178))+1),Scorecard!$D$27)</f>
        <v>0.57899015159425</v>
      </c>
      <c r="AB178" s="0" t="n">
        <f aca="false">IF(ISNUMBER(F178),INDEX(Scorecard!$D$28:$D$35,SUMPRODUCT(--(Scorecard!$G$28:$G$34&lt;F178))+1),Scorecard!$D$36)</f>
        <v>-0.0008456427959252</v>
      </c>
      <c r="AC178" s="0" t="n">
        <f aca="false">IF(ISNUMBER(H178),INDEX(Scorecard!$D$37:$D$44,SUMPRODUCT(--(Scorecard!$G$37:$G$43&lt;H178))+1),Scorecard!$D$45)</f>
        <v>0.330501541082344</v>
      </c>
      <c r="AD178" s="0" t="n">
        <f aca="false">IF(ISNUMBER(I178),INDEX(Scorecard!$D$46:$D$52,SUMPRODUCT(--(Scorecard!$G$46:$G$51&lt;I178))+1),Scorecard!$D$53)</f>
        <v>0.818882373006414</v>
      </c>
      <c r="AE178" s="0" t="n">
        <f aca="false">IF(ISNUMBER(K178),INDEX(Scorecard!$D$54:$D$61,SUMPRODUCT(--(Scorecard!$G$54:$G$60&lt;K178))+1),Scorecard!$D$62)</f>
        <v>0.489050497890326</v>
      </c>
      <c r="AF178" s="0" t="n">
        <f aca="false">IF(ISNUMBER(L178),INDEX(Scorecard!$D$63:$D$68,SUMPRODUCT(--(Scorecard!$G$63:$G$67&lt;L178))+1),Scorecard!$D$69)</f>
        <v>0.322484508656054</v>
      </c>
      <c r="AG178" s="0" t="n">
        <f aca="false">Inputs!$B$10+Scorecard!$J$5*Y178+Scorecard!$J$6*Z178+Scorecard!$J$7*AA178+Scorecard!$J$8*AB178+Scorecard!$J$9*AC178+Scorecard!$J$10*AD178+Scorecard!$J$11*AE178+Scorecard!$J$12*AF178</f>
        <v>-4.73185585495513</v>
      </c>
      <c r="AH178" s="0" t="n">
        <f aca="false">MIN(1-Inputs!$B$13,MAX(Inputs!$B$13,1/(1+EXP(-(Inputs!$B$11*AG178+Inputs!$B$12)))))</f>
        <v>0.00783630585803556</v>
      </c>
      <c r="AI178" s="0" t="n">
        <f aca="false">Inputs!$B$9-Inputs!$B$8*AG178</f>
        <v>623.655375727409</v>
      </c>
      <c r="AJ178" s="0" t="n">
        <f aca="false">RANK(AH178,$AH$5:$AH$2004,0)+COUNTIF($AH$4:AH177,AH178)</f>
        <v>988</v>
      </c>
      <c r="AK178" s="0" t="n">
        <f aca="false">IF(AJ178&lt;=Deciles!$B$5*(Deciles!$B$4+1),INT((AJ178-1)/(Deciles!$B$4+1))+1,Deciles!$B$5+INT((AJ178-1-Deciles!$B$5*(Deciles!$B$4+1))/Deciles!$B$4)+1)</f>
        <v>5</v>
      </c>
    </row>
    <row r="179" customFormat="false" ht="15" hidden="false" customHeight="false" outlineLevel="0" collapsed="false">
      <c r="A179" s="0" t="n">
        <v>4938</v>
      </c>
      <c r="B179" s="0" t="s">
        <v>152</v>
      </c>
      <c r="C179" s="0" t="n">
        <v>746</v>
      </c>
      <c r="D179" s="0" t="n">
        <v>83.5191192626953</v>
      </c>
      <c r="E179" s="0" t="n">
        <v>77.7021560668945</v>
      </c>
      <c r="F179" s="0" t="n">
        <v>15</v>
      </c>
      <c r="G179" s="0" t="n">
        <v>3.37100005149841</v>
      </c>
      <c r="H179" s="0" t="n">
        <v>-3.06233334541321</v>
      </c>
      <c r="I179" s="0" t="n">
        <v>16</v>
      </c>
      <c r="J179" s="0" t="n">
        <v>12.8357343673706</v>
      </c>
      <c r="K179" s="0" t="n">
        <v>4.30000019073486</v>
      </c>
      <c r="L179" s="0" t="n">
        <v>-0.458333015441895</v>
      </c>
      <c r="M179" s="0" t="n">
        <v>3.47430324554443</v>
      </c>
      <c r="N179" s="0" t="n">
        <v>0</v>
      </c>
      <c r="O179" s="0" t="n">
        <v>0</v>
      </c>
      <c r="P179" s="0" t="s">
        <v>144</v>
      </c>
      <c r="Q179" s="0" t="s">
        <v>141</v>
      </c>
      <c r="R179" s="0" t="n">
        <v>2</v>
      </c>
      <c r="S179" s="0" t="s">
        <v>159</v>
      </c>
      <c r="T179" s="0" t="n">
        <v>0</v>
      </c>
      <c r="U179" s="0" t="n">
        <v>375395.22</v>
      </c>
      <c r="V179" s="0" t="n">
        <v>0.00334258377552033</v>
      </c>
      <c r="W179" s="0" t="n">
        <v>646.836975097656</v>
      </c>
      <c r="X179" s="0" t="n">
        <v>0.00276283221319318</v>
      </c>
      <c r="Y179" s="0" t="n">
        <f aca="false">IF(ISNUMBER(C179),INDEX(Scorecard!$D$5:$D$12,SUMPRODUCT(--(Scorecard!$G$5:$G$11&lt;C179))+1),Scorecard!$D$13)</f>
        <v>0.488358159108655</v>
      </c>
      <c r="Z179" s="0" t="n">
        <f aca="false">IF(ISNUMBER(D179),INDEX(Scorecard!$D$14:$D$17,SUMPRODUCT(--(Scorecard!$G$14:$G$16&lt;D179))+1),Scorecard!$D$18)</f>
        <v>0.0505355481560174</v>
      </c>
      <c r="AA179" s="0" t="n">
        <f aca="false">IF(ISNUMBER(E179),INDEX(Scorecard!$D$19:$D$26,SUMPRODUCT(--(Scorecard!$G$19:$G$25&lt;E179))+1),Scorecard!$D$27)</f>
        <v>-0.0341578513653732</v>
      </c>
      <c r="AB179" s="0" t="n">
        <f aca="false">IF(ISNUMBER(F179),INDEX(Scorecard!$D$28:$D$35,SUMPRODUCT(--(Scorecard!$G$28:$G$34&lt;F179))+1),Scorecard!$D$36)</f>
        <v>0.624829191519909</v>
      </c>
      <c r="AC179" s="0" t="n">
        <f aca="false">IF(ISNUMBER(H179),INDEX(Scorecard!$D$37:$D$44,SUMPRODUCT(--(Scorecard!$G$37:$G$43&lt;H179))+1),Scorecard!$D$45)</f>
        <v>1.35057635045042</v>
      </c>
      <c r="AD179" s="0" t="n">
        <f aca="false">IF(ISNUMBER(I179),INDEX(Scorecard!$D$46:$D$52,SUMPRODUCT(--(Scorecard!$G$46:$G$51&lt;I179))+1),Scorecard!$D$53)</f>
        <v>-0.114272400683245</v>
      </c>
      <c r="AE179" s="0" t="n">
        <f aca="false">IF(ISNUMBER(K179),INDEX(Scorecard!$D$54:$D$61,SUMPRODUCT(--(Scorecard!$G$54:$G$60&lt;K179))+1),Scorecard!$D$62)</f>
        <v>0.489050497890326</v>
      </c>
      <c r="AF179" s="0" t="n">
        <f aca="false">IF(ISNUMBER(L179),INDEX(Scorecard!$D$63:$D$68,SUMPRODUCT(--(Scorecard!$G$63:$G$67&lt;L179))+1),Scorecard!$D$69)</f>
        <v>0.322484508656054</v>
      </c>
      <c r="AG179" s="0" t="n">
        <f aca="false">Inputs!$B$10+Scorecard!$J$5*Y179+Scorecard!$J$6*Z179+Scorecard!$J$7*AA179+Scorecard!$J$8*AB179+Scorecard!$J$9*AC179+Scorecard!$J$10*AD179+Scorecard!$J$11*AE179+Scorecard!$J$12*AF179</f>
        <v>-5.53526986055405</v>
      </c>
      <c r="AH179" s="0" t="n">
        <f aca="false">MIN(1-Inputs!$B$13,MAX(Inputs!$B$13,1/(1+EXP(-(Inputs!$B$11*AG179+Inputs!$B$12)))))</f>
        <v>0.00334258387369159</v>
      </c>
      <c r="AI179" s="0" t="n">
        <f aca="false">Inputs!$B$9-Inputs!$B$8*AG179</f>
        <v>646.837003760575</v>
      </c>
      <c r="AJ179" s="0" t="n">
        <f aca="false">RANK(AH179,$AH$5:$AH$2004,0)+COUNTIF($AH$4:AH178,AH179)</f>
        <v>1490</v>
      </c>
      <c r="AK179" s="0" t="n">
        <f aca="false">IF(AJ179&lt;=Deciles!$B$5*(Deciles!$B$4+1),INT((AJ179-1)/(Deciles!$B$4+1))+1,Deciles!$B$5+INT((AJ179-1-Deciles!$B$5*(Deciles!$B$4+1))/Deciles!$B$4)+1)</f>
        <v>8</v>
      </c>
    </row>
    <row r="180" customFormat="false" ht="15" hidden="false" customHeight="false" outlineLevel="0" collapsed="false">
      <c r="A180" s="0" t="n">
        <v>4969</v>
      </c>
      <c r="B180" s="0" t="s">
        <v>145</v>
      </c>
      <c r="C180" s="0" t="n">
        <v>696</v>
      </c>
      <c r="D180" s="0" t="n">
        <v>80</v>
      </c>
      <c r="E180" s="0" t="n">
        <v>51.7264060974121</v>
      </c>
      <c r="F180" s="0" t="n">
        <v>20</v>
      </c>
      <c r="G180" s="0" t="n">
        <v>4.80200004577637</v>
      </c>
      <c r="H180" s="0" t="n">
        <v>1.28533339500427</v>
      </c>
      <c r="I180" s="0" t="n">
        <v>77</v>
      </c>
      <c r="J180" s="0" t="n">
        <v>11.9195537567139</v>
      </c>
      <c r="K180" s="0" t="n">
        <v>4.65833330154419</v>
      </c>
      <c r="L180" s="0" t="n">
        <v>-1.875</v>
      </c>
      <c r="M180" s="0" t="n">
        <v>6.02960777282715</v>
      </c>
      <c r="N180" s="0" t="n">
        <v>0</v>
      </c>
      <c r="O180" s="0" t="n">
        <v>0</v>
      </c>
      <c r="P180" s="0" t="s">
        <v>144</v>
      </c>
      <c r="Q180" s="0" t="s">
        <v>141</v>
      </c>
      <c r="R180" s="0" t="n">
        <v>1</v>
      </c>
      <c r="S180" s="0" t="s">
        <v>156</v>
      </c>
      <c r="T180" s="0" t="n">
        <v>0</v>
      </c>
      <c r="U180" s="0" t="n">
        <v>150174.61</v>
      </c>
      <c r="V180" s="0" t="n">
        <v>0.010682225227356</v>
      </c>
      <c r="W180" s="0" t="n">
        <v>615.192749023438</v>
      </c>
      <c r="X180" s="0" t="n">
        <v>0.0115493247285485</v>
      </c>
      <c r="Y180" s="0" t="n">
        <f aca="false">IF(ISNUMBER(C180),INDEX(Scorecard!$D$5:$D$12,SUMPRODUCT(--(Scorecard!$G$5:$G$11&lt;C180))+1),Scorecard!$D$13)</f>
        <v>-0.869677851527538</v>
      </c>
      <c r="Z180" s="0" t="n">
        <f aca="false">IF(ISNUMBER(D180),INDEX(Scorecard!$D$14:$D$17,SUMPRODUCT(--(Scorecard!$G$14:$G$16&lt;D180))+1),Scorecard!$D$18)</f>
        <v>0.0505355481560174</v>
      </c>
      <c r="AA180" s="0" t="n">
        <f aca="false">IF(ISNUMBER(E180),INDEX(Scorecard!$D$19:$D$26,SUMPRODUCT(--(Scorecard!$G$19:$G$25&lt;E180))+1),Scorecard!$D$27)</f>
        <v>0.57899015159425</v>
      </c>
      <c r="AB180" s="0" t="n">
        <f aca="false">IF(ISNUMBER(F180),INDEX(Scorecard!$D$28:$D$35,SUMPRODUCT(--(Scorecard!$G$28:$G$34&lt;F180))+1),Scorecard!$D$36)</f>
        <v>0.624829191519909</v>
      </c>
      <c r="AC180" s="0" t="n">
        <f aca="false">IF(ISNUMBER(H180),INDEX(Scorecard!$D$37:$D$44,SUMPRODUCT(--(Scorecard!$G$37:$G$43&lt;H180))+1),Scorecard!$D$45)</f>
        <v>-0.975503570149195</v>
      </c>
      <c r="AD180" s="0" t="n">
        <f aca="false">IF(ISNUMBER(I180),INDEX(Scorecard!$D$46:$D$52,SUMPRODUCT(--(Scorecard!$G$46:$G$51&lt;I180))+1),Scorecard!$D$53)</f>
        <v>0.818882373006414</v>
      </c>
      <c r="AE180" s="0" t="n">
        <f aca="false">IF(ISNUMBER(K180),INDEX(Scorecard!$D$54:$D$61,SUMPRODUCT(--(Scorecard!$G$54:$G$60&lt;K180))+1),Scorecard!$D$62)</f>
        <v>0.409483001259379</v>
      </c>
      <c r="AF180" s="0" t="n">
        <f aca="false">IF(ISNUMBER(L180),INDEX(Scorecard!$D$63:$D$68,SUMPRODUCT(--(Scorecard!$G$63:$G$67&lt;L180))+1),Scorecard!$D$69)</f>
        <v>-0.340582194386522</v>
      </c>
      <c r="AG180" s="0" t="n">
        <f aca="false">Inputs!$B$10+Scorecard!$J$5*Y180+Scorecard!$J$6*Z180+Scorecard!$J$7*AA180+Scorecard!$J$8*AB180+Scorecard!$J$9*AC180+Scorecard!$J$10*AD180+Scorecard!$J$11*AE180+Scorecard!$J$12*AF180</f>
        <v>-4.43856453046822</v>
      </c>
      <c r="AH180" s="0" t="n">
        <f aca="false">MIN(1-Inputs!$B$13,MAX(Inputs!$B$13,1/(1+EXP(-(Inputs!$B$11*AG180+Inputs!$B$12)))))</f>
        <v>0.0106822254788913</v>
      </c>
      <c r="AI180" s="0" t="n">
        <f aca="false">Inputs!$B$9-Inputs!$B$8*AG180</f>
        <v>615.192776939948</v>
      </c>
      <c r="AJ180" s="0" t="n">
        <f aca="false">RANK(AH180,$AH$5:$AH$2004,0)+COUNTIF($AH$4:AH179,AH180)</f>
        <v>769</v>
      </c>
      <c r="AK180" s="0" t="n">
        <f aca="false">IF(AJ180&lt;=Deciles!$B$5*(Deciles!$B$4+1),INT((AJ180-1)/(Deciles!$B$4+1))+1,Deciles!$B$5+INT((AJ180-1-Deciles!$B$5*(Deciles!$B$4+1))/Deciles!$B$4)+1)</f>
        <v>4</v>
      </c>
    </row>
    <row r="181" customFormat="false" ht="15" hidden="false" customHeight="false" outlineLevel="0" collapsed="false">
      <c r="A181" s="0" t="n">
        <v>5043</v>
      </c>
      <c r="B181" s="0" t="s">
        <v>150</v>
      </c>
      <c r="C181" s="0" t="n">
        <v>759</v>
      </c>
      <c r="D181" s="0" t="n">
        <v>80</v>
      </c>
      <c r="E181" s="0" t="n">
        <v>62.2363357543945</v>
      </c>
      <c r="F181" s="0" t="n">
        <v>35</v>
      </c>
      <c r="G181" s="0" t="n">
        <v>3.66199994087219</v>
      </c>
      <c r="H181" s="0" t="n">
        <v>-2.97133326530457</v>
      </c>
      <c r="I181" s="0" t="n">
        <v>47</v>
      </c>
      <c r="J181" s="0" t="n">
        <v>11.7369651794434</v>
      </c>
      <c r="K181" s="0" t="n">
        <v>4.19999980926514</v>
      </c>
      <c r="L181" s="0" t="n">
        <v>-0.208333492279053</v>
      </c>
      <c r="M181" s="0" t="n">
        <v>6.02960777282715</v>
      </c>
      <c r="N181" s="0" t="n">
        <v>0</v>
      </c>
      <c r="O181" s="0" t="n">
        <v>0</v>
      </c>
      <c r="P181" s="0" t="s">
        <v>144</v>
      </c>
      <c r="Q181" s="0" t="s">
        <v>153</v>
      </c>
      <c r="R181" s="0" t="n">
        <v>1</v>
      </c>
      <c r="S181" s="0" t="s">
        <v>156</v>
      </c>
      <c r="T181" s="0" t="n">
        <v>0</v>
      </c>
      <c r="U181" s="0" t="n">
        <v>125112.12</v>
      </c>
      <c r="V181" s="0" t="n">
        <v>0.00391240883618593</v>
      </c>
      <c r="W181" s="0" t="n">
        <v>642.561401367188</v>
      </c>
      <c r="X181" s="0" t="n">
        <v>0.00347406975924969</v>
      </c>
      <c r="Y181" s="0" t="n">
        <f aca="false">IF(ISNUMBER(C181),INDEX(Scorecard!$D$5:$D$12,SUMPRODUCT(--(Scorecard!$G$5:$G$11&lt;C181))+1),Scorecard!$D$13)</f>
        <v>0.733188958177614</v>
      </c>
      <c r="Z181" s="0" t="n">
        <f aca="false">IF(ISNUMBER(D181),INDEX(Scorecard!$D$14:$D$17,SUMPRODUCT(--(Scorecard!$G$14:$G$16&lt;D181))+1),Scorecard!$D$18)</f>
        <v>0.0505355481560174</v>
      </c>
      <c r="AA181" s="0" t="n">
        <f aca="false">IF(ISNUMBER(E181),INDEX(Scorecard!$D$19:$D$26,SUMPRODUCT(--(Scorecard!$G$19:$G$25&lt;E181))+1),Scorecard!$D$27)</f>
        <v>0.233621608745691</v>
      </c>
      <c r="AB181" s="0" t="n">
        <f aca="false">IF(ISNUMBER(F181),INDEX(Scorecard!$D$28:$D$35,SUMPRODUCT(--(Scorecard!$G$28:$G$34&lt;F181))+1),Scorecard!$D$36)</f>
        <v>-0.0008456427959252</v>
      </c>
      <c r="AC181" s="0" t="n">
        <f aca="false">IF(ISNUMBER(H181),INDEX(Scorecard!$D$37:$D$44,SUMPRODUCT(--(Scorecard!$G$37:$G$43&lt;H181))+1),Scorecard!$D$45)</f>
        <v>1.35057635045042</v>
      </c>
      <c r="AD181" s="0" t="n">
        <f aca="false">IF(ISNUMBER(I181),INDEX(Scorecard!$D$46:$D$52,SUMPRODUCT(--(Scorecard!$G$46:$G$51&lt;I181))+1),Scorecard!$D$53)</f>
        <v>0.818882373006414</v>
      </c>
      <c r="AE181" s="0" t="n">
        <f aca="false">IF(ISNUMBER(K181),INDEX(Scorecard!$D$54:$D$61,SUMPRODUCT(--(Scorecard!$G$54:$G$60&lt;K181))+1),Scorecard!$D$62)</f>
        <v>0.489050497890326</v>
      </c>
      <c r="AF181" s="0" t="n">
        <f aca="false">IF(ISNUMBER(L181),INDEX(Scorecard!$D$63:$D$68,SUMPRODUCT(--(Scorecard!$G$63:$G$67&lt;L181))+1),Scorecard!$D$69)</f>
        <v>0.322484508656054</v>
      </c>
      <c r="AG181" s="0" t="n">
        <f aca="false">Inputs!$B$10+Scorecard!$J$5*Y181+Scorecard!$J$6*Z181+Scorecard!$J$7*AA181+Scorecard!$J$8*AB181+Scorecard!$J$9*AC181+Scorecard!$J$10*AD181+Scorecard!$J$11*AE181+Scorecard!$J$12*AF181</f>
        <v>-5.38708790376728</v>
      </c>
      <c r="AH181" s="0" t="n">
        <f aca="false">MIN(1-Inputs!$B$13,MAX(Inputs!$B$13,1/(1+EXP(-(Inputs!$B$11*AG181+Inputs!$B$12)))))</f>
        <v>0.00391240861792861</v>
      </c>
      <c r="AI181" s="0" t="n">
        <f aca="false">Inputs!$B$9-Inputs!$B$8*AG181</f>
        <v>642.561376276465</v>
      </c>
      <c r="AJ181" s="0" t="n">
        <f aca="false">RANK(AH181,$AH$5:$AH$2004,0)+COUNTIF($AH$4:AH180,AH181)</f>
        <v>1388</v>
      </c>
      <c r="AK181" s="0" t="n">
        <f aca="false">IF(AJ181&lt;=Deciles!$B$5*(Deciles!$B$4+1),INT((AJ181-1)/(Deciles!$B$4+1))+1,Deciles!$B$5+INT((AJ181-1-Deciles!$B$5*(Deciles!$B$4+1))/Deciles!$B$4)+1)</f>
        <v>7</v>
      </c>
    </row>
    <row r="182" customFormat="false" ht="15" hidden="false" customHeight="false" outlineLevel="0" collapsed="false">
      <c r="A182" s="0" t="n">
        <v>5096</v>
      </c>
      <c r="B182" s="0" t="s">
        <v>157</v>
      </c>
      <c r="C182" s="0" t="n">
        <v>768</v>
      </c>
      <c r="D182" s="0" t="n">
        <v>89.8983154296875</v>
      </c>
      <c r="E182" s="0" t="n">
        <v>77.6355514526367</v>
      </c>
      <c r="F182" s="0" t="n">
        <v>43</v>
      </c>
      <c r="G182" s="0" t="n">
        <v>4.5770001411438</v>
      </c>
      <c r="H182" s="0" t="n">
        <v>0.693666696548462</v>
      </c>
      <c r="I182" s="0" t="n">
        <v>21</v>
      </c>
      <c r="J182" s="0" t="n">
        <v>12.2634420394898</v>
      </c>
      <c r="K182" s="0" t="n">
        <v>4.8230767250061</v>
      </c>
      <c r="L182" s="0" t="n">
        <v>-0.276923179626465</v>
      </c>
      <c r="M182" s="0" t="n">
        <v>6.69991636276245</v>
      </c>
      <c r="N182" s="0" t="n">
        <v>0</v>
      </c>
      <c r="O182" s="0" t="n">
        <v>0</v>
      </c>
      <c r="P182" s="0" t="s">
        <v>140</v>
      </c>
      <c r="Q182" s="0" t="s">
        <v>160</v>
      </c>
      <c r="R182" s="0" t="n">
        <v>2</v>
      </c>
      <c r="S182" s="0" t="s">
        <v>154</v>
      </c>
      <c r="T182" s="0" t="n">
        <v>0</v>
      </c>
      <c r="U182" s="0" t="n">
        <v>211809.36</v>
      </c>
      <c r="V182" s="0" t="n">
        <v>0.00821175612509251</v>
      </c>
      <c r="W182" s="0" t="n">
        <v>622.378540039063</v>
      </c>
      <c r="X182" s="0" t="n">
        <v>0.00638779764994979</v>
      </c>
      <c r="Y182" s="0" t="n">
        <f aca="false">IF(ISNUMBER(C182),INDEX(Scorecard!$D$5:$D$12,SUMPRODUCT(--(Scorecard!$G$5:$G$11&lt;C182))+1),Scorecard!$D$13)</f>
        <v>1.23750384304241</v>
      </c>
      <c r="Z182" s="0" t="n">
        <f aca="false">IF(ISNUMBER(D182),INDEX(Scorecard!$D$14:$D$17,SUMPRODUCT(--(Scorecard!$G$14:$G$16&lt;D182))+1),Scorecard!$D$18)</f>
        <v>-0.361970872710667</v>
      </c>
      <c r="AA182" s="0" t="n">
        <f aca="false">IF(ISNUMBER(E182),INDEX(Scorecard!$D$19:$D$26,SUMPRODUCT(--(Scorecard!$G$19:$G$25&lt;E182))+1),Scorecard!$D$27)</f>
        <v>-0.0341578513653732</v>
      </c>
      <c r="AB182" s="0" t="n">
        <f aca="false">IF(ISNUMBER(F182),INDEX(Scorecard!$D$28:$D$35,SUMPRODUCT(--(Scorecard!$G$28:$G$34&lt;F182))+1),Scorecard!$D$36)</f>
        <v>-0.309727037437117</v>
      </c>
      <c r="AC182" s="0" t="n">
        <f aca="false">IF(ISNUMBER(H182),INDEX(Scorecard!$D$37:$D$44,SUMPRODUCT(--(Scorecard!$G$37:$G$43&lt;H182))+1),Scorecard!$D$45)</f>
        <v>-0.569454719285959</v>
      </c>
      <c r="AD182" s="0" t="n">
        <f aca="false">IF(ISNUMBER(I182),INDEX(Scorecard!$D$46:$D$52,SUMPRODUCT(--(Scorecard!$G$46:$G$51&lt;I182))+1),Scorecard!$D$53)</f>
        <v>-0.108777051091409</v>
      </c>
      <c r="AE182" s="0" t="n">
        <f aca="false">IF(ISNUMBER(K182),INDEX(Scorecard!$D$54:$D$61,SUMPRODUCT(--(Scorecard!$G$54:$G$60&lt;K182))+1),Scorecard!$D$62)</f>
        <v>0.214429354789033</v>
      </c>
      <c r="AF182" s="0" t="n">
        <f aca="false">IF(ISNUMBER(L182),INDEX(Scorecard!$D$63:$D$68,SUMPRODUCT(--(Scorecard!$G$63:$G$67&lt;L182))+1),Scorecard!$D$69)</f>
        <v>0.322484508656054</v>
      </c>
      <c r="AG182" s="0" t="n">
        <f aca="false">Inputs!$B$10+Scorecard!$J$5*Y182+Scorecard!$J$6*Z182+Scorecard!$J$7*AA182+Scorecard!$J$8*AB182+Scorecard!$J$9*AC182+Scorecard!$J$10*AD182+Scorecard!$J$11*AE182+Scorecard!$J$12*AF182</f>
        <v>-4.68760440336325</v>
      </c>
      <c r="AH182" s="0" t="n">
        <f aca="false">MIN(1-Inputs!$B$13,MAX(Inputs!$B$13,1/(1+EXP(-(Inputs!$B$11*AG182+Inputs!$B$12)))))</f>
        <v>0.00821175585964594</v>
      </c>
      <c r="AI182" s="0" t="n">
        <f aca="false">Inputs!$B$9-Inputs!$B$8*AG182</f>
        <v>622.378548732134</v>
      </c>
      <c r="AJ182" s="0" t="n">
        <f aca="false">RANK(AH182,$AH$5:$AH$2004,0)+COUNTIF($AH$4:AH181,AH182)</f>
        <v>951</v>
      </c>
      <c r="AK182" s="0" t="n">
        <f aca="false">IF(AJ182&lt;=Deciles!$B$5*(Deciles!$B$4+1),INT((AJ182-1)/(Deciles!$B$4+1))+1,Deciles!$B$5+INT((AJ182-1-Deciles!$B$5*(Deciles!$B$4+1))/Deciles!$B$4)+1)</f>
        <v>5</v>
      </c>
    </row>
    <row r="183" customFormat="false" ht="15" hidden="false" customHeight="false" outlineLevel="0" collapsed="false">
      <c r="A183" s="0" t="n">
        <v>5119</v>
      </c>
      <c r="B183" s="0" t="s">
        <v>139</v>
      </c>
      <c r="C183" s="0" t="n">
        <v>772</v>
      </c>
      <c r="D183" s="0" t="n">
        <v>80</v>
      </c>
      <c r="E183" s="0" t="n">
        <v>76.4332962036133</v>
      </c>
      <c r="F183" s="0" t="n">
        <v>40</v>
      </c>
      <c r="G183" s="0" t="n">
        <v>3.35700011253357</v>
      </c>
      <c r="H183" s="0" t="n">
        <v>0.340333461761475</v>
      </c>
      <c r="I183" s="0" t="n">
        <v>7</v>
      </c>
      <c r="J183" s="0" t="n">
        <v>11.9960746765137</v>
      </c>
      <c r="K183" s="0" t="n">
        <v>5.53333330154419</v>
      </c>
      <c r="L183" s="0" t="n">
        <v>-3.50000047683716</v>
      </c>
      <c r="M183" s="0" t="n">
        <v>3.47430467605591</v>
      </c>
      <c r="N183" s="0" t="n">
        <v>0</v>
      </c>
      <c r="O183" s="0" t="n">
        <v>0</v>
      </c>
      <c r="P183" s="0" t="s">
        <v>140</v>
      </c>
      <c r="Q183" s="0" t="s">
        <v>141</v>
      </c>
      <c r="R183" s="0" t="n">
        <v>1</v>
      </c>
      <c r="S183" s="0" t="s">
        <v>156</v>
      </c>
      <c r="T183" s="0" t="n">
        <v>0</v>
      </c>
      <c r="U183" s="0" t="n">
        <v>162117.25</v>
      </c>
      <c r="V183" s="0" t="n">
        <v>0.00622772099450231</v>
      </c>
      <c r="W183" s="0" t="n">
        <v>629.917419433594</v>
      </c>
      <c r="X183" s="0" t="n">
        <v>0.00627565057948232</v>
      </c>
      <c r="Y183" s="0" t="n">
        <f aca="false">IF(ISNUMBER(C183),INDEX(Scorecard!$D$5:$D$12,SUMPRODUCT(--(Scorecard!$G$5:$G$11&lt;C183))+1),Scorecard!$D$13)</f>
        <v>1.23750384304241</v>
      </c>
      <c r="Z183" s="0" t="n">
        <f aca="false">IF(ISNUMBER(D183),INDEX(Scorecard!$D$14:$D$17,SUMPRODUCT(--(Scorecard!$G$14:$G$16&lt;D183))+1),Scorecard!$D$18)</f>
        <v>0.0505355481560174</v>
      </c>
      <c r="AA183" s="0" t="n">
        <f aca="false">IF(ISNUMBER(E183),INDEX(Scorecard!$D$19:$D$26,SUMPRODUCT(--(Scorecard!$G$19:$G$25&lt;E183))+1),Scorecard!$D$27)</f>
        <v>-0.0341578513653732</v>
      </c>
      <c r="AB183" s="0" t="n">
        <f aca="false">IF(ISNUMBER(F183),INDEX(Scorecard!$D$28:$D$35,SUMPRODUCT(--(Scorecard!$G$28:$G$34&lt;F183))+1),Scorecard!$D$36)</f>
        <v>-0.132616866359722</v>
      </c>
      <c r="AC183" s="0" t="n">
        <f aca="false">IF(ISNUMBER(H183),INDEX(Scorecard!$D$37:$D$44,SUMPRODUCT(--(Scorecard!$G$37:$G$43&lt;H183))+1),Scorecard!$D$45)</f>
        <v>-0.0679520129233634</v>
      </c>
      <c r="AD183" s="0" t="n">
        <f aca="false">IF(ISNUMBER(I183),INDEX(Scorecard!$D$46:$D$52,SUMPRODUCT(--(Scorecard!$G$46:$G$51&lt;I183))+1),Scorecard!$D$53)</f>
        <v>-0.114272400683245</v>
      </c>
      <c r="AE183" s="0" t="n">
        <f aca="false">IF(ISNUMBER(K183),INDEX(Scorecard!$D$54:$D$61,SUMPRODUCT(--(Scorecard!$G$54:$G$60&lt;K183))+1),Scorecard!$D$62)</f>
        <v>0.0151758992857273</v>
      </c>
      <c r="AF183" s="0" t="n">
        <f aca="false">IF(ISNUMBER(L183),INDEX(Scorecard!$D$63:$D$68,SUMPRODUCT(--(Scorecard!$G$63:$G$67&lt;L183))+1),Scorecard!$D$69)</f>
        <v>-0.340582194386522</v>
      </c>
      <c r="AG183" s="0" t="n">
        <f aca="false">Inputs!$B$10+Scorecard!$J$5*Y183+Scorecard!$J$6*Z183+Scorecard!$J$7*AA183+Scorecard!$J$8*AB183+Scorecard!$J$9*AC183+Scorecard!$J$10*AD183+Scorecard!$J$11*AE183+Scorecard!$J$12*AF183</f>
        <v>-4.94888141377996</v>
      </c>
      <c r="AH183" s="0" t="n">
        <f aca="false">MIN(1-Inputs!$B$13,MAX(Inputs!$B$13,1/(1+EXP(-(Inputs!$B$11*AG183+Inputs!$B$12)))))</f>
        <v>0.00622772079074086</v>
      </c>
      <c r="AI183" s="0" t="n">
        <f aca="false">Inputs!$B$9-Inputs!$B$8*AG183</f>
        <v>629.917409676664</v>
      </c>
      <c r="AJ183" s="0" t="n">
        <f aca="false">RANK(AH183,$AH$5:$AH$2004,0)+COUNTIF($AH$4:AH182,AH183)</f>
        <v>1121</v>
      </c>
      <c r="AK183" s="0" t="n">
        <f aca="false">IF(AJ183&lt;=Deciles!$B$5*(Deciles!$B$4+1),INT((AJ183-1)/(Deciles!$B$4+1))+1,Deciles!$B$5+INT((AJ183-1-Deciles!$B$5*(Deciles!$B$4+1))/Deciles!$B$4)+1)</f>
        <v>6</v>
      </c>
    </row>
    <row r="184" customFormat="false" ht="15" hidden="false" customHeight="false" outlineLevel="0" collapsed="false">
      <c r="A184" s="0" t="n">
        <v>5134</v>
      </c>
      <c r="B184" s="0" t="s">
        <v>155</v>
      </c>
      <c r="C184" s="0" t="n">
        <v>771</v>
      </c>
      <c r="D184" s="0" t="n">
        <v>84.6070556640625</v>
      </c>
      <c r="E184" s="0" t="n">
        <v>74.766242980957</v>
      </c>
      <c r="F184" s="0" t="n">
        <v>39</v>
      </c>
      <c r="G184" s="0" t="n">
        <v>2.98000001907349</v>
      </c>
      <c r="H184" s="0" t="n">
        <v>-2.75333309173584</v>
      </c>
      <c r="I184" s="0" t="n">
        <v>18</v>
      </c>
      <c r="J184" s="0" t="n">
        <v>12.6226768493652</v>
      </c>
      <c r="K184" s="0" t="n">
        <v>5.00833320617676</v>
      </c>
      <c r="L184" s="0" t="n">
        <v>-1.125</v>
      </c>
      <c r="M184" s="0" t="n">
        <v>6.2885799407959</v>
      </c>
      <c r="N184" s="0" t="n">
        <v>0</v>
      </c>
      <c r="O184" s="0" t="n">
        <v>0</v>
      </c>
      <c r="P184" s="0" t="s">
        <v>144</v>
      </c>
      <c r="Q184" s="0" t="s">
        <v>141</v>
      </c>
      <c r="R184" s="0" t="n">
        <v>1</v>
      </c>
      <c r="S184" s="0" t="s">
        <v>149</v>
      </c>
      <c r="T184" s="0" t="n">
        <v>0</v>
      </c>
      <c r="U184" s="0" t="n">
        <v>303360.34</v>
      </c>
      <c r="V184" s="0" t="n">
        <v>0.00503244949504733</v>
      </c>
      <c r="W184" s="0" t="n">
        <v>635.717407226563</v>
      </c>
      <c r="X184" s="0" t="n">
        <v>0.00401148898527026</v>
      </c>
      <c r="Y184" s="0" t="n">
        <f aca="false">IF(ISNUMBER(C184),INDEX(Scorecard!$D$5:$D$12,SUMPRODUCT(--(Scorecard!$G$5:$G$11&lt;C184))+1),Scorecard!$D$13)</f>
        <v>1.23750384304241</v>
      </c>
      <c r="Z184" s="0" t="n">
        <f aca="false">IF(ISNUMBER(D184),INDEX(Scorecard!$D$14:$D$17,SUMPRODUCT(--(Scorecard!$G$14:$G$16&lt;D184))+1),Scorecard!$D$18)</f>
        <v>0.0505355481560174</v>
      </c>
      <c r="AA184" s="0" t="n">
        <f aca="false">IF(ISNUMBER(E184),INDEX(Scorecard!$D$19:$D$26,SUMPRODUCT(--(Scorecard!$G$19:$G$25&lt;E184))+1),Scorecard!$D$27)</f>
        <v>-0.0341578513653732</v>
      </c>
      <c r="AB184" s="0" t="n">
        <f aca="false">IF(ISNUMBER(F184),INDEX(Scorecard!$D$28:$D$35,SUMPRODUCT(--(Scorecard!$G$28:$G$34&lt;F184))+1),Scorecard!$D$36)</f>
        <v>-0.132616866359722</v>
      </c>
      <c r="AC184" s="0" t="n">
        <f aca="false">IF(ISNUMBER(H184),INDEX(Scorecard!$D$37:$D$44,SUMPRODUCT(--(Scorecard!$G$37:$G$43&lt;H184))+1),Scorecard!$D$45)</f>
        <v>1.35057635045042</v>
      </c>
      <c r="AD184" s="0" t="n">
        <f aca="false">IF(ISNUMBER(I184),INDEX(Scorecard!$D$46:$D$52,SUMPRODUCT(--(Scorecard!$G$46:$G$51&lt;I184))+1),Scorecard!$D$53)</f>
        <v>-0.114272400683245</v>
      </c>
      <c r="AE184" s="0" t="n">
        <f aca="false">IF(ISNUMBER(K184),INDEX(Scorecard!$D$54:$D$61,SUMPRODUCT(--(Scorecard!$G$54:$G$60&lt;K184))+1),Scorecard!$D$62)</f>
        <v>0.214429354789033</v>
      </c>
      <c r="AF184" s="0" t="n">
        <f aca="false">IF(ISNUMBER(L184),INDEX(Scorecard!$D$63:$D$68,SUMPRODUCT(--(Scorecard!$G$63:$G$67&lt;L184))+1),Scorecard!$D$69)</f>
        <v>-0.340582194386522</v>
      </c>
      <c r="AG184" s="0" t="n">
        <f aca="false">Inputs!$B$10+Scorecard!$J$5*Y184+Scorecard!$J$6*Z184+Scorecard!$J$7*AA184+Scorecard!$J$8*AB184+Scorecard!$J$9*AC184+Scorecard!$J$10*AD184+Scorecard!$J$11*AE184+Scorecard!$J$12*AF184</f>
        <v>-5.14989437627763</v>
      </c>
      <c r="AH184" s="0" t="n">
        <f aca="false">MIN(1-Inputs!$B$13,MAX(Inputs!$B$13,1/(1+EXP(-(Inputs!$B$11*AG184+Inputs!$B$12)))))</f>
        <v>0.00503244955855661</v>
      </c>
      <c r="AI184" s="0" t="n">
        <f aca="false">Inputs!$B$9-Inputs!$B$8*AG184</f>
        <v>635.717417759659</v>
      </c>
      <c r="AJ184" s="0" t="n">
        <f aca="false">RANK(AH184,$AH$5:$AH$2004,0)+COUNTIF($AH$4:AH183,AH184)</f>
        <v>1246</v>
      </c>
      <c r="AK184" s="0" t="n">
        <f aca="false">IF(AJ184&lt;=Deciles!$B$5*(Deciles!$B$4+1),INT((AJ184-1)/(Deciles!$B$4+1))+1,Deciles!$B$5+INT((AJ184-1-Deciles!$B$5*(Deciles!$B$4+1))/Deciles!$B$4)+1)</f>
        <v>7</v>
      </c>
    </row>
    <row r="185" customFormat="false" ht="15" hidden="false" customHeight="false" outlineLevel="0" collapsed="false">
      <c r="A185" s="0" t="n">
        <v>5187</v>
      </c>
      <c r="B185" s="0" t="s">
        <v>157</v>
      </c>
      <c r="C185" s="0" t="n">
        <v>725</v>
      </c>
      <c r="D185" s="0" t="n">
        <v>80</v>
      </c>
      <c r="E185" s="0" t="n">
        <v>55.143482208252</v>
      </c>
      <c r="F185" s="0" t="n">
        <v>36</v>
      </c>
      <c r="G185" s="0" t="n">
        <v>3.84100008010864</v>
      </c>
      <c r="H185" s="0" t="n">
        <v>-0.0423333644866943</v>
      </c>
      <c r="I185" s="0" t="n">
        <v>67</v>
      </c>
      <c r="J185" s="0" t="n">
        <v>12.0054883956909</v>
      </c>
      <c r="K185" s="0" t="n">
        <v>3.72307682037354</v>
      </c>
      <c r="L185" s="0" t="n">
        <v>-0.276923179626465</v>
      </c>
      <c r="M185" s="0" t="n">
        <v>4.3403639793396</v>
      </c>
      <c r="N185" s="0" t="n">
        <v>0</v>
      </c>
      <c r="O185" s="0" t="n">
        <v>0</v>
      </c>
      <c r="P185" s="0" t="s">
        <v>144</v>
      </c>
      <c r="Q185" s="0" t="s">
        <v>141</v>
      </c>
      <c r="R185" s="0" t="n">
        <v>2</v>
      </c>
      <c r="S185" s="0" t="s">
        <v>142</v>
      </c>
      <c r="T185" s="0" t="n">
        <v>0</v>
      </c>
      <c r="U185" s="0" t="n">
        <v>163650.47</v>
      </c>
      <c r="V185" s="0" t="n">
        <v>0.00880342908203602</v>
      </c>
      <c r="W185" s="0" t="n">
        <v>620.479431152344</v>
      </c>
      <c r="X185" s="0" t="n">
        <v>0.00373794906772673</v>
      </c>
      <c r="Y185" s="0" t="n">
        <f aca="false">IF(ISNUMBER(C185),INDEX(Scorecard!$D$5:$D$12,SUMPRODUCT(--(Scorecard!$G$5:$G$11&lt;C185))+1),Scorecard!$D$13)</f>
        <v>-0.0290424113398221</v>
      </c>
      <c r="Z185" s="0" t="n">
        <f aca="false">IF(ISNUMBER(D185),INDEX(Scorecard!$D$14:$D$17,SUMPRODUCT(--(Scorecard!$G$14:$G$16&lt;D185))+1),Scorecard!$D$18)</f>
        <v>0.0505355481560174</v>
      </c>
      <c r="AA185" s="0" t="n">
        <f aca="false">IF(ISNUMBER(E185),INDEX(Scorecard!$D$19:$D$26,SUMPRODUCT(--(Scorecard!$G$19:$G$25&lt;E185))+1),Scorecard!$D$27)</f>
        <v>0.285899340811827</v>
      </c>
      <c r="AB185" s="0" t="n">
        <f aca="false">IF(ISNUMBER(F185),INDEX(Scorecard!$D$28:$D$35,SUMPRODUCT(--(Scorecard!$G$28:$G$34&lt;F185))+1),Scorecard!$D$36)</f>
        <v>-0.0008456427959252</v>
      </c>
      <c r="AC185" s="0" t="n">
        <f aca="false">IF(ISNUMBER(H185),INDEX(Scorecard!$D$37:$D$44,SUMPRODUCT(--(Scorecard!$G$37:$G$43&lt;H185))+1),Scorecard!$D$45)</f>
        <v>0.330501541082344</v>
      </c>
      <c r="AD185" s="0" t="n">
        <f aca="false">IF(ISNUMBER(I185),INDEX(Scorecard!$D$46:$D$52,SUMPRODUCT(--(Scorecard!$G$46:$G$51&lt;I185))+1),Scorecard!$D$53)</f>
        <v>0.818882373006414</v>
      </c>
      <c r="AE185" s="0" t="n">
        <f aca="false">IF(ISNUMBER(K185),INDEX(Scorecard!$D$54:$D$61,SUMPRODUCT(--(Scorecard!$G$54:$G$60&lt;K185))+1),Scorecard!$D$62)</f>
        <v>0.489050497890326</v>
      </c>
      <c r="AF185" s="0" t="n">
        <f aca="false">IF(ISNUMBER(L185),INDEX(Scorecard!$D$63:$D$68,SUMPRODUCT(--(Scorecard!$G$63:$G$67&lt;L185))+1),Scorecard!$D$69)</f>
        <v>0.322484508656054</v>
      </c>
      <c r="AG185" s="0" t="n">
        <f aca="false">Inputs!$B$10+Scorecard!$J$5*Y185+Scorecard!$J$6*Z185+Scorecard!$J$7*AA185+Scorecard!$J$8*AB185+Scorecard!$J$9*AC185+Scorecard!$J$10*AD185+Scorecard!$J$11*AE185+Scorecard!$J$12*AF185</f>
        <v>-4.62178559423451</v>
      </c>
      <c r="AH185" s="0" t="n">
        <f aca="false">MIN(1-Inputs!$B$13,MAX(Inputs!$B$13,1/(1+EXP(-(Inputs!$B$11*AG185+Inputs!$B$12)))))</f>
        <v>0.00880342907389845</v>
      </c>
      <c r="AI185" s="0" t="n">
        <f aca="false">Inputs!$B$9-Inputs!$B$8*AG185</f>
        <v>620.479419341589</v>
      </c>
      <c r="AJ185" s="0" t="n">
        <f aca="false">RANK(AH185,$AH$5:$AH$2004,0)+COUNTIF($AH$4:AH184,AH185)</f>
        <v>901</v>
      </c>
      <c r="AK185" s="0" t="n">
        <f aca="false">IF(AJ185&lt;=Deciles!$B$5*(Deciles!$B$4+1),INT((AJ185-1)/(Deciles!$B$4+1))+1,Deciles!$B$5+INT((AJ185-1-Deciles!$B$5*(Deciles!$B$4+1))/Deciles!$B$4)+1)</f>
        <v>5</v>
      </c>
    </row>
    <row r="186" customFormat="false" ht="15" hidden="false" customHeight="false" outlineLevel="0" collapsed="false">
      <c r="A186" s="0" t="n">
        <v>5193</v>
      </c>
      <c r="B186" s="0" t="s">
        <v>145</v>
      </c>
      <c r="C186" s="0" t="n">
        <v>709</v>
      </c>
      <c r="D186" s="0" t="n">
        <v>80</v>
      </c>
      <c r="E186" s="0" t="n">
        <v>42.7937889099121</v>
      </c>
      <c r="F186" s="0" t="n">
        <v>26</v>
      </c>
      <c r="G186" s="0" t="n">
        <v>4.31899976730347</v>
      </c>
      <c r="H186" s="0" t="n">
        <v>0.802333116531372</v>
      </c>
      <c r="I186" s="0" t="n">
        <v>117</v>
      </c>
      <c r="J186" s="0" t="n">
        <v>12.0314159393311</v>
      </c>
      <c r="K186" s="0" t="n">
        <v>4.15833330154419</v>
      </c>
      <c r="L186" s="0" t="n">
        <v>-1.875</v>
      </c>
      <c r="M186" s="0" t="n">
        <v>4.74416494369507</v>
      </c>
      <c r="N186" s="0" t="n">
        <v>0</v>
      </c>
      <c r="O186" s="0" t="n">
        <v>0</v>
      </c>
      <c r="P186" s="0" t="s">
        <v>144</v>
      </c>
      <c r="Q186" s="0" t="s">
        <v>141</v>
      </c>
      <c r="R186" s="0" t="n">
        <v>2</v>
      </c>
      <c r="S186" s="0" t="s">
        <v>147</v>
      </c>
      <c r="T186" s="0" t="n">
        <v>0</v>
      </c>
      <c r="U186" s="0" t="n">
        <v>167948.98</v>
      </c>
      <c r="V186" s="0" t="n">
        <v>0.0116666192188859</v>
      </c>
      <c r="W186" s="0" t="n">
        <v>612.780090332031</v>
      </c>
      <c r="X186" s="0" t="n">
        <v>0.00806467980146408</v>
      </c>
      <c r="Y186" s="0" t="n">
        <f aca="false">IF(ISNUMBER(C186),INDEX(Scorecard!$D$5:$D$12,SUMPRODUCT(--(Scorecard!$G$5:$G$11&lt;C186))+1),Scorecard!$D$13)</f>
        <v>-0.513000642971656</v>
      </c>
      <c r="Z186" s="0" t="n">
        <f aca="false">IF(ISNUMBER(D186),INDEX(Scorecard!$D$14:$D$17,SUMPRODUCT(--(Scorecard!$G$14:$G$16&lt;D186))+1),Scorecard!$D$18)</f>
        <v>0.0505355481560174</v>
      </c>
      <c r="AA186" s="0" t="n">
        <f aca="false">IF(ISNUMBER(E186),INDEX(Scorecard!$D$19:$D$26,SUMPRODUCT(--(Scorecard!$G$19:$G$25&lt;E186))+1),Scorecard!$D$27)</f>
        <v>0.57899015159425</v>
      </c>
      <c r="AB186" s="0" t="n">
        <f aca="false">IF(ISNUMBER(F186),INDEX(Scorecard!$D$28:$D$35,SUMPRODUCT(--(Scorecard!$G$28:$G$34&lt;F186))+1),Scorecard!$D$36)</f>
        <v>0.165097008946478</v>
      </c>
      <c r="AC186" s="0" t="n">
        <f aca="false">IF(ISNUMBER(H186),INDEX(Scorecard!$D$37:$D$44,SUMPRODUCT(--(Scorecard!$G$37:$G$43&lt;H186))+1),Scorecard!$D$45)</f>
        <v>-0.569454719285959</v>
      </c>
      <c r="AD186" s="0" t="n">
        <f aca="false">IF(ISNUMBER(I186),INDEX(Scorecard!$D$46:$D$52,SUMPRODUCT(--(Scorecard!$G$46:$G$51&lt;I186))+1),Scorecard!$D$53)</f>
        <v>0.818882373006414</v>
      </c>
      <c r="AE186" s="0" t="n">
        <f aca="false">IF(ISNUMBER(K186),INDEX(Scorecard!$D$54:$D$61,SUMPRODUCT(--(Scorecard!$G$54:$G$60&lt;K186))+1),Scorecard!$D$62)</f>
        <v>0.489050497890326</v>
      </c>
      <c r="AF186" s="0" t="n">
        <f aca="false">IF(ISNUMBER(L186),INDEX(Scorecard!$D$63:$D$68,SUMPRODUCT(--(Scorecard!$G$63:$G$67&lt;L186))+1),Scorecard!$D$69)</f>
        <v>-0.340582194386522</v>
      </c>
      <c r="AG186" s="0" t="n">
        <f aca="false">Inputs!$B$10+Scorecard!$J$5*Y186+Scorecard!$J$6*Z186+Scorecard!$J$7*AA186+Scorecard!$J$8*AB186+Scorecard!$J$9*AC186+Scorecard!$J$10*AD186+Scorecard!$J$11*AE186+Scorecard!$J$12*AF186</f>
        <v>-4.35494793413866</v>
      </c>
      <c r="AH186" s="0" t="n">
        <f aca="false">MIN(1-Inputs!$B$13,MAX(Inputs!$B$13,1/(1+EXP(-(Inputs!$B$11*AG186+Inputs!$B$12)))))</f>
        <v>0.0116666190407678</v>
      </c>
      <c r="AI186" s="0" t="n">
        <f aca="false">Inputs!$B$9-Inputs!$B$8*AG186</f>
        <v>612.780111962735</v>
      </c>
      <c r="AJ186" s="0" t="n">
        <f aca="false">RANK(AH186,$AH$5:$AH$2004,0)+COUNTIF($AH$4:AH185,AH186)</f>
        <v>725</v>
      </c>
      <c r="AK186" s="0" t="n">
        <f aca="false">IF(AJ186&lt;=Deciles!$B$5*(Deciles!$B$4+1),INT((AJ186-1)/(Deciles!$B$4+1))+1,Deciles!$B$5+INT((AJ186-1-Deciles!$B$5*(Deciles!$B$4+1))/Deciles!$B$4)+1)</f>
        <v>4</v>
      </c>
    </row>
    <row r="187" customFormat="false" ht="15" hidden="false" customHeight="false" outlineLevel="0" collapsed="false">
      <c r="A187" s="0" t="n">
        <v>5200</v>
      </c>
      <c r="B187" s="0" t="s">
        <v>139</v>
      </c>
      <c r="C187" s="0" t="n">
        <v>723</v>
      </c>
      <c r="D187" s="0" t="n">
        <v>80</v>
      </c>
      <c r="E187" s="0" t="n">
        <v>79.5624313354492</v>
      </c>
      <c r="F187" s="0" t="n">
        <v>30</v>
      </c>
      <c r="G187" s="0" t="n">
        <v>3.33100008964539</v>
      </c>
      <c r="H187" s="0" t="n">
        <v>0.314333438873291</v>
      </c>
      <c r="I187" s="0" t="n">
        <v>1</v>
      </c>
      <c r="J187" s="0" t="n">
        <v>12.7862749099731</v>
      </c>
      <c r="K187" s="0" t="n">
        <v>5.03333330154419</v>
      </c>
      <c r="L187" s="0" t="n">
        <v>-3.50000047683716</v>
      </c>
      <c r="M187" s="0" t="n">
        <v>2.74066424369812</v>
      </c>
      <c r="N187" s="0" t="n">
        <v>0</v>
      </c>
      <c r="O187" s="0" t="n">
        <v>0</v>
      </c>
      <c r="P187" s="0" t="s">
        <v>144</v>
      </c>
      <c r="Q187" s="0" t="s">
        <v>141</v>
      </c>
      <c r="R187" s="0" t="n">
        <v>2</v>
      </c>
      <c r="S187" s="0" t="s">
        <v>147</v>
      </c>
      <c r="T187" s="0" t="n">
        <v>0</v>
      </c>
      <c r="U187" s="0" t="n">
        <v>357279.97</v>
      </c>
      <c r="V187" s="0" t="n">
        <v>0.01473902259022</v>
      </c>
      <c r="W187" s="0" t="n">
        <v>606.369140625</v>
      </c>
      <c r="X187" s="0" t="n">
        <v>0.00739093031734228</v>
      </c>
      <c r="Y187" s="0" t="n">
        <f aca="false">IF(ISNUMBER(C187),INDEX(Scorecard!$D$5:$D$12,SUMPRODUCT(--(Scorecard!$G$5:$G$11&lt;C187))+1),Scorecard!$D$13)</f>
        <v>-0.0290424113398221</v>
      </c>
      <c r="Z187" s="0" t="n">
        <f aca="false">IF(ISNUMBER(D187),INDEX(Scorecard!$D$14:$D$17,SUMPRODUCT(--(Scorecard!$G$14:$G$16&lt;D187))+1),Scorecard!$D$18)</f>
        <v>0.0505355481560174</v>
      </c>
      <c r="AA187" s="0" t="n">
        <f aca="false">IF(ISNUMBER(E187),INDEX(Scorecard!$D$19:$D$26,SUMPRODUCT(--(Scorecard!$G$19:$G$25&lt;E187))+1),Scorecard!$D$27)</f>
        <v>-0.0341578513653732</v>
      </c>
      <c r="AB187" s="0" t="n">
        <f aca="false">IF(ISNUMBER(F187),INDEX(Scorecard!$D$28:$D$35,SUMPRODUCT(--(Scorecard!$G$28:$G$34&lt;F187))+1),Scorecard!$D$36)</f>
        <v>0.126913191054783</v>
      </c>
      <c r="AC187" s="0" t="n">
        <f aca="false">IF(ISNUMBER(H187),INDEX(Scorecard!$D$37:$D$44,SUMPRODUCT(--(Scorecard!$G$37:$G$43&lt;H187))+1),Scorecard!$D$45)</f>
        <v>-0.0679520129233634</v>
      </c>
      <c r="AD187" s="0" t="n">
        <f aca="false">IF(ISNUMBER(I187),INDEX(Scorecard!$D$46:$D$52,SUMPRODUCT(--(Scorecard!$G$46:$G$51&lt;I187))+1),Scorecard!$D$53)</f>
        <v>-0.161534840507194</v>
      </c>
      <c r="AE187" s="0" t="n">
        <f aca="false">IF(ISNUMBER(K187),INDEX(Scorecard!$D$54:$D$61,SUMPRODUCT(--(Scorecard!$G$54:$G$60&lt;K187))+1),Scorecard!$D$62)</f>
        <v>0.214429354789033</v>
      </c>
      <c r="AF187" s="0" t="n">
        <f aca="false">IF(ISNUMBER(L187),INDEX(Scorecard!$D$63:$D$68,SUMPRODUCT(--(Scorecard!$G$63:$G$67&lt;L187))+1),Scorecard!$D$69)</f>
        <v>-0.340582194386522</v>
      </c>
      <c r="AG187" s="0" t="n">
        <f aca="false">Inputs!$B$10+Scorecard!$J$5*Y187+Scorecard!$J$6*Z187+Scorecard!$J$7*AA187+Scorecard!$J$8*AB187+Scorecard!$J$9*AC187+Scorecard!$J$10*AD187+Scorecard!$J$11*AE187+Scorecard!$J$12*AF187</f>
        <v>-4.13276041394762</v>
      </c>
      <c r="AH187" s="0" t="n">
        <f aca="false">MIN(1-Inputs!$B$13,MAX(Inputs!$B$13,1/(1+EXP(-(Inputs!$B$11*AG187+Inputs!$B$12)))))</f>
        <v>0.0147390226348767</v>
      </c>
      <c r="AI187" s="0" t="n">
        <f aca="false">Inputs!$B$9-Inputs!$B$8*AG187</f>
        <v>606.369135292195</v>
      </c>
      <c r="AJ187" s="0" t="n">
        <f aca="false">RANK(AH187,$AH$5:$AH$2004,0)+COUNTIF($AH$4:AH186,AH187)</f>
        <v>602</v>
      </c>
      <c r="AK187" s="0" t="n">
        <f aca="false">IF(AJ187&lt;=Deciles!$B$5*(Deciles!$B$4+1),INT((AJ187-1)/(Deciles!$B$4+1))+1,Deciles!$B$5+INT((AJ187-1-Deciles!$B$5*(Deciles!$B$4+1))/Deciles!$B$4)+1)</f>
        <v>4</v>
      </c>
    </row>
    <row r="188" customFormat="false" ht="15" hidden="false" customHeight="false" outlineLevel="0" collapsed="false">
      <c r="A188" s="0" t="n">
        <v>5202</v>
      </c>
      <c r="B188" s="0" t="s">
        <v>158</v>
      </c>
      <c r="C188" s="0" t="n">
        <v>760</v>
      </c>
      <c r="D188" s="0" t="n">
        <v>79.1802597045898</v>
      </c>
      <c r="E188" s="0" t="n">
        <v>59.292724609375</v>
      </c>
      <c r="F188" s="0" t="n">
        <v>43</v>
      </c>
      <c r="G188" s="0" t="n">
        <v>4.31199979782105</v>
      </c>
      <c r="H188" s="0" t="n">
        <v>1.39533305168152</v>
      </c>
      <c r="I188" s="0" t="n">
        <v>72</v>
      </c>
      <c r="J188" s="0" t="n">
        <v>11.7903699874878</v>
      </c>
      <c r="K188" s="0" t="n">
        <v>6.63333320617676</v>
      </c>
      <c r="L188" s="0" t="n">
        <v>2.71025633811951</v>
      </c>
      <c r="M188" s="0" t="n">
        <v>0.285017788410187</v>
      </c>
      <c r="N188" s="0" t="n">
        <v>0</v>
      </c>
      <c r="O188" s="0" t="n">
        <v>0</v>
      </c>
      <c r="P188" s="0" t="s">
        <v>140</v>
      </c>
      <c r="Q188" s="0" t="s">
        <v>160</v>
      </c>
      <c r="R188" s="0" t="n">
        <v>1</v>
      </c>
      <c r="S188" s="0" t="s">
        <v>159</v>
      </c>
      <c r="T188" s="0" t="n">
        <v>0</v>
      </c>
      <c r="U188" s="0" t="n">
        <v>131975.34</v>
      </c>
      <c r="V188" s="0" t="n">
        <v>0.0123874433338642</v>
      </c>
      <c r="W188" s="0" t="n">
        <v>611.137817382813</v>
      </c>
      <c r="X188" s="0" t="n">
        <v>0.0084361769258976</v>
      </c>
      <c r="Y188" s="0" t="n">
        <f aca="false">IF(ISNUMBER(C188),INDEX(Scorecard!$D$5:$D$12,SUMPRODUCT(--(Scorecard!$G$5:$G$11&lt;C188))+1),Scorecard!$D$13)</f>
        <v>0.733188958177614</v>
      </c>
      <c r="Z188" s="0" t="n">
        <f aca="false">IF(ISNUMBER(D188),INDEX(Scorecard!$D$14:$D$17,SUMPRODUCT(--(Scorecard!$G$14:$G$16&lt;D188))+1),Scorecard!$D$18)</f>
        <v>0.0505355481560174</v>
      </c>
      <c r="AA188" s="0" t="n">
        <f aca="false">IF(ISNUMBER(E188),INDEX(Scorecard!$D$19:$D$26,SUMPRODUCT(--(Scorecard!$G$19:$G$25&lt;E188))+1),Scorecard!$D$27)</f>
        <v>0.267179331770092</v>
      </c>
      <c r="AB188" s="0" t="n">
        <f aca="false">IF(ISNUMBER(F188),INDEX(Scorecard!$D$28:$D$35,SUMPRODUCT(--(Scorecard!$G$28:$G$34&lt;F188))+1),Scorecard!$D$36)</f>
        <v>-0.309727037437117</v>
      </c>
      <c r="AC188" s="0" t="n">
        <f aca="false">IF(ISNUMBER(H188),INDEX(Scorecard!$D$37:$D$44,SUMPRODUCT(--(Scorecard!$G$37:$G$43&lt;H188))+1),Scorecard!$D$45)</f>
        <v>-0.975503570149195</v>
      </c>
      <c r="AD188" s="0" t="n">
        <f aca="false">IF(ISNUMBER(I188),INDEX(Scorecard!$D$46:$D$52,SUMPRODUCT(--(Scorecard!$G$46:$G$51&lt;I188))+1),Scorecard!$D$53)</f>
        <v>0.818882373006414</v>
      </c>
      <c r="AE188" s="0" t="n">
        <f aca="false">IF(ISNUMBER(K188),INDEX(Scorecard!$D$54:$D$61,SUMPRODUCT(--(Scorecard!$G$54:$G$60&lt;K188))+1),Scorecard!$D$62)</f>
        <v>-0.357264871923982</v>
      </c>
      <c r="AF188" s="0" t="n">
        <f aca="false">IF(ISNUMBER(L188),INDEX(Scorecard!$D$63:$D$68,SUMPRODUCT(--(Scorecard!$G$63:$G$67&lt;L188))+1),Scorecard!$D$69)</f>
        <v>0.322484508656054</v>
      </c>
      <c r="AG188" s="0" t="n">
        <f aca="false">Inputs!$B$10+Scorecard!$J$5*Y188+Scorecard!$J$6*Z188+Scorecard!$J$7*AA188+Scorecard!$J$8*AB188+Scorecard!$J$9*AC188+Scorecard!$J$10*AD188+Scorecard!$J$11*AE188+Scorecard!$J$12*AF188</f>
        <v>-4.29803056131131</v>
      </c>
      <c r="AH188" s="0" t="n">
        <f aca="false">MIN(1-Inputs!$B$13,MAX(Inputs!$B$13,1/(1+EXP(-(Inputs!$B$11*AG188+Inputs!$B$12)))))</f>
        <v>0.0123874431789972</v>
      </c>
      <c r="AI188" s="0" t="n">
        <f aca="false">Inputs!$B$9-Inputs!$B$8*AG188</f>
        <v>611.137823732366</v>
      </c>
      <c r="AJ188" s="0" t="n">
        <f aca="false">RANK(AH188,$AH$5:$AH$2004,0)+COUNTIF($AH$4:AH187,AH188)</f>
        <v>697</v>
      </c>
      <c r="AK188" s="0" t="n">
        <f aca="false">IF(AJ188&lt;=Deciles!$B$5*(Deciles!$B$4+1),INT((AJ188-1)/(Deciles!$B$4+1))+1,Deciles!$B$5+INT((AJ188-1-Deciles!$B$5*(Deciles!$B$4+1))/Deciles!$B$4)+1)</f>
        <v>4</v>
      </c>
    </row>
    <row r="189" customFormat="false" ht="15" hidden="false" customHeight="false" outlineLevel="0" collapsed="false">
      <c r="A189" s="0" t="n">
        <v>5312</v>
      </c>
      <c r="B189" s="0" t="s">
        <v>143</v>
      </c>
      <c r="C189" s="0" t="n">
        <v>761</v>
      </c>
      <c r="D189" s="0" t="n">
        <v>80</v>
      </c>
      <c r="E189" s="0" t="n">
        <v>77.3124847412109</v>
      </c>
      <c r="F189" s="0" t="n">
        <v>33</v>
      </c>
      <c r="G189" s="0" t="n">
        <v>3.95499992370606</v>
      </c>
      <c r="H189" s="0" t="n">
        <v>0.721666574478149</v>
      </c>
      <c r="I189" s="0" t="n">
        <v>12</v>
      </c>
      <c r="J189" s="0" t="n">
        <v>12.0699949264526</v>
      </c>
      <c r="K189" s="0" t="n">
        <v>9.3333330154419</v>
      </c>
      <c r="L189" s="0" t="n">
        <v>5.0717945098877</v>
      </c>
      <c r="M189" s="0" t="n">
        <v>1.63963341712952</v>
      </c>
      <c r="N189" s="0" t="n">
        <v>0</v>
      </c>
      <c r="O189" s="0" t="n">
        <v>0</v>
      </c>
      <c r="P189" s="0" t="s">
        <v>140</v>
      </c>
      <c r="Q189" s="0" t="s">
        <v>141</v>
      </c>
      <c r="R189" s="0" t="n">
        <v>1</v>
      </c>
      <c r="S189" s="0" t="s">
        <v>162</v>
      </c>
      <c r="T189" s="0" t="n">
        <v>0</v>
      </c>
      <c r="U189" s="0" t="n">
        <v>174554.95</v>
      </c>
      <c r="V189" s="0" t="n">
        <v>0.0139984739944339</v>
      </c>
      <c r="W189" s="0" t="n">
        <v>607.784606933594</v>
      </c>
      <c r="X189" s="0" t="n">
        <v>0.0115271620452404</v>
      </c>
      <c r="Y189" s="0" t="n">
        <f aca="false">IF(ISNUMBER(C189),INDEX(Scorecard!$D$5:$D$12,SUMPRODUCT(--(Scorecard!$G$5:$G$11&lt;C189))+1),Scorecard!$D$13)</f>
        <v>0.733188958177614</v>
      </c>
      <c r="Z189" s="0" t="n">
        <f aca="false">IF(ISNUMBER(D189),INDEX(Scorecard!$D$14:$D$17,SUMPRODUCT(--(Scorecard!$G$14:$G$16&lt;D189))+1),Scorecard!$D$18)</f>
        <v>0.0505355481560174</v>
      </c>
      <c r="AA189" s="0" t="n">
        <f aca="false">IF(ISNUMBER(E189),INDEX(Scorecard!$D$19:$D$26,SUMPRODUCT(--(Scorecard!$G$19:$G$25&lt;E189))+1),Scorecard!$D$27)</f>
        <v>-0.0341578513653732</v>
      </c>
      <c r="AB189" s="0" t="n">
        <f aca="false">IF(ISNUMBER(F189),INDEX(Scorecard!$D$28:$D$35,SUMPRODUCT(--(Scorecard!$G$28:$G$34&lt;F189))+1),Scorecard!$D$36)</f>
        <v>-0.0008456427959252</v>
      </c>
      <c r="AC189" s="0" t="n">
        <f aca="false">IF(ISNUMBER(H189),INDEX(Scorecard!$D$37:$D$44,SUMPRODUCT(--(Scorecard!$G$37:$G$43&lt;H189))+1),Scorecard!$D$45)</f>
        <v>-0.569454719285959</v>
      </c>
      <c r="AD189" s="0" t="n">
        <f aca="false">IF(ISNUMBER(I189),INDEX(Scorecard!$D$46:$D$52,SUMPRODUCT(--(Scorecard!$G$46:$G$51&lt;I189))+1),Scorecard!$D$53)</f>
        <v>-0.114272400683245</v>
      </c>
      <c r="AE189" s="0" t="n">
        <f aca="false">IF(ISNUMBER(K189),INDEX(Scorecard!$D$54:$D$61,SUMPRODUCT(--(Scorecard!$G$54:$G$60&lt;K189))+1),Scorecard!$D$62)</f>
        <v>-0.541917179454542</v>
      </c>
      <c r="AF189" s="0" t="n">
        <f aca="false">IF(ISNUMBER(L189),INDEX(Scorecard!$D$63:$D$68,SUMPRODUCT(--(Scorecard!$G$63:$G$67&lt;L189))+1),Scorecard!$D$69)</f>
        <v>0.322484508656054</v>
      </c>
      <c r="AG189" s="0" t="n">
        <f aca="false">Inputs!$B$10+Scorecard!$J$5*Y189+Scorecard!$J$6*Z189+Scorecard!$J$7*AA189+Scorecard!$J$8*AB189+Scorecard!$J$9*AC189+Scorecard!$J$10*AD189+Scorecard!$J$11*AE189+Scorecard!$J$12*AF189</f>
        <v>-4.18181793981764</v>
      </c>
      <c r="AH189" s="0" t="n">
        <f aca="false">MIN(1-Inputs!$B$13,MAX(Inputs!$B$13,1/(1+EXP(-(Inputs!$B$11*AG189+Inputs!$B$12)))))</f>
        <v>0.0139984737576514</v>
      </c>
      <c r="AI189" s="0" t="n">
        <f aca="false">Inputs!$B$9-Inputs!$B$8*AG189</f>
        <v>607.784636278014</v>
      </c>
      <c r="AJ189" s="0" t="n">
        <f aca="false">RANK(AH189,$AH$5:$AH$2004,0)+COUNTIF($AH$4:AH188,AH189)</f>
        <v>630</v>
      </c>
      <c r="AK189" s="0" t="n">
        <f aca="false">IF(AJ189&lt;=Deciles!$B$5*(Deciles!$B$4+1),INT((AJ189-1)/(Deciles!$B$4+1))+1,Deciles!$B$5+INT((AJ189-1-Deciles!$B$5*(Deciles!$B$4+1))/Deciles!$B$4)+1)</f>
        <v>4</v>
      </c>
    </row>
    <row r="190" customFormat="false" ht="15" hidden="false" customHeight="false" outlineLevel="0" collapsed="false">
      <c r="A190" s="0" t="n">
        <v>5322</v>
      </c>
      <c r="B190" s="0" t="s">
        <v>145</v>
      </c>
      <c r="C190" s="0" t="n">
        <v>700</v>
      </c>
      <c r="D190" s="0" t="n">
        <v>84.2639999389648</v>
      </c>
      <c r="E190" s="0" t="n">
        <v>76.6350631713867</v>
      </c>
      <c r="F190" s="0" t="n">
        <v>35</v>
      </c>
      <c r="G190" s="0" t="n">
        <v>3.62899994850159</v>
      </c>
      <c r="H190" s="0" t="n">
        <v>0.112333297729492</v>
      </c>
      <c r="I190" s="0" t="n">
        <v>18</v>
      </c>
      <c r="J190" s="0" t="n">
        <v>11.316481590271</v>
      </c>
      <c r="K190" s="0" t="n">
        <v>5.25833320617676</v>
      </c>
      <c r="L190" s="0" t="n">
        <v>-1.875</v>
      </c>
      <c r="M190" s="0" t="n">
        <v>6.28858280181885</v>
      </c>
      <c r="N190" s="0" t="n">
        <v>0</v>
      </c>
      <c r="O190" s="0" t="n">
        <v>0</v>
      </c>
      <c r="P190" s="0" t="s">
        <v>140</v>
      </c>
      <c r="Q190" s="0" t="s">
        <v>153</v>
      </c>
      <c r="R190" s="0" t="n">
        <v>2</v>
      </c>
      <c r="S190" s="0" t="s">
        <v>149</v>
      </c>
      <c r="T190" s="0" t="n">
        <v>0</v>
      </c>
      <c r="U190" s="0" t="n">
        <v>82164.72</v>
      </c>
      <c r="V190" s="0" t="n">
        <v>0.04320327937603</v>
      </c>
      <c r="W190" s="0" t="n">
        <v>576.470397949219</v>
      </c>
      <c r="X190" s="0" t="n">
        <v>0.034110888838768</v>
      </c>
      <c r="Y190" s="0" t="n">
        <f aca="false">IF(ISNUMBER(C190),INDEX(Scorecard!$D$5:$D$12,SUMPRODUCT(--(Scorecard!$G$5:$G$11&lt;C190))+1),Scorecard!$D$13)</f>
        <v>-0.869677851527538</v>
      </c>
      <c r="Z190" s="0" t="n">
        <f aca="false">IF(ISNUMBER(D190),INDEX(Scorecard!$D$14:$D$17,SUMPRODUCT(--(Scorecard!$G$14:$G$16&lt;D190))+1),Scorecard!$D$18)</f>
        <v>0.0505355481560174</v>
      </c>
      <c r="AA190" s="0" t="n">
        <f aca="false">IF(ISNUMBER(E190),INDEX(Scorecard!$D$19:$D$26,SUMPRODUCT(--(Scorecard!$G$19:$G$25&lt;E190))+1),Scorecard!$D$27)</f>
        <v>-0.0341578513653732</v>
      </c>
      <c r="AB190" s="0" t="n">
        <f aca="false">IF(ISNUMBER(F190),INDEX(Scorecard!$D$28:$D$35,SUMPRODUCT(--(Scorecard!$G$28:$G$34&lt;F190))+1),Scorecard!$D$36)</f>
        <v>-0.0008456427959252</v>
      </c>
      <c r="AC190" s="0" t="n">
        <f aca="false">IF(ISNUMBER(H190),INDEX(Scorecard!$D$37:$D$44,SUMPRODUCT(--(Scorecard!$G$37:$G$43&lt;H190))+1),Scorecard!$D$45)</f>
        <v>0.102184252677548</v>
      </c>
      <c r="AD190" s="0" t="n">
        <f aca="false">IF(ISNUMBER(I190),INDEX(Scorecard!$D$46:$D$52,SUMPRODUCT(--(Scorecard!$G$46:$G$51&lt;I190))+1),Scorecard!$D$53)</f>
        <v>-0.114272400683245</v>
      </c>
      <c r="AE190" s="0" t="n">
        <f aca="false">IF(ISNUMBER(K190),INDEX(Scorecard!$D$54:$D$61,SUMPRODUCT(--(Scorecard!$G$54:$G$60&lt;K190))+1),Scorecard!$D$62)</f>
        <v>0.126303549215828</v>
      </c>
      <c r="AF190" s="0" t="n">
        <f aca="false">IF(ISNUMBER(L190),INDEX(Scorecard!$D$63:$D$68,SUMPRODUCT(--(Scorecard!$G$63:$G$67&lt;L190))+1),Scorecard!$D$69)</f>
        <v>-0.340582194386522</v>
      </c>
      <c r="AG190" s="0" t="n">
        <f aca="false">Inputs!$B$10+Scorecard!$J$5*Y190+Scorecard!$J$6*Z190+Scorecard!$J$7*AA190+Scorecard!$J$8*AB190+Scorecard!$J$9*AC190+Scorecard!$J$10*AD190+Scorecard!$J$11*AE190+Scorecard!$J$12*AF190</f>
        <v>-3.09654981842733</v>
      </c>
      <c r="AH190" s="0" t="n">
        <f aca="false">MIN(1-Inputs!$B$13,MAX(Inputs!$B$13,1/(1+EXP(-(Inputs!$B$11*AG190+Inputs!$B$12)))))</f>
        <v>0.0432032793145928</v>
      </c>
      <c r="AI190" s="0" t="n">
        <f aca="false">Inputs!$B$9-Inputs!$B$8*AG190</f>
        <v>576.47041754272</v>
      </c>
      <c r="AJ190" s="0" t="n">
        <f aca="false">RANK(AH190,$AH$5:$AH$2004,0)+COUNTIF($AH$4:AH189,AH190)</f>
        <v>186</v>
      </c>
      <c r="AK190" s="0" t="n">
        <f aca="false">IF(AJ190&lt;=Deciles!$B$5*(Deciles!$B$4+1),INT((AJ190-1)/(Deciles!$B$4+1))+1,Deciles!$B$5+INT((AJ190-1-Deciles!$B$5*(Deciles!$B$4+1))/Deciles!$B$4)+1)</f>
        <v>1</v>
      </c>
    </row>
    <row r="191" customFormat="false" ht="15" hidden="false" customHeight="false" outlineLevel="0" collapsed="false">
      <c r="A191" s="0" t="n">
        <v>5332</v>
      </c>
      <c r="B191" s="0" t="s">
        <v>145</v>
      </c>
      <c r="C191" s="0" t="n">
        <v>761</v>
      </c>
      <c r="D191" s="0" t="n">
        <v>87.5209197998047</v>
      </c>
      <c r="E191" s="0" t="n">
        <v>82.7928009033203</v>
      </c>
      <c r="F191" s="0" t="n">
        <v>30</v>
      </c>
      <c r="G191" s="0" t="n">
        <v>3.2039999961853</v>
      </c>
      <c r="H191" s="0" t="n">
        <v>-0.312666654586792</v>
      </c>
      <c r="I191" s="0" t="n">
        <v>10</v>
      </c>
      <c r="J191" s="0" t="n">
        <v>11.9644165039063</v>
      </c>
      <c r="K191" s="0" t="n">
        <v>4.15833330154419</v>
      </c>
      <c r="L191" s="0" t="n">
        <v>-1.875</v>
      </c>
      <c r="M191" s="0" t="n">
        <v>4.74416494369507</v>
      </c>
      <c r="N191" s="0" t="n">
        <v>0</v>
      </c>
      <c r="O191" s="0" t="n">
        <v>0</v>
      </c>
      <c r="P191" s="0" t="s">
        <v>144</v>
      </c>
      <c r="Q191" s="0" t="s">
        <v>153</v>
      </c>
      <c r="R191" s="0" t="n">
        <v>2</v>
      </c>
      <c r="S191" s="0" t="s">
        <v>147</v>
      </c>
      <c r="T191" s="0" t="n">
        <v>0</v>
      </c>
      <c r="U191" s="0" t="n">
        <v>157065.25</v>
      </c>
      <c r="V191" s="0" t="n">
        <v>0.00723819248378277</v>
      </c>
      <c r="W191" s="0" t="n">
        <v>625.820495605469</v>
      </c>
      <c r="X191" s="0" t="n">
        <v>0.00613558478653431</v>
      </c>
      <c r="Y191" s="0" t="n">
        <f aca="false">IF(ISNUMBER(C191),INDEX(Scorecard!$D$5:$D$12,SUMPRODUCT(--(Scorecard!$G$5:$G$11&lt;C191))+1),Scorecard!$D$13)</f>
        <v>0.733188958177614</v>
      </c>
      <c r="Z191" s="0" t="n">
        <f aca="false">IF(ISNUMBER(D191),INDEX(Scorecard!$D$14:$D$17,SUMPRODUCT(--(Scorecard!$G$14:$G$16&lt;D191))+1),Scorecard!$D$18)</f>
        <v>-0.361970872710667</v>
      </c>
      <c r="AA191" s="0" t="n">
        <f aca="false">IF(ISNUMBER(E191),INDEX(Scorecard!$D$19:$D$26,SUMPRODUCT(--(Scorecard!$G$19:$G$25&lt;E191))+1),Scorecard!$D$27)</f>
        <v>-0.219855970853228</v>
      </c>
      <c r="AB191" s="0" t="n">
        <f aca="false">IF(ISNUMBER(F191),INDEX(Scorecard!$D$28:$D$35,SUMPRODUCT(--(Scorecard!$G$28:$G$34&lt;F191))+1),Scorecard!$D$36)</f>
        <v>0.126913191054783</v>
      </c>
      <c r="AC191" s="0" t="n">
        <f aca="false">IF(ISNUMBER(H191),INDEX(Scorecard!$D$37:$D$44,SUMPRODUCT(--(Scorecard!$G$37:$G$43&lt;H191))+1),Scorecard!$D$45)</f>
        <v>0.769716833645565</v>
      </c>
      <c r="AD191" s="0" t="n">
        <f aca="false">IF(ISNUMBER(I191),INDEX(Scorecard!$D$46:$D$52,SUMPRODUCT(--(Scorecard!$G$46:$G$51&lt;I191))+1),Scorecard!$D$53)</f>
        <v>-0.114272400683245</v>
      </c>
      <c r="AE191" s="0" t="n">
        <f aca="false">IF(ISNUMBER(K191),INDEX(Scorecard!$D$54:$D$61,SUMPRODUCT(--(Scorecard!$G$54:$G$60&lt;K191))+1),Scorecard!$D$62)</f>
        <v>0.489050497890326</v>
      </c>
      <c r="AF191" s="0" t="n">
        <f aca="false">IF(ISNUMBER(L191),INDEX(Scorecard!$D$63:$D$68,SUMPRODUCT(--(Scorecard!$G$63:$G$67&lt;L191))+1),Scorecard!$D$69)</f>
        <v>-0.340582194386522</v>
      </c>
      <c r="AG191" s="0" t="n">
        <f aca="false">Inputs!$B$10+Scorecard!$J$5*Y191+Scorecard!$J$6*Z191+Scorecard!$J$7*AA191+Scorecard!$J$8*AB191+Scorecard!$J$9*AC191+Scorecard!$J$10*AD191+Scorecard!$J$11*AE191+Scorecard!$J$12*AF191</f>
        <v>-4.80689248033013</v>
      </c>
      <c r="AH191" s="0" t="n">
        <f aca="false">MIN(1-Inputs!$B$13,MAX(Inputs!$B$13,1/(1+EXP(-(Inputs!$B$11*AG191+Inputs!$B$12)))))</f>
        <v>0.00723819248638809</v>
      </c>
      <c r="AI191" s="0" t="n">
        <f aca="false">Inputs!$B$9-Inputs!$B$8*AG191</f>
        <v>625.82047507368</v>
      </c>
      <c r="AJ191" s="0" t="n">
        <f aca="false">RANK(AH191,$AH$5:$AH$2004,0)+COUNTIF($AH$4:AH190,AH191)</f>
        <v>1031</v>
      </c>
      <c r="AK191" s="0" t="n">
        <f aca="false">IF(AJ191&lt;=Deciles!$B$5*(Deciles!$B$4+1),INT((AJ191-1)/(Deciles!$B$4+1))+1,Deciles!$B$5+INT((AJ191-1-Deciles!$B$5*(Deciles!$B$4+1))/Deciles!$B$4)+1)</f>
        <v>6</v>
      </c>
    </row>
    <row r="192" customFormat="false" ht="15" hidden="false" customHeight="false" outlineLevel="0" collapsed="false">
      <c r="A192" s="0" t="n">
        <v>5336</v>
      </c>
      <c r="B192" s="0" t="s">
        <v>157</v>
      </c>
      <c r="C192" s="0" t="n">
        <v>741</v>
      </c>
      <c r="D192" s="0" t="n">
        <v>90.1315155029297</v>
      </c>
      <c r="E192" s="0" t="n">
        <v>57.6563034057617</v>
      </c>
      <c r="F192" s="0" t="n">
        <v>25</v>
      </c>
      <c r="G192" s="0" t="n">
        <v>3.76900005340576</v>
      </c>
      <c r="H192" s="0" t="n">
        <v>-0.114333391189575</v>
      </c>
      <c r="I192" s="0" t="n">
        <v>66</v>
      </c>
      <c r="J192" s="0" t="n">
        <v>12.3777103424072</v>
      </c>
      <c r="K192" s="0" t="n">
        <v>4.42307710647583</v>
      </c>
      <c r="L192" s="0" t="n">
        <v>-0.276922702789307</v>
      </c>
      <c r="M192" s="0" t="n">
        <v>5.74976253509522</v>
      </c>
      <c r="N192" s="0" t="n">
        <v>0</v>
      </c>
      <c r="O192" s="0" t="n">
        <v>0</v>
      </c>
      <c r="P192" s="0" t="s">
        <v>140</v>
      </c>
      <c r="Q192" s="0" t="s">
        <v>141</v>
      </c>
      <c r="R192" s="0" t="n">
        <v>2</v>
      </c>
      <c r="S192" s="0" t="s">
        <v>149</v>
      </c>
      <c r="T192" s="0" t="n">
        <v>0</v>
      </c>
      <c r="U192" s="0" t="n">
        <v>237449.6</v>
      </c>
      <c r="V192" s="0" t="n">
        <v>0.00482041528448463</v>
      </c>
      <c r="W192" s="0" t="n">
        <v>636.88818359375</v>
      </c>
      <c r="X192" s="0" t="n">
        <v>0.00143528543412685</v>
      </c>
      <c r="Y192" s="0" t="n">
        <f aca="false">IF(ISNUMBER(C192),INDEX(Scorecard!$D$5:$D$12,SUMPRODUCT(--(Scorecard!$G$5:$G$11&lt;C192))+1),Scorecard!$D$13)</f>
        <v>0.488358159108655</v>
      </c>
      <c r="Z192" s="0" t="n">
        <f aca="false">IF(ISNUMBER(D192),INDEX(Scorecard!$D$14:$D$17,SUMPRODUCT(--(Scorecard!$G$14:$G$16&lt;D192))+1),Scorecard!$D$18)</f>
        <v>-0.361970872710667</v>
      </c>
      <c r="AA192" s="0" t="n">
        <f aca="false">IF(ISNUMBER(E192),INDEX(Scorecard!$D$19:$D$26,SUMPRODUCT(--(Scorecard!$G$19:$G$25&lt;E192))+1),Scorecard!$D$27)</f>
        <v>0.285899340811827</v>
      </c>
      <c r="AB192" s="0" t="n">
        <f aca="false">IF(ISNUMBER(F192),INDEX(Scorecard!$D$28:$D$35,SUMPRODUCT(--(Scorecard!$G$28:$G$34&lt;F192))+1),Scorecard!$D$36)</f>
        <v>0.349218150643304</v>
      </c>
      <c r="AC192" s="0" t="n">
        <f aca="false">IF(ISNUMBER(H192),INDEX(Scorecard!$D$37:$D$44,SUMPRODUCT(--(Scorecard!$G$37:$G$43&lt;H192))+1),Scorecard!$D$45)</f>
        <v>0.330501541082344</v>
      </c>
      <c r="AD192" s="0" t="n">
        <f aca="false">IF(ISNUMBER(I192),INDEX(Scorecard!$D$46:$D$52,SUMPRODUCT(--(Scorecard!$G$46:$G$51&lt;I192))+1),Scorecard!$D$53)</f>
        <v>0.818882373006414</v>
      </c>
      <c r="AE192" s="0" t="n">
        <f aca="false">IF(ISNUMBER(K192),INDEX(Scorecard!$D$54:$D$61,SUMPRODUCT(--(Scorecard!$G$54:$G$60&lt;K192))+1),Scorecard!$D$62)</f>
        <v>0.409483001259379</v>
      </c>
      <c r="AF192" s="0" t="n">
        <f aca="false">IF(ISNUMBER(L192),INDEX(Scorecard!$D$63:$D$68,SUMPRODUCT(--(Scorecard!$G$63:$G$67&lt;L192))+1),Scorecard!$D$69)</f>
        <v>0.322484508656054</v>
      </c>
      <c r="AG192" s="0" t="n">
        <f aca="false">Inputs!$B$10+Scorecard!$J$5*Y192+Scorecard!$J$6*Z192+Scorecard!$J$7*AA192+Scorecard!$J$8*AB192+Scorecard!$J$9*AC192+Scorecard!$J$10*AD192+Scorecard!$J$11*AE192+Scorecard!$J$12*AF192</f>
        <v>-5.19047099771602</v>
      </c>
      <c r="AH192" s="0" t="n">
        <f aca="false">MIN(1-Inputs!$B$13,MAX(Inputs!$B$13,1/(1+EXP(-(Inputs!$B$11*AG192+Inputs!$B$12)))))</f>
        <v>0.0048204151526288</v>
      </c>
      <c r="AI192" s="0" t="n">
        <f aca="false">Inputs!$B$9-Inputs!$B$8*AG192</f>
        <v>636.888211570163</v>
      </c>
      <c r="AJ192" s="0" t="n">
        <f aca="false">RANK(AH192,$AH$5:$AH$2004,0)+COUNTIF($AH$4:AH191,AH192)</f>
        <v>1280</v>
      </c>
      <c r="AK192" s="0" t="n">
        <f aca="false">IF(AJ192&lt;=Deciles!$B$5*(Deciles!$B$4+1),INT((AJ192-1)/(Deciles!$B$4+1))+1,Deciles!$B$5+INT((AJ192-1-Deciles!$B$5*(Deciles!$B$4+1))/Deciles!$B$4)+1)</f>
        <v>7</v>
      </c>
    </row>
    <row r="193" customFormat="false" ht="15" hidden="false" customHeight="false" outlineLevel="0" collapsed="false">
      <c r="A193" s="0" t="n">
        <v>5381</v>
      </c>
      <c r="B193" s="0" t="s">
        <v>155</v>
      </c>
      <c r="C193" s="0" t="n">
        <v>776</v>
      </c>
      <c r="D193" s="0" t="n">
        <v>89.0538101196289</v>
      </c>
      <c r="E193" s="0" t="n">
        <v>66.2249374389648</v>
      </c>
      <c r="F193" s="0" t="n">
        <v>33</v>
      </c>
      <c r="G193" s="0" t="n">
        <v>3.94700002670288</v>
      </c>
      <c r="H193" s="0" t="n">
        <v>-1.78633308410645</v>
      </c>
      <c r="I193" s="0" t="n">
        <v>53</v>
      </c>
      <c r="J193" s="0" t="n">
        <v>11.523549079895</v>
      </c>
      <c r="K193" s="0" t="n">
        <v>5.00833320617676</v>
      </c>
      <c r="L193" s="0" t="n">
        <v>-1.125</v>
      </c>
      <c r="M193" s="0" t="n">
        <v>6.2885799407959</v>
      </c>
      <c r="N193" s="0" t="n">
        <v>0</v>
      </c>
      <c r="O193" s="0" t="n">
        <v>0</v>
      </c>
      <c r="P193" s="0" t="s">
        <v>140</v>
      </c>
      <c r="Q193" s="0" t="s">
        <v>141</v>
      </c>
      <c r="R193" s="0" t="n">
        <v>1</v>
      </c>
      <c r="S193" s="0" t="s">
        <v>149</v>
      </c>
      <c r="T193" s="0" t="n">
        <v>0</v>
      </c>
      <c r="U193" s="0" t="n">
        <v>101068.016</v>
      </c>
      <c r="V193" s="0" t="n">
        <v>0.00445060711354017</v>
      </c>
      <c r="W193" s="0" t="n">
        <v>639.058532714844</v>
      </c>
      <c r="X193" s="0" t="n">
        <v>0.00308969058096409</v>
      </c>
      <c r="Y193" s="0" t="n">
        <f aca="false">IF(ISNUMBER(C193),INDEX(Scorecard!$D$5:$D$12,SUMPRODUCT(--(Scorecard!$G$5:$G$11&lt;C193))+1),Scorecard!$D$13)</f>
        <v>1.23750384304241</v>
      </c>
      <c r="Z193" s="0" t="n">
        <f aca="false">IF(ISNUMBER(D193),INDEX(Scorecard!$D$14:$D$17,SUMPRODUCT(--(Scorecard!$G$14:$G$16&lt;D193))+1),Scorecard!$D$18)</f>
        <v>-0.361970872710667</v>
      </c>
      <c r="AA193" s="0" t="n">
        <f aca="false">IF(ISNUMBER(E193),INDEX(Scorecard!$D$19:$D$26,SUMPRODUCT(--(Scorecard!$G$19:$G$25&lt;E193))+1),Scorecard!$D$27)</f>
        <v>0.0530843085177338</v>
      </c>
      <c r="AB193" s="0" t="n">
        <f aca="false">IF(ISNUMBER(F193),INDEX(Scorecard!$D$28:$D$35,SUMPRODUCT(--(Scorecard!$G$28:$G$34&lt;F193))+1),Scorecard!$D$36)</f>
        <v>-0.0008456427959252</v>
      </c>
      <c r="AC193" s="0" t="n">
        <f aca="false">IF(ISNUMBER(H193),INDEX(Scorecard!$D$37:$D$44,SUMPRODUCT(--(Scorecard!$G$37:$G$43&lt;H193))+1),Scorecard!$D$45)</f>
        <v>1.35057635045042</v>
      </c>
      <c r="AD193" s="0" t="n">
        <f aca="false">IF(ISNUMBER(I193),INDEX(Scorecard!$D$46:$D$52,SUMPRODUCT(--(Scorecard!$G$46:$G$51&lt;I193))+1),Scorecard!$D$53)</f>
        <v>0.818882373006414</v>
      </c>
      <c r="AE193" s="0" t="n">
        <f aca="false">IF(ISNUMBER(K193),INDEX(Scorecard!$D$54:$D$61,SUMPRODUCT(--(Scorecard!$G$54:$G$60&lt;K193))+1),Scorecard!$D$62)</f>
        <v>0.214429354789033</v>
      </c>
      <c r="AF193" s="0" t="n">
        <f aca="false">IF(ISNUMBER(L193),INDEX(Scorecard!$D$63:$D$68,SUMPRODUCT(--(Scorecard!$G$63:$G$67&lt;L193))+1),Scorecard!$D$69)</f>
        <v>-0.340582194386522</v>
      </c>
      <c r="AG193" s="0" t="n">
        <f aca="false">Inputs!$B$10+Scorecard!$J$5*Y193+Scorecard!$J$6*Z193+Scorecard!$J$7*AA193+Scorecard!$J$8*AB193+Scorecard!$J$9*AC193+Scorecard!$J$10*AD193+Scorecard!$J$11*AE193+Scorecard!$J$12*AF193</f>
        <v>-5.26568807600829</v>
      </c>
      <c r="AH193" s="0" t="n">
        <f aca="false">MIN(1-Inputs!$B$13,MAX(Inputs!$B$13,1/(1+EXP(-(Inputs!$B$11*AG193+Inputs!$B$12)))))</f>
        <v>0.0044506071764372</v>
      </c>
      <c r="AI193" s="0" t="n">
        <f aca="false">Inputs!$B$9-Inputs!$B$8*AG193</f>
        <v>639.058517687012</v>
      </c>
      <c r="AJ193" s="0" t="n">
        <f aca="false">RANK(AH193,$AH$5:$AH$2004,0)+COUNTIF($AH$4:AH192,AH193)</f>
        <v>1320</v>
      </c>
      <c r="AK193" s="0" t="n">
        <f aca="false">IF(AJ193&lt;=Deciles!$B$5*(Deciles!$B$4+1),INT((AJ193-1)/(Deciles!$B$4+1))+1,Deciles!$B$5+INT((AJ193-1-Deciles!$B$5*(Deciles!$B$4+1))/Deciles!$B$4)+1)</f>
        <v>7</v>
      </c>
    </row>
    <row r="194" customFormat="false" ht="15" hidden="false" customHeight="false" outlineLevel="0" collapsed="false">
      <c r="A194" s="0" t="n">
        <v>5392</v>
      </c>
      <c r="B194" s="0" t="s">
        <v>139</v>
      </c>
      <c r="C194" s="0" t="n">
        <v>762</v>
      </c>
      <c r="D194" s="0" t="n">
        <v>83.7225799560547</v>
      </c>
      <c r="E194" s="0" t="n">
        <v>76.0185699462891</v>
      </c>
      <c r="F194" s="0" t="n">
        <v>32</v>
      </c>
      <c r="G194" s="0" t="n">
        <v>3.62700009346008</v>
      </c>
      <c r="H194" s="0" t="n">
        <v>0.610333442687988</v>
      </c>
      <c r="I194" s="0" t="n">
        <v>26</v>
      </c>
      <c r="J194" s="0" t="n">
        <v>12.0386772155762</v>
      </c>
      <c r="K194" s="0" t="n">
        <v>5.03333330154419</v>
      </c>
      <c r="L194" s="0" t="n">
        <v>-3.50000047683716</v>
      </c>
      <c r="M194" s="0" t="n">
        <v>2.74066424369812</v>
      </c>
      <c r="N194" s="0" t="n">
        <v>0</v>
      </c>
      <c r="O194" s="0" t="n">
        <v>0</v>
      </c>
      <c r="P194" s="0" t="s">
        <v>146</v>
      </c>
      <c r="Q194" s="0" t="s">
        <v>141</v>
      </c>
      <c r="R194" s="0" t="n">
        <v>1</v>
      </c>
      <c r="S194" s="0" t="s">
        <v>147</v>
      </c>
      <c r="T194" s="0" t="n">
        <v>0</v>
      </c>
      <c r="U194" s="0" t="n">
        <v>169173.06</v>
      </c>
      <c r="V194" s="0" t="n">
        <v>0.00365780666470528</v>
      </c>
      <c r="W194" s="0" t="n">
        <v>644.389404296875</v>
      </c>
      <c r="X194" s="0" t="n">
        <v>0.00341064319945872</v>
      </c>
      <c r="Y194" s="0" t="n">
        <f aca="false">IF(ISNUMBER(C194),INDEX(Scorecard!$D$5:$D$12,SUMPRODUCT(--(Scorecard!$G$5:$G$11&lt;C194))+1),Scorecard!$D$13)</f>
        <v>1.23750384304241</v>
      </c>
      <c r="Z194" s="0" t="n">
        <f aca="false">IF(ISNUMBER(D194),INDEX(Scorecard!$D$14:$D$17,SUMPRODUCT(--(Scorecard!$G$14:$G$16&lt;D194))+1),Scorecard!$D$18)</f>
        <v>0.0505355481560174</v>
      </c>
      <c r="AA194" s="0" t="n">
        <f aca="false">IF(ISNUMBER(E194),INDEX(Scorecard!$D$19:$D$26,SUMPRODUCT(--(Scorecard!$G$19:$G$25&lt;E194))+1),Scorecard!$D$27)</f>
        <v>-0.0341578513653732</v>
      </c>
      <c r="AB194" s="0" t="n">
        <f aca="false">IF(ISNUMBER(F194),INDEX(Scorecard!$D$28:$D$35,SUMPRODUCT(--(Scorecard!$G$28:$G$34&lt;F194))+1),Scorecard!$D$36)</f>
        <v>0.126913191054783</v>
      </c>
      <c r="AC194" s="0" t="n">
        <f aca="false">IF(ISNUMBER(H194),INDEX(Scorecard!$D$37:$D$44,SUMPRODUCT(--(Scorecard!$G$37:$G$43&lt;H194))+1),Scorecard!$D$45)</f>
        <v>-0.271229676926091</v>
      </c>
      <c r="AD194" s="0" t="n">
        <f aca="false">IF(ISNUMBER(I194),INDEX(Scorecard!$D$46:$D$52,SUMPRODUCT(--(Scorecard!$G$46:$G$51&lt;I194))+1),Scorecard!$D$53)</f>
        <v>0.123869379412532</v>
      </c>
      <c r="AE194" s="0" t="n">
        <f aca="false">IF(ISNUMBER(K194),INDEX(Scorecard!$D$54:$D$61,SUMPRODUCT(--(Scorecard!$G$54:$G$60&lt;K194))+1),Scorecard!$D$62)</f>
        <v>0.214429354789033</v>
      </c>
      <c r="AF194" s="0" t="n">
        <f aca="false">IF(ISNUMBER(L194),INDEX(Scorecard!$D$63:$D$68,SUMPRODUCT(--(Scorecard!$G$63:$G$67&lt;L194))+1),Scorecard!$D$69)</f>
        <v>-0.340582194386522</v>
      </c>
      <c r="AG194" s="0" t="n">
        <f aca="false">Inputs!$B$10+Scorecard!$J$5*Y194+Scorecard!$J$6*Z194+Scorecard!$J$7*AA194+Scorecard!$J$8*AB194+Scorecard!$J$9*AC194+Scorecard!$J$10*AD194+Scorecard!$J$11*AE194+Scorecard!$J$12*AF194</f>
        <v>-5.45044337991996</v>
      </c>
      <c r="AH194" s="0" t="n">
        <f aca="false">MIN(1-Inputs!$B$13,MAX(Inputs!$B$13,1/(1+EXP(-(Inputs!$B$11*AG194+Inputs!$B$12)))))</f>
        <v>0.00365780669163016</v>
      </c>
      <c r="AI194" s="0" t="n">
        <f aca="false">Inputs!$B$9-Inputs!$B$8*AG194</f>
        <v>644.389428901638</v>
      </c>
      <c r="AJ194" s="0" t="n">
        <f aca="false">RANK(AH194,$AH$5:$AH$2004,0)+COUNTIF($AH$4:AH193,AH194)</f>
        <v>1426</v>
      </c>
      <c r="AK194" s="0" t="n">
        <f aca="false">IF(AJ194&lt;=Deciles!$B$5*(Deciles!$B$4+1),INT((AJ194-1)/(Deciles!$B$4+1))+1,Deciles!$B$5+INT((AJ194-1-Deciles!$B$5*(Deciles!$B$4+1))/Deciles!$B$4)+1)</f>
        <v>8</v>
      </c>
    </row>
    <row r="195" customFormat="false" ht="15" hidden="false" customHeight="false" outlineLevel="0" collapsed="false">
      <c r="A195" s="0" t="n">
        <v>5400</v>
      </c>
      <c r="B195" s="0" t="s">
        <v>150</v>
      </c>
      <c r="C195" s="0" t="n">
        <v>689</v>
      </c>
      <c r="D195" s="0" t="n">
        <v>80</v>
      </c>
      <c r="E195" s="0" t="n">
        <v>63.1862411499023</v>
      </c>
      <c r="F195" s="0" t="n">
        <v>29</v>
      </c>
      <c r="G195" s="0" t="n">
        <v>3.60800004005432</v>
      </c>
      <c r="H195" s="0" t="n">
        <v>-3.02533316612244</v>
      </c>
      <c r="I195" s="0" t="n">
        <v>32</v>
      </c>
      <c r="J195" s="0" t="n">
        <v>12.5592069625855</v>
      </c>
      <c r="K195" s="0" t="n">
        <v>5.19999980926514</v>
      </c>
      <c r="L195" s="0" t="n">
        <v>-0.208333492279053</v>
      </c>
      <c r="M195" s="0" t="n">
        <v>7.33083200454712</v>
      </c>
      <c r="N195" s="0" t="n">
        <v>0</v>
      </c>
      <c r="O195" s="0" t="n">
        <v>0</v>
      </c>
      <c r="P195" s="0" t="s">
        <v>140</v>
      </c>
      <c r="Q195" s="0" t="s">
        <v>141</v>
      </c>
      <c r="R195" s="0" t="n">
        <v>2</v>
      </c>
      <c r="S195" s="0" t="s">
        <v>154</v>
      </c>
      <c r="T195" s="0" t="n">
        <v>0</v>
      </c>
      <c r="U195" s="0" t="n">
        <v>284704.53</v>
      </c>
      <c r="V195" s="0" t="n">
        <v>0.0257570091634989</v>
      </c>
      <c r="W195" s="0" t="n">
        <v>590.957336425781</v>
      </c>
      <c r="X195" s="0" t="n">
        <v>0.0283877123147249</v>
      </c>
      <c r="Y195" s="0" t="n">
        <f aca="false">IF(ISNUMBER(C195),INDEX(Scorecard!$D$5:$D$12,SUMPRODUCT(--(Scorecard!$G$5:$G$11&lt;C195))+1),Scorecard!$D$13)</f>
        <v>-0.869677851527538</v>
      </c>
      <c r="Z195" s="0" t="n">
        <f aca="false">IF(ISNUMBER(D195),INDEX(Scorecard!$D$14:$D$17,SUMPRODUCT(--(Scorecard!$G$14:$G$16&lt;D195))+1),Scorecard!$D$18)</f>
        <v>0.0505355481560174</v>
      </c>
      <c r="AA195" s="0" t="n">
        <f aca="false">IF(ISNUMBER(E195),INDEX(Scorecard!$D$19:$D$26,SUMPRODUCT(--(Scorecard!$G$19:$G$25&lt;E195))+1),Scorecard!$D$27)</f>
        <v>0.233621608745691</v>
      </c>
      <c r="AB195" s="0" t="n">
        <f aca="false">IF(ISNUMBER(F195),INDEX(Scorecard!$D$28:$D$35,SUMPRODUCT(--(Scorecard!$G$28:$G$34&lt;F195))+1),Scorecard!$D$36)</f>
        <v>0.165097008946478</v>
      </c>
      <c r="AC195" s="0" t="n">
        <f aca="false">IF(ISNUMBER(H195),INDEX(Scorecard!$D$37:$D$44,SUMPRODUCT(--(Scorecard!$G$37:$G$43&lt;H195))+1),Scorecard!$D$45)</f>
        <v>1.35057635045042</v>
      </c>
      <c r="AD195" s="0" t="n">
        <f aca="false">IF(ISNUMBER(I195),INDEX(Scorecard!$D$46:$D$52,SUMPRODUCT(--(Scorecard!$G$46:$G$51&lt;I195))+1),Scorecard!$D$53)</f>
        <v>0.123869379412532</v>
      </c>
      <c r="AE195" s="0" t="n">
        <f aca="false">IF(ISNUMBER(K195),INDEX(Scorecard!$D$54:$D$61,SUMPRODUCT(--(Scorecard!$G$54:$G$60&lt;K195))+1),Scorecard!$D$62)</f>
        <v>0.214429354789033</v>
      </c>
      <c r="AF195" s="0" t="n">
        <f aca="false">IF(ISNUMBER(L195),INDEX(Scorecard!$D$63:$D$68,SUMPRODUCT(--(Scorecard!$G$63:$G$67&lt;L195))+1),Scorecard!$D$69)</f>
        <v>0.322484508656054</v>
      </c>
      <c r="AG195" s="0" t="n">
        <f aca="false">Inputs!$B$10+Scorecard!$J$5*Y195+Scorecard!$J$6*Z195+Scorecard!$J$7*AA195+Scorecard!$J$8*AB195+Scorecard!$J$9*AC195+Scorecard!$J$10*AD195+Scorecard!$J$11*AE195+Scorecard!$J$12*AF195</f>
        <v>-3.59862768570365</v>
      </c>
      <c r="AH195" s="0" t="n">
        <f aca="false">MIN(1-Inputs!$B$13,MAX(Inputs!$B$13,1/(1+EXP(-(Inputs!$B$11*AG195+Inputs!$B$12)))))</f>
        <v>0.0257570088977963</v>
      </c>
      <c r="AI195" s="0" t="n">
        <f aca="false">Inputs!$B$9-Inputs!$B$8*AG195</f>
        <v>590.957322527913</v>
      </c>
      <c r="AJ195" s="0" t="n">
        <f aca="false">RANK(AH195,$AH$5:$AH$2004,0)+COUNTIF($AH$4:AH194,AH195)</f>
        <v>371</v>
      </c>
      <c r="AK195" s="0" t="n">
        <f aca="false">IF(AJ195&lt;=Deciles!$B$5*(Deciles!$B$4+1),INT((AJ195-1)/(Deciles!$B$4+1))+1,Deciles!$B$5+INT((AJ195-1-Deciles!$B$5*(Deciles!$B$4+1))/Deciles!$B$4)+1)</f>
        <v>2</v>
      </c>
    </row>
    <row r="196" customFormat="false" ht="15" hidden="false" customHeight="false" outlineLevel="0" collapsed="false">
      <c r="A196" s="0" t="n">
        <v>5407</v>
      </c>
      <c r="B196" s="0" t="s">
        <v>158</v>
      </c>
      <c r="C196" s="0" t="n">
        <v>711</v>
      </c>
      <c r="D196" s="0" t="n">
        <v>80</v>
      </c>
      <c r="E196" s="0" t="n">
        <v>77.8348083496094</v>
      </c>
      <c r="F196" s="0" t="n">
        <v>36</v>
      </c>
      <c r="G196" s="0" t="n">
        <v>4.19799995422363</v>
      </c>
      <c r="H196" s="0" t="n">
        <v>1.28133320808411</v>
      </c>
      <c r="I196" s="0" t="n">
        <v>14</v>
      </c>
      <c r="J196" s="0" t="n">
        <v>12.130181312561</v>
      </c>
      <c r="K196" s="0" t="n">
        <v>6.73333311080933</v>
      </c>
      <c r="L196" s="0" t="n">
        <v>2.71025609970093</v>
      </c>
      <c r="M196" s="0" t="n">
        <v>0.36659899353981</v>
      </c>
      <c r="N196" s="0" t="n">
        <v>0</v>
      </c>
      <c r="O196" s="0" t="n">
        <v>0</v>
      </c>
      <c r="P196" s="0" t="s">
        <v>144</v>
      </c>
      <c r="Q196" s="0" t="s">
        <v>141</v>
      </c>
      <c r="R196" s="0" t="n">
        <v>1</v>
      </c>
      <c r="S196" s="0" t="s">
        <v>161</v>
      </c>
      <c r="T196" s="0" t="n">
        <v>0</v>
      </c>
      <c r="U196" s="0" t="n">
        <v>185383.42</v>
      </c>
      <c r="V196" s="0" t="n">
        <v>0.0437867306172848</v>
      </c>
      <c r="W196" s="0" t="n">
        <v>576.090881347656</v>
      </c>
      <c r="X196" s="0" t="n">
        <v>0.0304227694869041</v>
      </c>
      <c r="Y196" s="0" t="n">
        <f aca="false">IF(ISNUMBER(C196),INDEX(Scorecard!$D$5:$D$12,SUMPRODUCT(--(Scorecard!$G$5:$G$11&lt;C196))+1),Scorecard!$D$13)</f>
        <v>-0.513000642971656</v>
      </c>
      <c r="Z196" s="0" t="n">
        <f aca="false">IF(ISNUMBER(D196),INDEX(Scorecard!$D$14:$D$17,SUMPRODUCT(--(Scorecard!$G$14:$G$16&lt;D196))+1),Scorecard!$D$18)</f>
        <v>0.0505355481560174</v>
      </c>
      <c r="AA196" s="0" t="n">
        <f aca="false">IF(ISNUMBER(E196),INDEX(Scorecard!$D$19:$D$26,SUMPRODUCT(--(Scorecard!$G$19:$G$25&lt;E196))+1),Scorecard!$D$27)</f>
        <v>-0.0341578513653732</v>
      </c>
      <c r="AB196" s="0" t="n">
        <f aca="false">IF(ISNUMBER(F196),INDEX(Scorecard!$D$28:$D$35,SUMPRODUCT(--(Scorecard!$G$28:$G$34&lt;F196))+1),Scorecard!$D$36)</f>
        <v>-0.0008456427959252</v>
      </c>
      <c r="AC196" s="0" t="n">
        <f aca="false">IF(ISNUMBER(H196),INDEX(Scorecard!$D$37:$D$44,SUMPRODUCT(--(Scorecard!$G$37:$G$43&lt;H196))+1),Scorecard!$D$45)</f>
        <v>-0.975503570149195</v>
      </c>
      <c r="AD196" s="0" t="n">
        <f aca="false">IF(ISNUMBER(I196),INDEX(Scorecard!$D$46:$D$52,SUMPRODUCT(--(Scorecard!$G$46:$G$51&lt;I196))+1),Scorecard!$D$53)</f>
        <v>-0.114272400683245</v>
      </c>
      <c r="AE196" s="0" t="n">
        <f aca="false">IF(ISNUMBER(K196),INDEX(Scorecard!$D$54:$D$61,SUMPRODUCT(--(Scorecard!$G$54:$G$60&lt;K196))+1),Scorecard!$D$62)</f>
        <v>-0.357264871923982</v>
      </c>
      <c r="AF196" s="0" t="n">
        <f aca="false">IF(ISNUMBER(L196),INDEX(Scorecard!$D$63:$D$68,SUMPRODUCT(--(Scorecard!$G$63:$G$67&lt;L196))+1),Scorecard!$D$69)</f>
        <v>0.322484508656054</v>
      </c>
      <c r="AG196" s="0" t="n">
        <f aca="false">Inputs!$B$10+Scorecard!$J$5*Y196+Scorecard!$J$6*Z196+Scorecard!$J$7*AA196+Scorecard!$J$8*AB196+Scorecard!$J$9*AC196+Scorecard!$J$10*AD196+Scorecard!$J$11*AE196+Scorecard!$J$12*AF196</f>
        <v>-3.08339534267299</v>
      </c>
      <c r="AH196" s="0" t="n">
        <f aca="false">MIN(1-Inputs!$B$13,MAX(Inputs!$B$13,1/(1+EXP(-(Inputs!$B$11*AG196+Inputs!$B$12)))))</f>
        <v>0.043786728987463</v>
      </c>
      <c r="AI196" s="0" t="n">
        <f aca="false">Inputs!$B$9-Inputs!$B$8*AG196</f>
        <v>576.090859603994</v>
      </c>
      <c r="AJ196" s="0" t="n">
        <f aca="false">RANK(AH196,$AH$5:$AH$2004,0)+COUNTIF($AH$4:AH195,AH196)</f>
        <v>180</v>
      </c>
      <c r="AK196" s="0" t="n">
        <f aca="false">IF(AJ196&lt;=Deciles!$B$5*(Deciles!$B$4+1),INT((AJ196-1)/(Deciles!$B$4+1))+1,Deciles!$B$5+INT((AJ196-1-Deciles!$B$5*(Deciles!$B$4+1))/Deciles!$B$4)+1)</f>
        <v>1</v>
      </c>
    </row>
    <row r="197" customFormat="false" ht="15" hidden="false" customHeight="false" outlineLevel="0" collapsed="false">
      <c r="A197" s="0" t="n">
        <v>5433</v>
      </c>
      <c r="B197" s="0" t="s">
        <v>143</v>
      </c>
      <c r="C197" s="0" t="n">
        <v>738</v>
      </c>
      <c r="D197" s="0" t="n">
        <v>80.7318344116211</v>
      </c>
      <c r="E197" s="0" t="n">
        <v>77.3203506469727</v>
      </c>
      <c r="F197" s="0" t="n">
        <v>34</v>
      </c>
      <c r="G197" s="0" t="n">
        <v>4.00099992752075</v>
      </c>
      <c r="H197" s="0" t="n">
        <v>0.767666578292847</v>
      </c>
      <c r="I197" s="0" t="n">
        <v>12</v>
      </c>
      <c r="J197" s="0" t="n">
        <v>11.9259824752808</v>
      </c>
      <c r="K197" s="0" t="n">
        <v>9.63333320617676</v>
      </c>
      <c r="L197" s="0" t="n">
        <v>5.0717945098877</v>
      </c>
      <c r="M197" s="0" t="n">
        <v>2.57371878623962</v>
      </c>
      <c r="N197" s="0" t="n">
        <v>0</v>
      </c>
      <c r="O197" s="0" t="n">
        <v>0</v>
      </c>
      <c r="P197" s="0" t="s">
        <v>144</v>
      </c>
      <c r="Q197" s="0" t="s">
        <v>141</v>
      </c>
      <c r="R197" s="0" t="n">
        <v>2</v>
      </c>
      <c r="S197" s="0" t="s">
        <v>149</v>
      </c>
      <c r="T197" s="0" t="n">
        <v>0</v>
      </c>
      <c r="U197" s="0" t="n">
        <v>151143.08</v>
      </c>
      <c r="V197" s="0" t="n">
        <v>0.018072247505188</v>
      </c>
      <c r="W197" s="0" t="n">
        <v>600.759582519531</v>
      </c>
      <c r="X197" s="0" t="n">
        <v>0.0211898069828749</v>
      </c>
      <c r="Y197" s="0" t="n">
        <f aca="false">IF(ISNUMBER(C197),INDEX(Scorecard!$D$5:$D$12,SUMPRODUCT(--(Scorecard!$G$5:$G$11&lt;C197))+1),Scorecard!$D$13)</f>
        <v>0.488358159108655</v>
      </c>
      <c r="Z197" s="0" t="n">
        <f aca="false">IF(ISNUMBER(D197),INDEX(Scorecard!$D$14:$D$17,SUMPRODUCT(--(Scorecard!$G$14:$G$16&lt;D197))+1),Scorecard!$D$18)</f>
        <v>0.0505355481560174</v>
      </c>
      <c r="AA197" s="0" t="n">
        <f aca="false">IF(ISNUMBER(E197),INDEX(Scorecard!$D$19:$D$26,SUMPRODUCT(--(Scorecard!$G$19:$G$25&lt;E197))+1),Scorecard!$D$27)</f>
        <v>-0.0341578513653732</v>
      </c>
      <c r="AB197" s="0" t="n">
        <f aca="false">IF(ISNUMBER(F197),INDEX(Scorecard!$D$28:$D$35,SUMPRODUCT(--(Scorecard!$G$28:$G$34&lt;F197))+1),Scorecard!$D$36)</f>
        <v>-0.0008456427959252</v>
      </c>
      <c r="AC197" s="0" t="n">
        <f aca="false">IF(ISNUMBER(H197),INDEX(Scorecard!$D$37:$D$44,SUMPRODUCT(--(Scorecard!$G$37:$G$43&lt;H197))+1),Scorecard!$D$45)</f>
        <v>-0.569454719285959</v>
      </c>
      <c r="AD197" s="0" t="n">
        <f aca="false">IF(ISNUMBER(I197),INDEX(Scorecard!$D$46:$D$52,SUMPRODUCT(--(Scorecard!$G$46:$G$51&lt;I197))+1),Scorecard!$D$53)</f>
        <v>-0.114272400683245</v>
      </c>
      <c r="AE197" s="0" t="n">
        <f aca="false">IF(ISNUMBER(K197),INDEX(Scorecard!$D$54:$D$61,SUMPRODUCT(--(Scorecard!$G$54:$G$60&lt;K197))+1),Scorecard!$D$62)</f>
        <v>-0.541917179454542</v>
      </c>
      <c r="AF197" s="0" t="n">
        <f aca="false">IF(ISNUMBER(L197),INDEX(Scorecard!$D$63:$D$68,SUMPRODUCT(--(Scorecard!$G$63:$G$67&lt;L197))+1),Scorecard!$D$69)</f>
        <v>0.322484508656054</v>
      </c>
      <c r="AG197" s="0" t="n">
        <f aca="false">Inputs!$B$10+Scorecard!$J$5*Y197+Scorecard!$J$6*Z197+Scorecard!$J$7*AA197+Scorecard!$J$8*AB197+Scorecard!$J$9*AC197+Scorecard!$J$10*AD197+Scorecard!$J$11*AE197+Scorecard!$J$12*AF197</f>
        <v>-3.93834881462502</v>
      </c>
      <c r="AH197" s="0" t="n">
        <f aca="false">MIN(1-Inputs!$B$13,MAX(Inputs!$B$13,1/(1+EXP(-(Inputs!$B$11*AG197+Inputs!$B$12)))))</f>
        <v>0.0180722472284125</v>
      </c>
      <c r="AI197" s="0" t="n">
        <f aca="false">Inputs!$B$9-Inputs!$B$8*AG197</f>
        <v>600.759602287514</v>
      </c>
      <c r="AJ197" s="0" t="n">
        <f aca="false">RANK(AH197,$AH$5:$AH$2004,0)+COUNTIF($AH$4:AH196,AH197)</f>
        <v>503</v>
      </c>
      <c r="AK197" s="0" t="n">
        <f aca="false">IF(AJ197&lt;=Deciles!$B$5*(Deciles!$B$4+1),INT((AJ197-1)/(Deciles!$B$4+1))+1,Deciles!$B$5+INT((AJ197-1-Deciles!$B$5*(Deciles!$B$4+1))/Deciles!$B$4)+1)</f>
        <v>3</v>
      </c>
    </row>
    <row r="198" customFormat="false" ht="15" hidden="false" customHeight="false" outlineLevel="0" collapsed="false">
      <c r="A198" s="0" t="n">
        <v>5438</v>
      </c>
      <c r="B198" s="0" t="s">
        <v>139</v>
      </c>
      <c r="C198" s="0" t="n">
        <v>676</v>
      </c>
      <c r="D198" s="0" t="n">
        <v>80</v>
      </c>
      <c r="E198" s="0" t="n">
        <v>51.4044876098633</v>
      </c>
      <c r="F198" s="0" t="n">
        <v>31</v>
      </c>
      <c r="G198" s="0" t="n">
        <v>4.52199983596802</v>
      </c>
      <c r="H198" s="0" t="n">
        <v>1.50533318519592</v>
      </c>
      <c r="I198" s="0" t="n">
        <v>91</v>
      </c>
      <c r="J198" s="0" t="n">
        <v>12.1419534683228</v>
      </c>
      <c r="K198" s="0" t="n">
        <v>5.73333311080933</v>
      </c>
      <c r="L198" s="0" t="n">
        <v>-3.50000047683716</v>
      </c>
      <c r="M198" s="0" t="n">
        <v>2.59457206726074</v>
      </c>
      <c r="N198" s="0" t="n">
        <v>0</v>
      </c>
      <c r="O198" s="0" t="n">
        <v>0</v>
      </c>
      <c r="P198" s="0" t="s">
        <v>140</v>
      </c>
      <c r="Q198" s="0" t="s">
        <v>141</v>
      </c>
      <c r="R198" s="0" t="n">
        <v>1</v>
      </c>
      <c r="S198" s="0" t="s">
        <v>161</v>
      </c>
      <c r="T198" s="0" t="n">
        <v>0</v>
      </c>
      <c r="U198" s="0" t="n">
        <v>187578.6</v>
      </c>
      <c r="V198" s="0" t="n">
        <v>0.0747439116239548</v>
      </c>
      <c r="W198" s="0" t="n">
        <v>560.727966308594</v>
      </c>
      <c r="X198" s="0" t="n">
        <v>0.0239600874483585</v>
      </c>
      <c r="Y198" s="0" t="n">
        <f aca="false">IF(ISNUMBER(C198),INDEX(Scorecard!$D$5:$D$12,SUMPRODUCT(--(Scorecard!$G$5:$G$11&lt;C198))+1),Scorecard!$D$13)</f>
        <v>-1.88220980528339</v>
      </c>
      <c r="Z198" s="0" t="n">
        <f aca="false">IF(ISNUMBER(D198),INDEX(Scorecard!$D$14:$D$17,SUMPRODUCT(--(Scorecard!$G$14:$G$16&lt;D198))+1),Scorecard!$D$18)</f>
        <v>0.0505355481560174</v>
      </c>
      <c r="AA198" s="0" t="n">
        <f aca="false">IF(ISNUMBER(E198),INDEX(Scorecard!$D$19:$D$26,SUMPRODUCT(--(Scorecard!$G$19:$G$25&lt;E198))+1),Scorecard!$D$27)</f>
        <v>0.57899015159425</v>
      </c>
      <c r="AB198" s="0" t="n">
        <f aca="false">IF(ISNUMBER(F198),INDEX(Scorecard!$D$28:$D$35,SUMPRODUCT(--(Scorecard!$G$28:$G$34&lt;F198))+1),Scorecard!$D$36)</f>
        <v>0.126913191054783</v>
      </c>
      <c r="AC198" s="0" t="n">
        <f aca="false">IF(ISNUMBER(H198),INDEX(Scorecard!$D$37:$D$44,SUMPRODUCT(--(Scorecard!$G$37:$G$43&lt;H198))+1),Scorecard!$D$45)</f>
        <v>-0.975503570149195</v>
      </c>
      <c r="AD198" s="0" t="n">
        <f aca="false">IF(ISNUMBER(I198),INDEX(Scorecard!$D$46:$D$52,SUMPRODUCT(--(Scorecard!$G$46:$G$51&lt;I198))+1),Scorecard!$D$53)</f>
        <v>0.818882373006414</v>
      </c>
      <c r="AE198" s="0" t="n">
        <f aca="false">IF(ISNUMBER(K198),INDEX(Scorecard!$D$54:$D$61,SUMPRODUCT(--(Scorecard!$G$54:$G$60&lt;K198))+1),Scorecard!$D$62)</f>
        <v>0.0151758992857273</v>
      </c>
      <c r="AF198" s="0" t="n">
        <f aca="false">IF(ISNUMBER(L198),INDEX(Scorecard!$D$63:$D$68,SUMPRODUCT(--(Scorecard!$G$63:$G$67&lt;L198))+1),Scorecard!$D$69)</f>
        <v>-0.340582194386522</v>
      </c>
      <c r="AG198" s="0" t="n">
        <f aca="false">Inputs!$B$10+Scorecard!$J$5*Y198+Scorecard!$J$6*Z198+Scorecard!$J$7*AA198+Scorecard!$J$8*AB198+Scorecard!$J$9*AC198+Scorecard!$J$10*AD198+Scorecard!$J$11*AE198+Scorecard!$J$12*AF198</f>
        <v>-2.55095717364747</v>
      </c>
      <c r="AH198" s="0" t="n">
        <f aca="false">MIN(1-Inputs!$B$13,MAX(Inputs!$B$13,1/(1+EXP(-(Inputs!$B$11*AG198+Inputs!$B$12)))))</f>
        <v>0.0747439109717105</v>
      </c>
      <c r="AI198" s="0" t="n">
        <f aca="false">Inputs!$B$9-Inputs!$B$8*AG198</f>
        <v>560.727941483332</v>
      </c>
      <c r="AJ198" s="0" t="n">
        <f aca="false">RANK(AH198,$AH$5:$AH$2004,0)+COUNTIF($AH$4:AH197,AH198)</f>
        <v>78</v>
      </c>
      <c r="AK198" s="0" t="n">
        <f aca="false">IF(AJ198&lt;=Deciles!$B$5*(Deciles!$B$4+1),INT((AJ198-1)/(Deciles!$B$4+1))+1,Deciles!$B$5+INT((AJ198-1-Deciles!$B$5*(Deciles!$B$4+1))/Deciles!$B$4)+1)</f>
        <v>1</v>
      </c>
    </row>
    <row r="199" customFormat="false" ht="15" hidden="false" customHeight="false" outlineLevel="0" collapsed="false">
      <c r="A199" s="0" t="n">
        <v>5523</v>
      </c>
      <c r="B199" s="0" t="s">
        <v>158</v>
      </c>
      <c r="C199" s="0" t="n">
        <v>717</v>
      </c>
      <c r="D199" s="0" t="n">
        <v>73.4157485961914</v>
      </c>
      <c r="E199" s="0" t="n">
        <v>63.2885704040527</v>
      </c>
      <c r="F199" s="0" t="n">
        <v>44</v>
      </c>
      <c r="G199" s="0" t="n">
        <v>4.7020001411438</v>
      </c>
      <c r="H199" s="0" t="n">
        <v>1.78533339500427</v>
      </c>
      <c r="I199" s="0" t="n">
        <v>38</v>
      </c>
      <c r="J199" s="0" t="n">
        <v>12.5096988677979</v>
      </c>
      <c r="K199" s="0" t="n">
        <v>6.73333311080933</v>
      </c>
      <c r="L199" s="0" t="n">
        <v>2.71025609970093</v>
      </c>
      <c r="M199" s="0" t="n">
        <v>0.36659899353981</v>
      </c>
      <c r="N199" s="0" t="n">
        <v>0</v>
      </c>
      <c r="O199" s="0" t="n">
        <v>0</v>
      </c>
      <c r="P199" s="0" t="s">
        <v>144</v>
      </c>
      <c r="Q199" s="0" t="s">
        <v>141</v>
      </c>
      <c r="R199" s="0" t="n">
        <v>1</v>
      </c>
      <c r="S199" s="0" t="s">
        <v>161</v>
      </c>
      <c r="T199" s="0" t="n">
        <v>0</v>
      </c>
      <c r="U199" s="0" t="n">
        <v>270952.44</v>
      </c>
      <c r="V199" s="0" t="n">
        <v>0.0278455372899771</v>
      </c>
      <c r="W199" s="0" t="n">
        <v>588.789184570313</v>
      </c>
      <c r="X199" s="0" t="n">
        <v>0.030867338180542</v>
      </c>
      <c r="Y199" s="0" t="n">
        <f aca="false">IF(ISNUMBER(C199),INDEX(Scorecard!$D$5:$D$12,SUMPRODUCT(--(Scorecard!$G$5:$G$11&lt;C199))+1),Scorecard!$D$13)</f>
        <v>-0.0290424113398221</v>
      </c>
      <c r="Z199" s="0" t="n">
        <f aca="false">IF(ISNUMBER(D199),INDEX(Scorecard!$D$14:$D$17,SUMPRODUCT(--(Scorecard!$G$14:$G$16&lt;D199))+1),Scorecard!$D$18)</f>
        <v>0.128579646629417</v>
      </c>
      <c r="AA199" s="0" t="n">
        <f aca="false">IF(ISNUMBER(E199),INDEX(Scorecard!$D$19:$D$26,SUMPRODUCT(--(Scorecard!$G$19:$G$25&lt;E199))+1),Scorecard!$D$27)</f>
        <v>0.233621608745691</v>
      </c>
      <c r="AB199" s="0" t="n">
        <f aca="false">IF(ISNUMBER(F199),INDEX(Scorecard!$D$28:$D$35,SUMPRODUCT(--(Scorecard!$G$28:$G$34&lt;F199))+1),Scorecard!$D$36)</f>
        <v>-0.309727037437117</v>
      </c>
      <c r="AC199" s="0" t="n">
        <f aca="false">IF(ISNUMBER(H199),INDEX(Scorecard!$D$37:$D$44,SUMPRODUCT(--(Scorecard!$G$37:$G$43&lt;H199))+1),Scorecard!$D$45)</f>
        <v>-0.975503570149195</v>
      </c>
      <c r="AD199" s="0" t="n">
        <f aca="false">IF(ISNUMBER(I199),INDEX(Scorecard!$D$46:$D$52,SUMPRODUCT(--(Scorecard!$G$46:$G$51&lt;I199))+1),Scorecard!$D$53)</f>
        <v>0.569875412099532</v>
      </c>
      <c r="AE199" s="0" t="n">
        <f aca="false">IF(ISNUMBER(K199),INDEX(Scorecard!$D$54:$D$61,SUMPRODUCT(--(Scorecard!$G$54:$G$60&lt;K199))+1),Scorecard!$D$62)</f>
        <v>-0.357264871923982</v>
      </c>
      <c r="AF199" s="0" t="n">
        <f aca="false">IF(ISNUMBER(L199),INDEX(Scorecard!$D$63:$D$68,SUMPRODUCT(--(Scorecard!$G$63:$G$67&lt;L199))+1),Scorecard!$D$69)</f>
        <v>0.322484508656054</v>
      </c>
      <c r="AG199" s="0" t="n">
        <f aca="false">Inputs!$B$10+Scorecard!$J$5*Y199+Scorecard!$J$6*Z199+Scorecard!$J$7*AA199+Scorecard!$J$8*AB199+Scorecard!$J$9*AC199+Scorecard!$J$10*AD199+Scorecard!$J$11*AE199+Scorecard!$J$12*AF199</f>
        <v>-3.52348478092435</v>
      </c>
      <c r="AH199" s="0" t="n">
        <f aca="false">MIN(1-Inputs!$B$13,MAX(Inputs!$B$13,1/(1+EXP(-(Inputs!$B$11*AG199+Inputs!$B$12)))))</f>
        <v>0.0278455372370566</v>
      </c>
      <c r="AI199" s="0" t="n">
        <f aca="false">Inputs!$B$9-Inputs!$B$8*AG199</f>
        <v>588.789156606252</v>
      </c>
      <c r="AJ199" s="0" t="n">
        <f aca="false">RANK(AH199,$AH$5:$AH$2004,0)+COUNTIF($AH$4:AH198,AH199)</f>
        <v>339</v>
      </c>
      <c r="AK199" s="0" t="n">
        <f aca="false">IF(AJ199&lt;=Deciles!$B$5*(Deciles!$B$4+1),INT((AJ199-1)/(Deciles!$B$4+1))+1,Deciles!$B$5+INT((AJ199-1-Deciles!$B$5*(Deciles!$B$4+1))/Deciles!$B$4)+1)</f>
        <v>2</v>
      </c>
    </row>
    <row r="200" customFormat="false" ht="15" hidden="false" customHeight="false" outlineLevel="0" collapsed="false">
      <c r="A200" s="0" t="n">
        <v>5523</v>
      </c>
      <c r="B200" s="0" t="s">
        <v>155</v>
      </c>
      <c r="C200" s="0" t="n">
        <v>717</v>
      </c>
      <c r="D200" s="0" t="n">
        <v>73.4157485961914</v>
      </c>
      <c r="E200" s="0" t="n">
        <v>57.5413131713867</v>
      </c>
      <c r="F200" s="0" t="n">
        <v>44</v>
      </c>
      <c r="G200" s="0" t="n">
        <v>4.7020001411438</v>
      </c>
      <c r="H200" s="0" t="n">
        <v>-1.03133296966553</v>
      </c>
      <c r="I200" s="0" t="n">
        <v>56</v>
      </c>
      <c r="J200" s="0" t="n">
        <v>12.4803638458252</v>
      </c>
      <c r="K200" s="0" t="n">
        <v>4.60833311080933</v>
      </c>
      <c r="L200" s="0" t="n">
        <v>-1.125</v>
      </c>
      <c r="M200" s="0" t="n">
        <v>4.48895978927612</v>
      </c>
      <c r="N200" s="0" t="n">
        <v>0</v>
      </c>
      <c r="O200" s="0" t="n">
        <v>0</v>
      </c>
      <c r="P200" s="0" t="s">
        <v>144</v>
      </c>
      <c r="Q200" s="0" t="s">
        <v>141</v>
      </c>
      <c r="R200" s="0" t="n">
        <v>1</v>
      </c>
      <c r="S200" s="0" t="s">
        <v>161</v>
      </c>
      <c r="T200" s="0" t="n">
        <v>0</v>
      </c>
      <c r="U200" s="0" t="n">
        <v>263119.56</v>
      </c>
      <c r="V200" s="0" t="n">
        <v>0.0132814822718501</v>
      </c>
      <c r="W200" s="0" t="n">
        <v>609.227294921875</v>
      </c>
      <c r="X200" s="0" t="n">
        <v>0.0196679625660181</v>
      </c>
      <c r="Y200" s="0" t="n">
        <f aca="false">IF(ISNUMBER(C200),INDEX(Scorecard!$D$5:$D$12,SUMPRODUCT(--(Scorecard!$G$5:$G$11&lt;C200))+1),Scorecard!$D$13)</f>
        <v>-0.0290424113398221</v>
      </c>
      <c r="Z200" s="0" t="n">
        <f aca="false">IF(ISNUMBER(D200),INDEX(Scorecard!$D$14:$D$17,SUMPRODUCT(--(Scorecard!$G$14:$G$16&lt;D200))+1),Scorecard!$D$18)</f>
        <v>0.128579646629417</v>
      </c>
      <c r="AA200" s="0" t="n">
        <f aca="false">IF(ISNUMBER(E200),INDEX(Scorecard!$D$19:$D$26,SUMPRODUCT(--(Scorecard!$G$19:$G$25&lt;E200))+1),Scorecard!$D$27)</f>
        <v>0.285899340811827</v>
      </c>
      <c r="AB200" s="0" t="n">
        <f aca="false">IF(ISNUMBER(F200),INDEX(Scorecard!$D$28:$D$35,SUMPRODUCT(--(Scorecard!$G$28:$G$34&lt;F200))+1),Scorecard!$D$36)</f>
        <v>-0.309727037437117</v>
      </c>
      <c r="AC200" s="0" t="n">
        <f aca="false">IF(ISNUMBER(H200),INDEX(Scorecard!$D$37:$D$44,SUMPRODUCT(--(Scorecard!$G$37:$G$43&lt;H200))+1),Scorecard!$D$45)</f>
        <v>1.35057635045042</v>
      </c>
      <c r="AD200" s="0" t="n">
        <f aca="false">IF(ISNUMBER(I200),INDEX(Scorecard!$D$46:$D$52,SUMPRODUCT(--(Scorecard!$G$46:$G$51&lt;I200))+1),Scorecard!$D$53)</f>
        <v>0.818882373006414</v>
      </c>
      <c r="AE200" s="0" t="n">
        <f aca="false">IF(ISNUMBER(K200),INDEX(Scorecard!$D$54:$D$61,SUMPRODUCT(--(Scorecard!$G$54:$G$60&lt;K200))+1),Scorecard!$D$62)</f>
        <v>0.409483001259379</v>
      </c>
      <c r="AF200" s="0" t="n">
        <f aca="false">IF(ISNUMBER(L200),INDEX(Scorecard!$D$63:$D$68,SUMPRODUCT(--(Scorecard!$G$63:$G$67&lt;L200))+1),Scorecard!$D$69)</f>
        <v>-0.340582194386522</v>
      </c>
      <c r="AG200" s="0" t="n">
        <f aca="false">Inputs!$B$10+Scorecard!$J$5*Y200+Scorecard!$J$6*Z200+Scorecard!$J$7*AA200+Scorecard!$J$8*AB200+Scorecard!$J$9*AC200+Scorecard!$J$10*AD200+Scorecard!$J$11*AE200+Scorecard!$J$12*AF200</f>
        <v>-4.2318160885599</v>
      </c>
      <c r="AH200" s="0" t="n">
        <f aca="false">MIN(1-Inputs!$B$13,MAX(Inputs!$B$13,1/(1+EXP(-(Inputs!$B$11*AG200+Inputs!$B$12)))))</f>
        <v>0.0132814825017134</v>
      </c>
      <c r="AI200" s="0" t="n">
        <f aca="false">Inputs!$B$9-Inputs!$B$8*AG200</f>
        <v>609.227277902896</v>
      </c>
      <c r="AJ200" s="0" t="n">
        <f aca="false">RANK(AH200,$AH$5:$AH$2004,0)+COUNTIF($AH$4:AH199,AH200)</f>
        <v>659</v>
      </c>
      <c r="AK200" s="0" t="n">
        <f aca="false">IF(AJ200&lt;=Deciles!$B$5*(Deciles!$B$4+1),INT((AJ200-1)/(Deciles!$B$4+1))+1,Deciles!$B$5+INT((AJ200-1-Deciles!$B$5*(Deciles!$B$4+1))/Deciles!$B$4)+1)</f>
        <v>4</v>
      </c>
    </row>
    <row r="201" customFormat="false" ht="15" hidden="false" customHeight="false" outlineLevel="0" collapsed="false">
      <c r="A201" s="0" t="n">
        <v>5527</v>
      </c>
      <c r="B201" s="0" t="s">
        <v>158</v>
      </c>
      <c r="C201" s="0" t="n">
        <v>727</v>
      </c>
      <c r="D201" s="0" t="n">
        <v>70.9875259399414</v>
      </c>
      <c r="E201" s="0" t="n">
        <v>59.7918548583984</v>
      </c>
      <c r="F201" s="0" t="n">
        <v>22</v>
      </c>
      <c r="G201" s="0" t="n">
        <v>4.38700008392334</v>
      </c>
      <c r="H201" s="0" t="n">
        <v>1.47033333778381</v>
      </c>
      <c r="I201" s="0" t="n">
        <v>43</v>
      </c>
      <c r="J201" s="0" t="n">
        <v>11.8639135360718</v>
      </c>
      <c r="K201" s="0" t="n">
        <v>6.33333349227905</v>
      </c>
      <c r="L201" s="0" t="n">
        <v>2.71025657653809</v>
      </c>
      <c r="M201" s="0" t="n">
        <v>0.346199959516525</v>
      </c>
      <c r="N201" s="0" t="n">
        <v>0</v>
      </c>
      <c r="O201" s="0" t="n">
        <v>0</v>
      </c>
      <c r="P201" s="0" t="s">
        <v>144</v>
      </c>
      <c r="Q201" s="0" t="s">
        <v>141</v>
      </c>
      <c r="R201" s="0" t="n">
        <v>2</v>
      </c>
      <c r="S201" s="0" t="s">
        <v>148</v>
      </c>
      <c r="T201" s="0" t="n">
        <v>0</v>
      </c>
      <c r="U201" s="0" t="n">
        <v>142047.1</v>
      </c>
      <c r="V201" s="0" t="n">
        <v>0.00704871211200953</v>
      </c>
      <c r="W201" s="0" t="n">
        <v>626.543579101563</v>
      </c>
      <c r="X201" s="0" t="n">
        <v>0.00947830080986023</v>
      </c>
      <c r="Y201" s="0" t="n">
        <f aca="false">IF(ISNUMBER(C201),INDEX(Scorecard!$D$5:$D$12,SUMPRODUCT(--(Scorecard!$G$5:$G$11&lt;C201))+1),Scorecard!$D$13)</f>
        <v>-0.0290424113398221</v>
      </c>
      <c r="Z201" s="0" t="n">
        <f aca="false">IF(ISNUMBER(D201),INDEX(Scorecard!$D$14:$D$17,SUMPRODUCT(--(Scorecard!$G$14:$G$16&lt;D201))+1),Scorecard!$D$18)</f>
        <v>0.128579646629417</v>
      </c>
      <c r="AA201" s="0" t="n">
        <f aca="false">IF(ISNUMBER(E201),INDEX(Scorecard!$D$19:$D$26,SUMPRODUCT(--(Scorecard!$G$19:$G$25&lt;E201))+1),Scorecard!$D$27)</f>
        <v>0.267179331770092</v>
      </c>
      <c r="AB201" s="0" t="n">
        <f aca="false">IF(ISNUMBER(F201),INDEX(Scorecard!$D$28:$D$35,SUMPRODUCT(--(Scorecard!$G$28:$G$34&lt;F201))+1),Scorecard!$D$36)</f>
        <v>0.624829191519909</v>
      </c>
      <c r="AC201" s="0" t="n">
        <f aca="false">IF(ISNUMBER(H201),INDEX(Scorecard!$D$37:$D$44,SUMPRODUCT(--(Scorecard!$G$37:$G$43&lt;H201))+1),Scorecard!$D$45)</f>
        <v>-0.975503570149195</v>
      </c>
      <c r="AD201" s="0" t="n">
        <f aca="false">IF(ISNUMBER(I201),INDEX(Scorecard!$D$46:$D$52,SUMPRODUCT(--(Scorecard!$G$46:$G$51&lt;I201))+1),Scorecard!$D$53)</f>
        <v>0.818882373006414</v>
      </c>
      <c r="AE201" s="0" t="n">
        <f aca="false">IF(ISNUMBER(K201),INDEX(Scorecard!$D$54:$D$61,SUMPRODUCT(--(Scorecard!$G$54:$G$60&lt;K201))+1),Scorecard!$D$62)</f>
        <v>-0.119873800601421</v>
      </c>
      <c r="AF201" s="0" t="n">
        <f aca="false">IF(ISNUMBER(L201),INDEX(Scorecard!$D$63:$D$68,SUMPRODUCT(--(Scorecard!$G$63:$G$67&lt;L201))+1),Scorecard!$D$69)</f>
        <v>0.322484508656054</v>
      </c>
      <c r="AG201" s="0" t="n">
        <f aca="false">Inputs!$B$10+Scorecard!$J$5*Y201+Scorecard!$J$6*Z201+Scorecard!$J$7*AA201+Scorecard!$J$8*AB201+Scorecard!$J$9*AC201+Scorecard!$J$10*AD201+Scorecard!$J$11*AE201+Scorecard!$J$12*AF201</f>
        <v>-4.83195270794901</v>
      </c>
      <c r="AH201" s="0" t="n">
        <f aca="false">MIN(1-Inputs!$B$13,MAX(Inputs!$B$13,1/(1+EXP(-(Inputs!$B$11*AG201+Inputs!$B$12)))))</f>
        <v>0.00704871227849865</v>
      </c>
      <c r="AI201" s="0" t="n">
        <f aca="false">Inputs!$B$9-Inputs!$B$8*AG201</f>
        <v>626.543560395866</v>
      </c>
      <c r="AJ201" s="0" t="n">
        <f aca="false">RANK(AH201,$AH$5:$AH$2004,0)+COUNTIF($AH$4:AH200,AH201)</f>
        <v>1049</v>
      </c>
      <c r="AK201" s="0" t="n">
        <f aca="false">IF(AJ201&lt;=Deciles!$B$5*(Deciles!$B$4+1),INT((AJ201-1)/(Deciles!$B$4+1))+1,Deciles!$B$5+INT((AJ201-1-Deciles!$B$5*(Deciles!$B$4+1))/Deciles!$B$4)+1)</f>
        <v>6</v>
      </c>
    </row>
    <row r="202" customFormat="false" ht="15" hidden="false" customHeight="false" outlineLevel="0" collapsed="false">
      <c r="A202" s="0" t="n">
        <v>5534</v>
      </c>
      <c r="B202" s="0" t="s">
        <v>145</v>
      </c>
      <c r="C202" s="0" t="n">
        <v>766</v>
      </c>
      <c r="D202" s="0" t="n">
        <v>80</v>
      </c>
      <c r="E202" s="0" t="n">
        <v>74.4191589355469</v>
      </c>
      <c r="F202" s="0" t="n">
        <v>49</v>
      </c>
      <c r="G202" s="0" t="n">
        <v>2.99499988555908</v>
      </c>
      <c r="H202" s="0" t="n">
        <v>-0.521666765213013</v>
      </c>
      <c r="I202" s="0" t="n">
        <v>14</v>
      </c>
      <c r="J202" s="0" t="n">
        <v>12.4874200820923</v>
      </c>
      <c r="K202" s="0" t="n">
        <v>4.85833311080933</v>
      </c>
      <c r="L202" s="0" t="n">
        <v>-1.875</v>
      </c>
      <c r="M202" s="0" t="n">
        <v>4.48895072937012</v>
      </c>
      <c r="N202" s="0" t="n">
        <v>0</v>
      </c>
      <c r="O202" s="0" t="n">
        <v>0</v>
      </c>
      <c r="P202" s="0" t="s">
        <v>144</v>
      </c>
      <c r="Q202" s="0" t="s">
        <v>141</v>
      </c>
      <c r="R202" s="0" t="n">
        <v>2</v>
      </c>
      <c r="S202" s="0" t="s">
        <v>161</v>
      </c>
      <c r="T202" s="0" t="n">
        <v>0</v>
      </c>
      <c r="U202" s="0" t="n">
        <v>264982.8</v>
      </c>
      <c r="V202" s="0" t="n">
        <v>0.00702871894463897</v>
      </c>
      <c r="W202" s="0" t="n">
        <v>626.620971679688</v>
      </c>
      <c r="X202" s="0" t="n">
        <v>0.0074745062738657</v>
      </c>
      <c r="Y202" s="0" t="n">
        <f aca="false">IF(ISNUMBER(C202),INDEX(Scorecard!$D$5:$D$12,SUMPRODUCT(--(Scorecard!$G$5:$G$11&lt;C202))+1),Scorecard!$D$13)</f>
        <v>1.23750384304241</v>
      </c>
      <c r="Z202" s="0" t="n">
        <f aca="false">IF(ISNUMBER(D202),INDEX(Scorecard!$D$14:$D$17,SUMPRODUCT(--(Scorecard!$G$14:$G$16&lt;D202))+1),Scorecard!$D$18)</f>
        <v>0.0505355481560174</v>
      </c>
      <c r="AA202" s="0" t="n">
        <f aca="false">IF(ISNUMBER(E202),INDEX(Scorecard!$D$19:$D$26,SUMPRODUCT(--(Scorecard!$G$19:$G$25&lt;E202))+1),Scorecard!$D$27)</f>
        <v>-0.0341578513653732</v>
      </c>
      <c r="AB202" s="0" t="n">
        <f aca="false">IF(ISNUMBER(F202),INDEX(Scorecard!$D$28:$D$35,SUMPRODUCT(--(Scorecard!$G$28:$G$34&lt;F202))+1),Scorecard!$D$36)</f>
        <v>-0.400689107298307</v>
      </c>
      <c r="AC202" s="0" t="n">
        <f aca="false">IF(ISNUMBER(H202),INDEX(Scorecard!$D$37:$D$44,SUMPRODUCT(--(Scorecard!$G$37:$G$43&lt;H202))+1),Scorecard!$D$45)</f>
        <v>0.769716833645565</v>
      </c>
      <c r="AD202" s="0" t="n">
        <f aca="false">IF(ISNUMBER(I202),INDEX(Scorecard!$D$46:$D$52,SUMPRODUCT(--(Scorecard!$G$46:$G$51&lt;I202))+1),Scorecard!$D$53)</f>
        <v>-0.114272400683245</v>
      </c>
      <c r="AE202" s="0" t="n">
        <f aca="false">IF(ISNUMBER(K202),INDEX(Scorecard!$D$54:$D$61,SUMPRODUCT(--(Scorecard!$G$54:$G$60&lt;K202))+1),Scorecard!$D$62)</f>
        <v>0.214429354789033</v>
      </c>
      <c r="AF202" s="0" t="n">
        <f aca="false">IF(ISNUMBER(L202),INDEX(Scorecard!$D$63:$D$68,SUMPRODUCT(--(Scorecard!$G$63:$G$67&lt;L202))+1),Scorecard!$D$69)</f>
        <v>-0.340582194386522</v>
      </c>
      <c r="AG202" s="0" t="n">
        <f aca="false">Inputs!$B$10+Scorecard!$J$5*Y202+Scorecard!$J$6*Z202+Scorecard!$J$7*AA202+Scorecard!$J$8*AB202+Scorecard!$J$9*AC202+Scorecard!$J$10*AD202+Scorecard!$J$11*AE202+Scorecard!$J$12*AF202</f>
        <v>-4.83463590952629</v>
      </c>
      <c r="AH202" s="0" t="n">
        <f aca="false">MIN(1-Inputs!$B$13,MAX(Inputs!$B$13,1/(1+EXP(-(Inputs!$B$11*AG202+Inputs!$B$12)))))</f>
        <v>0.00702871880704896</v>
      </c>
      <c r="AI202" s="0" t="n">
        <f aca="false">Inputs!$B$9-Inputs!$B$8*AG202</f>
        <v>626.620981228051</v>
      </c>
      <c r="AJ202" s="0" t="n">
        <f aca="false">RANK(AH202,$AH$5:$AH$2004,0)+COUNTIF($AH$4:AH201,AH202)</f>
        <v>1050</v>
      </c>
      <c r="AK202" s="0" t="n">
        <f aca="false">IF(AJ202&lt;=Deciles!$B$5*(Deciles!$B$4+1),INT((AJ202-1)/(Deciles!$B$4+1))+1,Deciles!$B$5+INT((AJ202-1-Deciles!$B$5*(Deciles!$B$4+1))/Deciles!$B$4)+1)</f>
        <v>6</v>
      </c>
    </row>
    <row r="203" customFormat="false" ht="15" hidden="false" customHeight="false" outlineLevel="0" collapsed="false">
      <c r="A203" s="0" t="n">
        <v>5535</v>
      </c>
      <c r="B203" s="0" t="s">
        <v>157</v>
      </c>
      <c r="C203" s="0" t="n">
        <v>700</v>
      </c>
      <c r="D203" s="0" t="n">
        <v>82.6192169189453</v>
      </c>
      <c r="E203" s="0" t="n">
        <v>80.1243286132813</v>
      </c>
      <c r="F203" s="0" t="n">
        <v>39</v>
      </c>
      <c r="G203" s="0" t="n">
        <v>4.15500020980835</v>
      </c>
      <c r="H203" s="0" t="n">
        <v>0.271666765213013</v>
      </c>
      <c r="I203" s="0" t="n">
        <v>5</v>
      </c>
      <c r="J203" s="0" t="n">
        <v>11.4859275817871</v>
      </c>
      <c r="K203" s="0" t="n">
        <v>4.8230767250061</v>
      </c>
      <c r="L203" s="0" t="n">
        <v>-0.276923179626465</v>
      </c>
      <c r="M203" s="0" t="n">
        <v>6.69991636276245</v>
      </c>
      <c r="N203" s="0" t="n">
        <v>0</v>
      </c>
      <c r="O203" s="0" t="n">
        <v>0</v>
      </c>
      <c r="P203" s="0" t="s">
        <v>144</v>
      </c>
      <c r="Q203" s="0" t="s">
        <v>141</v>
      </c>
      <c r="R203" s="0" t="n">
        <v>1</v>
      </c>
      <c r="S203" s="0" t="s">
        <v>154</v>
      </c>
      <c r="T203" s="0" t="n">
        <v>0</v>
      </c>
      <c r="U203" s="0" t="n">
        <v>97336.32</v>
      </c>
      <c r="V203" s="0" t="n">
        <v>0.0446622334420681</v>
      </c>
      <c r="W203" s="0" t="n">
        <v>575.5302734375</v>
      </c>
      <c r="X203" s="0" t="n">
        <v>0.0291371960192919</v>
      </c>
      <c r="Y203" s="0" t="n">
        <f aca="false">IF(ISNUMBER(C203),INDEX(Scorecard!$D$5:$D$12,SUMPRODUCT(--(Scorecard!$G$5:$G$11&lt;C203))+1),Scorecard!$D$13)</f>
        <v>-0.869677851527538</v>
      </c>
      <c r="Z203" s="0" t="n">
        <f aca="false">IF(ISNUMBER(D203),INDEX(Scorecard!$D$14:$D$17,SUMPRODUCT(--(Scorecard!$G$14:$G$16&lt;D203))+1),Scorecard!$D$18)</f>
        <v>0.0505355481560174</v>
      </c>
      <c r="AA203" s="0" t="n">
        <f aca="false">IF(ISNUMBER(E203),INDEX(Scorecard!$D$19:$D$26,SUMPRODUCT(--(Scorecard!$G$19:$G$25&lt;E203))+1),Scorecard!$D$27)</f>
        <v>-0.0341578513653732</v>
      </c>
      <c r="AB203" s="0" t="n">
        <f aca="false">IF(ISNUMBER(F203),INDEX(Scorecard!$D$28:$D$35,SUMPRODUCT(--(Scorecard!$G$28:$G$34&lt;F203))+1),Scorecard!$D$36)</f>
        <v>-0.132616866359722</v>
      </c>
      <c r="AC203" s="0" t="n">
        <f aca="false">IF(ISNUMBER(H203),INDEX(Scorecard!$D$37:$D$44,SUMPRODUCT(--(Scorecard!$G$37:$G$43&lt;H203))+1),Scorecard!$D$45)</f>
        <v>-0.0679520129233634</v>
      </c>
      <c r="AD203" s="0" t="n">
        <f aca="false">IF(ISNUMBER(I203),INDEX(Scorecard!$D$46:$D$52,SUMPRODUCT(--(Scorecard!$G$46:$G$51&lt;I203))+1),Scorecard!$D$53)</f>
        <v>-0.161534840507194</v>
      </c>
      <c r="AE203" s="0" t="n">
        <f aca="false">IF(ISNUMBER(K203),INDEX(Scorecard!$D$54:$D$61,SUMPRODUCT(--(Scorecard!$G$54:$G$60&lt;K203))+1),Scorecard!$D$62)</f>
        <v>0.214429354789033</v>
      </c>
      <c r="AF203" s="0" t="n">
        <f aca="false">IF(ISNUMBER(L203),INDEX(Scorecard!$D$63:$D$68,SUMPRODUCT(--(Scorecard!$G$63:$G$67&lt;L203))+1),Scorecard!$D$69)</f>
        <v>0.322484508656054</v>
      </c>
      <c r="AG203" s="0" t="n">
        <f aca="false">Inputs!$B$10+Scorecard!$J$5*Y203+Scorecard!$J$6*Z203+Scorecard!$J$7*AA203+Scorecard!$J$8*AB203+Scorecard!$J$9*AC203+Scorecard!$J$10*AD203+Scorecard!$J$11*AE203+Scorecard!$J$12*AF203</f>
        <v>-3.06396662481796</v>
      </c>
      <c r="AH203" s="0" t="n">
        <f aca="false">MIN(1-Inputs!$B$13,MAX(Inputs!$B$13,1/(1+EXP(-(Inputs!$B$11*AG203+Inputs!$B$12)))))</f>
        <v>0.0446622341307339</v>
      </c>
      <c r="AI203" s="0" t="n">
        <f aca="false">Inputs!$B$9-Inputs!$B$8*AG203</f>
        <v>575.530265305989</v>
      </c>
      <c r="AJ203" s="0" t="n">
        <f aca="false">RANK(AH203,$AH$5:$AH$2004,0)+COUNTIF($AH$4:AH202,AH203)</f>
        <v>174</v>
      </c>
      <c r="AK203" s="0" t="n">
        <f aca="false">IF(AJ203&lt;=Deciles!$B$5*(Deciles!$B$4+1),INT((AJ203-1)/(Deciles!$B$4+1))+1,Deciles!$B$5+INT((AJ203-1-Deciles!$B$5*(Deciles!$B$4+1))/Deciles!$B$4)+1)</f>
        <v>1</v>
      </c>
    </row>
    <row r="204" customFormat="false" ht="15" hidden="false" customHeight="false" outlineLevel="0" collapsed="false">
      <c r="A204" s="0" t="n">
        <v>5567</v>
      </c>
      <c r="B204" s="0" t="s">
        <v>157</v>
      </c>
      <c r="C204" s="0" t="n">
        <v>725</v>
      </c>
      <c r="D204" s="0" t="n">
        <v>80</v>
      </c>
      <c r="E204" s="0" t="n">
        <v>78.1422729492188</v>
      </c>
      <c r="F204" s="0" t="n">
        <v>32</v>
      </c>
      <c r="G204" s="0" t="n">
        <v>4</v>
      </c>
      <c r="H204" s="0" t="n">
        <v>0.116666555404663</v>
      </c>
      <c r="I204" s="0" t="n">
        <v>4</v>
      </c>
      <c r="J204" s="0" t="n">
        <v>11.5279674530029</v>
      </c>
      <c r="K204" s="0" t="n">
        <v>4.8230767250061</v>
      </c>
      <c r="L204" s="0" t="n">
        <v>-0.276923179626465</v>
      </c>
      <c r="M204" s="0" t="n">
        <v>6.69991636276245</v>
      </c>
      <c r="N204" s="0" t="n">
        <v>0</v>
      </c>
      <c r="O204" s="0" t="n">
        <v>0</v>
      </c>
      <c r="P204" s="0" t="s">
        <v>144</v>
      </c>
      <c r="Q204" s="0" t="s">
        <v>160</v>
      </c>
      <c r="R204" s="0" t="n">
        <v>2</v>
      </c>
      <c r="S204" s="0" t="s">
        <v>154</v>
      </c>
      <c r="T204" s="0" t="n">
        <v>0</v>
      </c>
      <c r="U204" s="0" t="n">
        <v>101515.58</v>
      </c>
      <c r="V204" s="0" t="n">
        <v>0.0138090113177896</v>
      </c>
      <c r="W204" s="0" t="n">
        <v>608.158630371094</v>
      </c>
      <c r="X204" s="0" t="n">
        <v>0.0132766030728817</v>
      </c>
      <c r="Y204" s="0" t="n">
        <f aca="false">IF(ISNUMBER(C204),INDEX(Scorecard!$D$5:$D$12,SUMPRODUCT(--(Scorecard!$G$5:$G$11&lt;C204))+1),Scorecard!$D$13)</f>
        <v>-0.0290424113398221</v>
      </c>
      <c r="Z204" s="0" t="n">
        <f aca="false">IF(ISNUMBER(D204),INDEX(Scorecard!$D$14:$D$17,SUMPRODUCT(--(Scorecard!$G$14:$G$16&lt;D204))+1),Scorecard!$D$18)</f>
        <v>0.0505355481560174</v>
      </c>
      <c r="AA204" s="0" t="n">
        <f aca="false">IF(ISNUMBER(E204),INDEX(Scorecard!$D$19:$D$26,SUMPRODUCT(--(Scorecard!$G$19:$G$25&lt;E204))+1),Scorecard!$D$27)</f>
        <v>-0.0341578513653732</v>
      </c>
      <c r="AB204" s="0" t="n">
        <f aca="false">IF(ISNUMBER(F204),INDEX(Scorecard!$D$28:$D$35,SUMPRODUCT(--(Scorecard!$G$28:$G$34&lt;F204))+1),Scorecard!$D$36)</f>
        <v>0.126913191054783</v>
      </c>
      <c r="AC204" s="0" t="n">
        <f aca="false">IF(ISNUMBER(H204),INDEX(Scorecard!$D$37:$D$44,SUMPRODUCT(--(Scorecard!$G$37:$G$43&lt;H204))+1),Scorecard!$D$45)</f>
        <v>0.102184252677548</v>
      </c>
      <c r="AD204" s="0" t="n">
        <f aca="false">IF(ISNUMBER(I204),INDEX(Scorecard!$D$46:$D$52,SUMPRODUCT(--(Scorecard!$G$46:$G$51&lt;I204))+1),Scorecard!$D$53)</f>
        <v>-0.161534840507194</v>
      </c>
      <c r="AE204" s="0" t="n">
        <f aca="false">IF(ISNUMBER(K204),INDEX(Scorecard!$D$54:$D$61,SUMPRODUCT(--(Scorecard!$G$54:$G$60&lt;K204))+1),Scorecard!$D$62)</f>
        <v>0.214429354789033</v>
      </c>
      <c r="AF204" s="0" t="n">
        <f aca="false">IF(ISNUMBER(L204),INDEX(Scorecard!$D$63:$D$68,SUMPRODUCT(--(Scorecard!$G$63:$G$67&lt;L204))+1),Scorecard!$D$69)</f>
        <v>0.322484508656054</v>
      </c>
      <c r="AG204" s="0" t="n">
        <f aca="false">Inputs!$B$10+Scorecard!$J$5*Y204+Scorecard!$J$6*Z204+Scorecard!$J$7*AA204+Scorecard!$J$8*AB204+Scorecard!$J$9*AC204+Scorecard!$J$10*AD204+Scorecard!$J$11*AE204+Scorecard!$J$12*AF204</f>
        <v>-4.19477987903417</v>
      </c>
      <c r="AH204" s="0" t="n">
        <f aca="false">MIN(1-Inputs!$B$13,MAX(Inputs!$B$13,1/(1+EXP(-(Inputs!$B$11*AG204+Inputs!$B$12)))))</f>
        <v>0.0138090110050495</v>
      </c>
      <c r="AI204" s="0" t="n">
        <f aca="false">Inputs!$B$9-Inputs!$B$8*AG204</f>
        <v>608.158638786574</v>
      </c>
      <c r="AJ204" s="0" t="n">
        <f aca="false">RANK(AH204,$AH$5:$AH$2004,0)+COUNTIF($AH$4:AH203,AH204)</f>
        <v>637</v>
      </c>
      <c r="AK204" s="0" t="n">
        <f aca="false">IF(AJ204&lt;=Deciles!$B$5*(Deciles!$B$4+1),INT((AJ204-1)/(Deciles!$B$4+1))+1,Deciles!$B$5+INT((AJ204-1-Deciles!$B$5*(Deciles!$B$4+1))/Deciles!$B$4)+1)</f>
        <v>4</v>
      </c>
    </row>
    <row r="205" customFormat="false" ht="15" hidden="false" customHeight="false" outlineLevel="0" collapsed="false">
      <c r="A205" s="0" t="n">
        <v>5643</v>
      </c>
      <c r="B205" s="0" t="s">
        <v>157</v>
      </c>
      <c r="C205" s="0" t="n">
        <v>711</v>
      </c>
      <c r="D205" s="0" t="n">
        <v>80</v>
      </c>
      <c r="E205" s="0" t="n">
        <v>63.7226448059082</v>
      </c>
      <c r="F205" s="0" t="n">
        <v>26</v>
      </c>
      <c r="G205" s="0" t="n">
        <v>4.01200008392334</v>
      </c>
      <c r="H205" s="0" t="n">
        <v>0.128666639328003</v>
      </c>
      <c r="I205" s="0" t="n">
        <v>34</v>
      </c>
      <c r="J205" s="0" t="n">
        <v>11.9408874511719</v>
      </c>
      <c r="K205" s="0" t="n">
        <v>4.0230770111084</v>
      </c>
      <c r="L205" s="0" t="n">
        <v>-0.276923179626465</v>
      </c>
      <c r="M205" s="0" t="n">
        <v>5.98650598526001</v>
      </c>
      <c r="N205" s="0" t="n">
        <v>0</v>
      </c>
      <c r="O205" s="0" t="n">
        <v>0</v>
      </c>
      <c r="P205" s="0" t="s">
        <v>140</v>
      </c>
      <c r="Q205" s="0" t="s">
        <v>141</v>
      </c>
      <c r="R205" s="0" t="n">
        <v>2</v>
      </c>
      <c r="S205" s="0" t="s">
        <v>151</v>
      </c>
      <c r="T205" s="0" t="n">
        <v>0</v>
      </c>
      <c r="U205" s="0" t="n">
        <v>153412.81</v>
      </c>
      <c r="V205" s="0" t="n">
        <v>0.0145391989499331</v>
      </c>
      <c r="W205" s="0" t="n">
        <v>606.744079589844</v>
      </c>
      <c r="X205" s="0" t="n">
        <v>0.0112748192623258</v>
      </c>
      <c r="Y205" s="0" t="n">
        <f aca="false">IF(ISNUMBER(C205),INDEX(Scorecard!$D$5:$D$12,SUMPRODUCT(--(Scorecard!$G$5:$G$11&lt;C205))+1),Scorecard!$D$13)</f>
        <v>-0.513000642971656</v>
      </c>
      <c r="Z205" s="0" t="n">
        <f aca="false">IF(ISNUMBER(D205),INDEX(Scorecard!$D$14:$D$17,SUMPRODUCT(--(Scorecard!$G$14:$G$16&lt;D205))+1),Scorecard!$D$18)</f>
        <v>0.0505355481560174</v>
      </c>
      <c r="AA205" s="0" t="n">
        <f aca="false">IF(ISNUMBER(E205),INDEX(Scorecard!$D$19:$D$26,SUMPRODUCT(--(Scorecard!$G$19:$G$25&lt;E205))+1),Scorecard!$D$27)</f>
        <v>0.233621608745691</v>
      </c>
      <c r="AB205" s="0" t="n">
        <f aca="false">IF(ISNUMBER(F205),INDEX(Scorecard!$D$28:$D$35,SUMPRODUCT(--(Scorecard!$G$28:$G$34&lt;F205))+1),Scorecard!$D$36)</f>
        <v>0.165097008946478</v>
      </c>
      <c r="AC205" s="0" t="n">
        <f aca="false">IF(ISNUMBER(H205),INDEX(Scorecard!$D$37:$D$44,SUMPRODUCT(--(Scorecard!$G$37:$G$43&lt;H205))+1),Scorecard!$D$45)</f>
        <v>0.102184252677548</v>
      </c>
      <c r="AD205" s="0" t="n">
        <f aca="false">IF(ISNUMBER(I205),INDEX(Scorecard!$D$46:$D$52,SUMPRODUCT(--(Scorecard!$G$46:$G$51&lt;I205))+1),Scorecard!$D$53)</f>
        <v>0.123869379412532</v>
      </c>
      <c r="AE205" s="0" t="n">
        <f aca="false">IF(ISNUMBER(K205),INDEX(Scorecard!$D$54:$D$61,SUMPRODUCT(--(Scorecard!$G$54:$G$60&lt;K205))+1),Scorecard!$D$62)</f>
        <v>0.489050497890326</v>
      </c>
      <c r="AF205" s="0" t="n">
        <f aca="false">IF(ISNUMBER(L205),INDEX(Scorecard!$D$63:$D$68,SUMPRODUCT(--(Scorecard!$G$63:$G$67&lt;L205))+1),Scorecard!$D$69)</f>
        <v>0.322484508656054</v>
      </c>
      <c r="AG205" s="0" t="n">
        <f aca="false">Inputs!$B$10+Scorecard!$J$5*Y205+Scorecard!$J$6*Z205+Scorecard!$J$7*AA205+Scorecard!$J$8*AB205+Scorecard!$J$9*AC205+Scorecard!$J$10*AD205+Scorecard!$J$11*AE205+Scorecard!$J$12*AF205</f>
        <v>-4.14575414924437</v>
      </c>
      <c r="AH205" s="0" t="n">
        <f aca="false">MIN(1-Inputs!$B$13,MAX(Inputs!$B$13,1/(1+EXP(-(Inputs!$B$11*AG205+Inputs!$B$12)))))</f>
        <v>0.0145391989996235</v>
      </c>
      <c r="AI205" s="0" t="n">
        <f aca="false">Inputs!$B$9-Inputs!$B$8*AG205</f>
        <v>606.744055241699</v>
      </c>
      <c r="AJ205" s="0" t="n">
        <f aca="false">RANK(AH205,$AH$5:$AH$2004,0)+COUNTIF($AH$4:AH204,AH205)</f>
        <v>610</v>
      </c>
      <c r="AK205" s="0" t="n">
        <f aca="false">IF(AJ205&lt;=Deciles!$B$5*(Deciles!$B$4+1),INT((AJ205-1)/(Deciles!$B$4+1))+1,Deciles!$B$5+INT((AJ205-1-Deciles!$B$5*(Deciles!$B$4+1))/Deciles!$B$4)+1)</f>
        <v>4</v>
      </c>
    </row>
    <row r="206" customFormat="false" ht="15" hidden="false" customHeight="false" outlineLevel="0" collapsed="false">
      <c r="A206" s="0" t="n">
        <v>5662</v>
      </c>
      <c r="B206" s="0" t="s">
        <v>143</v>
      </c>
      <c r="C206" s="0" t="n">
        <v>749</v>
      </c>
      <c r="D206" s="0" t="n">
        <v>90.7525024414063</v>
      </c>
      <c r="E206" s="0" t="n">
        <v>69.9671096801758</v>
      </c>
      <c r="F206" s="0" t="n">
        <v>35</v>
      </c>
      <c r="G206" s="0" t="n">
        <v>4.33300018310547</v>
      </c>
      <c r="H206" s="0" t="n">
        <v>1.09966683387756</v>
      </c>
      <c r="I206" s="0" t="n">
        <v>63</v>
      </c>
      <c r="J206" s="0" t="n">
        <v>12.5810241699219</v>
      </c>
      <c r="K206" s="0" t="n">
        <v>9.13333320617676</v>
      </c>
      <c r="L206" s="0" t="n">
        <v>5.0717945098877</v>
      </c>
      <c r="M206" s="0" t="n">
        <v>1.43321859836578</v>
      </c>
      <c r="N206" s="0" t="n">
        <v>0</v>
      </c>
      <c r="O206" s="0" t="n">
        <v>0</v>
      </c>
      <c r="P206" s="0" t="s">
        <v>144</v>
      </c>
      <c r="Q206" s="0" t="s">
        <v>141</v>
      </c>
      <c r="R206" s="0" t="n">
        <v>1</v>
      </c>
      <c r="S206" s="0" t="s">
        <v>159</v>
      </c>
      <c r="T206" s="0" t="n">
        <v>0</v>
      </c>
      <c r="U206" s="0" t="n">
        <v>290984.22</v>
      </c>
      <c r="V206" s="0" t="n">
        <v>0.0188912600278854</v>
      </c>
      <c r="W206" s="0" t="n">
        <v>599.537475585938</v>
      </c>
      <c r="X206" s="0" t="n">
        <v>0.0114504778757691</v>
      </c>
      <c r="Y206" s="0" t="n">
        <f aca="false">IF(ISNUMBER(C206),INDEX(Scorecard!$D$5:$D$12,SUMPRODUCT(--(Scorecard!$G$5:$G$11&lt;C206))+1),Scorecard!$D$13)</f>
        <v>0.488358159108655</v>
      </c>
      <c r="Z206" s="0" t="n">
        <f aca="false">IF(ISNUMBER(D206),INDEX(Scorecard!$D$14:$D$17,SUMPRODUCT(--(Scorecard!$G$14:$G$16&lt;D206))+1),Scorecard!$D$18)</f>
        <v>-0.361970872710667</v>
      </c>
      <c r="AA206" s="0" t="n">
        <f aca="false">IF(ISNUMBER(E206),INDEX(Scorecard!$D$19:$D$26,SUMPRODUCT(--(Scorecard!$G$19:$G$25&lt;E206))+1),Scorecard!$D$27)</f>
        <v>0.0530843085177338</v>
      </c>
      <c r="AB206" s="0" t="n">
        <f aca="false">IF(ISNUMBER(F206),INDEX(Scorecard!$D$28:$D$35,SUMPRODUCT(--(Scorecard!$G$28:$G$34&lt;F206))+1),Scorecard!$D$36)</f>
        <v>-0.0008456427959252</v>
      </c>
      <c r="AC206" s="0" t="n">
        <f aca="false">IF(ISNUMBER(H206),INDEX(Scorecard!$D$37:$D$44,SUMPRODUCT(--(Scorecard!$G$37:$G$43&lt;H206))+1),Scorecard!$D$45)</f>
        <v>-0.975503570149195</v>
      </c>
      <c r="AD206" s="0" t="n">
        <f aca="false">IF(ISNUMBER(I206),INDEX(Scorecard!$D$46:$D$52,SUMPRODUCT(--(Scorecard!$G$46:$G$51&lt;I206))+1),Scorecard!$D$53)</f>
        <v>0.818882373006414</v>
      </c>
      <c r="AE206" s="0" t="n">
        <f aca="false">IF(ISNUMBER(K206),INDEX(Scorecard!$D$54:$D$61,SUMPRODUCT(--(Scorecard!$G$54:$G$60&lt;K206))+1),Scorecard!$D$62)</f>
        <v>-0.541917179454542</v>
      </c>
      <c r="AF206" s="0" t="n">
        <f aca="false">IF(ISNUMBER(L206),INDEX(Scorecard!$D$63:$D$68,SUMPRODUCT(--(Scorecard!$G$63:$G$67&lt;L206))+1),Scorecard!$D$69)</f>
        <v>0.322484508656054</v>
      </c>
      <c r="AG206" s="0" t="n">
        <f aca="false">Inputs!$B$10+Scorecard!$J$5*Y206+Scorecard!$J$6*Z206+Scorecard!$J$7*AA206+Scorecard!$J$8*AB206+Scorecard!$J$9*AC206+Scorecard!$J$10*AD206+Scorecard!$J$11*AE206+Scorecard!$J$12*AF206</f>
        <v>-3.89599338645501</v>
      </c>
      <c r="AH206" s="0" t="n">
        <f aca="false">MIN(1-Inputs!$B$13,MAX(Inputs!$B$13,1/(1+EXP(-(Inputs!$B$11*AG206+Inputs!$B$12)))))</f>
        <v>0.0188912593224674</v>
      </c>
      <c r="AI206" s="0" t="n">
        <f aca="false">Inputs!$B$9-Inputs!$B$8*AG206</f>
        <v>599.537482964002</v>
      </c>
      <c r="AJ206" s="0" t="n">
        <f aca="false">RANK(AH206,$AH$5:$AH$2004,0)+COUNTIF($AH$4:AH205,AH206)</f>
        <v>477</v>
      </c>
      <c r="AK206" s="0" t="n">
        <f aca="false">IF(AJ206&lt;=Deciles!$B$5*(Deciles!$B$4+1),INT((AJ206-1)/(Deciles!$B$4+1))+1,Deciles!$B$5+INT((AJ206-1-Deciles!$B$5*(Deciles!$B$4+1))/Deciles!$B$4)+1)</f>
        <v>3</v>
      </c>
    </row>
    <row r="207" customFormat="false" ht="15" hidden="false" customHeight="false" outlineLevel="0" collapsed="false">
      <c r="A207" s="0" t="n">
        <v>5764</v>
      </c>
      <c r="B207" s="0" t="s">
        <v>143</v>
      </c>
      <c r="C207" s="0" t="n">
        <v>779</v>
      </c>
      <c r="D207" s="0" t="n">
        <v>73.8792419433594</v>
      </c>
      <c r="E207" s="0" t="n">
        <v>52.8415641784668</v>
      </c>
      <c r="F207" s="0" t="n">
        <v>35</v>
      </c>
      <c r="G207" s="0" t="n">
        <v>4.45300006866455</v>
      </c>
      <c r="H207" s="0" t="n">
        <v>1.21966671943665</v>
      </c>
      <c r="I207" s="0" t="n">
        <v>56</v>
      </c>
      <c r="J207" s="0" t="n">
        <v>12.2437419891357</v>
      </c>
      <c r="K207" s="0" t="n">
        <v>9.63333320617676</v>
      </c>
      <c r="L207" s="0" t="n">
        <v>5.0717945098877</v>
      </c>
      <c r="M207" s="0" t="n">
        <v>2.57371878623962</v>
      </c>
      <c r="N207" s="0" t="n">
        <v>0</v>
      </c>
      <c r="O207" s="0" t="n">
        <v>0</v>
      </c>
      <c r="P207" s="0" t="s">
        <v>140</v>
      </c>
      <c r="Q207" s="0" t="s">
        <v>160</v>
      </c>
      <c r="R207" s="0" t="n">
        <v>2</v>
      </c>
      <c r="S207" s="0" t="s">
        <v>149</v>
      </c>
      <c r="T207" s="0" t="n">
        <v>0</v>
      </c>
      <c r="U207" s="0" t="n">
        <v>207677.47</v>
      </c>
      <c r="V207" s="0" t="n">
        <v>0.00496745947748423</v>
      </c>
      <c r="W207" s="0" t="n">
        <v>636.070983886719</v>
      </c>
      <c r="X207" s="0" t="n">
        <v>0.00751870824024081</v>
      </c>
      <c r="Y207" s="0" t="n">
        <f aca="false">IF(ISNUMBER(C207),INDEX(Scorecard!$D$5:$D$12,SUMPRODUCT(--(Scorecard!$G$5:$G$11&lt;C207))+1),Scorecard!$D$13)</f>
        <v>1.23750384304241</v>
      </c>
      <c r="Z207" s="0" t="n">
        <f aca="false">IF(ISNUMBER(D207),INDEX(Scorecard!$D$14:$D$17,SUMPRODUCT(--(Scorecard!$G$14:$G$16&lt;D207))+1),Scorecard!$D$18)</f>
        <v>0.128579646629417</v>
      </c>
      <c r="AA207" s="0" t="n">
        <f aca="false">IF(ISNUMBER(E207),INDEX(Scorecard!$D$19:$D$26,SUMPRODUCT(--(Scorecard!$G$19:$G$25&lt;E207))+1),Scorecard!$D$27)</f>
        <v>0.57899015159425</v>
      </c>
      <c r="AB207" s="0" t="n">
        <f aca="false">IF(ISNUMBER(F207),INDEX(Scorecard!$D$28:$D$35,SUMPRODUCT(--(Scorecard!$G$28:$G$34&lt;F207))+1),Scorecard!$D$36)</f>
        <v>-0.0008456427959252</v>
      </c>
      <c r="AC207" s="0" t="n">
        <f aca="false">IF(ISNUMBER(H207),INDEX(Scorecard!$D$37:$D$44,SUMPRODUCT(--(Scorecard!$G$37:$G$43&lt;H207))+1),Scorecard!$D$45)</f>
        <v>-0.975503570149195</v>
      </c>
      <c r="AD207" s="0" t="n">
        <f aca="false">IF(ISNUMBER(I207),INDEX(Scorecard!$D$46:$D$52,SUMPRODUCT(--(Scorecard!$G$46:$G$51&lt;I207))+1),Scorecard!$D$53)</f>
        <v>0.818882373006414</v>
      </c>
      <c r="AE207" s="0" t="n">
        <f aca="false">IF(ISNUMBER(K207),INDEX(Scorecard!$D$54:$D$61,SUMPRODUCT(--(Scorecard!$G$54:$G$60&lt;K207))+1),Scorecard!$D$62)</f>
        <v>-0.541917179454542</v>
      </c>
      <c r="AF207" s="0" t="n">
        <f aca="false">IF(ISNUMBER(L207),INDEX(Scorecard!$D$63:$D$68,SUMPRODUCT(--(Scorecard!$G$63:$G$67&lt;L207))+1),Scorecard!$D$69)</f>
        <v>0.322484508656054</v>
      </c>
      <c r="AG207" s="0" t="n">
        <f aca="false">Inputs!$B$10+Scorecard!$J$5*Y207+Scorecard!$J$6*Z207+Scorecard!$J$7*AA207+Scorecard!$J$8*AB207+Scorecard!$J$9*AC207+Scorecard!$J$10*AD207+Scorecard!$J$11*AE207+Scorecard!$J$12*AF207</f>
        <v>-5.16214771020746</v>
      </c>
      <c r="AH207" s="0" t="n">
        <f aca="false">MIN(1-Inputs!$B$13,MAX(Inputs!$B$13,1/(1+EXP(-(Inputs!$B$11*AG207+Inputs!$B$12)))))</f>
        <v>0.00496745951808128</v>
      </c>
      <c r="AI207" s="0" t="n">
        <f aca="false">Inputs!$B$9-Inputs!$B$8*AG207</f>
        <v>636.070974241558</v>
      </c>
      <c r="AJ207" s="0" t="n">
        <f aca="false">RANK(AH207,$AH$5:$AH$2004,0)+COUNTIF($AH$4:AH206,AH207)</f>
        <v>1258</v>
      </c>
      <c r="AK207" s="0" t="n">
        <f aca="false">IF(AJ207&lt;=Deciles!$B$5*(Deciles!$B$4+1),INT((AJ207-1)/(Deciles!$B$4+1))+1,Deciles!$B$5+INT((AJ207-1-Deciles!$B$5*(Deciles!$B$4+1))/Deciles!$B$4)+1)</f>
        <v>7</v>
      </c>
    </row>
    <row r="208" customFormat="false" ht="15" hidden="false" customHeight="false" outlineLevel="0" collapsed="false">
      <c r="A208" s="0" t="n">
        <v>5797</v>
      </c>
      <c r="B208" s="0" t="s">
        <v>139</v>
      </c>
      <c r="C208" s="0" t="n">
        <v>790</v>
      </c>
      <c r="D208" s="0" t="n">
        <v>80.7201919555664</v>
      </c>
      <c r="E208" s="0" t="n">
        <v>76.5242691040039</v>
      </c>
      <c r="F208" s="0" t="n">
        <v>29</v>
      </c>
      <c r="G208" s="0" t="n">
        <v>3.0220000743866</v>
      </c>
      <c r="H208" s="0" t="n">
        <v>0.00533342361450195</v>
      </c>
      <c r="I208" s="0" t="n">
        <v>11</v>
      </c>
      <c r="J208" s="0" t="n">
        <v>12.4722528457642</v>
      </c>
      <c r="K208" s="0" t="n">
        <v>5.53333330154419</v>
      </c>
      <c r="L208" s="0" t="n">
        <v>-3.50000047683716</v>
      </c>
      <c r="M208" s="0" t="n">
        <v>3.47430467605591</v>
      </c>
      <c r="N208" s="0" t="n">
        <v>0</v>
      </c>
      <c r="O208" s="0" t="n">
        <v>0</v>
      </c>
      <c r="P208" s="0" t="s">
        <v>146</v>
      </c>
      <c r="Q208" s="0" t="s">
        <v>141</v>
      </c>
      <c r="R208" s="0" t="n">
        <v>2</v>
      </c>
      <c r="S208" s="0" t="s">
        <v>156</v>
      </c>
      <c r="T208" s="0" t="n">
        <v>0</v>
      </c>
      <c r="U208" s="0" t="n">
        <v>260994.14</v>
      </c>
      <c r="V208" s="0" t="n">
        <v>0.00157825951464474</v>
      </c>
      <c r="W208" s="0" t="n">
        <v>667.194396972656</v>
      </c>
      <c r="X208" s="0" t="n">
        <v>0.00260144472122192</v>
      </c>
      <c r="Y208" s="0" t="n">
        <f aca="false">IF(ISNUMBER(C208),INDEX(Scorecard!$D$5:$D$12,SUMPRODUCT(--(Scorecard!$G$5:$G$11&lt;C208))+1),Scorecard!$D$13)</f>
        <v>2.19112706886128</v>
      </c>
      <c r="Z208" s="0" t="n">
        <f aca="false">IF(ISNUMBER(D208),INDEX(Scorecard!$D$14:$D$17,SUMPRODUCT(--(Scorecard!$G$14:$G$16&lt;D208))+1),Scorecard!$D$18)</f>
        <v>0.0505355481560174</v>
      </c>
      <c r="AA208" s="0" t="n">
        <f aca="false">IF(ISNUMBER(E208),INDEX(Scorecard!$D$19:$D$26,SUMPRODUCT(--(Scorecard!$G$19:$G$25&lt;E208))+1),Scorecard!$D$27)</f>
        <v>-0.0341578513653732</v>
      </c>
      <c r="AB208" s="0" t="n">
        <f aca="false">IF(ISNUMBER(F208),INDEX(Scorecard!$D$28:$D$35,SUMPRODUCT(--(Scorecard!$G$28:$G$34&lt;F208))+1),Scorecard!$D$36)</f>
        <v>0.165097008946478</v>
      </c>
      <c r="AC208" s="0" t="n">
        <f aca="false">IF(ISNUMBER(H208),INDEX(Scorecard!$D$37:$D$44,SUMPRODUCT(--(Scorecard!$G$37:$G$43&lt;H208))+1),Scorecard!$D$45)</f>
        <v>0.330501541082344</v>
      </c>
      <c r="AD208" s="0" t="n">
        <f aca="false">IF(ISNUMBER(I208),INDEX(Scorecard!$D$46:$D$52,SUMPRODUCT(--(Scorecard!$G$46:$G$51&lt;I208))+1),Scorecard!$D$53)</f>
        <v>-0.114272400683245</v>
      </c>
      <c r="AE208" s="0" t="n">
        <f aca="false">IF(ISNUMBER(K208),INDEX(Scorecard!$D$54:$D$61,SUMPRODUCT(--(Scorecard!$G$54:$G$60&lt;K208))+1),Scorecard!$D$62)</f>
        <v>0.0151758992857273</v>
      </c>
      <c r="AF208" s="0" t="n">
        <f aca="false">IF(ISNUMBER(L208),INDEX(Scorecard!$D$63:$D$68,SUMPRODUCT(--(Scorecard!$G$63:$G$67&lt;L208))+1),Scorecard!$D$69)</f>
        <v>-0.340582194386522</v>
      </c>
      <c r="AG208" s="0" t="n">
        <f aca="false">Inputs!$B$10+Scorecard!$J$5*Y208+Scorecard!$J$6*Z208+Scorecard!$J$7*AA208+Scorecard!$J$8*AB208+Scorecard!$J$9*AC208+Scorecard!$J$10*AD208+Scorecard!$J$11*AE208+Scorecard!$J$12*AF208</f>
        <v>-6.24080420945583</v>
      </c>
      <c r="AH208" s="0" t="n">
        <f aca="false">MIN(1-Inputs!$B$13,MAX(Inputs!$B$13,1/(1+EXP(-(Inputs!$B$11*AG208+Inputs!$B$12)))))</f>
        <v>0.00157825952394153</v>
      </c>
      <c r="AI208" s="0" t="n">
        <f aca="false">Inputs!$B$9-Inputs!$B$8*AG208</f>
        <v>667.194421887323</v>
      </c>
      <c r="AJ208" s="0" t="n">
        <f aca="false">RANK(AH208,$AH$5:$AH$2004,0)+COUNTIF($AH$4:AH207,AH208)</f>
        <v>1788</v>
      </c>
      <c r="AK208" s="0" t="n">
        <f aca="false">IF(AJ208&lt;=Deciles!$B$5*(Deciles!$B$4+1),INT((AJ208-1)/(Deciles!$B$4+1))+1,Deciles!$B$5+INT((AJ208-1-Deciles!$B$5*(Deciles!$B$4+1))/Deciles!$B$4)+1)</f>
        <v>9</v>
      </c>
    </row>
    <row r="209" customFormat="false" ht="15" hidden="false" customHeight="false" outlineLevel="0" collapsed="false">
      <c r="A209" s="0" t="n">
        <v>5806</v>
      </c>
      <c r="B209" s="0" t="s">
        <v>139</v>
      </c>
      <c r="C209" s="0" t="n">
        <v>821</v>
      </c>
      <c r="D209" s="0" t="n">
        <v>80</v>
      </c>
      <c r="E209" s="0" t="n">
        <v>52.0584602355957</v>
      </c>
      <c r="F209" s="0" t="n">
        <v>35</v>
      </c>
      <c r="G209" s="0" t="n">
        <v>4.07299995422363</v>
      </c>
      <c r="H209" s="0" t="n">
        <v>1.05633330345154</v>
      </c>
      <c r="I209" s="0" t="n">
        <v>74</v>
      </c>
      <c r="J209" s="0" t="n">
        <v>11.3160724639893</v>
      </c>
      <c r="K209" s="0" t="n">
        <v>5.53333330154419</v>
      </c>
      <c r="L209" s="0" t="n">
        <v>-3.50000047683716</v>
      </c>
      <c r="M209" s="0" t="n">
        <v>3.47430467605591</v>
      </c>
      <c r="N209" s="0" t="n">
        <v>0</v>
      </c>
      <c r="O209" s="0" t="n">
        <v>0</v>
      </c>
      <c r="P209" s="0" t="s">
        <v>144</v>
      </c>
      <c r="Q209" s="0" t="s">
        <v>141</v>
      </c>
      <c r="R209" s="0" t="n">
        <v>2</v>
      </c>
      <c r="S209" s="0" t="s">
        <v>156</v>
      </c>
      <c r="T209" s="0" t="n">
        <v>0</v>
      </c>
      <c r="U209" s="0" t="n">
        <v>82131.1</v>
      </c>
      <c r="V209" s="0" t="n">
        <v>0.00125149707309902</v>
      </c>
      <c r="W209" s="0" t="n">
        <v>673.481689453125</v>
      </c>
      <c r="X209" s="0" t="n">
        <v>0.00121268816292286</v>
      </c>
      <c r="Y209" s="0" t="n">
        <f aca="false">IF(ISNUMBER(C209),INDEX(Scorecard!$D$5:$D$12,SUMPRODUCT(--(Scorecard!$G$5:$G$11&lt;C209))+1),Scorecard!$D$13)</f>
        <v>2.19112706886128</v>
      </c>
      <c r="Z209" s="0" t="n">
        <f aca="false">IF(ISNUMBER(D209),INDEX(Scorecard!$D$14:$D$17,SUMPRODUCT(--(Scorecard!$G$14:$G$16&lt;D209))+1),Scorecard!$D$18)</f>
        <v>0.0505355481560174</v>
      </c>
      <c r="AA209" s="0" t="n">
        <f aca="false">IF(ISNUMBER(E209),INDEX(Scorecard!$D$19:$D$26,SUMPRODUCT(--(Scorecard!$G$19:$G$25&lt;E209))+1),Scorecard!$D$27)</f>
        <v>0.57899015159425</v>
      </c>
      <c r="AB209" s="0" t="n">
        <f aca="false">IF(ISNUMBER(F209),INDEX(Scorecard!$D$28:$D$35,SUMPRODUCT(--(Scorecard!$G$28:$G$34&lt;F209))+1),Scorecard!$D$36)</f>
        <v>-0.0008456427959252</v>
      </c>
      <c r="AC209" s="0" t="n">
        <f aca="false">IF(ISNUMBER(H209),INDEX(Scorecard!$D$37:$D$44,SUMPRODUCT(--(Scorecard!$G$37:$G$43&lt;H209))+1),Scorecard!$D$45)</f>
        <v>-0.975503570149195</v>
      </c>
      <c r="AD209" s="0" t="n">
        <f aca="false">IF(ISNUMBER(I209),INDEX(Scorecard!$D$46:$D$52,SUMPRODUCT(--(Scorecard!$G$46:$G$51&lt;I209))+1),Scorecard!$D$53)</f>
        <v>0.818882373006414</v>
      </c>
      <c r="AE209" s="0" t="n">
        <f aca="false">IF(ISNUMBER(K209),INDEX(Scorecard!$D$54:$D$61,SUMPRODUCT(--(Scorecard!$G$54:$G$60&lt;K209))+1),Scorecard!$D$62)</f>
        <v>0.0151758992857273</v>
      </c>
      <c r="AF209" s="0" t="n">
        <f aca="false">IF(ISNUMBER(L209),INDEX(Scorecard!$D$63:$D$68,SUMPRODUCT(--(Scorecard!$G$63:$G$67&lt;L209))+1),Scorecard!$D$69)</f>
        <v>-0.340582194386522</v>
      </c>
      <c r="AG209" s="0" t="n">
        <f aca="false">Inputs!$B$10+Scorecard!$J$5*Y209+Scorecard!$J$6*Z209+Scorecard!$J$7*AA209+Scorecard!$J$8*AB209+Scorecard!$J$9*AC209+Scorecard!$J$10*AD209+Scorecard!$J$11*AE209+Scorecard!$J$12*AF209</f>
        <v>-6.45870421642422</v>
      </c>
      <c r="AH209" s="0" t="n">
        <f aca="false">MIN(1-Inputs!$B$13,MAX(Inputs!$B$13,1/(1+EXP(-(Inputs!$B$11*AG209+Inputs!$B$12)))))</f>
        <v>0.00125149712800396</v>
      </c>
      <c r="AI209" s="0" t="n">
        <f aca="false">Inputs!$B$9-Inputs!$B$8*AG209</f>
        <v>673.481687076583</v>
      </c>
      <c r="AJ209" s="0" t="n">
        <f aca="false">RANK(AH209,$AH$5:$AH$2004,0)+COUNTIF($AH$4:AH208,AH209)</f>
        <v>1855</v>
      </c>
      <c r="AK209" s="0" t="n">
        <f aca="false">IF(AJ209&lt;=Deciles!$B$5*(Deciles!$B$4+1),INT((AJ209-1)/(Deciles!$B$4+1))+1,Deciles!$B$5+INT((AJ209-1-Deciles!$B$5*(Deciles!$B$4+1))/Deciles!$B$4)+1)</f>
        <v>10</v>
      </c>
    </row>
    <row r="210" customFormat="false" ht="15" hidden="false" customHeight="false" outlineLevel="0" collapsed="false">
      <c r="A210" s="0" t="n">
        <v>5836</v>
      </c>
      <c r="B210" s="0" t="s">
        <v>143</v>
      </c>
      <c r="C210" s="0" t="n">
        <v>689</v>
      </c>
      <c r="D210" s="0" t="n">
        <v>92.9794158935547</v>
      </c>
      <c r="E210" s="0" t="n">
        <v>92.4605026245117</v>
      </c>
      <c r="F210" s="0" t="n">
        <v>14</v>
      </c>
      <c r="G210" s="0" t="n">
        <v>4.20900011062622</v>
      </c>
      <c r="H210" s="0" t="n">
        <v>0.975666761398315</v>
      </c>
      <c r="I210" s="0" t="n">
        <v>4</v>
      </c>
      <c r="J210" s="0" t="n">
        <v>11.7827386856079</v>
      </c>
      <c r="K210" s="0" t="n">
        <v>9.63333320617676</v>
      </c>
      <c r="L210" s="0" t="n">
        <v>5.0717945098877</v>
      </c>
      <c r="M210" s="0" t="n">
        <v>2.57371878623962</v>
      </c>
      <c r="N210" s="0" t="n">
        <v>0</v>
      </c>
      <c r="O210" s="0" t="n">
        <v>0</v>
      </c>
      <c r="P210" s="0" t="s">
        <v>146</v>
      </c>
      <c r="Q210" s="0" t="s">
        <v>141</v>
      </c>
      <c r="R210" s="0" t="n">
        <v>1</v>
      </c>
      <c r="S210" s="0" t="s">
        <v>149</v>
      </c>
      <c r="T210" s="0" t="n">
        <v>0</v>
      </c>
      <c r="U210" s="0" t="n">
        <v>130971.945</v>
      </c>
      <c r="V210" s="0" t="n">
        <v>0.0645387172698975</v>
      </c>
      <c r="W210" s="0" t="n">
        <v>564.997924804688</v>
      </c>
      <c r="X210" s="0" t="n">
        <v>0.0485770516097546</v>
      </c>
      <c r="Y210" s="0" t="n">
        <f aca="false">IF(ISNUMBER(C210),INDEX(Scorecard!$D$5:$D$12,SUMPRODUCT(--(Scorecard!$G$5:$G$11&lt;C210))+1),Scorecard!$D$13)</f>
        <v>-0.869677851527538</v>
      </c>
      <c r="Z210" s="0" t="n">
        <f aca="false">IF(ISNUMBER(D210),INDEX(Scorecard!$D$14:$D$17,SUMPRODUCT(--(Scorecard!$G$14:$G$16&lt;D210))+1),Scorecard!$D$18)</f>
        <v>-0.361970872710667</v>
      </c>
      <c r="AA210" s="0" t="n">
        <f aca="false">IF(ISNUMBER(E210),INDEX(Scorecard!$D$19:$D$26,SUMPRODUCT(--(Scorecard!$G$19:$G$25&lt;E210))+1),Scorecard!$D$27)</f>
        <v>-0.820992370602782</v>
      </c>
      <c r="AB210" s="0" t="n">
        <f aca="false">IF(ISNUMBER(F210),INDEX(Scorecard!$D$28:$D$35,SUMPRODUCT(--(Scorecard!$G$28:$G$34&lt;F210))+1),Scorecard!$D$36)</f>
        <v>0.624829191519909</v>
      </c>
      <c r="AC210" s="0" t="n">
        <f aca="false">IF(ISNUMBER(H210),INDEX(Scorecard!$D$37:$D$44,SUMPRODUCT(--(Scorecard!$G$37:$G$43&lt;H210))+1),Scorecard!$D$45)</f>
        <v>-0.975503570149195</v>
      </c>
      <c r="AD210" s="0" t="n">
        <f aca="false">IF(ISNUMBER(I210),INDEX(Scorecard!$D$46:$D$52,SUMPRODUCT(--(Scorecard!$G$46:$G$51&lt;I210))+1),Scorecard!$D$53)</f>
        <v>-0.161534840507194</v>
      </c>
      <c r="AE210" s="0" t="n">
        <f aca="false">IF(ISNUMBER(K210),INDEX(Scorecard!$D$54:$D$61,SUMPRODUCT(--(Scorecard!$G$54:$G$60&lt;K210))+1),Scorecard!$D$62)</f>
        <v>-0.541917179454542</v>
      </c>
      <c r="AF210" s="0" t="n">
        <f aca="false">IF(ISNUMBER(L210),INDEX(Scorecard!$D$63:$D$68,SUMPRODUCT(--(Scorecard!$G$63:$G$67&lt;L210))+1),Scorecard!$D$69)</f>
        <v>0.322484508656054</v>
      </c>
      <c r="AG210" s="0" t="n">
        <f aca="false">Inputs!$B$10+Scorecard!$J$5*Y210+Scorecard!$J$6*Z210+Scorecard!$J$7*AA210+Scorecard!$J$8*AB210+Scorecard!$J$9*AC210+Scorecard!$J$10*AD210+Scorecard!$J$11*AE210+Scorecard!$J$12*AF210</f>
        <v>-2.69894273323136</v>
      </c>
      <c r="AH210" s="0" t="n">
        <f aca="false">MIN(1-Inputs!$B$13,MAX(Inputs!$B$13,1/(1+EXP(-(Inputs!$B$11*AG210+Inputs!$B$12)))))</f>
        <v>0.0645387205168172</v>
      </c>
      <c r="AI210" s="0" t="n">
        <f aca="false">Inputs!$B$9-Inputs!$B$8*AG210</f>
        <v>564.997902142029</v>
      </c>
      <c r="AJ210" s="0" t="n">
        <f aca="false">RANK(AH210,$AH$5:$AH$2004,0)+COUNTIF($AH$4:AH209,AH210)</f>
        <v>102</v>
      </c>
      <c r="AK210" s="0" t="n">
        <f aca="false">IF(AJ210&lt;=Deciles!$B$5*(Deciles!$B$4+1),INT((AJ210-1)/(Deciles!$B$4+1))+1,Deciles!$B$5+INT((AJ210-1-Deciles!$B$5*(Deciles!$B$4+1))/Deciles!$B$4)+1)</f>
        <v>1</v>
      </c>
    </row>
    <row r="211" customFormat="false" ht="15" hidden="false" customHeight="false" outlineLevel="0" collapsed="false">
      <c r="A211" s="0" t="n">
        <v>5837</v>
      </c>
      <c r="B211" s="0" t="s">
        <v>158</v>
      </c>
      <c r="C211" s="0" t="n">
        <v>744</v>
      </c>
      <c r="D211" s="0" t="n">
        <v>80</v>
      </c>
      <c r="E211" s="0" t="n">
        <v>78.2712936401367</v>
      </c>
      <c r="F211" s="0" t="n">
        <v>48</v>
      </c>
      <c r="G211" s="0" t="n">
        <v>3.89100003242493</v>
      </c>
      <c r="H211" s="0" t="n">
        <v>0.9743332862854</v>
      </c>
      <c r="I211" s="0" t="n">
        <v>11</v>
      </c>
      <c r="J211" s="0" t="n">
        <v>12.2557029724121</v>
      </c>
      <c r="K211" s="0" t="n">
        <v>6.73333311080933</v>
      </c>
      <c r="L211" s="0" t="n">
        <v>2.71025609970093</v>
      </c>
      <c r="M211" s="0" t="n">
        <v>0.529953420162201</v>
      </c>
      <c r="N211" s="0" t="n">
        <v>1</v>
      </c>
      <c r="O211" s="0" t="n">
        <v>0</v>
      </c>
      <c r="P211" s="0" t="s">
        <v>144</v>
      </c>
      <c r="Q211" s="0" t="s">
        <v>141</v>
      </c>
      <c r="R211" s="0" t="n">
        <v>1</v>
      </c>
      <c r="S211" s="0" t="s">
        <v>151</v>
      </c>
      <c r="T211" s="0" t="n">
        <v>0</v>
      </c>
      <c r="U211" s="0" t="n">
        <v>210176.45</v>
      </c>
      <c r="V211" s="0" t="n">
        <v>0.0248831305652857</v>
      </c>
      <c r="W211" s="0" t="n">
        <v>591.915771484375</v>
      </c>
      <c r="X211" s="0" t="n">
        <v>0.0104641569778323</v>
      </c>
      <c r="Y211" s="0" t="n">
        <f aca="false">IF(ISNUMBER(C211),INDEX(Scorecard!$D$5:$D$12,SUMPRODUCT(--(Scorecard!$G$5:$G$11&lt;C211))+1),Scorecard!$D$13)</f>
        <v>0.488358159108655</v>
      </c>
      <c r="Z211" s="0" t="n">
        <f aca="false">IF(ISNUMBER(D211),INDEX(Scorecard!$D$14:$D$17,SUMPRODUCT(--(Scorecard!$G$14:$G$16&lt;D211))+1),Scorecard!$D$18)</f>
        <v>0.0505355481560174</v>
      </c>
      <c r="AA211" s="0" t="n">
        <f aca="false">IF(ISNUMBER(E211),INDEX(Scorecard!$D$19:$D$26,SUMPRODUCT(--(Scorecard!$G$19:$G$25&lt;E211))+1),Scorecard!$D$27)</f>
        <v>-0.0341578513653732</v>
      </c>
      <c r="AB211" s="0" t="n">
        <f aca="false">IF(ISNUMBER(F211),INDEX(Scorecard!$D$28:$D$35,SUMPRODUCT(--(Scorecard!$G$28:$G$34&lt;F211))+1),Scorecard!$D$36)</f>
        <v>-0.400689107298307</v>
      </c>
      <c r="AC211" s="0" t="n">
        <f aca="false">IF(ISNUMBER(H211),INDEX(Scorecard!$D$37:$D$44,SUMPRODUCT(--(Scorecard!$G$37:$G$43&lt;H211))+1),Scorecard!$D$45)</f>
        <v>-0.975503570149195</v>
      </c>
      <c r="AD211" s="0" t="n">
        <f aca="false">IF(ISNUMBER(I211),INDEX(Scorecard!$D$46:$D$52,SUMPRODUCT(--(Scorecard!$G$46:$G$51&lt;I211))+1),Scorecard!$D$53)</f>
        <v>-0.114272400683245</v>
      </c>
      <c r="AE211" s="0" t="n">
        <f aca="false">IF(ISNUMBER(K211),INDEX(Scorecard!$D$54:$D$61,SUMPRODUCT(--(Scorecard!$G$54:$G$60&lt;K211))+1),Scorecard!$D$62)</f>
        <v>-0.357264871923982</v>
      </c>
      <c r="AF211" s="0" t="n">
        <f aca="false">IF(ISNUMBER(L211),INDEX(Scorecard!$D$63:$D$68,SUMPRODUCT(--(Scorecard!$G$63:$G$67&lt;L211))+1),Scorecard!$D$69)</f>
        <v>0.322484508656054</v>
      </c>
      <c r="AG211" s="0" t="n">
        <f aca="false">Inputs!$B$10+Scorecard!$J$5*Y211+Scorecard!$J$6*Z211+Scorecard!$J$7*AA211+Scorecard!$J$8*AB211+Scorecard!$J$9*AC211+Scorecard!$J$10*AD211+Scorecard!$J$11*AE211+Scorecard!$J$12*AF211</f>
        <v>-3.63184441796427</v>
      </c>
      <c r="AH211" s="0" t="n">
        <f aca="false">MIN(1-Inputs!$B$13,MAX(Inputs!$B$13,1/(1+EXP(-(Inputs!$B$11*AG211+Inputs!$B$12)))))</f>
        <v>0.0248831299768282</v>
      </c>
      <c r="AI211" s="0" t="n">
        <f aca="false">Inputs!$B$9-Inputs!$B$8*AG211</f>
        <v>591.915754826052</v>
      </c>
      <c r="AJ211" s="0" t="n">
        <f aca="false">RANK(AH211,$AH$5:$AH$2004,0)+COUNTIF($AH$4:AH210,AH211)</f>
        <v>389</v>
      </c>
      <c r="AK211" s="0" t="n">
        <f aca="false">IF(AJ211&lt;=Deciles!$B$5*(Deciles!$B$4+1),INT((AJ211-1)/(Deciles!$B$4+1))+1,Deciles!$B$5+INT((AJ211-1-Deciles!$B$5*(Deciles!$B$4+1))/Deciles!$B$4)+1)</f>
        <v>2</v>
      </c>
    </row>
    <row r="212" customFormat="false" ht="15" hidden="false" customHeight="false" outlineLevel="0" collapsed="false">
      <c r="A212" s="0" t="n">
        <v>5843</v>
      </c>
      <c r="B212" s="0" t="s">
        <v>150</v>
      </c>
      <c r="C212" s="0" t="n">
        <v>775</v>
      </c>
      <c r="D212" s="0" t="n">
        <v>85.5132369995117</v>
      </c>
      <c r="E212" s="0" t="n">
        <v>70.7275772094727</v>
      </c>
      <c r="F212" s="0" t="n">
        <v>45</v>
      </c>
      <c r="G212" s="0" t="n">
        <v>3.24300003051758</v>
      </c>
      <c r="H212" s="0" t="n">
        <v>-3.39033317565918</v>
      </c>
      <c r="I212" s="0" t="n">
        <v>27</v>
      </c>
      <c r="J212" s="0" t="n">
        <v>12.4319019317627</v>
      </c>
      <c r="K212" s="0" t="n">
        <v>4.40000009536743</v>
      </c>
      <c r="L212" s="0" t="n">
        <v>-0.208333015441895</v>
      </c>
      <c r="M212" s="0" t="n">
        <v>6.54819679260254</v>
      </c>
      <c r="N212" s="0" t="n">
        <v>0</v>
      </c>
      <c r="O212" s="0" t="n">
        <v>0</v>
      </c>
      <c r="P212" s="0" t="s">
        <v>140</v>
      </c>
      <c r="Q212" s="0" t="s">
        <v>141</v>
      </c>
      <c r="R212" s="0" t="n">
        <v>1</v>
      </c>
      <c r="S212" s="0" t="s">
        <v>151</v>
      </c>
      <c r="T212" s="0" t="n">
        <v>0</v>
      </c>
      <c r="U212" s="0" t="n">
        <v>250672.44</v>
      </c>
      <c r="V212" s="0" t="n">
        <v>0.0041991863399744</v>
      </c>
      <c r="W212" s="0" t="n">
        <v>640.639099121094</v>
      </c>
      <c r="X212" s="0" t="n">
        <v>0.00634362641721964</v>
      </c>
      <c r="Y212" s="0" t="n">
        <f aca="false">IF(ISNUMBER(C212),INDEX(Scorecard!$D$5:$D$12,SUMPRODUCT(--(Scorecard!$G$5:$G$11&lt;C212))+1),Scorecard!$D$13)</f>
        <v>1.23750384304241</v>
      </c>
      <c r="Z212" s="0" t="n">
        <f aca="false">IF(ISNUMBER(D212),INDEX(Scorecard!$D$14:$D$17,SUMPRODUCT(--(Scorecard!$G$14:$G$16&lt;D212))+1),Scorecard!$D$18)</f>
        <v>0.0505355481560174</v>
      </c>
      <c r="AA212" s="0" t="n">
        <f aca="false">IF(ISNUMBER(E212),INDEX(Scorecard!$D$19:$D$26,SUMPRODUCT(--(Scorecard!$G$19:$G$25&lt;E212))+1),Scorecard!$D$27)</f>
        <v>0.0530843085177338</v>
      </c>
      <c r="AB212" s="0" t="n">
        <f aca="false">IF(ISNUMBER(F212),INDEX(Scorecard!$D$28:$D$35,SUMPRODUCT(--(Scorecard!$G$28:$G$34&lt;F212))+1),Scorecard!$D$36)</f>
        <v>-0.309727037437117</v>
      </c>
      <c r="AC212" s="0" t="n">
        <f aca="false">IF(ISNUMBER(H212),INDEX(Scorecard!$D$37:$D$44,SUMPRODUCT(--(Scorecard!$G$37:$G$43&lt;H212))+1),Scorecard!$D$45)</f>
        <v>1.35057635045042</v>
      </c>
      <c r="AD212" s="0" t="n">
        <f aca="false">IF(ISNUMBER(I212),INDEX(Scorecard!$D$46:$D$52,SUMPRODUCT(--(Scorecard!$G$46:$G$51&lt;I212))+1),Scorecard!$D$53)</f>
        <v>0.123869379412532</v>
      </c>
      <c r="AE212" s="0" t="n">
        <f aca="false">IF(ISNUMBER(K212),INDEX(Scorecard!$D$54:$D$61,SUMPRODUCT(--(Scorecard!$G$54:$G$60&lt;K212))+1),Scorecard!$D$62)</f>
        <v>0.489050497890326</v>
      </c>
      <c r="AF212" s="0" t="n">
        <f aca="false">IF(ISNUMBER(L212),INDEX(Scorecard!$D$63:$D$68,SUMPRODUCT(--(Scorecard!$G$63:$G$67&lt;L212))+1),Scorecard!$D$69)</f>
        <v>0.322484508656054</v>
      </c>
      <c r="AG212" s="0" t="n">
        <f aca="false">Inputs!$B$10+Scorecard!$J$5*Y212+Scorecard!$J$6*Z212+Scorecard!$J$7*AA212+Scorecard!$J$8*AB212+Scorecard!$J$9*AC212+Scorecard!$J$10*AD212+Scorecard!$J$11*AE212+Scorecard!$J$12*AF212</f>
        <v>-5.32046781514686</v>
      </c>
      <c r="AH212" s="0" t="n">
        <f aca="false">MIN(1-Inputs!$B$13,MAX(Inputs!$B$13,1/(1+EXP(-(Inputs!$B$11*AG212+Inputs!$B$12)))))</f>
        <v>0.00419918649289874</v>
      </c>
      <c r="AI212" s="0" t="n">
        <f aca="false">Inputs!$B$9-Inputs!$B$8*AG212</f>
        <v>640.63912684694</v>
      </c>
      <c r="AJ212" s="0" t="n">
        <f aca="false">RANK(AH212,$AH$5:$AH$2004,0)+COUNTIF($AH$4:AH211,AH212)</f>
        <v>1363</v>
      </c>
      <c r="AK212" s="0" t="n">
        <f aca="false">IF(AJ212&lt;=Deciles!$B$5*(Deciles!$B$4+1),INT((AJ212-1)/(Deciles!$B$4+1))+1,Deciles!$B$5+INT((AJ212-1-Deciles!$B$5*(Deciles!$B$4+1))/Deciles!$B$4)+1)</f>
        <v>7</v>
      </c>
    </row>
    <row r="213" customFormat="false" ht="15" hidden="false" customHeight="false" outlineLevel="0" collapsed="false">
      <c r="A213" s="0" t="n">
        <v>5855</v>
      </c>
      <c r="B213" s="0" t="s">
        <v>155</v>
      </c>
      <c r="C213" s="0" t="n">
        <v>756</v>
      </c>
      <c r="D213" s="0" t="n">
        <v>80</v>
      </c>
      <c r="E213" s="0" t="n">
        <v>75.7802200317383</v>
      </c>
      <c r="F213" s="0" t="n">
        <v>37</v>
      </c>
      <c r="G213" s="0" t="n">
        <v>3.27800011634827</v>
      </c>
      <c r="H213" s="0" t="n">
        <v>-2.45533299446106</v>
      </c>
      <c r="I213" s="0" t="n">
        <v>11</v>
      </c>
      <c r="J213" s="0" t="n">
        <v>11.9630680084229</v>
      </c>
      <c r="K213" s="0" t="n">
        <v>4.70833349227905</v>
      </c>
      <c r="L213" s="0" t="n">
        <v>-1.125</v>
      </c>
      <c r="M213" s="0" t="n">
        <v>3.98038673400879</v>
      </c>
      <c r="N213" s="0" t="n">
        <v>0</v>
      </c>
      <c r="O213" s="0" t="n">
        <v>0</v>
      </c>
      <c r="P213" s="0" t="s">
        <v>140</v>
      </c>
      <c r="Q213" s="0" t="s">
        <v>141</v>
      </c>
      <c r="R213" s="0" t="n">
        <v>2</v>
      </c>
      <c r="S213" s="0" t="s">
        <v>162</v>
      </c>
      <c r="T213" s="0" t="n">
        <v>0</v>
      </c>
      <c r="U213" s="0" t="n">
        <v>156853.61</v>
      </c>
      <c r="V213" s="0" t="n">
        <v>0.00618153624236584</v>
      </c>
      <c r="W213" s="0" t="n">
        <v>630.1201171875</v>
      </c>
      <c r="X213" s="0" t="n">
        <v>0.0092262327671051</v>
      </c>
      <c r="Y213" s="0" t="n">
        <f aca="false">IF(ISNUMBER(C213),INDEX(Scorecard!$D$5:$D$12,SUMPRODUCT(--(Scorecard!$G$5:$G$11&lt;C213))+1),Scorecard!$D$13)</f>
        <v>0.733188958177614</v>
      </c>
      <c r="Z213" s="0" t="n">
        <f aca="false">IF(ISNUMBER(D213),INDEX(Scorecard!$D$14:$D$17,SUMPRODUCT(--(Scorecard!$G$14:$G$16&lt;D213))+1),Scorecard!$D$18)</f>
        <v>0.0505355481560174</v>
      </c>
      <c r="AA213" s="0" t="n">
        <f aca="false">IF(ISNUMBER(E213),INDEX(Scorecard!$D$19:$D$26,SUMPRODUCT(--(Scorecard!$G$19:$G$25&lt;E213))+1),Scorecard!$D$27)</f>
        <v>-0.0341578513653732</v>
      </c>
      <c r="AB213" s="0" t="n">
        <f aca="false">IF(ISNUMBER(F213),INDEX(Scorecard!$D$28:$D$35,SUMPRODUCT(--(Scorecard!$G$28:$G$34&lt;F213))+1),Scorecard!$D$36)</f>
        <v>-0.0008456427959252</v>
      </c>
      <c r="AC213" s="0" t="n">
        <f aca="false">IF(ISNUMBER(H213),INDEX(Scorecard!$D$37:$D$44,SUMPRODUCT(--(Scorecard!$G$37:$G$43&lt;H213))+1),Scorecard!$D$45)</f>
        <v>1.35057635045042</v>
      </c>
      <c r="AD213" s="0" t="n">
        <f aca="false">IF(ISNUMBER(I213),INDEX(Scorecard!$D$46:$D$52,SUMPRODUCT(--(Scorecard!$G$46:$G$51&lt;I213))+1),Scorecard!$D$53)</f>
        <v>-0.114272400683245</v>
      </c>
      <c r="AE213" s="0" t="n">
        <f aca="false">IF(ISNUMBER(K213),INDEX(Scorecard!$D$54:$D$61,SUMPRODUCT(--(Scorecard!$G$54:$G$60&lt;K213))+1),Scorecard!$D$62)</f>
        <v>0.409483001259379</v>
      </c>
      <c r="AF213" s="0" t="n">
        <f aca="false">IF(ISNUMBER(L213),INDEX(Scorecard!$D$63:$D$68,SUMPRODUCT(--(Scorecard!$G$63:$G$67&lt;L213))+1),Scorecard!$D$69)</f>
        <v>-0.340582194386522</v>
      </c>
      <c r="AG213" s="0" t="n">
        <f aca="false">Inputs!$B$10+Scorecard!$J$5*Y213+Scorecard!$J$6*Z213+Scorecard!$J$7*AA213+Scorecard!$J$8*AB213+Scorecard!$J$9*AC213+Scorecard!$J$10*AD213+Scorecard!$J$11*AE213+Scorecard!$J$12*AF213</f>
        <v>-4.95590687212738</v>
      </c>
      <c r="AH213" s="0" t="n">
        <f aca="false">MIN(1-Inputs!$B$13,MAX(Inputs!$B$13,1/(1+EXP(-(Inputs!$B$11*AG213+Inputs!$B$12)))))</f>
        <v>0.00618153643415419</v>
      </c>
      <c r="AI213" s="0" t="n">
        <f aca="false">Inputs!$B$9-Inputs!$B$8*AG213</f>
        <v>630.12012155502</v>
      </c>
      <c r="AJ213" s="0" t="n">
        <f aca="false">RANK(AH213,$AH$5:$AH$2004,0)+COUNTIF($AH$4:AH212,AH213)</f>
        <v>1129</v>
      </c>
      <c r="AK213" s="0" t="n">
        <f aca="false">IF(AJ213&lt;=Deciles!$B$5*(Deciles!$B$4+1),INT((AJ213-1)/(Deciles!$B$4+1))+1,Deciles!$B$5+INT((AJ213-1-Deciles!$B$5*(Deciles!$B$4+1))/Deciles!$B$4)+1)</f>
        <v>6</v>
      </c>
    </row>
    <row r="214" customFormat="false" ht="15" hidden="false" customHeight="false" outlineLevel="0" collapsed="false">
      <c r="A214" s="0" t="n">
        <v>5897</v>
      </c>
      <c r="B214" s="0" t="s">
        <v>158</v>
      </c>
      <c r="C214" s="0" t="n">
        <v>781</v>
      </c>
      <c r="D214" s="0" t="n">
        <v>65.8703994750977</v>
      </c>
      <c r="E214" s="0" t="n">
        <v>62.7014007568359</v>
      </c>
      <c r="F214" s="0" t="n">
        <v>38</v>
      </c>
      <c r="G214" s="0" t="n">
        <v>3.68199992179871</v>
      </c>
      <c r="H214" s="0" t="n">
        <v>0.76533317565918</v>
      </c>
      <c r="I214" s="0" t="n">
        <v>18</v>
      </c>
      <c r="J214" s="0" t="n">
        <v>12.676513671875</v>
      </c>
      <c r="K214" s="0" t="n">
        <v>6.33333349227905</v>
      </c>
      <c r="L214" s="0" t="n">
        <v>2.71025657653809</v>
      </c>
      <c r="M214" s="0" t="n">
        <v>0.346199959516525</v>
      </c>
      <c r="N214" s="0" t="n">
        <v>0</v>
      </c>
      <c r="O214" s="0" t="n">
        <v>0</v>
      </c>
      <c r="P214" s="0" t="s">
        <v>146</v>
      </c>
      <c r="Q214" s="0" t="s">
        <v>141</v>
      </c>
      <c r="R214" s="0" t="n">
        <v>2</v>
      </c>
      <c r="S214" s="0" t="s">
        <v>148</v>
      </c>
      <c r="T214" s="0" t="n">
        <v>0</v>
      </c>
      <c r="U214" s="0" t="n">
        <v>320139.88</v>
      </c>
      <c r="V214" s="0" t="n">
        <v>0.0056882849894464</v>
      </c>
      <c r="W214" s="0" t="n">
        <v>632.384155273438</v>
      </c>
      <c r="X214" s="0" t="n">
        <v>0.00429556285962462</v>
      </c>
      <c r="Y214" s="0" t="n">
        <f aca="false">IF(ISNUMBER(C214),INDEX(Scorecard!$D$5:$D$12,SUMPRODUCT(--(Scorecard!$G$5:$G$11&lt;C214))+1),Scorecard!$D$13)</f>
        <v>1.23750384304241</v>
      </c>
      <c r="Z214" s="0" t="n">
        <f aca="false">IF(ISNUMBER(D214),INDEX(Scorecard!$D$14:$D$17,SUMPRODUCT(--(Scorecard!$G$14:$G$16&lt;D214))+1),Scorecard!$D$18)</f>
        <v>0.128579646629417</v>
      </c>
      <c r="AA214" s="0" t="n">
        <f aca="false">IF(ISNUMBER(E214),INDEX(Scorecard!$D$19:$D$26,SUMPRODUCT(--(Scorecard!$G$19:$G$25&lt;E214))+1),Scorecard!$D$27)</f>
        <v>0.233621608745691</v>
      </c>
      <c r="AB214" s="0" t="n">
        <f aca="false">IF(ISNUMBER(F214),INDEX(Scorecard!$D$28:$D$35,SUMPRODUCT(--(Scorecard!$G$28:$G$34&lt;F214))+1),Scorecard!$D$36)</f>
        <v>-0.132616866359722</v>
      </c>
      <c r="AC214" s="0" t="n">
        <f aca="false">IF(ISNUMBER(H214),INDEX(Scorecard!$D$37:$D$44,SUMPRODUCT(--(Scorecard!$G$37:$G$43&lt;H214))+1),Scorecard!$D$45)</f>
        <v>-0.569454719285959</v>
      </c>
      <c r="AD214" s="0" t="n">
        <f aca="false">IF(ISNUMBER(I214),INDEX(Scorecard!$D$46:$D$52,SUMPRODUCT(--(Scorecard!$G$46:$G$51&lt;I214))+1),Scorecard!$D$53)</f>
        <v>-0.114272400683245</v>
      </c>
      <c r="AE214" s="0" t="n">
        <f aca="false">IF(ISNUMBER(K214),INDEX(Scorecard!$D$54:$D$61,SUMPRODUCT(--(Scorecard!$G$54:$G$60&lt;K214))+1),Scorecard!$D$62)</f>
        <v>-0.119873800601421</v>
      </c>
      <c r="AF214" s="0" t="n">
        <f aca="false">IF(ISNUMBER(L214),INDEX(Scorecard!$D$63:$D$68,SUMPRODUCT(--(Scorecard!$G$63:$G$67&lt;L214))+1),Scorecard!$D$69)</f>
        <v>0.322484508656054</v>
      </c>
      <c r="AG214" s="0" t="n">
        <f aca="false">Inputs!$B$10+Scorecard!$J$5*Y214+Scorecard!$J$6*Z214+Scorecard!$J$7*AA214+Scorecard!$J$8*AB214+Scorecard!$J$9*AC214+Scorecard!$J$10*AD214+Scorecard!$J$11*AE214+Scorecard!$J$12*AF214</f>
        <v>-5.03437235006841</v>
      </c>
      <c r="AH214" s="0" t="n">
        <f aca="false">MIN(1-Inputs!$B$13,MAX(Inputs!$B$13,1/(1+EXP(-(Inputs!$B$11*AG214+Inputs!$B$12)))))</f>
        <v>0.00568828493524034</v>
      </c>
      <c r="AI214" s="0" t="n">
        <f aca="false">Inputs!$B$9-Inputs!$B$8*AG214</f>
        <v>632.38415667315</v>
      </c>
      <c r="AJ214" s="0" t="n">
        <f aca="false">RANK(AH214,$AH$5:$AH$2004,0)+COUNTIF($AH$4:AH213,AH214)</f>
        <v>1170</v>
      </c>
      <c r="AK214" s="0" t="n">
        <f aca="false">IF(AJ214&lt;=Deciles!$B$5*(Deciles!$B$4+1),INT((AJ214-1)/(Deciles!$B$4+1))+1,Deciles!$B$5+INT((AJ214-1-Deciles!$B$5*(Deciles!$B$4+1))/Deciles!$B$4)+1)</f>
        <v>6</v>
      </c>
    </row>
    <row r="215" customFormat="false" ht="15" hidden="false" customHeight="false" outlineLevel="0" collapsed="false">
      <c r="A215" s="0" t="n">
        <v>6006</v>
      </c>
      <c r="B215" s="0" t="s">
        <v>157</v>
      </c>
      <c r="C215" s="0" t="n">
        <v>703</v>
      </c>
      <c r="D215" s="0" t="n">
        <v>82.6037521362305</v>
      </c>
      <c r="E215" s="0" t="n">
        <v>78.3495254516602</v>
      </c>
      <c r="F215" s="0" t="n">
        <v>31</v>
      </c>
      <c r="G215" s="0" t="n">
        <v>4.2189998626709</v>
      </c>
      <c r="H215" s="0" t="n">
        <v>0.335666418075562</v>
      </c>
      <c r="I215" s="0" t="n">
        <v>12</v>
      </c>
      <c r="J215" s="0" t="n">
        <v>12.6307325363159</v>
      </c>
      <c r="K215" s="0" t="n">
        <v>4.12307691574097</v>
      </c>
      <c r="L215" s="0" t="n">
        <v>-0.276923179626465</v>
      </c>
      <c r="M215" s="0" t="n">
        <v>3.64271926879883</v>
      </c>
      <c r="N215" s="0" t="n">
        <v>0</v>
      </c>
      <c r="O215" s="0" t="n">
        <v>0</v>
      </c>
      <c r="P215" s="0" t="s">
        <v>144</v>
      </c>
      <c r="Q215" s="0" t="s">
        <v>141</v>
      </c>
      <c r="R215" s="0" t="n">
        <v>2</v>
      </c>
      <c r="S215" s="0" t="s">
        <v>162</v>
      </c>
      <c r="T215" s="0" t="n">
        <v>0</v>
      </c>
      <c r="U215" s="0" t="n">
        <v>305813.94</v>
      </c>
      <c r="V215" s="0" t="n">
        <v>0.0259819161146879</v>
      </c>
      <c r="W215" s="0" t="n">
        <v>590.715759277344</v>
      </c>
      <c r="X215" s="0" t="n">
        <v>0.0170974805951119</v>
      </c>
      <c r="Y215" s="0" t="n">
        <f aca="false">IF(ISNUMBER(C215),INDEX(Scorecard!$D$5:$D$12,SUMPRODUCT(--(Scorecard!$G$5:$G$11&lt;C215))+1),Scorecard!$D$13)</f>
        <v>-0.869677851527538</v>
      </c>
      <c r="Z215" s="0" t="n">
        <f aca="false">IF(ISNUMBER(D215),INDEX(Scorecard!$D$14:$D$17,SUMPRODUCT(--(Scorecard!$G$14:$G$16&lt;D215))+1),Scorecard!$D$18)</f>
        <v>0.0505355481560174</v>
      </c>
      <c r="AA215" s="0" t="n">
        <f aca="false">IF(ISNUMBER(E215),INDEX(Scorecard!$D$19:$D$26,SUMPRODUCT(--(Scorecard!$G$19:$G$25&lt;E215))+1),Scorecard!$D$27)</f>
        <v>-0.0341578513653732</v>
      </c>
      <c r="AB215" s="0" t="n">
        <f aca="false">IF(ISNUMBER(F215),INDEX(Scorecard!$D$28:$D$35,SUMPRODUCT(--(Scorecard!$G$28:$G$34&lt;F215))+1),Scorecard!$D$36)</f>
        <v>0.126913191054783</v>
      </c>
      <c r="AC215" s="0" t="n">
        <f aca="false">IF(ISNUMBER(H215),INDEX(Scorecard!$D$37:$D$44,SUMPRODUCT(--(Scorecard!$G$37:$G$43&lt;H215))+1),Scorecard!$D$45)</f>
        <v>-0.0679520129233634</v>
      </c>
      <c r="AD215" s="0" t="n">
        <f aca="false">IF(ISNUMBER(I215),INDEX(Scorecard!$D$46:$D$52,SUMPRODUCT(--(Scorecard!$G$46:$G$51&lt;I215))+1),Scorecard!$D$53)</f>
        <v>-0.114272400683245</v>
      </c>
      <c r="AE215" s="0" t="n">
        <f aca="false">IF(ISNUMBER(K215),INDEX(Scorecard!$D$54:$D$61,SUMPRODUCT(--(Scorecard!$G$54:$G$60&lt;K215))+1),Scorecard!$D$62)</f>
        <v>0.489050497890326</v>
      </c>
      <c r="AF215" s="0" t="n">
        <f aca="false">IF(ISNUMBER(L215),INDEX(Scorecard!$D$63:$D$68,SUMPRODUCT(--(Scorecard!$G$63:$G$67&lt;L215))+1),Scorecard!$D$69)</f>
        <v>0.322484508656054</v>
      </c>
      <c r="AG215" s="0" t="n">
        <f aca="false">Inputs!$B$10+Scorecard!$J$5*Y215+Scorecard!$J$6*Z215+Scorecard!$J$7*AA215+Scorecard!$J$8*AB215+Scorecard!$J$9*AC215+Scorecard!$J$10*AD215+Scorecard!$J$11*AE215+Scorecard!$J$12*AF215</f>
        <v>-3.59025642074871</v>
      </c>
      <c r="AH215" s="0" t="n">
        <f aca="false">MIN(1-Inputs!$B$13,MAX(Inputs!$B$13,1/(1+EXP(-(Inputs!$B$11*AG215+Inputs!$B$12)))))</f>
        <v>0.0259819156264741</v>
      </c>
      <c r="AI215" s="0" t="n">
        <f aca="false">Inputs!$B$9-Inputs!$B$8*AG215</f>
        <v>590.715778879184</v>
      </c>
      <c r="AJ215" s="0" t="n">
        <f aca="false">RANK(AH215,$AH$5:$AH$2004,0)+COUNTIF($AH$4:AH214,AH215)</f>
        <v>367</v>
      </c>
      <c r="AK215" s="0" t="n">
        <f aca="false">IF(AJ215&lt;=Deciles!$B$5*(Deciles!$B$4+1),INT((AJ215-1)/(Deciles!$B$4+1))+1,Deciles!$B$5+INT((AJ215-1-Deciles!$B$5*(Deciles!$B$4+1))/Deciles!$B$4)+1)</f>
        <v>2</v>
      </c>
    </row>
    <row r="216" customFormat="false" ht="15" hidden="false" customHeight="false" outlineLevel="0" collapsed="false">
      <c r="A216" s="0" t="n">
        <v>6092</v>
      </c>
      <c r="B216" s="0" t="s">
        <v>157</v>
      </c>
      <c r="C216" s="0" t="n">
        <v>676</v>
      </c>
      <c r="D216" s="0" t="n">
        <v>65.4944305419922</v>
      </c>
      <c r="E216" s="0" t="n">
        <v>63.3439331054688</v>
      </c>
      <c r="F216" s="0" t="n">
        <v>50</v>
      </c>
      <c r="G216" s="0" t="n">
        <v>4.52299976348877</v>
      </c>
      <c r="H216" s="0" t="n">
        <v>0.639666318893433</v>
      </c>
      <c r="I216" s="0" t="n">
        <v>6</v>
      </c>
      <c r="J216" s="0" t="n">
        <v>12.8393363952637</v>
      </c>
      <c r="K216" s="0" t="n">
        <v>4.42307710647583</v>
      </c>
      <c r="L216" s="0" t="n">
        <v>-0.276922702789307</v>
      </c>
      <c r="M216" s="0" t="n">
        <v>5.74976253509522</v>
      </c>
      <c r="N216" s="0" t="n">
        <v>0</v>
      </c>
      <c r="O216" s="0" t="n">
        <v>0</v>
      </c>
      <c r="P216" s="0" t="s">
        <v>140</v>
      </c>
      <c r="Q216" s="0" t="s">
        <v>141</v>
      </c>
      <c r="R216" s="0" t="n">
        <v>1</v>
      </c>
      <c r="S216" s="0" t="s">
        <v>149</v>
      </c>
      <c r="T216" s="0" t="n">
        <v>0</v>
      </c>
      <c r="U216" s="0" t="n">
        <v>376749.62</v>
      </c>
      <c r="V216" s="0" t="n">
        <v>0.12042835354805</v>
      </c>
      <c r="W216" s="0" t="n">
        <v>546.4482421875</v>
      </c>
      <c r="X216" s="0" t="n">
        <v>0.103925958275795</v>
      </c>
      <c r="Y216" s="0" t="n">
        <f aca="false">IF(ISNUMBER(C216),INDEX(Scorecard!$D$5:$D$12,SUMPRODUCT(--(Scorecard!$G$5:$G$11&lt;C216))+1),Scorecard!$D$13)</f>
        <v>-1.88220980528339</v>
      </c>
      <c r="Z216" s="0" t="n">
        <f aca="false">IF(ISNUMBER(D216),INDEX(Scorecard!$D$14:$D$17,SUMPRODUCT(--(Scorecard!$G$14:$G$16&lt;D216))+1),Scorecard!$D$18)</f>
        <v>0.128579646629417</v>
      </c>
      <c r="AA216" s="0" t="n">
        <f aca="false">IF(ISNUMBER(E216),INDEX(Scorecard!$D$19:$D$26,SUMPRODUCT(--(Scorecard!$G$19:$G$25&lt;E216))+1),Scorecard!$D$27)</f>
        <v>0.233621608745691</v>
      </c>
      <c r="AB216" s="0" t="n">
        <f aca="false">IF(ISNUMBER(F216),INDEX(Scorecard!$D$28:$D$35,SUMPRODUCT(--(Scorecard!$G$28:$G$34&lt;F216))+1),Scorecard!$D$36)</f>
        <v>-0.400689107298307</v>
      </c>
      <c r="AC216" s="0" t="n">
        <f aca="false">IF(ISNUMBER(H216),INDEX(Scorecard!$D$37:$D$44,SUMPRODUCT(--(Scorecard!$G$37:$G$43&lt;H216))+1),Scorecard!$D$45)</f>
        <v>-0.569454719285959</v>
      </c>
      <c r="AD216" s="0" t="n">
        <f aca="false">IF(ISNUMBER(I216),INDEX(Scorecard!$D$46:$D$52,SUMPRODUCT(--(Scorecard!$G$46:$G$51&lt;I216))+1),Scorecard!$D$53)</f>
        <v>-0.161534840507194</v>
      </c>
      <c r="AE216" s="0" t="n">
        <f aca="false">IF(ISNUMBER(K216),INDEX(Scorecard!$D$54:$D$61,SUMPRODUCT(--(Scorecard!$G$54:$G$60&lt;K216))+1),Scorecard!$D$62)</f>
        <v>0.409483001259379</v>
      </c>
      <c r="AF216" s="0" t="n">
        <f aca="false">IF(ISNUMBER(L216),INDEX(Scorecard!$D$63:$D$68,SUMPRODUCT(--(Scorecard!$G$63:$G$67&lt;L216))+1),Scorecard!$D$69)</f>
        <v>0.322484508656054</v>
      </c>
      <c r="AG216" s="0" t="n">
        <f aca="false">Inputs!$B$10+Scorecard!$J$5*Y216+Scorecard!$J$6*Z216+Scorecard!$J$7*AA216+Scorecard!$J$8*AB216+Scorecard!$J$9*AC216+Scorecard!$J$10*AD216+Scorecard!$J$11*AE216+Scorecard!$J$12*AF216</f>
        <v>-2.0560610082413</v>
      </c>
      <c r="AH216" s="0" t="n">
        <f aca="false">MIN(1-Inputs!$B$13,MAX(Inputs!$B$13,1/(1+EXP(-(Inputs!$B$11*AG216+Inputs!$B$12)))))</f>
        <v>0.120428355972404</v>
      </c>
      <c r="AI216" s="0" t="n">
        <f aca="false">Inputs!$B$9-Inputs!$B$8*AG216</f>
        <v>546.448256611603</v>
      </c>
      <c r="AJ216" s="0" t="n">
        <f aca="false">RANK(AH216,$AH$5:$AH$2004,0)+COUNTIF($AH$4:AH215,AH216)</f>
        <v>25</v>
      </c>
      <c r="AK216" s="0" t="n">
        <f aca="false">IF(AJ216&lt;=Deciles!$B$5*(Deciles!$B$4+1),INT((AJ216-1)/(Deciles!$B$4+1))+1,Deciles!$B$5+INT((AJ216-1-Deciles!$B$5*(Deciles!$B$4+1))/Deciles!$B$4)+1)</f>
        <v>1</v>
      </c>
    </row>
    <row r="217" customFormat="false" ht="15" hidden="false" customHeight="false" outlineLevel="0" collapsed="false">
      <c r="A217" s="0" t="n">
        <v>6096</v>
      </c>
      <c r="B217" s="0" t="s">
        <v>145</v>
      </c>
      <c r="C217" s="0" t="n">
        <v>770</v>
      </c>
      <c r="D217" s="0" t="n">
        <v>86.7327194213867</v>
      </c>
      <c r="E217" s="0" t="n">
        <v>80.6973114013672</v>
      </c>
      <c r="F217" s="0" t="n">
        <v>20</v>
      </c>
      <c r="G217" s="0" t="n">
        <v>3.25200009346008</v>
      </c>
      <c r="H217" s="0" t="n">
        <v>-0.264666557312012</v>
      </c>
      <c r="I217" s="0" t="n">
        <v>16</v>
      </c>
      <c r="J217" s="0" t="n">
        <v>11.9340476989746</v>
      </c>
      <c r="K217" s="0" t="n">
        <v>4.45833349227905</v>
      </c>
      <c r="L217" s="0" t="n">
        <v>-1.875</v>
      </c>
      <c r="M217" s="0" t="n">
        <v>4.23435020446777</v>
      </c>
      <c r="N217" s="0" t="n">
        <v>0</v>
      </c>
      <c r="O217" s="0" t="n">
        <v>0</v>
      </c>
      <c r="P217" s="0" t="s">
        <v>144</v>
      </c>
      <c r="Q217" s="0" t="s">
        <v>141</v>
      </c>
      <c r="R217" s="0" t="n">
        <v>2</v>
      </c>
      <c r="S217" s="0" t="s">
        <v>148</v>
      </c>
      <c r="T217" s="0" t="n">
        <v>0</v>
      </c>
      <c r="U217" s="0" t="n">
        <v>152367</v>
      </c>
      <c r="V217" s="0" t="n">
        <v>0.00175313884392381</v>
      </c>
      <c r="W217" s="0" t="n">
        <v>664.345642089844</v>
      </c>
      <c r="X217" s="0" t="n">
        <v>0.00217655720189214</v>
      </c>
      <c r="Y217" s="0" t="n">
        <f aca="false">IF(ISNUMBER(C217),INDEX(Scorecard!$D$5:$D$12,SUMPRODUCT(--(Scorecard!$G$5:$G$11&lt;C217))+1),Scorecard!$D$13)</f>
        <v>1.23750384304241</v>
      </c>
      <c r="Z217" s="0" t="n">
        <f aca="false">IF(ISNUMBER(D217),INDEX(Scorecard!$D$14:$D$17,SUMPRODUCT(--(Scorecard!$G$14:$G$16&lt;D217))+1),Scorecard!$D$18)</f>
        <v>0.0505355481560174</v>
      </c>
      <c r="AA217" s="0" t="n">
        <f aca="false">IF(ISNUMBER(E217),INDEX(Scorecard!$D$19:$D$26,SUMPRODUCT(--(Scorecard!$G$19:$G$25&lt;E217))+1),Scorecard!$D$27)</f>
        <v>-0.0341578513653732</v>
      </c>
      <c r="AB217" s="0" t="n">
        <f aca="false">IF(ISNUMBER(F217),INDEX(Scorecard!$D$28:$D$35,SUMPRODUCT(--(Scorecard!$G$28:$G$34&lt;F217))+1),Scorecard!$D$36)</f>
        <v>0.624829191519909</v>
      </c>
      <c r="AC217" s="0" t="n">
        <f aca="false">IF(ISNUMBER(H217),INDEX(Scorecard!$D$37:$D$44,SUMPRODUCT(--(Scorecard!$G$37:$G$43&lt;H217))+1),Scorecard!$D$45)</f>
        <v>0.769716833645565</v>
      </c>
      <c r="AD217" s="0" t="n">
        <f aca="false">IF(ISNUMBER(I217),INDEX(Scorecard!$D$46:$D$52,SUMPRODUCT(--(Scorecard!$G$46:$G$51&lt;I217))+1),Scorecard!$D$53)</f>
        <v>-0.114272400683245</v>
      </c>
      <c r="AE217" s="0" t="n">
        <f aca="false">IF(ISNUMBER(K217),INDEX(Scorecard!$D$54:$D$61,SUMPRODUCT(--(Scorecard!$G$54:$G$60&lt;K217))+1),Scorecard!$D$62)</f>
        <v>0.409483001259379</v>
      </c>
      <c r="AF217" s="0" t="n">
        <f aca="false">IF(ISNUMBER(L217),INDEX(Scorecard!$D$63:$D$68,SUMPRODUCT(--(Scorecard!$G$63:$G$67&lt;L217))+1),Scorecard!$D$69)</f>
        <v>-0.340582194386522</v>
      </c>
      <c r="AG217" s="0" t="n">
        <f aca="false">Inputs!$B$10+Scorecard!$J$5*Y217+Scorecard!$J$6*Z217+Scorecard!$J$7*AA217+Scorecard!$J$8*AB217+Scorecard!$J$9*AC217+Scorecard!$J$10*AD217+Scorecard!$J$11*AE217+Scorecard!$J$12*AF217</f>
        <v>-6.14207285581043</v>
      </c>
      <c r="AH217" s="0" t="n">
        <f aca="false">MIN(1-Inputs!$B$13,MAX(Inputs!$B$13,1/(1+EXP(-(Inputs!$B$11*AG217+Inputs!$B$12)))))</f>
        <v>0.00175313881614307</v>
      </c>
      <c r="AI217" s="0" t="n">
        <f aca="false">Inputs!$B$9-Inputs!$B$8*AG217</f>
        <v>664.345637201634</v>
      </c>
      <c r="AJ217" s="0" t="n">
        <f aca="false">RANK(AH217,$AH$5:$AH$2004,0)+COUNTIF($AH$4:AH216,AH217)</f>
        <v>1742</v>
      </c>
      <c r="AK217" s="0" t="n">
        <f aca="false">IF(AJ217&lt;=Deciles!$B$5*(Deciles!$B$4+1),INT((AJ217-1)/(Deciles!$B$4+1))+1,Deciles!$B$5+INT((AJ217-1-Deciles!$B$5*(Deciles!$B$4+1))/Deciles!$B$4)+1)</f>
        <v>9</v>
      </c>
    </row>
    <row r="218" customFormat="false" ht="15" hidden="false" customHeight="false" outlineLevel="0" collapsed="false">
      <c r="A218" s="0" t="n">
        <v>6119</v>
      </c>
      <c r="B218" s="0" t="s">
        <v>139</v>
      </c>
      <c r="C218" s="0" t="n">
        <v>754</v>
      </c>
      <c r="D218" s="0" t="n">
        <v>80</v>
      </c>
      <c r="E218" s="0" t="n">
        <v>75.1876602172852</v>
      </c>
      <c r="F218" s="0" t="n">
        <v>50</v>
      </c>
      <c r="G218" s="0" t="n">
        <v>4.09999990463257</v>
      </c>
      <c r="H218" s="0" t="n">
        <v>1.08333325386047</v>
      </c>
      <c r="I218" s="0" t="n">
        <v>17</v>
      </c>
      <c r="J218" s="0" t="n">
        <v>12.1208152770996</v>
      </c>
      <c r="K218" s="0" t="n">
        <v>5.73333311080933</v>
      </c>
      <c r="L218" s="0" t="n">
        <v>-3.50000047683716</v>
      </c>
      <c r="M218" s="0" t="n">
        <v>3.76922249794006</v>
      </c>
      <c r="N218" s="0" t="n">
        <v>0</v>
      </c>
      <c r="O218" s="0" t="n">
        <v>0</v>
      </c>
      <c r="P218" s="0" t="s">
        <v>146</v>
      </c>
      <c r="Q218" s="0" t="s">
        <v>141</v>
      </c>
      <c r="R218" s="0" t="n">
        <v>1</v>
      </c>
      <c r="S218" s="0" t="s">
        <v>151</v>
      </c>
      <c r="T218" s="0" t="n">
        <v>0</v>
      </c>
      <c r="U218" s="0" t="n">
        <v>183655.16</v>
      </c>
      <c r="V218" s="0" t="n">
        <v>0.0148833319544792</v>
      </c>
      <c r="W218" s="0" t="n">
        <v>606.101501464844</v>
      </c>
      <c r="X218" s="0" t="n">
        <v>0.010939515195787</v>
      </c>
      <c r="Y218" s="0" t="n">
        <f aca="false">IF(ISNUMBER(C218),INDEX(Scorecard!$D$5:$D$12,SUMPRODUCT(--(Scorecard!$G$5:$G$11&lt;C218))+1),Scorecard!$D$13)</f>
        <v>0.733188958177614</v>
      </c>
      <c r="Z218" s="0" t="n">
        <f aca="false">IF(ISNUMBER(D218),INDEX(Scorecard!$D$14:$D$17,SUMPRODUCT(--(Scorecard!$G$14:$G$16&lt;D218))+1),Scorecard!$D$18)</f>
        <v>0.0505355481560174</v>
      </c>
      <c r="AA218" s="0" t="n">
        <f aca="false">IF(ISNUMBER(E218),INDEX(Scorecard!$D$19:$D$26,SUMPRODUCT(--(Scorecard!$G$19:$G$25&lt;E218))+1),Scorecard!$D$27)</f>
        <v>-0.0341578513653732</v>
      </c>
      <c r="AB218" s="0" t="n">
        <f aca="false">IF(ISNUMBER(F218),INDEX(Scorecard!$D$28:$D$35,SUMPRODUCT(--(Scorecard!$G$28:$G$34&lt;F218))+1),Scorecard!$D$36)</f>
        <v>-0.400689107298307</v>
      </c>
      <c r="AC218" s="0" t="n">
        <f aca="false">IF(ISNUMBER(H218),INDEX(Scorecard!$D$37:$D$44,SUMPRODUCT(--(Scorecard!$G$37:$G$43&lt;H218))+1),Scorecard!$D$45)</f>
        <v>-0.975503570149195</v>
      </c>
      <c r="AD218" s="0" t="n">
        <f aca="false">IF(ISNUMBER(I218),INDEX(Scorecard!$D$46:$D$52,SUMPRODUCT(--(Scorecard!$G$46:$G$51&lt;I218))+1),Scorecard!$D$53)</f>
        <v>-0.114272400683245</v>
      </c>
      <c r="AE218" s="0" t="n">
        <f aca="false">IF(ISNUMBER(K218),INDEX(Scorecard!$D$54:$D$61,SUMPRODUCT(--(Scorecard!$G$54:$G$60&lt;K218))+1),Scorecard!$D$62)</f>
        <v>0.0151758992857273</v>
      </c>
      <c r="AF218" s="0" t="n">
        <f aca="false">IF(ISNUMBER(L218),INDEX(Scorecard!$D$63:$D$68,SUMPRODUCT(--(Scorecard!$G$63:$G$67&lt;L218))+1),Scorecard!$D$69)</f>
        <v>-0.340582194386522</v>
      </c>
      <c r="AG218" s="0" t="n">
        <f aca="false">Inputs!$B$10+Scorecard!$J$5*Y218+Scorecard!$J$6*Z218+Scorecard!$J$7*AA218+Scorecard!$J$8*AB218+Scorecard!$J$9*AC218+Scorecard!$J$10*AD218+Scorecard!$J$11*AE218+Scorecard!$J$12*AF218</f>
        <v>-4.12348402061743</v>
      </c>
      <c r="AH218" s="0" t="n">
        <f aca="false">MIN(1-Inputs!$B$13,MAX(Inputs!$B$13,1/(1+EXP(-(Inputs!$B$11*AG218+Inputs!$B$12)))))</f>
        <v>0.0148833319257338</v>
      </c>
      <c r="AI218" s="0" t="n">
        <f aca="false">Inputs!$B$9-Inputs!$B$8*AG218</f>
        <v>606.101475159099</v>
      </c>
      <c r="AJ218" s="0" t="n">
        <f aca="false">RANK(AH218,$AH$5:$AH$2004,0)+COUNTIF($AH$4:AH217,AH218)</f>
        <v>596</v>
      </c>
      <c r="AK218" s="0" t="n">
        <f aca="false">IF(AJ218&lt;=Deciles!$B$5*(Deciles!$B$4+1),INT((AJ218-1)/(Deciles!$B$4+1))+1,Deciles!$B$5+INT((AJ218-1-Deciles!$B$5*(Deciles!$B$4+1))/Deciles!$B$4)+1)</f>
        <v>3</v>
      </c>
    </row>
    <row r="219" customFormat="false" ht="15" hidden="false" customHeight="false" outlineLevel="0" collapsed="false">
      <c r="A219" s="0" t="n">
        <v>6119</v>
      </c>
      <c r="B219" s="0" t="s">
        <v>155</v>
      </c>
      <c r="C219" s="0" t="n">
        <v>754</v>
      </c>
      <c r="D219" s="0" t="n">
        <v>80</v>
      </c>
      <c r="E219" s="0" t="n">
        <v>69.2398147583008</v>
      </c>
      <c r="F219" s="0" t="n">
        <v>50</v>
      </c>
      <c r="G219" s="0" t="n">
        <v>4.09999990463257</v>
      </c>
      <c r="H219" s="0" t="n">
        <v>-1.63333320617676</v>
      </c>
      <c r="I219" s="0" t="n">
        <v>29</v>
      </c>
      <c r="J219" s="0" t="n">
        <v>12.1018314361572</v>
      </c>
      <c r="K219" s="0" t="n">
        <v>4.60833311080933</v>
      </c>
      <c r="L219" s="0" t="n">
        <v>-1.125</v>
      </c>
      <c r="M219" s="0" t="n">
        <v>6.54818534851074</v>
      </c>
      <c r="N219" s="0" t="n">
        <v>0</v>
      </c>
      <c r="O219" s="0" t="n">
        <v>0</v>
      </c>
      <c r="P219" s="0" t="s">
        <v>146</v>
      </c>
      <c r="Q219" s="0" t="s">
        <v>141</v>
      </c>
      <c r="R219" s="0" t="n">
        <v>1</v>
      </c>
      <c r="S219" s="0" t="s">
        <v>151</v>
      </c>
      <c r="T219" s="0" t="n">
        <v>0</v>
      </c>
      <c r="U219" s="0" t="n">
        <v>180201.55</v>
      </c>
      <c r="V219" s="0" t="n">
        <v>0.00906230136752129</v>
      </c>
      <c r="W219" s="0" t="n">
        <v>619.68798828125</v>
      </c>
      <c r="X219" s="0" t="n">
        <v>0.00888146180659533</v>
      </c>
      <c r="Y219" s="0" t="n">
        <f aca="false">IF(ISNUMBER(C219),INDEX(Scorecard!$D$5:$D$12,SUMPRODUCT(--(Scorecard!$G$5:$G$11&lt;C219))+1),Scorecard!$D$13)</f>
        <v>0.733188958177614</v>
      </c>
      <c r="Z219" s="0" t="n">
        <f aca="false">IF(ISNUMBER(D219),INDEX(Scorecard!$D$14:$D$17,SUMPRODUCT(--(Scorecard!$G$14:$G$16&lt;D219))+1),Scorecard!$D$18)</f>
        <v>0.0505355481560174</v>
      </c>
      <c r="AA219" s="0" t="n">
        <f aca="false">IF(ISNUMBER(E219),INDEX(Scorecard!$D$19:$D$26,SUMPRODUCT(--(Scorecard!$G$19:$G$25&lt;E219))+1),Scorecard!$D$27)</f>
        <v>0.0530843085177338</v>
      </c>
      <c r="AB219" s="0" t="n">
        <f aca="false">IF(ISNUMBER(F219),INDEX(Scorecard!$D$28:$D$35,SUMPRODUCT(--(Scorecard!$G$28:$G$34&lt;F219))+1),Scorecard!$D$36)</f>
        <v>-0.400689107298307</v>
      </c>
      <c r="AC219" s="0" t="n">
        <f aca="false">IF(ISNUMBER(H219),INDEX(Scorecard!$D$37:$D$44,SUMPRODUCT(--(Scorecard!$G$37:$G$43&lt;H219))+1),Scorecard!$D$45)</f>
        <v>1.35057635045042</v>
      </c>
      <c r="AD219" s="0" t="n">
        <f aca="false">IF(ISNUMBER(I219),INDEX(Scorecard!$D$46:$D$52,SUMPRODUCT(--(Scorecard!$G$46:$G$51&lt;I219))+1),Scorecard!$D$53)</f>
        <v>0.123869379412532</v>
      </c>
      <c r="AE219" s="0" t="n">
        <f aca="false">IF(ISNUMBER(K219),INDEX(Scorecard!$D$54:$D$61,SUMPRODUCT(--(Scorecard!$G$54:$G$60&lt;K219))+1),Scorecard!$D$62)</f>
        <v>0.409483001259379</v>
      </c>
      <c r="AF219" s="0" t="n">
        <f aca="false">IF(ISNUMBER(L219),INDEX(Scorecard!$D$63:$D$68,SUMPRODUCT(--(Scorecard!$G$63:$G$67&lt;L219))+1),Scorecard!$D$69)</f>
        <v>-0.340582194386522</v>
      </c>
      <c r="AG219" s="0" t="n">
        <f aca="false">Inputs!$B$10+Scorecard!$J$5*Y219+Scorecard!$J$6*Z219+Scorecard!$J$7*AA219+Scorecard!$J$8*AB219+Scorecard!$J$9*AC219+Scorecard!$J$10*AD219+Scorecard!$J$11*AE219+Scorecard!$J$12*AF219</f>
        <v>-4.59435642881486</v>
      </c>
      <c r="AH219" s="0" t="n">
        <f aca="false">MIN(1-Inputs!$B$13,MAX(Inputs!$B$13,1/(1+EXP(-(Inputs!$B$11*AG219+Inputs!$B$12)))))</f>
        <v>0.00906230149971255</v>
      </c>
      <c r="AI219" s="0" t="n">
        <f aca="false">Inputs!$B$9-Inputs!$B$8*AG219</f>
        <v>619.687980923056</v>
      </c>
      <c r="AJ219" s="0" t="n">
        <f aca="false">RANK(AH219,$AH$5:$AH$2004,0)+COUNTIF($AH$4:AH218,AH219)</f>
        <v>886</v>
      </c>
      <c r="AK219" s="0" t="n">
        <f aca="false">IF(AJ219&lt;=Deciles!$B$5*(Deciles!$B$4+1),INT((AJ219-1)/(Deciles!$B$4+1))+1,Deciles!$B$5+INT((AJ219-1-Deciles!$B$5*(Deciles!$B$4+1))/Deciles!$B$4)+1)</f>
        <v>5</v>
      </c>
    </row>
    <row r="220" customFormat="false" ht="15" hidden="false" customHeight="false" outlineLevel="0" collapsed="false">
      <c r="A220" s="0" t="n">
        <v>6153</v>
      </c>
      <c r="B220" s="0" t="s">
        <v>150</v>
      </c>
      <c r="C220" s="0" t="n">
        <v>773</v>
      </c>
      <c r="D220" s="0" t="n">
        <v>84.3877487182617</v>
      </c>
      <c r="E220" s="0" t="n">
        <v>64.9991989135742</v>
      </c>
      <c r="F220" s="0" t="n">
        <v>20</v>
      </c>
      <c r="G220" s="0" t="n">
        <v>3.97900009155273</v>
      </c>
      <c r="H220" s="0" t="n">
        <v>-2.65433311462402</v>
      </c>
      <c r="I220" s="0" t="n">
        <v>48</v>
      </c>
      <c r="J220" s="0" t="n">
        <v>11.8329725265503</v>
      </c>
      <c r="K220" s="0" t="n">
        <v>4.80000019073486</v>
      </c>
      <c r="L220" s="0" t="n">
        <v>-0.208333015441895</v>
      </c>
      <c r="M220" s="0" t="n">
        <v>6.28858661651611</v>
      </c>
      <c r="N220" s="0" t="n">
        <v>0</v>
      </c>
      <c r="O220" s="0" t="n">
        <v>0</v>
      </c>
      <c r="P220" s="0" t="s">
        <v>144</v>
      </c>
      <c r="Q220" s="0" t="s">
        <v>153</v>
      </c>
      <c r="R220" s="0" t="n">
        <v>2</v>
      </c>
      <c r="S220" s="0" t="s">
        <v>149</v>
      </c>
      <c r="T220" s="0" t="n">
        <v>0</v>
      </c>
      <c r="U220" s="0" t="n">
        <v>137719.31</v>
      </c>
      <c r="V220" s="0" t="n">
        <v>0.00116832309868187</v>
      </c>
      <c r="W220" s="0" t="n">
        <v>675.345153808594</v>
      </c>
      <c r="X220" s="0" t="n">
        <v>0.000979725155048072</v>
      </c>
      <c r="Y220" s="0" t="n">
        <f aca="false">IF(ISNUMBER(C220),INDEX(Scorecard!$D$5:$D$12,SUMPRODUCT(--(Scorecard!$G$5:$G$11&lt;C220))+1),Scorecard!$D$13)</f>
        <v>1.23750384304241</v>
      </c>
      <c r="Z220" s="0" t="n">
        <f aca="false">IF(ISNUMBER(D220),INDEX(Scorecard!$D$14:$D$17,SUMPRODUCT(--(Scorecard!$G$14:$G$16&lt;D220))+1),Scorecard!$D$18)</f>
        <v>0.0505355481560174</v>
      </c>
      <c r="AA220" s="0" t="n">
        <f aca="false">IF(ISNUMBER(E220),INDEX(Scorecard!$D$19:$D$26,SUMPRODUCT(--(Scorecard!$G$19:$G$25&lt;E220))+1),Scorecard!$D$27)</f>
        <v>0.233621608745691</v>
      </c>
      <c r="AB220" s="0" t="n">
        <f aca="false">IF(ISNUMBER(F220),INDEX(Scorecard!$D$28:$D$35,SUMPRODUCT(--(Scorecard!$G$28:$G$34&lt;F220))+1),Scorecard!$D$36)</f>
        <v>0.624829191519909</v>
      </c>
      <c r="AC220" s="0" t="n">
        <f aca="false">IF(ISNUMBER(H220),INDEX(Scorecard!$D$37:$D$44,SUMPRODUCT(--(Scorecard!$G$37:$G$43&lt;H220))+1),Scorecard!$D$45)</f>
        <v>1.35057635045042</v>
      </c>
      <c r="AD220" s="0" t="n">
        <f aca="false">IF(ISNUMBER(I220),INDEX(Scorecard!$D$46:$D$52,SUMPRODUCT(--(Scorecard!$G$46:$G$51&lt;I220))+1),Scorecard!$D$53)</f>
        <v>0.818882373006414</v>
      </c>
      <c r="AE220" s="0" t="n">
        <f aca="false">IF(ISNUMBER(K220),INDEX(Scorecard!$D$54:$D$61,SUMPRODUCT(--(Scorecard!$G$54:$G$60&lt;K220))+1),Scorecard!$D$62)</f>
        <v>0.409483001259379</v>
      </c>
      <c r="AF220" s="0" t="n">
        <f aca="false">IF(ISNUMBER(L220),INDEX(Scorecard!$D$63:$D$68,SUMPRODUCT(--(Scorecard!$G$63:$G$67&lt;L220))+1),Scorecard!$D$69)</f>
        <v>0.322484508656054</v>
      </c>
      <c r="AG220" s="0" t="n">
        <f aca="false">Inputs!$B$10+Scorecard!$J$5*Y220+Scorecard!$J$6*Z220+Scorecard!$J$7*AA220+Scorecard!$J$8*AB220+Scorecard!$J$9*AC220+Scorecard!$J$10*AD220+Scorecard!$J$11*AE220+Scorecard!$J$12*AF220</f>
        <v>-6.52328776573402</v>
      </c>
      <c r="AH220" s="0" t="n">
        <f aca="false">MIN(1-Inputs!$B$13,MAX(Inputs!$B$13,1/(1+EXP(-(Inputs!$B$11*AG220+Inputs!$B$12)))))</f>
        <v>0.00116832308855693</v>
      </c>
      <c r="AI220" s="0" t="n">
        <f aca="false">Inputs!$B$9-Inputs!$B$8*AG220</f>
        <v>675.345174402828</v>
      </c>
      <c r="AJ220" s="0" t="n">
        <f aca="false">RANK(AH220,$AH$5:$AH$2004,0)+COUNTIF($AH$4:AH219,AH220)</f>
        <v>1868</v>
      </c>
      <c r="AK220" s="0" t="n">
        <f aca="false">IF(AJ220&lt;=Deciles!$B$5*(Deciles!$B$4+1),INT((AJ220-1)/(Deciles!$B$4+1))+1,Deciles!$B$5+INT((AJ220-1-Deciles!$B$5*(Deciles!$B$4+1))/Deciles!$B$4)+1)</f>
        <v>10</v>
      </c>
    </row>
    <row r="221" customFormat="false" ht="15" hidden="false" customHeight="false" outlineLevel="0" collapsed="false">
      <c r="A221" s="0" t="n">
        <v>6163</v>
      </c>
      <c r="B221" s="0" t="s">
        <v>150</v>
      </c>
      <c r="C221" s="0" t="n">
        <v>746</v>
      </c>
      <c r="D221" s="0" t="n">
        <v>80</v>
      </c>
      <c r="E221" s="0" t="n">
        <v>66.5849380493164</v>
      </c>
      <c r="F221" s="0" t="n">
        <v>20</v>
      </c>
      <c r="G221" s="0" t="n">
        <v>3.45700001716614</v>
      </c>
      <c r="H221" s="0" t="n">
        <v>-3.17633318901062</v>
      </c>
      <c r="I221" s="0" t="n">
        <v>37</v>
      </c>
      <c r="J221" s="0" t="n">
        <v>12.8624467849731</v>
      </c>
      <c r="K221" s="0" t="n">
        <v>4.09999990463257</v>
      </c>
      <c r="L221" s="0" t="n">
        <v>-0.208333492279053</v>
      </c>
      <c r="M221" s="0" t="n">
        <v>4.74416780471802</v>
      </c>
      <c r="N221" s="0" t="n">
        <v>0</v>
      </c>
      <c r="O221" s="0" t="n">
        <v>0</v>
      </c>
      <c r="P221" s="0" t="s">
        <v>144</v>
      </c>
      <c r="Q221" s="0" t="s">
        <v>141</v>
      </c>
      <c r="R221" s="0" t="n">
        <v>1</v>
      </c>
      <c r="S221" s="0" t="s">
        <v>142</v>
      </c>
      <c r="T221" s="0" t="n">
        <v>0</v>
      </c>
      <c r="U221" s="0" t="n">
        <v>385558</v>
      </c>
      <c r="V221" s="0" t="n">
        <v>0.0027456060051918</v>
      </c>
      <c r="W221" s="0" t="n">
        <v>652.177856445313</v>
      </c>
      <c r="X221" s="0" t="n">
        <v>0.00254585966467857</v>
      </c>
      <c r="Y221" s="0" t="n">
        <f aca="false">IF(ISNUMBER(C221),INDEX(Scorecard!$D$5:$D$12,SUMPRODUCT(--(Scorecard!$G$5:$G$11&lt;C221))+1),Scorecard!$D$13)</f>
        <v>0.488358159108655</v>
      </c>
      <c r="Z221" s="0" t="n">
        <f aca="false">IF(ISNUMBER(D221),INDEX(Scorecard!$D$14:$D$17,SUMPRODUCT(--(Scorecard!$G$14:$G$16&lt;D221))+1),Scorecard!$D$18)</f>
        <v>0.0505355481560174</v>
      </c>
      <c r="AA221" s="0" t="n">
        <f aca="false">IF(ISNUMBER(E221),INDEX(Scorecard!$D$19:$D$26,SUMPRODUCT(--(Scorecard!$G$19:$G$25&lt;E221))+1),Scorecard!$D$27)</f>
        <v>0.0530843085177338</v>
      </c>
      <c r="AB221" s="0" t="n">
        <f aca="false">IF(ISNUMBER(F221),INDEX(Scorecard!$D$28:$D$35,SUMPRODUCT(--(Scorecard!$G$28:$G$34&lt;F221))+1),Scorecard!$D$36)</f>
        <v>0.624829191519909</v>
      </c>
      <c r="AC221" s="0" t="n">
        <f aca="false">IF(ISNUMBER(H221),INDEX(Scorecard!$D$37:$D$44,SUMPRODUCT(--(Scorecard!$G$37:$G$43&lt;H221))+1),Scorecard!$D$45)</f>
        <v>1.35057635045042</v>
      </c>
      <c r="AD221" s="0" t="n">
        <f aca="false">IF(ISNUMBER(I221),INDEX(Scorecard!$D$46:$D$52,SUMPRODUCT(--(Scorecard!$G$46:$G$51&lt;I221))+1),Scorecard!$D$53)</f>
        <v>0.569875412099532</v>
      </c>
      <c r="AE221" s="0" t="n">
        <f aca="false">IF(ISNUMBER(K221),INDEX(Scorecard!$D$54:$D$61,SUMPRODUCT(--(Scorecard!$G$54:$G$60&lt;K221))+1),Scorecard!$D$62)</f>
        <v>0.489050497890326</v>
      </c>
      <c r="AF221" s="0" t="n">
        <f aca="false">IF(ISNUMBER(L221),INDEX(Scorecard!$D$63:$D$68,SUMPRODUCT(--(Scorecard!$G$63:$G$67&lt;L221))+1),Scorecard!$D$69)</f>
        <v>0.322484508656054</v>
      </c>
      <c r="AG221" s="0" t="n">
        <f aca="false">Inputs!$B$10+Scorecard!$J$5*Y221+Scorecard!$J$6*Z221+Scorecard!$J$7*AA221+Scorecard!$J$8*AB221+Scorecard!$J$9*AC221+Scorecard!$J$10*AD221+Scorecard!$J$11*AE221+Scorecard!$J$12*AF221</f>
        <v>-5.72037057203898</v>
      </c>
      <c r="AH221" s="0" t="n">
        <f aca="false">MIN(1-Inputs!$B$13,MAX(Inputs!$B$13,1/(1+EXP(-(Inputs!$B$11*AG221+Inputs!$B$12)))))</f>
        <v>0.00274560600949851</v>
      </c>
      <c r="AI221" s="0" t="n">
        <f aca="false">Inputs!$B$9-Inputs!$B$8*AG221</f>
        <v>652.177881331062</v>
      </c>
      <c r="AJ221" s="0" t="n">
        <f aca="false">RANK(AH221,$AH$5:$AH$2004,0)+COUNTIF($AH$4:AH220,AH221)</f>
        <v>1584</v>
      </c>
      <c r="AK221" s="0" t="n">
        <f aca="false">IF(AJ221&lt;=Deciles!$B$5*(Deciles!$B$4+1),INT((AJ221-1)/(Deciles!$B$4+1))+1,Deciles!$B$5+INT((AJ221-1-Deciles!$B$5*(Deciles!$B$4+1))/Deciles!$B$4)+1)</f>
        <v>8</v>
      </c>
    </row>
    <row r="222" customFormat="false" ht="15" hidden="false" customHeight="false" outlineLevel="0" collapsed="false">
      <c r="A222" s="0" t="n">
        <v>6169</v>
      </c>
      <c r="B222" s="0" t="s">
        <v>152</v>
      </c>
      <c r="C222" s="0" t="n">
        <v>754</v>
      </c>
      <c r="D222" s="0" t="n">
        <v>96.9454040527344</v>
      </c>
      <c r="E222" s="0" t="n">
        <v>85.9526214599609</v>
      </c>
      <c r="F222" s="0" t="n">
        <v>37</v>
      </c>
      <c r="G222" s="0" t="n">
        <v>3.14499998092651</v>
      </c>
      <c r="H222" s="0" t="n">
        <v>-3.28833341598511</v>
      </c>
      <c r="I222" s="0" t="n">
        <v>24</v>
      </c>
      <c r="J222" s="0" t="n">
        <v>12.9236259460449</v>
      </c>
      <c r="K222" s="0" t="n">
        <v>4.5</v>
      </c>
      <c r="L222" s="0" t="n">
        <v>-0.458333492279053</v>
      </c>
      <c r="M222" s="0" t="n">
        <v>3.98039174079895</v>
      </c>
      <c r="N222" s="0" t="n">
        <v>0</v>
      </c>
      <c r="O222" s="0" t="n">
        <v>0</v>
      </c>
      <c r="P222" s="0" t="s">
        <v>140</v>
      </c>
      <c r="Q222" s="0" t="s">
        <v>141</v>
      </c>
      <c r="R222" s="0" t="n">
        <v>2</v>
      </c>
      <c r="S222" s="0" t="s">
        <v>162</v>
      </c>
      <c r="T222" s="0" t="n">
        <v>0</v>
      </c>
      <c r="U222" s="0" t="n">
        <v>409882.4</v>
      </c>
      <c r="V222" s="0" t="n">
        <v>0.00822440255433321</v>
      </c>
      <c r="W222" s="0" t="n">
        <v>622.336547851563</v>
      </c>
      <c r="X222" s="0" t="n">
        <v>0.0149949993938208</v>
      </c>
      <c r="Y222" s="0" t="n">
        <f aca="false">IF(ISNUMBER(C222),INDEX(Scorecard!$D$5:$D$12,SUMPRODUCT(--(Scorecard!$G$5:$G$11&lt;C222))+1),Scorecard!$D$13)</f>
        <v>0.733188958177614</v>
      </c>
      <c r="Z222" s="0" t="n">
        <f aca="false">IF(ISNUMBER(D222),INDEX(Scorecard!$D$14:$D$17,SUMPRODUCT(--(Scorecard!$G$14:$G$16&lt;D222))+1),Scorecard!$D$18)</f>
        <v>-0.361970872710667</v>
      </c>
      <c r="AA222" s="0" t="n">
        <f aca="false">IF(ISNUMBER(E222),INDEX(Scorecard!$D$19:$D$26,SUMPRODUCT(--(Scorecard!$G$19:$G$25&lt;E222))+1),Scorecard!$D$27)</f>
        <v>-0.219855970853228</v>
      </c>
      <c r="AB222" s="0" t="n">
        <f aca="false">IF(ISNUMBER(F222),INDEX(Scorecard!$D$28:$D$35,SUMPRODUCT(--(Scorecard!$G$28:$G$34&lt;F222))+1),Scorecard!$D$36)</f>
        <v>-0.0008456427959252</v>
      </c>
      <c r="AC222" s="0" t="n">
        <f aca="false">IF(ISNUMBER(H222),INDEX(Scorecard!$D$37:$D$44,SUMPRODUCT(--(Scorecard!$G$37:$G$43&lt;H222))+1),Scorecard!$D$45)</f>
        <v>1.35057635045042</v>
      </c>
      <c r="AD222" s="0" t="n">
        <f aca="false">IF(ISNUMBER(I222),INDEX(Scorecard!$D$46:$D$52,SUMPRODUCT(--(Scorecard!$G$46:$G$51&lt;I222))+1),Scorecard!$D$53)</f>
        <v>-0.048559051279741</v>
      </c>
      <c r="AE222" s="0" t="n">
        <f aca="false">IF(ISNUMBER(K222),INDEX(Scorecard!$D$54:$D$61,SUMPRODUCT(--(Scorecard!$G$54:$G$60&lt;K222))+1),Scorecard!$D$62)</f>
        <v>0.409483001259379</v>
      </c>
      <c r="AF222" s="0" t="n">
        <f aca="false">IF(ISNUMBER(L222),INDEX(Scorecard!$D$63:$D$68,SUMPRODUCT(--(Scorecard!$G$63:$G$67&lt;L222))+1),Scorecard!$D$69)</f>
        <v>0.322484508656054</v>
      </c>
      <c r="AG222" s="0" t="n">
        <f aca="false">Inputs!$B$10+Scorecard!$J$5*Y222+Scorecard!$J$6*Z222+Scorecard!$J$7*AA222+Scorecard!$J$8*AB222+Scorecard!$J$9*AC222+Scorecard!$J$10*AD222+Scorecard!$J$11*AE222+Scorecard!$J$12*AF222</f>
        <v>-4.68614902323449</v>
      </c>
      <c r="AH222" s="0" t="n">
        <f aca="false">MIN(1-Inputs!$B$13,MAX(Inputs!$B$13,1/(1+EXP(-(Inputs!$B$11*AG222+Inputs!$B$12)))))</f>
        <v>0.00822440241730944</v>
      </c>
      <c r="AI222" s="0" t="n">
        <f aca="false">Inputs!$B$9-Inputs!$B$8*AG222</f>
        <v>622.336555338247</v>
      </c>
      <c r="AJ222" s="0" t="n">
        <f aca="false">RANK(AH222,$AH$5:$AH$2004,0)+COUNTIF($AH$4:AH221,AH222)</f>
        <v>949</v>
      </c>
      <c r="AK222" s="0" t="n">
        <f aca="false">IF(AJ222&lt;=Deciles!$B$5*(Deciles!$B$4+1),INT((AJ222-1)/(Deciles!$B$4+1))+1,Deciles!$B$5+INT((AJ222-1-Deciles!$B$5*(Deciles!$B$4+1))/Deciles!$B$4)+1)</f>
        <v>5</v>
      </c>
    </row>
    <row r="223" customFormat="false" ht="15" hidden="false" customHeight="false" outlineLevel="0" collapsed="false">
      <c r="A223" s="0" t="n">
        <v>6184</v>
      </c>
      <c r="B223" s="0" t="s">
        <v>143</v>
      </c>
      <c r="C223" s="0" t="n">
        <v>794</v>
      </c>
      <c r="D223" s="0" t="n">
        <v>96.3994369506836</v>
      </c>
      <c r="E223" s="0" t="n">
        <v>78.0335083007813</v>
      </c>
      <c r="F223" s="0" t="n">
        <v>48</v>
      </c>
      <c r="G223" s="0" t="n">
        <v>3.80699992179871</v>
      </c>
      <c r="H223" s="0" t="n">
        <v>0.573666572570801</v>
      </c>
      <c r="I223" s="0" t="n">
        <v>46</v>
      </c>
      <c r="J223" s="0" t="n">
        <v>12.3099088668823</v>
      </c>
      <c r="K223" s="0" t="n">
        <v>8.8333330154419</v>
      </c>
      <c r="L223" s="0" t="n">
        <v>5.0717945098877</v>
      </c>
      <c r="M223" s="0" t="n">
        <v>1.74300384521484</v>
      </c>
      <c r="N223" s="0" t="n">
        <v>0</v>
      </c>
      <c r="O223" s="0" t="n">
        <v>0</v>
      </c>
      <c r="P223" s="0" t="s">
        <v>144</v>
      </c>
      <c r="Q223" s="0" t="s">
        <v>141</v>
      </c>
      <c r="R223" s="0" t="n">
        <v>1</v>
      </c>
      <c r="S223" s="0" t="s">
        <v>148</v>
      </c>
      <c r="T223" s="0" t="n">
        <v>0</v>
      </c>
      <c r="U223" s="0" t="n">
        <v>221883.78</v>
      </c>
      <c r="V223" s="0" t="n">
        <v>0.00515183666720986</v>
      </c>
      <c r="W223" s="0" t="n">
        <v>635.07958984375</v>
      </c>
      <c r="X223" s="0" t="n">
        <v>0.00413771206513047</v>
      </c>
      <c r="Y223" s="0" t="n">
        <f aca="false">IF(ISNUMBER(C223),INDEX(Scorecard!$D$5:$D$12,SUMPRODUCT(--(Scorecard!$G$5:$G$11&lt;C223))+1),Scorecard!$D$13)</f>
        <v>2.19112706886128</v>
      </c>
      <c r="Z223" s="0" t="n">
        <f aca="false">IF(ISNUMBER(D223),INDEX(Scorecard!$D$14:$D$17,SUMPRODUCT(--(Scorecard!$G$14:$G$16&lt;D223))+1),Scorecard!$D$18)</f>
        <v>-0.361970872710667</v>
      </c>
      <c r="AA223" s="0" t="n">
        <f aca="false">IF(ISNUMBER(E223),INDEX(Scorecard!$D$19:$D$26,SUMPRODUCT(--(Scorecard!$G$19:$G$25&lt;E223))+1),Scorecard!$D$27)</f>
        <v>-0.0341578513653732</v>
      </c>
      <c r="AB223" s="0" t="n">
        <f aca="false">IF(ISNUMBER(F223),INDEX(Scorecard!$D$28:$D$35,SUMPRODUCT(--(Scorecard!$G$28:$G$34&lt;F223))+1),Scorecard!$D$36)</f>
        <v>-0.400689107298307</v>
      </c>
      <c r="AC223" s="0" t="n">
        <f aca="false">IF(ISNUMBER(H223),INDEX(Scorecard!$D$37:$D$44,SUMPRODUCT(--(Scorecard!$G$37:$G$43&lt;H223))+1),Scorecard!$D$45)</f>
        <v>-0.271229676926091</v>
      </c>
      <c r="AD223" s="0" t="n">
        <f aca="false">IF(ISNUMBER(I223),INDEX(Scorecard!$D$46:$D$52,SUMPRODUCT(--(Scorecard!$G$46:$G$51&lt;I223))+1),Scorecard!$D$53)</f>
        <v>0.818882373006414</v>
      </c>
      <c r="AE223" s="0" t="n">
        <f aca="false">IF(ISNUMBER(K223),INDEX(Scorecard!$D$54:$D$61,SUMPRODUCT(--(Scorecard!$G$54:$G$60&lt;K223))+1),Scorecard!$D$62)</f>
        <v>-0.541917179454542</v>
      </c>
      <c r="AF223" s="0" t="n">
        <f aca="false">IF(ISNUMBER(L223),INDEX(Scorecard!$D$63:$D$68,SUMPRODUCT(--(Scorecard!$G$63:$G$67&lt;L223))+1),Scorecard!$D$69)</f>
        <v>0.322484508656054</v>
      </c>
      <c r="AG223" s="0" t="n">
        <f aca="false">Inputs!$B$10+Scorecard!$J$5*Y223+Scorecard!$J$6*Z223+Scorecard!$J$7*AA223+Scorecard!$J$8*AB223+Scorecard!$J$9*AC223+Scorecard!$J$10*AD223+Scorecard!$J$11*AE223+Scorecard!$J$12*AF223</f>
        <v>-5.12778966684427</v>
      </c>
      <c r="AH223" s="0" t="n">
        <f aca="false">MIN(1-Inputs!$B$13,MAX(Inputs!$B$13,1/(1+EXP(-(Inputs!$B$11*AG223+Inputs!$B$12)))))</f>
        <v>0.00515183680904978</v>
      </c>
      <c r="AI223" s="0" t="n">
        <f aca="false">Inputs!$B$9-Inputs!$B$8*AG223</f>
        <v>635.079610666063</v>
      </c>
      <c r="AJ223" s="0" t="n">
        <f aca="false">RANK(AH223,$AH$5:$AH$2004,0)+COUNTIF($AH$4:AH222,AH223)</f>
        <v>1233</v>
      </c>
      <c r="AK223" s="0" t="n">
        <f aca="false">IF(AJ223&lt;=Deciles!$B$5*(Deciles!$B$4+1),INT((AJ223-1)/(Deciles!$B$4+1))+1,Deciles!$B$5+INT((AJ223-1-Deciles!$B$5*(Deciles!$B$4+1))/Deciles!$B$4)+1)</f>
        <v>7</v>
      </c>
    </row>
    <row r="224" customFormat="false" ht="15" hidden="false" customHeight="false" outlineLevel="0" collapsed="false">
      <c r="A224" s="0" t="n">
        <v>6186</v>
      </c>
      <c r="B224" s="0" t="s">
        <v>155</v>
      </c>
      <c r="C224" s="0" t="n">
        <v>752</v>
      </c>
      <c r="D224" s="0" t="n">
        <v>80</v>
      </c>
      <c r="E224" s="0" t="n">
        <v>73.6117935180664</v>
      </c>
      <c r="F224" s="0" t="n">
        <v>38</v>
      </c>
      <c r="G224" s="0" t="n">
        <v>3.37599992752075</v>
      </c>
      <c r="H224" s="0" t="n">
        <v>-2.35733318328857</v>
      </c>
      <c r="I224" s="0" t="n">
        <v>12</v>
      </c>
      <c r="J224" s="0" t="n">
        <v>12.2548761367798</v>
      </c>
      <c r="K224" s="0" t="n">
        <v>4.60833311080933</v>
      </c>
      <c r="L224" s="0" t="n">
        <v>-1.125</v>
      </c>
      <c r="M224" s="0" t="n">
        <v>6.54818534851074</v>
      </c>
      <c r="N224" s="0" t="n">
        <v>0</v>
      </c>
      <c r="O224" s="0" t="n">
        <v>0</v>
      </c>
      <c r="P224" s="0" t="s">
        <v>144</v>
      </c>
      <c r="Q224" s="0" t="s">
        <v>141</v>
      </c>
      <c r="R224" s="0" t="n">
        <v>1</v>
      </c>
      <c r="S224" s="0" t="s">
        <v>151</v>
      </c>
      <c r="T224" s="0" t="n">
        <v>0</v>
      </c>
      <c r="U224" s="0" t="n">
        <v>210002.75</v>
      </c>
      <c r="V224" s="0" t="n">
        <v>0.00722602009773254</v>
      </c>
      <c r="W224" s="0" t="n">
        <v>625.866333007813</v>
      </c>
      <c r="X224" s="0" t="n">
        <v>0.00966186914592981</v>
      </c>
      <c r="Y224" s="0" t="n">
        <f aca="false">IF(ISNUMBER(C224),INDEX(Scorecard!$D$5:$D$12,SUMPRODUCT(--(Scorecard!$G$5:$G$11&lt;C224))+1),Scorecard!$D$13)</f>
        <v>0.733188958177614</v>
      </c>
      <c r="Z224" s="0" t="n">
        <f aca="false">IF(ISNUMBER(D224),INDEX(Scorecard!$D$14:$D$17,SUMPRODUCT(--(Scorecard!$G$14:$G$16&lt;D224))+1),Scorecard!$D$18)</f>
        <v>0.0505355481560174</v>
      </c>
      <c r="AA224" s="0" t="n">
        <f aca="false">IF(ISNUMBER(E224),INDEX(Scorecard!$D$19:$D$26,SUMPRODUCT(--(Scorecard!$G$19:$G$25&lt;E224))+1),Scorecard!$D$27)</f>
        <v>-0.0341578513653732</v>
      </c>
      <c r="AB224" s="0" t="n">
        <f aca="false">IF(ISNUMBER(F224),INDEX(Scorecard!$D$28:$D$35,SUMPRODUCT(--(Scorecard!$G$28:$G$34&lt;F224))+1),Scorecard!$D$36)</f>
        <v>-0.132616866359722</v>
      </c>
      <c r="AC224" s="0" t="n">
        <f aca="false">IF(ISNUMBER(H224),INDEX(Scorecard!$D$37:$D$44,SUMPRODUCT(--(Scorecard!$G$37:$G$43&lt;H224))+1),Scorecard!$D$45)</f>
        <v>1.35057635045042</v>
      </c>
      <c r="AD224" s="0" t="n">
        <f aca="false">IF(ISNUMBER(I224),INDEX(Scorecard!$D$46:$D$52,SUMPRODUCT(--(Scorecard!$G$46:$G$51&lt;I224))+1),Scorecard!$D$53)</f>
        <v>-0.114272400683245</v>
      </c>
      <c r="AE224" s="0" t="n">
        <f aca="false">IF(ISNUMBER(K224),INDEX(Scorecard!$D$54:$D$61,SUMPRODUCT(--(Scorecard!$G$54:$G$60&lt;K224))+1),Scorecard!$D$62)</f>
        <v>0.409483001259379</v>
      </c>
      <c r="AF224" s="0" t="n">
        <f aca="false">IF(ISNUMBER(L224),INDEX(Scorecard!$D$63:$D$68,SUMPRODUCT(--(Scorecard!$G$63:$G$67&lt;L224))+1),Scorecard!$D$69)</f>
        <v>-0.340582194386522</v>
      </c>
      <c r="AG224" s="0" t="n">
        <f aca="false">Inputs!$B$10+Scorecard!$J$5*Y224+Scorecard!$J$6*Z224+Scorecard!$J$7*AA224+Scorecard!$J$8*AB224+Scorecard!$J$9*AC224+Scorecard!$J$10*AD224+Scorecard!$J$11*AE224+Scorecard!$J$12*AF224</f>
        <v>-4.80848267464777</v>
      </c>
      <c r="AH224" s="0" t="n">
        <f aca="false">MIN(1-Inputs!$B$13,MAX(Inputs!$B$13,1/(1+EXP(-(Inputs!$B$11*AG224+Inputs!$B$12)))))</f>
        <v>0.00722602020204698</v>
      </c>
      <c r="AI224" s="0" t="n">
        <f aca="false">Inputs!$B$9-Inputs!$B$8*AG224</f>
        <v>625.866358382802</v>
      </c>
      <c r="AJ224" s="0" t="n">
        <f aca="false">RANK(AH224,$AH$5:$AH$2004,0)+COUNTIF($AH$4:AH223,AH224)</f>
        <v>1033</v>
      </c>
      <c r="AK224" s="0" t="n">
        <f aca="false">IF(AJ224&lt;=Deciles!$B$5*(Deciles!$B$4+1),INT((AJ224-1)/(Deciles!$B$4+1))+1,Deciles!$B$5+INT((AJ224-1-Deciles!$B$5*(Deciles!$B$4+1))/Deciles!$B$4)+1)</f>
        <v>6</v>
      </c>
    </row>
    <row r="225" customFormat="false" ht="15" hidden="false" customHeight="false" outlineLevel="0" collapsed="false">
      <c r="A225" s="0" t="n">
        <v>6193</v>
      </c>
      <c r="B225" s="0" t="s">
        <v>157</v>
      </c>
      <c r="C225" s="0" t="n">
        <v>732</v>
      </c>
      <c r="D225" s="0" t="n">
        <v>67.5062561035156</v>
      </c>
      <c r="E225" s="0" t="n">
        <v>66.0141448974609</v>
      </c>
      <c r="F225" s="0" t="n">
        <v>49</v>
      </c>
      <c r="G225" s="0" t="n">
        <v>4.29899978637695</v>
      </c>
      <c r="H225" s="0" t="n">
        <v>0.415666341781616</v>
      </c>
      <c r="I225" s="0" t="n">
        <v>5</v>
      </c>
      <c r="J225" s="0" t="n">
        <v>12.0951433181763</v>
      </c>
      <c r="K225" s="0" t="n">
        <v>3.32307696342468</v>
      </c>
      <c r="L225" s="0" t="n">
        <v>-0.276922941207886</v>
      </c>
      <c r="M225" s="0" t="n">
        <v>4.3403639793396</v>
      </c>
      <c r="N225" s="0" t="n">
        <v>0</v>
      </c>
      <c r="O225" s="0" t="n">
        <v>0</v>
      </c>
      <c r="P225" s="0" t="s">
        <v>140</v>
      </c>
      <c r="Q225" s="0" t="s">
        <v>141</v>
      </c>
      <c r="R225" s="0" t="n">
        <v>2</v>
      </c>
      <c r="S225" s="0" t="s">
        <v>147</v>
      </c>
      <c r="T225" s="0" t="n">
        <v>0</v>
      </c>
      <c r="U225" s="0" t="n">
        <v>179000.45</v>
      </c>
      <c r="V225" s="0" t="n">
        <v>0.0174445286393166</v>
      </c>
      <c r="W225" s="0" t="n">
        <v>601.733642578125</v>
      </c>
      <c r="X225" s="0" t="n">
        <v>0.00662678945809603</v>
      </c>
      <c r="Y225" s="0" t="n">
        <f aca="false">IF(ISNUMBER(C225),INDEX(Scorecard!$D$5:$D$12,SUMPRODUCT(--(Scorecard!$G$5:$G$11&lt;C225))+1),Scorecard!$D$13)</f>
        <v>-0.0290424113398221</v>
      </c>
      <c r="Z225" s="0" t="n">
        <f aca="false">IF(ISNUMBER(D225),INDEX(Scorecard!$D$14:$D$17,SUMPRODUCT(--(Scorecard!$G$14:$G$16&lt;D225))+1),Scorecard!$D$18)</f>
        <v>0.128579646629417</v>
      </c>
      <c r="AA225" s="0" t="n">
        <f aca="false">IF(ISNUMBER(E225),INDEX(Scorecard!$D$19:$D$26,SUMPRODUCT(--(Scorecard!$G$19:$G$25&lt;E225))+1),Scorecard!$D$27)</f>
        <v>0.233621608745691</v>
      </c>
      <c r="AB225" s="0" t="n">
        <f aca="false">IF(ISNUMBER(F225),INDEX(Scorecard!$D$28:$D$35,SUMPRODUCT(--(Scorecard!$G$28:$G$34&lt;F225))+1),Scorecard!$D$36)</f>
        <v>-0.400689107298307</v>
      </c>
      <c r="AC225" s="0" t="n">
        <f aca="false">IF(ISNUMBER(H225),INDEX(Scorecard!$D$37:$D$44,SUMPRODUCT(--(Scorecard!$G$37:$G$43&lt;H225))+1),Scorecard!$D$45)</f>
        <v>-0.271229676926091</v>
      </c>
      <c r="AD225" s="0" t="n">
        <f aca="false">IF(ISNUMBER(I225),INDEX(Scorecard!$D$46:$D$52,SUMPRODUCT(--(Scorecard!$G$46:$G$51&lt;I225))+1),Scorecard!$D$53)</f>
        <v>-0.161534840507194</v>
      </c>
      <c r="AE225" s="0" t="n">
        <f aca="false">IF(ISNUMBER(K225),INDEX(Scorecard!$D$54:$D$61,SUMPRODUCT(--(Scorecard!$G$54:$G$60&lt;K225))+1),Scorecard!$D$62)</f>
        <v>0.489050497890326</v>
      </c>
      <c r="AF225" s="0" t="n">
        <f aca="false">IF(ISNUMBER(L225),INDEX(Scorecard!$D$63:$D$68,SUMPRODUCT(--(Scorecard!$G$63:$G$67&lt;L225))+1),Scorecard!$D$69)</f>
        <v>0.322484508656054</v>
      </c>
      <c r="AG225" s="0" t="n">
        <f aca="false">Inputs!$B$10+Scorecard!$J$5*Y225+Scorecard!$J$6*Z225+Scorecard!$J$7*AA225+Scorecard!$J$8*AB225+Scorecard!$J$9*AC225+Scorecard!$J$10*AD225+Scorecard!$J$11*AE225+Scorecard!$J$12*AF225</f>
        <v>-3.97210695321584</v>
      </c>
      <c r="AH225" s="0" t="n">
        <f aca="false">MIN(1-Inputs!$B$13,MAX(Inputs!$B$13,1/(1+EXP(-(Inputs!$B$11*AG225+Inputs!$B$12)))))</f>
        <v>0.0174445280525684</v>
      </c>
      <c r="AI225" s="0" t="n">
        <f aca="false">Inputs!$B$9-Inputs!$B$8*AG225</f>
        <v>601.733656270207</v>
      </c>
      <c r="AJ225" s="0" t="n">
        <f aca="false">RANK(AH225,$AH$5:$AH$2004,0)+COUNTIF($AH$4:AH224,AH225)</f>
        <v>516</v>
      </c>
      <c r="AK225" s="0" t="n">
        <f aca="false">IF(AJ225&lt;=Deciles!$B$5*(Deciles!$B$4+1),INT((AJ225-1)/(Deciles!$B$4+1))+1,Deciles!$B$5+INT((AJ225-1-Deciles!$B$5*(Deciles!$B$4+1))/Deciles!$B$4)+1)</f>
        <v>3</v>
      </c>
    </row>
    <row r="226" customFormat="false" ht="15" hidden="false" customHeight="false" outlineLevel="0" collapsed="false">
      <c r="A226" s="0" t="n">
        <v>6267</v>
      </c>
      <c r="B226" s="0" t="s">
        <v>157</v>
      </c>
      <c r="C226" s="0" t="n">
        <v>649</v>
      </c>
      <c r="D226" s="0" t="n">
        <v>84.2014846801758</v>
      </c>
      <c r="E226" s="0" t="n">
        <v>71.3701934814453</v>
      </c>
      <c r="F226" s="0" t="n">
        <v>31</v>
      </c>
      <c r="G226" s="0" t="n">
        <v>4.21299982070923</v>
      </c>
      <c r="H226" s="0" t="n">
        <v>0.329666376113892</v>
      </c>
      <c r="I226" s="0" t="n">
        <v>34</v>
      </c>
      <c r="J226" s="0" t="n">
        <v>12.7019138336182</v>
      </c>
      <c r="K226" s="0" t="n">
        <v>3.62307691574097</v>
      </c>
      <c r="L226" s="0" t="n">
        <v>-0.276923179626465</v>
      </c>
      <c r="M226" s="0" t="n">
        <v>3.87475156784058</v>
      </c>
      <c r="N226" s="0" t="n">
        <v>0</v>
      </c>
      <c r="O226" s="0" t="n">
        <v>0</v>
      </c>
      <c r="P226" s="0" t="s">
        <v>144</v>
      </c>
      <c r="Q226" s="0" t="s">
        <v>141</v>
      </c>
      <c r="R226" s="0" t="n">
        <v>1</v>
      </c>
      <c r="S226" s="0" t="s">
        <v>148</v>
      </c>
      <c r="T226" s="0" t="n">
        <v>1</v>
      </c>
      <c r="U226" s="0" t="n">
        <v>328375.84</v>
      </c>
      <c r="V226" s="0" t="n">
        <v>0.0664833560585976</v>
      </c>
      <c r="W226" s="0" t="n">
        <v>564.138122558594</v>
      </c>
      <c r="X226" s="0" t="n">
        <v>0.0935869663953781</v>
      </c>
      <c r="Y226" s="0" t="n">
        <f aca="false">IF(ISNUMBER(C226),INDEX(Scorecard!$D$5:$D$12,SUMPRODUCT(--(Scorecard!$G$5:$G$11&lt;C226))+1),Scorecard!$D$13)</f>
        <v>-1.88220980528339</v>
      </c>
      <c r="Z226" s="0" t="n">
        <f aca="false">IF(ISNUMBER(D226),INDEX(Scorecard!$D$14:$D$17,SUMPRODUCT(--(Scorecard!$G$14:$G$16&lt;D226))+1),Scorecard!$D$18)</f>
        <v>0.0505355481560174</v>
      </c>
      <c r="AA226" s="0" t="n">
        <f aca="false">IF(ISNUMBER(E226),INDEX(Scorecard!$D$19:$D$26,SUMPRODUCT(--(Scorecard!$G$19:$G$25&lt;E226))+1),Scorecard!$D$27)</f>
        <v>0.0530843085177338</v>
      </c>
      <c r="AB226" s="0" t="n">
        <f aca="false">IF(ISNUMBER(F226),INDEX(Scorecard!$D$28:$D$35,SUMPRODUCT(--(Scorecard!$G$28:$G$34&lt;F226))+1),Scorecard!$D$36)</f>
        <v>0.126913191054783</v>
      </c>
      <c r="AC226" s="0" t="n">
        <f aca="false">IF(ISNUMBER(H226),INDEX(Scorecard!$D$37:$D$44,SUMPRODUCT(--(Scorecard!$G$37:$G$43&lt;H226))+1),Scorecard!$D$45)</f>
        <v>-0.0679520129233634</v>
      </c>
      <c r="AD226" s="0" t="n">
        <f aca="false">IF(ISNUMBER(I226),INDEX(Scorecard!$D$46:$D$52,SUMPRODUCT(--(Scorecard!$G$46:$G$51&lt;I226))+1),Scorecard!$D$53)</f>
        <v>0.123869379412532</v>
      </c>
      <c r="AE226" s="0" t="n">
        <f aca="false">IF(ISNUMBER(K226),INDEX(Scorecard!$D$54:$D$61,SUMPRODUCT(--(Scorecard!$G$54:$G$60&lt;K226))+1),Scorecard!$D$62)</f>
        <v>0.489050497890326</v>
      </c>
      <c r="AF226" s="0" t="n">
        <f aca="false">IF(ISNUMBER(L226),INDEX(Scorecard!$D$63:$D$68,SUMPRODUCT(--(Scorecard!$G$63:$G$67&lt;L226))+1),Scorecard!$D$69)</f>
        <v>0.322484508656054</v>
      </c>
      <c r="AG226" s="0" t="n">
        <f aca="false">Inputs!$B$10+Scorecard!$J$5*Y226+Scorecard!$J$6*Z226+Scorecard!$J$7*AA226+Scorecard!$J$8*AB226+Scorecard!$J$9*AC226+Scorecard!$J$10*AD226+Scorecard!$J$11*AE226+Scorecard!$J$12*AF226</f>
        <v>-2.66914589211498</v>
      </c>
      <c r="AH226" s="0" t="n">
        <f aca="false">MIN(1-Inputs!$B$13,MAX(Inputs!$B$13,1/(1+EXP(-(Inputs!$B$11*AG226+Inputs!$B$12)))))</f>
        <v>0.0664833574982229</v>
      </c>
      <c r="AI226" s="0" t="n">
        <f aca="false">Inputs!$B$9-Inputs!$B$8*AG226</f>
        <v>564.138147043774</v>
      </c>
      <c r="AJ226" s="0" t="n">
        <f aca="false">RANK(AH226,$AH$5:$AH$2004,0)+COUNTIF($AH$4:AH225,AH226)</f>
        <v>99</v>
      </c>
      <c r="AK226" s="0" t="n">
        <f aca="false">IF(AJ226&lt;=Deciles!$B$5*(Deciles!$B$4+1),INT((AJ226-1)/(Deciles!$B$4+1))+1,Deciles!$B$5+INT((AJ226-1-Deciles!$B$5*(Deciles!$B$4+1))/Deciles!$B$4)+1)</f>
        <v>1</v>
      </c>
    </row>
    <row r="227" customFormat="false" ht="15" hidden="false" customHeight="false" outlineLevel="0" collapsed="false">
      <c r="A227" s="0" t="n">
        <v>6349</v>
      </c>
      <c r="B227" s="0" t="s">
        <v>139</v>
      </c>
      <c r="C227" s="0" t="n">
        <v>830</v>
      </c>
      <c r="D227" s="0" t="n">
        <v>80</v>
      </c>
      <c r="E227" s="0" t="n">
        <v>76.6147003173828</v>
      </c>
      <c r="F227" s="0" t="n">
        <v>32</v>
      </c>
      <c r="G227" s="0" t="n">
        <v>2.96099996566773</v>
      </c>
      <c r="H227" s="0" t="n">
        <v>-0.0556666851043701</v>
      </c>
      <c r="I227" s="0" t="n">
        <v>10</v>
      </c>
      <c r="J227" s="0" t="n">
        <v>12.206446647644</v>
      </c>
      <c r="K227" s="0" t="n">
        <v>5.73333311080933</v>
      </c>
      <c r="L227" s="0" t="n">
        <v>-3.50000047683716</v>
      </c>
      <c r="M227" s="0" t="n">
        <v>2.59457206726074</v>
      </c>
      <c r="N227" s="0" t="n">
        <v>0</v>
      </c>
      <c r="O227" s="0" t="n">
        <v>0</v>
      </c>
      <c r="P227" s="0" t="s">
        <v>146</v>
      </c>
      <c r="Q227" s="0" t="s">
        <v>141</v>
      </c>
      <c r="R227" s="0" t="n">
        <v>2</v>
      </c>
      <c r="S227" s="0" t="s">
        <v>161</v>
      </c>
      <c r="T227" s="0" t="n">
        <v>0</v>
      </c>
      <c r="U227" s="0" t="n">
        <v>200074.86</v>
      </c>
      <c r="V227" s="0" t="n">
        <v>0.00165168126113713</v>
      </c>
      <c r="W227" s="0" t="n">
        <v>665.961791992188</v>
      </c>
      <c r="X227" s="0" t="n">
        <v>0.00123365269973874</v>
      </c>
      <c r="Y227" s="0" t="n">
        <f aca="false">IF(ISNUMBER(C227),INDEX(Scorecard!$D$5:$D$12,SUMPRODUCT(--(Scorecard!$G$5:$G$11&lt;C227))+1),Scorecard!$D$13)</f>
        <v>2.19112706886128</v>
      </c>
      <c r="Z227" s="0" t="n">
        <f aca="false">IF(ISNUMBER(D227),INDEX(Scorecard!$D$14:$D$17,SUMPRODUCT(--(Scorecard!$G$14:$G$16&lt;D227))+1),Scorecard!$D$18)</f>
        <v>0.0505355481560174</v>
      </c>
      <c r="AA227" s="0" t="n">
        <f aca="false">IF(ISNUMBER(E227),INDEX(Scorecard!$D$19:$D$26,SUMPRODUCT(--(Scorecard!$G$19:$G$25&lt;E227))+1),Scorecard!$D$27)</f>
        <v>-0.0341578513653732</v>
      </c>
      <c r="AB227" s="0" t="n">
        <f aca="false">IF(ISNUMBER(F227),INDEX(Scorecard!$D$28:$D$35,SUMPRODUCT(--(Scorecard!$G$28:$G$34&lt;F227))+1),Scorecard!$D$36)</f>
        <v>0.126913191054783</v>
      </c>
      <c r="AC227" s="0" t="n">
        <f aca="false">IF(ISNUMBER(H227),INDEX(Scorecard!$D$37:$D$44,SUMPRODUCT(--(Scorecard!$G$37:$G$43&lt;H227))+1),Scorecard!$D$45)</f>
        <v>0.330501541082344</v>
      </c>
      <c r="AD227" s="0" t="n">
        <f aca="false">IF(ISNUMBER(I227),INDEX(Scorecard!$D$46:$D$52,SUMPRODUCT(--(Scorecard!$G$46:$G$51&lt;I227))+1),Scorecard!$D$53)</f>
        <v>-0.114272400683245</v>
      </c>
      <c r="AE227" s="0" t="n">
        <f aca="false">IF(ISNUMBER(K227),INDEX(Scorecard!$D$54:$D$61,SUMPRODUCT(--(Scorecard!$G$54:$G$60&lt;K227))+1),Scorecard!$D$62)</f>
        <v>0.0151758992857273</v>
      </c>
      <c r="AF227" s="0" t="n">
        <f aca="false">IF(ISNUMBER(L227),INDEX(Scorecard!$D$63:$D$68,SUMPRODUCT(--(Scorecard!$G$63:$G$67&lt;L227))+1),Scorecard!$D$69)</f>
        <v>-0.340582194386522</v>
      </c>
      <c r="AG227" s="0" t="n">
        <f aca="false">Inputs!$B$10+Scorecard!$J$5*Y227+Scorecard!$J$6*Z227+Scorecard!$J$7*AA227+Scorecard!$J$8*AB227+Scorecard!$J$9*AC227+Scorecard!$J$10*AD227+Scorecard!$J$11*AE227+Scorecard!$J$12*AF227</f>
        <v>-6.19808457342949</v>
      </c>
      <c r="AH227" s="0" t="n">
        <f aca="false">MIN(1-Inputs!$B$13,MAX(Inputs!$B$13,1/(1+EXP(-(Inputs!$B$11*AG227+Inputs!$B$12)))))</f>
        <v>0.00165168130948055</v>
      </c>
      <c r="AI227" s="0" t="n">
        <f aca="false">Inputs!$B$9-Inputs!$B$8*AG227</f>
        <v>665.961793746448</v>
      </c>
      <c r="AJ227" s="0" t="n">
        <f aca="false">RANK(AH227,$AH$5:$AH$2004,0)+COUNTIF($AH$4:AH226,AH227)</f>
        <v>1773</v>
      </c>
      <c r="AK227" s="0" t="n">
        <f aca="false">IF(AJ227&lt;=Deciles!$B$5*(Deciles!$B$4+1),INT((AJ227-1)/(Deciles!$B$4+1))+1,Deciles!$B$5+INT((AJ227-1-Deciles!$B$5*(Deciles!$B$4+1))/Deciles!$B$4)+1)</f>
        <v>9</v>
      </c>
    </row>
    <row r="228" customFormat="false" ht="15" hidden="false" customHeight="false" outlineLevel="0" collapsed="false">
      <c r="A228" s="0" t="n">
        <v>6361</v>
      </c>
      <c r="B228" s="0" t="s">
        <v>145</v>
      </c>
      <c r="C228" s="0" t="n">
        <v>701</v>
      </c>
      <c r="D228" s="0" t="n">
        <v>79.2280807495117</v>
      </c>
      <c r="E228" s="0" t="n">
        <v>77.131233215332</v>
      </c>
      <c r="F228" s="0" t="n">
        <v>30</v>
      </c>
      <c r="G228" s="0" t="n">
        <v>3.36500000953674</v>
      </c>
      <c r="H228" s="0" t="n">
        <v>-0.151666641235352</v>
      </c>
      <c r="I228" s="0" t="n">
        <v>4</v>
      </c>
      <c r="J228" s="0" t="n">
        <v>12.2410621643066</v>
      </c>
      <c r="K228" s="0" t="n">
        <v>5.25833320617676</v>
      </c>
      <c r="L228" s="0" t="n">
        <v>-1.875</v>
      </c>
      <c r="M228" s="0" t="n">
        <v>6.28858280181885</v>
      </c>
      <c r="N228" s="0" t="n">
        <v>0</v>
      </c>
      <c r="O228" s="0" t="n">
        <v>0</v>
      </c>
      <c r="P228" s="0" t="s">
        <v>144</v>
      </c>
      <c r="Q228" s="0" t="s">
        <v>141</v>
      </c>
      <c r="R228" s="0" t="n">
        <v>1</v>
      </c>
      <c r="S228" s="0" t="s">
        <v>149</v>
      </c>
      <c r="T228" s="0" t="n">
        <v>0</v>
      </c>
      <c r="U228" s="0" t="n">
        <v>207121.73</v>
      </c>
      <c r="V228" s="0" t="n">
        <v>0.0374971739947796</v>
      </c>
      <c r="W228" s="0" t="n">
        <v>580.465026855469</v>
      </c>
      <c r="X228" s="0" t="n">
        <v>0.0284777283668518</v>
      </c>
      <c r="Y228" s="0" t="n">
        <f aca="false">IF(ISNUMBER(C228),INDEX(Scorecard!$D$5:$D$12,SUMPRODUCT(--(Scorecard!$G$5:$G$11&lt;C228))+1),Scorecard!$D$13)</f>
        <v>-0.869677851527538</v>
      </c>
      <c r="Z228" s="0" t="n">
        <f aca="false">IF(ISNUMBER(D228),INDEX(Scorecard!$D$14:$D$17,SUMPRODUCT(--(Scorecard!$G$14:$G$16&lt;D228))+1),Scorecard!$D$18)</f>
        <v>0.0505355481560174</v>
      </c>
      <c r="AA228" s="0" t="n">
        <f aca="false">IF(ISNUMBER(E228),INDEX(Scorecard!$D$19:$D$26,SUMPRODUCT(--(Scorecard!$G$19:$G$25&lt;E228))+1),Scorecard!$D$27)</f>
        <v>-0.0341578513653732</v>
      </c>
      <c r="AB228" s="0" t="n">
        <f aca="false">IF(ISNUMBER(F228),INDEX(Scorecard!$D$28:$D$35,SUMPRODUCT(--(Scorecard!$G$28:$G$34&lt;F228))+1),Scorecard!$D$36)</f>
        <v>0.126913191054783</v>
      </c>
      <c r="AC228" s="0" t="n">
        <f aca="false">IF(ISNUMBER(H228),INDEX(Scorecard!$D$37:$D$44,SUMPRODUCT(--(Scorecard!$G$37:$G$43&lt;H228))+1),Scorecard!$D$45)</f>
        <v>0.330501541082344</v>
      </c>
      <c r="AD228" s="0" t="n">
        <f aca="false">IF(ISNUMBER(I228),INDEX(Scorecard!$D$46:$D$52,SUMPRODUCT(--(Scorecard!$G$46:$G$51&lt;I228))+1),Scorecard!$D$53)</f>
        <v>-0.161534840507194</v>
      </c>
      <c r="AE228" s="0" t="n">
        <f aca="false">IF(ISNUMBER(K228),INDEX(Scorecard!$D$54:$D$61,SUMPRODUCT(--(Scorecard!$G$54:$G$60&lt;K228))+1),Scorecard!$D$62)</f>
        <v>0.126303549215828</v>
      </c>
      <c r="AF228" s="0" t="n">
        <f aca="false">IF(ISNUMBER(L228),INDEX(Scorecard!$D$63:$D$68,SUMPRODUCT(--(Scorecard!$G$63:$G$67&lt;L228))+1),Scorecard!$D$69)</f>
        <v>-0.340582194386522</v>
      </c>
      <c r="AG228" s="0" t="n">
        <f aca="false">Inputs!$B$10+Scorecard!$J$5*Y228+Scorecard!$J$6*Z228+Scorecard!$J$7*AA228+Scorecard!$J$8*AB228+Scorecard!$J$9*AC228+Scorecard!$J$10*AD228+Scorecard!$J$11*AE228+Scorecard!$J$12*AF228</f>
        <v>-3.23499175144492</v>
      </c>
      <c r="AH228" s="0" t="n">
        <f aca="false">MIN(1-Inputs!$B$13,MAX(Inputs!$B$13,1/(1+EXP(-(Inputs!$B$11*AG228+Inputs!$B$12)))))</f>
        <v>0.0374971746459565</v>
      </c>
      <c r="AI228" s="0" t="n">
        <f aca="false">Inputs!$B$9-Inputs!$B$8*AG228</f>
        <v>580.465007347031</v>
      </c>
      <c r="AJ228" s="0" t="n">
        <f aca="false">RANK(AH228,$AH$5:$AH$2004,0)+COUNTIF($AH$4:AH227,AH228)</f>
        <v>228</v>
      </c>
      <c r="AK228" s="0" t="n">
        <f aca="false">IF(AJ228&lt;=Deciles!$B$5*(Deciles!$B$4+1),INT((AJ228-1)/(Deciles!$B$4+1))+1,Deciles!$B$5+INT((AJ228-1-Deciles!$B$5*(Deciles!$B$4+1))/Deciles!$B$4)+1)</f>
        <v>2</v>
      </c>
    </row>
    <row r="229" customFormat="false" ht="15" hidden="false" customHeight="false" outlineLevel="0" collapsed="false">
      <c r="A229" s="0" t="n">
        <v>6363</v>
      </c>
      <c r="B229" s="0" t="s">
        <v>150</v>
      </c>
      <c r="C229" s="0" t="n">
        <v>766</v>
      </c>
      <c r="D229" s="0" t="n">
        <v>80.0378570556641</v>
      </c>
      <c r="E229" s="0" t="n">
        <v>66.9682846069336</v>
      </c>
      <c r="F229" s="0" t="n">
        <v>47</v>
      </c>
      <c r="G229" s="0" t="n">
        <v>3.02600002288818</v>
      </c>
      <c r="H229" s="0" t="n">
        <v>-3.60733318328857</v>
      </c>
      <c r="I229" s="0" t="n">
        <v>32</v>
      </c>
      <c r="J229" s="0" t="n">
        <v>12.1981391906738</v>
      </c>
      <c r="K229" s="0" t="n">
        <v>4.09999990463257</v>
      </c>
      <c r="L229" s="0" t="n">
        <v>-0.208333492279053</v>
      </c>
      <c r="M229" s="0" t="n">
        <v>4.74416780471802</v>
      </c>
      <c r="N229" s="0" t="n">
        <v>0</v>
      </c>
      <c r="O229" s="0" t="n">
        <v>0</v>
      </c>
      <c r="P229" s="0" t="s">
        <v>146</v>
      </c>
      <c r="Q229" s="0" t="s">
        <v>141</v>
      </c>
      <c r="R229" s="0" t="n">
        <v>1</v>
      </c>
      <c r="S229" s="0" t="s">
        <v>142</v>
      </c>
      <c r="T229" s="0" t="n">
        <v>0</v>
      </c>
      <c r="U229" s="0" t="n">
        <v>198419.52</v>
      </c>
      <c r="V229" s="0" t="n">
        <v>0.00467816879972816</v>
      </c>
      <c r="W229" s="0" t="n">
        <v>637.702758789063</v>
      </c>
      <c r="X229" s="0" t="n">
        <v>0.00615794071927667</v>
      </c>
      <c r="Y229" s="0" t="n">
        <f aca="false">IF(ISNUMBER(C229),INDEX(Scorecard!$D$5:$D$12,SUMPRODUCT(--(Scorecard!$G$5:$G$11&lt;C229))+1),Scorecard!$D$13)</f>
        <v>1.23750384304241</v>
      </c>
      <c r="Z229" s="0" t="n">
        <f aca="false">IF(ISNUMBER(D229),INDEX(Scorecard!$D$14:$D$17,SUMPRODUCT(--(Scorecard!$G$14:$G$16&lt;D229))+1),Scorecard!$D$18)</f>
        <v>0.0505355481560174</v>
      </c>
      <c r="AA229" s="0" t="n">
        <f aca="false">IF(ISNUMBER(E229),INDEX(Scorecard!$D$19:$D$26,SUMPRODUCT(--(Scorecard!$G$19:$G$25&lt;E229))+1),Scorecard!$D$27)</f>
        <v>0.0530843085177338</v>
      </c>
      <c r="AB229" s="0" t="n">
        <f aca="false">IF(ISNUMBER(F229),INDEX(Scorecard!$D$28:$D$35,SUMPRODUCT(--(Scorecard!$G$28:$G$34&lt;F229))+1),Scorecard!$D$36)</f>
        <v>-0.400689107298307</v>
      </c>
      <c r="AC229" s="0" t="n">
        <f aca="false">IF(ISNUMBER(H229),INDEX(Scorecard!$D$37:$D$44,SUMPRODUCT(--(Scorecard!$G$37:$G$43&lt;H229))+1),Scorecard!$D$45)</f>
        <v>1.35057635045042</v>
      </c>
      <c r="AD229" s="0" t="n">
        <f aca="false">IF(ISNUMBER(I229),INDEX(Scorecard!$D$46:$D$52,SUMPRODUCT(--(Scorecard!$G$46:$G$51&lt;I229))+1),Scorecard!$D$53)</f>
        <v>0.123869379412532</v>
      </c>
      <c r="AE229" s="0" t="n">
        <f aca="false">IF(ISNUMBER(K229),INDEX(Scorecard!$D$54:$D$61,SUMPRODUCT(--(Scorecard!$G$54:$G$60&lt;K229))+1),Scorecard!$D$62)</f>
        <v>0.489050497890326</v>
      </c>
      <c r="AF229" s="0" t="n">
        <f aca="false">IF(ISNUMBER(L229),INDEX(Scorecard!$D$63:$D$68,SUMPRODUCT(--(Scorecard!$G$63:$G$67&lt;L229))+1),Scorecard!$D$69)</f>
        <v>0.322484508656054</v>
      </c>
      <c r="AG229" s="0" t="n">
        <f aca="false">Inputs!$B$10+Scorecard!$J$5*Y229+Scorecard!$J$6*Z229+Scorecard!$J$7*AA229+Scorecard!$J$8*AB229+Scorecard!$J$9*AC229+Scorecard!$J$10*AD229+Scorecard!$J$11*AE229+Scorecard!$J$12*AF229</f>
        <v>-5.21870045056078</v>
      </c>
      <c r="AH229" s="0" t="n">
        <f aca="false">MIN(1-Inputs!$B$13,MAX(Inputs!$B$13,1/(1+EXP(-(Inputs!$B$11*AG229+Inputs!$B$12)))))</f>
        <v>0.00467816885238125</v>
      </c>
      <c r="AI229" s="0" t="n">
        <f aca="false">Inputs!$B$9-Inputs!$B$8*AG229</f>
        <v>637.702741402686</v>
      </c>
      <c r="AJ229" s="0" t="n">
        <f aca="false">RANK(AH229,$AH$5:$AH$2004,0)+COUNTIF($AH$4:AH228,AH229)</f>
        <v>1300</v>
      </c>
      <c r="AK229" s="0" t="n">
        <f aca="false">IF(AJ229&lt;=Deciles!$B$5*(Deciles!$B$4+1),INT((AJ229-1)/(Deciles!$B$4+1))+1,Deciles!$B$5+INT((AJ229-1-Deciles!$B$5*(Deciles!$B$4+1))/Deciles!$B$4)+1)</f>
        <v>7</v>
      </c>
    </row>
    <row r="230" customFormat="false" ht="15" hidden="false" customHeight="false" outlineLevel="0" collapsed="false">
      <c r="A230" s="0" t="n">
        <v>6397</v>
      </c>
      <c r="B230" s="0" t="s">
        <v>155</v>
      </c>
      <c r="C230" s="0" t="n">
        <v>724</v>
      </c>
      <c r="D230" s="0" t="n">
        <v>61.2167510986328</v>
      </c>
      <c r="E230" s="0" t="n">
        <v>58.4413108825684</v>
      </c>
      <c r="F230" s="0" t="n">
        <v>34</v>
      </c>
      <c r="G230" s="0" t="n">
        <v>3.68499994277954</v>
      </c>
      <c r="H230" s="0" t="n">
        <v>-2.04833316802979</v>
      </c>
      <c r="I230" s="0" t="n">
        <v>7</v>
      </c>
      <c r="J230" s="0" t="n">
        <v>12.4861612319946</v>
      </c>
      <c r="K230" s="0" t="n">
        <v>5.00833320617676</v>
      </c>
      <c r="L230" s="0" t="n">
        <v>-1.125</v>
      </c>
      <c r="M230" s="0" t="n">
        <v>6.2885799407959</v>
      </c>
      <c r="N230" s="0" t="n">
        <v>0</v>
      </c>
      <c r="O230" s="0" t="n">
        <v>0</v>
      </c>
      <c r="P230" s="0" t="s">
        <v>140</v>
      </c>
      <c r="Q230" s="0" t="s">
        <v>141</v>
      </c>
      <c r="R230" s="0" t="n">
        <v>2</v>
      </c>
      <c r="S230" s="0" t="s">
        <v>149</v>
      </c>
      <c r="T230" s="0" t="n">
        <v>0</v>
      </c>
      <c r="U230" s="0" t="n">
        <v>264649.5</v>
      </c>
      <c r="V230" s="0" t="n">
        <v>0.0126019967719913</v>
      </c>
      <c r="W230" s="0" t="n">
        <v>610.667175292969</v>
      </c>
      <c r="X230" s="0" t="n">
        <v>0.0118266856297851</v>
      </c>
      <c r="Y230" s="0" t="n">
        <f aca="false">IF(ISNUMBER(C230),INDEX(Scorecard!$D$5:$D$12,SUMPRODUCT(--(Scorecard!$G$5:$G$11&lt;C230))+1),Scorecard!$D$13)</f>
        <v>-0.0290424113398221</v>
      </c>
      <c r="Z230" s="0" t="n">
        <f aca="false">IF(ISNUMBER(D230),INDEX(Scorecard!$D$14:$D$17,SUMPRODUCT(--(Scorecard!$G$14:$G$16&lt;D230))+1),Scorecard!$D$18)</f>
        <v>0.248677243387958</v>
      </c>
      <c r="AA230" s="0" t="n">
        <f aca="false">IF(ISNUMBER(E230),INDEX(Scorecard!$D$19:$D$26,SUMPRODUCT(--(Scorecard!$G$19:$G$25&lt;E230))+1),Scorecard!$D$27)</f>
        <v>0.267179331770092</v>
      </c>
      <c r="AB230" s="0" t="n">
        <f aca="false">IF(ISNUMBER(F230),INDEX(Scorecard!$D$28:$D$35,SUMPRODUCT(--(Scorecard!$G$28:$G$34&lt;F230))+1),Scorecard!$D$36)</f>
        <v>-0.0008456427959252</v>
      </c>
      <c r="AC230" s="0" t="n">
        <f aca="false">IF(ISNUMBER(H230),INDEX(Scorecard!$D$37:$D$44,SUMPRODUCT(--(Scorecard!$G$37:$G$43&lt;H230))+1),Scorecard!$D$45)</f>
        <v>1.35057635045042</v>
      </c>
      <c r="AD230" s="0" t="n">
        <f aca="false">IF(ISNUMBER(I230),INDEX(Scorecard!$D$46:$D$52,SUMPRODUCT(--(Scorecard!$G$46:$G$51&lt;I230))+1),Scorecard!$D$53)</f>
        <v>-0.114272400683245</v>
      </c>
      <c r="AE230" s="0" t="n">
        <f aca="false">IF(ISNUMBER(K230),INDEX(Scorecard!$D$54:$D$61,SUMPRODUCT(--(Scorecard!$G$54:$G$60&lt;K230))+1),Scorecard!$D$62)</f>
        <v>0.214429354789033</v>
      </c>
      <c r="AF230" s="0" t="n">
        <f aca="false">IF(ISNUMBER(L230),INDEX(Scorecard!$D$63:$D$68,SUMPRODUCT(--(Scorecard!$G$63:$G$67&lt;L230))+1),Scorecard!$D$69)</f>
        <v>-0.340582194386522</v>
      </c>
      <c r="AG230" s="0" t="n">
        <f aca="false">Inputs!$B$10+Scorecard!$J$5*Y230+Scorecard!$J$6*Z230+Scorecard!$J$7*AA230+Scorecard!$J$8*AB230+Scorecard!$J$9*AC230+Scorecard!$J$10*AD230+Scorecard!$J$11*AE230+Scorecard!$J$12*AF230</f>
        <v>-4.28171995124622</v>
      </c>
      <c r="AH230" s="0" t="n">
        <f aca="false">MIN(1-Inputs!$B$13,MAX(Inputs!$B$13,1/(1+EXP(-(Inputs!$B$11*AG230+Inputs!$B$12)))))</f>
        <v>0.0126019964207848</v>
      </c>
      <c r="AI230" s="0" t="n">
        <f aca="false">Inputs!$B$9-Inputs!$B$8*AG230</f>
        <v>610.667199007271</v>
      </c>
      <c r="AJ230" s="0" t="n">
        <f aca="false">RANK(AH230,$AH$5:$AH$2004,0)+COUNTIF($AH$4:AH229,AH230)</f>
        <v>690</v>
      </c>
      <c r="AK230" s="0" t="n">
        <f aca="false">IF(AJ230&lt;=Deciles!$B$5*(Deciles!$B$4+1),INT((AJ230-1)/(Deciles!$B$4+1))+1,Deciles!$B$5+INT((AJ230-1-Deciles!$B$5*(Deciles!$B$4+1))/Deciles!$B$4)+1)</f>
        <v>4</v>
      </c>
    </row>
    <row r="231" customFormat="false" ht="15" hidden="false" customHeight="false" outlineLevel="0" collapsed="false">
      <c r="A231" s="0" t="n">
        <v>6399</v>
      </c>
      <c r="B231" s="0" t="s">
        <v>145</v>
      </c>
      <c r="C231" s="0" t="n">
        <v>718</v>
      </c>
      <c r="D231" s="0" t="n">
        <v>78.6885223388672</v>
      </c>
      <c r="E231" s="0" t="n">
        <v>69.0503768920898</v>
      </c>
      <c r="F231" s="0" t="n">
        <v>36</v>
      </c>
      <c r="G231" s="0" t="n">
        <v>3.89499998092651</v>
      </c>
      <c r="H231" s="0" t="n">
        <v>0.378333330154419</v>
      </c>
      <c r="I231" s="0" t="n">
        <v>35</v>
      </c>
      <c r="J231" s="0" t="n">
        <v>12.3674087524414</v>
      </c>
      <c r="K231" s="0" t="n">
        <v>4.95833349227905</v>
      </c>
      <c r="L231" s="0" t="n">
        <v>-1.875</v>
      </c>
      <c r="M231" s="0" t="n">
        <v>3.98038840293884</v>
      </c>
      <c r="N231" s="0" t="n">
        <v>0</v>
      </c>
      <c r="O231" s="0" t="n">
        <v>0</v>
      </c>
      <c r="P231" s="0" t="s">
        <v>144</v>
      </c>
      <c r="Q231" s="0" t="s">
        <v>141</v>
      </c>
      <c r="R231" s="0" t="n">
        <v>2</v>
      </c>
      <c r="S231" s="0" t="s">
        <v>162</v>
      </c>
      <c r="T231" s="0" t="n">
        <v>0</v>
      </c>
      <c r="U231" s="0" t="n">
        <v>235016.05</v>
      </c>
      <c r="V231" s="0" t="n">
        <v>0.0154785020276904</v>
      </c>
      <c r="W231" s="0" t="n">
        <v>605.02392578125</v>
      </c>
      <c r="X231" s="0" t="n">
        <v>0.0125623308122158</v>
      </c>
      <c r="Y231" s="0" t="n">
        <f aca="false">IF(ISNUMBER(C231),INDEX(Scorecard!$D$5:$D$12,SUMPRODUCT(--(Scorecard!$G$5:$G$11&lt;C231))+1),Scorecard!$D$13)</f>
        <v>-0.0290424113398221</v>
      </c>
      <c r="Z231" s="0" t="n">
        <f aca="false">IF(ISNUMBER(D231),INDEX(Scorecard!$D$14:$D$17,SUMPRODUCT(--(Scorecard!$G$14:$G$16&lt;D231))+1),Scorecard!$D$18)</f>
        <v>0.0505355481560174</v>
      </c>
      <c r="AA231" s="0" t="n">
        <f aca="false">IF(ISNUMBER(E231),INDEX(Scorecard!$D$19:$D$26,SUMPRODUCT(--(Scorecard!$G$19:$G$25&lt;E231))+1),Scorecard!$D$27)</f>
        <v>0.0530843085177338</v>
      </c>
      <c r="AB231" s="0" t="n">
        <f aca="false">IF(ISNUMBER(F231),INDEX(Scorecard!$D$28:$D$35,SUMPRODUCT(--(Scorecard!$G$28:$G$34&lt;F231))+1),Scorecard!$D$36)</f>
        <v>-0.0008456427959252</v>
      </c>
      <c r="AC231" s="0" t="n">
        <f aca="false">IF(ISNUMBER(H231),INDEX(Scorecard!$D$37:$D$44,SUMPRODUCT(--(Scorecard!$G$37:$G$43&lt;H231))+1),Scorecard!$D$45)</f>
        <v>-0.0679520129233634</v>
      </c>
      <c r="AD231" s="0" t="n">
        <f aca="false">IF(ISNUMBER(I231),INDEX(Scorecard!$D$46:$D$52,SUMPRODUCT(--(Scorecard!$G$46:$G$51&lt;I231))+1),Scorecard!$D$53)</f>
        <v>0.123869379412532</v>
      </c>
      <c r="AE231" s="0" t="n">
        <f aca="false">IF(ISNUMBER(K231),INDEX(Scorecard!$D$54:$D$61,SUMPRODUCT(--(Scorecard!$G$54:$G$60&lt;K231))+1),Scorecard!$D$62)</f>
        <v>0.214429354789033</v>
      </c>
      <c r="AF231" s="0" t="n">
        <f aca="false">IF(ISNUMBER(L231),INDEX(Scorecard!$D$63:$D$68,SUMPRODUCT(--(Scorecard!$G$63:$G$67&lt;L231))+1),Scorecard!$D$69)</f>
        <v>-0.340582194386522</v>
      </c>
      <c r="AG231" s="0" t="n">
        <f aca="false">Inputs!$B$10+Scorecard!$J$5*Y231+Scorecard!$J$6*Z231+Scorecard!$J$7*AA231+Scorecard!$J$8*AB231+Scorecard!$J$9*AC231+Scorecard!$J$10*AD231+Scorecard!$J$11*AE231+Scorecard!$J$12*AF231</f>
        <v>-4.08613903685537</v>
      </c>
      <c r="AH231" s="0" t="n">
        <f aca="false">MIN(1-Inputs!$B$13,MAX(Inputs!$B$13,1/(1+EXP(-(Inputs!$B$11*AG231+Inputs!$B$12)))))</f>
        <v>0.0154785024507635</v>
      </c>
      <c r="AI231" s="0" t="n">
        <f aca="false">Inputs!$B$9-Inputs!$B$8*AG231</f>
        <v>605.023926701586</v>
      </c>
      <c r="AJ231" s="0" t="n">
        <f aca="false">RANK(AH231,$AH$5:$AH$2004,0)+COUNTIF($AH$4:AH230,AH231)</f>
        <v>580</v>
      </c>
      <c r="AK231" s="0" t="n">
        <f aca="false">IF(AJ231&lt;=Deciles!$B$5*(Deciles!$B$4+1),INT((AJ231-1)/(Deciles!$B$4+1))+1,Deciles!$B$5+INT((AJ231-1-Deciles!$B$5*(Deciles!$B$4+1))/Deciles!$B$4)+1)</f>
        <v>3</v>
      </c>
    </row>
    <row r="232" customFormat="false" ht="15" hidden="false" customHeight="false" outlineLevel="0" collapsed="false">
      <c r="A232" s="0" t="n">
        <v>6447</v>
      </c>
      <c r="B232" s="0" t="s">
        <v>155</v>
      </c>
      <c r="C232" s="0" t="n">
        <v>654</v>
      </c>
      <c r="D232" s="0" t="n">
        <v>64.8344650268555</v>
      </c>
      <c r="E232" s="0" t="n">
        <v>47.9949150085449</v>
      </c>
      <c r="F232" s="0" t="n">
        <v>23</v>
      </c>
      <c r="G232" s="0" t="n">
        <v>4.97100019454956</v>
      </c>
      <c r="H232" s="0" t="n">
        <v>-0.762332916259766</v>
      </c>
      <c r="I232" s="0" t="n">
        <v>77</v>
      </c>
      <c r="J232" s="0" t="n">
        <v>12.7886476516724</v>
      </c>
      <c r="K232" s="0" t="n">
        <v>4.50833320617676</v>
      </c>
      <c r="L232" s="0" t="n">
        <v>-1.125</v>
      </c>
      <c r="M232" s="0" t="n">
        <v>3.47430872917175</v>
      </c>
      <c r="N232" s="0" t="n">
        <v>0</v>
      </c>
      <c r="O232" s="0" t="n">
        <v>0</v>
      </c>
      <c r="P232" s="0" t="s">
        <v>140</v>
      </c>
      <c r="Q232" s="0" t="s">
        <v>141</v>
      </c>
      <c r="R232" s="0" t="n">
        <v>2</v>
      </c>
      <c r="S232" s="0" t="s">
        <v>159</v>
      </c>
      <c r="T232" s="0" t="n">
        <v>0</v>
      </c>
      <c r="U232" s="0" t="n">
        <v>358128.72</v>
      </c>
      <c r="V232" s="0" t="n">
        <v>0.0374489314854145</v>
      </c>
      <c r="W232" s="0" t="n">
        <v>580.501220703125</v>
      </c>
      <c r="X232" s="0" t="n">
        <v>0.0660750791430473</v>
      </c>
      <c r="Y232" s="0" t="n">
        <f aca="false">IF(ISNUMBER(C232),INDEX(Scorecard!$D$5:$D$12,SUMPRODUCT(--(Scorecard!$G$5:$G$11&lt;C232))+1),Scorecard!$D$13)</f>
        <v>-1.88220980528339</v>
      </c>
      <c r="Z232" s="0" t="n">
        <f aca="false">IF(ISNUMBER(D232),INDEX(Scorecard!$D$14:$D$17,SUMPRODUCT(--(Scorecard!$G$14:$G$16&lt;D232))+1),Scorecard!$D$18)</f>
        <v>0.128579646629417</v>
      </c>
      <c r="AA232" s="0" t="n">
        <f aca="false">IF(ISNUMBER(E232),INDEX(Scorecard!$D$19:$D$26,SUMPRODUCT(--(Scorecard!$G$19:$G$25&lt;E232))+1),Scorecard!$D$27)</f>
        <v>0.57899015159425</v>
      </c>
      <c r="AB232" s="0" t="n">
        <f aca="false">IF(ISNUMBER(F232),INDEX(Scorecard!$D$28:$D$35,SUMPRODUCT(--(Scorecard!$G$28:$G$34&lt;F232))+1),Scorecard!$D$36)</f>
        <v>0.349218150643304</v>
      </c>
      <c r="AC232" s="0" t="n">
        <f aca="false">IF(ISNUMBER(H232),INDEX(Scorecard!$D$37:$D$44,SUMPRODUCT(--(Scorecard!$G$37:$G$43&lt;H232))+1),Scorecard!$D$45)</f>
        <v>1.35057635045042</v>
      </c>
      <c r="AD232" s="0" t="n">
        <f aca="false">IF(ISNUMBER(I232),INDEX(Scorecard!$D$46:$D$52,SUMPRODUCT(--(Scorecard!$G$46:$G$51&lt;I232))+1),Scorecard!$D$53)</f>
        <v>0.818882373006414</v>
      </c>
      <c r="AE232" s="0" t="n">
        <f aca="false">IF(ISNUMBER(K232),INDEX(Scorecard!$D$54:$D$61,SUMPRODUCT(--(Scorecard!$G$54:$G$60&lt;K232))+1),Scorecard!$D$62)</f>
        <v>0.409483001259379</v>
      </c>
      <c r="AF232" s="0" t="n">
        <f aca="false">IF(ISNUMBER(L232),INDEX(Scorecard!$D$63:$D$68,SUMPRODUCT(--(Scorecard!$G$63:$G$67&lt;L232))+1),Scorecard!$D$69)</f>
        <v>-0.340582194386522</v>
      </c>
      <c r="AG232" s="0" t="n">
        <f aca="false">Inputs!$B$10+Scorecard!$J$5*Y232+Scorecard!$J$6*Z232+Scorecard!$J$7*AA232+Scorecard!$J$8*AB232+Scorecard!$J$9*AC232+Scorecard!$J$10*AD232+Scorecard!$J$11*AE232+Scorecard!$J$12*AF232</f>
        <v>-3.23624634270947</v>
      </c>
      <c r="AH232" s="0" t="n">
        <f aca="false">MIN(1-Inputs!$B$13,MAX(Inputs!$B$13,1/(1+EXP(-(Inputs!$B$11*AG232+Inputs!$B$12)))))</f>
        <v>0.0374489306093979</v>
      </c>
      <c r="AI232" s="0" t="n">
        <f aca="false">Inputs!$B$9-Inputs!$B$8*AG232</f>
        <v>580.501207198946</v>
      </c>
      <c r="AJ232" s="0" t="n">
        <f aca="false">RANK(AH232,$AH$5:$AH$2004,0)+COUNTIF($AH$4:AH231,AH232)</f>
        <v>229</v>
      </c>
      <c r="AK232" s="0" t="n">
        <f aca="false">IF(AJ232&lt;=Deciles!$B$5*(Deciles!$B$4+1),INT((AJ232-1)/(Deciles!$B$4+1))+1,Deciles!$B$5+INT((AJ232-1-Deciles!$B$5*(Deciles!$B$4+1))/Deciles!$B$4)+1)</f>
        <v>2</v>
      </c>
    </row>
    <row r="233" customFormat="false" ht="15" hidden="false" customHeight="false" outlineLevel="0" collapsed="false">
      <c r="A233" s="0" t="n">
        <v>6452</v>
      </c>
      <c r="B233" s="0" t="s">
        <v>150</v>
      </c>
      <c r="C233" s="0" t="n">
        <v>830</v>
      </c>
      <c r="D233" s="0" t="n">
        <v>80</v>
      </c>
      <c r="E233" s="0" t="n">
        <v>37.8373527526856</v>
      </c>
      <c r="F233" s="0" t="n">
        <v>37</v>
      </c>
      <c r="G233" s="0" t="n">
        <v>3.51999998092651</v>
      </c>
      <c r="H233" s="0" t="n">
        <v>-3.11333322525024</v>
      </c>
      <c r="I233" s="0" t="n">
        <v>113</v>
      </c>
      <c r="J233" s="0" t="n">
        <v>11.7726564407349</v>
      </c>
      <c r="K233" s="0" t="n">
        <v>4.80000019073486</v>
      </c>
      <c r="L233" s="0" t="n">
        <v>-0.208333015441895</v>
      </c>
      <c r="M233" s="0" t="n">
        <v>6.28858661651611</v>
      </c>
      <c r="N233" s="0" t="n">
        <v>0</v>
      </c>
      <c r="O233" s="0" t="n">
        <v>0</v>
      </c>
      <c r="P233" s="0" t="s">
        <v>144</v>
      </c>
      <c r="Q233" s="0" t="s">
        <v>141</v>
      </c>
      <c r="R233" s="0" t="n">
        <v>2</v>
      </c>
      <c r="S233" s="0" t="s">
        <v>149</v>
      </c>
      <c r="T233" s="0" t="n">
        <v>0</v>
      </c>
      <c r="U233" s="0" t="n">
        <v>129658.086</v>
      </c>
      <c r="V233" s="0" t="n">
        <v>0.000781089474912733</v>
      </c>
      <c r="W233" s="0" t="n">
        <v>686.252685546875</v>
      </c>
      <c r="X233" s="0" t="n">
        <v>0.000776090193539858</v>
      </c>
      <c r="Y233" s="0" t="n">
        <f aca="false">IF(ISNUMBER(C233),INDEX(Scorecard!$D$5:$D$12,SUMPRODUCT(--(Scorecard!$G$5:$G$11&lt;C233))+1),Scorecard!$D$13)</f>
        <v>2.19112706886128</v>
      </c>
      <c r="Z233" s="0" t="n">
        <f aca="false">IF(ISNUMBER(D233),INDEX(Scorecard!$D$14:$D$17,SUMPRODUCT(--(Scorecard!$G$14:$G$16&lt;D233))+1),Scorecard!$D$18)</f>
        <v>0.0505355481560174</v>
      </c>
      <c r="AA233" s="0" t="n">
        <f aca="false">IF(ISNUMBER(E233),INDEX(Scorecard!$D$19:$D$26,SUMPRODUCT(--(Scorecard!$G$19:$G$25&lt;E233))+1),Scorecard!$D$27)</f>
        <v>0.57899015159425</v>
      </c>
      <c r="AB233" s="0" t="n">
        <f aca="false">IF(ISNUMBER(F233),INDEX(Scorecard!$D$28:$D$35,SUMPRODUCT(--(Scorecard!$G$28:$G$34&lt;F233))+1),Scorecard!$D$36)</f>
        <v>-0.0008456427959252</v>
      </c>
      <c r="AC233" s="0" t="n">
        <f aca="false">IF(ISNUMBER(H233),INDEX(Scorecard!$D$37:$D$44,SUMPRODUCT(--(Scorecard!$G$37:$G$43&lt;H233))+1),Scorecard!$D$45)</f>
        <v>1.35057635045042</v>
      </c>
      <c r="AD233" s="0" t="n">
        <f aca="false">IF(ISNUMBER(I233),INDEX(Scorecard!$D$46:$D$52,SUMPRODUCT(--(Scorecard!$G$46:$G$51&lt;I233))+1),Scorecard!$D$53)</f>
        <v>0.818882373006414</v>
      </c>
      <c r="AE233" s="0" t="n">
        <f aca="false">IF(ISNUMBER(K233),INDEX(Scorecard!$D$54:$D$61,SUMPRODUCT(--(Scorecard!$G$54:$G$60&lt;K233))+1),Scorecard!$D$62)</f>
        <v>0.409483001259379</v>
      </c>
      <c r="AF233" s="0" t="n">
        <f aca="false">IF(ISNUMBER(L233),INDEX(Scorecard!$D$63:$D$68,SUMPRODUCT(--(Scorecard!$G$63:$G$67&lt;L233))+1),Scorecard!$D$69)</f>
        <v>0.322484508656054</v>
      </c>
      <c r="AG233" s="0" t="n">
        <f aca="false">Inputs!$B$10+Scorecard!$J$5*Y233+Scorecard!$J$6*Z233+Scorecard!$J$7*AA233+Scorecard!$J$8*AB233+Scorecard!$J$9*AC233+Scorecard!$J$10*AD233+Scorecard!$J$11*AE233+Scorecard!$J$12*AF233</f>
        <v>-6.90131226371098</v>
      </c>
      <c r="AH233" s="0" t="n">
        <f aca="false">MIN(1-Inputs!$B$13,MAX(Inputs!$B$13,1/(1+EXP(-(Inputs!$B$11*AG233+Inputs!$B$12)))))</f>
        <v>0.000781089502484662</v>
      </c>
      <c r="AI233" s="0" t="n">
        <f aca="false">Inputs!$B$9-Inputs!$B$8*AG233</f>
        <v>686.252655774146</v>
      </c>
      <c r="AJ233" s="0" t="n">
        <f aca="false">RANK(AH233,$AH$5:$AH$2004,0)+COUNTIF($AH$4:AH232,AH233)</f>
        <v>1955</v>
      </c>
      <c r="AK233" s="0" t="n">
        <f aca="false">IF(AJ233&lt;=Deciles!$B$5*(Deciles!$B$4+1),INT((AJ233-1)/(Deciles!$B$4+1))+1,Deciles!$B$5+INT((AJ233-1-Deciles!$B$5*(Deciles!$B$4+1))/Deciles!$B$4)+1)</f>
        <v>10</v>
      </c>
    </row>
    <row r="234" customFormat="false" ht="15" hidden="false" customHeight="false" outlineLevel="0" collapsed="false">
      <c r="A234" s="0" t="n">
        <v>6467</v>
      </c>
      <c r="B234" s="0" t="s">
        <v>143</v>
      </c>
      <c r="C234" s="0" t="n">
        <v>830</v>
      </c>
      <c r="D234" s="0" t="n">
        <v>80</v>
      </c>
      <c r="E234" s="0" t="n">
        <v>75.63818359375</v>
      </c>
      <c r="F234" s="0" t="n">
        <v>29</v>
      </c>
      <c r="G234" s="0" t="n">
        <v>3.53500008583069</v>
      </c>
      <c r="H234" s="0" t="n">
        <v>0.301666736602783</v>
      </c>
      <c r="I234" s="0" t="n">
        <v>17</v>
      </c>
      <c r="J234" s="0" t="n">
        <v>12.1347618103027</v>
      </c>
      <c r="K234" s="0" t="n">
        <v>9.13333320617676</v>
      </c>
      <c r="L234" s="0" t="n">
        <v>5.0717945098877</v>
      </c>
      <c r="M234" s="0" t="n">
        <v>1.43321859836578</v>
      </c>
      <c r="N234" s="0" t="n">
        <v>0</v>
      </c>
      <c r="O234" s="0" t="n">
        <v>0</v>
      </c>
      <c r="P234" s="0" t="s">
        <v>144</v>
      </c>
      <c r="Q234" s="0" t="s">
        <v>141</v>
      </c>
      <c r="R234" s="0" t="n">
        <v>1</v>
      </c>
      <c r="S234" s="0" t="s">
        <v>159</v>
      </c>
      <c r="T234" s="0" t="n">
        <v>0</v>
      </c>
      <c r="U234" s="0" t="n">
        <v>186234.48</v>
      </c>
      <c r="V234" s="0" t="n">
        <v>0.0024420612026006</v>
      </c>
      <c r="W234" s="0" t="n">
        <v>655.35693359375</v>
      </c>
      <c r="X234" s="0" t="n">
        <v>0.00116162281483412</v>
      </c>
      <c r="Y234" s="0" t="n">
        <f aca="false">IF(ISNUMBER(C234),INDEX(Scorecard!$D$5:$D$12,SUMPRODUCT(--(Scorecard!$G$5:$G$11&lt;C234))+1),Scorecard!$D$13)</f>
        <v>2.19112706886128</v>
      </c>
      <c r="Z234" s="0" t="n">
        <f aca="false">IF(ISNUMBER(D234),INDEX(Scorecard!$D$14:$D$17,SUMPRODUCT(--(Scorecard!$G$14:$G$16&lt;D234))+1),Scorecard!$D$18)</f>
        <v>0.0505355481560174</v>
      </c>
      <c r="AA234" s="0" t="n">
        <f aca="false">IF(ISNUMBER(E234),INDEX(Scorecard!$D$19:$D$26,SUMPRODUCT(--(Scorecard!$G$19:$G$25&lt;E234))+1),Scorecard!$D$27)</f>
        <v>-0.0341578513653732</v>
      </c>
      <c r="AB234" s="0" t="n">
        <f aca="false">IF(ISNUMBER(F234),INDEX(Scorecard!$D$28:$D$35,SUMPRODUCT(--(Scorecard!$G$28:$G$34&lt;F234))+1),Scorecard!$D$36)</f>
        <v>0.165097008946478</v>
      </c>
      <c r="AC234" s="0" t="n">
        <f aca="false">IF(ISNUMBER(H234),INDEX(Scorecard!$D$37:$D$44,SUMPRODUCT(--(Scorecard!$G$37:$G$43&lt;H234))+1),Scorecard!$D$45)</f>
        <v>-0.0679520129233634</v>
      </c>
      <c r="AD234" s="0" t="n">
        <f aca="false">IF(ISNUMBER(I234),INDEX(Scorecard!$D$46:$D$52,SUMPRODUCT(--(Scorecard!$G$46:$G$51&lt;I234))+1),Scorecard!$D$53)</f>
        <v>-0.114272400683245</v>
      </c>
      <c r="AE234" s="0" t="n">
        <f aca="false">IF(ISNUMBER(K234),INDEX(Scorecard!$D$54:$D$61,SUMPRODUCT(--(Scorecard!$G$54:$G$60&lt;K234))+1),Scorecard!$D$62)</f>
        <v>-0.541917179454542</v>
      </c>
      <c r="AF234" s="0" t="n">
        <f aca="false">IF(ISNUMBER(L234),INDEX(Scorecard!$D$63:$D$68,SUMPRODUCT(--(Scorecard!$G$63:$G$67&lt;L234))+1),Scorecard!$D$69)</f>
        <v>0.322484508656054</v>
      </c>
      <c r="AG234" s="0" t="n">
        <f aca="false">Inputs!$B$10+Scorecard!$J$5*Y234+Scorecard!$J$6*Z234+Scorecard!$J$7*AA234+Scorecard!$J$8*AB234+Scorecard!$J$9*AC234+Scorecard!$J$10*AD234+Scorecard!$J$11*AE234+Scorecard!$J$12*AF234</f>
        <v>-5.83054840568436</v>
      </c>
      <c r="AH234" s="0" t="n">
        <f aca="false">MIN(1-Inputs!$B$13,MAX(Inputs!$B$13,1/(1+EXP(-(Inputs!$B$11*AG234+Inputs!$B$12)))))</f>
        <v>0.00244206122796967</v>
      </c>
      <c r="AI234" s="0" t="n">
        <f aca="false">Inputs!$B$9-Inputs!$B$8*AG234</f>
        <v>655.356941615383</v>
      </c>
      <c r="AJ234" s="0" t="n">
        <f aca="false">RANK(AH234,$AH$5:$AH$2004,0)+COUNTIF($AH$4:AH233,AH234)</f>
        <v>1633</v>
      </c>
      <c r="AK234" s="0" t="n">
        <f aca="false">IF(AJ234&lt;=Deciles!$B$5*(Deciles!$B$4+1),INT((AJ234-1)/(Deciles!$B$4+1))+1,Deciles!$B$5+INT((AJ234-1-Deciles!$B$5*(Deciles!$B$4+1))/Deciles!$B$4)+1)</f>
        <v>9</v>
      </c>
    </row>
    <row r="235" customFormat="false" ht="15" hidden="false" customHeight="false" outlineLevel="0" collapsed="false">
      <c r="A235" s="0" t="n">
        <v>6520</v>
      </c>
      <c r="B235" s="0" t="s">
        <v>143</v>
      </c>
      <c r="C235" s="0" t="n">
        <v>760</v>
      </c>
      <c r="D235" s="0" t="n">
        <v>80</v>
      </c>
      <c r="E235" s="0" t="n">
        <v>50.9320640563965</v>
      </c>
      <c r="F235" s="0" t="n">
        <v>41</v>
      </c>
      <c r="G235" s="0" t="n">
        <v>3.50699996948242</v>
      </c>
      <c r="H235" s="0" t="n">
        <v>0.273666620254517</v>
      </c>
      <c r="I235" s="0" t="n">
        <v>72</v>
      </c>
      <c r="J235" s="0" t="n">
        <v>12.594048500061</v>
      </c>
      <c r="K235" s="0" t="n">
        <v>9.03333377838135</v>
      </c>
      <c r="L235" s="0" t="n">
        <v>5.07179546356201</v>
      </c>
      <c r="M235" s="0" t="n">
        <v>2.46950244903565</v>
      </c>
      <c r="N235" s="0" t="n">
        <v>0</v>
      </c>
      <c r="O235" s="0" t="n">
        <v>0</v>
      </c>
      <c r="P235" s="0" t="s">
        <v>140</v>
      </c>
      <c r="Q235" s="0" t="s">
        <v>141</v>
      </c>
      <c r="R235" s="0" t="n">
        <v>1</v>
      </c>
      <c r="S235" s="0" t="s">
        <v>156</v>
      </c>
      <c r="T235" s="0" t="n">
        <v>0</v>
      </c>
      <c r="U235" s="0" t="n">
        <v>294798.8</v>
      </c>
      <c r="V235" s="0" t="n">
        <v>0.0101641099900007</v>
      </c>
      <c r="W235" s="0" t="n">
        <v>616.552551269531</v>
      </c>
      <c r="X235" s="0" t="n">
        <v>0.00448183855041862</v>
      </c>
      <c r="Y235" s="0" t="n">
        <f aca="false">IF(ISNUMBER(C235),INDEX(Scorecard!$D$5:$D$12,SUMPRODUCT(--(Scorecard!$G$5:$G$11&lt;C235))+1),Scorecard!$D$13)</f>
        <v>0.733188958177614</v>
      </c>
      <c r="Z235" s="0" t="n">
        <f aca="false">IF(ISNUMBER(D235),INDEX(Scorecard!$D$14:$D$17,SUMPRODUCT(--(Scorecard!$G$14:$G$16&lt;D235))+1),Scorecard!$D$18)</f>
        <v>0.0505355481560174</v>
      </c>
      <c r="AA235" s="0" t="n">
        <f aca="false">IF(ISNUMBER(E235),INDEX(Scorecard!$D$19:$D$26,SUMPRODUCT(--(Scorecard!$G$19:$G$25&lt;E235))+1),Scorecard!$D$27)</f>
        <v>0.57899015159425</v>
      </c>
      <c r="AB235" s="0" t="n">
        <f aca="false">IF(ISNUMBER(F235),INDEX(Scorecard!$D$28:$D$35,SUMPRODUCT(--(Scorecard!$G$28:$G$34&lt;F235))+1),Scorecard!$D$36)</f>
        <v>-0.132616866359722</v>
      </c>
      <c r="AC235" s="0" t="n">
        <f aca="false">IF(ISNUMBER(H235),INDEX(Scorecard!$D$37:$D$44,SUMPRODUCT(--(Scorecard!$G$37:$G$43&lt;H235))+1),Scorecard!$D$45)</f>
        <v>-0.0679520129233634</v>
      </c>
      <c r="AD235" s="0" t="n">
        <f aca="false">IF(ISNUMBER(I235),INDEX(Scorecard!$D$46:$D$52,SUMPRODUCT(--(Scorecard!$G$46:$G$51&lt;I235))+1),Scorecard!$D$53)</f>
        <v>0.818882373006414</v>
      </c>
      <c r="AE235" s="0" t="n">
        <f aca="false">IF(ISNUMBER(K235),INDEX(Scorecard!$D$54:$D$61,SUMPRODUCT(--(Scorecard!$G$54:$G$60&lt;K235))+1),Scorecard!$D$62)</f>
        <v>-0.541917179454542</v>
      </c>
      <c r="AF235" s="0" t="n">
        <f aca="false">IF(ISNUMBER(L235),INDEX(Scorecard!$D$63:$D$68,SUMPRODUCT(--(Scorecard!$G$63:$G$67&lt;L235))+1),Scorecard!$D$69)</f>
        <v>0.322484508656054</v>
      </c>
      <c r="AG235" s="0" t="n">
        <f aca="false">Inputs!$B$10+Scorecard!$J$5*Y235+Scorecard!$J$6*Z235+Scorecard!$J$7*AA235+Scorecard!$J$8*AB235+Scorecard!$J$9*AC235+Scorecard!$J$10*AD235+Scorecard!$J$11*AE235+Scorecard!$J$12*AF235</f>
        <v>-4.48569010065482</v>
      </c>
      <c r="AH235" s="0" t="n">
        <f aca="false">MIN(1-Inputs!$B$13,MAX(Inputs!$B$13,1/(1+EXP(-(Inputs!$B$11*AG235+Inputs!$B$12)))))</f>
        <v>0.0101641097129314</v>
      </c>
      <c r="AI235" s="0" t="n">
        <f aca="false">Inputs!$B$9-Inputs!$B$8*AG235</f>
        <v>616.552533468094</v>
      </c>
      <c r="AJ235" s="0" t="n">
        <f aca="false">RANK(AH235,$AH$5:$AH$2004,0)+COUNTIF($AH$4:AH234,AH235)</f>
        <v>807</v>
      </c>
      <c r="AK235" s="0" t="n">
        <f aca="false">IF(AJ235&lt;=Deciles!$B$5*(Deciles!$B$4+1),INT((AJ235-1)/(Deciles!$B$4+1))+1,Deciles!$B$5+INT((AJ235-1-Deciles!$B$5*(Deciles!$B$4+1))/Deciles!$B$4)+1)</f>
        <v>5</v>
      </c>
    </row>
    <row r="236" customFormat="false" ht="15" hidden="false" customHeight="false" outlineLevel="0" collapsed="false">
      <c r="A236" s="0" t="n">
        <v>6523</v>
      </c>
      <c r="B236" s="0" t="s">
        <v>150</v>
      </c>
      <c r="C236" s="0" t="n">
        <v>744</v>
      </c>
      <c r="D236" s="0" t="n">
        <v>80</v>
      </c>
      <c r="E236" s="0" t="n">
        <v>68.1174774169922</v>
      </c>
      <c r="F236" s="0" t="n">
        <v>40</v>
      </c>
      <c r="G236" s="0" t="n">
        <v>3.10700011253357</v>
      </c>
      <c r="H236" s="0" t="n">
        <v>-3.52633309364319</v>
      </c>
      <c r="I236" s="0" t="n">
        <v>21</v>
      </c>
      <c r="J236" s="0" t="n">
        <v>12.971962928772</v>
      </c>
      <c r="K236" s="0" t="n">
        <v>5.19999980926514</v>
      </c>
      <c r="L236" s="0" t="n">
        <v>-0.208333492279053</v>
      </c>
      <c r="M236" s="0" t="n">
        <v>7.33083200454712</v>
      </c>
      <c r="N236" s="0" t="n">
        <v>0</v>
      </c>
      <c r="O236" s="0" t="n">
        <v>0</v>
      </c>
      <c r="P236" s="0" t="s">
        <v>144</v>
      </c>
      <c r="Q236" s="0" t="s">
        <v>141</v>
      </c>
      <c r="R236" s="0" t="n">
        <v>2</v>
      </c>
      <c r="S236" s="0" t="s">
        <v>154</v>
      </c>
      <c r="T236" s="0" t="n">
        <v>0</v>
      </c>
      <c r="U236" s="0" t="n">
        <v>430181.62</v>
      </c>
      <c r="V236" s="0" t="n">
        <v>0.0100495740771294</v>
      </c>
      <c r="W236" s="0" t="n">
        <v>616.862365722656</v>
      </c>
      <c r="X236" s="0" t="n">
        <v>0.01087068580091</v>
      </c>
      <c r="Y236" s="0" t="n">
        <f aca="false">IF(ISNUMBER(C236),INDEX(Scorecard!$D$5:$D$12,SUMPRODUCT(--(Scorecard!$G$5:$G$11&lt;C236))+1),Scorecard!$D$13)</f>
        <v>0.488358159108655</v>
      </c>
      <c r="Z236" s="0" t="n">
        <f aca="false">IF(ISNUMBER(D236),INDEX(Scorecard!$D$14:$D$17,SUMPRODUCT(--(Scorecard!$G$14:$G$16&lt;D236))+1),Scorecard!$D$18)</f>
        <v>0.0505355481560174</v>
      </c>
      <c r="AA236" s="0" t="n">
        <f aca="false">IF(ISNUMBER(E236),INDEX(Scorecard!$D$19:$D$26,SUMPRODUCT(--(Scorecard!$G$19:$G$25&lt;E236))+1),Scorecard!$D$27)</f>
        <v>0.0530843085177338</v>
      </c>
      <c r="AB236" s="0" t="n">
        <f aca="false">IF(ISNUMBER(F236),INDEX(Scorecard!$D$28:$D$35,SUMPRODUCT(--(Scorecard!$G$28:$G$34&lt;F236))+1),Scorecard!$D$36)</f>
        <v>-0.132616866359722</v>
      </c>
      <c r="AC236" s="0" t="n">
        <f aca="false">IF(ISNUMBER(H236),INDEX(Scorecard!$D$37:$D$44,SUMPRODUCT(--(Scorecard!$G$37:$G$43&lt;H236))+1),Scorecard!$D$45)</f>
        <v>1.35057635045042</v>
      </c>
      <c r="AD236" s="0" t="n">
        <f aca="false">IF(ISNUMBER(I236),INDEX(Scorecard!$D$46:$D$52,SUMPRODUCT(--(Scorecard!$G$46:$G$51&lt;I236))+1),Scorecard!$D$53)</f>
        <v>-0.108777051091409</v>
      </c>
      <c r="AE236" s="0" t="n">
        <f aca="false">IF(ISNUMBER(K236),INDEX(Scorecard!$D$54:$D$61,SUMPRODUCT(--(Scorecard!$G$54:$G$60&lt;K236))+1),Scorecard!$D$62)</f>
        <v>0.214429354789033</v>
      </c>
      <c r="AF236" s="0" t="n">
        <f aca="false">IF(ISNUMBER(L236),INDEX(Scorecard!$D$63:$D$68,SUMPRODUCT(--(Scorecard!$G$63:$G$67&lt;L236))+1),Scorecard!$D$69)</f>
        <v>0.322484508656054</v>
      </c>
      <c r="AG236" s="0" t="n">
        <f aca="false">Inputs!$B$10+Scorecard!$J$5*Y236+Scorecard!$J$6*Z236+Scorecard!$J$7*AA236+Scorecard!$J$8*AB236+Scorecard!$J$9*AC236+Scorecard!$J$10*AD236+Scorecard!$J$11*AE236+Scorecard!$J$12*AF236</f>
        <v>-4.49642830918746</v>
      </c>
      <c r="AH236" s="0" t="n">
        <f aca="false">MIN(1-Inputs!$B$13,MAX(Inputs!$B$13,1/(1+EXP(-(Inputs!$B$11*AG236+Inputs!$B$12)))))</f>
        <v>0.0100495741132363</v>
      </c>
      <c r="AI236" s="0" t="n">
        <f aca="false">Inputs!$B$9-Inputs!$B$8*AG236</f>
        <v>616.862372672055</v>
      </c>
      <c r="AJ236" s="0" t="n">
        <f aca="false">RANK(AH236,$AH$5:$AH$2004,0)+COUNTIF($AH$4:AH235,AH236)</f>
        <v>821</v>
      </c>
      <c r="AK236" s="0" t="n">
        <f aca="false">IF(AJ236&lt;=Deciles!$B$5*(Deciles!$B$4+1),INT((AJ236-1)/(Deciles!$B$4+1))+1,Deciles!$B$5+INT((AJ236-1-Deciles!$B$5*(Deciles!$B$4+1))/Deciles!$B$4)+1)</f>
        <v>5</v>
      </c>
    </row>
    <row r="237" customFormat="false" ht="15" hidden="false" customHeight="false" outlineLevel="0" collapsed="false">
      <c r="A237" s="0" t="n">
        <v>6568</v>
      </c>
      <c r="B237" s="0" t="s">
        <v>158</v>
      </c>
      <c r="C237" s="0" t="n">
        <v>798</v>
      </c>
      <c r="D237" s="0" t="n">
        <v>80</v>
      </c>
      <c r="E237" s="0" t="n">
        <v>72.3432312011719</v>
      </c>
      <c r="F237" s="0" t="n">
        <v>48</v>
      </c>
      <c r="G237" s="0" t="n">
        <v>3.83500003814697</v>
      </c>
      <c r="H237" s="0" t="n">
        <v>0.918333292007446</v>
      </c>
      <c r="I237" s="0" t="n">
        <v>27</v>
      </c>
      <c r="J237" s="0" t="n">
        <v>11.8017616271973</v>
      </c>
      <c r="K237" s="0" t="n">
        <v>6.03333330154419</v>
      </c>
      <c r="L237" s="0" t="n">
        <v>2.71025633811951</v>
      </c>
      <c r="M237" s="0" t="n">
        <v>0.387000143527985</v>
      </c>
      <c r="N237" s="0" t="n">
        <v>0</v>
      </c>
      <c r="O237" s="0" t="n">
        <v>0</v>
      </c>
      <c r="P237" s="0" t="s">
        <v>144</v>
      </c>
      <c r="Q237" s="0" t="s">
        <v>141</v>
      </c>
      <c r="R237" s="0" t="n">
        <v>2</v>
      </c>
      <c r="S237" s="0" t="s">
        <v>147</v>
      </c>
      <c r="T237" s="0" t="n">
        <v>0</v>
      </c>
      <c r="U237" s="0" t="n">
        <v>133487.33</v>
      </c>
      <c r="V237" s="0" t="n">
        <v>0.00285425828769803</v>
      </c>
      <c r="W237" s="0" t="n">
        <v>651.124572753906</v>
      </c>
      <c r="X237" s="0" t="n">
        <v>0.0020303160417825</v>
      </c>
      <c r="Y237" s="0" t="n">
        <f aca="false">IF(ISNUMBER(C237),INDEX(Scorecard!$D$5:$D$12,SUMPRODUCT(--(Scorecard!$G$5:$G$11&lt;C237))+1),Scorecard!$D$13)</f>
        <v>2.19112706886128</v>
      </c>
      <c r="Z237" s="0" t="n">
        <f aca="false">IF(ISNUMBER(D237),INDEX(Scorecard!$D$14:$D$17,SUMPRODUCT(--(Scorecard!$G$14:$G$16&lt;D237))+1),Scorecard!$D$18)</f>
        <v>0.0505355481560174</v>
      </c>
      <c r="AA237" s="0" t="n">
        <f aca="false">IF(ISNUMBER(E237),INDEX(Scorecard!$D$19:$D$26,SUMPRODUCT(--(Scorecard!$G$19:$G$25&lt;E237))+1),Scorecard!$D$27)</f>
        <v>-0.0341578513653732</v>
      </c>
      <c r="AB237" s="0" t="n">
        <f aca="false">IF(ISNUMBER(F237),INDEX(Scorecard!$D$28:$D$35,SUMPRODUCT(--(Scorecard!$G$28:$G$34&lt;F237))+1),Scorecard!$D$36)</f>
        <v>-0.400689107298307</v>
      </c>
      <c r="AC237" s="0" t="n">
        <f aca="false">IF(ISNUMBER(H237),INDEX(Scorecard!$D$37:$D$44,SUMPRODUCT(--(Scorecard!$G$37:$G$43&lt;H237))+1),Scorecard!$D$45)</f>
        <v>-0.975503570149195</v>
      </c>
      <c r="AD237" s="0" t="n">
        <f aca="false">IF(ISNUMBER(I237),INDEX(Scorecard!$D$46:$D$52,SUMPRODUCT(--(Scorecard!$G$46:$G$51&lt;I237))+1),Scorecard!$D$53)</f>
        <v>0.123869379412532</v>
      </c>
      <c r="AE237" s="0" t="n">
        <f aca="false">IF(ISNUMBER(K237),INDEX(Scorecard!$D$54:$D$61,SUMPRODUCT(--(Scorecard!$G$54:$G$60&lt;K237))+1),Scorecard!$D$62)</f>
        <v>0.0151758992857273</v>
      </c>
      <c r="AF237" s="0" t="n">
        <f aca="false">IF(ISNUMBER(L237),INDEX(Scorecard!$D$63:$D$68,SUMPRODUCT(--(Scorecard!$G$63:$G$67&lt;L237))+1),Scorecard!$D$69)</f>
        <v>0.322484508656054</v>
      </c>
      <c r="AG237" s="0" t="n">
        <f aca="false">Inputs!$B$10+Scorecard!$J$5*Y237+Scorecard!$J$6*Z237+Scorecard!$J$7*AA237+Scorecard!$J$8*AB237+Scorecard!$J$9*AC237+Scorecard!$J$10*AD237+Scorecard!$J$11*AE237+Scorecard!$J$12*AF237</f>
        <v>-5.68386543562323</v>
      </c>
      <c r="AH237" s="0" t="n">
        <f aca="false">MIN(1-Inputs!$B$13,MAX(Inputs!$B$13,1/(1+EXP(-(Inputs!$B$11*AG237+Inputs!$B$12)))))</f>
        <v>0.00285425830211883</v>
      </c>
      <c r="AI237" s="0" t="n">
        <f aca="false">Inputs!$B$9-Inputs!$B$8*AG237</f>
        <v>651.124565745582</v>
      </c>
      <c r="AJ237" s="0" t="n">
        <f aca="false">RANK(AH237,$AH$5:$AH$2004,0)+COUNTIF($AH$4:AH236,AH237)</f>
        <v>1559</v>
      </c>
      <c r="AK237" s="0" t="n">
        <f aca="false">IF(AJ237&lt;=Deciles!$B$5*(Deciles!$B$4+1),INT((AJ237-1)/(Deciles!$B$4+1))+1,Deciles!$B$5+INT((AJ237-1-Deciles!$B$5*(Deciles!$B$4+1))/Deciles!$B$4)+1)</f>
        <v>8</v>
      </c>
    </row>
    <row r="238" customFormat="false" ht="15" hidden="false" customHeight="false" outlineLevel="0" collapsed="false">
      <c r="A238" s="0" t="n">
        <v>6667</v>
      </c>
      <c r="B238" s="0" t="s">
        <v>158</v>
      </c>
      <c r="C238" s="0" t="n">
        <v>714</v>
      </c>
      <c r="D238" s="0" t="n">
        <v>80</v>
      </c>
      <c r="E238" s="0" t="n">
        <v>79.1791000366211</v>
      </c>
      <c r="F238" s="0" t="n">
        <v>32</v>
      </c>
      <c r="G238" s="0" t="n">
        <v>3.40199995040894</v>
      </c>
      <c r="H238" s="0" t="n">
        <v>0.485333204269409</v>
      </c>
      <c r="I238" s="0" t="n">
        <v>4</v>
      </c>
      <c r="J238" s="0" t="n">
        <v>12.8427104949951</v>
      </c>
      <c r="K238" s="0" t="n">
        <v>6.03333330154419</v>
      </c>
      <c r="L238" s="0" t="n">
        <v>2.71025633811951</v>
      </c>
      <c r="M238" s="0" t="n">
        <v>0.387000143527985</v>
      </c>
      <c r="N238" s="0" t="n">
        <v>0</v>
      </c>
      <c r="O238" s="0" t="n">
        <v>0</v>
      </c>
      <c r="P238" s="0" t="s">
        <v>144</v>
      </c>
      <c r="Q238" s="0" t="s">
        <v>141</v>
      </c>
      <c r="R238" s="0" t="n">
        <v>2</v>
      </c>
      <c r="S238" s="0" t="s">
        <v>147</v>
      </c>
      <c r="T238" s="0" t="n">
        <v>0</v>
      </c>
      <c r="U238" s="0" t="n">
        <v>378023.22</v>
      </c>
      <c r="V238" s="0" t="n">
        <v>0.0165667347609997</v>
      </c>
      <c r="W238" s="0" t="n">
        <v>603.155151367188</v>
      </c>
      <c r="X238" s="0" t="n">
        <v>0.0168823339045048</v>
      </c>
      <c r="Y238" s="0" t="n">
        <f aca="false">IF(ISNUMBER(C238),INDEX(Scorecard!$D$5:$D$12,SUMPRODUCT(--(Scorecard!$G$5:$G$11&lt;C238))+1),Scorecard!$D$13)</f>
        <v>-0.0290424113398221</v>
      </c>
      <c r="Z238" s="0" t="n">
        <f aca="false">IF(ISNUMBER(D238),INDEX(Scorecard!$D$14:$D$17,SUMPRODUCT(--(Scorecard!$G$14:$G$16&lt;D238))+1),Scorecard!$D$18)</f>
        <v>0.0505355481560174</v>
      </c>
      <c r="AA238" s="0" t="n">
        <f aca="false">IF(ISNUMBER(E238),INDEX(Scorecard!$D$19:$D$26,SUMPRODUCT(--(Scorecard!$G$19:$G$25&lt;E238))+1),Scorecard!$D$27)</f>
        <v>-0.0341578513653732</v>
      </c>
      <c r="AB238" s="0" t="n">
        <f aca="false">IF(ISNUMBER(F238),INDEX(Scorecard!$D$28:$D$35,SUMPRODUCT(--(Scorecard!$G$28:$G$34&lt;F238))+1),Scorecard!$D$36)</f>
        <v>0.126913191054783</v>
      </c>
      <c r="AC238" s="0" t="n">
        <f aca="false">IF(ISNUMBER(H238),INDEX(Scorecard!$D$37:$D$44,SUMPRODUCT(--(Scorecard!$G$37:$G$43&lt;H238))+1),Scorecard!$D$45)</f>
        <v>-0.271229676926091</v>
      </c>
      <c r="AD238" s="0" t="n">
        <f aca="false">IF(ISNUMBER(I238),INDEX(Scorecard!$D$46:$D$52,SUMPRODUCT(--(Scorecard!$G$46:$G$51&lt;I238))+1),Scorecard!$D$53)</f>
        <v>-0.161534840507194</v>
      </c>
      <c r="AE238" s="0" t="n">
        <f aca="false">IF(ISNUMBER(K238),INDEX(Scorecard!$D$54:$D$61,SUMPRODUCT(--(Scorecard!$G$54:$G$60&lt;K238))+1),Scorecard!$D$62)</f>
        <v>0.0151758992857273</v>
      </c>
      <c r="AF238" s="0" t="n">
        <f aca="false">IF(ISNUMBER(L238),INDEX(Scorecard!$D$63:$D$68,SUMPRODUCT(--(Scorecard!$G$63:$G$67&lt;L238))+1),Scorecard!$D$69)</f>
        <v>0.322484508656054</v>
      </c>
      <c r="AG238" s="0" t="n">
        <f aca="false">Inputs!$B$10+Scorecard!$J$5*Y238+Scorecard!$J$6*Z238+Scorecard!$J$7*AA238+Scorecard!$J$8*AB238+Scorecard!$J$9*AC238+Scorecard!$J$10*AD238+Scorecard!$J$11*AE238+Scorecard!$J$12*AF238</f>
        <v>-4.02137142658595</v>
      </c>
      <c r="AH238" s="0" t="n">
        <f aca="false">MIN(1-Inputs!$B$13,MAX(Inputs!$B$13,1/(1+EXP(-(Inputs!$B$11*AG238+Inputs!$B$12)))))</f>
        <v>0.0165667347041774</v>
      </c>
      <c r="AI238" s="0" t="n">
        <f aca="false">Inputs!$B$9-Inputs!$B$8*AG238</f>
        <v>603.155128498668</v>
      </c>
      <c r="AJ238" s="0" t="n">
        <f aca="false">RANK(AH238,$AH$5:$AH$2004,0)+COUNTIF($AH$4:AH237,AH238)</f>
        <v>545</v>
      </c>
      <c r="AK238" s="0" t="n">
        <f aca="false">IF(AJ238&lt;=Deciles!$B$5*(Deciles!$B$4+1),INT((AJ238-1)/(Deciles!$B$4+1))+1,Deciles!$B$5+INT((AJ238-1-Deciles!$B$5*(Deciles!$B$4+1))/Deciles!$B$4)+1)</f>
        <v>3</v>
      </c>
    </row>
    <row r="239" customFormat="false" ht="15" hidden="false" customHeight="false" outlineLevel="0" collapsed="false">
      <c r="A239" s="0" t="n">
        <v>6671</v>
      </c>
      <c r="B239" s="0" t="s">
        <v>157</v>
      </c>
      <c r="C239" s="0" t="n">
        <v>747</v>
      </c>
      <c r="D239" s="0" t="n">
        <v>80</v>
      </c>
      <c r="E239" s="0" t="n">
        <v>79.4625015258789</v>
      </c>
      <c r="F239" s="0" t="n">
        <v>42</v>
      </c>
      <c r="G239" s="0" t="n">
        <v>4.02299976348877</v>
      </c>
      <c r="H239" s="0" t="n">
        <v>0.139666318893433</v>
      </c>
      <c r="I239" s="0" t="n">
        <v>2</v>
      </c>
      <c r="J239" s="0" t="n">
        <v>12.4371471405029</v>
      </c>
      <c r="K239" s="0" t="n">
        <v>3.72307682037354</v>
      </c>
      <c r="L239" s="0" t="n">
        <v>-0.276923179626465</v>
      </c>
      <c r="M239" s="0" t="n">
        <v>4.3403639793396</v>
      </c>
      <c r="N239" s="0" t="n">
        <v>0</v>
      </c>
      <c r="O239" s="0" t="n">
        <v>0</v>
      </c>
      <c r="P239" s="0" t="s">
        <v>144</v>
      </c>
      <c r="Q239" s="0" t="s">
        <v>141</v>
      </c>
      <c r="R239" s="0" t="n">
        <v>2</v>
      </c>
      <c r="S239" s="0" t="s">
        <v>142</v>
      </c>
      <c r="T239" s="0" t="n">
        <v>0</v>
      </c>
      <c r="U239" s="0" t="n">
        <v>251990.53</v>
      </c>
      <c r="V239" s="0" t="n">
        <v>0.0105965258553624</v>
      </c>
      <c r="W239" s="0" t="n">
        <v>615.413146972656</v>
      </c>
      <c r="X239" s="0" t="n">
        <v>0.00425239885225892</v>
      </c>
      <c r="Y239" s="0" t="n">
        <f aca="false">IF(ISNUMBER(C239),INDEX(Scorecard!$D$5:$D$12,SUMPRODUCT(--(Scorecard!$G$5:$G$11&lt;C239))+1),Scorecard!$D$13)</f>
        <v>0.488358159108655</v>
      </c>
      <c r="Z239" s="0" t="n">
        <f aca="false">IF(ISNUMBER(D239),INDEX(Scorecard!$D$14:$D$17,SUMPRODUCT(--(Scorecard!$G$14:$G$16&lt;D239))+1),Scorecard!$D$18)</f>
        <v>0.0505355481560174</v>
      </c>
      <c r="AA239" s="0" t="n">
        <f aca="false">IF(ISNUMBER(E239),INDEX(Scorecard!$D$19:$D$26,SUMPRODUCT(--(Scorecard!$G$19:$G$25&lt;E239))+1),Scorecard!$D$27)</f>
        <v>-0.0341578513653732</v>
      </c>
      <c r="AB239" s="0" t="n">
        <f aca="false">IF(ISNUMBER(F239),INDEX(Scorecard!$D$28:$D$35,SUMPRODUCT(--(Scorecard!$G$28:$G$34&lt;F239))+1),Scorecard!$D$36)</f>
        <v>-0.309727037437117</v>
      </c>
      <c r="AC239" s="0" t="n">
        <f aca="false">IF(ISNUMBER(H239),INDEX(Scorecard!$D$37:$D$44,SUMPRODUCT(--(Scorecard!$G$37:$G$43&lt;H239))+1),Scorecard!$D$45)</f>
        <v>0.102184252677548</v>
      </c>
      <c r="AD239" s="0" t="n">
        <f aca="false">IF(ISNUMBER(I239),INDEX(Scorecard!$D$46:$D$52,SUMPRODUCT(--(Scorecard!$G$46:$G$51&lt;I239))+1),Scorecard!$D$53)</f>
        <v>-0.161534840507194</v>
      </c>
      <c r="AE239" s="0" t="n">
        <f aca="false">IF(ISNUMBER(K239),INDEX(Scorecard!$D$54:$D$61,SUMPRODUCT(--(Scorecard!$G$54:$G$60&lt;K239))+1),Scorecard!$D$62)</f>
        <v>0.489050497890326</v>
      </c>
      <c r="AF239" s="0" t="n">
        <f aca="false">IF(ISNUMBER(L239),INDEX(Scorecard!$D$63:$D$68,SUMPRODUCT(--(Scorecard!$G$63:$G$67&lt;L239))+1),Scorecard!$D$69)</f>
        <v>0.322484508656054</v>
      </c>
      <c r="AG239" s="0" t="n">
        <f aca="false">Inputs!$B$10+Scorecard!$J$5*Y239+Scorecard!$J$6*Z239+Scorecard!$J$7*AA239+Scorecard!$J$8*AB239+Scorecard!$J$9*AC239+Scorecard!$J$10*AD239+Scorecard!$J$11*AE239+Scorecard!$J$12*AF239</f>
        <v>-4.44620118305515</v>
      </c>
      <c r="AH239" s="0" t="n">
        <f aca="false">MIN(1-Inputs!$B$13,MAX(Inputs!$B$13,1/(1+EXP(-(Inputs!$B$11*AG239+Inputs!$B$12)))))</f>
        <v>0.0105965254567172</v>
      </c>
      <c r="AI239" s="0" t="n">
        <f aca="false">Inputs!$B$9-Inputs!$B$8*AG239</f>
        <v>615.413124156272</v>
      </c>
      <c r="AJ239" s="0" t="n">
        <f aca="false">RANK(AH239,$AH$5:$AH$2004,0)+COUNTIF($AH$4:AH238,AH239)</f>
        <v>774</v>
      </c>
      <c r="AK239" s="0" t="n">
        <f aca="false">IF(AJ239&lt;=Deciles!$B$5*(Deciles!$B$4+1),INT((AJ239-1)/(Deciles!$B$4+1))+1,Deciles!$B$5+INT((AJ239-1-Deciles!$B$5*(Deciles!$B$4+1))/Deciles!$B$4)+1)</f>
        <v>4</v>
      </c>
    </row>
    <row r="240" customFormat="false" ht="15" hidden="false" customHeight="false" outlineLevel="0" collapsed="false">
      <c r="A240" s="0" t="n">
        <v>6683</v>
      </c>
      <c r="B240" s="0" t="s">
        <v>145</v>
      </c>
      <c r="C240" s="0" t="n">
        <v>734</v>
      </c>
      <c r="D240" s="0" t="n">
        <v>80</v>
      </c>
      <c r="E240" s="0" t="n">
        <v>61.6169700622559</v>
      </c>
      <c r="F240" s="0" t="n">
        <v>40</v>
      </c>
      <c r="G240" s="0" t="n">
        <v>4.03900003433228</v>
      </c>
      <c r="H240" s="0" t="n">
        <v>0.522333383560181</v>
      </c>
      <c r="I240" s="0" t="n">
        <v>61</v>
      </c>
      <c r="J240" s="0" t="n">
        <v>11.6337842941284</v>
      </c>
      <c r="K240" s="0" t="n">
        <v>4.95833349227905</v>
      </c>
      <c r="L240" s="0" t="n">
        <v>-1.875</v>
      </c>
      <c r="M240" s="0" t="n">
        <v>3.98038840293884</v>
      </c>
      <c r="N240" s="0" t="n">
        <v>0</v>
      </c>
      <c r="O240" s="0" t="n">
        <v>0</v>
      </c>
      <c r="P240" s="0" t="s">
        <v>146</v>
      </c>
      <c r="Q240" s="0" t="s">
        <v>141</v>
      </c>
      <c r="R240" s="0" t="n">
        <v>2</v>
      </c>
      <c r="S240" s="0" t="s">
        <v>162</v>
      </c>
      <c r="T240" s="0" t="n">
        <v>0</v>
      </c>
      <c r="U240" s="0" t="n">
        <v>112846.61</v>
      </c>
      <c r="V240" s="0" t="n">
        <v>0.00836226902902126</v>
      </c>
      <c r="W240" s="0" t="n">
        <v>621.882873535156</v>
      </c>
      <c r="X240" s="0" t="n">
        <v>0.00629533408209682</v>
      </c>
      <c r="Y240" s="0" t="n">
        <f aca="false">IF(ISNUMBER(C240),INDEX(Scorecard!$D$5:$D$12,SUMPRODUCT(--(Scorecard!$G$5:$G$11&lt;C240))+1),Scorecard!$D$13)</f>
        <v>0.488358159108655</v>
      </c>
      <c r="Z240" s="0" t="n">
        <f aca="false">IF(ISNUMBER(D240),INDEX(Scorecard!$D$14:$D$17,SUMPRODUCT(--(Scorecard!$G$14:$G$16&lt;D240))+1),Scorecard!$D$18)</f>
        <v>0.0505355481560174</v>
      </c>
      <c r="AA240" s="0" t="n">
        <f aca="false">IF(ISNUMBER(E240),INDEX(Scorecard!$D$19:$D$26,SUMPRODUCT(--(Scorecard!$G$19:$G$25&lt;E240))+1),Scorecard!$D$27)</f>
        <v>0.233621608745691</v>
      </c>
      <c r="AB240" s="0" t="n">
        <f aca="false">IF(ISNUMBER(F240),INDEX(Scorecard!$D$28:$D$35,SUMPRODUCT(--(Scorecard!$G$28:$G$34&lt;F240))+1),Scorecard!$D$36)</f>
        <v>-0.132616866359722</v>
      </c>
      <c r="AC240" s="0" t="n">
        <f aca="false">IF(ISNUMBER(H240),INDEX(Scorecard!$D$37:$D$44,SUMPRODUCT(--(Scorecard!$G$37:$G$43&lt;H240))+1),Scorecard!$D$45)</f>
        <v>-0.271229676926091</v>
      </c>
      <c r="AD240" s="0" t="n">
        <f aca="false">IF(ISNUMBER(I240),INDEX(Scorecard!$D$46:$D$52,SUMPRODUCT(--(Scorecard!$G$46:$G$51&lt;I240))+1),Scorecard!$D$53)</f>
        <v>0.818882373006414</v>
      </c>
      <c r="AE240" s="0" t="n">
        <f aca="false">IF(ISNUMBER(K240),INDEX(Scorecard!$D$54:$D$61,SUMPRODUCT(--(Scorecard!$G$54:$G$60&lt;K240))+1),Scorecard!$D$62)</f>
        <v>0.214429354789033</v>
      </c>
      <c r="AF240" s="0" t="n">
        <f aca="false">IF(ISNUMBER(L240),INDEX(Scorecard!$D$63:$D$68,SUMPRODUCT(--(Scorecard!$G$63:$G$67&lt;L240))+1),Scorecard!$D$69)</f>
        <v>-0.340582194386522</v>
      </c>
      <c r="AG240" s="0" t="n">
        <f aca="false">Inputs!$B$10+Scorecard!$J$5*Y240+Scorecard!$J$6*Z240+Scorecard!$J$7*AA240+Scorecard!$J$8*AB240+Scorecard!$J$9*AC240+Scorecard!$J$10*AD240+Scorecard!$J$11*AE240+Scorecard!$J$12*AF240</f>
        <v>-4.67042564966222</v>
      </c>
      <c r="AH240" s="0" t="n">
        <f aca="false">MIN(1-Inputs!$B$13,MAX(Inputs!$B$13,1/(1+EXP(-(Inputs!$B$11*AG240+Inputs!$B$12)))))</f>
        <v>0.00836226859894041</v>
      </c>
      <c r="AI240" s="0" t="n">
        <f aca="false">Inputs!$B$9-Inputs!$B$8*AG240</f>
        <v>621.882874676672</v>
      </c>
      <c r="AJ240" s="0" t="n">
        <f aca="false">RANK(AH240,$AH$5:$AH$2004,0)+COUNTIF($AH$4:AH239,AH240)</f>
        <v>930</v>
      </c>
      <c r="AK240" s="0" t="n">
        <f aca="false">IF(AJ240&lt;=Deciles!$B$5*(Deciles!$B$4+1),INT((AJ240-1)/(Deciles!$B$4+1))+1,Deciles!$B$5+INT((AJ240-1-Deciles!$B$5*(Deciles!$B$4+1))/Deciles!$B$4)+1)</f>
        <v>5</v>
      </c>
    </row>
    <row r="241" customFormat="false" ht="15" hidden="false" customHeight="false" outlineLevel="0" collapsed="false">
      <c r="A241" s="0" t="n">
        <v>6687</v>
      </c>
      <c r="B241" s="0" t="s">
        <v>157</v>
      </c>
      <c r="C241" s="0" t="n">
        <v>688</v>
      </c>
      <c r="D241" s="0" t="n">
        <v>80</v>
      </c>
      <c r="E241" s="0" t="n">
        <v>77.4208984375</v>
      </c>
      <c r="F241" s="0" t="n">
        <v>24</v>
      </c>
      <c r="G241" s="0" t="n">
        <v>4.25</v>
      </c>
      <c r="H241" s="0" t="n">
        <v>0.366666555404663</v>
      </c>
      <c r="I241" s="0" t="n">
        <v>6</v>
      </c>
      <c r="J241" s="0" t="n">
        <v>12.0107898712158</v>
      </c>
      <c r="K241" s="0" t="n">
        <v>3.82307696342468</v>
      </c>
      <c r="L241" s="0" t="n">
        <v>-0.276922941207886</v>
      </c>
      <c r="M241" s="0" t="n">
        <v>5.51355028152466</v>
      </c>
      <c r="N241" s="0" t="n">
        <v>0</v>
      </c>
      <c r="O241" s="0" t="n">
        <v>0</v>
      </c>
      <c r="P241" s="0" t="s">
        <v>144</v>
      </c>
      <c r="Q241" s="0" t="s">
        <v>141</v>
      </c>
      <c r="R241" s="0" t="n">
        <v>1</v>
      </c>
      <c r="S241" s="0" t="s">
        <v>156</v>
      </c>
      <c r="T241" s="0" t="n">
        <v>0</v>
      </c>
      <c r="U241" s="0" t="n">
        <v>164520.38</v>
      </c>
      <c r="V241" s="0" t="n">
        <v>0.0202733036130667</v>
      </c>
      <c r="W241" s="0" t="n">
        <v>597.588439941406</v>
      </c>
      <c r="X241" s="0" t="n">
        <v>0.0189173556864262</v>
      </c>
      <c r="Y241" s="0" t="n">
        <f aca="false">IF(ISNUMBER(C241),INDEX(Scorecard!$D$5:$D$12,SUMPRODUCT(--(Scorecard!$G$5:$G$11&lt;C241))+1),Scorecard!$D$13)</f>
        <v>-0.869677851527538</v>
      </c>
      <c r="Z241" s="0" t="n">
        <f aca="false">IF(ISNUMBER(D241),INDEX(Scorecard!$D$14:$D$17,SUMPRODUCT(--(Scorecard!$G$14:$G$16&lt;D241))+1),Scorecard!$D$18)</f>
        <v>0.0505355481560174</v>
      </c>
      <c r="AA241" s="0" t="n">
        <f aca="false">IF(ISNUMBER(E241),INDEX(Scorecard!$D$19:$D$26,SUMPRODUCT(--(Scorecard!$G$19:$G$25&lt;E241))+1),Scorecard!$D$27)</f>
        <v>-0.0341578513653732</v>
      </c>
      <c r="AB241" s="0" t="n">
        <f aca="false">IF(ISNUMBER(F241),INDEX(Scorecard!$D$28:$D$35,SUMPRODUCT(--(Scorecard!$G$28:$G$34&lt;F241))+1),Scorecard!$D$36)</f>
        <v>0.349218150643304</v>
      </c>
      <c r="AC241" s="0" t="n">
        <f aca="false">IF(ISNUMBER(H241),INDEX(Scorecard!$D$37:$D$44,SUMPRODUCT(--(Scorecard!$G$37:$G$43&lt;H241))+1),Scorecard!$D$45)</f>
        <v>-0.0679520129233634</v>
      </c>
      <c r="AD241" s="0" t="n">
        <f aca="false">IF(ISNUMBER(I241),INDEX(Scorecard!$D$46:$D$52,SUMPRODUCT(--(Scorecard!$G$46:$G$51&lt;I241))+1),Scorecard!$D$53)</f>
        <v>-0.161534840507194</v>
      </c>
      <c r="AE241" s="0" t="n">
        <f aca="false">IF(ISNUMBER(K241),INDEX(Scorecard!$D$54:$D$61,SUMPRODUCT(--(Scorecard!$G$54:$G$60&lt;K241))+1),Scorecard!$D$62)</f>
        <v>0.489050497890326</v>
      </c>
      <c r="AF241" s="0" t="n">
        <f aca="false">IF(ISNUMBER(L241),INDEX(Scorecard!$D$63:$D$68,SUMPRODUCT(--(Scorecard!$G$63:$G$67&lt;L241))+1),Scorecard!$D$69)</f>
        <v>0.322484508656054</v>
      </c>
      <c r="AG241" s="0" t="n">
        <f aca="false">Inputs!$B$10+Scorecard!$J$5*Y241+Scorecard!$J$6*Z241+Scorecard!$J$7*AA241+Scorecard!$J$8*AB241+Scorecard!$J$9*AC241+Scorecard!$J$10*AD241+Scorecard!$J$11*AE241+Scorecard!$J$12*AF241</f>
        <v>-3.82844499745713</v>
      </c>
      <c r="AH241" s="0" t="n">
        <f aca="false">MIN(1-Inputs!$B$13,MAX(Inputs!$B$13,1/(1+EXP(-(Inputs!$B$11*AG241+Inputs!$B$12)))))</f>
        <v>0.0202733039576834</v>
      </c>
      <c r="AI241" s="0" t="n">
        <f aca="false">Inputs!$B$9-Inputs!$B$8*AG241</f>
        <v>597.588448447457</v>
      </c>
      <c r="AJ241" s="0" t="n">
        <f aca="false">RANK(AH241,$AH$5:$AH$2004,0)+COUNTIF($AH$4:AH240,AH241)</f>
        <v>452</v>
      </c>
      <c r="AK241" s="0" t="n">
        <f aca="false">IF(AJ241&lt;=Deciles!$B$5*(Deciles!$B$4+1),INT((AJ241-1)/(Deciles!$B$4+1))+1,Deciles!$B$5+INT((AJ241-1-Deciles!$B$5*(Deciles!$B$4+1))/Deciles!$B$4)+1)</f>
        <v>3</v>
      </c>
    </row>
    <row r="242" customFormat="false" ht="15" hidden="false" customHeight="false" outlineLevel="0" collapsed="false">
      <c r="A242" s="0" t="n">
        <v>6703</v>
      </c>
      <c r="B242" s="0" t="s">
        <v>152</v>
      </c>
      <c r="C242" s="0" t="n">
        <v>736</v>
      </c>
      <c r="D242" s="0" t="n">
        <v>85.6953430175781</v>
      </c>
      <c r="E242" s="0" t="n">
        <v>70.8191299438477</v>
      </c>
      <c r="F242" s="0" t="n">
        <v>22</v>
      </c>
      <c r="G242" s="0" t="n">
        <v>4.15100002288818</v>
      </c>
      <c r="H242" s="0" t="n">
        <v>-2.28233337402344</v>
      </c>
      <c r="I242" s="0" t="n">
        <v>38</v>
      </c>
      <c r="J242" s="0" t="n">
        <v>12.4782562255859</v>
      </c>
      <c r="K242" s="0" t="n">
        <v>4.80000019073486</v>
      </c>
      <c r="L242" s="0" t="n">
        <v>-0.458333015441895</v>
      </c>
      <c r="M242" s="0" t="n">
        <v>6.28858137130737</v>
      </c>
      <c r="N242" s="0" t="n">
        <v>0</v>
      </c>
      <c r="O242" s="0" t="n">
        <v>0</v>
      </c>
      <c r="P242" s="0" t="s">
        <v>140</v>
      </c>
      <c r="Q242" s="0" t="s">
        <v>141</v>
      </c>
      <c r="R242" s="0" t="n">
        <v>1</v>
      </c>
      <c r="S242" s="0" t="s">
        <v>149</v>
      </c>
      <c r="T242" s="0" t="n">
        <v>0</v>
      </c>
      <c r="U242" s="0" t="n">
        <v>262565.56</v>
      </c>
      <c r="V242" s="0" t="n">
        <v>0.00294300424866378</v>
      </c>
      <c r="W242" s="0" t="n">
        <v>650.29345703125</v>
      </c>
      <c r="X242" s="0" t="n">
        <v>0.00254962872713804</v>
      </c>
      <c r="Y242" s="0" t="n">
        <f aca="false">IF(ISNUMBER(C242),INDEX(Scorecard!$D$5:$D$12,SUMPRODUCT(--(Scorecard!$G$5:$G$11&lt;C242))+1),Scorecard!$D$13)</f>
        <v>0.488358159108655</v>
      </c>
      <c r="Z242" s="0" t="n">
        <f aca="false">IF(ISNUMBER(D242),INDEX(Scorecard!$D$14:$D$17,SUMPRODUCT(--(Scorecard!$G$14:$G$16&lt;D242))+1),Scorecard!$D$18)</f>
        <v>0.0505355481560174</v>
      </c>
      <c r="AA242" s="0" t="n">
        <f aca="false">IF(ISNUMBER(E242),INDEX(Scorecard!$D$19:$D$26,SUMPRODUCT(--(Scorecard!$G$19:$G$25&lt;E242))+1),Scorecard!$D$27)</f>
        <v>0.0530843085177338</v>
      </c>
      <c r="AB242" s="0" t="n">
        <f aca="false">IF(ISNUMBER(F242),INDEX(Scorecard!$D$28:$D$35,SUMPRODUCT(--(Scorecard!$G$28:$G$34&lt;F242))+1),Scorecard!$D$36)</f>
        <v>0.624829191519909</v>
      </c>
      <c r="AC242" s="0" t="n">
        <f aca="false">IF(ISNUMBER(H242),INDEX(Scorecard!$D$37:$D$44,SUMPRODUCT(--(Scorecard!$G$37:$G$43&lt;H242))+1),Scorecard!$D$45)</f>
        <v>1.35057635045042</v>
      </c>
      <c r="AD242" s="0" t="n">
        <f aca="false">IF(ISNUMBER(I242),INDEX(Scorecard!$D$46:$D$52,SUMPRODUCT(--(Scorecard!$G$46:$G$51&lt;I242))+1),Scorecard!$D$53)</f>
        <v>0.569875412099532</v>
      </c>
      <c r="AE242" s="0" t="n">
        <f aca="false">IF(ISNUMBER(K242),INDEX(Scorecard!$D$54:$D$61,SUMPRODUCT(--(Scorecard!$G$54:$G$60&lt;K242))+1),Scorecard!$D$62)</f>
        <v>0.409483001259379</v>
      </c>
      <c r="AF242" s="0" t="n">
        <f aca="false">IF(ISNUMBER(L242),INDEX(Scorecard!$D$63:$D$68,SUMPRODUCT(--(Scorecard!$G$63:$G$67&lt;L242))+1),Scorecard!$D$69)</f>
        <v>0.322484508656054</v>
      </c>
      <c r="AG242" s="0" t="n">
        <f aca="false">Inputs!$B$10+Scorecard!$J$5*Y242+Scorecard!$J$6*Z242+Scorecard!$J$7*AA242+Scorecard!$J$8*AB242+Scorecard!$J$9*AC242+Scorecard!$J$10*AD242+Scorecard!$J$11*AE242+Scorecard!$J$12*AF242</f>
        <v>-5.65506226208867</v>
      </c>
      <c r="AH242" s="0" t="n">
        <f aca="false">MIN(1-Inputs!$B$13,MAX(Inputs!$B$13,1/(1+EXP(-(Inputs!$B$11*AG242+Inputs!$B$12)))))</f>
        <v>0.0029430041942871</v>
      </c>
      <c r="AI242" s="0" t="n">
        <f aca="false">Inputs!$B$9-Inputs!$B$8*AG242</f>
        <v>650.293481833179</v>
      </c>
      <c r="AJ242" s="0" t="n">
        <f aca="false">RANK(AH242,$AH$5:$AH$2004,0)+COUNTIF($AH$4:AH241,AH242)</f>
        <v>1546</v>
      </c>
      <c r="AK242" s="0" t="n">
        <f aca="false">IF(AJ242&lt;=Deciles!$B$5*(Deciles!$B$4+1),INT((AJ242-1)/(Deciles!$B$4+1))+1,Deciles!$B$5+INT((AJ242-1-Deciles!$B$5*(Deciles!$B$4+1))/Deciles!$B$4)+1)</f>
        <v>8</v>
      </c>
    </row>
    <row r="243" customFormat="false" ht="15" hidden="false" customHeight="false" outlineLevel="0" collapsed="false">
      <c r="A243" s="0" t="n">
        <v>6786</v>
      </c>
      <c r="B243" s="0" t="s">
        <v>150</v>
      </c>
      <c r="C243" s="0" t="n">
        <v>825</v>
      </c>
      <c r="D243" s="0" t="n">
        <v>80</v>
      </c>
      <c r="E243" s="0" t="n">
        <v>64.842170715332</v>
      </c>
      <c r="F243" s="0" t="n">
        <v>50</v>
      </c>
      <c r="G243" s="0" t="n">
        <v>3.53500008583069</v>
      </c>
      <c r="H243" s="0" t="n">
        <v>-3.09833312034607</v>
      </c>
      <c r="I243" s="0" t="n">
        <v>47</v>
      </c>
      <c r="J243" s="0" t="n">
        <v>13.266565322876</v>
      </c>
      <c r="K243" s="0" t="n">
        <v>4.40000009536743</v>
      </c>
      <c r="L243" s="0" t="n">
        <v>-0.208333015441895</v>
      </c>
      <c r="M243" s="0" t="n">
        <v>4.48895025253296</v>
      </c>
      <c r="N243" s="0" t="n">
        <v>0</v>
      </c>
      <c r="O243" s="0" t="n">
        <v>0</v>
      </c>
      <c r="P243" s="0" t="s">
        <v>144</v>
      </c>
      <c r="Q243" s="0" t="s">
        <v>160</v>
      </c>
      <c r="R243" s="0" t="n">
        <v>2</v>
      </c>
      <c r="S243" s="0" t="s">
        <v>161</v>
      </c>
      <c r="T243" s="0" t="n">
        <v>0</v>
      </c>
      <c r="U243" s="0" t="n">
        <v>577558.6</v>
      </c>
      <c r="V243" s="0" t="n">
        <v>0.00134708546102047</v>
      </c>
      <c r="W243" s="0" t="n">
        <v>671.487121582031</v>
      </c>
      <c r="X243" s="0" t="n">
        <v>0.00114015489816666</v>
      </c>
      <c r="Y243" s="0" t="n">
        <f aca="false">IF(ISNUMBER(C243),INDEX(Scorecard!$D$5:$D$12,SUMPRODUCT(--(Scorecard!$G$5:$G$11&lt;C243))+1),Scorecard!$D$13)</f>
        <v>2.19112706886128</v>
      </c>
      <c r="Z243" s="0" t="n">
        <f aca="false">IF(ISNUMBER(D243),INDEX(Scorecard!$D$14:$D$17,SUMPRODUCT(--(Scorecard!$G$14:$G$16&lt;D243))+1),Scorecard!$D$18)</f>
        <v>0.0505355481560174</v>
      </c>
      <c r="AA243" s="0" t="n">
        <f aca="false">IF(ISNUMBER(E243),INDEX(Scorecard!$D$19:$D$26,SUMPRODUCT(--(Scorecard!$G$19:$G$25&lt;E243))+1),Scorecard!$D$27)</f>
        <v>0.233621608745691</v>
      </c>
      <c r="AB243" s="0" t="n">
        <f aca="false">IF(ISNUMBER(F243),INDEX(Scorecard!$D$28:$D$35,SUMPRODUCT(--(Scorecard!$G$28:$G$34&lt;F243))+1),Scorecard!$D$36)</f>
        <v>-0.400689107298307</v>
      </c>
      <c r="AC243" s="0" t="n">
        <f aca="false">IF(ISNUMBER(H243),INDEX(Scorecard!$D$37:$D$44,SUMPRODUCT(--(Scorecard!$G$37:$G$43&lt;H243))+1),Scorecard!$D$45)</f>
        <v>1.35057635045042</v>
      </c>
      <c r="AD243" s="0" t="n">
        <f aca="false">IF(ISNUMBER(I243),INDEX(Scorecard!$D$46:$D$52,SUMPRODUCT(--(Scorecard!$G$46:$G$51&lt;I243))+1),Scorecard!$D$53)</f>
        <v>0.818882373006414</v>
      </c>
      <c r="AE243" s="0" t="n">
        <f aca="false">IF(ISNUMBER(K243),INDEX(Scorecard!$D$54:$D$61,SUMPRODUCT(--(Scorecard!$G$54:$G$60&lt;K243))+1),Scorecard!$D$62)</f>
        <v>0.489050497890326</v>
      </c>
      <c r="AF243" s="0" t="n">
        <f aca="false">IF(ISNUMBER(L243),INDEX(Scorecard!$D$63:$D$68,SUMPRODUCT(--(Scorecard!$G$63:$G$67&lt;L243))+1),Scorecard!$D$69)</f>
        <v>0.322484508656054</v>
      </c>
      <c r="AG243" s="0" t="n">
        <f aca="false">Inputs!$B$10+Scorecard!$J$5*Y243+Scorecard!$J$6*Z243+Scorecard!$J$7*AA243+Scorecard!$J$8*AB243+Scorecard!$J$9*AC243+Scorecard!$J$10*AD243+Scorecard!$J$11*AE243+Scorecard!$J$12*AF243</f>
        <v>-6.38957693346562</v>
      </c>
      <c r="AH243" s="0" t="n">
        <f aca="false">MIN(1-Inputs!$B$13,MAX(Inputs!$B$13,1/(1+EXP(-(Inputs!$B$11*AG243+Inputs!$B$12)))))</f>
        <v>0.00134708550840856</v>
      </c>
      <c r="AI243" s="0" t="n">
        <f aca="false">Inputs!$B$9-Inputs!$B$8*AG243</f>
        <v>671.487095310293</v>
      </c>
      <c r="AJ243" s="0" t="n">
        <f aca="false">RANK(AH243,$AH$5:$AH$2004,0)+COUNTIF($AH$4:AH242,AH243)</f>
        <v>1834</v>
      </c>
      <c r="AK243" s="0" t="n">
        <f aca="false">IF(AJ243&lt;=Deciles!$B$5*(Deciles!$B$4+1),INT((AJ243-1)/(Deciles!$B$4+1))+1,Deciles!$B$5+INT((AJ243-1-Deciles!$B$5*(Deciles!$B$4+1))/Deciles!$B$4)+1)</f>
        <v>10</v>
      </c>
    </row>
    <row r="244" customFormat="false" ht="15" hidden="false" customHeight="false" outlineLevel="0" collapsed="false">
      <c r="A244" s="0" t="n">
        <v>6831</v>
      </c>
      <c r="B244" s="0" t="s">
        <v>157</v>
      </c>
      <c r="C244" s="0" t="n">
        <v>739</v>
      </c>
      <c r="D244" s="0" t="n">
        <v>80</v>
      </c>
      <c r="E244" s="0" t="n">
        <v>75.787841796875</v>
      </c>
      <c r="F244" s="0" t="n">
        <v>42</v>
      </c>
      <c r="G244" s="0" t="n">
        <v>3.91400003433228</v>
      </c>
      <c r="H244" s="0" t="n">
        <v>0.0306665897369385</v>
      </c>
      <c r="I244" s="0" t="n">
        <v>9</v>
      </c>
      <c r="J244" s="0" t="n">
        <v>12.6238174438477</v>
      </c>
      <c r="K244" s="0" t="n">
        <v>4.42307710647583</v>
      </c>
      <c r="L244" s="0" t="n">
        <v>-0.276922702789307</v>
      </c>
      <c r="M244" s="0" t="n">
        <v>5.74976253509522</v>
      </c>
      <c r="N244" s="0" t="n">
        <v>0</v>
      </c>
      <c r="O244" s="0" t="n">
        <v>0</v>
      </c>
      <c r="P244" s="0" t="s">
        <v>144</v>
      </c>
      <c r="Q244" s="0" t="s">
        <v>141</v>
      </c>
      <c r="R244" s="0" t="n">
        <v>1</v>
      </c>
      <c r="S244" s="0" t="s">
        <v>149</v>
      </c>
      <c r="T244" s="0" t="n">
        <v>0</v>
      </c>
      <c r="U244" s="0" t="n">
        <v>303706.62</v>
      </c>
      <c r="V244" s="0" t="n">
        <v>0.0111555708572269</v>
      </c>
      <c r="W244" s="0" t="n">
        <v>614.006408691406</v>
      </c>
      <c r="X244" s="0" t="n">
        <v>0.00618973327800632</v>
      </c>
      <c r="Y244" s="0" t="n">
        <f aca="false">IF(ISNUMBER(C244),INDEX(Scorecard!$D$5:$D$12,SUMPRODUCT(--(Scorecard!$G$5:$G$11&lt;C244))+1),Scorecard!$D$13)</f>
        <v>0.488358159108655</v>
      </c>
      <c r="Z244" s="0" t="n">
        <f aca="false">IF(ISNUMBER(D244),INDEX(Scorecard!$D$14:$D$17,SUMPRODUCT(--(Scorecard!$G$14:$G$16&lt;D244))+1),Scorecard!$D$18)</f>
        <v>0.0505355481560174</v>
      </c>
      <c r="AA244" s="0" t="n">
        <f aca="false">IF(ISNUMBER(E244),INDEX(Scorecard!$D$19:$D$26,SUMPRODUCT(--(Scorecard!$G$19:$G$25&lt;E244))+1),Scorecard!$D$27)</f>
        <v>-0.0341578513653732</v>
      </c>
      <c r="AB244" s="0" t="n">
        <f aca="false">IF(ISNUMBER(F244),INDEX(Scorecard!$D$28:$D$35,SUMPRODUCT(--(Scorecard!$G$28:$G$34&lt;F244))+1),Scorecard!$D$36)</f>
        <v>-0.309727037437117</v>
      </c>
      <c r="AC244" s="0" t="n">
        <f aca="false">IF(ISNUMBER(H244),INDEX(Scorecard!$D$37:$D$44,SUMPRODUCT(--(Scorecard!$G$37:$G$43&lt;H244))+1),Scorecard!$D$45)</f>
        <v>0.330501541082344</v>
      </c>
      <c r="AD244" s="0" t="n">
        <f aca="false">IF(ISNUMBER(I244),INDEX(Scorecard!$D$46:$D$52,SUMPRODUCT(--(Scorecard!$G$46:$G$51&lt;I244))+1),Scorecard!$D$53)</f>
        <v>-0.114272400683245</v>
      </c>
      <c r="AE244" s="0" t="n">
        <f aca="false">IF(ISNUMBER(K244),INDEX(Scorecard!$D$54:$D$61,SUMPRODUCT(--(Scorecard!$G$54:$G$60&lt;K244))+1),Scorecard!$D$62)</f>
        <v>0.409483001259379</v>
      </c>
      <c r="AF244" s="0" t="n">
        <f aca="false">IF(ISNUMBER(L244),INDEX(Scorecard!$D$63:$D$68,SUMPRODUCT(--(Scorecard!$G$63:$G$67&lt;L244))+1),Scorecard!$D$69)</f>
        <v>0.322484508656054</v>
      </c>
      <c r="AG244" s="0" t="n">
        <f aca="false">Inputs!$B$10+Scorecard!$J$5*Y244+Scorecard!$J$6*Z244+Scorecard!$J$7*AA244+Scorecard!$J$8*AB244+Scorecard!$J$9*AC244+Scorecard!$J$10*AD244+Scorecard!$J$11*AE244+Scorecard!$J$12*AF244</f>
        <v>-4.3974471665118</v>
      </c>
      <c r="AH244" s="0" t="n">
        <f aca="false">MIN(1-Inputs!$B$13,MAX(Inputs!$B$13,1/(1+EXP(-(Inputs!$B$11*AG244+Inputs!$B$12)))))</f>
        <v>0.0111555708830879</v>
      </c>
      <c r="AI244" s="0" t="n">
        <f aca="false">Inputs!$B$9-Inputs!$B$8*AG244</f>
        <v>614.006380598461</v>
      </c>
      <c r="AJ244" s="0" t="n">
        <f aca="false">RANK(AH244,$AH$5:$AH$2004,0)+COUNTIF($AH$4:AH243,AH244)</f>
        <v>746</v>
      </c>
      <c r="AK244" s="0" t="n">
        <f aca="false">IF(AJ244&lt;=Deciles!$B$5*(Deciles!$B$4+1),INT((AJ244-1)/(Deciles!$B$4+1))+1,Deciles!$B$5+INT((AJ244-1-Deciles!$B$5*(Deciles!$B$4+1))/Deciles!$B$4)+1)</f>
        <v>4</v>
      </c>
    </row>
    <row r="245" customFormat="false" ht="15" hidden="false" customHeight="false" outlineLevel="0" collapsed="false">
      <c r="A245" s="0" t="n">
        <v>6869</v>
      </c>
      <c r="B245" s="0" t="s">
        <v>152</v>
      </c>
      <c r="C245" s="0" t="n">
        <v>820</v>
      </c>
      <c r="D245" s="0" t="n">
        <v>82.2840881347656</v>
      </c>
      <c r="E245" s="0" t="n">
        <v>74.5366363525391</v>
      </c>
      <c r="F245" s="0" t="n">
        <v>42</v>
      </c>
      <c r="G245" s="0" t="n">
        <v>2.82299995422363</v>
      </c>
      <c r="H245" s="0" t="n">
        <v>-3.61033344268799</v>
      </c>
      <c r="I245" s="0" t="n">
        <v>18</v>
      </c>
      <c r="J245" s="0" t="n">
        <v>11.9582176208496</v>
      </c>
      <c r="K245" s="0" t="n">
        <v>4.40000009536743</v>
      </c>
      <c r="L245" s="0" t="n">
        <v>-0.458333015441895</v>
      </c>
      <c r="M245" s="0" t="n">
        <v>4.48895788192749</v>
      </c>
      <c r="N245" s="0" t="n">
        <v>0</v>
      </c>
      <c r="O245" s="0" t="n">
        <v>0</v>
      </c>
      <c r="P245" s="0" t="s">
        <v>144</v>
      </c>
      <c r="Q245" s="0" t="s">
        <v>141</v>
      </c>
      <c r="R245" s="0" t="n">
        <v>2</v>
      </c>
      <c r="S245" s="0" t="s">
        <v>161</v>
      </c>
      <c r="T245" s="0" t="n">
        <v>0</v>
      </c>
      <c r="U245" s="0" t="n">
        <v>156094.69</v>
      </c>
      <c r="V245" s="0" t="n">
        <v>0.00167841848451644</v>
      </c>
      <c r="W245" s="0" t="n">
        <v>665.526489257813</v>
      </c>
      <c r="X245" s="0" t="n">
        <v>0.00121121807023883</v>
      </c>
      <c r="Y245" s="0" t="n">
        <f aca="false">IF(ISNUMBER(C245),INDEX(Scorecard!$D$5:$D$12,SUMPRODUCT(--(Scorecard!$G$5:$G$11&lt;C245))+1),Scorecard!$D$13)</f>
        <v>2.19112706886128</v>
      </c>
      <c r="Z245" s="0" t="n">
        <f aca="false">IF(ISNUMBER(D245),INDEX(Scorecard!$D$14:$D$17,SUMPRODUCT(--(Scorecard!$G$14:$G$16&lt;D245))+1),Scorecard!$D$18)</f>
        <v>0.0505355481560174</v>
      </c>
      <c r="AA245" s="0" t="n">
        <f aca="false">IF(ISNUMBER(E245),INDEX(Scorecard!$D$19:$D$26,SUMPRODUCT(--(Scorecard!$G$19:$G$25&lt;E245))+1),Scorecard!$D$27)</f>
        <v>-0.0341578513653732</v>
      </c>
      <c r="AB245" s="0" t="n">
        <f aca="false">IF(ISNUMBER(F245),INDEX(Scorecard!$D$28:$D$35,SUMPRODUCT(--(Scorecard!$G$28:$G$34&lt;F245))+1),Scorecard!$D$36)</f>
        <v>-0.309727037437117</v>
      </c>
      <c r="AC245" s="0" t="n">
        <f aca="false">IF(ISNUMBER(H245),INDEX(Scorecard!$D$37:$D$44,SUMPRODUCT(--(Scorecard!$G$37:$G$43&lt;H245))+1),Scorecard!$D$45)</f>
        <v>1.35057635045042</v>
      </c>
      <c r="AD245" s="0" t="n">
        <f aca="false">IF(ISNUMBER(I245),INDEX(Scorecard!$D$46:$D$52,SUMPRODUCT(--(Scorecard!$G$46:$G$51&lt;I245))+1),Scorecard!$D$53)</f>
        <v>-0.114272400683245</v>
      </c>
      <c r="AE245" s="0" t="n">
        <f aca="false">IF(ISNUMBER(K245),INDEX(Scorecard!$D$54:$D$61,SUMPRODUCT(--(Scorecard!$G$54:$G$60&lt;K245))+1),Scorecard!$D$62)</f>
        <v>0.489050497890326</v>
      </c>
      <c r="AF245" s="0" t="n">
        <f aca="false">IF(ISNUMBER(L245),INDEX(Scorecard!$D$63:$D$68,SUMPRODUCT(--(Scorecard!$G$63:$G$67&lt;L245))+1),Scorecard!$D$69)</f>
        <v>0.322484508656054</v>
      </c>
      <c r="AG245" s="0" t="n">
        <f aca="false">Inputs!$B$10+Scorecard!$J$5*Y245+Scorecard!$J$6*Z245+Scorecard!$J$7*AA245+Scorecard!$J$8*AB245+Scorecard!$J$9*AC245+Scorecard!$J$10*AD245+Scorecard!$J$11*AE245+Scorecard!$J$12*AF245</f>
        <v>-6.18299724813588</v>
      </c>
      <c r="AH245" s="0" t="n">
        <f aca="false">MIN(1-Inputs!$B$13,MAX(Inputs!$B$13,1/(1+EXP(-(Inputs!$B$11*AG245+Inputs!$B$12)))))</f>
        <v>0.0016784185101072</v>
      </c>
      <c r="AI245" s="0" t="n">
        <f aca="false">Inputs!$B$9-Inputs!$B$8*AG245</f>
        <v>665.52646555882</v>
      </c>
      <c r="AJ245" s="0" t="n">
        <f aca="false">RANK(AH245,$AH$5:$AH$2004,0)+COUNTIF($AH$4:AH244,AH245)</f>
        <v>1765</v>
      </c>
      <c r="AK245" s="0" t="n">
        <f aca="false">IF(AJ245&lt;=Deciles!$B$5*(Deciles!$B$4+1),INT((AJ245-1)/(Deciles!$B$4+1))+1,Deciles!$B$5+INT((AJ245-1-Deciles!$B$5*(Deciles!$B$4+1))/Deciles!$B$4)+1)</f>
        <v>9</v>
      </c>
    </row>
    <row r="246" customFormat="false" ht="15" hidden="false" customHeight="false" outlineLevel="0" collapsed="false">
      <c r="A246" s="0" t="n">
        <v>6935</v>
      </c>
      <c r="B246" s="0" t="s">
        <v>152</v>
      </c>
      <c r="C246" s="0" t="n">
        <v>710</v>
      </c>
      <c r="D246" s="0" t="n">
        <v>69.2341384887695</v>
      </c>
      <c r="E246" s="0" t="n">
        <v>29.8915214538574</v>
      </c>
      <c r="F246" s="0" t="n">
        <v>31</v>
      </c>
      <c r="G246" s="0" t="n">
        <v>4.27600002288818</v>
      </c>
      <c r="H246" s="0" t="n">
        <v>-2.15733337402344</v>
      </c>
      <c r="I246" s="0" t="n">
        <v>131</v>
      </c>
      <c r="J246" s="0" t="n">
        <v>12.4105253219605</v>
      </c>
      <c r="K246" s="0" t="n">
        <v>4.19999980926514</v>
      </c>
      <c r="L246" s="0" t="n">
        <v>-0.458333492279053</v>
      </c>
      <c r="M246" s="0" t="n">
        <v>6.02961158752441</v>
      </c>
      <c r="N246" s="0" t="n">
        <v>0</v>
      </c>
      <c r="O246" s="0" t="n">
        <v>0</v>
      </c>
      <c r="P246" s="0" t="s">
        <v>140</v>
      </c>
      <c r="Q246" s="0" t="s">
        <v>141</v>
      </c>
      <c r="R246" s="0" t="n">
        <v>1</v>
      </c>
      <c r="S246" s="0" t="s">
        <v>156</v>
      </c>
      <c r="T246" s="0" t="n">
        <v>0</v>
      </c>
      <c r="U246" s="0" t="n">
        <v>245370.6</v>
      </c>
      <c r="V246" s="0" t="n">
        <v>0.0103124193847179</v>
      </c>
      <c r="W246" s="0" t="n">
        <v>616.156433105469</v>
      </c>
      <c r="X246" s="0" t="n">
        <v>0.00831427052617073</v>
      </c>
      <c r="Y246" s="0" t="n">
        <f aca="false">IF(ISNUMBER(C246),INDEX(Scorecard!$D$5:$D$12,SUMPRODUCT(--(Scorecard!$G$5:$G$11&lt;C246))+1),Scorecard!$D$13)</f>
        <v>-0.513000642971656</v>
      </c>
      <c r="Z246" s="0" t="n">
        <f aca="false">IF(ISNUMBER(D246),INDEX(Scorecard!$D$14:$D$17,SUMPRODUCT(--(Scorecard!$G$14:$G$16&lt;D246))+1),Scorecard!$D$18)</f>
        <v>0.128579646629417</v>
      </c>
      <c r="AA246" s="0" t="n">
        <f aca="false">IF(ISNUMBER(E246),INDEX(Scorecard!$D$19:$D$26,SUMPRODUCT(--(Scorecard!$G$19:$G$25&lt;E246))+1),Scorecard!$D$27)</f>
        <v>0.57899015159425</v>
      </c>
      <c r="AB246" s="0" t="n">
        <f aca="false">IF(ISNUMBER(F246),INDEX(Scorecard!$D$28:$D$35,SUMPRODUCT(--(Scorecard!$G$28:$G$34&lt;F246))+1),Scorecard!$D$36)</f>
        <v>0.126913191054783</v>
      </c>
      <c r="AC246" s="0" t="n">
        <f aca="false">IF(ISNUMBER(H246),INDEX(Scorecard!$D$37:$D$44,SUMPRODUCT(--(Scorecard!$G$37:$G$43&lt;H246))+1),Scorecard!$D$45)</f>
        <v>1.35057635045042</v>
      </c>
      <c r="AD246" s="0" t="n">
        <f aca="false">IF(ISNUMBER(I246),INDEX(Scorecard!$D$46:$D$52,SUMPRODUCT(--(Scorecard!$G$46:$G$51&lt;I246))+1),Scorecard!$D$53)</f>
        <v>0.818882373006414</v>
      </c>
      <c r="AE246" s="0" t="n">
        <f aca="false">IF(ISNUMBER(K246),INDEX(Scorecard!$D$54:$D$61,SUMPRODUCT(--(Scorecard!$G$54:$G$60&lt;K246))+1),Scorecard!$D$62)</f>
        <v>0.489050497890326</v>
      </c>
      <c r="AF246" s="0" t="n">
        <f aca="false">IF(ISNUMBER(L246),INDEX(Scorecard!$D$63:$D$68,SUMPRODUCT(--(Scorecard!$G$63:$G$67&lt;L246))+1),Scorecard!$D$69)</f>
        <v>0.322484508656054</v>
      </c>
      <c r="AG246" s="0" t="n">
        <f aca="false">Inputs!$B$10+Scorecard!$J$5*Y246+Scorecard!$J$6*Z246+Scorecard!$J$7*AA246+Scorecard!$J$8*AB246+Scorecard!$J$9*AC246+Scorecard!$J$10*AD246+Scorecard!$J$11*AE246+Scorecard!$J$12*AF246</f>
        <v>-4.47196201810241</v>
      </c>
      <c r="AH246" s="0" t="n">
        <f aca="false">MIN(1-Inputs!$B$13,MAX(Inputs!$B$13,1/(1+EXP(-(Inputs!$B$11*AG246+Inputs!$B$12)))))</f>
        <v>0.0103124191662407</v>
      </c>
      <c r="AI246" s="0" t="n">
        <f aca="false">Inputs!$B$9-Inputs!$B$8*AG246</f>
        <v>616.156424735709</v>
      </c>
      <c r="AJ246" s="0" t="n">
        <f aca="false">RANK(AH246,$AH$5:$AH$2004,0)+COUNTIF($AH$4:AH245,AH246)</f>
        <v>794</v>
      </c>
      <c r="AK246" s="0" t="n">
        <f aca="false">IF(AJ246&lt;=Deciles!$B$5*(Deciles!$B$4+1),INT((AJ246-1)/(Deciles!$B$4+1))+1,Deciles!$B$5+INT((AJ246-1-Deciles!$B$5*(Deciles!$B$4+1))/Deciles!$B$4)+1)</f>
        <v>4</v>
      </c>
    </row>
    <row r="247" customFormat="false" ht="15" hidden="false" customHeight="false" outlineLevel="0" collapsed="false">
      <c r="A247" s="0" t="n">
        <v>6950</v>
      </c>
      <c r="B247" s="0" t="s">
        <v>139</v>
      </c>
      <c r="C247" s="0" t="n">
        <v>757</v>
      </c>
      <c r="D247" s="0" t="n">
        <v>80</v>
      </c>
      <c r="E247" s="0" t="n">
        <v>77.2967529296875</v>
      </c>
      <c r="F247" s="0" t="n">
        <v>41</v>
      </c>
      <c r="G247" s="0" t="n">
        <v>3.28099989891052</v>
      </c>
      <c r="H247" s="0" t="n">
        <v>0.264333248138428</v>
      </c>
      <c r="I247" s="0" t="n">
        <v>7</v>
      </c>
      <c r="J247" s="0" t="n">
        <v>12.707353591919</v>
      </c>
      <c r="K247" s="0" t="n">
        <v>5.83333349227905</v>
      </c>
      <c r="L247" s="0" t="n">
        <v>-3.49999952316284</v>
      </c>
      <c r="M247" s="0" t="n">
        <v>2.30299806594849</v>
      </c>
      <c r="N247" s="0" t="n">
        <v>0</v>
      </c>
      <c r="O247" s="0" t="n">
        <v>0</v>
      </c>
      <c r="P247" s="0" t="s">
        <v>144</v>
      </c>
      <c r="Q247" s="0" t="s">
        <v>141</v>
      </c>
      <c r="R247" s="0" t="n">
        <v>1</v>
      </c>
      <c r="S247" s="0" t="s">
        <v>162</v>
      </c>
      <c r="T247" s="0" t="n">
        <v>0</v>
      </c>
      <c r="U247" s="0" t="n">
        <v>330166.8</v>
      </c>
      <c r="V247" s="0" t="n">
        <v>0.0105834538117051</v>
      </c>
      <c r="W247" s="0" t="n">
        <v>615.446899414063</v>
      </c>
      <c r="X247" s="0" t="n">
        <v>0.00853034853935242</v>
      </c>
      <c r="Y247" s="0" t="n">
        <f aca="false">IF(ISNUMBER(C247),INDEX(Scorecard!$D$5:$D$12,SUMPRODUCT(--(Scorecard!$G$5:$G$11&lt;C247))+1),Scorecard!$D$13)</f>
        <v>0.733188958177614</v>
      </c>
      <c r="Z247" s="0" t="n">
        <f aca="false">IF(ISNUMBER(D247),INDEX(Scorecard!$D$14:$D$17,SUMPRODUCT(--(Scorecard!$G$14:$G$16&lt;D247))+1),Scorecard!$D$18)</f>
        <v>0.0505355481560174</v>
      </c>
      <c r="AA247" s="0" t="n">
        <f aca="false">IF(ISNUMBER(E247),INDEX(Scorecard!$D$19:$D$26,SUMPRODUCT(--(Scorecard!$G$19:$G$25&lt;E247))+1),Scorecard!$D$27)</f>
        <v>-0.0341578513653732</v>
      </c>
      <c r="AB247" s="0" t="n">
        <f aca="false">IF(ISNUMBER(F247),INDEX(Scorecard!$D$28:$D$35,SUMPRODUCT(--(Scorecard!$G$28:$G$34&lt;F247))+1),Scorecard!$D$36)</f>
        <v>-0.132616866359722</v>
      </c>
      <c r="AC247" s="0" t="n">
        <f aca="false">IF(ISNUMBER(H247),INDEX(Scorecard!$D$37:$D$44,SUMPRODUCT(--(Scorecard!$G$37:$G$43&lt;H247))+1),Scorecard!$D$45)</f>
        <v>-0.0679520129233634</v>
      </c>
      <c r="AD247" s="0" t="n">
        <f aca="false">IF(ISNUMBER(I247),INDEX(Scorecard!$D$46:$D$52,SUMPRODUCT(--(Scorecard!$G$46:$G$51&lt;I247))+1),Scorecard!$D$53)</f>
        <v>-0.114272400683245</v>
      </c>
      <c r="AE247" s="0" t="n">
        <f aca="false">IF(ISNUMBER(K247),INDEX(Scorecard!$D$54:$D$61,SUMPRODUCT(--(Scorecard!$G$54:$G$60&lt;K247))+1),Scorecard!$D$62)</f>
        <v>0.0151758992857273</v>
      </c>
      <c r="AF247" s="0" t="n">
        <f aca="false">IF(ISNUMBER(L247),INDEX(Scorecard!$D$63:$D$68,SUMPRODUCT(--(Scorecard!$G$63:$G$67&lt;L247))+1),Scorecard!$D$69)</f>
        <v>-0.340582194386522</v>
      </c>
      <c r="AG247" s="0" t="n">
        <f aca="false">Inputs!$B$10+Scorecard!$J$5*Y247+Scorecard!$J$6*Z247+Scorecard!$J$7*AA247+Scorecard!$J$8*AB247+Scorecard!$J$9*AC247+Scorecard!$J$10*AD247+Scorecard!$J$11*AE247+Scorecard!$J$12*AF247</f>
        <v>-4.44737137375813</v>
      </c>
      <c r="AH247" s="0" t="n">
        <f aca="false">MIN(1-Inputs!$B$13,MAX(Inputs!$B$13,1/(1+EXP(-(Inputs!$B$11*AG247+Inputs!$B$12)))))</f>
        <v>0.0105834535817423</v>
      </c>
      <c r="AI247" s="0" t="n">
        <f aca="false">Inputs!$B$9-Inputs!$B$8*AG247</f>
        <v>615.446888722753</v>
      </c>
      <c r="AJ247" s="0" t="n">
        <f aca="false">RANK(AH247,$AH$5:$AH$2004,0)+COUNTIF($AH$4:AH246,AH247)</f>
        <v>776</v>
      </c>
      <c r="AK247" s="0" t="n">
        <f aca="false">IF(AJ247&lt;=Deciles!$B$5*(Deciles!$B$4+1),INT((AJ247-1)/(Deciles!$B$4+1))+1,Deciles!$B$5+INT((AJ247-1-Deciles!$B$5*(Deciles!$B$4+1))/Deciles!$B$4)+1)</f>
        <v>4</v>
      </c>
    </row>
    <row r="248" customFormat="false" ht="15" hidden="false" customHeight="false" outlineLevel="0" collapsed="false">
      <c r="A248" s="0" t="n">
        <v>7042</v>
      </c>
      <c r="B248" s="0" t="s">
        <v>152</v>
      </c>
      <c r="C248" s="0" t="n">
        <v>754</v>
      </c>
      <c r="D248" s="0" t="n">
        <v>87.6107330322266</v>
      </c>
      <c r="E248" s="0" t="n">
        <v>77.5270080566406</v>
      </c>
      <c r="F248" s="0" t="n">
        <v>30</v>
      </c>
      <c r="G248" s="0" t="n">
        <v>3.34800004959106</v>
      </c>
      <c r="H248" s="0" t="n">
        <v>-3.08533334732056</v>
      </c>
      <c r="I248" s="0" t="n">
        <v>22</v>
      </c>
      <c r="J248" s="0" t="n">
        <v>12.0049047470093</v>
      </c>
      <c r="K248" s="0" t="n">
        <v>3.70000004768372</v>
      </c>
      <c r="L248" s="0" t="n">
        <v>-0.458333253860474</v>
      </c>
      <c r="M248" s="0" t="n">
        <v>4.74415826797485</v>
      </c>
      <c r="N248" s="0" t="n">
        <v>0</v>
      </c>
      <c r="O248" s="0" t="n">
        <v>0</v>
      </c>
      <c r="P248" s="0" t="s">
        <v>144</v>
      </c>
      <c r="Q248" s="0" t="s">
        <v>141</v>
      </c>
      <c r="R248" s="0" t="n">
        <v>1</v>
      </c>
      <c r="S248" s="0" t="s">
        <v>147</v>
      </c>
      <c r="T248" s="0" t="n">
        <v>0</v>
      </c>
      <c r="U248" s="0" t="n">
        <v>163555.03</v>
      </c>
      <c r="V248" s="0" t="n">
        <v>0.00621558213606477</v>
      </c>
      <c r="W248" s="0" t="n">
        <v>629.970520019531</v>
      </c>
      <c r="X248" s="0" t="n">
        <v>0.00604043854400516</v>
      </c>
      <c r="Y248" s="0" t="n">
        <f aca="false">IF(ISNUMBER(C248),INDEX(Scorecard!$D$5:$D$12,SUMPRODUCT(--(Scorecard!$G$5:$G$11&lt;C248))+1),Scorecard!$D$13)</f>
        <v>0.733188958177614</v>
      </c>
      <c r="Z248" s="0" t="n">
        <f aca="false">IF(ISNUMBER(D248),INDEX(Scorecard!$D$14:$D$17,SUMPRODUCT(--(Scorecard!$G$14:$G$16&lt;D248))+1),Scorecard!$D$18)</f>
        <v>-0.361970872710667</v>
      </c>
      <c r="AA248" s="0" t="n">
        <f aca="false">IF(ISNUMBER(E248),INDEX(Scorecard!$D$19:$D$26,SUMPRODUCT(--(Scorecard!$G$19:$G$25&lt;E248))+1),Scorecard!$D$27)</f>
        <v>-0.0341578513653732</v>
      </c>
      <c r="AB248" s="0" t="n">
        <f aca="false">IF(ISNUMBER(F248),INDEX(Scorecard!$D$28:$D$35,SUMPRODUCT(--(Scorecard!$G$28:$G$34&lt;F248))+1),Scorecard!$D$36)</f>
        <v>0.126913191054783</v>
      </c>
      <c r="AC248" s="0" t="n">
        <f aca="false">IF(ISNUMBER(H248),INDEX(Scorecard!$D$37:$D$44,SUMPRODUCT(--(Scorecard!$G$37:$G$43&lt;H248))+1),Scorecard!$D$45)</f>
        <v>1.35057635045042</v>
      </c>
      <c r="AD248" s="0" t="n">
        <f aca="false">IF(ISNUMBER(I248),INDEX(Scorecard!$D$46:$D$52,SUMPRODUCT(--(Scorecard!$G$46:$G$51&lt;I248))+1),Scorecard!$D$53)</f>
        <v>-0.108777051091409</v>
      </c>
      <c r="AE248" s="0" t="n">
        <f aca="false">IF(ISNUMBER(K248),INDEX(Scorecard!$D$54:$D$61,SUMPRODUCT(--(Scorecard!$G$54:$G$60&lt;K248))+1),Scorecard!$D$62)</f>
        <v>0.489050497890326</v>
      </c>
      <c r="AF248" s="0" t="n">
        <f aca="false">IF(ISNUMBER(L248),INDEX(Scorecard!$D$63:$D$68,SUMPRODUCT(--(Scorecard!$G$63:$G$67&lt;L248))+1),Scorecard!$D$69)</f>
        <v>0.322484508656054</v>
      </c>
      <c r="AG248" s="0" t="n">
        <f aca="false">Inputs!$B$10+Scorecard!$J$5*Y248+Scorecard!$J$6*Z248+Scorecard!$J$7*AA248+Scorecard!$J$8*AB248+Scorecard!$J$9*AC248+Scorecard!$J$10*AD248+Scorecard!$J$11*AE248+Scorecard!$J$12*AF248</f>
        <v>-4.95072290457915</v>
      </c>
      <c r="AH248" s="0" t="n">
        <f aca="false">MIN(1-Inputs!$B$13,MAX(Inputs!$B$13,1/(1+EXP(-(Inputs!$B$11*AG248+Inputs!$B$12)))))</f>
        <v>0.00621558203736152</v>
      </c>
      <c r="AI248" s="0" t="n">
        <f aca="false">Inputs!$B$9-Inputs!$B$8*AG248</f>
        <v>629.970543869541</v>
      </c>
      <c r="AJ248" s="0" t="n">
        <f aca="false">RANK(AH248,$AH$5:$AH$2004,0)+COUNTIF($AH$4:AH247,AH248)</f>
        <v>1122</v>
      </c>
      <c r="AK248" s="0" t="n">
        <f aca="false">IF(AJ248&lt;=Deciles!$B$5*(Deciles!$B$4+1),INT((AJ248-1)/(Deciles!$B$4+1))+1,Deciles!$B$5+INT((AJ248-1-Deciles!$B$5*(Deciles!$B$4+1))/Deciles!$B$4)+1)</f>
        <v>6</v>
      </c>
    </row>
    <row r="249" customFormat="false" ht="15" hidden="false" customHeight="false" outlineLevel="0" collapsed="false">
      <c r="A249" s="0" t="n">
        <v>7053</v>
      </c>
      <c r="B249" s="0" t="s">
        <v>155</v>
      </c>
      <c r="C249" s="0" t="n">
        <v>754</v>
      </c>
      <c r="D249" s="0" t="n">
        <v>84.3194580078125</v>
      </c>
      <c r="E249" s="0" t="n">
        <v>79.8637924194336</v>
      </c>
      <c r="F249" s="0" t="n">
        <v>48</v>
      </c>
      <c r="G249" s="0" t="n">
        <v>3.24600005149841</v>
      </c>
      <c r="H249" s="0" t="n">
        <v>-2.48733305931091</v>
      </c>
      <c r="I249" s="0" t="n">
        <v>11</v>
      </c>
      <c r="J249" s="0" t="n">
        <v>11.4606199264526</v>
      </c>
      <c r="K249" s="0" t="n">
        <v>4.70833349227905</v>
      </c>
      <c r="L249" s="0" t="n">
        <v>-1.125</v>
      </c>
      <c r="M249" s="0" t="n">
        <v>3.98038673400879</v>
      </c>
      <c r="N249" s="0" t="n">
        <v>0</v>
      </c>
      <c r="O249" s="0" t="n">
        <v>0</v>
      </c>
      <c r="P249" s="0" t="s">
        <v>144</v>
      </c>
      <c r="Q249" s="0" t="s">
        <v>141</v>
      </c>
      <c r="R249" s="0" t="n">
        <v>1</v>
      </c>
      <c r="S249" s="0" t="s">
        <v>162</v>
      </c>
      <c r="T249" s="0" t="n">
        <v>0</v>
      </c>
      <c r="U249" s="0" t="n">
        <v>94903.92</v>
      </c>
      <c r="V249" s="0" t="n">
        <v>0.00992164481431246</v>
      </c>
      <c r="W249" s="0" t="n">
        <v>617.212585449219</v>
      </c>
      <c r="X249" s="0" t="n">
        <v>0.00962698832154274</v>
      </c>
      <c r="Y249" s="0" t="n">
        <f aca="false">IF(ISNUMBER(C249),INDEX(Scorecard!$D$5:$D$12,SUMPRODUCT(--(Scorecard!$G$5:$G$11&lt;C249))+1),Scorecard!$D$13)</f>
        <v>0.733188958177614</v>
      </c>
      <c r="Z249" s="0" t="n">
        <f aca="false">IF(ISNUMBER(D249),INDEX(Scorecard!$D$14:$D$17,SUMPRODUCT(--(Scorecard!$G$14:$G$16&lt;D249))+1),Scorecard!$D$18)</f>
        <v>0.0505355481560174</v>
      </c>
      <c r="AA249" s="0" t="n">
        <f aca="false">IF(ISNUMBER(E249),INDEX(Scorecard!$D$19:$D$26,SUMPRODUCT(--(Scorecard!$G$19:$G$25&lt;E249))+1),Scorecard!$D$27)</f>
        <v>-0.0341578513653732</v>
      </c>
      <c r="AB249" s="0" t="n">
        <f aca="false">IF(ISNUMBER(F249),INDEX(Scorecard!$D$28:$D$35,SUMPRODUCT(--(Scorecard!$G$28:$G$34&lt;F249))+1),Scorecard!$D$36)</f>
        <v>-0.400689107298307</v>
      </c>
      <c r="AC249" s="0" t="n">
        <f aca="false">IF(ISNUMBER(H249),INDEX(Scorecard!$D$37:$D$44,SUMPRODUCT(--(Scorecard!$G$37:$G$43&lt;H249))+1),Scorecard!$D$45)</f>
        <v>1.35057635045042</v>
      </c>
      <c r="AD249" s="0" t="n">
        <f aca="false">IF(ISNUMBER(I249),INDEX(Scorecard!$D$46:$D$52,SUMPRODUCT(--(Scorecard!$G$46:$G$51&lt;I249))+1),Scorecard!$D$53)</f>
        <v>-0.114272400683245</v>
      </c>
      <c r="AE249" s="0" t="n">
        <f aca="false">IF(ISNUMBER(K249),INDEX(Scorecard!$D$54:$D$61,SUMPRODUCT(--(Scorecard!$G$54:$G$60&lt;K249))+1),Scorecard!$D$62)</f>
        <v>0.409483001259379</v>
      </c>
      <c r="AF249" s="0" t="n">
        <f aca="false">IF(ISNUMBER(L249),INDEX(Scorecard!$D$63:$D$68,SUMPRODUCT(--(Scorecard!$G$63:$G$67&lt;L249))+1),Scorecard!$D$69)</f>
        <v>-0.340582194386522</v>
      </c>
      <c r="AG249" s="0" t="n">
        <f aca="false">Inputs!$B$10+Scorecard!$J$5*Y249+Scorecard!$J$6*Z249+Scorecard!$J$7*AA249+Scorecard!$J$8*AB249+Scorecard!$J$9*AC249+Scorecard!$J$10*AD249+Scorecard!$J$11*AE249+Scorecard!$J$12*AF249</f>
        <v>-4.50856639613041</v>
      </c>
      <c r="AH249" s="0" t="n">
        <f aca="false">MIN(1-Inputs!$B$13,MAX(Inputs!$B$13,1/(1+EXP(-(Inputs!$B$11*AG249+Inputs!$B$12)))))</f>
        <v>0.0099216448454414</v>
      </c>
      <c r="AI249" s="0" t="n">
        <f aca="false">Inputs!$B$9-Inputs!$B$8*AG249</f>
        <v>617.212603828825</v>
      </c>
      <c r="AJ249" s="0" t="n">
        <f aca="false">RANK(AH249,$AH$5:$AH$2004,0)+COUNTIF($AH$4:AH248,AH249)</f>
        <v>829</v>
      </c>
      <c r="AK249" s="0" t="n">
        <f aca="false">IF(AJ249&lt;=Deciles!$B$5*(Deciles!$B$4+1),INT((AJ249-1)/(Deciles!$B$4+1))+1,Deciles!$B$5+INT((AJ249-1-Deciles!$B$5*(Deciles!$B$4+1))/Deciles!$B$4)+1)</f>
        <v>5</v>
      </c>
    </row>
    <row r="250" customFormat="false" ht="15" hidden="false" customHeight="false" outlineLevel="0" collapsed="false">
      <c r="A250" s="0" t="n">
        <v>7080</v>
      </c>
      <c r="B250" s="0" t="s">
        <v>143</v>
      </c>
      <c r="C250" s="0" t="n">
        <v>714</v>
      </c>
      <c r="D250" s="0" t="n">
        <v>88.1772994995117</v>
      </c>
      <c r="E250" s="0" t="n">
        <v>77.8031158447266</v>
      </c>
      <c r="F250" s="0" t="n">
        <v>50</v>
      </c>
      <c r="G250" s="0" t="n">
        <v>4.75899982452393</v>
      </c>
      <c r="H250" s="0" t="n">
        <v>1.52566647529602</v>
      </c>
      <c r="I250" s="0" t="n">
        <v>31</v>
      </c>
      <c r="J250" s="0" t="n">
        <v>12.012490272522</v>
      </c>
      <c r="K250" s="0" t="n">
        <v>8.8333330154419</v>
      </c>
      <c r="L250" s="0" t="n">
        <v>5.0717945098877</v>
      </c>
      <c r="M250" s="0" t="n">
        <v>1.74300384521484</v>
      </c>
      <c r="N250" s="0" t="n">
        <v>0</v>
      </c>
      <c r="O250" s="0" t="n">
        <v>0</v>
      </c>
      <c r="P250" s="0" t="s">
        <v>140</v>
      </c>
      <c r="Q250" s="0" t="s">
        <v>141</v>
      </c>
      <c r="R250" s="0" t="n">
        <v>2</v>
      </c>
      <c r="S250" s="0" t="s">
        <v>148</v>
      </c>
      <c r="T250" s="0" t="n">
        <v>0</v>
      </c>
      <c r="U250" s="0" t="n">
        <v>164800.34</v>
      </c>
      <c r="V250" s="0" t="n">
        <v>0.0615376383066177</v>
      </c>
      <c r="W250" s="0" t="n">
        <v>566.373291015625</v>
      </c>
      <c r="X250" s="0" t="n">
        <v>0.0948552116751671</v>
      </c>
      <c r="Y250" s="0" t="n">
        <f aca="false">IF(ISNUMBER(C250),INDEX(Scorecard!$D$5:$D$12,SUMPRODUCT(--(Scorecard!$G$5:$G$11&lt;C250))+1),Scorecard!$D$13)</f>
        <v>-0.0290424113398221</v>
      </c>
      <c r="Z250" s="0" t="n">
        <f aca="false">IF(ISNUMBER(D250),INDEX(Scorecard!$D$14:$D$17,SUMPRODUCT(--(Scorecard!$G$14:$G$16&lt;D250))+1),Scorecard!$D$18)</f>
        <v>-0.361970872710667</v>
      </c>
      <c r="AA250" s="0" t="n">
        <f aca="false">IF(ISNUMBER(E250),INDEX(Scorecard!$D$19:$D$26,SUMPRODUCT(--(Scorecard!$G$19:$G$25&lt;E250))+1),Scorecard!$D$27)</f>
        <v>-0.0341578513653732</v>
      </c>
      <c r="AB250" s="0" t="n">
        <f aca="false">IF(ISNUMBER(F250),INDEX(Scorecard!$D$28:$D$35,SUMPRODUCT(--(Scorecard!$G$28:$G$34&lt;F250))+1),Scorecard!$D$36)</f>
        <v>-0.400689107298307</v>
      </c>
      <c r="AC250" s="0" t="n">
        <f aca="false">IF(ISNUMBER(H250),INDEX(Scorecard!$D$37:$D$44,SUMPRODUCT(--(Scorecard!$G$37:$G$43&lt;H250))+1),Scorecard!$D$45)</f>
        <v>-0.975503570149195</v>
      </c>
      <c r="AD250" s="0" t="n">
        <f aca="false">IF(ISNUMBER(I250),INDEX(Scorecard!$D$46:$D$52,SUMPRODUCT(--(Scorecard!$G$46:$G$51&lt;I250))+1),Scorecard!$D$53)</f>
        <v>0.123869379412532</v>
      </c>
      <c r="AE250" s="0" t="n">
        <f aca="false">IF(ISNUMBER(K250),INDEX(Scorecard!$D$54:$D$61,SUMPRODUCT(--(Scorecard!$G$54:$G$60&lt;K250))+1),Scorecard!$D$62)</f>
        <v>-0.541917179454542</v>
      </c>
      <c r="AF250" s="0" t="n">
        <f aca="false">IF(ISNUMBER(L250),INDEX(Scorecard!$D$63:$D$68,SUMPRODUCT(--(Scorecard!$G$63:$G$67&lt;L250))+1),Scorecard!$D$69)</f>
        <v>0.322484508656054</v>
      </c>
      <c r="AG250" s="0" t="n">
        <f aca="false">Inputs!$B$10+Scorecard!$J$5*Y250+Scorecard!$J$6*Z250+Scorecard!$J$7*AA250+Scorecard!$J$8*AB250+Scorecard!$J$9*AC250+Scorecard!$J$10*AD250+Scorecard!$J$11*AE250+Scorecard!$J$12*AF250</f>
        <v>-2.74660993829347</v>
      </c>
      <c r="AH250" s="0" t="n">
        <f aca="false">MIN(1-Inputs!$B$13,MAX(Inputs!$B$13,1/(1+EXP(-(Inputs!$B$11*AG250+Inputs!$B$12)))))</f>
        <v>0.0615376388444604</v>
      </c>
      <c r="AI250" s="0" t="n">
        <f aca="false">Inputs!$B$9-Inputs!$B$8*AG250</f>
        <v>566.373286949152</v>
      </c>
      <c r="AJ250" s="0" t="n">
        <f aca="false">RANK(AH250,$AH$5:$AH$2004,0)+COUNTIF($AH$4:AH249,AH250)</f>
        <v>112</v>
      </c>
      <c r="AK250" s="0" t="n">
        <f aca="false">IF(AJ250&lt;=Deciles!$B$5*(Deciles!$B$4+1),INT((AJ250-1)/(Deciles!$B$4+1))+1,Deciles!$B$5+INT((AJ250-1-Deciles!$B$5*(Deciles!$B$4+1))/Deciles!$B$4)+1)</f>
        <v>1</v>
      </c>
    </row>
    <row r="251" customFormat="false" ht="15" hidden="false" customHeight="false" outlineLevel="0" collapsed="false">
      <c r="A251" s="0" t="n">
        <v>7113</v>
      </c>
      <c r="B251" s="0" t="s">
        <v>157</v>
      </c>
      <c r="C251" s="0" t="n">
        <v>739</v>
      </c>
      <c r="D251" s="0" t="n">
        <v>96.8080673217773</v>
      </c>
      <c r="E251" s="0" t="n">
        <v>81.2892532348633</v>
      </c>
      <c r="F251" s="0" t="n">
        <v>37</v>
      </c>
      <c r="G251" s="0" t="n">
        <v>3.98099994659424</v>
      </c>
      <c r="H251" s="0" t="n">
        <v>0.0976665019989014</v>
      </c>
      <c r="I251" s="0" t="n">
        <v>40</v>
      </c>
      <c r="J251" s="0" t="n">
        <v>12.114725112915</v>
      </c>
      <c r="K251" s="0" t="n">
        <v>3.92307686805725</v>
      </c>
      <c r="L251" s="0" t="n">
        <v>-0.276922941207886</v>
      </c>
      <c r="M251" s="0" t="n">
        <v>3.18022561073303</v>
      </c>
      <c r="N251" s="0" t="n">
        <v>0</v>
      </c>
      <c r="O251" s="0" t="n">
        <v>0</v>
      </c>
      <c r="P251" s="0" t="s">
        <v>144</v>
      </c>
      <c r="Q251" s="0" t="s">
        <v>141</v>
      </c>
      <c r="R251" s="0" t="n">
        <v>1</v>
      </c>
      <c r="S251" s="0" t="s">
        <v>159</v>
      </c>
      <c r="T251" s="0" t="n">
        <v>0</v>
      </c>
      <c r="U251" s="0" t="n">
        <v>182540.17</v>
      </c>
      <c r="V251" s="0" t="n">
        <v>0.00825656019151211</v>
      </c>
      <c r="W251" s="0" t="n">
        <v>622.230041503906</v>
      </c>
      <c r="X251" s="0" t="n">
        <v>0.00497953733429313</v>
      </c>
      <c r="Y251" s="0" t="n">
        <f aca="false">IF(ISNUMBER(C251),INDEX(Scorecard!$D$5:$D$12,SUMPRODUCT(--(Scorecard!$G$5:$G$11&lt;C251))+1),Scorecard!$D$13)</f>
        <v>0.488358159108655</v>
      </c>
      <c r="Z251" s="0" t="n">
        <f aca="false">IF(ISNUMBER(D251),INDEX(Scorecard!$D$14:$D$17,SUMPRODUCT(--(Scorecard!$G$14:$G$16&lt;D251))+1),Scorecard!$D$18)</f>
        <v>-0.361970872710667</v>
      </c>
      <c r="AA251" s="0" t="n">
        <f aca="false">IF(ISNUMBER(E251),INDEX(Scorecard!$D$19:$D$26,SUMPRODUCT(--(Scorecard!$G$19:$G$25&lt;E251))+1),Scorecard!$D$27)</f>
        <v>-0.0341578513653732</v>
      </c>
      <c r="AB251" s="0" t="n">
        <f aca="false">IF(ISNUMBER(F251),INDEX(Scorecard!$D$28:$D$35,SUMPRODUCT(--(Scorecard!$G$28:$G$34&lt;F251))+1),Scorecard!$D$36)</f>
        <v>-0.0008456427959252</v>
      </c>
      <c r="AC251" s="0" t="n">
        <f aca="false">IF(ISNUMBER(H251),INDEX(Scorecard!$D$37:$D$44,SUMPRODUCT(--(Scorecard!$G$37:$G$43&lt;H251))+1),Scorecard!$D$45)</f>
        <v>0.102184252677548</v>
      </c>
      <c r="AD251" s="0" t="n">
        <f aca="false">IF(ISNUMBER(I251),INDEX(Scorecard!$D$46:$D$52,SUMPRODUCT(--(Scorecard!$G$46:$G$51&lt;I251))+1),Scorecard!$D$53)</f>
        <v>0.569875412099532</v>
      </c>
      <c r="AE251" s="0" t="n">
        <f aca="false">IF(ISNUMBER(K251),INDEX(Scorecard!$D$54:$D$61,SUMPRODUCT(--(Scorecard!$G$54:$G$60&lt;K251))+1),Scorecard!$D$62)</f>
        <v>0.489050497890326</v>
      </c>
      <c r="AF251" s="0" t="n">
        <f aca="false">IF(ISNUMBER(L251),INDEX(Scorecard!$D$63:$D$68,SUMPRODUCT(--(Scorecard!$G$63:$G$67&lt;L251))+1),Scorecard!$D$69)</f>
        <v>0.322484508656054</v>
      </c>
      <c r="AG251" s="0" t="n">
        <f aca="false">Inputs!$B$10+Scorecard!$J$5*Y251+Scorecard!$J$6*Z251+Scorecard!$J$7*AA251+Scorecard!$J$8*AB251+Scorecard!$J$9*AC251+Scorecard!$J$10*AD251+Scorecard!$J$11*AE251+Scorecard!$J$12*AF251</f>
        <v>-4.68245822055145</v>
      </c>
      <c r="AH251" s="0" t="n">
        <f aca="false">MIN(1-Inputs!$B$13,MAX(Inputs!$B$13,1/(1+EXP(-(Inputs!$B$11*AG251+Inputs!$B$12)))))</f>
        <v>0.0082565603934313</v>
      </c>
      <c r="AI251" s="0" t="n">
        <f aca="false">Inputs!$B$9-Inputs!$B$8*AG251</f>
        <v>622.230061283692</v>
      </c>
      <c r="AJ251" s="0" t="n">
        <f aca="false">RANK(AH251,$AH$5:$AH$2004,0)+COUNTIF($AH$4:AH250,AH251)</f>
        <v>943</v>
      </c>
      <c r="AK251" s="0" t="n">
        <f aca="false">IF(AJ251&lt;=Deciles!$B$5*(Deciles!$B$4+1),INT((AJ251-1)/(Deciles!$B$4+1))+1,Deciles!$B$5+INT((AJ251-1-Deciles!$B$5*(Deciles!$B$4+1))/Deciles!$B$4)+1)</f>
        <v>5</v>
      </c>
    </row>
    <row r="252" customFormat="false" ht="15" hidden="false" customHeight="false" outlineLevel="0" collapsed="false">
      <c r="A252" s="0" t="n">
        <v>7165</v>
      </c>
      <c r="B252" s="0" t="s">
        <v>143</v>
      </c>
      <c r="C252" s="0" t="n">
        <v>805</v>
      </c>
      <c r="D252" s="0" t="n">
        <v>80</v>
      </c>
      <c r="E252" s="0" t="n">
        <v>79.3839416503906</v>
      </c>
      <c r="F252" s="0" t="n">
        <v>48</v>
      </c>
      <c r="G252" s="0" t="n">
        <v>3.65799999237061</v>
      </c>
      <c r="H252" s="0" t="n">
        <v>0.4246666431427</v>
      </c>
      <c r="I252" s="0" t="n">
        <v>5</v>
      </c>
      <c r="J252" s="0" t="n">
        <v>12.2634792327881</v>
      </c>
      <c r="K252" s="0" t="n">
        <v>9.03333377838135</v>
      </c>
      <c r="L252" s="0" t="n">
        <v>5.07179546356201</v>
      </c>
      <c r="M252" s="0" t="n">
        <v>2.46950244903565</v>
      </c>
      <c r="N252" s="0" t="n">
        <v>0</v>
      </c>
      <c r="O252" s="0" t="n">
        <v>0</v>
      </c>
      <c r="P252" s="0" t="s">
        <v>144</v>
      </c>
      <c r="Q252" s="0" t="s">
        <v>141</v>
      </c>
      <c r="R252" s="0" t="n">
        <v>1</v>
      </c>
      <c r="S252" s="0" t="s">
        <v>156</v>
      </c>
      <c r="T252" s="0" t="n">
        <v>0</v>
      </c>
      <c r="U252" s="0" t="n">
        <v>211817.2</v>
      </c>
      <c r="V252" s="0" t="n">
        <v>0.00486568734049797</v>
      </c>
      <c r="W252" s="0" t="n">
        <v>636.633972167969</v>
      </c>
      <c r="X252" s="0" t="n">
        <v>0.00160842877812684</v>
      </c>
      <c r="Y252" s="0" t="n">
        <f aca="false">IF(ISNUMBER(C252),INDEX(Scorecard!$D$5:$D$12,SUMPRODUCT(--(Scorecard!$G$5:$G$11&lt;C252))+1),Scorecard!$D$13)</f>
        <v>2.19112706886128</v>
      </c>
      <c r="Z252" s="0" t="n">
        <f aca="false">IF(ISNUMBER(D252),INDEX(Scorecard!$D$14:$D$17,SUMPRODUCT(--(Scorecard!$G$14:$G$16&lt;D252))+1),Scorecard!$D$18)</f>
        <v>0.0505355481560174</v>
      </c>
      <c r="AA252" s="0" t="n">
        <f aca="false">IF(ISNUMBER(E252),INDEX(Scorecard!$D$19:$D$26,SUMPRODUCT(--(Scorecard!$G$19:$G$25&lt;E252))+1),Scorecard!$D$27)</f>
        <v>-0.0341578513653732</v>
      </c>
      <c r="AB252" s="0" t="n">
        <f aca="false">IF(ISNUMBER(F252),INDEX(Scorecard!$D$28:$D$35,SUMPRODUCT(--(Scorecard!$G$28:$G$34&lt;F252))+1),Scorecard!$D$36)</f>
        <v>-0.400689107298307</v>
      </c>
      <c r="AC252" s="0" t="n">
        <f aca="false">IF(ISNUMBER(H252),INDEX(Scorecard!$D$37:$D$44,SUMPRODUCT(--(Scorecard!$G$37:$G$43&lt;H252))+1),Scorecard!$D$45)</f>
        <v>-0.271229676926091</v>
      </c>
      <c r="AD252" s="0" t="n">
        <f aca="false">IF(ISNUMBER(I252),INDEX(Scorecard!$D$46:$D$52,SUMPRODUCT(--(Scorecard!$G$46:$G$51&lt;I252))+1),Scorecard!$D$53)</f>
        <v>-0.161534840507194</v>
      </c>
      <c r="AE252" s="0" t="n">
        <f aca="false">IF(ISNUMBER(K252),INDEX(Scorecard!$D$54:$D$61,SUMPRODUCT(--(Scorecard!$G$54:$G$60&lt;K252))+1),Scorecard!$D$62)</f>
        <v>-0.541917179454542</v>
      </c>
      <c r="AF252" s="0" t="n">
        <f aca="false">IF(ISNUMBER(L252),INDEX(Scorecard!$D$63:$D$68,SUMPRODUCT(--(Scorecard!$G$63:$G$67&lt;L252))+1),Scorecard!$D$69)</f>
        <v>0.322484508656054</v>
      </c>
      <c r="AG252" s="0" t="n">
        <f aca="false">Inputs!$B$10+Scorecard!$J$5*Y252+Scorecard!$J$6*Z252+Scorecard!$J$7*AA252+Scorecard!$J$8*AB252+Scorecard!$J$9*AC252+Scorecard!$J$10*AD252+Scorecard!$J$11*AE252+Scorecard!$J$12*AF252</f>
        <v>-5.1816601895749</v>
      </c>
      <c r="AH252" s="0" t="n">
        <f aca="false">MIN(1-Inputs!$B$13,MAX(Inputs!$B$13,1/(1+EXP(-(Inputs!$B$11*AG252+Inputs!$B$12)))))</f>
        <v>0.00486568746875808</v>
      </c>
      <c r="AI252" s="0" t="n">
        <f aca="false">Inputs!$B$9-Inputs!$B$8*AG252</f>
        <v>636.633985385935</v>
      </c>
      <c r="AJ252" s="0" t="n">
        <f aca="false">RANK(AH252,$AH$5:$AH$2004,0)+COUNTIF($AH$4:AH251,AH252)</f>
        <v>1271</v>
      </c>
      <c r="AK252" s="0" t="n">
        <f aca="false">IF(AJ252&lt;=Deciles!$B$5*(Deciles!$B$4+1),INT((AJ252-1)/(Deciles!$B$4+1))+1,Deciles!$B$5+INT((AJ252-1-Deciles!$B$5*(Deciles!$B$4+1))/Deciles!$B$4)+1)</f>
        <v>7</v>
      </c>
    </row>
    <row r="253" customFormat="false" ht="15" hidden="false" customHeight="false" outlineLevel="0" collapsed="false">
      <c r="A253" s="0" t="n">
        <v>7174</v>
      </c>
      <c r="B253" s="0" t="s">
        <v>157</v>
      </c>
      <c r="C253" s="0" t="n">
        <v>791</v>
      </c>
      <c r="D253" s="0" t="n">
        <v>81.2634963989258</v>
      </c>
      <c r="E253" s="0" t="n">
        <v>53.4648132324219</v>
      </c>
      <c r="F253" s="0" t="n">
        <v>48</v>
      </c>
      <c r="G253" s="0" t="n">
        <v>3.74399995803833</v>
      </c>
      <c r="H253" s="0" t="n">
        <v>-0.139333486557007</v>
      </c>
      <c r="I253" s="0" t="n">
        <v>62</v>
      </c>
      <c r="J253" s="0" t="n">
        <v>11.4003658294678</v>
      </c>
      <c r="K253" s="0" t="n">
        <v>4.42307710647583</v>
      </c>
      <c r="L253" s="0" t="n">
        <v>-0.276922702789307</v>
      </c>
      <c r="M253" s="0" t="n">
        <v>5.74976253509522</v>
      </c>
      <c r="N253" s="0" t="n">
        <v>0</v>
      </c>
      <c r="O253" s="0" t="n">
        <v>0</v>
      </c>
      <c r="P253" s="0" t="s">
        <v>144</v>
      </c>
      <c r="Q253" s="0" t="s">
        <v>141</v>
      </c>
      <c r="R253" s="0" t="n">
        <v>2</v>
      </c>
      <c r="S253" s="0" t="s">
        <v>149</v>
      </c>
      <c r="T253" s="0" t="n">
        <v>0</v>
      </c>
      <c r="U253" s="0" t="n">
        <v>89354.375</v>
      </c>
      <c r="V253" s="0" t="n">
        <v>0.00129442650359124</v>
      </c>
      <c r="W253" s="0" t="n">
        <v>672.567749023438</v>
      </c>
      <c r="X253" s="0" t="n">
        <v>0.00187965109944344</v>
      </c>
      <c r="Y253" s="0" t="n">
        <f aca="false">IF(ISNUMBER(C253),INDEX(Scorecard!$D$5:$D$12,SUMPRODUCT(--(Scorecard!$G$5:$G$11&lt;C253))+1),Scorecard!$D$13)</f>
        <v>2.19112706886128</v>
      </c>
      <c r="Z253" s="0" t="n">
        <f aca="false">IF(ISNUMBER(D253),INDEX(Scorecard!$D$14:$D$17,SUMPRODUCT(--(Scorecard!$G$14:$G$16&lt;D253))+1),Scorecard!$D$18)</f>
        <v>0.0505355481560174</v>
      </c>
      <c r="AA253" s="0" t="n">
        <f aca="false">IF(ISNUMBER(E253),INDEX(Scorecard!$D$19:$D$26,SUMPRODUCT(--(Scorecard!$G$19:$G$25&lt;E253))+1),Scorecard!$D$27)</f>
        <v>0.57899015159425</v>
      </c>
      <c r="AB253" s="0" t="n">
        <f aca="false">IF(ISNUMBER(F253),INDEX(Scorecard!$D$28:$D$35,SUMPRODUCT(--(Scorecard!$G$28:$G$34&lt;F253))+1),Scorecard!$D$36)</f>
        <v>-0.400689107298307</v>
      </c>
      <c r="AC253" s="0" t="n">
        <f aca="false">IF(ISNUMBER(H253),INDEX(Scorecard!$D$37:$D$44,SUMPRODUCT(--(Scorecard!$G$37:$G$43&lt;H253))+1),Scorecard!$D$45)</f>
        <v>0.330501541082344</v>
      </c>
      <c r="AD253" s="0" t="n">
        <f aca="false">IF(ISNUMBER(I253),INDEX(Scorecard!$D$46:$D$52,SUMPRODUCT(--(Scorecard!$G$46:$G$51&lt;I253))+1),Scorecard!$D$53)</f>
        <v>0.818882373006414</v>
      </c>
      <c r="AE253" s="0" t="n">
        <f aca="false">IF(ISNUMBER(K253),INDEX(Scorecard!$D$54:$D$61,SUMPRODUCT(--(Scorecard!$G$54:$G$60&lt;K253))+1),Scorecard!$D$62)</f>
        <v>0.409483001259379</v>
      </c>
      <c r="AF253" s="0" t="n">
        <f aca="false">IF(ISNUMBER(L253),INDEX(Scorecard!$D$63:$D$68,SUMPRODUCT(--(Scorecard!$G$63:$G$67&lt;L253))+1),Scorecard!$D$69)</f>
        <v>0.322484508656054</v>
      </c>
      <c r="AG253" s="0" t="n">
        <f aca="false">Inputs!$B$10+Scorecard!$J$5*Y253+Scorecard!$J$6*Z253+Scorecard!$J$7*AA253+Scorecard!$J$8*AB253+Scorecard!$J$9*AC253+Scorecard!$J$10*AD253+Scorecard!$J$11*AE253+Scorecard!$J$12*AF253</f>
        <v>-6.42702864692816</v>
      </c>
      <c r="AH253" s="0" t="n">
        <f aca="false">MIN(1-Inputs!$B$13,MAX(Inputs!$B$13,1/(1+EXP(-(Inputs!$B$11*AG253+Inputs!$B$12)))))</f>
        <v>0.00129442654352778</v>
      </c>
      <c r="AI253" s="0" t="n">
        <f aca="false">Inputs!$B$9-Inputs!$B$8*AG253</f>
        <v>672.567723335997</v>
      </c>
      <c r="AJ253" s="0" t="n">
        <f aca="false">RANK(AH253,$AH$5:$AH$2004,0)+COUNTIF($AH$4:AH252,AH253)</f>
        <v>1846</v>
      </c>
      <c r="AK253" s="0" t="n">
        <f aca="false">IF(AJ253&lt;=Deciles!$B$5*(Deciles!$B$4+1),INT((AJ253-1)/(Deciles!$B$4+1))+1,Deciles!$B$5+INT((AJ253-1-Deciles!$B$5*(Deciles!$B$4+1))/Deciles!$B$4)+1)</f>
        <v>10</v>
      </c>
    </row>
    <row r="254" customFormat="false" ht="15" hidden="false" customHeight="false" outlineLevel="0" collapsed="false">
      <c r="A254" s="0" t="n">
        <v>7175</v>
      </c>
      <c r="B254" s="0" t="s">
        <v>139</v>
      </c>
      <c r="C254" s="0" t="n">
        <v>764</v>
      </c>
      <c r="D254" s="0" t="n">
        <v>80</v>
      </c>
      <c r="E254" s="0" t="n">
        <v>78.921272277832</v>
      </c>
      <c r="F254" s="0" t="n">
        <v>36</v>
      </c>
      <c r="G254" s="0" t="n">
        <v>3.05299997329712</v>
      </c>
      <c r="H254" s="0" t="n">
        <v>0.0363333225250244</v>
      </c>
      <c r="I254" s="0" t="n">
        <v>2</v>
      </c>
      <c r="J254" s="0" t="n">
        <v>13.1490411758423</v>
      </c>
      <c r="K254" s="0" t="n">
        <v>6.13333320617676</v>
      </c>
      <c r="L254" s="0" t="n">
        <v>-3.5</v>
      </c>
      <c r="M254" s="0" t="n">
        <v>3.62166213989258</v>
      </c>
      <c r="N254" s="0" t="n">
        <v>0</v>
      </c>
      <c r="O254" s="0" t="n">
        <v>0</v>
      </c>
      <c r="P254" s="0" t="s">
        <v>144</v>
      </c>
      <c r="Q254" s="0" t="s">
        <v>141</v>
      </c>
      <c r="R254" s="0" t="n">
        <v>2</v>
      </c>
      <c r="S254" s="0" t="s">
        <v>149</v>
      </c>
      <c r="T254" s="0" t="n">
        <v>0</v>
      </c>
      <c r="U254" s="0" t="n">
        <v>513518.3</v>
      </c>
      <c r="V254" s="0" t="n">
        <v>0.00532675860449672</v>
      </c>
      <c r="W254" s="0" t="n">
        <v>634.171203613281</v>
      </c>
      <c r="X254" s="0" t="n">
        <v>0.00394053058698773</v>
      </c>
      <c r="Y254" s="0" t="n">
        <f aca="false">IF(ISNUMBER(C254),INDEX(Scorecard!$D$5:$D$12,SUMPRODUCT(--(Scorecard!$G$5:$G$11&lt;C254))+1),Scorecard!$D$13)</f>
        <v>1.23750384304241</v>
      </c>
      <c r="Z254" s="0" t="n">
        <f aca="false">IF(ISNUMBER(D254),INDEX(Scorecard!$D$14:$D$17,SUMPRODUCT(--(Scorecard!$G$14:$G$16&lt;D254))+1),Scorecard!$D$18)</f>
        <v>0.0505355481560174</v>
      </c>
      <c r="AA254" s="0" t="n">
        <f aca="false">IF(ISNUMBER(E254),INDEX(Scorecard!$D$19:$D$26,SUMPRODUCT(--(Scorecard!$G$19:$G$25&lt;E254))+1),Scorecard!$D$27)</f>
        <v>-0.0341578513653732</v>
      </c>
      <c r="AB254" s="0" t="n">
        <f aca="false">IF(ISNUMBER(F254),INDEX(Scorecard!$D$28:$D$35,SUMPRODUCT(--(Scorecard!$G$28:$G$34&lt;F254))+1),Scorecard!$D$36)</f>
        <v>-0.0008456427959252</v>
      </c>
      <c r="AC254" s="0" t="n">
        <f aca="false">IF(ISNUMBER(H254),INDEX(Scorecard!$D$37:$D$44,SUMPRODUCT(--(Scorecard!$G$37:$G$43&lt;H254))+1),Scorecard!$D$45)</f>
        <v>0.330501541082344</v>
      </c>
      <c r="AD254" s="0" t="n">
        <f aca="false">IF(ISNUMBER(I254),INDEX(Scorecard!$D$46:$D$52,SUMPRODUCT(--(Scorecard!$G$46:$G$51&lt;I254))+1),Scorecard!$D$53)</f>
        <v>-0.161534840507194</v>
      </c>
      <c r="AE254" s="0" t="n">
        <f aca="false">IF(ISNUMBER(K254),INDEX(Scorecard!$D$54:$D$61,SUMPRODUCT(--(Scorecard!$G$54:$G$60&lt;K254))+1),Scorecard!$D$62)</f>
        <v>0.0151758992857273</v>
      </c>
      <c r="AF254" s="0" t="n">
        <f aca="false">IF(ISNUMBER(L254),INDEX(Scorecard!$D$63:$D$68,SUMPRODUCT(--(Scorecard!$G$63:$G$67&lt;L254))+1),Scorecard!$D$69)</f>
        <v>-0.340582194386522</v>
      </c>
      <c r="AG254" s="0" t="n">
        <f aca="false">Inputs!$B$10+Scorecard!$J$5*Y254+Scorecard!$J$6*Z254+Scorecard!$J$7*AA254+Scorecard!$J$8*AB254+Scorecard!$J$9*AC254+Scorecard!$J$10*AD254+Scorecard!$J$11*AE254+Scorecard!$J$12*AF254</f>
        <v>-5.09630615764715</v>
      </c>
      <c r="AH254" s="0" t="n">
        <f aca="false">MIN(1-Inputs!$B$13,MAX(Inputs!$B$13,1/(1+EXP(-(Inputs!$B$11*AG254+Inputs!$B$12)))))</f>
        <v>0.00532675870106378</v>
      </c>
      <c r="AI254" s="0" t="n">
        <f aca="false">Inputs!$B$9-Inputs!$B$8*AG254</f>
        <v>634.171188614294</v>
      </c>
      <c r="AJ254" s="0" t="n">
        <f aca="false">RANK(AH254,$AH$5:$AH$2004,0)+COUNTIF($AH$4:AH253,AH254)</f>
        <v>1213</v>
      </c>
      <c r="AK254" s="0" t="n">
        <f aca="false">IF(AJ254&lt;=Deciles!$B$5*(Deciles!$B$4+1),INT((AJ254-1)/(Deciles!$B$4+1))+1,Deciles!$B$5+INT((AJ254-1-Deciles!$B$5*(Deciles!$B$4+1))/Deciles!$B$4)+1)</f>
        <v>7</v>
      </c>
    </row>
    <row r="255" customFormat="false" ht="15" hidden="false" customHeight="false" outlineLevel="0" collapsed="false">
      <c r="A255" s="0" t="n">
        <v>7181</v>
      </c>
      <c r="B255" s="0" t="s">
        <v>143</v>
      </c>
      <c r="C255" s="0" t="n">
        <v>760</v>
      </c>
      <c r="D255" s="0" t="n">
        <v>85.8982543945313</v>
      </c>
      <c r="E255" s="0" t="n">
        <v>62.6131706237793</v>
      </c>
      <c r="F255" s="0" t="n">
        <v>37</v>
      </c>
      <c r="G255" s="0" t="n">
        <v>4.33500003814697</v>
      </c>
      <c r="H255" s="0" t="n">
        <v>1.10166668891907</v>
      </c>
      <c r="I255" s="0" t="n">
        <v>53</v>
      </c>
      <c r="J255" s="0" t="n">
        <v>11.9728832244873</v>
      </c>
      <c r="K255" s="0" t="n">
        <v>9.63333320617676</v>
      </c>
      <c r="L255" s="0" t="n">
        <v>5.0717945098877</v>
      </c>
      <c r="M255" s="0" t="n">
        <v>2.57371878623962</v>
      </c>
      <c r="N255" s="0" t="n">
        <v>0</v>
      </c>
      <c r="O255" s="0" t="n">
        <v>0</v>
      </c>
      <c r="P255" s="0" t="s">
        <v>144</v>
      </c>
      <c r="Q255" s="0" t="s">
        <v>141</v>
      </c>
      <c r="R255" s="0" t="n">
        <v>1</v>
      </c>
      <c r="S255" s="0" t="s">
        <v>149</v>
      </c>
      <c r="T255" s="0" t="n">
        <v>0</v>
      </c>
      <c r="U255" s="0" t="n">
        <v>158400.66</v>
      </c>
      <c r="V255" s="0" t="n">
        <v>0.0102313673123717</v>
      </c>
      <c r="W255" s="0" t="n">
        <v>616.372192382813</v>
      </c>
      <c r="X255" s="0" t="n">
        <v>0.00688090175390244</v>
      </c>
      <c r="Y255" s="0" t="n">
        <f aca="false">IF(ISNUMBER(C255),INDEX(Scorecard!$D$5:$D$12,SUMPRODUCT(--(Scorecard!$G$5:$G$11&lt;C255))+1),Scorecard!$D$13)</f>
        <v>0.733188958177614</v>
      </c>
      <c r="Z255" s="0" t="n">
        <f aca="false">IF(ISNUMBER(D255),INDEX(Scorecard!$D$14:$D$17,SUMPRODUCT(--(Scorecard!$G$14:$G$16&lt;D255))+1),Scorecard!$D$18)</f>
        <v>0.0505355481560174</v>
      </c>
      <c r="AA255" s="0" t="n">
        <f aca="false">IF(ISNUMBER(E255),INDEX(Scorecard!$D$19:$D$26,SUMPRODUCT(--(Scorecard!$G$19:$G$25&lt;E255))+1),Scorecard!$D$27)</f>
        <v>0.233621608745691</v>
      </c>
      <c r="AB255" s="0" t="n">
        <f aca="false">IF(ISNUMBER(F255),INDEX(Scorecard!$D$28:$D$35,SUMPRODUCT(--(Scorecard!$G$28:$G$34&lt;F255))+1),Scorecard!$D$36)</f>
        <v>-0.0008456427959252</v>
      </c>
      <c r="AC255" s="0" t="n">
        <f aca="false">IF(ISNUMBER(H255),INDEX(Scorecard!$D$37:$D$44,SUMPRODUCT(--(Scorecard!$G$37:$G$43&lt;H255))+1),Scorecard!$D$45)</f>
        <v>-0.975503570149195</v>
      </c>
      <c r="AD255" s="0" t="n">
        <f aca="false">IF(ISNUMBER(I255),INDEX(Scorecard!$D$46:$D$52,SUMPRODUCT(--(Scorecard!$G$46:$G$51&lt;I255))+1),Scorecard!$D$53)</f>
        <v>0.818882373006414</v>
      </c>
      <c r="AE255" s="0" t="n">
        <f aca="false">IF(ISNUMBER(K255),INDEX(Scorecard!$D$54:$D$61,SUMPRODUCT(--(Scorecard!$G$54:$G$60&lt;K255))+1),Scorecard!$D$62)</f>
        <v>-0.541917179454542</v>
      </c>
      <c r="AF255" s="0" t="n">
        <f aca="false">IF(ISNUMBER(L255),INDEX(Scorecard!$D$63:$D$68,SUMPRODUCT(--(Scorecard!$G$63:$G$67&lt;L255))+1),Scorecard!$D$69)</f>
        <v>0.322484508656054</v>
      </c>
      <c r="AG255" s="0" t="n">
        <f aca="false">Inputs!$B$10+Scorecard!$J$5*Y255+Scorecard!$J$6*Z255+Scorecard!$J$7*AA255+Scorecard!$J$8*AB255+Scorecard!$J$9*AC255+Scorecard!$J$10*AD255+Scorecard!$J$11*AE255+Scorecard!$J$12*AF255</f>
        <v>-4.47944005931241</v>
      </c>
      <c r="AH255" s="0" t="n">
        <f aca="false">MIN(1-Inputs!$B$13,MAX(Inputs!$B$13,1/(1+EXP(-(Inputs!$B$11*AG255+Inputs!$B$12)))))</f>
        <v>0.0102313675841473</v>
      </c>
      <c r="AI255" s="0" t="n">
        <f aca="false">Inputs!$B$9-Inputs!$B$8*AG255</f>
        <v>616.372195395093</v>
      </c>
      <c r="AJ255" s="0" t="n">
        <f aca="false">RANK(AH255,$AH$5:$AH$2004,0)+COUNTIF($AH$4:AH254,AH255)</f>
        <v>802</v>
      </c>
      <c r="AK255" s="0" t="n">
        <f aca="false">IF(AJ255&lt;=Deciles!$B$5*(Deciles!$B$4+1),INT((AJ255-1)/(Deciles!$B$4+1))+1,Deciles!$B$5+INT((AJ255-1-Deciles!$B$5*(Deciles!$B$4+1))/Deciles!$B$4)+1)</f>
        <v>5</v>
      </c>
    </row>
    <row r="256" customFormat="false" ht="15" hidden="false" customHeight="false" outlineLevel="0" collapsed="false">
      <c r="A256" s="0" t="n">
        <v>7200</v>
      </c>
      <c r="B256" s="0" t="s">
        <v>143</v>
      </c>
      <c r="C256" s="0" t="n">
        <v>730</v>
      </c>
      <c r="D256" s="0" t="n">
        <v>80</v>
      </c>
      <c r="E256" s="0" t="n">
        <v>59.9917526245117</v>
      </c>
      <c r="F256" s="0" t="n">
        <v>40</v>
      </c>
      <c r="G256" s="0" t="n">
        <v>4.375</v>
      </c>
      <c r="H256" s="0" t="n">
        <v>1.1416666507721</v>
      </c>
      <c r="I256" s="0" t="n">
        <v>58</v>
      </c>
      <c r="J256" s="0" t="n">
        <v>11.162055015564</v>
      </c>
      <c r="K256" s="0" t="n">
        <v>8.53333377838135</v>
      </c>
      <c r="L256" s="0" t="n">
        <v>5.07179546356201</v>
      </c>
      <c r="M256" s="0" t="n">
        <v>1.95005702972412</v>
      </c>
      <c r="N256" s="0" t="n">
        <v>1</v>
      </c>
      <c r="O256" s="0" t="n">
        <v>0</v>
      </c>
      <c r="P256" s="0" t="s">
        <v>146</v>
      </c>
      <c r="Q256" s="0" t="s">
        <v>141</v>
      </c>
      <c r="R256" s="0" t="n">
        <v>1</v>
      </c>
      <c r="S256" s="0" t="s">
        <v>147</v>
      </c>
      <c r="T256" s="0" t="n">
        <v>0</v>
      </c>
      <c r="U256" s="0" t="n">
        <v>70407.516</v>
      </c>
      <c r="V256" s="0" t="n">
        <v>0.026080034673214</v>
      </c>
      <c r="W256" s="0" t="n">
        <v>590.611022949219</v>
      </c>
      <c r="X256" s="0" t="n">
        <v>0.0310207381844521</v>
      </c>
      <c r="Y256" s="0" t="n">
        <f aca="false">IF(ISNUMBER(C256),INDEX(Scorecard!$D$5:$D$12,SUMPRODUCT(--(Scorecard!$G$5:$G$11&lt;C256))+1),Scorecard!$D$13)</f>
        <v>-0.0290424113398221</v>
      </c>
      <c r="Z256" s="0" t="n">
        <f aca="false">IF(ISNUMBER(D256),INDEX(Scorecard!$D$14:$D$17,SUMPRODUCT(--(Scorecard!$G$14:$G$16&lt;D256))+1),Scorecard!$D$18)</f>
        <v>0.0505355481560174</v>
      </c>
      <c r="AA256" s="0" t="n">
        <f aca="false">IF(ISNUMBER(E256),INDEX(Scorecard!$D$19:$D$26,SUMPRODUCT(--(Scorecard!$G$19:$G$25&lt;E256))+1),Scorecard!$D$27)</f>
        <v>0.267179331770092</v>
      </c>
      <c r="AB256" s="0" t="n">
        <f aca="false">IF(ISNUMBER(F256),INDEX(Scorecard!$D$28:$D$35,SUMPRODUCT(--(Scorecard!$G$28:$G$34&lt;F256))+1),Scorecard!$D$36)</f>
        <v>-0.132616866359722</v>
      </c>
      <c r="AC256" s="0" t="n">
        <f aca="false">IF(ISNUMBER(H256),INDEX(Scorecard!$D$37:$D$44,SUMPRODUCT(--(Scorecard!$G$37:$G$43&lt;H256))+1),Scorecard!$D$45)</f>
        <v>-0.975503570149195</v>
      </c>
      <c r="AD256" s="0" t="n">
        <f aca="false">IF(ISNUMBER(I256),INDEX(Scorecard!$D$46:$D$52,SUMPRODUCT(--(Scorecard!$G$46:$G$51&lt;I256))+1),Scorecard!$D$53)</f>
        <v>0.818882373006414</v>
      </c>
      <c r="AE256" s="0" t="n">
        <f aca="false">IF(ISNUMBER(K256),INDEX(Scorecard!$D$54:$D$61,SUMPRODUCT(--(Scorecard!$G$54:$G$60&lt;K256))+1),Scorecard!$D$62)</f>
        <v>-0.541917179454542</v>
      </c>
      <c r="AF256" s="0" t="n">
        <f aca="false">IF(ISNUMBER(L256),INDEX(Scorecard!$D$63:$D$68,SUMPRODUCT(--(Scorecard!$G$63:$G$67&lt;L256))+1),Scorecard!$D$69)</f>
        <v>0.322484508656054</v>
      </c>
      <c r="AG256" s="0" t="n">
        <f aca="false">Inputs!$B$10+Scorecard!$J$5*Y256+Scorecard!$J$6*Z256+Scorecard!$J$7*AA256+Scorecard!$J$8*AB256+Scorecard!$J$9*AC256+Scorecard!$J$10*AD256+Scorecard!$J$11*AE256+Scorecard!$J$12*AF256</f>
        <v>-3.5866263932603</v>
      </c>
      <c r="AH256" s="0" t="n">
        <f aca="false">MIN(1-Inputs!$B$13,MAX(Inputs!$B$13,1/(1+EXP(-(Inputs!$B$11*AG256+Inputs!$B$12)))))</f>
        <v>0.026080034931637</v>
      </c>
      <c r="AI256" s="0" t="n">
        <f aca="false">Inputs!$B$9-Inputs!$B$8*AG256</f>
        <v>590.611038426068</v>
      </c>
      <c r="AJ256" s="0" t="n">
        <f aca="false">RANK(AH256,$AH$5:$AH$2004,0)+COUNTIF($AH$4:AH255,AH256)</f>
        <v>364</v>
      </c>
      <c r="AK256" s="0" t="n">
        <f aca="false">IF(AJ256&lt;=Deciles!$B$5*(Deciles!$B$4+1),INT((AJ256-1)/(Deciles!$B$4+1))+1,Deciles!$B$5+INT((AJ256-1-Deciles!$B$5*(Deciles!$B$4+1))/Deciles!$B$4)+1)</f>
        <v>2</v>
      </c>
    </row>
    <row r="257" customFormat="false" ht="15" hidden="false" customHeight="false" outlineLevel="0" collapsed="false">
      <c r="A257" s="0" t="n">
        <v>7253</v>
      </c>
      <c r="B257" s="0" t="s">
        <v>150</v>
      </c>
      <c r="C257" s="0" t="n">
        <v>757</v>
      </c>
      <c r="D257" s="0" t="n">
        <v>81.6168060302734</v>
      </c>
      <c r="E257" s="0" t="n">
        <v>68.3193359375</v>
      </c>
      <c r="F257" s="0" t="n">
        <v>31</v>
      </c>
      <c r="G257" s="0" t="n">
        <v>3.07200002670288</v>
      </c>
      <c r="H257" s="0" t="n">
        <v>-3.56133317947388</v>
      </c>
      <c r="I257" s="0" t="n">
        <v>32</v>
      </c>
      <c r="J257" s="0" t="n">
        <v>12.1805191040039</v>
      </c>
      <c r="K257" s="0" t="n">
        <v>4.09999990463257</v>
      </c>
      <c r="L257" s="0" t="n">
        <v>-0.208333492279053</v>
      </c>
      <c r="M257" s="0" t="n">
        <v>4.74416780471802</v>
      </c>
      <c r="N257" s="0" t="n">
        <v>0</v>
      </c>
      <c r="O257" s="0" t="n">
        <v>0</v>
      </c>
      <c r="P257" s="0" t="s">
        <v>146</v>
      </c>
      <c r="Q257" s="0" t="s">
        <v>141</v>
      </c>
      <c r="R257" s="0" t="n">
        <v>2</v>
      </c>
      <c r="S257" s="0" t="s">
        <v>142</v>
      </c>
      <c r="T257" s="0" t="n">
        <v>0</v>
      </c>
      <c r="U257" s="0" t="n">
        <v>194954</v>
      </c>
      <c r="V257" s="0" t="n">
        <v>0.00425754953175783</v>
      </c>
      <c r="W257" s="0" t="n">
        <v>640.263977050781</v>
      </c>
      <c r="X257" s="0" t="n">
        <v>0.00639966502785683</v>
      </c>
      <c r="Y257" s="0" t="n">
        <f aca="false">IF(ISNUMBER(C257),INDEX(Scorecard!$D$5:$D$12,SUMPRODUCT(--(Scorecard!$G$5:$G$11&lt;C257))+1),Scorecard!$D$13)</f>
        <v>0.733188958177614</v>
      </c>
      <c r="Z257" s="0" t="n">
        <f aca="false">IF(ISNUMBER(D257),INDEX(Scorecard!$D$14:$D$17,SUMPRODUCT(--(Scorecard!$G$14:$G$16&lt;D257))+1),Scorecard!$D$18)</f>
        <v>0.0505355481560174</v>
      </c>
      <c r="AA257" s="0" t="n">
        <f aca="false">IF(ISNUMBER(E257),INDEX(Scorecard!$D$19:$D$26,SUMPRODUCT(--(Scorecard!$G$19:$G$25&lt;E257))+1),Scorecard!$D$27)</f>
        <v>0.0530843085177338</v>
      </c>
      <c r="AB257" s="0" t="n">
        <f aca="false">IF(ISNUMBER(F257),INDEX(Scorecard!$D$28:$D$35,SUMPRODUCT(--(Scorecard!$G$28:$G$34&lt;F257))+1),Scorecard!$D$36)</f>
        <v>0.126913191054783</v>
      </c>
      <c r="AC257" s="0" t="n">
        <f aca="false">IF(ISNUMBER(H257),INDEX(Scorecard!$D$37:$D$44,SUMPRODUCT(--(Scorecard!$G$37:$G$43&lt;H257))+1),Scorecard!$D$45)</f>
        <v>1.35057635045042</v>
      </c>
      <c r="AD257" s="0" t="n">
        <f aca="false">IF(ISNUMBER(I257),INDEX(Scorecard!$D$46:$D$52,SUMPRODUCT(--(Scorecard!$G$46:$G$51&lt;I257))+1),Scorecard!$D$53)</f>
        <v>0.123869379412532</v>
      </c>
      <c r="AE257" s="0" t="n">
        <f aca="false">IF(ISNUMBER(K257),INDEX(Scorecard!$D$54:$D$61,SUMPRODUCT(--(Scorecard!$G$54:$G$60&lt;K257))+1),Scorecard!$D$62)</f>
        <v>0.489050497890326</v>
      </c>
      <c r="AF257" s="0" t="n">
        <f aca="false">IF(ISNUMBER(L257),INDEX(Scorecard!$D$63:$D$68,SUMPRODUCT(--(Scorecard!$G$63:$G$67&lt;L257))+1),Scorecard!$D$69)</f>
        <v>0.322484508656054</v>
      </c>
      <c r="AG257" s="0" t="n">
        <f aca="false">Inputs!$B$10+Scorecard!$J$5*Y257+Scorecard!$J$6*Z257+Scorecard!$J$7*AA257+Scorecard!$J$8*AB257+Scorecard!$J$9*AC257+Scorecard!$J$10*AD257+Scorecard!$J$11*AE257+Scorecard!$J$12*AF257</f>
        <v>-5.30746606647871</v>
      </c>
      <c r="AH257" s="0" t="n">
        <f aca="false">MIN(1-Inputs!$B$13,MAX(Inputs!$B$13,1/(1+EXP(-(Inputs!$B$11*AG257+Inputs!$B$12)))))</f>
        <v>0.00425754939625403</v>
      </c>
      <c r="AI257" s="0" t="n">
        <f aca="false">Inputs!$B$9-Inputs!$B$8*AG257</f>
        <v>640.263975680411</v>
      </c>
      <c r="AJ257" s="0" t="n">
        <f aca="false">RANK(AH257,$AH$5:$AH$2004,0)+COUNTIF($AH$4:AH256,AH257)</f>
        <v>1355</v>
      </c>
      <c r="AK257" s="0" t="n">
        <f aca="false">IF(AJ257&lt;=Deciles!$B$5*(Deciles!$B$4+1),INT((AJ257-1)/(Deciles!$B$4+1))+1,Deciles!$B$5+INT((AJ257-1-Deciles!$B$5*(Deciles!$B$4+1))/Deciles!$B$4)+1)</f>
        <v>7</v>
      </c>
    </row>
    <row r="258" customFormat="false" ht="15" hidden="false" customHeight="false" outlineLevel="0" collapsed="false">
      <c r="A258" s="0" t="n">
        <v>7272</v>
      </c>
      <c r="B258" s="0" t="s">
        <v>157</v>
      </c>
      <c r="C258" s="0" t="n">
        <v>771</v>
      </c>
      <c r="D258" s="0" t="n">
        <v>95.5820007324219</v>
      </c>
      <c r="E258" s="0" t="n">
        <v>92.9187774658203</v>
      </c>
      <c r="F258" s="0" t="n">
        <v>45</v>
      </c>
      <c r="G258" s="0" t="n">
        <v>4.1269998550415</v>
      </c>
      <c r="H258" s="0" t="n">
        <v>0.243666410446167</v>
      </c>
      <c r="I258" s="0" t="n">
        <v>5</v>
      </c>
      <c r="J258" s="0" t="n">
        <v>13.2981519699097</v>
      </c>
      <c r="K258" s="0" t="n">
        <v>4.0230770111084</v>
      </c>
      <c r="L258" s="0" t="n">
        <v>-0.276923179626465</v>
      </c>
      <c r="M258" s="0" t="n">
        <v>5.98650598526001</v>
      </c>
      <c r="N258" s="0" t="n">
        <v>0</v>
      </c>
      <c r="O258" s="0" t="n">
        <v>0</v>
      </c>
      <c r="P258" s="0" t="s">
        <v>144</v>
      </c>
      <c r="Q258" s="0" t="s">
        <v>141</v>
      </c>
      <c r="R258" s="0" t="n">
        <v>2</v>
      </c>
      <c r="S258" s="0" t="s">
        <v>151</v>
      </c>
      <c r="T258" s="0" t="n">
        <v>0</v>
      </c>
      <c r="U258" s="0" t="n">
        <v>596092.9</v>
      </c>
      <c r="V258" s="0" t="n">
        <v>0.00882925000041723</v>
      </c>
      <c r="W258" s="0" t="n">
        <v>620.399475097656</v>
      </c>
      <c r="X258" s="0" t="n">
        <v>0.0135786300525069</v>
      </c>
      <c r="Y258" s="0" t="n">
        <f aca="false">IF(ISNUMBER(C258),INDEX(Scorecard!$D$5:$D$12,SUMPRODUCT(--(Scorecard!$G$5:$G$11&lt;C258))+1),Scorecard!$D$13)</f>
        <v>1.23750384304241</v>
      </c>
      <c r="Z258" s="0" t="n">
        <f aca="false">IF(ISNUMBER(D258),INDEX(Scorecard!$D$14:$D$17,SUMPRODUCT(--(Scorecard!$G$14:$G$16&lt;D258))+1),Scorecard!$D$18)</f>
        <v>-0.361970872710667</v>
      </c>
      <c r="AA258" s="0" t="n">
        <f aca="false">IF(ISNUMBER(E258),INDEX(Scorecard!$D$19:$D$26,SUMPRODUCT(--(Scorecard!$G$19:$G$25&lt;E258))+1),Scorecard!$D$27)</f>
        <v>-0.820992370602782</v>
      </c>
      <c r="AB258" s="0" t="n">
        <f aca="false">IF(ISNUMBER(F258),INDEX(Scorecard!$D$28:$D$35,SUMPRODUCT(--(Scorecard!$G$28:$G$34&lt;F258))+1),Scorecard!$D$36)</f>
        <v>-0.309727037437117</v>
      </c>
      <c r="AC258" s="0" t="n">
        <f aca="false">IF(ISNUMBER(H258),INDEX(Scorecard!$D$37:$D$44,SUMPRODUCT(--(Scorecard!$G$37:$G$43&lt;H258))+1),Scorecard!$D$45)</f>
        <v>-0.0679520129233634</v>
      </c>
      <c r="AD258" s="0" t="n">
        <f aca="false">IF(ISNUMBER(I258),INDEX(Scorecard!$D$46:$D$52,SUMPRODUCT(--(Scorecard!$G$46:$G$51&lt;I258))+1),Scorecard!$D$53)</f>
        <v>-0.161534840507194</v>
      </c>
      <c r="AE258" s="0" t="n">
        <f aca="false">IF(ISNUMBER(K258),INDEX(Scorecard!$D$54:$D$61,SUMPRODUCT(--(Scorecard!$G$54:$G$60&lt;K258))+1),Scorecard!$D$62)</f>
        <v>0.489050497890326</v>
      </c>
      <c r="AF258" s="0" t="n">
        <f aca="false">IF(ISNUMBER(L258),INDEX(Scorecard!$D$63:$D$68,SUMPRODUCT(--(Scorecard!$G$63:$G$67&lt;L258))+1),Scorecard!$D$69)</f>
        <v>0.322484508656054</v>
      </c>
      <c r="AG258" s="0" t="n">
        <f aca="false">Inputs!$B$10+Scorecard!$J$5*Y258+Scorecard!$J$6*Z258+Scorecard!$J$7*AA258+Scorecard!$J$8*AB258+Scorecard!$J$9*AC258+Scorecard!$J$10*AD258+Scorecard!$J$11*AE258+Scorecard!$J$12*AF258</f>
        <v>-4.61901407276852</v>
      </c>
      <c r="AH258" s="0" t="n">
        <f aca="false">MIN(1-Inputs!$B$13,MAX(Inputs!$B$13,1/(1+EXP(-(Inputs!$B$11*AG258+Inputs!$B$12)))))</f>
        <v>0.00882924988282609</v>
      </c>
      <c r="AI258" s="0" t="n">
        <f aca="false">Inputs!$B$9-Inputs!$B$8*AG258</f>
        <v>620.399450136095</v>
      </c>
      <c r="AJ258" s="0" t="n">
        <f aca="false">RANK(AH258,$AH$5:$AH$2004,0)+COUNTIF($AH$4:AH257,AH258)</f>
        <v>899</v>
      </c>
      <c r="AK258" s="0" t="n">
        <f aca="false">IF(AJ258&lt;=Deciles!$B$5*(Deciles!$B$4+1),INT((AJ258-1)/(Deciles!$B$4+1))+1,Deciles!$B$5+INT((AJ258-1-Deciles!$B$5*(Deciles!$B$4+1))/Deciles!$B$4)+1)</f>
        <v>5</v>
      </c>
    </row>
    <row r="259" customFormat="false" ht="15" hidden="false" customHeight="false" outlineLevel="0" collapsed="false">
      <c r="A259" s="0" t="n">
        <v>7309</v>
      </c>
      <c r="B259" s="0" t="s">
        <v>143</v>
      </c>
      <c r="C259" s="0" t="n">
        <v>787</v>
      </c>
      <c r="D259" s="0" t="n">
        <v>80</v>
      </c>
      <c r="E259" s="0" t="n">
        <v>79.3868408203125</v>
      </c>
      <c r="F259" s="0" t="n">
        <v>26</v>
      </c>
      <c r="G259" s="0" t="n">
        <v>3.68499994277954</v>
      </c>
      <c r="H259" s="0" t="n">
        <v>0.451666593551636</v>
      </c>
      <c r="I259" s="0" t="n">
        <v>5</v>
      </c>
      <c r="J259" s="0" t="n">
        <v>12.6974802017212</v>
      </c>
      <c r="K259" s="0" t="n">
        <v>9.63333320617676</v>
      </c>
      <c r="L259" s="0" t="n">
        <v>5.0717945098877</v>
      </c>
      <c r="M259" s="0" t="n">
        <v>2.57371878623962</v>
      </c>
      <c r="N259" s="0" t="n">
        <v>0</v>
      </c>
      <c r="O259" s="0" t="n">
        <v>0</v>
      </c>
      <c r="P259" s="0" t="s">
        <v>140</v>
      </c>
      <c r="Q259" s="0" t="s">
        <v>141</v>
      </c>
      <c r="R259" s="0" t="n">
        <v>2</v>
      </c>
      <c r="S259" s="0" t="s">
        <v>149</v>
      </c>
      <c r="T259" s="0" t="n">
        <v>0</v>
      </c>
      <c r="U259" s="0" t="n">
        <v>326922.94</v>
      </c>
      <c r="V259" s="0" t="n">
        <v>0.0024836880620569</v>
      </c>
      <c r="W259" s="0" t="n">
        <v>654.898376464844</v>
      </c>
      <c r="X259" s="0" t="n">
        <v>0.00341126066632569</v>
      </c>
      <c r="Y259" s="0" t="n">
        <f aca="false">IF(ISNUMBER(C259),INDEX(Scorecard!$D$5:$D$12,SUMPRODUCT(--(Scorecard!$G$5:$G$11&lt;C259))+1),Scorecard!$D$13)</f>
        <v>2.19112706886128</v>
      </c>
      <c r="Z259" s="0" t="n">
        <f aca="false">IF(ISNUMBER(D259),INDEX(Scorecard!$D$14:$D$17,SUMPRODUCT(--(Scorecard!$G$14:$G$16&lt;D259))+1),Scorecard!$D$18)</f>
        <v>0.0505355481560174</v>
      </c>
      <c r="AA259" s="0" t="n">
        <f aca="false">IF(ISNUMBER(E259),INDEX(Scorecard!$D$19:$D$26,SUMPRODUCT(--(Scorecard!$G$19:$G$25&lt;E259))+1),Scorecard!$D$27)</f>
        <v>-0.0341578513653732</v>
      </c>
      <c r="AB259" s="0" t="n">
        <f aca="false">IF(ISNUMBER(F259),INDEX(Scorecard!$D$28:$D$35,SUMPRODUCT(--(Scorecard!$G$28:$G$34&lt;F259))+1),Scorecard!$D$36)</f>
        <v>0.165097008946478</v>
      </c>
      <c r="AC259" s="0" t="n">
        <f aca="false">IF(ISNUMBER(H259),INDEX(Scorecard!$D$37:$D$44,SUMPRODUCT(--(Scorecard!$G$37:$G$43&lt;H259))+1),Scorecard!$D$45)</f>
        <v>-0.271229676926091</v>
      </c>
      <c r="AD259" s="0" t="n">
        <f aca="false">IF(ISNUMBER(I259),INDEX(Scorecard!$D$46:$D$52,SUMPRODUCT(--(Scorecard!$G$46:$G$51&lt;I259))+1),Scorecard!$D$53)</f>
        <v>-0.161534840507194</v>
      </c>
      <c r="AE259" s="0" t="n">
        <f aca="false">IF(ISNUMBER(K259),INDEX(Scorecard!$D$54:$D$61,SUMPRODUCT(--(Scorecard!$G$54:$G$60&lt;K259))+1),Scorecard!$D$62)</f>
        <v>-0.541917179454542</v>
      </c>
      <c r="AF259" s="0" t="n">
        <f aca="false">IF(ISNUMBER(L259),INDEX(Scorecard!$D$63:$D$68,SUMPRODUCT(--(Scorecard!$G$63:$G$67&lt;L259))+1),Scorecard!$D$69)</f>
        <v>0.322484508656054</v>
      </c>
      <c r="AG259" s="0" t="n">
        <f aca="false">Inputs!$B$10+Scorecard!$J$5*Y259+Scorecard!$J$6*Z259+Scorecard!$J$7*AA259+Scorecard!$J$8*AB259+Scorecard!$J$9*AC259+Scorecard!$J$10*AD259+Scorecard!$J$11*AE259+Scorecard!$J$12*AF259</f>
        <v>-5.814655481541</v>
      </c>
      <c r="AH259" s="0" t="n">
        <f aca="false">MIN(1-Inputs!$B$13,MAX(Inputs!$B$13,1/(1+EXP(-(Inputs!$B$11*AG259+Inputs!$B$12)))))</f>
        <v>0.00248368815453441</v>
      </c>
      <c r="AI259" s="0" t="n">
        <f aca="false">Inputs!$B$9-Inputs!$B$8*AG259</f>
        <v>654.898368758446</v>
      </c>
      <c r="AJ259" s="0" t="n">
        <f aca="false">RANK(AH259,$AH$5:$AH$2004,0)+COUNTIF($AH$4:AH258,AH259)</f>
        <v>1627</v>
      </c>
      <c r="AK259" s="0" t="n">
        <f aca="false">IF(AJ259&lt;=Deciles!$B$5*(Deciles!$B$4+1),INT((AJ259-1)/(Deciles!$B$4+1))+1,Deciles!$B$5+INT((AJ259-1-Deciles!$B$5*(Deciles!$B$4+1))/Deciles!$B$4)+1)</f>
        <v>9</v>
      </c>
    </row>
    <row r="260" customFormat="false" ht="15" hidden="false" customHeight="false" outlineLevel="0" collapsed="false">
      <c r="A260" s="0" t="n">
        <v>7316</v>
      </c>
      <c r="B260" s="0" t="s">
        <v>158</v>
      </c>
      <c r="C260" s="0" t="n">
        <v>710</v>
      </c>
      <c r="D260" s="0" t="n">
        <v>61.2390251159668</v>
      </c>
      <c r="E260" s="0" t="n">
        <v>50.5888404846191</v>
      </c>
      <c r="F260" s="0" t="n">
        <v>21</v>
      </c>
      <c r="G260" s="0" t="n">
        <v>4.05200004577637</v>
      </c>
      <c r="H260" s="0" t="n">
        <v>1.13533329963684</v>
      </c>
      <c r="I260" s="0" t="n">
        <v>46</v>
      </c>
      <c r="J260" s="0" t="n">
        <v>12.2273778915405</v>
      </c>
      <c r="K260" s="0" t="n">
        <v>6.33333349227905</v>
      </c>
      <c r="L260" s="0" t="n">
        <v>2.71025657653809</v>
      </c>
      <c r="M260" s="0" t="n">
        <v>0.346199959516525</v>
      </c>
      <c r="N260" s="0" t="n">
        <v>0</v>
      </c>
      <c r="O260" s="0" t="n">
        <v>0</v>
      </c>
      <c r="P260" s="0" t="s">
        <v>144</v>
      </c>
      <c r="Q260" s="0" t="s">
        <v>153</v>
      </c>
      <c r="R260" s="0" t="n">
        <v>2</v>
      </c>
      <c r="S260" s="0" t="s">
        <v>148</v>
      </c>
      <c r="T260" s="0" t="n">
        <v>0</v>
      </c>
      <c r="U260" s="0" t="n">
        <v>204306.7</v>
      </c>
      <c r="V260" s="0" t="n">
        <v>0.00952682830393314</v>
      </c>
      <c r="W260" s="0" t="n">
        <v>618.322387695313</v>
      </c>
      <c r="X260" s="0" t="n">
        <v>0.00830902066081762</v>
      </c>
      <c r="Y260" s="0" t="n">
        <f aca="false">IF(ISNUMBER(C260),INDEX(Scorecard!$D$5:$D$12,SUMPRODUCT(--(Scorecard!$G$5:$G$11&lt;C260))+1),Scorecard!$D$13)</f>
        <v>-0.513000642971656</v>
      </c>
      <c r="Z260" s="0" t="n">
        <f aca="false">IF(ISNUMBER(D260),INDEX(Scorecard!$D$14:$D$17,SUMPRODUCT(--(Scorecard!$G$14:$G$16&lt;D260))+1),Scorecard!$D$18)</f>
        <v>0.248677243387958</v>
      </c>
      <c r="AA260" s="0" t="n">
        <f aca="false">IF(ISNUMBER(E260),INDEX(Scorecard!$D$19:$D$26,SUMPRODUCT(--(Scorecard!$G$19:$G$25&lt;E260))+1),Scorecard!$D$27)</f>
        <v>0.57899015159425</v>
      </c>
      <c r="AB260" s="0" t="n">
        <f aca="false">IF(ISNUMBER(F260),INDEX(Scorecard!$D$28:$D$35,SUMPRODUCT(--(Scorecard!$G$28:$G$34&lt;F260))+1),Scorecard!$D$36)</f>
        <v>0.624829191519909</v>
      </c>
      <c r="AC260" s="0" t="n">
        <f aca="false">IF(ISNUMBER(H260),INDEX(Scorecard!$D$37:$D$44,SUMPRODUCT(--(Scorecard!$G$37:$G$43&lt;H260))+1),Scorecard!$D$45)</f>
        <v>-0.975503570149195</v>
      </c>
      <c r="AD260" s="0" t="n">
        <f aca="false">IF(ISNUMBER(I260),INDEX(Scorecard!$D$46:$D$52,SUMPRODUCT(--(Scorecard!$G$46:$G$51&lt;I260))+1),Scorecard!$D$53)</f>
        <v>0.818882373006414</v>
      </c>
      <c r="AE260" s="0" t="n">
        <f aca="false">IF(ISNUMBER(K260),INDEX(Scorecard!$D$54:$D$61,SUMPRODUCT(--(Scorecard!$G$54:$G$60&lt;K260))+1),Scorecard!$D$62)</f>
        <v>-0.119873800601421</v>
      </c>
      <c r="AF260" s="0" t="n">
        <f aca="false">IF(ISNUMBER(L260),INDEX(Scorecard!$D$63:$D$68,SUMPRODUCT(--(Scorecard!$G$63:$G$67&lt;L260))+1),Scorecard!$D$69)</f>
        <v>0.322484508656054</v>
      </c>
      <c r="AG260" s="0" t="n">
        <f aca="false">Inputs!$B$10+Scorecard!$J$5*Y260+Scorecard!$J$6*Z260+Scorecard!$J$7*AA260+Scorecard!$J$8*AB260+Scorecard!$J$9*AC260+Scorecard!$J$10*AD260+Scorecard!$J$11*AE260+Scorecard!$J$12*AF260</f>
        <v>-4.54702852125339</v>
      </c>
      <c r="AH260" s="0" t="n">
        <f aca="false">MIN(1-Inputs!$B$13,MAX(Inputs!$B$13,1/(1+EXP(-(Inputs!$B$11*AG260+Inputs!$B$12)))))</f>
        <v>0.00952682832329376</v>
      </c>
      <c r="AI260" s="0" t="n">
        <f aca="false">Inputs!$B$9-Inputs!$B$8*AG260</f>
        <v>618.322386172364</v>
      </c>
      <c r="AJ260" s="0" t="n">
        <f aca="false">RANK(AH260,$AH$5:$AH$2004,0)+COUNTIF($AH$4:AH259,AH260)</f>
        <v>851</v>
      </c>
      <c r="AK260" s="0" t="n">
        <f aca="false">IF(AJ260&lt;=Deciles!$B$5*(Deciles!$B$4+1),INT((AJ260-1)/(Deciles!$B$4+1))+1,Deciles!$B$5+INT((AJ260-1-Deciles!$B$5*(Deciles!$B$4+1))/Deciles!$B$4)+1)</f>
        <v>5</v>
      </c>
    </row>
    <row r="261" customFormat="false" ht="15" hidden="false" customHeight="false" outlineLevel="0" collapsed="false">
      <c r="A261" s="0" t="n">
        <v>7340</v>
      </c>
      <c r="B261" s="0" t="s">
        <v>157</v>
      </c>
      <c r="C261" s="0" t="n">
        <v>710</v>
      </c>
      <c r="D261" s="0" t="n">
        <v>80</v>
      </c>
      <c r="E261" s="0" t="n">
        <v>79.0469970703125</v>
      </c>
      <c r="F261" s="0" t="n">
        <v>42</v>
      </c>
      <c r="G261" s="0" t="n">
        <v>4.11399984359741</v>
      </c>
      <c r="H261" s="0" t="n">
        <v>0.230666399002075</v>
      </c>
      <c r="I261" s="0" t="n">
        <v>3</v>
      </c>
      <c r="J261" s="0" t="n">
        <v>12.1733989715576</v>
      </c>
      <c r="K261" s="0" t="n">
        <v>3.32307696342468</v>
      </c>
      <c r="L261" s="0" t="n">
        <v>-0.276922941207886</v>
      </c>
      <c r="M261" s="0" t="n">
        <v>4.3403639793396</v>
      </c>
      <c r="N261" s="0" t="n">
        <v>0</v>
      </c>
      <c r="O261" s="0" t="n">
        <v>0</v>
      </c>
      <c r="P261" s="0" t="s">
        <v>140</v>
      </c>
      <c r="Q261" s="0" t="s">
        <v>141</v>
      </c>
      <c r="R261" s="0" t="n">
        <v>1</v>
      </c>
      <c r="S261" s="0" t="s">
        <v>147</v>
      </c>
      <c r="T261" s="0" t="n">
        <v>0</v>
      </c>
      <c r="U261" s="0" t="n">
        <v>193570.84</v>
      </c>
      <c r="V261" s="0" t="n">
        <v>0.0301737189292908</v>
      </c>
      <c r="W261" s="0" t="n">
        <v>586.551025390625</v>
      </c>
      <c r="X261" s="0" t="n">
        <v>0.0166507512331009</v>
      </c>
      <c r="Y261" s="0" t="n">
        <f aca="false">IF(ISNUMBER(C261),INDEX(Scorecard!$D$5:$D$12,SUMPRODUCT(--(Scorecard!$G$5:$G$11&lt;C261))+1),Scorecard!$D$13)</f>
        <v>-0.513000642971656</v>
      </c>
      <c r="Z261" s="0" t="n">
        <f aca="false">IF(ISNUMBER(D261),INDEX(Scorecard!$D$14:$D$17,SUMPRODUCT(--(Scorecard!$G$14:$G$16&lt;D261))+1),Scorecard!$D$18)</f>
        <v>0.0505355481560174</v>
      </c>
      <c r="AA261" s="0" t="n">
        <f aca="false">IF(ISNUMBER(E261),INDEX(Scorecard!$D$19:$D$26,SUMPRODUCT(--(Scorecard!$G$19:$G$25&lt;E261))+1),Scorecard!$D$27)</f>
        <v>-0.0341578513653732</v>
      </c>
      <c r="AB261" s="0" t="n">
        <f aca="false">IF(ISNUMBER(F261),INDEX(Scorecard!$D$28:$D$35,SUMPRODUCT(--(Scorecard!$G$28:$G$34&lt;F261))+1),Scorecard!$D$36)</f>
        <v>-0.309727037437117</v>
      </c>
      <c r="AC261" s="0" t="n">
        <f aca="false">IF(ISNUMBER(H261),INDEX(Scorecard!$D$37:$D$44,SUMPRODUCT(--(Scorecard!$G$37:$G$43&lt;H261))+1),Scorecard!$D$45)</f>
        <v>-0.0679520129233634</v>
      </c>
      <c r="AD261" s="0" t="n">
        <f aca="false">IF(ISNUMBER(I261),INDEX(Scorecard!$D$46:$D$52,SUMPRODUCT(--(Scorecard!$G$46:$G$51&lt;I261))+1),Scorecard!$D$53)</f>
        <v>-0.161534840507194</v>
      </c>
      <c r="AE261" s="0" t="n">
        <f aca="false">IF(ISNUMBER(K261),INDEX(Scorecard!$D$54:$D$61,SUMPRODUCT(--(Scorecard!$G$54:$G$60&lt;K261))+1),Scorecard!$D$62)</f>
        <v>0.489050497890326</v>
      </c>
      <c r="AF261" s="0" t="n">
        <f aca="false">IF(ISNUMBER(L261),INDEX(Scorecard!$D$63:$D$68,SUMPRODUCT(--(Scorecard!$G$63:$G$67&lt;L261))+1),Scorecard!$D$69)</f>
        <v>0.322484508656054</v>
      </c>
      <c r="AG261" s="0" t="n">
        <f aca="false">Inputs!$B$10+Scorecard!$J$5*Y261+Scorecard!$J$6*Z261+Scorecard!$J$7*AA261+Scorecard!$J$8*AB261+Scorecard!$J$9*AC261+Scorecard!$J$10*AD261+Scorecard!$J$11*AE261+Scorecard!$J$12*AF261</f>
        <v>-3.44591783845412</v>
      </c>
      <c r="AH261" s="0" t="n">
        <f aca="false">MIN(1-Inputs!$B$13,MAX(Inputs!$B$13,1/(1+EXP(-(Inputs!$B$11*AG261+Inputs!$B$12)))))</f>
        <v>0.0301737180639759</v>
      </c>
      <c r="AI261" s="0" t="n">
        <f aca="false">Inputs!$B$9-Inputs!$B$8*AG261</f>
        <v>586.551047741477</v>
      </c>
      <c r="AJ261" s="0" t="n">
        <f aca="false">RANK(AH261,$AH$5:$AH$2004,0)+COUNTIF($AH$4:AH260,AH261)</f>
        <v>314</v>
      </c>
      <c r="AK261" s="0" t="n">
        <f aca="false">IF(AJ261&lt;=Deciles!$B$5*(Deciles!$B$4+1),INT((AJ261-1)/(Deciles!$B$4+1))+1,Deciles!$B$5+INT((AJ261-1-Deciles!$B$5*(Deciles!$B$4+1))/Deciles!$B$4)+1)</f>
        <v>2</v>
      </c>
    </row>
    <row r="262" customFormat="false" ht="15" hidden="false" customHeight="false" outlineLevel="0" collapsed="false">
      <c r="A262" s="0" t="n">
        <v>7340</v>
      </c>
      <c r="B262" s="0" t="s">
        <v>152</v>
      </c>
      <c r="C262" s="0" t="n">
        <v>710</v>
      </c>
      <c r="D262" s="0" t="n">
        <v>80</v>
      </c>
      <c r="E262" s="0" t="n">
        <v>67.8389053344727</v>
      </c>
      <c r="F262" s="0" t="n">
        <v>42</v>
      </c>
      <c r="G262" s="0" t="n">
        <v>4.11399984359741</v>
      </c>
      <c r="H262" s="0" t="n">
        <v>-2.31933355331421</v>
      </c>
      <c r="I262" s="0" t="n">
        <v>39</v>
      </c>
      <c r="J262" s="0" t="n">
        <v>12.1170558929443</v>
      </c>
      <c r="K262" s="0" t="n">
        <v>3.70000004768372</v>
      </c>
      <c r="L262" s="0" t="n">
        <v>-0.458333253860474</v>
      </c>
      <c r="M262" s="0" t="n">
        <v>4.74415826797485</v>
      </c>
      <c r="N262" s="0" t="n">
        <v>0</v>
      </c>
      <c r="O262" s="0" t="n">
        <v>0</v>
      </c>
      <c r="P262" s="0" t="s">
        <v>140</v>
      </c>
      <c r="Q262" s="0" t="s">
        <v>141</v>
      </c>
      <c r="R262" s="0" t="n">
        <v>1</v>
      </c>
      <c r="S262" s="0" t="s">
        <v>147</v>
      </c>
      <c r="T262" s="0" t="n">
        <v>0</v>
      </c>
      <c r="U262" s="0" t="n">
        <v>182966.05</v>
      </c>
      <c r="V262" s="0" t="n">
        <v>0.0236917473375797</v>
      </c>
      <c r="W262" s="0" t="n">
        <v>593.276672363281</v>
      </c>
      <c r="X262" s="0" t="n">
        <v>0.00861212983727455</v>
      </c>
      <c r="Y262" s="0" t="n">
        <f aca="false">IF(ISNUMBER(C262),INDEX(Scorecard!$D$5:$D$12,SUMPRODUCT(--(Scorecard!$G$5:$G$11&lt;C262))+1),Scorecard!$D$13)</f>
        <v>-0.513000642971656</v>
      </c>
      <c r="Z262" s="0" t="n">
        <f aca="false">IF(ISNUMBER(D262),INDEX(Scorecard!$D$14:$D$17,SUMPRODUCT(--(Scorecard!$G$14:$G$16&lt;D262))+1),Scorecard!$D$18)</f>
        <v>0.0505355481560174</v>
      </c>
      <c r="AA262" s="0" t="n">
        <f aca="false">IF(ISNUMBER(E262),INDEX(Scorecard!$D$19:$D$26,SUMPRODUCT(--(Scorecard!$G$19:$G$25&lt;E262))+1),Scorecard!$D$27)</f>
        <v>0.0530843085177338</v>
      </c>
      <c r="AB262" s="0" t="n">
        <f aca="false">IF(ISNUMBER(F262),INDEX(Scorecard!$D$28:$D$35,SUMPRODUCT(--(Scorecard!$G$28:$G$34&lt;F262))+1),Scorecard!$D$36)</f>
        <v>-0.309727037437117</v>
      </c>
      <c r="AC262" s="0" t="n">
        <f aca="false">IF(ISNUMBER(H262),INDEX(Scorecard!$D$37:$D$44,SUMPRODUCT(--(Scorecard!$G$37:$G$43&lt;H262))+1),Scorecard!$D$45)</f>
        <v>1.35057635045042</v>
      </c>
      <c r="AD262" s="0" t="n">
        <f aca="false">IF(ISNUMBER(I262),INDEX(Scorecard!$D$46:$D$52,SUMPRODUCT(--(Scorecard!$G$46:$G$51&lt;I262))+1),Scorecard!$D$53)</f>
        <v>0.569875412099532</v>
      </c>
      <c r="AE262" s="0" t="n">
        <f aca="false">IF(ISNUMBER(K262),INDEX(Scorecard!$D$54:$D$61,SUMPRODUCT(--(Scorecard!$G$54:$G$60&lt;K262))+1),Scorecard!$D$62)</f>
        <v>0.489050497890326</v>
      </c>
      <c r="AF262" s="0" t="n">
        <f aca="false">IF(ISNUMBER(L262),INDEX(Scorecard!$D$63:$D$68,SUMPRODUCT(--(Scorecard!$G$63:$G$67&lt;L262))+1),Scorecard!$D$69)</f>
        <v>0.322484508656054</v>
      </c>
      <c r="AG262" s="0" t="n">
        <f aca="false">Inputs!$B$10+Scorecard!$J$5*Y262+Scorecard!$J$6*Z262+Scorecard!$J$7*AA262+Scorecard!$J$8*AB262+Scorecard!$J$9*AC262+Scorecard!$J$10*AD262+Scorecard!$J$11*AE262+Scorecard!$J$12*AF262</f>
        <v>-3.67900977744462</v>
      </c>
      <c r="AH262" s="0" t="n">
        <f aca="false">MIN(1-Inputs!$B$13,MAX(Inputs!$B$13,1/(1+EXP(-(Inputs!$B$11*AG262+Inputs!$B$12)))))</f>
        <v>0.0236917474252141</v>
      </c>
      <c r="AI262" s="0" t="n">
        <f aca="false">Inputs!$B$9-Inputs!$B$8*AG262</f>
        <v>593.276659430533</v>
      </c>
      <c r="AJ262" s="0" t="n">
        <f aca="false">RANK(AH262,$AH$5:$AH$2004,0)+COUNTIF($AH$4:AH261,AH262)</f>
        <v>403</v>
      </c>
      <c r="AK262" s="0" t="n">
        <f aca="false">IF(AJ262&lt;=Deciles!$B$5*(Deciles!$B$4+1),INT((AJ262-1)/(Deciles!$B$4+1))+1,Deciles!$B$5+INT((AJ262-1-Deciles!$B$5*(Deciles!$B$4+1))/Deciles!$B$4)+1)</f>
        <v>3</v>
      </c>
    </row>
    <row r="263" customFormat="false" ht="15" hidden="false" customHeight="false" outlineLevel="0" collapsed="false">
      <c r="A263" s="0" t="n">
        <v>7371</v>
      </c>
      <c r="B263" s="0" t="s">
        <v>145</v>
      </c>
      <c r="C263" s="0" t="n">
        <v>779</v>
      </c>
      <c r="D263" s="0" t="n">
        <v>77.6943893432617</v>
      </c>
      <c r="E263" s="0" t="n">
        <v>69.8838424682617</v>
      </c>
      <c r="F263" s="0" t="n">
        <v>33</v>
      </c>
      <c r="G263" s="0" t="n">
        <v>3.75099992752075</v>
      </c>
      <c r="H263" s="0" t="n">
        <v>0.234333276748657</v>
      </c>
      <c r="I263" s="0" t="n">
        <v>25</v>
      </c>
      <c r="J263" s="0" t="n">
        <v>12.5728588104248</v>
      </c>
      <c r="K263" s="0" t="n">
        <v>5.25833320617676</v>
      </c>
      <c r="L263" s="0" t="n">
        <v>-1.875</v>
      </c>
      <c r="M263" s="0" t="n">
        <v>6.28858280181885</v>
      </c>
      <c r="N263" s="0" t="n">
        <v>0</v>
      </c>
      <c r="O263" s="0" t="n">
        <v>0</v>
      </c>
      <c r="P263" s="0" t="s">
        <v>144</v>
      </c>
      <c r="Q263" s="0" t="s">
        <v>141</v>
      </c>
      <c r="R263" s="0" t="n">
        <v>2</v>
      </c>
      <c r="S263" s="0" t="s">
        <v>149</v>
      </c>
      <c r="T263" s="0" t="n">
        <v>0</v>
      </c>
      <c r="U263" s="0" t="n">
        <v>288617.78</v>
      </c>
      <c r="V263" s="0" t="n">
        <v>0.00459836609661579</v>
      </c>
      <c r="W263" s="0" t="n">
        <v>638.170593261719</v>
      </c>
      <c r="X263" s="0" t="n">
        <v>0.00431630108505487</v>
      </c>
      <c r="Y263" s="0" t="n">
        <f aca="false">IF(ISNUMBER(C263),INDEX(Scorecard!$D$5:$D$12,SUMPRODUCT(--(Scorecard!$G$5:$G$11&lt;C263))+1),Scorecard!$D$13)</f>
        <v>1.23750384304241</v>
      </c>
      <c r="Z263" s="0" t="n">
        <f aca="false">IF(ISNUMBER(D263),INDEX(Scorecard!$D$14:$D$17,SUMPRODUCT(--(Scorecard!$G$14:$G$16&lt;D263))+1),Scorecard!$D$18)</f>
        <v>0.0505355481560174</v>
      </c>
      <c r="AA263" s="0" t="n">
        <f aca="false">IF(ISNUMBER(E263),INDEX(Scorecard!$D$19:$D$26,SUMPRODUCT(--(Scorecard!$G$19:$G$25&lt;E263))+1),Scorecard!$D$27)</f>
        <v>0.0530843085177338</v>
      </c>
      <c r="AB263" s="0" t="n">
        <f aca="false">IF(ISNUMBER(F263),INDEX(Scorecard!$D$28:$D$35,SUMPRODUCT(--(Scorecard!$G$28:$G$34&lt;F263))+1),Scorecard!$D$36)</f>
        <v>-0.0008456427959252</v>
      </c>
      <c r="AC263" s="0" t="n">
        <f aca="false">IF(ISNUMBER(H263),INDEX(Scorecard!$D$37:$D$44,SUMPRODUCT(--(Scorecard!$G$37:$G$43&lt;H263))+1),Scorecard!$D$45)</f>
        <v>-0.0679520129233634</v>
      </c>
      <c r="AD263" s="0" t="n">
        <f aca="false">IF(ISNUMBER(I263),INDEX(Scorecard!$D$46:$D$52,SUMPRODUCT(--(Scorecard!$G$46:$G$51&lt;I263))+1),Scorecard!$D$53)</f>
        <v>-0.048559051279741</v>
      </c>
      <c r="AE263" s="0" t="n">
        <f aca="false">IF(ISNUMBER(K263),INDEX(Scorecard!$D$54:$D$61,SUMPRODUCT(--(Scorecard!$G$54:$G$60&lt;K263))+1),Scorecard!$D$62)</f>
        <v>0.126303549215828</v>
      </c>
      <c r="AF263" s="0" t="n">
        <f aca="false">IF(ISNUMBER(L263),INDEX(Scorecard!$D$63:$D$68,SUMPRODUCT(--(Scorecard!$G$63:$G$67&lt;L263))+1),Scorecard!$D$69)</f>
        <v>-0.340582194386522</v>
      </c>
      <c r="AG263" s="0" t="n">
        <f aca="false">Inputs!$B$10+Scorecard!$J$5*Y263+Scorecard!$J$6*Z263+Scorecard!$J$7*AA263+Scorecard!$J$8*AB263+Scorecard!$J$9*AC263+Scorecard!$J$10*AD263+Scorecard!$J$11*AE263+Scorecard!$J$12*AF263</f>
        <v>-5.23491418877986</v>
      </c>
      <c r="AH263" s="0" t="n">
        <f aca="false">MIN(1-Inputs!$B$13,MAX(Inputs!$B$13,1/(1+EXP(-(Inputs!$B$11*AG263+Inputs!$B$12)))))</f>
        <v>0.00459836595094379</v>
      </c>
      <c r="AI263" s="0" t="n">
        <f aca="false">Inputs!$B$9-Inputs!$B$8*AG263</f>
        <v>638.170570997145</v>
      </c>
      <c r="AJ263" s="0" t="n">
        <f aca="false">RANK(AH263,$AH$5:$AH$2004,0)+COUNTIF($AH$4:AH262,AH263)</f>
        <v>1306</v>
      </c>
      <c r="AK263" s="0" t="n">
        <f aca="false">IF(AJ263&lt;=Deciles!$B$5*(Deciles!$B$4+1),INT((AJ263-1)/(Deciles!$B$4+1))+1,Deciles!$B$5+INT((AJ263-1-Deciles!$B$5*(Deciles!$B$4+1))/Deciles!$B$4)+1)</f>
        <v>7</v>
      </c>
    </row>
    <row r="264" customFormat="false" ht="15" hidden="false" customHeight="false" outlineLevel="0" collapsed="false">
      <c r="A264" s="0" t="n">
        <v>7386</v>
      </c>
      <c r="B264" s="0" t="s">
        <v>155</v>
      </c>
      <c r="C264" s="0" t="n">
        <v>776</v>
      </c>
      <c r="D264" s="0" t="n">
        <v>87.1281585693359</v>
      </c>
      <c r="E264" s="0" t="n">
        <v>73.5950698852539</v>
      </c>
      <c r="F264" s="0" t="n">
        <v>33</v>
      </c>
      <c r="G264" s="0" t="n">
        <v>3.73900008201599</v>
      </c>
      <c r="H264" s="0" t="n">
        <v>-1.99433302879334</v>
      </c>
      <c r="I264" s="0" t="n">
        <v>39</v>
      </c>
      <c r="J264" s="0" t="n">
        <v>12.7444591522217</v>
      </c>
      <c r="K264" s="0" t="n">
        <v>4.30833339691162</v>
      </c>
      <c r="L264" s="0" t="n">
        <v>-1.125</v>
      </c>
      <c r="M264" s="0" t="n">
        <v>4.74416542053223</v>
      </c>
      <c r="N264" s="0" t="n">
        <v>0</v>
      </c>
      <c r="O264" s="0" t="n">
        <v>0</v>
      </c>
      <c r="P264" s="0" t="s">
        <v>140</v>
      </c>
      <c r="Q264" s="0" t="s">
        <v>141</v>
      </c>
      <c r="R264" s="0" t="n">
        <v>2</v>
      </c>
      <c r="S264" s="0" t="s">
        <v>142</v>
      </c>
      <c r="T264" s="0" t="n">
        <v>0</v>
      </c>
      <c r="U264" s="0" t="n">
        <v>342648.06</v>
      </c>
      <c r="V264" s="0" t="n">
        <v>0.00384731846861541</v>
      </c>
      <c r="W264" s="0" t="n">
        <v>643.017211914063</v>
      </c>
      <c r="X264" s="0" t="n">
        <v>0.00406748289242387</v>
      </c>
      <c r="Y264" s="0" t="n">
        <f aca="false">IF(ISNUMBER(C264),INDEX(Scorecard!$D$5:$D$12,SUMPRODUCT(--(Scorecard!$G$5:$G$11&lt;C264))+1),Scorecard!$D$13)</f>
        <v>1.23750384304241</v>
      </c>
      <c r="Z264" s="0" t="n">
        <f aca="false">IF(ISNUMBER(D264),INDEX(Scorecard!$D$14:$D$17,SUMPRODUCT(--(Scorecard!$G$14:$G$16&lt;D264))+1),Scorecard!$D$18)</f>
        <v>-0.361970872710667</v>
      </c>
      <c r="AA264" s="0" t="n">
        <f aca="false">IF(ISNUMBER(E264),INDEX(Scorecard!$D$19:$D$26,SUMPRODUCT(--(Scorecard!$G$19:$G$25&lt;E264))+1),Scorecard!$D$27)</f>
        <v>-0.0341578513653732</v>
      </c>
      <c r="AB264" s="0" t="n">
        <f aca="false">IF(ISNUMBER(F264),INDEX(Scorecard!$D$28:$D$35,SUMPRODUCT(--(Scorecard!$G$28:$G$34&lt;F264))+1),Scorecard!$D$36)</f>
        <v>-0.0008456427959252</v>
      </c>
      <c r="AC264" s="0" t="n">
        <f aca="false">IF(ISNUMBER(H264),INDEX(Scorecard!$D$37:$D$44,SUMPRODUCT(--(Scorecard!$G$37:$G$43&lt;H264))+1),Scorecard!$D$45)</f>
        <v>1.35057635045042</v>
      </c>
      <c r="AD264" s="0" t="n">
        <f aca="false">IF(ISNUMBER(I264),INDEX(Scorecard!$D$46:$D$52,SUMPRODUCT(--(Scorecard!$G$46:$G$51&lt;I264))+1),Scorecard!$D$53)</f>
        <v>0.569875412099532</v>
      </c>
      <c r="AE264" s="0" t="n">
        <f aca="false">IF(ISNUMBER(K264),INDEX(Scorecard!$D$54:$D$61,SUMPRODUCT(--(Scorecard!$G$54:$G$60&lt;K264))+1),Scorecard!$D$62)</f>
        <v>0.489050497890326</v>
      </c>
      <c r="AF264" s="0" t="n">
        <f aca="false">IF(ISNUMBER(L264),INDEX(Scorecard!$D$63:$D$68,SUMPRODUCT(--(Scorecard!$G$63:$G$67&lt;L264))+1),Scorecard!$D$69)</f>
        <v>-0.340582194386522</v>
      </c>
      <c r="AG264" s="0" t="n">
        <f aca="false">Inputs!$B$10+Scorecard!$J$5*Y264+Scorecard!$J$6*Z264+Scorecard!$J$7*AA264+Scorecard!$J$8*AB264+Scorecard!$J$9*AC264+Scorecard!$J$10*AD264+Scorecard!$J$11*AE264+Scorecard!$J$12*AF264</f>
        <v>-5.40288537801884</v>
      </c>
      <c r="AH264" s="0" t="n">
        <f aca="false">MIN(1-Inputs!$B$13,MAX(Inputs!$B$13,1/(1+EXP(-(Inputs!$B$11*AG264+Inputs!$B$12)))))</f>
        <v>0.00384731848662617</v>
      </c>
      <c r="AI264" s="0" t="n">
        <f aca="false">Inputs!$B$9-Inputs!$B$8*AG264</f>
        <v>643.017195031691</v>
      </c>
      <c r="AJ264" s="0" t="n">
        <f aca="false">RANK(AH264,$AH$5:$AH$2004,0)+COUNTIF($AH$4:AH263,AH264)</f>
        <v>1395</v>
      </c>
      <c r="AK264" s="0" t="n">
        <f aca="false">IF(AJ264&lt;=Deciles!$B$5*(Deciles!$B$4+1),INT((AJ264-1)/(Deciles!$B$4+1))+1,Deciles!$B$5+INT((AJ264-1-Deciles!$B$5*(Deciles!$B$4+1))/Deciles!$B$4)+1)</f>
        <v>7</v>
      </c>
    </row>
    <row r="265" customFormat="false" ht="15" hidden="false" customHeight="false" outlineLevel="0" collapsed="false">
      <c r="A265" s="0" t="n">
        <v>7388</v>
      </c>
      <c r="B265" s="0" t="s">
        <v>143</v>
      </c>
      <c r="C265" s="0" t="n">
        <v>735</v>
      </c>
      <c r="D265" s="0" t="n">
        <v>80</v>
      </c>
      <c r="E265" s="0" t="n">
        <v>63.1248779296875</v>
      </c>
      <c r="F265" s="0" t="n">
        <v>47</v>
      </c>
      <c r="G265" s="0" t="n">
        <v>4.14499998092651</v>
      </c>
      <c r="H265" s="0" t="n">
        <v>0.911666631698608</v>
      </c>
      <c r="I265" s="0" t="n">
        <v>50</v>
      </c>
      <c r="J265" s="0" t="n">
        <v>12.6105451583862</v>
      </c>
      <c r="K265" s="0" t="n">
        <v>9.23333358764648</v>
      </c>
      <c r="L265" s="0" t="n">
        <v>5.07179498672485</v>
      </c>
      <c r="M265" s="0" t="n">
        <v>1.84646689891815</v>
      </c>
      <c r="N265" s="0" t="n">
        <v>0</v>
      </c>
      <c r="O265" s="0" t="n">
        <v>0</v>
      </c>
      <c r="P265" s="0" t="s">
        <v>146</v>
      </c>
      <c r="Q265" s="0" t="s">
        <v>153</v>
      </c>
      <c r="R265" s="0" t="n">
        <v>2</v>
      </c>
      <c r="S265" s="0" t="s">
        <v>161</v>
      </c>
      <c r="T265" s="0" t="n">
        <v>0</v>
      </c>
      <c r="U265" s="0" t="n">
        <v>299702.38</v>
      </c>
      <c r="V265" s="0" t="n">
        <v>0.0211338009685278</v>
      </c>
      <c r="W265" s="0" t="n">
        <v>596.439636230469</v>
      </c>
      <c r="X265" s="0" t="n">
        <v>0.0283533036708832</v>
      </c>
      <c r="Y265" s="0" t="n">
        <f aca="false">IF(ISNUMBER(C265),INDEX(Scorecard!$D$5:$D$12,SUMPRODUCT(--(Scorecard!$G$5:$G$11&lt;C265))+1),Scorecard!$D$13)</f>
        <v>0.488358159108655</v>
      </c>
      <c r="Z265" s="0" t="n">
        <f aca="false">IF(ISNUMBER(D265),INDEX(Scorecard!$D$14:$D$17,SUMPRODUCT(--(Scorecard!$G$14:$G$16&lt;D265))+1),Scorecard!$D$18)</f>
        <v>0.0505355481560174</v>
      </c>
      <c r="AA265" s="0" t="n">
        <f aca="false">IF(ISNUMBER(E265),INDEX(Scorecard!$D$19:$D$26,SUMPRODUCT(--(Scorecard!$G$19:$G$25&lt;E265))+1),Scorecard!$D$27)</f>
        <v>0.233621608745691</v>
      </c>
      <c r="AB265" s="0" t="n">
        <f aca="false">IF(ISNUMBER(F265),INDEX(Scorecard!$D$28:$D$35,SUMPRODUCT(--(Scorecard!$G$28:$G$34&lt;F265))+1),Scorecard!$D$36)</f>
        <v>-0.400689107298307</v>
      </c>
      <c r="AC265" s="0" t="n">
        <f aca="false">IF(ISNUMBER(H265),INDEX(Scorecard!$D$37:$D$44,SUMPRODUCT(--(Scorecard!$G$37:$G$43&lt;H265))+1),Scorecard!$D$45)</f>
        <v>-0.975503570149195</v>
      </c>
      <c r="AD265" s="0" t="n">
        <f aca="false">IF(ISNUMBER(I265),INDEX(Scorecard!$D$46:$D$52,SUMPRODUCT(--(Scorecard!$G$46:$G$51&lt;I265))+1),Scorecard!$D$53)</f>
        <v>0.818882373006414</v>
      </c>
      <c r="AE265" s="0" t="n">
        <f aca="false">IF(ISNUMBER(K265),INDEX(Scorecard!$D$54:$D$61,SUMPRODUCT(--(Scorecard!$G$54:$G$60&lt;K265))+1),Scorecard!$D$62)</f>
        <v>-0.541917179454542</v>
      </c>
      <c r="AF265" s="0" t="n">
        <f aca="false">IF(ISNUMBER(L265),INDEX(Scorecard!$D$63:$D$68,SUMPRODUCT(--(Scorecard!$G$63:$G$67&lt;L265))+1),Scorecard!$D$69)</f>
        <v>0.322484508656054</v>
      </c>
      <c r="AG265" s="0" t="n">
        <f aca="false">Inputs!$B$10+Scorecard!$J$5*Y265+Scorecard!$J$6*Z265+Scorecard!$J$7*AA265+Scorecard!$J$8*AB265+Scorecard!$J$9*AC265+Scorecard!$J$10*AD265+Scorecard!$J$11*AE265+Scorecard!$J$12*AF265</f>
        <v>-3.78863045812281</v>
      </c>
      <c r="AH265" s="0" t="n">
        <f aca="false">MIN(1-Inputs!$B$13,MAX(Inputs!$B$13,1/(1+EXP(-(Inputs!$B$11*AG265+Inputs!$B$12)))))</f>
        <v>0.0211338001777246</v>
      </c>
      <c r="AI265" s="0" t="n">
        <f aca="false">Inputs!$B$9-Inputs!$B$8*AG265</f>
        <v>596.439643678399</v>
      </c>
      <c r="AJ265" s="0" t="n">
        <f aca="false">RANK(AH265,$AH$5:$AH$2004,0)+COUNTIF($AH$4:AH264,AH265)</f>
        <v>435</v>
      </c>
      <c r="AK265" s="0" t="n">
        <f aca="false">IF(AJ265&lt;=Deciles!$B$5*(Deciles!$B$4+1),INT((AJ265-1)/(Deciles!$B$4+1))+1,Deciles!$B$5+INT((AJ265-1-Deciles!$B$5*(Deciles!$B$4+1))/Deciles!$B$4)+1)</f>
        <v>3</v>
      </c>
    </row>
    <row r="266" customFormat="false" ht="15" hidden="false" customHeight="false" outlineLevel="0" collapsed="false">
      <c r="A266" s="0" t="n">
        <v>7399</v>
      </c>
      <c r="B266" s="0" t="s">
        <v>139</v>
      </c>
      <c r="C266" s="0" t="n">
        <v>778</v>
      </c>
      <c r="D266" s="0" t="n">
        <v>80</v>
      </c>
      <c r="E266" s="0" t="n">
        <v>45.1563453674316</v>
      </c>
      <c r="F266" s="0" t="n">
        <v>43</v>
      </c>
      <c r="G266" s="0" t="n">
        <v>4.32100009918213</v>
      </c>
      <c r="H266" s="0" t="n">
        <v>1.30433344841003</v>
      </c>
      <c r="I266" s="0" t="n">
        <v>95</v>
      </c>
      <c r="J266" s="0" t="n">
        <v>11.9557590484619</v>
      </c>
      <c r="K266" s="0" t="n">
        <v>5.53333330154419</v>
      </c>
      <c r="L266" s="0" t="n">
        <v>-3.50000047683716</v>
      </c>
      <c r="M266" s="0" t="n">
        <v>3.47430467605591</v>
      </c>
      <c r="N266" s="0" t="n">
        <v>0</v>
      </c>
      <c r="O266" s="0" t="n">
        <v>0</v>
      </c>
      <c r="P266" s="0" t="s">
        <v>144</v>
      </c>
      <c r="Q266" s="0" t="s">
        <v>141</v>
      </c>
      <c r="R266" s="0" t="n">
        <v>2</v>
      </c>
      <c r="S266" s="0" t="s">
        <v>156</v>
      </c>
      <c r="T266" s="0" t="n">
        <v>0</v>
      </c>
      <c r="U266" s="0" t="n">
        <v>155711.31</v>
      </c>
      <c r="V266" s="0" t="n">
        <v>0.00495344121009111</v>
      </c>
      <c r="W266" s="0" t="n">
        <v>636.147827148438</v>
      </c>
      <c r="X266" s="0" t="n">
        <v>0.00563492206856608</v>
      </c>
      <c r="Y266" s="0" t="n">
        <f aca="false">IF(ISNUMBER(C266),INDEX(Scorecard!$D$5:$D$12,SUMPRODUCT(--(Scorecard!$G$5:$G$11&lt;C266))+1),Scorecard!$D$13)</f>
        <v>1.23750384304241</v>
      </c>
      <c r="Z266" s="0" t="n">
        <f aca="false">IF(ISNUMBER(D266),INDEX(Scorecard!$D$14:$D$17,SUMPRODUCT(--(Scorecard!$G$14:$G$16&lt;D266))+1),Scorecard!$D$18)</f>
        <v>0.0505355481560174</v>
      </c>
      <c r="AA266" s="0" t="n">
        <f aca="false">IF(ISNUMBER(E266),INDEX(Scorecard!$D$19:$D$26,SUMPRODUCT(--(Scorecard!$G$19:$G$25&lt;E266))+1),Scorecard!$D$27)</f>
        <v>0.57899015159425</v>
      </c>
      <c r="AB266" s="0" t="n">
        <f aca="false">IF(ISNUMBER(F266),INDEX(Scorecard!$D$28:$D$35,SUMPRODUCT(--(Scorecard!$G$28:$G$34&lt;F266))+1),Scorecard!$D$36)</f>
        <v>-0.309727037437117</v>
      </c>
      <c r="AC266" s="0" t="n">
        <f aca="false">IF(ISNUMBER(H266),INDEX(Scorecard!$D$37:$D$44,SUMPRODUCT(--(Scorecard!$G$37:$G$43&lt;H266))+1),Scorecard!$D$45)</f>
        <v>-0.975503570149195</v>
      </c>
      <c r="AD266" s="0" t="n">
        <f aca="false">IF(ISNUMBER(I266),INDEX(Scorecard!$D$46:$D$52,SUMPRODUCT(--(Scorecard!$G$46:$G$51&lt;I266))+1),Scorecard!$D$53)</f>
        <v>0.818882373006414</v>
      </c>
      <c r="AE266" s="0" t="n">
        <f aca="false">IF(ISNUMBER(K266),INDEX(Scorecard!$D$54:$D$61,SUMPRODUCT(--(Scorecard!$G$54:$G$60&lt;K266))+1),Scorecard!$D$62)</f>
        <v>0.0151758992857273</v>
      </c>
      <c r="AF266" s="0" t="n">
        <f aca="false">IF(ISNUMBER(L266),INDEX(Scorecard!$D$63:$D$68,SUMPRODUCT(--(Scorecard!$G$63:$G$67&lt;L266))+1),Scorecard!$D$69)</f>
        <v>-0.340582194386522</v>
      </c>
      <c r="AG266" s="0" t="n">
        <f aca="false">Inputs!$B$10+Scorecard!$J$5*Y266+Scorecard!$J$6*Z266+Scorecard!$J$7*AA266+Scorecard!$J$8*AB266+Scorecard!$J$9*AC266+Scorecard!$J$10*AD266+Scorecard!$J$11*AE266+Scorecard!$J$12*AF266</f>
        <v>-5.16481163933985</v>
      </c>
      <c r="AH266" s="0" t="n">
        <f aca="false">MIN(1-Inputs!$B$13,MAX(Inputs!$B$13,1/(1+EXP(-(Inputs!$B$11*AG266+Inputs!$B$12)))))</f>
        <v>0.00495344128423795</v>
      </c>
      <c r="AI266" s="0" t="n">
        <f aca="false">Inputs!$B$9-Inputs!$B$8*AG266</f>
        <v>636.147838988529</v>
      </c>
      <c r="AJ266" s="0" t="n">
        <f aca="false">RANK(AH266,$AH$5:$AH$2004,0)+COUNTIF($AH$4:AH265,AH266)</f>
        <v>1261</v>
      </c>
      <c r="AK266" s="0" t="n">
        <f aca="false">IF(AJ266&lt;=Deciles!$B$5*(Deciles!$B$4+1),INT((AJ266-1)/(Deciles!$B$4+1))+1,Deciles!$B$5+INT((AJ266-1-Deciles!$B$5*(Deciles!$B$4+1))/Deciles!$B$4)+1)</f>
        <v>7</v>
      </c>
    </row>
    <row r="267" customFormat="false" ht="15" hidden="false" customHeight="false" outlineLevel="0" collapsed="false">
      <c r="A267" s="0" t="n">
        <v>7433</v>
      </c>
      <c r="B267" s="0" t="s">
        <v>157</v>
      </c>
      <c r="C267" s="0" t="n">
        <v>830</v>
      </c>
      <c r="D267" s="0" t="n">
        <v>80</v>
      </c>
      <c r="E267" s="0" t="n">
        <v>78.2449798583984</v>
      </c>
      <c r="F267" s="0" t="n">
        <v>47</v>
      </c>
      <c r="G267" s="0" t="n">
        <v>3.51600003242493</v>
      </c>
      <c r="H267" s="0" t="n">
        <v>-0.36733341217041</v>
      </c>
      <c r="I267" s="0" t="n">
        <v>4</v>
      </c>
      <c r="J267" s="0" t="n">
        <v>12.3557891845703</v>
      </c>
      <c r="K267" s="0" t="n">
        <v>4.0230770111084</v>
      </c>
      <c r="L267" s="0" t="n">
        <v>-0.276923179626465</v>
      </c>
      <c r="M267" s="0" t="n">
        <v>5.98650598526001</v>
      </c>
      <c r="N267" s="0" t="n">
        <v>0</v>
      </c>
      <c r="O267" s="0" t="n">
        <v>0</v>
      </c>
      <c r="P267" s="0" t="s">
        <v>140</v>
      </c>
      <c r="Q267" s="0" t="s">
        <v>141</v>
      </c>
      <c r="R267" s="0" t="n">
        <v>1</v>
      </c>
      <c r="S267" s="0" t="s">
        <v>151</v>
      </c>
      <c r="T267" s="0" t="n">
        <v>0</v>
      </c>
      <c r="U267" s="0" t="n">
        <v>232301</v>
      </c>
      <c r="V267" s="0" t="n">
        <v>0.00192260462790728</v>
      </c>
      <c r="W267" s="0" t="n">
        <v>661.84375</v>
      </c>
      <c r="X267" s="0" t="n">
        <v>0.0010536543559283</v>
      </c>
      <c r="Y267" s="0" t="n">
        <f aca="false">IF(ISNUMBER(C267),INDEX(Scorecard!$D$5:$D$12,SUMPRODUCT(--(Scorecard!$G$5:$G$11&lt;C267))+1),Scorecard!$D$13)</f>
        <v>2.19112706886128</v>
      </c>
      <c r="Z267" s="0" t="n">
        <f aca="false">IF(ISNUMBER(D267),INDEX(Scorecard!$D$14:$D$17,SUMPRODUCT(--(Scorecard!$G$14:$G$16&lt;D267))+1),Scorecard!$D$18)</f>
        <v>0.0505355481560174</v>
      </c>
      <c r="AA267" s="0" t="n">
        <f aca="false">IF(ISNUMBER(E267),INDEX(Scorecard!$D$19:$D$26,SUMPRODUCT(--(Scorecard!$G$19:$G$25&lt;E267))+1),Scorecard!$D$27)</f>
        <v>-0.0341578513653732</v>
      </c>
      <c r="AB267" s="0" t="n">
        <f aca="false">IF(ISNUMBER(F267),INDEX(Scorecard!$D$28:$D$35,SUMPRODUCT(--(Scorecard!$G$28:$G$34&lt;F267))+1),Scorecard!$D$36)</f>
        <v>-0.400689107298307</v>
      </c>
      <c r="AC267" s="0" t="n">
        <f aca="false">IF(ISNUMBER(H267),INDEX(Scorecard!$D$37:$D$44,SUMPRODUCT(--(Scorecard!$G$37:$G$43&lt;H267))+1),Scorecard!$D$45)</f>
        <v>0.769716833645565</v>
      </c>
      <c r="AD267" s="0" t="n">
        <f aca="false">IF(ISNUMBER(I267),INDEX(Scorecard!$D$46:$D$52,SUMPRODUCT(--(Scorecard!$G$46:$G$51&lt;I267))+1),Scorecard!$D$53)</f>
        <v>-0.161534840507194</v>
      </c>
      <c r="AE267" s="0" t="n">
        <f aca="false">IF(ISNUMBER(K267),INDEX(Scorecard!$D$54:$D$61,SUMPRODUCT(--(Scorecard!$G$54:$G$60&lt;K267))+1),Scorecard!$D$62)</f>
        <v>0.489050497890326</v>
      </c>
      <c r="AF267" s="0" t="n">
        <f aca="false">IF(ISNUMBER(L267),INDEX(Scorecard!$D$63:$D$68,SUMPRODUCT(--(Scorecard!$G$63:$G$67&lt;L267))+1),Scorecard!$D$69)</f>
        <v>0.322484508656054</v>
      </c>
      <c r="AG267" s="0" t="n">
        <f aca="false">Inputs!$B$10+Scorecard!$J$5*Y267+Scorecard!$J$6*Z267+Scorecard!$J$7*AA267+Scorecard!$J$8*AB267+Scorecard!$J$9*AC267+Scorecard!$J$10*AD267+Scorecard!$J$11*AE267+Scorecard!$J$12*AF267</f>
        <v>-6.05536392514974</v>
      </c>
      <c r="AH267" s="0" t="n">
        <f aca="false">MIN(1-Inputs!$B$13,MAX(Inputs!$B$13,1/(1+EXP(-(Inputs!$B$11*AG267+Inputs!$B$12)))))</f>
        <v>0.00192260465217232</v>
      </c>
      <c r="AI267" s="0" t="n">
        <f aca="false">Inputs!$B$9-Inputs!$B$8*AG267</f>
        <v>661.843746316335</v>
      </c>
      <c r="AJ267" s="0" t="n">
        <f aca="false">RANK(AH267,$AH$5:$AH$2004,0)+COUNTIF($AH$4:AH266,AH267)</f>
        <v>1705</v>
      </c>
      <c r="AK267" s="0" t="n">
        <f aca="false">IF(AJ267&lt;=Deciles!$B$5*(Deciles!$B$4+1),INT((AJ267-1)/(Deciles!$B$4+1))+1,Deciles!$B$5+INT((AJ267-1-Deciles!$B$5*(Deciles!$B$4+1))/Deciles!$B$4)+1)</f>
        <v>9</v>
      </c>
    </row>
    <row r="268" customFormat="false" ht="15" hidden="false" customHeight="false" outlineLevel="0" collapsed="false">
      <c r="A268" s="0" t="n">
        <v>7433</v>
      </c>
      <c r="B268" s="0" t="s">
        <v>152</v>
      </c>
      <c r="C268" s="0" t="n">
        <v>830</v>
      </c>
      <c r="D268" s="0" t="n">
        <v>80</v>
      </c>
      <c r="E268" s="0" t="n">
        <v>64.4066467285156</v>
      </c>
      <c r="F268" s="0" t="n">
        <v>47</v>
      </c>
      <c r="G268" s="0" t="n">
        <v>3.51600003242493</v>
      </c>
      <c r="H268" s="0" t="n">
        <v>-2.91733336448669</v>
      </c>
      <c r="I268" s="0" t="n">
        <v>40</v>
      </c>
      <c r="J268" s="0" t="n">
        <v>12.2933015823364</v>
      </c>
      <c r="K268" s="0" t="n">
        <v>4.40000009536743</v>
      </c>
      <c r="L268" s="0" t="n">
        <v>-0.458333015441895</v>
      </c>
      <c r="M268" s="0" t="n">
        <v>6.54819536209106</v>
      </c>
      <c r="N268" s="0" t="n">
        <v>0</v>
      </c>
      <c r="O268" s="0" t="n">
        <v>0</v>
      </c>
      <c r="P268" s="0" t="s">
        <v>140</v>
      </c>
      <c r="Q268" s="0" t="s">
        <v>141</v>
      </c>
      <c r="R268" s="0" t="n">
        <v>1</v>
      </c>
      <c r="S268" s="0" t="s">
        <v>151</v>
      </c>
      <c r="T268" s="0" t="n">
        <v>0</v>
      </c>
      <c r="U268" s="0" t="n">
        <v>218229.25</v>
      </c>
      <c r="V268" s="0" t="n">
        <v>0.00142899784259498</v>
      </c>
      <c r="W268" s="0" t="n">
        <v>669.887268066406</v>
      </c>
      <c r="X268" s="0" t="n">
        <v>0.00085413659689948</v>
      </c>
      <c r="Y268" s="0" t="n">
        <f aca="false">IF(ISNUMBER(C268),INDEX(Scorecard!$D$5:$D$12,SUMPRODUCT(--(Scorecard!$G$5:$G$11&lt;C268))+1),Scorecard!$D$13)</f>
        <v>2.19112706886128</v>
      </c>
      <c r="Z268" s="0" t="n">
        <f aca="false">IF(ISNUMBER(D268),INDEX(Scorecard!$D$14:$D$17,SUMPRODUCT(--(Scorecard!$G$14:$G$16&lt;D268))+1),Scorecard!$D$18)</f>
        <v>0.0505355481560174</v>
      </c>
      <c r="AA268" s="0" t="n">
        <f aca="false">IF(ISNUMBER(E268),INDEX(Scorecard!$D$19:$D$26,SUMPRODUCT(--(Scorecard!$G$19:$G$25&lt;E268))+1),Scorecard!$D$27)</f>
        <v>0.233621608745691</v>
      </c>
      <c r="AB268" s="0" t="n">
        <f aca="false">IF(ISNUMBER(F268),INDEX(Scorecard!$D$28:$D$35,SUMPRODUCT(--(Scorecard!$G$28:$G$34&lt;F268))+1),Scorecard!$D$36)</f>
        <v>-0.400689107298307</v>
      </c>
      <c r="AC268" s="0" t="n">
        <f aca="false">IF(ISNUMBER(H268),INDEX(Scorecard!$D$37:$D$44,SUMPRODUCT(--(Scorecard!$G$37:$G$43&lt;H268))+1),Scorecard!$D$45)</f>
        <v>1.35057635045042</v>
      </c>
      <c r="AD268" s="0" t="n">
        <f aca="false">IF(ISNUMBER(I268),INDEX(Scorecard!$D$46:$D$52,SUMPRODUCT(--(Scorecard!$G$46:$G$51&lt;I268))+1),Scorecard!$D$53)</f>
        <v>0.569875412099532</v>
      </c>
      <c r="AE268" s="0" t="n">
        <f aca="false">IF(ISNUMBER(K268),INDEX(Scorecard!$D$54:$D$61,SUMPRODUCT(--(Scorecard!$G$54:$G$60&lt;K268))+1),Scorecard!$D$62)</f>
        <v>0.489050497890326</v>
      </c>
      <c r="AF268" s="0" t="n">
        <f aca="false">IF(ISNUMBER(L268),INDEX(Scorecard!$D$63:$D$68,SUMPRODUCT(--(Scorecard!$G$63:$G$67&lt;L268))+1),Scorecard!$D$69)</f>
        <v>0.322484508656054</v>
      </c>
      <c r="AG268" s="0" t="n">
        <f aca="false">Inputs!$B$10+Scorecard!$J$5*Y268+Scorecard!$J$6*Z268+Scorecard!$J$7*AA268+Scorecard!$J$8*AB268+Scorecard!$J$9*AC268+Scorecard!$J$10*AD268+Scorecard!$J$11*AE268+Scorecard!$J$12*AF268</f>
        <v>-6.33413138228165</v>
      </c>
      <c r="AH268" s="0" t="n">
        <f aca="false">MIN(1-Inputs!$B$13,MAX(Inputs!$B$13,1/(1+EXP(-(Inputs!$B$11*AG268+Inputs!$B$12)))))</f>
        <v>0.00142899788700357</v>
      </c>
      <c r="AI268" s="0" t="n">
        <f aca="false">Inputs!$B$9-Inputs!$B$8*AG268</f>
        <v>669.887274875643</v>
      </c>
      <c r="AJ268" s="0" t="n">
        <f aca="false">RANK(AH268,$AH$5:$AH$2004,0)+COUNTIF($AH$4:AH267,AH268)</f>
        <v>1817</v>
      </c>
      <c r="AK268" s="0" t="n">
        <f aca="false">IF(AJ268&lt;=Deciles!$B$5*(Deciles!$B$4+1),INT((AJ268-1)/(Deciles!$B$4+1))+1,Deciles!$B$5+INT((AJ268-1-Deciles!$B$5*(Deciles!$B$4+1))/Deciles!$B$4)+1)</f>
        <v>10</v>
      </c>
    </row>
    <row r="269" customFormat="false" ht="15" hidden="false" customHeight="false" outlineLevel="0" collapsed="false">
      <c r="A269" s="0" t="n">
        <v>7471</v>
      </c>
      <c r="B269" s="0" t="s">
        <v>157</v>
      </c>
      <c r="C269" s="0" t="n">
        <v>691</v>
      </c>
      <c r="D269" s="0" t="n">
        <v>80</v>
      </c>
      <c r="E269" s="0" t="n">
        <v>79.0651168823242</v>
      </c>
      <c r="F269" s="0" t="n">
        <v>35</v>
      </c>
      <c r="G269" s="0" t="n">
        <v>4.42199993133545</v>
      </c>
      <c r="H269" s="0" t="n">
        <v>0.538666486740112</v>
      </c>
      <c r="I269" s="0" t="n">
        <v>3</v>
      </c>
      <c r="J269" s="0" t="n">
        <v>12.2637777328491</v>
      </c>
      <c r="K269" s="0" t="n">
        <v>3.72307682037354</v>
      </c>
      <c r="L269" s="0" t="n">
        <v>-0.276923179626465</v>
      </c>
      <c r="M269" s="0" t="n">
        <v>4.3403639793396</v>
      </c>
      <c r="N269" s="0" t="n">
        <v>0</v>
      </c>
      <c r="O269" s="0" t="n">
        <v>0</v>
      </c>
      <c r="P269" s="0" t="s">
        <v>140</v>
      </c>
      <c r="Q269" s="0" t="s">
        <v>141</v>
      </c>
      <c r="R269" s="0" t="n">
        <v>2</v>
      </c>
      <c r="S269" s="0" t="s">
        <v>142</v>
      </c>
      <c r="T269" s="0" t="n">
        <v>1</v>
      </c>
      <c r="U269" s="0" t="n">
        <v>211880.45</v>
      </c>
      <c r="V269" s="0" t="n">
        <v>0.0306290630251169</v>
      </c>
      <c r="W269" s="0" t="n">
        <v>586.132995605469</v>
      </c>
      <c r="X269" s="0" t="n">
        <v>0.0205590147525072</v>
      </c>
      <c r="Y269" s="0" t="n">
        <f aca="false">IF(ISNUMBER(C269),INDEX(Scorecard!$D$5:$D$12,SUMPRODUCT(--(Scorecard!$G$5:$G$11&lt;C269))+1),Scorecard!$D$13)</f>
        <v>-0.869677851527538</v>
      </c>
      <c r="Z269" s="0" t="n">
        <f aca="false">IF(ISNUMBER(D269),INDEX(Scorecard!$D$14:$D$17,SUMPRODUCT(--(Scorecard!$G$14:$G$16&lt;D269))+1),Scorecard!$D$18)</f>
        <v>0.0505355481560174</v>
      </c>
      <c r="AA269" s="0" t="n">
        <f aca="false">IF(ISNUMBER(E269),INDEX(Scorecard!$D$19:$D$26,SUMPRODUCT(--(Scorecard!$G$19:$G$25&lt;E269))+1),Scorecard!$D$27)</f>
        <v>-0.0341578513653732</v>
      </c>
      <c r="AB269" s="0" t="n">
        <f aca="false">IF(ISNUMBER(F269),INDEX(Scorecard!$D$28:$D$35,SUMPRODUCT(--(Scorecard!$G$28:$G$34&lt;F269))+1),Scorecard!$D$36)</f>
        <v>-0.0008456427959252</v>
      </c>
      <c r="AC269" s="0" t="n">
        <f aca="false">IF(ISNUMBER(H269),INDEX(Scorecard!$D$37:$D$44,SUMPRODUCT(--(Scorecard!$G$37:$G$43&lt;H269))+1),Scorecard!$D$45)</f>
        <v>-0.271229676926091</v>
      </c>
      <c r="AD269" s="0" t="n">
        <f aca="false">IF(ISNUMBER(I269),INDEX(Scorecard!$D$46:$D$52,SUMPRODUCT(--(Scorecard!$G$46:$G$51&lt;I269))+1),Scorecard!$D$53)</f>
        <v>-0.161534840507194</v>
      </c>
      <c r="AE269" s="0" t="n">
        <f aca="false">IF(ISNUMBER(K269),INDEX(Scorecard!$D$54:$D$61,SUMPRODUCT(--(Scorecard!$G$54:$G$60&lt;K269))+1),Scorecard!$D$62)</f>
        <v>0.489050497890326</v>
      </c>
      <c r="AF269" s="0" t="n">
        <f aca="false">IF(ISNUMBER(L269),INDEX(Scorecard!$D$63:$D$68,SUMPRODUCT(--(Scorecard!$G$63:$G$67&lt;L269))+1),Scorecard!$D$69)</f>
        <v>0.322484508656054</v>
      </c>
      <c r="AG269" s="0" t="n">
        <f aca="false">Inputs!$B$10+Scorecard!$J$5*Y269+Scorecard!$J$6*Z269+Scorecard!$J$7*AA269+Scorecard!$J$8*AB269+Scorecard!$J$9*AC269+Scorecard!$J$10*AD269+Scorecard!$J$11*AE269+Scorecard!$J$12*AF269</f>
        <v>-3.43142831666257</v>
      </c>
      <c r="AH269" s="0" t="n">
        <f aca="false">MIN(1-Inputs!$B$13,MAX(Inputs!$B$13,1/(1+EXP(-(Inputs!$B$11*AG269+Inputs!$B$12)))))</f>
        <v>0.0306290635991357</v>
      </c>
      <c r="AI269" s="0" t="n">
        <f aca="false">Inputs!$B$9-Inputs!$B$8*AG269</f>
        <v>586.132968516807</v>
      </c>
      <c r="AJ269" s="0" t="n">
        <f aca="false">RANK(AH269,$AH$5:$AH$2004,0)+COUNTIF($AH$4:AH268,AH269)</f>
        <v>308</v>
      </c>
      <c r="AK269" s="0" t="n">
        <f aca="false">IF(AJ269&lt;=Deciles!$B$5*(Deciles!$B$4+1),INT((AJ269-1)/(Deciles!$B$4+1))+1,Deciles!$B$5+INT((AJ269-1-Deciles!$B$5*(Deciles!$B$4+1))/Deciles!$B$4)+1)</f>
        <v>2</v>
      </c>
    </row>
    <row r="270" customFormat="false" ht="15" hidden="false" customHeight="false" outlineLevel="0" collapsed="false">
      <c r="A270" s="0" t="n">
        <v>7516</v>
      </c>
      <c r="B270" s="0" t="s">
        <v>139</v>
      </c>
      <c r="C270" s="0" t="n">
        <v>734</v>
      </c>
      <c r="D270" s="0" t="n">
        <v>68.7845687866211</v>
      </c>
      <c r="E270" s="0" t="n">
        <v>66.0059127807617</v>
      </c>
      <c r="F270" s="0" t="n">
        <v>33</v>
      </c>
      <c r="G270" s="0" t="n">
        <v>3.25999999046326</v>
      </c>
      <c r="H270" s="0" t="n">
        <v>0.243333339691162</v>
      </c>
      <c r="I270" s="0" t="n">
        <v>11</v>
      </c>
      <c r="J270" s="0" t="n">
        <v>11.8124618530273</v>
      </c>
      <c r="K270" s="0" t="n">
        <v>5.83333349227905</v>
      </c>
      <c r="L270" s="0" t="n">
        <v>-3.49999952316284</v>
      </c>
      <c r="M270" s="0" t="n">
        <v>2.30299806594849</v>
      </c>
      <c r="N270" s="0" t="n">
        <v>0</v>
      </c>
      <c r="O270" s="0" t="n">
        <v>0</v>
      </c>
      <c r="P270" s="0" t="s">
        <v>144</v>
      </c>
      <c r="Q270" s="0" t="s">
        <v>141</v>
      </c>
      <c r="R270" s="0" t="n">
        <v>1</v>
      </c>
      <c r="S270" s="0" t="s">
        <v>162</v>
      </c>
      <c r="T270" s="0" t="n">
        <v>0</v>
      </c>
      <c r="U270" s="0" t="n">
        <v>134923.31</v>
      </c>
      <c r="V270" s="0" t="n">
        <v>0.00997605081647635</v>
      </c>
      <c r="W270" s="0" t="n">
        <v>617.063110351563</v>
      </c>
      <c r="X270" s="0" t="n">
        <v>0.0095861591398716</v>
      </c>
      <c r="Y270" s="0" t="n">
        <f aca="false">IF(ISNUMBER(C270),INDEX(Scorecard!$D$5:$D$12,SUMPRODUCT(--(Scorecard!$G$5:$G$11&lt;C270))+1),Scorecard!$D$13)</f>
        <v>0.488358159108655</v>
      </c>
      <c r="Z270" s="0" t="n">
        <f aca="false">IF(ISNUMBER(D270),INDEX(Scorecard!$D$14:$D$17,SUMPRODUCT(--(Scorecard!$G$14:$G$16&lt;D270))+1),Scorecard!$D$18)</f>
        <v>0.128579646629417</v>
      </c>
      <c r="AA270" s="0" t="n">
        <f aca="false">IF(ISNUMBER(E270),INDEX(Scorecard!$D$19:$D$26,SUMPRODUCT(--(Scorecard!$G$19:$G$25&lt;E270))+1),Scorecard!$D$27)</f>
        <v>0.233621608745691</v>
      </c>
      <c r="AB270" s="0" t="n">
        <f aca="false">IF(ISNUMBER(F270),INDEX(Scorecard!$D$28:$D$35,SUMPRODUCT(--(Scorecard!$G$28:$G$34&lt;F270))+1),Scorecard!$D$36)</f>
        <v>-0.0008456427959252</v>
      </c>
      <c r="AC270" s="0" t="n">
        <f aca="false">IF(ISNUMBER(H270),INDEX(Scorecard!$D$37:$D$44,SUMPRODUCT(--(Scorecard!$G$37:$G$43&lt;H270))+1),Scorecard!$D$45)</f>
        <v>-0.0679520129233634</v>
      </c>
      <c r="AD270" s="0" t="n">
        <f aca="false">IF(ISNUMBER(I270),INDEX(Scorecard!$D$46:$D$52,SUMPRODUCT(--(Scorecard!$G$46:$G$51&lt;I270))+1),Scorecard!$D$53)</f>
        <v>-0.114272400683245</v>
      </c>
      <c r="AE270" s="0" t="n">
        <f aca="false">IF(ISNUMBER(K270),INDEX(Scorecard!$D$54:$D$61,SUMPRODUCT(--(Scorecard!$G$54:$G$60&lt;K270))+1),Scorecard!$D$62)</f>
        <v>0.0151758992857273</v>
      </c>
      <c r="AF270" s="0" t="n">
        <f aca="false">IF(ISNUMBER(L270),INDEX(Scorecard!$D$63:$D$68,SUMPRODUCT(--(Scorecard!$G$63:$G$67&lt;L270))+1),Scorecard!$D$69)</f>
        <v>-0.340582194386522</v>
      </c>
      <c r="AG270" s="0" t="n">
        <f aca="false">Inputs!$B$10+Scorecard!$J$5*Y270+Scorecard!$J$6*Z270+Scorecard!$J$7*AA270+Scorecard!$J$8*AB270+Scorecard!$J$9*AC270+Scorecard!$J$10*AD270+Scorecard!$J$11*AE270+Scorecard!$J$12*AF270</f>
        <v>-4.50338547511433</v>
      </c>
      <c r="AH270" s="0" t="n">
        <f aca="false">MIN(1-Inputs!$B$13,MAX(Inputs!$B$13,1/(1+EXP(-(Inputs!$B$11*AG270+Inputs!$B$12)))))</f>
        <v>0.00997605071875122</v>
      </c>
      <c r="AI270" s="0" t="n">
        <f aca="false">Inputs!$B$9-Inputs!$B$8*AG270</f>
        <v>617.063114047682</v>
      </c>
      <c r="AJ270" s="0" t="n">
        <f aca="false">RANK(AH270,$AH$5:$AH$2004,0)+COUNTIF($AH$4:AH269,AH270)</f>
        <v>826</v>
      </c>
      <c r="AK270" s="0" t="n">
        <f aca="false">IF(AJ270&lt;=Deciles!$B$5*(Deciles!$B$4+1),INT((AJ270-1)/(Deciles!$B$4+1))+1,Deciles!$B$5+INT((AJ270-1-Deciles!$B$5*(Deciles!$B$4+1))/Deciles!$B$4)+1)</f>
        <v>5</v>
      </c>
    </row>
    <row r="271" customFormat="false" ht="15" hidden="false" customHeight="false" outlineLevel="0" collapsed="false">
      <c r="A271" s="0" t="n">
        <v>7522</v>
      </c>
      <c r="B271" s="0" t="s">
        <v>158</v>
      </c>
      <c r="C271" s="0" t="n">
        <v>777</v>
      </c>
      <c r="D271" s="0" t="n">
        <v>62.8933982849121</v>
      </c>
      <c r="E271" s="0" t="n">
        <v>51.1983642578125</v>
      </c>
      <c r="F271" s="0" t="n">
        <v>36</v>
      </c>
      <c r="G271" s="0" t="n">
        <v>3.73099994659424</v>
      </c>
      <c r="H271" s="0" t="n">
        <v>0.814333200454712</v>
      </c>
      <c r="I271" s="0" t="n">
        <v>48</v>
      </c>
      <c r="J271" s="0" t="n">
        <v>11.7590742111206</v>
      </c>
      <c r="K271" s="0" t="n">
        <v>6.33333349227905</v>
      </c>
      <c r="L271" s="0" t="n">
        <v>2.71025657653809</v>
      </c>
      <c r="M271" s="0" t="n">
        <v>0.346199959516525</v>
      </c>
      <c r="N271" s="0" t="n">
        <v>0</v>
      </c>
      <c r="O271" s="0" t="n">
        <v>0</v>
      </c>
      <c r="P271" s="0" t="s">
        <v>146</v>
      </c>
      <c r="Q271" s="0" t="s">
        <v>141</v>
      </c>
      <c r="R271" s="0" t="n">
        <v>2</v>
      </c>
      <c r="S271" s="0" t="s">
        <v>148</v>
      </c>
      <c r="T271" s="0" t="n">
        <v>0</v>
      </c>
      <c r="U271" s="0" t="n">
        <v>127909</v>
      </c>
      <c r="V271" s="0" t="n">
        <v>0.0031252836342901</v>
      </c>
      <c r="W271" s="0" t="n">
        <v>648.662109375</v>
      </c>
      <c r="X271" s="0" t="n">
        <v>0.00295462389476597</v>
      </c>
      <c r="Y271" s="0" t="n">
        <f aca="false">IF(ISNUMBER(C271),INDEX(Scorecard!$D$5:$D$12,SUMPRODUCT(--(Scorecard!$G$5:$G$11&lt;C271))+1),Scorecard!$D$13)</f>
        <v>1.23750384304241</v>
      </c>
      <c r="Z271" s="0" t="n">
        <f aca="false">IF(ISNUMBER(D271),INDEX(Scorecard!$D$14:$D$17,SUMPRODUCT(--(Scorecard!$G$14:$G$16&lt;D271))+1),Scorecard!$D$18)</f>
        <v>0.248677243387958</v>
      </c>
      <c r="AA271" s="0" t="n">
        <f aca="false">IF(ISNUMBER(E271),INDEX(Scorecard!$D$19:$D$26,SUMPRODUCT(--(Scorecard!$G$19:$G$25&lt;E271))+1),Scorecard!$D$27)</f>
        <v>0.57899015159425</v>
      </c>
      <c r="AB271" s="0" t="n">
        <f aca="false">IF(ISNUMBER(F271),INDEX(Scorecard!$D$28:$D$35,SUMPRODUCT(--(Scorecard!$G$28:$G$34&lt;F271))+1),Scorecard!$D$36)</f>
        <v>-0.0008456427959252</v>
      </c>
      <c r="AC271" s="0" t="n">
        <f aca="false">IF(ISNUMBER(H271),INDEX(Scorecard!$D$37:$D$44,SUMPRODUCT(--(Scorecard!$G$37:$G$43&lt;H271))+1),Scorecard!$D$45)</f>
        <v>-0.569454719285959</v>
      </c>
      <c r="AD271" s="0" t="n">
        <f aca="false">IF(ISNUMBER(I271),INDEX(Scorecard!$D$46:$D$52,SUMPRODUCT(--(Scorecard!$G$46:$G$51&lt;I271))+1),Scorecard!$D$53)</f>
        <v>0.818882373006414</v>
      </c>
      <c r="AE271" s="0" t="n">
        <f aca="false">IF(ISNUMBER(K271),INDEX(Scorecard!$D$54:$D$61,SUMPRODUCT(--(Scorecard!$G$54:$G$60&lt;K271))+1),Scorecard!$D$62)</f>
        <v>-0.119873800601421</v>
      </c>
      <c r="AF271" s="0" t="n">
        <f aca="false">IF(ISNUMBER(L271),INDEX(Scorecard!$D$63:$D$68,SUMPRODUCT(--(Scorecard!$G$63:$G$67&lt;L271))+1),Scorecard!$D$69)</f>
        <v>0.322484508656054</v>
      </c>
      <c r="AG271" s="0" t="n">
        <f aca="false">Inputs!$B$10+Scorecard!$J$5*Y271+Scorecard!$J$6*Z271+Scorecard!$J$7*AA271+Scorecard!$J$8*AB271+Scorecard!$J$9*AC271+Scorecard!$J$10*AD271+Scorecard!$J$11*AE271+Scorecard!$J$12*AF271</f>
        <v>-5.59852403628195</v>
      </c>
      <c r="AH271" s="0" t="n">
        <f aca="false">MIN(1-Inputs!$B$13,MAX(Inputs!$B$13,1/(1+EXP(-(Inputs!$B$11*AG271+Inputs!$B$12)))))</f>
        <v>0.00312528369661073</v>
      </c>
      <c r="AI271" s="0" t="n">
        <f aca="false">Inputs!$B$9-Inputs!$B$8*AG271</f>
        <v>648.662133473338</v>
      </c>
      <c r="AJ271" s="0" t="n">
        <f aca="false">RANK(AH271,$AH$5:$AH$2004,0)+COUNTIF($AH$4:AH270,AH271)</f>
        <v>1522</v>
      </c>
      <c r="AK271" s="0" t="n">
        <f aca="false">IF(AJ271&lt;=Deciles!$B$5*(Deciles!$B$4+1),INT((AJ271-1)/(Deciles!$B$4+1))+1,Deciles!$B$5+INT((AJ271-1-Deciles!$B$5*(Deciles!$B$4+1))/Deciles!$B$4)+1)</f>
        <v>8</v>
      </c>
    </row>
    <row r="272" customFormat="false" ht="15" hidden="false" customHeight="false" outlineLevel="0" collapsed="false">
      <c r="A272" s="0" t="n">
        <v>7525</v>
      </c>
      <c r="B272" s="0" t="s">
        <v>145</v>
      </c>
      <c r="C272" s="0" t="n">
        <v>750</v>
      </c>
      <c r="D272" s="0" t="n">
        <v>80</v>
      </c>
      <c r="E272" s="0" t="n">
        <v>75.3735656738281</v>
      </c>
      <c r="F272" s="0" t="n">
        <v>38</v>
      </c>
      <c r="G272" s="0" t="n">
        <v>3.0239999294281</v>
      </c>
      <c r="H272" s="0" t="n">
        <v>-0.492666721343994</v>
      </c>
      <c r="I272" s="0" t="n">
        <v>9</v>
      </c>
      <c r="J272" s="0" t="n">
        <v>12.0564765930176</v>
      </c>
      <c r="K272" s="0" t="n">
        <v>4.65833330154419</v>
      </c>
      <c r="L272" s="0" t="n">
        <v>-1.875</v>
      </c>
      <c r="M272" s="0" t="n">
        <v>6.02960777282715</v>
      </c>
      <c r="N272" s="0" t="n">
        <v>0</v>
      </c>
      <c r="O272" s="0" t="n">
        <v>0</v>
      </c>
      <c r="P272" s="0" t="s">
        <v>144</v>
      </c>
      <c r="Q272" s="0" t="s">
        <v>141</v>
      </c>
      <c r="R272" s="0" t="n">
        <v>2</v>
      </c>
      <c r="S272" s="0" t="s">
        <v>156</v>
      </c>
      <c r="T272" s="0" t="n">
        <v>0</v>
      </c>
      <c r="U272" s="0" t="n">
        <v>172211.14</v>
      </c>
      <c r="V272" s="0" t="n">
        <v>0.00950027815997601</v>
      </c>
      <c r="W272" s="0" t="n">
        <v>618.398620605469</v>
      </c>
      <c r="X272" s="0" t="n">
        <v>0.0103548457846046</v>
      </c>
      <c r="Y272" s="0" t="n">
        <f aca="false">IF(ISNUMBER(C272),INDEX(Scorecard!$D$5:$D$12,SUMPRODUCT(--(Scorecard!$G$5:$G$11&lt;C272))+1),Scorecard!$D$13)</f>
        <v>0.488358159108655</v>
      </c>
      <c r="Z272" s="0" t="n">
        <f aca="false">IF(ISNUMBER(D272),INDEX(Scorecard!$D$14:$D$17,SUMPRODUCT(--(Scorecard!$G$14:$G$16&lt;D272))+1),Scorecard!$D$18)</f>
        <v>0.0505355481560174</v>
      </c>
      <c r="AA272" s="0" t="n">
        <f aca="false">IF(ISNUMBER(E272),INDEX(Scorecard!$D$19:$D$26,SUMPRODUCT(--(Scorecard!$G$19:$G$25&lt;E272))+1),Scorecard!$D$27)</f>
        <v>-0.0341578513653732</v>
      </c>
      <c r="AB272" s="0" t="n">
        <f aca="false">IF(ISNUMBER(F272),INDEX(Scorecard!$D$28:$D$35,SUMPRODUCT(--(Scorecard!$G$28:$G$34&lt;F272))+1),Scorecard!$D$36)</f>
        <v>-0.132616866359722</v>
      </c>
      <c r="AC272" s="0" t="n">
        <f aca="false">IF(ISNUMBER(H272),INDEX(Scorecard!$D$37:$D$44,SUMPRODUCT(--(Scorecard!$G$37:$G$43&lt;H272))+1),Scorecard!$D$45)</f>
        <v>0.769716833645565</v>
      </c>
      <c r="AD272" s="0" t="n">
        <f aca="false">IF(ISNUMBER(I272),INDEX(Scorecard!$D$46:$D$52,SUMPRODUCT(--(Scorecard!$G$46:$G$51&lt;I272))+1),Scorecard!$D$53)</f>
        <v>-0.114272400683245</v>
      </c>
      <c r="AE272" s="0" t="n">
        <f aca="false">IF(ISNUMBER(K272),INDEX(Scorecard!$D$54:$D$61,SUMPRODUCT(--(Scorecard!$G$54:$G$60&lt;K272))+1),Scorecard!$D$62)</f>
        <v>0.409483001259379</v>
      </c>
      <c r="AF272" s="0" t="n">
        <f aca="false">IF(ISNUMBER(L272),INDEX(Scorecard!$D$63:$D$68,SUMPRODUCT(--(Scorecard!$G$63:$G$67&lt;L272))+1),Scorecard!$D$69)</f>
        <v>-0.340582194386522</v>
      </c>
      <c r="AG272" s="0" t="n">
        <f aca="false">Inputs!$B$10+Scorecard!$J$5*Y272+Scorecard!$J$6*Z272+Scorecard!$J$7*AA272+Scorecard!$J$8*AB272+Scorecard!$J$9*AC272+Scorecard!$J$10*AD272+Scorecard!$J$11*AE272+Scorecard!$J$12*AF272</f>
        <v>-4.54967136122116</v>
      </c>
      <c r="AH272" s="0" t="n">
        <f aca="false">MIN(1-Inputs!$B$13,MAX(Inputs!$B$13,1/(1+EXP(-(Inputs!$B$11*AG272+Inputs!$B$12)))))</f>
        <v>0.00950027790683398</v>
      </c>
      <c r="AI272" s="0" t="n">
        <f aca="false">Inputs!$B$9-Inputs!$B$8*AG272</f>
        <v>618.398642414672</v>
      </c>
      <c r="AJ272" s="0" t="n">
        <f aca="false">RANK(AH272,$AH$5:$AH$2004,0)+COUNTIF($AH$4:AH271,AH272)</f>
        <v>854</v>
      </c>
      <c r="AK272" s="0" t="n">
        <f aca="false">IF(AJ272&lt;=Deciles!$B$5*(Deciles!$B$4+1),INT((AJ272-1)/(Deciles!$B$4+1))+1,Deciles!$B$5+INT((AJ272-1-Deciles!$B$5*(Deciles!$B$4+1))/Deciles!$B$4)+1)</f>
        <v>5</v>
      </c>
    </row>
    <row r="273" customFormat="false" ht="15" hidden="false" customHeight="false" outlineLevel="0" collapsed="false">
      <c r="A273" s="0" t="n">
        <v>7527</v>
      </c>
      <c r="B273" s="0" t="s">
        <v>157</v>
      </c>
      <c r="C273" s="0" t="n">
        <v>721</v>
      </c>
      <c r="D273" s="0" t="n">
        <v>89.5837097167969</v>
      </c>
      <c r="E273" s="0" t="n">
        <v>78.1096649169922</v>
      </c>
      <c r="F273" s="0" t="n">
        <v>27</v>
      </c>
      <c r="G273" s="0" t="n">
        <v>4.55100011825562</v>
      </c>
      <c r="H273" s="0" t="n">
        <v>0.667666673660278</v>
      </c>
      <c r="I273" s="0" t="n">
        <v>22</v>
      </c>
      <c r="J273" s="0" t="n">
        <v>11.77734375</v>
      </c>
      <c r="K273" s="0" t="n">
        <v>4.42307710647583</v>
      </c>
      <c r="L273" s="0" t="n">
        <v>-0.276922702789307</v>
      </c>
      <c r="M273" s="0" t="n">
        <v>5.74976253509522</v>
      </c>
      <c r="N273" s="0" t="n">
        <v>0</v>
      </c>
      <c r="O273" s="0" t="n">
        <v>0</v>
      </c>
      <c r="P273" s="0" t="s">
        <v>140</v>
      </c>
      <c r="Q273" s="0" t="s">
        <v>153</v>
      </c>
      <c r="R273" s="0" t="n">
        <v>1</v>
      </c>
      <c r="S273" s="0" t="s">
        <v>149</v>
      </c>
      <c r="T273" s="0" t="n">
        <v>0</v>
      </c>
      <c r="U273" s="0" t="n">
        <v>130267.3</v>
      </c>
      <c r="V273" s="0" t="n">
        <v>0.0149468574672937</v>
      </c>
      <c r="W273" s="0" t="n">
        <v>605.984436035156</v>
      </c>
      <c r="X273" s="0" t="n">
        <v>0.00993614923208952</v>
      </c>
      <c r="Y273" s="0" t="n">
        <f aca="false">IF(ISNUMBER(C273),INDEX(Scorecard!$D$5:$D$12,SUMPRODUCT(--(Scorecard!$G$5:$G$11&lt;C273))+1),Scorecard!$D$13)</f>
        <v>-0.0290424113398221</v>
      </c>
      <c r="Z273" s="0" t="n">
        <f aca="false">IF(ISNUMBER(D273),INDEX(Scorecard!$D$14:$D$17,SUMPRODUCT(--(Scorecard!$G$14:$G$16&lt;D273))+1),Scorecard!$D$18)</f>
        <v>-0.361970872710667</v>
      </c>
      <c r="AA273" s="0" t="n">
        <f aca="false">IF(ISNUMBER(E273),INDEX(Scorecard!$D$19:$D$26,SUMPRODUCT(--(Scorecard!$G$19:$G$25&lt;E273))+1),Scorecard!$D$27)</f>
        <v>-0.0341578513653732</v>
      </c>
      <c r="AB273" s="0" t="n">
        <f aca="false">IF(ISNUMBER(F273),INDEX(Scorecard!$D$28:$D$35,SUMPRODUCT(--(Scorecard!$G$28:$G$34&lt;F273))+1),Scorecard!$D$36)</f>
        <v>0.165097008946478</v>
      </c>
      <c r="AC273" s="0" t="n">
        <f aca="false">IF(ISNUMBER(H273),INDEX(Scorecard!$D$37:$D$44,SUMPRODUCT(--(Scorecard!$G$37:$G$43&lt;H273))+1),Scorecard!$D$45)</f>
        <v>-0.569454719285959</v>
      </c>
      <c r="AD273" s="0" t="n">
        <f aca="false">IF(ISNUMBER(I273),INDEX(Scorecard!$D$46:$D$52,SUMPRODUCT(--(Scorecard!$G$46:$G$51&lt;I273))+1),Scorecard!$D$53)</f>
        <v>-0.108777051091409</v>
      </c>
      <c r="AE273" s="0" t="n">
        <f aca="false">IF(ISNUMBER(K273),INDEX(Scorecard!$D$54:$D$61,SUMPRODUCT(--(Scorecard!$G$54:$G$60&lt;K273))+1),Scorecard!$D$62)</f>
        <v>0.409483001259379</v>
      </c>
      <c r="AF273" s="0" t="n">
        <f aca="false">IF(ISNUMBER(L273),INDEX(Scorecard!$D$63:$D$68,SUMPRODUCT(--(Scorecard!$G$63:$G$67&lt;L273))+1),Scorecard!$D$69)</f>
        <v>0.322484508656054</v>
      </c>
      <c r="AG273" s="0" t="n">
        <f aca="false">Inputs!$B$10+Scorecard!$J$5*Y273+Scorecard!$J$6*Z273+Scorecard!$J$7*AA273+Scorecard!$J$8*AB273+Scorecard!$J$9*AC273+Scorecard!$J$10*AD273+Scorecard!$J$11*AE273+Scorecard!$J$12*AF273</f>
        <v>-4.1194285568884</v>
      </c>
      <c r="AH273" s="0" t="n">
        <f aca="false">MIN(1-Inputs!$B$13,MAX(Inputs!$B$13,1/(1+EXP(-(Inputs!$B$11*AG273+Inputs!$B$12)))))</f>
        <v>0.0149468575617356</v>
      </c>
      <c r="AI273" s="0" t="n">
        <f aca="false">Inputs!$B$9-Inputs!$B$8*AG273</f>
        <v>605.984459210891</v>
      </c>
      <c r="AJ273" s="0" t="n">
        <f aca="false">RANK(AH273,$AH$5:$AH$2004,0)+COUNTIF($AH$4:AH272,AH273)</f>
        <v>593</v>
      </c>
      <c r="AK273" s="0" t="n">
        <f aca="false">IF(AJ273&lt;=Deciles!$B$5*(Deciles!$B$4+1),INT((AJ273-1)/(Deciles!$B$4+1))+1,Deciles!$B$5+INT((AJ273-1-Deciles!$B$5*(Deciles!$B$4+1))/Deciles!$B$4)+1)</f>
        <v>3</v>
      </c>
    </row>
    <row r="274" customFormat="false" ht="15" hidden="false" customHeight="false" outlineLevel="0" collapsed="false">
      <c r="A274" s="0" t="n">
        <v>7554</v>
      </c>
      <c r="B274" s="0" t="s">
        <v>145</v>
      </c>
      <c r="C274" s="0" t="n">
        <v>789</v>
      </c>
      <c r="D274" s="0" t="n">
        <v>96.1904983520508</v>
      </c>
      <c r="E274" s="0" t="n">
        <v>89.1231231689453</v>
      </c>
      <c r="F274" s="0" t="n">
        <v>39</v>
      </c>
      <c r="G274" s="0" t="n">
        <v>3.1010000705719</v>
      </c>
      <c r="H274" s="0" t="n">
        <v>-0.415666580200195</v>
      </c>
      <c r="I274" s="0" t="n">
        <v>15</v>
      </c>
      <c r="J274" s="0" t="n">
        <v>11.3888835906982</v>
      </c>
      <c r="K274" s="0" t="n">
        <v>4.15833330154419</v>
      </c>
      <c r="L274" s="0" t="n">
        <v>-1.875</v>
      </c>
      <c r="M274" s="0" t="n">
        <v>4.74416494369507</v>
      </c>
      <c r="N274" s="0" t="n">
        <v>0</v>
      </c>
      <c r="O274" s="0" t="n">
        <v>0</v>
      </c>
      <c r="P274" s="0" t="s">
        <v>144</v>
      </c>
      <c r="Q274" s="0" t="s">
        <v>141</v>
      </c>
      <c r="R274" s="0" t="n">
        <v>1</v>
      </c>
      <c r="S274" s="0" t="s">
        <v>147</v>
      </c>
      <c r="T274" s="0" t="n">
        <v>0</v>
      </c>
      <c r="U274" s="0" t="n">
        <v>88334.26</v>
      </c>
      <c r="V274" s="0" t="n">
        <v>0.00268716574646533</v>
      </c>
      <c r="W274" s="0" t="n">
        <v>652.76171875</v>
      </c>
      <c r="X274" s="0" t="n">
        <v>0.00341201527044177</v>
      </c>
      <c r="Y274" s="0" t="n">
        <f aca="false">IF(ISNUMBER(C274),INDEX(Scorecard!$D$5:$D$12,SUMPRODUCT(--(Scorecard!$G$5:$G$11&lt;C274))+1),Scorecard!$D$13)</f>
        <v>2.19112706886128</v>
      </c>
      <c r="Z274" s="0" t="n">
        <f aca="false">IF(ISNUMBER(D274),INDEX(Scorecard!$D$14:$D$17,SUMPRODUCT(--(Scorecard!$G$14:$G$16&lt;D274))+1),Scorecard!$D$18)</f>
        <v>-0.361970872710667</v>
      </c>
      <c r="AA274" s="0" t="n">
        <f aca="false">IF(ISNUMBER(E274),INDEX(Scorecard!$D$19:$D$26,SUMPRODUCT(--(Scorecard!$G$19:$G$25&lt;E274))+1),Scorecard!$D$27)</f>
        <v>-0.820992370602782</v>
      </c>
      <c r="AB274" s="0" t="n">
        <f aca="false">IF(ISNUMBER(F274),INDEX(Scorecard!$D$28:$D$35,SUMPRODUCT(--(Scorecard!$G$28:$G$34&lt;F274))+1),Scorecard!$D$36)</f>
        <v>-0.132616866359722</v>
      </c>
      <c r="AC274" s="0" t="n">
        <f aca="false">IF(ISNUMBER(H274),INDEX(Scorecard!$D$37:$D$44,SUMPRODUCT(--(Scorecard!$G$37:$G$43&lt;H274))+1),Scorecard!$D$45)</f>
        <v>0.769716833645565</v>
      </c>
      <c r="AD274" s="0" t="n">
        <f aca="false">IF(ISNUMBER(I274),INDEX(Scorecard!$D$46:$D$52,SUMPRODUCT(--(Scorecard!$G$46:$G$51&lt;I274))+1),Scorecard!$D$53)</f>
        <v>-0.114272400683245</v>
      </c>
      <c r="AE274" s="0" t="n">
        <f aca="false">IF(ISNUMBER(K274),INDEX(Scorecard!$D$54:$D$61,SUMPRODUCT(--(Scorecard!$G$54:$G$60&lt;K274))+1),Scorecard!$D$62)</f>
        <v>0.489050497890326</v>
      </c>
      <c r="AF274" s="0" t="n">
        <f aca="false">IF(ISNUMBER(L274),INDEX(Scorecard!$D$63:$D$68,SUMPRODUCT(--(Scorecard!$G$63:$G$67&lt;L274))+1),Scorecard!$D$69)</f>
        <v>-0.340582194386522</v>
      </c>
      <c r="AG274" s="0" t="n">
        <f aca="false">Inputs!$B$10+Scorecard!$J$5*Y274+Scorecard!$J$6*Z274+Scorecard!$J$7*AA274+Scorecard!$J$8*AB274+Scorecard!$J$9*AC274+Scorecard!$J$10*AD274+Scorecard!$J$11*AE274+Scorecard!$J$12*AF274</f>
        <v>-5.74060581987108</v>
      </c>
      <c r="AH274" s="0" t="n">
        <f aca="false">MIN(1-Inputs!$B$13,MAX(Inputs!$B$13,1/(1+EXP(-(Inputs!$B$11*AG274+Inputs!$B$12)))))</f>
        <v>0.00268716584324946</v>
      </c>
      <c r="AI274" s="0" t="n">
        <f aca="false">Inputs!$B$9-Inputs!$B$8*AG274</f>
        <v>652.761747165032</v>
      </c>
      <c r="AJ274" s="0" t="n">
        <f aca="false">RANK(AH274,$AH$5:$AH$2004,0)+COUNTIF($AH$4:AH273,AH274)</f>
        <v>1600</v>
      </c>
      <c r="AK274" s="0" t="n">
        <f aca="false">IF(AJ274&lt;=Deciles!$B$5*(Deciles!$B$4+1),INT((AJ274-1)/(Deciles!$B$4+1))+1,Deciles!$B$5+INT((AJ274-1-Deciles!$B$5*(Deciles!$B$4+1))/Deciles!$B$4)+1)</f>
        <v>8</v>
      </c>
    </row>
    <row r="275" customFormat="false" ht="15" hidden="false" customHeight="false" outlineLevel="0" collapsed="false">
      <c r="A275" s="0" t="n">
        <v>7562</v>
      </c>
      <c r="B275" s="0" t="s">
        <v>152</v>
      </c>
      <c r="C275" s="0" t="n">
        <v>818</v>
      </c>
      <c r="D275" s="0" t="n">
        <v>68.417366027832</v>
      </c>
      <c r="E275" s="0" t="n">
        <v>56.6865692138672</v>
      </c>
      <c r="F275" s="0" t="n">
        <v>28</v>
      </c>
      <c r="G275" s="0" t="n">
        <v>3.43099999427795</v>
      </c>
      <c r="H275" s="0" t="n">
        <v>-3.00233340263367</v>
      </c>
      <c r="I275" s="0" t="n">
        <v>44</v>
      </c>
      <c r="J275" s="0" t="n">
        <v>11.741005897522</v>
      </c>
      <c r="K275" s="0" t="n">
        <v>4</v>
      </c>
      <c r="L275" s="0" t="n">
        <v>-0.458333492279053</v>
      </c>
      <c r="M275" s="0" t="n">
        <v>4.23436641693115</v>
      </c>
      <c r="N275" s="0" t="n">
        <v>0</v>
      </c>
      <c r="O275" s="0" t="n">
        <v>0</v>
      </c>
      <c r="P275" s="0" t="s">
        <v>140</v>
      </c>
      <c r="Q275" s="0" t="s">
        <v>141</v>
      </c>
      <c r="R275" s="0" t="n">
        <v>2</v>
      </c>
      <c r="S275" s="0" t="s">
        <v>148</v>
      </c>
      <c r="T275" s="0" t="n">
        <v>0</v>
      </c>
      <c r="U275" s="0" t="n">
        <v>125618.6</v>
      </c>
      <c r="V275" s="0" t="n">
        <v>0.000636334938462824</v>
      </c>
      <c r="W275" s="0" t="n">
        <v>691.803771972656</v>
      </c>
      <c r="X275" s="0" t="n">
        <v>0.000849479984026402</v>
      </c>
      <c r="Y275" s="0" t="n">
        <f aca="false">IF(ISNUMBER(C275),INDEX(Scorecard!$D$5:$D$12,SUMPRODUCT(--(Scorecard!$G$5:$G$11&lt;C275))+1),Scorecard!$D$13)</f>
        <v>2.19112706886128</v>
      </c>
      <c r="Z275" s="0" t="n">
        <f aca="false">IF(ISNUMBER(D275),INDEX(Scorecard!$D$14:$D$17,SUMPRODUCT(--(Scorecard!$G$14:$G$16&lt;D275))+1),Scorecard!$D$18)</f>
        <v>0.128579646629417</v>
      </c>
      <c r="AA275" s="0" t="n">
        <f aca="false">IF(ISNUMBER(E275),INDEX(Scorecard!$D$19:$D$26,SUMPRODUCT(--(Scorecard!$G$19:$G$25&lt;E275))+1),Scorecard!$D$27)</f>
        <v>0.285899340811827</v>
      </c>
      <c r="AB275" s="0" t="n">
        <f aca="false">IF(ISNUMBER(F275),INDEX(Scorecard!$D$28:$D$35,SUMPRODUCT(--(Scorecard!$G$28:$G$34&lt;F275))+1),Scorecard!$D$36)</f>
        <v>0.165097008946478</v>
      </c>
      <c r="AC275" s="0" t="n">
        <f aca="false">IF(ISNUMBER(H275),INDEX(Scorecard!$D$37:$D$44,SUMPRODUCT(--(Scorecard!$G$37:$G$43&lt;H275))+1),Scorecard!$D$45)</f>
        <v>1.35057635045042</v>
      </c>
      <c r="AD275" s="0" t="n">
        <f aca="false">IF(ISNUMBER(I275),INDEX(Scorecard!$D$46:$D$52,SUMPRODUCT(--(Scorecard!$G$46:$G$51&lt;I275))+1),Scorecard!$D$53)</f>
        <v>0.818882373006414</v>
      </c>
      <c r="AE275" s="0" t="n">
        <f aca="false">IF(ISNUMBER(K275),INDEX(Scorecard!$D$54:$D$61,SUMPRODUCT(--(Scorecard!$G$54:$G$60&lt;K275))+1),Scorecard!$D$62)</f>
        <v>0.489050497890326</v>
      </c>
      <c r="AF275" s="0" t="n">
        <f aca="false">IF(ISNUMBER(L275),INDEX(Scorecard!$D$63:$D$68,SUMPRODUCT(--(Scorecard!$G$63:$G$67&lt;L275))+1),Scorecard!$D$69)</f>
        <v>0.322484508656054</v>
      </c>
      <c r="AG275" s="0" t="n">
        <f aca="false">Inputs!$B$10+Scorecard!$J$5*Y275+Scorecard!$J$6*Z275+Scorecard!$J$7*AA275+Scorecard!$J$8*AB275+Scorecard!$J$9*AC275+Scorecard!$J$10*AD275+Scorecard!$J$11*AE275+Scorecard!$J$12*AF275</f>
        <v>-7.09369957558433</v>
      </c>
      <c r="AH275" s="0" t="n">
        <f aca="false">MIN(1-Inputs!$B$13,MAX(Inputs!$B$13,1/(1+EXP(-(Inputs!$B$11*AG275+Inputs!$B$12)))))</f>
        <v>0.000636334930614593</v>
      </c>
      <c r="AI275" s="0" t="n">
        <f aca="false">Inputs!$B$9-Inputs!$B$8*AG275</f>
        <v>691.803780189538</v>
      </c>
      <c r="AJ275" s="0" t="n">
        <f aca="false">RANK(AH275,$AH$5:$AH$2004,0)+COUNTIF($AH$4:AH274,AH275)</f>
        <v>1975</v>
      </c>
      <c r="AK275" s="0" t="n">
        <f aca="false">IF(AJ275&lt;=Deciles!$B$5*(Deciles!$B$4+1),INT((AJ275-1)/(Deciles!$B$4+1))+1,Deciles!$B$5+INT((AJ275-1-Deciles!$B$5*(Deciles!$B$4+1))/Deciles!$B$4)+1)</f>
        <v>10</v>
      </c>
    </row>
    <row r="276" customFormat="false" ht="15" hidden="false" customHeight="false" outlineLevel="0" collapsed="false">
      <c r="A276" s="0" t="n">
        <v>7592</v>
      </c>
      <c r="B276" s="0" t="s">
        <v>145</v>
      </c>
      <c r="C276" s="0" t="n">
        <v>708</v>
      </c>
      <c r="D276" s="0" t="n">
        <v>80</v>
      </c>
      <c r="E276" s="0" t="n">
        <v>54.9627990722656</v>
      </c>
      <c r="F276" s="0" t="n">
        <v>28</v>
      </c>
      <c r="G276" s="0" t="n">
        <v>4.70900011062622</v>
      </c>
      <c r="H276" s="0" t="n">
        <v>1.19233345985413</v>
      </c>
      <c r="I276" s="0" t="n">
        <v>80</v>
      </c>
      <c r="J276" s="0" t="n">
        <v>12.9924278259277</v>
      </c>
      <c r="K276" s="0" t="n">
        <v>4.85833311080933</v>
      </c>
      <c r="L276" s="0" t="n">
        <v>-1.875</v>
      </c>
      <c r="M276" s="0" t="n">
        <v>4.48895072937012</v>
      </c>
      <c r="N276" s="0" t="n">
        <v>0</v>
      </c>
      <c r="O276" s="0" t="n">
        <v>0</v>
      </c>
      <c r="P276" s="0" t="s">
        <v>144</v>
      </c>
      <c r="Q276" s="0" t="s">
        <v>153</v>
      </c>
      <c r="R276" s="0" t="n">
        <v>2</v>
      </c>
      <c r="S276" s="0" t="s">
        <v>161</v>
      </c>
      <c r="T276" s="0" t="n">
        <v>0</v>
      </c>
      <c r="U276" s="0" t="n">
        <v>439075.8</v>
      </c>
      <c r="V276" s="0" t="n">
        <v>0.0167874656617641</v>
      </c>
      <c r="W276" s="0" t="n">
        <v>602.790832519531</v>
      </c>
      <c r="X276" s="0" t="n">
        <v>0.0195719469338656</v>
      </c>
      <c r="Y276" s="0" t="n">
        <f aca="false">IF(ISNUMBER(C276),INDEX(Scorecard!$D$5:$D$12,SUMPRODUCT(--(Scorecard!$G$5:$G$11&lt;C276))+1),Scorecard!$D$13)</f>
        <v>-0.513000642971656</v>
      </c>
      <c r="Z276" s="0" t="n">
        <f aca="false">IF(ISNUMBER(D276),INDEX(Scorecard!$D$14:$D$17,SUMPRODUCT(--(Scorecard!$G$14:$G$16&lt;D276))+1),Scorecard!$D$18)</f>
        <v>0.0505355481560174</v>
      </c>
      <c r="AA276" s="0" t="n">
        <f aca="false">IF(ISNUMBER(E276),INDEX(Scorecard!$D$19:$D$26,SUMPRODUCT(--(Scorecard!$G$19:$G$25&lt;E276))+1),Scorecard!$D$27)</f>
        <v>0.285899340811827</v>
      </c>
      <c r="AB276" s="0" t="n">
        <f aca="false">IF(ISNUMBER(F276),INDEX(Scorecard!$D$28:$D$35,SUMPRODUCT(--(Scorecard!$G$28:$G$34&lt;F276))+1),Scorecard!$D$36)</f>
        <v>0.165097008946478</v>
      </c>
      <c r="AC276" s="0" t="n">
        <f aca="false">IF(ISNUMBER(H276),INDEX(Scorecard!$D$37:$D$44,SUMPRODUCT(--(Scorecard!$G$37:$G$43&lt;H276))+1),Scorecard!$D$45)</f>
        <v>-0.975503570149195</v>
      </c>
      <c r="AD276" s="0" t="n">
        <f aca="false">IF(ISNUMBER(I276),INDEX(Scorecard!$D$46:$D$52,SUMPRODUCT(--(Scorecard!$G$46:$G$51&lt;I276))+1),Scorecard!$D$53)</f>
        <v>0.818882373006414</v>
      </c>
      <c r="AE276" s="0" t="n">
        <f aca="false">IF(ISNUMBER(K276),INDEX(Scorecard!$D$54:$D$61,SUMPRODUCT(--(Scorecard!$G$54:$G$60&lt;K276))+1),Scorecard!$D$62)</f>
        <v>0.214429354789033</v>
      </c>
      <c r="AF276" s="0" t="n">
        <f aca="false">IF(ISNUMBER(L276),INDEX(Scorecard!$D$63:$D$68,SUMPRODUCT(--(Scorecard!$G$63:$G$67&lt;L276))+1),Scorecard!$D$69)</f>
        <v>-0.340582194386522</v>
      </c>
      <c r="AG276" s="0" t="n">
        <f aca="false">Inputs!$B$10+Scorecard!$J$5*Y276+Scorecard!$J$6*Z276+Scorecard!$J$7*AA276+Scorecard!$J$8*AB276+Scorecard!$J$9*AC276+Scorecard!$J$10*AD276+Scorecard!$J$11*AE276+Scorecard!$J$12*AF276</f>
        <v>-4.00874609465472</v>
      </c>
      <c r="AH276" s="0" t="n">
        <f aca="false">MIN(1-Inputs!$B$13,MAX(Inputs!$B$13,1/(1+EXP(-(Inputs!$B$11*AG276+Inputs!$B$12)))))</f>
        <v>0.0167874653958921</v>
      </c>
      <c r="AI276" s="0" t="n">
        <f aca="false">Inputs!$B$9-Inputs!$B$8*AG276</f>
        <v>602.790838423333</v>
      </c>
      <c r="AJ276" s="0" t="n">
        <f aca="false">RANK(AH276,$AH$5:$AH$2004,0)+COUNTIF($AH$4:AH275,AH276)</f>
        <v>540</v>
      </c>
      <c r="AK276" s="0" t="n">
        <f aca="false">IF(AJ276&lt;=Deciles!$B$5*(Deciles!$B$4+1),INT((AJ276-1)/(Deciles!$B$4+1))+1,Deciles!$B$5+INT((AJ276-1-Deciles!$B$5*(Deciles!$B$4+1))/Deciles!$B$4)+1)</f>
        <v>3</v>
      </c>
    </row>
    <row r="277" customFormat="false" ht="15" hidden="false" customHeight="false" outlineLevel="0" collapsed="false">
      <c r="A277" s="0" t="n">
        <v>7612</v>
      </c>
      <c r="B277" s="0" t="s">
        <v>145</v>
      </c>
      <c r="C277" s="0" t="n">
        <v>829</v>
      </c>
      <c r="D277" s="0" t="n">
        <v>84.7493362426758</v>
      </c>
      <c r="E277" s="0" t="n">
        <v>82.5315170288086</v>
      </c>
      <c r="F277" s="0" t="n">
        <v>38</v>
      </c>
      <c r="G277" s="0" t="n">
        <v>2.92600011825562</v>
      </c>
      <c r="H277" s="0" t="n">
        <v>-0.59066653251648</v>
      </c>
      <c r="I277" s="0" t="n">
        <v>4</v>
      </c>
      <c r="J277" s="0" t="n">
        <v>12.2044115066528</v>
      </c>
      <c r="K277" s="0" t="n">
        <v>4.65833330154419</v>
      </c>
      <c r="L277" s="0" t="n">
        <v>-1.875</v>
      </c>
      <c r="M277" s="0" t="n">
        <v>6.02960777282715</v>
      </c>
      <c r="N277" s="0" t="n">
        <v>0</v>
      </c>
      <c r="O277" s="0" t="n">
        <v>0</v>
      </c>
      <c r="P277" s="0" t="s">
        <v>144</v>
      </c>
      <c r="Q277" s="0" t="s">
        <v>141</v>
      </c>
      <c r="R277" s="0" t="n">
        <v>2</v>
      </c>
      <c r="S277" s="0" t="s">
        <v>156</v>
      </c>
      <c r="T277" s="0" t="n">
        <v>0</v>
      </c>
      <c r="U277" s="0" t="n">
        <v>199668.11</v>
      </c>
      <c r="V277" s="0" t="n">
        <v>0.0016872804844752</v>
      </c>
      <c r="W277" s="0" t="n">
        <v>665.383728027344</v>
      </c>
      <c r="X277" s="0" t="n">
        <v>0.00149472861085087</v>
      </c>
      <c r="Y277" s="0" t="n">
        <f aca="false">IF(ISNUMBER(C277),INDEX(Scorecard!$D$5:$D$12,SUMPRODUCT(--(Scorecard!$G$5:$G$11&lt;C277))+1),Scorecard!$D$13)</f>
        <v>2.19112706886128</v>
      </c>
      <c r="Z277" s="0" t="n">
        <f aca="false">IF(ISNUMBER(D277),INDEX(Scorecard!$D$14:$D$17,SUMPRODUCT(--(Scorecard!$G$14:$G$16&lt;D277))+1),Scorecard!$D$18)</f>
        <v>0.0505355481560174</v>
      </c>
      <c r="AA277" s="0" t="n">
        <f aca="false">IF(ISNUMBER(E277),INDEX(Scorecard!$D$19:$D$26,SUMPRODUCT(--(Scorecard!$G$19:$G$25&lt;E277))+1),Scorecard!$D$27)</f>
        <v>-0.219855970853228</v>
      </c>
      <c r="AB277" s="0" t="n">
        <f aca="false">IF(ISNUMBER(F277),INDEX(Scorecard!$D$28:$D$35,SUMPRODUCT(--(Scorecard!$G$28:$G$34&lt;F277))+1),Scorecard!$D$36)</f>
        <v>-0.132616866359722</v>
      </c>
      <c r="AC277" s="0" t="n">
        <f aca="false">IF(ISNUMBER(H277),INDEX(Scorecard!$D$37:$D$44,SUMPRODUCT(--(Scorecard!$G$37:$G$43&lt;H277))+1),Scorecard!$D$45)</f>
        <v>1.35057635045042</v>
      </c>
      <c r="AD277" s="0" t="n">
        <f aca="false">IF(ISNUMBER(I277),INDEX(Scorecard!$D$46:$D$52,SUMPRODUCT(--(Scorecard!$G$46:$G$51&lt;I277))+1),Scorecard!$D$53)</f>
        <v>-0.161534840507194</v>
      </c>
      <c r="AE277" s="0" t="n">
        <f aca="false">IF(ISNUMBER(K277),INDEX(Scorecard!$D$54:$D$61,SUMPRODUCT(--(Scorecard!$G$54:$G$60&lt;K277))+1),Scorecard!$D$62)</f>
        <v>0.409483001259379</v>
      </c>
      <c r="AF277" s="0" t="n">
        <f aca="false">IF(ISNUMBER(L277),INDEX(Scorecard!$D$63:$D$68,SUMPRODUCT(--(Scorecard!$G$63:$G$67&lt;L277))+1),Scorecard!$D$69)</f>
        <v>-0.340582194386522</v>
      </c>
      <c r="AG277" s="0" t="n">
        <f aca="false">Inputs!$B$10+Scorecard!$J$5*Y277+Scorecard!$J$6*Z277+Scorecard!$J$7*AA277+Scorecard!$J$8*AB277+Scorecard!$J$9*AC277+Scorecard!$J$10*AD277+Scorecard!$J$11*AE277+Scorecard!$J$12*AF277</f>
        <v>-6.17804947713849</v>
      </c>
      <c r="AH277" s="0" t="n">
        <f aca="false">MIN(1-Inputs!$B$13,MAX(Inputs!$B$13,1/(1+EXP(-(Inputs!$B$11*AG277+Inputs!$B$12)))))</f>
        <v>0.00168728051260081</v>
      </c>
      <c r="AI277" s="0" t="n">
        <f aca="false">Inputs!$B$9-Inputs!$B$8*AG277</f>
        <v>665.383703065193</v>
      </c>
      <c r="AJ277" s="0" t="n">
        <f aca="false">RANK(AH277,$AH$5:$AH$2004,0)+COUNTIF($AH$4:AH276,AH277)</f>
        <v>1763</v>
      </c>
      <c r="AK277" s="0" t="n">
        <f aca="false">IF(AJ277&lt;=Deciles!$B$5*(Deciles!$B$4+1),INT((AJ277-1)/(Deciles!$B$4+1))+1,Deciles!$B$5+INT((AJ277-1-Deciles!$B$5*(Deciles!$B$4+1))/Deciles!$B$4)+1)</f>
        <v>9</v>
      </c>
    </row>
    <row r="278" customFormat="false" ht="15" hidden="false" customHeight="false" outlineLevel="0" collapsed="false">
      <c r="A278" s="0" t="n">
        <v>7650</v>
      </c>
      <c r="B278" s="0" t="s">
        <v>158</v>
      </c>
      <c r="C278" s="0" t="n">
        <v>688</v>
      </c>
      <c r="D278" s="0" t="n">
        <v>80</v>
      </c>
      <c r="E278" s="0" t="n">
        <v>76.7722091674805</v>
      </c>
      <c r="F278" s="0" t="n">
        <v>42</v>
      </c>
      <c r="G278" s="0" t="n">
        <v>4.36499977111816</v>
      </c>
      <c r="H278" s="0" t="n">
        <v>1.44833302497864</v>
      </c>
      <c r="I278" s="0" t="n">
        <v>17</v>
      </c>
      <c r="J278" s="0" t="n">
        <v>12.0882148742676</v>
      </c>
      <c r="K278" s="0" t="n">
        <v>6.33333349227905</v>
      </c>
      <c r="L278" s="0" t="n">
        <v>2.71025657653809</v>
      </c>
      <c r="M278" s="0" t="n">
        <v>0.346199959516525</v>
      </c>
      <c r="N278" s="0" t="n">
        <v>1</v>
      </c>
      <c r="O278" s="0" t="n">
        <v>1</v>
      </c>
      <c r="P278" s="0" t="s">
        <v>146</v>
      </c>
      <c r="Q278" s="0" t="s">
        <v>141</v>
      </c>
      <c r="R278" s="0" t="n">
        <v>1</v>
      </c>
      <c r="S278" s="0" t="s">
        <v>148</v>
      </c>
      <c r="T278" s="0" t="n">
        <v>0</v>
      </c>
      <c r="U278" s="0" t="n">
        <v>177764.52</v>
      </c>
      <c r="V278" s="0" t="n">
        <v>0.0727759525179863</v>
      </c>
      <c r="W278" s="0" t="n">
        <v>561.507568359375</v>
      </c>
      <c r="X278" s="0" t="n">
        <v>0.67182070016861</v>
      </c>
      <c r="Y278" s="0" t="n">
        <f aca="false">IF(ISNUMBER(C278),INDEX(Scorecard!$D$5:$D$12,SUMPRODUCT(--(Scorecard!$G$5:$G$11&lt;C278))+1),Scorecard!$D$13)</f>
        <v>-0.869677851527538</v>
      </c>
      <c r="Z278" s="0" t="n">
        <f aca="false">IF(ISNUMBER(D278),INDEX(Scorecard!$D$14:$D$17,SUMPRODUCT(--(Scorecard!$G$14:$G$16&lt;D278))+1),Scorecard!$D$18)</f>
        <v>0.0505355481560174</v>
      </c>
      <c r="AA278" s="0" t="n">
        <f aca="false">IF(ISNUMBER(E278),INDEX(Scorecard!$D$19:$D$26,SUMPRODUCT(--(Scorecard!$G$19:$G$25&lt;E278))+1),Scorecard!$D$27)</f>
        <v>-0.0341578513653732</v>
      </c>
      <c r="AB278" s="0" t="n">
        <f aca="false">IF(ISNUMBER(F278),INDEX(Scorecard!$D$28:$D$35,SUMPRODUCT(--(Scorecard!$G$28:$G$34&lt;F278))+1),Scorecard!$D$36)</f>
        <v>-0.309727037437117</v>
      </c>
      <c r="AC278" s="0" t="n">
        <f aca="false">IF(ISNUMBER(H278),INDEX(Scorecard!$D$37:$D$44,SUMPRODUCT(--(Scorecard!$G$37:$G$43&lt;H278))+1),Scorecard!$D$45)</f>
        <v>-0.975503570149195</v>
      </c>
      <c r="AD278" s="0" t="n">
        <f aca="false">IF(ISNUMBER(I278),INDEX(Scorecard!$D$46:$D$52,SUMPRODUCT(--(Scorecard!$G$46:$G$51&lt;I278))+1),Scorecard!$D$53)</f>
        <v>-0.114272400683245</v>
      </c>
      <c r="AE278" s="0" t="n">
        <f aca="false">IF(ISNUMBER(K278),INDEX(Scorecard!$D$54:$D$61,SUMPRODUCT(--(Scorecard!$G$54:$G$60&lt;K278))+1),Scorecard!$D$62)</f>
        <v>-0.119873800601421</v>
      </c>
      <c r="AF278" s="0" t="n">
        <f aca="false">IF(ISNUMBER(L278),INDEX(Scorecard!$D$63:$D$68,SUMPRODUCT(--(Scorecard!$G$63:$G$67&lt;L278))+1),Scorecard!$D$69)</f>
        <v>0.322484508656054</v>
      </c>
      <c r="AG278" s="0" t="n">
        <f aca="false">Inputs!$B$10+Scorecard!$J$5*Y278+Scorecard!$J$6*Z278+Scorecard!$J$7*AA278+Scorecard!$J$8*AB278+Scorecard!$J$9*AC278+Scorecard!$J$10*AD278+Scorecard!$J$11*AE278+Scorecard!$J$12*AF278</f>
        <v>-2.577977280919</v>
      </c>
      <c r="AH278" s="0" t="n">
        <f aca="false">MIN(1-Inputs!$B$13,MAX(Inputs!$B$13,1/(1+EXP(-(Inputs!$B$11*AG278+Inputs!$B$12)))))</f>
        <v>0.0727759489223502</v>
      </c>
      <c r="AI278" s="0" t="n">
        <f aca="false">Inputs!$B$9-Inputs!$B$8*AG278</f>
        <v>561.507576978631</v>
      </c>
      <c r="AJ278" s="0" t="n">
        <f aca="false">RANK(AH278,$AH$5:$AH$2004,0)+COUNTIF($AH$4:AH277,AH278)</f>
        <v>87</v>
      </c>
      <c r="AK278" s="0" t="n">
        <f aca="false">IF(AJ278&lt;=Deciles!$B$5*(Deciles!$B$4+1),INT((AJ278-1)/(Deciles!$B$4+1))+1,Deciles!$B$5+INT((AJ278-1-Deciles!$B$5*(Deciles!$B$4+1))/Deciles!$B$4)+1)</f>
        <v>1</v>
      </c>
    </row>
    <row r="279" customFormat="false" ht="15" hidden="false" customHeight="false" outlineLevel="0" collapsed="false">
      <c r="A279" s="0" t="n">
        <v>7670</v>
      </c>
      <c r="B279" s="0" t="s">
        <v>158</v>
      </c>
      <c r="C279" s="0" t="n">
        <v>763</v>
      </c>
      <c r="D279" s="0" t="n">
        <v>87.1396636962891</v>
      </c>
      <c r="E279" s="0" t="n">
        <v>58.5721817016602</v>
      </c>
      <c r="F279" s="0" t="n">
        <v>34</v>
      </c>
      <c r="G279" s="0" t="n">
        <v>3.82800006866455</v>
      </c>
      <c r="H279" s="0" t="n">
        <v>0.911333322525024</v>
      </c>
      <c r="I279" s="0" t="n">
        <v>83</v>
      </c>
      <c r="J279" s="0" t="n">
        <v>11.6182136535645</v>
      </c>
      <c r="K279" s="0" t="n">
        <v>6.33333349227905</v>
      </c>
      <c r="L279" s="0" t="n">
        <v>2.71025657653809</v>
      </c>
      <c r="M279" s="0" t="n">
        <v>0.346199959516525</v>
      </c>
      <c r="N279" s="0" t="n">
        <v>0</v>
      </c>
      <c r="O279" s="0" t="n">
        <v>0</v>
      </c>
      <c r="P279" s="0" t="s">
        <v>146</v>
      </c>
      <c r="Q279" s="0" t="s">
        <v>141</v>
      </c>
      <c r="R279" s="0" t="n">
        <v>1</v>
      </c>
      <c r="S279" s="0" t="s">
        <v>148</v>
      </c>
      <c r="T279" s="0" t="n">
        <v>0</v>
      </c>
      <c r="U279" s="0" t="n">
        <v>111103.03</v>
      </c>
      <c r="V279" s="0" t="n">
        <v>0.00549031235277653</v>
      </c>
      <c r="W279" s="0" t="n">
        <v>633.348266601563</v>
      </c>
      <c r="X279" s="0" t="n">
        <v>0.00288348039612174</v>
      </c>
      <c r="Y279" s="0" t="n">
        <f aca="false">IF(ISNUMBER(C279),INDEX(Scorecard!$D$5:$D$12,SUMPRODUCT(--(Scorecard!$G$5:$G$11&lt;C279))+1),Scorecard!$D$13)</f>
        <v>1.23750384304241</v>
      </c>
      <c r="Z279" s="0" t="n">
        <f aca="false">IF(ISNUMBER(D279),INDEX(Scorecard!$D$14:$D$17,SUMPRODUCT(--(Scorecard!$G$14:$G$16&lt;D279))+1),Scorecard!$D$18)</f>
        <v>-0.361970872710667</v>
      </c>
      <c r="AA279" s="0" t="n">
        <f aca="false">IF(ISNUMBER(E279),INDEX(Scorecard!$D$19:$D$26,SUMPRODUCT(--(Scorecard!$G$19:$G$25&lt;E279))+1),Scorecard!$D$27)</f>
        <v>0.267179331770092</v>
      </c>
      <c r="AB279" s="0" t="n">
        <f aca="false">IF(ISNUMBER(F279),INDEX(Scorecard!$D$28:$D$35,SUMPRODUCT(--(Scorecard!$G$28:$G$34&lt;F279))+1),Scorecard!$D$36)</f>
        <v>-0.0008456427959252</v>
      </c>
      <c r="AC279" s="0" t="n">
        <f aca="false">IF(ISNUMBER(H279),INDEX(Scorecard!$D$37:$D$44,SUMPRODUCT(--(Scorecard!$G$37:$G$43&lt;H279))+1),Scorecard!$D$45)</f>
        <v>-0.975503570149195</v>
      </c>
      <c r="AD279" s="0" t="n">
        <f aca="false">IF(ISNUMBER(I279),INDEX(Scorecard!$D$46:$D$52,SUMPRODUCT(--(Scorecard!$G$46:$G$51&lt;I279))+1),Scorecard!$D$53)</f>
        <v>0.818882373006414</v>
      </c>
      <c r="AE279" s="0" t="n">
        <f aca="false">IF(ISNUMBER(K279),INDEX(Scorecard!$D$54:$D$61,SUMPRODUCT(--(Scorecard!$G$54:$G$60&lt;K279))+1),Scorecard!$D$62)</f>
        <v>-0.119873800601421</v>
      </c>
      <c r="AF279" s="0" t="n">
        <f aca="false">IF(ISNUMBER(L279),INDEX(Scorecard!$D$63:$D$68,SUMPRODUCT(--(Scorecard!$G$63:$G$67&lt;L279))+1),Scorecard!$D$69)</f>
        <v>0.322484508656054</v>
      </c>
      <c r="AG279" s="0" t="n">
        <f aca="false">Inputs!$B$10+Scorecard!$J$5*Y279+Scorecard!$J$6*Z279+Scorecard!$J$7*AA279+Scorecard!$J$8*AB279+Scorecard!$J$9*AC279+Scorecard!$J$10*AD279+Scorecard!$J$11*AE279+Scorecard!$J$12*AF279</f>
        <v>-5.06778548120826</v>
      </c>
      <c r="AH279" s="0" t="n">
        <f aca="false">MIN(1-Inputs!$B$13,MAX(Inputs!$B$13,1/(1+EXP(-(Inputs!$B$11*AG279+Inputs!$B$12)))))</f>
        <v>0.00549031255841867</v>
      </c>
      <c r="AI279" s="0" t="n">
        <f aca="false">Inputs!$B$9-Inputs!$B$8*AG279</f>
        <v>633.34825584507</v>
      </c>
      <c r="AJ279" s="0" t="n">
        <f aca="false">RANK(AH279,$AH$5:$AH$2004,0)+COUNTIF($AH$4:AH278,AH279)</f>
        <v>1192</v>
      </c>
      <c r="AK279" s="0" t="n">
        <f aca="false">IF(AJ279&lt;=Deciles!$B$5*(Deciles!$B$4+1),INT((AJ279-1)/(Deciles!$B$4+1))+1,Deciles!$B$5+INT((AJ279-1-Deciles!$B$5*(Deciles!$B$4+1))/Deciles!$B$4)+1)</f>
        <v>6</v>
      </c>
    </row>
    <row r="280" customFormat="false" ht="15" hidden="false" customHeight="false" outlineLevel="0" collapsed="false">
      <c r="A280" s="0" t="n">
        <v>7701</v>
      </c>
      <c r="B280" s="0" t="s">
        <v>150</v>
      </c>
      <c r="C280" s="0" t="n">
        <v>746</v>
      </c>
      <c r="D280" s="0" t="n">
        <v>86.7277908325195</v>
      </c>
      <c r="E280" s="0" t="n">
        <v>39.5137329101563</v>
      </c>
      <c r="F280" s="0" t="n">
        <v>36</v>
      </c>
      <c r="G280" s="0" t="n">
        <v>4.50400018692017</v>
      </c>
      <c r="H280" s="0" t="n">
        <v>-2.12933301925659</v>
      </c>
      <c r="I280" s="0" t="n">
        <v>122</v>
      </c>
      <c r="J280" s="0" t="n">
        <v>12.0701112747192</v>
      </c>
      <c r="K280" s="0" t="n">
        <v>4.80000019073486</v>
      </c>
      <c r="L280" s="0" t="n">
        <v>-0.208333015441895</v>
      </c>
      <c r="M280" s="0" t="n">
        <v>6.28858661651611</v>
      </c>
      <c r="N280" s="0" t="n">
        <v>0</v>
      </c>
      <c r="O280" s="0" t="n">
        <v>0</v>
      </c>
      <c r="P280" s="0" t="s">
        <v>144</v>
      </c>
      <c r="Q280" s="0" t="s">
        <v>141</v>
      </c>
      <c r="R280" s="0" t="n">
        <v>1</v>
      </c>
      <c r="S280" s="0" t="s">
        <v>149</v>
      </c>
      <c r="T280" s="0" t="n">
        <v>0</v>
      </c>
      <c r="U280" s="0" t="n">
        <v>174575.22</v>
      </c>
      <c r="V280" s="0" t="n">
        <v>0.00473152101039887</v>
      </c>
      <c r="W280" s="0" t="n">
        <v>637.394409179688</v>
      </c>
      <c r="X280" s="0" t="n">
        <v>0.001949533354491</v>
      </c>
      <c r="Y280" s="0" t="n">
        <f aca="false">IF(ISNUMBER(C280),INDEX(Scorecard!$D$5:$D$12,SUMPRODUCT(--(Scorecard!$G$5:$G$11&lt;C280))+1),Scorecard!$D$13)</f>
        <v>0.488358159108655</v>
      </c>
      <c r="Z280" s="0" t="n">
        <f aca="false">IF(ISNUMBER(D280),INDEX(Scorecard!$D$14:$D$17,SUMPRODUCT(--(Scorecard!$G$14:$G$16&lt;D280))+1),Scorecard!$D$18)</f>
        <v>0.0505355481560174</v>
      </c>
      <c r="AA280" s="0" t="n">
        <f aca="false">IF(ISNUMBER(E280),INDEX(Scorecard!$D$19:$D$26,SUMPRODUCT(--(Scorecard!$G$19:$G$25&lt;E280))+1),Scorecard!$D$27)</f>
        <v>0.57899015159425</v>
      </c>
      <c r="AB280" s="0" t="n">
        <f aca="false">IF(ISNUMBER(F280),INDEX(Scorecard!$D$28:$D$35,SUMPRODUCT(--(Scorecard!$G$28:$G$34&lt;F280))+1),Scorecard!$D$36)</f>
        <v>-0.0008456427959252</v>
      </c>
      <c r="AC280" s="0" t="n">
        <f aca="false">IF(ISNUMBER(H280),INDEX(Scorecard!$D$37:$D$44,SUMPRODUCT(--(Scorecard!$G$37:$G$43&lt;H280))+1),Scorecard!$D$45)</f>
        <v>1.35057635045042</v>
      </c>
      <c r="AD280" s="0" t="n">
        <f aca="false">IF(ISNUMBER(I280),INDEX(Scorecard!$D$46:$D$52,SUMPRODUCT(--(Scorecard!$G$46:$G$51&lt;I280))+1),Scorecard!$D$53)</f>
        <v>0.818882373006414</v>
      </c>
      <c r="AE280" s="0" t="n">
        <f aca="false">IF(ISNUMBER(K280),INDEX(Scorecard!$D$54:$D$61,SUMPRODUCT(--(Scorecard!$G$54:$G$60&lt;K280))+1),Scorecard!$D$62)</f>
        <v>0.409483001259379</v>
      </c>
      <c r="AF280" s="0" t="n">
        <f aca="false">IF(ISNUMBER(L280),INDEX(Scorecard!$D$63:$D$68,SUMPRODUCT(--(Scorecard!$G$63:$G$67&lt;L280))+1),Scorecard!$D$69)</f>
        <v>0.322484508656054</v>
      </c>
      <c r="AG280" s="0" t="n">
        <f aca="false">Inputs!$B$10+Scorecard!$J$5*Y280+Scorecard!$J$6*Z280+Scorecard!$J$7*AA280+Scorecard!$J$8*AB280+Scorecard!$J$9*AC280+Scorecard!$J$10*AD280+Scorecard!$J$11*AE280+Scorecard!$J$12*AF280</f>
        <v>-5.20801363282305</v>
      </c>
      <c r="AH280" s="0" t="n">
        <f aca="false">MIN(1-Inputs!$B$13,MAX(Inputs!$B$13,1/(1+EXP(-(Inputs!$B$11*AG280+Inputs!$B$12)))))</f>
        <v>0.00473152081891303</v>
      </c>
      <c r="AI280" s="0" t="n">
        <f aca="false">Inputs!$B$9-Inputs!$B$8*AG280</f>
        <v>637.394385023624</v>
      </c>
      <c r="AJ280" s="0" t="n">
        <f aca="false">RANK(AH280,$AH$5:$AH$2004,0)+COUNTIF($AH$4:AH279,AH280)</f>
        <v>1296</v>
      </c>
      <c r="AK280" s="0" t="n">
        <f aca="false">IF(AJ280&lt;=Deciles!$B$5*(Deciles!$B$4+1),INT((AJ280-1)/(Deciles!$B$4+1))+1,Deciles!$B$5+INT((AJ280-1-Deciles!$B$5*(Deciles!$B$4+1))/Deciles!$B$4)+1)</f>
        <v>7</v>
      </c>
    </row>
    <row r="281" customFormat="false" ht="15" hidden="false" customHeight="false" outlineLevel="0" collapsed="false">
      <c r="A281" s="0" t="n">
        <v>7716</v>
      </c>
      <c r="B281" s="0" t="s">
        <v>152</v>
      </c>
      <c r="C281" s="0" t="n">
        <v>731</v>
      </c>
      <c r="D281" s="0" t="n">
        <v>80</v>
      </c>
      <c r="E281" s="0" t="n">
        <v>69.8488922119141</v>
      </c>
      <c r="F281" s="0" t="n">
        <v>21</v>
      </c>
      <c r="G281" s="0" t="n">
        <v>3.29699993133545</v>
      </c>
      <c r="H281" s="0" t="n">
        <v>-3.13633346557617</v>
      </c>
      <c r="I281" s="0" t="n">
        <v>20</v>
      </c>
      <c r="J281" s="0" t="n">
        <v>12.2219257354736</v>
      </c>
      <c r="K281" s="0" t="n">
        <v>4.80000019073486</v>
      </c>
      <c r="L281" s="0" t="n">
        <v>-0.458333015441895</v>
      </c>
      <c r="M281" s="0" t="n">
        <v>6.28858137130737</v>
      </c>
      <c r="N281" s="0" t="n">
        <v>0</v>
      </c>
      <c r="O281" s="0" t="n">
        <v>0</v>
      </c>
      <c r="P281" s="0" t="s">
        <v>144</v>
      </c>
      <c r="Q281" s="0" t="s">
        <v>141</v>
      </c>
      <c r="R281" s="0" t="n">
        <v>2</v>
      </c>
      <c r="S281" s="0" t="s">
        <v>149</v>
      </c>
      <c r="T281" s="0" t="n">
        <v>0</v>
      </c>
      <c r="U281" s="0" t="n">
        <v>203195.81</v>
      </c>
      <c r="V281" s="0" t="n">
        <v>0.00596582982689142</v>
      </c>
      <c r="W281" s="0" t="n">
        <v>631.087280273438</v>
      </c>
      <c r="X281" s="0" t="n">
        <v>0.00589430099353194</v>
      </c>
      <c r="Y281" s="0" t="n">
        <f aca="false">IF(ISNUMBER(C281),INDEX(Scorecard!$D$5:$D$12,SUMPRODUCT(--(Scorecard!$G$5:$G$11&lt;C281))+1),Scorecard!$D$13)</f>
        <v>-0.0290424113398221</v>
      </c>
      <c r="Z281" s="0" t="n">
        <f aca="false">IF(ISNUMBER(D281),INDEX(Scorecard!$D$14:$D$17,SUMPRODUCT(--(Scorecard!$G$14:$G$16&lt;D281))+1),Scorecard!$D$18)</f>
        <v>0.0505355481560174</v>
      </c>
      <c r="AA281" s="0" t="n">
        <f aca="false">IF(ISNUMBER(E281),INDEX(Scorecard!$D$19:$D$26,SUMPRODUCT(--(Scorecard!$G$19:$G$25&lt;E281))+1),Scorecard!$D$27)</f>
        <v>0.0530843085177338</v>
      </c>
      <c r="AB281" s="0" t="n">
        <f aca="false">IF(ISNUMBER(F281),INDEX(Scorecard!$D$28:$D$35,SUMPRODUCT(--(Scorecard!$G$28:$G$34&lt;F281))+1),Scorecard!$D$36)</f>
        <v>0.624829191519909</v>
      </c>
      <c r="AC281" s="0" t="n">
        <f aca="false">IF(ISNUMBER(H281),INDEX(Scorecard!$D$37:$D$44,SUMPRODUCT(--(Scorecard!$G$37:$G$43&lt;H281))+1),Scorecard!$D$45)</f>
        <v>1.35057635045042</v>
      </c>
      <c r="AD281" s="0" t="n">
        <f aca="false">IF(ISNUMBER(I281),INDEX(Scorecard!$D$46:$D$52,SUMPRODUCT(--(Scorecard!$G$46:$G$51&lt;I281))+1),Scorecard!$D$53)</f>
        <v>-0.108777051091409</v>
      </c>
      <c r="AE281" s="0" t="n">
        <f aca="false">IF(ISNUMBER(K281),INDEX(Scorecard!$D$54:$D$61,SUMPRODUCT(--(Scorecard!$G$54:$G$60&lt;K281))+1),Scorecard!$D$62)</f>
        <v>0.409483001259379</v>
      </c>
      <c r="AF281" s="0" t="n">
        <f aca="false">IF(ISNUMBER(L281),INDEX(Scorecard!$D$63:$D$68,SUMPRODUCT(--(Scorecard!$G$63:$G$67&lt;L281))+1),Scorecard!$D$69)</f>
        <v>0.322484508656054</v>
      </c>
      <c r="AG281" s="0" t="n">
        <f aca="false">Inputs!$B$10+Scorecard!$J$5*Y281+Scorecard!$J$6*Z281+Scorecard!$J$7*AA281+Scorecard!$J$8*AB281+Scorecard!$J$9*AC281+Scorecard!$J$10*AD281+Scorecard!$J$11*AE281+Scorecard!$J$12*AF281</f>
        <v>-4.98942602992187</v>
      </c>
      <c r="AH281" s="0" t="n">
        <f aca="false">MIN(1-Inputs!$B$13,MAX(Inputs!$B$13,1/(1+EXP(-(Inputs!$B$11*AG281+Inputs!$B$12)))))</f>
        <v>0.00596582979798</v>
      </c>
      <c r="AI281" s="0" t="n">
        <f aca="false">Inputs!$B$9-Inputs!$B$8*AG281</f>
        <v>631.087280009517</v>
      </c>
      <c r="AJ281" s="0" t="n">
        <f aca="false">RANK(AH281,$AH$5:$AH$2004,0)+COUNTIF($AH$4:AH280,AH281)</f>
        <v>1147</v>
      </c>
      <c r="AK281" s="0" t="n">
        <f aca="false">IF(AJ281&lt;=Deciles!$B$5*(Deciles!$B$4+1),INT((AJ281-1)/(Deciles!$B$4+1))+1,Deciles!$B$5+INT((AJ281-1-Deciles!$B$5*(Deciles!$B$4+1))/Deciles!$B$4)+1)</f>
        <v>6</v>
      </c>
    </row>
    <row r="282" customFormat="false" ht="15" hidden="false" customHeight="false" outlineLevel="0" collapsed="false">
      <c r="A282" s="0" t="n">
        <v>7737</v>
      </c>
      <c r="B282" s="0" t="s">
        <v>150</v>
      </c>
      <c r="C282" s="0" t="n">
        <v>741</v>
      </c>
      <c r="D282" s="0" t="n">
        <v>80</v>
      </c>
      <c r="E282" s="0" t="n">
        <v>70.331672668457</v>
      </c>
      <c r="F282" s="0" t="n">
        <v>23</v>
      </c>
      <c r="G282" s="0" t="n">
        <v>3.21499991416931</v>
      </c>
      <c r="H282" s="0" t="n">
        <v>-3.41833329200745</v>
      </c>
      <c r="I282" s="0" t="n">
        <v>23</v>
      </c>
      <c r="J282" s="0" t="n">
        <v>11.9212799072266</v>
      </c>
      <c r="K282" s="0" t="n">
        <v>3.70000004768372</v>
      </c>
      <c r="L282" s="0" t="n">
        <v>-0.208333253860474</v>
      </c>
      <c r="M282" s="0" t="n">
        <v>4.74416780471802</v>
      </c>
      <c r="N282" s="0" t="n">
        <v>0</v>
      </c>
      <c r="O282" s="0" t="n">
        <v>0</v>
      </c>
      <c r="P282" s="0" t="s">
        <v>146</v>
      </c>
      <c r="Q282" s="0" t="s">
        <v>141</v>
      </c>
      <c r="R282" s="0" t="n">
        <v>2</v>
      </c>
      <c r="S282" s="0" t="s">
        <v>147</v>
      </c>
      <c r="T282" s="0" t="n">
        <v>0</v>
      </c>
      <c r="U282" s="0" t="n">
        <v>150434.05</v>
      </c>
      <c r="V282" s="0" t="n">
        <v>0.0044100396335125</v>
      </c>
      <c r="W282" s="0" t="n">
        <v>639.307434082031</v>
      </c>
      <c r="X282" s="0" t="n">
        <v>0.00378470052964985</v>
      </c>
      <c r="Y282" s="0" t="n">
        <f aca="false">IF(ISNUMBER(C282),INDEX(Scorecard!$D$5:$D$12,SUMPRODUCT(--(Scorecard!$G$5:$G$11&lt;C282))+1),Scorecard!$D$13)</f>
        <v>0.488358159108655</v>
      </c>
      <c r="Z282" s="0" t="n">
        <f aca="false">IF(ISNUMBER(D282),INDEX(Scorecard!$D$14:$D$17,SUMPRODUCT(--(Scorecard!$G$14:$G$16&lt;D282))+1),Scorecard!$D$18)</f>
        <v>0.0505355481560174</v>
      </c>
      <c r="AA282" s="0" t="n">
        <f aca="false">IF(ISNUMBER(E282),INDEX(Scorecard!$D$19:$D$26,SUMPRODUCT(--(Scorecard!$G$19:$G$25&lt;E282))+1),Scorecard!$D$27)</f>
        <v>0.0530843085177338</v>
      </c>
      <c r="AB282" s="0" t="n">
        <f aca="false">IF(ISNUMBER(F282),INDEX(Scorecard!$D$28:$D$35,SUMPRODUCT(--(Scorecard!$G$28:$G$34&lt;F282))+1),Scorecard!$D$36)</f>
        <v>0.349218150643304</v>
      </c>
      <c r="AC282" s="0" t="n">
        <f aca="false">IF(ISNUMBER(H282),INDEX(Scorecard!$D$37:$D$44,SUMPRODUCT(--(Scorecard!$G$37:$G$43&lt;H282))+1),Scorecard!$D$45)</f>
        <v>1.35057635045042</v>
      </c>
      <c r="AD282" s="0" t="n">
        <f aca="false">IF(ISNUMBER(I282),INDEX(Scorecard!$D$46:$D$52,SUMPRODUCT(--(Scorecard!$G$46:$G$51&lt;I282))+1),Scorecard!$D$53)</f>
        <v>-0.048559051279741</v>
      </c>
      <c r="AE282" s="0" t="n">
        <f aca="false">IF(ISNUMBER(K282),INDEX(Scorecard!$D$54:$D$61,SUMPRODUCT(--(Scorecard!$G$54:$G$60&lt;K282))+1),Scorecard!$D$62)</f>
        <v>0.489050497890326</v>
      </c>
      <c r="AF282" s="0" t="n">
        <f aca="false">IF(ISNUMBER(L282),INDEX(Scorecard!$D$63:$D$68,SUMPRODUCT(--(Scorecard!$G$63:$G$67&lt;L282))+1),Scorecard!$D$69)</f>
        <v>0.322484508656054</v>
      </c>
      <c r="AG282" s="0" t="n">
        <f aca="false">Inputs!$B$10+Scorecard!$J$5*Y282+Scorecard!$J$6*Z282+Scorecard!$J$7*AA282+Scorecard!$J$8*AB282+Scorecard!$J$9*AC282+Scorecard!$J$10*AD282+Scorecard!$J$11*AE282+Scorecard!$J$12*AF282</f>
        <v>-5.27431522341356</v>
      </c>
      <c r="AH282" s="0" t="n">
        <f aca="false">MIN(1-Inputs!$B$13,MAX(Inputs!$B$13,1/(1+EXP(-(Inputs!$B$11*AG282+Inputs!$B$12)))))</f>
        <v>0.00441003944292936</v>
      </c>
      <c r="AI282" s="0" t="n">
        <f aca="false">Inputs!$B$9-Inputs!$B$8*AG282</f>
        <v>639.307444542584</v>
      </c>
      <c r="AJ282" s="0" t="n">
        <f aca="false">RANK(AH282,$AH$5:$AH$2004,0)+COUNTIF($AH$4:AH281,AH282)</f>
        <v>1326</v>
      </c>
      <c r="AK282" s="0" t="n">
        <f aca="false">IF(AJ282&lt;=Deciles!$B$5*(Deciles!$B$4+1),INT((AJ282-1)/(Deciles!$B$4+1))+1,Deciles!$B$5+INT((AJ282-1-Deciles!$B$5*(Deciles!$B$4+1))/Deciles!$B$4)+1)</f>
        <v>7</v>
      </c>
    </row>
    <row r="283" customFormat="false" ht="15" hidden="false" customHeight="false" outlineLevel="0" collapsed="false">
      <c r="A283" s="0" t="n">
        <v>7762</v>
      </c>
      <c r="B283" s="0" t="s">
        <v>150</v>
      </c>
      <c r="C283" s="0" t="n">
        <v>722</v>
      </c>
      <c r="D283" s="0" t="n">
        <v>80</v>
      </c>
      <c r="E283" s="0" t="n">
        <v>63.9614906311035</v>
      </c>
      <c r="F283" s="0" t="n">
        <v>26</v>
      </c>
      <c r="G283" s="0" t="n">
        <v>4.07600021362305</v>
      </c>
      <c r="H283" s="0" t="n">
        <v>-2.55733299255371</v>
      </c>
      <c r="I283" s="0" t="n">
        <v>42</v>
      </c>
      <c r="J283" s="0" t="n">
        <v>12.7741622924805</v>
      </c>
      <c r="K283" s="0" t="n">
        <v>4.80000019073486</v>
      </c>
      <c r="L283" s="0" t="n">
        <v>-0.208333015441895</v>
      </c>
      <c r="M283" s="0" t="n">
        <v>6.28858661651611</v>
      </c>
      <c r="N283" s="0" t="n">
        <v>0</v>
      </c>
      <c r="O283" s="0" t="n">
        <v>0</v>
      </c>
      <c r="P283" s="0" t="s">
        <v>144</v>
      </c>
      <c r="Q283" s="0" t="s">
        <v>141</v>
      </c>
      <c r="R283" s="0" t="n">
        <v>1</v>
      </c>
      <c r="S283" s="0" t="s">
        <v>149</v>
      </c>
      <c r="T283" s="0" t="n">
        <v>0</v>
      </c>
      <c r="U283" s="0" t="n">
        <v>352978.34</v>
      </c>
      <c r="V283" s="0" t="n">
        <v>0.0081564374268055</v>
      </c>
      <c r="W283" s="0" t="n">
        <v>622.56298828125</v>
      </c>
      <c r="X283" s="0" t="n">
        <v>0.0059646675363183</v>
      </c>
      <c r="Y283" s="0" t="n">
        <f aca="false">IF(ISNUMBER(C283),INDEX(Scorecard!$D$5:$D$12,SUMPRODUCT(--(Scorecard!$G$5:$G$11&lt;C283))+1),Scorecard!$D$13)</f>
        <v>-0.0290424113398221</v>
      </c>
      <c r="Z283" s="0" t="n">
        <f aca="false">IF(ISNUMBER(D283),INDEX(Scorecard!$D$14:$D$17,SUMPRODUCT(--(Scorecard!$G$14:$G$16&lt;D283))+1),Scorecard!$D$18)</f>
        <v>0.0505355481560174</v>
      </c>
      <c r="AA283" s="0" t="n">
        <f aca="false">IF(ISNUMBER(E283),INDEX(Scorecard!$D$19:$D$26,SUMPRODUCT(--(Scorecard!$G$19:$G$25&lt;E283))+1),Scorecard!$D$27)</f>
        <v>0.233621608745691</v>
      </c>
      <c r="AB283" s="0" t="n">
        <f aca="false">IF(ISNUMBER(F283),INDEX(Scorecard!$D$28:$D$35,SUMPRODUCT(--(Scorecard!$G$28:$G$34&lt;F283))+1),Scorecard!$D$36)</f>
        <v>0.165097008946478</v>
      </c>
      <c r="AC283" s="0" t="n">
        <f aca="false">IF(ISNUMBER(H283),INDEX(Scorecard!$D$37:$D$44,SUMPRODUCT(--(Scorecard!$G$37:$G$43&lt;H283))+1),Scorecard!$D$45)</f>
        <v>1.35057635045042</v>
      </c>
      <c r="AD283" s="0" t="n">
        <f aca="false">IF(ISNUMBER(I283),INDEX(Scorecard!$D$46:$D$52,SUMPRODUCT(--(Scorecard!$G$46:$G$51&lt;I283))+1),Scorecard!$D$53)</f>
        <v>0.569875412099532</v>
      </c>
      <c r="AE283" s="0" t="n">
        <f aca="false">IF(ISNUMBER(K283),INDEX(Scorecard!$D$54:$D$61,SUMPRODUCT(--(Scorecard!$G$54:$G$60&lt;K283))+1),Scorecard!$D$62)</f>
        <v>0.409483001259379</v>
      </c>
      <c r="AF283" s="0" t="n">
        <f aca="false">IF(ISNUMBER(L283),INDEX(Scorecard!$D$63:$D$68,SUMPRODUCT(--(Scorecard!$G$63:$G$67&lt;L283))+1),Scorecard!$D$69)</f>
        <v>0.322484508656054</v>
      </c>
      <c r="AG283" s="0" t="n">
        <f aca="false">Inputs!$B$10+Scorecard!$J$5*Y283+Scorecard!$J$6*Z283+Scorecard!$J$7*AA283+Scorecard!$J$8*AB283+Scorecard!$J$9*AC283+Scorecard!$J$10*AD283+Scorecard!$J$11*AE283+Scorecard!$J$12*AF283</f>
        <v>-4.69399678637713</v>
      </c>
      <c r="AH283" s="0" t="n">
        <f aca="false">MIN(1-Inputs!$B$13,MAX(Inputs!$B$13,1/(1+EXP(-(Inputs!$B$11*AG283+Inputs!$B$12)))))</f>
        <v>0.00815643710132554</v>
      </c>
      <c r="AI283" s="0" t="n">
        <f aca="false">Inputs!$B$9-Inputs!$B$8*AG283</f>
        <v>622.562993917606</v>
      </c>
      <c r="AJ283" s="0" t="n">
        <f aca="false">RANK(AH283,$AH$5:$AH$2004,0)+COUNTIF($AH$4:AH282,AH283)</f>
        <v>961</v>
      </c>
      <c r="AK283" s="0" t="n">
        <f aca="false">IF(AJ283&lt;=Deciles!$B$5*(Deciles!$B$4+1),INT((AJ283-1)/(Deciles!$B$4+1))+1,Deciles!$B$5+INT((AJ283-1-Deciles!$B$5*(Deciles!$B$4+1))/Deciles!$B$4)+1)</f>
        <v>5</v>
      </c>
    </row>
    <row r="284" customFormat="false" ht="15" hidden="false" customHeight="false" outlineLevel="0" collapsed="false">
      <c r="A284" s="0" t="n">
        <v>7857</v>
      </c>
      <c r="B284" s="0" t="s">
        <v>152</v>
      </c>
      <c r="C284" s="0" t="n">
        <v>755</v>
      </c>
      <c r="D284" s="0" t="n">
        <v>80</v>
      </c>
      <c r="E284" s="0" t="n">
        <v>48.8599281311035</v>
      </c>
      <c r="F284" s="0" t="n">
        <v>33</v>
      </c>
      <c r="G284" s="0" t="n">
        <v>3.90899991989136</v>
      </c>
      <c r="H284" s="0" t="n">
        <v>-2.52433347702026</v>
      </c>
      <c r="I284" s="0" t="n">
        <v>103</v>
      </c>
      <c r="J284" s="0" t="n">
        <v>12.1596345901489</v>
      </c>
      <c r="K284" s="0" t="n">
        <v>4.5</v>
      </c>
      <c r="L284" s="0" t="n">
        <v>-0.458333492279053</v>
      </c>
      <c r="M284" s="0" t="n">
        <v>3.98039174079895</v>
      </c>
      <c r="N284" s="0" t="n">
        <v>0</v>
      </c>
      <c r="O284" s="0" t="n">
        <v>0</v>
      </c>
      <c r="P284" s="0" t="s">
        <v>144</v>
      </c>
      <c r="Q284" s="0" t="s">
        <v>141</v>
      </c>
      <c r="R284" s="0" t="n">
        <v>2</v>
      </c>
      <c r="S284" s="0" t="s">
        <v>162</v>
      </c>
      <c r="T284" s="0" t="n">
        <v>0</v>
      </c>
      <c r="U284" s="0" t="n">
        <v>190924.75</v>
      </c>
      <c r="V284" s="0" t="n">
        <v>0.00365377054549754</v>
      </c>
      <c r="W284" s="0" t="n">
        <v>644.41943359375</v>
      </c>
      <c r="X284" s="0" t="n">
        <v>0.00215562898665667</v>
      </c>
      <c r="Y284" s="0" t="n">
        <f aca="false">IF(ISNUMBER(C284),INDEX(Scorecard!$D$5:$D$12,SUMPRODUCT(--(Scorecard!$G$5:$G$11&lt;C284))+1),Scorecard!$D$13)</f>
        <v>0.733188958177614</v>
      </c>
      <c r="Z284" s="0" t="n">
        <f aca="false">IF(ISNUMBER(D284),INDEX(Scorecard!$D$14:$D$17,SUMPRODUCT(--(Scorecard!$G$14:$G$16&lt;D284))+1),Scorecard!$D$18)</f>
        <v>0.0505355481560174</v>
      </c>
      <c r="AA284" s="0" t="n">
        <f aca="false">IF(ISNUMBER(E284),INDEX(Scorecard!$D$19:$D$26,SUMPRODUCT(--(Scorecard!$G$19:$G$25&lt;E284))+1),Scorecard!$D$27)</f>
        <v>0.57899015159425</v>
      </c>
      <c r="AB284" s="0" t="n">
        <f aca="false">IF(ISNUMBER(F284),INDEX(Scorecard!$D$28:$D$35,SUMPRODUCT(--(Scorecard!$G$28:$G$34&lt;F284))+1),Scorecard!$D$36)</f>
        <v>-0.0008456427959252</v>
      </c>
      <c r="AC284" s="0" t="n">
        <f aca="false">IF(ISNUMBER(H284),INDEX(Scorecard!$D$37:$D$44,SUMPRODUCT(--(Scorecard!$G$37:$G$43&lt;H284))+1),Scorecard!$D$45)</f>
        <v>1.35057635045042</v>
      </c>
      <c r="AD284" s="0" t="n">
        <f aca="false">IF(ISNUMBER(I284),INDEX(Scorecard!$D$46:$D$52,SUMPRODUCT(--(Scorecard!$G$46:$G$51&lt;I284))+1),Scorecard!$D$53)</f>
        <v>0.818882373006414</v>
      </c>
      <c r="AE284" s="0" t="n">
        <f aca="false">IF(ISNUMBER(K284),INDEX(Scorecard!$D$54:$D$61,SUMPRODUCT(--(Scorecard!$G$54:$G$60&lt;K284))+1),Scorecard!$D$62)</f>
        <v>0.409483001259379</v>
      </c>
      <c r="AF284" s="0" t="n">
        <f aca="false">IF(ISNUMBER(L284),INDEX(Scorecard!$D$63:$D$68,SUMPRODUCT(--(Scorecard!$G$63:$G$67&lt;L284))+1),Scorecard!$D$69)</f>
        <v>0.322484508656054</v>
      </c>
      <c r="AG284" s="0" t="n">
        <f aca="false">Inputs!$B$10+Scorecard!$J$5*Y284+Scorecard!$J$6*Z284+Scorecard!$J$7*AA284+Scorecard!$J$8*AB284+Scorecard!$J$9*AC284+Scorecard!$J$10*AD284+Scorecard!$J$11*AE284+Scorecard!$J$12*AF284</f>
        <v>-5.45148275801567</v>
      </c>
      <c r="AH284" s="0" t="n">
        <f aca="false">MIN(1-Inputs!$B$13,MAX(Inputs!$B$13,1/(1+EXP(-(Inputs!$B$11*AG284+Inputs!$B$12)))))</f>
        <v>0.00365377048438964</v>
      </c>
      <c r="AI284" s="0" t="n">
        <f aca="false">Inputs!$B$9-Inputs!$B$8*AG284</f>
        <v>644.419419014123</v>
      </c>
      <c r="AJ284" s="0" t="n">
        <f aca="false">RANK(AH284,$AH$5:$AH$2004,0)+COUNTIF($AH$4:AH283,AH284)</f>
        <v>1427</v>
      </c>
      <c r="AK284" s="0" t="n">
        <f aca="false">IF(AJ284&lt;=Deciles!$B$5*(Deciles!$B$4+1),INT((AJ284-1)/(Deciles!$B$4+1))+1,Deciles!$B$5+INT((AJ284-1-Deciles!$B$5*(Deciles!$B$4+1))/Deciles!$B$4)+1)</f>
        <v>8</v>
      </c>
    </row>
    <row r="285" customFormat="false" ht="15" hidden="false" customHeight="false" outlineLevel="0" collapsed="false">
      <c r="A285" s="0" t="n">
        <v>7873</v>
      </c>
      <c r="B285" s="0" t="s">
        <v>152</v>
      </c>
      <c r="C285" s="0" t="n">
        <v>759</v>
      </c>
      <c r="D285" s="0" t="n">
        <v>80</v>
      </c>
      <c r="E285" s="0" t="n">
        <v>66.470832824707</v>
      </c>
      <c r="F285" s="0" t="n">
        <v>41</v>
      </c>
      <c r="G285" s="0" t="n">
        <v>3.19700002670288</v>
      </c>
      <c r="H285" s="0" t="n">
        <v>-3.23633337020874</v>
      </c>
      <c r="I285" s="0" t="n">
        <v>30</v>
      </c>
      <c r="J285" s="0" t="n">
        <v>12.5871152877808</v>
      </c>
      <c r="K285" s="0" t="n">
        <v>4.40000009536743</v>
      </c>
      <c r="L285" s="0" t="n">
        <v>-0.458333015441895</v>
      </c>
      <c r="M285" s="0" t="n">
        <v>6.54819536209106</v>
      </c>
      <c r="N285" s="0" t="n">
        <v>2</v>
      </c>
      <c r="O285" s="0" t="n">
        <v>0</v>
      </c>
      <c r="P285" s="0" t="s">
        <v>144</v>
      </c>
      <c r="Q285" s="0" t="s">
        <v>141</v>
      </c>
      <c r="R285" s="0" t="n">
        <v>2</v>
      </c>
      <c r="S285" s="0" t="s">
        <v>151</v>
      </c>
      <c r="T285" s="0" t="n">
        <v>0</v>
      </c>
      <c r="U285" s="0" t="n">
        <v>292761.97</v>
      </c>
      <c r="V285" s="0" t="n">
        <v>0.00579334888607264</v>
      </c>
      <c r="W285" s="0" t="n">
        <v>631.885986328125</v>
      </c>
      <c r="X285" s="0" t="n">
        <v>0.00493787229061127</v>
      </c>
      <c r="Y285" s="0" t="n">
        <f aca="false">IF(ISNUMBER(C285),INDEX(Scorecard!$D$5:$D$12,SUMPRODUCT(--(Scorecard!$G$5:$G$11&lt;C285))+1),Scorecard!$D$13)</f>
        <v>0.733188958177614</v>
      </c>
      <c r="Z285" s="0" t="n">
        <f aca="false">IF(ISNUMBER(D285),INDEX(Scorecard!$D$14:$D$17,SUMPRODUCT(--(Scorecard!$G$14:$G$16&lt;D285))+1),Scorecard!$D$18)</f>
        <v>0.0505355481560174</v>
      </c>
      <c r="AA285" s="0" t="n">
        <f aca="false">IF(ISNUMBER(E285),INDEX(Scorecard!$D$19:$D$26,SUMPRODUCT(--(Scorecard!$G$19:$G$25&lt;E285))+1),Scorecard!$D$27)</f>
        <v>0.0530843085177338</v>
      </c>
      <c r="AB285" s="0" t="n">
        <f aca="false">IF(ISNUMBER(F285),INDEX(Scorecard!$D$28:$D$35,SUMPRODUCT(--(Scorecard!$G$28:$G$34&lt;F285))+1),Scorecard!$D$36)</f>
        <v>-0.132616866359722</v>
      </c>
      <c r="AC285" s="0" t="n">
        <f aca="false">IF(ISNUMBER(H285),INDEX(Scorecard!$D$37:$D$44,SUMPRODUCT(--(Scorecard!$G$37:$G$43&lt;H285))+1),Scorecard!$D$45)</f>
        <v>1.35057635045042</v>
      </c>
      <c r="AD285" s="0" t="n">
        <f aca="false">IF(ISNUMBER(I285),INDEX(Scorecard!$D$46:$D$52,SUMPRODUCT(--(Scorecard!$G$46:$G$51&lt;I285))+1),Scorecard!$D$53)</f>
        <v>0.123869379412532</v>
      </c>
      <c r="AE285" s="0" t="n">
        <f aca="false">IF(ISNUMBER(K285),INDEX(Scorecard!$D$54:$D$61,SUMPRODUCT(--(Scorecard!$G$54:$G$60&lt;K285))+1),Scorecard!$D$62)</f>
        <v>0.489050497890326</v>
      </c>
      <c r="AF285" s="0" t="n">
        <f aca="false">IF(ISNUMBER(L285),INDEX(Scorecard!$D$63:$D$68,SUMPRODUCT(--(Scorecard!$G$63:$G$67&lt;L285))+1),Scorecard!$D$69)</f>
        <v>0.322484508656054</v>
      </c>
      <c r="AG285" s="0" t="n">
        <f aca="false">Inputs!$B$10+Scorecard!$J$5*Y285+Scorecard!$J$6*Z285+Scorecard!$J$7*AA285+Scorecard!$J$8*AB285+Scorecard!$J$9*AC285+Scorecard!$J$10*AD285+Scorecard!$J$11*AE285+Scorecard!$J$12*AF285</f>
        <v>-5.01710668905631</v>
      </c>
      <c r="AH285" s="0" t="n">
        <f aca="false">MIN(1-Inputs!$B$13,MAX(Inputs!$B$13,1/(1+EXP(-(Inputs!$B$11*AG285+Inputs!$B$12)))))</f>
        <v>0.00579334893557064</v>
      </c>
      <c r="AI285" s="0" t="n">
        <f aca="false">Inputs!$B$9-Inputs!$B$8*AG285</f>
        <v>631.885975002753</v>
      </c>
      <c r="AJ285" s="0" t="n">
        <f aca="false">RANK(AH285,$AH$5:$AH$2004,0)+COUNTIF($AH$4:AH284,AH285)</f>
        <v>1160</v>
      </c>
      <c r="AK285" s="0" t="n">
        <f aca="false">IF(AJ285&lt;=Deciles!$B$5*(Deciles!$B$4+1),INT((AJ285-1)/(Deciles!$B$4+1))+1,Deciles!$B$5+INT((AJ285-1-Deciles!$B$5*(Deciles!$B$4+1))/Deciles!$B$4)+1)</f>
        <v>6</v>
      </c>
    </row>
    <row r="286" customFormat="false" ht="15" hidden="false" customHeight="false" outlineLevel="0" collapsed="false">
      <c r="A286" s="0" t="n">
        <v>7921</v>
      </c>
      <c r="B286" s="0" t="s">
        <v>157</v>
      </c>
      <c r="C286" s="0" t="n">
        <v>755</v>
      </c>
      <c r="D286" s="0" t="n">
        <v>87.2517547607422</v>
      </c>
      <c r="E286" s="0" t="n">
        <v>58.6481285095215</v>
      </c>
      <c r="F286" s="0" t="n">
        <v>35</v>
      </c>
      <c r="G286" s="0" t="n">
        <v>4.07499980926514</v>
      </c>
      <c r="H286" s="0" t="n">
        <v>0.1916663646698</v>
      </c>
      <c r="I286" s="0" t="n">
        <v>72</v>
      </c>
      <c r="J286" s="0" t="n">
        <v>12.0327310562134</v>
      </c>
      <c r="K286" s="0" t="n">
        <v>3.72307682037354</v>
      </c>
      <c r="L286" s="0" t="n">
        <v>-0.276923179626465</v>
      </c>
      <c r="M286" s="0" t="n">
        <v>4.3403639793396</v>
      </c>
      <c r="N286" s="0" t="n">
        <v>0</v>
      </c>
      <c r="O286" s="0" t="n">
        <v>0</v>
      </c>
      <c r="P286" s="0" t="s">
        <v>144</v>
      </c>
      <c r="Q286" s="0" t="s">
        <v>141</v>
      </c>
      <c r="R286" s="0" t="n">
        <v>2</v>
      </c>
      <c r="S286" s="0" t="s">
        <v>142</v>
      </c>
      <c r="T286" s="0" t="n">
        <v>0</v>
      </c>
      <c r="U286" s="0" t="n">
        <v>168170.05</v>
      </c>
      <c r="V286" s="0" t="n">
        <v>0.00533674424514175</v>
      </c>
      <c r="W286" s="0" t="n">
        <v>634.120239257813</v>
      </c>
      <c r="X286" s="0" t="n">
        <v>0.00148761179298163</v>
      </c>
      <c r="Y286" s="0" t="n">
        <f aca="false">IF(ISNUMBER(C286),INDEX(Scorecard!$D$5:$D$12,SUMPRODUCT(--(Scorecard!$G$5:$G$11&lt;C286))+1),Scorecard!$D$13)</f>
        <v>0.733188958177614</v>
      </c>
      <c r="Z286" s="0" t="n">
        <f aca="false">IF(ISNUMBER(D286),INDEX(Scorecard!$D$14:$D$17,SUMPRODUCT(--(Scorecard!$G$14:$G$16&lt;D286))+1),Scorecard!$D$18)</f>
        <v>-0.361970872710667</v>
      </c>
      <c r="AA286" s="0" t="n">
        <f aca="false">IF(ISNUMBER(E286),INDEX(Scorecard!$D$19:$D$26,SUMPRODUCT(--(Scorecard!$G$19:$G$25&lt;E286))+1),Scorecard!$D$27)</f>
        <v>0.267179331770092</v>
      </c>
      <c r="AB286" s="0" t="n">
        <f aca="false">IF(ISNUMBER(F286),INDEX(Scorecard!$D$28:$D$35,SUMPRODUCT(--(Scorecard!$G$28:$G$34&lt;F286))+1),Scorecard!$D$36)</f>
        <v>-0.0008456427959252</v>
      </c>
      <c r="AC286" s="0" t="n">
        <f aca="false">IF(ISNUMBER(H286),INDEX(Scorecard!$D$37:$D$44,SUMPRODUCT(--(Scorecard!$G$37:$G$43&lt;H286))+1),Scorecard!$D$45)</f>
        <v>0.102184252677548</v>
      </c>
      <c r="AD286" s="0" t="n">
        <f aca="false">IF(ISNUMBER(I286),INDEX(Scorecard!$D$46:$D$52,SUMPRODUCT(--(Scorecard!$G$46:$G$51&lt;I286))+1),Scorecard!$D$53)</f>
        <v>0.818882373006414</v>
      </c>
      <c r="AE286" s="0" t="n">
        <f aca="false">IF(ISNUMBER(K286),INDEX(Scorecard!$D$54:$D$61,SUMPRODUCT(--(Scorecard!$G$54:$G$60&lt;K286))+1),Scorecard!$D$62)</f>
        <v>0.489050497890326</v>
      </c>
      <c r="AF286" s="0" t="n">
        <f aca="false">IF(ISNUMBER(L286),INDEX(Scorecard!$D$63:$D$68,SUMPRODUCT(--(Scorecard!$G$63:$G$67&lt;L286))+1),Scorecard!$D$69)</f>
        <v>0.322484508656054</v>
      </c>
      <c r="AG286" s="0" t="n">
        <f aca="false">Inputs!$B$10+Scorecard!$J$5*Y286+Scorecard!$J$6*Z286+Scorecard!$J$7*AA286+Scorecard!$J$8*AB286+Scorecard!$J$9*AC286+Scorecard!$J$10*AD286+Scorecard!$J$11*AE286+Scorecard!$J$12*AF286</f>
        <v>-5.09454008297523</v>
      </c>
      <c r="AH286" s="0" t="n">
        <f aca="false">MIN(1-Inputs!$B$13,MAX(Inputs!$B$13,1/(1+EXP(-(Inputs!$B$11*AG286+Inputs!$B$12)))))</f>
        <v>0.00533674412596319</v>
      </c>
      <c r="AI286" s="0" t="n">
        <f aca="false">Inputs!$B$9-Inputs!$B$8*AG286</f>
        <v>634.120230470874</v>
      </c>
      <c r="AJ286" s="0" t="n">
        <f aca="false">RANK(AH286,$AH$5:$AH$2004,0)+COUNTIF($AH$4:AH285,AH286)</f>
        <v>1211</v>
      </c>
      <c r="AK286" s="0" t="n">
        <f aca="false">IF(AJ286&lt;=Deciles!$B$5*(Deciles!$B$4+1),INT((AJ286-1)/(Deciles!$B$4+1))+1,Deciles!$B$5+INT((AJ286-1-Deciles!$B$5*(Deciles!$B$4+1))/Deciles!$B$4)+1)</f>
        <v>7</v>
      </c>
    </row>
    <row r="287" customFormat="false" ht="15" hidden="false" customHeight="false" outlineLevel="0" collapsed="false">
      <c r="A287" s="0" t="n">
        <v>8039</v>
      </c>
      <c r="B287" s="0" t="s">
        <v>158</v>
      </c>
      <c r="C287" s="0" t="n">
        <v>731</v>
      </c>
      <c r="D287" s="0" t="n">
        <v>80</v>
      </c>
      <c r="E287" s="0" t="n">
        <v>46.0012931823731</v>
      </c>
      <c r="F287" s="0" t="n">
        <v>41</v>
      </c>
      <c r="G287" s="0" t="n">
        <v>4.18200016021729</v>
      </c>
      <c r="H287" s="0" t="n">
        <v>1.26533341407776</v>
      </c>
      <c r="I287" s="0" t="n">
        <v>105</v>
      </c>
      <c r="J287" s="0" t="n">
        <v>12.0644779205322</v>
      </c>
      <c r="K287" s="0" t="n">
        <v>6.43333339691162</v>
      </c>
      <c r="L287" s="0" t="n">
        <v>2.71025657653809</v>
      </c>
      <c r="M287" s="0" t="n">
        <v>0.387000143527985</v>
      </c>
      <c r="N287" s="0" t="n">
        <v>0</v>
      </c>
      <c r="O287" s="0" t="n">
        <v>0</v>
      </c>
      <c r="P287" s="0" t="s">
        <v>146</v>
      </c>
      <c r="Q287" s="0" t="s">
        <v>141</v>
      </c>
      <c r="R287" s="0" t="n">
        <v>2</v>
      </c>
      <c r="S287" s="0" t="s">
        <v>142</v>
      </c>
      <c r="T287" s="0" t="n">
        <v>0</v>
      </c>
      <c r="U287" s="0" t="n">
        <v>173594.62</v>
      </c>
      <c r="V287" s="0" t="n">
        <v>0.0160744320601225</v>
      </c>
      <c r="W287" s="0" t="n">
        <v>603.985107421875</v>
      </c>
      <c r="X287" s="0" t="n">
        <v>0.0129013657569885</v>
      </c>
      <c r="Y287" s="0" t="n">
        <f aca="false">IF(ISNUMBER(C287),INDEX(Scorecard!$D$5:$D$12,SUMPRODUCT(--(Scorecard!$G$5:$G$11&lt;C287))+1),Scorecard!$D$13)</f>
        <v>-0.0290424113398221</v>
      </c>
      <c r="Z287" s="0" t="n">
        <f aca="false">IF(ISNUMBER(D287),INDEX(Scorecard!$D$14:$D$17,SUMPRODUCT(--(Scorecard!$G$14:$G$16&lt;D287))+1),Scorecard!$D$18)</f>
        <v>0.0505355481560174</v>
      </c>
      <c r="AA287" s="0" t="n">
        <f aca="false">IF(ISNUMBER(E287),INDEX(Scorecard!$D$19:$D$26,SUMPRODUCT(--(Scorecard!$G$19:$G$25&lt;E287))+1),Scorecard!$D$27)</f>
        <v>0.57899015159425</v>
      </c>
      <c r="AB287" s="0" t="n">
        <f aca="false">IF(ISNUMBER(F287),INDEX(Scorecard!$D$28:$D$35,SUMPRODUCT(--(Scorecard!$G$28:$G$34&lt;F287))+1),Scorecard!$D$36)</f>
        <v>-0.132616866359722</v>
      </c>
      <c r="AC287" s="0" t="n">
        <f aca="false">IF(ISNUMBER(H287),INDEX(Scorecard!$D$37:$D$44,SUMPRODUCT(--(Scorecard!$G$37:$G$43&lt;H287))+1),Scorecard!$D$45)</f>
        <v>-0.975503570149195</v>
      </c>
      <c r="AD287" s="0" t="n">
        <f aca="false">IF(ISNUMBER(I287),INDEX(Scorecard!$D$46:$D$52,SUMPRODUCT(--(Scorecard!$G$46:$G$51&lt;I287))+1),Scorecard!$D$53)</f>
        <v>0.818882373006414</v>
      </c>
      <c r="AE287" s="0" t="n">
        <f aca="false">IF(ISNUMBER(K287),INDEX(Scorecard!$D$54:$D$61,SUMPRODUCT(--(Scorecard!$G$54:$G$60&lt;K287))+1),Scorecard!$D$62)</f>
        <v>-0.119873800601421</v>
      </c>
      <c r="AF287" s="0" t="n">
        <f aca="false">IF(ISNUMBER(L287),INDEX(Scorecard!$D$63:$D$68,SUMPRODUCT(--(Scorecard!$G$63:$G$67&lt;L287))+1),Scorecard!$D$69)</f>
        <v>0.322484508656054</v>
      </c>
      <c r="AG287" s="0" t="n">
        <f aca="false">Inputs!$B$10+Scorecard!$J$5*Y287+Scorecard!$J$6*Z287+Scorecard!$J$7*AA287+Scorecard!$J$8*AB287+Scorecard!$J$9*AC287+Scorecard!$J$10*AD287+Scorecard!$J$11*AE287+Scorecard!$J$12*AF287</f>
        <v>-4.05013649244583</v>
      </c>
      <c r="AH287" s="0" t="n">
        <f aca="false">MIN(1-Inputs!$B$13,MAX(Inputs!$B$13,1/(1+EXP(-(Inputs!$B$11*AG287+Inputs!$B$12)))))</f>
        <v>0.0160744325772449</v>
      </c>
      <c r="AI287" s="0" t="n">
        <f aca="false">Inputs!$B$9-Inputs!$B$8*AG287</f>
        <v>603.985112856006</v>
      </c>
      <c r="AJ287" s="0" t="n">
        <f aca="false">RANK(AH287,$AH$5:$AH$2004,0)+COUNTIF($AH$4:AH286,AH287)</f>
        <v>562</v>
      </c>
      <c r="AK287" s="0" t="n">
        <f aca="false">IF(AJ287&lt;=Deciles!$B$5*(Deciles!$B$4+1),INT((AJ287-1)/(Deciles!$B$4+1))+1,Deciles!$B$5+INT((AJ287-1-Deciles!$B$5*(Deciles!$B$4+1))/Deciles!$B$4)+1)</f>
        <v>3</v>
      </c>
    </row>
    <row r="288" customFormat="false" ht="15" hidden="false" customHeight="false" outlineLevel="0" collapsed="false">
      <c r="A288" s="0" t="n">
        <v>8039</v>
      </c>
      <c r="B288" s="0" t="s">
        <v>139</v>
      </c>
      <c r="C288" s="0" t="n">
        <v>731</v>
      </c>
      <c r="D288" s="0" t="n">
        <v>80</v>
      </c>
      <c r="E288" s="0" t="n">
        <v>44.2836074829102</v>
      </c>
      <c r="F288" s="0" t="n">
        <v>41</v>
      </c>
      <c r="G288" s="0" t="n">
        <v>4.18200016021729</v>
      </c>
      <c r="H288" s="0" t="n">
        <v>1.16533350944519</v>
      </c>
      <c r="I288" s="0" t="n">
        <v>111</v>
      </c>
      <c r="J288" s="0" t="n">
        <v>12.0495986938477</v>
      </c>
      <c r="K288" s="0" t="n">
        <v>5.43333339691162</v>
      </c>
      <c r="L288" s="0" t="n">
        <v>-3.5</v>
      </c>
      <c r="M288" s="0" t="n">
        <v>2.74066424369812</v>
      </c>
      <c r="N288" s="0" t="n">
        <v>0</v>
      </c>
      <c r="O288" s="0" t="n">
        <v>0</v>
      </c>
      <c r="P288" s="0" t="s">
        <v>146</v>
      </c>
      <c r="Q288" s="0" t="s">
        <v>141</v>
      </c>
      <c r="R288" s="0" t="n">
        <v>2</v>
      </c>
      <c r="S288" s="0" t="s">
        <v>142</v>
      </c>
      <c r="T288" s="0" t="n">
        <v>0</v>
      </c>
      <c r="U288" s="0" t="n">
        <v>171030.72</v>
      </c>
      <c r="V288" s="0" t="n">
        <v>0.0138105908408761</v>
      </c>
      <c r="W288" s="0" t="n">
        <v>608.155517578125</v>
      </c>
      <c r="X288" s="0" t="n">
        <v>0.0121388491243124</v>
      </c>
      <c r="Y288" s="0" t="n">
        <f aca="false">IF(ISNUMBER(C288),INDEX(Scorecard!$D$5:$D$12,SUMPRODUCT(--(Scorecard!$G$5:$G$11&lt;C288))+1),Scorecard!$D$13)</f>
        <v>-0.0290424113398221</v>
      </c>
      <c r="Z288" s="0" t="n">
        <f aca="false">IF(ISNUMBER(D288),INDEX(Scorecard!$D$14:$D$17,SUMPRODUCT(--(Scorecard!$G$14:$G$16&lt;D288))+1),Scorecard!$D$18)</f>
        <v>0.0505355481560174</v>
      </c>
      <c r="AA288" s="0" t="n">
        <f aca="false">IF(ISNUMBER(E288),INDEX(Scorecard!$D$19:$D$26,SUMPRODUCT(--(Scorecard!$G$19:$G$25&lt;E288))+1),Scorecard!$D$27)</f>
        <v>0.57899015159425</v>
      </c>
      <c r="AB288" s="0" t="n">
        <f aca="false">IF(ISNUMBER(F288),INDEX(Scorecard!$D$28:$D$35,SUMPRODUCT(--(Scorecard!$G$28:$G$34&lt;F288))+1),Scorecard!$D$36)</f>
        <v>-0.132616866359722</v>
      </c>
      <c r="AC288" s="0" t="n">
        <f aca="false">IF(ISNUMBER(H288),INDEX(Scorecard!$D$37:$D$44,SUMPRODUCT(--(Scorecard!$G$37:$G$43&lt;H288))+1),Scorecard!$D$45)</f>
        <v>-0.975503570149195</v>
      </c>
      <c r="AD288" s="0" t="n">
        <f aca="false">IF(ISNUMBER(I288),INDEX(Scorecard!$D$46:$D$52,SUMPRODUCT(--(Scorecard!$G$46:$G$51&lt;I288))+1),Scorecard!$D$53)</f>
        <v>0.818882373006414</v>
      </c>
      <c r="AE288" s="0" t="n">
        <f aca="false">IF(ISNUMBER(K288),INDEX(Scorecard!$D$54:$D$61,SUMPRODUCT(--(Scorecard!$G$54:$G$60&lt;K288))+1),Scorecard!$D$62)</f>
        <v>0.126303549215828</v>
      </c>
      <c r="AF288" s="0" t="n">
        <f aca="false">IF(ISNUMBER(L288),INDEX(Scorecard!$D$63:$D$68,SUMPRODUCT(--(Scorecard!$G$63:$G$67&lt;L288))+1),Scorecard!$D$69)</f>
        <v>-0.340582194386522</v>
      </c>
      <c r="AG288" s="0" t="n">
        <f aca="false">Inputs!$B$10+Scorecard!$J$5*Y288+Scorecard!$J$6*Z288+Scorecard!$J$7*AA288+Scorecard!$J$8*AB288+Scorecard!$J$9*AC288+Scorecard!$J$10*AD288+Scorecard!$J$11*AE288+Scorecard!$J$12*AF288</f>
        <v>-4.19467105060716</v>
      </c>
      <c r="AH288" s="0" t="n">
        <f aca="false">MIN(1-Inputs!$B$13,MAX(Inputs!$B$13,1/(1+EXP(-(Inputs!$B$11*AG288+Inputs!$B$12)))))</f>
        <v>0.0138105911608979</v>
      </c>
      <c r="AI288" s="0" t="n">
        <f aca="false">Inputs!$B$9-Inputs!$B$8*AG288</f>
        <v>608.155498661934</v>
      </c>
      <c r="AJ288" s="0" t="n">
        <f aca="false">RANK(AH288,$AH$5:$AH$2004,0)+COUNTIF($AH$4:AH287,AH288)</f>
        <v>635</v>
      </c>
      <c r="AK288" s="0" t="n">
        <f aca="false">IF(AJ288&lt;=Deciles!$B$5*(Deciles!$B$4+1),INT((AJ288-1)/(Deciles!$B$4+1))+1,Deciles!$B$5+INT((AJ288-1-Deciles!$B$5*(Deciles!$B$4+1))/Deciles!$B$4)+1)</f>
        <v>4</v>
      </c>
    </row>
    <row r="289" customFormat="false" ht="15" hidden="false" customHeight="false" outlineLevel="0" collapsed="false">
      <c r="A289" s="0" t="n">
        <v>8049</v>
      </c>
      <c r="B289" s="0" t="s">
        <v>157</v>
      </c>
      <c r="C289" s="0" t="n">
        <v>744</v>
      </c>
      <c r="D289" s="0" t="n">
        <v>80</v>
      </c>
      <c r="E289" s="0" t="n">
        <v>61.467586517334</v>
      </c>
      <c r="F289" s="0" t="n">
        <v>32</v>
      </c>
      <c r="G289" s="0" t="n">
        <v>4.61700010299683</v>
      </c>
      <c r="H289" s="0" t="n">
        <v>0.733666658401489</v>
      </c>
      <c r="I289" s="0" t="n">
        <v>54</v>
      </c>
      <c r="J289" s="0" t="n">
        <v>12.1790027618408</v>
      </c>
      <c r="K289" s="0" t="n">
        <v>3.62307691574097</v>
      </c>
      <c r="L289" s="0" t="n">
        <v>-0.276923179626465</v>
      </c>
      <c r="M289" s="0" t="n">
        <v>3.87475156784058</v>
      </c>
      <c r="N289" s="0" t="n">
        <v>0</v>
      </c>
      <c r="O289" s="0" t="n">
        <v>0</v>
      </c>
      <c r="P289" s="0" t="s">
        <v>146</v>
      </c>
      <c r="Q289" s="0" t="s">
        <v>141</v>
      </c>
      <c r="R289" s="0" t="n">
        <v>1</v>
      </c>
      <c r="S289" s="0" t="s">
        <v>148</v>
      </c>
      <c r="T289" s="0" t="n">
        <v>0</v>
      </c>
      <c r="U289" s="0" t="n">
        <v>194658.6</v>
      </c>
      <c r="V289" s="0" t="n">
        <v>0.00459384871646762</v>
      </c>
      <c r="W289" s="0" t="n">
        <v>638.197265625</v>
      </c>
      <c r="X289" s="0" t="n">
        <v>0.00224380963481963</v>
      </c>
      <c r="Y289" s="0" t="n">
        <f aca="false">IF(ISNUMBER(C289),INDEX(Scorecard!$D$5:$D$12,SUMPRODUCT(--(Scorecard!$G$5:$G$11&lt;C289))+1),Scorecard!$D$13)</f>
        <v>0.488358159108655</v>
      </c>
      <c r="Z289" s="0" t="n">
        <f aca="false">IF(ISNUMBER(D289),INDEX(Scorecard!$D$14:$D$17,SUMPRODUCT(--(Scorecard!$G$14:$G$16&lt;D289))+1),Scorecard!$D$18)</f>
        <v>0.0505355481560174</v>
      </c>
      <c r="AA289" s="0" t="n">
        <f aca="false">IF(ISNUMBER(E289),INDEX(Scorecard!$D$19:$D$26,SUMPRODUCT(--(Scorecard!$G$19:$G$25&lt;E289))+1),Scorecard!$D$27)</f>
        <v>0.233621608745691</v>
      </c>
      <c r="AB289" s="0" t="n">
        <f aca="false">IF(ISNUMBER(F289),INDEX(Scorecard!$D$28:$D$35,SUMPRODUCT(--(Scorecard!$G$28:$G$34&lt;F289))+1),Scorecard!$D$36)</f>
        <v>0.126913191054783</v>
      </c>
      <c r="AC289" s="0" t="n">
        <f aca="false">IF(ISNUMBER(H289),INDEX(Scorecard!$D$37:$D$44,SUMPRODUCT(--(Scorecard!$G$37:$G$43&lt;H289))+1),Scorecard!$D$45)</f>
        <v>-0.569454719285959</v>
      </c>
      <c r="AD289" s="0" t="n">
        <f aca="false">IF(ISNUMBER(I289),INDEX(Scorecard!$D$46:$D$52,SUMPRODUCT(--(Scorecard!$G$46:$G$51&lt;I289))+1),Scorecard!$D$53)</f>
        <v>0.818882373006414</v>
      </c>
      <c r="AE289" s="0" t="n">
        <f aca="false">IF(ISNUMBER(K289),INDEX(Scorecard!$D$54:$D$61,SUMPRODUCT(--(Scorecard!$G$54:$G$60&lt;K289))+1),Scorecard!$D$62)</f>
        <v>0.489050497890326</v>
      </c>
      <c r="AF289" s="0" t="n">
        <f aca="false">IF(ISNUMBER(L289),INDEX(Scorecard!$D$63:$D$68,SUMPRODUCT(--(Scorecard!$G$63:$G$67&lt;L289))+1),Scorecard!$D$69)</f>
        <v>0.322484508656054</v>
      </c>
      <c r="AG289" s="0" t="n">
        <f aca="false">Inputs!$B$10+Scorecard!$J$5*Y289+Scorecard!$J$6*Z289+Scorecard!$J$7*AA289+Scorecard!$J$8*AB289+Scorecard!$J$9*AC289+Scorecard!$J$10*AD289+Scorecard!$J$11*AE289+Scorecard!$J$12*AF289</f>
        <v>-5.23584035697567</v>
      </c>
      <c r="AH289" s="0" t="n">
        <f aca="false">MIN(1-Inputs!$B$13,MAX(Inputs!$B$13,1/(1+EXP(-(Inputs!$B$11*AG289+Inputs!$B$12)))))</f>
        <v>0.00459384854848353</v>
      </c>
      <c r="AI289" s="0" t="n">
        <f aca="false">Inputs!$B$9-Inputs!$B$8*AG289</f>
        <v>638.197294562407</v>
      </c>
      <c r="AJ289" s="0" t="n">
        <f aca="false">RANK(AH289,$AH$5:$AH$2004,0)+COUNTIF($AH$4:AH288,AH289)</f>
        <v>1308</v>
      </c>
      <c r="AK289" s="0" t="n">
        <f aca="false">IF(AJ289&lt;=Deciles!$B$5*(Deciles!$B$4+1),INT((AJ289-1)/(Deciles!$B$4+1))+1,Deciles!$B$5+INT((AJ289-1-Deciles!$B$5*(Deciles!$B$4+1))/Deciles!$B$4)+1)</f>
        <v>7</v>
      </c>
    </row>
    <row r="290" customFormat="false" ht="15" hidden="false" customHeight="false" outlineLevel="0" collapsed="false">
      <c r="A290" s="0" t="n">
        <v>8072</v>
      </c>
      <c r="B290" s="0" t="s">
        <v>145</v>
      </c>
      <c r="C290" s="0" t="n">
        <v>830</v>
      </c>
      <c r="D290" s="0" t="n">
        <v>80</v>
      </c>
      <c r="E290" s="0" t="n">
        <v>74.0009384155273</v>
      </c>
      <c r="F290" s="0" t="n">
        <v>45</v>
      </c>
      <c r="G290" s="0" t="n">
        <v>2.73699998855591</v>
      </c>
      <c r="H290" s="0" t="n">
        <v>-0.779666662216187</v>
      </c>
      <c r="I290" s="0" t="n">
        <v>15</v>
      </c>
      <c r="J290" s="0" t="n">
        <v>12.5079498291016</v>
      </c>
      <c r="K290" s="0" t="n">
        <v>4.55833339691162</v>
      </c>
      <c r="L290" s="0" t="n">
        <v>-1.875</v>
      </c>
      <c r="M290" s="0" t="n">
        <v>4.74416494369507</v>
      </c>
      <c r="N290" s="0" t="n">
        <v>0</v>
      </c>
      <c r="O290" s="0" t="n">
        <v>0</v>
      </c>
      <c r="P290" s="0" t="s">
        <v>144</v>
      </c>
      <c r="Q290" s="0" t="s">
        <v>141</v>
      </c>
      <c r="R290" s="0" t="n">
        <v>2</v>
      </c>
      <c r="S290" s="0" t="s">
        <v>142</v>
      </c>
      <c r="T290" s="0" t="n">
        <v>0</v>
      </c>
      <c r="U290" s="0" t="n">
        <v>270479.1</v>
      </c>
      <c r="V290" s="0" t="n">
        <v>0.00191281107254326</v>
      </c>
      <c r="W290" s="0" t="n">
        <v>661.982238769531</v>
      </c>
      <c r="X290" s="0" t="n">
        <v>0.00170573417562991</v>
      </c>
      <c r="Y290" s="0" t="n">
        <f aca="false">IF(ISNUMBER(C290),INDEX(Scorecard!$D$5:$D$12,SUMPRODUCT(--(Scorecard!$G$5:$G$11&lt;C290))+1),Scorecard!$D$13)</f>
        <v>2.19112706886128</v>
      </c>
      <c r="Z290" s="0" t="n">
        <f aca="false">IF(ISNUMBER(D290),INDEX(Scorecard!$D$14:$D$17,SUMPRODUCT(--(Scorecard!$G$14:$G$16&lt;D290))+1),Scorecard!$D$18)</f>
        <v>0.0505355481560174</v>
      </c>
      <c r="AA290" s="0" t="n">
        <f aca="false">IF(ISNUMBER(E290),INDEX(Scorecard!$D$19:$D$26,SUMPRODUCT(--(Scorecard!$G$19:$G$25&lt;E290))+1),Scorecard!$D$27)</f>
        <v>-0.0341578513653732</v>
      </c>
      <c r="AB290" s="0" t="n">
        <f aca="false">IF(ISNUMBER(F290),INDEX(Scorecard!$D$28:$D$35,SUMPRODUCT(--(Scorecard!$G$28:$G$34&lt;F290))+1),Scorecard!$D$36)</f>
        <v>-0.309727037437117</v>
      </c>
      <c r="AC290" s="0" t="n">
        <f aca="false">IF(ISNUMBER(H290),INDEX(Scorecard!$D$37:$D$44,SUMPRODUCT(--(Scorecard!$G$37:$G$43&lt;H290))+1),Scorecard!$D$45)</f>
        <v>1.35057635045042</v>
      </c>
      <c r="AD290" s="0" t="n">
        <f aca="false">IF(ISNUMBER(I290),INDEX(Scorecard!$D$46:$D$52,SUMPRODUCT(--(Scorecard!$G$46:$G$51&lt;I290))+1),Scorecard!$D$53)</f>
        <v>-0.114272400683245</v>
      </c>
      <c r="AE290" s="0" t="n">
        <f aca="false">IF(ISNUMBER(K290),INDEX(Scorecard!$D$54:$D$61,SUMPRODUCT(--(Scorecard!$G$54:$G$60&lt;K290))+1),Scorecard!$D$62)</f>
        <v>0.409483001259379</v>
      </c>
      <c r="AF290" s="0" t="n">
        <f aca="false">IF(ISNUMBER(L290),INDEX(Scorecard!$D$63:$D$68,SUMPRODUCT(--(Scorecard!$G$63:$G$67&lt;L290))+1),Scorecard!$D$69)</f>
        <v>-0.340582194386522</v>
      </c>
      <c r="AG290" s="0" t="n">
        <f aca="false">Inputs!$B$10+Scorecard!$J$5*Y290+Scorecard!$J$6*Z290+Scorecard!$J$7*AA290+Scorecard!$J$8*AB290+Scorecard!$J$9*AC290+Scorecard!$J$10*AD290+Scorecard!$J$11*AE290+Scorecard!$J$12*AF290</f>
        <v>-6.06016326641179</v>
      </c>
      <c r="AH290" s="0" t="n">
        <f aca="false">MIN(1-Inputs!$B$13,MAX(Inputs!$B$13,1/(1+EXP(-(Inputs!$B$11*AG290+Inputs!$B$12)))))</f>
        <v>0.00191281112885261</v>
      </c>
      <c r="AI290" s="0" t="n">
        <f aca="false">Inputs!$B$9-Inputs!$B$8*AG290</f>
        <v>661.982226033101</v>
      </c>
      <c r="AJ290" s="0" t="n">
        <f aca="false">RANK(AH290,$AH$5:$AH$2004,0)+COUNTIF($AH$4:AH289,AH290)</f>
        <v>1712</v>
      </c>
      <c r="AK290" s="0" t="n">
        <f aca="false">IF(AJ290&lt;=Deciles!$B$5*(Deciles!$B$4+1),INT((AJ290-1)/(Deciles!$B$4+1))+1,Deciles!$B$5+INT((AJ290-1-Deciles!$B$5*(Deciles!$B$4+1))/Deciles!$B$4)+1)</f>
        <v>9</v>
      </c>
    </row>
    <row r="291" customFormat="false" ht="15" hidden="false" customHeight="false" outlineLevel="0" collapsed="false">
      <c r="A291" s="0" t="n">
        <v>8103</v>
      </c>
      <c r="B291" s="0" t="s">
        <v>143</v>
      </c>
      <c r="C291" s="0" t="n">
        <v>742</v>
      </c>
      <c r="D291" s="0" t="n">
        <v>90.2858428955078</v>
      </c>
      <c r="E291" s="0" t="n">
        <v>73.9263229370117</v>
      </c>
      <c r="F291" s="0" t="n">
        <v>49</v>
      </c>
      <c r="G291" s="0" t="n">
        <v>4.3270001411438</v>
      </c>
      <c r="H291" s="0" t="n">
        <v>1.09366679191589</v>
      </c>
      <c r="I291" s="0" t="n">
        <v>35</v>
      </c>
      <c r="J291" s="0" t="n">
        <v>12.36989402771</v>
      </c>
      <c r="K291" s="0" t="n">
        <v>9.23333358764648</v>
      </c>
      <c r="L291" s="0" t="n">
        <v>5.07179498672485</v>
      </c>
      <c r="M291" s="0" t="n">
        <v>2.67803835868835</v>
      </c>
      <c r="N291" s="0" t="n">
        <v>0</v>
      </c>
      <c r="O291" s="0" t="n">
        <v>0</v>
      </c>
      <c r="P291" s="0" t="s">
        <v>144</v>
      </c>
      <c r="Q291" s="0" t="s">
        <v>141</v>
      </c>
      <c r="R291" s="0" t="n">
        <v>2</v>
      </c>
      <c r="S291" s="0" t="s">
        <v>151</v>
      </c>
      <c r="T291" s="0" t="n">
        <v>0</v>
      </c>
      <c r="U291" s="0" t="n">
        <v>235600.75</v>
      </c>
      <c r="V291" s="0" t="n">
        <v>0.0365041866898537</v>
      </c>
      <c r="W291" s="0" t="n">
        <v>581.219299316406</v>
      </c>
      <c r="X291" s="0" t="n">
        <v>0.0360222272574902</v>
      </c>
      <c r="Y291" s="0" t="n">
        <f aca="false">IF(ISNUMBER(C291),INDEX(Scorecard!$D$5:$D$12,SUMPRODUCT(--(Scorecard!$G$5:$G$11&lt;C291))+1),Scorecard!$D$13)</f>
        <v>0.488358159108655</v>
      </c>
      <c r="Z291" s="0" t="n">
        <f aca="false">IF(ISNUMBER(D291),INDEX(Scorecard!$D$14:$D$17,SUMPRODUCT(--(Scorecard!$G$14:$G$16&lt;D291))+1),Scorecard!$D$18)</f>
        <v>-0.361970872710667</v>
      </c>
      <c r="AA291" s="0" t="n">
        <f aca="false">IF(ISNUMBER(E291),INDEX(Scorecard!$D$19:$D$26,SUMPRODUCT(--(Scorecard!$G$19:$G$25&lt;E291))+1),Scorecard!$D$27)</f>
        <v>-0.0341578513653732</v>
      </c>
      <c r="AB291" s="0" t="n">
        <f aca="false">IF(ISNUMBER(F291),INDEX(Scorecard!$D$28:$D$35,SUMPRODUCT(--(Scorecard!$G$28:$G$34&lt;F291))+1),Scorecard!$D$36)</f>
        <v>-0.400689107298307</v>
      </c>
      <c r="AC291" s="0" t="n">
        <f aca="false">IF(ISNUMBER(H291),INDEX(Scorecard!$D$37:$D$44,SUMPRODUCT(--(Scorecard!$G$37:$G$43&lt;H291))+1),Scorecard!$D$45)</f>
        <v>-0.975503570149195</v>
      </c>
      <c r="AD291" s="0" t="n">
        <f aca="false">IF(ISNUMBER(I291),INDEX(Scorecard!$D$46:$D$52,SUMPRODUCT(--(Scorecard!$G$46:$G$51&lt;I291))+1),Scorecard!$D$53)</f>
        <v>0.123869379412532</v>
      </c>
      <c r="AE291" s="0" t="n">
        <f aca="false">IF(ISNUMBER(K291),INDEX(Scorecard!$D$54:$D$61,SUMPRODUCT(--(Scorecard!$G$54:$G$60&lt;K291))+1),Scorecard!$D$62)</f>
        <v>-0.541917179454542</v>
      </c>
      <c r="AF291" s="0" t="n">
        <f aca="false">IF(ISNUMBER(L291),INDEX(Scorecard!$D$63:$D$68,SUMPRODUCT(--(Scorecard!$G$63:$G$67&lt;L291))+1),Scorecard!$D$69)</f>
        <v>0.322484508656054</v>
      </c>
      <c r="AG291" s="0" t="n">
        <f aca="false">Inputs!$B$10+Scorecard!$J$5*Y291+Scorecard!$J$6*Z291+Scorecard!$J$7*AA291+Scorecard!$J$8*AB291+Scorecard!$J$9*AC291+Scorecard!$J$10*AD291+Scorecard!$J$11*AE291+Scorecard!$J$12*AF291</f>
        <v>-3.26113288532585</v>
      </c>
      <c r="AH291" s="0" t="n">
        <f aca="false">MIN(1-Inputs!$B$13,MAX(Inputs!$B$13,1/(1+EXP(-(Inputs!$B$11*AG291+Inputs!$B$12)))))</f>
        <v>0.0365041855716926</v>
      </c>
      <c r="AI291" s="0" t="n">
        <f aca="false">Inputs!$B$9-Inputs!$B$8*AG291</f>
        <v>581.219281031296</v>
      </c>
      <c r="AJ291" s="0" t="n">
        <f aca="false">RANK(AH291,$AH$5:$AH$2004,0)+COUNTIF($AH$4:AH290,AH291)</f>
        <v>239</v>
      </c>
      <c r="AK291" s="0" t="n">
        <f aca="false">IF(AJ291&lt;=Deciles!$B$5*(Deciles!$B$4+1),INT((AJ291-1)/(Deciles!$B$4+1))+1,Deciles!$B$5+INT((AJ291-1-Deciles!$B$5*(Deciles!$B$4+1))/Deciles!$B$4)+1)</f>
        <v>2</v>
      </c>
    </row>
    <row r="292" customFormat="false" ht="15" hidden="false" customHeight="false" outlineLevel="0" collapsed="false">
      <c r="A292" s="0" t="n">
        <v>8103</v>
      </c>
      <c r="B292" s="0" t="s">
        <v>150</v>
      </c>
      <c r="C292" s="0" t="n">
        <v>742</v>
      </c>
      <c r="D292" s="0" t="n">
        <v>90.2858428955078</v>
      </c>
      <c r="E292" s="0" t="n">
        <v>58.8451805114746</v>
      </c>
      <c r="F292" s="0" t="n">
        <v>49</v>
      </c>
      <c r="G292" s="0" t="n">
        <v>4.3270001411438</v>
      </c>
      <c r="H292" s="0" t="n">
        <v>-2.30633306503296</v>
      </c>
      <c r="I292" s="0" t="n">
        <v>71</v>
      </c>
      <c r="J292" s="0" t="n">
        <v>12.305588722229</v>
      </c>
      <c r="K292" s="0" t="n">
        <v>4.40000009536743</v>
      </c>
      <c r="L292" s="0" t="n">
        <v>-0.208333015441895</v>
      </c>
      <c r="M292" s="0" t="n">
        <v>6.54819679260254</v>
      </c>
      <c r="N292" s="0" t="n">
        <v>0</v>
      </c>
      <c r="O292" s="0" t="n">
        <v>0</v>
      </c>
      <c r="P292" s="0" t="s">
        <v>144</v>
      </c>
      <c r="Q292" s="0" t="s">
        <v>141</v>
      </c>
      <c r="R292" s="0" t="n">
        <v>2</v>
      </c>
      <c r="S292" s="0" t="s">
        <v>151</v>
      </c>
      <c r="T292" s="0" t="n">
        <v>0</v>
      </c>
      <c r="U292" s="0" t="n">
        <v>220927.2</v>
      </c>
      <c r="V292" s="0" t="n">
        <v>0.0107032069936395</v>
      </c>
      <c r="W292" s="0" t="n">
        <v>615.139099121094</v>
      </c>
      <c r="X292" s="0" t="n">
        <v>0.00452712690457702</v>
      </c>
      <c r="Y292" s="0" t="n">
        <f aca="false">IF(ISNUMBER(C292),INDEX(Scorecard!$D$5:$D$12,SUMPRODUCT(--(Scorecard!$G$5:$G$11&lt;C292))+1),Scorecard!$D$13)</f>
        <v>0.488358159108655</v>
      </c>
      <c r="Z292" s="0" t="n">
        <f aca="false">IF(ISNUMBER(D292),INDEX(Scorecard!$D$14:$D$17,SUMPRODUCT(--(Scorecard!$G$14:$G$16&lt;D292))+1),Scorecard!$D$18)</f>
        <v>-0.361970872710667</v>
      </c>
      <c r="AA292" s="0" t="n">
        <f aca="false">IF(ISNUMBER(E292),INDEX(Scorecard!$D$19:$D$26,SUMPRODUCT(--(Scorecard!$G$19:$G$25&lt;E292))+1),Scorecard!$D$27)</f>
        <v>0.267179331770092</v>
      </c>
      <c r="AB292" s="0" t="n">
        <f aca="false">IF(ISNUMBER(F292),INDEX(Scorecard!$D$28:$D$35,SUMPRODUCT(--(Scorecard!$G$28:$G$34&lt;F292))+1),Scorecard!$D$36)</f>
        <v>-0.400689107298307</v>
      </c>
      <c r="AC292" s="0" t="n">
        <f aca="false">IF(ISNUMBER(H292),INDEX(Scorecard!$D$37:$D$44,SUMPRODUCT(--(Scorecard!$G$37:$G$43&lt;H292))+1),Scorecard!$D$45)</f>
        <v>1.35057635045042</v>
      </c>
      <c r="AD292" s="0" t="n">
        <f aca="false">IF(ISNUMBER(I292),INDEX(Scorecard!$D$46:$D$52,SUMPRODUCT(--(Scorecard!$G$46:$G$51&lt;I292))+1),Scorecard!$D$53)</f>
        <v>0.818882373006414</v>
      </c>
      <c r="AE292" s="0" t="n">
        <f aca="false">IF(ISNUMBER(K292),INDEX(Scorecard!$D$54:$D$61,SUMPRODUCT(--(Scorecard!$G$54:$G$60&lt;K292))+1),Scorecard!$D$62)</f>
        <v>0.489050497890326</v>
      </c>
      <c r="AF292" s="0" t="n">
        <f aca="false">IF(ISNUMBER(L292),INDEX(Scorecard!$D$63:$D$68,SUMPRODUCT(--(Scorecard!$G$63:$G$67&lt;L292))+1),Scorecard!$D$69)</f>
        <v>0.322484508656054</v>
      </c>
      <c r="AG292" s="0" t="n">
        <f aca="false">Inputs!$B$10+Scorecard!$J$5*Y292+Scorecard!$J$6*Z292+Scorecard!$J$7*AA292+Scorecard!$J$8*AB292+Scorecard!$J$9*AC292+Scorecard!$J$10*AD292+Scorecard!$J$11*AE292+Scorecard!$J$12*AF292</f>
        <v>-4.43670414581236</v>
      </c>
      <c r="AH292" s="0" t="n">
        <f aca="false">MIN(1-Inputs!$B$13,MAX(Inputs!$B$13,1/(1+EXP(-(Inputs!$B$11*AG292+Inputs!$B$12)))))</f>
        <v>0.0107032067270331</v>
      </c>
      <c r="AI292" s="0" t="n">
        <f aca="false">Inputs!$B$9-Inputs!$B$8*AG292</f>
        <v>615.139097585605</v>
      </c>
      <c r="AJ292" s="0" t="n">
        <f aca="false">RANK(AH292,$AH$5:$AH$2004,0)+COUNTIF($AH$4:AH291,AH292)</f>
        <v>767</v>
      </c>
      <c r="AK292" s="0" t="n">
        <f aca="false">IF(AJ292&lt;=Deciles!$B$5*(Deciles!$B$4+1),INT((AJ292-1)/(Deciles!$B$4+1))+1,Deciles!$B$5+INT((AJ292-1-Deciles!$B$5*(Deciles!$B$4+1))/Deciles!$B$4)+1)</f>
        <v>4</v>
      </c>
    </row>
    <row r="293" customFormat="false" ht="15" hidden="false" customHeight="false" outlineLevel="0" collapsed="false">
      <c r="A293" s="0" t="n">
        <v>8128</v>
      </c>
      <c r="B293" s="0" t="s">
        <v>145</v>
      </c>
      <c r="C293" s="0" t="n">
        <v>742</v>
      </c>
      <c r="D293" s="0" t="n">
        <v>69.7364959716797</v>
      </c>
      <c r="E293" s="0" t="n">
        <v>50.7174987792969</v>
      </c>
      <c r="F293" s="0" t="n">
        <v>20</v>
      </c>
      <c r="G293" s="0" t="n">
        <v>4.30999994277954</v>
      </c>
      <c r="H293" s="0" t="n">
        <v>0.793333292007446</v>
      </c>
      <c r="I293" s="0" t="n">
        <v>78</v>
      </c>
      <c r="J293" s="0" t="n">
        <v>11.8771028518677</v>
      </c>
      <c r="K293" s="0" t="n">
        <v>4.75833320617676</v>
      </c>
      <c r="L293" s="0" t="n">
        <v>-1.875</v>
      </c>
      <c r="M293" s="0" t="n">
        <v>3.47429394721985</v>
      </c>
      <c r="N293" s="0" t="n">
        <v>0</v>
      </c>
      <c r="O293" s="0" t="n">
        <v>0</v>
      </c>
      <c r="P293" s="0" t="s">
        <v>144</v>
      </c>
      <c r="Q293" s="0" t="s">
        <v>153</v>
      </c>
      <c r="R293" s="0" t="n">
        <v>2</v>
      </c>
      <c r="S293" s="0" t="s">
        <v>159</v>
      </c>
      <c r="T293" s="0" t="n">
        <v>0</v>
      </c>
      <c r="U293" s="0" t="n">
        <v>143932.89</v>
      </c>
      <c r="V293" s="0" t="n">
        <v>0.00238883821293712</v>
      </c>
      <c r="W293" s="0" t="n">
        <v>655.954772949219</v>
      </c>
      <c r="X293" s="0" t="n">
        <v>0.00335237779654563</v>
      </c>
      <c r="Y293" s="0" t="n">
        <f aca="false">IF(ISNUMBER(C293),INDEX(Scorecard!$D$5:$D$12,SUMPRODUCT(--(Scorecard!$G$5:$G$11&lt;C293))+1),Scorecard!$D$13)</f>
        <v>0.488358159108655</v>
      </c>
      <c r="Z293" s="0" t="n">
        <f aca="false">IF(ISNUMBER(D293),INDEX(Scorecard!$D$14:$D$17,SUMPRODUCT(--(Scorecard!$G$14:$G$16&lt;D293))+1),Scorecard!$D$18)</f>
        <v>0.128579646629417</v>
      </c>
      <c r="AA293" s="0" t="n">
        <f aca="false">IF(ISNUMBER(E293),INDEX(Scorecard!$D$19:$D$26,SUMPRODUCT(--(Scorecard!$G$19:$G$25&lt;E293))+1),Scorecard!$D$27)</f>
        <v>0.57899015159425</v>
      </c>
      <c r="AB293" s="0" t="n">
        <f aca="false">IF(ISNUMBER(F293),INDEX(Scorecard!$D$28:$D$35,SUMPRODUCT(--(Scorecard!$G$28:$G$34&lt;F293))+1),Scorecard!$D$36)</f>
        <v>0.624829191519909</v>
      </c>
      <c r="AC293" s="0" t="n">
        <f aca="false">IF(ISNUMBER(H293),INDEX(Scorecard!$D$37:$D$44,SUMPRODUCT(--(Scorecard!$G$37:$G$43&lt;H293))+1),Scorecard!$D$45)</f>
        <v>-0.569454719285959</v>
      </c>
      <c r="AD293" s="0" t="n">
        <f aca="false">IF(ISNUMBER(I293),INDEX(Scorecard!$D$46:$D$52,SUMPRODUCT(--(Scorecard!$G$46:$G$51&lt;I293))+1),Scorecard!$D$53)</f>
        <v>0.818882373006414</v>
      </c>
      <c r="AE293" s="0" t="n">
        <f aca="false">IF(ISNUMBER(K293),INDEX(Scorecard!$D$54:$D$61,SUMPRODUCT(--(Scorecard!$G$54:$G$60&lt;K293))+1),Scorecard!$D$62)</f>
        <v>0.409483001259379</v>
      </c>
      <c r="AF293" s="0" t="n">
        <f aca="false">IF(ISNUMBER(L293),INDEX(Scorecard!$D$63:$D$68,SUMPRODUCT(--(Scorecard!$G$63:$G$67&lt;L293))+1),Scorecard!$D$69)</f>
        <v>-0.340582194386522</v>
      </c>
      <c r="AG293" s="0" t="n">
        <f aca="false">Inputs!$B$10+Scorecard!$J$5*Y293+Scorecard!$J$6*Z293+Scorecard!$J$7*AA293+Scorecard!$J$8*AB293+Scorecard!$J$9*AC293+Scorecard!$J$10*AD293+Scorecard!$J$11*AE293+Scorecard!$J$12*AF293</f>
        <v>-5.85126693807722</v>
      </c>
      <c r="AH293" s="0" t="n">
        <f aca="false">MIN(1-Inputs!$B$13,MAX(Inputs!$B$13,1/(1+EXP(-(Inputs!$B$11*AG293+Inputs!$B$12)))))</f>
        <v>0.00238883831377304</v>
      </c>
      <c r="AI293" s="0" t="n">
        <f aca="false">Inputs!$B$9-Inputs!$B$8*AG293</f>
        <v>655.954752094137</v>
      </c>
      <c r="AJ293" s="0" t="n">
        <f aca="false">RANK(AH293,$AH$5:$AH$2004,0)+COUNTIF($AH$4:AH292,AH293)</f>
        <v>1641</v>
      </c>
      <c r="AK293" s="0" t="n">
        <f aca="false">IF(AJ293&lt;=Deciles!$B$5*(Deciles!$B$4+1),INT((AJ293-1)/(Deciles!$B$4+1))+1,Deciles!$B$5+INT((AJ293-1-Deciles!$B$5*(Deciles!$B$4+1))/Deciles!$B$4)+1)</f>
        <v>9</v>
      </c>
    </row>
    <row r="294" customFormat="false" ht="15" hidden="false" customHeight="false" outlineLevel="0" collapsed="false">
      <c r="A294" s="0" t="n">
        <v>8143</v>
      </c>
      <c r="B294" s="0" t="s">
        <v>158</v>
      </c>
      <c r="C294" s="0" t="n">
        <v>733</v>
      </c>
      <c r="D294" s="0" t="n">
        <v>80</v>
      </c>
      <c r="E294" s="0" t="n">
        <v>78.9429092407227</v>
      </c>
      <c r="F294" s="0" t="n">
        <v>21</v>
      </c>
      <c r="G294" s="0" t="n">
        <v>3.3050000667572</v>
      </c>
      <c r="H294" s="0" t="n">
        <v>0.388333320617676</v>
      </c>
      <c r="I294" s="0" t="n">
        <v>5</v>
      </c>
      <c r="J294" s="0" t="n">
        <v>12.0694799423218</v>
      </c>
      <c r="K294" s="0" t="n">
        <v>7.13333320617676</v>
      </c>
      <c r="L294" s="0" t="n">
        <v>2.71025609970093</v>
      </c>
      <c r="M294" s="0" t="n">
        <v>0.509527981281281</v>
      </c>
      <c r="N294" s="0" t="n">
        <v>0</v>
      </c>
      <c r="O294" s="0" t="n">
        <v>0</v>
      </c>
      <c r="P294" s="0" t="s">
        <v>140</v>
      </c>
      <c r="Q294" s="0" t="s">
        <v>141</v>
      </c>
      <c r="R294" s="0" t="n">
        <v>2</v>
      </c>
      <c r="S294" s="0" t="s">
        <v>149</v>
      </c>
      <c r="T294" s="0" t="n">
        <v>0</v>
      </c>
      <c r="U294" s="0" t="n">
        <v>174465.1</v>
      </c>
      <c r="V294" s="0" t="n">
        <v>0.0149194337427616</v>
      </c>
      <c r="W294" s="0" t="n">
        <v>606.034912109375</v>
      </c>
      <c r="X294" s="0" t="n">
        <v>0.00871099717915058</v>
      </c>
      <c r="Y294" s="0" t="n">
        <f aca="false">IF(ISNUMBER(C294),INDEX(Scorecard!$D$5:$D$12,SUMPRODUCT(--(Scorecard!$G$5:$G$11&lt;C294))+1),Scorecard!$D$13)</f>
        <v>-0.0290424113398221</v>
      </c>
      <c r="Z294" s="0" t="n">
        <f aca="false">IF(ISNUMBER(D294),INDEX(Scorecard!$D$14:$D$17,SUMPRODUCT(--(Scorecard!$G$14:$G$16&lt;D294))+1),Scorecard!$D$18)</f>
        <v>0.0505355481560174</v>
      </c>
      <c r="AA294" s="0" t="n">
        <f aca="false">IF(ISNUMBER(E294),INDEX(Scorecard!$D$19:$D$26,SUMPRODUCT(--(Scorecard!$G$19:$G$25&lt;E294))+1),Scorecard!$D$27)</f>
        <v>-0.0341578513653732</v>
      </c>
      <c r="AB294" s="0" t="n">
        <f aca="false">IF(ISNUMBER(F294),INDEX(Scorecard!$D$28:$D$35,SUMPRODUCT(--(Scorecard!$G$28:$G$34&lt;F294))+1),Scorecard!$D$36)</f>
        <v>0.624829191519909</v>
      </c>
      <c r="AC294" s="0" t="n">
        <f aca="false">IF(ISNUMBER(H294),INDEX(Scorecard!$D$37:$D$44,SUMPRODUCT(--(Scorecard!$G$37:$G$43&lt;H294))+1),Scorecard!$D$45)</f>
        <v>-0.271229676926091</v>
      </c>
      <c r="AD294" s="0" t="n">
        <f aca="false">IF(ISNUMBER(I294),INDEX(Scorecard!$D$46:$D$52,SUMPRODUCT(--(Scorecard!$G$46:$G$51&lt;I294))+1),Scorecard!$D$53)</f>
        <v>-0.161534840507194</v>
      </c>
      <c r="AE294" s="0" t="n">
        <f aca="false">IF(ISNUMBER(K294),INDEX(Scorecard!$D$54:$D$61,SUMPRODUCT(--(Scorecard!$G$54:$G$60&lt;K294))+1),Scorecard!$D$62)</f>
        <v>-0.541917179454542</v>
      </c>
      <c r="AF294" s="0" t="n">
        <f aca="false">IF(ISNUMBER(L294),INDEX(Scorecard!$D$63:$D$68,SUMPRODUCT(--(Scorecard!$G$63:$G$67&lt;L294))+1),Scorecard!$D$69)</f>
        <v>0.322484508656054</v>
      </c>
      <c r="AG294" s="0" t="n">
        <f aca="false">Inputs!$B$10+Scorecard!$J$5*Y294+Scorecard!$J$6*Z294+Scorecard!$J$7*AA294+Scorecard!$J$8*AB294+Scorecard!$J$9*AC294+Scorecard!$J$10*AD294+Scorecard!$J$11*AE294+Scorecard!$J$12*AF294</f>
        <v>-4.12117721954677</v>
      </c>
      <c r="AH294" s="0" t="n">
        <f aca="false">MIN(1-Inputs!$B$13,MAX(Inputs!$B$13,1/(1+EXP(-(Inputs!$B$11*AG294+Inputs!$B$12)))))</f>
        <v>0.0149194334616512</v>
      </c>
      <c r="AI294" s="0" t="n">
        <f aca="false">Inputs!$B$9-Inputs!$B$8*AG294</f>
        <v>606.034914949799</v>
      </c>
      <c r="AJ294" s="0" t="n">
        <f aca="false">RANK(AH294,$AH$5:$AH$2004,0)+COUNTIF($AH$4:AH293,AH294)</f>
        <v>594</v>
      </c>
      <c r="AK294" s="0" t="n">
        <f aca="false">IF(AJ294&lt;=Deciles!$B$5*(Deciles!$B$4+1),INT((AJ294-1)/(Deciles!$B$4+1))+1,Deciles!$B$5+INT((AJ294-1-Deciles!$B$5*(Deciles!$B$4+1))/Deciles!$B$4)+1)</f>
        <v>3</v>
      </c>
    </row>
    <row r="295" customFormat="false" ht="15" hidden="false" customHeight="false" outlineLevel="0" collapsed="false">
      <c r="A295" s="0" t="n">
        <v>8159</v>
      </c>
      <c r="B295" s="0" t="s">
        <v>139</v>
      </c>
      <c r="C295" s="0" t="n">
        <v>693</v>
      </c>
      <c r="D295" s="0" t="n">
        <v>96.6172714233398</v>
      </c>
      <c r="E295" s="0" t="n">
        <v>95.5957183837891</v>
      </c>
      <c r="F295" s="0" t="n">
        <v>17</v>
      </c>
      <c r="G295" s="0" t="n">
        <v>3.2260000705719</v>
      </c>
      <c r="H295" s="0" t="n">
        <v>0.209333419799805</v>
      </c>
      <c r="I295" s="0" t="n">
        <v>2</v>
      </c>
      <c r="J295" s="0" t="n">
        <v>12.6688356399536</v>
      </c>
      <c r="K295" s="0" t="n">
        <v>5.73333311080933</v>
      </c>
      <c r="L295" s="0" t="n">
        <v>-3.50000047683716</v>
      </c>
      <c r="M295" s="0" t="n">
        <v>2.59457206726074</v>
      </c>
      <c r="N295" s="0" t="n">
        <v>0</v>
      </c>
      <c r="O295" s="0" t="n">
        <v>0</v>
      </c>
      <c r="P295" s="0" t="s">
        <v>140</v>
      </c>
      <c r="Q295" s="0" t="s">
        <v>141</v>
      </c>
      <c r="R295" s="0" t="n">
        <v>2</v>
      </c>
      <c r="S295" s="0" t="s">
        <v>161</v>
      </c>
      <c r="T295" s="0" t="n">
        <v>0</v>
      </c>
      <c r="U295" s="0" t="n">
        <v>317691.38</v>
      </c>
      <c r="V295" s="0" t="n">
        <v>0.0420677475631237</v>
      </c>
      <c r="W295" s="0" t="n">
        <v>577.223388671875</v>
      </c>
      <c r="X295" s="0" t="n">
        <v>0.036609560251236</v>
      </c>
      <c r="Y295" s="0" t="n">
        <f aca="false">IF(ISNUMBER(C295),INDEX(Scorecard!$D$5:$D$12,SUMPRODUCT(--(Scorecard!$G$5:$G$11&lt;C295))+1),Scorecard!$D$13)</f>
        <v>-0.869677851527538</v>
      </c>
      <c r="Z295" s="0" t="n">
        <f aca="false">IF(ISNUMBER(D295),INDEX(Scorecard!$D$14:$D$17,SUMPRODUCT(--(Scorecard!$G$14:$G$16&lt;D295))+1),Scorecard!$D$18)</f>
        <v>-0.361970872710667</v>
      </c>
      <c r="AA295" s="0" t="n">
        <f aca="false">IF(ISNUMBER(E295),INDEX(Scorecard!$D$19:$D$26,SUMPRODUCT(--(Scorecard!$G$19:$G$25&lt;E295))+1),Scorecard!$D$27)</f>
        <v>-0.820992370602782</v>
      </c>
      <c r="AB295" s="0" t="n">
        <f aca="false">IF(ISNUMBER(F295),INDEX(Scorecard!$D$28:$D$35,SUMPRODUCT(--(Scorecard!$G$28:$G$34&lt;F295))+1),Scorecard!$D$36)</f>
        <v>0.624829191519909</v>
      </c>
      <c r="AC295" s="0" t="n">
        <f aca="false">IF(ISNUMBER(H295),INDEX(Scorecard!$D$37:$D$44,SUMPRODUCT(--(Scorecard!$G$37:$G$43&lt;H295))+1),Scorecard!$D$45)</f>
        <v>-0.0679520129233634</v>
      </c>
      <c r="AD295" s="0" t="n">
        <f aca="false">IF(ISNUMBER(I295),INDEX(Scorecard!$D$46:$D$52,SUMPRODUCT(--(Scorecard!$G$46:$G$51&lt;I295))+1),Scorecard!$D$53)</f>
        <v>-0.161534840507194</v>
      </c>
      <c r="AE295" s="0" t="n">
        <f aca="false">IF(ISNUMBER(K295),INDEX(Scorecard!$D$54:$D$61,SUMPRODUCT(--(Scorecard!$G$54:$G$60&lt;K295))+1),Scorecard!$D$62)</f>
        <v>0.0151758992857273</v>
      </c>
      <c r="AF295" s="0" t="n">
        <f aca="false">IF(ISNUMBER(L295),INDEX(Scorecard!$D$63:$D$68,SUMPRODUCT(--(Scorecard!$G$63:$G$67&lt;L295))+1),Scorecard!$D$69)</f>
        <v>-0.340582194386522</v>
      </c>
      <c r="AG295" s="0" t="n">
        <f aca="false">Inputs!$B$10+Scorecard!$J$5*Y295+Scorecard!$J$6*Z295+Scorecard!$J$7*AA295+Scorecard!$J$8*AB295+Scorecard!$J$9*AC295+Scorecard!$J$10*AD295+Scorecard!$J$11*AE295+Scorecard!$J$12*AF295</f>
        <v>-3.12264529507251</v>
      </c>
      <c r="AH295" s="0" t="n">
        <f aca="false">MIN(1-Inputs!$B$13,MAX(Inputs!$B$13,1/(1+EXP(-(Inputs!$B$11*AG295+Inputs!$B$12)))))</f>
        <v>0.0420677484747453</v>
      </c>
      <c r="AI295" s="0" t="n">
        <f aca="false">Inputs!$B$9-Inputs!$B$8*AG295</f>
        <v>577.223373837633</v>
      </c>
      <c r="AJ295" s="0" t="n">
        <f aca="false">RANK(AH295,$AH$5:$AH$2004,0)+COUNTIF($AH$4:AH294,AH295)</f>
        <v>200</v>
      </c>
      <c r="AK295" s="0" t="n">
        <f aca="false">IF(AJ295&lt;=Deciles!$B$5*(Deciles!$B$4+1),INT((AJ295-1)/(Deciles!$B$4+1))+1,Deciles!$B$5+INT((AJ295-1-Deciles!$B$5*(Deciles!$B$4+1))/Deciles!$B$4)+1)</f>
        <v>1</v>
      </c>
    </row>
    <row r="296" customFormat="false" ht="15" hidden="false" customHeight="false" outlineLevel="0" collapsed="false">
      <c r="A296" s="0" t="n">
        <v>8171</v>
      </c>
      <c r="B296" s="0" t="s">
        <v>157</v>
      </c>
      <c r="C296" s="0" t="n">
        <v>730</v>
      </c>
      <c r="D296" s="0" t="n">
        <v>80</v>
      </c>
      <c r="E296" s="0" t="n">
        <v>73.451042175293</v>
      </c>
      <c r="F296" s="0" t="n">
        <v>27</v>
      </c>
      <c r="G296" s="0" t="n">
        <v>4.43599987030029</v>
      </c>
      <c r="H296" s="0" t="n">
        <v>0.552666425704956</v>
      </c>
      <c r="I296" s="0" t="n">
        <v>17</v>
      </c>
      <c r="J296" s="0" t="n">
        <v>11.8595848083496</v>
      </c>
      <c r="K296" s="0" t="n">
        <v>3.72307682037354</v>
      </c>
      <c r="L296" s="0" t="n">
        <v>-0.276923179626465</v>
      </c>
      <c r="M296" s="0" t="n">
        <v>4.3403639793396</v>
      </c>
      <c r="N296" s="0" t="n">
        <v>0</v>
      </c>
      <c r="O296" s="0" t="n">
        <v>0</v>
      </c>
      <c r="P296" s="0" t="s">
        <v>140</v>
      </c>
      <c r="Q296" s="0" t="s">
        <v>141</v>
      </c>
      <c r="R296" s="0" t="n">
        <v>2</v>
      </c>
      <c r="S296" s="0" t="s">
        <v>142</v>
      </c>
      <c r="T296" s="0" t="n">
        <v>0</v>
      </c>
      <c r="U296" s="0" t="n">
        <v>141433.5</v>
      </c>
      <c r="V296" s="0" t="n">
        <v>0.010404166765511</v>
      </c>
      <c r="W296" s="0" t="n">
        <v>615.914184570313</v>
      </c>
      <c r="X296" s="0" t="n">
        <v>0.00835006218403578</v>
      </c>
      <c r="Y296" s="0" t="n">
        <f aca="false">IF(ISNUMBER(C296),INDEX(Scorecard!$D$5:$D$12,SUMPRODUCT(--(Scorecard!$G$5:$G$11&lt;C296))+1),Scorecard!$D$13)</f>
        <v>-0.0290424113398221</v>
      </c>
      <c r="Z296" s="0" t="n">
        <f aca="false">IF(ISNUMBER(D296),INDEX(Scorecard!$D$14:$D$17,SUMPRODUCT(--(Scorecard!$G$14:$G$16&lt;D296))+1),Scorecard!$D$18)</f>
        <v>0.0505355481560174</v>
      </c>
      <c r="AA296" s="0" t="n">
        <f aca="false">IF(ISNUMBER(E296),INDEX(Scorecard!$D$19:$D$26,SUMPRODUCT(--(Scorecard!$G$19:$G$25&lt;E296))+1),Scorecard!$D$27)</f>
        <v>-0.0341578513653732</v>
      </c>
      <c r="AB296" s="0" t="n">
        <f aca="false">IF(ISNUMBER(F296),INDEX(Scorecard!$D$28:$D$35,SUMPRODUCT(--(Scorecard!$G$28:$G$34&lt;F296))+1),Scorecard!$D$36)</f>
        <v>0.165097008946478</v>
      </c>
      <c r="AC296" s="0" t="n">
        <f aca="false">IF(ISNUMBER(H296),INDEX(Scorecard!$D$37:$D$44,SUMPRODUCT(--(Scorecard!$G$37:$G$43&lt;H296))+1),Scorecard!$D$45)</f>
        <v>-0.271229676926091</v>
      </c>
      <c r="AD296" s="0" t="n">
        <f aca="false">IF(ISNUMBER(I296),INDEX(Scorecard!$D$46:$D$52,SUMPRODUCT(--(Scorecard!$G$46:$G$51&lt;I296))+1),Scorecard!$D$53)</f>
        <v>-0.114272400683245</v>
      </c>
      <c r="AE296" s="0" t="n">
        <f aca="false">IF(ISNUMBER(K296),INDEX(Scorecard!$D$54:$D$61,SUMPRODUCT(--(Scorecard!$G$54:$G$60&lt;K296))+1),Scorecard!$D$62)</f>
        <v>0.489050497890326</v>
      </c>
      <c r="AF296" s="0" t="n">
        <f aca="false">IF(ISNUMBER(L296),INDEX(Scorecard!$D$63:$D$68,SUMPRODUCT(--(Scorecard!$G$63:$G$67&lt;L296))+1),Scorecard!$D$69)</f>
        <v>0.322484508656054</v>
      </c>
      <c r="AG296" s="0" t="n">
        <f aca="false">Inputs!$B$10+Scorecard!$J$5*Y296+Scorecard!$J$6*Z296+Scorecard!$J$7*AA296+Scorecard!$J$8*AB296+Scorecard!$J$9*AC296+Scorecard!$J$10*AD296+Scorecard!$J$11*AE296+Scorecard!$J$12*AF296</f>
        <v>-4.46356698627881</v>
      </c>
      <c r="AH296" s="0" t="n">
        <f aca="false">MIN(1-Inputs!$B$13,MAX(Inputs!$B$13,1/(1+EXP(-(Inputs!$B$11*AG296+Inputs!$B$12)))))</f>
        <v>0.0104041668660603</v>
      </c>
      <c r="AI296" s="0" t="n">
        <f aca="false">Inputs!$B$9-Inputs!$B$8*AG296</f>
        <v>615.914195320108</v>
      </c>
      <c r="AJ296" s="0" t="n">
        <f aca="false">RANK(AH296,$AH$5:$AH$2004,0)+COUNTIF($AH$4:AH295,AH296)</f>
        <v>790</v>
      </c>
      <c r="AK296" s="0" t="n">
        <f aca="false">IF(AJ296&lt;=Deciles!$B$5*(Deciles!$B$4+1),INT((AJ296-1)/(Deciles!$B$4+1))+1,Deciles!$B$5+INT((AJ296-1-Deciles!$B$5*(Deciles!$B$4+1))/Deciles!$B$4)+1)</f>
        <v>4</v>
      </c>
    </row>
    <row r="297" customFormat="false" ht="15" hidden="false" customHeight="false" outlineLevel="0" collapsed="false">
      <c r="A297" s="0" t="n">
        <v>8177</v>
      </c>
      <c r="B297" s="0" t="s">
        <v>157</v>
      </c>
      <c r="C297" s="0" t="n">
        <v>707</v>
      </c>
      <c r="D297" s="0" t="n">
        <v>80</v>
      </c>
      <c r="E297" s="0" t="n">
        <v>73.8838195800781</v>
      </c>
      <c r="F297" s="0" t="n">
        <v>46</v>
      </c>
      <c r="G297" s="0" t="n">
        <v>4.58199977874756</v>
      </c>
      <c r="H297" s="0" t="n">
        <v>0.698666334152222</v>
      </c>
      <c r="I297" s="0" t="n">
        <v>16</v>
      </c>
      <c r="J297" s="0" t="n">
        <v>13.0511627197266</v>
      </c>
      <c r="K297" s="0" t="n">
        <v>3.72307682037354</v>
      </c>
      <c r="L297" s="0" t="n">
        <v>-0.276923179626465</v>
      </c>
      <c r="M297" s="0" t="n">
        <v>4.3403639793396</v>
      </c>
      <c r="N297" s="0" t="n">
        <v>0</v>
      </c>
      <c r="O297" s="0" t="n">
        <v>0</v>
      </c>
      <c r="P297" s="0" t="s">
        <v>146</v>
      </c>
      <c r="Q297" s="0" t="s">
        <v>141</v>
      </c>
      <c r="R297" s="0" t="n">
        <v>1</v>
      </c>
      <c r="S297" s="0" t="s">
        <v>142</v>
      </c>
      <c r="T297" s="0" t="n">
        <v>0</v>
      </c>
      <c r="U297" s="0" t="n">
        <v>465637.47</v>
      </c>
      <c r="V297" s="0" t="n">
        <v>0.0336099229753017</v>
      </c>
      <c r="W297" s="0" t="n">
        <v>583.5361328125</v>
      </c>
      <c r="X297" s="0" t="n">
        <v>0.0371042340993881</v>
      </c>
      <c r="Y297" s="0" t="n">
        <f aca="false">IF(ISNUMBER(C297),INDEX(Scorecard!$D$5:$D$12,SUMPRODUCT(--(Scorecard!$G$5:$G$11&lt;C297))+1),Scorecard!$D$13)</f>
        <v>-0.513000642971656</v>
      </c>
      <c r="Z297" s="0" t="n">
        <f aca="false">IF(ISNUMBER(D297),INDEX(Scorecard!$D$14:$D$17,SUMPRODUCT(--(Scorecard!$G$14:$G$16&lt;D297))+1),Scorecard!$D$18)</f>
        <v>0.0505355481560174</v>
      </c>
      <c r="AA297" s="0" t="n">
        <f aca="false">IF(ISNUMBER(E297),INDEX(Scorecard!$D$19:$D$26,SUMPRODUCT(--(Scorecard!$G$19:$G$25&lt;E297))+1),Scorecard!$D$27)</f>
        <v>-0.0341578513653732</v>
      </c>
      <c r="AB297" s="0" t="n">
        <f aca="false">IF(ISNUMBER(F297),INDEX(Scorecard!$D$28:$D$35,SUMPRODUCT(--(Scorecard!$G$28:$G$34&lt;F297))+1),Scorecard!$D$36)</f>
        <v>-0.400689107298307</v>
      </c>
      <c r="AC297" s="0" t="n">
        <f aca="false">IF(ISNUMBER(H297),INDEX(Scorecard!$D$37:$D$44,SUMPRODUCT(--(Scorecard!$G$37:$G$43&lt;H297))+1),Scorecard!$D$45)</f>
        <v>-0.569454719285959</v>
      </c>
      <c r="AD297" s="0" t="n">
        <f aca="false">IF(ISNUMBER(I297),INDEX(Scorecard!$D$46:$D$52,SUMPRODUCT(--(Scorecard!$G$46:$G$51&lt;I297))+1),Scorecard!$D$53)</f>
        <v>-0.114272400683245</v>
      </c>
      <c r="AE297" s="0" t="n">
        <f aca="false">IF(ISNUMBER(K297),INDEX(Scorecard!$D$54:$D$61,SUMPRODUCT(--(Scorecard!$G$54:$G$60&lt;K297))+1),Scorecard!$D$62)</f>
        <v>0.489050497890326</v>
      </c>
      <c r="AF297" s="0" t="n">
        <f aca="false">IF(ISNUMBER(L297),INDEX(Scorecard!$D$63:$D$68,SUMPRODUCT(--(Scorecard!$G$63:$G$67&lt;L297))+1),Scorecard!$D$69)</f>
        <v>0.322484508656054</v>
      </c>
      <c r="AG297" s="0" t="n">
        <f aca="false">Inputs!$B$10+Scorecard!$J$5*Y297+Scorecard!$J$6*Z297+Scorecard!$J$7*AA297+Scorecard!$J$8*AB297+Scorecard!$J$9*AC297+Scorecard!$J$10*AD297+Scorecard!$J$11*AE297+Scorecard!$J$12*AF297</f>
        <v>-3.34142809983183</v>
      </c>
      <c r="AH297" s="0" t="n">
        <f aca="false">MIN(1-Inputs!$B$13,MAX(Inputs!$B$13,1/(1+EXP(-(Inputs!$B$11*AG297+Inputs!$B$12)))))</f>
        <v>0.0336099227534018</v>
      </c>
      <c r="AI297" s="0" t="n">
        <f aca="false">Inputs!$B$9-Inputs!$B$8*AG297</f>
        <v>583.536111186794</v>
      </c>
      <c r="AJ297" s="0" t="n">
        <f aca="false">RANK(AH297,$AH$5:$AH$2004,0)+COUNTIF($AH$4:AH296,AH297)</f>
        <v>268</v>
      </c>
      <c r="AK297" s="0" t="n">
        <f aca="false">IF(AJ297&lt;=Deciles!$B$5*(Deciles!$B$4+1),INT((AJ297-1)/(Deciles!$B$4+1))+1,Deciles!$B$5+INT((AJ297-1-Deciles!$B$5*(Deciles!$B$4+1))/Deciles!$B$4)+1)</f>
        <v>2</v>
      </c>
    </row>
    <row r="298" customFormat="false" ht="15" hidden="false" customHeight="false" outlineLevel="0" collapsed="false">
      <c r="A298" s="0" t="n">
        <v>8206</v>
      </c>
      <c r="B298" s="0" t="s">
        <v>139</v>
      </c>
      <c r="C298" s="0" t="n">
        <v>760</v>
      </c>
      <c r="D298" s="0" t="n">
        <v>94.7888870239258</v>
      </c>
      <c r="E298" s="0" t="n">
        <v>92.7718887329102</v>
      </c>
      <c r="F298" s="0" t="n">
        <v>25</v>
      </c>
      <c r="G298" s="0" t="n">
        <v>3.03600001335144</v>
      </c>
      <c r="H298" s="0" t="n">
        <v>0.0193333625793457</v>
      </c>
      <c r="I298" s="0" t="n">
        <v>4</v>
      </c>
      <c r="J298" s="0" t="n">
        <v>12.752272605896</v>
      </c>
      <c r="K298" s="0" t="n">
        <v>5.73333311080933</v>
      </c>
      <c r="L298" s="0" t="n">
        <v>-3.50000047683716</v>
      </c>
      <c r="M298" s="0" t="n">
        <v>2.59457206726074</v>
      </c>
      <c r="N298" s="0" t="n">
        <v>0</v>
      </c>
      <c r="O298" s="0" t="n">
        <v>0</v>
      </c>
      <c r="P298" s="0" t="s">
        <v>146</v>
      </c>
      <c r="Q298" s="0" t="s">
        <v>141</v>
      </c>
      <c r="R298" s="0" t="n">
        <v>2</v>
      </c>
      <c r="S298" s="0" t="s">
        <v>161</v>
      </c>
      <c r="T298" s="0" t="n">
        <v>0</v>
      </c>
      <c r="U298" s="0" t="n">
        <v>345335.88</v>
      </c>
      <c r="V298" s="0" t="n">
        <v>0.0109075549989939</v>
      </c>
      <c r="W298" s="0" t="n">
        <v>614.621643066406</v>
      </c>
      <c r="X298" s="0" t="n">
        <v>0.00911781098693609</v>
      </c>
      <c r="Y298" s="0" t="n">
        <f aca="false">IF(ISNUMBER(C298),INDEX(Scorecard!$D$5:$D$12,SUMPRODUCT(--(Scorecard!$G$5:$G$11&lt;C298))+1),Scorecard!$D$13)</f>
        <v>0.733188958177614</v>
      </c>
      <c r="Z298" s="0" t="n">
        <f aca="false">IF(ISNUMBER(D298),INDEX(Scorecard!$D$14:$D$17,SUMPRODUCT(--(Scorecard!$G$14:$G$16&lt;D298))+1),Scorecard!$D$18)</f>
        <v>-0.361970872710667</v>
      </c>
      <c r="AA298" s="0" t="n">
        <f aca="false">IF(ISNUMBER(E298),INDEX(Scorecard!$D$19:$D$26,SUMPRODUCT(--(Scorecard!$G$19:$G$25&lt;E298))+1),Scorecard!$D$27)</f>
        <v>-0.820992370602782</v>
      </c>
      <c r="AB298" s="0" t="n">
        <f aca="false">IF(ISNUMBER(F298),INDEX(Scorecard!$D$28:$D$35,SUMPRODUCT(--(Scorecard!$G$28:$G$34&lt;F298))+1),Scorecard!$D$36)</f>
        <v>0.349218150643304</v>
      </c>
      <c r="AC298" s="0" t="n">
        <f aca="false">IF(ISNUMBER(H298),INDEX(Scorecard!$D$37:$D$44,SUMPRODUCT(--(Scorecard!$G$37:$G$43&lt;H298))+1),Scorecard!$D$45)</f>
        <v>0.330501541082344</v>
      </c>
      <c r="AD298" s="0" t="n">
        <f aca="false">IF(ISNUMBER(I298),INDEX(Scorecard!$D$46:$D$52,SUMPRODUCT(--(Scorecard!$G$46:$G$51&lt;I298))+1),Scorecard!$D$53)</f>
        <v>-0.161534840507194</v>
      </c>
      <c r="AE298" s="0" t="n">
        <f aca="false">IF(ISNUMBER(K298),INDEX(Scorecard!$D$54:$D$61,SUMPRODUCT(--(Scorecard!$G$54:$G$60&lt;K298))+1),Scorecard!$D$62)</f>
        <v>0.0151758992857273</v>
      </c>
      <c r="AF298" s="0" t="n">
        <f aca="false">IF(ISNUMBER(L298),INDEX(Scorecard!$D$63:$D$68,SUMPRODUCT(--(Scorecard!$G$63:$G$67&lt;L298))+1),Scorecard!$D$69)</f>
        <v>-0.340582194386522</v>
      </c>
      <c r="AG298" s="0" t="n">
        <f aca="false">Inputs!$B$10+Scorecard!$J$5*Y298+Scorecard!$J$6*Z298+Scorecard!$J$7*AA298+Scorecard!$J$8*AB298+Scorecard!$J$9*AC298+Scorecard!$J$10*AD298+Scorecard!$J$11*AE298+Scorecard!$J$12*AF298</f>
        <v>-4.41877116225429</v>
      </c>
      <c r="AH298" s="0" t="n">
        <f aca="false">MIN(1-Inputs!$B$13,MAX(Inputs!$B$13,1/(1+EXP(-(Inputs!$B$11*AG298+Inputs!$B$12)))))</f>
        <v>0.0109075550308469</v>
      </c>
      <c r="AI298" s="0" t="n">
        <f aca="false">Inputs!$B$9-Inputs!$B$8*AG298</f>
        <v>614.621661056654</v>
      </c>
      <c r="AJ298" s="0" t="n">
        <f aca="false">RANK(AH298,$AH$5:$AH$2004,0)+COUNTIF($AH$4:AH297,AH298)</f>
        <v>757</v>
      </c>
      <c r="AK298" s="0" t="n">
        <f aca="false">IF(AJ298&lt;=Deciles!$B$5*(Deciles!$B$4+1),INT((AJ298-1)/(Deciles!$B$4+1))+1,Deciles!$B$5+INT((AJ298-1-Deciles!$B$5*(Deciles!$B$4+1))/Deciles!$B$4)+1)</f>
        <v>4</v>
      </c>
    </row>
    <row r="299" customFormat="false" ht="15" hidden="false" customHeight="false" outlineLevel="0" collapsed="false">
      <c r="A299" s="0" t="n">
        <v>8227</v>
      </c>
      <c r="B299" s="0" t="s">
        <v>150</v>
      </c>
      <c r="C299" s="0" t="n">
        <v>734</v>
      </c>
      <c r="D299" s="0" t="n">
        <v>80</v>
      </c>
      <c r="E299" s="0" t="n">
        <v>68.8409194946289</v>
      </c>
      <c r="F299" s="0" t="n">
        <v>50</v>
      </c>
      <c r="G299" s="0" t="n">
        <v>3.39599990844727</v>
      </c>
      <c r="H299" s="0" t="n">
        <v>-3.23733329772949</v>
      </c>
      <c r="I299" s="0" t="n">
        <v>27</v>
      </c>
      <c r="J299" s="0" t="n">
        <v>12.6005821228027</v>
      </c>
      <c r="K299" s="0" t="n">
        <v>3.70000004768372</v>
      </c>
      <c r="L299" s="0" t="n">
        <v>-0.208333253860474</v>
      </c>
      <c r="M299" s="0" t="n">
        <v>4.74416780471802</v>
      </c>
      <c r="N299" s="0" t="n">
        <v>0</v>
      </c>
      <c r="O299" s="0" t="n">
        <v>0</v>
      </c>
      <c r="P299" s="0" t="s">
        <v>144</v>
      </c>
      <c r="Q299" s="0" t="s">
        <v>160</v>
      </c>
      <c r="R299" s="0" t="n">
        <v>1</v>
      </c>
      <c r="S299" s="0" t="s">
        <v>147</v>
      </c>
      <c r="T299" s="0" t="n">
        <v>0</v>
      </c>
      <c r="U299" s="0" t="n">
        <v>296731.38</v>
      </c>
      <c r="V299" s="0" t="n">
        <v>0.0102932937443256</v>
      </c>
      <c r="W299" s="0" t="n">
        <v>616.207214355469</v>
      </c>
      <c r="X299" s="0" t="n">
        <v>0.0115441605448723</v>
      </c>
      <c r="Y299" s="0" t="n">
        <f aca="false">IF(ISNUMBER(C299),INDEX(Scorecard!$D$5:$D$12,SUMPRODUCT(--(Scorecard!$G$5:$G$11&lt;C299))+1),Scorecard!$D$13)</f>
        <v>0.488358159108655</v>
      </c>
      <c r="Z299" s="0" t="n">
        <f aca="false">IF(ISNUMBER(D299),INDEX(Scorecard!$D$14:$D$17,SUMPRODUCT(--(Scorecard!$G$14:$G$16&lt;D299))+1),Scorecard!$D$18)</f>
        <v>0.0505355481560174</v>
      </c>
      <c r="AA299" s="0" t="n">
        <f aca="false">IF(ISNUMBER(E299),INDEX(Scorecard!$D$19:$D$26,SUMPRODUCT(--(Scorecard!$G$19:$G$25&lt;E299))+1),Scorecard!$D$27)</f>
        <v>0.0530843085177338</v>
      </c>
      <c r="AB299" s="0" t="n">
        <f aca="false">IF(ISNUMBER(F299),INDEX(Scorecard!$D$28:$D$35,SUMPRODUCT(--(Scorecard!$G$28:$G$34&lt;F299))+1),Scorecard!$D$36)</f>
        <v>-0.400689107298307</v>
      </c>
      <c r="AC299" s="0" t="n">
        <f aca="false">IF(ISNUMBER(H299),INDEX(Scorecard!$D$37:$D$44,SUMPRODUCT(--(Scorecard!$G$37:$G$43&lt;H299))+1),Scorecard!$D$45)</f>
        <v>1.35057635045042</v>
      </c>
      <c r="AD299" s="0" t="n">
        <f aca="false">IF(ISNUMBER(I299),INDEX(Scorecard!$D$46:$D$52,SUMPRODUCT(--(Scorecard!$G$46:$G$51&lt;I299))+1),Scorecard!$D$53)</f>
        <v>0.123869379412532</v>
      </c>
      <c r="AE299" s="0" t="n">
        <f aca="false">IF(ISNUMBER(K299),INDEX(Scorecard!$D$54:$D$61,SUMPRODUCT(--(Scorecard!$G$54:$G$60&lt;K299))+1),Scorecard!$D$62)</f>
        <v>0.489050497890326</v>
      </c>
      <c r="AF299" s="0" t="n">
        <f aca="false">IF(ISNUMBER(L299),INDEX(Scorecard!$D$63:$D$68,SUMPRODUCT(--(Scorecard!$G$63:$G$67&lt;L299))+1),Scorecard!$D$69)</f>
        <v>0.322484508656054</v>
      </c>
      <c r="AG299" s="0" t="n">
        <f aca="false">Inputs!$B$10+Scorecard!$J$5*Y299+Scorecard!$J$6*Z299+Scorecard!$J$7*AA299+Scorecard!$J$8*AB299+Scorecard!$J$9*AC299+Scorecard!$J$10*AD299+Scorecard!$J$11*AE299+Scorecard!$J$12*AF299</f>
        <v>-4.47372128534633</v>
      </c>
      <c r="AH299" s="0" t="n">
        <f aca="false">MIN(1-Inputs!$B$13,MAX(Inputs!$B$13,1/(1+EXP(-(Inputs!$B$11*AG299+Inputs!$B$12)))))</f>
        <v>0.0102932941798696</v>
      </c>
      <c r="AI299" s="0" t="n">
        <f aca="false">Inputs!$B$9-Inputs!$B$8*AG299</f>
        <v>616.207186458276</v>
      </c>
      <c r="AJ299" s="0" t="n">
        <f aca="false">RANK(AH299,$AH$5:$AH$2004,0)+COUNTIF($AH$4:AH298,AH299)</f>
        <v>796</v>
      </c>
      <c r="AK299" s="0" t="n">
        <f aca="false">IF(AJ299&lt;=Deciles!$B$5*(Deciles!$B$4+1),INT((AJ299-1)/(Deciles!$B$4+1))+1,Deciles!$B$5+INT((AJ299-1-Deciles!$B$5*(Deciles!$B$4+1))/Deciles!$B$4)+1)</f>
        <v>4</v>
      </c>
    </row>
    <row r="300" customFormat="false" ht="15" hidden="false" customHeight="false" outlineLevel="0" collapsed="false">
      <c r="A300" s="0" t="n">
        <v>8250</v>
      </c>
      <c r="B300" s="0" t="s">
        <v>158</v>
      </c>
      <c r="C300" s="0" t="n">
        <v>768</v>
      </c>
      <c r="D300" s="0" t="n">
        <v>80</v>
      </c>
      <c r="E300" s="0" t="n">
        <v>72.4066696166992</v>
      </c>
      <c r="F300" s="0" t="n">
        <v>28</v>
      </c>
      <c r="G300" s="0" t="n">
        <v>3.95700001716614</v>
      </c>
      <c r="H300" s="0" t="n">
        <v>1.04033327102661</v>
      </c>
      <c r="I300" s="0" t="n">
        <v>27</v>
      </c>
      <c r="J300" s="0" t="n">
        <v>11.5255002975464</v>
      </c>
      <c r="K300" s="0" t="n">
        <v>6.03333330154419</v>
      </c>
      <c r="L300" s="0" t="n">
        <v>2.71025633811951</v>
      </c>
      <c r="M300" s="0" t="n">
        <v>0.387000143527985</v>
      </c>
      <c r="N300" s="0" t="n">
        <v>0</v>
      </c>
      <c r="O300" s="0" t="n">
        <v>0</v>
      </c>
      <c r="P300" s="0" t="s">
        <v>144</v>
      </c>
      <c r="Q300" s="0" t="s">
        <v>141</v>
      </c>
      <c r="R300" s="0" t="n">
        <v>2</v>
      </c>
      <c r="S300" s="0" t="s">
        <v>147</v>
      </c>
      <c r="T300" s="0" t="n">
        <v>0</v>
      </c>
      <c r="U300" s="0" t="n">
        <v>101265.45</v>
      </c>
      <c r="V300" s="0" t="n">
        <v>0.00399022735655308</v>
      </c>
      <c r="W300" s="0" t="n">
        <v>642.026245117188</v>
      </c>
      <c r="X300" s="0" t="n">
        <v>0.00364235765300691</v>
      </c>
      <c r="Y300" s="0" t="n">
        <f aca="false">IF(ISNUMBER(C300),INDEX(Scorecard!$D$5:$D$12,SUMPRODUCT(--(Scorecard!$G$5:$G$11&lt;C300))+1),Scorecard!$D$13)</f>
        <v>1.23750384304241</v>
      </c>
      <c r="Z300" s="0" t="n">
        <f aca="false">IF(ISNUMBER(D300),INDEX(Scorecard!$D$14:$D$17,SUMPRODUCT(--(Scorecard!$G$14:$G$16&lt;D300))+1),Scorecard!$D$18)</f>
        <v>0.0505355481560174</v>
      </c>
      <c r="AA300" s="0" t="n">
        <f aca="false">IF(ISNUMBER(E300),INDEX(Scorecard!$D$19:$D$26,SUMPRODUCT(--(Scorecard!$G$19:$G$25&lt;E300))+1),Scorecard!$D$27)</f>
        <v>-0.0341578513653732</v>
      </c>
      <c r="AB300" s="0" t="n">
        <f aca="false">IF(ISNUMBER(F300),INDEX(Scorecard!$D$28:$D$35,SUMPRODUCT(--(Scorecard!$G$28:$G$34&lt;F300))+1),Scorecard!$D$36)</f>
        <v>0.165097008946478</v>
      </c>
      <c r="AC300" s="0" t="n">
        <f aca="false">IF(ISNUMBER(H300),INDEX(Scorecard!$D$37:$D$44,SUMPRODUCT(--(Scorecard!$G$37:$G$43&lt;H300))+1),Scorecard!$D$45)</f>
        <v>-0.975503570149195</v>
      </c>
      <c r="AD300" s="0" t="n">
        <f aca="false">IF(ISNUMBER(I300),INDEX(Scorecard!$D$46:$D$52,SUMPRODUCT(--(Scorecard!$G$46:$G$51&lt;I300))+1),Scorecard!$D$53)</f>
        <v>0.123869379412532</v>
      </c>
      <c r="AE300" s="0" t="n">
        <f aca="false">IF(ISNUMBER(K300),INDEX(Scorecard!$D$54:$D$61,SUMPRODUCT(--(Scorecard!$G$54:$G$60&lt;K300))+1),Scorecard!$D$62)</f>
        <v>0.0151758992857273</v>
      </c>
      <c r="AF300" s="0" t="n">
        <f aca="false">IF(ISNUMBER(L300),INDEX(Scorecard!$D$63:$D$68,SUMPRODUCT(--(Scorecard!$G$63:$G$67&lt;L300))+1),Scorecard!$D$69)</f>
        <v>0.322484508656054</v>
      </c>
      <c r="AG300" s="0" t="n">
        <f aca="false">Inputs!$B$10+Scorecard!$J$5*Y300+Scorecard!$J$6*Z300+Scorecard!$J$7*AA300+Scorecard!$J$8*AB300+Scorecard!$J$9*AC300+Scorecard!$J$10*AD300+Scorecard!$J$11*AE300+Scorecard!$J$12*AF300</f>
        <v>-5.36854126191585</v>
      </c>
      <c r="AH300" s="0" t="n">
        <f aca="false">MIN(1-Inputs!$B$13,MAX(Inputs!$B$13,1/(1+EXP(-(Inputs!$B$11*AG300+Inputs!$B$12)))))</f>
        <v>0.00399022719892126</v>
      </c>
      <c r="AI300" s="0" t="n">
        <f aca="false">Inputs!$B$9-Inputs!$B$8*AG300</f>
        <v>642.026233311981</v>
      </c>
      <c r="AJ300" s="0" t="n">
        <f aca="false">RANK(AH300,$AH$5:$AH$2004,0)+COUNTIF($AH$4:AH299,AH300)</f>
        <v>1383</v>
      </c>
      <c r="AK300" s="0" t="n">
        <f aca="false">IF(AJ300&lt;=Deciles!$B$5*(Deciles!$B$4+1),INT((AJ300-1)/(Deciles!$B$4+1))+1,Deciles!$B$5+INT((AJ300-1-Deciles!$B$5*(Deciles!$B$4+1))/Deciles!$B$4)+1)</f>
        <v>7</v>
      </c>
    </row>
    <row r="301" customFormat="false" ht="15" hidden="false" customHeight="false" outlineLevel="0" collapsed="false">
      <c r="A301" s="0" t="n">
        <v>8291</v>
      </c>
      <c r="B301" s="0" t="s">
        <v>139</v>
      </c>
      <c r="C301" s="0" t="n">
        <v>762</v>
      </c>
      <c r="D301" s="0" t="n">
        <v>93.0192794799805</v>
      </c>
      <c r="E301" s="0" t="n">
        <v>56.0746650695801</v>
      </c>
      <c r="F301" s="0" t="n">
        <v>25</v>
      </c>
      <c r="G301" s="0" t="n">
        <v>3.49699997901917</v>
      </c>
      <c r="H301" s="0" t="n">
        <v>0.48033332824707</v>
      </c>
      <c r="I301" s="0" t="n">
        <v>83</v>
      </c>
      <c r="J301" s="0" t="n">
        <v>12.375509262085</v>
      </c>
      <c r="K301" s="0" t="n">
        <v>5.53333330154419</v>
      </c>
      <c r="L301" s="0" t="n">
        <v>-3.50000047683716</v>
      </c>
      <c r="M301" s="0" t="n">
        <v>3.47430467605591</v>
      </c>
      <c r="N301" s="0" t="n">
        <v>0</v>
      </c>
      <c r="O301" s="0" t="n">
        <v>0</v>
      </c>
      <c r="P301" s="0" t="s">
        <v>146</v>
      </c>
      <c r="Q301" s="0" t="s">
        <v>141</v>
      </c>
      <c r="R301" s="0" t="n">
        <v>2</v>
      </c>
      <c r="S301" s="0" t="s">
        <v>156</v>
      </c>
      <c r="T301" s="0" t="n">
        <v>0</v>
      </c>
      <c r="U301" s="0" t="n">
        <v>236927.44</v>
      </c>
      <c r="V301" s="0" t="n">
        <v>0.0033315303735435</v>
      </c>
      <c r="W301" s="0" t="n">
        <v>646.926940917969</v>
      </c>
      <c r="X301" s="0" t="n">
        <v>0.0019004987552762</v>
      </c>
      <c r="Y301" s="0" t="n">
        <f aca="false">IF(ISNUMBER(C301),INDEX(Scorecard!$D$5:$D$12,SUMPRODUCT(--(Scorecard!$G$5:$G$11&lt;C301))+1),Scorecard!$D$13)</f>
        <v>1.23750384304241</v>
      </c>
      <c r="Z301" s="0" t="n">
        <f aca="false">IF(ISNUMBER(D301),INDEX(Scorecard!$D$14:$D$17,SUMPRODUCT(--(Scorecard!$G$14:$G$16&lt;D301))+1),Scorecard!$D$18)</f>
        <v>-0.361970872710667</v>
      </c>
      <c r="AA301" s="0" t="n">
        <f aca="false">IF(ISNUMBER(E301),INDEX(Scorecard!$D$19:$D$26,SUMPRODUCT(--(Scorecard!$G$19:$G$25&lt;E301))+1),Scorecard!$D$27)</f>
        <v>0.285899340811827</v>
      </c>
      <c r="AB301" s="0" t="n">
        <f aca="false">IF(ISNUMBER(F301),INDEX(Scorecard!$D$28:$D$35,SUMPRODUCT(--(Scorecard!$G$28:$G$34&lt;F301))+1),Scorecard!$D$36)</f>
        <v>0.349218150643304</v>
      </c>
      <c r="AC301" s="0" t="n">
        <f aca="false">IF(ISNUMBER(H301),INDEX(Scorecard!$D$37:$D$44,SUMPRODUCT(--(Scorecard!$G$37:$G$43&lt;H301))+1),Scorecard!$D$45)</f>
        <v>-0.271229676926091</v>
      </c>
      <c r="AD301" s="0" t="n">
        <f aca="false">IF(ISNUMBER(I301),INDEX(Scorecard!$D$46:$D$52,SUMPRODUCT(--(Scorecard!$G$46:$G$51&lt;I301))+1),Scorecard!$D$53)</f>
        <v>0.818882373006414</v>
      </c>
      <c r="AE301" s="0" t="n">
        <f aca="false">IF(ISNUMBER(K301),INDEX(Scorecard!$D$54:$D$61,SUMPRODUCT(--(Scorecard!$G$54:$G$60&lt;K301))+1),Scorecard!$D$62)</f>
        <v>0.0151758992857273</v>
      </c>
      <c r="AF301" s="0" t="n">
        <f aca="false">IF(ISNUMBER(L301),INDEX(Scorecard!$D$63:$D$68,SUMPRODUCT(--(Scorecard!$G$63:$G$67&lt;L301))+1),Scorecard!$D$69)</f>
        <v>-0.340582194386522</v>
      </c>
      <c r="AG301" s="0" t="n">
        <f aca="false">Inputs!$B$10+Scorecard!$J$5*Y301+Scorecard!$J$6*Z301+Scorecard!$J$7*AA301+Scorecard!$J$8*AB301+Scorecard!$J$9*AC301+Scorecard!$J$10*AD301+Scorecard!$J$11*AE301+Scorecard!$J$12*AF301</f>
        <v>-5.53838717707562</v>
      </c>
      <c r="AH301" s="0" t="n">
        <f aca="false">MIN(1-Inputs!$B$13,MAX(Inputs!$B$13,1/(1+EXP(-(Inputs!$B$11*AG301+Inputs!$B$12)))))</f>
        <v>0.00333153032012476</v>
      </c>
      <c r="AI301" s="0" t="n">
        <f aca="false">Inputs!$B$9-Inputs!$B$8*AG301</f>
        <v>646.926950502306</v>
      </c>
      <c r="AJ301" s="0" t="n">
        <f aca="false">RANK(AH301,$AH$5:$AH$2004,0)+COUNTIF($AH$4:AH300,AH301)</f>
        <v>1493</v>
      </c>
      <c r="AK301" s="0" t="n">
        <f aca="false">IF(AJ301&lt;=Deciles!$B$5*(Deciles!$B$4+1),INT((AJ301-1)/(Deciles!$B$4+1))+1,Deciles!$B$5+INT((AJ301-1-Deciles!$B$5*(Deciles!$B$4+1))/Deciles!$B$4)+1)</f>
        <v>8</v>
      </c>
    </row>
    <row r="302" customFormat="false" ht="15" hidden="false" customHeight="false" outlineLevel="0" collapsed="false">
      <c r="A302" s="0" t="n">
        <v>8291</v>
      </c>
      <c r="B302" s="0" t="s">
        <v>152</v>
      </c>
      <c r="C302" s="0" t="n">
        <v>762</v>
      </c>
      <c r="D302" s="0" t="n">
        <v>93.0192794799805</v>
      </c>
      <c r="E302" s="0" t="n">
        <v>49.1310768127441</v>
      </c>
      <c r="F302" s="0" t="n">
        <v>25</v>
      </c>
      <c r="G302" s="0" t="n">
        <v>3.49699997901917</v>
      </c>
      <c r="H302" s="0" t="n">
        <v>-2.93633341789246</v>
      </c>
      <c r="I302" s="0" t="n">
        <v>101</v>
      </c>
      <c r="J302" s="0" t="n">
        <v>12.3311395645142</v>
      </c>
      <c r="K302" s="0" t="n">
        <v>4.19999980926514</v>
      </c>
      <c r="L302" s="0" t="n">
        <v>-0.458333492279053</v>
      </c>
      <c r="M302" s="0" t="n">
        <v>6.02961158752441</v>
      </c>
      <c r="N302" s="0" t="n">
        <v>0</v>
      </c>
      <c r="O302" s="0" t="n">
        <v>0</v>
      </c>
      <c r="P302" s="0" t="s">
        <v>146</v>
      </c>
      <c r="Q302" s="0" t="s">
        <v>141</v>
      </c>
      <c r="R302" s="0" t="n">
        <v>2</v>
      </c>
      <c r="S302" s="0" t="s">
        <v>156</v>
      </c>
      <c r="T302" s="0" t="n">
        <v>0</v>
      </c>
      <c r="U302" s="0" t="n">
        <v>226644.77</v>
      </c>
      <c r="V302" s="0" t="n">
        <v>0.00176118197850883</v>
      </c>
      <c r="W302" s="0" t="n">
        <v>664.221557617188</v>
      </c>
      <c r="X302" s="0" t="n">
        <v>0.00121709029190242</v>
      </c>
      <c r="Y302" s="0" t="n">
        <f aca="false">IF(ISNUMBER(C302),INDEX(Scorecard!$D$5:$D$12,SUMPRODUCT(--(Scorecard!$G$5:$G$11&lt;C302))+1),Scorecard!$D$13)</f>
        <v>1.23750384304241</v>
      </c>
      <c r="Z302" s="0" t="n">
        <f aca="false">IF(ISNUMBER(D302),INDEX(Scorecard!$D$14:$D$17,SUMPRODUCT(--(Scorecard!$G$14:$G$16&lt;D302))+1),Scorecard!$D$18)</f>
        <v>-0.361970872710667</v>
      </c>
      <c r="AA302" s="0" t="n">
        <f aca="false">IF(ISNUMBER(E302),INDEX(Scorecard!$D$19:$D$26,SUMPRODUCT(--(Scorecard!$G$19:$G$25&lt;E302))+1),Scorecard!$D$27)</f>
        <v>0.57899015159425</v>
      </c>
      <c r="AB302" s="0" t="n">
        <f aca="false">IF(ISNUMBER(F302),INDEX(Scorecard!$D$28:$D$35,SUMPRODUCT(--(Scorecard!$G$28:$G$34&lt;F302))+1),Scorecard!$D$36)</f>
        <v>0.349218150643304</v>
      </c>
      <c r="AC302" s="0" t="n">
        <f aca="false">IF(ISNUMBER(H302),INDEX(Scorecard!$D$37:$D$44,SUMPRODUCT(--(Scorecard!$G$37:$G$43&lt;H302))+1),Scorecard!$D$45)</f>
        <v>1.35057635045042</v>
      </c>
      <c r="AD302" s="0" t="n">
        <f aca="false">IF(ISNUMBER(I302),INDEX(Scorecard!$D$46:$D$52,SUMPRODUCT(--(Scorecard!$G$46:$G$51&lt;I302))+1),Scorecard!$D$53)</f>
        <v>0.818882373006414</v>
      </c>
      <c r="AE302" s="0" t="n">
        <f aca="false">IF(ISNUMBER(K302),INDEX(Scorecard!$D$54:$D$61,SUMPRODUCT(--(Scorecard!$G$54:$G$60&lt;K302))+1),Scorecard!$D$62)</f>
        <v>0.489050497890326</v>
      </c>
      <c r="AF302" s="0" t="n">
        <f aca="false">IF(ISNUMBER(L302),INDEX(Scorecard!$D$63:$D$68,SUMPRODUCT(--(Scorecard!$G$63:$G$67&lt;L302))+1),Scorecard!$D$69)</f>
        <v>0.322484508656054</v>
      </c>
      <c r="AG302" s="0" t="n">
        <f aca="false">Inputs!$B$10+Scorecard!$J$5*Y302+Scorecard!$J$6*Z302+Scorecard!$J$7*AA302+Scorecard!$J$8*AB302+Scorecard!$J$9*AC302+Scorecard!$J$10*AD302+Scorecard!$J$11*AE302+Scorecard!$J$12*AF302</f>
        <v>-6.13777187438724</v>
      </c>
      <c r="AH302" s="0" t="n">
        <f aca="false">MIN(1-Inputs!$B$13,MAX(Inputs!$B$13,1/(1+EXP(-(Inputs!$B$11*AG302+Inputs!$B$12)))))</f>
        <v>0.00176118192375988</v>
      </c>
      <c r="AI302" s="0" t="n">
        <f aca="false">Inputs!$B$9-Inputs!$B$8*AG302</f>
        <v>664.22153711023</v>
      </c>
      <c r="AJ302" s="0" t="n">
        <f aca="false">RANK(AH302,$AH$5:$AH$2004,0)+COUNTIF($AH$4:AH301,AH302)</f>
        <v>1740</v>
      </c>
      <c r="AK302" s="0" t="n">
        <f aca="false">IF(AJ302&lt;=Deciles!$B$5*(Deciles!$B$4+1),INT((AJ302-1)/(Deciles!$B$4+1))+1,Deciles!$B$5+INT((AJ302-1-Deciles!$B$5*(Deciles!$B$4+1))/Deciles!$B$4)+1)</f>
        <v>9</v>
      </c>
    </row>
    <row r="303" customFormat="false" ht="15" hidden="false" customHeight="false" outlineLevel="0" collapsed="false">
      <c r="A303" s="0" t="n">
        <v>8309</v>
      </c>
      <c r="B303" s="0" t="s">
        <v>150</v>
      </c>
      <c r="C303" s="0" t="n">
        <v>799</v>
      </c>
      <c r="D303" s="0" t="n">
        <v>80</v>
      </c>
      <c r="E303" s="0" t="n">
        <v>68.6395111083984</v>
      </c>
      <c r="F303" s="0" t="n">
        <v>47</v>
      </c>
      <c r="G303" s="0" t="n">
        <v>3.02300000190735</v>
      </c>
      <c r="H303" s="0" t="n">
        <v>-3.61033320426941</v>
      </c>
      <c r="I303" s="0" t="n">
        <v>27</v>
      </c>
      <c r="J303" s="0" t="n">
        <v>12.0030317306519</v>
      </c>
      <c r="K303" s="0" t="n">
        <v>4.09999990463257</v>
      </c>
      <c r="L303" s="0" t="n">
        <v>-0.208333492279053</v>
      </c>
      <c r="M303" s="0" t="n">
        <v>4.74416780471802</v>
      </c>
      <c r="N303" s="0" t="n">
        <v>0</v>
      </c>
      <c r="O303" s="0" t="n">
        <v>0</v>
      </c>
      <c r="P303" s="0" t="s">
        <v>144</v>
      </c>
      <c r="Q303" s="0" t="s">
        <v>141</v>
      </c>
      <c r="R303" s="0" t="n">
        <v>2</v>
      </c>
      <c r="S303" s="0" t="s">
        <v>142</v>
      </c>
      <c r="T303" s="0" t="n">
        <v>0</v>
      </c>
      <c r="U303" s="0" t="n">
        <v>163248.98</v>
      </c>
      <c r="V303" s="0" t="n">
        <v>0.00170720415189862</v>
      </c>
      <c r="W303" s="0" t="n">
        <v>665.0654296875</v>
      </c>
      <c r="X303" s="0" t="n">
        <v>0.00186740234494209</v>
      </c>
      <c r="Y303" s="0" t="n">
        <f aca="false">IF(ISNUMBER(C303),INDEX(Scorecard!$D$5:$D$12,SUMPRODUCT(--(Scorecard!$G$5:$G$11&lt;C303))+1),Scorecard!$D$13)</f>
        <v>2.19112706886128</v>
      </c>
      <c r="Z303" s="0" t="n">
        <f aca="false">IF(ISNUMBER(D303),INDEX(Scorecard!$D$14:$D$17,SUMPRODUCT(--(Scorecard!$G$14:$G$16&lt;D303))+1),Scorecard!$D$18)</f>
        <v>0.0505355481560174</v>
      </c>
      <c r="AA303" s="0" t="n">
        <f aca="false">IF(ISNUMBER(E303),INDEX(Scorecard!$D$19:$D$26,SUMPRODUCT(--(Scorecard!$G$19:$G$25&lt;E303))+1),Scorecard!$D$27)</f>
        <v>0.0530843085177338</v>
      </c>
      <c r="AB303" s="0" t="n">
        <f aca="false">IF(ISNUMBER(F303),INDEX(Scorecard!$D$28:$D$35,SUMPRODUCT(--(Scorecard!$G$28:$G$34&lt;F303))+1),Scorecard!$D$36)</f>
        <v>-0.400689107298307</v>
      </c>
      <c r="AC303" s="0" t="n">
        <f aca="false">IF(ISNUMBER(H303),INDEX(Scorecard!$D$37:$D$44,SUMPRODUCT(--(Scorecard!$G$37:$G$43&lt;H303))+1),Scorecard!$D$45)</f>
        <v>1.35057635045042</v>
      </c>
      <c r="AD303" s="0" t="n">
        <f aca="false">IF(ISNUMBER(I303),INDEX(Scorecard!$D$46:$D$52,SUMPRODUCT(--(Scorecard!$G$46:$G$51&lt;I303))+1),Scorecard!$D$53)</f>
        <v>0.123869379412532</v>
      </c>
      <c r="AE303" s="0" t="n">
        <f aca="false">IF(ISNUMBER(K303),INDEX(Scorecard!$D$54:$D$61,SUMPRODUCT(--(Scorecard!$G$54:$G$60&lt;K303))+1),Scorecard!$D$62)</f>
        <v>0.489050497890326</v>
      </c>
      <c r="AF303" s="0" t="n">
        <f aca="false">IF(ISNUMBER(L303),INDEX(Scorecard!$D$63:$D$68,SUMPRODUCT(--(Scorecard!$G$63:$G$67&lt;L303))+1),Scorecard!$D$69)</f>
        <v>0.322484508656054</v>
      </c>
      <c r="AG303" s="0" t="n">
        <f aca="false">Inputs!$B$10+Scorecard!$J$5*Y303+Scorecard!$J$6*Z303+Scorecard!$J$7*AA303+Scorecard!$J$8*AB303+Scorecard!$J$9*AC303+Scorecard!$J$10*AD303+Scorecard!$J$11*AE303+Scorecard!$J$12*AF303</f>
        <v>-6.16701991623426</v>
      </c>
      <c r="AH303" s="0" t="n">
        <f aca="false">MIN(1-Inputs!$B$13,MAX(Inputs!$B$13,1/(1+EXP(-(Inputs!$B$11*AG303+Inputs!$B$12)))))</f>
        <v>0.0017072041595672</v>
      </c>
      <c r="AI303" s="0" t="n">
        <f aca="false">Inputs!$B$9-Inputs!$B$8*AG303</f>
        <v>665.065457208798</v>
      </c>
      <c r="AJ303" s="0" t="n">
        <f aca="false">RANK(AH303,$AH$5:$AH$2004,0)+COUNTIF($AH$4:AH302,AH303)</f>
        <v>1750</v>
      </c>
      <c r="AK303" s="0" t="n">
        <f aca="false">IF(AJ303&lt;=Deciles!$B$5*(Deciles!$B$4+1),INT((AJ303-1)/(Deciles!$B$4+1))+1,Deciles!$B$5+INT((AJ303-1-Deciles!$B$5*(Deciles!$B$4+1))/Deciles!$B$4)+1)</f>
        <v>9</v>
      </c>
    </row>
    <row r="304" customFormat="false" ht="15" hidden="false" customHeight="false" outlineLevel="0" collapsed="false">
      <c r="A304" s="0" t="n">
        <v>8334</v>
      </c>
      <c r="B304" s="0" t="s">
        <v>155</v>
      </c>
      <c r="C304" s="0" t="n">
        <v>757</v>
      </c>
      <c r="D304" s="0" t="n">
        <v>80</v>
      </c>
      <c r="E304" s="0" t="n">
        <v>73.0953216552734</v>
      </c>
      <c r="F304" s="0" t="n">
        <v>40</v>
      </c>
      <c r="G304" s="0" t="n">
        <v>3.23799991607666</v>
      </c>
      <c r="H304" s="0" t="n">
        <v>-2.49533319473267</v>
      </c>
      <c r="I304" s="0" t="n">
        <v>21</v>
      </c>
      <c r="J304" s="0" t="n">
        <v>11.9354286193848</v>
      </c>
      <c r="K304" s="0" t="n">
        <v>4.50833320617676</v>
      </c>
      <c r="L304" s="0" t="n">
        <v>-1.125</v>
      </c>
      <c r="M304" s="0" t="n">
        <v>3.47430872917175</v>
      </c>
      <c r="N304" s="0" t="n">
        <v>0</v>
      </c>
      <c r="O304" s="0" t="n">
        <v>0</v>
      </c>
      <c r="P304" s="0" t="s">
        <v>144</v>
      </c>
      <c r="Q304" s="0" t="s">
        <v>141</v>
      </c>
      <c r="R304" s="0" t="n">
        <v>2</v>
      </c>
      <c r="S304" s="0" t="s">
        <v>159</v>
      </c>
      <c r="T304" s="0" t="n">
        <v>0</v>
      </c>
      <c r="U304" s="0" t="n">
        <v>152577.64</v>
      </c>
      <c r="V304" s="0" t="n">
        <v>0.00721666775643826</v>
      </c>
      <c r="W304" s="0" t="n">
        <v>625.901672363281</v>
      </c>
      <c r="X304" s="0" t="n">
        <v>0.00775598734617233</v>
      </c>
      <c r="Y304" s="0" t="n">
        <f aca="false">IF(ISNUMBER(C304),INDEX(Scorecard!$D$5:$D$12,SUMPRODUCT(--(Scorecard!$G$5:$G$11&lt;C304))+1),Scorecard!$D$13)</f>
        <v>0.733188958177614</v>
      </c>
      <c r="Z304" s="0" t="n">
        <f aca="false">IF(ISNUMBER(D304),INDEX(Scorecard!$D$14:$D$17,SUMPRODUCT(--(Scorecard!$G$14:$G$16&lt;D304))+1),Scorecard!$D$18)</f>
        <v>0.0505355481560174</v>
      </c>
      <c r="AA304" s="0" t="n">
        <f aca="false">IF(ISNUMBER(E304),INDEX(Scorecard!$D$19:$D$26,SUMPRODUCT(--(Scorecard!$G$19:$G$25&lt;E304))+1),Scorecard!$D$27)</f>
        <v>-0.0341578513653732</v>
      </c>
      <c r="AB304" s="0" t="n">
        <f aca="false">IF(ISNUMBER(F304),INDEX(Scorecard!$D$28:$D$35,SUMPRODUCT(--(Scorecard!$G$28:$G$34&lt;F304))+1),Scorecard!$D$36)</f>
        <v>-0.132616866359722</v>
      </c>
      <c r="AC304" s="0" t="n">
        <f aca="false">IF(ISNUMBER(H304),INDEX(Scorecard!$D$37:$D$44,SUMPRODUCT(--(Scorecard!$G$37:$G$43&lt;H304))+1),Scorecard!$D$45)</f>
        <v>1.35057635045042</v>
      </c>
      <c r="AD304" s="0" t="n">
        <f aca="false">IF(ISNUMBER(I304),INDEX(Scorecard!$D$46:$D$52,SUMPRODUCT(--(Scorecard!$G$46:$G$51&lt;I304))+1),Scorecard!$D$53)</f>
        <v>-0.108777051091409</v>
      </c>
      <c r="AE304" s="0" t="n">
        <f aca="false">IF(ISNUMBER(K304),INDEX(Scorecard!$D$54:$D$61,SUMPRODUCT(--(Scorecard!$G$54:$G$60&lt;K304))+1),Scorecard!$D$62)</f>
        <v>0.409483001259379</v>
      </c>
      <c r="AF304" s="0" t="n">
        <f aca="false">IF(ISNUMBER(L304),INDEX(Scorecard!$D$63:$D$68,SUMPRODUCT(--(Scorecard!$G$63:$G$67&lt;L304))+1),Scorecard!$D$69)</f>
        <v>-0.340582194386522</v>
      </c>
      <c r="AG304" s="0" t="n">
        <f aca="false">Inputs!$B$10+Scorecard!$J$5*Y304+Scorecard!$J$6*Z304+Scorecard!$J$7*AA304+Scorecard!$J$8*AB304+Scorecard!$J$9*AC304+Scorecard!$J$10*AD304+Scorecard!$J$11*AE304+Scorecard!$J$12*AF304</f>
        <v>-4.80970630585052</v>
      </c>
      <c r="AH304" s="0" t="n">
        <f aca="false">MIN(1-Inputs!$B$13,MAX(Inputs!$B$13,1/(1+EXP(-(Inputs!$B$11*AG304+Inputs!$B$12)))))</f>
        <v>0.00721666764405547</v>
      </c>
      <c r="AI304" s="0" t="n">
        <f aca="false">Inputs!$B$9-Inputs!$B$8*AG304</f>
        <v>625.901664916164</v>
      </c>
      <c r="AJ304" s="0" t="n">
        <f aca="false">RANK(AH304,$AH$5:$AH$2004,0)+COUNTIF($AH$4:AH303,AH304)</f>
        <v>1034</v>
      </c>
      <c r="AK304" s="0" t="n">
        <f aca="false">IF(AJ304&lt;=Deciles!$B$5*(Deciles!$B$4+1),INT((AJ304-1)/(Deciles!$B$4+1))+1,Deciles!$B$5+INT((AJ304-1-Deciles!$B$5*(Deciles!$B$4+1))/Deciles!$B$4)+1)</f>
        <v>6</v>
      </c>
    </row>
    <row r="305" customFormat="false" ht="15" hidden="false" customHeight="false" outlineLevel="0" collapsed="false">
      <c r="A305" s="0" t="n">
        <v>8452</v>
      </c>
      <c r="B305" s="0" t="s">
        <v>155</v>
      </c>
      <c r="C305" s="0" t="n">
        <v>794</v>
      </c>
      <c r="D305" s="0" t="n">
        <v>94.6993942260742</v>
      </c>
      <c r="E305" s="0" t="n">
        <v>82.530158996582</v>
      </c>
      <c r="F305" s="0" t="n">
        <v>42</v>
      </c>
      <c r="G305" s="0" t="n">
        <v>3.66300010681152</v>
      </c>
      <c r="H305" s="0" t="n">
        <v>-2.0703330039978</v>
      </c>
      <c r="I305" s="0" t="n">
        <v>35</v>
      </c>
      <c r="J305" s="0" t="n">
        <v>12.3745574951172</v>
      </c>
      <c r="K305" s="0" t="n">
        <v>4.20833349227905</v>
      </c>
      <c r="L305" s="0" t="n">
        <v>-1.125</v>
      </c>
      <c r="M305" s="0" t="n">
        <v>4.23436260223389</v>
      </c>
      <c r="N305" s="0" t="n">
        <v>0</v>
      </c>
      <c r="O305" s="0" t="n">
        <v>0</v>
      </c>
      <c r="P305" s="0" t="s">
        <v>144</v>
      </c>
      <c r="Q305" s="0" t="s">
        <v>141</v>
      </c>
      <c r="R305" s="0" t="n">
        <v>2</v>
      </c>
      <c r="S305" s="0" t="s">
        <v>148</v>
      </c>
      <c r="T305" s="0" t="n">
        <v>0</v>
      </c>
      <c r="U305" s="0" t="n">
        <v>236702.16</v>
      </c>
      <c r="V305" s="0" t="n">
        <v>0.00242644059471786</v>
      </c>
      <c r="W305" s="0" t="n">
        <v>655.531066894531</v>
      </c>
      <c r="X305" s="0" t="n">
        <v>0.00138543988578022</v>
      </c>
      <c r="Y305" s="0" t="n">
        <f aca="false">IF(ISNUMBER(C305),INDEX(Scorecard!$D$5:$D$12,SUMPRODUCT(--(Scorecard!$G$5:$G$11&lt;C305))+1),Scorecard!$D$13)</f>
        <v>2.19112706886128</v>
      </c>
      <c r="Z305" s="0" t="n">
        <f aca="false">IF(ISNUMBER(D305),INDEX(Scorecard!$D$14:$D$17,SUMPRODUCT(--(Scorecard!$G$14:$G$16&lt;D305))+1),Scorecard!$D$18)</f>
        <v>-0.361970872710667</v>
      </c>
      <c r="AA305" s="0" t="n">
        <f aca="false">IF(ISNUMBER(E305),INDEX(Scorecard!$D$19:$D$26,SUMPRODUCT(--(Scorecard!$G$19:$G$25&lt;E305))+1),Scorecard!$D$27)</f>
        <v>-0.219855970853228</v>
      </c>
      <c r="AB305" s="0" t="n">
        <f aca="false">IF(ISNUMBER(F305),INDEX(Scorecard!$D$28:$D$35,SUMPRODUCT(--(Scorecard!$G$28:$G$34&lt;F305))+1),Scorecard!$D$36)</f>
        <v>-0.309727037437117</v>
      </c>
      <c r="AC305" s="0" t="n">
        <f aca="false">IF(ISNUMBER(H305),INDEX(Scorecard!$D$37:$D$44,SUMPRODUCT(--(Scorecard!$G$37:$G$43&lt;H305))+1),Scorecard!$D$45)</f>
        <v>1.35057635045042</v>
      </c>
      <c r="AD305" s="0" t="n">
        <f aca="false">IF(ISNUMBER(I305),INDEX(Scorecard!$D$46:$D$52,SUMPRODUCT(--(Scorecard!$G$46:$G$51&lt;I305))+1),Scorecard!$D$53)</f>
        <v>0.123869379412532</v>
      </c>
      <c r="AE305" s="0" t="n">
        <f aca="false">IF(ISNUMBER(K305),INDEX(Scorecard!$D$54:$D$61,SUMPRODUCT(--(Scorecard!$G$54:$G$60&lt;K305))+1),Scorecard!$D$62)</f>
        <v>0.489050497890326</v>
      </c>
      <c r="AF305" s="0" t="n">
        <f aca="false">IF(ISNUMBER(L305),INDEX(Scorecard!$D$63:$D$68,SUMPRODUCT(--(Scorecard!$G$63:$G$67&lt;L305))+1),Scorecard!$D$69)</f>
        <v>-0.340582194386522</v>
      </c>
      <c r="AG305" s="0" t="n">
        <f aca="false">Inputs!$B$10+Scorecard!$J$5*Y305+Scorecard!$J$6*Z305+Scorecard!$J$7*AA305+Scorecard!$J$8*AB305+Scorecard!$J$9*AC305+Scorecard!$J$10*AD305+Scorecard!$J$11*AE305+Scorecard!$J$12*AF305</f>
        <v>-5.83658212044245</v>
      </c>
      <c r="AH305" s="0" t="n">
        <f aca="false">MIN(1-Inputs!$B$13,MAX(Inputs!$B$13,1/(1+EXP(-(Inputs!$B$11*AG305+Inputs!$B$12)))))</f>
        <v>0.00242644055924026</v>
      </c>
      <c r="AI305" s="0" t="n">
        <f aca="false">Inputs!$B$9-Inputs!$B$8*AG305</f>
        <v>655.531037822576</v>
      </c>
      <c r="AJ305" s="0" t="n">
        <f aca="false">RANK(AH305,$AH$5:$AH$2004,0)+COUNTIF($AH$4:AH304,AH305)</f>
        <v>1637</v>
      </c>
      <c r="AK305" s="0" t="n">
        <f aca="false">IF(AJ305&lt;=Deciles!$B$5*(Deciles!$B$4+1),INT((AJ305-1)/(Deciles!$B$4+1))+1,Deciles!$B$5+INT((AJ305-1-Deciles!$B$5*(Deciles!$B$4+1))/Deciles!$B$4)+1)</f>
        <v>9</v>
      </c>
    </row>
    <row r="306" customFormat="false" ht="15" hidden="false" customHeight="false" outlineLevel="0" collapsed="false">
      <c r="A306" s="0" t="n">
        <v>8482</v>
      </c>
      <c r="B306" s="0" t="s">
        <v>158</v>
      </c>
      <c r="C306" s="0" t="n">
        <v>721</v>
      </c>
      <c r="D306" s="0" t="n">
        <v>65.7761688232422</v>
      </c>
      <c r="E306" s="0" t="n">
        <v>64.1873474121094</v>
      </c>
      <c r="F306" s="0" t="n">
        <v>38</v>
      </c>
      <c r="G306" s="0" t="n">
        <v>3.9779999256134</v>
      </c>
      <c r="H306" s="0" t="n">
        <v>1.06133317947388</v>
      </c>
      <c r="I306" s="0" t="n">
        <v>13</v>
      </c>
      <c r="J306" s="0" t="n">
        <v>11.9949560165405</v>
      </c>
      <c r="K306" s="0" t="n">
        <v>7.13333320617676</v>
      </c>
      <c r="L306" s="0" t="n">
        <v>2.71025609970093</v>
      </c>
      <c r="M306" s="0" t="n">
        <v>0.509527981281281</v>
      </c>
      <c r="N306" s="0" t="n">
        <v>0</v>
      </c>
      <c r="O306" s="0" t="n">
        <v>0</v>
      </c>
      <c r="P306" s="0" t="s">
        <v>140</v>
      </c>
      <c r="Q306" s="0" t="s">
        <v>141</v>
      </c>
      <c r="R306" s="0" t="n">
        <v>1</v>
      </c>
      <c r="S306" s="0" t="s">
        <v>149</v>
      </c>
      <c r="T306" s="0" t="n">
        <v>0</v>
      </c>
      <c r="U306" s="0" t="n">
        <v>161935.86</v>
      </c>
      <c r="V306" s="0" t="n">
        <v>0.0310654751956463</v>
      </c>
      <c r="W306" s="0" t="n">
        <v>585.737915039063</v>
      </c>
      <c r="X306" s="0" t="n">
        <v>0.0201832968741655</v>
      </c>
      <c r="Y306" s="0" t="n">
        <f aca="false">IF(ISNUMBER(C306),INDEX(Scorecard!$D$5:$D$12,SUMPRODUCT(--(Scorecard!$G$5:$G$11&lt;C306))+1),Scorecard!$D$13)</f>
        <v>-0.0290424113398221</v>
      </c>
      <c r="Z306" s="0" t="n">
        <f aca="false">IF(ISNUMBER(D306),INDEX(Scorecard!$D$14:$D$17,SUMPRODUCT(--(Scorecard!$G$14:$G$16&lt;D306))+1),Scorecard!$D$18)</f>
        <v>0.128579646629417</v>
      </c>
      <c r="AA306" s="0" t="n">
        <f aca="false">IF(ISNUMBER(E306),INDEX(Scorecard!$D$19:$D$26,SUMPRODUCT(--(Scorecard!$G$19:$G$25&lt;E306))+1),Scorecard!$D$27)</f>
        <v>0.233621608745691</v>
      </c>
      <c r="AB306" s="0" t="n">
        <f aca="false">IF(ISNUMBER(F306),INDEX(Scorecard!$D$28:$D$35,SUMPRODUCT(--(Scorecard!$G$28:$G$34&lt;F306))+1),Scorecard!$D$36)</f>
        <v>-0.132616866359722</v>
      </c>
      <c r="AC306" s="0" t="n">
        <f aca="false">IF(ISNUMBER(H306),INDEX(Scorecard!$D$37:$D$44,SUMPRODUCT(--(Scorecard!$G$37:$G$43&lt;H306))+1),Scorecard!$D$45)</f>
        <v>-0.975503570149195</v>
      </c>
      <c r="AD306" s="0" t="n">
        <f aca="false">IF(ISNUMBER(I306),INDEX(Scorecard!$D$46:$D$52,SUMPRODUCT(--(Scorecard!$G$46:$G$51&lt;I306))+1),Scorecard!$D$53)</f>
        <v>-0.114272400683245</v>
      </c>
      <c r="AE306" s="0" t="n">
        <f aca="false">IF(ISNUMBER(K306),INDEX(Scorecard!$D$54:$D$61,SUMPRODUCT(--(Scorecard!$G$54:$G$60&lt;K306))+1),Scorecard!$D$62)</f>
        <v>-0.541917179454542</v>
      </c>
      <c r="AF306" s="0" t="n">
        <f aca="false">IF(ISNUMBER(L306),INDEX(Scorecard!$D$63:$D$68,SUMPRODUCT(--(Scorecard!$G$63:$G$67&lt;L306))+1),Scorecard!$D$69)</f>
        <v>0.322484508656054</v>
      </c>
      <c r="AG306" s="0" t="n">
        <f aca="false">Inputs!$B$10+Scorecard!$J$5*Y306+Scorecard!$J$6*Z306+Scorecard!$J$7*AA306+Scorecard!$J$8*AB306+Scorecard!$J$9*AC306+Scorecard!$J$10*AD306+Scorecard!$J$11*AE306+Scorecard!$J$12*AF306</f>
        <v>-3.41773576876118</v>
      </c>
      <c r="AH306" s="0" t="n">
        <f aca="false">MIN(1-Inputs!$B$13,MAX(Inputs!$B$13,1/(1+EXP(-(Inputs!$B$11*AG306+Inputs!$B$12)))))</f>
        <v>0.0310654745705721</v>
      </c>
      <c r="AI306" s="0" t="n">
        <f aca="false">Inputs!$B$9-Inputs!$B$8*AG306</f>
        <v>585.737885097717</v>
      </c>
      <c r="AJ306" s="0" t="n">
        <f aca="false">RANK(AH306,$AH$5:$AH$2004,0)+COUNTIF($AH$4:AH305,AH306)</f>
        <v>296</v>
      </c>
      <c r="AK306" s="0" t="n">
        <f aca="false">IF(AJ306&lt;=Deciles!$B$5*(Deciles!$B$4+1),INT((AJ306-1)/(Deciles!$B$4+1))+1,Deciles!$B$5+INT((AJ306-1-Deciles!$B$5*(Deciles!$B$4+1))/Deciles!$B$4)+1)</f>
        <v>2</v>
      </c>
    </row>
    <row r="307" customFormat="false" ht="15" hidden="false" customHeight="false" outlineLevel="0" collapsed="false">
      <c r="A307" s="0" t="n">
        <v>8483</v>
      </c>
      <c r="B307" s="0" t="s">
        <v>143</v>
      </c>
      <c r="C307" s="0" t="n">
        <v>830</v>
      </c>
      <c r="D307" s="0" t="n">
        <v>89.244010925293</v>
      </c>
      <c r="E307" s="0" t="n">
        <v>81.6698608398438</v>
      </c>
      <c r="F307" s="0" t="n">
        <v>41</v>
      </c>
      <c r="G307" s="0" t="n">
        <v>4.11700010299683</v>
      </c>
      <c r="H307" s="0" t="n">
        <v>0.883666753768921</v>
      </c>
      <c r="I307" s="0" t="n">
        <v>25</v>
      </c>
      <c r="J307" s="0" t="n">
        <v>12.3699035644531</v>
      </c>
      <c r="K307" s="0" t="n">
        <v>9.13333320617676</v>
      </c>
      <c r="L307" s="0" t="n">
        <v>5.0717945098877</v>
      </c>
      <c r="M307" s="0" t="n">
        <v>1.43321859836578</v>
      </c>
      <c r="N307" s="0" t="n">
        <v>0</v>
      </c>
      <c r="O307" s="0" t="n">
        <v>0</v>
      </c>
      <c r="P307" s="0" t="s">
        <v>144</v>
      </c>
      <c r="Q307" s="0" t="s">
        <v>141</v>
      </c>
      <c r="R307" s="0" t="n">
        <v>2</v>
      </c>
      <c r="S307" s="0" t="s">
        <v>159</v>
      </c>
      <c r="T307" s="0" t="n">
        <v>0</v>
      </c>
      <c r="U307" s="0" t="n">
        <v>235603.03</v>
      </c>
      <c r="V307" s="0" t="n">
        <v>0.00463873008266091</v>
      </c>
      <c r="W307" s="0" t="n">
        <v>637.932922363281</v>
      </c>
      <c r="X307" s="0" t="n">
        <v>0.00169581442605704</v>
      </c>
      <c r="Y307" s="0" t="n">
        <f aca="false">IF(ISNUMBER(C307),INDEX(Scorecard!$D$5:$D$12,SUMPRODUCT(--(Scorecard!$G$5:$G$11&lt;C307))+1),Scorecard!$D$13)</f>
        <v>2.19112706886128</v>
      </c>
      <c r="Z307" s="0" t="n">
        <f aca="false">IF(ISNUMBER(D307),INDEX(Scorecard!$D$14:$D$17,SUMPRODUCT(--(Scorecard!$G$14:$G$16&lt;D307))+1),Scorecard!$D$18)</f>
        <v>-0.361970872710667</v>
      </c>
      <c r="AA307" s="0" t="n">
        <f aca="false">IF(ISNUMBER(E307),INDEX(Scorecard!$D$19:$D$26,SUMPRODUCT(--(Scorecard!$G$19:$G$25&lt;E307))+1),Scorecard!$D$27)</f>
        <v>-0.0341578513653732</v>
      </c>
      <c r="AB307" s="0" t="n">
        <f aca="false">IF(ISNUMBER(F307),INDEX(Scorecard!$D$28:$D$35,SUMPRODUCT(--(Scorecard!$G$28:$G$34&lt;F307))+1),Scorecard!$D$36)</f>
        <v>-0.132616866359722</v>
      </c>
      <c r="AC307" s="0" t="n">
        <f aca="false">IF(ISNUMBER(H307),INDEX(Scorecard!$D$37:$D$44,SUMPRODUCT(--(Scorecard!$G$37:$G$43&lt;H307))+1),Scorecard!$D$45)</f>
        <v>-0.569454719285959</v>
      </c>
      <c r="AD307" s="0" t="n">
        <f aca="false">IF(ISNUMBER(I307),INDEX(Scorecard!$D$46:$D$52,SUMPRODUCT(--(Scorecard!$G$46:$G$51&lt;I307))+1),Scorecard!$D$53)</f>
        <v>-0.048559051279741</v>
      </c>
      <c r="AE307" s="0" t="n">
        <f aca="false">IF(ISNUMBER(K307),INDEX(Scorecard!$D$54:$D$61,SUMPRODUCT(--(Scorecard!$G$54:$G$60&lt;K307))+1),Scorecard!$D$62)</f>
        <v>-0.541917179454542</v>
      </c>
      <c r="AF307" s="0" t="n">
        <f aca="false">IF(ISNUMBER(L307),INDEX(Scorecard!$D$63:$D$68,SUMPRODUCT(--(Scorecard!$G$63:$G$67&lt;L307))+1),Scorecard!$D$69)</f>
        <v>0.322484508656054</v>
      </c>
      <c r="AG307" s="0" t="n">
        <f aca="false">Inputs!$B$10+Scorecard!$J$5*Y307+Scorecard!$J$6*Z307+Scorecard!$J$7*AA307+Scorecard!$J$8*AB307+Scorecard!$J$9*AC307+Scorecard!$J$10*AD307+Scorecard!$J$11*AE307+Scorecard!$J$12*AF307</f>
        <v>-5.22667866040516</v>
      </c>
      <c r="AH307" s="0" t="n">
        <f aca="false">MIN(1-Inputs!$B$13,MAX(Inputs!$B$13,1/(1+EXP(-(Inputs!$B$11*AG307+Inputs!$B$12)))))</f>
        <v>0.00463872985627522</v>
      </c>
      <c r="AI307" s="0" t="n">
        <f aca="false">Inputs!$B$9-Inputs!$B$8*AG307</f>
        <v>637.932943878239</v>
      </c>
      <c r="AJ307" s="0" t="n">
        <f aca="false">RANK(AH307,$AH$5:$AH$2004,0)+COUNTIF($AH$4:AH306,AH307)</f>
        <v>1303</v>
      </c>
      <c r="AK307" s="0" t="n">
        <f aca="false">IF(AJ307&lt;=Deciles!$B$5*(Deciles!$B$4+1),INT((AJ307-1)/(Deciles!$B$4+1))+1,Deciles!$B$5+INT((AJ307-1-Deciles!$B$5*(Deciles!$B$4+1))/Deciles!$B$4)+1)</f>
        <v>7</v>
      </c>
    </row>
    <row r="308" customFormat="false" ht="15" hidden="false" customHeight="false" outlineLevel="0" collapsed="false">
      <c r="A308" s="0" t="n">
        <v>8491</v>
      </c>
      <c r="B308" s="0" t="s">
        <v>145</v>
      </c>
      <c r="C308" s="0" t="n">
        <v>796</v>
      </c>
      <c r="D308" s="0" t="n">
        <v>77.5350646972656</v>
      </c>
      <c r="E308" s="0" t="n">
        <v>69.7664184570313</v>
      </c>
      <c r="F308" s="0" t="n">
        <v>37</v>
      </c>
      <c r="G308" s="0" t="n">
        <v>3.80599999427795</v>
      </c>
      <c r="H308" s="0" t="n">
        <v>0.289333343505859</v>
      </c>
      <c r="I308" s="0" t="n">
        <v>25</v>
      </c>
      <c r="J308" s="0" t="n">
        <v>11.8204698562622</v>
      </c>
      <c r="K308" s="0" t="n">
        <v>5.25833320617676</v>
      </c>
      <c r="L308" s="0" t="n">
        <v>-1.875</v>
      </c>
      <c r="M308" s="0" t="n">
        <v>6.28858280181885</v>
      </c>
      <c r="N308" s="0" t="n">
        <v>0</v>
      </c>
      <c r="O308" s="0" t="n">
        <v>0</v>
      </c>
      <c r="P308" s="0" t="s">
        <v>144</v>
      </c>
      <c r="Q308" s="0" t="s">
        <v>141</v>
      </c>
      <c r="R308" s="0" t="n">
        <v>1</v>
      </c>
      <c r="S308" s="0" t="s">
        <v>149</v>
      </c>
      <c r="T308" s="0" t="n">
        <v>0</v>
      </c>
      <c r="U308" s="0" t="n">
        <v>136008.11</v>
      </c>
      <c r="V308" s="0" t="n">
        <v>0.00167799624614418</v>
      </c>
      <c r="W308" s="0" t="n">
        <v>665.533264160156</v>
      </c>
      <c r="X308" s="0" t="n">
        <v>0.00180489965714514</v>
      </c>
      <c r="Y308" s="0" t="n">
        <f aca="false">IF(ISNUMBER(C308),INDEX(Scorecard!$D$5:$D$12,SUMPRODUCT(--(Scorecard!$G$5:$G$11&lt;C308))+1),Scorecard!$D$13)</f>
        <v>2.19112706886128</v>
      </c>
      <c r="Z308" s="0" t="n">
        <f aca="false">IF(ISNUMBER(D308),INDEX(Scorecard!$D$14:$D$17,SUMPRODUCT(--(Scorecard!$G$14:$G$16&lt;D308))+1),Scorecard!$D$18)</f>
        <v>0.0505355481560174</v>
      </c>
      <c r="AA308" s="0" t="n">
        <f aca="false">IF(ISNUMBER(E308),INDEX(Scorecard!$D$19:$D$26,SUMPRODUCT(--(Scorecard!$G$19:$G$25&lt;E308))+1),Scorecard!$D$27)</f>
        <v>0.0530843085177338</v>
      </c>
      <c r="AB308" s="0" t="n">
        <f aca="false">IF(ISNUMBER(F308),INDEX(Scorecard!$D$28:$D$35,SUMPRODUCT(--(Scorecard!$G$28:$G$34&lt;F308))+1),Scorecard!$D$36)</f>
        <v>-0.0008456427959252</v>
      </c>
      <c r="AC308" s="0" t="n">
        <f aca="false">IF(ISNUMBER(H308),INDEX(Scorecard!$D$37:$D$44,SUMPRODUCT(--(Scorecard!$G$37:$G$43&lt;H308))+1),Scorecard!$D$45)</f>
        <v>-0.0679520129233634</v>
      </c>
      <c r="AD308" s="0" t="n">
        <f aca="false">IF(ISNUMBER(I308),INDEX(Scorecard!$D$46:$D$52,SUMPRODUCT(--(Scorecard!$G$46:$G$51&lt;I308))+1),Scorecard!$D$53)</f>
        <v>-0.048559051279741</v>
      </c>
      <c r="AE308" s="0" t="n">
        <f aca="false">IF(ISNUMBER(K308),INDEX(Scorecard!$D$54:$D$61,SUMPRODUCT(--(Scorecard!$G$54:$G$60&lt;K308))+1),Scorecard!$D$62)</f>
        <v>0.126303549215828</v>
      </c>
      <c r="AF308" s="0" t="n">
        <f aca="false">IF(ISNUMBER(L308),INDEX(Scorecard!$D$63:$D$68,SUMPRODUCT(--(Scorecard!$G$63:$G$67&lt;L308))+1),Scorecard!$D$69)</f>
        <v>-0.340582194386522</v>
      </c>
      <c r="AG308" s="0" t="n">
        <f aca="false">Inputs!$B$10+Scorecard!$J$5*Y308+Scorecard!$J$6*Z308+Scorecard!$J$7*AA308+Scorecard!$J$8*AB308+Scorecard!$J$9*AC308+Scorecard!$J$10*AD308+Scorecard!$J$11*AE308+Scorecard!$J$12*AF308</f>
        <v>-6.18323365445334</v>
      </c>
      <c r="AH308" s="0" t="n">
        <f aca="false">MIN(1-Inputs!$B$13,MAX(Inputs!$B$13,1/(1+EXP(-(Inputs!$B$11*AG308+Inputs!$B$12)))))</f>
        <v>0.00167799624546341</v>
      </c>
      <c r="AI308" s="0" t="n">
        <f aca="false">Inputs!$B$9-Inputs!$B$8*AG308</f>
        <v>665.533286803257</v>
      </c>
      <c r="AJ308" s="0" t="n">
        <f aca="false">RANK(AH308,$AH$5:$AH$2004,0)+COUNTIF($AH$4:AH307,AH308)</f>
        <v>1766</v>
      </c>
      <c r="AK308" s="0" t="n">
        <f aca="false">IF(AJ308&lt;=Deciles!$B$5*(Deciles!$B$4+1),INT((AJ308-1)/(Deciles!$B$4+1))+1,Deciles!$B$5+INT((AJ308-1-Deciles!$B$5*(Deciles!$B$4+1))/Deciles!$B$4)+1)</f>
        <v>9</v>
      </c>
    </row>
    <row r="309" customFormat="false" ht="15" hidden="false" customHeight="false" outlineLevel="0" collapsed="false">
      <c r="A309" s="0" t="n">
        <v>8493</v>
      </c>
      <c r="B309" s="0" t="s">
        <v>150</v>
      </c>
      <c r="C309" s="0" t="n">
        <v>694</v>
      </c>
      <c r="D309" s="0" t="n">
        <v>80</v>
      </c>
      <c r="E309" s="0" t="n">
        <v>42.9653816223145</v>
      </c>
      <c r="F309" s="0" t="n">
        <v>29</v>
      </c>
      <c r="G309" s="0" t="n">
        <v>4.24200010299683</v>
      </c>
      <c r="H309" s="0" t="n">
        <v>-2.39133310317993</v>
      </c>
      <c r="I309" s="0" t="n">
        <v>116</v>
      </c>
      <c r="J309" s="0" t="n">
        <v>11.8897619247437</v>
      </c>
      <c r="K309" s="0" t="n">
        <v>3.70000004768372</v>
      </c>
      <c r="L309" s="0" t="n">
        <v>-0.208333253860474</v>
      </c>
      <c r="M309" s="0" t="n">
        <v>4.74416780471802</v>
      </c>
      <c r="N309" s="0" t="n">
        <v>0</v>
      </c>
      <c r="O309" s="0" t="n">
        <v>0</v>
      </c>
      <c r="P309" s="0" t="s">
        <v>144</v>
      </c>
      <c r="Q309" s="0" t="s">
        <v>141</v>
      </c>
      <c r="R309" s="0" t="n">
        <v>1</v>
      </c>
      <c r="S309" s="0" t="s">
        <v>147</v>
      </c>
      <c r="T309" s="0" t="n">
        <v>0</v>
      </c>
      <c r="U309" s="0" t="n">
        <v>145766.62</v>
      </c>
      <c r="V309" s="0" t="n">
        <v>0.0151194762438536</v>
      </c>
      <c r="W309" s="0" t="n">
        <v>605.6689453125</v>
      </c>
      <c r="X309" s="0" t="n">
        <v>0.00884747039526701</v>
      </c>
      <c r="Y309" s="0" t="n">
        <f aca="false">IF(ISNUMBER(C309),INDEX(Scorecard!$D$5:$D$12,SUMPRODUCT(--(Scorecard!$G$5:$G$11&lt;C309))+1),Scorecard!$D$13)</f>
        <v>-0.869677851527538</v>
      </c>
      <c r="Z309" s="0" t="n">
        <f aca="false">IF(ISNUMBER(D309),INDEX(Scorecard!$D$14:$D$17,SUMPRODUCT(--(Scorecard!$G$14:$G$16&lt;D309))+1),Scorecard!$D$18)</f>
        <v>0.0505355481560174</v>
      </c>
      <c r="AA309" s="0" t="n">
        <f aca="false">IF(ISNUMBER(E309),INDEX(Scorecard!$D$19:$D$26,SUMPRODUCT(--(Scorecard!$G$19:$G$25&lt;E309))+1),Scorecard!$D$27)</f>
        <v>0.57899015159425</v>
      </c>
      <c r="AB309" s="0" t="n">
        <f aca="false">IF(ISNUMBER(F309),INDEX(Scorecard!$D$28:$D$35,SUMPRODUCT(--(Scorecard!$G$28:$G$34&lt;F309))+1),Scorecard!$D$36)</f>
        <v>0.165097008946478</v>
      </c>
      <c r="AC309" s="0" t="n">
        <f aca="false">IF(ISNUMBER(H309),INDEX(Scorecard!$D$37:$D$44,SUMPRODUCT(--(Scorecard!$G$37:$G$43&lt;H309))+1),Scorecard!$D$45)</f>
        <v>1.35057635045042</v>
      </c>
      <c r="AD309" s="0" t="n">
        <f aca="false">IF(ISNUMBER(I309),INDEX(Scorecard!$D$46:$D$52,SUMPRODUCT(--(Scorecard!$G$46:$G$51&lt;I309))+1),Scorecard!$D$53)</f>
        <v>0.818882373006414</v>
      </c>
      <c r="AE309" s="0" t="n">
        <f aca="false">IF(ISNUMBER(K309),INDEX(Scorecard!$D$54:$D$61,SUMPRODUCT(--(Scorecard!$G$54:$G$60&lt;K309))+1),Scorecard!$D$62)</f>
        <v>0.489050497890326</v>
      </c>
      <c r="AF309" s="0" t="n">
        <f aca="false">IF(ISNUMBER(L309),INDEX(Scorecard!$D$63:$D$68,SUMPRODUCT(--(Scorecard!$G$63:$G$67&lt;L309))+1),Scorecard!$D$69)</f>
        <v>0.322484508656054</v>
      </c>
      <c r="AG309" s="0" t="n">
        <f aca="false">Inputs!$B$10+Scorecard!$J$5*Y309+Scorecard!$J$6*Z309+Scorecard!$J$7*AA309+Scorecard!$J$8*AB309+Scorecard!$J$9*AC309+Scorecard!$J$10*AD309+Scorecard!$J$11*AE309+Scorecard!$J$12*AF309</f>
        <v>-4.10849372822905</v>
      </c>
      <c r="AH309" s="0" t="n">
        <f aca="false">MIN(1-Inputs!$B$13,MAX(Inputs!$B$13,1/(1+EXP(-(Inputs!$B$11*AG309+Inputs!$B$12)))))</f>
        <v>0.0151194766586629</v>
      </c>
      <c r="AI309" s="0" t="n">
        <f aca="false">Inputs!$B$9-Inputs!$B$8*AG309</f>
        <v>605.668946749295</v>
      </c>
      <c r="AJ309" s="0" t="n">
        <f aca="false">RANK(AH309,$AH$5:$AH$2004,0)+COUNTIF($AH$4:AH308,AH309)</f>
        <v>587</v>
      </c>
      <c r="AK309" s="0" t="n">
        <f aca="false">IF(AJ309&lt;=Deciles!$B$5*(Deciles!$B$4+1),INT((AJ309-1)/(Deciles!$B$4+1))+1,Deciles!$B$5+INT((AJ309-1-Deciles!$B$5*(Deciles!$B$4+1))/Deciles!$B$4)+1)</f>
        <v>3</v>
      </c>
    </row>
    <row r="310" customFormat="false" ht="15" hidden="false" customHeight="false" outlineLevel="0" collapsed="false">
      <c r="A310" s="0" t="n">
        <v>8526</v>
      </c>
      <c r="B310" s="0" t="s">
        <v>157</v>
      </c>
      <c r="C310" s="0" t="n">
        <v>757</v>
      </c>
      <c r="D310" s="0" t="n">
        <v>66.3061981201172</v>
      </c>
      <c r="E310" s="0" t="n">
        <v>59.1343269348145</v>
      </c>
      <c r="F310" s="0" t="n">
        <v>50</v>
      </c>
      <c r="G310" s="0" t="n">
        <v>4.28200006484985</v>
      </c>
      <c r="H310" s="0" t="n">
        <v>0.398666620254517</v>
      </c>
      <c r="I310" s="0" t="n">
        <v>25</v>
      </c>
      <c r="J310" s="0" t="n">
        <v>13.1160154342651</v>
      </c>
      <c r="K310" s="0" t="n">
        <v>4.12307691574097</v>
      </c>
      <c r="L310" s="0" t="n">
        <v>-0.276923179626465</v>
      </c>
      <c r="M310" s="0" t="n">
        <v>3.64271926879883</v>
      </c>
      <c r="N310" s="0" t="n">
        <v>0</v>
      </c>
      <c r="O310" s="0" t="n">
        <v>0</v>
      </c>
      <c r="P310" s="0" t="s">
        <v>146</v>
      </c>
      <c r="Q310" s="0" t="s">
        <v>153</v>
      </c>
      <c r="R310" s="0" t="n">
        <v>2</v>
      </c>
      <c r="S310" s="0" t="s">
        <v>162</v>
      </c>
      <c r="T310" s="0" t="n">
        <v>0</v>
      </c>
      <c r="U310" s="0" t="n">
        <v>496836.12</v>
      </c>
      <c r="V310" s="0" t="n">
        <v>0.00754345441237092</v>
      </c>
      <c r="W310" s="0" t="n">
        <v>624.694152832031</v>
      </c>
      <c r="X310" s="0" t="n">
        <v>0.00503586372360587</v>
      </c>
      <c r="Y310" s="0" t="n">
        <f aca="false">IF(ISNUMBER(C310),INDEX(Scorecard!$D$5:$D$12,SUMPRODUCT(--(Scorecard!$G$5:$G$11&lt;C310))+1),Scorecard!$D$13)</f>
        <v>0.733188958177614</v>
      </c>
      <c r="Z310" s="0" t="n">
        <f aca="false">IF(ISNUMBER(D310),INDEX(Scorecard!$D$14:$D$17,SUMPRODUCT(--(Scorecard!$G$14:$G$16&lt;D310))+1),Scorecard!$D$18)</f>
        <v>0.128579646629417</v>
      </c>
      <c r="AA310" s="0" t="n">
        <f aca="false">IF(ISNUMBER(E310),INDEX(Scorecard!$D$19:$D$26,SUMPRODUCT(--(Scorecard!$G$19:$G$25&lt;E310))+1),Scorecard!$D$27)</f>
        <v>0.267179331770092</v>
      </c>
      <c r="AB310" s="0" t="n">
        <f aca="false">IF(ISNUMBER(F310),INDEX(Scorecard!$D$28:$D$35,SUMPRODUCT(--(Scorecard!$G$28:$G$34&lt;F310))+1),Scorecard!$D$36)</f>
        <v>-0.400689107298307</v>
      </c>
      <c r="AC310" s="0" t="n">
        <f aca="false">IF(ISNUMBER(H310),INDEX(Scorecard!$D$37:$D$44,SUMPRODUCT(--(Scorecard!$G$37:$G$43&lt;H310))+1),Scorecard!$D$45)</f>
        <v>-0.271229676926091</v>
      </c>
      <c r="AD310" s="0" t="n">
        <f aca="false">IF(ISNUMBER(I310),INDEX(Scorecard!$D$46:$D$52,SUMPRODUCT(--(Scorecard!$G$46:$G$51&lt;I310))+1),Scorecard!$D$53)</f>
        <v>-0.048559051279741</v>
      </c>
      <c r="AE310" s="0" t="n">
        <f aca="false">IF(ISNUMBER(K310),INDEX(Scorecard!$D$54:$D$61,SUMPRODUCT(--(Scorecard!$G$54:$G$60&lt;K310))+1),Scorecard!$D$62)</f>
        <v>0.489050497890326</v>
      </c>
      <c r="AF310" s="0" t="n">
        <f aca="false">IF(ISNUMBER(L310),INDEX(Scorecard!$D$63:$D$68,SUMPRODUCT(--(Scorecard!$G$63:$G$67&lt;L310))+1),Scorecard!$D$69)</f>
        <v>0.322484508656054</v>
      </c>
      <c r="AG310" s="0" t="n">
        <f aca="false">Inputs!$B$10+Scorecard!$J$5*Y310+Scorecard!$J$6*Z310+Scorecard!$J$7*AA310+Scorecard!$J$8*AB310+Scorecard!$J$9*AC310+Scorecard!$J$10*AD310+Scorecard!$J$11*AE310+Scorecard!$J$12*AF310</f>
        <v>-4.76785757204912</v>
      </c>
      <c r="AH310" s="0" t="n">
        <f aca="false">MIN(1-Inputs!$B$13,MAX(Inputs!$B$13,1/(1+EXP(-(Inputs!$B$11*AG310+Inputs!$B$12)))))</f>
        <v>0.00754345427529937</v>
      </c>
      <c r="AI310" s="0" t="n">
        <f aca="false">Inputs!$B$9-Inputs!$B$8*AG310</f>
        <v>624.694165701709</v>
      </c>
      <c r="AJ310" s="0" t="n">
        <f aca="false">RANK(AH310,$AH$5:$AH$2004,0)+COUNTIF($AH$4:AH309,AH310)</f>
        <v>1005</v>
      </c>
      <c r="AK310" s="0" t="n">
        <f aca="false">IF(AJ310&lt;=Deciles!$B$5*(Deciles!$B$4+1),INT((AJ310-1)/(Deciles!$B$4+1))+1,Deciles!$B$5+INT((AJ310-1-Deciles!$B$5*(Deciles!$B$4+1))/Deciles!$B$4)+1)</f>
        <v>6</v>
      </c>
    </row>
    <row r="311" customFormat="false" ht="15" hidden="false" customHeight="false" outlineLevel="0" collapsed="false">
      <c r="A311" s="0" t="n">
        <v>8594</v>
      </c>
      <c r="B311" s="0" t="s">
        <v>143</v>
      </c>
      <c r="C311" s="0" t="n">
        <v>783</v>
      </c>
      <c r="D311" s="0" t="n">
        <v>80</v>
      </c>
      <c r="E311" s="0" t="n">
        <v>74.4342575073242</v>
      </c>
      <c r="F311" s="0" t="n">
        <v>41</v>
      </c>
      <c r="G311" s="0" t="n">
        <v>3.47000002861023</v>
      </c>
      <c r="H311" s="0" t="n">
        <v>0.236666679382324</v>
      </c>
      <c r="I311" s="0" t="n">
        <v>18</v>
      </c>
      <c r="J311" s="0" t="n">
        <v>11.4611806869507</v>
      </c>
      <c r="K311" s="0" t="n">
        <v>8.93333339691162</v>
      </c>
      <c r="L311" s="0" t="n">
        <v>5.07179498672485</v>
      </c>
      <c r="M311" s="0" t="n">
        <v>1.95005702972412</v>
      </c>
      <c r="N311" s="0" t="n">
        <v>0</v>
      </c>
      <c r="O311" s="0" t="n">
        <v>0</v>
      </c>
      <c r="P311" s="0" t="s">
        <v>140</v>
      </c>
      <c r="Q311" s="0" t="s">
        <v>141</v>
      </c>
      <c r="R311" s="0" t="n">
        <v>1</v>
      </c>
      <c r="S311" s="0" t="s">
        <v>142</v>
      </c>
      <c r="T311" s="0" t="n">
        <v>0</v>
      </c>
      <c r="U311" s="0" t="n">
        <v>94957.086</v>
      </c>
      <c r="V311" s="0" t="n">
        <v>0.0095055103302002</v>
      </c>
      <c r="W311" s="0" t="n">
        <v>618.383605957031</v>
      </c>
      <c r="X311" s="0" t="n">
        <v>0.0057088453322649</v>
      </c>
      <c r="Y311" s="0" t="n">
        <f aca="false">IF(ISNUMBER(C311),INDEX(Scorecard!$D$5:$D$12,SUMPRODUCT(--(Scorecard!$G$5:$G$11&lt;C311))+1),Scorecard!$D$13)</f>
        <v>1.23750384304241</v>
      </c>
      <c r="Z311" s="0" t="n">
        <f aca="false">IF(ISNUMBER(D311),INDEX(Scorecard!$D$14:$D$17,SUMPRODUCT(--(Scorecard!$G$14:$G$16&lt;D311))+1),Scorecard!$D$18)</f>
        <v>0.0505355481560174</v>
      </c>
      <c r="AA311" s="0" t="n">
        <f aca="false">IF(ISNUMBER(E311),INDEX(Scorecard!$D$19:$D$26,SUMPRODUCT(--(Scorecard!$G$19:$G$25&lt;E311))+1),Scorecard!$D$27)</f>
        <v>-0.0341578513653732</v>
      </c>
      <c r="AB311" s="0" t="n">
        <f aca="false">IF(ISNUMBER(F311),INDEX(Scorecard!$D$28:$D$35,SUMPRODUCT(--(Scorecard!$G$28:$G$34&lt;F311))+1),Scorecard!$D$36)</f>
        <v>-0.132616866359722</v>
      </c>
      <c r="AC311" s="0" t="n">
        <f aca="false">IF(ISNUMBER(H311),INDEX(Scorecard!$D$37:$D$44,SUMPRODUCT(--(Scorecard!$G$37:$G$43&lt;H311))+1),Scorecard!$D$45)</f>
        <v>-0.0679520129233634</v>
      </c>
      <c r="AD311" s="0" t="n">
        <f aca="false">IF(ISNUMBER(I311),INDEX(Scorecard!$D$46:$D$52,SUMPRODUCT(--(Scorecard!$G$46:$G$51&lt;I311))+1),Scorecard!$D$53)</f>
        <v>-0.114272400683245</v>
      </c>
      <c r="AE311" s="0" t="n">
        <f aca="false">IF(ISNUMBER(K311),INDEX(Scorecard!$D$54:$D$61,SUMPRODUCT(--(Scorecard!$G$54:$G$60&lt;K311))+1),Scorecard!$D$62)</f>
        <v>-0.541917179454542</v>
      </c>
      <c r="AF311" s="0" t="n">
        <f aca="false">IF(ISNUMBER(L311),INDEX(Scorecard!$D$63:$D$68,SUMPRODUCT(--(Scorecard!$G$63:$G$67&lt;L311))+1),Scorecard!$D$69)</f>
        <v>0.322484508656054</v>
      </c>
      <c r="AG311" s="0" t="n">
        <f aca="false">Inputs!$B$10+Scorecard!$J$5*Y311+Scorecard!$J$6*Z311+Scorecard!$J$7*AA311+Scorecard!$J$8*AB311+Scorecard!$J$9*AC311+Scorecard!$J$10*AD311+Scorecard!$J$11*AE311+Scorecard!$J$12*AF311</f>
        <v>-4.54914992656214</v>
      </c>
      <c r="AH311" s="0" t="n">
        <f aca="false">MIN(1-Inputs!$B$13,MAX(Inputs!$B$13,1/(1+EXP(-(Inputs!$B$11*AG311+Inputs!$B$12)))))</f>
        <v>0.00950551051790372</v>
      </c>
      <c r="AI311" s="0" t="n">
        <f aca="false">Inputs!$B$9-Inputs!$B$8*AG311</f>
        <v>618.383596990737</v>
      </c>
      <c r="AJ311" s="0" t="n">
        <f aca="false">RANK(AH311,$AH$5:$AH$2004,0)+COUNTIF($AH$4:AH310,AH311)</f>
        <v>852</v>
      </c>
      <c r="AK311" s="0" t="n">
        <f aca="false">IF(AJ311&lt;=Deciles!$B$5*(Deciles!$B$4+1),INT((AJ311-1)/(Deciles!$B$4+1))+1,Deciles!$B$5+INT((AJ311-1-Deciles!$B$5*(Deciles!$B$4+1))/Deciles!$B$4)+1)</f>
        <v>5</v>
      </c>
    </row>
    <row r="312" customFormat="false" ht="15" hidden="false" customHeight="false" outlineLevel="0" collapsed="false">
      <c r="A312" s="0" t="n">
        <v>8640</v>
      </c>
      <c r="B312" s="0" t="s">
        <v>143</v>
      </c>
      <c r="C312" s="0" t="n">
        <v>812</v>
      </c>
      <c r="D312" s="0" t="n">
        <v>89.2572021484375</v>
      </c>
      <c r="E312" s="0" t="n">
        <v>63.8625717163086</v>
      </c>
      <c r="F312" s="0" t="n">
        <v>27</v>
      </c>
      <c r="G312" s="0" t="n">
        <v>3.73499989509583</v>
      </c>
      <c r="H312" s="0" t="n">
        <v>0.50166654586792</v>
      </c>
      <c r="I312" s="0" t="n">
        <v>76</v>
      </c>
      <c r="J312" s="0" t="n">
        <v>11.9587306976318</v>
      </c>
      <c r="K312" s="0" t="n">
        <v>9.13333320617676</v>
      </c>
      <c r="L312" s="0" t="n">
        <v>5.0717945098877</v>
      </c>
      <c r="M312" s="0" t="n">
        <v>1.43321859836578</v>
      </c>
      <c r="N312" s="0" t="n">
        <v>0</v>
      </c>
      <c r="O312" s="0" t="n">
        <v>0</v>
      </c>
      <c r="P312" s="0" t="s">
        <v>140</v>
      </c>
      <c r="Q312" s="0" t="s">
        <v>160</v>
      </c>
      <c r="R312" s="0" t="n">
        <v>1</v>
      </c>
      <c r="S312" s="0" t="s">
        <v>159</v>
      </c>
      <c r="T312" s="0" t="n">
        <v>0</v>
      </c>
      <c r="U312" s="0" t="n">
        <v>156174.75</v>
      </c>
      <c r="V312" s="0" t="n">
        <v>0.00236335769295692</v>
      </c>
      <c r="W312" s="0" t="n">
        <v>656.245666503906</v>
      </c>
      <c r="X312" s="0" t="n">
        <v>0.00114880863111466</v>
      </c>
      <c r="Y312" s="0" t="n">
        <f aca="false">IF(ISNUMBER(C312),INDEX(Scorecard!$D$5:$D$12,SUMPRODUCT(--(Scorecard!$G$5:$G$11&lt;C312))+1),Scorecard!$D$13)</f>
        <v>2.19112706886128</v>
      </c>
      <c r="Z312" s="0" t="n">
        <f aca="false">IF(ISNUMBER(D312),INDEX(Scorecard!$D$14:$D$17,SUMPRODUCT(--(Scorecard!$G$14:$G$16&lt;D312))+1),Scorecard!$D$18)</f>
        <v>-0.361970872710667</v>
      </c>
      <c r="AA312" s="0" t="n">
        <f aca="false">IF(ISNUMBER(E312),INDEX(Scorecard!$D$19:$D$26,SUMPRODUCT(--(Scorecard!$G$19:$G$25&lt;E312))+1),Scorecard!$D$27)</f>
        <v>0.233621608745691</v>
      </c>
      <c r="AB312" s="0" t="n">
        <f aca="false">IF(ISNUMBER(F312),INDEX(Scorecard!$D$28:$D$35,SUMPRODUCT(--(Scorecard!$G$28:$G$34&lt;F312))+1),Scorecard!$D$36)</f>
        <v>0.165097008946478</v>
      </c>
      <c r="AC312" s="0" t="n">
        <f aca="false">IF(ISNUMBER(H312),INDEX(Scorecard!$D$37:$D$44,SUMPRODUCT(--(Scorecard!$G$37:$G$43&lt;H312))+1),Scorecard!$D$45)</f>
        <v>-0.271229676926091</v>
      </c>
      <c r="AD312" s="0" t="n">
        <f aca="false">IF(ISNUMBER(I312),INDEX(Scorecard!$D$46:$D$52,SUMPRODUCT(--(Scorecard!$G$46:$G$51&lt;I312))+1),Scorecard!$D$53)</f>
        <v>0.818882373006414</v>
      </c>
      <c r="AE312" s="0" t="n">
        <f aca="false">IF(ISNUMBER(K312),INDEX(Scorecard!$D$54:$D$61,SUMPRODUCT(--(Scorecard!$G$54:$G$60&lt;K312))+1),Scorecard!$D$62)</f>
        <v>-0.541917179454542</v>
      </c>
      <c r="AF312" s="0" t="n">
        <f aca="false">IF(ISNUMBER(L312),INDEX(Scorecard!$D$63:$D$68,SUMPRODUCT(--(Scorecard!$G$63:$G$67&lt;L312))+1),Scorecard!$D$69)</f>
        <v>0.322484508656054</v>
      </c>
      <c r="AG312" s="0" t="n">
        <f aca="false">Inputs!$B$10+Scorecard!$J$5*Y312+Scorecard!$J$6*Z312+Scorecard!$J$7*AA312+Scorecard!$J$8*AB312+Scorecard!$J$9*AC312+Scorecard!$J$10*AD312+Scorecard!$J$11*AE312+Scorecard!$J$12*AF312</f>
        <v>-5.86134954120505</v>
      </c>
      <c r="AH312" s="0" t="n">
        <f aca="false">MIN(1-Inputs!$B$13,MAX(Inputs!$B$13,1/(1+EXP(-(Inputs!$B$11*AG312+Inputs!$B$12)))))</f>
        <v>0.00236335774097995</v>
      </c>
      <c r="AI312" s="0" t="n">
        <f aca="false">Inputs!$B$9-Inputs!$B$8*AG312</f>
        <v>656.245674524772</v>
      </c>
      <c r="AJ312" s="0" t="n">
        <f aca="false">RANK(AH312,$AH$5:$AH$2004,0)+COUNTIF($AH$4:AH311,AH312)</f>
        <v>1644</v>
      </c>
      <c r="AK312" s="0" t="n">
        <f aca="false">IF(AJ312&lt;=Deciles!$B$5*(Deciles!$B$4+1),INT((AJ312-1)/(Deciles!$B$4+1))+1,Deciles!$B$5+INT((AJ312-1-Deciles!$B$5*(Deciles!$B$4+1))/Deciles!$B$4)+1)</f>
        <v>9</v>
      </c>
    </row>
    <row r="313" customFormat="false" ht="15" hidden="false" customHeight="false" outlineLevel="0" collapsed="false">
      <c r="A313" s="0" t="n">
        <v>8688</v>
      </c>
      <c r="B313" s="0" t="s">
        <v>157</v>
      </c>
      <c r="C313" s="0" t="n">
        <v>768</v>
      </c>
      <c r="D313" s="0" t="n">
        <v>74.6959762573242</v>
      </c>
      <c r="E313" s="0" t="n">
        <v>52.6919479370117</v>
      </c>
      <c r="F313" s="0" t="n">
        <v>17</v>
      </c>
      <c r="G313" s="0" t="n">
        <v>3.74600005149841</v>
      </c>
      <c r="H313" s="0" t="n">
        <v>-0.137333393096924</v>
      </c>
      <c r="I313" s="0" t="n">
        <v>65</v>
      </c>
      <c r="J313" s="0" t="n">
        <v>12.0386552810669</v>
      </c>
      <c r="K313" s="0" t="n">
        <v>4.0230770111084</v>
      </c>
      <c r="L313" s="0" t="n">
        <v>-0.276923179626465</v>
      </c>
      <c r="M313" s="0" t="n">
        <v>4.10729646682739</v>
      </c>
      <c r="N313" s="0" t="n">
        <v>0</v>
      </c>
      <c r="O313" s="0" t="n">
        <v>0</v>
      </c>
      <c r="P313" s="0" t="s">
        <v>144</v>
      </c>
      <c r="Q313" s="0" t="s">
        <v>141</v>
      </c>
      <c r="R313" s="0" t="n">
        <v>2</v>
      </c>
      <c r="S313" s="0" t="s">
        <v>161</v>
      </c>
      <c r="T313" s="0" t="n">
        <v>0</v>
      </c>
      <c r="U313" s="0" t="n">
        <v>169169.25</v>
      </c>
      <c r="V313" s="0" t="n">
        <v>0.000924715888686478</v>
      </c>
      <c r="W313" s="0" t="n">
        <v>681.680419921875</v>
      </c>
      <c r="X313" s="0" t="n">
        <v>0.000778743531554937</v>
      </c>
      <c r="Y313" s="0" t="n">
        <f aca="false">IF(ISNUMBER(C313),INDEX(Scorecard!$D$5:$D$12,SUMPRODUCT(--(Scorecard!$G$5:$G$11&lt;C313))+1),Scorecard!$D$13)</f>
        <v>1.23750384304241</v>
      </c>
      <c r="Z313" s="0" t="n">
        <f aca="false">IF(ISNUMBER(D313),INDEX(Scorecard!$D$14:$D$17,SUMPRODUCT(--(Scorecard!$G$14:$G$16&lt;D313))+1),Scorecard!$D$18)</f>
        <v>0.128579646629417</v>
      </c>
      <c r="AA313" s="0" t="n">
        <f aca="false">IF(ISNUMBER(E313),INDEX(Scorecard!$D$19:$D$26,SUMPRODUCT(--(Scorecard!$G$19:$G$25&lt;E313))+1),Scorecard!$D$27)</f>
        <v>0.57899015159425</v>
      </c>
      <c r="AB313" s="0" t="n">
        <f aca="false">IF(ISNUMBER(F313),INDEX(Scorecard!$D$28:$D$35,SUMPRODUCT(--(Scorecard!$G$28:$G$34&lt;F313))+1),Scorecard!$D$36)</f>
        <v>0.624829191519909</v>
      </c>
      <c r="AC313" s="0" t="n">
        <f aca="false">IF(ISNUMBER(H313),INDEX(Scorecard!$D$37:$D$44,SUMPRODUCT(--(Scorecard!$G$37:$G$43&lt;H313))+1),Scorecard!$D$45)</f>
        <v>0.330501541082344</v>
      </c>
      <c r="AD313" s="0" t="n">
        <f aca="false">IF(ISNUMBER(I313),INDEX(Scorecard!$D$46:$D$52,SUMPRODUCT(--(Scorecard!$G$46:$G$51&lt;I313))+1),Scorecard!$D$53)</f>
        <v>0.818882373006414</v>
      </c>
      <c r="AE313" s="0" t="n">
        <f aca="false">IF(ISNUMBER(K313),INDEX(Scorecard!$D$54:$D$61,SUMPRODUCT(--(Scorecard!$G$54:$G$60&lt;K313))+1),Scorecard!$D$62)</f>
        <v>0.489050497890326</v>
      </c>
      <c r="AF313" s="0" t="n">
        <f aca="false">IF(ISNUMBER(L313),INDEX(Scorecard!$D$63:$D$68,SUMPRODUCT(--(Scorecard!$G$63:$G$67&lt;L313))+1),Scorecard!$D$69)</f>
        <v>0.322484508656054</v>
      </c>
      <c r="AG313" s="0" t="n">
        <f aca="false">Inputs!$B$10+Scorecard!$J$5*Y313+Scorecard!$J$6*Z313+Scorecard!$J$7*AA313+Scorecard!$J$8*AB313+Scorecard!$J$9*AC313+Scorecard!$J$10*AD313+Scorecard!$J$11*AE313+Scorecard!$J$12*AF313</f>
        <v>-6.7428505457717</v>
      </c>
      <c r="AH313" s="0" t="n">
        <f aca="false">MIN(1-Inputs!$B$13,MAX(Inputs!$B$13,1/(1+EXP(-(Inputs!$B$11*AG313+Inputs!$B$12)))))</f>
        <v>0.000924715861902075</v>
      </c>
      <c r="AI313" s="0" t="n">
        <f aca="false">Inputs!$B$9-Inputs!$B$8*AG313</f>
        <v>681.680417081311</v>
      </c>
      <c r="AJ313" s="0" t="n">
        <f aca="false">RANK(AH313,$AH$5:$AH$2004,0)+COUNTIF($AH$4:AH312,AH313)</f>
        <v>1925</v>
      </c>
      <c r="AK313" s="0" t="n">
        <f aca="false">IF(AJ313&lt;=Deciles!$B$5*(Deciles!$B$4+1),INT((AJ313-1)/(Deciles!$B$4+1))+1,Deciles!$B$5+INT((AJ313-1-Deciles!$B$5*(Deciles!$B$4+1))/Deciles!$B$4)+1)</f>
        <v>10</v>
      </c>
    </row>
    <row r="314" customFormat="false" ht="15" hidden="false" customHeight="false" outlineLevel="0" collapsed="false">
      <c r="A314" s="0" t="n">
        <v>8730</v>
      </c>
      <c r="B314" s="0" t="s">
        <v>155</v>
      </c>
      <c r="C314" s="0" t="n">
        <v>692</v>
      </c>
      <c r="D314" s="0" t="n">
        <v>71.8592758178711</v>
      </c>
      <c r="E314" s="0" t="n">
        <v>59.2803001403809</v>
      </c>
      <c r="F314" s="0" t="n">
        <v>21</v>
      </c>
      <c r="G314" s="0" t="n">
        <v>4.64599990844727</v>
      </c>
      <c r="H314" s="0" t="n">
        <v>-1.08733320236206</v>
      </c>
      <c r="I314" s="0" t="n">
        <v>45</v>
      </c>
      <c r="J314" s="0" t="n">
        <v>12.2995939254761</v>
      </c>
      <c r="K314" s="0" t="n">
        <v>3.90833330154419</v>
      </c>
      <c r="L314" s="0" t="n">
        <v>-1.125</v>
      </c>
      <c r="M314" s="0" t="n">
        <v>4.74416542053223</v>
      </c>
      <c r="N314" s="0" t="n">
        <v>0</v>
      </c>
      <c r="O314" s="0" t="n">
        <v>0</v>
      </c>
      <c r="P314" s="0" t="s">
        <v>140</v>
      </c>
      <c r="Q314" s="0" t="s">
        <v>141</v>
      </c>
      <c r="R314" s="0" t="n">
        <v>1</v>
      </c>
      <c r="S314" s="0" t="s">
        <v>147</v>
      </c>
      <c r="T314" s="0" t="n">
        <v>0</v>
      </c>
      <c r="U314" s="0" t="n">
        <v>219606.83</v>
      </c>
      <c r="V314" s="0" t="n">
        <v>0.0100148767232895</v>
      </c>
      <c r="W314" s="0" t="n">
        <v>616.956909179688</v>
      </c>
      <c r="X314" s="0" t="n">
        <v>0.0173313450068235</v>
      </c>
      <c r="Y314" s="0" t="n">
        <f aca="false">IF(ISNUMBER(C314),INDEX(Scorecard!$D$5:$D$12,SUMPRODUCT(--(Scorecard!$G$5:$G$11&lt;C314))+1),Scorecard!$D$13)</f>
        <v>-0.869677851527538</v>
      </c>
      <c r="Z314" s="0" t="n">
        <f aca="false">IF(ISNUMBER(D314),INDEX(Scorecard!$D$14:$D$17,SUMPRODUCT(--(Scorecard!$G$14:$G$16&lt;D314))+1),Scorecard!$D$18)</f>
        <v>0.128579646629417</v>
      </c>
      <c r="AA314" s="0" t="n">
        <f aca="false">IF(ISNUMBER(E314),INDEX(Scorecard!$D$19:$D$26,SUMPRODUCT(--(Scorecard!$G$19:$G$25&lt;E314))+1),Scorecard!$D$27)</f>
        <v>0.267179331770092</v>
      </c>
      <c r="AB314" s="0" t="n">
        <f aca="false">IF(ISNUMBER(F314),INDEX(Scorecard!$D$28:$D$35,SUMPRODUCT(--(Scorecard!$G$28:$G$34&lt;F314))+1),Scorecard!$D$36)</f>
        <v>0.624829191519909</v>
      </c>
      <c r="AC314" s="0" t="n">
        <f aca="false">IF(ISNUMBER(H314),INDEX(Scorecard!$D$37:$D$44,SUMPRODUCT(--(Scorecard!$G$37:$G$43&lt;H314))+1),Scorecard!$D$45)</f>
        <v>1.35057635045042</v>
      </c>
      <c r="AD314" s="0" t="n">
        <f aca="false">IF(ISNUMBER(I314),INDEX(Scorecard!$D$46:$D$52,SUMPRODUCT(--(Scorecard!$G$46:$G$51&lt;I314))+1),Scorecard!$D$53)</f>
        <v>0.818882373006414</v>
      </c>
      <c r="AE314" s="0" t="n">
        <f aca="false">IF(ISNUMBER(K314),INDEX(Scorecard!$D$54:$D$61,SUMPRODUCT(--(Scorecard!$G$54:$G$60&lt;K314))+1),Scorecard!$D$62)</f>
        <v>0.489050497890326</v>
      </c>
      <c r="AF314" s="0" t="n">
        <f aca="false">IF(ISNUMBER(L314),INDEX(Scorecard!$D$63:$D$68,SUMPRODUCT(--(Scorecard!$G$63:$G$67&lt;L314))+1),Scorecard!$D$69)</f>
        <v>-0.340582194386522</v>
      </c>
      <c r="AG314" s="0" t="n">
        <f aca="false">Inputs!$B$10+Scorecard!$J$5*Y314+Scorecard!$J$6*Z314+Scorecard!$J$7*AA314+Scorecard!$J$8*AB314+Scorecard!$J$9*AC314+Scorecard!$J$10*AD314+Scorecard!$J$11*AE314+Scorecard!$J$12*AF314</f>
        <v>-4.49970525850971</v>
      </c>
      <c r="AH314" s="0" t="n">
        <f aca="false">MIN(1-Inputs!$B$13,MAX(Inputs!$B$13,1/(1+EXP(-(Inputs!$B$11*AG314+Inputs!$B$12)))))</f>
        <v>0.0100148766997251</v>
      </c>
      <c r="AI314" s="0" t="n">
        <f aca="false">Inputs!$B$9-Inputs!$B$8*AG314</f>
        <v>616.956925442785</v>
      </c>
      <c r="AJ314" s="0" t="n">
        <f aca="false">RANK(AH314,$AH$5:$AH$2004,0)+COUNTIF($AH$4:AH313,AH314)</f>
        <v>823</v>
      </c>
      <c r="AK314" s="0" t="n">
        <f aca="false">IF(AJ314&lt;=Deciles!$B$5*(Deciles!$B$4+1),INT((AJ314-1)/(Deciles!$B$4+1))+1,Deciles!$B$5+INT((AJ314-1-Deciles!$B$5*(Deciles!$B$4+1))/Deciles!$B$4)+1)</f>
        <v>5</v>
      </c>
    </row>
    <row r="315" customFormat="false" ht="15" hidden="false" customHeight="false" outlineLevel="0" collapsed="false">
      <c r="A315" s="0" t="n">
        <v>8730</v>
      </c>
      <c r="B315" s="0" t="s">
        <v>152</v>
      </c>
      <c r="C315" s="0" t="n">
        <v>692</v>
      </c>
      <c r="D315" s="0" t="n">
        <v>71.8592758178711</v>
      </c>
      <c r="E315" s="0" t="n">
        <v>57.3508758544922</v>
      </c>
      <c r="F315" s="0" t="n">
        <v>21</v>
      </c>
      <c r="G315" s="0" t="n">
        <v>4.64599990844727</v>
      </c>
      <c r="H315" s="0" t="n">
        <v>-1.78733348846436</v>
      </c>
      <c r="I315" s="0" t="n">
        <v>51</v>
      </c>
      <c r="J315" s="0" t="n">
        <v>12.289680480957</v>
      </c>
      <c r="K315" s="0" t="n">
        <v>3.70000004768372</v>
      </c>
      <c r="L315" s="0" t="n">
        <v>-0.458333253860474</v>
      </c>
      <c r="M315" s="0" t="n">
        <v>4.74415826797485</v>
      </c>
      <c r="N315" s="0" t="n">
        <v>0</v>
      </c>
      <c r="O315" s="0" t="n">
        <v>0</v>
      </c>
      <c r="P315" s="0" t="s">
        <v>140</v>
      </c>
      <c r="Q315" s="0" t="s">
        <v>141</v>
      </c>
      <c r="R315" s="0" t="n">
        <v>1</v>
      </c>
      <c r="S315" s="0" t="s">
        <v>147</v>
      </c>
      <c r="T315" s="0" t="n">
        <v>0</v>
      </c>
      <c r="U315" s="0" t="n">
        <v>217440.48</v>
      </c>
      <c r="V315" s="0" t="n">
        <v>0.00935501884669066</v>
      </c>
      <c r="W315" s="0" t="n">
        <v>618.819641113281</v>
      </c>
      <c r="X315" s="0" t="n">
        <v>0.0153887709602714</v>
      </c>
      <c r="Y315" s="0" t="n">
        <f aca="false">IF(ISNUMBER(C315),INDEX(Scorecard!$D$5:$D$12,SUMPRODUCT(--(Scorecard!$G$5:$G$11&lt;C315))+1),Scorecard!$D$13)</f>
        <v>-0.869677851527538</v>
      </c>
      <c r="Z315" s="0" t="n">
        <f aca="false">IF(ISNUMBER(D315),INDEX(Scorecard!$D$14:$D$17,SUMPRODUCT(--(Scorecard!$G$14:$G$16&lt;D315))+1),Scorecard!$D$18)</f>
        <v>0.128579646629417</v>
      </c>
      <c r="AA315" s="0" t="n">
        <f aca="false">IF(ISNUMBER(E315),INDEX(Scorecard!$D$19:$D$26,SUMPRODUCT(--(Scorecard!$G$19:$G$25&lt;E315))+1),Scorecard!$D$27)</f>
        <v>0.285899340811827</v>
      </c>
      <c r="AB315" s="0" t="n">
        <f aca="false">IF(ISNUMBER(F315),INDEX(Scorecard!$D$28:$D$35,SUMPRODUCT(--(Scorecard!$G$28:$G$34&lt;F315))+1),Scorecard!$D$36)</f>
        <v>0.624829191519909</v>
      </c>
      <c r="AC315" s="0" t="n">
        <f aca="false">IF(ISNUMBER(H315),INDEX(Scorecard!$D$37:$D$44,SUMPRODUCT(--(Scorecard!$G$37:$G$43&lt;H315))+1),Scorecard!$D$45)</f>
        <v>1.35057635045042</v>
      </c>
      <c r="AD315" s="0" t="n">
        <f aca="false">IF(ISNUMBER(I315),INDEX(Scorecard!$D$46:$D$52,SUMPRODUCT(--(Scorecard!$G$46:$G$51&lt;I315))+1),Scorecard!$D$53)</f>
        <v>0.818882373006414</v>
      </c>
      <c r="AE315" s="0" t="n">
        <f aca="false">IF(ISNUMBER(K315),INDEX(Scorecard!$D$54:$D$61,SUMPRODUCT(--(Scorecard!$G$54:$G$60&lt;K315))+1),Scorecard!$D$62)</f>
        <v>0.489050497890326</v>
      </c>
      <c r="AF315" s="0" t="n">
        <f aca="false">IF(ISNUMBER(L315),INDEX(Scorecard!$D$63:$D$68,SUMPRODUCT(--(Scorecard!$G$63:$G$67&lt;L315))+1),Scorecard!$D$69)</f>
        <v>0.322484508656054</v>
      </c>
      <c r="AG315" s="0" t="n">
        <f aca="false">Inputs!$B$10+Scorecard!$J$5*Y315+Scorecard!$J$6*Z315+Scorecard!$J$7*AA315+Scorecard!$J$8*AB315+Scorecard!$J$9*AC315+Scorecard!$J$10*AD315+Scorecard!$J$11*AE315+Scorecard!$J$12*AF315</f>
        <v>-4.56426123010905</v>
      </c>
      <c r="AH315" s="0" t="n">
        <f aca="false">MIN(1-Inputs!$B$13,MAX(Inputs!$B$13,1/(1+EXP(-(Inputs!$B$11*AG315+Inputs!$B$12)))))</f>
        <v>0.00935501928059587</v>
      </c>
      <c r="AI315" s="0" t="n">
        <f aca="false">Inputs!$B$9-Inputs!$B$8*AG315</f>
        <v>618.819617044507</v>
      </c>
      <c r="AJ315" s="0" t="n">
        <f aca="false">RANK(AH315,$AH$5:$AH$2004,0)+COUNTIF($AH$4:AH314,AH315)</f>
        <v>868</v>
      </c>
      <c r="AK315" s="0" t="n">
        <f aca="false">IF(AJ315&lt;=Deciles!$B$5*(Deciles!$B$4+1),INT((AJ315-1)/(Deciles!$B$4+1))+1,Deciles!$B$5+INT((AJ315-1-Deciles!$B$5*(Deciles!$B$4+1))/Deciles!$B$4)+1)</f>
        <v>5</v>
      </c>
    </row>
    <row r="316" customFormat="false" ht="15" hidden="false" customHeight="false" outlineLevel="0" collapsed="false">
      <c r="A316" s="0" t="n">
        <v>8760</v>
      </c>
      <c r="B316" s="0" t="s">
        <v>139</v>
      </c>
      <c r="C316" s="0" t="n">
        <v>739</v>
      </c>
      <c r="D316" s="0" t="n">
        <v>80</v>
      </c>
      <c r="E316" s="0" t="n">
        <v>68.0355834960938</v>
      </c>
      <c r="F316" s="0" t="n">
        <v>47</v>
      </c>
      <c r="G316" s="0" t="n">
        <v>4.40399980545044</v>
      </c>
      <c r="H316" s="0" t="n">
        <v>1.38733315467835</v>
      </c>
      <c r="I316" s="0" t="n">
        <v>39</v>
      </c>
      <c r="J316" s="0" t="n">
        <v>12.4770078659058</v>
      </c>
      <c r="K316" s="0" t="n">
        <v>5.03333330154419</v>
      </c>
      <c r="L316" s="0" t="n">
        <v>-3.50000047683716</v>
      </c>
      <c r="M316" s="0" t="n">
        <v>2.74066424369812</v>
      </c>
      <c r="N316" s="0" t="n">
        <v>1</v>
      </c>
      <c r="O316" s="0" t="n">
        <v>0</v>
      </c>
      <c r="P316" s="0" t="s">
        <v>140</v>
      </c>
      <c r="Q316" s="0" t="s">
        <v>141</v>
      </c>
      <c r="R316" s="0" t="n">
        <v>2</v>
      </c>
      <c r="S316" s="0" t="s">
        <v>147</v>
      </c>
      <c r="T316" s="0" t="n">
        <v>0</v>
      </c>
      <c r="U316" s="0" t="n">
        <v>262237.9</v>
      </c>
      <c r="V316" s="0" t="n">
        <v>0.0133256353437901</v>
      </c>
      <c r="W316" s="0" t="n">
        <v>609.13623046875</v>
      </c>
      <c r="X316" s="0" t="n">
        <v>0.0107968561351299</v>
      </c>
      <c r="Y316" s="0" t="n">
        <f aca="false">IF(ISNUMBER(C316),INDEX(Scorecard!$D$5:$D$12,SUMPRODUCT(--(Scorecard!$G$5:$G$11&lt;C316))+1),Scorecard!$D$13)</f>
        <v>0.488358159108655</v>
      </c>
      <c r="Z316" s="0" t="n">
        <f aca="false">IF(ISNUMBER(D316),INDEX(Scorecard!$D$14:$D$17,SUMPRODUCT(--(Scorecard!$G$14:$G$16&lt;D316))+1),Scorecard!$D$18)</f>
        <v>0.0505355481560174</v>
      </c>
      <c r="AA316" s="0" t="n">
        <f aca="false">IF(ISNUMBER(E316),INDEX(Scorecard!$D$19:$D$26,SUMPRODUCT(--(Scorecard!$G$19:$G$25&lt;E316))+1),Scorecard!$D$27)</f>
        <v>0.0530843085177338</v>
      </c>
      <c r="AB316" s="0" t="n">
        <f aca="false">IF(ISNUMBER(F316),INDEX(Scorecard!$D$28:$D$35,SUMPRODUCT(--(Scorecard!$G$28:$G$34&lt;F316))+1),Scorecard!$D$36)</f>
        <v>-0.400689107298307</v>
      </c>
      <c r="AC316" s="0" t="n">
        <f aca="false">IF(ISNUMBER(H316),INDEX(Scorecard!$D$37:$D$44,SUMPRODUCT(--(Scorecard!$G$37:$G$43&lt;H316))+1),Scorecard!$D$45)</f>
        <v>-0.975503570149195</v>
      </c>
      <c r="AD316" s="0" t="n">
        <f aca="false">IF(ISNUMBER(I316),INDEX(Scorecard!$D$46:$D$52,SUMPRODUCT(--(Scorecard!$G$46:$G$51&lt;I316))+1),Scorecard!$D$53)</f>
        <v>0.569875412099532</v>
      </c>
      <c r="AE316" s="0" t="n">
        <f aca="false">IF(ISNUMBER(K316),INDEX(Scorecard!$D$54:$D$61,SUMPRODUCT(--(Scorecard!$G$54:$G$60&lt;K316))+1),Scorecard!$D$62)</f>
        <v>0.214429354789033</v>
      </c>
      <c r="AF316" s="0" t="n">
        <f aca="false">IF(ISNUMBER(L316),INDEX(Scorecard!$D$63:$D$68,SUMPRODUCT(--(Scorecard!$G$63:$G$67&lt;L316))+1),Scorecard!$D$69)</f>
        <v>-0.340582194386522</v>
      </c>
      <c r="AG316" s="0" t="n">
        <f aca="false">Inputs!$B$10+Scorecard!$J$5*Y316+Scorecard!$J$6*Z316+Scorecard!$J$7*AA316+Scorecard!$J$8*AB316+Scorecard!$J$9*AC316+Scorecard!$J$10*AD316+Scorecard!$J$11*AE316+Scorecard!$J$12*AF316</f>
        <v>-4.22866111206791</v>
      </c>
      <c r="AH316" s="0" t="n">
        <f aca="false">MIN(1-Inputs!$B$13,MAX(Inputs!$B$13,1/(1+EXP(-(Inputs!$B$11*AG316+Inputs!$B$12)))))</f>
        <v>0.0133256351335908</v>
      </c>
      <c r="AI316" s="0" t="n">
        <f aca="false">Inputs!$B$9-Inputs!$B$8*AG316</f>
        <v>609.136244524113</v>
      </c>
      <c r="AJ316" s="0" t="n">
        <f aca="false">RANK(AH316,$AH$5:$AH$2004,0)+COUNTIF($AH$4:AH315,AH316)</f>
        <v>656</v>
      </c>
      <c r="AK316" s="0" t="n">
        <f aca="false">IF(AJ316&lt;=Deciles!$B$5*(Deciles!$B$4+1),INT((AJ316-1)/(Deciles!$B$4+1))+1,Deciles!$B$5+INT((AJ316-1-Deciles!$B$5*(Deciles!$B$4+1))/Deciles!$B$4)+1)</f>
        <v>4</v>
      </c>
    </row>
    <row r="317" customFormat="false" ht="15" hidden="false" customHeight="false" outlineLevel="0" collapsed="false">
      <c r="A317" s="0" t="n">
        <v>8787</v>
      </c>
      <c r="B317" s="0" t="s">
        <v>139</v>
      </c>
      <c r="C317" s="0" t="n">
        <v>762</v>
      </c>
      <c r="D317" s="0" t="n">
        <v>89.7314453125</v>
      </c>
      <c r="E317" s="0" t="n">
        <v>64.123779296875</v>
      </c>
      <c r="F317" s="0" t="n">
        <v>40</v>
      </c>
      <c r="G317" s="0" t="n">
        <v>3.91300010681152</v>
      </c>
      <c r="H317" s="0" t="n">
        <v>0.896333456039429</v>
      </c>
      <c r="I317" s="0" t="n">
        <v>60</v>
      </c>
      <c r="J317" s="0" t="n">
        <v>12.1543197631836</v>
      </c>
      <c r="K317" s="0" t="n">
        <v>5.53333330154419</v>
      </c>
      <c r="L317" s="0" t="n">
        <v>-3.50000047683716</v>
      </c>
      <c r="M317" s="0" t="n">
        <v>3.47430467605591</v>
      </c>
      <c r="N317" s="0" t="n">
        <v>0</v>
      </c>
      <c r="O317" s="0" t="n">
        <v>0</v>
      </c>
      <c r="P317" s="0" t="s">
        <v>140</v>
      </c>
      <c r="Q317" s="0" t="s">
        <v>141</v>
      </c>
      <c r="R317" s="0" t="n">
        <v>2</v>
      </c>
      <c r="S317" s="0" t="s">
        <v>156</v>
      </c>
      <c r="T317" s="0" t="n">
        <v>0</v>
      </c>
      <c r="U317" s="0" t="n">
        <v>189912.78</v>
      </c>
      <c r="V317" s="0" t="n">
        <v>0.00607827352359891</v>
      </c>
      <c r="W317" s="0" t="n">
        <v>630.578857421875</v>
      </c>
      <c r="X317" s="0" t="n">
        <v>0.00429644994437695</v>
      </c>
      <c r="Y317" s="0" t="n">
        <f aca="false">IF(ISNUMBER(C317),INDEX(Scorecard!$D$5:$D$12,SUMPRODUCT(--(Scorecard!$G$5:$G$11&lt;C317))+1),Scorecard!$D$13)</f>
        <v>1.23750384304241</v>
      </c>
      <c r="Z317" s="0" t="n">
        <f aca="false">IF(ISNUMBER(D317),INDEX(Scorecard!$D$14:$D$17,SUMPRODUCT(--(Scorecard!$G$14:$G$16&lt;D317))+1),Scorecard!$D$18)</f>
        <v>-0.361970872710667</v>
      </c>
      <c r="AA317" s="0" t="n">
        <f aca="false">IF(ISNUMBER(E317),INDEX(Scorecard!$D$19:$D$26,SUMPRODUCT(--(Scorecard!$G$19:$G$25&lt;E317))+1),Scorecard!$D$27)</f>
        <v>0.233621608745691</v>
      </c>
      <c r="AB317" s="0" t="n">
        <f aca="false">IF(ISNUMBER(F317),INDEX(Scorecard!$D$28:$D$35,SUMPRODUCT(--(Scorecard!$G$28:$G$34&lt;F317))+1),Scorecard!$D$36)</f>
        <v>-0.132616866359722</v>
      </c>
      <c r="AC317" s="0" t="n">
        <f aca="false">IF(ISNUMBER(H317),INDEX(Scorecard!$D$37:$D$44,SUMPRODUCT(--(Scorecard!$G$37:$G$43&lt;H317))+1),Scorecard!$D$45)</f>
        <v>-0.569454719285959</v>
      </c>
      <c r="AD317" s="0" t="n">
        <f aca="false">IF(ISNUMBER(I317),INDEX(Scorecard!$D$46:$D$52,SUMPRODUCT(--(Scorecard!$G$46:$G$51&lt;I317))+1),Scorecard!$D$53)</f>
        <v>0.818882373006414</v>
      </c>
      <c r="AE317" s="0" t="n">
        <f aca="false">IF(ISNUMBER(K317),INDEX(Scorecard!$D$54:$D$61,SUMPRODUCT(--(Scorecard!$G$54:$G$60&lt;K317))+1),Scorecard!$D$62)</f>
        <v>0.0151758992857273</v>
      </c>
      <c r="AF317" s="0" t="n">
        <f aca="false">IF(ISNUMBER(L317),INDEX(Scorecard!$D$63:$D$68,SUMPRODUCT(--(Scorecard!$G$63:$G$67&lt;L317))+1),Scorecard!$D$69)</f>
        <v>-0.340582194386522</v>
      </c>
      <c r="AG317" s="0" t="n">
        <f aca="false">Inputs!$B$10+Scorecard!$J$5*Y317+Scorecard!$J$6*Z317+Scorecard!$J$7*AA317+Scorecard!$J$8*AB317+Scorecard!$J$9*AC317+Scorecard!$J$10*AD317+Scorecard!$J$11*AE317+Scorecard!$J$12*AF317</f>
        <v>-4.97180555907564</v>
      </c>
      <c r="AH317" s="0" t="n">
        <f aca="false">MIN(1-Inputs!$B$13,MAX(Inputs!$B$13,1/(1+EXP(-(Inputs!$B$11*AG317+Inputs!$B$12)))))</f>
        <v>0.00607827363670933</v>
      </c>
      <c r="AI317" s="0" t="n">
        <f aca="false">Inputs!$B$9-Inputs!$B$8*AG317</f>
        <v>630.578860691358</v>
      </c>
      <c r="AJ317" s="0" t="n">
        <f aca="false">RANK(AH317,$AH$5:$AH$2004,0)+COUNTIF($AH$4:AH316,AH317)</f>
        <v>1140</v>
      </c>
      <c r="AK317" s="0" t="n">
        <f aca="false">IF(AJ317&lt;=Deciles!$B$5*(Deciles!$B$4+1),INT((AJ317-1)/(Deciles!$B$4+1))+1,Deciles!$B$5+INT((AJ317-1-Deciles!$B$5*(Deciles!$B$4+1))/Deciles!$B$4)+1)</f>
        <v>6</v>
      </c>
    </row>
    <row r="318" customFormat="false" ht="15" hidden="false" customHeight="false" outlineLevel="0" collapsed="false">
      <c r="A318" s="0" t="n">
        <v>8807</v>
      </c>
      <c r="B318" s="0" t="s">
        <v>145</v>
      </c>
      <c r="C318" s="0" t="n">
        <v>784</v>
      </c>
      <c r="D318" s="0" t="n">
        <v>67.508918762207</v>
      </c>
      <c r="E318" s="0" t="n">
        <v>61.9690246582031</v>
      </c>
      <c r="F318" s="0" t="n">
        <v>39</v>
      </c>
      <c r="G318" s="0" t="n">
        <v>3.7720000743866</v>
      </c>
      <c r="H318" s="0" t="n">
        <v>0.255333423614502</v>
      </c>
      <c r="I318" s="0" t="n">
        <v>24</v>
      </c>
      <c r="J318" s="0" t="n">
        <v>12.9797077178955</v>
      </c>
      <c r="K318" s="0" t="n">
        <v>4.85833311080933</v>
      </c>
      <c r="L318" s="0" t="n">
        <v>-1.875</v>
      </c>
      <c r="M318" s="0" t="n">
        <v>4.48895072937012</v>
      </c>
      <c r="N318" s="0" t="n">
        <v>0</v>
      </c>
      <c r="O318" s="0" t="n">
        <v>0</v>
      </c>
      <c r="P318" s="0" t="s">
        <v>146</v>
      </c>
      <c r="Q318" s="0" t="s">
        <v>153</v>
      </c>
      <c r="R318" s="0" t="n">
        <v>1</v>
      </c>
      <c r="S318" s="0" t="s">
        <v>161</v>
      </c>
      <c r="T318" s="0" t="n">
        <v>0</v>
      </c>
      <c r="U318" s="0" t="n">
        <v>433526.38</v>
      </c>
      <c r="V318" s="0" t="n">
        <v>0.00438761431723833</v>
      </c>
      <c r="W318" s="0" t="n">
        <v>639.446044921875</v>
      </c>
      <c r="X318" s="0" t="n">
        <v>0.00293575064279139</v>
      </c>
      <c r="Y318" s="0" t="n">
        <f aca="false">IF(ISNUMBER(C318),INDEX(Scorecard!$D$5:$D$12,SUMPRODUCT(--(Scorecard!$G$5:$G$11&lt;C318))+1),Scorecard!$D$13)</f>
        <v>1.23750384304241</v>
      </c>
      <c r="Z318" s="0" t="n">
        <f aca="false">IF(ISNUMBER(D318),INDEX(Scorecard!$D$14:$D$17,SUMPRODUCT(--(Scorecard!$G$14:$G$16&lt;D318))+1),Scorecard!$D$18)</f>
        <v>0.128579646629417</v>
      </c>
      <c r="AA318" s="0" t="n">
        <f aca="false">IF(ISNUMBER(E318),INDEX(Scorecard!$D$19:$D$26,SUMPRODUCT(--(Scorecard!$G$19:$G$25&lt;E318))+1),Scorecard!$D$27)</f>
        <v>0.233621608745691</v>
      </c>
      <c r="AB318" s="0" t="n">
        <f aca="false">IF(ISNUMBER(F318),INDEX(Scorecard!$D$28:$D$35,SUMPRODUCT(--(Scorecard!$G$28:$G$34&lt;F318))+1),Scorecard!$D$36)</f>
        <v>-0.132616866359722</v>
      </c>
      <c r="AC318" s="0" t="n">
        <f aca="false">IF(ISNUMBER(H318),INDEX(Scorecard!$D$37:$D$44,SUMPRODUCT(--(Scorecard!$G$37:$G$43&lt;H318))+1),Scorecard!$D$45)</f>
        <v>-0.0679520129233634</v>
      </c>
      <c r="AD318" s="0" t="n">
        <f aca="false">IF(ISNUMBER(I318),INDEX(Scorecard!$D$46:$D$52,SUMPRODUCT(--(Scorecard!$G$46:$G$51&lt;I318))+1),Scorecard!$D$53)</f>
        <v>-0.048559051279741</v>
      </c>
      <c r="AE318" s="0" t="n">
        <f aca="false">IF(ISNUMBER(K318),INDEX(Scorecard!$D$54:$D$61,SUMPRODUCT(--(Scorecard!$G$54:$G$60&lt;K318))+1),Scorecard!$D$62)</f>
        <v>0.214429354789033</v>
      </c>
      <c r="AF318" s="0" t="n">
        <f aca="false">IF(ISNUMBER(L318),INDEX(Scorecard!$D$63:$D$68,SUMPRODUCT(--(Scorecard!$G$63:$G$67&lt;L318))+1),Scorecard!$D$69)</f>
        <v>-0.340582194386522</v>
      </c>
      <c r="AG318" s="0" t="n">
        <f aca="false">Inputs!$B$10+Scorecard!$J$5*Y318+Scorecard!$J$6*Z318+Scorecard!$J$7*AA318+Scorecard!$J$8*AB318+Scorecard!$J$9*AC318+Scorecard!$J$10*AD318+Scorecard!$J$11*AE318+Scorecard!$J$12*AF318</f>
        <v>-5.27911812079702</v>
      </c>
      <c r="AH318" s="0" t="n">
        <f aca="false">MIN(1-Inputs!$B$13,MAX(Inputs!$B$13,1/(1+EXP(-(Inputs!$B$11*AG318+Inputs!$B$12)))))</f>
        <v>0.00438761435732983</v>
      </c>
      <c r="AI318" s="0" t="n">
        <f aca="false">Inputs!$B$9-Inputs!$B$8*AG318</f>
        <v>639.446026867324</v>
      </c>
      <c r="AJ318" s="0" t="n">
        <f aca="false">RANK(AH318,$AH$5:$AH$2004,0)+COUNTIF($AH$4:AH317,AH318)</f>
        <v>1330</v>
      </c>
      <c r="AK318" s="0" t="n">
        <f aca="false">IF(AJ318&lt;=Deciles!$B$5*(Deciles!$B$4+1),INT((AJ318-1)/(Deciles!$B$4+1))+1,Deciles!$B$5+INT((AJ318-1-Deciles!$B$5*(Deciles!$B$4+1))/Deciles!$B$4)+1)</f>
        <v>7</v>
      </c>
    </row>
    <row r="319" customFormat="false" ht="15" hidden="false" customHeight="false" outlineLevel="0" collapsed="false">
      <c r="A319" s="0" t="n">
        <v>8867</v>
      </c>
      <c r="B319" s="0" t="s">
        <v>158</v>
      </c>
      <c r="C319" s="0" t="n">
        <v>755</v>
      </c>
      <c r="D319" s="0" t="n">
        <v>81.4333038330078</v>
      </c>
      <c r="E319" s="0" t="n">
        <v>61.3224411010742</v>
      </c>
      <c r="F319" s="0" t="n">
        <v>10</v>
      </c>
      <c r="G319" s="0" t="n">
        <v>3.90300011634827</v>
      </c>
      <c r="H319" s="0" t="n">
        <v>0.98633337020874</v>
      </c>
      <c r="I319" s="0" t="n">
        <v>50</v>
      </c>
      <c r="J319" s="0" t="n">
        <v>12.5763444900513</v>
      </c>
      <c r="K319" s="0" t="n">
        <v>6.73333311080933</v>
      </c>
      <c r="L319" s="0" t="n">
        <v>2.71025609970093</v>
      </c>
      <c r="M319" s="0" t="n">
        <v>0.529953420162201</v>
      </c>
      <c r="N319" s="0" t="n">
        <v>0</v>
      </c>
      <c r="O319" s="0" t="n">
        <v>0</v>
      </c>
      <c r="P319" s="0" t="s">
        <v>144</v>
      </c>
      <c r="Q319" s="0" t="s">
        <v>141</v>
      </c>
      <c r="R319" s="0" t="n">
        <v>1</v>
      </c>
      <c r="S319" s="0" t="s">
        <v>151</v>
      </c>
      <c r="T319" s="0" t="n">
        <v>0</v>
      </c>
      <c r="U319" s="0" t="n">
        <v>289625.72</v>
      </c>
      <c r="V319" s="0" t="n">
        <v>0.00415249727666378</v>
      </c>
      <c r="W319" s="0" t="n">
        <v>640.942993164063</v>
      </c>
      <c r="X319" s="0" t="n">
        <v>0.00170448131393641</v>
      </c>
      <c r="Y319" s="0" t="n">
        <f aca="false">IF(ISNUMBER(C319),INDEX(Scorecard!$D$5:$D$12,SUMPRODUCT(--(Scorecard!$G$5:$G$11&lt;C319))+1),Scorecard!$D$13)</f>
        <v>0.733188958177614</v>
      </c>
      <c r="Z319" s="0" t="n">
        <f aca="false">IF(ISNUMBER(D319),INDEX(Scorecard!$D$14:$D$17,SUMPRODUCT(--(Scorecard!$G$14:$G$16&lt;D319))+1),Scorecard!$D$18)</f>
        <v>0.0505355481560174</v>
      </c>
      <c r="AA319" s="0" t="n">
        <f aca="false">IF(ISNUMBER(E319),INDEX(Scorecard!$D$19:$D$26,SUMPRODUCT(--(Scorecard!$G$19:$G$25&lt;E319))+1),Scorecard!$D$27)</f>
        <v>0.233621608745691</v>
      </c>
      <c r="AB319" s="0" t="n">
        <f aca="false">IF(ISNUMBER(F319),INDEX(Scorecard!$D$28:$D$35,SUMPRODUCT(--(Scorecard!$G$28:$G$34&lt;F319))+1),Scorecard!$D$36)</f>
        <v>0.624829191519909</v>
      </c>
      <c r="AC319" s="0" t="n">
        <f aca="false">IF(ISNUMBER(H319),INDEX(Scorecard!$D$37:$D$44,SUMPRODUCT(--(Scorecard!$G$37:$G$43&lt;H319))+1),Scorecard!$D$45)</f>
        <v>-0.975503570149195</v>
      </c>
      <c r="AD319" s="0" t="n">
        <f aca="false">IF(ISNUMBER(I319),INDEX(Scorecard!$D$46:$D$52,SUMPRODUCT(--(Scorecard!$G$46:$G$51&lt;I319))+1),Scorecard!$D$53)</f>
        <v>0.818882373006414</v>
      </c>
      <c r="AE319" s="0" t="n">
        <f aca="false">IF(ISNUMBER(K319),INDEX(Scorecard!$D$54:$D$61,SUMPRODUCT(--(Scorecard!$G$54:$G$60&lt;K319))+1),Scorecard!$D$62)</f>
        <v>-0.357264871923982</v>
      </c>
      <c r="AF319" s="0" t="n">
        <f aca="false">IF(ISNUMBER(L319),INDEX(Scorecard!$D$63:$D$68,SUMPRODUCT(--(Scorecard!$G$63:$G$67&lt;L319))+1),Scorecard!$D$69)</f>
        <v>0.322484508656054</v>
      </c>
      <c r="AG319" s="0" t="n">
        <f aca="false">Inputs!$B$10+Scorecard!$J$5*Y319+Scorecard!$J$6*Z319+Scorecard!$J$7*AA319+Scorecard!$J$8*AB319+Scorecard!$J$9*AC319+Scorecard!$J$10*AD319+Scorecard!$J$11*AE319+Scorecard!$J$12*AF319</f>
        <v>-5.33099920096489</v>
      </c>
      <c r="AH319" s="0" t="n">
        <f aca="false">MIN(1-Inputs!$B$13,MAX(Inputs!$B$13,1/(1+EXP(-(Inputs!$B$11*AG319+Inputs!$B$12)))))</f>
        <v>0.00415249721202903</v>
      </c>
      <c r="AI319" s="0" t="n">
        <f aca="false">Inputs!$B$9-Inputs!$B$8*AG319</f>
        <v>640.942998408807</v>
      </c>
      <c r="AJ319" s="0" t="n">
        <f aca="false">RANK(AH319,$AH$5:$AH$2004,0)+COUNTIF($AH$4:AH318,AH319)</f>
        <v>1371</v>
      </c>
      <c r="AK319" s="0" t="n">
        <f aca="false">IF(AJ319&lt;=Deciles!$B$5*(Deciles!$B$4+1),INT((AJ319-1)/(Deciles!$B$4+1))+1,Deciles!$B$5+INT((AJ319-1-Deciles!$B$5*(Deciles!$B$4+1))/Deciles!$B$4)+1)</f>
        <v>7</v>
      </c>
    </row>
    <row r="320" customFormat="false" ht="15" hidden="false" customHeight="false" outlineLevel="0" collapsed="false">
      <c r="A320" s="0" t="n">
        <v>8899</v>
      </c>
      <c r="B320" s="0" t="s">
        <v>158</v>
      </c>
      <c r="C320" s="0" t="n">
        <v>753</v>
      </c>
      <c r="D320" s="0" t="n">
        <v>80</v>
      </c>
      <c r="E320" s="0" t="n">
        <v>57.8956756591797</v>
      </c>
      <c r="F320" s="0" t="n">
        <v>29</v>
      </c>
      <c r="G320" s="0" t="n">
        <v>3.83800005912781</v>
      </c>
      <c r="H320" s="0" t="n">
        <v>0.921333312988281</v>
      </c>
      <c r="I320" s="0" t="n">
        <v>77</v>
      </c>
      <c r="J320" s="0" t="n">
        <v>11.8807764053345</v>
      </c>
      <c r="K320" s="0" t="n">
        <v>6.63333320617676</v>
      </c>
      <c r="L320" s="0" t="n">
        <v>2.71025633811951</v>
      </c>
      <c r="M320" s="0" t="n">
        <v>0.285017788410187</v>
      </c>
      <c r="N320" s="0" t="n">
        <v>0</v>
      </c>
      <c r="O320" s="0" t="n">
        <v>0</v>
      </c>
      <c r="P320" s="0" t="s">
        <v>140</v>
      </c>
      <c r="Q320" s="0" t="s">
        <v>141</v>
      </c>
      <c r="R320" s="0" t="n">
        <v>2</v>
      </c>
      <c r="S320" s="0" t="s">
        <v>159</v>
      </c>
      <c r="T320" s="0" t="n">
        <v>0</v>
      </c>
      <c r="U320" s="0" t="n">
        <v>144462.72</v>
      </c>
      <c r="V320" s="0" t="n">
        <v>0.0070164306089282</v>
      </c>
      <c r="W320" s="0" t="n">
        <v>626.668701171875</v>
      </c>
      <c r="X320" s="0" t="n">
        <v>0.00356070743873715</v>
      </c>
      <c r="Y320" s="0" t="n">
        <f aca="false">IF(ISNUMBER(C320),INDEX(Scorecard!$D$5:$D$12,SUMPRODUCT(--(Scorecard!$G$5:$G$11&lt;C320))+1),Scorecard!$D$13)</f>
        <v>0.733188958177614</v>
      </c>
      <c r="Z320" s="0" t="n">
        <f aca="false">IF(ISNUMBER(D320),INDEX(Scorecard!$D$14:$D$17,SUMPRODUCT(--(Scorecard!$G$14:$G$16&lt;D320))+1),Scorecard!$D$18)</f>
        <v>0.0505355481560174</v>
      </c>
      <c r="AA320" s="0" t="n">
        <f aca="false">IF(ISNUMBER(E320),INDEX(Scorecard!$D$19:$D$26,SUMPRODUCT(--(Scorecard!$G$19:$G$25&lt;E320))+1),Scorecard!$D$27)</f>
        <v>0.285899340811827</v>
      </c>
      <c r="AB320" s="0" t="n">
        <f aca="false">IF(ISNUMBER(F320),INDEX(Scorecard!$D$28:$D$35,SUMPRODUCT(--(Scorecard!$G$28:$G$34&lt;F320))+1),Scorecard!$D$36)</f>
        <v>0.165097008946478</v>
      </c>
      <c r="AC320" s="0" t="n">
        <f aca="false">IF(ISNUMBER(H320),INDEX(Scorecard!$D$37:$D$44,SUMPRODUCT(--(Scorecard!$G$37:$G$43&lt;H320))+1),Scorecard!$D$45)</f>
        <v>-0.975503570149195</v>
      </c>
      <c r="AD320" s="0" t="n">
        <f aca="false">IF(ISNUMBER(I320),INDEX(Scorecard!$D$46:$D$52,SUMPRODUCT(--(Scorecard!$G$46:$G$51&lt;I320))+1),Scorecard!$D$53)</f>
        <v>0.818882373006414</v>
      </c>
      <c r="AE320" s="0" t="n">
        <f aca="false">IF(ISNUMBER(K320),INDEX(Scorecard!$D$54:$D$61,SUMPRODUCT(--(Scorecard!$G$54:$G$60&lt;K320))+1),Scorecard!$D$62)</f>
        <v>-0.357264871923982</v>
      </c>
      <c r="AF320" s="0" t="n">
        <f aca="false">IF(ISNUMBER(L320),INDEX(Scorecard!$D$63:$D$68,SUMPRODUCT(--(Scorecard!$G$63:$G$67&lt;L320))+1),Scorecard!$D$69)</f>
        <v>0.322484508656054</v>
      </c>
      <c r="AG320" s="0" t="n">
        <f aca="false">Inputs!$B$10+Scorecard!$J$5*Y320+Scorecard!$J$6*Z320+Scorecard!$J$7*AA320+Scorecard!$J$8*AB320+Scorecard!$J$9*AC320+Scorecard!$J$10*AD320+Scorecard!$J$11*AE320+Scorecard!$J$12*AF320</f>
        <v>-4.83628878851689</v>
      </c>
      <c r="AH320" s="0" t="n">
        <f aca="false">MIN(1-Inputs!$B$13,MAX(Inputs!$B$13,1/(1+EXP(-(Inputs!$B$11*AG320+Inputs!$B$12)))))</f>
        <v>0.00701643066676537</v>
      </c>
      <c r="AI320" s="0" t="n">
        <f aca="false">Inputs!$B$9-Inputs!$B$8*AG320</f>
        <v>626.66867323451</v>
      </c>
      <c r="AJ320" s="0" t="n">
        <f aca="false">RANK(AH320,$AH$5:$AH$2004,0)+COUNTIF($AH$4:AH319,AH320)</f>
        <v>1053</v>
      </c>
      <c r="AK320" s="0" t="n">
        <f aca="false">IF(AJ320&lt;=Deciles!$B$5*(Deciles!$B$4+1),INT((AJ320-1)/(Deciles!$B$4+1))+1,Deciles!$B$5+INT((AJ320-1-Deciles!$B$5*(Deciles!$B$4+1))/Deciles!$B$4)+1)</f>
        <v>6</v>
      </c>
    </row>
    <row r="321" customFormat="false" ht="15" hidden="false" customHeight="false" outlineLevel="0" collapsed="false">
      <c r="A321" s="0" t="n">
        <v>8932</v>
      </c>
      <c r="B321" s="0" t="s">
        <v>158</v>
      </c>
      <c r="C321" s="0" t="n">
        <v>755</v>
      </c>
      <c r="D321" s="0" t="n">
        <v>80</v>
      </c>
      <c r="E321" s="0" t="n">
        <v>78.2592468261719</v>
      </c>
      <c r="F321" s="0" t="n">
        <v>37</v>
      </c>
      <c r="G321" s="0" t="n">
        <v>3.83800005912781</v>
      </c>
      <c r="H321" s="0" t="n">
        <v>0.921333312988281</v>
      </c>
      <c r="I321" s="0" t="n">
        <v>11</v>
      </c>
      <c r="J321" s="0" t="n">
        <v>13.532940864563</v>
      </c>
      <c r="K321" s="0" t="n">
        <v>6.73333311080933</v>
      </c>
      <c r="L321" s="0" t="n">
        <v>2.71025609970093</v>
      </c>
      <c r="M321" s="0" t="n">
        <v>0.529953420162201</v>
      </c>
      <c r="N321" s="0" t="n">
        <v>0</v>
      </c>
      <c r="O321" s="0" t="n">
        <v>0</v>
      </c>
      <c r="P321" s="0" t="s">
        <v>146</v>
      </c>
      <c r="Q321" s="0" t="s">
        <v>141</v>
      </c>
      <c r="R321" s="0" t="n">
        <v>1</v>
      </c>
      <c r="S321" s="0" t="s">
        <v>151</v>
      </c>
      <c r="T321" s="0" t="n">
        <v>0</v>
      </c>
      <c r="U321" s="0" t="n">
        <v>753844.25</v>
      </c>
      <c r="V321" s="0" t="n">
        <v>0.0120703559368849</v>
      </c>
      <c r="W321" s="0" t="n">
        <v>611.848327636719</v>
      </c>
      <c r="X321" s="0" t="n">
        <v>0.00771402521058917</v>
      </c>
      <c r="Y321" s="0" t="n">
        <f aca="false">IF(ISNUMBER(C321),INDEX(Scorecard!$D$5:$D$12,SUMPRODUCT(--(Scorecard!$G$5:$G$11&lt;C321))+1),Scorecard!$D$13)</f>
        <v>0.733188958177614</v>
      </c>
      <c r="Z321" s="0" t="n">
        <f aca="false">IF(ISNUMBER(D321),INDEX(Scorecard!$D$14:$D$17,SUMPRODUCT(--(Scorecard!$G$14:$G$16&lt;D321))+1),Scorecard!$D$18)</f>
        <v>0.0505355481560174</v>
      </c>
      <c r="AA321" s="0" t="n">
        <f aca="false">IF(ISNUMBER(E321),INDEX(Scorecard!$D$19:$D$26,SUMPRODUCT(--(Scorecard!$G$19:$G$25&lt;E321))+1),Scorecard!$D$27)</f>
        <v>-0.0341578513653732</v>
      </c>
      <c r="AB321" s="0" t="n">
        <f aca="false">IF(ISNUMBER(F321),INDEX(Scorecard!$D$28:$D$35,SUMPRODUCT(--(Scorecard!$G$28:$G$34&lt;F321))+1),Scorecard!$D$36)</f>
        <v>-0.0008456427959252</v>
      </c>
      <c r="AC321" s="0" t="n">
        <f aca="false">IF(ISNUMBER(H321),INDEX(Scorecard!$D$37:$D$44,SUMPRODUCT(--(Scorecard!$G$37:$G$43&lt;H321))+1),Scorecard!$D$45)</f>
        <v>-0.975503570149195</v>
      </c>
      <c r="AD321" s="0" t="n">
        <f aca="false">IF(ISNUMBER(I321),INDEX(Scorecard!$D$46:$D$52,SUMPRODUCT(--(Scorecard!$G$46:$G$51&lt;I321))+1),Scorecard!$D$53)</f>
        <v>-0.114272400683245</v>
      </c>
      <c r="AE321" s="0" t="n">
        <f aca="false">IF(ISNUMBER(K321),INDEX(Scorecard!$D$54:$D$61,SUMPRODUCT(--(Scorecard!$G$54:$G$60&lt;K321))+1),Scorecard!$D$62)</f>
        <v>-0.357264871923982</v>
      </c>
      <c r="AF321" s="0" t="n">
        <f aca="false">IF(ISNUMBER(L321),INDEX(Scorecard!$D$63:$D$68,SUMPRODUCT(--(Scorecard!$G$63:$G$67&lt;L321))+1),Scorecard!$D$69)</f>
        <v>0.322484508656054</v>
      </c>
      <c r="AG321" s="0" t="n">
        <f aca="false">Inputs!$B$10+Scorecard!$J$5*Y321+Scorecard!$J$6*Z321+Scorecard!$J$7*AA321+Scorecard!$J$8*AB321+Scorecard!$J$9*AC321+Scorecard!$J$10*AD321+Scorecard!$J$11*AE321+Scorecard!$J$12*AF321</f>
        <v>-4.32265401915387</v>
      </c>
      <c r="AH321" s="0" t="n">
        <f aca="false">MIN(1-Inputs!$B$13,MAX(Inputs!$B$13,1/(1+EXP(-(Inputs!$B$11*AG321+Inputs!$B$12)))))</f>
        <v>0.012070356373106</v>
      </c>
      <c r="AI321" s="0" t="n">
        <f aca="false">Inputs!$B$9-Inputs!$B$8*AG321</f>
        <v>611.848306542746</v>
      </c>
      <c r="AJ321" s="0" t="n">
        <f aca="false">RANK(AH321,$AH$5:$AH$2004,0)+COUNTIF($AH$4:AH320,AH321)</f>
        <v>707</v>
      </c>
      <c r="AK321" s="0" t="n">
        <f aca="false">IF(AJ321&lt;=Deciles!$B$5*(Deciles!$B$4+1),INT((AJ321-1)/(Deciles!$B$4+1))+1,Deciles!$B$5+INT((AJ321-1-Deciles!$B$5*(Deciles!$B$4+1))/Deciles!$B$4)+1)</f>
        <v>4</v>
      </c>
    </row>
    <row r="322" customFormat="false" ht="15" hidden="false" customHeight="false" outlineLevel="0" collapsed="false">
      <c r="A322" s="0" t="n">
        <v>8987</v>
      </c>
      <c r="B322" s="0" t="s">
        <v>143</v>
      </c>
      <c r="C322" s="0" t="n">
        <v>752</v>
      </c>
      <c r="D322" s="0" t="n">
        <v>60.1189804077148</v>
      </c>
      <c r="E322" s="0" t="n">
        <v>52.5171165466309</v>
      </c>
      <c r="F322" s="0" t="n">
        <v>18</v>
      </c>
      <c r="G322" s="0" t="n">
        <v>4.74200010299683</v>
      </c>
      <c r="H322" s="0" t="n">
        <v>1.50866675376892</v>
      </c>
      <c r="I322" s="0" t="n">
        <v>33</v>
      </c>
      <c r="J322" s="0" t="n">
        <v>11.6592226028442</v>
      </c>
      <c r="K322" s="0" t="n">
        <v>8.8333330154419</v>
      </c>
      <c r="L322" s="0" t="n">
        <v>5.0717945098877</v>
      </c>
      <c r="M322" s="0" t="n">
        <v>1.74300384521484</v>
      </c>
      <c r="N322" s="0" t="n">
        <v>0</v>
      </c>
      <c r="O322" s="0" t="n">
        <v>0</v>
      </c>
      <c r="P322" s="0" t="s">
        <v>140</v>
      </c>
      <c r="Q322" s="0" t="s">
        <v>160</v>
      </c>
      <c r="R322" s="0" t="n">
        <v>2</v>
      </c>
      <c r="S322" s="0" t="s">
        <v>148</v>
      </c>
      <c r="T322" s="0" t="n">
        <v>0</v>
      </c>
      <c r="U322" s="0" t="n">
        <v>115753.984</v>
      </c>
      <c r="V322" s="0" t="n">
        <v>0.00435974402353168</v>
      </c>
      <c r="W322" s="0" t="n">
        <v>639.619262695313</v>
      </c>
      <c r="X322" s="0" t="n">
        <v>0.00378067861311138</v>
      </c>
      <c r="Y322" s="0" t="n">
        <f aca="false">IF(ISNUMBER(C322),INDEX(Scorecard!$D$5:$D$12,SUMPRODUCT(--(Scorecard!$G$5:$G$11&lt;C322))+1),Scorecard!$D$13)</f>
        <v>0.733188958177614</v>
      </c>
      <c r="Z322" s="0" t="n">
        <f aca="false">IF(ISNUMBER(D322),INDEX(Scorecard!$D$14:$D$17,SUMPRODUCT(--(Scorecard!$G$14:$G$16&lt;D322))+1),Scorecard!$D$18)</f>
        <v>0.248677243387958</v>
      </c>
      <c r="AA322" s="0" t="n">
        <f aca="false">IF(ISNUMBER(E322),INDEX(Scorecard!$D$19:$D$26,SUMPRODUCT(--(Scorecard!$G$19:$G$25&lt;E322))+1),Scorecard!$D$27)</f>
        <v>0.57899015159425</v>
      </c>
      <c r="AB322" s="0" t="n">
        <f aca="false">IF(ISNUMBER(F322),INDEX(Scorecard!$D$28:$D$35,SUMPRODUCT(--(Scorecard!$G$28:$G$34&lt;F322))+1),Scorecard!$D$36)</f>
        <v>0.624829191519909</v>
      </c>
      <c r="AC322" s="0" t="n">
        <f aca="false">IF(ISNUMBER(H322),INDEX(Scorecard!$D$37:$D$44,SUMPRODUCT(--(Scorecard!$G$37:$G$43&lt;H322))+1),Scorecard!$D$45)</f>
        <v>-0.975503570149195</v>
      </c>
      <c r="AD322" s="0" t="n">
        <f aca="false">IF(ISNUMBER(I322),INDEX(Scorecard!$D$46:$D$52,SUMPRODUCT(--(Scorecard!$G$46:$G$51&lt;I322))+1),Scorecard!$D$53)</f>
        <v>0.123869379412532</v>
      </c>
      <c r="AE322" s="0" t="n">
        <f aca="false">IF(ISNUMBER(K322),INDEX(Scorecard!$D$54:$D$61,SUMPRODUCT(--(Scorecard!$G$54:$G$60&lt;K322))+1),Scorecard!$D$62)</f>
        <v>-0.541917179454542</v>
      </c>
      <c r="AF322" s="0" t="n">
        <f aca="false">IF(ISNUMBER(L322),INDEX(Scorecard!$D$63:$D$68,SUMPRODUCT(--(Scorecard!$G$63:$G$67&lt;L322))+1),Scorecard!$D$69)</f>
        <v>0.322484508656054</v>
      </c>
      <c r="AG322" s="0" t="n">
        <f aca="false">Inputs!$B$10+Scorecard!$J$5*Y322+Scorecard!$J$6*Z322+Scorecard!$J$7*AA322+Scorecard!$J$8*AB322+Scorecard!$J$9*AC322+Scorecard!$J$10*AD322+Scorecard!$J$11*AE322+Scorecard!$J$12*AF322</f>
        <v>-5.28512142911048</v>
      </c>
      <c r="AH322" s="0" t="n">
        <f aca="false">MIN(1-Inputs!$B$13,MAX(Inputs!$B$13,1/(1+EXP(-(Inputs!$B$11*AG322+Inputs!$B$12)))))</f>
        <v>0.0043597440379502</v>
      </c>
      <c r="AI322" s="0" t="n">
        <f aca="false">Inputs!$B$9-Inputs!$B$8*AG322</f>
        <v>639.619245729979</v>
      </c>
      <c r="AJ322" s="0" t="n">
        <f aca="false">RANK(AH322,$AH$5:$AH$2004,0)+COUNTIF($AH$4:AH321,AH322)</f>
        <v>1336</v>
      </c>
      <c r="AK322" s="0" t="n">
        <f aca="false">IF(AJ322&lt;=Deciles!$B$5*(Deciles!$B$4+1),INT((AJ322-1)/(Deciles!$B$4+1))+1,Deciles!$B$5+INT((AJ322-1-Deciles!$B$5*(Deciles!$B$4+1))/Deciles!$B$4)+1)</f>
        <v>7</v>
      </c>
    </row>
    <row r="323" customFormat="false" ht="15" hidden="false" customHeight="false" outlineLevel="0" collapsed="false">
      <c r="A323" s="0" t="n">
        <v>9000</v>
      </c>
      <c r="B323" s="0" t="s">
        <v>155</v>
      </c>
      <c r="C323" s="0" t="n">
        <v>754</v>
      </c>
      <c r="D323" s="0" t="n">
        <v>80.2800827026367</v>
      </c>
      <c r="E323" s="0" t="n">
        <v>67.8751525878906</v>
      </c>
      <c r="F323" s="0" t="n">
        <v>22</v>
      </c>
      <c r="G323" s="0" t="n">
        <v>3.91799998283386</v>
      </c>
      <c r="H323" s="0" t="n">
        <v>-1.81533312797546</v>
      </c>
      <c r="I323" s="0" t="n">
        <v>35</v>
      </c>
      <c r="J323" s="0" t="n">
        <v>11.699782371521</v>
      </c>
      <c r="K323" s="0" t="n">
        <v>4.40833330154419</v>
      </c>
      <c r="L323" s="0" t="n">
        <v>-1.125</v>
      </c>
      <c r="M323" s="0" t="n">
        <v>6.02960968017578</v>
      </c>
      <c r="N323" s="0" t="n">
        <v>0</v>
      </c>
      <c r="O323" s="0" t="n">
        <v>0</v>
      </c>
      <c r="P323" s="0" t="s">
        <v>144</v>
      </c>
      <c r="Q323" s="0" t="s">
        <v>141</v>
      </c>
      <c r="R323" s="0" t="n">
        <v>2</v>
      </c>
      <c r="S323" s="0" t="s">
        <v>156</v>
      </c>
      <c r="T323" s="0" t="n">
        <v>0</v>
      </c>
      <c r="U323" s="0" t="n">
        <v>120545.484</v>
      </c>
      <c r="V323" s="0" t="n">
        <v>0.0026840555947274</v>
      </c>
      <c r="W323" s="0" t="n">
        <v>652.793151855469</v>
      </c>
      <c r="X323" s="0" t="n">
        <v>0.00244847196154296</v>
      </c>
      <c r="Y323" s="0" t="n">
        <f aca="false">IF(ISNUMBER(C323),INDEX(Scorecard!$D$5:$D$12,SUMPRODUCT(--(Scorecard!$G$5:$G$11&lt;C323))+1),Scorecard!$D$13)</f>
        <v>0.733188958177614</v>
      </c>
      <c r="Z323" s="0" t="n">
        <f aca="false">IF(ISNUMBER(D323),INDEX(Scorecard!$D$14:$D$17,SUMPRODUCT(--(Scorecard!$G$14:$G$16&lt;D323))+1),Scorecard!$D$18)</f>
        <v>0.0505355481560174</v>
      </c>
      <c r="AA323" s="0" t="n">
        <f aca="false">IF(ISNUMBER(E323),INDEX(Scorecard!$D$19:$D$26,SUMPRODUCT(--(Scorecard!$G$19:$G$25&lt;E323))+1),Scorecard!$D$27)</f>
        <v>0.0530843085177338</v>
      </c>
      <c r="AB323" s="0" t="n">
        <f aca="false">IF(ISNUMBER(F323),INDEX(Scorecard!$D$28:$D$35,SUMPRODUCT(--(Scorecard!$G$28:$G$34&lt;F323))+1),Scorecard!$D$36)</f>
        <v>0.624829191519909</v>
      </c>
      <c r="AC323" s="0" t="n">
        <f aca="false">IF(ISNUMBER(H323),INDEX(Scorecard!$D$37:$D$44,SUMPRODUCT(--(Scorecard!$G$37:$G$43&lt;H323))+1),Scorecard!$D$45)</f>
        <v>1.35057635045042</v>
      </c>
      <c r="AD323" s="0" t="n">
        <f aca="false">IF(ISNUMBER(I323),INDEX(Scorecard!$D$46:$D$52,SUMPRODUCT(--(Scorecard!$G$46:$G$51&lt;I323))+1),Scorecard!$D$53)</f>
        <v>0.123869379412532</v>
      </c>
      <c r="AE323" s="0" t="n">
        <f aca="false">IF(ISNUMBER(K323),INDEX(Scorecard!$D$54:$D$61,SUMPRODUCT(--(Scorecard!$G$54:$G$60&lt;K323))+1),Scorecard!$D$62)</f>
        <v>0.409483001259379</v>
      </c>
      <c r="AF323" s="0" t="n">
        <f aca="false">IF(ISNUMBER(L323),INDEX(Scorecard!$D$63:$D$68,SUMPRODUCT(--(Scorecard!$G$63:$G$67&lt;L323))+1),Scorecard!$D$69)</f>
        <v>-0.340582194386522</v>
      </c>
      <c r="AG323" s="0" t="n">
        <f aca="false">Inputs!$B$10+Scorecard!$J$5*Y323+Scorecard!$J$6*Z323+Scorecard!$J$7*AA323+Scorecard!$J$8*AB323+Scorecard!$J$9*AC323+Scorecard!$J$10*AD323+Scorecard!$J$11*AE323+Scorecard!$J$12*AF323</f>
        <v>-5.74169503670704</v>
      </c>
      <c r="AH323" s="0" t="n">
        <f aca="false">MIN(1-Inputs!$B$13,MAX(Inputs!$B$13,1/(1+EXP(-(Inputs!$B$11*AG323+Inputs!$B$12)))))</f>
        <v>0.00268405556740178</v>
      </c>
      <c r="AI323" s="0" t="n">
        <f aca="false">Inputs!$B$9-Inputs!$B$8*AG323</f>
        <v>652.793175319586</v>
      </c>
      <c r="AJ323" s="0" t="n">
        <f aca="false">RANK(AH323,$AH$5:$AH$2004,0)+COUNTIF($AH$4:AH322,AH323)</f>
        <v>1602</v>
      </c>
      <c r="AK323" s="0" t="n">
        <f aca="false">IF(AJ323&lt;=Deciles!$B$5*(Deciles!$B$4+1),INT((AJ323-1)/(Deciles!$B$4+1))+1,Deciles!$B$5+INT((AJ323-1-Deciles!$B$5*(Deciles!$B$4+1))/Deciles!$B$4)+1)</f>
        <v>9</v>
      </c>
    </row>
    <row r="324" customFormat="false" ht="15" hidden="false" customHeight="false" outlineLevel="0" collapsed="false">
      <c r="A324" s="0" t="n">
        <v>9002</v>
      </c>
      <c r="B324" s="0" t="s">
        <v>155</v>
      </c>
      <c r="C324" s="0" t="n">
        <v>773</v>
      </c>
      <c r="D324" s="0" t="n">
        <v>80</v>
      </c>
      <c r="E324" s="0" t="n">
        <v>69.4707183837891</v>
      </c>
      <c r="F324" s="0" t="n">
        <v>27</v>
      </c>
      <c r="G324" s="0" t="n">
        <v>3.33899998664856</v>
      </c>
      <c r="H324" s="0" t="n">
        <v>-2.39433312416077</v>
      </c>
      <c r="I324" s="0" t="n">
        <v>26</v>
      </c>
      <c r="J324" s="0" t="n">
        <v>12.7566633224487</v>
      </c>
      <c r="K324" s="0" t="n">
        <v>5.00833320617676</v>
      </c>
      <c r="L324" s="0" t="n">
        <v>-1.125</v>
      </c>
      <c r="M324" s="0" t="n">
        <v>6.2885799407959</v>
      </c>
      <c r="N324" s="0" t="n">
        <v>0</v>
      </c>
      <c r="O324" s="0" t="n">
        <v>0</v>
      </c>
      <c r="P324" s="0" t="s">
        <v>146</v>
      </c>
      <c r="Q324" s="0" t="s">
        <v>141</v>
      </c>
      <c r="R324" s="0" t="n">
        <v>1</v>
      </c>
      <c r="S324" s="0" t="s">
        <v>149</v>
      </c>
      <c r="T324" s="0" t="n">
        <v>0</v>
      </c>
      <c r="U324" s="0" t="n">
        <v>346855.53</v>
      </c>
      <c r="V324" s="0" t="n">
        <v>0.00322570954449475</v>
      </c>
      <c r="W324" s="0" t="n">
        <v>647.803405761719</v>
      </c>
      <c r="X324" s="0" t="n">
        <v>0.00384975061751902</v>
      </c>
      <c r="Y324" s="0" t="n">
        <f aca="false">IF(ISNUMBER(C324),INDEX(Scorecard!$D$5:$D$12,SUMPRODUCT(--(Scorecard!$G$5:$G$11&lt;C324))+1),Scorecard!$D$13)</f>
        <v>1.23750384304241</v>
      </c>
      <c r="Z324" s="0" t="n">
        <f aca="false">IF(ISNUMBER(D324),INDEX(Scorecard!$D$14:$D$17,SUMPRODUCT(--(Scorecard!$G$14:$G$16&lt;D324))+1),Scorecard!$D$18)</f>
        <v>0.0505355481560174</v>
      </c>
      <c r="AA324" s="0" t="n">
        <f aca="false">IF(ISNUMBER(E324),INDEX(Scorecard!$D$19:$D$26,SUMPRODUCT(--(Scorecard!$G$19:$G$25&lt;E324))+1),Scorecard!$D$27)</f>
        <v>0.0530843085177338</v>
      </c>
      <c r="AB324" s="0" t="n">
        <f aca="false">IF(ISNUMBER(F324),INDEX(Scorecard!$D$28:$D$35,SUMPRODUCT(--(Scorecard!$G$28:$G$34&lt;F324))+1),Scorecard!$D$36)</f>
        <v>0.165097008946478</v>
      </c>
      <c r="AC324" s="0" t="n">
        <f aca="false">IF(ISNUMBER(H324),INDEX(Scorecard!$D$37:$D$44,SUMPRODUCT(--(Scorecard!$G$37:$G$43&lt;H324))+1),Scorecard!$D$45)</f>
        <v>1.35057635045042</v>
      </c>
      <c r="AD324" s="0" t="n">
        <f aca="false">IF(ISNUMBER(I324),INDEX(Scorecard!$D$46:$D$52,SUMPRODUCT(--(Scorecard!$G$46:$G$51&lt;I324))+1),Scorecard!$D$53)</f>
        <v>0.123869379412532</v>
      </c>
      <c r="AE324" s="0" t="n">
        <f aca="false">IF(ISNUMBER(K324),INDEX(Scorecard!$D$54:$D$61,SUMPRODUCT(--(Scorecard!$G$54:$G$60&lt;K324))+1),Scorecard!$D$62)</f>
        <v>0.214429354789033</v>
      </c>
      <c r="AF324" s="0" t="n">
        <f aca="false">IF(ISNUMBER(L324),INDEX(Scorecard!$D$63:$D$68,SUMPRODUCT(--(Scorecard!$G$63:$G$67&lt;L324))+1),Scorecard!$D$69)</f>
        <v>-0.340582194386522</v>
      </c>
      <c r="AG324" s="0" t="n">
        <f aca="false">Inputs!$B$10+Scorecard!$J$5*Y324+Scorecard!$J$6*Z324+Scorecard!$J$7*AA324+Scorecard!$J$8*AB324+Scorecard!$J$9*AC324+Scorecard!$J$10*AD324+Scorecard!$J$11*AE324+Scorecard!$J$12*AF324</f>
        <v>-5.56876342241083</v>
      </c>
      <c r="AH324" s="0" t="n">
        <f aca="false">MIN(1-Inputs!$B$13,MAX(Inputs!$B$13,1/(1+EXP(-(Inputs!$B$11*AG324+Inputs!$B$12)))))</f>
        <v>0.00322570957229823</v>
      </c>
      <c r="AI324" s="0" t="n">
        <f aca="false">Inputs!$B$9-Inputs!$B$8*AG324</f>
        <v>647.803423672425</v>
      </c>
      <c r="AJ324" s="0" t="n">
        <f aca="false">RANK(AH324,$AH$5:$AH$2004,0)+COUNTIF($AH$4:AH323,AH324)</f>
        <v>1506</v>
      </c>
      <c r="AK324" s="0" t="n">
        <f aca="false">IF(AJ324&lt;=Deciles!$B$5*(Deciles!$B$4+1),INT((AJ324-1)/(Deciles!$B$4+1))+1,Deciles!$B$5+INT((AJ324-1-Deciles!$B$5*(Deciles!$B$4+1))/Deciles!$B$4)+1)</f>
        <v>8</v>
      </c>
    </row>
    <row r="325" customFormat="false" ht="15" hidden="false" customHeight="false" outlineLevel="0" collapsed="false">
      <c r="A325" s="0" t="n">
        <v>9063</v>
      </c>
      <c r="B325" s="0" t="s">
        <v>158</v>
      </c>
      <c r="C325" s="0" t="n">
        <v>804</v>
      </c>
      <c r="D325" s="0" t="n">
        <v>72.2262725830078</v>
      </c>
      <c r="E325" s="0" t="n">
        <v>51.5079383850098</v>
      </c>
      <c r="F325" s="0" t="n">
        <v>33</v>
      </c>
      <c r="G325" s="0" t="n">
        <v>4.39900016784668</v>
      </c>
      <c r="H325" s="0" t="n">
        <v>1.48233342170715</v>
      </c>
      <c r="I325" s="0" t="n">
        <v>60</v>
      </c>
      <c r="J325" s="0" t="n">
        <v>12.527440071106</v>
      </c>
      <c r="K325" s="0" t="n">
        <v>7.13333320617676</v>
      </c>
      <c r="L325" s="0" t="n">
        <v>2.71025609970093</v>
      </c>
      <c r="M325" s="0" t="n">
        <v>0.509527981281281</v>
      </c>
      <c r="N325" s="0" t="n">
        <v>0</v>
      </c>
      <c r="O325" s="0" t="n">
        <v>0</v>
      </c>
      <c r="P325" s="0" t="s">
        <v>144</v>
      </c>
      <c r="Q325" s="0" t="s">
        <v>141</v>
      </c>
      <c r="R325" s="0" t="n">
        <v>2</v>
      </c>
      <c r="S325" s="0" t="s">
        <v>149</v>
      </c>
      <c r="T325" s="0" t="n">
        <v>0</v>
      </c>
      <c r="U325" s="0" t="n">
        <v>275802.5</v>
      </c>
      <c r="V325" s="0" t="n">
        <v>0.00181310961488634</v>
      </c>
      <c r="W325" s="0" t="n">
        <v>663.433715820313</v>
      </c>
      <c r="X325" s="0" t="n">
        <v>0.00186915462836623</v>
      </c>
      <c r="Y325" s="0" t="n">
        <f aca="false">IF(ISNUMBER(C325),INDEX(Scorecard!$D$5:$D$12,SUMPRODUCT(--(Scorecard!$G$5:$G$11&lt;C325))+1),Scorecard!$D$13)</f>
        <v>2.19112706886128</v>
      </c>
      <c r="Z325" s="0" t="n">
        <f aca="false">IF(ISNUMBER(D325),INDEX(Scorecard!$D$14:$D$17,SUMPRODUCT(--(Scorecard!$G$14:$G$16&lt;D325))+1),Scorecard!$D$18)</f>
        <v>0.128579646629417</v>
      </c>
      <c r="AA325" s="0" t="n">
        <f aca="false">IF(ISNUMBER(E325),INDEX(Scorecard!$D$19:$D$26,SUMPRODUCT(--(Scorecard!$G$19:$G$25&lt;E325))+1),Scorecard!$D$27)</f>
        <v>0.57899015159425</v>
      </c>
      <c r="AB325" s="0" t="n">
        <f aca="false">IF(ISNUMBER(F325),INDEX(Scorecard!$D$28:$D$35,SUMPRODUCT(--(Scorecard!$G$28:$G$34&lt;F325))+1),Scorecard!$D$36)</f>
        <v>-0.0008456427959252</v>
      </c>
      <c r="AC325" s="0" t="n">
        <f aca="false">IF(ISNUMBER(H325),INDEX(Scorecard!$D$37:$D$44,SUMPRODUCT(--(Scorecard!$G$37:$G$43&lt;H325))+1),Scorecard!$D$45)</f>
        <v>-0.975503570149195</v>
      </c>
      <c r="AD325" s="0" t="n">
        <f aca="false">IF(ISNUMBER(I325),INDEX(Scorecard!$D$46:$D$52,SUMPRODUCT(--(Scorecard!$G$46:$G$51&lt;I325))+1),Scorecard!$D$53)</f>
        <v>0.818882373006414</v>
      </c>
      <c r="AE325" s="0" t="n">
        <f aca="false">IF(ISNUMBER(K325),INDEX(Scorecard!$D$54:$D$61,SUMPRODUCT(--(Scorecard!$G$54:$G$60&lt;K325))+1),Scorecard!$D$62)</f>
        <v>-0.541917179454542</v>
      </c>
      <c r="AF325" s="0" t="n">
        <f aca="false">IF(ISNUMBER(L325),INDEX(Scorecard!$D$63:$D$68,SUMPRODUCT(--(Scorecard!$G$63:$G$67&lt;L325))+1),Scorecard!$D$69)</f>
        <v>0.322484508656054</v>
      </c>
      <c r="AG325" s="0" t="n">
        <f aca="false">Inputs!$B$10+Scorecard!$J$5*Y325+Scorecard!$J$6*Z325+Scorecard!$J$7*AA325+Scorecard!$J$8*AB325+Scorecard!$J$9*AC325+Scorecard!$J$10*AD325+Scorecard!$J$11*AE325+Scorecard!$J$12*AF325</f>
        <v>-6.11046717588094</v>
      </c>
      <c r="AH325" s="0" t="n">
        <f aca="false">MIN(1-Inputs!$B$13,MAX(Inputs!$B$13,1/(1+EXP(-(Inputs!$B$11*AG325+Inputs!$B$12)))))</f>
        <v>0.00181310967204776</v>
      </c>
      <c r="AI325" s="0" t="n">
        <f aca="false">Inputs!$B$9-Inputs!$B$8*AG325</f>
        <v>663.43369004767</v>
      </c>
      <c r="AJ325" s="0" t="n">
        <f aca="false">RANK(AH325,$AH$5:$AH$2004,0)+COUNTIF($AH$4:AH324,AH325)</f>
        <v>1733</v>
      </c>
      <c r="AK325" s="0" t="n">
        <f aca="false">IF(AJ325&lt;=Deciles!$B$5*(Deciles!$B$4+1),INT((AJ325-1)/(Deciles!$B$4+1))+1,Deciles!$B$5+INT((AJ325-1-Deciles!$B$5*(Deciles!$B$4+1))/Deciles!$B$4)+1)</f>
        <v>9</v>
      </c>
    </row>
    <row r="326" customFormat="false" ht="15" hidden="false" customHeight="false" outlineLevel="0" collapsed="false">
      <c r="A326" s="0" t="n">
        <v>9119</v>
      </c>
      <c r="B326" s="0" t="s">
        <v>157</v>
      </c>
      <c r="C326" s="0" t="n">
        <v>680</v>
      </c>
      <c r="D326" s="0" t="n">
        <v>80</v>
      </c>
      <c r="E326" s="0" t="n">
        <v>69.58642578125</v>
      </c>
      <c r="F326" s="0" t="n">
        <v>31</v>
      </c>
      <c r="G326" s="0" t="n">
        <v>4.49300003051758</v>
      </c>
      <c r="H326" s="0" t="n">
        <v>0.609666585922241</v>
      </c>
      <c r="I326" s="0" t="n">
        <v>23</v>
      </c>
      <c r="J326" s="0" t="n">
        <v>12.4348478317261</v>
      </c>
      <c r="K326" s="0" t="n">
        <v>3.82307696342468</v>
      </c>
      <c r="L326" s="0" t="n">
        <v>-0.276922941207886</v>
      </c>
      <c r="M326" s="0" t="n">
        <v>5.51355028152466</v>
      </c>
      <c r="N326" s="0" t="n">
        <v>0</v>
      </c>
      <c r="O326" s="0" t="n">
        <v>0</v>
      </c>
      <c r="P326" s="0" t="s">
        <v>146</v>
      </c>
      <c r="Q326" s="0" t="s">
        <v>141</v>
      </c>
      <c r="R326" s="0" t="n">
        <v>2</v>
      </c>
      <c r="S326" s="0" t="s">
        <v>156</v>
      </c>
      <c r="T326" s="0" t="n">
        <v>0</v>
      </c>
      <c r="U326" s="0" t="n">
        <v>251411.86</v>
      </c>
      <c r="V326" s="0" t="n">
        <v>0.0248717814683914</v>
      </c>
      <c r="W326" s="0" t="n">
        <v>591.928405761719</v>
      </c>
      <c r="X326" s="0" t="n">
        <v>0.0315659306943417</v>
      </c>
      <c r="Y326" s="0" t="n">
        <f aca="false">IF(ISNUMBER(C326),INDEX(Scorecard!$D$5:$D$12,SUMPRODUCT(--(Scorecard!$G$5:$G$11&lt;C326))+1),Scorecard!$D$13)</f>
        <v>-0.869677851527538</v>
      </c>
      <c r="Z326" s="0" t="n">
        <f aca="false">IF(ISNUMBER(D326),INDEX(Scorecard!$D$14:$D$17,SUMPRODUCT(--(Scorecard!$G$14:$G$16&lt;D326))+1),Scorecard!$D$18)</f>
        <v>0.0505355481560174</v>
      </c>
      <c r="AA326" s="0" t="n">
        <f aca="false">IF(ISNUMBER(E326),INDEX(Scorecard!$D$19:$D$26,SUMPRODUCT(--(Scorecard!$G$19:$G$25&lt;E326))+1),Scorecard!$D$27)</f>
        <v>0.0530843085177338</v>
      </c>
      <c r="AB326" s="0" t="n">
        <f aca="false">IF(ISNUMBER(F326),INDEX(Scorecard!$D$28:$D$35,SUMPRODUCT(--(Scorecard!$G$28:$G$34&lt;F326))+1),Scorecard!$D$36)</f>
        <v>0.126913191054783</v>
      </c>
      <c r="AC326" s="0" t="n">
        <f aca="false">IF(ISNUMBER(H326),INDEX(Scorecard!$D$37:$D$44,SUMPRODUCT(--(Scorecard!$G$37:$G$43&lt;H326))+1),Scorecard!$D$45)</f>
        <v>-0.271229676926091</v>
      </c>
      <c r="AD326" s="0" t="n">
        <f aca="false">IF(ISNUMBER(I326),INDEX(Scorecard!$D$46:$D$52,SUMPRODUCT(--(Scorecard!$G$46:$G$51&lt;I326))+1),Scorecard!$D$53)</f>
        <v>-0.048559051279741</v>
      </c>
      <c r="AE326" s="0" t="n">
        <f aca="false">IF(ISNUMBER(K326),INDEX(Scorecard!$D$54:$D$61,SUMPRODUCT(--(Scorecard!$G$54:$G$60&lt;K326))+1),Scorecard!$D$62)</f>
        <v>0.489050497890326</v>
      </c>
      <c r="AF326" s="0" t="n">
        <f aca="false">IF(ISNUMBER(L326),INDEX(Scorecard!$D$63:$D$68,SUMPRODUCT(--(Scorecard!$G$63:$G$67&lt;L326))+1),Scorecard!$D$69)</f>
        <v>0.322484508656054</v>
      </c>
      <c r="AG326" s="0" t="n">
        <f aca="false">Inputs!$B$10+Scorecard!$J$5*Y326+Scorecard!$J$6*Z326+Scorecard!$J$7*AA326+Scorecard!$J$8*AB326+Scorecard!$J$9*AC326+Scorecard!$J$10*AD326+Scorecard!$J$11*AE326+Scorecard!$J$12*AF326</f>
        <v>-3.63228323470886</v>
      </c>
      <c r="AH326" s="0" t="n">
        <f aca="false">MIN(1-Inputs!$B$13,MAX(Inputs!$B$13,1/(1+EXP(-(Inputs!$B$11*AG326+Inputs!$B$12)))))</f>
        <v>0.0248717809713656</v>
      </c>
      <c r="AI326" s="0" t="n">
        <f aca="false">Inputs!$B$9-Inputs!$B$8*AG326</f>
        <v>591.928416400877</v>
      </c>
      <c r="AJ326" s="0" t="n">
        <f aca="false">RANK(AH326,$AH$5:$AH$2004,0)+COUNTIF($AH$4:AH325,AH326)</f>
        <v>390</v>
      </c>
      <c r="AK326" s="0" t="n">
        <f aca="false">IF(AJ326&lt;=Deciles!$B$5*(Deciles!$B$4+1),INT((AJ326-1)/(Deciles!$B$4+1))+1,Deciles!$B$5+INT((AJ326-1-Deciles!$B$5*(Deciles!$B$4+1))/Deciles!$B$4)+1)</f>
        <v>2</v>
      </c>
    </row>
    <row r="327" customFormat="false" ht="15" hidden="false" customHeight="false" outlineLevel="0" collapsed="false">
      <c r="A327" s="0" t="n">
        <v>9148</v>
      </c>
      <c r="B327" s="0" t="s">
        <v>143</v>
      </c>
      <c r="C327" s="0" t="n">
        <v>771</v>
      </c>
      <c r="D327" s="0" t="n">
        <v>68.7447662353516</v>
      </c>
      <c r="E327" s="0" t="n">
        <v>45.2868194580078</v>
      </c>
      <c r="F327" s="0" t="n">
        <v>41</v>
      </c>
      <c r="G327" s="0" t="n">
        <v>4.68100023269653</v>
      </c>
      <c r="H327" s="0" t="n">
        <v>1.44766688346863</v>
      </c>
      <c r="I327" s="0" t="n">
        <v>90</v>
      </c>
      <c r="J327" s="0" t="n">
        <v>12.4408912658691</v>
      </c>
      <c r="K327" s="0" t="n">
        <v>9.3333330154419</v>
      </c>
      <c r="L327" s="0" t="n">
        <v>5.0717945098877</v>
      </c>
      <c r="M327" s="0" t="n">
        <v>1.63963341712952</v>
      </c>
      <c r="N327" s="0" t="n">
        <v>0</v>
      </c>
      <c r="O327" s="0" t="n">
        <v>0</v>
      </c>
      <c r="P327" s="0" t="s">
        <v>140</v>
      </c>
      <c r="Q327" s="0" t="s">
        <v>141</v>
      </c>
      <c r="R327" s="0" t="n">
        <v>2</v>
      </c>
      <c r="S327" s="0" t="s">
        <v>162</v>
      </c>
      <c r="T327" s="0" t="n">
        <v>0</v>
      </c>
      <c r="U327" s="0" t="n">
        <v>252935.77</v>
      </c>
      <c r="V327" s="0" t="n">
        <v>0.00580800184980035</v>
      </c>
      <c r="W327" s="0" t="n">
        <v>631.817199707031</v>
      </c>
      <c r="X327" s="0" t="n">
        <v>0.0055188424885273</v>
      </c>
      <c r="Y327" s="0" t="n">
        <f aca="false">IF(ISNUMBER(C327),INDEX(Scorecard!$D$5:$D$12,SUMPRODUCT(--(Scorecard!$G$5:$G$11&lt;C327))+1),Scorecard!$D$13)</f>
        <v>1.23750384304241</v>
      </c>
      <c r="Z327" s="0" t="n">
        <f aca="false">IF(ISNUMBER(D327),INDEX(Scorecard!$D$14:$D$17,SUMPRODUCT(--(Scorecard!$G$14:$G$16&lt;D327))+1),Scorecard!$D$18)</f>
        <v>0.128579646629417</v>
      </c>
      <c r="AA327" s="0" t="n">
        <f aca="false">IF(ISNUMBER(E327),INDEX(Scorecard!$D$19:$D$26,SUMPRODUCT(--(Scorecard!$G$19:$G$25&lt;E327))+1),Scorecard!$D$27)</f>
        <v>0.57899015159425</v>
      </c>
      <c r="AB327" s="0" t="n">
        <f aca="false">IF(ISNUMBER(F327),INDEX(Scorecard!$D$28:$D$35,SUMPRODUCT(--(Scorecard!$G$28:$G$34&lt;F327))+1),Scorecard!$D$36)</f>
        <v>-0.132616866359722</v>
      </c>
      <c r="AC327" s="0" t="n">
        <f aca="false">IF(ISNUMBER(H327),INDEX(Scorecard!$D$37:$D$44,SUMPRODUCT(--(Scorecard!$G$37:$G$43&lt;H327))+1),Scorecard!$D$45)</f>
        <v>-0.975503570149195</v>
      </c>
      <c r="AD327" s="0" t="n">
        <f aca="false">IF(ISNUMBER(I327),INDEX(Scorecard!$D$46:$D$52,SUMPRODUCT(--(Scorecard!$G$46:$G$51&lt;I327))+1),Scorecard!$D$53)</f>
        <v>0.818882373006414</v>
      </c>
      <c r="AE327" s="0" t="n">
        <f aca="false">IF(ISNUMBER(K327),INDEX(Scorecard!$D$54:$D$61,SUMPRODUCT(--(Scorecard!$G$54:$G$60&lt;K327))+1),Scorecard!$D$62)</f>
        <v>-0.541917179454542</v>
      </c>
      <c r="AF327" s="0" t="n">
        <f aca="false">IF(ISNUMBER(L327),INDEX(Scorecard!$D$63:$D$68,SUMPRODUCT(--(Scorecard!$G$63:$G$67&lt;L327))+1),Scorecard!$D$69)</f>
        <v>0.322484508656054</v>
      </c>
      <c r="AG327" s="0" t="n">
        <f aca="false">Inputs!$B$10+Scorecard!$J$5*Y327+Scorecard!$J$6*Z327+Scorecard!$J$7*AA327+Scorecard!$J$8*AB327+Scorecard!$J$9*AC327+Scorecard!$J$10*AD327+Scorecard!$J$11*AE327+Scorecard!$J$12*AF327</f>
        <v>-5.01472351272784</v>
      </c>
      <c r="AH327" s="0" t="n">
        <f aca="false">MIN(1-Inputs!$B$13,MAX(Inputs!$B$13,1/(1+EXP(-(Inputs!$B$11*AG327+Inputs!$B$12)))))</f>
        <v>0.00580800162793302</v>
      </c>
      <c r="AI327" s="0" t="n">
        <f aca="false">Inputs!$B$9-Inputs!$B$8*AG327</f>
        <v>631.81721106934</v>
      </c>
      <c r="AJ327" s="0" t="n">
        <f aca="false">RANK(AH327,$AH$5:$AH$2004,0)+COUNTIF($AH$4:AH326,AH327)</f>
        <v>1159</v>
      </c>
      <c r="AK327" s="0" t="n">
        <f aca="false">IF(AJ327&lt;=Deciles!$B$5*(Deciles!$B$4+1),INT((AJ327-1)/(Deciles!$B$4+1))+1,Deciles!$B$5+INT((AJ327-1-Deciles!$B$5*(Deciles!$B$4+1))/Deciles!$B$4)+1)</f>
        <v>6</v>
      </c>
    </row>
    <row r="328" customFormat="false" ht="15" hidden="false" customHeight="false" outlineLevel="0" collapsed="false">
      <c r="A328" s="0" t="n">
        <v>9170</v>
      </c>
      <c r="B328" s="0" t="s">
        <v>152</v>
      </c>
      <c r="C328" s="0" t="n">
        <v>674</v>
      </c>
      <c r="D328" s="0" t="n">
        <v>80.7504272460938</v>
      </c>
      <c r="E328" s="0" t="n">
        <v>52.1924285888672</v>
      </c>
      <c r="F328" s="0" t="n">
        <v>40</v>
      </c>
      <c r="G328" s="0" t="n">
        <v>4.37099981307983</v>
      </c>
      <c r="H328" s="0" t="n">
        <v>-2.06233358383179</v>
      </c>
      <c r="I328" s="0" t="n">
        <v>74</v>
      </c>
      <c r="J328" s="0" t="n">
        <v>12.1465358734131</v>
      </c>
      <c r="K328" s="0" t="n">
        <v>4.80000019073486</v>
      </c>
      <c r="L328" s="0" t="n">
        <v>-0.458333015441895</v>
      </c>
      <c r="M328" s="0" t="n">
        <v>6.28858137130737</v>
      </c>
      <c r="N328" s="0" t="n">
        <v>1</v>
      </c>
      <c r="O328" s="0" t="n">
        <v>0</v>
      </c>
      <c r="P328" s="0" t="s">
        <v>144</v>
      </c>
      <c r="Q328" s="0" t="s">
        <v>141</v>
      </c>
      <c r="R328" s="0" t="n">
        <v>1</v>
      </c>
      <c r="S328" s="0" t="s">
        <v>149</v>
      </c>
      <c r="T328" s="0" t="n">
        <v>0</v>
      </c>
      <c r="U328" s="0" t="n">
        <v>188440.25</v>
      </c>
      <c r="V328" s="0" t="n">
        <v>0.0642648637294769</v>
      </c>
      <c r="W328" s="0" t="n">
        <v>565.120910644531</v>
      </c>
      <c r="X328" s="0" t="n">
        <v>0.0277256835252047</v>
      </c>
      <c r="Y328" s="0" t="n">
        <f aca="false">IF(ISNUMBER(C328),INDEX(Scorecard!$D$5:$D$12,SUMPRODUCT(--(Scorecard!$G$5:$G$11&lt;C328))+1),Scorecard!$D$13)</f>
        <v>-1.88220980528339</v>
      </c>
      <c r="Z328" s="0" t="n">
        <f aca="false">IF(ISNUMBER(D328),INDEX(Scorecard!$D$14:$D$17,SUMPRODUCT(--(Scorecard!$G$14:$G$16&lt;D328))+1),Scorecard!$D$18)</f>
        <v>0.0505355481560174</v>
      </c>
      <c r="AA328" s="0" t="n">
        <f aca="false">IF(ISNUMBER(E328),INDEX(Scorecard!$D$19:$D$26,SUMPRODUCT(--(Scorecard!$G$19:$G$25&lt;E328))+1),Scorecard!$D$27)</f>
        <v>0.57899015159425</v>
      </c>
      <c r="AB328" s="0" t="n">
        <f aca="false">IF(ISNUMBER(F328),INDEX(Scorecard!$D$28:$D$35,SUMPRODUCT(--(Scorecard!$G$28:$G$34&lt;F328))+1),Scorecard!$D$36)</f>
        <v>-0.132616866359722</v>
      </c>
      <c r="AC328" s="0" t="n">
        <f aca="false">IF(ISNUMBER(H328),INDEX(Scorecard!$D$37:$D$44,SUMPRODUCT(--(Scorecard!$G$37:$G$43&lt;H328))+1),Scorecard!$D$45)</f>
        <v>1.35057635045042</v>
      </c>
      <c r="AD328" s="0" t="n">
        <f aca="false">IF(ISNUMBER(I328),INDEX(Scorecard!$D$46:$D$52,SUMPRODUCT(--(Scorecard!$G$46:$G$51&lt;I328))+1),Scorecard!$D$53)</f>
        <v>0.818882373006414</v>
      </c>
      <c r="AE328" s="0" t="n">
        <f aca="false">IF(ISNUMBER(K328),INDEX(Scorecard!$D$54:$D$61,SUMPRODUCT(--(Scorecard!$G$54:$G$60&lt;K328))+1),Scorecard!$D$62)</f>
        <v>0.409483001259379</v>
      </c>
      <c r="AF328" s="0" t="n">
        <f aca="false">IF(ISNUMBER(L328),INDEX(Scorecard!$D$63:$D$68,SUMPRODUCT(--(Scorecard!$G$63:$G$67&lt;L328))+1),Scorecard!$D$69)</f>
        <v>0.322484508656054</v>
      </c>
      <c r="AG328" s="0" t="n">
        <f aca="false">Inputs!$B$10+Scorecard!$J$5*Y328+Scorecard!$J$6*Z328+Scorecard!$J$7*AA328+Scorecard!$J$8*AB328+Scorecard!$J$9*AC328+Scorecard!$J$10*AD328+Scorecard!$J$11*AE328+Scorecard!$J$12*AF328</f>
        <v>-2.70320584351182</v>
      </c>
      <c r="AH328" s="0" t="n">
        <f aca="false">MIN(1-Inputs!$B$13,MAX(Inputs!$B$13,1/(1+EXP(-(Inputs!$B$11*AG328+Inputs!$B$12)))))</f>
        <v>0.0642648642039591</v>
      </c>
      <c r="AI328" s="0" t="n">
        <f aca="false">Inputs!$B$9-Inputs!$B$8*AG328</f>
        <v>565.120909503237</v>
      </c>
      <c r="AJ328" s="0" t="n">
        <f aca="false">RANK(AH328,$AH$5:$AH$2004,0)+COUNTIF($AH$4:AH327,AH328)</f>
        <v>103</v>
      </c>
      <c r="AK328" s="0" t="n">
        <f aca="false">IF(AJ328&lt;=Deciles!$B$5*(Deciles!$B$4+1),INT((AJ328-1)/(Deciles!$B$4+1))+1,Deciles!$B$5+INT((AJ328-1-Deciles!$B$5*(Deciles!$B$4+1))/Deciles!$B$4)+1)</f>
        <v>1</v>
      </c>
    </row>
    <row r="329" customFormat="false" ht="15" hidden="false" customHeight="false" outlineLevel="0" collapsed="false">
      <c r="A329" s="0" t="n">
        <v>9178</v>
      </c>
      <c r="B329" s="0" t="s">
        <v>139</v>
      </c>
      <c r="C329" s="0" t="n">
        <v>761</v>
      </c>
      <c r="D329" s="0" t="n">
        <v>61.9888725280762</v>
      </c>
      <c r="E329" s="0" t="n">
        <v>60.4658012390137</v>
      </c>
      <c r="F329" s="0" t="n">
        <v>37</v>
      </c>
      <c r="G329" s="0" t="n">
        <v>3.03200006484985</v>
      </c>
      <c r="H329" s="0" t="n">
        <v>0.0153334140777588</v>
      </c>
      <c r="I329" s="0" t="n">
        <v>5</v>
      </c>
      <c r="J329" s="0" t="n">
        <v>13.0882701873779</v>
      </c>
      <c r="K329" s="0" t="n">
        <v>5.83333349227905</v>
      </c>
      <c r="L329" s="0" t="n">
        <v>-3.49999952316284</v>
      </c>
      <c r="M329" s="0" t="n">
        <v>2.30299806594849</v>
      </c>
      <c r="N329" s="0" t="n">
        <v>0</v>
      </c>
      <c r="O329" s="0" t="n">
        <v>0</v>
      </c>
      <c r="P329" s="0" t="s">
        <v>144</v>
      </c>
      <c r="Q329" s="0" t="s">
        <v>141</v>
      </c>
      <c r="R329" s="0" t="n">
        <v>1</v>
      </c>
      <c r="S329" s="0" t="s">
        <v>162</v>
      </c>
      <c r="T329" s="0" t="n">
        <v>0</v>
      </c>
      <c r="U329" s="0" t="n">
        <v>483240.62</v>
      </c>
      <c r="V329" s="0" t="n">
        <v>0.00699854595586658</v>
      </c>
      <c r="W329" s="0" t="n">
        <v>626.738220214844</v>
      </c>
      <c r="X329" s="0" t="n">
        <v>0.00748875131830573</v>
      </c>
      <c r="Y329" s="0" t="n">
        <f aca="false">IF(ISNUMBER(C329),INDEX(Scorecard!$D$5:$D$12,SUMPRODUCT(--(Scorecard!$G$5:$G$11&lt;C329))+1),Scorecard!$D$13)</f>
        <v>0.733188958177614</v>
      </c>
      <c r="Z329" s="0" t="n">
        <f aca="false">IF(ISNUMBER(D329),INDEX(Scorecard!$D$14:$D$17,SUMPRODUCT(--(Scorecard!$G$14:$G$16&lt;D329))+1),Scorecard!$D$18)</f>
        <v>0.248677243387958</v>
      </c>
      <c r="AA329" s="0" t="n">
        <f aca="false">IF(ISNUMBER(E329),INDEX(Scorecard!$D$19:$D$26,SUMPRODUCT(--(Scorecard!$G$19:$G$25&lt;E329))+1),Scorecard!$D$27)</f>
        <v>0.267179331770092</v>
      </c>
      <c r="AB329" s="0" t="n">
        <f aca="false">IF(ISNUMBER(F329),INDEX(Scorecard!$D$28:$D$35,SUMPRODUCT(--(Scorecard!$G$28:$G$34&lt;F329))+1),Scorecard!$D$36)</f>
        <v>-0.0008456427959252</v>
      </c>
      <c r="AC329" s="0" t="n">
        <f aca="false">IF(ISNUMBER(H329),INDEX(Scorecard!$D$37:$D$44,SUMPRODUCT(--(Scorecard!$G$37:$G$43&lt;H329))+1),Scorecard!$D$45)</f>
        <v>0.330501541082344</v>
      </c>
      <c r="AD329" s="0" t="n">
        <f aca="false">IF(ISNUMBER(I329),INDEX(Scorecard!$D$46:$D$52,SUMPRODUCT(--(Scorecard!$G$46:$G$51&lt;I329))+1),Scorecard!$D$53)</f>
        <v>-0.161534840507194</v>
      </c>
      <c r="AE329" s="0" t="n">
        <f aca="false">IF(ISNUMBER(K329),INDEX(Scorecard!$D$54:$D$61,SUMPRODUCT(--(Scorecard!$G$54:$G$60&lt;K329))+1),Scorecard!$D$62)</f>
        <v>0.0151758992857273</v>
      </c>
      <c r="AF329" s="0" t="n">
        <f aca="false">IF(ISNUMBER(L329),INDEX(Scorecard!$D$63:$D$68,SUMPRODUCT(--(Scorecard!$G$63:$G$67&lt;L329))+1),Scorecard!$D$69)</f>
        <v>-0.340582194386522</v>
      </c>
      <c r="AG329" s="0" t="n">
        <f aca="false">Inputs!$B$10+Scorecard!$J$5*Y329+Scorecard!$J$6*Z329+Scorecard!$J$7*AA329+Scorecard!$J$8*AB329+Scorecard!$J$9*AC329+Scorecard!$J$10*AD329+Scorecard!$J$11*AE329+Scorecard!$J$12*AF329</f>
        <v>-4.83869960736112</v>
      </c>
      <c r="AH329" s="0" t="n">
        <f aca="false">MIN(1-Inputs!$B$13,MAX(Inputs!$B$13,1/(1+EXP(-(Inputs!$B$11*AG329+Inputs!$B$12)))))</f>
        <v>0.00699854594596355</v>
      </c>
      <c r="AI329" s="0" t="n">
        <f aca="false">Inputs!$B$9-Inputs!$B$8*AG329</f>
        <v>626.738234762331</v>
      </c>
      <c r="AJ329" s="0" t="n">
        <f aca="false">RANK(AH329,$AH$5:$AH$2004,0)+COUNTIF($AH$4:AH328,AH329)</f>
        <v>1056</v>
      </c>
      <c r="AK329" s="0" t="n">
        <f aca="false">IF(AJ329&lt;=Deciles!$B$5*(Deciles!$B$4+1),INT((AJ329-1)/(Deciles!$B$4+1))+1,Deciles!$B$5+INT((AJ329-1-Deciles!$B$5*(Deciles!$B$4+1))/Deciles!$B$4)+1)</f>
        <v>6</v>
      </c>
    </row>
    <row r="330" customFormat="false" ht="15" hidden="false" customHeight="false" outlineLevel="0" collapsed="false">
      <c r="A330" s="0" t="n">
        <v>9231</v>
      </c>
      <c r="B330" s="0" t="s">
        <v>150</v>
      </c>
      <c r="C330" s="0" t="n">
        <v>734</v>
      </c>
      <c r="D330" s="0" t="n">
        <v>80</v>
      </c>
      <c r="E330" s="0" t="n">
        <v>55.7595672607422</v>
      </c>
      <c r="F330" s="0" t="n">
        <v>44</v>
      </c>
      <c r="G330" s="0" t="n">
        <v>3.96300005912781</v>
      </c>
      <c r="H330" s="0" t="n">
        <v>-2.67033314704895</v>
      </c>
      <c r="I330" s="0" t="n">
        <v>85</v>
      </c>
      <c r="J330" s="0" t="n">
        <v>12.5439119338989</v>
      </c>
      <c r="K330" s="0" t="n">
        <v>4.30000019073486</v>
      </c>
      <c r="L330" s="0" t="n">
        <v>-0.208333015441895</v>
      </c>
      <c r="M330" s="0" t="n">
        <v>3.47429442405701</v>
      </c>
      <c r="N330" s="0" t="n">
        <v>0</v>
      </c>
      <c r="O330" s="0" t="n">
        <v>0</v>
      </c>
      <c r="P330" s="0" t="s">
        <v>140</v>
      </c>
      <c r="Q330" s="0" t="s">
        <v>141</v>
      </c>
      <c r="R330" s="0" t="n">
        <v>1</v>
      </c>
      <c r="S330" s="0" t="s">
        <v>159</v>
      </c>
      <c r="T330" s="0" t="n">
        <v>0</v>
      </c>
      <c r="U330" s="0" t="n">
        <v>280383.1</v>
      </c>
      <c r="V330" s="0" t="n">
        <v>0.00715602701529861</v>
      </c>
      <c r="W330" s="0" t="n">
        <v>626.131713867188</v>
      </c>
      <c r="X330" s="0" t="n">
        <v>0.00465207407251</v>
      </c>
      <c r="Y330" s="0" t="n">
        <f aca="false">IF(ISNUMBER(C330),INDEX(Scorecard!$D$5:$D$12,SUMPRODUCT(--(Scorecard!$G$5:$G$11&lt;C330))+1),Scorecard!$D$13)</f>
        <v>0.488358159108655</v>
      </c>
      <c r="Z330" s="0" t="n">
        <f aca="false">IF(ISNUMBER(D330),INDEX(Scorecard!$D$14:$D$17,SUMPRODUCT(--(Scorecard!$G$14:$G$16&lt;D330))+1),Scorecard!$D$18)</f>
        <v>0.0505355481560174</v>
      </c>
      <c r="AA330" s="0" t="n">
        <f aca="false">IF(ISNUMBER(E330),INDEX(Scorecard!$D$19:$D$26,SUMPRODUCT(--(Scorecard!$G$19:$G$25&lt;E330))+1),Scorecard!$D$27)</f>
        <v>0.285899340811827</v>
      </c>
      <c r="AB330" s="0" t="n">
        <f aca="false">IF(ISNUMBER(F330),INDEX(Scorecard!$D$28:$D$35,SUMPRODUCT(--(Scorecard!$G$28:$G$34&lt;F330))+1),Scorecard!$D$36)</f>
        <v>-0.309727037437117</v>
      </c>
      <c r="AC330" s="0" t="n">
        <f aca="false">IF(ISNUMBER(H330),INDEX(Scorecard!$D$37:$D$44,SUMPRODUCT(--(Scorecard!$G$37:$G$43&lt;H330))+1),Scorecard!$D$45)</f>
        <v>1.35057635045042</v>
      </c>
      <c r="AD330" s="0" t="n">
        <f aca="false">IF(ISNUMBER(I330),INDEX(Scorecard!$D$46:$D$52,SUMPRODUCT(--(Scorecard!$G$46:$G$51&lt;I330))+1),Scorecard!$D$53)</f>
        <v>0.818882373006414</v>
      </c>
      <c r="AE330" s="0" t="n">
        <f aca="false">IF(ISNUMBER(K330),INDEX(Scorecard!$D$54:$D$61,SUMPRODUCT(--(Scorecard!$G$54:$G$60&lt;K330))+1),Scorecard!$D$62)</f>
        <v>0.489050497890326</v>
      </c>
      <c r="AF330" s="0" t="n">
        <f aca="false">IF(ISNUMBER(L330),INDEX(Scorecard!$D$63:$D$68,SUMPRODUCT(--(Scorecard!$G$63:$G$67&lt;L330))+1),Scorecard!$D$69)</f>
        <v>0.322484508656054</v>
      </c>
      <c r="AG330" s="0" t="n">
        <f aca="false">Inputs!$B$10+Scorecard!$J$5*Y330+Scorecard!$J$6*Z330+Scorecard!$J$7*AA330+Scorecard!$J$8*AB330+Scorecard!$J$9*AC330+Scorecard!$J$10*AD330+Scorecard!$J$11*AE330+Scorecard!$J$12*AF330</f>
        <v>-4.81767857064184</v>
      </c>
      <c r="AH330" s="0" t="n">
        <f aca="false">MIN(1-Inputs!$B$13,MAX(Inputs!$B$13,1/(1+EXP(-(Inputs!$B$11*AG330+Inputs!$B$12)))))</f>
        <v>0.0071560268941325</v>
      </c>
      <c r="AI330" s="0" t="n">
        <f aca="false">Inputs!$B$9-Inputs!$B$8*AG330</f>
        <v>626.131695853746</v>
      </c>
      <c r="AJ330" s="0" t="n">
        <f aca="false">RANK(AH330,$AH$5:$AH$2004,0)+COUNTIF($AH$4:AH329,AH330)</f>
        <v>1038</v>
      </c>
      <c r="AK330" s="0" t="n">
        <f aca="false">IF(AJ330&lt;=Deciles!$B$5*(Deciles!$B$4+1),INT((AJ330-1)/(Deciles!$B$4+1))+1,Deciles!$B$5+INT((AJ330-1-Deciles!$B$5*(Deciles!$B$4+1))/Deciles!$B$4)+1)</f>
        <v>6</v>
      </c>
    </row>
    <row r="331" customFormat="false" ht="15" hidden="false" customHeight="false" outlineLevel="0" collapsed="false">
      <c r="A331" s="0" t="n">
        <v>9259</v>
      </c>
      <c r="B331" s="0" t="s">
        <v>145</v>
      </c>
      <c r="C331" s="0" t="n">
        <v>830</v>
      </c>
      <c r="D331" s="0" t="n">
        <v>92.6306762695313</v>
      </c>
      <c r="E331" s="0" t="n">
        <v>86.1983642578125</v>
      </c>
      <c r="F331" s="0" t="n">
        <v>20</v>
      </c>
      <c r="G331" s="0" t="n">
        <v>2.62199997901917</v>
      </c>
      <c r="H331" s="0" t="n">
        <v>-0.89466667175293</v>
      </c>
      <c r="I331" s="0" t="n">
        <v>13</v>
      </c>
      <c r="J331" s="0" t="n">
        <v>11.8234910964966</v>
      </c>
      <c r="K331" s="0" t="n">
        <v>4.85833311080933</v>
      </c>
      <c r="L331" s="0" t="n">
        <v>-1.875</v>
      </c>
      <c r="M331" s="0" t="n">
        <v>4.48895072937012</v>
      </c>
      <c r="N331" s="0" t="n">
        <v>0</v>
      </c>
      <c r="O331" s="0" t="n">
        <v>0</v>
      </c>
      <c r="P331" s="0" t="s">
        <v>146</v>
      </c>
      <c r="Q331" s="0" t="s">
        <v>160</v>
      </c>
      <c r="R331" s="0" t="n">
        <v>2</v>
      </c>
      <c r="S331" s="0" t="s">
        <v>161</v>
      </c>
      <c r="T331" s="0" t="n">
        <v>0</v>
      </c>
      <c r="U331" s="0" t="n">
        <v>136419.6</v>
      </c>
      <c r="V331" s="0" t="n">
        <v>0.00107241584919393</v>
      </c>
      <c r="W331" s="0" t="n">
        <v>677.665954589844</v>
      </c>
      <c r="X331" s="0" t="n">
        <v>0.00119036820251495</v>
      </c>
      <c r="Y331" s="0" t="n">
        <f aca="false">IF(ISNUMBER(C331),INDEX(Scorecard!$D$5:$D$12,SUMPRODUCT(--(Scorecard!$G$5:$G$11&lt;C331))+1),Scorecard!$D$13)</f>
        <v>2.19112706886128</v>
      </c>
      <c r="Z331" s="0" t="n">
        <f aca="false">IF(ISNUMBER(D331),INDEX(Scorecard!$D$14:$D$17,SUMPRODUCT(--(Scorecard!$G$14:$G$16&lt;D331))+1),Scorecard!$D$18)</f>
        <v>-0.361970872710667</v>
      </c>
      <c r="AA331" s="0" t="n">
        <f aca="false">IF(ISNUMBER(E331),INDEX(Scorecard!$D$19:$D$26,SUMPRODUCT(--(Scorecard!$G$19:$G$25&lt;E331))+1),Scorecard!$D$27)</f>
        <v>-0.219855970853228</v>
      </c>
      <c r="AB331" s="0" t="n">
        <f aca="false">IF(ISNUMBER(F331),INDEX(Scorecard!$D$28:$D$35,SUMPRODUCT(--(Scorecard!$G$28:$G$34&lt;F331))+1),Scorecard!$D$36)</f>
        <v>0.624829191519909</v>
      </c>
      <c r="AC331" s="0" t="n">
        <f aca="false">IF(ISNUMBER(H331),INDEX(Scorecard!$D$37:$D$44,SUMPRODUCT(--(Scorecard!$G$37:$G$43&lt;H331))+1),Scorecard!$D$45)</f>
        <v>1.35057635045042</v>
      </c>
      <c r="AD331" s="0" t="n">
        <f aca="false">IF(ISNUMBER(I331),INDEX(Scorecard!$D$46:$D$52,SUMPRODUCT(--(Scorecard!$G$46:$G$51&lt;I331))+1),Scorecard!$D$53)</f>
        <v>-0.114272400683245</v>
      </c>
      <c r="AE331" s="0" t="n">
        <f aca="false">IF(ISNUMBER(K331),INDEX(Scorecard!$D$54:$D$61,SUMPRODUCT(--(Scorecard!$G$54:$G$60&lt;K331))+1),Scorecard!$D$62)</f>
        <v>0.214429354789033</v>
      </c>
      <c r="AF331" s="0" t="n">
        <f aca="false">IF(ISNUMBER(L331),INDEX(Scorecard!$D$63:$D$68,SUMPRODUCT(--(Scorecard!$G$63:$G$67&lt;L331))+1),Scorecard!$D$69)</f>
        <v>-0.340582194386522</v>
      </c>
      <c r="AG331" s="0" t="n">
        <f aca="false">Inputs!$B$10+Scorecard!$J$5*Y331+Scorecard!$J$6*Z331+Scorecard!$J$7*AA331+Scorecard!$J$8*AB331+Scorecard!$J$9*AC331+Scorecard!$J$10*AD331+Scorecard!$J$11*AE331+Scorecard!$J$12*AF331</f>
        <v>-6.60372047786958</v>
      </c>
      <c r="AH331" s="0" t="n">
        <f aca="false">MIN(1-Inputs!$B$13,MAX(Inputs!$B$13,1/(1+EXP(-(Inputs!$B$11*AG331+Inputs!$B$12)))))</f>
        <v>0.00107241582975398</v>
      </c>
      <c r="AI331" s="0" t="n">
        <f aca="false">Inputs!$B$9-Inputs!$B$8*AG331</f>
        <v>677.665971901292</v>
      </c>
      <c r="AJ331" s="0" t="n">
        <f aca="false">RANK(AH331,$AH$5:$AH$2004,0)+COUNTIF($AH$4:AH330,AH331)</f>
        <v>1887</v>
      </c>
      <c r="AK331" s="0" t="n">
        <f aca="false">IF(AJ331&lt;=Deciles!$B$5*(Deciles!$B$4+1),INT((AJ331-1)/(Deciles!$B$4+1))+1,Deciles!$B$5+INT((AJ331-1-Deciles!$B$5*(Deciles!$B$4+1))/Deciles!$B$4)+1)</f>
        <v>10</v>
      </c>
    </row>
    <row r="332" customFormat="false" ht="15" hidden="false" customHeight="false" outlineLevel="0" collapsed="false">
      <c r="A332" s="0" t="n">
        <v>9270</v>
      </c>
      <c r="B332" s="0" t="s">
        <v>158</v>
      </c>
      <c r="C332" s="0" t="n">
        <v>806</v>
      </c>
      <c r="D332" s="0" t="n">
        <v>81.5313720703125</v>
      </c>
      <c r="E332" s="0" t="n">
        <v>52.9927940368652</v>
      </c>
      <c r="F332" s="0" t="n">
        <v>34</v>
      </c>
      <c r="G332" s="0" t="n">
        <v>3.88800001144409</v>
      </c>
      <c r="H332" s="0" t="n">
        <v>0.971333265304565</v>
      </c>
      <c r="I332" s="0" t="n">
        <v>84</v>
      </c>
      <c r="J332" s="0" t="n">
        <v>11.8988809585571</v>
      </c>
      <c r="K332" s="0" t="n">
        <v>6.43333339691162</v>
      </c>
      <c r="L332" s="0" t="n">
        <v>2.71025657653809</v>
      </c>
      <c r="M332" s="0" t="n">
        <v>0.387000143527985</v>
      </c>
      <c r="N332" s="0" t="n">
        <v>0</v>
      </c>
      <c r="O332" s="0" t="n">
        <v>0</v>
      </c>
      <c r="P332" s="0" t="s">
        <v>140</v>
      </c>
      <c r="Q332" s="0" t="s">
        <v>141</v>
      </c>
      <c r="R332" s="0" t="n">
        <v>2</v>
      </c>
      <c r="S332" s="0" t="s">
        <v>142</v>
      </c>
      <c r="T332" s="0" t="n">
        <v>0</v>
      </c>
      <c r="U332" s="0" t="n">
        <v>147101.98</v>
      </c>
      <c r="V332" s="0" t="n">
        <v>0.00132460636086762</v>
      </c>
      <c r="W332" s="0" t="n">
        <v>671.943115234375</v>
      </c>
      <c r="X332" s="0" t="n">
        <v>0.000835616665426642</v>
      </c>
      <c r="Y332" s="0" t="n">
        <f aca="false">IF(ISNUMBER(C332),INDEX(Scorecard!$D$5:$D$12,SUMPRODUCT(--(Scorecard!$G$5:$G$11&lt;C332))+1),Scorecard!$D$13)</f>
        <v>2.19112706886128</v>
      </c>
      <c r="Z332" s="0" t="n">
        <f aca="false">IF(ISNUMBER(D332),INDEX(Scorecard!$D$14:$D$17,SUMPRODUCT(--(Scorecard!$G$14:$G$16&lt;D332))+1),Scorecard!$D$18)</f>
        <v>0.0505355481560174</v>
      </c>
      <c r="AA332" s="0" t="n">
        <f aca="false">IF(ISNUMBER(E332),INDEX(Scorecard!$D$19:$D$26,SUMPRODUCT(--(Scorecard!$G$19:$G$25&lt;E332))+1),Scorecard!$D$27)</f>
        <v>0.57899015159425</v>
      </c>
      <c r="AB332" s="0" t="n">
        <f aca="false">IF(ISNUMBER(F332),INDEX(Scorecard!$D$28:$D$35,SUMPRODUCT(--(Scorecard!$G$28:$G$34&lt;F332))+1),Scorecard!$D$36)</f>
        <v>-0.0008456427959252</v>
      </c>
      <c r="AC332" s="0" t="n">
        <f aca="false">IF(ISNUMBER(H332),INDEX(Scorecard!$D$37:$D$44,SUMPRODUCT(--(Scorecard!$G$37:$G$43&lt;H332))+1),Scorecard!$D$45)</f>
        <v>-0.975503570149195</v>
      </c>
      <c r="AD332" s="0" t="n">
        <f aca="false">IF(ISNUMBER(I332),INDEX(Scorecard!$D$46:$D$52,SUMPRODUCT(--(Scorecard!$G$46:$G$51&lt;I332))+1),Scorecard!$D$53)</f>
        <v>0.818882373006414</v>
      </c>
      <c r="AE332" s="0" t="n">
        <f aca="false">IF(ISNUMBER(K332),INDEX(Scorecard!$D$54:$D$61,SUMPRODUCT(--(Scorecard!$G$54:$G$60&lt;K332))+1),Scorecard!$D$62)</f>
        <v>-0.119873800601421</v>
      </c>
      <c r="AF332" s="0" t="n">
        <f aca="false">IF(ISNUMBER(L332),INDEX(Scorecard!$D$63:$D$68,SUMPRODUCT(--(Scorecard!$G$63:$G$67&lt;L332))+1),Scorecard!$D$69)</f>
        <v>0.322484508656054</v>
      </c>
      <c r="AG332" s="0" t="n">
        <f aca="false">Inputs!$B$10+Scorecard!$J$5*Y332+Scorecard!$J$6*Z332+Scorecard!$J$7*AA332+Scorecard!$J$8*AB332+Scorecard!$J$9*AC332+Scorecard!$J$10*AD332+Scorecard!$J$11*AE332+Scorecard!$J$12*AF332</f>
        <v>-6.40538226784576</v>
      </c>
      <c r="AH332" s="0" t="n">
        <f aca="false">MIN(1-Inputs!$B$13,MAX(Inputs!$B$13,1/(1+EXP(-(Inputs!$B$11*AG332+Inputs!$B$12)))))</f>
        <v>0.00132460641647513</v>
      </c>
      <c r="AI332" s="0" t="n">
        <f aca="false">Inputs!$B$9-Inputs!$B$8*AG332</f>
        <v>671.943140860889</v>
      </c>
      <c r="AJ332" s="0" t="n">
        <f aca="false">RANK(AH332,$AH$5:$AH$2004,0)+COUNTIF($AH$4:AH331,AH332)</f>
        <v>1838</v>
      </c>
      <c r="AK332" s="0" t="n">
        <f aca="false">IF(AJ332&lt;=Deciles!$B$5*(Deciles!$B$4+1),INT((AJ332-1)/(Deciles!$B$4+1))+1,Deciles!$B$5+INT((AJ332-1-Deciles!$B$5*(Deciles!$B$4+1))/Deciles!$B$4)+1)</f>
        <v>10</v>
      </c>
    </row>
    <row r="333" customFormat="false" ht="15" hidden="false" customHeight="false" outlineLevel="0" collapsed="false">
      <c r="A333" s="0" t="n">
        <v>9296</v>
      </c>
      <c r="B333" s="0" t="s">
        <v>145</v>
      </c>
      <c r="C333" s="0" t="n">
        <v>716</v>
      </c>
      <c r="D333" s="0" t="n">
        <v>74.6218338012695</v>
      </c>
      <c r="E333" s="0" t="n">
        <v>71.4052352905273</v>
      </c>
      <c r="F333" s="0" t="n">
        <v>50</v>
      </c>
      <c r="G333" s="0" t="n">
        <v>3.33899998664856</v>
      </c>
      <c r="H333" s="0" t="n">
        <v>-0.177666664123535</v>
      </c>
      <c r="I333" s="0" t="n">
        <v>8</v>
      </c>
      <c r="J333" s="0" t="n">
        <v>13.1558771133423</v>
      </c>
      <c r="K333" s="0" t="n">
        <v>4.55833339691162</v>
      </c>
      <c r="L333" s="0" t="n">
        <v>-1.875</v>
      </c>
      <c r="M333" s="0" t="n">
        <v>4.74416494369507</v>
      </c>
      <c r="N333" s="0" t="n">
        <v>0</v>
      </c>
      <c r="O333" s="0" t="n">
        <v>0</v>
      </c>
      <c r="P333" s="0" t="s">
        <v>144</v>
      </c>
      <c r="Q333" s="0" t="s">
        <v>141</v>
      </c>
      <c r="R333" s="0" t="n">
        <v>2</v>
      </c>
      <c r="S333" s="0" t="s">
        <v>142</v>
      </c>
      <c r="T333" s="0" t="n">
        <v>0</v>
      </c>
      <c r="U333" s="0" t="n">
        <v>517040.97</v>
      </c>
      <c r="V333" s="0" t="n">
        <v>0.0204637963324785</v>
      </c>
      <c r="W333" s="0" t="n">
        <v>597.330078125</v>
      </c>
      <c r="X333" s="0" t="n">
        <v>0.0291980262845755</v>
      </c>
      <c r="Y333" s="0" t="n">
        <f aca="false">IF(ISNUMBER(C333),INDEX(Scorecard!$D$5:$D$12,SUMPRODUCT(--(Scorecard!$G$5:$G$11&lt;C333))+1),Scorecard!$D$13)</f>
        <v>-0.0290424113398221</v>
      </c>
      <c r="Z333" s="0" t="n">
        <f aca="false">IF(ISNUMBER(D333),INDEX(Scorecard!$D$14:$D$17,SUMPRODUCT(--(Scorecard!$G$14:$G$16&lt;D333))+1),Scorecard!$D$18)</f>
        <v>0.128579646629417</v>
      </c>
      <c r="AA333" s="0" t="n">
        <f aca="false">IF(ISNUMBER(E333),INDEX(Scorecard!$D$19:$D$26,SUMPRODUCT(--(Scorecard!$G$19:$G$25&lt;E333))+1),Scorecard!$D$27)</f>
        <v>0.0530843085177338</v>
      </c>
      <c r="AB333" s="0" t="n">
        <f aca="false">IF(ISNUMBER(F333),INDEX(Scorecard!$D$28:$D$35,SUMPRODUCT(--(Scorecard!$G$28:$G$34&lt;F333))+1),Scorecard!$D$36)</f>
        <v>-0.400689107298307</v>
      </c>
      <c r="AC333" s="0" t="n">
        <f aca="false">IF(ISNUMBER(H333),INDEX(Scorecard!$D$37:$D$44,SUMPRODUCT(--(Scorecard!$G$37:$G$43&lt;H333))+1),Scorecard!$D$45)</f>
        <v>0.769716833645565</v>
      </c>
      <c r="AD333" s="0" t="n">
        <f aca="false">IF(ISNUMBER(I333),INDEX(Scorecard!$D$46:$D$52,SUMPRODUCT(--(Scorecard!$G$46:$G$51&lt;I333))+1),Scorecard!$D$53)</f>
        <v>-0.114272400683245</v>
      </c>
      <c r="AE333" s="0" t="n">
        <f aca="false">IF(ISNUMBER(K333),INDEX(Scorecard!$D$54:$D$61,SUMPRODUCT(--(Scorecard!$G$54:$G$60&lt;K333))+1),Scorecard!$D$62)</f>
        <v>0.409483001259379</v>
      </c>
      <c r="AF333" s="0" t="n">
        <f aca="false">IF(ISNUMBER(L333),INDEX(Scorecard!$D$63:$D$68,SUMPRODUCT(--(Scorecard!$G$63:$G$67&lt;L333))+1),Scorecard!$D$69)</f>
        <v>-0.340582194386522</v>
      </c>
      <c r="AG333" s="0" t="n">
        <f aca="false">Inputs!$B$10+Scorecard!$J$5*Y333+Scorecard!$J$6*Z333+Scorecard!$J$7*AA333+Scorecard!$J$8*AB333+Scorecard!$J$9*AC333+Scorecard!$J$10*AD333+Scorecard!$J$11*AE333+Scorecard!$J$12*AF333</f>
        <v>-3.8194903774937</v>
      </c>
      <c r="AH333" s="0" t="n">
        <f aca="false">MIN(1-Inputs!$B$13,MAX(Inputs!$B$13,1/(1+EXP(-(Inputs!$B$11*AG333+Inputs!$B$12)))))</f>
        <v>0.0204637957878062</v>
      </c>
      <c r="AI333" s="0" t="n">
        <f aca="false">Inputs!$B$9-Inputs!$B$8*AG333</f>
        <v>597.330072731171</v>
      </c>
      <c r="AJ333" s="0" t="n">
        <f aca="false">RANK(AH333,$AH$5:$AH$2004,0)+COUNTIF($AH$4:AH332,AH333)</f>
        <v>447</v>
      </c>
      <c r="AK333" s="0" t="n">
        <f aca="false">IF(AJ333&lt;=Deciles!$B$5*(Deciles!$B$4+1),INT((AJ333-1)/(Deciles!$B$4+1))+1,Deciles!$B$5+INT((AJ333-1-Deciles!$B$5*(Deciles!$B$4+1))/Deciles!$B$4)+1)</f>
        <v>3</v>
      </c>
    </row>
    <row r="334" customFormat="false" ht="15" hidden="false" customHeight="false" outlineLevel="0" collapsed="false">
      <c r="A334" s="0" t="n">
        <v>9323</v>
      </c>
      <c r="B334" s="0" t="s">
        <v>155</v>
      </c>
      <c r="C334" s="0" t="n">
        <v>830</v>
      </c>
      <c r="D334" s="0" t="n">
        <v>80</v>
      </c>
      <c r="E334" s="0" t="n">
        <v>69.9952697753906</v>
      </c>
      <c r="F334" s="0" t="n">
        <v>27</v>
      </c>
      <c r="G334" s="0" t="n">
        <v>2.79200005531311</v>
      </c>
      <c r="H334" s="0" t="n">
        <v>-2.94133305549622</v>
      </c>
      <c r="I334" s="0" t="n">
        <v>20</v>
      </c>
      <c r="J334" s="0" t="n">
        <v>12.9554128646851</v>
      </c>
      <c r="K334" s="0" t="n">
        <v>5.00833320617676</v>
      </c>
      <c r="L334" s="0" t="n">
        <v>-1.125</v>
      </c>
      <c r="M334" s="0" t="n">
        <v>6.2885799407959</v>
      </c>
      <c r="N334" s="0" t="n">
        <v>0</v>
      </c>
      <c r="O334" s="0" t="n">
        <v>0</v>
      </c>
      <c r="P334" s="0" t="s">
        <v>144</v>
      </c>
      <c r="Q334" s="0" t="s">
        <v>141</v>
      </c>
      <c r="R334" s="0" t="n">
        <v>2</v>
      </c>
      <c r="S334" s="0" t="s">
        <v>149</v>
      </c>
      <c r="T334" s="0" t="n">
        <v>0</v>
      </c>
      <c r="U334" s="0" t="n">
        <v>423120.9</v>
      </c>
      <c r="V334" s="0" t="n">
        <v>0.00124276452697814</v>
      </c>
      <c r="W334" s="0" t="n">
        <v>673.671447753906</v>
      </c>
      <c r="X334" s="0" t="n">
        <v>0.00122364808339626</v>
      </c>
      <c r="Y334" s="0" t="n">
        <f aca="false">IF(ISNUMBER(C334),INDEX(Scorecard!$D$5:$D$12,SUMPRODUCT(--(Scorecard!$G$5:$G$11&lt;C334))+1),Scorecard!$D$13)</f>
        <v>2.19112706886128</v>
      </c>
      <c r="Z334" s="0" t="n">
        <f aca="false">IF(ISNUMBER(D334),INDEX(Scorecard!$D$14:$D$17,SUMPRODUCT(--(Scorecard!$G$14:$G$16&lt;D334))+1),Scorecard!$D$18)</f>
        <v>0.0505355481560174</v>
      </c>
      <c r="AA334" s="0" t="n">
        <f aca="false">IF(ISNUMBER(E334),INDEX(Scorecard!$D$19:$D$26,SUMPRODUCT(--(Scorecard!$G$19:$G$25&lt;E334))+1),Scorecard!$D$27)</f>
        <v>0.0530843085177338</v>
      </c>
      <c r="AB334" s="0" t="n">
        <f aca="false">IF(ISNUMBER(F334),INDEX(Scorecard!$D$28:$D$35,SUMPRODUCT(--(Scorecard!$G$28:$G$34&lt;F334))+1),Scorecard!$D$36)</f>
        <v>0.165097008946478</v>
      </c>
      <c r="AC334" s="0" t="n">
        <f aca="false">IF(ISNUMBER(H334),INDEX(Scorecard!$D$37:$D$44,SUMPRODUCT(--(Scorecard!$G$37:$G$43&lt;H334))+1),Scorecard!$D$45)</f>
        <v>1.35057635045042</v>
      </c>
      <c r="AD334" s="0" t="n">
        <f aca="false">IF(ISNUMBER(I334),INDEX(Scorecard!$D$46:$D$52,SUMPRODUCT(--(Scorecard!$G$46:$G$51&lt;I334))+1),Scorecard!$D$53)</f>
        <v>-0.108777051091409</v>
      </c>
      <c r="AE334" s="0" t="n">
        <f aca="false">IF(ISNUMBER(K334),INDEX(Scorecard!$D$54:$D$61,SUMPRODUCT(--(Scorecard!$G$54:$G$60&lt;K334))+1),Scorecard!$D$62)</f>
        <v>0.214429354789033</v>
      </c>
      <c r="AF334" s="0" t="n">
        <f aca="false">IF(ISNUMBER(L334),INDEX(Scorecard!$D$63:$D$68,SUMPRODUCT(--(Scorecard!$G$63:$G$67&lt;L334))+1),Scorecard!$D$69)</f>
        <v>-0.340582194386522</v>
      </c>
      <c r="AG334" s="0" t="n">
        <f aca="false">Inputs!$B$10+Scorecard!$J$5*Y334+Scorecard!$J$6*Z334+Scorecard!$J$7*AA334+Scorecard!$J$8*AB334+Scorecard!$J$9*AC334+Scorecard!$J$10*AD334+Scorecard!$J$11*AE334+Scorecard!$J$12*AF334</f>
        <v>-6.46528028175035</v>
      </c>
      <c r="AH334" s="0" t="n">
        <f aca="false">MIN(1-Inputs!$B$13,MAX(Inputs!$B$13,1/(1+EXP(-(Inputs!$B$11*AG334+Inputs!$B$12)))))</f>
        <v>0.00124276452199507</v>
      </c>
      <c r="AI334" s="0" t="n">
        <f aca="false">Inputs!$B$9-Inputs!$B$8*AG334</f>
        <v>673.671432213274</v>
      </c>
      <c r="AJ334" s="0" t="n">
        <f aca="false">RANK(AH334,$AH$5:$AH$2004,0)+COUNTIF($AH$4:AH333,AH334)</f>
        <v>1857</v>
      </c>
      <c r="AK334" s="0" t="n">
        <f aca="false">IF(AJ334&lt;=Deciles!$B$5*(Deciles!$B$4+1),INT((AJ334-1)/(Deciles!$B$4+1))+1,Deciles!$B$5+INT((AJ334-1-Deciles!$B$5*(Deciles!$B$4+1))/Deciles!$B$4)+1)</f>
        <v>10</v>
      </c>
    </row>
    <row r="335" customFormat="false" ht="15" hidden="false" customHeight="false" outlineLevel="0" collapsed="false">
      <c r="A335" s="0" t="n">
        <v>9325</v>
      </c>
      <c r="B335" s="0" t="s">
        <v>145</v>
      </c>
      <c r="C335" s="0" t="n">
        <v>830</v>
      </c>
      <c r="D335" s="0" t="n">
        <v>75.7497024536133</v>
      </c>
      <c r="E335" s="0" t="n">
        <v>64.6112899780273</v>
      </c>
      <c r="F335" s="0" t="n">
        <v>44</v>
      </c>
      <c r="G335" s="0" t="n">
        <v>3.43400001525879</v>
      </c>
      <c r="H335" s="0" t="n">
        <v>-0.0826666355133057</v>
      </c>
      <c r="I335" s="0" t="n">
        <v>33</v>
      </c>
      <c r="J335" s="0" t="n">
        <v>12.0078020095825</v>
      </c>
      <c r="K335" s="0" t="n">
        <v>4.65833330154419</v>
      </c>
      <c r="L335" s="0" t="n">
        <v>-1.875</v>
      </c>
      <c r="M335" s="0" t="n">
        <v>6.02960777282715</v>
      </c>
      <c r="N335" s="0" t="n">
        <v>0</v>
      </c>
      <c r="O335" s="0" t="n">
        <v>0</v>
      </c>
      <c r="P335" s="0" t="s">
        <v>140</v>
      </c>
      <c r="Q335" s="0" t="s">
        <v>141</v>
      </c>
      <c r="R335" s="0" t="n">
        <v>1</v>
      </c>
      <c r="S335" s="0" t="s">
        <v>156</v>
      </c>
      <c r="T335" s="0" t="n">
        <v>0</v>
      </c>
      <c r="U335" s="0" t="n">
        <v>164029.58</v>
      </c>
      <c r="V335" s="0" t="n">
        <v>0.00158246303908527</v>
      </c>
      <c r="W335" s="0" t="n">
        <v>667.122314453125</v>
      </c>
      <c r="X335" s="0" t="n">
        <v>0.00159148313105106</v>
      </c>
      <c r="Y335" s="0" t="n">
        <f aca="false">IF(ISNUMBER(C335),INDEX(Scorecard!$D$5:$D$12,SUMPRODUCT(--(Scorecard!$G$5:$G$11&lt;C335))+1),Scorecard!$D$13)</f>
        <v>2.19112706886128</v>
      </c>
      <c r="Z335" s="0" t="n">
        <f aca="false">IF(ISNUMBER(D335),INDEX(Scorecard!$D$14:$D$17,SUMPRODUCT(--(Scorecard!$G$14:$G$16&lt;D335))+1),Scorecard!$D$18)</f>
        <v>0.128579646629417</v>
      </c>
      <c r="AA335" s="0" t="n">
        <f aca="false">IF(ISNUMBER(E335),INDEX(Scorecard!$D$19:$D$26,SUMPRODUCT(--(Scorecard!$G$19:$G$25&lt;E335))+1),Scorecard!$D$27)</f>
        <v>0.233621608745691</v>
      </c>
      <c r="AB335" s="0" t="n">
        <f aca="false">IF(ISNUMBER(F335),INDEX(Scorecard!$D$28:$D$35,SUMPRODUCT(--(Scorecard!$G$28:$G$34&lt;F335))+1),Scorecard!$D$36)</f>
        <v>-0.309727037437117</v>
      </c>
      <c r="AC335" s="0" t="n">
        <f aca="false">IF(ISNUMBER(H335),INDEX(Scorecard!$D$37:$D$44,SUMPRODUCT(--(Scorecard!$G$37:$G$43&lt;H335))+1),Scorecard!$D$45)</f>
        <v>0.330501541082344</v>
      </c>
      <c r="AD335" s="0" t="n">
        <f aca="false">IF(ISNUMBER(I335),INDEX(Scorecard!$D$46:$D$52,SUMPRODUCT(--(Scorecard!$G$46:$G$51&lt;I335))+1),Scorecard!$D$53)</f>
        <v>0.123869379412532</v>
      </c>
      <c r="AE335" s="0" t="n">
        <f aca="false">IF(ISNUMBER(K335),INDEX(Scorecard!$D$54:$D$61,SUMPRODUCT(--(Scorecard!$G$54:$G$60&lt;K335))+1),Scorecard!$D$62)</f>
        <v>0.409483001259379</v>
      </c>
      <c r="AF335" s="0" t="n">
        <f aca="false">IF(ISNUMBER(L335),INDEX(Scorecard!$D$63:$D$68,SUMPRODUCT(--(Scorecard!$G$63:$G$67&lt;L335))+1),Scorecard!$D$69)</f>
        <v>-0.340582194386522</v>
      </c>
      <c r="AG335" s="0" t="n">
        <f aca="false">Inputs!$B$10+Scorecard!$J$5*Y335+Scorecard!$J$6*Z335+Scorecard!$J$7*AA335+Scorecard!$J$8*AB335+Scorecard!$J$9*AC335+Scorecard!$J$10*AD335+Scorecard!$J$11*AE335+Scorecard!$J$12*AF335</f>
        <v>-6.23830539223186</v>
      </c>
      <c r="AH335" s="0" t="n">
        <f aca="false">MIN(1-Inputs!$B$13,MAX(Inputs!$B$13,1/(1+EXP(-(Inputs!$B$11*AG335+Inputs!$B$12)))))</f>
        <v>0.00158246304471608</v>
      </c>
      <c r="AI335" s="0" t="n">
        <f aca="false">Inputs!$B$9-Inputs!$B$8*AG335</f>
        <v>667.122321262981</v>
      </c>
      <c r="AJ335" s="0" t="n">
        <f aca="false">RANK(AH335,$AH$5:$AH$2004,0)+COUNTIF($AH$4:AH334,AH335)</f>
        <v>1787</v>
      </c>
      <c r="AK335" s="0" t="n">
        <f aca="false">IF(AJ335&lt;=Deciles!$B$5*(Deciles!$B$4+1),INT((AJ335-1)/(Deciles!$B$4+1))+1,Deciles!$B$5+INT((AJ335-1-Deciles!$B$5*(Deciles!$B$4+1))/Deciles!$B$4)+1)</f>
        <v>9</v>
      </c>
    </row>
    <row r="336" customFormat="false" ht="15" hidden="false" customHeight="false" outlineLevel="0" collapsed="false">
      <c r="A336" s="0" t="n">
        <v>9367</v>
      </c>
      <c r="B336" s="0" t="s">
        <v>157</v>
      </c>
      <c r="C336" s="0" t="n">
        <v>779</v>
      </c>
      <c r="D336" s="0" t="n">
        <v>80</v>
      </c>
      <c r="E336" s="0" t="n">
        <v>73.1526260375977</v>
      </c>
      <c r="F336" s="0" t="n">
        <v>28</v>
      </c>
      <c r="G336" s="0" t="n">
        <v>4.27699995040894</v>
      </c>
      <c r="H336" s="0" t="n">
        <v>0.393666505813599</v>
      </c>
      <c r="I336" s="0" t="n">
        <v>19</v>
      </c>
      <c r="J336" s="0" t="n">
        <v>12.1915054321289</v>
      </c>
      <c r="K336" s="0" t="n">
        <v>3.62307691574097</v>
      </c>
      <c r="L336" s="0" t="n">
        <v>-0.276923179626465</v>
      </c>
      <c r="M336" s="0" t="n">
        <v>3.87475156784058</v>
      </c>
      <c r="N336" s="0" t="n">
        <v>0</v>
      </c>
      <c r="O336" s="0" t="n">
        <v>0</v>
      </c>
      <c r="P336" s="0" t="s">
        <v>140</v>
      </c>
      <c r="Q336" s="0" t="s">
        <v>141</v>
      </c>
      <c r="R336" s="0" t="n">
        <v>1</v>
      </c>
      <c r="S336" s="0" t="s">
        <v>148</v>
      </c>
      <c r="T336" s="0" t="n">
        <v>0</v>
      </c>
      <c r="U336" s="0" t="n">
        <v>197107.67</v>
      </c>
      <c r="V336" s="0" t="n">
        <v>0.00273418053984642</v>
      </c>
      <c r="W336" s="0" t="n">
        <v>652.291076660156</v>
      </c>
      <c r="X336" s="0" t="n">
        <v>0.00306682894006372</v>
      </c>
      <c r="Y336" s="0" t="n">
        <f aca="false">IF(ISNUMBER(C336),INDEX(Scorecard!$D$5:$D$12,SUMPRODUCT(--(Scorecard!$G$5:$G$11&lt;C336))+1),Scorecard!$D$13)</f>
        <v>1.23750384304241</v>
      </c>
      <c r="Z336" s="0" t="n">
        <f aca="false">IF(ISNUMBER(D336),INDEX(Scorecard!$D$14:$D$17,SUMPRODUCT(--(Scorecard!$G$14:$G$16&lt;D336))+1),Scorecard!$D$18)</f>
        <v>0.0505355481560174</v>
      </c>
      <c r="AA336" s="0" t="n">
        <f aca="false">IF(ISNUMBER(E336),INDEX(Scorecard!$D$19:$D$26,SUMPRODUCT(--(Scorecard!$G$19:$G$25&lt;E336))+1),Scorecard!$D$27)</f>
        <v>-0.0341578513653732</v>
      </c>
      <c r="AB336" s="0" t="n">
        <f aca="false">IF(ISNUMBER(F336),INDEX(Scorecard!$D$28:$D$35,SUMPRODUCT(--(Scorecard!$G$28:$G$34&lt;F336))+1),Scorecard!$D$36)</f>
        <v>0.165097008946478</v>
      </c>
      <c r="AC336" s="0" t="n">
        <f aca="false">IF(ISNUMBER(H336),INDEX(Scorecard!$D$37:$D$44,SUMPRODUCT(--(Scorecard!$G$37:$G$43&lt;H336))+1),Scorecard!$D$45)</f>
        <v>-0.271229676926091</v>
      </c>
      <c r="AD336" s="0" t="n">
        <f aca="false">IF(ISNUMBER(I336),INDEX(Scorecard!$D$46:$D$52,SUMPRODUCT(--(Scorecard!$G$46:$G$51&lt;I336))+1),Scorecard!$D$53)</f>
        <v>-0.108777051091409</v>
      </c>
      <c r="AE336" s="0" t="n">
        <f aca="false">IF(ISNUMBER(K336),INDEX(Scorecard!$D$54:$D$61,SUMPRODUCT(--(Scorecard!$G$54:$G$60&lt;K336))+1),Scorecard!$D$62)</f>
        <v>0.489050497890326</v>
      </c>
      <c r="AF336" s="0" t="n">
        <f aca="false">IF(ISNUMBER(L336),INDEX(Scorecard!$D$63:$D$68,SUMPRODUCT(--(Scorecard!$G$63:$G$67&lt;L336))+1),Scorecard!$D$69)</f>
        <v>0.322484508656054</v>
      </c>
      <c r="AG336" s="0" t="n">
        <f aca="false">Inputs!$B$10+Scorecard!$J$5*Y336+Scorecard!$J$6*Z336+Scorecard!$J$7*AA336+Scorecard!$J$8*AB336+Scorecard!$J$9*AC336+Scorecard!$J$10*AD336+Scorecard!$J$11*AE336+Scorecard!$J$12*AF336</f>
        <v>-5.7242927297284</v>
      </c>
      <c r="AH336" s="0" t="n">
        <f aca="false">MIN(1-Inputs!$B$13,MAX(Inputs!$B$13,1/(1+EXP(-(Inputs!$B$11*AG336+Inputs!$B$12)))))</f>
        <v>0.00273418048942305</v>
      </c>
      <c r="AI336" s="0" t="n">
        <f aca="false">Inputs!$B$9-Inputs!$B$8*AG336</f>
        <v>652.291050880024</v>
      </c>
      <c r="AJ336" s="0" t="n">
        <f aca="false">RANK(AH336,$AH$5:$AH$2004,0)+COUNTIF($AH$4:AH335,AH336)</f>
        <v>1587</v>
      </c>
      <c r="AK336" s="0" t="n">
        <f aca="false">IF(AJ336&lt;=Deciles!$B$5*(Deciles!$B$4+1),INT((AJ336-1)/(Deciles!$B$4+1))+1,Deciles!$B$5+INT((AJ336-1-Deciles!$B$5*(Deciles!$B$4+1))/Deciles!$B$4)+1)</f>
        <v>8</v>
      </c>
    </row>
    <row r="337" customFormat="false" ht="15" hidden="false" customHeight="false" outlineLevel="0" collapsed="false">
      <c r="A337" s="0" t="n">
        <v>9393</v>
      </c>
      <c r="B337" s="0" t="s">
        <v>150</v>
      </c>
      <c r="C337" s="0" t="n">
        <v>724</v>
      </c>
      <c r="D337" s="0" t="n">
        <v>80</v>
      </c>
      <c r="E337" s="0" t="n">
        <v>66.8622512817383</v>
      </c>
      <c r="F337" s="0" t="n">
        <v>24</v>
      </c>
      <c r="G337" s="0" t="n">
        <v>3.68400001525879</v>
      </c>
      <c r="H337" s="0" t="n">
        <v>-2.94933319091797</v>
      </c>
      <c r="I337" s="0" t="n">
        <v>36</v>
      </c>
      <c r="J337" s="0" t="n">
        <v>12.2610464096069</v>
      </c>
      <c r="K337" s="0" t="n">
        <v>4.09999990463257</v>
      </c>
      <c r="L337" s="0" t="n">
        <v>-0.208333492279053</v>
      </c>
      <c r="M337" s="0" t="n">
        <v>4.74416780471802</v>
      </c>
      <c r="N337" s="0" t="n">
        <v>0</v>
      </c>
      <c r="O337" s="0" t="n">
        <v>0</v>
      </c>
      <c r="P337" s="0" t="s">
        <v>144</v>
      </c>
      <c r="Q337" s="0" t="s">
        <v>141</v>
      </c>
      <c r="R337" s="0" t="n">
        <v>1</v>
      </c>
      <c r="S337" s="0" t="s">
        <v>142</v>
      </c>
      <c r="T337" s="0" t="n">
        <v>0</v>
      </c>
      <c r="U337" s="0" t="n">
        <v>211302.62</v>
      </c>
      <c r="V337" s="0" t="n">
        <v>0.00730519602075219</v>
      </c>
      <c r="W337" s="0" t="n">
        <v>625.569274902344</v>
      </c>
      <c r="X337" s="0" t="n">
        <v>0.00414845580235124</v>
      </c>
      <c r="Y337" s="0" t="n">
        <f aca="false">IF(ISNUMBER(C337),INDEX(Scorecard!$D$5:$D$12,SUMPRODUCT(--(Scorecard!$G$5:$G$11&lt;C337))+1),Scorecard!$D$13)</f>
        <v>-0.0290424113398221</v>
      </c>
      <c r="Z337" s="0" t="n">
        <f aca="false">IF(ISNUMBER(D337),INDEX(Scorecard!$D$14:$D$17,SUMPRODUCT(--(Scorecard!$G$14:$G$16&lt;D337))+1),Scorecard!$D$18)</f>
        <v>0.0505355481560174</v>
      </c>
      <c r="AA337" s="0" t="n">
        <f aca="false">IF(ISNUMBER(E337),INDEX(Scorecard!$D$19:$D$26,SUMPRODUCT(--(Scorecard!$G$19:$G$25&lt;E337))+1),Scorecard!$D$27)</f>
        <v>0.0530843085177338</v>
      </c>
      <c r="AB337" s="0" t="n">
        <f aca="false">IF(ISNUMBER(F337),INDEX(Scorecard!$D$28:$D$35,SUMPRODUCT(--(Scorecard!$G$28:$G$34&lt;F337))+1),Scorecard!$D$36)</f>
        <v>0.349218150643304</v>
      </c>
      <c r="AC337" s="0" t="n">
        <f aca="false">IF(ISNUMBER(H337),INDEX(Scorecard!$D$37:$D$44,SUMPRODUCT(--(Scorecard!$G$37:$G$43&lt;H337))+1),Scorecard!$D$45)</f>
        <v>1.35057635045042</v>
      </c>
      <c r="AD337" s="0" t="n">
        <f aca="false">IF(ISNUMBER(I337),INDEX(Scorecard!$D$46:$D$52,SUMPRODUCT(--(Scorecard!$G$46:$G$51&lt;I337))+1),Scorecard!$D$53)</f>
        <v>0.123869379412532</v>
      </c>
      <c r="AE337" s="0" t="n">
        <f aca="false">IF(ISNUMBER(K337),INDEX(Scorecard!$D$54:$D$61,SUMPRODUCT(--(Scorecard!$G$54:$G$60&lt;K337))+1),Scorecard!$D$62)</f>
        <v>0.489050497890326</v>
      </c>
      <c r="AF337" s="0" t="n">
        <f aca="false">IF(ISNUMBER(L337),INDEX(Scorecard!$D$63:$D$68,SUMPRODUCT(--(Scorecard!$G$63:$G$67&lt;L337))+1),Scorecard!$D$69)</f>
        <v>0.322484508656054</v>
      </c>
      <c r="AG337" s="0" t="n">
        <f aca="false">Inputs!$B$10+Scorecard!$J$5*Y337+Scorecard!$J$6*Z337+Scorecard!$J$7*AA337+Scorecard!$J$8*AB337+Scorecard!$J$9*AC337+Scorecard!$J$10*AD337+Scorecard!$J$11*AE337+Scorecard!$J$12*AF337</f>
        <v>-4.7981863411282</v>
      </c>
      <c r="AH337" s="0" t="n">
        <f aca="false">MIN(1-Inputs!$B$13,MAX(Inputs!$B$13,1/(1+EXP(-(Inputs!$B$11*AG337+Inputs!$B$12)))))</f>
        <v>0.00730519607128739</v>
      </c>
      <c r="AI337" s="0" t="n">
        <f aca="false">Inputs!$B$9-Inputs!$B$8*AG337</f>
        <v>625.569268996642</v>
      </c>
      <c r="AJ337" s="0" t="n">
        <f aca="false">RANK(AH337,$AH$5:$AH$2004,0)+COUNTIF($AH$4:AH336,AH337)</f>
        <v>1028</v>
      </c>
      <c r="AK337" s="0" t="n">
        <f aca="false">IF(AJ337&lt;=Deciles!$B$5*(Deciles!$B$4+1),INT((AJ337-1)/(Deciles!$B$4+1))+1,Deciles!$B$5+INT((AJ337-1-Deciles!$B$5*(Deciles!$B$4+1))/Deciles!$B$4)+1)</f>
        <v>6</v>
      </c>
    </row>
    <row r="338" customFormat="false" ht="15" hidden="false" customHeight="false" outlineLevel="0" collapsed="false">
      <c r="A338" s="0" t="n">
        <v>9442</v>
      </c>
      <c r="B338" s="0" t="s">
        <v>155</v>
      </c>
      <c r="C338" s="0" t="n">
        <v>808</v>
      </c>
      <c r="D338" s="0" t="n">
        <v>88.5688247680664</v>
      </c>
      <c r="E338" s="0" t="n">
        <v>80.1957092285156</v>
      </c>
      <c r="F338" s="0" t="n">
        <v>48</v>
      </c>
      <c r="G338" s="0" t="n">
        <v>3.71900010108948</v>
      </c>
      <c r="H338" s="0" t="n">
        <v>-2.01433300971985</v>
      </c>
      <c r="I338" s="0" t="n">
        <v>28</v>
      </c>
      <c r="J338" s="0" t="n">
        <v>11.9298324584961</v>
      </c>
      <c r="K338" s="0" t="n">
        <v>4.50833320617676</v>
      </c>
      <c r="L338" s="0" t="n">
        <v>-1.125</v>
      </c>
      <c r="M338" s="0" t="n">
        <v>3.47430872917175</v>
      </c>
      <c r="N338" s="0" t="n">
        <v>0</v>
      </c>
      <c r="O338" s="0" t="n">
        <v>0</v>
      </c>
      <c r="P338" s="0" t="s">
        <v>144</v>
      </c>
      <c r="Q338" s="0" t="s">
        <v>141</v>
      </c>
      <c r="R338" s="0" t="n">
        <v>1</v>
      </c>
      <c r="S338" s="0" t="s">
        <v>159</v>
      </c>
      <c r="T338" s="0" t="n">
        <v>0</v>
      </c>
      <c r="U338" s="0" t="n">
        <v>151726.2</v>
      </c>
      <c r="V338" s="0" t="n">
        <v>0.00269105564802885</v>
      </c>
      <c r="W338" s="0" t="n">
        <v>652.722473144531</v>
      </c>
      <c r="X338" s="0" t="n">
        <v>0.00178342591971159</v>
      </c>
      <c r="Y338" s="0" t="n">
        <f aca="false">IF(ISNUMBER(C338),INDEX(Scorecard!$D$5:$D$12,SUMPRODUCT(--(Scorecard!$G$5:$G$11&lt;C338))+1),Scorecard!$D$13)</f>
        <v>2.19112706886128</v>
      </c>
      <c r="Z338" s="0" t="n">
        <f aca="false">IF(ISNUMBER(D338),INDEX(Scorecard!$D$14:$D$17,SUMPRODUCT(--(Scorecard!$G$14:$G$16&lt;D338))+1),Scorecard!$D$18)</f>
        <v>-0.361970872710667</v>
      </c>
      <c r="AA338" s="0" t="n">
        <f aca="false">IF(ISNUMBER(E338),INDEX(Scorecard!$D$19:$D$26,SUMPRODUCT(--(Scorecard!$G$19:$G$25&lt;E338))+1),Scorecard!$D$27)</f>
        <v>-0.0341578513653732</v>
      </c>
      <c r="AB338" s="0" t="n">
        <f aca="false">IF(ISNUMBER(F338),INDEX(Scorecard!$D$28:$D$35,SUMPRODUCT(--(Scorecard!$G$28:$G$34&lt;F338))+1),Scorecard!$D$36)</f>
        <v>-0.400689107298307</v>
      </c>
      <c r="AC338" s="0" t="n">
        <f aca="false">IF(ISNUMBER(H338),INDEX(Scorecard!$D$37:$D$44,SUMPRODUCT(--(Scorecard!$G$37:$G$43&lt;H338))+1),Scorecard!$D$45)</f>
        <v>1.35057635045042</v>
      </c>
      <c r="AD338" s="0" t="n">
        <f aca="false">IF(ISNUMBER(I338),INDEX(Scorecard!$D$46:$D$52,SUMPRODUCT(--(Scorecard!$G$46:$G$51&lt;I338))+1),Scorecard!$D$53)</f>
        <v>0.123869379412532</v>
      </c>
      <c r="AE338" s="0" t="n">
        <f aca="false">IF(ISNUMBER(K338),INDEX(Scorecard!$D$54:$D$61,SUMPRODUCT(--(Scorecard!$G$54:$G$60&lt;K338))+1),Scorecard!$D$62)</f>
        <v>0.409483001259379</v>
      </c>
      <c r="AF338" s="0" t="n">
        <f aca="false">IF(ISNUMBER(L338),INDEX(Scorecard!$D$63:$D$68,SUMPRODUCT(--(Scorecard!$G$63:$G$67&lt;L338))+1),Scorecard!$D$69)</f>
        <v>-0.340582194386522</v>
      </c>
      <c r="AG338" s="0" t="n">
        <f aca="false">Inputs!$B$10+Scorecard!$J$5*Y338+Scorecard!$J$6*Z338+Scorecard!$J$7*AA338+Scorecard!$J$8*AB338+Scorecard!$J$9*AC338+Scorecard!$J$10*AD338+Scorecard!$J$11*AE338+Scorecard!$J$12*AF338</f>
        <v>-5.73924537894457</v>
      </c>
      <c r="AH338" s="0" t="n">
        <f aca="false">MIN(1-Inputs!$B$13,MAX(Inputs!$B$13,1/(1+EXP(-(Inputs!$B$11*AG338+Inputs!$B$12)))))</f>
        <v>0.00269105565271362</v>
      </c>
      <c r="AI338" s="0" t="n">
        <f aca="false">Inputs!$B$9-Inputs!$B$8*AG338</f>
        <v>652.72249313747</v>
      </c>
      <c r="AJ338" s="0" t="n">
        <f aca="false">RANK(AH338,$AH$5:$AH$2004,0)+COUNTIF($AH$4:AH337,AH338)</f>
        <v>1598</v>
      </c>
      <c r="AK338" s="0" t="n">
        <f aca="false">IF(AJ338&lt;=Deciles!$B$5*(Deciles!$B$4+1),INT((AJ338-1)/(Deciles!$B$4+1))+1,Deciles!$B$5+INT((AJ338-1-Deciles!$B$5*(Deciles!$B$4+1))/Deciles!$B$4)+1)</f>
        <v>8</v>
      </c>
    </row>
    <row r="339" customFormat="false" ht="15" hidden="false" customHeight="false" outlineLevel="0" collapsed="false">
      <c r="A339" s="0" t="n">
        <v>9458</v>
      </c>
      <c r="B339" s="0" t="s">
        <v>150</v>
      </c>
      <c r="C339" s="0" t="n">
        <v>716</v>
      </c>
      <c r="D339" s="0" t="n">
        <v>83.3863677978516</v>
      </c>
      <c r="E339" s="0" t="n">
        <v>70.5871429443359</v>
      </c>
      <c r="F339" s="0" t="n">
        <v>21</v>
      </c>
      <c r="G339" s="0" t="n">
        <v>4.05299997329712</v>
      </c>
      <c r="H339" s="0" t="n">
        <v>-2.58033323287964</v>
      </c>
      <c r="I339" s="0" t="n">
        <v>38</v>
      </c>
      <c r="J339" s="0" t="n">
        <v>12.557017326355</v>
      </c>
      <c r="K339" s="0" t="n">
        <v>4</v>
      </c>
      <c r="L339" s="0" t="n">
        <v>-0.208333492279053</v>
      </c>
      <c r="M339" s="0" t="n">
        <v>4.23436641693115</v>
      </c>
      <c r="N339" s="0" t="n">
        <v>0</v>
      </c>
      <c r="O339" s="0" t="n">
        <v>0</v>
      </c>
      <c r="P339" s="0" t="s">
        <v>144</v>
      </c>
      <c r="Q339" s="0" t="s">
        <v>141</v>
      </c>
      <c r="R339" s="0" t="n">
        <v>2</v>
      </c>
      <c r="S339" s="0" t="s">
        <v>148</v>
      </c>
      <c r="T339" s="0" t="n">
        <v>0</v>
      </c>
      <c r="U339" s="0" t="n">
        <v>284081.62</v>
      </c>
      <c r="V339" s="0" t="n">
        <v>0.00474240770563483</v>
      </c>
      <c r="W339" s="0" t="n">
        <v>637.331909179688</v>
      </c>
      <c r="X339" s="0" t="n">
        <v>0.00451228395104408</v>
      </c>
      <c r="Y339" s="0" t="n">
        <f aca="false">IF(ISNUMBER(C339),INDEX(Scorecard!$D$5:$D$12,SUMPRODUCT(--(Scorecard!$G$5:$G$11&lt;C339))+1),Scorecard!$D$13)</f>
        <v>-0.0290424113398221</v>
      </c>
      <c r="Z339" s="0" t="n">
        <f aca="false">IF(ISNUMBER(D339),INDEX(Scorecard!$D$14:$D$17,SUMPRODUCT(--(Scorecard!$G$14:$G$16&lt;D339))+1),Scorecard!$D$18)</f>
        <v>0.0505355481560174</v>
      </c>
      <c r="AA339" s="0" t="n">
        <f aca="false">IF(ISNUMBER(E339),INDEX(Scorecard!$D$19:$D$26,SUMPRODUCT(--(Scorecard!$G$19:$G$25&lt;E339))+1),Scorecard!$D$27)</f>
        <v>0.0530843085177338</v>
      </c>
      <c r="AB339" s="0" t="n">
        <f aca="false">IF(ISNUMBER(F339),INDEX(Scorecard!$D$28:$D$35,SUMPRODUCT(--(Scorecard!$G$28:$G$34&lt;F339))+1),Scorecard!$D$36)</f>
        <v>0.624829191519909</v>
      </c>
      <c r="AC339" s="0" t="n">
        <f aca="false">IF(ISNUMBER(H339),INDEX(Scorecard!$D$37:$D$44,SUMPRODUCT(--(Scorecard!$G$37:$G$43&lt;H339))+1),Scorecard!$D$45)</f>
        <v>1.35057635045042</v>
      </c>
      <c r="AD339" s="0" t="n">
        <f aca="false">IF(ISNUMBER(I339),INDEX(Scorecard!$D$46:$D$52,SUMPRODUCT(--(Scorecard!$G$46:$G$51&lt;I339))+1),Scorecard!$D$53)</f>
        <v>0.569875412099532</v>
      </c>
      <c r="AE339" s="0" t="n">
        <f aca="false">IF(ISNUMBER(K339),INDEX(Scorecard!$D$54:$D$61,SUMPRODUCT(--(Scorecard!$G$54:$G$60&lt;K339))+1),Scorecard!$D$62)</f>
        <v>0.489050497890326</v>
      </c>
      <c r="AF339" s="0" t="n">
        <f aca="false">IF(ISNUMBER(L339),INDEX(Scorecard!$D$63:$D$68,SUMPRODUCT(--(Scorecard!$G$63:$G$67&lt;L339))+1),Scorecard!$D$69)</f>
        <v>0.322484508656054</v>
      </c>
      <c r="AG339" s="0" t="n">
        <f aca="false">Inputs!$B$10+Scorecard!$J$5*Y339+Scorecard!$J$6*Z339+Scorecard!$J$7*AA339+Scorecard!$J$8*AB339+Scorecard!$J$9*AC339+Scorecard!$J$10*AD339+Scorecard!$J$11*AE339+Scorecard!$J$12*AF339</f>
        <v>-5.2058476250066</v>
      </c>
      <c r="AH339" s="0" t="n">
        <f aca="false">MIN(1-Inputs!$B$13,MAX(Inputs!$B$13,1/(1+EXP(-(Inputs!$B$11*AG339+Inputs!$B$12)))))</f>
        <v>0.00474240779533633</v>
      </c>
      <c r="AI339" s="0" t="n">
        <f aca="false">Inputs!$B$9-Inputs!$B$8*AG339</f>
        <v>637.331887248918</v>
      </c>
      <c r="AJ339" s="0" t="n">
        <f aca="false">RANK(AH339,$AH$5:$AH$2004,0)+COUNTIF($AH$4:AH338,AH339)</f>
        <v>1294</v>
      </c>
      <c r="AK339" s="0" t="n">
        <f aca="false">IF(AJ339&lt;=Deciles!$B$5*(Deciles!$B$4+1),INT((AJ339-1)/(Deciles!$B$4+1))+1,Deciles!$B$5+INT((AJ339-1-Deciles!$B$5*(Deciles!$B$4+1))/Deciles!$B$4)+1)</f>
        <v>7</v>
      </c>
    </row>
    <row r="340" customFormat="false" ht="15" hidden="false" customHeight="false" outlineLevel="0" collapsed="false">
      <c r="A340" s="0" t="n">
        <v>9499</v>
      </c>
      <c r="B340" s="0" t="s">
        <v>145</v>
      </c>
      <c r="C340" s="0" t="n">
        <v>684</v>
      </c>
      <c r="D340" s="0" t="n">
        <v>80</v>
      </c>
      <c r="E340" s="0" t="n">
        <v>72.5778656005859</v>
      </c>
      <c r="F340" s="0" t="n">
        <v>48</v>
      </c>
      <c r="G340" s="0" t="n">
        <v>4.09000015258789</v>
      </c>
      <c r="H340" s="0" t="n">
        <v>0.573333501815796</v>
      </c>
      <c r="I340" s="0" t="n">
        <v>21</v>
      </c>
      <c r="J340" s="0" t="n">
        <v>12.5679759979248</v>
      </c>
      <c r="K340" s="0" t="n">
        <v>5.25833320617676</v>
      </c>
      <c r="L340" s="0" t="n">
        <v>-1.875</v>
      </c>
      <c r="M340" s="0" t="n">
        <v>6.28858280181885</v>
      </c>
      <c r="N340" s="0" t="n">
        <v>0</v>
      </c>
      <c r="O340" s="0" t="n">
        <v>0</v>
      </c>
      <c r="P340" s="0" t="s">
        <v>144</v>
      </c>
      <c r="Q340" s="0" t="s">
        <v>141</v>
      </c>
      <c r="R340" s="0" t="n">
        <v>2</v>
      </c>
      <c r="S340" s="0" t="s">
        <v>149</v>
      </c>
      <c r="T340" s="0" t="n">
        <v>0</v>
      </c>
      <c r="U340" s="0" t="n">
        <v>287212.1</v>
      </c>
      <c r="V340" s="0" t="n">
        <v>0.0683993026614189</v>
      </c>
      <c r="W340" s="0" t="n">
        <v>563.313598632813</v>
      </c>
      <c r="X340" s="0" t="n">
        <v>0.103515267372131</v>
      </c>
      <c r="Y340" s="0" t="n">
        <f aca="false">IF(ISNUMBER(C340),INDEX(Scorecard!$D$5:$D$12,SUMPRODUCT(--(Scorecard!$G$5:$G$11&lt;C340))+1),Scorecard!$D$13)</f>
        <v>-0.869677851527538</v>
      </c>
      <c r="Z340" s="0" t="n">
        <f aca="false">IF(ISNUMBER(D340),INDEX(Scorecard!$D$14:$D$17,SUMPRODUCT(--(Scorecard!$G$14:$G$16&lt;D340))+1),Scorecard!$D$18)</f>
        <v>0.0505355481560174</v>
      </c>
      <c r="AA340" s="0" t="n">
        <f aca="false">IF(ISNUMBER(E340),INDEX(Scorecard!$D$19:$D$26,SUMPRODUCT(--(Scorecard!$G$19:$G$25&lt;E340))+1),Scorecard!$D$27)</f>
        <v>-0.0341578513653732</v>
      </c>
      <c r="AB340" s="0" t="n">
        <f aca="false">IF(ISNUMBER(F340),INDEX(Scorecard!$D$28:$D$35,SUMPRODUCT(--(Scorecard!$G$28:$G$34&lt;F340))+1),Scorecard!$D$36)</f>
        <v>-0.400689107298307</v>
      </c>
      <c r="AC340" s="0" t="n">
        <f aca="false">IF(ISNUMBER(H340),INDEX(Scorecard!$D$37:$D$44,SUMPRODUCT(--(Scorecard!$G$37:$G$43&lt;H340))+1),Scorecard!$D$45)</f>
        <v>-0.271229676926091</v>
      </c>
      <c r="AD340" s="0" t="n">
        <f aca="false">IF(ISNUMBER(I340),INDEX(Scorecard!$D$46:$D$52,SUMPRODUCT(--(Scorecard!$G$46:$G$51&lt;I340))+1),Scorecard!$D$53)</f>
        <v>-0.108777051091409</v>
      </c>
      <c r="AE340" s="0" t="n">
        <f aca="false">IF(ISNUMBER(K340),INDEX(Scorecard!$D$54:$D$61,SUMPRODUCT(--(Scorecard!$G$54:$G$60&lt;K340))+1),Scorecard!$D$62)</f>
        <v>0.126303549215828</v>
      </c>
      <c r="AF340" s="0" t="n">
        <f aca="false">IF(ISNUMBER(L340),INDEX(Scorecard!$D$63:$D$68,SUMPRODUCT(--(Scorecard!$G$63:$G$67&lt;L340))+1),Scorecard!$D$69)</f>
        <v>-0.340582194386522</v>
      </c>
      <c r="AG340" s="0" t="n">
        <f aca="false">Inputs!$B$10+Scorecard!$J$5*Y340+Scorecard!$J$6*Z340+Scorecard!$J$7*AA340+Scorecard!$J$8*AB340+Scorecard!$J$9*AC340+Scorecard!$J$10*AD340+Scorecard!$J$11*AE340+Scorecard!$J$12*AF340</f>
        <v>-2.64057002634305</v>
      </c>
      <c r="AH340" s="0" t="n">
        <f aca="false">MIN(1-Inputs!$B$13,MAX(Inputs!$B$13,1/(1+EXP(-(Inputs!$B$11*AG340+Inputs!$B$12)))))</f>
        <v>0.0683993063610014</v>
      </c>
      <c r="AI340" s="0" t="n">
        <f aca="false">Inputs!$B$9-Inputs!$B$8*AG340</f>
        <v>563.313621847009</v>
      </c>
      <c r="AJ340" s="0" t="n">
        <f aca="false">RANK(AH340,$AH$5:$AH$2004,0)+COUNTIF($AH$4:AH339,AH340)</f>
        <v>94</v>
      </c>
      <c r="AK340" s="0" t="n">
        <f aca="false">IF(AJ340&lt;=Deciles!$B$5*(Deciles!$B$4+1),INT((AJ340-1)/(Deciles!$B$4+1))+1,Deciles!$B$5+INT((AJ340-1-Deciles!$B$5*(Deciles!$B$4+1))/Deciles!$B$4)+1)</f>
        <v>1</v>
      </c>
    </row>
    <row r="341" customFormat="false" ht="15" hidden="false" customHeight="false" outlineLevel="0" collapsed="false">
      <c r="A341" s="0" t="n">
        <v>9528</v>
      </c>
      <c r="B341" s="0" t="s">
        <v>158</v>
      </c>
      <c r="C341" s="0" t="n">
        <v>796</v>
      </c>
      <c r="D341" s="0" t="n">
        <v>80</v>
      </c>
      <c r="E341" s="0" t="n">
        <v>78.6777420043945</v>
      </c>
      <c r="F341" s="0" t="n">
        <v>37</v>
      </c>
      <c r="G341" s="0" t="n">
        <v>3.29200005531311</v>
      </c>
      <c r="H341" s="0" t="n">
        <v>0.375333309173584</v>
      </c>
      <c r="I341" s="0" t="n">
        <v>7</v>
      </c>
      <c r="J341" s="0" t="n">
        <v>12.4630527496338</v>
      </c>
      <c r="K341" s="0" t="n">
        <v>7.13333320617676</v>
      </c>
      <c r="L341" s="0" t="n">
        <v>2.71025609970093</v>
      </c>
      <c r="M341" s="0" t="n">
        <v>0.509527981281281</v>
      </c>
      <c r="N341" s="0" t="n">
        <v>0</v>
      </c>
      <c r="O341" s="0" t="n">
        <v>0</v>
      </c>
      <c r="P341" s="0" t="s">
        <v>146</v>
      </c>
      <c r="Q341" s="0" t="s">
        <v>141</v>
      </c>
      <c r="R341" s="0" t="n">
        <v>1</v>
      </c>
      <c r="S341" s="0" t="s">
        <v>149</v>
      </c>
      <c r="T341" s="0" t="n">
        <v>0</v>
      </c>
      <c r="U341" s="0" t="n">
        <v>258603.92</v>
      </c>
      <c r="V341" s="0" t="n">
        <v>0.00297498772852123</v>
      </c>
      <c r="W341" s="0" t="n">
        <v>650.000061035156</v>
      </c>
      <c r="X341" s="0" t="n">
        <v>0.00184051634278148</v>
      </c>
      <c r="Y341" s="0" t="n">
        <f aca="false">IF(ISNUMBER(C341),INDEX(Scorecard!$D$5:$D$12,SUMPRODUCT(--(Scorecard!$G$5:$G$11&lt;C341))+1),Scorecard!$D$13)</f>
        <v>2.19112706886128</v>
      </c>
      <c r="Z341" s="0" t="n">
        <f aca="false">IF(ISNUMBER(D341),INDEX(Scorecard!$D$14:$D$17,SUMPRODUCT(--(Scorecard!$G$14:$G$16&lt;D341))+1),Scorecard!$D$18)</f>
        <v>0.0505355481560174</v>
      </c>
      <c r="AA341" s="0" t="n">
        <f aca="false">IF(ISNUMBER(E341),INDEX(Scorecard!$D$19:$D$26,SUMPRODUCT(--(Scorecard!$G$19:$G$25&lt;E341))+1),Scorecard!$D$27)</f>
        <v>-0.0341578513653732</v>
      </c>
      <c r="AB341" s="0" t="n">
        <f aca="false">IF(ISNUMBER(F341),INDEX(Scorecard!$D$28:$D$35,SUMPRODUCT(--(Scorecard!$G$28:$G$34&lt;F341))+1),Scorecard!$D$36)</f>
        <v>-0.0008456427959252</v>
      </c>
      <c r="AC341" s="0" t="n">
        <f aca="false">IF(ISNUMBER(H341),INDEX(Scorecard!$D$37:$D$44,SUMPRODUCT(--(Scorecard!$G$37:$G$43&lt;H341))+1),Scorecard!$D$45)</f>
        <v>-0.0679520129233634</v>
      </c>
      <c r="AD341" s="0" t="n">
        <f aca="false">IF(ISNUMBER(I341),INDEX(Scorecard!$D$46:$D$52,SUMPRODUCT(--(Scorecard!$G$46:$G$51&lt;I341))+1),Scorecard!$D$53)</f>
        <v>-0.114272400683245</v>
      </c>
      <c r="AE341" s="0" t="n">
        <f aca="false">IF(ISNUMBER(K341),INDEX(Scorecard!$D$54:$D$61,SUMPRODUCT(--(Scorecard!$G$54:$G$60&lt;K341))+1),Scorecard!$D$62)</f>
        <v>-0.541917179454542</v>
      </c>
      <c r="AF341" s="0" t="n">
        <f aca="false">IF(ISNUMBER(L341),INDEX(Scorecard!$D$63:$D$68,SUMPRODUCT(--(Scorecard!$G$63:$G$67&lt;L341))+1),Scorecard!$D$69)</f>
        <v>0.322484508656054</v>
      </c>
      <c r="AG341" s="0" t="n">
        <f aca="false">Inputs!$B$10+Scorecard!$J$5*Y341+Scorecard!$J$6*Z341+Scorecard!$J$7*AA341+Scorecard!$J$8*AB341+Scorecard!$J$9*AC341+Scorecard!$J$10*AD341+Scorecard!$J$11*AE341+Scorecard!$J$12*AF341</f>
        <v>-5.64489358971524</v>
      </c>
      <c r="AH341" s="0" t="n">
        <f aca="false">MIN(1-Inputs!$B$13,MAX(Inputs!$B$13,1/(1+EXP(-(Inputs!$B$11*AG341+Inputs!$B$12)))))</f>
        <v>0.0029749877614524</v>
      </c>
      <c r="AI341" s="0" t="n">
        <f aca="false">Inputs!$B$9-Inputs!$B$8*AG341</f>
        <v>650.000075969067</v>
      </c>
      <c r="AJ341" s="0" t="n">
        <f aca="false">RANK(AH341,$AH$5:$AH$2004,0)+COUNTIF($AH$4:AH340,AH341)</f>
        <v>1541</v>
      </c>
      <c r="AK341" s="0" t="n">
        <f aca="false">IF(AJ341&lt;=Deciles!$B$5*(Deciles!$B$4+1),INT((AJ341-1)/(Deciles!$B$4+1))+1,Deciles!$B$5+INT((AJ341-1-Deciles!$B$5*(Deciles!$B$4+1))/Deciles!$B$4)+1)</f>
        <v>8</v>
      </c>
    </row>
    <row r="342" customFormat="false" ht="15" hidden="false" customHeight="false" outlineLevel="0" collapsed="false">
      <c r="A342" s="0" t="n">
        <v>9558</v>
      </c>
      <c r="B342" s="0" t="s">
        <v>143</v>
      </c>
      <c r="C342" s="0" t="n">
        <v>749</v>
      </c>
      <c r="D342" s="0" t="n">
        <v>61.1701393127441</v>
      </c>
      <c r="E342" s="0" t="n">
        <v>39.3544578552246</v>
      </c>
      <c r="F342" s="0" t="n">
        <v>32</v>
      </c>
      <c r="G342" s="0" t="n">
        <v>4.01900005340576</v>
      </c>
      <c r="H342" s="0" t="n">
        <v>0.785666704177856</v>
      </c>
      <c r="I342" s="0" t="n">
        <v>83</v>
      </c>
      <c r="J342" s="0" t="n">
        <v>12.1298923492432</v>
      </c>
      <c r="K342" s="0" t="n">
        <v>8.53333377838135</v>
      </c>
      <c r="L342" s="0" t="n">
        <v>5.07179546356201</v>
      </c>
      <c r="M342" s="0" t="n">
        <v>1.95005702972412</v>
      </c>
      <c r="N342" s="0" t="n">
        <v>0</v>
      </c>
      <c r="O342" s="0" t="n">
        <v>0</v>
      </c>
      <c r="P342" s="0" t="s">
        <v>146</v>
      </c>
      <c r="Q342" s="0" t="s">
        <v>141</v>
      </c>
      <c r="R342" s="0" t="n">
        <v>1</v>
      </c>
      <c r="S342" s="0" t="s">
        <v>147</v>
      </c>
      <c r="T342" s="0" t="n">
        <v>0</v>
      </c>
      <c r="U342" s="0" t="n">
        <v>185329.84</v>
      </c>
      <c r="V342" s="0" t="n">
        <v>0.00854415539652109</v>
      </c>
      <c r="W342" s="0" t="n">
        <v>621.295532226563</v>
      </c>
      <c r="X342" s="0" t="n">
        <v>0.00432338565587997</v>
      </c>
      <c r="Y342" s="0" t="n">
        <f aca="false">IF(ISNUMBER(C342),INDEX(Scorecard!$D$5:$D$12,SUMPRODUCT(--(Scorecard!$G$5:$G$11&lt;C342))+1),Scorecard!$D$13)</f>
        <v>0.488358159108655</v>
      </c>
      <c r="Z342" s="0" t="n">
        <f aca="false">IF(ISNUMBER(D342),INDEX(Scorecard!$D$14:$D$17,SUMPRODUCT(--(Scorecard!$G$14:$G$16&lt;D342))+1),Scorecard!$D$18)</f>
        <v>0.248677243387958</v>
      </c>
      <c r="AA342" s="0" t="n">
        <f aca="false">IF(ISNUMBER(E342),INDEX(Scorecard!$D$19:$D$26,SUMPRODUCT(--(Scorecard!$G$19:$G$25&lt;E342))+1),Scorecard!$D$27)</f>
        <v>0.57899015159425</v>
      </c>
      <c r="AB342" s="0" t="n">
        <f aca="false">IF(ISNUMBER(F342),INDEX(Scorecard!$D$28:$D$35,SUMPRODUCT(--(Scorecard!$G$28:$G$34&lt;F342))+1),Scorecard!$D$36)</f>
        <v>0.126913191054783</v>
      </c>
      <c r="AC342" s="0" t="n">
        <f aca="false">IF(ISNUMBER(H342),INDEX(Scorecard!$D$37:$D$44,SUMPRODUCT(--(Scorecard!$G$37:$G$43&lt;H342))+1),Scorecard!$D$45)</f>
        <v>-0.569454719285959</v>
      </c>
      <c r="AD342" s="0" t="n">
        <f aca="false">IF(ISNUMBER(I342),INDEX(Scorecard!$D$46:$D$52,SUMPRODUCT(--(Scorecard!$G$46:$G$51&lt;I342))+1),Scorecard!$D$53)</f>
        <v>0.818882373006414</v>
      </c>
      <c r="AE342" s="0" t="n">
        <f aca="false">IF(ISNUMBER(K342),INDEX(Scorecard!$D$54:$D$61,SUMPRODUCT(--(Scorecard!$G$54:$G$60&lt;K342))+1),Scorecard!$D$62)</f>
        <v>-0.541917179454542</v>
      </c>
      <c r="AF342" s="0" t="n">
        <f aca="false">IF(ISNUMBER(L342),INDEX(Scorecard!$D$63:$D$68,SUMPRODUCT(--(Scorecard!$G$63:$G$67&lt;L342))+1),Scorecard!$D$69)</f>
        <v>0.322484508656054</v>
      </c>
      <c r="AG342" s="0" t="n">
        <f aca="false">Inputs!$B$10+Scorecard!$J$5*Y342+Scorecard!$J$6*Z342+Scorecard!$J$7*AA342+Scorecard!$J$8*AB342+Scorecard!$J$9*AC342+Scorecard!$J$10*AD342+Scorecard!$J$11*AE342+Scorecard!$J$12*AF342</f>
        <v>-4.65007051237093</v>
      </c>
      <c r="AH342" s="0" t="n">
        <f aca="false">MIN(1-Inputs!$B$13,MAX(Inputs!$B$13,1/(1+EXP(-(Inputs!$B$11*AG342+Inputs!$B$12)))))</f>
        <v>0.00854415568586803</v>
      </c>
      <c r="AI342" s="0" t="n">
        <f aca="false">Inputs!$B$9-Inputs!$B$8*AG342</f>
        <v>621.295549564136</v>
      </c>
      <c r="AJ342" s="0" t="n">
        <f aca="false">RANK(AH342,$AH$5:$AH$2004,0)+COUNTIF($AH$4:AH341,AH342)</f>
        <v>917</v>
      </c>
      <c r="AK342" s="0" t="n">
        <f aca="false">IF(AJ342&lt;=Deciles!$B$5*(Deciles!$B$4+1),INT((AJ342-1)/(Deciles!$B$4+1))+1,Deciles!$B$5+INT((AJ342-1-Deciles!$B$5*(Deciles!$B$4+1))/Deciles!$B$4)+1)</f>
        <v>5</v>
      </c>
    </row>
    <row r="343" customFormat="false" ht="15" hidden="false" customHeight="false" outlineLevel="0" collapsed="false">
      <c r="A343" s="0" t="n">
        <v>9565</v>
      </c>
      <c r="B343" s="0" t="s">
        <v>155</v>
      </c>
      <c r="C343" s="0" t="n">
        <v>774</v>
      </c>
      <c r="D343" s="0" t="n">
        <v>80</v>
      </c>
      <c r="E343" s="0" t="n">
        <v>71.7158279418945</v>
      </c>
      <c r="F343" s="0" t="n">
        <v>40</v>
      </c>
      <c r="G343" s="0" t="n">
        <v>3.07999992370606</v>
      </c>
      <c r="H343" s="0" t="n">
        <v>-2.65333318710327</v>
      </c>
      <c r="I343" s="0" t="n">
        <v>16</v>
      </c>
      <c r="J343" s="0" t="n">
        <v>11.859561920166</v>
      </c>
      <c r="K343" s="0" t="n">
        <v>5.00833320617676</v>
      </c>
      <c r="L343" s="0" t="n">
        <v>-1.125</v>
      </c>
      <c r="M343" s="0" t="n">
        <v>6.2885799407959</v>
      </c>
      <c r="N343" s="0" t="n">
        <v>0</v>
      </c>
      <c r="O343" s="0" t="n">
        <v>0</v>
      </c>
      <c r="P343" s="0" t="s">
        <v>144</v>
      </c>
      <c r="Q343" s="0" t="s">
        <v>141</v>
      </c>
      <c r="R343" s="0" t="n">
        <v>2</v>
      </c>
      <c r="S343" s="0" t="s">
        <v>149</v>
      </c>
      <c r="T343" s="0" t="n">
        <v>0</v>
      </c>
      <c r="U343" s="0" t="n">
        <v>141430.25</v>
      </c>
      <c r="V343" s="0" t="n">
        <v>0.00486053852364421</v>
      </c>
      <c r="W343" s="0" t="n">
        <v>636.662780761719</v>
      </c>
      <c r="X343" s="0" t="n">
        <v>0.00506443250924349</v>
      </c>
      <c r="Y343" s="0" t="n">
        <f aca="false">IF(ISNUMBER(C343),INDEX(Scorecard!$D$5:$D$12,SUMPRODUCT(--(Scorecard!$G$5:$G$11&lt;C343))+1),Scorecard!$D$13)</f>
        <v>1.23750384304241</v>
      </c>
      <c r="Z343" s="0" t="n">
        <f aca="false">IF(ISNUMBER(D343),INDEX(Scorecard!$D$14:$D$17,SUMPRODUCT(--(Scorecard!$G$14:$G$16&lt;D343))+1),Scorecard!$D$18)</f>
        <v>0.0505355481560174</v>
      </c>
      <c r="AA343" s="0" t="n">
        <f aca="false">IF(ISNUMBER(E343),INDEX(Scorecard!$D$19:$D$26,SUMPRODUCT(--(Scorecard!$G$19:$G$25&lt;E343))+1),Scorecard!$D$27)</f>
        <v>0.0530843085177338</v>
      </c>
      <c r="AB343" s="0" t="n">
        <f aca="false">IF(ISNUMBER(F343),INDEX(Scorecard!$D$28:$D$35,SUMPRODUCT(--(Scorecard!$G$28:$G$34&lt;F343))+1),Scorecard!$D$36)</f>
        <v>-0.132616866359722</v>
      </c>
      <c r="AC343" s="0" t="n">
        <f aca="false">IF(ISNUMBER(H343),INDEX(Scorecard!$D$37:$D$44,SUMPRODUCT(--(Scorecard!$G$37:$G$43&lt;H343))+1),Scorecard!$D$45)</f>
        <v>1.35057635045042</v>
      </c>
      <c r="AD343" s="0" t="n">
        <f aca="false">IF(ISNUMBER(I343),INDEX(Scorecard!$D$46:$D$52,SUMPRODUCT(--(Scorecard!$G$46:$G$51&lt;I343))+1),Scorecard!$D$53)</f>
        <v>-0.114272400683245</v>
      </c>
      <c r="AE343" s="0" t="n">
        <f aca="false">IF(ISNUMBER(K343),INDEX(Scorecard!$D$54:$D$61,SUMPRODUCT(--(Scorecard!$G$54:$G$60&lt;K343))+1),Scorecard!$D$62)</f>
        <v>0.214429354789033</v>
      </c>
      <c r="AF343" s="0" t="n">
        <f aca="false">IF(ISNUMBER(L343),INDEX(Scorecard!$D$63:$D$68,SUMPRODUCT(--(Scorecard!$G$63:$G$67&lt;L343))+1),Scorecard!$D$69)</f>
        <v>-0.340582194386522</v>
      </c>
      <c r="AG343" s="0" t="n">
        <f aca="false">Inputs!$B$10+Scorecard!$J$5*Y343+Scorecard!$J$6*Z343+Scorecard!$J$7*AA343+Scorecard!$J$8*AB343+Scorecard!$J$9*AC343+Scorecard!$J$10*AD343+Scorecard!$J$11*AE343+Scorecard!$J$12*AF343</f>
        <v>-5.18265817142538</v>
      </c>
      <c r="AH343" s="0" t="n">
        <f aca="false">MIN(1-Inputs!$B$13,MAX(Inputs!$B$13,1/(1+EXP(-(Inputs!$B$11*AG343+Inputs!$B$12)))))</f>
        <v>0.00486053839339175</v>
      </c>
      <c r="AI343" s="0" t="n">
        <f aca="false">Inputs!$B$9-Inputs!$B$8*AG343</f>
        <v>636.662781055267</v>
      </c>
      <c r="AJ343" s="0" t="n">
        <f aca="false">RANK(AH343,$AH$5:$AH$2004,0)+COUNTIF($AH$4:AH342,AH343)</f>
        <v>1272</v>
      </c>
      <c r="AK343" s="0" t="n">
        <f aca="false">IF(AJ343&lt;=Deciles!$B$5*(Deciles!$B$4+1),INT((AJ343-1)/(Deciles!$B$4+1))+1,Deciles!$B$5+INT((AJ343-1-Deciles!$B$5*(Deciles!$B$4+1))/Deciles!$B$4)+1)</f>
        <v>7</v>
      </c>
    </row>
    <row r="344" customFormat="false" ht="15" hidden="false" customHeight="false" outlineLevel="0" collapsed="false">
      <c r="A344" s="0" t="n">
        <v>9568</v>
      </c>
      <c r="B344" s="0" t="s">
        <v>155</v>
      </c>
      <c r="C344" s="0" t="n">
        <v>768</v>
      </c>
      <c r="D344" s="0" t="n">
        <v>80</v>
      </c>
      <c r="E344" s="0" t="n">
        <v>64.0911865234375</v>
      </c>
      <c r="F344" s="0" t="n">
        <v>31</v>
      </c>
      <c r="G344" s="0" t="n">
        <v>3.80399990081787</v>
      </c>
      <c r="H344" s="0" t="n">
        <v>-1.92933320999146</v>
      </c>
      <c r="I344" s="0" t="n">
        <v>42</v>
      </c>
      <c r="J344" s="0" t="n">
        <v>12.536262512207</v>
      </c>
      <c r="K344" s="0" t="n">
        <v>5.00833320617676</v>
      </c>
      <c r="L344" s="0" t="n">
        <v>-1.125</v>
      </c>
      <c r="M344" s="0" t="n">
        <v>6.2885799407959</v>
      </c>
      <c r="N344" s="0" t="n">
        <v>0</v>
      </c>
      <c r="O344" s="0" t="n">
        <v>0</v>
      </c>
      <c r="P344" s="0" t="s">
        <v>144</v>
      </c>
      <c r="Q344" s="0" t="s">
        <v>141</v>
      </c>
      <c r="R344" s="0" t="n">
        <v>1</v>
      </c>
      <c r="S344" s="0" t="s">
        <v>149</v>
      </c>
      <c r="T344" s="0" t="n">
        <v>0</v>
      </c>
      <c r="U344" s="0" t="n">
        <v>278246.44</v>
      </c>
      <c r="V344" s="0" t="n">
        <v>0.00282620848156512</v>
      </c>
      <c r="W344" s="0" t="n">
        <v>651.392639160156</v>
      </c>
      <c r="X344" s="0" t="n">
        <v>0.00266593648120761</v>
      </c>
      <c r="Y344" s="0" t="n">
        <f aca="false">IF(ISNUMBER(C344),INDEX(Scorecard!$D$5:$D$12,SUMPRODUCT(--(Scorecard!$G$5:$G$11&lt;C344))+1),Scorecard!$D$13)</f>
        <v>1.23750384304241</v>
      </c>
      <c r="Z344" s="0" t="n">
        <f aca="false">IF(ISNUMBER(D344),INDEX(Scorecard!$D$14:$D$17,SUMPRODUCT(--(Scorecard!$G$14:$G$16&lt;D344))+1),Scorecard!$D$18)</f>
        <v>0.0505355481560174</v>
      </c>
      <c r="AA344" s="0" t="n">
        <f aca="false">IF(ISNUMBER(E344),INDEX(Scorecard!$D$19:$D$26,SUMPRODUCT(--(Scorecard!$G$19:$G$25&lt;E344))+1),Scorecard!$D$27)</f>
        <v>0.233621608745691</v>
      </c>
      <c r="AB344" s="0" t="n">
        <f aca="false">IF(ISNUMBER(F344),INDEX(Scorecard!$D$28:$D$35,SUMPRODUCT(--(Scorecard!$G$28:$G$34&lt;F344))+1),Scorecard!$D$36)</f>
        <v>0.126913191054783</v>
      </c>
      <c r="AC344" s="0" t="n">
        <f aca="false">IF(ISNUMBER(H344),INDEX(Scorecard!$D$37:$D$44,SUMPRODUCT(--(Scorecard!$G$37:$G$43&lt;H344))+1),Scorecard!$D$45)</f>
        <v>1.35057635045042</v>
      </c>
      <c r="AD344" s="0" t="n">
        <f aca="false">IF(ISNUMBER(I344),INDEX(Scorecard!$D$46:$D$52,SUMPRODUCT(--(Scorecard!$G$46:$G$51&lt;I344))+1),Scorecard!$D$53)</f>
        <v>0.569875412099532</v>
      </c>
      <c r="AE344" s="0" t="n">
        <f aca="false">IF(ISNUMBER(K344),INDEX(Scorecard!$D$54:$D$61,SUMPRODUCT(--(Scorecard!$G$54:$G$60&lt;K344))+1),Scorecard!$D$62)</f>
        <v>0.214429354789033</v>
      </c>
      <c r="AF344" s="0" t="n">
        <f aca="false">IF(ISNUMBER(L344),INDEX(Scorecard!$D$63:$D$68,SUMPRODUCT(--(Scorecard!$G$63:$G$67&lt;L344))+1),Scorecard!$D$69)</f>
        <v>-0.340582194386522</v>
      </c>
      <c r="AG344" s="0" t="n">
        <f aca="false">Inputs!$B$10+Scorecard!$J$5*Y344+Scorecard!$J$6*Z344+Scorecard!$J$7*AA344+Scorecard!$J$8*AB344+Scorecard!$J$9*AC344+Scorecard!$J$10*AD344+Scorecard!$J$11*AE344+Scorecard!$J$12*AF344</f>
        <v>-5.69315525243188</v>
      </c>
      <c r="AH344" s="0" t="n">
        <f aca="false">MIN(1-Inputs!$B$13,MAX(Inputs!$B$13,1/(1+EXP(-(Inputs!$B$11*AG344+Inputs!$B$12)))))</f>
        <v>0.00282620836681829</v>
      </c>
      <c r="AI344" s="0" t="n">
        <f aca="false">Inputs!$B$9-Inputs!$B$8*AG344</f>
        <v>651.392613198394</v>
      </c>
      <c r="AJ344" s="0" t="n">
        <f aca="false">RANK(AH344,$AH$5:$AH$2004,0)+COUNTIF($AH$4:AH343,AH344)</f>
        <v>1563</v>
      </c>
      <c r="AK344" s="0" t="n">
        <f aca="false">IF(AJ344&lt;=Deciles!$B$5*(Deciles!$B$4+1),INT((AJ344-1)/(Deciles!$B$4+1))+1,Deciles!$B$5+INT((AJ344-1-Deciles!$B$5*(Deciles!$B$4+1))/Deciles!$B$4)+1)</f>
        <v>8</v>
      </c>
    </row>
    <row r="345" customFormat="false" ht="15" hidden="false" customHeight="false" outlineLevel="0" collapsed="false">
      <c r="A345" s="0" t="n">
        <v>9574</v>
      </c>
      <c r="B345" s="0" t="s">
        <v>157</v>
      </c>
      <c r="C345" s="0" t="n">
        <v>728</v>
      </c>
      <c r="D345" s="0" t="n">
        <v>74.497314453125</v>
      </c>
      <c r="E345" s="0" t="n">
        <v>44.2485466003418</v>
      </c>
      <c r="F345" s="0" t="n">
        <v>35</v>
      </c>
      <c r="G345" s="0" t="n">
        <v>4.19500017166138</v>
      </c>
      <c r="H345" s="0" t="n">
        <v>0.31166672706604</v>
      </c>
      <c r="I345" s="0" t="n">
        <v>93</v>
      </c>
      <c r="J345" s="0" t="n">
        <v>11.9889574050903</v>
      </c>
      <c r="K345" s="0" t="n">
        <v>3.72307682037354</v>
      </c>
      <c r="L345" s="0" t="n">
        <v>-0.276923179626465</v>
      </c>
      <c r="M345" s="0" t="n">
        <v>4.3403639793396</v>
      </c>
      <c r="N345" s="0" t="n">
        <v>0</v>
      </c>
      <c r="O345" s="0" t="n">
        <v>0</v>
      </c>
      <c r="P345" s="0" t="s">
        <v>144</v>
      </c>
      <c r="Q345" s="0" t="s">
        <v>141</v>
      </c>
      <c r="R345" s="0" t="n">
        <v>2</v>
      </c>
      <c r="S345" s="0" t="s">
        <v>142</v>
      </c>
      <c r="T345" s="0" t="n">
        <v>0</v>
      </c>
      <c r="U345" s="0" t="n">
        <v>160967.38</v>
      </c>
      <c r="V345" s="0" t="n">
        <v>0.00750390160828829</v>
      </c>
      <c r="W345" s="0" t="n">
        <v>624.837524414063</v>
      </c>
      <c r="X345" s="0" t="n">
        <v>0.00487850839272142</v>
      </c>
      <c r="Y345" s="0" t="n">
        <f aca="false">IF(ISNUMBER(C345),INDEX(Scorecard!$D$5:$D$12,SUMPRODUCT(--(Scorecard!$G$5:$G$11&lt;C345))+1),Scorecard!$D$13)</f>
        <v>-0.0290424113398221</v>
      </c>
      <c r="Z345" s="0" t="n">
        <f aca="false">IF(ISNUMBER(D345),INDEX(Scorecard!$D$14:$D$17,SUMPRODUCT(--(Scorecard!$G$14:$G$16&lt;D345))+1),Scorecard!$D$18)</f>
        <v>0.128579646629417</v>
      </c>
      <c r="AA345" s="0" t="n">
        <f aca="false">IF(ISNUMBER(E345),INDEX(Scorecard!$D$19:$D$26,SUMPRODUCT(--(Scorecard!$G$19:$G$25&lt;E345))+1),Scorecard!$D$27)</f>
        <v>0.57899015159425</v>
      </c>
      <c r="AB345" s="0" t="n">
        <f aca="false">IF(ISNUMBER(F345),INDEX(Scorecard!$D$28:$D$35,SUMPRODUCT(--(Scorecard!$G$28:$G$34&lt;F345))+1),Scorecard!$D$36)</f>
        <v>-0.0008456427959252</v>
      </c>
      <c r="AC345" s="0" t="n">
        <f aca="false">IF(ISNUMBER(H345),INDEX(Scorecard!$D$37:$D$44,SUMPRODUCT(--(Scorecard!$G$37:$G$43&lt;H345))+1),Scorecard!$D$45)</f>
        <v>-0.0679520129233634</v>
      </c>
      <c r="AD345" s="0" t="n">
        <f aca="false">IF(ISNUMBER(I345),INDEX(Scorecard!$D$46:$D$52,SUMPRODUCT(--(Scorecard!$G$46:$G$51&lt;I345))+1),Scorecard!$D$53)</f>
        <v>0.818882373006414</v>
      </c>
      <c r="AE345" s="0" t="n">
        <f aca="false">IF(ISNUMBER(K345),INDEX(Scorecard!$D$54:$D$61,SUMPRODUCT(--(Scorecard!$G$54:$G$60&lt;K345))+1),Scorecard!$D$62)</f>
        <v>0.489050497890326</v>
      </c>
      <c r="AF345" s="0" t="n">
        <f aca="false">IF(ISNUMBER(L345),INDEX(Scorecard!$D$63:$D$68,SUMPRODUCT(--(Scorecard!$G$63:$G$67&lt;L345))+1),Scorecard!$D$69)</f>
        <v>0.322484508656054</v>
      </c>
      <c r="AG345" s="0" t="n">
        <f aca="false">Inputs!$B$10+Scorecard!$J$5*Y345+Scorecard!$J$6*Z345+Scorecard!$J$7*AA345+Scorecard!$J$8*AB345+Scorecard!$J$9*AC345+Scorecard!$J$10*AD345+Scorecard!$J$11*AE345+Scorecard!$J$12*AF345</f>
        <v>-4.77282598507601</v>
      </c>
      <c r="AH345" s="0" t="n">
        <f aca="false">MIN(1-Inputs!$B$13,MAX(Inputs!$B$13,1/(1+EXP(-(Inputs!$B$11*AG345+Inputs!$B$12)))))</f>
        <v>0.00750390154074024</v>
      </c>
      <c r="AI345" s="0" t="n">
        <f aca="false">Inputs!$B$9-Inputs!$B$8*AG345</f>
        <v>624.837523798408</v>
      </c>
      <c r="AJ345" s="0" t="n">
        <f aca="false">RANK(AH345,$AH$5:$AH$2004,0)+COUNTIF($AH$4:AH344,AH345)</f>
        <v>1012</v>
      </c>
      <c r="AK345" s="0" t="n">
        <f aca="false">IF(AJ345&lt;=Deciles!$B$5*(Deciles!$B$4+1),INT((AJ345-1)/(Deciles!$B$4+1))+1,Deciles!$B$5+INT((AJ345-1-Deciles!$B$5*(Deciles!$B$4+1))/Deciles!$B$4)+1)</f>
        <v>6</v>
      </c>
    </row>
    <row r="346" customFormat="false" ht="15" hidden="false" customHeight="false" outlineLevel="0" collapsed="false">
      <c r="A346" s="0" t="n">
        <v>9582</v>
      </c>
      <c r="B346" s="0" t="s">
        <v>155</v>
      </c>
      <c r="C346" s="0" t="n">
        <v>764</v>
      </c>
      <c r="D346" s="0" t="n">
        <v>80</v>
      </c>
      <c r="E346" s="0" t="n">
        <v>75.8734130859375</v>
      </c>
      <c r="F346" s="0" t="n">
        <v>50</v>
      </c>
      <c r="G346" s="0" t="n">
        <v>3.39499998092651</v>
      </c>
      <c r="H346" s="0" t="n">
        <v>-2.33833312988281</v>
      </c>
      <c r="I346" s="0" t="n">
        <v>10</v>
      </c>
      <c r="J346" s="0" t="n">
        <v>12.8006353378296</v>
      </c>
      <c r="K346" s="0" t="n">
        <v>4.60833311080933</v>
      </c>
      <c r="L346" s="0" t="n">
        <v>-1.125</v>
      </c>
      <c r="M346" s="0" t="n">
        <v>4.48895978927612</v>
      </c>
      <c r="N346" s="0" t="n">
        <v>0</v>
      </c>
      <c r="O346" s="0" t="n">
        <v>0</v>
      </c>
      <c r="P346" s="0" t="s">
        <v>144</v>
      </c>
      <c r="Q346" s="0" t="s">
        <v>141</v>
      </c>
      <c r="R346" s="0" t="n">
        <v>1</v>
      </c>
      <c r="S346" s="0" t="s">
        <v>161</v>
      </c>
      <c r="T346" s="0" t="n">
        <v>0</v>
      </c>
      <c r="U346" s="0" t="n">
        <v>362447.78</v>
      </c>
      <c r="V346" s="0" t="n">
        <v>0.0058366796001792</v>
      </c>
      <c r="W346" s="0" t="n">
        <v>631.68310546875</v>
      </c>
      <c r="X346" s="0" t="n">
        <v>0.00636741891503334</v>
      </c>
      <c r="Y346" s="0" t="n">
        <f aca="false">IF(ISNUMBER(C346),INDEX(Scorecard!$D$5:$D$12,SUMPRODUCT(--(Scorecard!$G$5:$G$11&lt;C346))+1),Scorecard!$D$13)</f>
        <v>1.23750384304241</v>
      </c>
      <c r="Z346" s="0" t="n">
        <f aca="false">IF(ISNUMBER(D346),INDEX(Scorecard!$D$14:$D$17,SUMPRODUCT(--(Scorecard!$G$14:$G$16&lt;D346))+1),Scorecard!$D$18)</f>
        <v>0.0505355481560174</v>
      </c>
      <c r="AA346" s="0" t="n">
        <f aca="false">IF(ISNUMBER(E346),INDEX(Scorecard!$D$19:$D$26,SUMPRODUCT(--(Scorecard!$G$19:$G$25&lt;E346))+1),Scorecard!$D$27)</f>
        <v>-0.0341578513653732</v>
      </c>
      <c r="AB346" s="0" t="n">
        <f aca="false">IF(ISNUMBER(F346),INDEX(Scorecard!$D$28:$D$35,SUMPRODUCT(--(Scorecard!$G$28:$G$34&lt;F346))+1),Scorecard!$D$36)</f>
        <v>-0.400689107298307</v>
      </c>
      <c r="AC346" s="0" t="n">
        <f aca="false">IF(ISNUMBER(H346),INDEX(Scorecard!$D$37:$D$44,SUMPRODUCT(--(Scorecard!$G$37:$G$43&lt;H346))+1),Scorecard!$D$45)</f>
        <v>1.35057635045042</v>
      </c>
      <c r="AD346" s="0" t="n">
        <f aca="false">IF(ISNUMBER(I346),INDEX(Scorecard!$D$46:$D$52,SUMPRODUCT(--(Scorecard!$G$46:$G$51&lt;I346))+1),Scorecard!$D$53)</f>
        <v>-0.114272400683245</v>
      </c>
      <c r="AE346" s="0" t="n">
        <f aca="false">IF(ISNUMBER(K346),INDEX(Scorecard!$D$54:$D$61,SUMPRODUCT(--(Scorecard!$G$54:$G$60&lt;K346))+1),Scorecard!$D$62)</f>
        <v>0.409483001259379</v>
      </c>
      <c r="AF346" s="0" t="n">
        <f aca="false">IF(ISNUMBER(L346),INDEX(Scorecard!$D$63:$D$68,SUMPRODUCT(--(Scorecard!$G$63:$G$67&lt;L346))+1),Scorecard!$D$69)</f>
        <v>-0.340582194386522</v>
      </c>
      <c r="AG346" s="0" t="n">
        <f aca="false">Inputs!$B$10+Scorecard!$J$5*Y346+Scorecard!$J$6*Z346+Scorecard!$J$7*AA346+Scorecard!$J$8*AB346+Scorecard!$J$9*AC346+Scorecard!$J$10*AD346+Scorecard!$J$11*AE346+Scorecard!$J$12*AF346</f>
        <v>-5.01007643615224</v>
      </c>
      <c r="AH346" s="0" t="n">
        <f aca="false">MIN(1-Inputs!$B$13,MAX(Inputs!$B$13,1/(1+EXP(-(Inputs!$B$11*AG346+Inputs!$B$12)))))</f>
        <v>0.00583667970545986</v>
      </c>
      <c r="AI346" s="0" t="n">
        <f aca="false">Inputs!$B$9-Inputs!$B$8*AG346</f>
        <v>631.683124782735</v>
      </c>
      <c r="AJ346" s="0" t="n">
        <f aca="false">RANK(AH346,$AH$5:$AH$2004,0)+COUNTIF($AH$4:AH345,AH346)</f>
        <v>1156</v>
      </c>
      <c r="AK346" s="0" t="n">
        <f aca="false">IF(AJ346&lt;=Deciles!$B$5*(Deciles!$B$4+1),INT((AJ346-1)/(Deciles!$B$4+1))+1,Deciles!$B$5+INT((AJ346-1-Deciles!$B$5*(Deciles!$B$4+1))/Deciles!$B$4)+1)</f>
        <v>6</v>
      </c>
    </row>
    <row r="347" customFormat="false" ht="15" hidden="false" customHeight="false" outlineLevel="0" collapsed="false">
      <c r="A347" s="0" t="n">
        <v>9608</v>
      </c>
      <c r="B347" s="0" t="s">
        <v>155</v>
      </c>
      <c r="C347" s="0" t="n">
        <v>812</v>
      </c>
      <c r="D347" s="0" t="n">
        <v>76.674186706543</v>
      </c>
      <c r="E347" s="0" t="n">
        <v>68.4292602539063</v>
      </c>
      <c r="F347" s="0" t="n">
        <v>20</v>
      </c>
      <c r="G347" s="0" t="n">
        <v>3.38199996948242</v>
      </c>
      <c r="H347" s="0" t="n">
        <v>-2.3513331413269</v>
      </c>
      <c r="I347" s="0" t="n">
        <v>26</v>
      </c>
      <c r="J347" s="0" t="n">
        <v>11.7191734313965</v>
      </c>
      <c r="K347" s="0" t="n">
        <v>4.60833311080933</v>
      </c>
      <c r="L347" s="0" t="n">
        <v>-1.125</v>
      </c>
      <c r="M347" s="0" t="n">
        <v>4.48895978927612</v>
      </c>
      <c r="N347" s="0" t="n">
        <v>0</v>
      </c>
      <c r="O347" s="0" t="n">
        <v>0</v>
      </c>
      <c r="P347" s="0" t="s">
        <v>144</v>
      </c>
      <c r="Q347" s="0" t="s">
        <v>141</v>
      </c>
      <c r="R347" s="0" t="n">
        <v>1</v>
      </c>
      <c r="S347" s="0" t="s">
        <v>161</v>
      </c>
      <c r="T347" s="0" t="n">
        <v>0</v>
      </c>
      <c r="U347" s="0" t="n">
        <v>122905.766</v>
      </c>
      <c r="V347" s="0" t="n">
        <v>0.000542737077921629</v>
      </c>
      <c r="W347" s="0" t="n">
        <v>696.112243652344</v>
      </c>
      <c r="X347" s="0" t="n">
        <v>0.000668350665364415</v>
      </c>
      <c r="Y347" s="0" t="n">
        <f aca="false">IF(ISNUMBER(C347),INDEX(Scorecard!$D$5:$D$12,SUMPRODUCT(--(Scorecard!$G$5:$G$11&lt;C347))+1),Scorecard!$D$13)</f>
        <v>2.19112706886128</v>
      </c>
      <c r="Z347" s="0" t="n">
        <f aca="false">IF(ISNUMBER(D347),INDEX(Scorecard!$D$14:$D$17,SUMPRODUCT(--(Scorecard!$G$14:$G$16&lt;D347))+1),Scorecard!$D$18)</f>
        <v>0.128579646629417</v>
      </c>
      <c r="AA347" s="0" t="n">
        <f aca="false">IF(ISNUMBER(E347),INDEX(Scorecard!$D$19:$D$26,SUMPRODUCT(--(Scorecard!$G$19:$G$25&lt;E347))+1),Scorecard!$D$27)</f>
        <v>0.0530843085177338</v>
      </c>
      <c r="AB347" s="0" t="n">
        <f aca="false">IF(ISNUMBER(F347),INDEX(Scorecard!$D$28:$D$35,SUMPRODUCT(--(Scorecard!$G$28:$G$34&lt;F347))+1),Scorecard!$D$36)</f>
        <v>0.624829191519909</v>
      </c>
      <c r="AC347" s="0" t="n">
        <f aca="false">IF(ISNUMBER(H347),INDEX(Scorecard!$D$37:$D$44,SUMPRODUCT(--(Scorecard!$G$37:$G$43&lt;H347))+1),Scorecard!$D$45)</f>
        <v>1.35057635045042</v>
      </c>
      <c r="AD347" s="0" t="n">
        <f aca="false">IF(ISNUMBER(I347),INDEX(Scorecard!$D$46:$D$52,SUMPRODUCT(--(Scorecard!$G$46:$G$51&lt;I347))+1),Scorecard!$D$53)</f>
        <v>0.123869379412532</v>
      </c>
      <c r="AE347" s="0" t="n">
        <f aca="false">IF(ISNUMBER(K347),INDEX(Scorecard!$D$54:$D$61,SUMPRODUCT(--(Scorecard!$G$54:$G$60&lt;K347))+1),Scorecard!$D$62)</f>
        <v>0.409483001259379</v>
      </c>
      <c r="AF347" s="0" t="n">
        <f aca="false">IF(ISNUMBER(L347),INDEX(Scorecard!$D$63:$D$68,SUMPRODUCT(--(Scorecard!$G$63:$G$67&lt;L347))+1),Scorecard!$D$69)</f>
        <v>-0.340582194386522</v>
      </c>
      <c r="AG347" s="0" t="n">
        <f aca="false">Inputs!$B$10+Scorecard!$J$5*Y347+Scorecard!$J$6*Z347+Scorecard!$J$7*AA347+Scorecard!$J$8*AB347+Scorecard!$J$9*AC347+Scorecard!$J$10*AD347+Scorecard!$J$11*AE347+Scorecard!$J$12*AF347</f>
        <v>-7.24301898907688</v>
      </c>
      <c r="AH347" s="0" t="n">
        <f aca="false">MIN(1-Inputs!$B$13,MAX(Inputs!$B$13,1/(1+EXP(-(Inputs!$B$11*AG347+Inputs!$B$12)))))</f>
        <v>0.000542737103872351</v>
      </c>
      <c r="AI347" s="0" t="n">
        <f aca="false">Inputs!$B$9-Inputs!$B$8*AG347</f>
        <v>696.112227736622</v>
      </c>
      <c r="AJ347" s="0" t="n">
        <f aca="false">RANK(AH347,$AH$5:$AH$2004,0)+COUNTIF($AH$4:AH346,AH347)</f>
        <v>1983</v>
      </c>
      <c r="AK347" s="0" t="n">
        <f aca="false">IF(AJ347&lt;=Deciles!$B$5*(Deciles!$B$4+1),INT((AJ347-1)/(Deciles!$B$4+1))+1,Deciles!$B$5+INT((AJ347-1-Deciles!$B$5*(Deciles!$B$4+1))/Deciles!$B$4)+1)</f>
        <v>10</v>
      </c>
    </row>
    <row r="348" customFormat="false" ht="15" hidden="false" customHeight="false" outlineLevel="0" collapsed="false">
      <c r="A348" s="0" t="n">
        <v>9612</v>
      </c>
      <c r="B348" s="0" t="s">
        <v>143</v>
      </c>
      <c r="C348" s="0" t="n">
        <v>707</v>
      </c>
      <c r="D348" s="0" t="n">
        <v>80</v>
      </c>
      <c r="E348" s="0" t="n">
        <v>79.227668762207</v>
      </c>
      <c r="F348" s="0" t="n">
        <v>29</v>
      </c>
      <c r="G348" s="0" t="n">
        <v>4.30399990081787</v>
      </c>
      <c r="H348" s="0" t="n">
        <v>1.07066655158997</v>
      </c>
      <c r="I348" s="0" t="n">
        <v>7</v>
      </c>
      <c r="J348" s="0" t="n">
        <v>12.3289422988892</v>
      </c>
      <c r="K348" s="0" t="n">
        <v>8.53333377838135</v>
      </c>
      <c r="L348" s="0" t="n">
        <v>5.07179546356201</v>
      </c>
      <c r="M348" s="0" t="n">
        <v>1.95005702972412</v>
      </c>
      <c r="N348" s="0" t="n">
        <v>0</v>
      </c>
      <c r="O348" s="0" t="n">
        <v>0</v>
      </c>
      <c r="P348" s="0" t="s">
        <v>144</v>
      </c>
      <c r="Q348" s="0" t="s">
        <v>141</v>
      </c>
      <c r="R348" s="0" t="n">
        <v>1</v>
      </c>
      <c r="S348" s="0" t="s">
        <v>147</v>
      </c>
      <c r="T348" s="0" t="n">
        <v>0</v>
      </c>
      <c r="U348" s="0" t="n">
        <v>226147.45</v>
      </c>
      <c r="V348" s="0" t="n">
        <v>0.0422898307442665</v>
      </c>
      <c r="W348" s="0" t="n">
        <v>577.074584960938</v>
      </c>
      <c r="X348" s="0" t="n">
        <v>0.0218212008476257</v>
      </c>
      <c r="Y348" s="0" t="n">
        <f aca="false">IF(ISNUMBER(C348),INDEX(Scorecard!$D$5:$D$12,SUMPRODUCT(--(Scorecard!$G$5:$G$11&lt;C348))+1),Scorecard!$D$13)</f>
        <v>-0.513000642971656</v>
      </c>
      <c r="Z348" s="0" t="n">
        <f aca="false">IF(ISNUMBER(D348),INDEX(Scorecard!$D$14:$D$17,SUMPRODUCT(--(Scorecard!$G$14:$G$16&lt;D348))+1),Scorecard!$D$18)</f>
        <v>0.0505355481560174</v>
      </c>
      <c r="AA348" s="0" t="n">
        <f aca="false">IF(ISNUMBER(E348),INDEX(Scorecard!$D$19:$D$26,SUMPRODUCT(--(Scorecard!$G$19:$G$25&lt;E348))+1),Scorecard!$D$27)</f>
        <v>-0.0341578513653732</v>
      </c>
      <c r="AB348" s="0" t="n">
        <f aca="false">IF(ISNUMBER(F348),INDEX(Scorecard!$D$28:$D$35,SUMPRODUCT(--(Scorecard!$G$28:$G$34&lt;F348))+1),Scorecard!$D$36)</f>
        <v>0.165097008946478</v>
      </c>
      <c r="AC348" s="0" t="n">
        <f aca="false">IF(ISNUMBER(H348),INDEX(Scorecard!$D$37:$D$44,SUMPRODUCT(--(Scorecard!$G$37:$G$43&lt;H348))+1),Scorecard!$D$45)</f>
        <v>-0.975503570149195</v>
      </c>
      <c r="AD348" s="0" t="n">
        <f aca="false">IF(ISNUMBER(I348),INDEX(Scorecard!$D$46:$D$52,SUMPRODUCT(--(Scorecard!$G$46:$G$51&lt;I348))+1),Scorecard!$D$53)</f>
        <v>-0.114272400683245</v>
      </c>
      <c r="AE348" s="0" t="n">
        <f aca="false">IF(ISNUMBER(K348),INDEX(Scorecard!$D$54:$D$61,SUMPRODUCT(--(Scorecard!$G$54:$G$60&lt;K348))+1),Scorecard!$D$62)</f>
        <v>-0.541917179454542</v>
      </c>
      <c r="AF348" s="0" t="n">
        <f aca="false">IF(ISNUMBER(L348),INDEX(Scorecard!$D$63:$D$68,SUMPRODUCT(--(Scorecard!$G$63:$G$67&lt;L348))+1),Scorecard!$D$69)</f>
        <v>0.322484508656054</v>
      </c>
      <c r="AG348" s="0" t="n">
        <f aca="false">Inputs!$B$10+Scorecard!$J$5*Y348+Scorecard!$J$6*Z348+Scorecard!$J$7*AA348+Scorecard!$J$8*AB348+Scorecard!$J$9*AC348+Scorecard!$J$10*AD348+Scorecard!$J$11*AE348+Scorecard!$J$12*AF348</f>
        <v>-3.11748914888484</v>
      </c>
      <c r="AH348" s="0" t="n">
        <f aca="false">MIN(1-Inputs!$B$13,MAX(Inputs!$B$13,1/(1+EXP(-(Inputs!$B$11*AG348+Inputs!$B$12)))))</f>
        <v>0.0422898299255587</v>
      </c>
      <c r="AI348" s="0" t="n">
        <f aca="false">Inputs!$B$9-Inputs!$B$8*AG348</f>
        <v>577.074598906932</v>
      </c>
      <c r="AJ348" s="0" t="n">
        <f aca="false">RANK(AH348,$AH$5:$AH$2004,0)+COUNTIF($AH$4:AH347,AH348)</f>
        <v>194</v>
      </c>
      <c r="AK348" s="0" t="n">
        <f aca="false">IF(AJ348&lt;=Deciles!$B$5*(Deciles!$B$4+1),INT((AJ348-1)/(Deciles!$B$4+1))+1,Deciles!$B$5+INT((AJ348-1-Deciles!$B$5*(Deciles!$B$4+1))/Deciles!$B$4)+1)</f>
        <v>1</v>
      </c>
    </row>
    <row r="349" customFormat="false" ht="15" hidden="false" customHeight="false" outlineLevel="0" collapsed="false">
      <c r="A349" s="0" t="n">
        <v>9620</v>
      </c>
      <c r="B349" s="0" t="s">
        <v>143</v>
      </c>
      <c r="C349" s="0" t="n">
        <v>695</v>
      </c>
      <c r="D349" s="0" t="n">
        <v>80</v>
      </c>
      <c r="E349" s="0" t="n">
        <v>74.7134246826172</v>
      </c>
      <c r="F349" s="0" t="n">
        <v>34</v>
      </c>
      <c r="G349" s="0" t="n">
        <v>4.25299978256226</v>
      </c>
      <c r="H349" s="0" t="n">
        <v>1.01966643333435</v>
      </c>
      <c r="I349" s="0" t="n">
        <v>18</v>
      </c>
      <c r="J349" s="0" t="n">
        <v>12.8821048736572</v>
      </c>
      <c r="K349" s="0" t="n">
        <v>8.93333339691162</v>
      </c>
      <c r="L349" s="0" t="n">
        <v>5.07179498672485</v>
      </c>
      <c r="M349" s="0" t="n">
        <v>1.95005702972412</v>
      </c>
      <c r="N349" s="0" t="n">
        <v>0</v>
      </c>
      <c r="O349" s="0" t="n">
        <v>0</v>
      </c>
      <c r="P349" s="0" t="s">
        <v>144</v>
      </c>
      <c r="Q349" s="0" t="s">
        <v>141</v>
      </c>
      <c r="R349" s="0" t="n">
        <v>2</v>
      </c>
      <c r="S349" s="0" t="s">
        <v>142</v>
      </c>
      <c r="T349" s="0" t="n">
        <v>0</v>
      </c>
      <c r="U349" s="0" t="n">
        <v>393212.34</v>
      </c>
      <c r="V349" s="0" t="n">
        <v>0.0728361457586289</v>
      </c>
      <c r="W349" s="0" t="n">
        <v>561.483459472656</v>
      </c>
      <c r="X349" s="0" t="n">
        <v>0.0739589929580689</v>
      </c>
      <c r="Y349" s="0" t="n">
        <f aca="false">IF(ISNUMBER(C349),INDEX(Scorecard!$D$5:$D$12,SUMPRODUCT(--(Scorecard!$G$5:$G$11&lt;C349))+1),Scorecard!$D$13)</f>
        <v>-0.869677851527538</v>
      </c>
      <c r="Z349" s="0" t="n">
        <f aca="false">IF(ISNUMBER(D349),INDEX(Scorecard!$D$14:$D$17,SUMPRODUCT(--(Scorecard!$G$14:$G$16&lt;D349))+1),Scorecard!$D$18)</f>
        <v>0.0505355481560174</v>
      </c>
      <c r="AA349" s="0" t="n">
        <f aca="false">IF(ISNUMBER(E349),INDEX(Scorecard!$D$19:$D$26,SUMPRODUCT(--(Scorecard!$G$19:$G$25&lt;E349))+1),Scorecard!$D$27)</f>
        <v>-0.0341578513653732</v>
      </c>
      <c r="AB349" s="0" t="n">
        <f aca="false">IF(ISNUMBER(F349),INDEX(Scorecard!$D$28:$D$35,SUMPRODUCT(--(Scorecard!$G$28:$G$34&lt;F349))+1),Scorecard!$D$36)</f>
        <v>-0.0008456427959252</v>
      </c>
      <c r="AC349" s="0" t="n">
        <f aca="false">IF(ISNUMBER(H349),INDEX(Scorecard!$D$37:$D$44,SUMPRODUCT(--(Scorecard!$G$37:$G$43&lt;H349))+1),Scorecard!$D$45)</f>
        <v>-0.975503570149195</v>
      </c>
      <c r="AD349" s="0" t="n">
        <f aca="false">IF(ISNUMBER(I349),INDEX(Scorecard!$D$46:$D$52,SUMPRODUCT(--(Scorecard!$G$46:$G$51&lt;I349))+1),Scorecard!$D$53)</f>
        <v>-0.114272400683245</v>
      </c>
      <c r="AE349" s="0" t="n">
        <f aca="false">IF(ISNUMBER(K349),INDEX(Scorecard!$D$54:$D$61,SUMPRODUCT(--(Scorecard!$G$54:$G$60&lt;K349))+1),Scorecard!$D$62)</f>
        <v>-0.541917179454542</v>
      </c>
      <c r="AF349" s="0" t="n">
        <f aca="false">IF(ISNUMBER(L349),INDEX(Scorecard!$D$63:$D$68,SUMPRODUCT(--(Scorecard!$G$63:$G$67&lt;L349))+1),Scorecard!$D$69)</f>
        <v>0.322484508656054</v>
      </c>
      <c r="AG349" s="0" t="n">
        <f aca="false">Inputs!$B$10+Scorecard!$J$5*Y349+Scorecard!$J$6*Z349+Scorecard!$J$7*AA349+Scorecard!$J$8*AB349+Scorecard!$J$9*AC349+Scorecard!$J$10*AD349+Scorecard!$J$11*AE349+Scorecard!$J$12*AF349</f>
        <v>-2.57714085369055</v>
      </c>
      <c r="AH349" s="0" t="n">
        <f aca="false">MIN(1-Inputs!$B$13,MAX(Inputs!$B$13,1/(1+EXP(-(Inputs!$B$11*AG349+Inputs!$B$12)))))</f>
        <v>0.0728361460335339</v>
      </c>
      <c r="AI349" s="0" t="n">
        <f aca="false">Inputs!$B$9-Inputs!$B$8*AG349</f>
        <v>561.48344279034</v>
      </c>
      <c r="AJ349" s="0" t="n">
        <f aca="false">RANK(AH349,$AH$5:$AH$2004,0)+COUNTIF($AH$4:AH348,AH349)</f>
        <v>84</v>
      </c>
      <c r="AK349" s="0" t="n">
        <f aca="false">IF(AJ349&lt;=Deciles!$B$5*(Deciles!$B$4+1),INT((AJ349-1)/(Deciles!$B$4+1))+1,Deciles!$B$5+INT((AJ349-1-Deciles!$B$5*(Deciles!$B$4+1))/Deciles!$B$4)+1)</f>
        <v>1</v>
      </c>
    </row>
    <row r="350" customFormat="false" ht="15" hidden="false" customHeight="false" outlineLevel="0" collapsed="false">
      <c r="A350" s="0" t="n">
        <v>9647</v>
      </c>
      <c r="B350" s="0" t="s">
        <v>139</v>
      </c>
      <c r="C350" s="0" t="n">
        <v>754</v>
      </c>
      <c r="D350" s="0" t="n">
        <v>86.7449493408203</v>
      </c>
      <c r="E350" s="0" t="n">
        <v>64.807502746582</v>
      </c>
      <c r="F350" s="0" t="n">
        <v>43</v>
      </c>
      <c r="G350" s="0" t="n">
        <v>3.69199991226196</v>
      </c>
      <c r="H350" s="0" t="n">
        <v>0.675333261489868</v>
      </c>
      <c r="I350" s="0" t="n">
        <v>53</v>
      </c>
      <c r="J350" s="0" t="n">
        <v>12.0786695480347</v>
      </c>
      <c r="K350" s="0" t="n">
        <v>5.53333330154419</v>
      </c>
      <c r="L350" s="0" t="n">
        <v>-3.50000047683716</v>
      </c>
      <c r="M350" s="0" t="n">
        <v>3.47430467605591</v>
      </c>
      <c r="N350" s="0" t="n">
        <v>0</v>
      </c>
      <c r="O350" s="0" t="n">
        <v>0</v>
      </c>
      <c r="P350" s="0" t="s">
        <v>144</v>
      </c>
      <c r="Q350" s="0" t="s">
        <v>141</v>
      </c>
      <c r="R350" s="0" t="n">
        <v>2</v>
      </c>
      <c r="S350" s="0" t="s">
        <v>156</v>
      </c>
      <c r="T350" s="0" t="n">
        <v>0</v>
      </c>
      <c r="U350" s="0" t="n">
        <v>176075.83</v>
      </c>
      <c r="V350" s="0" t="n">
        <v>0.00955408066511154</v>
      </c>
      <c r="W350" s="0" t="n">
        <v>618.244323730469</v>
      </c>
      <c r="X350" s="0" t="n">
        <v>0.00828995276242495</v>
      </c>
      <c r="Y350" s="0" t="n">
        <f aca="false">IF(ISNUMBER(C350),INDEX(Scorecard!$D$5:$D$12,SUMPRODUCT(--(Scorecard!$G$5:$G$11&lt;C350))+1),Scorecard!$D$13)</f>
        <v>0.733188958177614</v>
      </c>
      <c r="Z350" s="0" t="n">
        <f aca="false">IF(ISNUMBER(D350),INDEX(Scorecard!$D$14:$D$17,SUMPRODUCT(--(Scorecard!$G$14:$G$16&lt;D350))+1),Scorecard!$D$18)</f>
        <v>0.0505355481560174</v>
      </c>
      <c r="AA350" s="0" t="n">
        <f aca="false">IF(ISNUMBER(E350),INDEX(Scorecard!$D$19:$D$26,SUMPRODUCT(--(Scorecard!$G$19:$G$25&lt;E350))+1),Scorecard!$D$27)</f>
        <v>0.233621608745691</v>
      </c>
      <c r="AB350" s="0" t="n">
        <f aca="false">IF(ISNUMBER(F350),INDEX(Scorecard!$D$28:$D$35,SUMPRODUCT(--(Scorecard!$G$28:$G$34&lt;F350))+1),Scorecard!$D$36)</f>
        <v>-0.309727037437117</v>
      </c>
      <c r="AC350" s="0" t="n">
        <f aca="false">IF(ISNUMBER(H350),INDEX(Scorecard!$D$37:$D$44,SUMPRODUCT(--(Scorecard!$G$37:$G$43&lt;H350))+1),Scorecard!$D$45)</f>
        <v>-0.569454719285959</v>
      </c>
      <c r="AD350" s="0" t="n">
        <f aca="false">IF(ISNUMBER(I350),INDEX(Scorecard!$D$46:$D$52,SUMPRODUCT(--(Scorecard!$G$46:$G$51&lt;I350))+1),Scorecard!$D$53)</f>
        <v>0.818882373006414</v>
      </c>
      <c r="AE350" s="0" t="n">
        <f aca="false">IF(ISNUMBER(K350),INDEX(Scorecard!$D$54:$D$61,SUMPRODUCT(--(Scorecard!$G$54:$G$60&lt;K350))+1),Scorecard!$D$62)</f>
        <v>0.0151758992857273</v>
      </c>
      <c r="AF350" s="0" t="n">
        <f aca="false">IF(ISNUMBER(L350),INDEX(Scorecard!$D$63:$D$68,SUMPRODUCT(--(Scorecard!$G$63:$G$67&lt;L350))+1),Scorecard!$D$69)</f>
        <v>-0.340582194386522</v>
      </c>
      <c r="AG350" s="0" t="n">
        <f aca="false">Inputs!$B$10+Scorecard!$J$5*Y350+Scorecard!$J$6*Z350+Scorecard!$J$7*AA350+Scorecard!$J$8*AB350+Scorecard!$J$9*AC350+Scorecard!$J$10*AD350+Scorecard!$J$11*AE350+Scorecard!$J$12*AF350</f>
        <v>-4.54432336554038</v>
      </c>
      <c r="AH350" s="0" t="n">
        <f aca="false">MIN(1-Inputs!$B$13,MAX(Inputs!$B$13,1/(1+EXP(-(Inputs!$B$11*AG350+Inputs!$B$12)))))</f>
        <v>0.00955408088010542</v>
      </c>
      <c r="AI350" s="0" t="n">
        <f aca="false">Inputs!$B$9-Inputs!$B$8*AG350</f>
        <v>618.244331877724</v>
      </c>
      <c r="AJ350" s="0" t="n">
        <f aca="false">RANK(AH350,$AH$5:$AH$2004,0)+COUNTIF($AH$4:AH349,AH350)</f>
        <v>847</v>
      </c>
      <c r="AK350" s="0" t="n">
        <f aca="false">IF(AJ350&lt;=Deciles!$B$5*(Deciles!$B$4+1),INT((AJ350-1)/(Deciles!$B$4+1))+1,Deciles!$B$5+INT((AJ350-1-Deciles!$B$5*(Deciles!$B$4+1))/Deciles!$B$4)+1)</f>
        <v>5</v>
      </c>
    </row>
    <row r="351" customFormat="false" ht="15" hidden="false" customHeight="false" outlineLevel="0" collapsed="false">
      <c r="A351" s="0" t="n">
        <v>9650</v>
      </c>
      <c r="B351" s="0" t="s">
        <v>157</v>
      </c>
      <c r="C351" s="0" t="n">
        <v>738</v>
      </c>
      <c r="D351" s="0" t="n">
        <v>80</v>
      </c>
      <c r="E351" s="0" t="n">
        <v>62.0594825744629</v>
      </c>
      <c r="F351" s="0" t="n">
        <v>26</v>
      </c>
      <c r="G351" s="0" t="n">
        <v>4.0939998626709</v>
      </c>
      <c r="H351" s="0" t="n">
        <v>0.210666418075562</v>
      </c>
      <c r="I351" s="0" t="n">
        <v>39</v>
      </c>
      <c r="J351" s="0" t="n">
        <v>12.0220422744751</v>
      </c>
      <c r="K351" s="0" t="n">
        <v>4.42307710647583</v>
      </c>
      <c r="L351" s="0" t="n">
        <v>-0.276922702789307</v>
      </c>
      <c r="M351" s="0" t="n">
        <v>5.74976253509522</v>
      </c>
      <c r="N351" s="0" t="n">
        <v>0</v>
      </c>
      <c r="O351" s="0" t="n">
        <v>0</v>
      </c>
      <c r="P351" s="0" t="s">
        <v>144</v>
      </c>
      <c r="Q351" s="0" t="s">
        <v>141</v>
      </c>
      <c r="R351" s="0" t="n">
        <v>2</v>
      </c>
      <c r="S351" s="0" t="s">
        <v>149</v>
      </c>
      <c r="T351" s="0" t="n">
        <v>0</v>
      </c>
      <c r="U351" s="0" t="n">
        <v>166382.11</v>
      </c>
      <c r="V351" s="0" t="n">
        <v>0.00492075551301241</v>
      </c>
      <c r="W351" s="0" t="n">
        <v>636.327880859375</v>
      </c>
      <c r="X351" s="0" t="n">
        <v>0.00237650889903307</v>
      </c>
      <c r="Y351" s="0" t="n">
        <f aca="false">IF(ISNUMBER(C351),INDEX(Scorecard!$D$5:$D$12,SUMPRODUCT(--(Scorecard!$G$5:$G$11&lt;C351))+1),Scorecard!$D$13)</f>
        <v>0.488358159108655</v>
      </c>
      <c r="Z351" s="0" t="n">
        <f aca="false">IF(ISNUMBER(D351),INDEX(Scorecard!$D$14:$D$17,SUMPRODUCT(--(Scorecard!$G$14:$G$16&lt;D351))+1),Scorecard!$D$18)</f>
        <v>0.0505355481560174</v>
      </c>
      <c r="AA351" s="0" t="n">
        <f aca="false">IF(ISNUMBER(E351),INDEX(Scorecard!$D$19:$D$26,SUMPRODUCT(--(Scorecard!$G$19:$G$25&lt;E351))+1),Scorecard!$D$27)</f>
        <v>0.233621608745691</v>
      </c>
      <c r="AB351" s="0" t="n">
        <f aca="false">IF(ISNUMBER(F351),INDEX(Scorecard!$D$28:$D$35,SUMPRODUCT(--(Scorecard!$G$28:$G$34&lt;F351))+1),Scorecard!$D$36)</f>
        <v>0.165097008946478</v>
      </c>
      <c r="AC351" s="0" t="n">
        <f aca="false">IF(ISNUMBER(H351),INDEX(Scorecard!$D$37:$D$44,SUMPRODUCT(--(Scorecard!$G$37:$G$43&lt;H351))+1),Scorecard!$D$45)</f>
        <v>-0.0679520129233634</v>
      </c>
      <c r="AD351" s="0" t="n">
        <f aca="false">IF(ISNUMBER(I351),INDEX(Scorecard!$D$46:$D$52,SUMPRODUCT(--(Scorecard!$G$46:$G$51&lt;I351))+1),Scorecard!$D$53)</f>
        <v>0.569875412099532</v>
      </c>
      <c r="AE351" s="0" t="n">
        <f aca="false">IF(ISNUMBER(K351),INDEX(Scorecard!$D$54:$D$61,SUMPRODUCT(--(Scorecard!$G$54:$G$60&lt;K351))+1),Scorecard!$D$62)</f>
        <v>0.409483001259379</v>
      </c>
      <c r="AF351" s="0" t="n">
        <f aca="false">IF(ISNUMBER(L351),INDEX(Scorecard!$D$63:$D$68,SUMPRODUCT(--(Scorecard!$G$63:$G$67&lt;L351))+1),Scorecard!$D$69)</f>
        <v>0.322484508656054</v>
      </c>
      <c r="AG351" s="0" t="n">
        <f aca="false">Inputs!$B$10+Scorecard!$J$5*Y351+Scorecard!$J$6*Z351+Scorecard!$J$7*AA351+Scorecard!$J$8*AB351+Scorecard!$J$9*AC351+Scorecard!$J$10*AD351+Scorecard!$J$11*AE351+Scorecard!$J$12*AF351</f>
        <v>-5.17105227607002</v>
      </c>
      <c r="AH351" s="0" t="n">
        <f aca="false">MIN(1-Inputs!$B$13,MAX(Inputs!$B$13,1/(1+EXP(-(Inputs!$B$11*AG351+Inputs!$B$12)))))</f>
        <v>0.00492075548510959</v>
      </c>
      <c r="AI351" s="0" t="n">
        <f aca="false">Inputs!$B$9-Inputs!$B$8*AG351</f>
        <v>636.327905701782</v>
      </c>
      <c r="AJ351" s="0" t="n">
        <f aca="false">RANK(AH351,$AH$5:$AH$2004,0)+COUNTIF($AH$4:AH350,AH351)</f>
        <v>1265</v>
      </c>
      <c r="AK351" s="0" t="n">
        <f aca="false">IF(AJ351&lt;=Deciles!$B$5*(Deciles!$B$4+1),INT((AJ351-1)/(Deciles!$B$4+1))+1,Deciles!$B$5+INT((AJ351-1-Deciles!$B$5*(Deciles!$B$4+1))/Deciles!$B$4)+1)</f>
        <v>7</v>
      </c>
    </row>
    <row r="352" customFormat="false" ht="15" hidden="false" customHeight="false" outlineLevel="0" collapsed="false">
      <c r="A352" s="0" t="n">
        <v>9658</v>
      </c>
      <c r="B352" s="0" t="s">
        <v>143</v>
      </c>
      <c r="C352" s="0" t="n">
        <v>792</v>
      </c>
      <c r="D352" s="0" t="n">
        <v>92.6028747558594</v>
      </c>
      <c r="E352" s="0" t="n">
        <v>74.2176818847656</v>
      </c>
      <c r="F352" s="0" t="n">
        <v>39</v>
      </c>
      <c r="G352" s="0" t="n">
        <v>3.82200002670288</v>
      </c>
      <c r="H352" s="0" t="n">
        <v>0.588666677474976</v>
      </c>
      <c r="I352" s="0" t="n">
        <v>45</v>
      </c>
      <c r="J352" s="0" t="n">
        <v>11.9489908218384</v>
      </c>
      <c r="K352" s="0" t="n">
        <v>8.53333377838135</v>
      </c>
      <c r="L352" s="0" t="n">
        <v>5.07179546356201</v>
      </c>
      <c r="M352" s="0" t="n">
        <v>1.95005702972412</v>
      </c>
      <c r="N352" s="0" t="n">
        <v>0</v>
      </c>
      <c r="O352" s="0" t="n">
        <v>0</v>
      </c>
      <c r="P352" s="0" t="s">
        <v>146</v>
      </c>
      <c r="Q352" s="0" t="s">
        <v>141</v>
      </c>
      <c r="R352" s="0" t="n">
        <v>2</v>
      </c>
      <c r="S352" s="0" t="s">
        <v>147</v>
      </c>
      <c r="T352" s="0" t="n">
        <v>0</v>
      </c>
      <c r="U352" s="0" t="n">
        <v>154660.92</v>
      </c>
      <c r="V352" s="0" t="n">
        <v>0.00374722271226347</v>
      </c>
      <c r="W352" s="0" t="n">
        <v>643.733337402344</v>
      </c>
      <c r="X352" s="0" t="n">
        <v>0.00137526507023722</v>
      </c>
      <c r="Y352" s="0" t="n">
        <f aca="false">IF(ISNUMBER(C352),INDEX(Scorecard!$D$5:$D$12,SUMPRODUCT(--(Scorecard!$G$5:$G$11&lt;C352))+1),Scorecard!$D$13)</f>
        <v>2.19112706886128</v>
      </c>
      <c r="Z352" s="0" t="n">
        <f aca="false">IF(ISNUMBER(D352),INDEX(Scorecard!$D$14:$D$17,SUMPRODUCT(--(Scorecard!$G$14:$G$16&lt;D352))+1),Scorecard!$D$18)</f>
        <v>-0.361970872710667</v>
      </c>
      <c r="AA352" s="0" t="n">
        <f aca="false">IF(ISNUMBER(E352),INDEX(Scorecard!$D$19:$D$26,SUMPRODUCT(--(Scorecard!$G$19:$G$25&lt;E352))+1),Scorecard!$D$27)</f>
        <v>-0.0341578513653732</v>
      </c>
      <c r="AB352" s="0" t="n">
        <f aca="false">IF(ISNUMBER(F352),INDEX(Scorecard!$D$28:$D$35,SUMPRODUCT(--(Scorecard!$G$28:$G$34&lt;F352))+1),Scorecard!$D$36)</f>
        <v>-0.132616866359722</v>
      </c>
      <c r="AC352" s="0" t="n">
        <f aca="false">IF(ISNUMBER(H352),INDEX(Scorecard!$D$37:$D$44,SUMPRODUCT(--(Scorecard!$G$37:$G$43&lt;H352))+1),Scorecard!$D$45)</f>
        <v>-0.271229676926091</v>
      </c>
      <c r="AD352" s="0" t="n">
        <f aca="false">IF(ISNUMBER(I352),INDEX(Scorecard!$D$46:$D$52,SUMPRODUCT(--(Scorecard!$G$46:$G$51&lt;I352))+1),Scorecard!$D$53)</f>
        <v>0.818882373006414</v>
      </c>
      <c r="AE352" s="0" t="n">
        <f aca="false">IF(ISNUMBER(K352),INDEX(Scorecard!$D$54:$D$61,SUMPRODUCT(--(Scorecard!$G$54:$G$60&lt;K352))+1),Scorecard!$D$62)</f>
        <v>-0.541917179454542</v>
      </c>
      <c r="AF352" s="0" t="n">
        <f aca="false">IF(ISNUMBER(L352),INDEX(Scorecard!$D$63:$D$68,SUMPRODUCT(--(Scorecard!$G$63:$G$67&lt;L352))+1),Scorecard!$D$69)</f>
        <v>0.322484508656054</v>
      </c>
      <c r="AG352" s="0" t="n">
        <f aca="false">Inputs!$B$10+Scorecard!$J$5*Y352+Scorecard!$J$6*Z352+Scorecard!$J$7*AA352+Scorecard!$J$8*AB352+Scorecard!$J$9*AC352+Scorecard!$J$10*AD352+Scorecard!$J$11*AE352+Scorecard!$J$12*AF352</f>
        <v>-5.42770594536163</v>
      </c>
      <c r="AH352" s="0" t="n">
        <f aca="false">MIN(1-Inputs!$B$13,MAX(Inputs!$B$13,1/(1+EXP(-(Inputs!$B$11*AG352+Inputs!$B$12)))))</f>
        <v>0.00374722279252995</v>
      </c>
      <c r="AI352" s="0" t="n">
        <f aca="false">Inputs!$B$9-Inputs!$B$8*AG352</f>
        <v>643.733365220041</v>
      </c>
      <c r="AJ352" s="0" t="n">
        <f aca="false">RANK(AH352,$AH$5:$AH$2004,0)+COUNTIF($AH$4:AH351,AH352)</f>
        <v>1411</v>
      </c>
      <c r="AK352" s="0" t="n">
        <f aca="false">IF(AJ352&lt;=Deciles!$B$5*(Deciles!$B$4+1),INT((AJ352-1)/(Deciles!$B$4+1))+1,Deciles!$B$5+INT((AJ352-1-Deciles!$B$5*(Deciles!$B$4+1))/Deciles!$B$4)+1)</f>
        <v>8</v>
      </c>
    </row>
    <row r="353" customFormat="false" ht="15" hidden="false" customHeight="false" outlineLevel="0" collapsed="false">
      <c r="A353" s="0" t="n">
        <v>9660</v>
      </c>
      <c r="B353" s="0" t="s">
        <v>143</v>
      </c>
      <c r="C353" s="0" t="n">
        <v>727</v>
      </c>
      <c r="D353" s="0" t="n">
        <v>80</v>
      </c>
      <c r="E353" s="0" t="n">
        <v>78.7819061279297</v>
      </c>
      <c r="F353" s="0" t="n">
        <v>40</v>
      </c>
      <c r="G353" s="0" t="n">
        <v>3.82800006866455</v>
      </c>
      <c r="H353" s="0" t="n">
        <v>0.594666719436646</v>
      </c>
      <c r="I353" s="0" t="n">
        <v>8</v>
      </c>
      <c r="J353" s="0" t="n">
        <v>11.6950607299805</v>
      </c>
      <c r="K353" s="0" t="n">
        <v>9.3333330154419</v>
      </c>
      <c r="L353" s="0" t="n">
        <v>5.0717945098877</v>
      </c>
      <c r="M353" s="0" t="n">
        <v>1.63963341712952</v>
      </c>
      <c r="N353" s="0" t="n">
        <v>0</v>
      </c>
      <c r="O353" s="0" t="n">
        <v>0</v>
      </c>
      <c r="P353" s="0" t="s">
        <v>146</v>
      </c>
      <c r="Q353" s="0" t="s">
        <v>141</v>
      </c>
      <c r="R353" s="0" t="n">
        <v>2</v>
      </c>
      <c r="S353" s="0" t="s">
        <v>162</v>
      </c>
      <c r="T353" s="0" t="n">
        <v>0</v>
      </c>
      <c r="U353" s="0" t="n">
        <v>119977.6</v>
      </c>
      <c r="V353" s="0" t="n">
        <v>0.0356461331248283</v>
      </c>
      <c r="W353" s="0" t="n">
        <v>581.887145996094</v>
      </c>
      <c r="X353" s="0" t="n">
        <v>0.0375920124351978</v>
      </c>
      <c r="Y353" s="0" t="n">
        <f aca="false">IF(ISNUMBER(C353),INDEX(Scorecard!$D$5:$D$12,SUMPRODUCT(--(Scorecard!$G$5:$G$11&lt;C353))+1),Scorecard!$D$13)</f>
        <v>-0.0290424113398221</v>
      </c>
      <c r="Z353" s="0" t="n">
        <f aca="false">IF(ISNUMBER(D353),INDEX(Scorecard!$D$14:$D$17,SUMPRODUCT(--(Scorecard!$G$14:$G$16&lt;D353))+1),Scorecard!$D$18)</f>
        <v>0.0505355481560174</v>
      </c>
      <c r="AA353" s="0" t="n">
        <f aca="false">IF(ISNUMBER(E353),INDEX(Scorecard!$D$19:$D$26,SUMPRODUCT(--(Scorecard!$G$19:$G$25&lt;E353))+1),Scorecard!$D$27)</f>
        <v>-0.0341578513653732</v>
      </c>
      <c r="AB353" s="0" t="n">
        <f aca="false">IF(ISNUMBER(F353),INDEX(Scorecard!$D$28:$D$35,SUMPRODUCT(--(Scorecard!$G$28:$G$34&lt;F353))+1),Scorecard!$D$36)</f>
        <v>-0.132616866359722</v>
      </c>
      <c r="AC353" s="0" t="n">
        <f aca="false">IF(ISNUMBER(H353),INDEX(Scorecard!$D$37:$D$44,SUMPRODUCT(--(Scorecard!$G$37:$G$43&lt;H353))+1),Scorecard!$D$45)</f>
        <v>-0.271229676926091</v>
      </c>
      <c r="AD353" s="0" t="n">
        <f aca="false">IF(ISNUMBER(I353),INDEX(Scorecard!$D$46:$D$52,SUMPRODUCT(--(Scorecard!$G$46:$G$51&lt;I353))+1),Scorecard!$D$53)</f>
        <v>-0.114272400683245</v>
      </c>
      <c r="AE353" s="0" t="n">
        <f aca="false">IF(ISNUMBER(K353),INDEX(Scorecard!$D$54:$D$61,SUMPRODUCT(--(Scorecard!$G$54:$G$60&lt;K353))+1),Scorecard!$D$62)</f>
        <v>-0.541917179454542</v>
      </c>
      <c r="AF353" s="0" t="n">
        <f aca="false">IF(ISNUMBER(L353),INDEX(Scorecard!$D$63:$D$68,SUMPRODUCT(--(Scorecard!$G$63:$G$67&lt;L353))+1),Scorecard!$D$69)</f>
        <v>0.322484508656054</v>
      </c>
      <c r="AG353" s="0" t="n">
        <f aca="false">Inputs!$B$10+Scorecard!$J$5*Y353+Scorecard!$J$6*Z353+Scorecard!$J$7*AA353+Scorecard!$J$8*AB353+Scorecard!$J$9*AC353+Scorecard!$J$10*AD353+Scorecard!$J$11*AE353+Scorecard!$J$12*AF353</f>
        <v>-3.28427866033803</v>
      </c>
      <c r="AH353" s="0" t="n">
        <f aca="false">MIN(1-Inputs!$B$13,MAX(Inputs!$B$13,1/(1+EXP(-(Inputs!$B$11*AG353+Inputs!$B$12)))))</f>
        <v>0.035646134977163</v>
      </c>
      <c r="AI353" s="0" t="n">
        <f aca="false">Inputs!$B$9-Inputs!$B$8*AG353</f>
        <v>581.887126927848</v>
      </c>
      <c r="AJ353" s="0" t="n">
        <f aca="false">RANK(AH353,$AH$5:$AH$2004,0)+COUNTIF($AH$4:AH352,AH353)</f>
        <v>252</v>
      </c>
      <c r="AK353" s="0" t="n">
        <f aca="false">IF(AJ353&lt;=Deciles!$B$5*(Deciles!$B$4+1),INT((AJ353-1)/(Deciles!$B$4+1))+1,Deciles!$B$5+INT((AJ353-1-Deciles!$B$5*(Deciles!$B$4+1))/Deciles!$B$4)+1)</f>
        <v>2</v>
      </c>
    </row>
    <row r="354" customFormat="false" ht="15" hidden="false" customHeight="false" outlineLevel="0" collapsed="false">
      <c r="A354" s="0" t="n">
        <v>9669</v>
      </c>
      <c r="B354" s="0" t="s">
        <v>150</v>
      </c>
      <c r="C354" s="0" t="n">
        <v>726</v>
      </c>
      <c r="D354" s="0" t="n">
        <v>80</v>
      </c>
      <c r="E354" s="0" t="n">
        <v>69.9927215576172</v>
      </c>
      <c r="F354" s="0" t="n">
        <v>44</v>
      </c>
      <c r="G354" s="0" t="n">
        <v>3.33999991416931</v>
      </c>
      <c r="H354" s="0" t="n">
        <v>-3.29333329200745</v>
      </c>
      <c r="I354" s="0" t="n">
        <v>24</v>
      </c>
      <c r="J354" s="0" t="n">
        <v>12.7682628631592</v>
      </c>
      <c r="K354" s="0" t="n">
        <v>3.70000004768372</v>
      </c>
      <c r="L354" s="0" t="n">
        <v>-0.208333253860474</v>
      </c>
      <c r="M354" s="0" t="n">
        <v>4.74416780471802</v>
      </c>
      <c r="N354" s="0" t="n">
        <v>0</v>
      </c>
      <c r="O354" s="0" t="n">
        <v>0</v>
      </c>
      <c r="P354" s="0" t="s">
        <v>140</v>
      </c>
      <c r="Q354" s="0" t="s">
        <v>141</v>
      </c>
      <c r="R354" s="0" t="n">
        <v>1</v>
      </c>
      <c r="S354" s="0" t="s">
        <v>147</v>
      </c>
      <c r="T354" s="0" t="n">
        <v>0</v>
      </c>
      <c r="U354" s="0" t="n">
        <v>350902.12</v>
      </c>
      <c r="V354" s="0" t="n">
        <v>0.0165459010750055</v>
      </c>
      <c r="W354" s="0" t="n">
        <v>603.189758300781</v>
      </c>
      <c r="X354" s="0" t="n">
        <v>0.0145981954410672</v>
      </c>
      <c r="Y354" s="0" t="n">
        <f aca="false">IF(ISNUMBER(C354),INDEX(Scorecard!$D$5:$D$12,SUMPRODUCT(--(Scorecard!$G$5:$G$11&lt;C354))+1),Scorecard!$D$13)</f>
        <v>-0.0290424113398221</v>
      </c>
      <c r="Z354" s="0" t="n">
        <f aca="false">IF(ISNUMBER(D354),INDEX(Scorecard!$D$14:$D$17,SUMPRODUCT(--(Scorecard!$G$14:$G$16&lt;D354))+1),Scorecard!$D$18)</f>
        <v>0.0505355481560174</v>
      </c>
      <c r="AA354" s="0" t="n">
        <f aca="false">IF(ISNUMBER(E354),INDEX(Scorecard!$D$19:$D$26,SUMPRODUCT(--(Scorecard!$G$19:$G$25&lt;E354))+1),Scorecard!$D$27)</f>
        <v>0.0530843085177338</v>
      </c>
      <c r="AB354" s="0" t="n">
        <f aca="false">IF(ISNUMBER(F354),INDEX(Scorecard!$D$28:$D$35,SUMPRODUCT(--(Scorecard!$G$28:$G$34&lt;F354))+1),Scorecard!$D$36)</f>
        <v>-0.309727037437117</v>
      </c>
      <c r="AC354" s="0" t="n">
        <f aca="false">IF(ISNUMBER(H354),INDEX(Scorecard!$D$37:$D$44,SUMPRODUCT(--(Scorecard!$G$37:$G$43&lt;H354))+1),Scorecard!$D$45)</f>
        <v>1.35057635045042</v>
      </c>
      <c r="AD354" s="0" t="n">
        <f aca="false">IF(ISNUMBER(I354),INDEX(Scorecard!$D$46:$D$52,SUMPRODUCT(--(Scorecard!$G$46:$G$51&lt;I354))+1),Scorecard!$D$53)</f>
        <v>-0.048559051279741</v>
      </c>
      <c r="AE354" s="0" t="n">
        <f aca="false">IF(ISNUMBER(K354),INDEX(Scorecard!$D$54:$D$61,SUMPRODUCT(--(Scorecard!$G$54:$G$60&lt;K354))+1),Scorecard!$D$62)</f>
        <v>0.489050497890326</v>
      </c>
      <c r="AF354" s="0" t="n">
        <f aca="false">IF(ISNUMBER(L354),INDEX(Scorecard!$D$63:$D$68,SUMPRODUCT(--(Scorecard!$G$63:$G$67&lt;L354))+1),Scorecard!$D$69)</f>
        <v>0.322484508656054</v>
      </c>
      <c r="AG354" s="0" t="n">
        <f aca="false">Inputs!$B$10+Scorecard!$J$5*Y354+Scorecard!$J$6*Z354+Scorecard!$J$7*AA354+Scorecard!$J$8*AB354+Scorecard!$J$9*AC354+Scorecard!$J$10*AD354+Scorecard!$J$11*AE354+Scorecard!$J$12*AF354</f>
        <v>-4.022571638153</v>
      </c>
      <c r="AH354" s="0" t="n">
        <f aca="false">MIN(1-Inputs!$B$13,MAX(Inputs!$B$13,1/(1+EXP(-(Inputs!$B$11*AG354+Inputs!$B$12)))))</f>
        <v>0.0165459003300134</v>
      </c>
      <c r="AI354" s="0" t="n">
        <f aca="false">Inputs!$B$9-Inputs!$B$8*AG354</f>
        <v>603.189759284184</v>
      </c>
      <c r="AJ354" s="0" t="n">
        <f aca="false">RANK(AH354,$AH$5:$AH$2004,0)+COUNTIF($AH$4:AH353,AH354)</f>
        <v>548</v>
      </c>
      <c r="AK354" s="0" t="n">
        <f aca="false">IF(AJ354&lt;=Deciles!$B$5*(Deciles!$B$4+1),INT((AJ354-1)/(Deciles!$B$4+1))+1,Deciles!$B$5+INT((AJ354-1-Deciles!$B$5*(Deciles!$B$4+1))/Deciles!$B$4)+1)</f>
        <v>3</v>
      </c>
    </row>
    <row r="355" customFormat="false" ht="15" hidden="false" customHeight="false" outlineLevel="0" collapsed="false">
      <c r="A355" s="0" t="n">
        <v>9764</v>
      </c>
      <c r="B355" s="0" t="s">
        <v>157</v>
      </c>
      <c r="C355" s="0" t="n">
        <v>794</v>
      </c>
      <c r="D355" s="0" t="n">
        <v>64.7446823120117</v>
      </c>
      <c r="E355" s="0" t="n">
        <v>57.6643943786621</v>
      </c>
      <c r="F355" s="0" t="n">
        <v>43</v>
      </c>
      <c r="G355" s="0" t="n">
        <v>3.94700002670288</v>
      </c>
      <c r="H355" s="0" t="n">
        <v>0.063666582107544</v>
      </c>
      <c r="I355" s="0" t="n">
        <v>23</v>
      </c>
      <c r="J355" s="0" t="n">
        <v>12.1538677215576</v>
      </c>
      <c r="K355" s="0" t="n">
        <v>4.0230770111084</v>
      </c>
      <c r="L355" s="0" t="n">
        <v>-0.276923179626465</v>
      </c>
      <c r="M355" s="0" t="n">
        <v>4.10729646682739</v>
      </c>
      <c r="N355" s="0" t="n">
        <v>0</v>
      </c>
      <c r="O355" s="0" t="n">
        <v>0</v>
      </c>
      <c r="P355" s="0" t="s">
        <v>144</v>
      </c>
      <c r="Q355" s="0" t="s">
        <v>141</v>
      </c>
      <c r="R355" s="0" t="n">
        <v>2</v>
      </c>
      <c r="S355" s="0" t="s">
        <v>161</v>
      </c>
      <c r="T355" s="0" t="n">
        <v>0</v>
      </c>
      <c r="U355" s="0" t="n">
        <v>189826.89</v>
      </c>
      <c r="V355" s="0" t="n">
        <v>0.0014165067113936</v>
      </c>
      <c r="W355" s="0" t="n">
        <v>670.125244140625</v>
      </c>
      <c r="X355" s="0" t="n">
        <v>0.00140721327625215</v>
      </c>
      <c r="Y355" s="0" t="n">
        <f aca="false">IF(ISNUMBER(C355),INDEX(Scorecard!$D$5:$D$12,SUMPRODUCT(--(Scorecard!$G$5:$G$11&lt;C355))+1),Scorecard!$D$13)</f>
        <v>2.19112706886128</v>
      </c>
      <c r="Z355" s="0" t="n">
        <f aca="false">IF(ISNUMBER(D355),INDEX(Scorecard!$D$14:$D$17,SUMPRODUCT(--(Scorecard!$G$14:$G$16&lt;D355))+1),Scorecard!$D$18)</f>
        <v>0.128579646629417</v>
      </c>
      <c r="AA355" s="0" t="n">
        <f aca="false">IF(ISNUMBER(E355),INDEX(Scorecard!$D$19:$D$26,SUMPRODUCT(--(Scorecard!$G$19:$G$25&lt;E355))+1),Scorecard!$D$27)</f>
        <v>0.285899340811827</v>
      </c>
      <c r="AB355" s="0" t="n">
        <f aca="false">IF(ISNUMBER(F355),INDEX(Scorecard!$D$28:$D$35,SUMPRODUCT(--(Scorecard!$G$28:$G$34&lt;F355))+1),Scorecard!$D$36)</f>
        <v>-0.309727037437117</v>
      </c>
      <c r="AC355" s="0" t="n">
        <f aca="false">IF(ISNUMBER(H355),INDEX(Scorecard!$D$37:$D$44,SUMPRODUCT(--(Scorecard!$G$37:$G$43&lt;H355))+1),Scorecard!$D$45)</f>
        <v>0.330501541082344</v>
      </c>
      <c r="AD355" s="0" t="n">
        <f aca="false">IF(ISNUMBER(I355),INDEX(Scorecard!$D$46:$D$52,SUMPRODUCT(--(Scorecard!$G$46:$G$51&lt;I355))+1),Scorecard!$D$53)</f>
        <v>-0.048559051279741</v>
      </c>
      <c r="AE355" s="0" t="n">
        <f aca="false">IF(ISNUMBER(K355),INDEX(Scorecard!$D$54:$D$61,SUMPRODUCT(--(Scorecard!$G$54:$G$60&lt;K355))+1),Scorecard!$D$62)</f>
        <v>0.489050497890326</v>
      </c>
      <c r="AF355" s="0" t="n">
        <f aca="false">IF(ISNUMBER(L355),INDEX(Scorecard!$D$63:$D$68,SUMPRODUCT(--(Scorecard!$G$63:$G$67&lt;L355))+1),Scorecard!$D$69)</f>
        <v>0.322484508656054</v>
      </c>
      <c r="AG355" s="0" t="n">
        <f aca="false">Inputs!$B$10+Scorecard!$J$5*Y355+Scorecard!$J$6*Z355+Scorecard!$J$7*AA355+Scorecard!$J$8*AB355+Scorecard!$J$9*AC355+Scorecard!$J$10*AD355+Scorecard!$J$11*AE355+Scorecard!$J$12*AF355</f>
        <v>-6.342378212687</v>
      </c>
      <c r="AH355" s="0" t="n">
        <f aca="false">MIN(1-Inputs!$B$13,MAX(Inputs!$B$13,1/(1+EXP(-(Inputs!$B$11*AG355+Inputs!$B$12)))))</f>
        <v>0.001416506671514</v>
      </c>
      <c r="AI355" s="0" t="n">
        <f aca="false">Inputs!$B$9-Inputs!$B$8*AG355</f>
        <v>670.12522810222</v>
      </c>
      <c r="AJ355" s="0" t="n">
        <f aca="false">RANK(AH355,$AH$5:$AH$2004,0)+COUNTIF($AH$4:AH354,AH355)</f>
        <v>1821</v>
      </c>
      <c r="AK355" s="0" t="n">
        <f aca="false">IF(AJ355&lt;=Deciles!$B$5*(Deciles!$B$4+1),INT((AJ355-1)/(Deciles!$B$4+1))+1,Deciles!$B$5+INT((AJ355-1-Deciles!$B$5*(Deciles!$B$4+1))/Deciles!$B$4)+1)</f>
        <v>10</v>
      </c>
    </row>
    <row r="356" customFormat="false" ht="15" hidden="false" customHeight="false" outlineLevel="0" collapsed="false">
      <c r="A356" s="0" t="n">
        <v>9767</v>
      </c>
      <c r="B356" s="0" t="s">
        <v>158</v>
      </c>
      <c r="C356" s="0" t="n">
        <v>709</v>
      </c>
      <c r="D356" s="0" t="n">
        <v>80</v>
      </c>
      <c r="E356" s="0" t="n">
        <v>77.9057540893555</v>
      </c>
      <c r="F356" s="0" t="n">
        <v>49</v>
      </c>
      <c r="G356" s="0" t="n">
        <v>4.3420000076294</v>
      </c>
      <c r="H356" s="0" t="n">
        <v>1.42533326148987</v>
      </c>
      <c r="I356" s="0" t="n">
        <v>14</v>
      </c>
      <c r="J356" s="0" t="n">
        <v>12.1313629150391</v>
      </c>
      <c r="K356" s="0" t="n">
        <v>6.33333349227905</v>
      </c>
      <c r="L356" s="0" t="n">
        <v>2.71025657653809</v>
      </c>
      <c r="M356" s="0" t="n">
        <v>0.346199959516525</v>
      </c>
      <c r="N356" s="0" t="n">
        <v>0</v>
      </c>
      <c r="O356" s="0" t="n">
        <v>0</v>
      </c>
      <c r="P356" s="0" t="s">
        <v>146</v>
      </c>
      <c r="Q356" s="0" t="s">
        <v>141</v>
      </c>
      <c r="R356" s="0" t="n">
        <v>1</v>
      </c>
      <c r="S356" s="0" t="s">
        <v>148</v>
      </c>
      <c r="T356" s="0" t="n">
        <v>0</v>
      </c>
      <c r="U356" s="0" t="n">
        <v>185602.5</v>
      </c>
      <c r="V356" s="0" t="n">
        <v>0.0565476939082146</v>
      </c>
      <c r="W356" s="0" t="n">
        <v>568.805480957031</v>
      </c>
      <c r="X356" s="0" t="n">
        <v>0.0365798808634281</v>
      </c>
      <c r="Y356" s="0" t="n">
        <f aca="false">IF(ISNUMBER(C356),INDEX(Scorecard!$D$5:$D$12,SUMPRODUCT(--(Scorecard!$G$5:$G$11&lt;C356))+1),Scorecard!$D$13)</f>
        <v>-0.513000642971656</v>
      </c>
      <c r="Z356" s="0" t="n">
        <f aca="false">IF(ISNUMBER(D356),INDEX(Scorecard!$D$14:$D$17,SUMPRODUCT(--(Scorecard!$G$14:$G$16&lt;D356))+1),Scorecard!$D$18)</f>
        <v>0.0505355481560174</v>
      </c>
      <c r="AA356" s="0" t="n">
        <f aca="false">IF(ISNUMBER(E356),INDEX(Scorecard!$D$19:$D$26,SUMPRODUCT(--(Scorecard!$G$19:$G$25&lt;E356))+1),Scorecard!$D$27)</f>
        <v>-0.0341578513653732</v>
      </c>
      <c r="AB356" s="0" t="n">
        <f aca="false">IF(ISNUMBER(F356),INDEX(Scorecard!$D$28:$D$35,SUMPRODUCT(--(Scorecard!$G$28:$G$34&lt;F356))+1),Scorecard!$D$36)</f>
        <v>-0.400689107298307</v>
      </c>
      <c r="AC356" s="0" t="n">
        <f aca="false">IF(ISNUMBER(H356),INDEX(Scorecard!$D$37:$D$44,SUMPRODUCT(--(Scorecard!$G$37:$G$43&lt;H356))+1),Scorecard!$D$45)</f>
        <v>-0.975503570149195</v>
      </c>
      <c r="AD356" s="0" t="n">
        <f aca="false">IF(ISNUMBER(I356),INDEX(Scorecard!$D$46:$D$52,SUMPRODUCT(--(Scorecard!$G$46:$G$51&lt;I356))+1),Scorecard!$D$53)</f>
        <v>-0.114272400683245</v>
      </c>
      <c r="AE356" s="0" t="n">
        <f aca="false">IF(ISNUMBER(K356),INDEX(Scorecard!$D$54:$D$61,SUMPRODUCT(--(Scorecard!$G$54:$G$60&lt;K356))+1),Scorecard!$D$62)</f>
        <v>-0.119873800601421</v>
      </c>
      <c r="AF356" s="0" t="n">
        <f aca="false">IF(ISNUMBER(L356),INDEX(Scorecard!$D$63:$D$68,SUMPRODUCT(--(Scorecard!$G$63:$G$67&lt;L356))+1),Scorecard!$D$69)</f>
        <v>0.322484508656054</v>
      </c>
      <c r="AG356" s="0" t="n">
        <f aca="false">Inputs!$B$10+Scorecard!$J$5*Y356+Scorecard!$J$6*Z356+Scorecard!$J$7*AA356+Scorecard!$J$8*AB356+Scorecard!$J$9*AC356+Scorecard!$J$10*AD356+Scorecard!$J$11*AE356+Scorecard!$J$12*AF356</f>
        <v>-2.83090339555809</v>
      </c>
      <c r="AH356" s="0" t="n">
        <f aca="false">MIN(1-Inputs!$B$13,MAX(Inputs!$B$13,1/(1+EXP(-(Inputs!$B$11*AG356+Inputs!$B$12)))))</f>
        <v>0.0565476941102391</v>
      </c>
      <c r="AI356" s="0" t="n">
        <f aca="false">Inputs!$B$9-Inputs!$B$8*AG356</f>
        <v>568.805482004653</v>
      </c>
      <c r="AJ356" s="0" t="n">
        <f aca="false">RANK(AH356,$AH$5:$AH$2004,0)+COUNTIF($AH$4:AH355,AH356)</f>
        <v>125</v>
      </c>
      <c r="AK356" s="0" t="n">
        <f aca="false">IF(AJ356&lt;=Deciles!$B$5*(Deciles!$B$4+1),INT((AJ356-1)/(Deciles!$B$4+1))+1,Deciles!$B$5+INT((AJ356-1-Deciles!$B$5*(Deciles!$B$4+1))/Deciles!$B$4)+1)</f>
        <v>1</v>
      </c>
    </row>
    <row r="357" customFormat="false" ht="15" hidden="false" customHeight="false" outlineLevel="0" collapsed="false">
      <c r="A357" s="0" t="n">
        <v>9768</v>
      </c>
      <c r="B357" s="0" t="s">
        <v>152</v>
      </c>
      <c r="C357" s="0" t="n">
        <v>760</v>
      </c>
      <c r="D357" s="0" t="n">
        <v>95.7286148071289</v>
      </c>
      <c r="E357" s="0" t="n">
        <v>55.2918701171875</v>
      </c>
      <c r="F357" s="0" t="n">
        <v>25</v>
      </c>
      <c r="G357" s="0" t="n">
        <v>4.38899993896484</v>
      </c>
      <c r="H357" s="0" t="n">
        <v>-2.04433345794678</v>
      </c>
      <c r="I357" s="0" t="n">
        <v>92</v>
      </c>
      <c r="J357" s="0" t="n">
        <v>12.230565071106</v>
      </c>
      <c r="K357" s="0" t="n">
        <v>4.19999980926514</v>
      </c>
      <c r="L357" s="0" t="n">
        <v>-0.458333492279053</v>
      </c>
      <c r="M357" s="0" t="n">
        <v>6.02961158752441</v>
      </c>
      <c r="N357" s="0" t="n">
        <v>0</v>
      </c>
      <c r="O357" s="0" t="n">
        <v>0</v>
      </c>
      <c r="P357" s="0" t="s">
        <v>140</v>
      </c>
      <c r="Q357" s="0" t="s">
        <v>141</v>
      </c>
      <c r="R357" s="0" t="n">
        <v>2</v>
      </c>
      <c r="S357" s="0" t="s">
        <v>156</v>
      </c>
      <c r="T357" s="0" t="n">
        <v>0</v>
      </c>
      <c r="U357" s="0" t="n">
        <v>204959.05</v>
      </c>
      <c r="V357" s="0" t="n">
        <v>0.00337498285807669</v>
      </c>
      <c r="W357" s="0" t="n">
        <v>646.575073242188</v>
      </c>
      <c r="X357" s="0" t="n">
        <v>0.00224412861280143</v>
      </c>
      <c r="Y357" s="0" t="n">
        <f aca="false">IF(ISNUMBER(C357),INDEX(Scorecard!$D$5:$D$12,SUMPRODUCT(--(Scorecard!$G$5:$G$11&lt;C357))+1),Scorecard!$D$13)</f>
        <v>0.733188958177614</v>
      </c>
      <c r="Z357" s="0" t="n">
        <f aca="false">IF(ISNUMBER(D357),INDEX(Scorecard!$D$14:$D$17,SUMPRODUCT(--(Scorecard!$G$14:$G$16&lt;D357))+1),Scorecard!$D$18)</f>
        <v>-0.361970872710667</v>
      </c>
      <c r="AA357" s="0" t="n">
        <f aca="false">IF(ISNUMBER(E357),INDEX(Scorecard!$D$19:$D$26,SUMPRODUCT(--(Scorecard!$G$19:$G$25&lt;E357))+1),Scorecard!$D$27)</f>
        <v>0.285899340811827</v>
      </c>
      <c r="AB357" s="0" t="n">
        <f aca="false">IF(ISNUMBER(F357),INDEX(Scorecard!$D$28:$D$35,SUMPRODUCT(--(Scorecard!$G$28:$G$34&lt;F357))+1),Scorecard!$D$36)</f>
        <v>0.349218150643304</v>
      </c>
      <c r="AC357" s="0" t="n">
        <f aca="false">IF(ISNUMBER(H357),INDEX(Scorecard!$D$37:$D$44,SUMPRODUCT(--(Scorecard!$G$37:$G$43&lt;H357))+1),Scorecard!$D$45)</f>
        <v>1.35057635045042</v>
      </c>
      <c r="AD357" s="0" t="n">
        <f aca="false">IF(ISNUMBER(I357),INDEX(Scorecard!$D$46:$D$52,SUMPRODUCT(--(Scorecard!$G$46:$G$51&lt;I357))+1),Scorecard!$D$53)</f>
        <v>0.818882373006414</v>
      </c>
      <c r="AE357" s="0" t="n">
        <f aca="false">IF(ISNUMBER(K357),INDEX(Scorecard!$D$54:$D$61,SUMPRODUCT(--(Scorecard!$G$54:$G$60&lt;K357))+1),Scorecard!$D$62)</f>
        <v>0.489050497890326</v>
      </c>
      <c r="AF357" s="0" t="n">
        <f aca="false">IF(ISNUMBER(L357),INDEX(Scorecard!$D$63:$D$68,SUMPRODUCT(--(Scorecard!$G$63:$G$67&lt;L357))+1),Scorecard!$D$69)</f>
        <v>0.322484508656054</v>
      </c>
      <c r="AG357" s="0" t="n">
        <f aca="false">Inputs!$B$10+Scorecard!$J$5*Y357+Scorecard!$J$6*Z357+Scorecard!$J$7*AA357+Scorecard!$J$8*AB357+Scorecard!$J$9*AC357+Scorecard!$J$10*AD357+Scorecard!$J$11*AE357+Scorecard!$J$12*AF357</f>
        <v>-5.52619157364479</v>
      </c>
      <c r="AH357" s="0" t="n">
        <f aca="false">MIN(1-Inputs!$B$13,MAX(Inputs!$B$13,1/(1+EXP(-(Inputs!$B$11*AG357+Inputs!$B$12)))))</f>
        <v>0.0033749828172191</v>
      </c>
      <c r="AI357" s="0" t="n">
        <f aca="false">Inputs!$B$9-Inputs!$B$8*AG357</f>
        <v>646.5750597705</v>
      </c>
      <c r="AJ357" s="0" t="n">
        <f aca="false">RANK(AH357,$AH$5:$AH$2004,0)+COUNTIF($AH$4:AH356,AH357)</f>
        <v>1486</v>
      </c>
      <c r="AK357" s="0" t="n">
        <f aca="false">IF(AJ357&lt;=Deciles!$B$5*(Deciles!$B$4+1),INT((AJ357-1)/(Deciles!$B$4+1))+1,Deciles!$B$5+INT((AJ357-1-Deciles!$B$5*(Deciles!$B$4+1))/Deciles!$B$4)+1)</f>
        <v>8</v>
      </c>
    </row>
    <row r="358" customFormat="false" ht="15" hidden="false" customHeight="false" outlineLevel="0" collapsed="false">
      <c r="A358" s="0" t="n">
        <v>9771</v>
      </c>
      <c r="B358" s="0" t="s">
        <v>155</v>
      </c>
      <c r="C358" s="0" t="n">
        <v>739</v>
      </c>
      <c r="D358" s="0" t="n">
        <v>80</v>
      </c>
      <c r="E358" s="0" t="n">
        <v>72.4694061279297</v>
      </c>
      <c r="F358" s="0" t="n">
        <v>46</v>
      </c>
      <c r="G358" s="0" t="n">
        <v>3.1800000667572</v>
      </c>
      <c r="H358" s="0" t="n">
        <v>-2.55333304405212</v>
      </c>
      <c r="I358" s="0" t="n">
        <v>13</v>
      </c>
      <c r="J358" s="0" t="n">
        <v>11.62770652771</v>
      </c>
      <c r="K358" s="0" t="n">
        <v>5.40833330154419</v>
      </c>
      <c r="L358" s="0" t="n">
        <v>-1.125</v>
      </c>
      <c r="M358" s="0" t="n">
        <v>7.33082818984985</v>
      </c>
      <c r="N358" s="0" t="n">
        <v>0</v>
      </c>
      <c r="O358" s="0" t="n">
        <v>0</v>
      </c>
      <c r="P358" s="0" t="s">
        <v>140</v>
      </c>
      <c r="Q358" s="0" t="s">
        <v>141</v>
      </c>
      <c r="R358" s="0" t="n">
        <v>2</v>
      </c>
      <c r="S358" s="0" t="s">
        <v>154</v>
      </c>
      <c r="T358" s="0" t="n">
        <v>0</v>
      </c>
      <c r="U358" s="0" t="n">
        <v>112162.74</v>
      </c>
      <c r="V358" s="0" t="n">
        <v>0.0163716897368431</v>
      </c>
      <c r="W358" s="0" t="n">
        <v>603.481018066406</v>
      </c>
      <c r="X358" s="0" t="n">
        <v>0.023324690759182</v>
      </c>
      <c r="Y358" s="0" t="n">
        <f aca="false">IF(ISNUMBER(C358),INDEX(Scorecard!$D$5:$D$12,SUMPRODUCT(--(Scorecard!$G$5:$G$11&lt;C358))+1),Scorecard!$D$13)</f>
        <v>0.488358159108655</v>
      </c>
      <c r="Z358" s="0" t="n">
        <f aca="false">IF(ISNUMBER(D358),INDEX(Scorecard!$D$14:$D$17,SUMPRODUCT(--(Scorecard!$G$14:$G$16&lt;D358))+1),Scorecard!$D$18)</f>
        <v>0.0505355481560174</v>
      </c>
      <c r="AA358" s="0" t="n">
        <f aca="false">IF(ISNUMBER(E358),INDEX(Scorecard!$D$19:$D$26,SUMPRODUCT(--(Scorecard!$G$19:$G$25&lt;E358))+1),Scorecard!$D$27)</f>
        <v>-0.0341578513653732</v>
      </c>
      <c r="AB358" s="0" t="n">
        <f aca="false">IF(ISNUMBER(F358),INDEX(Scorecard!$D$28:$D$35,SUMPRODUCT(--(Scorecard!$G$28:$G$34&lt;F358))+1),Scorecard!$D$36)</f>
        <v>-0.400689107298307</v>
      </c>
      <c r="AC358" s="0" t="n">
        <f aca="false">IF(ISNUMBER(H358),INDEX(Scorecard!$D$37:$D$44,SUMPRODUCT(--(Scorecard!$G$37:$G$43&lt;H358))+1),Scorecard!$D$45)</f>
        <v>1.35057635045042</v>
      </c>
      <c r="AD358" s="0" t="n">
        <f aca="false">IF(ISNUMBER(I358),INDEX(Scorecard!$D$46:$D$52,SUMPRODUCT(--(Scorecard!$G$46:$G$51&lt;I358))+1),Scorecard!$D$53)</f>
        <v>-0.114272400683245</v>
      </c>
      <c r="AE358" s="0" t="n">
        <f aca="false">IF(ISNUMBER(K358),INDEX(Scorecard!$D$54:$D$61,SUMPRODUCT(--(Scorecard!$G$54:$G$60&lt;K358))+1),Scorecard!$D$62)</f>
        <v>0.126303549215828</v>
      </c>
      <c r="AF358" s="0" t="n">
        <f aca="false">IF(ISNUMBER(L358),INDEX(Scorecard!$D$63:$D$68,SUMPRODUCT(--(Scorecard!$G$63:$G$67&lt;L358))+1),Scorecard!$D$69)</f>
        <v>-0.340582194386522</v>
      </c>
      <c r="AG358" s="0" t="n">
        <f aca="false">Inputs!$B$10+Scorecard!$J$5*Y358+Scorecard!$J$6*Z358+Scorecard!$J$7*AA358+Scorecard!$J$8*AB358+Scorecard!$J$9*AC358+Scorecard!$J$10*AD358+Scorecard!$J$11*AE358+Scorecard!$J$12*AF358</f>
        <v>-4.0326660369705</v>
      </c>
      <c r="AH358" s="0" t="n">
        <f aca="false">MIN(1-Inputs!$B$13,MAX(Inputs!$B$13,1/(1+EXP(-(Inputs!$B$11*AG358+Inputs!$B$12)))))</f>
        <v>0.016371688949122</v>
      </c>
      <c r="AI358" s="0" t="n">
        <f aca="false">Inputs!$B$9-Inputs!$B$8*AG358</f>
        <v>603.481022066479</v>
      </c>
      <c r="AJ358" s="0" t="n">
        <f aca="false">RANK(AH358,$AH$5:$AH$2004,0)+COUNTIF($AH$4:AH357,AH358)</f>
        <v>552</v>
      </c>
      <c r="AK358" s="0" t="n">
        <f aca="false">IF(AJ358&lt;=Deciles!$B$5*(Deciles!$B$4+1),INT((AJ358-1)/(Deciles!$B$4+1))+1,Deciles!$B$5+INT((AJ358-1-Deciles!$B$5*(Deciles!$B$4+1))/Deciles!$B$4)+1)</f>
        <v>3</v>
      </c>
    </row>
    <row r="359" customFormat="false" ht="15" hidden="false" customHeight="false" outlineLevel="0" collapsed="false">
      <c r="A359" s="0" t="n">
        <v>9954</v>
      </c>
      <c r="B359" s="0" t="s">
        <v>158</v>
      </c>
      <c r="C359" s="0" t="n">
        <v>688</v>
      </c>
      <c r="D359" s="0" t="n">
        <v>81.5186767578125</v>
      </c>
      <c r="E359" s="0" t="n">
        <v>76.4829940795898</v>
      </c>
      <c r="F359" s="0" t="n">
        <v>39</v>
      </c>
      <c r="G359" s="0" t="n">
        <v>4.38399982452393</v>
      </c>
      <c r="H359" s="0" t="n">
        <v>1.4673330783844</v>
      </c>
      <c r="I359" s="0" t="n">
        <v>19</v>
      </c>
      <c r="J359" s="0" t="n">
        <v>13.5228910446167</v>
      </c>
      <c r="K359" s="0" t="n">
        <v>6.73333311080933</v>
      </c>
      <c r="L359" s="0" t="n">
        <v>2.71025609970093</v>
      </c>
      <c r="M359" s="0" t="n">
        <v>0.529953420162201</v>
      </c>
      <c r="N359" s="0" t="n">
        <v>1</v>
      </c>
      <c r="O359" s="0" t="n">
        <v>0</v>
      </c>
      <c r="P359" s="0" t="s">
        <v>144</v>
      </c>
      <c r="Q359" s="0" t="s">
        <v>141</v>
      </c>
      <c r="R359" s="0" t="n">
        <v>2</v>
      </c>
      <c r="S359" s="0" t="s">
        <v>151</v>
      </c>
      <c r="T359" s="0" t="n">
        <v>0</v>
      </c>
      <c r="U359" s="0" t="n">
        <v>746305.75</v>
      </c>
      <c r="V359" s="0" t="n">
        <v>0.072451151907444</v>
      </c>
      <c r="W359" s="0" t="n">
        <v>561.638122558594</v>
      </c>
      <c r="X359" s="0" t="n">
        <v>0.0806645378470421</v>
      </c>
      <c r="Y359" s="0" t="n">
        <f aca="false">IF(ISNUMBER(C359),INDEX(Scorecard!$D$5:$D$12,SUMPRODUCT(--(Scorecard!$G$5:$G$11&lt;C359))+1),Scorecard!$D$13)</f>
        <v>-0.869677851527538</v>
      </c>
      <c r="Z359" s="0" t="n">
        <f aca="false">IF(ISNUMBER(D359),INDEX(Scorecard!$D$14:$D$17,SUMPRODUCT(--(Scorecard!$G$14:$G$16&lt;D359))+1),Scorecard!$D$18)</f>
        <v>0.0505355481560174</v>
      </c>
      <c r="AA359" s="0" t="n">
        <f aca="false">IF(ISNUMBER(E359),INDEX(Scorecard!$D$19:$D$26,SUMPRODUCT(--(Scorecard!$G$19:$G$25&lt;E359))+1),Scorecard!$D$27)</f>
        <v>-0.0341578513653732</v>
      </c>
      <c r="AB359" s="0" t="n">
        <f aca="false">IF(ISNUMBER(F359),INDEX(Scorecard!$D$28:$D$35,SUMPRODUCT(--(Scorecard!$G$28:$G$34&lt;F359))+1),Scorecard!$D$36)</f>
        <v>-0.132616866359722</v>
      </c>
      <c r="AC359" s="0" t="n">
        <f aca="false">IF(ISNUMBER(H359),INDEX(Scorecard!$D$37:$D$44,SUMPRODUCT(--(Scorecard!$G$37:$G$43&lt;H359))+1),Scorecard!$D$45)</f>
        <v>-0.975503570149195</v>
      </c>
      <c r="AD359" s="0" t="n">
        <f aca="false">IF(ISNUMBER(I359),INDEX(Scorecard!$D$46:$D$52,SUMPRODUCT(--(Scorecard!$G$46:$G$51&lt;I359))+1),Scorecard!$D$53)</f>
        <v>-0.108777051091409</v>
      </c>
      <c r="AE359" s="0" t="n">
        <f aca="false">IF(ISNUMBER(K359),INDEX(Scorecard!$D$54:$D$61,SUMPRODUCT(--(Scorecard!$G$54:$G$60&lt;K359))+1),Scorecard!$D$62)</f>
        <v>-0.357264871923982</v>
      </c>
      <c r="AF359" s="0" t="n">
        <f aca="false">IF(ISNUMBER(L359),INDEX(Scorecard!$D$63:$D$68,SUMPRODUCT(--(Scorecard!$G$63:$G$67&lt;L359))+1),Scorecard!$D$69)</f>
        <v>0.322484508656054</v>
      </c>
      <c r="AG359" s="0" t="n">
        <f aca="false">Inputs!$B$10+Scorecard!$J$5*Y359+Scorecard!$J$6*Z359+Scorecard!$J$7*AA359+Scorecard!$J$8*AB359+Scorecard!$J$9*AC359+Scorecard!$J$10*AD359+Scorecard!$J$11*AE359+Scorecard!$J$12*AF359</f>
        <v>-2.58250129717096</v>
      </c>
      <c r="AH359" s="0" t="n">
        <f aca="false">MIN(1-Inputs!$B$13,MAX(Inputs!$B$13,1/(1+EXP(-(Inputs!$B$11*AG359+Inputs!$B$12)))))</f>
        <v>0.0724511524003329</v>
      </c>
      <c r="AI359" s="0" t="n">
        <f aca="false">Inputs!$B$9-Inputs!$B$8*AG359</f>
        <v>561.638112494863</v>
      </c>
      <c r="AJ359" s="0" t="n">
        <f aca="false">RANK(AH359,$AH$5:$AH$2004,0)+COUNTIF($AH$4:AH358,AH359)</f>
        <v>88</v>
      </c>
      <c r="AK359" s="0" t="n">
        <f aca="false">IF(AJ359&lt;=Deciles!$B$5*(Deciles!$B$4+1),INT((AJ359-1)/(Deciles!$B$4+1))+1,Deciles!$B$5+INT((AJ359-1-Deciles!$B$5*(Deciles!$B$4+1))/Deciles!$B$4)+1)</f>
        <v>1</v>
      </c>
    </row>
    <row r="360" customFormat="false" ht="15" hidden="false" customHeight="false" outlineLevel="0" collapsed="false">
      <c r="A360" s="0" t="n">
        <v>10010</v>
      </c>
      <c r="B360" s="0" t="s">
        <v>143</v>
      </c>
      <c r="C360" s="0" t="n">
        <v>753</v>
      </c>
      <c r="D360" s="0" t="n">
        <v>80</v>
      </c>
      <c r="E360" s="0" t="n">
        <v>60.7739982604981</v>
      </c>
      <c r="F360" s="0" t="n">
        <v>41</v>
      </c>
      <c r="G360" s="0" t="n">
        <v>3.80100011825562</v>
      </c>
      <c r="H360" s="0" t="n">
        <v>0.56766676902771</v>
      </c>
      <c r="I360" s="0" t="n">
        <v>46</v>
      </c>
      <c r="J360" s="0" t="n">
        <v>12.4888954162598</v>
      </c>
      <c r="K360" s="0" t="n">
        <v>9.63333320617676</v>
      </c>
      <c r="L360" s="0" t="n">
        <v>5.0717945098877</v>
      </c>
      <c r="M360" s="0" t="n">
        <v>2.57371878623962</v>
      </c>
      <c r="N360" s="0" t="n">
        <v>0</v>
      </c>
      <c r="O360" s="0" t="n">
        <v>0</v>
      </c>
      <c r="P360" s="0" t="s">
        <v>140</v>
      </c>
      <c r="Q360" s="0" t="s">
        <v>141</v>
      </c>
      <c r="R360" s="0" t="n">
        <v>1</v>
      </c>
      <c r="S360" s="0" t="s">
        <v>149</v>
      </c>
      <c r="T360" s="0" t="n">
        <v>0</v>
      </c>
      <c r="U360" s="0" t="n">
        <v>265373.9</v>
      </c>
      <c r="V360" s="0" t="n">
        <v>0.0117199700325728</v>
      </c>
      <c r="W360" s="0" t="n">
        <v>612.655151367188</v>
      </c>
      <c r="X360" s="0" t="n">
        <v>0.0102886343374848</v>
      </c>
      <c r="Y360" s="0" t="n">
        <f aca="false">IF(ISNUMBER(C360),INDEX(Scorecard!$D$5:$D$12,SUMPRODUCT(--(Scorecard!$G$5:$G$11&lt;C360))+1),Scorecard!$D$13)</f>
        <v>0.733188958177614</v>
      </c>
      <c r="Z360" s="0" t="n">
        <f aca="false">IF(ISNUMBER(D360),INDEX(Scorecard!$D$14:$D$17,SUMPRODUCT(--(Scorecard!$G$14:$G$16&lt;D360))+1),Scorecard!$D$18)</f>
        <v>0.0505355481560174</v>
      </c>
      <c r="AA360" s="0" t="n">
        <f aca="false">IF(ISNUMBER(E360),INDEX(Scorecard!$D$19:$D$26,SUMPRODUCT(--(Scorecard!$G$19:$G$25&lt;E360))+1),Scorecard!$D$27)</f>
        <v>0.233621608745691</v>
      </c>
      <c r="AB360" s="0" t="n">
        <f aca="false">IF(ISNUMBER(F360),INDEX(Scorecard!$D$28:$D$35,SUMPRODUCT(--(Scorecard!$G$28:$G$34&lt;F360))+1),Scorecard!$D$36)</f>
        <v>-0.132616866359722</v>
      </c>
      <c r="AC360" s="0" t="n">
        <f aca="false">IF(ISNUMBER(H360),INDEX(Scorecard!$D$37:$D$44,SUMPRODUCT(--(Scorecard!$G$37:$G$43&lt;H360))+1),Scorecard!$D$45)</f>
        <v>-0.271229676926091</v>
      </c>
      <c r="AD360" s="0" t="n">
        <f aca="false">IF(ISNUMBER(I360),INDEX(Scorecard!$D$46:$D$52,SUMPRODUCT(--(Scorecard!$G$46:$G$51&lt;I360))+1),Scorecard!$D$53)</f>
        <v>0.818882373006414</v>
      </c>
      <c r="AE360" s="0" t="n">
        <f aca="false">IF(ISNUMBER(K360),INDEX(Scorecard!$D$54:$D$61,SUMPRODUCT(--(Scorecard!$G$54:$G$60&lt;K360))+1),Scorecard!$D$62)</f>
        <v>-0.541917179454542</v>
      </c>
      <c r="AF360" s="0" t="n">
        <f aca="false">IF(ISNUMBER(L360),INDEX(Scorecard!$D$63:$D$68,SUMPRODUCT(--(Scorecard!$G$63:$G$67&lt;L360))+1),Scorecard!$D$69)</f>
        <v>0.322484508656054</v>
      </c>
      <c r="AG360" s="0" t="n">
        <f aca="false">Inputs!$B$10+Scorecard!$J$5*Y360+Scorecard!$J$6*Z360+Scorecard!$J$7*AA360+Scorecard!$J$8*AB360+Scorecard!$J$9*AC360+Scorecard!$J$10*AD360+Scorecard!$J$11*AE360+Scorecard!$J$12*AF360</f>
        <v>-4.35061778247884</v>
      </c>
      <c r="AH360" s="0" t="n">
        <f aca="false">MIN(1-Inputs!$B$13,MAX(Inputs!$B$13,1/(1+EXP(-(Inputs!$B$11*AG360+Inputs!$B$12)))))</f>
        <v>0.0117199697817303</v>
      </c>
      <c r="AI360" s="0" t="n">
        <f aca="false">Inputs!$B$9-Inputs!$B$8*AG360</f>
        <v>612.655170196217</v>
      </c>
      <c r="AJ360" s="0" t="n">
        <f aca="false">RANK(AH360,$AH$5:$AH$2004,0)+COUNTIF($AH$4:AH359,AH360)</f>
        <v>721</v>
      </c>
      <c r="AK360" s="0" t="n">
        <f aca="false">IF(AJ360&lt;=Deciles!$B$5*(Deciles!$B$4+1),INT((AJ360-1)/(Deciles!$B$4+1))+1,Deciles!$B$5+INT((AJ360-1-Deciles!$B$5*(Deciles!$B$4+1))/Deciles!$B$4)+1)</f>
        <v>4</v>
      </c>
    </row>
    <row r="361" customFormat="false" ht="15" hidden="false" customHeight="false" outlineLevel="0" collapsed="false">
      <c r="A361" s="0" t="n">
        <v>10024</v>
      </c>
      <c r="B361" s="0" t="s">
        <v>145</v>
      </c>
      <c r="C361" s="0" t="n">
        <v>729</v>
      </c>
      <c r="D361" s="0" t="n">
        <v>80</v>
      </c>
      <c r="E361" s="0" t="n">
        <v>68.8341674804688</v>
      </c>
      <c r="F361" s="0" t="n">
        <v>27</v>
      </c>
      <c r="G361" s="0" t="n">
        <v>4.47499990463257</v>
      </c>
      <c r="H361" s="0" t="n">
        <v>0.958333253860474</v>
      </c>
      <c r="I361" s="0" t="n">
        <v>39</v>
      </c>
      <c r="J361" s="0" t="n">
        <v>12.1986999511719</v>
      </c>
      <c r="K361" s="0" t="n">
        <v>4.45833349227905</v>
      </c>
      <c r="L361" s="0" t="n">
        <v>-1.875</v>
      </c>
      <c r="M361" s="0" t="n">
        <v>4.23435020446777</v>
      </c>
      <c r="N361" s="0" t="n">
        <v>0</v>
      </c>
      <c r="O361" s="0" t="n">
        <v>0</v>
      </c>
      <c r="P361" s="0" t="s">
        <v>140</v>
      </c>
      <c r="Q361" s="0" t="s">
        <v>141</v>
      </c>
      <c r="R361" s="0" t="n">
        <v>2</v>
      </c>
      <c r="S361" s="0" t="s">
        <v>148</v>
      </c>
      <c r="T361" s="0" t="n">
        <v>0</v>
      </c>
      <c r="U361" s="0" t="n">
        <v>198530.83</v>
      </c>
      <c r="V361" s="0" t="n">
        <v>0.00993563141673803</v>
      </c>
      <c r="W361" s="0" t="n">
        <v>617.174072265625</v>
      </c>
      <c r="X361" s="0" t="n">
        <v>0.0108037767931819</v>
      </c>
      <c r="Y361" s="0" t="n">
        <f aca="false">IF(ISNUMBER(C361),INDEX(Scorecard!$D$5:$D$12,SUMPRODUCT(--(Scorecard!$G$5:$G$11&lt;C361))+1),Scorecard!$D$13)</f>
        <v>-0.0290424113398221</v>
      </c>
      <c r="Z361" s="0" t="n">
        <f aca="false">IF(ISNUMBER(D361),INDEX(Scorecard!$D$14:$D$17,SUMPRODUCT(--(Scorecard!$G$14:$G$16&lt;D361))+1),Scorecard!$D$18)</f>
        <v>0.0505355481560174</v>
      </c>
      <c r="AA361" s="0" t="n">
        <f aca="false">IF(ISNUMBER(E361),INDEX(Scorecard!$D$19:$D$26,SUMPRODUCT(--(Scorecard!$G$19:$G$25&lt;E361))+1),Scorecard!$D$27)</f>
        <v>0.0530843085177338</v>
      </c>
      <c r="AB361" s="0" t="n">
        <f aca="false">IF(ISNUMBER(F361),INDEX(Scorecard!$D$28:$D$35,SUMPRODUCT(--(Scorecard!$G$28:$G$34&lt;F361))+1),Scorecard!$D$36)</f>
        <v>0.165097008946478</v>
      </c>
      <c r="AC361" s="0" t="n">
        <f aca="false">IF(ISNUMBER(H361),INDEX(Scorecard!$D$37:$D$44,SUMPRODUCT(--(Scorecard!$G$37:$G$43&lt;H361))+1),Scorecard!$D$45)</f>
        <v>-0.975503570149195</v>
      </c>
      <c r="AD361" s="0" t="n">
        <f aca="false">IF(ISNUMBER(I361),INDEX(Scorecard!$D$46:$D$52,SUMPRODUCT(--(Scorecard!$G$46:$G$51&lt;I361))+1),Scorecard!$D$53)</f>
        <v>0.569875412099532</v>
      </c>
      <c r="AE361" s="0" t="n">
        <f aca="false">IF(ISNUMBER(K361),INDEX(Scorecard!$D$54:$D$61,SUMPRODUCT(--(Scorecard!$G$54:$G$60&lt;K361))+1),Scorecard!$D$62)</f>
        <v>0.409483001259379</v>
      </c>
      <c r="AF361" s="0" t="n">
        <f aca="false">IF(ISNUMBER(L361),INDEX(Scorecard!$D$63:$D$68,SUMPRODUCT(--(Scorecard!$G$63:$G$67&lt;L361))+1),Scorecard!$D$69)</f>
        <v>-0.340582194386522</v>
      </c>
      <c r="AG361" s="0" t="n">
        <f aca="false">Inputs!$B$10+Scorecard!$J$5*Y361+Scorecard!$J$6*Z361+Scorecard!$J$7*AA361+Scorecard!$J$8*AB361+Scorecard!$J$9*AC361+Scorecard!$J$10*AD361+Scorecard!$J$11*AE361+Scorecard!$J$12*AF361</f>
        <v>-4.5072317953936</v>
      </c>
      <c r="AH361" s="0" t="n">
        <f aca="false">MIN(1-Inputs!$B$13,MAX(Inputs!$B$13,1/(1+EXP(-(Inputs!$B$11*AG361+Inputs!$B$12)))))</f>
        <v>0.00993563159955968</v>
      </c>
      <c r="AI361" s="0" t="n">
        <f aca="false">Inputs!$B$9-Inputs!$B$8*AG361</f>
        <v>617.174095391534</v>
      </c>
      <c r="AJ361" s="0" t="n">
        <f aca="false">RANK(AH361,$AH$5:$AH$2004,0)+COUNTIF($AH$4:AH360,AH361)</f>
        <v>828</v>
      </c>
      <c r="AK361" s="0" t="n">
        <f aca="false">IF(AJ361&lt;=Deciles!$B$5*(Deciles!$B$4+1),INT((AJ361-1)/(Deciles!$B$4+1))+1,Deciles!$B$5+INT((AJ361-1-Deciles!$B$5*(Deciles!$B$4+1))/Deciles!$B$4)+1)</f>
        <v>5</v>
      </c>
    </row>
    <row r="362" customFormat="false" ht="15" hidden="false" customHeight="false" outlineLevel="0" collapsed="false">
      <c r="A362" s="0" t="n">
        <v>10038</v>
      </c>
      <c r="B362" s="0" t="s">
        <v>150</v>
      </c>
      <c r="C362" s="0" t="n">
        <v>759</v>
      </c>
      <c r="D362" s="0" t="n">
        <v>82.5341415405273</v>
      </c>
      <c r="E362" s="0" t="n">
        <v>73.2029800415039</v>
      </c>
      <c r="F362" s="0" t="n">
        <v>37</v>
      </c>
      <c r="G362" s="0" t="n">
        <v>3.13700008392334</v>
      </c>
      <c r="H362" s="0" t="n">
        <v>-3.49633312225342</v>
      </c>
      <c r="I362" s="0" t="n">
        <v>23</v>
      </c>
      <c r="J362" s="0" t="n">
        <v>12.0891399383545</v>
      </c>
      <c r="K362" s="0" t="n">
        <v>4</v>
      </c>
      <c r="L362" s="0" t="n">
        <v>-0.208333492279053</v>
      </c>
      <c r="M362" s="0" t="n">
        <v>4.23436641693115</v>
      </c>
      <c r="N362" s="0" t="n">
        <v>0</v>
      </c>
      <c r="O362" s="0" t="n">
        <v>0</v>
      </c>
      <c r="P362" s="0" t="s">
        <v>144</v>
      </c>
      <c r="Q362" s="0" t="s">
        <v>141</v>
      </c>
      <c r="R362" s="0" t="n">
        <v>2</v>
      </c>
      <c r="S362" s="0" t="s">
        <v>148</v>
      </c>
      <c r="T362" s="0" t="n">
        <v>0</v>
      </c>
      <c r="U362" s="0" t="n">
        <v>177929.08</v>
      </c>
      <c r="V362" s="0" t="n">
        <v>0.00534335291013122</v>
      </c>
      <c r="W362" s="0" t="n">
        <v>634.086547851563</v>
      </c>
      <c r="X362" s="0" t="n">
        <v>0.00672528613358736</v>
      </c>
      <c r="Y362" s="0" t="n">
        <f aca="false">IF(ISNUMBER(C362),INDEX(Scorecard!$D$5:$D$12,SUMPRODUCT(--(Scorecard!$G$5:$G$11&lt;C362))+1),Scorecard!$D$13)</f>
        <v>0.733188958177614</v>
      </c>
      <c r="Z362" s="0" t="n">
        <f aca="false">IF(ISNUMBER(D362),INDEX(Scorecard!$D$14:$D$17,SUMPRODUCT(--(Scorecard!$G$14:$G$16&lt;D362))+1),Scorecard!$D$18)</f>
        <v>0.0505355481560174</v>
      </c>
      <c r="AA362" s="0" t="n">
        <f aca="false">IF(ISNUMBER(E362),INDEX(Scorecard!$D$19:$D$26,SUMPRODUCT(--(Scorecard!$G$19:$G$25&lt;E362))+1),Scorecard!$D$27)</f>
        <v>-0.0341578513653732</v>
      </c>
      <c r="AB362" s="0" t="n">
        <f aca="false">IF(ISNUMBER(F362),INDEX(Scorecard!$D$28:$D$35,SUMPRODUCT(--(Scorecard!$G$28:$G$34&lt;F362))+1),Scorecard!$D$36)</f>
        <v>-0.0008456427959252</v>
      </c>
      <c r="AC362" s="0" t="n">
        <f aca="false">IF(ISNUMBER(H362),INDEX(Scorecard!$D$37:$D$44,SUMPRODUCT(--(Scorecard!$G$37:$G$43&lt;H362))+1),Scorecard!$D$45)</f>
        <v>1.35057635045042</v>
      </c>
      <c r="AD362" s="0" t="n">
        <f aca="false">IF(ISNUMBER(I362),INDEX(Scorecard!$D$46:$D$52,SUMPRODUCT(--(Scorecard!$G$46:$G$51&lt;I362))+1),Scorecard!$D$53)</f>
        <v>-0.048559051279741</v>
      </c>
      <c r="AE362" s="0" t="n">
        <f aca="false">IF(ISNUMBER(K362),INDEX(Scorecard!$D$54:$D$61,SUMPRODUCT(--(Scorecard!$G$54:$G$60&lt;K362))+1),Scorecard!$D$62)</f>
        <v>0.489050497890326</v>
      </c>
      <c r="AF362" s="0" t="n">
        <f aca="false">IF(ISNUMBER(L362),INDEX(Scorecard!$D$63:$D$68,SUMPRODUCT(--(Scorecard!$G$63:$G$67&lt;L362))+1),Scorecard!$D$69)</f>
        <v>0.322484508656054</v>
      </c>
      <c r="AG362" s="0" t="n">
        <f aca="false">Inputs!$B$10+Scorecard!$J$5*Y362+Scorecard!$J$6*Z362+Scorecard!$J$7*AA362+Scorecard!$J$8*AB362+Scorecard!$J$9*AC362+Scorecard!$J$10*AD362+Scorecard!$J$11*AE362+Scorecard!$J$12*AF362</f>
        <v>-5.09337302664115</v>
      </c>
      <c r="AH362" s="0" t="n">
        <f aca="false">MIN(1-Inputs!$B$13,MAX(Inputs!$B$13,1/(1+EXP(-(Inputs!$B$11*AG362+Inputs!$B$12)))))</f>
        <v>0.00534335290247786</v>
      </c>
      <c r="AI362" s="0" t="n">
        <f aca="false">Inputs!$B$9-Inputs!$B$8*AG362</f>
        <v>634.086556343161</v>
      </c>
      <c r="AJ362" s="0" t="n">
        <f aca="false">RANK(AH362,$AH$5:$AH$2004,0)+COUNTIF($AH$4:AH361,AH362)</f>
        <v>1210</v>
      </c>
      <c r="AK362" s="0" t="n">
        <f aca="false">IF(AJ362&lt;=Deciles!$B$5*(Deciles!$B$4+1),INT((AJ362-1)/(Deciles!$B$4+1))+1,Deciles!$B$5+INT((AJ362-1-Deciles!$B$5*(Deciles!$B$4+1))/Deciles!$B$4)+1)</f>
        <v>7</v>
      </c>
    </row>
    <row r="363" customFormat="false" ht="15" hidden="false" customHeight="false" outlineLevel="0" collapsed="false">
      <c r="A363" s="0" t="n">
        <v>10050</v>
      </c>
      <c r="B363" s="0" t="s">
        <v>143</v>
      </c>
      <c r="C363" s="0" t="n">
        <v>764</v>
      </c>
      <c r="D363" s="0" t="n">
        <v>80</v>
      </c>
      <c r="E363" s="0" t="n">
        <v>54.443286895752</v>
      </c>
      <c r="F363" s="0" t="n">
        <v>27</v>
      </c>
      <c r="G363" s="0" t="n">
        <v>4.36199998855591</v>
      </c>
      <c r="H363" s="0" t="n">
        <v>1.128666639328</v>
      </c>
      <c r="I363" s="0" t="n">
        <v>63</v>
      </c>
      <c r="J363" s="0" t="n">
        <v>12.1289987564087</v>
      </c>
      <c r="K363" s="0" t="n">
        <v>9.63333320617676</v>
      </c>
      <c r="L363" s="0" t="n">
        <v>5.0717945098877</v>
      </c>
      <c r="M363" s="0" t="n">
        <v>2.57371878623962</v>
      </c>
      <c r="N363" s="0" t="n">
        <v>0</v>
      </c>
      <c r="O363" s="0" t="n">
        <v>0</v>
      </c>
      <c r="P363" s="0" t="s">
        <v>140</v>
      </c>
      <c r="Q363" s="0" t="s">
        <v>141</v>
      </c>
      <c r="R363" s="0" t="n">
        <v>1</v>
      </c>
      <c r="S363" s="0" t="s">
        <v>149</v>
      </c>
      <c r="T363" s="0" t="n">
        <v>0</v>
      </c>
      <c r="U363" s="0" t="n">
        <v>185164.33</v>
      </c>
      <c r="V363" s="0" t="n">
        <v>0.00430827960371971</v>
      </c>
      <c r="W363" s="0" t="n">
        <v>639.942016601563</v>
      </c>
      <c r="X363" s="0" t="n">
        <v>0.00242843269370496</v>
      </c>
      <c r="Y363" s="0" t="n">
        <f aca="false">IF(ISNUMBER(C363),INDEX(Scorecard!$D$5:$D$12,SUMPRODUCT(--(Scorecard!$G$5:$G$11&lt;C363))+1),Scorecard!$D$13)</f>
        <v>1.23750384304241</v>
      </c>
      <c r="Z363" s="0" t="n">
        <f aca="false">IF(ISNUMBER(D363),INDEX(Scorecard!$D$14:$D$17,SUMPRODUCT(--(Scorecard!$G$14:$G$16&lt;D363))+1),Scorecard!$D$18)</f>
        <v>0.0505355481560174</v>
      </c>
      <c r="AA363" s="0" t="n">
        <f aca="false">IF(ISNUMBER(E363),INDEX(Scorecard!$D$19:$D$26,SUMPRODUCT(--(Scorecard!$G$19:$G$25&lt;E363))+1),Scorecard!$D$27)</f>
        <v>0.57899015159425</v>
      </c>
      <c r="AB363" s="0" t="n">
        <f aca="false">IF(ISNUMBER(F363),INDEX(Scorecard!$D$28:$D$35,SUMPRODUCT(--(Scorecard!$G$28:$G$34&lt;F363))+1),Scorecard!$D$36)</f>
        <v>0.165097008946478</v>
      </c>
      <c r="AC363" s="0" t="n">
        <f aca="false">IF(ISNUMBER(H363),INDEX(Scorecard!$D$37:$D$44,SUMPRODUCT(--(Scorecard!$G$37:$G$43&lt;H363))+1),Scorecard!$D$45)</f>
        <v>-0.975503570149195</v>
      </c>
      <c r="AD363" s="0" t="n">
        <f aca="false">IF(ISNUMBER(I363),INDEX(Scorecard!$D$46:$D$52,SUMPRODUCT(--(Scorecard!$G$46:$G$51&lt;I363))+1),Scorecard!$D$53)</f>
        <v>0.818882373006414</v>
      </c>
      <c r="AE363" s="0" t="n">
        <f aca="false">IF(ISNUMBER(K363),INDEX(Scorecard!$D$54:$D$61,SUMPRODUCT(--(Scorecard!$G$54:$G$60&lt;K363))+1),Scorecard!$D$62)</f>
        <v>-0.541917179454542</v>
      </c>
      <c r="AF363" s="0" t="n">
        <f aca="false">IF(ISNUMBER(L363),INDEX(Scorecard!$D$63:$D$68,SUMPRODUCT(--(Scorecard!$G$63:$G$67&lt;L363))+1),Scorecard!$D$69)</f>
        <v>0.322484508656054</v>
      </c>
      <c r="AG363" s="0" t="n">
        <f aca="false">Inputs!$B$10+Scorecard!$J$5*Y363+Scorecard!$J$6*Z363+Scorecard!$J$7*AA363+Scorecard!$J$8*AB363+Scorecard!$J$9*AC363+Scorecard!$J$10*AD363+Scorecard!$J$11*AE363+Scorecard!$J$12*AF363</f>
        <v>-5.29630807950205</v>
      </c>
      <c r="AH363" s="0" t="n">
        <f aca="false">MIN(1-Inputs!$B$13,MAX(Inputs!$B$13,1/(1+EXP(-(Inputs!$B$11*AG363+Inputs!$B$12)))))</f>
        <v>0.00430827948457195</v>
      </c>
      <c r="AI363" s="0" t="n">
        <f aca="false">Inputs!$B$9-Inputs!$B$8*AG363</f>
        <v>639.942024230861</v>
      </c>
      <c r="AJ363" s="0" t="n">
        <f aca="false">RANK(AH363,$AH$5:$AH$2004,0)+COUNTIF($AH$4:AH362,AH363)</f>
        <v>1344</v>
      </c>
      <c r="AK363" s="0" t="n">
        <f aca="false">IF(AJ363&lt;=Deciles!$B$5*(Deciles!$B$4+1),INT((AJ363-1)/(Deciles!$B$4+1))+1,Deciles!$B$5+INT((AJ363-1-Deciles!$B$5*(Deciles!$B$4+1))/Deciles!$B$4)+1)</f>
        <v>7</v>
      </c>
    </row>
    <row r="364" customFormat="false" ht="15" hidden="false" customHeight="false" outlineLevel="0" collapsed="false">
      <c r="A364" s="0" t="n">
        <v>10114</v>
      </c>
      <c r="B364" s="0" t="s">
        <v>145</v>
      </c>
      <c r="C364" s="0" t="n">
        <v>704</v>
      </c>
      <c r="D364" s="0" t="n">
        <v>82.0330581665039</v>
      </c>
      <c r="E364" s="0" t="n">
        <v>73.7360763549805</v>
      </c>
      <c r="F364" s="0" t="n">
        <v>18</v>
      </c>
      <c r="G364" s="0" t="n">
        <v>4.22700023651123</v>
      </c>
      <c r="H364" s="0" t="n">
        <v>0.710333585739136</v>
      </c>
      <c r="I364" s="0" t="n">
        <v>26</v>
      </c>
      <c r="J364" s="0" t="n">
        <v>11.4435443878174</v>
      </c>
      <c r="K364" s="0" t="n">
        <v>4.65833330154419</v>
      </c>
      <c r="L364" s="0" t="n">
        <v>-1.875</v>
      </c>
      <c r="M364" s="0" t="n">
        <v>6.02960777282715</v>
      </c>
      <c r="N364" s="0" t="n">
        <v>0</v>
      </c>
      <c r="O364" s="0" t="n">
        <v>0</v>
      </c>
      <c r="P364" s="0" t="s">
        <v>144</v>
      </c>
      <c r="Q364" s="0" t="s">
        <v>141</v>
      </c>
      <c r="R364" s="0" t="n">
        <v>1</v>
      </c>
      <c r="S364" s="0" t="s">
        <v>156</v>
      </c>
      <c r="T364" s="0" t="n">
        <v>0</v>
      </c>
      <c r="U364" s="0" t="n">
        <v>93297.09</v>
      </c>
      <c r="V364" s="0" t="n">
        <v>0.0158379189670086</v>
      </c>
      <c r="W364" s="0" t="n">
        <v>604.392761230469</v>
      </c>
      <c r="X364" s="0" t="n">
        <v>0.0139905503019691</v>
      </c>
      <c r="Y364" s="0" t="n">
        <f aca="false">IF(ISNUMBER(C364),INDEX(Scorecard!$D$5:$D$12,SUMPRODUCT(--(Scorecard!$G$5:$G$11&lt;C364))+1),Scorecard!$D$13)</f>
        <v>-0.869677851527538</v>
      </c>
      <c r="Z364" s="0" t="n">
        <f aca="false">IF(ISNUMBER(D364),INDEX(Scorecard!$D$14:$D$17,SUMPRODUCT(--(Scorecard!$G$14:$G$16&lt;D364))+1),Scorecard!$D$18)</f>
        <v>0.0505355481560174</v>
      </c>
      <c r="AA364" s="0" t="n">
        <f aca="false">IF(ISNUMBER(E364),INDEX(Scorecard!$D$19:$D$26,SUMPRODUCT(--(Scorecard!$G$19:$G$25&lt;E364))+1),Scorecard!$D$27)</f>
        <v>-0.0341578513653732</v>
      </c>
      <c r="AB364" s="0" t="n">
        <f aca="false">IF(ISNUMBER(F364),INDEX(Scorecard!$D$28:$D$35,SUMPRODUCT(--(Scorecard!$G$28:$G$34&lt;F364))+1),Scorecard!$D$36)</f>
        <v>0.624829191519909</v>
      </c>
      <c r="AC364" s="0" t="n">
        <f aca="false">IF(ISNUMBER(H364),INDEX(Scorecard!$D$37:$D$44,SUMPRODUCT(--(Scorecard!$G$37:$G$43&lt;H364))+1),Scorecard!$D$45)</f>
        <v>-0.569454719285959</v>
      </c>
      <c r="AD364" s="0" t="n">
        <f aca="false">IF(ISNUMBER(I364),INDEX(Scorecard!$D$46:$D$52,SUMPRODUCT(--(Scorecard!$G$46:$G$51&lt;I364))+1),Scorecard!$D$53)</f>
        <v>0.123869379412532</v>
      </c>
      <c r="AE364" s="0" t="n">
        <f aca="false">IF(ISNUMBER(K364),INDEX(Scorecard!$D$54:$D$61,SUMPRODUCT(--(Scorecard!$G$54:$G$60&lt;K364))+1),Scorecard!$D$62)</f>
        <v>0.409483001259379</v>
      </c>
      <c r="AF364" s="0" t="n">
        <f aca="false">IF(ISNUMBER(L364),INDEX(Scorecard!$D$63:$D$68,SUMPRODUCT(--(Scorecard!$G$63:$G$67&lt;L364))+1),Scorecard!$D$69)</f>
        <v>-0.340582194386522</v>
      </c>
      <c r="AG364" s="0" t="n">
        <f aca="false">Inputs!$B$10+Scorecard!$J$5*Y364+Scorecard!$J$6*Z364+Scorecard!$J$7*AA364+Scorecard!$J$8*AB364+Scorecard!$J$9*AC364+Scorecard!$J$10*AD364+Scorecard!$J$11*AE364+Scorecard!$J$12*AF364</f>
        <v>-4.06426548431146</v>
      </c>
      <c r="AH364" s="0" t="n">
        <f aca="false">MIN(1-Inputs!$B$13,MAX(Inputs!$B$13,1/(1+EXP(-(Inputs!$B$11*AG364+Inputs!$B$12)))))</f>
        <v>0.0158379190043805</v>
      </c>
      <c r="AI364" s="0" t="n">
        <f aca="false">Inputs!$B$9-Inputs!$B$8*AG364</f>
        <v>604.392789385952</v>
      </c>
      <c r="AJ364" s="0" t="n">
        <f aca="false">RANK(AH364,$AH$5:$AH$2004,0)+COUNTIF($AH$4:AH363,AH364)</f>
        <v>573</v>
      </c>
      <c r="AK364" s="0" t="n">
        <f aca="false">IF(AJ364&lt;=Deciles!$B$5*(Deciles!$B$4+1),INT((AJ364-1)/(Deciles!$B$4+1))+1,Deciles!$B$5+INT((AJ364-1-Deciles!$B$5*(Deciles!$B$4+1))/Deciles!$B$4)+1)</f>
        <v>3</v>
      </c>
    </row>
    <row r="365" customFormat="false" ht="15" hidden="false" customHeight="false" outlineLevel="0" collapsed="false">
      <c r="A365" s="0" t="n">
        <v>10175</v>
      </c>
      <c r="B365" s="0" t="s">
        <v>150</v>
      </c>
      <c r="C365" s="0" t="n">
        <v>804</v>
      </c>
      <c r="D365" s="0" t="n">
        <v>80</v>
      </c>
      <c r="E365" s="0" t="n">
        <v>47.6288871765137</v>
      </c>
      <c r="F365" s="0" t="n">
        <v>32</v>
      </c>
      <c r="G365" s="0" t="n">
        <v>3.5789999961853</v>
      </c>
      <c r="H365" s="0" t="n">
        <v>-3.05433320999146</v>
      </c>
      <c r="I365" s="0" t="n">
        <v>83</v>
      </c>
      <c r="J365" s="0" t="n">
        <v>11.644121170044</v>
      </c>
      <c r="K365" s="0" t="n">
        <v>4.80000019073486</v>
      </c>
      <c r="L365" s="0" t="n">
        <v>-0.208333015441895</v>
      </c>
      <c r="M365" s="0" t="n">
        <v>6.28858661651611</v>
      </c>
      <c r="N365" s="0" t="n">
        <v>0</v>
      </c>
      <c r="O365" s="0" t="n">
        <v>0</v>
      </c>
      <c r="P365" s="0" t="s">
        <v>144</v>
      </c>
      <c r="Q365" s="0" t="s">
        <v>141</v>
      </c>
      <c r="R365" s="0" t="n">
        <v>2</v>
      </c>
      <c r="S365" s="0" t="s">
        <v>149</v>
      </c>
      <c r="T365" s="0" t="n">
        <v>0</v>
      </c>
      <c r="U365" s="0" t="n">
        <v>114019.07</v>
      </c>
      <c r="V365" s="0" t="n">
        <v>0.000670761044602841</v>
      </c>
      <c r="W365" s="0" t="n">
        <v>690.376892089844</v>
      </c>
      <c r="X365" s="0" t="n">
        <v>0.000830619304906577</v>
      </c>
      <c r="Y365" s="0" t="n">
        <f aca="false">IF(ISNUMBER(C365),INDEX(Scorecard!$D$5:$D$12,SUMPRODUCT(--(Scorecard!$G$5:$G$11&lt;C365))+1),Scorecard!$D$13)</f>
        <v>2.19112706886128</v>
      </c>
      <c r="Z365" s="0" t="n">
        <f aca="false">IF(ISNUMBER(D365),INDEX(Scorecard!$D$14:$D$17,SUMPRODUCT(--(Scorecard!$G$14:$G$16&lt;D365))+1),Scorecard!$D$18)</f>
        <v>0.0505355481560174</v>
      </c>
      <c r="AA365" s="0" t="n">
        <f aca="false">IF(ISNUMBER(E365),INDEX(Scorecard!$D$19:$D$26,SUMPRODUCT(--(Scorecard!$G$19:$G$25&lt;E365))+1),Scorecard!$D$27)</f>
        <v>0.57899015159425</v>
      </c>
      <c r="AB365" s="0" t="n">
        <f aca="false">IF(ISNUMBER(F365),INDEX(Scorecard!$D$28:$D$35,SUMPRODUCT(--(Scorecard!$G$28:$G$34&lt;F365))+1),Scorecard!$D$36)</f>
        <v>0.126913191054783</v>
      </c>
      <c r="AC365" s="0" t="n">
        <f aca="false">IF(ISNUMBER(H365),INDEX(Scorecard!$D$37:$D$44,SUMPRODUCT(--(Scorecard!$G$37:$G$43&lt;H365))+1),Scorecard!$D$45)</f>
        <v>1.35057635045042</v>
      </c>
      <c r="AD365" s="0" t="n">
        <f aca="false">IF(ISNUMBER(I365),INDEX(Scorecard!$D$46:$D$52,SUMPRODUCT(--(Scorecard!$G$46:$G$51&lt;I365))+1),Scorecard!$D$53)</f>
        <v>0.818882373006414</v>
      </c>
      <c r="AE365" s="0" t="n">
        <f aca="false">IF(ISNUMBER(K365),INDEX(Scorecard!$D$54:$D$61,SUMPRODUCT(--(Scorecard!$G$54:$G$60&lt;K365))+1),Scorecard!$D$62)</f>
        <v>0.409483001259379</v>
      </c>
      <c r="AF365" s="0" t="n">
        <f aca="false">IF(ISNUMBER(L365),INDEX(Scorecard!$D$63:$D$68,SUMPRODUCT(--(Scorecard!$G$63:$G$67&lt;L365))+1),Scorecard!$D$69)</f>
        <v>0.322484508656054</v>
      </c>
      <c r="AG365" s="0" t="n">
        <f aca="false">Inputs!$B$10+Scorecard!$J$5*Y365+Scorecard!$J$6*Z365+Scorecard!$J$7*AA365+Scorecard!$J$8*AB365+Scorecard!$J$9*AC365+Scorecard!$J$10*AD365+Scorecard!$J$11*AE365+Scorecard!$J$12*AF365</f>
        <v>-7.04424744365376</v>
      </c>
      <c r="AH365" s="0" t="n">
        <f aca="false">MIN(1-Inputs!$B$13,MAX(Inputs!$B$13,1/(1+EXP(-(Inputs!$B$11*AG365+Inputs!$B$12)))))</f>
        <v>0.000670761016465856</v>
      </c>
      <c r="AI365" s="0" t="n">
        <f aca="false">Inputs!$B$9-Inputs!$B$8*AG365</f>
        <v>690.376893279586</v>
      </c>
      <c r="AJ365" s="0" t="n">
        <f aca="false">RANK(AH365,$AH$5:$AH$2004,0)+COUNTIF($AH$4:AH364,AH365)</f>
        <v>1969</v>
      </c>
      <c r="AK365" s="0" t="n">
        <f aca="false">IF(AJ365&lt;=Deciles!$B$5*(Deciles!$B$4+1),INT((AJ365-1)/(Deciles!$B$4+1))+1,Deciles!$B$5+INT((AJ365-1-Deciles!$B$5*(Deciles!$B$4+1))/Deciles!$B$4)+1)</f>
        <v>10</v>
      </c>
    </row>
    <row r="366" customFormat="false" ht="15" hidden="false" customHeight="false" outlineLevel="0" collapsed="false">
      <c r="A366" s="0" t="n">
        <v>10181</v>
      </c>
      <c r="B366" s="0" t="s">
        <v>150</v>
      </c>
      <c r="C366" s="0" t="n">
        <v>744</v>
      </c>
      <c r="D366" s="0" t="n">
        <v>83.9736175537109</v>
      </c>
      <c r="E366" s="0" t="n">
        <v>47.7786979675293</v>
      </c>
      <c r="F366" s="0" t="n">
        <v>41</v>
      </c>
      <c r="G366" s="0" t="n">
        <v>4.03599977493286</v>
      </c>
      <c r="H366" s="0" t="n">
        <v>-2.5973334312439</v>
      </c>
      <c r="I366" s="0" t="n">
        <v>106</v>
      </c>
      <c r="J366" s="0" t="n">
        <v>12.2112760543823</v>
      </c>
      <c r="K366" s="0" t="n">
        <v>3.70000004768372</v>
      </c>
      <c r="L366" s="0" t="n">
        <v>-0.208333253860474</v>
      </c>
      <c r="M366" s="0" t="n">
        <v>4.74416780471802</v>
      </c>
      <c r="N366" s="0" t="n">
        <v>0</v>
      </c>
      <c r="O366" s="0" t="n">
        <v>0</v>
      </c>
      <c r="P366" s="0" t="s">
        <v>144</v>
      </c>
      <c r="Q366" s="0" t="s">
        <v>141</v>
      </c>
      <c r="R366" s="0" t="n">
        <v>2</v>
      </c>
      <c r="S366" s="0" t="s">
        <v>147</v>
      </c>
      <c r="T366" s="0" t="n">
        <v>0</v>
      </c>
      <c r="U366" s="0" t="n">
        <v>201043.42</v>
      </c>
      <c r="V366" s="0" t="n">
        <v>0.0051621850579977</v>
      </c>
      <c r="W366" s="0" t="n">
        <v>635.025024414063</v>
      </c>
      <c r="X366" s="0" t="n">
        <v>0.00264044897630811</v>
      </c>
      <c r="Y366" s="0" t="n">
        <f aca="false">IF(ISNUMBER(C366),INDEX(Scorecard!$D$5:$D$12,SUMPRODUCT(--(Scorecard!$G$5:$G$11&lt;C366))+1),Scorecard!$D$13)</f>
        <v>0.488358159108655</v>
      </c>
      <c r="Z366" s="0" t="n">
        <f aca="false">IF(ISNUMBER(D366),INDEX(Scorecard!$D$14:$D$17,SUMPRODUCT(--(Scorecard!$G$14:$G$16&lt;D366))+1),Scorecard!$D$18)</f>
        <v>0.0505355481560174</v>
      </c>
      <c r="AA366" s="0" t="n">
        <f aca="false">IF(ISNUMBER(E366),INDEX(Scorecard!$D$19:$D$26,SUMPRODUCT(--(Scorecard!$G$19:$G$25&lt;E366))+1),Scorecard!$D$27)</f>
        <v>0.57899015159425</v>
      </c>
      <c r="AB366" s="0" t="n">
        <f aca="false">IF(ISNUMBER(F366),INDEX(Scorecard!$D$28:$D$35,SUMPRODUCT(--(Scorecard!$G$28:$G$34&lt;F366))+1),Scorecard!$D$36)</f>
        <v>-0.132616866359722</v>
      </c>
      <c r="AC366" s="0" t="n">
        <f aca="false">IF(ISNUMBER(H366),INDEX(Scorecard!$D$37:$D$44,SUMPRODUCT(--(Scorecard!$G$37:$G$43&lt;H366))+1),Scorecard!$D$45)</f>
        <v>1.35057635045042</v>
      </c>
      <c r="AD366" s="0" t="n">
        <f aca="false">IF(ISNUMBER(I366),INDEX(Scorecard!$D$46:$D$52,SUMPRODUCT(--(Scorecard!$G$46:$G$51&lt;I366))+1),Scorecard!$D$53)</f>
        <v>0.818882373006414</v>
      </c>
      <c r="AE366" s="0" t="n">
        <f aca="false">IF(ISNUMBER(K366),INDEX(Scorecard!$D$54:$D$61,SUMPRODUCT(--(Scorecard!$G$54:$G$60&lt;K366))+1),Scorecard!$D$62)</f>
        <v>0.489050497890326</v>
      </c>
      <c r="AF366" s="0" t="n">
        <f aca="false">IF(ISNUMBER(L366),INDEX(Scorecard!$D$63:$D$68,SUMPRODUCT(--(Scorecard!$G$63:$G$67&lt;L366))+1),Scorecard!$D$69)</f>
        <v>0.322484508656054</v>
      </c>
      <c r="AG366" s="0" t="n">
        <f aca="false">Inputs!$B$10+Scorecard!$J$5*Y366+Scorecard!$J$6*Z366+Scorecard!$J$7*AA366+Scorecard!$J$8*AB366+Scorecard!$J$9*AC366+Scorecard!$J$10*AD366+Scorecard!$J$11*AE366+Scorecard!$J$12*AF366</f>
        <v>-5.12589774529374</v>
      </c>
      <c r="AH366" s="0" t="n">
        <f aca="false">MIN(1-Inputs!$B$13,MAX(Inputs!$B$13,1/(1+EXP(-(Inputs!$B$11*AG366+Inputs!$B$12)))))</f>
        <v>0.00516218501442913</v>
      </c>
      <c r="AI366" s="0" t="n">
        <f aca="false">Inputs!$B$9-Inputs!$B$8*AG366</f>
        <v>635.025021349289</v>
      </c>
      <c r="AJ366" s="0" t="n">
        <f aca="false">RANK(AH366,$AH$5:$AH$2004,0)+COUNTIF($AH$4:AH365,AH366)</f>
        <v>1231</v>
      </c>
      <c r="AK366" s="0" t="n">
        <f aca="false">IF(AJ366&lt;=Deciles!$B$5*(Deciles!$B$4+1),INT((AJ366-1)/(Deciles!$B$4+1))+1,Deciles!$B$5+INT((AJ366-1-Deciles!$B$5*(Deciles!$B$4+1))/Deciles!$B$4)+1)</f>
        <v>7</v>
      </c>
    </row>
    <row r="367" customFormat="false" ht="15" hidden="false" customHeight="false" outlineLevel="0" collapsed="false">
      <c r="A367" s="0" t="n">
        <v>10221</v>
      </c>
      <c r="B367" s="0" t="s">
        <v>157</v>
      </c>
      <c r="C367" s="0" t="n">
        <v>813</v>
      </c>
      <c r="D367" s="0" t="n">
        <v>68.6858596801758</v>
      </c>
      <c r="E367" s="0" t="n">
        <v>66.3913650512695</v>
      </c>
      <c r="F367" s="0" t="n">
        <v>35</v>
      </c>
      <c r="G367" s="0" t="n">
        <v>3.69600009918213</v>
      </c>
      <c r="H367" s="0" t="n">
        <v>-0.187333345413208</v>
      </c>
      <c r="I367" s="0" t="n">
        <v>7</v>
      </c>
      <c r="J367" s="0" t="n">
        <v>13.2342700958252</v>
      </c>
      <c r="K367" s="0" t="n">
        <v>3.72307682037354</v>
      </c>
      <c r="L367" s="0" t="n">
        <v>-0.276923179626465</v>
      </c>
      <c r="M367" s="0" t="n">
        <v>4.3403639793396</v>
      </c>
      <c r="N367" s="0" t="n">
        <v>0</v>
      </c>
      <c r="O367" s="0" t="n">
        <v>0</v>
      </c>
      <c r="P367" s="0" t="s">
        <v>144</v>
      </c>
      <c r="Q367" s="0" t="s">
        <v>141</v>
      </c>
      <c r="R367" s="0" t="n">
        <v>2</v>
      </c>
      <c r="S367" s="0" t="s">
        <v>142</v>
      </c>
      <c r="T367" s="0" t="n">
        <v>0</v>
      </c>
      <c r="U367" s="0" t="n">
        <v>559204.3</v>
      </c>
      <c r="V367" s="0" t="n">
        <v>0.0010795594425872</v>
      </c>
      <c r="W367" s="0" t="n">
        <v>677.486083984375</v>
      </c>
      <c r="X367" s="0" t="n">
        <v>0.000731162435840815</v>
      </c>
      <c r="Y367" s="0" t="n">
        <f aca="false">IF(ISNUMBER(C367),INDEX(Scorecard!$D$5:$D$12,SUMPRODUCT(--(Scorecard!$G$5:$G$11&lt;C367))+1),Scorecard!$D$13)</f>
        <v>2.19112706886128</v>
      </c>
      <c r="Z367" s="0" t="n">
        <f aca="false">IF(ISNUMBER(D367),INDEX(Scorecard!$D$14:$D$17,SUMPRODUCT(--(Scorecard!$G$14:$G$16&lt;D367))+1),Scorecard!$D$18)</f>
        <v>0.128579646629417</v>
      </c>
      <c r="AA367" s="0" t="n">
        <f aca="false">IF(ISNUMBER(E367),INDEX(Scorecard!$D$19:$D$26,SUMPRODUCT(--(Scorecard!$G$19:$G$25&lt;E367))+1),Scorecard!$D$27)</f>
        <v>0.0530843085177338</v>
      </c>
      <c r="AB367" s="0" t="n">
        <f aca="false">IF(ISNUMBER(F367),INDEX(Scorecard!$D$28:$D$35,SUMPRODUCT(--(Scorecard!$G$28:$G$34&lt;F367))+1),Scorecard!$D$36)</f>
        <v>-0.0008456427959252</v>
      </c>
      <c r="AC367" s="0" t="n">
        <f aca="false">IF(ISNUMBER(H367),INDEX(Scorecard!$D$37:$D$44,SUMPRODUCT(--(Scorecard!$G$37:$G$43&lt;H367))+1),Scorecard!$D$45)</f>
        <v>0.769716833645565</v>
      </c>
      <c r="AD367" s="0" t="n">
        <f aca="false">IF(ISNUMBER(I367),INDEX(Scorecard!$D$46:$D$52,SUMPRODUCT(--(Scorecard!$G$46:$G$51&lt;I367))+1),Scorecard!$D$53)</f>
        <v>-0.114272400683245</v>
      </c>
      <c r="AE367" s="0" t="n">
        <f aca="false">IF(ISNUMBER(K367),INDEX(Scorecard!$D$54:$D$61,SUMPRODUCT(--(Scorecard!$G$54:$G$60&lt;K367))+1),Scorecard!$D$62)</f>
        <v>0.489050497890326</v>
      </c>
      <c r="AF367" s="0" t="n">
        <f aca="false">IF(ISNUMBER(L367),INDEX(Scorecard!$D$63:$D$68,SUMPRODUCT(--(Scorecard!$G$63:$G$67&lt;L367))+1),Scorecard!$D$69)</f>
        <v>0.322484508656054</v>
      </c>
      <c r="AG367" s="0" t="n">
        <f aca="false">Inputs!$B$10+Scorecard!$J$5*Y367+Scorecard!$J$6*Z367+Scorecard!$J$7*AA367+Scorecard!$J$8*AB367+Scorecard!$J$9*AC367+Scorecard!$J$10*AD367+Scorecard!$J$11*AE367+Scorecard!$J$12*AF367</f>
        <v>-6.59748641313508</v>
      </c>
      <c r="AH367" s="0" t="n">
        <f aca="false">MIN(1-Inputs!$B$13,MAX(Inputs!$B$13,1/(1+EXP(-(Inputs!$B$11*AG367+Inputs!$B$12)))))</f>
        <v>0.00107955945918211</v>
      </c>
      <c r="AI367" s="0" t="n">
        <f aca="false">Inputs!$B$9-Inputs!$B$8*AG367</f>
        <v>677.486094815751</v>
      </c>
      <c r="AJ367" s="0" t="n">
        <f aca="false">RANK(AH367,$AH$5:$AH$2004,0)+COUNTIF($AH$4:AH366,AH367)</f>
        <v>1883</v>
      </c>
      <c r="AK367" s="0" t="n">
        <f aca="false">IF(AJ367&lt;=Deciles!$B$5*(Deciles!$B$4+1),INT((AJ367-1)/(Deciles!$B$4+1))+1,Deciles!$B$5+INT((AJ367-1-Deciles!$B$5*(Deciles!$B$4+1))/Deciles!$B$4)+1)</f>
        <v>10</v>
      </c>
    </row>
    <row r="368" customFormat="false" ht="15" hidden="false" customHeight="false" outlineLevel="0" collapsed="false">
      <c r="A368" s="0" t="n">
        <v>10222</v>
      </c>
      <c r="B368" s="0" t="s">
        <v>158</v>
      </c>
      <c r="C368" s="0" t="n">
        <v>795</v>
      </c>
      <c r="D368" s="0" t="n">
        <v>78.7293395996094</v>
      </c>
      <c r="E368" s="0" t="n">
        <v>77.9709167480469</v>
      </c>
      <c r="F368" s="0" t="n">
        <v>26</v>
      </c>
      <c r="G368" s="0" t="n">
        <v>3.06800007820129</v>
      </c>
      <c r="H368" s="0" t="n">
        <v>0.151333332061768</v>
      </c>
      <c r="I368" s="0" t="n">
        <v>4</v>
      </c>
      <c r="J368" s="0" t="n">
        <v>11.4368162155151</v>
      </c>
      <c r="K368" s="0" t="n">
        <v>6.63333320617676</v>
      </c>
      <c r="L368" s="0" t="n">
        <v>2.71025633811951</v>
      </c>
      <c r="M368" s="0" t="n">
        <v>0.285017788410187</v>
      </c>
      <c r="N368" s="0" t="n">
        <v>0</v>
      </c>
      <c r="O368" s="0" t="n">
        <v>0</v>
      </c>
      <c r="P368" s="0" t="s">
        <v>146</v>
      </c>
      <c r="Q368" s="0" t="s">
        <v>141</v>
      </c>
      <c r="R368" s="0" t="n">
        <v>1</v>
      </c>
      <c r="S368" s="0" t="s">
        <v>159</v>
      </c>
      <c r="T368" s="0" t="n">
        <v>0</v>
      </c>
      <c r="U368" s="0" t="n">
        <v>92671.52</v>
      </c>
      <c r="V368" s="0" t="n">
        <v>0.00209182873368263</v>
      </c>
      <c r="W368" s="0" t="n">
        <v>659.556091308594</v>
      </c>
      <c r="X368" s="0" t="n">
        <v>0.00140274479053915</v>
      </c>
      <c r="Y368" s="0" t="n">
        <f aca="false">IF(ISNUMBER(C368),INDEX(Scorecard!$D$5:$D$12,SUMPRODUCT(--(Scorecard!$G$5:$G$11&lt;C368))+1),Scorecard!$D$13)</f>
        <v>2.19112706886128</v>
      </c>
      <c r="Z368" s="0" t="n">
        <f aca="false">IF(ISNUMBER(D368),INDEX(Scorecard!$D$14:$D$17,SUMPRODUCT(--(Scorecard!$G$14:$G$16&lt;D368))+1),Scorecard!$D$18)</f>
        <v>0.0505355481560174</v>
      </c>
      <c r="AA368" s="0" t="n">
        <f aca="false">IF(ISNUMBER(E368),INDEX(Scorecard!$D$19:$D$26,SUMPRODUCT(--(Scorecard!$G$19:$G$25&lt;E368))+1),Scorecard!$D$27)</f>
        <v>-0.0341578513653732</v>
      </c>
      <c r="AB368" s="0" t="n">
        <f aca="false">IF(ISNUMBER(F368),INDEX(Scorecard!$D$28:$D$35,SUMPRODUCT(--(Scorecard!$G$28:$G$34&lt;F368))+1),Scorecard!$D$36)</f>
        <v>0.165097008946478</v>
      </c>
      <c r="AC368" s="0" t="n">
        <f aca="false">IF(ISNUMBER(H368),INDEX(Scorecard!$D$37:$D$44,SUMPRODUCT(--(Scorecard!$G$37:$G$43&lt;H368))+1),Scorecard!$D$45)</f>
        <v>0.102184252677548</v>
      </c>
      <c r="AD368" s="0" t="n">
        <f aca="false">IF(ISNUMBER(I368),INDEX(Scorecard!$D$46:$D$52,SUMPRODUCT(--(Scorecard!$G$46:$G$51&lt;I368))+1),Scorecard!$D$53)</f>
        <v>-0.161534840507194</v>
      </c>
      <c r="AE368" s="0" t="n">
        <f aca="false">IF(ISNUMBER(K368),INDEX(Scorecard!$D$54:$D$61,SUMPRODUCT(--(Scorecard!$G$54:$G$60&lt;K368))+1),Scorecard!$D$62)</f>
        <v>-0.357264871923982</v>
      </c>
      <c r="AF368" s="0" t="n">
        <f aca="false">IF(ISNUMBER(L368),INDEX(Scorecard!$D$63:$D$68,SUMPRODUCT(--(Scorecard!$G$63:$G$67&lt;L368))+1),Scorecard!$D$69)</f>
        <v>0.322484508656054</v>
      </c>
      <c r="AG368" s="0" t="n">
        <f aca="false">Inputs!$B$10+Scorecard!$J$5*Y368+Scorecard!$J$6*Z368+Scorecard!$J$7*AA368+Scorecard!$J$8*AB368+Scorecard!$J$9*AC368+Scorecard!$J$10*AD368+Scorecard!$J$11*AE368+Scorecard!$J$12*AF368</f>
        <v>-5.97607943858833</v>
      </c>
      <c r="AH368" s="0" t="n">
        <f aca="false">MIN(1-Inputs!$B$13,MAX(Inputs!$B$13,1/(1+EXP(-(Inputs!$B$11*AG368+Inputs!$B$12)))))</f>
        <v>0.00209182883840464</v>
      </c>
      <c r="AI368" s="0" t="n">
        <f aca="false">Inputs!$B$9-Inputs!$B$8*AG368</f>
        <v>659.556079604703</v>
      </c>
      <c r="AJ368" s="0" t="n">
        <f aca="false">RANK(AH368,$AH$5:$AH$2004,0)+COUNTIF($AH$4:AH367,AH368)</f>
        <v>1681</v>
      </c>
      <c r="AK368" s="0" t="n">
        <f aca="false">IF(AJ368&lt;=Deciles!$B$5*(Deciles!$B$4+1),INT((AJ368-1)/(Deciles!$B$4+1))+1,Deciles!$B$5+INT((AJ368-1-Deciles!$B$5*(Deciles!$B$4+1))/Deciles!$B$4)+1)</f>
        <v>9</v>
      </c>
    </row>
    <row r="369" customFormat="false" ht="15" hidden="false" customHeight="false" outlineLevel="0" collapsed="false">
      <c r="A369" s="0" t="n">
        <v>10307</v>
      </c>
      <c r="B369" s="0" t="s">
        <v>155</v>
      </c>
      <c r="C369" s="0" t="n">
        <v>710</v>
      </c>
      <c r="D369" s="0" t="n">
        <v>85.2836532592773</v>
      </c>
      <c r="E369" s="0" t="n">
        <v>44.5725212097168</v>
      </c>
      <c r="F369" s="0" t="n">
        <v>23</v>
      </c>
      <c r="G369" s="0" t="n">
        <v>4.2020001411438</v>
      </c>
      <c r="H369" s="0" t="n">
        <v>-1.53133296966553</v>
      </c>
      <c r="I369" s="0" t="n">
        <v>120</v>
      </c>
      <c r="J369" s="0" t="n">
        <v>11.6958322525024</v>
      </c>
      <c r="K369" s="0" t="n">
        <v>3.90833330154419</v>
      </c>
      <c r="L369" s="0" t="n">
        <v>-1.125</v>
      </c>
      <c r="M369" s="0" t="n">
        <v>4.74416542053223</v>
      </c>
      <c r="N369" s="0" t="n">
        <v>0</v>
      </c>
      <c r="O369" s="0" t="n">
        <v>0</v>
      </c>
      <c r="P369" s="0" t="s">
        <v>140</v>
      </c>
      <c r="Q369" s="0" t="s">
        <v>141</v>
      </c>
      <c r="R369" s="0" t="n">
        <v>2</v>
      </c>
      <c r="S369" s="0" t="s">
        <v>147</v>
      </c>
      <c r="T369" s="0" t="n">
        <v>0</v>
      </c>
      <c r="U369" s="0" t="n">
        <v>120070.28</v>
      </c>
      <c r="V369" s="0" t="n">
        <v>0.00889818277209997</v>
      </c>
      <c r="W369" s="0" t="n">
        <v>620.187072753906</v>
      </c>
      <c r="X369" s="0" t="n">
        <v>0.00668042479082942</v>
      </c>
      <c r="Y369" s="0" t="n">
        <f aca="false">IF(ISNUMBER(C369),INDEX(Scorecard!$D$5:$D$12,SUMPRODUCT(--(Scorecard!$G$5:$G$11&lt;C369))+1),Scorecard!$D$13)</f>
        <v>-0.513000642971656</v>
      </c>
      <c r="Z369" s="0" t="n">
        <f aca="false">IF(ISNUMBER(D369),INDEX(Scorecard!$D$14:$D$17,SUMPRODUCT(--(Scorecard!$G$14:$G$16&lt;D369))+1),Scorecard!$D$18)</f>
        <v>0.0505355481560174</v>
      </c>
      <c r="AA369" s="0" t="n">
        <f aca="false">IF(ISNUMBER(E369),INDEX(Scorecard!$D$19:$D$26,SUMPRODUCT(--(Scorecard!$G$19:$G$25&lt;E369))+1),Scorecard!$D$27)</f>
        <v>0.57899015159425</v>
      </c>
      <c r="AB369" s="0" t="n">
        <f aca="false">IF(ISNUMBER(F369),INDEX(Scorecard!$D$28:$D$35,SUMPRODUCT(--(Scorecard!$G$28:$G$34&lt;F369))+1),Scorecard!$D$36)</f>
        <v>0.349218150643304</v>
      </c>
      <c r="AC369" s="0" t="n">
        <f aca="false">IF(ISNUMBER(H369),INDEX(Scorecard!$D$37:$D$44,SUMPRODUCT(--(Scorecard!$G$37:$G$43&lt;H369))+1),Scorecard!$D$45)</f>
        <v>1.35057635045042</v>
      </c>
      <c r="AD369" s="0" t="n">
        <f aca="false">IF(ISNUMBER(I369),INDEX(Scorecard!$D$46:$D$52,SUMPRODUCT(--(Scorecard!$G$46:$G$51&lt;I369))+1),Scorecard!$D$53)</f>
        <v>0.818882373006414</v>
      </c>
      <c r="AE369" s="0" t="n">
        <f aca="false">IF(ISNUMBER(K369),INDEX(Scorecard!$D$54:$D$61,SUMPRODUCT(--(Scorecard!$G$54:$G$60&lt;K369))+1),Scorecard!$D$62)</f>
        <v>0.489050497890326</v>
      </c>
      <c r="AF369" s="0" t="n">
        <f aca="false">IF(ISNUMBER(L369),INDEX(Scorecard!$D$63:$D$68,SUMPRODUCT(--(Scorecard!$G$63:$G$67&lt;L369))+1),Scorecard!$D$69)</f>
        <v>-0.340582194386522</v>
      </c>
      <c r="AG369" s="0" t="n">
        <f aca="false">Inputs!$B$10+Scorecard!$J$5*Y369+Scorecard!$J$6*Z369+Scorecard!$J$7*AA369+Scorecard!$J$8*AB369+Scorecard!$J$9*AC369+Scorecard!$J$10*AD369+Scorecard!$J$11*AE369+Scorecard!$J$12*AF369</f>
        <v>-4.6116542465286</v>
      </c>
      <c r="AH369" s="0" t="n">
        <f aca="false">MIN(1-Inputs!$B$13,MAX(Inputs!$B$13,1/(1+EXP(-(Inputs!$B$11*AG369+Inputs!$B$12)))))</f>
        <v>0.00889818238961129</v>
      </c>
      <c r="AI369" s="0" t="n">
        <f aca="false">Inputs!$B$9-Inputs!$B$8*AG369</f>
        <v>620.187090439732</v>
      </c>
      <c r="AJ369" s="0" t="n">
        <f aca="false">RANK(AH369,$AH$5:$AH$2004,0)+COUNTIF($AH$4:AH368,AH369)</f>
        <v>896</v>
      </c>
      <c r="AK369" s="0" t="n">
        <f aca="false">IF(AJ369&lt;=Deciles!$B$5*(Deciles!$B$4+1),INT((AJ369-1)/(Deciles!$B$4+1))+1,Deciles!$B$5+INT((AJ369-1-Deciles!$B$5*(Deciles!$B$4+1))/Deciles!$B$4)+1)</f>
        <v>5</v>
      </c>
    </row>
    <row r="370" customFormat="false" ht="15" hidden="false" customHeight="false" outlineLevel="0" collapsed="false">
      <c r="A370" s="0" t="n">
        <v>10333</v>
      </c>
      <c r="B370" s="0" t="s">
        <v>143</v>
      </c>
      <c r="C370" s="0" t="n">
        <v>665</v>
      </c>
      <c r="D370" s="0" t="n">
        <v>65.5185546875</v>
      </c>
      <c r="E370" s="0" t="n">
        <v>62.9462585449219</v>
      </c>
      <c r="F370" s="0" t="n">
        <v>48</v>
      </c>
      <c r="G370" s="0" t="n">
        <v>4.75500011444092</v>
      </c>
      <c r="H370" s="0" t="n">
        <v>1.52166676521301</v>
      </c>
      <c r="I370" s="0" t="n">
        <v>13</v>
      </c>
      <c r="J370" s="0" t="n">
        <v>11.6674776077271</v>
      </c>
      <c r="K370" s="0" t="n">
        <v>8.53333377838135</v>
      </c>
      <c r="L370" s="0" t="n">
        <v>5.07179546356201</v>
      </c>
      <c r="M370" s="0" t="n">
        <v>1.95005702972412</v>
      </c>
      <c r="N370" s="0" t="n">
        <v>0</v>
      </c>
      <c r="O370" s="0" t="n">
        <v>0</v>
      </c>
      <c r="P370" s="0" t="s">
        <v>144</v>
      </c>
      <c r="Q370" s="0" t="s">
        <v>141</v>
      </c>
      <c r="R370" s="0" t="n">
        <v>2</v>
      </c>
      <c r="S370" s="0" t="s">
        <v>147</v>
      </c>
      <c r="T370" s="0" t="n">
        <v>0</v>
      </c>
      <c r="U370" s="0" t="n">
        <v>116713.55</v>
      </c>
      <c r="V370" s="0" t="n">
        <v>0.239463180303574</v>
      </c>
      <c r="W370" s="0" t="n">
        <v>523.910400390625</v>
      </c>
      <c r="X370" s="0" t="n">
        <v>0.303283989429474</v>
      </c>
      <c r="Y370" s="0" t="n">
        <f aca="false">IF(ISNUMBER(C370),INDEX(Scorecard!$D$5:$D$12,SUMPRODUCT(--(Scorecard!$G$5:$G$11&lt;C370))+1),Scorecard!$D$13)</f>
        <v>-1.88220980528339</v>
      </c>
      <c r="Z370" s="0" t="n">
        <f aca="false">IF(ISNUMBER(D370),INDEX(Scorecard!$D$14:$D$17,SUMPRODUCT(--(Scorecard!$G$14:$G$16&lt;D370))+1),Scorecard!$D$18)</f>
        <v>0.128579646629417</v>
      </c>
      <c r="AA370" s="0" t="n">
        <f aca="false">IF(ISNUMBER(E370),INDEX(Scorecard!$D$19:$D$26,SUMPRODUCT(--(Scorecard!$G$19:$G$25&lt;E370))+1),Scorecard!$D$27)</f>
        <v>0.233621608745691</v>
      </c>
      <c r="AB370" s="0" t="n">
        <f aca="false">IF(ISNUMBER(F370),INDEX(Scorecard!$D$28:$D$35,SUMPRODUCT(--(Scorecard!$G$28:$G$34&lt;F370))+1),Scorecard!$D$36)</f>
        <v>-0.400689107298307</v>
      </c>
      <c r="AC370" s="0" t="n">
        <f aca="false">IF(ISNUMBER(H370),INDEX(Scorecard!$D$37:$D$44,SUMPRODUCT(--(Scorecard!$G$37:$G$43&lt;H370))+1),Scorecard!$D$45)</f>
        <v>-0.975503570149195</v>
      </c>
      <c r="AD370" s="0" t="n">
        <f aca="false">IF(ISNUMBER(I370),INDEX(Scorecard!$D$46:$D$52,SUMPRODUCT(--(Scorecard!$G$46:$G$51&lt;I370))+1),Scorecard!$D$53)</f>
        <v>-0.114272400683245</v>
      </c>
      <c r="AE370" s="0" t="n">
        <f aca="false">IF(ISNUMBER(K370),INDEX(Scorecard!$D$54:$D$61,SUMPRODUCT(--(Scorecard!$G$54:$G$60&lt;K370))+1),Scorecard!$D$62)</f>
        <v>-0.541917179454542</v>
      </c>
      <c r="AF370" s="0" t="n">
        <f aca="false">IF(ISNUMBER(L370),INDEX(Scorecard!$D$63:$D$68,SUMPRODUCT(--(Scorecard!$G$63:$G$67&lt;L370))+1),Scorecard!$D$69)</f>
        <v>0.322484508656054</v>
      </c>
      <c r="AG370" s="0" t="n">
        <f aca="false">Inputs!$B$10+Scorecard!$J$5*Y370+Scorecard!$J$6*Z370+Scorecard!$J$7*AA370+Scorecard!$J$8*AB370+Scorecard!$J$9*AC370+Scorecard!$J$10*AD370+Scorecard!$J$11*AE370+Scorecard!$J$12*AF370</f>
        <v>-1.27495884544459</v>
      </c>
      <c r="AH370" s="0" t="n">
        <f aca="false">MIN(1-Inputs!$B$13,MAX(Inputs!$B$13,1/(1+EXP(-(Inputs!$B$11*AG370+Inputs!$B$12)))))</f>
        <v>0.239463174082272</v>
      </c>
      <c r="AI370" s="0" t="n">
        <f aca="false">Inputs!$B$9-Inputs!$B$8*AG370</f>
        <v>523.910412277714</v>
      </c>
      <c r="AJ370" s="0" t="n">
        <f aca="false">RANK(AH370,$AH$5:$AH$2004,0)+COUNTIF($AH$4:AH369,AH370)</f>
        <v>3</v>
      </c>
      <c r="AK370" s="0" t="n">
        <f aca="false">IF(AJ370&lt;=Deciles!$B$5*(Deciles!$B$4+1),INT((AJ370-1)/(Deciles!$B$4+1))+1,Deciles!$B$5+INT((AJ370-1-Deciles!$B$5*(Deciles!$B$4+1))/Deciles!$B$4)+1)</f>
        <v>1</v>
      </c>
    </row>
    <row r="371" customFormat="false" ht="15" hidden="false" customHeight="false" outlineLevel="0" collapsed="false">
      <c r="A371" s="0" t="n">
        <v>10385</v>
      </c>
      <c r="B371" s="0" t="s">
        <v>139</v>
      </c>
      <c r="C371" s="0" t="n">
        <v>754</v>
      </c>
      <c r="D371" s="0" t="n">
        <v>80</v>
      </c>
      <c r="E371" s="0" t="n">
        <v>61.3101997375488</v>
      </c>
      <c r="F371" s="0" t="n">
        <v>26</v>
      </c>
      <c r="G371" s="0" t="n">
        <v>4.12400007247925</v>
      </c>
      <c r="H371" s="0" t="n">
        <v>1.10733342170715</v>
      </c>
      <c r="I371" s="0" t="n">
        <v>49</v>
      </c>
      <c r="J371" s="0" t="n">
        <v>12.2712202072144</v>
      </c>
      <c r="K371" s="0" t="n">
        <v>6.13333320617676</v>
      </c>
      <c r="L371" s="0" t="n">
        <v>-3.5</v>
      </c>
      <c r="M371" s="0" t="n">
        <v>3.62166213989258</v>
      </c>
      <c r="N371" s="0" t="n">
        <v>0</v>
      </c>
      <c r="O371" s="0" t="n">
        <v>0</v>
      </c>
      <c r="P371" s="0" t="s">
        <v>146</v>
      </c>
      <c r="Q371" s="0" t="s">
        <v>141</v>
      </c>
      <c r="R371" s="0" t="n">
        <v>2</v>
      </c>
      <c r="S371" s="0" t="s">
        <v>149</v>
      </c>
      <c r="T371" s="0" t="n">
        <v>0</v>
      </c>
      <c r="U371" s="0" t="n">
        <v>213463.23</v>
      </c>
      <c r="V371" s="0" t="n">
        <v>0.00550756510347128</v>
      </c>
      <c r="W371" s="0" t="n">
        <v>633.262878417969</v>
      </c>
      <c r="X371" s="0" t="n">
        <v>0.00580843957141042</v>
      </c>
      <c r="Y371" s="0" t="n">
        <f aca="false">IF(ISNUMBER(C371),INDEX(Scorecard!$D$5:$D$12,SUMPRODUCT(--(Scorecard!$G$5:$G$11&lt;C371))+1),Scorecard!$D$13)</f>
        <v>0.733188958177614</v>
      </c>
      <c r="Z371" s="0" t="n">
        <f aca="false">IF(ISNUMBER(D371),INDEX(Scorecard!$D$14:$D$17,SUMPRODUCT(--(Scorecard!$G$14:$G$16&lt;D371))+1),Scorecard!$D$18)</f>
        <v>0.0505355481560174</v>
      </c>
      <c r="AA371" s="0" t="n">
        <f aca="false">IF(ISNUMBER(E371),INDEX(Scorecard!$D$19:$D$26,SUMPRODUCT(--(Scorecard!$G$19:$G$25&lt;E371))+1),Scorecard!$D$27)</f>
        <v>0.233621608745691</v>
      </c>
      <c r="AB371" s="0" t="n">
        <f aca="false">IF(ISNUMBER(F371),INDEX(Scorecard!$D$28:$D$35,SUMPRODUCT(--(Scorecard!$G$28:$G$34&lt;F371))+1),Scorecard!$D$36)</f>
        <v>0.165097008946478</v>
      </c>
      <c r="AC371" s="0" t="n">
        <f aca="false">IF(ISNUMBER(H371),INDEX(Scorecard!$D$37:$D$44,SUMPRODUCT(--(Scorecard!$G$37:$G$43&lt;H371))+1),Scorecard!$D$45)</f>
        <v>-0.975503570149195</v>
      </c>
      <c r="AD371" s="0" t="n">
        <f aca="false">IF(ISNUMBER(I371),INDEX(Scorecard!$D$46:$D$52,SUMPRODUCT(--(Scorecard!$G$46:$G$51&lt;I371))+1),Scorecard!$D$53)</f>
        <v>0.818882373006414</v>
      </c>
      <c r="AE371" s="0" t="n">
        <f aca="false">IF(ISNUMBER(K371),INDEX(Scorecard!$D$54:$D$61,SUMPRODUCT(--(Scorecard!$G$54:$G$60&lt;K371))+1),Scorecard!$D$62)</f>
        <v>0.0151758992857273</v>
      </c>
      <c r="AF371" s="0" t="n">
        <f aca="false">IF(ISNUMBER(L371),INDEX(Scorecard!$D$63:$D$68,SUMPRODUCT(--(Scorecard!$G$63:$G$67&lt;L371))+1),Scorecard!$D$69)</f>
        <v>-0.340582194386522</v>
      </c>
      <c r="AG371" s="0" t="n">
        <f aca="false">Inputs!$B$10+Scorecard!$J$5*Y371+Scorecard!$J$6*Z371+Scorecard!$J$7*AA371+Scorecard!$J$8*AB371+Scorecard!$J$9*AC371+Scorecard!$J$10*AD371+Scorecard!$J$11*AE371+Scorecard!$J$12*AF371</f>
        <v>-5.06482636249935</v>
      </c>
      <c r="AH371" s="0" t="n">
        <f aca="false">MIN(1-Inputs!$B$13,MAX(Inputs!$B$13,1/(1+EXP(-(Inputs!$B$11*AG371+Inputs!$B$12)))))</f>
        <v>0.00550756520171277</v>
      </c>
      <c r="AI371" s="0" t="n">
        <f aca="false">Inputs!$B$9-Inputs!$B$8*AG371</f>
        <v>633.262873727335</v>
      </c>
      <c r="AJ371" s="0" t="n">
        <f aca="false">RANK(AH371,$AH$5:$AH$2004,0)+COUNTIF($AH$4:AH370,AH371)</f>
        <v>1191</v>
      </c>
      <c r="AK371" s="0" t="n">
        <f aca="false">IF(AJ371&lt;=Deciles!$B$5*(Deciles!$B$4+1),INT((AJ371-1)/(Deciles!$B$4+1))+1,Deciles!$B$5+INT((AJ371-1-Deciles!$B$5*(Deciles!$B$4+1))/Deciles!$B$4)+1)</f>
        <v>6</v>
      </c>
    </row>
    <row r="372" customFormat="false" ht="15" hidden="false" customHeight="false" outlineLevel="0" collapsed="false">
      <c r="A372" s="0" t="n">
        <v>10619</v>
      </c>
      <c r="B372" s="0" t="s">
        <v>158</v>
      </c>
      <c r="C372" s="0" t="n">
        <v>726</v>
      </c>
      <c r="D372" s="0" t="n">
        <v>73.2755279541016</v>
      </c>
      <c r="E372" s="0" t="n">
        <v>65.118782043457</v>
      </c>
      <c r="F372" s="0" t="n">
        <v>45</v>
      </c>
      <c r="G372" s="0" t="n">
        <v>4.61299991607666</v>
      </c>
      <c r="H372" s="0" t="n">
        <v>1.69633316993713</v>
      </c>
      <c r="I372" s="0" t="n">
        <v>32</v>
      </c>
      <c r="J372" s="0" t="n">
        <v>12.1531209945679</v>
      </c>
      <c r="K372" s="0" t="n">
        <v>6.73333311080933</v>
      </c>
      <c r="L372" s="0" t="n">
        <v>2.71025609970093</v>
      </c>
      <c r="M372" s="0" t="n">
        <v>0.36659899353981</v>
      </c>
      <c r="N372" s="0" t="n">
        <v>2</v>
      </c>
      <c r="O372" s="0" t="n">
        <v>0</v>
      </c>
      <c r="P372" s="0" t="s">
        <v>140</v>
      </c>
      <c r="Q372" s="0" t="s">
        <v>141</v>
      </c>
      <c r="R372" s="0" t="n">
        <v>2</v>
      </c>
      <c r="S372" s="0" t="s">
        <v>161</v>
      </c>
      <c r="T372" s="0" t="n">
        <v>0</v>
      </c>
      <c r="U372" s="0" t="n">
        <v>189685.22</v>
      </c>
      <c r="V372" s="0" t="n">
        <v>0.0308595262467861</v>
      </c>
      <c r="W372" s="0" t="n">
        <v>585.923645019531</v>
      </c>
      <c r="X372" s="0" t="n">
        <v>0.0194092635065317</v>
      </c>
      <c r="Y372" s="0" t="n">
        <f aca="false">IF(ISNUMBER(C372),INDEX(Scorecard!$D$5:$D$12,SUMPRODUCT(--(Scorecard!$G$5:$G$11&lt;C372))+1),Scorecard!$D$13)</f>
        <v>-0.0290424113398221</v>
      </c>
      <c r="Z372" s="0" t="n">
        <f aca="false">IF(ISNUMBER(D372),INDEX(Scorecard!$D$14:$D$17,SUMPRODUCT(--(Scorecard!$G$14:$G$16&lt;D372))+1),Scorecard!$D$18)</f>
        <v>0.128579646629417</v>
      </c>
      <c r="AA372" s="0" t="n">
        <f aca="false">IF(ISNUMBER(E372),INDEX(Scorecard!$D$19:$D$26,SUMPRODUCT(--(Scorecard!$G$19:$G$25&lt;E372))+1),Scorecard!$D$27)</f>
        <v>0.233621608745691</v>
      </c>
      <c r="AB372" s="0" t="n">
        <f aca="false">IF(ISNUMBER(F372),INDEX(Scorecard!$D$28:$D$35,SUMPRODUCT(--(Scorecard!$G$28:$G$34&lt;F372))+1),Scorecard!$D$36)</f>
        <v>-0.309727037437117</v>
      </c>
      <c r="AC372" s="0" t="n">
        <f aca="false">IF(ISNUMBER(H372),INDEX(Scorecard!$D$37:$D$44,SUMPRODUCT(--(Scorecard!$G$37:$G$43&lt;H372))+1),Scorecard!$D$45)</f>
        <v>-0.975503570149195</v>
      </c>
      <c r="AD372" s="0" t="n">
        <f aca="false">IF(ISNUMBER(I372),INDEX(Scorecard!$D$46:$D$52,SUMPRODUCT(--(Scorecard!$G$46:$G$51&lt;I372))+1),Scorecard!$D$53)</f>
        <v>0.123869379412532</v>
      </c>
      <c r="AE372" s="0" t="n">
        <f aca="false">IF(ISNUMBER(K372),INDEX(Scorecard!$D$54:$D$61,SUMPRODUCT(--(Scorecard!$G$54:$G$60&lt;K372))+1),Scorecard!$D$62)</f>
        <v>-0.357264871923982</v>
      </c>
      <c r="AF372" s="0" t="n">
        <f aca="false">IF(ISNUMBER(L372),INDEX(Scorecard!$D$63:$D$68,SUMPRODUCT(--(Scorecard!$G$63:$G$67&lt;L372))+1),Scorecard!$D$69)</f>
        <v>0.322484508656054</v>
      </c>
      <c r="AG372" s="0" t="n">
        <f aca="false">Inputs!$B$10+Scorecard!$J$5*Y372+Scorecard!$J$6*Z372+Scorecard!$J$7*AA372+Scorecard!$J$8*AB372+Scorecard!$J$9*AC372+Scorecard!$J$10*AD372+Scorecard!$J$11*AE372+Scorecard!$J$12*AF372</f>
        <v>-3.42417410212388</v>
      </c>
      <c r="AH372" s="0" t="n">
        <f aca="false">MIN(1-Inputs!$B$13,MAX(Inputs!$B$13,1/(1+EXP(-(Inputs!$B$11*AG372+Inputs!$B$12)))))</f>
        <v>0.0308595263783616</v>
      </c>
      <c r="AI372" s="0" t="n">
        <f aca="false">Inputs!$B$9-Inputs!$B$8*AG372</f>
        <v>585.923656129996</v>
      </c>
      <c r="AJ372" s="0" t="n">
        <f aca="false">RANK(AH372,$AH$5:$AH$2004,0)+COUNTIF($AH$4:AH371,AH372)</f>
        <v>304</v>
      </c>
      <c r="AK372" s="0" t="n">
        <f aca="false">IF(AJ372&lt;=Deciles!$B$5*(Deciles!$B$4+1),INT((AJ372-1)/(Deciles!$B$4+1))+1,Deciles!$B$5+INT((AJ372-1-Deciles!$B$5*(Deciles!$B$4+1))/Deciles!$B$4)+1)</f>
        <v>2</v>
      </c>
    </row>
    <row r="373" customFormat="false" ht="15" hidden="false" customHeight="false" outlineLevel="0" collapsed="false">
      <c r="A373" s="0" t="n">
        <v>10624</v>
      </c>
      <c r="B373" s="0" t="s">
        <v>152</v>
      </c>
      <c r="C373" s="0" t="n">
        <v>724</v>
      </c>
      <c r="D373" s="0" t="n">
        <v>85.0980224609375</v>
      </c>
      <c r="E373" s="0" t="n">
        <v>70.8936996459961</v>
      </c>
      <c r="F373" s="0" t="n">
        <v>25</v>
      </c>
      <c r="G373" s="0" t="n">
        <v>4.17999982833862</v>
      </c>
      <c r="H373" s="0" t="n">
        <v>-2.253333568573</v>
      </c>
      <c r="I373" s="0" t="n">
        <v>49</v>
      </c>
      <c r="J373" s="0" t="n">
        <v>12.4865598678589</v>
      </c>
      <c r="K373" s="0" t="n">
        <v>4.30000019073486</v>
      </c>
      <c r="L373" s="0" t="n">
        <v>-0.458333015441895</v>
      </c>
      <c r="M373" s="0" t="n">
        <v>3.47430324554443</v>
      </c>
      <c r="N373" s="0" t="n">
        <v>0</v>
      </c>
      <c r="O373" s="0" t="n">
        <v>0</v>
      </c>
      <c r="P373" s="0" t="s">
        <v>144</v>
      </c>
      <c r="Q373" s="0" t="s">
        <v>141</v>
      </c>
      <c r="R373" s="0" t="n">
        <v>2</v>
      </c>
      <c r="S373" s="0" t="s">
        <v>159</v>
      </c>
      <c r="T373" s="0" t="n">
        <v>0</v>
      </c>
      <c r="U373" s="0" t="n">
        <v>264754.88</v>
      </c>
      <c r="V373" s="0" t="n">
        <v>0.00620098179206252</v>
      </c>
      <c r="W373" s="0" t="n">
        <v>630.034606933594</v>
      </c>
      <c r="X373" s="0" t="n">
        <v>0.0051975348033011</v>
      </c>
      <c r="Y373" s="0" t="n">
        <f aca="false">IF(ISNUMBER(C373),INDEX(Scorecard!$D$5:$D$12,SUMPRODUCT(--(Scorecard!$G$5:$G$11&lt;C373))+1),Scorecard!$D$13)</f>
        <v>-0.0290424113398221</v>
      </c>
      <c r="Z373" s="0" t="n">
        <f aca="false">IF(ISNUMBER(D373),INDEX(Scorecard!$D$14:$D$17,SUMPRODUCT(--(Scorecard!$G$14:$G$16&lt;D373))+1),Scorecard!$D$18)</f>
        <v>0.0505355481560174</v>
      </c>
      <c r="AA373" s="0" t="n">
        <f aca="false">IF(ISNUMBER(E373),INDEX(Scorecard!$D$19:$D$26,SUMPRODUCT(--(Scorecard!$G$19:$G$25&lt;E373))+1),Scorecard!$D$27)</f>
        <v>0.0530843085177338</v>
      </c>
      <c r="AB373" s="0" t="n">
        <f aca="false">IF(ISNUMBER(F373),INDEX(Scorecard!$D$28:$D$35,SUMPRODUCT(--(Scorecard!$G$28:$G$34&lt;F373))+1),Scorecard!$D$36)</f>
        <v>0.349218150643304</v>
      </c>
      <c r="AC373" s="0" t="n">
        <f aca="false">IF(ISNUMBER(H373),INDEX(Scorecard!$D$37:$D$44,SUMPRODUCT(--(Scorecard!$G$37:$G$43&lt;H373))+1),Scorecard!$D$45)</f>
        <v>1.35057635045042</v>
      </c>
      <c r="AD373" s="0" t="n">
        <f aca="false">IF(ISNUMBER(I373),INDEX(Scorecard!$D$46:$D$52,SUMPRODUCT(--(Scorecard!$G$46:$G$51&lt;I373))+1),Scorecard!$D$53)</f>
        <v>0.818882373006414</v>
      </c>
      <c r="AE373" s="0" t="n">
        <f aca="false">IF(ISNUMBER(K373),INDEX(Scorecard!$D$54:$D$61,SUMPRODUCT(--(Scorecard!$G$54:$G$60&lt;K373))+1),Scorecard!$D$62)</f>
        <v>0.489050497890326</v>
      </c>
      <c r="AF373" s="0" t="n">
        <f aca="false">IF(ISNUMBER(L373),INDEX(Scorecard!$D$63:$D$68,SUMPRODUCT(--(Scorecard!$G$63:$G$67&lt;L373))+1),Scorecard!$D$69)</f>
        <v>0.322484508656054</v>
      </c>
      <c r="AG373" s="0" t="n">
        <f aca="false">Inputs!$B$10+Scorecard!$J$5*Y373+Scorecard!$J$6*Z373+Scorecard!$J$7*AA373+Scorecard!$J$8*AB373+Scorecard!$J$9*AC373+Scorecard!$J$10*AD373+Scorecard!$J$11*AE373+Scorecard!$J$12*AF373</f>
        <v>-4.95294257111264</v>
      </c>
      <c r="AH373" s="0" t="n">
        <f aca="false">MIN(1-Inputs!$B$13,MAX(Inputs!$B$13,1/(1+EXP(-(Inputs!$B$11*AG373+Inputs!$B$12)))))</f>
        <v>0.00620098166943329</v>
      </c>
      <c r="AI373" s="0" t="n">
        <f aca="false">Inputs!$B$9-Inputs!$B$8*AG373</f>
        <v>630.034589907546</v>
      </c>
      <c r="AJ373" s="0" t="n">
        <f aca="false">RANK(AH373,$AH$5:$AH$2004,0)+COUNTIF($AH$4:AH372,AH373)</f>
        <v>1125</v>
      </c>
      <c r="AK373" s="0" t="n">
        <f aca="false">IF(AJ373&lt;=Deciles!$B$5*(Deciles!$B$4+1),INT((AJ373-1)/(Deciles!$B$4+1))+1,Deciles!$B$5+INT((AJ373-1-Deciles!$B$5*(Deciles!$B$4+1))/Deciles!$B$4)+1)</f>
        <v>6</v>
      </c>
    </row>
    <row r="374" customFormat="false" ht="15" hidden="false" customHeight="false" outlineLevel="0" collapsed="false">
      <c r="A374" s="0" t="n">
        <v>10637</v>
      </c>
      <c r="B374" s="0" t="s">
        <v>145</v>
      </c>
      <c r="C374" s="0" t="n">
        <v>830</v>
      </c>
      <c r="D374" s="0" t="n">
        <v>73.0332260131836</v>
      </c>
      <c r="E374" s="0" t="n">
        <v>61.0671195983887</v>
      </c>
      <c r="F374" s="0" t="n">
        <v>10</v>
      </c>
      <c r="G374" s="0" t="n">
        <v>3.46600008010864</v>
      </c>
      <c r="H374" s="0" t="n">
        <v>-0.0506665706634522</v>
      </c>
      <c r="I374" s="0" t="n">
        <v>36</v>
      </c>
      <c r="J374" s="0" t="n">
        <v>11.8306541442871</v>
      </c>
      <c r="K374" s="0" t="n">
        <v>4.65833330154419</v>
      </c>
      <c r="L374" s="0" t="n">
        <v>-1.875</v>
      </c>
      <c r="M374" s="0" t="n">
        <v>6.02960777282715</v>
      </c>
      <c r="N374" s="0" t="n">
        <v>0</v>
      </c>
      <c r="O374" s="0" t="n">
        <v>0</v>
      </c>
      <c r="P374" s="0" t="s">
        <v>144</v>
      </c>
      <c r="Q374" s="0" t="s">
        <v>141</v>
      </c>
      <c r="R374" s="0" t="n">
        <v>2</v>
      </c>
      <c r="S374" s="0" t="s">
        <v>156</v>
      </c>
      <c r="T374" s="0" t="n">
        <v>0</v>
      </c>
      <c r="U374" s="0" t="n">
        <v>137400.28</v>
      </c>
      <c r="V374" s="0" t="n">
        <v>0.000519615306984633</v>
      </c>
      <c r="W374" s="0" t="n">
        <v>697.291137695313</v>
      </c>
      <c r="X374" s="0" t="n">
        <v>0.000409749743994325</v>
      </c>
      <c r="Y374" s="0" t="n">
        <f aca="false">IF(ISNUMBER(C374),INDEX(Scorecard!$D$5:$D$12,SUMPRODUCT(--(Scorecard!$G$5:$G$11&lt;C374))+1),Scorecard!$D$13)</f>
        <v>2.19112706886128</v>
      </c>
      <c r="Z374" s="0" t="n">
        <f aca="false">IF(ISNUMBER(D374),INDEX(Scorecard!$D$14:$D$17,SUMPRODUCT(--(Scorecard!$G$14:$G$16&lt;D374))+1),Scorecard!$D$18)</f>
        <v>0.128579646629417</v>
      </c>
      <c r="AA374" s="0" t="n">
        <f aca="false">IF(ISNUMBER(E374),INDEX(Scorecard!$D$19:$D$26,SUMPRODUCT(--(Scorecard!$G$19:$G$25&lt;E374))+1),Scorecard!$D$27)</f>
        <v>0.233621608745691</v>
      </c>
      <c r="AB374" s="0" t="n">
        <f aca="false">IF(ISNUMBER(F374),INDEX(Scorecard!$D$28:$D$35,SUMPRODUCT(--(Scorecard!$G$28:$G$34&lt;F374))+1),Scorecard!$D$36)</f>
        <v>0.624829191519909</v>
      </c>
      <c r="AC374" s="0" t="n">
        <f aca="false">IF(ISNUMBER(H374),INDEX(Scorecard!$D$37:$D$44,SUMPRODUCT(--(Scorecard!$G$37:$G$43&lt;H374))+1),Scorecard!$D$45)</f>
        <v>0.330501541082344</v>
      </c>
      <c r="AD374" s="0" t="n">
        <f aca="false">IF(ISNUMBER(I374),INDEX(Scorecard!$D$46:$D$52,SUMPRODUCT(--(Scorecard!$G$46:$G$51&lt;I374))+1),Scorecard!$D$53)</f>
        <v>0.123869379412532</v>
      </c>
      <c r="AE374" s="0" t="n">
        <f aca="false">IF(ISNUMBER(K374),INDEX(Scorecard!$D$54:$D$61,SUMPRODUCT(--(Scorecard!$G$54:$G$60&lt;K374))+1),Scorecard!$D$62)</f>
        <v>0.409483001259379</v>
      </c>
      <c r="AF374" s="0" t="n">
        <f aca="false">IF(ISNUMBER(L374),INDEX(Scorecard!$D$63:$D$68,SUMPRODUCT(--(Scorecard!$G$63:$G$67&lt;L374))+1),Scorecard!$D$69)</f>
        <v>-0.340582194386522</v>
      </c>
      <c r="AG374" s="0" t="n">
        <f aca="false">Inputs!$B$10+Scorecard!$J$5*Y374+Scorecard!$J$6*Z374+Scorecard!$J$7*AA374+Scorecard!$J$8*AB374+Scorecard!$J$9*AC374+Scorecard!$J$10*AD374+Scorecard!$J$11*AE374+Scorecard!$J$12*AF374</f>
        <v>-7.28387663553796</v>
      </c>
      <c r="AH374" s="0" t="n">
        <f aca="false">MIN(1-Inputs!$B$13,MAX(Inputs!$B$13,1/(1+EXP(-(Inputs!$B$11*AG374+Inputs!$B$12)))))</f>
        <v>0.0005196152787833</v>
      </c>
      <c r="AI374" s="0" t="n">
        <f aca="false">Inputs!$B$9-Inputs!$B$8*AG374</f>
        <v>697.291130215258</v>
      </c>
      <c r="AJ374" s="0" t="n">
        <f aca="false">RANK(AH374,$AH$5:$AH$2004,0)+COUNTIF($AH$4:AH373,AH374)</f>
        <v>1984</v>
      </c>
      <c r="AK374" s="0" t="n">
        <f aca="false">IF(AJ374&lt;=Deciles!$B$5*(Deciles!$B$4+1),INT((AJ374-1)/(Deciles!$B$4+1))+1,Deciles!$B$5+INT((AJ374-1-Deciles!$B$5*(Deciles!$B$4+1))/Deciles!$B$4)+1)</f>
        <v>10</v>
      </c>
    </row>
    <row r="375" customFormat="false" ht="15" hidden="false" customHeight="false" outlineLevel="0" collapsed="false">
      <c r="A375" s="0" t="n">
        <v>10656</v>
      </c>
      <c r="B375" s="0" t="s">
        <v>145</v>
      </c>
      <c r="C375" s="0" t="n">
        <v>728</v>
      </c>
      <c r="D375" s="0" t="n">
        <v>80</v>
      </c>
      <c r="E375" s="0" t="n">
        <v>73.6850967407227</v>
      </c>
      <c r="F375" s="0" t="n">
        <v>12</v>
      </c>
      <c r="G375" s="0" t="n">
        <v>3.95900011062622</v>
      </c>
      <c r="H375" s="0" t="n">
        <v>0.442333459854126</v>
      </c>
      <c r="I375" s="0" t="n">
        <v>21</v>
      </c>
      <c r="J375" s="0" t="n">
        <v>11.7972841262817</v>
      </c>
      <c r="K375" s="0" t="n">
        <v>4.55833339691162</v>
      </c>
      <c r="L375" s="0" t="n">
        <v>-1.875</v>
      </c>
      <c r="M375" s="0" t="n">
        <v>4.74416494369507</v>
      </c>
      <c r="N375" s="0" t="n">
        <v>0</v>
      </c>
      <c r="O375" s="0" t="n">
        <v>0</v>
      </c>
      <c r="P375" s="0" t="s">
        <v>144</v>
      </c>
      <c r="Q375" s="0" t="s">
        <v>141</v>
      </c>
      <c r="R375" s="0" t="n">
        <v>1</v>
      </c>
      <c r="S375" s="0" t="s">
        <v>142</v>
      </c>
      <c r="T375" s="0" t="n">
        <v>0</v>
      </c>
      <c r="U375" s="0" t="n">
        <v>132890.95</v>
      </c>
      <c r="V375" s="0" t="n">
        <v>0.00686934171244502</v>
      </c>
      <c r="W375" s="0" t="n">
        <v>627.24609375</v>
      </c>
      <c r="X375" s="0" t="n">
        <v>0.00463768932968378</v>
      </c>
      <c r="Y375" s="0" t="n">
        <f aca="false">IF(ISNUMBER(C375),INDEX(Scorecard!$D$5:$D$12,SUMPRODUCT(--(Scorecard!$G$5:$G$11&lt;C375))+1),Scorecard!$D$13)</f>
        <v>-0.0290424113398221</v>
      </c>
      <c r="Z375" s="0" t="n">
        <f aca="false">IF(ISNUMBER(D375),INDEX(Scorecard!$D$14:$D$17,SUMPRODUCT(--(Scorecard!$G$14:$G$16&lt;D375))+1),Scorecard!$D$18)</f>
        <v>0.0505355481560174</v>
      </c>
      <c r="AA375" s="0" t="n">
        <f aca="false">IF(ISNUMBER(E375),INDEX(Scorecard!$D$19:$D$26,SUMPRODUCT(--(Scorecard!$G$19:$G$25&lt;E375))+1),Scorecard!$D$27)</f>
        <v>-0.0341578513653732</v>
      </c>
      <c r="AB375" s="0" t="n">
        <f aca="false">IF(ISNUMBER(F375),INDEX(Scorecard!$D$28:$D$35,SUMPRODUCT(--(Scorecard!$G$28:$G$34&lt;F375))+1),Scorecard!$D$36)</f>
        <v>0.624829191519909</v>
      </c>
      <c r="AC375" s="0" t="n">
        <f aca="false">IF(ISNUMBER(H375),INDEX(Scorecard!$D$37:$D$44,SUMPRODUCT(--(Scorecard!$G$37:$G$43&lt;H375))+1),Scorecard!$D$45)</f>
        <v>-0.271229676926091</v>
      </c>
      <c r="AD375" s="0" t="n">
        <f aca="false">IF(ISNUMBER(I375),INDEX(Scorecard!$D$46:$D$52,SUMPRODUCT(--(Scorecard!$G$46:$G$51&lt;I375))+1),Scorecard!$D$53)</f>
        <v>-0.108777051091409</v>
      </c>
      <c r="AE375" s="0" t="n">
        <f aca="false">IF(ISNUMBER(K375),INDEX(Scorecard!$D$54:$D$61,SUMPRODUCT(--(Scorecard!$G$54:$G$60&lt;K375))+1),Scorecard!$D$62)</f>
        <v>0.409483001259379</v>
      </c>
      <c r="AF375" s="0" t="n">
        <f aca="false">IF(ISNUMBER(L375),INDEX(Scorecard!$D$63:$D$68,SUMPRODUCT(--(Scorecard!$G$63:$G$67&lt;L375))+1),Scorecard!$D$69)</f>
        <v>-0.340582194386522</v>
      </c>
      <c r="AG375" s="0" t="n">
        <f aca="false">Inputs!$B$10+Scorecard!$J$5*Y375+Scorecard!$J$6*Z375+Scorecard!$J$7*AA375+Scorecard!$J$8*AB375+Scorecard!$J$9*AC375+Scorecard!$J$10*AD375+Scorecard!$J$11*AE375+Scorecard!$J$12*AF375</f>
        <v>-4.85629995168356</v>
      </c>
      <c r="AH375" s="0" t="n">
        <f aca="false">MIN(1-Inputs!$B$13,MAX(Inputs!$B$13,1/(1+EXP(-(Inputs!$B$11*AG375+Inputs!$B$12)))))</f>
        <v>0.00686934175257561</v>
      </c>
      <c r="AI375" s="0" t="n">
        <f aca="false">Inputs!$B$9-Inputs!$B$8*AG375</f>
        <v>627.246073351769</v>
      </c>
      <c r="AJ375" s="0" t="n">
        <f aca="false">RANK(AH375,$AH$5:$AH$2004,0)+COUNTIF($AH$4:AH374,AH375)</f>
        <v>1065</v>
      </c>
      <c r="AK375" s="0" t="n">
        <f aca="false">IF(AJ375&lt;=Deciles!$B$5*(Deciles!$B$4+1),INT((AJ375-1)/(Deciles!$B$4+1))+1,Deciles!$B$5+INT((AJ375-1-Deciles!$B$5*(Deciles!$B$4+1))/Deciles!$B$4)+1)</f>
        <v>6</v>
      </c>
    </row>
    <row r="376" customFormat="false" ht="15" hidden="false" customHeight="false" outlineLevel="0" collapsed="false">
      <c r="A376" s="0" t="n">
        <v>10706</v>
      </c>
      <c r="B376" s="0" t="s">
        <v>158</v>
      </c>
      <c r="C376" s="0" t="n">
        <v>731</v>
      </c>
      <c r="D376" s="0" t="n">
        <v>88.4788208007813</v>
      </c>
      <c r="E376" s="0" t="n">
        <v>87.2193908691406</v>
      </c>
      <c r="F376" s="0" t="n">
        <v>26</v>
      </c>
      <c r="G376" s="0" t="n">
        <v>3.68499994277954</v>
      </c>
      <c r="H376" s="0" t="n">
        <v>0.768333196640015</v>
      </c>
      <c r="I376" s="0" t="n">
        <v>6</v>
      </c>
      <c r="J376" s="0" t="n">
        <v>12.7207326889038</v>
      </c>
      <c r="K376" s="0" t="n">
        <v>7.13333320617676</v>
      </c>
      <c r="L376" s="0" t="n">
        <v>2.71025609970093</v>
      </c>
      <c r="M376" s="0" t="n">
        <v>0.509527981281281</v>
      </c>
      <c r="N376" s="0" t="n">
        <v>0</v>
      </c>
      <c r="O376" s="0" t="n">
        <v>0</v>
      </c>
      <c r="P376" s="0" t="s">
        <v>144</v>
      </c>
      <c r="Q376" s="0" t="s">
        <v>141</v>
      </c>
      <c r="R376" s="0" t="n">
        <v>1</v>
      </c>
      <c r="S376" s="0" t="s">
        <v>149</v>
      </c>
      <c r="T376" s="0" t="n">
        <v>0</v>
      </c>
      <c r="U376" s="0" t="n">
        <v>334614.03</v>
      </c>
      <c r="V376" s="0" t="n">
        <v>0.0461727268993855</v>
      </c>
      <c r="W376" s="0" t="n">
        <v>574.587280273438</v>
      </c>
      <c r="X376" s="0" t="n">
        <v>0.0202032439410687</v>
      </c>
      <c r="Y376" s="0" t="n">
        <f aca="false">IF(ISNUMBER(C376),INDEX(Scorecard!$D$5:$D$12,SUMPRODUCT(--(Scorecard!$G$5:$G$11&lt;C376))+1),Scorecard!$D$13)</f>
        <v>-0.0290424113398221</v>
      </c>
      <c r="Z376" s="0" t="n">
        <f aca="false">IF(ISNUMBER(D376),INDEX(Scorecard!$D$14:$D$17,SUMPRODUCT(--(Scorecard!$G$14:$G$16&lt;D376))+1),Scorecard!$D$18)</f>
        <v>-0.361970872710667</v>
      </c>
      <c r="AA376" s="0" t="n">
        <f aca="false">IF(ISNUMBER(E376),INDEX(Scorecard!$D$19:$D$26,SUMPRODUCT(--(Scorecard!$G$19:$G$25&lt;E376))+1),Scorecard!$D$27)</f>
        <v>-0.820992370602782</v>
      </c>
      <c r="AB376" s="0" t="n">
        <f aca="false">IF(ISNUMBER(F376),INDEX(Scorecard!$D$28:$D$35,SUMPRODUCT(--(Scorecard!$G$28:$G$34&lt;F376))+1),Scorecard!$D$36)</f>
        <v>0.165097008946478</v>
      </c>
      <c r="AC376" s="0" t="n">
        <f aca="false">IF(ISNUMBER(H376),INDEX(Scorecard!$D$37:$D$44,SUMPRODUCT(--(Scorecard!$G$37:$G$43&lt;H376))+1),Scorecard!$D$45)</f>
        <v>-0.569454719285959</v>
      </c>
      <c r="AD376" s="0" t="n">
        <f aca="false">IF(ISNUMBER(I376),INDEX(Scorecard!$D$46:$D$52,SUMPRODUCT(--(Scorecard!$G$46:$G$51&lt;I376))+1),Scorecard!$D$53)</f>
        <v>-0.161534840507194</v>
      </c>
      <c r="AE376" s="0" t="n">
        <f aca="false">IF(ISNUMBER(K376),INDEX(Scorecard!$D$54:$D$61,SUMPRODUCT(--(Scorecard!$G$54:$G$60&lt;K376))+1),Scorecard!$D$62)</f>
        <v>-0.541917179454542</v>
      </c>
      <c r="AF376" s="0" t="n">
        <f aca="false">IF(ISNUMBER(L376),INDEX(Scorecard!$D$63:$D$68,SUMPRODUCT(--(Scorecard!$G$63:$G$67&lt;L376))+1),Scorecard!$D$69)</f>
        <v>0.322484508656054</v>
      </c>
      <c r="AG376" s="0" t="n">
        <f aca="false">Inputs!$B$10+Scorecard!$J$5*Y376+Scorecard!$J$6*Z376+Scorecard!$J$7*AA376+Scorecard!$J$8*AB376+Scorecard!$J$9*AC376+Scorecard!$J$10*AD376+Scorecard!$J$11*AE376+Scorecard!$J$12*AF376</f>
        <v>-3.03128443120737</v>
      </c>
      <c r="AH376" s="0" t="n">
        <f aca="false">MIN(1-Inputs!$B$13,MAX(Inputs!$B$13,1/(1+EXP(-(Inputs!$B$11*AG376+Inputs!$B$12)))))</f>
        <v>0.0461727279894009</v>
      </c>
      <c r="AI376" s="0" t="n">
        <f aca="false">Inputs!$B$9-Inputs!$B$8*AG376</f>
        <v>574.587256533041</v>
      </c>
      <c r="AJ376" s="0" t="n">
        <f aca="false">RANK(AH376,$AH$5:$AH$2004,0)+COUNTIF($AH$4:AH375,AH376)</f>
        <v>169</v>
      </c>
      <c r="AK376" s="0" t="n">
        <f aca="false">IF(AJ376&lt;=Deciles!$B$5*(Deciles!$B$4+1),INT((AJ376-1)/(Deciles!$B$4+1))+1,Deciles!$B$5+INT((AJ376-1-Deciles!$B$5*(Deciles!$B$4+1))/Deciles!$B$4)+1)</f>
        <v>1</v>
      </c>
    </row>
    <row r="377" customFormat="false" ht="15" hidden="false" customHeight="false" outlineLevel="0" collapsed="false">
      <c r="A377" s="0" t="n">
        <v>10743</v>
      </c>
      <c r="B377" s="0" t="s">
        <v>158</v>
      </c>
      <c r="C377" s="0" t="n">
        <v>774</v>
      </c>
      <c r="D377" s="0" t="n">
        <v>80</v>
      </c>
      <c r="E377" s="0" t="n">
        <v>53.1530838012695</v>
      </c>
      <c r="F377" s="0" t="n">
        <v>37</v>
      </c>
      <c r="G377" s="0" t="n">
        <v>4.33699989318848</v>
      </c>
      <c r="H377" s="0" t="n">
        <v>1.42033314704895</v>
      </c>
      <c r="I377" s="0" t="n">
        <v>70</v>
      </c>
      <c r="J377" s="0" t="n">
        <v>11.0977840423584</v>
      </c>
      <c r="K377" s="0" t="n">
        <v>7.13333320617676</v>
      </c>
      <c r="L377" s="0" t="n">
        <v>2.71025609970093</v>
      </c>
      <c r="M377" s="0" t="n">
        <v>0.509527981281281</v>
      </c>
      <c r="N377" s="0" t="n">
        <v>0</v>
      </c>
      <c r="O377" s="0" t="n">
        <v>0</v>
      </c>
      <c r="P377" s="0" t="s">
        <v>144</v>
      </c>
      <c r="Q377" s="0" t="s">
        <v>141</v>
      </c>
      <c r="R377" s="0" t="n">
        <v>2</v>
      </c>
      <c r="S377" s="0" t="s">
        <v>149</v>
      </c>
      <c r="T377" s="0" t="n">
        <v>0</v>
      </c>
      <c r="U377" s="0" t="n">
        <v>66024.71</v>
      </c>
      <c r="V377" s="0" t="n">
        <v>0.00524632539600134</v>
      </c>
      <c r="W377" s="0" t="n">
        <v>634.585144042969</v>
      </c>
      <c r="X377" s="0" t="n">
        <v>0.00462811021134257</v>
      </c>
      <c r="Y377" s="0" t="n">
        <f aca="false">IF(ISNUMBER(C377),INDEX(Scorecard!$D$5:$D$12,SUMPRODUCT(--(Scorecard!$G$5:$G$11&lt;C377))+1),Scorecard!$D$13)</f>
        <v>1.23750384304241</v>
      </c>
      <c r="Z377" s="0" t="n">
        <f aca="false">IF(ISNUMBER(D377),INDEX(Scorecard!$D$14:$D$17,SUMPRODUCT(--(Scorecard!$G$14:$G$16&lt;D377))+1),Scorecard!$D$18)</f>
        <v>0.0505355481560174</v>
      </c>
      <c r="AA377" s="0" t="n">
        <f aca="false">IF(ISNUMBER(E377),INDEX(Scorecard!$D$19:$D$26,SUMPRODUCT(--(Scorecard!$G$19:$G$25&lt;E377))+1),Scorecard!$D$27)</f>
        <v>0.57899015159425</v>
      </c>
      <c r="AB377" s="0" t="n">
        <f aca="false">IF(ISNUMBER(F377),INDEX(Scorecard!$D$28:$D$35,SUMPRODUCT(--(Scorecard!$G$28:$G$34&lt;F377))+1),Scorecard!$D$36)</f>
        <v>-0.0008456427959252</v>
      </c>
      <c r="AC377" s="0" t="n">
        <f aca="false">IF(ISNUMBER(H377),INDEX(Scorecard!$D$37:$D$44,SUMPRODUCT(--(Scorecard!$G$37:$G$43&lt;H377))+1),Scorecard!$D$45)</f>
        <v>-0.975503570149195</v>
      </c>
      <c r="AD377" s="0" t="n">
        <f aca="false">IF(ISNUMBER(I377),INDEX(Scorecard!$D$46:$D$52,SUMPRODUCT(--(Scorecard!$G$46:$G$51&lt;I377))+1),Scorecard!$D$53)</f>
        <v>0.818882373006414</v>
      </c>
      <c r="AE377" s="0" t="n">
        <f aca="false">IF(ISNUMBER(K377),INDEX(Scorecard!$D$54:$D$61,SUMPRODUCT(--(Scorecard!$G$54:$G$60&lt;K377))+1),Scorecard!$D$62)</f>
        <v>-0.541917179454542</v>
      </c>
      <c r="AF377" s="0" t="n">
        <f aca="false">IF(ISNUMBER(L377),INDEX(Scorecard!$D$63:$D$68,SUMPRODUCT(--(Scorecard!$G$63:$G$67&lt;L377))+1),Scorecard!$D$69)</f>
        <v>0.322484508656054</v>
      </c>
      <c r="AG377" s="0" t="n">
        <f aca="false">Inputs!$B$10+Scorecard!$J$5*Y377+Scorecard!$J$6*Z377+Scorecard!$J$7*AA377+Scorecard!$J$8*AB377+Scorecard!$J$9*AC377+Scorecard!$J$10*AD377+Scorecard!$J$11*AE377+Scorecard!$J$12*AF377</f>
        <v>-5.11065326353293</v>
      </c>
      <c r="AH377" s="0" t="n">
        <f aca="false">MIN(1-Inputs!$B$13,MAX(Inputs!$B$13,1/(1+EXP(-(Inputs!$B$11*AG377+Inputs!$B$12)))))</f>
        <v>0.00524632554192002</v>
      </c>
      <c r="AI377" s="0" t="n">
        <f aca="false">Inputs!$B$9-Inputs!$B$8*AG377</f>
        <v>634.585158584545</v>
      </c>
      <c r="AJ377" s="0" t="n">
        <f aca="false">RANK(AH377,$AH$5:$AH$2004,0)+COUNTIF($AH$4:AH376,AH377)</f>
        <v>1224</v>
      </c>
      <c r="AK377" s="0" t="n">
        <f aca="false">IF(AJ377&lt;=Deciles!$B$5*(Deciles!$B$4+1),INT((AJ377-1)/(Deciles!$B$4+1))+1,Deciles!$B$5+INT((AJ377-1-Deciles!$B$5*(Deciles!$B$4+1))/Deciles!$B$4)+1)</f>
        <v>7</v>
      </c>
    </row>
    <row r="378" customFormat="false" ht="15" hidden="false" customHeight="false" outlineLevel="0" collapsed="false">
      <c r="A378" s="0" t="n">
        <v>10757</v>
      </c>
      <c r="B378" s="0" t="s">
        <v>158</v>
      </c>
      <c r="C378" s="0" t="n">
        <v>721</v>
      </c>
      <c r="D378" s="0" t="n">
        <v>80</v>
      </c>
      <c r="E378" s="0" t="n">
        <v>79.4426727294922</v>
      </c>
      <c r="F378" s="0" t="n">
        <v>26</v>
      </c>
      <c r="G378" s="0" t="n">
        <v>3.04099988937378</v>
      </c>
      <c r="H378" s="0" t="n">
        <v>0.124333143234253</v>
      </c>
      <c r="I378" s="0" t="n">
        <v>1</v>
      </c>
      <c r="J378" s="0" t="n">
        <v>11.2156667709351</v>
      </c>
      <c r="K378" s="0" t="n">
        <v>6.73333311080933</v>
      </c>
      <c r="L378" s="0" t="n">
        <v>2.71025609970093</v>
      </c>
      <c r="M378" s="0" t="n">
        <v>0.529953420162201</v>
      </c>
      <c r="N378" s="0" t="n">
        <v>0</v>
      </c>
      <c r="O378" s="0" t="n">
        <v>0</v>
      </c>
      <c r="P378" s="0" t="s">
        <v>144</v>
      </c>
      <c r="Q378" s="0" t="s">
        <v>141</v>
      </c>
      <c r="R378" s="0" t="n">
        <v>1</v>
      </c>
      <c r="S378" s="0" t="s">
        <v>151</v>
      </c>
      <c r="T378" s="0" t="n">
        <v>0</v>
      </c>
      <c r="U378" s="0" t="n">
        <v>74285.2</v>
      </c>
      <c r="V378" s="0" t="n">
        <v>0.0215878263115883</v>
      </c>
      <c r="W378" s="0" t="n">
        <v>595.851806640625</v>
      </c>
      <c r="X378" s="0" t="n">
        <v>0.0108755445107818</v>
      </c>
      <c r="Y378" s="0" t="n">
        <f aca="false">IF(ISNUMBER(C378),INDEX(Scorecard!$D$5:$D$12,SUMPRODUCT(--(Scorecard!$G$5:$G$11&lt;C378))+1),Scorecard!$D$13)</f>
        <v>-0.0290424113398221</v>
      </c>
      <c r="Z378" s="0" t="n">
        <f aca="false">IF(ISNUMBER(D378),INDEX(Scorecard!$D$14:$D$17,SUMPRODUCT(--(Scorecard!$G$14:$G$16&lt;D378))+1),Scorecard!$D$18)</f>
        <v>0.0505355481560174</v>
      </c>
      <c r="AA378" s="0" t="n">
        <f aca="false">IF(ISNUMBER(E378),INDEX(Scorecard!$D$19:$D$26,SUMPRODUCT(--(Scorecard!$G$19:$G$25&lt;E378))+1),Scorecard!$D$27)</f>
        <v>-0.0341578513653732</v>
      </c>
      <c r="AB378" s="0" t="n">
        <f aca="false">IF(ISNUMBER(F378),INDEX(Scorecard!$D$28:$D$35,SUMPRODUCT(--(Scorecard!$G$28:$G$34&lt;F378))+1),Scorecard!$D$36)</f>
        <v>0.165097008946478</v>
      </c>
      <c r="AC378" s="0" t="n">
        <f aca="false">IF(ISNUMBER(H378),INDEX(Scorecard!$D$37:$D$44,SUMPRODUCT(--(Scorecard!$G$37:$G$43&lt;H378))+1),Scorecard!$D$45)</f>
        <v>0.102184252677548</v>
      </c>
      <c r="AD378" s="0" t="n">
        <f aca="false">IF(ISNUMBER(I378),INDEX(Scorecard!$D$46:$D$52,SUMPRODUCT(--(Scorecard!$G$46:$G$51&lt;I378))+1),Scorecard!$D$53)</f>
        <v>-0.161534840507194</v>
      </c>
      <c r="AE378" s="0" t="n">
        <f aca="false">IF(ISNUMBER(K378),INDEX(Scorecard!$D$54:$D$61,SUMPRODUCT(--(Scorecard!$G$54:$G$60&lt;K378))+1),Scorecard!$D$62)</f>
        <v>-0.357264871923982</v>
      </c>
      <c r="AF378" s="0" t="n">
        <f aca="false">IF(ISNUMBER(L378),INDEX(Scorecard!$D$63:$D$68,SUMPRODUCT(--(Scorecard!$G$63:$G$67&lt;L378))+1),Scorecard!$D$69)</f>
        <v>0.322484508656054</v>
      </c>
      <c r="AG378" s="0" t="n">
        <f aca="false">Inputs!$B$10+Scorecard!$J$5*Y378+Scorecard!$J$6*Z378+Scorecard!$J$7*AA378+Scorecard!$J$8*AB378+Scorecard!$J$9*AC378+Scorecard!$J$10*AD378+Scorecard!$J$11*AE378+Scorecard!$J$12*AF378</f>
        <v>-3.76825786066802</v>
      </c>
      <c r="AH378" s="0" t="n">
        <f aca="false">MIN(1-Inputs!$B$13,MAX(Inputs!$B$13,1/(1+EXP(-(Inputs!$B$11*AG378+Inputs!$B$12)))))</f>
        <v>0.0215878256791468</v>
      </c>
      <c r="AI378" s="0" t="n">
        <f aca="false">Inputs!$B$9-Inputs!$B$8*AG378</f>
        <v>595.851814772038</v>
      </c>
      <c r="AJ378" s="0" t="n">
        <f aca="false">RANK(AH378,$AH$5:$AH$2004,0)+COUNTIF($AH$4:AH377,AH378)</f>
        <v>433</v>
      </c>
      <c r="AK378" s="0" t="n">
        <f aca="false">IF(AJ378&lt;=Deciles!$B$5*(Deciles!$B$4+1),INT((AJ378-1)/(Deciles!$B$4+1))+1,Deciles!$B$5+INT((AJ378-1-Deciles!$B$5*(Deciles!$B$4+1))/Deciles!$B$4)+1)</f>
        <v>3</v>
      </c>
    </row>
    <row r="379" customFormat="false" ht="15" hidden="false" customHeight="false" outlineLevel="0" collapsed="false">
      <c r="A379" s="0" t="n">
        <v>10761</v>
      </c>
      <c r="B379" s="0" t="s">
        <v>139</v>
      </c>
      <c r="C379" s="0" t="n">
        <v>714</v>
      </c>
      <c r="D379" s="0" t="n">
        <v>80</v>
      </c>
      <c r="E379" s="0" t="n">
        <v>59.8358573913574</v>
      </c>
      <c r="F379" s="0" t="n">
        <v>25</v>
      </c>
      <c r="G379" s="0" t="n">
        <v>4.43100023269653</v>
      </c>
      <c r="H379" s="0" t="n">
        <v>1.41433358192444</v>
      </c>
      <c r="I379" s="0" t="n">
        <v>62</v>
      </c>
      <c r="J379" s="0" t="n">
        <v>12.4271421432495</v>
      </c>
      <c r="K379" s="0" t="n">
        <v>5.03333330154419</v>
      </c>
      <c r="L379" s="0" t="n">
        <v>-3.50000047683716</v>
      </c>
      <c r="M379" s="0" t="n">
        <v>2.74066424369812</v>
      </c>
      <c r="N379" s="0" t="n">
        <v>0</v>
      </c>
      <c r="O379" s="0" t="n">
        <v>0</v>
      </c>
      <c r="P379" s="0" t="s">
        <v>144</v>
      </c>
      <c r="Q379" s="0" t="s">
        <v>141</v>
      </c>
      <c r="R379" s="0" t="n">
        <v>1</v>
      </c>
      <c r="S379" s="0" t="s">
        <v>147</v>
      </c>
      <c r="T379" s="0" t="n">
        <v>0</v>
      </c>
      <c r="U379" s="0" t="n">
        <v>249481.9</v>
      </c>
      <c r="V379" s="0" t="n">
        <v>0.00819986313581467</v>
      </c>
      <c r="W379" s="0" t="n">
        <v>622.418090820313</v>
      </c>
      <c r="X379" s="0" t="n">
        <v>0.00993126537650824</v>
      </c>
      <c r="Y379" s="0" t="n">
        <f aca="false">IF(ISNUMBER(C379),INDEX(Scorecard!$D$5:$D$12,SUMPRODUCT(--(Scorecard!$G$5:$G$11&lt;C379))+1),Scorecard!$D$13)</f>
        <v>-0.0290424113398221</v>
      </c>
      <c r="Z379" s="0" t="n">
        <f aca="false">IF(ISNUMBER(D379),INDEX(Scorecard!$D$14:$D$17,SUMPRODUCT(--(Scorecard!$G$14:$G$16&lt;D379))+1),Scorecard!$D$18)</f>
        <v>0.0505355481560174</v>
      </c>
      <c r="AA379" s="0" t="n">
        <f aca="false">IF(ISNUMBER(E379),INDEX(Scorecard!$D$19:$D$26,SUMPRODUCT(--(Scorecard!$G$19:$G$25&lt;E379))+1),Scorecard!$D$27)</f>
        <v>0.267179331770092</v>
      </c>
      <c r="AB379" s="0" t="n">
        <f aca="false">IF(ISNUMBER(F379),INDEX(Scorecard!$D$28:$D$35,SUMPRODUCT(--(Scorecard!$G$28:$G$34&lt;F379))+1),Scorecard!$D$36)</f>
        <v>0.349218150643304</v>
      </c>
      <c r="AC379" s="0" t="n">
        <f aca="false">IF(ISNUMBER(H379),INDEX(Scorecard!$D$37:$D$44,SUMPRODUCT(--(Scorecard!$G$37:$G$43&lt;H379))+1),Scorecard!$D$45)</f>
        <v>-0.975503570149195</v>
      </c>
      <c r="AD379" s="0" t="n">
        <f aca="false">IF(ISNUMBER(I379),INDEX(Scorecard!$D$46:$D$52,SUMPRODUCT(--(Scorecard!$G$46:$G$51&lt;I379))+1),Scorecard!$D$53)</f>
        <v>0.818882373006414</v>
      </c>
      <c r="AE379" s="0" t="n">
        <f aca="false">IF(ISNUMBER(K379),INDEX(Scorecard!$D$54:$D$61,SUMPRODUCT(--(Scorecard!$G$54:$G$60&lt;K379))+1),Scorecard!$D$62)</f>
        <v>0.214429354789033</v>
      </c>
      <c r="AF379" s="0" t="n">
        <f aca="false">IF(ISNUMBER(L379),INDEX(Scorecard!$D$63:$D$68,SUMPRODUCT(--(Scorecard!$G$63:$G$67&lt;L379))+1),Scorecard!$D$69)</f>
        <v>-0.340582194386522</v>
      </c>
      <c r="AG379" s="0" t="n">
        <f aca="false">Inputs!$B$10+Scorecard!$J$5*Y379+Scorecard!$J$6*Z379+Scorecard!$J$7*AA379+Scorecard!$J$8*AB379+Scorecard!$J$9*AC379+Scorecard!$J$10*AD379+Scorecard!$J$11*AE379+Scorecard!$J$12*AF379</f>
        <v>-4.6889751099332</v>
      </c>
      <c r="AH379" s="0" t="n">
        <f aca="false">MIN(1-Inputs!$B$13,MAX(Inputs!$B$13,1/(1+EXP(-(Inputs!$B$11*AG379+Inputs!$B$12)))))</f>
        <v>0.00819986271051859</v>
      </c>
      <c r="AI379" s="0" t="n">
        <f aca="false">Inputs!$B$9-Inputs!$B$8*AG379</f>
        <v>622.418098963554</v>
      </c>
      <c r="AJ379" s="0" t="n">
        <f aca="false">RANK(AH379,$AH$5:$AH$2004,0)+COUNTIF($AH$4:AH378,AH379)</f>
        <v>955</v>
      </c>
      <c r="AK379" s="0" t="n">
        <f aca="false">IF(AJ379&lt;=Deciles!$B$5*(Deciles!$B$4+1),INT((AJ379-1)/(Deciles!$B$4+1))+1,Deciles!$B$5+INT((AJ379-1-Deciles!$B$5*(Deciles!$B$4+1))/Deciles!$B$4)+1)</f>
        <v>5</v>
      </c>
    </row>
    <row r="380" customFormat="false" ht="15" hidden="false" customHeight="false" outlineLevel="0" collapsed="false">
      <c r="A380" s="0" t="n">
        <v>10768</v>
      </c>
      <c r="B380" s="0" t="s">
        <v>143</v>
      </c>
      <c r="C380" s="0" t="n">
        <v>737</v>
      </c>
      <c r="D380" s="0" t="n">
        <v>80</v>
      </c>
      <c r="E380" s="0" t="n">
        <v>67.8479919433594</v>
      </c>
      <c r="F380" s="0" t="n">
        <v>39</v>
      </c>
      <c r="G380" s="0" t="n">
        <v>4.41499996185303</v>
      </c>
      <c r="H380" s="0" t="n">
        <v>1.18166661262512</v>
      </c>
      <c r="I380" s="0" t="n">
        <v>36</v>
      </c>
      <c r="J380" s="0" t="n">
        <v>12.3888006210327</v>
      </c>
      <c r="K380" s="0" t="n">
        <v>8.53333377838135</v>
      </c>
      <c r="L380" s="0" t="n">
        <v>5.07179546356201</v>
      </c>
      <c r="M380" s="0" t="n">
        <v>1.95005702972412</v>
      </c>
      <c r="N380" s="0" t="n">
        <v>0</v>
      </c>
      <c r="O380" s="0" t="n">
        <v>0</v>
      </c>
      <c r="P380" s="0" t="s">
        <v>146</v>
      </c>
      <c r="Q380" s="0" t="s">
        <v>141</v>
      </c>
      <c r="R380" s="0" t="n">
        <v>1</v>
      </c>
      <c r="S380" s="0" t="s">
        <v>147</v>
      </c>
      <c r="T380" s="0" t="n">
        <v>0</v>
      </c>
      <c r="U380" s="0" t="n">
        <v>240097.67</v>
      </c>
      <c r="V380" s="0" t="n">
        <v>0.0194933470338583</v>
      </c>
      <c r="W380" s="0" t="n">
        <v>598.671752929688</v>
      </c>
      <c r="X380" s="0" t="n">
        <v>0.0184446927160025</v>
      </c>
      <c r="Y380" s="0" t="n">
        <f aca="false">IF(ISNUMBER(C380),INDEX(Scorecard!$D$5:$D$12,SUMPRODUCT(--(Scorecard!$G$5:$G$11&lt;C380))+1),Scorecard!$D$13)</f>
        <v>0.488358159108655</v>
      </c>
      <c r="Z380" s="0" t="n">
        <f aca="false">IF(ISNUMBER(D380),INDEX(Scorecard!$D$14:$D$17,SUMPRODUCT(--(Scorecard!$G$14:$G$16&lt;D380))+1),Scorecard!$D$18)</f>
        <v>0.0505355481560174</v>
      </c>
      <c r="AA380" s="0" t="n">
        <f aca="false">IF(ISNUMBER(E380),INDEX(Scorecard!$D$19:$D$26,SUMPRODUCT(--(Scorecard!$G$19:$G$25&lt;E380))+1),Scorecard!$D$27)</f>
        <v>0.0530843085177338</v>
      </c>
      <c r="AB380" s="0" t="n">
        <f aca="false">IF(ISNUMBER(F380),INDEX(Scorecard!$D$28:$D$35,SUMPRODUCT(--(Scorecard!$G$28:$G$34&lt;F380))+1),Scorecard!$D$36)</f>
        <v>-0.132616866359722</v>
      </c>
      <c r="AC380" s="0" t="n">
        <f aca="false">IF(ISNUMBER(H380),INDEX(Scorecard!$D$37:$D$44,SUMPRODUCT(--(Scorecard!$G$37:$G$43&lt;H380))+1),Scorecard!$D$45)</f>
        <v>-0.975503570149195</v>
      </c>
      <c r="AD380" s="0" t="n">
        <f aca="false">IF(ISNUMBER(I380),INDEX(Scorecard!$D$46:$D$52,SUMPRODUCT(--(Scorecard!$G$46:$G$51&lt;I380))+1),Scorecard!$D$53)</f>
        <v>0.123869379412532</v>
      </c>
      <c r="AE380" s="0" t="n">
        <f aca="false">IF(ISNUMBER(K380),INDEX(Scorecard!$D$54:$D$61,SUMPRODUCT(--(Scorecard!$G$54:$G$60&lt;K380))+1),Scorecard!$D$62)</f>
        <v>-0.541917179454542</v>
      </c>
      <c r="AF380" s="0" t="n">
        <f aca="false">IF(ISNUMBER(L380),INDEX(Scorecard!$D$63:$D$68,SUMPRODUCT(--(Scorecard!$G$63:$G$67&lt;L380))+1),Scorecard!$D$69)</f>
        <v>0.322484508656054</v>
      </c>
      <c r="AG380" s="0" t="n">
        <f aca="false">Inputs!$B$10+Scorecard!$J$5*Y380+Scorecard!$J$6*Z380+Scorecard!$J$7*AA380+Scorecard!$J$8*AB380+Scorecard!$J$9*AC380+Scorecard!$J$10*AD380+Scorecard!$J$11*AE380+Scorecard!$J$12*AF380</f>
        <v>-3.86598971940881</v>
      </c>
      <c r="AH380" s="0" t="n">
        <f aca="false">MIN(1-Inputs!$B$13,MAX(Inputs!$B$13,1/(1+EXP(-(Inputs!$B$11*AG380+Inputs!$B$12)))))</f>
        <v>0.019493347122206</v>
      </c>
      <c r="AI380" s="0" t="n">
        <f aca="false">Inputs!$B$9-Inputs!$B$8*AG380</f>
        <v>598.671760130882</v>
      </c>
      <c r="AJ380" s="0" t="n">
        <f aca="false">RANK(AH380,$AH$5:$AH$2004,0)+COUNTIF($AH$4:AH379,AH380)</f>
        <v>463</v>
      </c>
      <c r="AK380" s="0" t="n">
        <f aca="false">IF(AJ380&lt;=Deciles!$B$5*(Deciles!$B$4+1),INT((AJ380-1)/(Deciles!$B$4+1))+1,Deciles!$B$5+INT((AJ380-1-Deciles!$B$5*(Deciles!$B$4+1))/Deciles!$B$4)+1)</f>
        <v>3</v>
      </c>
    </row>
    <row r="381" customFormat="false" ht="15" hidden="false" customHeight="false" outlineLevel="0" collapsed="false">
      <c r="A381" s="0" t="n">
        <v>10769</v>
      </c>
      <c r="B381" s="0" t="s">
        <v>150</v>
      </c>
      <c r="C381" s="0" t="n">
        <v>760</v>
      </c>
      <c r="D381" s="0" t="n">
        <v>80</v>
      </c>
      <c r="E381" s="0" t="n">
        <v>69.5130081176758</v>
      </c>
      <c r="F381" s="0" t="n">
        <v>47</v>
      </c>
      <c r="G381" s="0" t="n">
        <v>3.18700003623962</v>
      </c>
      <c r="H381" s="0" t="n">
        <v>-3.44633316993713</v>
      </c>
      <c r="I381" s="0" t="n">
        <v>28</v>
      </c>
      <c r="J381" s="0" t="n">
        <v>11.8736019134522</v>
      </c>
      <c r="K381" s="0" t="n">
        <v>4.5</v>
      </c>
      <c r="L381" s="0" t="n">
        <v>-0.208333492279053</v>
      </c>
      <c r="M381" s="0" t="n">
        <v>3.98038363456726</v>
      </c>
      <c r="N381" s="0" t="n">
        <v>0</v>
      </c>
      <c r="O381" s="0" t="n">
        <v>0</v>
      </c>
      <c r="P381" s="0" t="s">
        <v>140</v>
      </c>
      <c r="Q381" s="0" t="s">
        <v>141</v>
      </c>
      <c r="R381" s="0" t="n">
        <v>2</v>
      </c>
      <c r="S381" s="0" t="s">
        <v>162</v>
      </c>
      <c r="T381" s="0" t="n">
        <v>0</v>
      </c>
      <c r="U381" s="0" t="n">
        <v>143429.94</v>
      </c>
      <c r="V381" s="0" t="n">
        <v>0.00852780975401402</v>
      </c>
      <c r="W381" s="0" t="n">
        <v>621.347839355469</v>
      </c>
      <c r="X381" s="0" t="n">
        <v>0.0112139265984297</v>
      </c>
      <c r="Y381" s="0" t="n">
        <f aca="false">IF(ISNUMBER(C381),INDEX(Scorecard!$D$5:$D$12,SUMPRODUCT(--(Scorecard!$G$5:$G$11&lt;C381))+1),Scorecard!$D$13)</f>
        <v>0.733188958177614</v>
      </c>
      <c r="Z381" s="0" t="n">
        <f aca="false">IF(ISNUMBER(D381),INDEX(Scorecard!$D$14:$D$17,SUMPRODUCT(--(Scorecard!$G$14:$G$16&lt;D381))+1),Scorecard!$D$18)</f>
        <v>0.0505355481560174</v>
      </c>
      <c r="AA381" s="0" t="n">
        <f aca="false">IF(ISNUMBER(E381),INDEX(Scorecard!$D$19:$D$26,SUMPRODUCT(--(Scorecard!$G$19:$G$25&lt;E381))+1),Scorecard!$D$27)</f>
        <v>0.0530843085177338</v>
      </c>
      <c r="AB381" s="0" t="n">
        <f aca="false">IF(ISNUMBER(F381),INDEX(Scorecard!$D$28:$D$35,SUMPRODUCT(--(Scorecard!$G$28:$G$34&lt;F381))+1),Scorecard!$D$36)</f>
        <v>-0.400689107298307</v>
      </c>
      <c r="AC381" s="0" t="n">
        <f aca="false">IF(ISNUMBER(H381),INDEX(Scorecard!$D$37:$D$44,SUMPRODUCT(--(Scorecard!$G$37:$G$43&lt;H381))+1),Scorecard!$D$45)</f>
        <v>1.35057635045042</v>
      </c>
      <c r="AD381" s="0" t="n">
        <f aca="false">IF(ISNUMBER(I381),INDEX(Scorecard!$D$46:$D$52,SUMPRODUCT(--(Scorecard!$G$46:$G$51&lt;I381))+1),Scorecard!$D$53)</f>
        <v>0.123869379412532</v>
      </c>
      <c r="AE381" s="0" t="n">
        <f aca="false">IF(ISNUMBER(K381),INDEX(Scorecard!$D$54:$D$61,SUMPRODUCT(--(Scorecard!$G$54:$G$60&lt;K381))+1),Scorecard!$D$62)</f>
        <v>0.409483001259379</v>
      </c>
      <c r="AF381" s="0" t="n">
        <f aca="false">IF(ISNUMBER(L381),INDEX(Scorecard!$D$63:$D$68,SUMPRODUCT(--(Scorecard!$G$63:$G$67&lt;L381))+1),Scorecard!$D$69)</f>
        <v>0.322484508656054</v>
      </c>
      <c r="AG381" s="0" t="n">
        <f aca="false">Inputs!$B$10+Scorecard!$J$5*Y381+Scorecard!$J$6*Z381+Scorecard!$J$7*AA381+Scorecard!$J$8*AB381+Scorecard!$J$9*AC381+Scorecard!$J$10*AD381+Scorecard!$J$11*AE381+Scorecard!$J$12*AF381</f>
        <v>-4.65188210058864</v>
      </c>
      <c r="AH381" s="0" t="n">
        <f aca="false">MIN(1-Inputs!$B$13,MAX(Inputs!$B$13,1/(1+EXP(-(Inputs!$B$11*AG381+Inputs!$B$12)))))</f>
        <v>0.0085278101442256</v>
      </c>
      <c r="AI381" s="0" t="n">
        <f aca="false">Inputs!$B$9-Inputs!$B$8*AG381</f>
        <v>621.347820950893</v>
      </c>
      <c r="AJ381" s="0" t="n">
        <f aca="false">RANK(AH381,$AH$5:$AH$2004,0)+COUNTIF($AH$4:AH380,AH381)</f>
        <v>918</v>
      </c>
      <c r="AK381" s="0" t="n">
        <f aca="false">IF(AJ381&lt;=Deciles!$B$5*(Deciles!$B$4+1),INT((AJ381-1)/(Deciles!$B$4+1))+1,Deciles!$B$5+INT((AJ381-1-Deciles!$B$5*(Deciles!$B$4+1))/Deciles!$B$4)+1)</f>
        <v>5</v>
      </c>
    </row>
    <row r="382" customFormat="false" ht="15" hidden="false" customHeight="false" outlineLevel="0" collapsed="false">
      <c r="A382" s="0" t="n">
        <v>10844</v>
      </c>
      <c r="B382" s="0" t="s">
        <v>157</v>
      </c>
      <c r="C382" s="0" t="n">
        <v>746</v>
      </c>
      <c r="D382" s="0" t="n">
        <v>80</v>
      </c>
      <c r="E382" s="0" t="n">
        <v>63.0586013793945</v>
      </c>
      <c r="F382" s="0" t="n">
        <v>35</v>
      </c>
      <c r="G382" s="0" t="n">
        <v>4.07299995422363</v>
      </c>
      <c r="H382" s="0" t="n">
        <v>0.189666509628296</v>
      </c>
      <c r="I382" s="0" t="n">
        <v>46</v>
      </c>
      <c r="J382" s="0" t="n">
        <v>11.8372917175293</v>
      </c>
      <c r="K382" s="0" t="n">
        <v>4.0230770111084</v>
      </c>
      <c r="L382" s="0" t="n">
        <v>-0.276923179626465</v>
      </c>
      <c r="M382" s="0" t="n">
        <v>4.10729646682739</v>
      </c>
      <c r="N382" s="0" t="n">
        <v>0</v>
      </c>
      <c r="O382" s="0" t="n">
        <v>0</v>
      </c>
      <c r="P382" s="0" t="s">
        <v>144</v>
      </c>
      <c r="Q382" s="0" t="s">
        <v>141</v>
      </c>
      <c r="R382" s="0" t="n">
        <v>2</v>
      </c>
      <c r="S382" s="0" t="s">
        <v>161</v>
      </c>
      <c r="T382" s="0" t="n">
        <v>0</v>
      </c>
      <c r="U382" s="0" t="n">
        <v>138315.34</v>
      </c>
      <c r="V382" s="0" t="n">
        <v>0.0052463710308075</v>
      </c>
      <c r="W382" s="0" t="n">
        <v>634.584899902344</v>
      </c>
      <c r="X382" s="0" t="n">
        <v>0.00285647995769978</v>
      </c>
      <c r="Y382" s="0" t="n">
        <f aca="false">IF(ISNUMBER(C382),INDEX(Scorecard!$D$5:$D$12,SUMPRODUCT(--(Scorecard!$G$5:$G$11&lt;C382))+1),Scorecard!$D$13)</f>
        <v>0.488358159108655</v>
      </c>
      <c r="Z382" s="0" t="n">
        <f aca="false">IF(ISNUMBER(D382),INDEX(Scorecard!$D$14:$D$17,SUMPRODUCT(--(Scorecard!$G$14:$G$16&lt;D382))+1),Scorecard!$D$18)</f>
        <v>0.0505355481560174</v>
      </c>
      <c r="AA382" s="0" t="n">
        <f aca="false">IF(ISNUMBER(E382),INDEX(Scorecard!$D$19:$D$26,SUMPRODUCT(--(Scorecard!$G$19:$G$25&lt;E382))+1),Scorecard!$D$27)</f>
        <v>0.233621608745691</v>
      </c>
      <c r="AB382" s="0" t="n">
        <f aca="false">IF(ISNUMBER(F382),INDEX(Scorecard!$D$28:$D$35,SUMPRODUCT(--(Scorecard!$G$28:$G$34&lt;F382))+1),Scorecard!$D$36)</f>
        <v>-0.0008456427959252</v>
      </c>
      <c r="AC382" s="0" t="n">
        <f aca="false">IF(ISNUMBER(H382),INDEX(Scorecard!$D$37:$D$44,SUMPRODUCT(--(Scorecard!$G$37:$G$43&lt;H382))+1),Scorecard!$D$45)</f>
        <v>0.102184252677548</v>
      </c>
      <c r="AD382" s="0" t="n">
        <f aca="false">IF(ISNUMBER(I382),INDEX(Scorecard!$D$46:$D$52,SUMPRODUCT(--(Scorecard!$G$46:$G$51&lt;I382))+1),Scorecard!$D$53)</f>
        <v>0.818882373006414</v>
      </c>
      <c r="AE382" s="0" t="n">
        <f aca="false">IF(ISNUMBER(K382),INDEX(Scorecard!$D$54:$D$61,SUMPRODUCT(--(Scorecard!$G$54:$G$60&lt;K382))+1),Scorecard!$D$62)</f>
        <v>0.489050497890326</v>
      </c>
      <c r="AF382" s="0" t="n">
        <f aca="false">IF(ISNUMBER(L382),INDEX(Scorecard!$D$63:$D$68,SUMPRODUCT(--(Scorecard!$G$63:$G$67&lt;L382))+1),Scorecard!$D$69)</f>
        <v>0.322484508656054</v>
      </c>
      <c r="AG382" s="0" t="n">
        <f aca="false">Inputs!$B$10+Scorecard!$J$5*Y382+Scorecard!$J$6*Z382+Scorecard!$J$7*AA382+Scorecard!$J$8*AB382+Scorecard!$J$9*AC382+Scorecard!$J$10*AD382+Scorecard!$J$11*AE382+Scorecard!$J$12*AF382</f>
        <v>-5.11064511454794</v>
      </c>
      <c r="AH382" s="0" t="n">
        <f aca="false">MIN(1-Inputs!$B$13,MAX(Inputs!$B$13,1/(1+EXP(-(Inputs!$B$11*AG382+Inputs!$B$12)))))</f>
        <v>0.00524637088235044</v>
      </c>
      <c r="AI382" s="0" t="n">
        <f aca="false">Inputs!$B$9-Inputs!$B$8*AG382</f>
        <v>634.58492345454</v>
      </c>
      <c r="AJ382" s="0" t="n">
        <f aca="false">RANK(AH382,$AH$5:$AH$2004,0)+COUNTIF($AH$4:AH381,AH382)</f>
        <v>1223</v>
      </c>
      <c r="AK382" s="0" t="n">
        <f aca="false">IF(AJ382&lt;=Deciles!$B$5*(Deciles!$B$4+1),INT((AJ382-1)/(Deciles!$B$4+1))+1,Deciles!$B$5+INT((AJ382-1-Deciles!$B$5*(Deciles!$B$4+1))/Deciles!$B$4)+1)</f>
        <v>7</v>
      </c>
    </row>
    <row r="383" customFormat="false" ht="15" hidden="false" customHeight="false" outlineLevel="0" collapsed="false">
      <c r="A383" s="0" t="n">
        <v>10918</v>
      </c>
      <c r="B383" s="0" t="s">
        <v>143</v>
      </c>
      <c r="C383" s="0" t="n">
        <v>676</v>
      </c>
      <c r="D383" s="0" t="n">
        <v>73.5027313232422</v>
      </c>
      <c r="E383" s="0" t="n">
        <v>54.4966926574707</v>
      </c>
      <c r="F383" s="0" t="n">
        <v>38</v>
      </c>
      <c r="G383" s="0" t="n">
        <v>4.5920000076294</v>
      </c>
      <c r="H383" s="0" t="n">
        <v>1.35866665840149</v>
      </c>
      <c r="I383" s="0" t="n">
        <v>51</v>
      </c>
      <c r="J383" s="0" t="n">
        <v>12.7872180938721</v>
      </c>
      <c r="K383" s="0" t="n">
        <v>9.63333320617676</v>
      </c>
      <c r="L383" s="0" t="n">
        <v>5.0717945098877</v>
      </c>
      <c r="M383" s="0" t="n">
        <v>2.57371878623962</v>
      </c>
      <c r="N383" s="0" t="n">
        <v>2</v>
      </c>
      <c r="O383" s="0" t="n">
        <v>0</v>
      </c>
      <c r="P383" s="0" t="s">
        <v>144</v>
      </c>
      <c r="Q383" s="0" t="s">
        <v>153</v>
      </c>
      <c r="R383" s="0" t="n">
        <v>2</v>
      </c>
      <c r="S383" s="0" t="s">
        <v>149</v>
      </c>
      <c r="T383" s="0" t="n">
        <v>0</v>
      </c>
      <c r="U383" s="0" t="n">
        <v>357617</v>
      </c>
      <c r="V383" s="0" t="n">
        <v>0.137622684240341</v>
      </c>
      <c r="W383" s="0" t="n">
        <v>542.301940917969</v>
      </c>
      <c r="X383" s="0" t="n">
        <v>0.127895474433899</v>
      </c>
      <c r="Y383" s="0" t="n">
        <f aca="false">IF(ISNUMBER(C383),INDEX(Scorecard!$D$5:$D$12,SUMPRODUCT(--(Scorecard!$G$5:$G$11&lt;C383))+1),Scorecard!$D$13)</f>
        <v>-1.88220980528339</v>
      </c>
      <c r="Z383" s="0" t="n">
        <f aca="false">IF(ISNUMBER(D383),INDEX(Scorecard!$D$14:$D$17,SUMPRODUCT(--(Scorecard!$G$14:$G$16&lt;D383))+1),Scorecard!$D$18)</f>
        <v>0.128579646629417</v>
      </c>
      <c r="AA383" s="0" t="n">
        <f aca="false">IF(ISNUMBER(E383),INDEX(Scorecard!$D$19:$D$26,SUMPRODUCT(--(Scorecard!$G$19:$G$25&lt;E383))+1),Scorecard!$D$27)</f>
        <v>0.57899015159425</v>
      </c>
      <c r="AB383" s="0" t="n">
        <f aca="false">IF(ISNUMBER(F383),INDEX(Scorecard!$D$28:$D$35,SUMPRODUCT(--(Scorecard!$G$28:$G$34&lt;F383))+1),Scorecard!$D$36)</f>
        <v>-0.132616866359722</v>
      </c>
      <c r="AC383" s="0" t="n">
        <f aca="false">IF(ISNUMBER(H383),INDEX(Scorecard!$D$37:$D$44,SUMPRODUCT(--(Scorecard!$G$37:$G$43&lt;H383))+1),Scorecard!$D$45)</f>
        <v>-0.975503570149195</v>
      </c>
      <c r="AD383" s="0" t="n">
        <f aca="false">IF(ISNUMBER(I383),INDEX(Scorecard!$D$46:$D$52,SUMPRODUCT(--(Scorecard!$G$46:$G$51&lt;I383))+1),Scorecard!$D$53)</f>
        <v>0.818882373006414</v>
      </c>
      <c r="AE383" s="0" t="n">
        <f aca="false">IF(ISNUMBER(K383),INDEX(Scorecard!$D$54:$D$61,SUMPRODUCT(--(Scorecard!$G$54:$G$60&lt;K383))+1),Scorecard!$D$62)</f>
        <v>-0.541917179454542</v>
      </c>
      <c r="AF383" s="0" t="n">
        <f aca="false">IF(ISNUMBER(L383),INDEX(Scorecard!$D$63:$D$68,SUMPRODUCT(--(Scorecard!$G$63:$G$67&lt;L383))+1),Scorecard!$D$69)</f>
        <v>0.322484508656054</v>
      </c>
      <c r="AG383" s="0" t="n">
        <f aca="false">Inputs!$B$10+Scorecard!$J$5*Y383+Scorecard!$J$6*Z383+Scorecard!$J$7*AA383+Scorecard!$J$8*AB383+Scorecard!$J$9*AC383+Scorecard!$J$10*AD383+Scorecard!$J$11*AE383+Scorecard!$J$12*AF383</f>
        <v>-1.91236075568179</v>
      </c>
      <c r="AH383" s="0" t="n">
        <f aca="false">MIN(1-Inputs!$B$13,MAX(Inputs!$B$13,1/(1+EXP(-(Inputs!$B$11*AG383+Inputs!$B$12)))))</f>
        <v>0.137622687917373</v>
      </c>
      <c r="AI383" s="0" t="n">
        <f aca="false">Inputs!$B$9-Inputs!$B$8*AG383</f>
        <v>542.301943776761</v>
      </c>
      <c r="AJ383" s="0" t="n">
        <f aca="false">RANK(AH383,$AH$5:$AH$2004,0)+COUNTIF($AH$4:AH382,AH383)</f>
        <v>17</v>
      </c>
      <c r="AK383" s="0" t="n">
        <f aca="false">IF(AJ383&lt;=Deciles!$B$5*(Deciles!$B$4+1),INT((AJ383-1)/(Deciles!$B$4+1))+1,Deciles!$B$5+INT((AJ383-1-Deciles!$B$5*(Deciles!$B$4+1))/Deciles!$B$4)+1)</f>
        <v>1</v>
      </c>
    </row>
    <row r="384" customFormat="false" ht="15" hidden="false" customHeight="false" outlineLevel="0" collapsed="false">
      <c r="A384" s="0" t="n">
        <v>10929</v>
      </c>
      <c r="B384" s="0" t="s">
        <v>158</v>
      </c>
      <c r="C384" s="0" t="n">
        <v>814</v>
      </c>
      <c r="D384" s="0" t="n">
        <v>80</v>
      </c>
      <c r="E384" s="0" t="n">
        <v>58.6996154785156</v>
      </c>
      <c r="F384" s="0" t="n">
        <v>15</v>
      </c>
      <c r="G384" s="0" t="n">
        <v>3.51699995994568</v>
      </c>
      <c r="H384" s="0" t="n">
        <v>0.600333213806152</v>
      </c>
      <c r="I384" s="0" t="n">
        <v>54</v>
      </c>
      <c r="J384" s="0" t="n">
        <v>12.7907400131226</v>
      </c>
      <c r="K384" s="0" t="n">
        <v>7.13333320617676</v>
      </c>
      <c r="L384" s="0" t="n">
        <v>2.71025609970093</v>
      </c>
      <c r="M384" s="0" t="n">
        <v>0.509527981281281</v>
      </c>
      <c r="N384" s="0" t="n">
        <v>0</v>
      </c>
      <c r="O384" s="0" t="n">
        <v>0</v>
      </c>
      <c r="P384" s="0" t="s">
        <v>140</v>
      </c>
      <c r="Q384" s="0" t="s">
        <v>141</v>
      </c>
      <c r="R384" s="0" t="n">
        <v>1</v>
      </c>
      <c r="S384" s="0" t="s">
        <v>149</v>
      </c>
      <c r="T384" s="0" t="n">
        <v>0</v>
      </c>
      <c r="U384" s="0" t="n">
        <v>358878.8</v>
      </c>
      <c r="V384" s="0" t="n">
        <v>0.00100951723288745</v>
      </c>
      <c r="W384" s="0" t="n">
        <v>679.303466796875</v>
      </c>
      <c r="X384" s="0" t="n">
        <v>0.00064879353158176</v>
      </c>
      <c r="Y384" s="0" t="n">
        <f aca="false">IF(ISNUMBER(C384),INDEX(Scorecard!$D$5:$D$12,SUMPRODUCT(--(Scorecard!$G$5:$G$11&lt;C384))+1),Scorecard!$D$13)</f>
        <v>2.19112706886128</v>
      </c>
      <c r="Z384" s="0" t="n">
        <f aca="false">IF(ISNUMBER(D384),INDEX(Scorecard!$D$14:$D$17,SUMPRODUCT(--(Scorecard!$G$14:$G$16&lt;D384))+1),Scorecard!$D$18)</f>
        <v>0.0505355481560174</v>
      </c>
      <c r="AA384" s="0" t="n">
        <f aca="false">IF(ISNUMBER(E384),INDEX(Scorecard!$D$19:$D$26,SUMPRODUCT(--(Scorecard!$G$19:$G$25&lt;E384))+1),Scorecard!$D$27)</f>
        <v>0.267179331770092</v>
      </c>
      <c r="AB384" s="0" t="n">
        <f aca="false">IF(ISNUMBER(F384),INDEX(Scorecard!$D$28:$D$35,SUMPRODUCT(--(Scorecard!$G$28:$G$34&lt;F384))+1),Scorecard!$D$36)</f>
        <v>0.624829191519909</v>
      </c>
      <c r="AC384" s="0" t="n">
        <f aca="false">IF(ISNUMBER(H384),INDEX(Scorecard!$D$37:$D$44,SUMPRODUCT(--(Scorecard!$G$37:$G$43&lt;H384))+1),Scorecard!$D$45)</f>
        <v>-0.271229676926091</v>
      </c>
      <c r="AD384" s="0" t="n">
        <f aca="false">IF(ISNUMBER(I384),INDEX(Scorecard!$D$46:$D$52,SUMPRODUCT(--(Scorecard!$G$46:$G$51&lt;I384))+1),Scorecard!$D$53)</f>
        <v>0.818882373006414</v>
      </c>
      <c r="AE384" s="0" t="n">
        <f aca="false">IF(ISNUMBER(K384),INDEX(Scorecard!$D$54:$D$61,SUMPRODUCT(--(Scorecard!$G$54:$G$60&lt;K384))+1),Scorecard!$D$62)</f>
        <v>-0.541917179454542</v>
      </c>
      <c r="AF384" s="0" t="n">
        <f aca="false">IF(ISNUMBER(L384),INDEX(Scorecard!$D$63:$D$68,SUMPRODUCT(--(Scorecard!$G$63:$G$67&lt;L384))+1),Scorecard!$D$69)</f>
        <v>0.322484508656054</v>
      </c>
      <c r="AG384" s="0" t="n">
        <f aca="false">Inputs!$B$10+Scorecard!$J$5*Y384+Scorecard!$J$6*Z384+Scorecard!$J$7*AA384+Scorecard!$J$8*AB384+Scorecard!$J$9*AC384+Scorecard!$J$10*AD384+Scorecard!$J$11*AE384+Scorecard!$J$12*AF384</f>
        <v>-6.66047222120149</v>
      </c>
      <c r="AH384" s="0" t="n">
        <f aca="false">MIN(1-Inputs!$B$13,MAX(Inputs!$B$13,1/(1+EXP(-(Inputs!$B$11*AG384+Inputs!$B$12)))))</f>
        <v>0.00100951721699721</v>
      </c>
      <c r="AI384" s="0" t="n">
        <f aca="false">Inputs!$B$9-Inputs!$B$8*AG384</f>
        <v>679.303481074627</v>
      </c>
      <c r="AJ384" s="0" t="n">
        <f aca="false">RANK(AH384,$AH$5:$AH$2004,0)+COUNTIF($AH$4:AH383,AH384)</f>
        <v>1900</v>
      </c>
      <c r="AK384" s="0" t="n">
        <f aca="false">IF(AJ384&lt;=Deciles!$B$5*(Deciles!$B$4+1),INT((AJ384-1)/(Deciles!$B$4+1))+1,Deciles!$B$5+INT((AJ384-1-Deciles!$B$5*(Deciles!$B$4+1))/Deciles!$B$4)+1)</f>
        <v>10</v>
      </c>
    </row>
    <row r="385" customFormat="false" ht="15" hidden="false" customHeight="false" outlineLevel="0" collapsed="false">
      <c r="A385" s="0" t="n">
        <v>10934</v>
      </c>
      <c r="B385" s="0" t="s">
        <v>150</v>
      </c>
      <c r="C385" s="0" t="n">
        <v>773</v>
      </c>
      <c r="D385" s="0" t="n">
        <v>73.6904220581055</v>
      </c>
      <c r="E385" s="0" t="n">
        <v>65.9562530517578</v>
      </c>
      <c r="F385" s="0" t="n">
        <v>36</v>
      </c>
      <c r="G385" s="0" t="n">
        <v>3.36999988555908</v>
      </c>
      <c r="H385" s="0" t="n">
        <v>-3.26333332061768</v>
      </c>
      <c r="I385" s="0" t="n">
        <v>20</v>
      </c>
      <c r="J385" s="0" t="n">
        <v>12.8699827194214</v>
      </c>
      <c r="K385" s="0" t="n">
        <v>3.70000004768372</v>
      </c>
      <c r="L385" s="0" t="n">
        <v>-0.208333253860474</v>
      </c>
      <c r="M385" s="0" t="n">
        <v>4.74416780471802</v>
      </c>
      <c r="N385" s="0" t="n">
        <v>0</v>
      </c>
      <c r="O385" s="0" t="n">
        <v>0</v>
      </c>
      <c r="P385" s="0" t="s">
        <v>146</v>
      </c>
      <c r="Q385" s="0" t="s">
        <v>141</v>
      </c>
      <c r="R385" s="0" t="n">
        <v>2</v>
      </c>
      <c r="S385" s="0" t="s">
        <v>147</v>
      </c>
      <c r="T385" s="0" t="n">
        <v>0</v>
      </c>
      <c r="U385" s="0" t="n">
        <v>388474.4</v>
      </c>
      <c r="V385" s="0" t="n">
        <v>0.00270744832232595</v>
      </c>
      <c r="W385" s="0" t="n">
        <v>652.557678222656</v>
      </c>
      <c r="X385" s="0" t="n">
        <v>0.00396586395800114</v>
      </c>
      <c r="Y385" s="0" t="n">
        <f aca="false">IF(ISNUMBER(C385),INDEX(Scorecard!$D$5:$D$12,SUMPRODUCT(--(Scorecard!$G$5:$G$11&lt;C385))+1),Scorecard!$D$13)</f>
        <v>1.23750384304241</v>
      </c>
      <c r="Z385" s="0" t="n">
        <f aca="false">IF(ISNUMBER(D385),INDEX(Scorecard!$D$14:$D$17,SUMPRODUCT(--(Scorecard!$G$14:$G$16&lt;D385))+1),Scorecard!$D$18)</f>
        <v>0.128579646629417</v>
      </c>
      <c r="AA385" s="0" t="n">
        <f aca="false">IF(ISNUMBER(E385),INDEX(Scorecard!$D$19:$D$26,SUMPRODUCT(--(Scorecard!$G$19:$G$25&lt;E385))+1),Scorecard!$D$27)</f>
        <v>0.233621608745691</v>
      </c>
      <c r="AB385" s="0" t="n">
        <f aca="false">IF(ISNUMBER(F385),INDEX(Scorecard!$D$28:$D$35,SUMPRODUCT(--(Scorecard!$G$28:$G$34&lt;F385))+1),Scorecard!$D$36)</f>
        <v>-0.0008456427959252</v>
      </c>
      <c r="AC385" s="0" t="n">
        <f aca="false">IF(ISNUMBER(H385),INDEX(Scorecard!$D$37:$D$44,SUMPRODUCT(--(Scorecard!$G$37:$G$43&lt;H385))+1),Scorecard!$D$45)</f>
        <v>1.35057635045042</v>
      </c>
      <c r="AD385" s="0" t="n">
        <f aca="false">IF(ISNUMBER(I385),INDEX(Scorecard!$D$46:$D$52,SUMPRODUCT(--(Scorecard!$G$46:$G$51&lt;I385))+1),Scorecard!$D$53)</f>
        <v>-0.108777051091409</v>
      </c>
      <c r="AE385" s="0" t="n">
        <f aca="false">IF(ISNUMBER(K385),INDEX(Scorecard!$D$54:$D$61,SUMPRODUCT(--(Scorecard!$G$54:$G$60&lt;K385))+1),Scorecard!$D$62)</f>
        <v>0.489050497890326</v>
      </c>
      <c r="AF385" s="0" t="n">
        <f aca="false">IF(ISNUMBER(L385),INDEX(Scorecard!$D$63:$D$68,SUMPRODUCT(--(Scorecard!$G$63:$G$67&lt;L385))+1),Scorecard!$D$69)</f>
        <v>0.322484508656054</v>
      </c>
      <c r="AG385" s="0" t="n">
        <f aca="false">Inputs!$B$10+Scorecard!$J$5*Y385+Scorecard!$J$6*Z385+Scorecard!$J$7*AA385+Scorecard!$J$8*AB385+Scorecard!$J$9*AC385+Scorecard!$J$10*AD385+Scorecard!$J$11*AE385+Scorecard!$J$12*AF385</f>
        <v>-5.73353355414526</v>
      </c>
      <c r="AH385" s="0" t="n">
        <f aca="false">MIN(1-Inputs!$B$13,MAX(Inputs!$B$13,1/(1+EXP(-(Inputs!$B$11*AG385+Inputs!$B$12)))))</f>
        <v>0.00270744843217396</v>
      </c>
      <c r="AI385" s="0" t="n">
        <f aca="false">Inputs!$B$9-Inputs!$B$8*AG385</f>
        <v>652.557684711222</v>
      </c>
      <c r="AJ385" s="0" t="n">
        <f aca="false">RANK(AH385,$AH$5:$AH$2004,0)+COUNTIF($AH$4:AH384,AH385)</f>
        <v>1594</v>
      </c>
      <c r="AK385" s="0" t="n">
        <f aca="false">IF(AJ385&lt;=Deciles!$B$5*(Deciles!$B$4+1),INT((AJ385-1)/(Deciles!$B$4+1))+1,Deciles!$B$5+INT((AJ385-1-Deciles!$B$5*(Deciles!$B$4+1))/Deciles!$B$4)+1)</f>
        <v>8</v>
      </c>
    </row>
    <row r="386" customFormat="false" ht="15" hidden="false" customHeight="false" outlineLevel="0" collapsed="false">
      <c r="A386" s="0" t="n">
        <v>11016</v>
      </c>
      <c r="B386" s="0" t="s">
        <v>145</v>
      </c>
      <c r="C386" s="0" t="n">
        <v>712</v>
      </c>
      <c r="D386" s="0" t="n">
        <v>63.6694412231445</v>
      </c>
      <c r="E386" s="0" t="n">
        <v>60.3589477539063</v>
      </c>
      <c r="F386" s="0" t="n">
        <v>34</v>
      </c>
      <c r="G386" s="0" t="n">
        <v>3.52900004386902</v>
      </c>
      <c r="H386" s="0" t="n">
        <v>0.0123333930969238</v>
      </c>
      <c r="I386" s="0" t="n">
        <v>8</v>
      </c>
      <c r="J386" s="0" t="n">
        <v>12.8233509063721</v>
      </c>
      <c r="K386" s="0" t="n">
        <v>5.25833320617676</v>
      </c>
      <c r="L386" s="0" t="n">
        <v>-1.875</v>
      </c>
      <c r="M386" s="0" t="n">
        <v>6.28858280181885</v>
      </c>
      <c r="N386" s="0" t="n">
        <v>0</v>
      </c>
      <c r="O386" s="0" t="n">
        <v>0</v>
      </c>
      <c r="P386" s="0" t="s">
        <v>144</v>
      </c>
      <c r="Q386" s="0" t="s">
        <v>141</v>
      </c>
      <c r="R386" s="0" t="n">
        <v>2</v>
      </c>
      <c r="S386" s="0" t="s">
        <v>149</v>
      </c>
      <c r="T386" s="0" t="n">
        <v>0</v>
      </c>
      <c r="U386" s="0" t="n">
        <v>370775.22</v>
      </c>
      <c r="V386" s="0" t="n">
        <v>0.0251407511532307</v>
      </c>
      <c r="W386" s="0" t="n">
        <v>591.629821777344</v>
      </c>
      <c r="X386" s="0" t="n">
        <v>0.0308529566973448</v>
      </c>
      <c r="Y386" s="0" t="n">
        <f aca="false">IF(ISNUMBER(C386),INDEX(Scorecard!$D$5:$D$12,SUMPRODUCT(--(Scorecard!$G$5:$G$11&lt;C386))+1),Scorecard!$D$13)</f>
        <v>-0.513000642971656</v>
      </c>
      <c r="Z386" s="0" t="n">
        <f aca="false">IF(ISNUMBER(D386),INDEX(Scorecard!$D$14:$D$17,SUMPRODUCT(--(Scorecard!$G$14:$G$16&lt;D386))+1),Scorecard!$D$18)</f>
        <v>0.128579646629417</v>
      </c>
      <c r="AA386" s="0" t="n">
        <f aca="false">IF(ISNUMBER(E386),INDEX(Scorecard!$D$19:$D$26,SUMPRODUCT(--(Scorecard!$G$19:$G$25&lt;E386))+1),Scorecard!$D$27)</f>
        <v>0.267179331770092</v>
      </c>
      <c r="AB386" s="0" t="n">
        <f aca="false">IF(ISNUMBER(F386),INDEX(Scorecard!$D$28:$D$35,SUMPRODUCT(--(Scorecard!$G$28:$G$34&lt;F386))+1),Scorecard!$D$36)</f>
        <v>-0.0008456427959252</v>
      </c>
      <c r="AC386" s="0" t="n">
        <f aca="false">IF(ISNUMBER(H386),INDEX(Scorecard!$D$37:$D$44,SUMPRODUCT(--(Scorecard!$G$37:$G$43&lt;H386))+1),Scorecard!$D$45)</f>
        <v>0.330501541082344</v>
      </c>
      <c r="AD386" s="0" t="n">
        <f aca="false">IF(ISNUMBER(I386),INDEX(Scorecard!$D$46:$D$52,SUMPRODUCT(--(Scorecard!$G$46:$G$51&lt;I386))+1),Scorecard!$D$53)</f>
        <v>-0.114272400683245</v>
      </c>
      <c r="AE386" s="0" t="n">
        <f aca="false">IF(ISNUMBER(K386),INDEX(Scorecard!$D$54:$D$61,SUMPRODUCT(--(Scorecard!$G$54:$G$60&lt;K386))+1),Scorecard!$D$62)</f>
        <v>0.126303549215828</v>
      </c>
      <c r="AF386" s="0" t="n">
        <f aca="false">IF(ISNUMBER(L386),INDEX(Scorecard!$D$63:$D$68,SUMPRODUCT(--(Scorecard!$G$63:$G$67&lt;L386))+1),Scorecard!$D$69)</f>
        <v>-0.340582194386522</v>
      </c>
      <c r="AG386" s="0" t="n">
        <f aca="false">Inputs!$B$10+Scorecard!$J$5*Y386+Scorecard!$J$6*Z386+Scorecard!$J$7*AA386+Scorecard!$J$8*AB386+Scorecard!$J$9*AC386+Scorecard!$J$10*AD386+Scorecard!$J$11*AE386+Scorecard!$J$12*AF386</f>
        <v>-3.6219354536151</v>
      </c>
      <c r="AH386" s="0" t="n">
        <f aca="false">MIN(1-Inputs!$B$13,MAX(Inputs!$B$13,1/(1+EXP(-(Inputs!$B$11*AG386+Inputs!$B$12)))))</f>
        <v>0.025140750625327</v>
      </c>
      <c r="AI386" s="0" t="n">
        <f aca="false">Inputs!$B$9-Inputs!$B$8*AG386</f>
        <v>591.629842551514</v>
      </c>
      <c r="AJ386" s="0" t="n">
        <f aca="false">RANK(AH386,$AH$5:$AH$2004,0)+COUNTIF($AH$4:AH385,AH386)</f>
        <v>384</v>
      </c>
      <c r="AK386" s="0" t="n">
        <f aca="false">IF(AJ386&lt;=Deciles!$B$5*(Deciles!$B$4+1),INT((AJ386-1)/(Deciles!$B$4+1))+1,Deciles!$B$5+INT((AJ386-1-Deciles!$B$5*(Deciles!$B$4+1))/Deciles!$B$4)+1)</f>
        <v>2</v>
      </c>
    </row>
    <row r="387" customFormat="false" ht="15" hidden="false" customHeight="false" outlineLevel="0" collapsed="false">
      <c r="A387" s="0" t="n">
        <v>11017</v>
      </c>
      <c r="B387" s="0" t="s">
        <v>139</v>
      </c>
      <c r="C387" s="0" t="n">
        <v>715</v>
      </c>
      <c r="D387" s="0" t="n">
        <v>89.5413360595703</v>
      </c>
      <c r="E387" s="0" t="n">
        <v>80.5388031005859</v>
      </c>
      <c r="F387" s="0" t="n">
        <v>23</v>
      </c>
      <c r="G387" s="0" t="n">
        <v>3.86100006103516</v>
      </c>
      <c r="H387" s="0" t="n">
        <v>0.844333410263062</v>
      </c>
      <c r="I387" s="0" t="n">
        <v>28</v>
      </c>
      <c r="J387" s="0" t="n">
        <v>12.2049913406372</v>
      </c>
      <c r="K387" s="0" t="n">
        <v>5.03333330154419</v>
      </c>
      <c r="L387" s="0" t="n">
        <v>-3.50000047683716</v>
      </c>
      <c r="M387" s="0" t="n">
        <v>2.74066424369812</v>
      </c>
      <c r="N387" s="0" t="n">
        <v>0</v>
      </c>
      <c r="O387" s="0" t="n">
        <v>0</v>
      </c>
      <c r="P387" s="0" t="s">
        <v>140</v>
      </c>
      <c r="Q387" s="0" t="s">
        <v>141</v>
      </c>
      <c r="R387" s="0" t="n">
        <v>2</v>
      </c>
      <c r="S387" s="0" t="s">
        <v>147</v>
      </c>
      <c r="T387" s="0" t="n">
        <v>0</v>
      </c>
      <c r="U387" s="0" t="n">
        <v>199783.77</v>
      </c>
      <c r="V387" s="0" t="n">
        <v>0.0143292099237442</v>
      </c>
      <c r="W387" s="0" t="n">
        <v>607.1435546875</v>
      </c>
      <c r="X387" s="0" t="n">
        <v>0.0128398919478059</v>
      </c>
      <c r="Y387" s="0" t="n">
        <f aca="false">IF(ISNUMBER(C387),INDEX(Scorecard!$D$5:$D$12,SUMPRODUCT(--(Scorecard!$G$5:$G$11&lt;C387))+1),Scorecard!$D$13)</f>
        <v>-0.0290424113398221</v>
      </c>
      <c r="Z387" s="0" t="n">
        <f aca="false">IF(ISNUMBER(D387),INDEX(Scorecard!$D$14:$D$17,SUMPRODUCT(--(Scorecard!$G$14:$G$16&lt;D387))+1),Scorecard!$D$18)</f>
        <v>-0.361970872710667</v>
      </c>
      <c r="AA387" s="0" t="n">
        <f aca="false">IF(ISNUMBER(E387),INDEX(Scorecard!$D$19:$D$26,SUMPRODUCT(--(Scorecard!$G$19:$G$25&lt;E387))+1),Scorecard!$D$27)</f>
        <v>-0.0341578513653732</v>
      </c>
      <c r="AB387" s="0" t="n">
        <f aca="false">IF(ISNUMBER(F387),INDEX(Scorecard!$D$28:$D$35,SUMPRODUCT(--(Scorecard!$G$28:$G$34&lt;F387))+1),Scorecard!$D$36)</f>
        <v>0.349218150643304</v>
      </c>
      <c r="AC387" s="0" t="n">
        <f aca="false">IF(ISNUMBER(H387),INDEX(Scorecard!$D$37:$D$44,SUMPRODUCT(--(Scorecard!$G$37:$G$43&lt;H387))+1),Scorecard!$D$45)</f>
        <v>-0.569454719285959</v>
      </c>
      <c r="AD387" s="0" t="n">
        <f aca="false">IF(ISNUMBER(I387),INDEX(Scorecard!$D$46:$D$52,SUMPRODUCT(--(Scorecard!$G$46:$G$51&lt;I387))+1),Scorecard!$D$53)</f>
        <v>0.123869379412532</v>
      </c>
      <c r="AE387" s="0" t="n">
        <f aca="false">IF(ISNUMBER(K387),INDEX(Scorecard!$D$54:$D$61,SUMPRODUCT(--(Scorecard!$G$54:$G$60&lt;K387))+1),Scorecard!$D$62)</f>
        <v>0.214429354789033</v>
      </c>
      <c r="AF387" s="0" t="n">
        <f aca="false">IF(ISNUMBER(L387),INDEX(Scorecard!$D$63:$D$68,SUMPRODUCT(--(Scorecard!$G$63:$G$67&lt;L387))+1),Scorecard!$D$69)</f>
        <v>-0.340582194386522</v>
      </c>
      <c r="AG387" s="0" t="n">
        <f aca="false">Inputs!$B$10+Scorecard!$J$5*Y387+Scorecard!$J$6*Z387+Scorecard!$J$7*AA387+Scorecard!$J$8*AB387+Scorecard!$J$9*AC387+Scorecard!$J$10*AD387+Scorecard!$J$11*AE387+Scorecard!$J$12*AF387</f>
        <v>-4.15959986390477</v>
      </c>
      <c r="AH387" s="0" t="n">
        <f aca="false">MIN(1-Inputs!$B$13,MAX(Inputs!$B$13,1/(1+EXP(-(Inputs!$B$11*AG387+Inputs!$B$12)))))</f>
        <v>0.0143292103714702</v>
      </c>
      <c r="AI387" s="0" t="n">
        <f aca="false">Inputs!$B$9-Inputs!$B$8*AG387</f>
        <v>607.143558119262</v>
      </c>
      <c r="AJ387" s="0" t="n">
        <f aca="false">RANK(AH387,$AH$5:$AH$2004,0)+COUNTIF($AH$4:AH386,AH387)</f>
        <v>620</v>
      </c>
      <c r="AK387" s="0" t="n">
        <f aca="false">IF(AJ387&lt;=Deciles!$B$5*(Deciles!$B$4+1),INT((AJ387-1)/(Deciles!$B$4+1))+1,Deciles!$B$5+INT((AJ387-1-Deciles!$B$5*(Deciles!$B$4+1))/Deciles!$B$4)+1)</f>
        <v>4</v>
      </c>
    </row>
    <row r="388" customFormat="false" ht="15" hidden="false" customHeight="false" outlineLevel="0" collapsed="false">
      <c r="A388" s="0" t="n">
        <v>11017</v>
      </c>
      <c r="B388" s="0" t="s">
        <v>145</v>
      </c>
      <c r="C388" s="0" t="n">
        <v>715</v>
      </c>
      <c r="D388" s="0" t="n">
        <v>89.5413360595703</v>
      </c>
      <c r="E388" s="0" t="n">
        <v>77.8899078369141</v>
      </c>
      <c r="F388" s="0" t="n">
        <v>23</v>
      </c>
      <c r="G388" s="0" t="n">
        <v>3.86100006103516</v>
      </c>
      <c r="H388" s="0" t="n">
        <v>0.344333410263062</v>
      </c>
      <c r="I388" s="0" t="n">
        <v>34</v>
      </c>
      <c r="J388" s="0" t="n">
        <v>12.1947231292725</v>
      </c>
      <c r="K388" s="0" t="n">
        <v>4.15833330154419</v>
      </c>
      <c r="L388" s="0" t="n">
        <v>-1.875</v>
      </c>
      <c r="M388" s="0" t="n">
        <v>4.74416494369507</v>
      </c>
      <c r="N388" s="0" t="n">
        <v>0</v>
      </c>
      <c r="O388" s="0" t="n">
        <v>0</v>
      </c>
      <c r="P388" s="0" t="s">
        <v>140</v>
      </c>
      <c r="Q388" s="0" t="s">
        <v>141</v>
      </c>
      <c r="R388" s="0" t="n">
        <v>2</v>
      </c>
      <c r="S388" s="0" t="s">
        <v>147</v>
      </c>
      <c r="T388" s="0" t="n">
        <v>0</v>
      </c>
      <c r="U388" s="0" t="n">
        <v>197743.02</v>
      </c>
      <c r="V388" s="0" t="n">
        <v>0.0111461021006107</v>
      </c>
      <c r="W388" s="0" t="n">
        <v>614.029602050781</v>
      </c>
      <c r="X388" s="0" t="n">
        <v>0.00981512013822794</v>
      </c>
      <c r="Y388" s="0" t="n">
        <f aca="false">IF(ISNUMBER(C388),INDEX(Scorecard!$D$5:$D$12,SUMPRODUCT(--(Scorecard!$G$5:$G$11&lt;C388))+1),Scorecard!$D$13)</f>
        <v>-0.0290424113398221</v>
      </c>
      <c r="Z388" s="0" t="n">
        <f aca="false">IF(ISNUMBER(D388),INDEX(Scorecard!$D$14:$D$17,SUMPRODUCT(--(Scorecard!$G$14:$G$16&lt;D388))+1),Scorecard!$D$18)</f>
        <v>-0.361970872710667</v>
      </c>
      <c r="AA388" s="0" t="n">
        <f aca="false">IF(ISNUMBER(E388),INDEX(Scorecard!$D$19:$D$26,SUMPRODUCT(--(Scorecard!$G$19:$G$25&lt;E388))+1),Scorecard!$D$27)</f>
        <v>-0.0341578513653732</v>
      </c>
      <c r="AB388" s="0" t="n">
        <f aca="false">IF(ISNUMBER(F388),INDEX(Scorecard!$D$28:$D$35,SUMPRODUCT(--(Scorecard!$G$28:$G$34&lt;F388))+1),Scorecard!$D$36)</f>
        <v>0.349218150643304</v>
      </c>
      <c r="AC388" s="0" t="n">
        <f aca="false">IF(ISNUMBER(H388),INDEX(Scorecard!$D$37:$D$44,SUMPRODUCT(--(Scorecard!$G$37:$G$43&lt;H388))+1),Scorecard!$D$45)</f>
        <v>-0.0679520129233634</v>
      </c>
      <c r="AD388" s="0" t="n">
        <f aca="false">IF(ISNUMBER(I388),INDEX(Scorecard!$D$46:$D$52,SUMPRODUCT(--(Scorecard!$G$46:$G$51&lt;I388))+1),Scorecard!$D$53)</f>
        <v>0.123869379412532</v>
      </c>
      <c r="AE388" s="0" t="n">
        <f aca="false">IF(ISNUMBER(K388),INDEX(Scorecard!$D$54:$D$61,SUMPRODUCT(--(Scorecard!$G$54:$G$60&lt;K388))+1),Scorecard!$D$62)</f>
        <v>0.489050497890326</v>
      </c>
      <c r="AF388" s="0" t="n">
        <f aca="false">IF(ISNUMBER(L388),INDEX(Scorecard!$D$63:$D$68,SUMPRODUCT(--(Scorecard!$G$63:$G$67&lt;L388))+1),Scorecard!$D$69)</f>
        <v>-0.340582194386522</v>
      </c>
      <c r="AG388" s="0" t="n">
        <f aca="false">Inputs!$B$10+Scorecard!$J$5*Y388+Scorecard!$J$6*Z388+Scorecard!$J$7*AA388+Scorecard!$J$8*AB388+Scorecard!$J$9*AC388+Scorecard!$J$10*AD388+Scorecard!$J$11*AE388+Scorecard!$J$12*AF388</f>
        <v>-4.39825265644933</v>
      </c>
      <c r="AH388" s="0" t="n">
        <f aca="false">MIN(1-Inputs!$B$13,MAX(Inputs!$B$13,1/(1+EXP(-(Inputs!$B$11*AG388+Inputs!$B$12)))))</f>
        <v>0.0111461018190725</v>
      </c>
      <c r="AI388" s="0" t="n">
        <f aca="false">Inputs!$B$9-Inputs!$B$8*AG388</f>
        <v>614.029622125229</v>
      </c>
      <c r="AJ388" s="0" t="n">
        <f aca="false">RANK(AH388,$AH$5:$AH$2004,0)+COUNTIF($AH$4:AH387,AH388)</f>
        <v>748</v>
      </c>
      <c r="AK388" s="0" t="n">
        <f aca="false">IF(AJ388&lt;=Deciles!$B$5*(Deciles!$B$4+1),INT((AJ388-1)/(Deciles!$B$4+1))+1,Deciles!$B$5+INT((AJ388-1-Deciles!$B$5*(Deciles!$B$4+1))/Deciles!$B$4)+1)</f>
        <v>4</v>
      </c>
    </row>
    <row r="389" customFormat="false" ht="15" hidden="false" customHeight="false" outlineLevel="0" collapsed="false">
      <c r="A389" s="0" t="n">
        <v>11140</v>
      </c>
      <c r="B389" s="0" t="s">
        <v>155</v>
      </c>
      <c r="C389" s="0" t="n">
        <v>744</v>
      </c>
      <c r="D389" s="0" t="n">
        <v>80</v>
      </c>
      <c r="E389" s="0" t="n">
        <v>73.2638168334961</v>
      </c>
      <c r="F389" s="0" t="n">
        <v>21</v>
      </c>
      <c r="G389" s="0" t="n">
        <v>3.20199990272522</v>
      </c>
      <c r="H389" s="0" t="n">
        <v>-2.53133320808411</v>
      </c>
      <c r="I389" s="0" t="n">
        <v>17</v>
      </c>
      <c r="J389" s="0" t="n">
        <v>13.0567588806152</v>
      </c>
      <c r="K389" s="0" t="n">
        <v>4.20833349227905</v>
      </c>
      <c r="L389" s="0" t="n">
        <v>-1.125</v>
      </c>
      <c r="M389" s="0" t="n">
        <v>4.23436260223389</v>
      </c>
      <c r="N389" s="0" t="n">
        <v>0</v>
      </c>
      <c r="O389" s="0" t="n">
        <v>0</v>
      </c>
      <c r="P389" s="0" t="s">
        <v>144</v>
      </c>
      <c r="Q389" s="0" t="s">
        <v>141</v>
      </c>
      <c r="R389" s="0" t="n">
        <v>2</v>
      </c>
      <c r="S389" s="0" t="s">
        <v>148</v>
      </c>
      <c r="T389" s="0" t="n">
        <v>0</v>
      </c>
      <c r="U389" s="0" t="n">
        <v>468250.5</v>
      </c>
      <c r="V389" s="0" t="n">
        <v>0.00355324917472899</v>
      </c>
      <c r="W389" s="0" t="n">
        <v>645.177185058594</v>
      </c>
      <c r="X389" s="0" t="n">
        <v>0.00374177354387939</v>
      </c>
      <c r="Y389" s="0" t="n">
        <f aca="false">IF(ISNUMBER(C389),INDEX(Scorecard!$D$5:$D$12,SUMPRODUCT(--(Scorecard!$G$5:$G$11&lt;C389))+1),Scorecard!$D$13)</f>
        <v>0.488358159108655</v>
      </c>
      <c r="Z389" s="0" t="n">
        <f aca="false">IF(ISNUMBER(D389),INDEX(Scorecard!$D$14:$D$17,SUMPRODUCT(--(Scorecard!$G$14:$G$16&lt;D389))+1),Scorecard!$D$18)</f>
        <v>0.0505355481560174</v>
      </c>
      <c r="AA389" s="0" t="n">
        <f aca="false">IF(ISNUMBER(E389),INDEX(Scorecard!$D$19:$D$26,SUMPRODUCT(--(Scorecard!$G$19:$G$25&lt;E389))+1),Scorecard!$D$27)</f>
        <v>-0.0341578513653732</v>
      </c>
      <c r="AB389" s="0" t="n">
        <f aca="false">IF(ISNUMBER(F389),INDEX(Scorecard!$D$28:$D$35,SUMPRODUCT(--(Scorecard!$G$28:$G$34&lt;F389))+1),Scorecard!$D$36)</f>
        <v>0.624829191519909</v>
      </c>
      <c r="AC389" s="0" t="n">
        <f aca="false">IF(ISNUMBER(H389),INDEX(Scorecard!$D$37:$D$44,SUMPRODUCT(--(Scorecard!$G$37:$G$43&lt;H389))+1),Scorecard!$D$45)</f>
        <v>1.35057635045042</v>
      </c>
      <c r="AD389" s="0" t="n">
        <f aca="false">IF(ISNUMBER(I389),INDEX(Scorecard!$D$46:$D$52,SUMPRODUCT(--(Scorecard!$G$46:$G$51&lt;I389))+1),Scorecard!$D$53)</f>
        <v>-0.114272400683245</v>
      </c>
      <c r="AE389" s="0" t="n">
        <f aca="false">IF(ISNUMBER(K389),INDEX(Scorecard!$D$54:$D$61,SUMPRODUCT(--(Scorecard!$G$54:$G$60&lt;K389))+1),Scorecard!$D$62)</f>
        <v>0.489050497890326</v>
      </c>
      <c r="AF389" s="0" t="n">
        <f aca="false">IF(ISNUMBER(L389),INDEX(Scorecard!$D$63:$D$68,SUMPRODUCT(--(Scorecard!$G$63:$G$67&lt;L389))+1),Scorecard!$D$69)</f>
        <v>-0.340582194386522</v>
      </c>
      <c r="AG389" s="0" t="n">
        <f aca="false">Inputs!$B$10+Scorecard!$J$5*Y389+Scorecard!$J$6*Z389+Scorecard!$J$7*AA389+Scorecard!$J$8*AB389+Scorecard!$J$9*AC389+Scorecard!$J$10*AD389+Scorecard!$J$11*AE389+Scorecard!$J$12*AF389</f>
        <v>-5.47774418878027</v>
      </c>
      <c r="AH389" s="0" t="n">
        <f aca="false">MIN(1-Inputs!$B$13,MAX(Inputs!$B$13,1/(1+EXP(-(Inputs!$B$11*AG389+Inputs!$B$12)))))</f>
        <v>0.00355324927781285</v>
      </c>
      <c r="AI389" s="0" t="n">
        <f aca="false">Inputs!$B$9-Inputs!$B$8*AG389</f>
        <v>645.177163732738</v>
      </c>
      <c r="AJ389" s="0" t="n">
        <f aca="false">RANK(AH389,$AH$5:$AH$2004,0)+COUNTIF($AH$4:AH388,AH389)</f>
        <v>1454</v>
      </c>
      <c r="AK389" s="0" t="n">
        <f aca="false">IF(AJ389&lt;=Deciles!$B$5*(Deciles!$B$4+1),INT((AJ389-1)/(Deciles!$B$4+1))+1,Deciles!$B$5+INT((AJ389-1-Deciles!$B$5*(Deciles!$B$4+1))/Deciles!$B$4)+1)</f>
        <v>8</v>
      </c>
    </row>
    <row r="390" customFormat="false" ht="15" hidden="false" customHeight="false" outlineLevel="0" collapsed="false">
      <c r="A390" s="0" t="n">
        <v>11152</v>
      </c>
      <c r="B390" s="0" t="s">
        <v>152</v>
      </c>
      <c r="C390" s="0" t="n">
        <v>746</v>
      </c>
      <c r="D390" s="0" t="n">
        <v>80</v>
      </c>
      <c r="E390" s="0" t="n">
        <v>68.3982772827148</v>
      </c>
      <c r="F390" s="0" t="n">
        <v>21</v>
      </c>
      <c r="G390" s="0" t="n">
        <v>3.24200010299683</v>
      </c>
      <c r="H390" s="0" t="n">
        <v>-3.1913332939148</v>
      </c>
      <c r="I390" s="0" t="n">
        <v>23</v>
      </c>
      <c r="J390" s="0" t="n">
        <v>12.221565246582</v>
      </c>
      <c r="K390" s="0" t="n">
        <v>4.80000019073486</v>
      </c>
      <c r="L390" s="0" t="n">
        <v>-0.458333015441895</v>
      </c>
      <c r="M390" s="0" t="n">
        <v>6.28858137130737</v>
      </c>
      <c r="N390" s="0" t="n">
        <v>0</v>
      </c>
      <c r="O390" s="0" t="n">
        <v>0</v>
      </c>
      <c r="P390" s="0" t="s">
        <v>144</v>
      </c>
      <c r="Q390" s="0" t="s">
        <v>141</v>
      </c>
      <c r="R390" s="0" t="n">
        <v>2</v>
      </c>
      <c r="S390" s="0" t="s">
        <v>149</v>
      </c>
      <c r="T390" s="0" t="n">
        <v>0</v>
      </c>
      <c r="U390" s="0" t="n">
        <v>203122.67</v>
      </c>
      <c r="V390" s="0" t="n">
        <v>0.00340681057423353</v>
      </c>
      <c r="W390" s="0" t="n">
        <v>646.320190429688</v>
      </c>
      <c r="X390" s="0" t="n">
        <v>0.00384686142206192</v>
      </c>
      <c r="Y390" s="0" t="n">
        <f aca="false">IF(ISNUMBER(C390),INDEX(Scorecard!$D$5:$D$12,SUMPRODUCT(--(Scorecard!$G$5:$G$11&lt;C390))+1),Scorecard!$D$13)</f>
        <v>0.488358159108655</v>
      </c>
      <c r="Z390" s="0" t="n">
        <f aca="false">IF(ISNUMBER(D390),INDEX(Scorecard!$D$14:$D$17,SUMPRODUCT(--(Scorecard!$G$14:$G$16&lt;D390))+1),Scorecard!$D$18)</f>
        <v>0.0505355481560174</v>
      </c>
      <c r="AA390" s="0" t="n">
        <f aca="false">IF(ISNUMBER(E390),INDEX(Scorecard!$D$19:$D$26,SUMPRODUCT(--(Scorecard!$G$19:$G$25&lt;E390))+1),Scorecard!$D$27)</f>
        <v>0.0530843085177338</v>
      </c>
      <c r="AB390" s="0" t="n">
        <f aca="false">IF(ISNUMBER(F390),INDEX(Scorecard!$D$28:$D$35,SUMPRODUCT(--(Scorecard!$G$28:$G$34&lt;F390))+1),Scorecard!$D$36)</f>
        <v>0.624829191519909</v>
      </c>
      <c r="AC390" s="0" t="n">
        <f aca="false">IF(ISNUMBER(H390),INDEX(Scorecard!$D$37:$D$44,SUMPRODUCT(--(Scorecard!$G$37:$G$43&lt;H390))+1),Scorecard!$D$45)</f>
        <v>1.35057635045042</v>
      </c>
      <c r="AD390" s="0" t="n">
        <f aca="false">IF(ISNUMBER(I390),INDEX(Scorecard!$D$46:$D$52,SUMPRODUCT(--(Scorecard!$G$46:$G$51&lt;I390))+1),Scorecard!$D$53)</f>
        <v>-0.048559051279741</v>
      </c>
      <c r="AE390" s="0" t="n">
        <f aca="false">IF(ISNUMBER(K390),INDEX(Scorecard!$D$54:$D$61,SUMPRODUCT(--(Scorecard!$G$54:$G$60&lt;K390))+1),Scorecard!$D$62)</f>
        <v>0.409483001259379</v>
      </c>
      <c r="AF390" s="0" t="n">
        <f aca="false">IF(ISNUMBER(L390),INDEX(Scorecard!$D$63:$D$68,SUMPRODUCT(--(Scorecard!$G$63:$G$67&lt;L390))+1),Scorecard!$D$69)</f>
        <v>0.322484508656054</v>
      </c>
      <c r="AG390" s="0" t="n">
        <f aca="false">Inputs!$B$10+Scorecard!$J$5*Y390+Scorecard!$J$6*Z390+Scorecard!$J$7*AA390+Scorecard!$J$8*AB390+Scorecard!$J$9*AC390+Scorecard!$J$10*AD390+Scorecard!$J$11*AE390+Scorecard!$J$12*AF390</f>
        <v>-5.51735751854118</v>
      </c>
      <c r="AH390" s="0" t="n">
        <f aca="false">MIN(1-Inputs!$B$13,MAX(Inputs!$B$13,1/(1+EXP(-(Inputs!$B$11*AG390+Inputs!$B$12)))))</f>
        <v>0.00340681055711771</v>
      </c>
      <c r="AI390" s="0" t="n">
        <f aca="false">Inputs!$B$9-Inputs!$B$8*AG390</f>
        <v>646.320162820721</v>
      </c>
      <c r="AJ390" s="0" t="n">
        <f aca="false">RANK(AH390,$AH$5:$AH$2004,0)+COUNTIF($AH$4:AH389,AH390)</f>
        <v>1479</v>
      </c>
      <c r="AK390" s="0" t="n">
        <f aca="false">IF(AJ390&lt;=Deciles!$B$5*(Deciles!$B$4+1),INT((AJ390-1)/(Deciles!$B$4+1))+1,Deciles!$B$5+INT((AJ390-1-Deciles!$B$5*(Deciles!$B$4+1))/Deciles!$B$4)+1)</f>
        <v>8</v>
      </c>
    </row>
    <row r="391" customFormat="false" ht="15" hidden="false" customHeight="false" outlineLevel="0" collapsed="false">
      <c r="A391" s="0" t="n">
        <v>11224</v>
      </c>
      <c r="B391" s="0" t="s">
        <v>139</v>
      </c>
      <c r="C391" s="0" t="n">
        <v>644</v>
      </c>
      <c r="D391" s="0" t="n">
        <v>80</v>
      </c>
      <c r="E391" s="0" t="n">
        <v>72.8697357177734</v>
      </c>
      <c r="F391" s="0" t="n">
        <v>21</v>
      </c>
      <c r="G391" s="0" t="n">
        <v>4.43900012969971</v>
      </c>
      <c r="H391" s="0" t="n">
        <v>1.42233347892761</v>
      </c>
      <c r="I391" s="0" t="n">
        <v>27</v>
      </c>
      <c r="J391" s="0" t="n">
        <v>12.617826461792</v>
      </c>
      <c r="K391" s="0" t="n">
        <v>5.73333311080933</v>
      </c>
      <c r="L391" s="0" t="n">
        <v>-3.50000047683716</v>
      </c>
      <c r="M391" s="0" t="n">
        <v>2.59457206726074</v>
      </c>
      <c r="N391" s="0" t="n">
        <v>1</v>
      </c>
      <c r="O391" s="0" t="n">
        <v>1</v>
      </c>
      <c r="P391" s="0" t="s">
        <v>146</v>
      </c>
      <c r="Q391" s="0" t="s">
        <v>141</v>
      </c>
      <c r="R391" s="0" t="n">
        <v>2</v>
      </c>
      <c r="S391" s="0" t="s">
        <v>161</v>
      </c>
      <c r="T391" s="0" t="n">
        <v>0</v>
      </c>
      <c r="U391" s="0" t="n">
        <v>301892.7</v>
      </c>
      <c r="V391" s="0" t="n">
        <v>0.0630076825618744</v>
      </c>
      <c r="W391" s="0" t="n">
        <v>565.691955566406</v>
      </c>
      <c r="X391" s="0" t="n">
        <v>0.630190134048462</v>
      </c>
      <c r="Y391" s="0" t="n">
        <f aca="false">IF(ISNUMBER(C391),INDEX(Scorecard!$D$5:$D$12,SUMPRODUCT(--(Scorecard!$G$5:$G$11&lt;C391))+1),Scorecard!$D$13)</f>
        <v>-1.88220980528339</v>
      </c>
      <c r="Z391" s="0" t="n">
        <f aca="false">IF(ISNUMBER(D391),INDEX(Scorecard!$D$14:$D$17,SUMPRODUCT(--(Scorecard!$G$14:$G$16&lt;D391))+1),Scorecard!$D$18)</f>
        <v>0.0505355481560174</v>
      </c>
      <c r="AA391" s="0" t="n">
        <f aca="false">IF(ISNUMBER(E391),INDEX(Scorecard!$D$19:$D$26,SUMPRODUCT(--(Scorecard!$G$19:$G$25&lt;E391))+1),Scorecard!$D$27)</f>
        <v>-0.0341578513653732</v>
      </c>
      <c r="AB391" s="0" t="n">
        <f aca="false">IF(ISNUMBER(F391),INDEX(Scorecard!$D$28:$D$35,SUMPRODUCT(--(Scorecard!$G$28:$G$34&lt;F391))+1),Scorecard!$D$36)</f>
        <v>0.624829191519909</v>
      </c>
      <c r="AC391" s="0" t="n">
        <f aca="false">IF(ISNUMBER(H391),INDEX(Scorecard!$D$37:$D$44,SUMPRODUCT(--(Scorecard!$G$37:$G$43&lt;H391))+1),Scorecard!$D$45)</f>
        <v>-0.975503570149195</v>
      </c>
      <c r="AD391" s="0" t="n">
        <f aca="false">IF(ISNUMBER(I391),INDEX(Scorecard!$D$46:$D$52,SUMPRODUCT(--(Scorecard!$G$46:$G$51&lt;I391))+1),Scorecard!$D$53)</f>
        <v>0.123869379412532</v>
      </c>
      <c r="AE391" s="0" t="n">
        <f aca="false">IF(ISNUMBER(K391),INDEX(Scorecard!$D$54:$D$61,SUMPRODUCT(--(Scorecard!$G$54:$G$60&lt;K391))+1),Scorecard!$D$62)</f>
        <v>0.0151758992857273</v>
      </c>
      <c r="AF391" s="0" t="n">
        <f aca="false">IF(ISNUMBER(L391),INDEX(Scorecard!$D$63:$D$68,SUMPRODUCT(--(Scorecard!$G$63:$G$67&lt;L391))+1),Scorecard!$D$69)</f>
        <v>-0.340582194386522</v>
      </c>
      <c r="AG391" s="0" t="n">
        <f aca="false">Inputs!$B$10+Scorecard!$J$5*Y391+Scorecard!$J$6*Z391+Scorecard!$J$7*AA391+Scorecard!$J$8*AB391+Scorecard!$J$9*AC391+Scorecard!$J$10*AD391+Scorecard!$J$11*AE391+Scorecard!$J$12*AF391</f>
        <v>-2.72299614902209</v>
      </c>
      <c r="AH391" s="0" t="n">
        <f aca="false">MIN(1-Inputs!$B$13,MAX(Inputs!$B$13,1/(1+EXP(-(Inputs!$B$11*AG391+Inputs!$B$12)))))</f>
        <v>0.0630076824940444</v>
      </c>
      <c r="AI391" s="0" t="n">
        <f aca="false">Inputs!$B$9-Inputs!$B$8*AG391</f>
        <v>565.691937015584</v>
      </c>
      <c r="AJ391" s="0" t="n">
        <f aca="false">RANK(AH391,$AH$5:$AH$2004,0)+COUNTIF($AH$4:AH390,AH391)</f>
        <v>106</v>
      </c>
      <c r="AK391" s="0" t="n">
        <f aca="false">IF(AJ391&lt;=Deciles!$B$5*(Deciles!$B$4+1),INT((AJ391-1)/(Deciles!$B$4+1))+1,Deciles!$B$5+INT((AJ391-1-Deciles!$B$5*(Deciles!$B$4+1))/Deciles!$B$4)+1)</f>
        <v>1</v>
      </c>
    </row>
    <row r="392" customFormat="false" ht="15" hidden="false" customHeight="false" outlineLevel="0" collapsed="false">
      <c r="A392" s="0" t="n">
        <v>11232</v>
      </c>
      <c r="B392" s="0" t="s">
        <v>145</v>
      </c>
      <c r="C392" s="0" t="n">
        <v>763</v>
      </c>
      <c r="D392" s="0" t="n">
        <v>80.2225799560547</v>
      </c>
      <c r="E392" s="0" t="n">
        <v>59.347541809082</v>
      </c>
      <c r="F392" s="0" t="n">
        <v>44</v>
      </c>
      <c r="G392" s="0" t="n">
        <v>4.06899976730347</v>
      </c>
      <c r="H392" s="0" t="n">
        <v>0.552333116531372</v>
      </c>
      <c r="I392" s="0" t="n">
        <v>54</v>
      </c>
      <c r="J392" s="0" t="n">
        <v>12.5656700134277</v>
      </c>
      <c r="K392" s="0" t="n">
        <v>5.25833320617676</v>
      </c>
      <c r="L392" s="0" t="n">
        <v>-1.875</v>
      </c>
      <c r="M392" s="0" t="n">
        <v>6.28858280181885</v>
      </c>
      <c r="N392" s="0" t="n">
        <v>0</v>
      </c>
      <c r="O392" s="0" t="n">
        <v>0</v>
      </c>
      <c r="P392" s="0" t="s">
        <v>140</v>
      </c>
      <c r="Q392" s="0" t="s">
        <v>141</v>
      </c>
      <c r="R392" s="0" t="n">
        <v>2</v>
      </c>
      <c r="S392" s="0" t="s">
        <v>149</v>
      </c>
      <c r="T392" s="0" t="n">
        <v>0</v>
      </c>
      <c r="U392" s="0" t="n">
        <v>286550.38</v>
      </c>
      <c r="V392" s="0" t="n">
        <v>0.00499187596142292</v>
      </c>
      <c r="W392" s="0" t="n">
        <v>635.937622070313</v>
      </c>
      <c r="X392" s="0" t="n">
        <v>0.00443416507914662</v>
      </c>
      <c r="Y392" s="0" t="n">
        <f aca="false">IF(ISNUMBER(C392),INDEX(Scorecard!$D$5:$D$12,SUMPRODUCT(--(Scorecard!$G$5:$G$11&lt;C392))+1),Scorecard!$D$13)</f>
        <v>1.23750384304241</v>
      </c>
      <c r="Z392" s="0" t="n">
        <f aca="false">IF(ISNUMBER(D392),INDEX(Scorecard!$D$14:$D$17,SUMPRODUCT(--(Scorecard!$G$14:$G$16&lt;D392))+1),Scorecard!$D$18)</f>
        <v>0.0505355481560174</v>
      </c>
      <c r="AA392" s="0" t="n">
        <f aca="false">IF(ISNUMBER(E392),INDEX(Scorecard!$D$19:$D$26,SUMPRODUCT(--(Scorecard!$G$19:$G$25&lt;E392))+1),Scorecard!$D$27)</f>
        <v>0.267179331770092</v>
      </c>
      <c r="AB392" s="0" t="n">
        <f aca="false">IF(ISNUMBER(F392),INDEX(Scorecard!$D$28:$D$35,SUMPRODUCT(--(Scorecard!$G$28:$G$34&lt;F392))+1),Scorecard!$D$36)</f>
        <v>-0.309727037437117</v>
      </c>
      <c r="AC392" s="0" t="n">
        <f aca="false">IF(ISNUMBER(H392),INDEX(Scorecard!$D$37:$D$44,SUMPRODUCT(--(Scorecard!$G$37:$G$43&lt;H392))+1),Scorecard!$D$45)</f>
        <v>-0.271229676926091</v>
      </c>
      <c r="AD392" s="0" t="n">
        <f aca="false">IF(ISNUMBER(I392),INDEX(Scorecard!$D$46:$D$52,SUMPRODUCT(--(Scorecard!$G$46:$G$51&lt;I392))+1),Scorecard!$D$53)</f>
        <v>0.818882373006414</v>
      </c>
      <c r="AE392" s="0" t="n">
        <f aca="false">IF(ISNUMBER(K392),INDEX(Scorecard!$D$54:$D$61,SUMPRODUCT(--(Scorecard!$G$54:$G$60&lt;K392))+1),Scorecard!$D$62)</f>
        <v>0.126303549215828</v>
      </c>
      <c r="AF392" s="0" t="n">
        <f aca="false">IF(ISNUMBER(L392),INDEX(Scorecard!$D$63:$D$68,SUMPRODUCT(--(Scorecard!$G$63:$G$67&lt;L392))+1),Scorecard!$D$69)</f>
        <v>-0.340582194386522</v>
      </c>
      <c r="AG392" s="0" t="n">
        <f aca="false">Inputs!$B$10+Scorecard!$J$5*Y392+Scorecard!$J$6*Z392+Scorecard!$J$7*AA392+Scorecard!$J$8*AB392+Scorecard!$J$9*AC392+Scorecard!$J$10*AD392+Scorecard!$J$11*AE392+Scorecard!$J$12*AF392</f>
        <v>-5.15752560902259</v>
      </c>
      <c r="AH392" s="0" t="n">
        <f aca="false">MIN(1-Inputs!$B$13,MAX(Inputs!$B$13,1/(1+EXP(-(Inputs!$B$11*AG392+Inputs!$B$12)))))</f>
        <v>0.00499187584692549</v>
      </c>
      <c r="AI392" s="0" t="n">
        <f aca="false">Inputs!$B$9-Inputs!$B$8*AG392</f>
        <v>635.9376085924</v>
      </c>
      <c r="AJ392" s="0" t="n">
        <f aca="false">RANK(AH392,$AH$5:$AH$2004,0)+COUNTIF($AH$4:AH391,AH392)</f>
        <v>1252</v>
      </c>
      <c r="AK392" s="0" t="n">
        <f aca="false">IF(AJ392&lt;=Deciles!$B$5*(Deciles!$B$4+1),INT((AJ392-1)/(Deciles!$B$4+1))+1,Deciles!$B$5+INT((AJ392-1-Deciles!$B$5*(Deciles!$B$4+1))/Deciles!$B$4)+1)</f>
        <v>7</v>
      </c>
    </row>
    <row r="393" customFormat="false" ht="15" hidden="false" customHeight="false" outlineLevel="0" collapsed="false">
      <c r="A393" s="0" t="n">
        <v>11265</v>
      </c>
      <c r="B393" s="0" t="s">
        <v>145</v>
      </c>
      <c r="C393" s="0" t="n">
        <v>830</v>
      </c>
      <c r="D393" s="0" t="n">
        <v>64.077262878418</v>
      </c>
      <c r="E393" s="0" t="n">
        <v>58.8400993347168</v>
      </c>
      <c r="F393" s="0" t="n">
        <v>44</v>
      </c>
      <c r="G393" s="0" t="n">
        <v>3.56299996376038</v>
      </c>
      <c r="H393" s="0" t="n">
        <v>0.0463333129882813</v>
      </c>
      <c r="I393" s="0" t="n">
        <v>23</v>
      </c>
      <c r="J393" s="0" t="n">
        <v>12.2446804046631</v>
      </c>
      <c r="K393" s="0" t="n">
        <v>4.85833311080933</v>
      </c>
      <c r="L393" s="0" t="n">
        <v>-1.875</v>
      </c>
      <c r="M393" s="0" t="n">
        <v>4.48895072937012</v>
      </c>
      <c r="N393" s="0" t="n">
        <v>0</v>
      </c>
      <c r="O393" s="0" t="n">
        <v>0</v>
      </c>
      <c r="P393" s="0" t="s">
        <v>140</v>
      </c>
      <c r="Q393" s="0" t="s">
        <v>141</v>
      </c>
      <c r="R393" s="0" t="n">
        <v>1</v>
      </c>
      <c r="S393" s="0" t="s">
        <v>161</v>
      </c>
      <c r="T393" s="0" t="n">
        <v>0</v>
      </c>
      <c r="U393" s="0" t="n">
        <v>207872.56</v>
      </c>
      <c r="V393" s="0" t="n">
        <v>0.00192864576820284</v>
      </c>
      <c r="W393" s="0" t="n">
        <v>661.758666992188</v>
      </c>
      <c r="X393" s="0" t="n">
        <v>0.00139470945578069</v>
      </c>
      <c r="Y393" s="0" t="n">
        <f aca="false">IF(ISNUMBER(C393),INDEX(Scorecard!$D$5:$D$12,SUMPRODUCT(--(Scorecard!$G$5:$G$11&lt;C393))+1),Scorecard!$D$13)</f>
        <v>2.19112706886128</v>
      </c>
      <c r="Z393" s="0" t="n">
        <f aca="false">IF(ISNUMBER(D393),INDEX(Scorecard!$D$14:$D$17,SUMPRODUCT(--(Scorecard!$G$14:$G$16&lt;D393))+1),Scorecard!$D$18)</f>
        <v>0.128579646629417</v>
      </c>
      <c r="AA393" s="0" t="n">
        <f aca="false">IF(ISNUMBER(E393),INDEX(Scorecard!$D$19:$D$26,SUMPRODUCT(--(Scorecard!$G$19:$G$25&lt;E393))+1),Scorecard!$D$27)</f>
        <v>0.267179331770092</v>
      </c>
      <c r="AB393" s="0" t="n">
        <f aca="false">IF(ISNUMBER(F393),INDEX(Scorecard!$D$28:$D$35,SUMPRODUCT(--(Scorecard!$G$28:$G$34&lt;F393))+1),Scorecard!$D$36)</f>
        <v>-0.309727037437117</v>
      </c>
      <c r="AC393" s="0" t="n">
        <f aca="false">IF(ISNUMBER(H393),INDEX(Scorecard!$D$37:$D$44,SUMPRODUCT(--(Scorecard!$G$37:$G$43&lt;H393))+1),Scorecard!$D$45)</f>
        <v>0.330501541082344</v>
      </c>
      <c r="AD393" s="0" t="n">
        <f aca="false">IF(ISNUMBER(I393),INDEX(Scorecard!$D$46:$D$52,SUMPRODUCT(--(Scorecard!$G$46:$G$51&lt;I393))+1),Scorecard!$D$53)</f>
        <v>-0.048559051279741</v>
      </c>
      <c r="AE393" s="0" t="n">
        <f aca="false">IF(ISNUMBER(K393),INDEX(Scorecard!$D$54:$D$61,SUMPRODUCT(--(Scorecard!$G$54:$G$60&lt;K393))+1),Scorecard!$D$62)</f>
        <v>0.214429354789033</v>
      </c>
      <c r="AF393" s="0" t="n">
        <f aca="false">IF(ISNUMBER(L393),INDEX(Scorecard!$D$63:$D$68,SUMPRODUCT(--(Scorecard!$G$63:$G$67&lt;L393))+1),Scorecard!$D$69)</f>
        <v>-0.340582194386522</v>
      </c>
      <c r="AG393" s="0" t="n">
        <f aca="false">Inputs!$B$10+Scorecard!$J$5*Y393+Scorecard!$J$6*Z393+Scorecard!$J$7*AA393+Scorecard!$J$8*AB393+Scorecard!$J$9*AC393+Scorecard!$J$10*AD393+Scorecard!$J$11*AE393+Scorecard!$J$12*AF393</f>
        <v>-6.05241559274538</v>
      </c>
      <c r="AH393" s="0" t="n">
        <f aca="false">MIN(1-Inputs!$B$13,MAX(Inputs!$B$13,1/(1+EXP(-(Inputs!$B$11*AG393+Inputs!$B$12)))))</f>
        <v>0.00192864581066255</v>
      </c>
      <c r="AI393" s="0" t="n">
        <f aca="false">Inputs!$B$9-Inputs!$B$8*AG393</f>
        <v>661.758675425562</v>
      </c>
      <c r="AJ393" s="0" t="n">
        <f aca="false">RANK(AH393,$AH$5:$AH$2004,0)+COUNTIF($AH$4:AH392,AH393)</f>
        <v>1703</v>
      </c>
      <c r="AK393" s="0" t="n">
        <f aca="false">IF(AJ393&lt;=Deciles!$B$5*(Deciles!$B$4+1),INT((AJ393-1)/(Deciles!$B$4+1))+1,Deciles!$B$5+INT((AJ393-1-Deciles!$B$5*(Deciles!$B$4+1))/Deciles!$B$4)+1)</f>
        <v>9</v>
      </c>
    </row>
    <row r="394" customFormat="false" ht="15" hidden="false" customHeight="false" outlineLevel="0" collapsed="false">
      <c r="A394" s="0" t="n">
        <v>11271</v>
      </c>
      <c r="B394" s="0" t="s">
        <v>145</v>
      </c>
      <c r="C394" s="0" t="n">
        <v>752</v>
      </c>
      <c r="D394" s="0" t="n">
        <v>81.8071975708008</v>
      </c>
      <c r="E394" s="0" t="n">
        <v>81.4456634521484</v>
      </c>
      <c r="F394" s="0" t="n">
        <v>50</v>
      </c>
      <c r="G394" s="0" t="n">
        <v>3.47099995613098</v>
      </c>
      <c r="H394" s="0" t="n">
        <v>-0.0456666946411133</v>
      </c>
      <c r="I394" s="0" t="n">
        <v>1</v>
      </c>
      <c r="J394" s="0" t="n">
        <v>12.1965484619141</v>
      </c>
      <c r="K394" s="0" t="n">
        <v>4.75833320617676</v>
      </c>
      <c r="L394" s="0" t="n">
        <v>-1.875</v>
      </c>
      <c r="M394" s="0" t="n">
        <v>3.47429394721985</v>
      </c>
      <c r="N394" s="0" t="n">
        <v>0</v>
      </c>
      <c r="O394" s="0" t="n">
        <v>0</v>
      </c>
      <c r="P394" s="0" t="s">
        <v>146</v>
      </c>
      <c r="Q394" s="0" t="s">
        <v>141</v>
      </c>
      <c r="R394" s="0" t="n">
        <v>2</v>
      </c>
      <c r="S394" s="0" t="s">
        <v>159</v>
      </c>
      <c r="T394" s="0" t="n">
        <v>0</v>
      </c>
      <c r="U394" s="0" t="n">
        <v>198104.14</v>
      </c>
      <c r="V394" s="0" t="n">
        <v>0.0103218089789152</v>
      </c>
      <c r="W394" s="0" t="n">
        <v>616.131530761719</v>
      </c>
      <c r="X394" s="0" t="n">
        <v>0.00823379214853048</v>
      </c>
      <c r="Y394" s="0" t="n">
        <f aca="false">IF(ISNUMBER(C394),INDEX(Scorecard!$D$5:$D$12,SUMPRODUCT(--(Scorecard!$G$5:$G$11&lt;C394))+1),Scorecard!$D$13)</f>
        <v>0.733188958177614</v>
      </c>
      <c r="Z394" s="0" t="n">
        <f aca="false">IF(ISNUMBER(D394),INDEX(Scorecard!$D$14:$D$17,SUMPRODUCT(--(Scorecard!$G$14:$G$16&lt;D394))+1),Scorecard!$D$18)</f>
        <v>0.0505355481560174</v>
      </c>
      <c r="AA394" s="0" t="n">
        <f aca="false">IF(ISNUMBER(E394),INDEX(Scorecard!$D$19:$D$26,SUMPRODUCT(--(Scorecard!$G$19:$G$25&lt;E394))+1),Scorecard!$D$27)</f>
        <v>-0.0341578513653732</v>
      </c>
      <c r="AB394" s="0" t="n">
        <f aca="false">IF(ISNUMBER(F394),INDEX(Scorecard!$D$28:$D$35,SUMPRODUCT(--(Scorecard!$G$28:$G$34&lt;F394))+1),Scorecard!$D$36)</f>
        <v>-0.400689107298307</v>
      </c>
      <c r="AC394" s="0" t="n">
        <f aca="false">IF(ISNUMBER(H394),INDEX(Scorecard!$D$37:$D$44,SUMPRODUCT(--(Scorecard!$G$37:$G$43&lt;H394))+1),Scorecard!$D$45)</f>
        <v>0.330501541082344</v>
      </c>
      <c r="AD394" s="0" t="n">
        <f aca="false">IF(ISNUMBER(I394),INDEX(Scorecard!$D$46:$D$52,SUMPRODUCT(--(Scorecard!$G$46:$G$51&lt;I394))+1),Scorecard!$D$53)</f>
        <v>-0.161534840507194</v>
      </c>
      <c r="AE394" s="0" t="n">
        <f aca="false">IF(ISNUMBER(K394),INDEX(Scorecard!$D$54:$D$61,SUMPRODUCT(--(Scorecard!$G$54:$G$60&lt;K394))+1),Scorecard!$D$62)</f>
        <v>0.409483001259379</v>
      </c>
      <c r="AF394" s="0" t="n">
        <f aca="false">IF(ISNUMBER(L394),INDEX(Scorecard!$D$63:$D$68,SUMPRODUCT(--(Scorecard!$G$63:$G$67&lt;L394))+1),Scorecard!$D$69)</f>
        <v>-0.340582194386522</v>
      </c>
      <c r="AG394" s="0" t="n">
        <f aca="false">Inputs!$B$10+Scorecard!$J$5*Y394+Scorecard!$J$6*Z394+Scorecard!$J$7*AA394+Scorecard!$J$8*AB394+Scorecard!$J$9*AC394+Scorecard!$J$10*AD394+Scorecard!$J$11*AE394+Scorecard!$J$12*AF394</f>
        <v>-4.47109948517848</v>
      </c>
      <c r="AH394" s="0" t="n">
        <f aca="false">MIN(1-Inputs!$B$13,MAX(Inputs!$B$13,1/(1+EXP(-(Inputs!$B$11*AG394+Inputs!$B$12)))))</f>
        <v>0.0103218086000124</v>
      </c>
      <c r="AI394" s="0" t="n">
        <f aca="false">Inputs!$B$9-Inputs!$B$8*AG394</f>
        <v>616.131537296269</v>
      </c>
      <c r="AJ394" s="0" t="n">
        <f aca="false">RANK(AH394,$AH$5:$AH$2004,0)+COUNTIF($AH$4:AH393,AH394)</f>
        <v>793</v>
      </c>
      <c r="AK394" s="0" t="n">
        <f aca="false">IF(AJ394&lt;=Deciles!$B$5*(Deciles!$B$4+1),INT((AJ394-1)/(Deciles!$B$4+1))+1,Deciles!$B$5+INT((AJ394-1-Deciles!$B$5*(Deciles!$B$4+1))/Deciles!$B$4)+1)</f>
        <v>4</v>
      </c>
    </row>
    <row r="395" customFormat="false" ht="15" hidden="false" customHeight="false" outlineLevel="0" collapsed="false">
      <c r="A395" s="0" t="n">
        <v>11293</v>
      </c>
      <c r="B395" s="0" t="s">
        <v>143</v>
      </c>
      <c r="C395" s="0" t="n">
        <v>707</v>
      </c>
      <c r="D395" s="0" t="n">
        <v>74.4387893676758</v>
      </c>
      <c r="E395" s="0" t="n">
        <v>70.5462265014648</v>
      </c>
      <c r="F395" s="0" t="n">
        <v>26</v>
      </c>
      <c r="G395" s="0" t="n">
        <v>3.88899993896484</v>
      </c>
      <c r="H395" s="0" t="n">
        <v>0.655666589736939</v>
      </c>
      <c r="I395" s="0" t="n">
        <v>15</v>
      </c>
      <c r="J395" s="0" t="n">
        <v>11.7561740875244</v>
      </c>
      <c r="K395" s="0" t="n">
        <v>8.93333339691162</v>
      </c>
      <c r="L395" s="0" t="n">
        <v>5.07179498672485</v>
      </c>
      <c r="M395" s="0" t="n">
        <v>1.95005702972412</v>
      </c>
      <c r="N395" s="0" t="n">
        <v>0</v>
      </c>
      <c r="O395" s="0" t="n">
        <v>0</v>
      </c>
      <c r="P395" s="0" t="s">
        <v>144</v>
      </c>
      <c r="Q395" s="0" t="s">
        <v>141</v>
      </c>
      <c r="R395" s="0" t="n">
        <v>2</v>
      </c>
      <c r="S395" s="0" t="s">
        <v>142</v>
      </c>
      <c r="T395" s="0" t="n">
        <v>0</v>
      </c>
      <c r="U395" s="0" t="n">
        <v>127538.6</v>
      </c>
      <c r="V395" s="0" t="n">
        <v>0.0383733585476875</v>
      </c>
      <c r="W395" s="0" t="n">
        <v>579.815246582031</v>
      </c>
      <c r="X395" s="0" t="n">
        <v>0.0322971343994141</v>
      </c>
      <c r="Y395" s="0" t="n">
        <f aca="false">IF(ISNUMBER(C395),INDEX(Scorecard!$D$5:$D$12,SUMPRODUCT(--(Scorecard!$G$5:$G$11&lt;C395))+1),Scorecard!$D$13)</f>
        <v>-0.513000642971656</v>
      </c>
      <c r="Z395" s="0" t="n">
        <f aca="false">IF(ISNUMBER(D395),INDEX(Scorecard!$D$14:$D$17,SUMPRODUCT(--(Scorecard!$G$14:$G$16&lt;D395))+1),Scorecard!$D$18)</f>
        <v>0.128579646629417</v>
      </c>
      <c r="AA395" s="0" t="n">
        <f aca="false">IF(ISNUMBER(E395),INDEX(Scorecard!$D$19:$D$26,SUMPRODUCT(--(Scorecard!$G$19:$G$25&lt;E395))+1),Scorecard!$D$27)</f>
        <v>0.0530843085177338</v>
      </c>
      <c r="AB395" s="0" t="n">
        <f aca="false">IF(ISNUMBER(F395),INDEX(Scorecard!$D$28:$D$35,SUMPRODUCT(--(Scorecard!$G$28:$G$34&lt;F395))+1),Scorecard!$D$36)</f>
        <v>0.165097008946478</v>
      </c>
      <c r="AC395" s="0" t="n">
        <f aca="false">IF(ISNUMBER(H395),INDEX(Scorecard!$D$37:$D$44,SUMPRODUCT(--(Scorecard!$G$37:$G$43&lt;H395))+1),Scorecard!$D$45)</f>
        <v>-0.569454719285959</v>
      </c>
      <c r="AD395" s="0" t="n">
        <f aca="false">IF(ISNUMBER(I395),INDEX(Scorecard!$D$46:$D$52,SUMPRODUCT(--(Scorecard!$G$46:$G$51&lt;I395))+1),Scorecard!$D$53)</f>
        <v>-0.114272400683245</v>
      </c>
      <c r="AE395" s="0" t="n">
        <f aca="false">IF(ISNUMBER(K395),INDEX(Scorecard!$D$54:$D$61,SUMPRODUCT(--(Scorecard!$G$54:$G$60&lt;K395))+1),Scorecard!$D$62)</f>
        <v>-0.541917179454542</v>
      </c>
      <c r="AF395" s="0" t="n">
        <f aca="false">IF(ISNUMBER(L395),INDEX(Scorecard!$D$63:$D$68,SUMPRODUCT(--(Scorecard!$G$63:$G$67&lt;L395))+1),Scorecard!$D$69)</f>
        <v>0.322484508656054</v>
      </c>
      <c r="AG395" s="0" t="n">
        <f aca="false">Inputs!$B$10+Scorecard!$J$5*Y395+Scorecard!$J$6*Z395+Scorecard!$J$7*AA395+Scorecard!$J$8*AB395+Scorecard!$J$9*AC395+Scorecard!$J$10*AD395+Scorecard!$J$11*AE395+Scorecard!$J$12*AF395</f>
        <v>-3.21247232112817</v>
      </c>
      <c r="AH395" s="0" t="n">
        <f aca="false">MIN(1-Inputs!$B$13,MAX(Inputs!$B$13,1/(1+EXP(-(Inputs!$B$11*AG395+Inputs!$B$12)))))</f>
        <v>0.0383733594766875</v>
      </c>
      <c r="AI395" s="0" t="n">
        <f aca="false">Inputs!$B$9-Inputs!$B$8*AG395</f>
        <v>579.815233938199</v>
      </c>
      <c r="AJ395" s="0" t="n">
        <f aca="false">RANK(AH395,$AH$5:$AH$2004,0)+COUNTIF($AH$4:AH394,AH395)</f>
        <v>222</v>
      </c>
      <c r="AK395" s="0" t="n">
        <f aca="false">IF(AJ395&lt;=Deciles!$B$5*(Deciles!$B$4+1),INT((AJ395-1)/(Deciles!$B$4+1))+1,Deciles!$B$5+INT((AJ395-1-Deciles!$B$5*(Deciles!$B$4+1))/Deciles!$B$4)+1)</f>
        <v>2</v>
      </c>
    </row>
    <row r="396" customFormat="false" ht="15" hidden="false" customHeight="false" outlineLevel="0" collapsed="false">
      <c r="A396" s="0" t="n">
        <v>11404</v>
      </c>
      <c r="B396" s="0" t="s">
        <v>143</v>
      </c>
      <c r="C396" s="0" t="n">
        <v>801</v>
      </c>
      <c r="D396" s="0" t="n">
        <v>80</v>
      </c>
      <c r="E396" s="0" t="n">
        <v>57.796199798584</v>
      </c>
      <c r="F396" s="0" t="n">
        <v>23</v>
      </c>
      <c r="G396" s="0" t="n">
        <v>3.8529999256134</v>
      </c>
      <c r="H396" s="0" t="n">
        <v>0.619666576385498</v>
      </c>
      <c r="I396" s="0" t="n">
        <v>52</v>
      </c>
      <c r="J396" s="0" t="n">
        <v>12.8444328308106</v>
      </c>
      <c r="K396" s="0" t="n">
        <v>9.23333358764648</v>
      </c>
      <c r="L396" s="0" t="n">
        <v>5.07179498672485</v>
      </c>
      <c r="M396" s="0" t="n">
        <v>2.67803835868835</v>
      </c>
      <c r="N396" s="0" t="n">
        <v>0</v>
      </c>
      <c r="O396" s="0" t="n">
        <v>0</v>
      </c>
      <c r="P396" s="0" t="s">
        <v>140</v>
      </c>
      <c r="Q396" s="0" t="s">
        <v>141</v>
      </c>
      <c r="R396" s="0" t="n">
        <v>1</v>
      </c>
      <c r="S396" s="0" t="s">
        <v>151</v>
      </c>
      <c r="T396" s="0" t="n">
        <v>0</v>
      </c>
      <c r="U396" s="0" t="n">
        <v>378674.78</v>
      </c>
      <c r="V396" s="0" t="n">
        <v>0.00139143550768495</v>
      </c>
      <c r="W396" s="0" t="n">
        <v>670.609191894531</v>
      </c>
      <c r="X396" s="0" t="n">
        <v>0.00119235517922789</v>
      </c>
      <c r="Y396" s="0" t="n">
        <f aca="false">IF(ISNUMBER(C396),INDEX(Scorecard!$D$5:$D$12,SUMPRODUCT(--(Scorecard!$G$5:$G$11&lt;C396))+1),Scorecard!$D$13)</f>
        <v>2.19112706886128</v>
      </c>
      <c r="Z396" s="0" t="n">
        <f aca="false">IF(ISNUMBER(D396),INDEX(Scorecard!$D$14:$D$17,SUMPRODUCT(--(Scorecard!$G$14:$G$16&lt;D396))+1),Scorecard!$D$18)</f>
        <v>0.0505355481560174</v>
      </c>
      <c r="AA396" s="0" t="n">
        <f aca="false">IF(ISNUMBER(E396),INDEX(Scorecard!$D$19:$D$26,SUMPRODUCT(--(Scorecard!$G$19:$G$25&lt;E396))+1),Scorecard!$D$27)</f>
        <v>0.285899340811827</v>
      </c>
      <c r="AB396" s="0" t="n">
        <f aca="false">IF(ISNUMBER(F396),INDEX(Scorecard!$D$28:$D$35,SUMPRODUCT(--(Scorecard!$G$28:$G$34&lt;F396))+1),Scorecard!$D$36)</f>
        <v>0.349218150643304</v>
      </c>
      <c r="AC396" s="0" t="n">
        <f aca="false">IF(ISNUMBER(H396),INDEX(Scorecard!$D$37:$D$44,SUMPRODUCT(--(Scorecard!$G$37:$G$43&lt;H396))+1),Scorecard!$D$45)</f>
        <v>-0.271229676926091</v>
      </c>
      <c r="AD396" s="0" t="n">
        <f aca="false">IF(ISNUMBER(I396),INDEX(Scorecard!$D$46:$D$52,SUMPRODUCT(--(Scorecard!$G$46:$G$51&lt;I396))+1),Scorecard!$D$53)</f>
        <v>0.818882373006414</v>
      </c>
      <c r="AE396" s="0" t="n">
        <f aca="false">IF(ISNUMBER(K396),INDEX(Scorecard!$D$54:$D$61,SUMPRODUCT(--(Scorecard!$G$54:$G$60&lt;K396))+1),Scorecard!$D$62)</f>
        <v>-0.541917179454542</v>
      </c>
      <c r="AF396" s="0" t="n">
        <f aca="false">IF(ISNUMBER(L396),INDEX(Scorecard!$D$63:$D$68,SUMPRODUCT(--(Scorecard!$G$63:$G$67&lt;L396))+1),Scorecard!$D$69)</f>
        <v>0.322484508656054</v>
      </c>
      <c r="AG396" s="0" t="n">
        <f aca="false">Inputs!$B$10+Scorecard!$J$5*Y396+Scorecard!$J$6*Z396+Scorecard!$J$7*AA396+Scorecard!$J$8*AB396+Scorecard!$J$9*AC396+Scorecard!$J$10*AD396+Scorecard!$J$11*AE396+Scorecard!$J$12*AF396</f>
        <v>-6.35915191594913</v>
      </c>
      <c r="AH396" s="0" t="n">
        <f aca="false">MIN(1-Inputs!$B$13,MAX(Inputs!$B$13,1/(1+EXP(-(Inputs!$B$11*AG396+Inputs!$B$12)))))</f>
        <v>0.00139143548469308</v>
      </c>
      <c r="AI396" s="0" t="n">
        <f aca="false">Inputs!$B$9-Inputs!$B$8*AG396</f>
        <v>670.609214872493</v>
      </c>
      <c r="AJ396" s="0" t="n">
        <f aca="false">RANK(AH396,$AH$5:$AH$2004,0)+COUNTIF($AH$4:AH395,AH396)</f>
        <v>1830</v>
      </c>
      <c r="AK396" s="0" t="n">
        <f aca="false">IF(AJ396&lt;=Deciles!$B$5*(Deciles!$B$4+1),INT((AJ396-1)/(Deciles!$B$4+1))+1,Deciles!$B$5+INT((AJ396-1-Deciles!$B$5*(Deciles!$B$4+1))/Deciles!$B$4)+1)</f>
        <v>10</v>
      </c>
    </row>
    <row r="397" customFormat="false" ht="15" hidden="false" customHeight="false" outlineLevel="0" collapsed="false">
      <c r="A397" s="0" t="n">
        <v>11431</v>
      </c>
      <c r="B397" s="0" t="s">
        <v>155</v>
      </c>
      <c r="C397" s="0" t="n">
        <v>713</v>
      </c>
      <c r="D397" s="0" t="n">
        <v>95.0867691040039</v>
      </c>
      <c r="E397" s="0" t="n">
        <v>85.4085845947266</v>
      </c>
      <c r="F397" s="0" t="n">
        <v>42</v>
      </c>
      <c r="G397" s="0" t="n">
        <v>3.31299996376038</v>
      </c>
      <c r="H397" s="0" t="n">
        <v>-2.42033314704895</v>
      </c>
      <c r="I397" s="0" t="n">
        <v>20</v>
      </c>
      <c r="J397" s="0" t="n">
        <v>12.4516534805298</v>
      </c>
      <c r="K397" s="0" t="n">
        <v>4.30833339691162</v>
      </c>
      <c r="L397" s="0" t="n">
        <v>-1.125</v>
      </c>
      <c r="M397" s="0" t="n">
        <v>4.74416542053223</v>
      </c>
      <c r="N397" s="0" t="n">
        <v>0</v>
      </c>
      <c r="O397" s="0" t="n">
        <v>0</v>
      </c>
      <c r="P397" s="0" t="s">
        <v>140</v>
      </c>
      <c r="Q397" s="0" t="s">
        <v>141</v>
      </c>
      <c r="R397" s="0" t="n">
        <v>2</v>
      </c>
      <c r="S397" s="0" t="s">
        <v>142</v>
      </c>
      <c r="T397" s="0" t="n">
        <v>0</v>
      </c>
      <c r="U397" s="0" t="n">
        <v>255672.62</v>
      </c>
      <c r="V397" s="0" t="n">
        <v>0.0432411283254623</v>
      </c>
      <c r="W397" s="0" t="n">
        <v>576.445617675781</v>
      </c>
      <c r="X397" s="0" t="n">
        <v>0.0345374457538128</v>
      </c>
      <c r="Y397" s="0" t="n">
        <f aca="false">IF(ISNUMBER(C397),INDEX(Scorecard!$D$5:$D$12,SUMPRODUCT(--(Scorecard!$G$5:$G$11&lt;C397))+1),Scorecard!$D$13)</f>
        <v>-0.513000642971656</v>
      </c>
      <c r="Z397" s="0" t="n">
        <f aca="false">IF(ISNUMBER(D397),INDEX(Scorecard!$D$14:$D$17,SUMPRODUCT(--(Scorecard!$G$14:$G$16&lt;D397))+1),Scorecard!$D$18)</f>
        <v>-0.361970872710667</v>
      </c>
      <c r="AA397" s="0" t="n">
        <f aca="false">IF(ISNUMBER(E397),INDEX(Scorecard!$D$19:$D$26,SUMPRODUCT(--(Scorecard!$G$19:$G$25&lt;E397))+1),Scorecard!$D$27)</f>
        <v>-0.219855970853228</v>
      </c>
      <c r="AB397" s="0" t="n">
        <f aca="false">IF(ISNUMBER(F397),INDEX(Scorecard!$D$28:$D$35,SUMPRODUCT(--(Scorecard!$G$28:$G$34&lt;F397))+1),Scorecard!$D$36)</f>
        <v>-0.309727037437117</v>
      </c>
      <c r="AC397" s="0" t="n">
        <f aca="false">IF(ISNUMBER(H397),INDEX(Scorecard!$D$37:$D$44,SUMPRODUCT(--(Scorecard!$G$37:$G$43&lt;H397))+1),Scorecard!$D$45)</f>
        <v>1.35057635045042</v>
      </c>
      <c r="AD397" s="0" t="n">
        <f aca="false">IF(ISNUMBER(I397),INDEX(Scorecard!$D$46:$D$52,SUMPRODUCT(--(Scorecard!$G$46:$G$51&lt;I397))+1),Scorecard!$D$53)</f>
        <v>-0.108777051091409</v>
      </c>
      <c r="AE397" s="0" t="n">
        <f aca="false">IF(ISNUMBER(K397),INDEX(Scorecard!$D$54:$D$61,SUMPRODUCT(--(Scorecard!$G$54:$G$60&lt;K397))+1),Scorecard!$D$62)</f>
        <v>0.489050497890326</v>
      </c>
      <c r="AF397" s="0" t="n">
        <f aca="false">IF(ISNUMBER(L397),INDEX(Scorecard!$D$63:$D$68,SUMPRODUCT(--(Scorecard!$G$63:$G$67&lt;L397))+1),Scorecard!$D$69)</f>
        <v>-0.340582194386522</v>
      </c>
      <c r="AG397" s="0" t="n">
        <f aca="false">Inputs!$B$10+Scorecard!$J$5*Y397+Scorecard!$J$6*Z397+Scorecard!$J$7*AA397+Scorecard!$J$8*AB397+Scorecard!$J$9*AC397+Scorecard!$J$10*AD397+Scorecard!$J$11*AE397+Scorecard!$J$12*AF397</f>
        <v>-3.09569133193231</v>
      </c>
      <c r="AH397" s="0" t="n">
        <f aca="false">MIN(1-Inputs!$B$13,MAX(Inputs!$B$13,1/(1+EXP(-(Inputs!$B$11*AG397+Inputs!$B$12)))))</f>
        <v>0.0432411288806822</v>
      </c>
      <c r="AI397" s="0" t="n">
        <f aca="false">Inputs!$B$9-Inputs!$B$8*AG397</f>
        <v>576.445646858539</v>
      </c>
      <c r="AJ397" s="0" t="n">
        <f aca="false">RANK(AH397,$AH$5:$AH$2004,0)+COUNTIF($AH$4:AH396,AH397)</f>
        <v>185</v>
      </c>
      <c r="AK397" s="0" t="n">
        <f aca="false">IF(AJ397&lt;=Deciles!$B$5*(Deciles!$B$4+1),INT((AJ397-1)/(Deciles!$B$4+1))+1,Deciles!$B$5+INT((AJ397-1-Deciles!$B$5*(Deciles!$B$4+1))/Deciles!$B$4)+1)</f>
        <v>1</v>
      </c>
    </row>
    <row r="398" customFormat="false" ht="15" hidden="false" customHeight="false" outlineLevel="0" collapsed="false">
      <c r="A398" s="0" t="n">
        <v>11438</v>
      </c>
      <c r="B398" s="0" t="s">
        <v>152</v>
      </c>
      <c r="C398" s="0" t="n">
        <v>830</v>
      </c>
      <c r="D398" s="0" t="n">
        <v>80</v>
      </c>
      <c r="E398" s="0" t="n">
        <v>67.7308578491211</v>
      </c>
      <c r="F398" s="0" t="n">
        <v>41</v>
      </c>
      <c r="G398" s="0" t="n">
        <v>3.42300009727478</v>
      </c>
      <c r="H398" s="0" t="n">
        <v>-3.01033329963684</v>
      </c>
      <c r="I398" s="0" t="n">
        <v>38</v>
      </c>
      <c r="J398" s="0" t="n">
        <v>12.29771900177</v>
      </c>
      <c r="K398" s="0" t="n">
        <v>3.70000004768372</v>
      </c>
      <c r="L398" s="0" t="n">
        <v>-0.458333253860474</v>
      </c>
      <c r="M398" s="0" t="n">
        <v>4.74415826797485</v>
      </c>
      <c r="N398" s="0" t="n">
        <v>0</v>
      </c>
      <c r="O398" s="0" t="n">
        <v>0</v>
      </c>
      <c r="P398" s="0" t="s">
        <v>144</v>
      </c>
      <c r="Q398" s="0" t="s">
        <v>141</v>
      </c>
      <c r="R398" s="0" t="n">
        <v>2</v>
      </c>
      <c r="S398" s="0" t="s">
        <v>147</v>
      </c>
      <c r="T398" s="0" t="n">
        <v>0</v>
      </c>
      <c r="U398" s="0" t="n">
        <v>219195.36</v>
      </c>
      <c r="V398" s="0" t="n">
        <v>0.00111607916187495</v>
      </c>
      <c r="W398" s="0" t="n">
        <v>676.584716796875</v>
      </c>
      <c r="X398" s="0" t="n">
        <v>0.000907325535081327</v>
      </c>
      <c r="Y398" s="0" t="n">
        <f aca="false">IF(ISNUMBER(C398),INDEX(Scorecard!$D$5:$D$12,SUMPRODUCT(--(Scorecard!$G$5:$G$11&lt;C398))+1),Scorecard!$D$13)</f>
        <v>2.19112706886128</v>
      </c>
      <c r="Z398" s="0" t="n">
        <f aca="false">IF(ISNUMBER(D398),INDEX(Scorecard!$D$14:$D$17,SUMPRODUCT(--(Scorecard!$G$14:$G$16&lt;D398))+1),Scorecard!$D$18)</f>
        <v>0.0505355481560174</v>
      </c>
      <c r="AA398" s="0" t="n">
        <f aca="false">IF(ISNUMBER(E398),INDEX(Scorecard!$D$19:$D$26,SUMPRODUCT(--(Scorecard!$G$19:$G$25&lt;E398))+1),Scorecard!$D$27)</f>
        <v>0.0530843085177338</v>
      </c>
      <c r="AB398" s="0" t="n">
        <f aca="false">IF(ISNUMBER(F398),INDEX(Scorecard!$D$28:$D$35,SUMPRODUCT(--(Scorecard!$G$28:$G$34&lt;F398))+1),Scorecard!$D$36)</f>
        <v>-0.132616866359722</v>
      </c>
      <c r="AC398" s="0" t="n">
        <f aca="false">IF(ISNUMBER(H398),INDEX(Scorecard!$D$37:$D$44,SUMPRODUCT(--(Scorecard!$G$37:$G$43&lt;H398))+1),Scorecard!$D$45)</f>
        <v>1.35057635045042</v>
      </c>
      <c r="AD398" s="0" t="n">
        <f aca="false">IF(ISNUMBER(I398),INDEX(Scorecard!$D$46:$D$52,SUMPRODUCT(--(Scorecard!$G$46:$G$51&lt;I398))+1),Scorecard!$D$53)</f>
        <v>0.569875412099532</v>
      </c>
      <c r="AE398" s="0" t="n">
        <f aca="false">IF(ISNUMBER(K398),INDEX(Scorecard!$D$54:$D$61,SUMPRODUCT(--(Scorecard!$G$54:$G$60&lt;K398))+1),Scorecard!$D$62)</f>
        <v>0.489050497890326</v>
      </c>
      <c r="AF398" s="0" t="n">
        <f aca="false">IF(ISNUMBER(L398),INDEX(Scorecard!$D$63:$D$68,SUMPRODUCT(--(Scorecard!$G$63:$G$67&lt;L398))+1),Scorecard!$D$69)</f>
        <v>0.322484508656054</v>
      </c>
      <c r="AG398" s="0" t="n">
        <f aca="false">Inputs!$B$10+Scorecard!$J$5*Y398+Scorecard!$J$6*Z398+Scorecard!$J$7*AA398+Scorecard!$J$8*AB398+Scorecard!$J$9*AC398+Scorecard!$J$10*AD398+Scorecard!$J$11*AE398+Scorecard!$J$12*AF398</f>
        <v>-6.56624687355209</v>
      </c>
      <c r="AH398" s="0" t="n">
        <f aca="false">MIN(1-Inputs!$B$13,MAX(Inputs!$B$13,1/(1+EXP(-(Inputs!$B$11*AG398+Inputs!$B$12)))))</f>
        <v>0.00111607921951446</v>
      </c>
      <c r="AI398" s="0" t="n">
        <f aca="false">Inputs!$B$9-Inputs!$B$8*AG398</f>
        <v>676.584712239031</v>
      </c>
      <c r="AJ398" s="0" t="n">
        <f aca="false">RANK(AH398,$AH$5:$AH$2004,0)+COUNTIF($AH$4:AH397,AH398)</f>
        <v>1877</v>
      </c>
      <c r="AK398" s="0" t="n">
        <f aca="false">IF(AJ398&lt;=Deciles!$B$5*(Deciles!$B$4+1),INT((AJ398-1)/(Deciles!$B$4+1))+1,Deciles!$B$5+INT((AJ398-1-Deciles!$B$5*(Deciles!$B$4+1))/Deciles!$B$4)+1)</f>
        <v>10</v>
      </c>
    </row>
    <row r="399" customFormat="false" ht="15" hidden="false" customHeight="false" outlineLevel="0" collapsed="false">
      <c r="A399" s="0" t="n">
        <v>11443</v>
      </c>
      <c r="B399" s="0" t="s">
        <v>157</v>
      </c>
      <c r="C399" s="0" t="n">
        <v>781</v>
      </c>
      <c r="D399" s="0" t="n">
        <v>87.6984634399414</v>
      </c>
      <c r="E399" s="0" t="n">
        <v>87.10595703125</v>
      </c>
      <c r="F399" s="0" t="n">
        <v>40</v>
      </c>
      <c r="G399" s="0" t="n">
        <v>3.95000004768372</v>
      </c>
      <c r="H399" s="0" t="n">
        <v>0.0666666030883789</v>
      </c>
      <c r="I399" s="0" t="n">
        <v>2</v>
      </c>
      <c r="J399" s="0" t="n">
        <v>11.7732191085815</v>
      </c>
      <c r="K399" s="0" t="n">
        <v>3.72307682037354</v>
      </c>
      <c r="L399" s="0" t="n">
        <v>-0.276923179626465</v>
      </c>
      <c r="M399" s="0" t="n">
        <v>4.3403639793396</v>
      </c>
      <c r="N399" s="0" t="n">
        <v>0</v>
      </c>
      <c r="O399" s="0" t="n">
        <v>0</v>
      </c>
      <c r="P399" s="0" t="s">
        <v>146</v>
      </c>
      <c r="Q399" s="0" t="s">
        <v>141</v>
      </c>
      <c r="R399" s="0" t="n">
        <v>2</v>
      </c>
      <c r="S399" s="0" t="s">
        <v>142</v>
      </c>
      <c r="T399" s="0" t="n">
        <v>0</v>
      </c>
      <c r="U399" s="0" t="n">
        <v>129731.09</v>
      </c>
      <c r="V399" s="0" t="n">
        <v>0.00708061177283526</v>
      </c>
      <c r="W399" s="0" t="n">
        <v>626.420471191406</v>
      </c>
      <c r="X399" s="0" t="n">
        <v>0.00934917666018009</v>
      </c>
      <c r="Y399" s="0" t="n">
        <f aca="false">IF(ISNUMBER(C399),INDEX(Scorecard!$D$5:$D$12,SUMPRODUCT(--(Scorecard!$G$5:$G$11&lt;C399))+1),Scorecard!$D$13)</f>
        <v>1.23750384304241</v>
      </c>
      <c r="Z399" s="0" t="n">
        <f aca="false">IF(ISNUMBER(D399),INDEX(Scorecard!$D$14:$D$17,SUMPRODUCT(--(Scorecard!$G$14:$G$16&lt;D399))+1),Scorecard!$D$18)</f>
        <v>-0.361970872710667</v>
      </c>
      <c r="AA399" s="0" t="n">
        <f aca="false">IF(ISNUMBER(E399),INDEX(Scorecard!$D$19:$D$26,SUMPRODUCT(--(Scorecard!$G$19:$G$25&lt;E399))+1),Scorecard!$D$27)</f>
        <v>-0.820992370602782</v>
      </c>
      <c r="AB399" s="0" t="n">
        <f aca="false">IF(ISNUMBER(F399),INDEX(Scorecard!$D$28:$D$35,SUMPRODUCT(--(Scorecard!$G$28:$G$34&lt;F399))+1),Scorecard!$D$36)</f>
        <v>-0.132616866359722</v>
      </c>
      <c r="AC399" s="0" t="n">
        <f aca="false">IF(ISNUMBER(H399),INDEX(Scorecard!$D$37:$D$44,SUMPRODUCT(--(Scorecard!$G$37:$G$43&lt;H399))+1),Scorecard!$D$45)</f>
        <v>0.330501541082344</v>
      </c>
      <c r="AD399" s="0" t="n">
        <f aca="false">IF(ISNUMBER(I399),INDEX(Scorecard!$D$46:$D$52,SUMPRODUCT(--(Scorecard!$G$46:$G$51&lt;I399))+1),Scorecard!$D$53)</f>
        <v>-0.161534840507194</v>
      </c>
      <c r="AE399" s="0" t="n">
        <f aca="false">IF(ISNUMBER(K399),INDEX(Scorecard!$D$54:$D$61,SUMPRODUCT(--(Scorecard!$G$54:$G$60&lt;K399))+1),Scorecard!$D$62)</f>
        <v>0.489050497890326</v>
      </c>
      <c r="AF399" s="0" t="n">
        <f aca="false">IF(ISNUMBER(L399),INDEX(Scorecard!$D$63:$D$68,SUMPRODUCT(--(Scorecard!$G$63:$G$67&lt;L399))+1),Scorecard!$D$69)</f>
        <v>0.322484508656054</v>
      </c>
      <c r="AG399" s="0" t="n">
        <f aca="false">Inputs!$B$10+Scorecard!$J$5*Y399+Scorecard!$J$6*Z399+Scorecard!$J$7*AA399+Scorecard!$J$8*AB399+Scorecard!$J$9*AC399+Scorecard!$J$10*AD399+Scorecard!$J$11*AE399+Scorecard!$J$12*AF399</f>
        <v>-4.82768730325345</v>
      </c>
      <c r="AH399" s="0" t="n">
        <f aca="false">MIN(1-Inputs!$B$13,MAX(Inputs!$B$13,1/(1+EXP(-(Inputs!$B$11*AG399+Inputs!$B$12)))))</f>
        <v>0.00708061159135205</v>
      </c>
      <c r="AI399" s="0" t="n">
        <f aca="false">Inputs!$B$9-Inputs!$B$8*AG399</f>
        <v>626.420486831833</v>
      </c>
      <c r="AJ399" s="0" t="n">
        <f aca="false">RANK(AH399,$AH$5:$AH$2004,0)+COUNTIF($AH$4:AH398,AH399)</f>
        <v>1047</v>
      </c>
      <c r="AK399" s="0" t="n">
        <f aca="false">IF(AJ399&lt;=Deciles!$B$5*(Deciles!$B$4+1),INT((AJ399-1)/(Deciles!$B$4+1))+1,Deciles!$B$5+INT((AJ399-1-Deciles!$B$5*(Deciles!$B$4+1))/Deciles!$B$4)+1)</f>
        <v>6</v>
      </c>
    </row>
    <row r="400" customFormat="false" ht="15" hidden="false" customHeight="false" outlineLevel="0" collapsed="false">
      <c r="A400" s="0" t="n">
        <v>11498</v>
      </c>
      <c r="B400" s="0" t="s">
        <v>155</v>
      </c>
      <c r="C400" s="0" t="n">
        <v>697</v>
      </c>
      <c r="D400" s="0" t="n">
        <v>80</v>
      </c>
      <c r="E400" s="0" t="n">
        <v>74.8982391357422</v>
      </c>
      <c r="F400" s="0" t="n">
        <v>41</v>
      </c>
      <c r="G400" s="0" t="n">
        <v>3.51999998092651</v>
      </c>
      <c r="H400" s="0" t="n">
        <v>-2.21333312988281</v>
      </c>
      <c r="I400" s="0" t="n">
        <v>13</v>
      </c>
      <c r="J400" s="0" t="n">
        <v>12.2179679870606</v>
      </c>
      <c r="K400" s="0" t="n">
        <v>4.20833349227905</v>
      </c>
      <c r="L400" s="0" t="n">
        <v>-1.125</v>
      </c>
      <c r="M400" s="0" t="n">
        <v>4.23436260223389</v>
      </c>
      <c r="N400" s="0" t="n">
        <v>0</v>
      </c>
      <c r="O400" s="0" t="n">
        <v>0</v>
      </c>
      <c r="P400" s="0" t="s">
        <v>144</v>
      </c>
      <c r="Q400" s="0" t="s">
        <v>141</v>
      </c>
      <c r="R400" s="0" t="n">
        <v>2</v>
      </c>
      <c r="S400" s="0" t="s">
        <v>148</v>
      </c>
      <c r="T400" s="0" t="n">
        <v>0</v>
      </c>
      <c r="U400" s="0" t="n">
        <v>202393.27</v>
      </c>
      <c r="V400" s="0" t="n">
        <v>0.0358092077076435</v>
      </c>
      <c r="W400" s="0" t="n">
        <v>581.759033203125</v>
      </c>
      <c r="X400" s="0" t="n">
        <v>0.0381346382200718</v>
      </c>
      <c r="Y400" s="0" t="n">
        <f aca="false">IF(ISNUMBER(C400),INDEX(Scorecard!$D$5:$D$12,SUMPRODUCT(--(Scorecard!$G$5:$G$11&lt;C400))+1),Scorecard!$D$13)</f>
        <v>-0.869677851527538</v>
      </c>
      <c r="Z400" s="0" t="n">
        <f aca="false">IF(ISNUMBER(D400),INDEX(Scorecard!$D$14:$D$17,SUMPRODUCT(--(Scorecard!$G$14:$G$16&lt;D400))+1),Scorecard!$D$18)</f>
        <v>0.0505355481560174</v>
      </c>
      <c r="AA400" s="0" t="n">
        <f aca="false">IF(ISNUMBER(E400),INDEX(Scorecard!$D$19:$D$26,SUMPRODUCT(--(Scorecard!$G$19:$G$25&lt;E400))+1),Scorecard!$D$27)</f>
        <v>-0.0341578513653732</v>
      </c>
      <c r="AB400" s="0" t="n">
        <f aca="false">IF(ISNUMBER(F400),INDEX(Scorecard!$D$28:$D$35,SUMPRODUCT(--(Scorecard!$G$28:$G$34&lt;F400))+1),Scorecard!$D$36)</f>
        <v>-0.132616866359722</v>
      </c>
      <c r="AC400" s="0" t="n">
        <f aca="false">IF(ISNUMBER(H400),INDEX(Scorecard!$D$37:$D$44,SUMPRODUCT(--(Scorecard!$G$37:$G$43&lt;H400))+1),Scorecard!$D$45)</f>
        <v>1.35057635045042</v>
      </c>
      <c r="AD400" s="0" t="n">
        <f aca="false">IF(ISNUMBER(I400),INDEX(Scorecard!$D$46:$D$52,SUMPRODUCT(--(Scorecard!$G$46:$G$51&lt;I400))+1),Scorecard!$D$53)</f>
        <v>-0.114272400683245</v>
      </c>
      <c r="AE400" s="0" t="n">
        <f aca="false">IF(ISNUMBER(K400),INDEX(Scorecard!$D$54:$D$61,SUMPRODUCT(--(Scorecard!$G$54:$G$60&lt;K400))+1),Scorecard!$D$62)</f>
        <v>0.489050497890326</v>
      </c>
      <c r="AF400" s="0" t="n">
        <f aca="false">IF(ISNUMBER(L400),INDEX(Scorecard!$D$63:$D$68,SUMPRODUCT(--(Scorecard!$G$63:$G$67&lt;L400))+1),Scorecard!$D$69)</f>
        <v>-0.340582194386522</v>
      </c>
      <c r="AG400" s="0" t="n">
        <f aca="false">Inputs!$B$10+Scorecard!$J$5*Y400+Scorecard!$J$6*Z400+Scorecard!$J$7*AA400+Scorecard!$J$8*AB400+Scorecard!$J$9*AC400+Scorecard!$J$10*AD400+Scorecard!$J$11*AE400+Scorecard!$J$12*AF400</f>
        <v>-3.27983882889203</v>
      </c>
      <c r="AH400" s="0" t="n">
        <f aca="false">MIN(1-Inputs!$B$13,MAX(Inputs!$B$13,1/(1+EXP(-(Inputs!$B$11*AG400+Inputs!$B$12)))))</f>
        <v>0.0358092070655773</v>
      </c>
      <c r="AI400" s="0" t="n">
        <f aca="false">Inputs!$B$9-Inputs!$B$8*AG400</f>
        <v>581.759020471657</v>
      </c>
      <c r="AJ400" s="0" t="n">
        <f aca="false">RANK(AH400,$AH$5:$AH$2004,0)+COUNTIF($AH$4:AH399,AH400)</f>
        <v>250</v>
      </c>
      <c r="AK400" s="0" t="n">
        <f aca="false">IF(AJ400&lt;=Deciles!$B$5*(Deciles!$B$4+1),INT((AJ400-1)/(Deciles!$B$4+1))+1,Deciles!$B$5+INT((AJ400-1-Deciles!$B$5*(Deciles!$B$4+1))/Deciles!$B$4)+1)</f>
        <v>2</v>
      </c>
    </row>
    <row r="401" customFormat="false" ht="15" hidden="false" customHeight="false" outlineLevel="0" collapsed="false">
      <c r="A401" s="0" t="n">
        <v>11534</v>
      </c>
      <c r="B401" s="0" t="s">
        <v>158</v>
      </c>
      <c r="C401" s="0" t="n">
        <v>762</v>
      </c>
      <c r="D401" s="0" t="n">
        <v>80</v>
      </c>
      <c r="E401" s="0" t="n">
        <v>49.5923805236816</v>
      </c>
      <c r="F401" s="0" t="n">
        <v>23</v>
      </c>
      <c r="G401" s="0" t="n">
        <v>4</v>
      </c>
      <c r="H401" s="0" t="n">
        <v>1.08333325386047</v>
      </c>
      <c r="I401" s="0" t="n">
        <v>72</v>
      </c>
      <c r="J401" s="0" t="n">
        <v>11.6068849563599</v>
      </c>
      <c r="K401" s="0" t="n">
        <v>7.53333330154419</v>
      </c>
      <c r="L401" s="0" t="n">
        <v>2.71025657653809</v>
      </c>
      <c r="M401" s="0" t="n">
        <v>0.591292560100555</v>
      </c>
      <c r="N401" s="0" t="n">
        <v>0</v>
      </c>
      <c r="O401" s="0" t="n">
        <v>0</v>
      </c>
      <c r="P401" s="0" t="s">
        <v>140</v>
      </c>
      <c r="Q401" s="0" t="s">
        <v>141</v>
      </c>
      <c r="R401" s="0" t="n">
        <v>2</v>
      </c>
      <c r="S401" s="0" t="s">
        <v>154</v>
      </c>
      <c r="T401" s="0" t="n">
        <v>0</v>
      </c>
      <c r="U401" s="0" t="n">
        <v>109851.55</v>
      </c>
      <c r="V401" s="0" t="n">
        <v>0.00346174859441817</v>
      </c>
      <c r="W401" s="0" t="n">
        <v>645.8857421875</v>
      </c>
      <c r="X401" s="0" t="n">
        <v>0.00289502087980509</v>
      </c>
      <c r="Y401" s="0" t="n">
        <f aca="false">IF(ISNUMBER(C401),INDEX(Scorecard!$D$5:$D$12,SUMPRODUCT(--(Scorecard!$G$5:$G$11&lt;C401))+1),Scorecard!$D$13)</f>
        <v>1.23750384304241</v>
      </c>
      <c r="Z401" s="0" t="n">
        <f aca="false">IF(ISNUMBER(D401),INDEX(Scorecard!$D$14:$D$17,SUMPRODUCT(--(Scorecard!$G$14:$G$16&lt;D401))+1),Scorecard!$D$18)</f>
        <v>0.0505355481560174</v>
      </c>
      <c r="AA401" s="0" t="n">
        <f aca="false">IF(ISNUMBER(E401),INDEX(Scorecard!$D$19:$D$26,SUMPRODUCT(--(Scorecard!$G$19:$G$25&lt;E401))+1),Scorecard!$D$27)</f>
        <v>0.57899015159425</v>
      </c>
      <c r="AB401" s="0" t="n">
        <f aca="false">IF(ISNUMBER(F401),INDEX(Scorecard!$D$28:$D$35,SUMPRODUCT(--(Scorecard!$G$28:$G$34&lt;F401))+1),Scorecard!$D$36)</f>
        <v>0.349218150643304</v>
      </c>
      <c r="AC401" s="0" t="n">
        <f aca="false">IF(ISNUMBER(H401),INDEX(Scorecard!$D$37:$D$44,SUMPRODUCT(--(Scorecard!$G$37:$G$43&lt;H401))+1),Scorecard!$D$45)</f>
        <v>-0.975503570149195</v>
      </c>
      <c r="AD401" s="0" t="n">
        <f aca="false">IF(ISNUMBER(I401),INDEX(Scorecard!$D$46:$D$52,SUMPRODUCT(--(Scorecard!$G$46:$G$51&lt;I401))+1),Scorecard!$D$53)</f>
        <v>0.818882373006414</v>
      </c>
      <c r="AE401" s="0" t="n">
        <f aca="false">IF(ISNUMBER(K401),INDEX(Scorecard!$D$54:$D$61,SUMPRODUCT(--(Scorecard!$G$54:$G$60&lt;K401))+1),Scorecard!$D$62)</f>
        <v>-0.541917179454542</v>
      </c>
      <c r="AF401" s="0" t="n">
        <f aca="false">IF(ISNUMBER(L401),INDEX(Scorecard!$D$63:$D$68,SUMPRODUCT(--(Scorecard!$G$63:$G$67&lt;L401))+1),Scorecard!$D$69)</f>
        <v>0.322484508656054</v>
      </c>
      <c r="AG401" s="0" t="n">
        <f aca="false">Inputs!$B$10+Scorecard!$J$5*Y401+Scorecard!$J$6*Z401+Scorecard!$J$7*AA401+Scorecard!$J$8*AB401+Scorecard!$J$9*AC401+Scorecard!$J$10*AD401+Scorecard!$J$11*AE401+Scorecard!$J$12*AF401</f>
        <v>-5.50230079035021</v>
      </c>
      <c r="AH401" s="0" t="n">
        <f aca="false">MIN(1-Inputs!$B$13,MAX(Inputs!$B$13,1/(1+EXP(-(Inputs!$B$11*AG401+Inputs!$B$12)))))</f>
        <v>0.00346174850494703</v>
      </c>
      <c r="AI401" s="0" t="n">
        <f aca="false">Inputs!$B$9-Inputs!$B$8*AG401</f>
        <v>645.885717478859</v>
      </c>
      <c r="AJ401" s="0" t="n">
        <f aca="false">RANK(AH401,$AH$5:$AH$2004,0)+COUNTIF($AH$4:AH400,AH401)</f>
        <v>1470</v>
      </c>
      <c r="AK401" s="0" t="n">
        <f aca="false">IF(AJ401&lt;=Deciles!$B$5*(Deciles!$B$4+1),INT((AJ401-1)/(Deciles!$B$4+1))+1,Deciles!$B$5+INT((AJ401-1-Deciles!$B$5*(Deciles!$B$4+1))/Deciles!$B$4)+1)</f>
        <v>8</v>
      </c>
    </row>
    <row r="402" customFormat="false" ht="15" hidden="false" customHeight="false" outlineLevel="0" collapsed="false">
      <c r="A402" s="0" t="n">
        <v>11584</v>
      </c>
      <c r="B402" s="0" t="s">
        <v>139</v>
      </c>
      <c r="C402" s="0" t="n">
        <v>748</v>
      </c>
      <c r="D402" s="0" t="n">
        <v>80</v>
      </c>
      <c r="E402" s="0" t="n">
        <v>76.6009902954102</v>
      </c>
      <c r="F402" s="0" t="n">
        <v>38</v>
      </c>
      <c r="G402" s="0" t="n">
        <v>3.39100003242493</v>
      </c>
      <c r="H402" s="0" t="n">
        <v>0.374333381652832</v>
      </c>
      <c r="I402" s="0" t="n">
        <v>10</v>
      </c>
      <c r="J402" s="0" t="n">
        <v>12.6784582138062</v>
      </c>
      <c r="K402" s="0" t="n">
        <v>5.03333330154419</v>
      </c>
      <c r="L402" s="0" t="n">
        <v>-3.50000047683716</v>
      </c>
      <c r="M402" s="0" t="n">
        <v>2.74066424369812</v>
      </c>
      <c r="N402" s="0" t="n">
        <v>0</v>
      </c>
      <c r="O402" s="0" t="n">
        <v>0</v>
      </c>
      <c r="P402" s="0" t="s">
        <v>146</v>
      </c>
      <c r="Q402" s="0" t="s">
        <v>141</v>
      </c>
      <c r="R402" s="0" t="n">
        <v>2</v>
      </c>
      <c r="S402" s="0" t="s">
        <v>147</v>
      </c>
      <c r="T402" s="0" t="n">
        <v>0</v>
      </c>
      <c r="U402" s="0" t="n">
        <v>320763.03</v>
      </c>
      <c r="V402" s="0" t="n">
        <v>0.0115139549598098</v>
      </c>
      <c r="W402" s="0" t="n">
        <v>613.140808105469</v>
      </c>
      <c r="X402" s="0" t="n">
        <v>0.0056897820904851</v>
      </c>
      <c r="Y402" s="0" t="n">
        <f aca="false">IF(ISNUMBER(C402),INDEX(Scorecard!$D$5:$D$12,SUMPRODUCT(--(Scorecard!$G$5:$G$11&lt;C402))+1),Scorecard!$D$13)</f>
        <v>0.488358159108655</v>
      </c>
      <c r="Z402" s="0" t="n">
        <f aca="false">IF(ISNUMBER(D402),INDEX(Scorecard!$D$14:$D$17,SUMPRODUCT(--(Scorecard!$G$14:$G$16&lt;D402))+1),Scorecard!$D$18)</f>
        <v>0.0505355481560174</v>
      </c>
      <c r="AA402" s="0" t="n">
        <f aca="false">IF(ISNUMBER(E402),INDEX(Scorecard!$D$19:$D$26,SUMPRODUCT(--(Scorecard!$G$19:$G$25&lt;E402))+1),Scorecard!$D$27)</f>
        <v>-0.0341578513653732</v>
      </c>
      <c r="AB402" s="0" t="n">
        <f aca="false">IF(ISNUMBER(F402),INDEX(Scorecard!$D$28:$D$35,SUMPRODUCT(--(Scorecard!$G$28:$G$34&lt;F402))+1),Scorecard!$D$36)</f>
        <v>-0.132616866359722</v>
      </c>
      <c r="AC402" s="0" t="n">
        <f aca="false">IF(ISNUMBER(H402),INDEX(Scorecard!$D$37:$D$44,SUMPRODUCT(--(Scorecard!$G$37:$G$43&lt;H402))+1),Scorecard!$D$45)</f>
        <v>-0.0679520129233634</v>
      </c>
      <c r="AD402" s="0" t="n">
        <f aca="false">IF(ISNUMBER(I402),INDEX(Scorecard!$D$46:$D$52,SUMPRODUCT(--(Scorecard!$G$46:$G$51&lt;I402))+1),Scorecard!$D$53)</f>
        <v>-0.114272400683245</v>
      </c>
      <c r="AE402" s="0" t="n">
        <f aca="false">IF(ISNUMBER(K402),INDEX(Scorecard!$D$54:$D$61,SUMPRODUCT(--(Scorecard!$G$54:$G$60&lt;K402))+1),Scorecard!$D$62)</f>
        <v>0.214429354789033</v>
      </c>
      <c r="AF402" s="0" t="n">
        <f aca="false">IF(ISNUMBER(L402),INDEX(Scorecard!$D$63:$D$68,SUMPRODUCT(--(Scorecard!$G$63:$G$67&lt;L402))+1),Scorecard!$D$69)</f>
        <v>-0.340582194386522</v>
      </c>
      <c r="AG402" s="0" t="n">
        <f aca="false">Inputs!$B$10+Scorecard!$J$5*Y402+Scorecard!$J$6*Z402+Scorecard!$J$7*AA402+Scorecard!$J$8*AB402+Scorecard!$J$9*AC402+Scorecard!$J$10*AD402+Scorecard!$J$11*AE402+Scorecard!$J$12*AF402</f>
        <v>-4.36744775372368</v>
      </c>
      <c r="AH402" s="0" t="n">
        <f aca="false">MIN(1-Inputs!$B$13,MAX(Inputs!$B$13,1/(1+EXP(-(Inputs!$B$11*AG402+Inputs!$B$12)))))</f>
        <v>0.0115139544947263</v>
      </c>
      <c r="AI402" s="0" t="n">
        <f aca="false">Inputs!$B$9-Inputs!$B$8*AG402</f>
        <v>613.140780517281</v>
      </c>
      <c r="AJ402" s="0" t="n">
        <f aca="false">RANK(AH402,$AH$5:$AH$2004,0)+COUNTIF($AH$4:AH401,AH402)</f>
        <v>732</v>
      </c>
      <c r="AK402" s="0" t="n">
        <f aca="false">IF(AJ402&lt;=Deciles!$B$5*(Deciles!$B$4+1),INT((AJ402-1)/(Deciles!$B$4+1))+1,Deciles!$B$5+INT((AJ402-1-Deciles!$B$5*(Deciles!$B$4+1))/Deciles!$B$4)+1)</f>
        <v>4</v>
      </c>
    </row>
    <row r="403" customFormat="false" ht="15" hidden="false" customHeight="false" outlineLevel="0" collapsed="false">
      <c r="A403" s="0" t="n">
        <v>11599</v>
      </c>
      <c r="B403" s="0" t="s">
        <v>143</v>
      </c>
      <c r="C403" s="0" t="n">
        <v>707</v>
      </c>
      <c r="D403" s="0" t="n">
        <v>78.4155502319336</v>
      </c>
      <c r="E403" s="0" t="n">
        <v>48.7669258117676</v>
      </c>
      <c r="F403" s="0" t="n">
        <v>32</v>
      </c>
      <c r="G403" s="0" t="n">
        <v>4.02099990844727</v>
      </c>
      <c r="H403" s="0" t="n">
        <v>0.78766655921936</v>
      </c>
      <c r="I403" s="0" t="n">
        <v>73</v>
      </c>
      <c r="J403" s="0" t="n">
        <v>11.6302528381348</v>
      </c>
      <c r="K403" s="0" t="n">
        <v>9.23333358764648</v>
      </c>
      <c r="L403" s="0" t="n">
        <v>5.07179498672485</v>
      </c>
      <c r="M403" s="0" t="n">
        <v>2.67803835868835</v>
      </c>
      <c r="N403" s="0" t="n">
        <v>0</v>
      </c>
      <c r="O403" s="0" t="n">
        <v>0</v>
      </c>
      <c r="P403" s="0" t="s">
        <v>140</v>
      </c>
      <c r="Q403" s="0" t="s">
        <v>141</v>
      </c>
      <c r="R403" s="0" t="n">
        <v>2</v>
      </c>
      <c r="S403" s="0" t="s">
        <v>151</v>
      </c>
      <c r="T403" s="0" t="n">
        <v>0</v>
      </c>
      <c r="U403" s="0" t="n">
        <v>112448.8</v>
      </c>
      <c r="V403" s="0" t="n">
        <v>0.0278438087552786</v>
      </c>
      <c r="W403" s="0" t="n">
        <v>588.790893554688</v>
      </c>
      <c r="X403" s="0" t="n">
        <v>0.0197815634310246</v>
      </c>
      <c r="Y403" s="0" t="n">
        <f aca="false">IF(ISNUMBER(C403),INDEX(Scorecard!$D$5:$D$12,SUMPRODUCT(--(Scorecard!$G$5:$G$11&lt;C403))+1),Scorecard!$D$13)</f>
        <v>-0.513000642971656</v>
      </c>
      <c r="Z403" s="0" t="n">
        <f aca="false">IF(ISNUMBER(D403),INDEX(Scorecard!$D$14:$D$17,SUMPRODUCT(--(Scorecard!$G$14:$G$16&lt;D403))+1),Scorecard!$D$18)</f>
        <v>0.0505355481560174</v>
      </c>
      <c r="AA403" s="0" t="n">
        <f aca="false">IF(ISNUMBER(E403),INDEX(Scorecard!$D$19:$D$26,SUMPRODUCT(--(Scorecard!$G$19:$G$25&lt;E403))+1),Scorecard!$D$27)</f>
        <v>0.57899015159425</v>
      </c>
      <c r="AB403" s="0" t="n">
        <f aca="false">IF(ISNUMBER(F403),INDEX(Scorecard!$D$28:$D$35,SUMPRODUCT(--(Scorecard!$G$28:$G$34&lt;F403))+1),Scorecard!$D$36)</f>
        <v>0.126913191054783</v>
      </c>
      <c r="AC403" s="0" t="n">
        <f aca="false">IF(ISNUMBER(H403),INDEX(Scorecard!$D$37:$D$44,SUMPRODUCT(--(Scorecard!$G$37:$G$43&lt;H403))+1),Scorecard!$D$45)</f>
        <v>-0.569454719285959</v>
      </c>
      <c r="AD403" s="0" t="n">
        <f aca="false">IF(ISNUMBER(I403),INDEX(Scorecard!$D$46:$D$52,SUMPRODUCT(--(Scorecard!$G$46:$G$51&lt;I403))+1),Scorecard!$D$53)</f>
        <v>0.818882373006414</v>
      </c>
      <c r="AE403" s="0" t="n">
        <f aca="false">IF(ISNUMBER(K403),INDEX(Scorecard!$D$54:$D$61,SUMPRODUCT(--(Scorecard!$G$54:$G$60&lt;K403))+1),Scorecard!$D$62)</f>
        <v>-0.541917179454542</v>
      </c>
      <c r="AF403" s="0" t="n">
        <f aca="false">IF(ISNUMBER(L403),INDEX(Scorecard!$D$63:$D$68,SUMPRODUCT(--(Scorecard!$G$63:$G$67&lt;L403))+1),Scorecard!$D$69)</f>
        <v>0.322484508656054</v>
      </c>
      <c r="AG403" s="0" t="n">
        <f aca="false">Inputs!$B$10+Scorecard!$J$5*Y403+Scorecard!$J$6*Z403+Scorecard!$J$7*AA403+Scorecard!$J$8*AB403+Scorecard!$J$9*AC403+Scorecard!$J$10*AD403+Scorecard!$J$11*AE403+Scorecard!$J$12*AF403</f>
        <v>-3.52354465739405</v>
      </c>
      <c r="AH403" s="0" t="n">
        <f aca="false">MIN(1-Inputs!$B$13,MAX(Inputs!$B$13,1/(1+EXP(-(Inputs!$B$11*AG403+Inputs!$B$12)))))</f>
        <v>0.0278438092382486</v>
      </c>
      <c r="AI403" s="0" t="n">
        <f aca="false">Inputs!$B$9-Inputs!$B$8*AG403</f>
        <v>588.79088427597</v>
      </c>
      <c r="AJ403" s="0" t="n">
        <f aca="false">RANK(AH403,$AH$5:$AH$2004,0)+COUNTIF($AH$4:AH402,AH403)</f>
        <v>340</v>
      </c>
      <c r="AK403" s="0" t="n">
        <f aca="false">IF(AJ403&lt;=Deciles!$B$5*(Deciles!$B$4+1),INT((AJ403-1)/(Deciles!$B$4+1))+1,Deciles!$B$5+INT((AJ403-1-Deciles!$B$5*(Deciles!$B$4+1))/Deciles!$B$4)+1)</f>
        <v>2</v>
      </c>
    </row>
    <row r="404" customFormat="false" ht="15" hidden="false" customHeight="false" outlineLevel="0" collapsed="false">
      <c r="A404" s="0" t="n">
        <v>11640</v>
      </c>
      <c r="B404" s="0" t="s">
        <v>157</v>
      </c>
      <c r="C404" s="0" t="n">
        <v>670</v>
      </c>
      <c r="D404" s="0" t="n">
        <v>80</v>
      </c>
      <c r="E404" s="0" t="n">
        <v>71.622428894043</v>
      </c>
      <c r="F404" s="0" t="n">
        <v>36</v>
      </c>
      <c r="G404" s="0" t="n">
        <v>4.62900018692017</v>
      </c>
      <c r="H404" s="0" t="n">
        <v>0.745666742324829</v>
      </c>
      <c r="I404" s="0" t="n">
        <v>18</v>
      </c>
      <c r="J404" s="0" t="n">
        <v>12.5655431747437</v>
      </c>
      <c r="K404" s="0" t="n">
        <v>4.42307710647583</v>
      </c>
      <c r="L404" s="0" t="n">
        <v>-0.276922702789307</v>
      </c>
      <c r="M404" s="0" t="n">
        <v>5.74976253509522</v>
      </c>
      <c r="N404" s="0" t="n">
        <v>0</v>
      </c>
      <c r="O404" s="0" t="n">
        <v>0</v>
      </c>
      <c r="P404" s="0" t="s">
        <v>144</v>
      </c>
      <c r="Q404" s="0" t="s">
        <v>141</v>
      </c>
      <c r="R404" s="0" t="n">
        <v>1</v>
      </c>
      <c r="S404" s="0" t="s">
        <v>149</v>
      </c>
      <c r="T404" s="0" t="n">
        <v>0</v>
      </c>
      <c r="U404" s="0" t="n">
        <v>286514.16</v>
      </c>
      <c r="V404" s="0" t="n">
        <v>0.0871184095740318</v>
      </c>
      <c r="W404" s="0" t="n">
        <v>556.21728515625</v>
      </c>
      <c r="X404" s="0" t="n">
        <v>0.0531429871916771</v>
      </c>
      <c r="Y404" s="0" t="n">
        <f aca="false">IF(ISNUMBER(C404),INDEX(Scorecard!$D$5:$D$12,SUMPRODUCT(--(Scorecard!$G$5:$G$11&lt;C404))+1),Scorecard!$D$13)</f>
        <v>-1.88220980528339</v>
      </c>
      <c r="Z404" s="0" t="n">
        <f aca="false">IF(ISNUMBER(D404),INDEX(Scorecard!$D$14:$D$17,SUMPRODUCT(--(Scorecard!$G$14:$G$16&lt;D404))+1),Scorecard!$D$18)</f>
        <v>0.0505355481560174</v>
      </c>
      <c r="AA404" s="0" t="n">
        <f aca="false">IF(ISNUMBER(E404),INDEX(Scorecard!$D$19:$D$26,SUMPRODUCT(--(Scorecard!$G$19:$G$25&lt;E404))+1),Scorecard!$D$27)</f>
        <v>0.0530843085177338</v>
      </c>
      <c r="AB404" s="0" t="n">
        <f aca="false">IF(ISNUMBER(F404),INDEX(Scorecard!$D$28:$D$35,SUMPRODUCT(--(Scorecard!$G$28:$G$34&lt;F404))+1),Scorecard!$D$36)</f>
        <v>-0.0008456427959252</v>
      </c>
      <c r="AC404" s="0" t="n">
        <f aca="false">IF(ISNUMBER(H404),INDEX(Scorecard!$D$37:$D$44,SUMPRODUCT(--(Scorecard!$G$37:$G$43&lt;H404))+1),Scorecard!$D$45)</f>
        <v>-0.569454719285959</v>
      </c>
      <c r="AD404" s="0" t="n">
        <f aca="false">IF(ISNUMBER(I404),INDEX(Scorecard!$D$46:$D$52,SUMPRODUCT(--(Scorecard!$G$46:$G$51&lt;I404))+1),Scorecard!$D$53)</f>
        <v>-0.114272400683245</v>
      </c>
      <c r="AE404" s="0" t="n">
        <f aca="false">IF(ISNUMBER(K404),INDEX(Scorecard!$D$54:$D$61,SUMPRODUCT(--(Scorecard!$G$54:$G$60&lt;K404))+1),Scorecard!$D$62)</f>
        <v>0.409483001259379</v>
      </c>
      <c r="AF404" s="0" t="n">
        <f aca="false">IF(ISNUMBER(L404),INDEX(Scorecard!$D$63:$D$68,SUMPRODUCT(--(Scorecard!$G$63:$G$67&lt;L404))+1),Scorecard!$D$69)</f>
        <v>0.322484508656054</v>
      </c>
      <c r="AG404" s="0" t="n">
        <f aca="false">Inputs!$B$10+Scorecard!$J$5*Y404+Scorecard!$J$6*Z404+Scorecard!$J$7*AA404+Scorecard!$J$8*AB404+Scorecard!$J$9*AC404+Scorecard!$J$10*AD404+Scorecard!$J$11*AE404+Scorecard!$J$12*AF404</f>
        <v>-2.3946300204829</v>
      </c>
      <c r="AH404" s="0" t="n">
        <f aca="false">MIN(1-Inputs!$B$13,MAX(Inputs!$B$13,1/(1+EXP(-(Inputs!$B$11*AG404+Inputs!$B$12)))))</f>
        <v>0.087118405962384</v>
      </c>
      <c r="AI404" s="0" t="n">
        <f aca="false">Inputs!$B$9-Inputs!$B$8*AG404</f>
        <v>556.217293310796</v>
      </c>
      <c r="AJ404" s="0" t="n">
        <f aca="false">RANK(AH404,$AH$5:$AH$2004,0)+COUNTIF($AH$4:AH403,AH404)</f>
        <v>58</v>
      </c>
      <c r="AK404" s="0" t="n">
        <f aca="false">IF(AJ404&lt;=Deciles!$B$5*(Deciles!$B$4+1),INT((AJ404-1)/(Deciles!$B$4+1))+1,Deciles!$B$5+INT((AJ404-1-Deciles!$B$5*(Deciles!$B$4+1))/Deciles!$B$4)+1)</f>
        <v>1</v>
      </c>
    </row>
    <row r="405" customFormat="false" ht="15" hidden="false" customHeight="false" outlineLevel="0" collapsed="false">
      <c r="A405" s="0" t="n">
        <v>11695</v>
      </c>
      <c r="B405" s="0" t="s">
        <v>143</v>
      </c>
      <c r="C405" s="0" t="n">
        <v>749</v>
      </c>
      <c r="D405" s="0" t="n">
        <v>80</v>
      </c>
      <c r="E405" s="0" t="n">
        <v>76.7286529541016</v>
      </c>
      <c r="F405" s="0" t="n">
        <v>38</v>
      </c>
      <c r="G405" s="0" t="n">
        <v>3.8529999256134</v>
      </c>
      <c r="H405" s="0" t="n">
        <v>0.619666576385498</v>
      </c>
      <c r="I405" s="0" t="n">
        <v>13</v>
      </c>
      <c r="J405" s="0" t="n">
        <v>12.46519947052</v>
      </c>
      <c r="K405" s="0" t="n">
        <v>9.23333358764648</v>
      </c>
      <c r="L405" s="0" t="n">
        <v>5.07179498672485</v>
      </c>
      <c r="M405" s="0" t="n">
        <v>1.84646689891815</v>
      </c>
      <c r="N405" s="0" t="n">
        <v>0</v>
      </c>
      <c r="O405" s="0" t="n">
        <v>0</v>
      </c>
      <c r="P405" s="0" t="s">
        <v>146</v>
      </c>
      <c r="Q405" s="0" t="s">
        <v>141</v>
      </c>
      <c r="R405" s="0" t="n">
        <v>2</v>
      </c>
      <c r="S405" s="0" t="s">
        <v>161</v>
      </c>
      <c r="T405" s="0" t="n">
        <v>0</v>
      </c>
      <c r="U405" s="0" t="n">
        <v>259159.58</v>
      </c>
      <c r="V405" s="0" t="n">
        <v>0.0209106355905533</v>
      </c>
      <c r="W405" s="0" t="n">
        <v>596.733093261719</v>
      </c>
      <c r="X405" s="0" t="n">
        <v>0.0151928588747978</v>
      </c>
      <c r="Y405" s="0" t="n">
        <f aca="false">IF(ISNUMBER(C405),INDEX(Scorecard!$D$5:$D$12,SUMPRODUCT(--(Scorecard!$G$5:$G$11&lt;C405))+1),Scorecard!$D$13)</f>
        <v>0.488358159108655</v>
      </c>
      <c r="Z405" s="0" t="n">
        <f aca="false">IF(ISNUMBER(D405),INDEX(Scorecard!$D$14:$D$17,SUMPRODUCT(--(Scorecard!$G$14:$G$16&lt;D405))+1),Scorecard!$D$18)</f>
        <v>0.0505355481560174</v>
      </c>
      <c r="AA405" s="0" t="n">
        <f aca="false">IF(ISNUMBER(E405),INDEX(Scorecard!$D$19:$D$26,SUMPRODUCT(--(Scorecard!$G$19:$G$25&lt;E405))+1),Scorecard!$D$27)</f>
        <v>-0.0341578513653732</v>
      </c>
      <c r="AB405" s="0" t="n">
        <f aca="false">IF(ISNUMBER(F405),INDEX(Scorecard!$D$28:$D$35,SUMPRODUCT(--(Scorecard!$G$28:$G$34&lt;F405))+1),Scorecard!$D$36)</f>
        <v>-0.132616866359722</v>
      </c>
      <c r="AC405" s="0" t="n">
        <f aca="false">IF(ISNUMBER(H405),INDEX(Scorecard!$D$37:$D$44,SUMPRODUCT(--(Scorecard!$G$37:$G$43&lt;H405))+1),Scorecard!$D$45)</f>
        <v>-0.271229676926091</v>
      </c>
      <c r="AD405" s="0" t="n">
        <f aca="false">IF(ISNUMBER(I405),INDEX(Scorecard!$D$46:$D$52,SUMPRODUCT(--(Scorecard!$G$46:$G$51&lt;I405))+1),Scorecard!$D$53)</f>
        <v>-0.114272400683245</v>
      </c>
      <c r="AE405" s="0" t="n">
        <f aca="false">IF(ISNUMBER(K405),INDEX(Scorecard!$D$54:$D$61,SUMPRODUCT(--(Scorecard!$G$54:$G$60&lt;K405))+1),Scorecard!$D$62)</f>
        <v>-0.541917179454542</v>
      </c>
      <c r="AF405" s="0" t="n">
        <f aca="false">IF(ISNUMBER(L405),INDEX(Scorecard!$D$63:$D$68,SUMPRODUCT(--(Scorecard!$G$63:$G$67&lt;L405))+1),Scorecard!$D$69)</f>
        <v>0.322484508656054</v>
      </c>
      <c r="AG405" s="0" t="n">
        <f aca="false">Inputs!$B$10+Scorecard!$J$5*Y405+Scorecard!$J$6*Z405+Scorecard!$J$7*AA405+Scorecard!$J$8*AB405+Scorecard!$J$9*AC405+Scorecard!$J$10*AD405+Scorecard!$J$11*AE405+Scorecard!$J$12*AF405</f>
        <v>-3.79880160737041</v>
      </c>
      <c r="AH405" s="0" t="n">
        <f aca="false">MIN(1-Inputs!$B$13,MAX(Inputs!$B$13,1/(1+EXP(-(Inputs!$B$11*AG405+Inputs!$B$12)))))</f>
        <v>0.0209106347781273</v>
      </c>
      <c r="AI405" s="0" t="n">
        <f aca="false">Inputs!$B$9-Inputs!$B$8*AG405</f>
        <v>596.733121009992</v>
      </c>
      <c r="AJ405" s="0" t="n">
        <f aca="false">RANK(AH405,$AH$5:$AH$2004,0)+COUNTIF($AH$4:AH404,AH405)</f>
        <v>436</v>
      </c>
      <c r="AK405" s="0" t="n">
        <f aca="false">IF(AJ405&lt;=Deciles!$B$5*(Deciles!$B$4+1),INT((AJ405-1)/(Deciles!$B$4+1))+1,Deciles!$B$5+INT((AJ405-1-Deciles!$B$5*(Deciles!$B$4+1))/Deciles!$B$4)+1)</f>
        <v>3</v>
      </c>
    </row>
    <row r="406" customFormat="false" ht="15" hidden="false" customHeight="false" outlineLevel="0" collapsed="false">
      <c r="A406" s="0" t="n">
        <v>11744</v>
      </c>
      <c r="B406" s="0" t="s">
        <v>155</v>
      </c>
      <c r="C406" s="0" t="n">
        <v>760</v>
      </c>
      <c r="D406" s="0" t="n">
        <v>82.5460510253906</v>
      </c>
      <c r="E406" s="0" t="n">
        <v>74.0990371704102</v>
      </c>
      <c r="F406" s="0" t="n">
        <v>49</v>
      </c>
      <c r="G406" s="0" t="n">
        <v>3.50999999046326</v>
      </c>
      <c r="H406" s="0" t="n">
        <v>-2.22333312034607</v>
      </c>
      <c r="I406" s="0" t="n">
        <v>21</v>
      </c>
      <c r="J406" s="0" t="n">
        <v>12.9570789337158</v>
      </c>
      <c r="K406" s="0" t="n">
        <v>4.30833339691162</v>
      </c>
      <c r="L406" s="0" t="n">
        <v>-1.125</v>
      </c>
      <c r="M406" s="0" t="n">
        <v>4.74416542053223</v>
      </c>
      <c r="N406" s="0" t="n">
        <v>0</v>
      </c>
      <c r="O406" s="0" t="n">
        <v>0</v>
      </c>
      <c r="P406" s="0" t="s">
        <v>144</v>
      </c>
      <c r="Q406" s="0" t="s">
        <v>141</v>
      </c>
      <c r="R406" s="0" t="n">
        <v>1</v>
      </c>
      <c r="S406" s="0" t="s">
        <v>142</v>
      </c>
      <c r="T406" s="0" t="n">
        <v>0</v>
      </c>
      <c r="U406" s="0" t="n">
        <v>423826.2</v>
      </c>
      <c r="V406" s="0" t="n">
        <v>0.00924855004996061</v>
      </c>
      <c r="W406" s="0" t="n">
        <v>619.13232421875</v>
      </c>
      <c r="X406" s="0" t="n">
        <v>0.0101511888206005</v>
      </c>
      <c r="Y406" s="0" t="n">
        <f aca="false">IF(ISNUMBER(C406),INDEX(Scorecard!$D$5:$D$12,SUMPRODUCT(--(Scorecard!$G$5:$G$11&lt;C406))+1),Scorecard!$D$13)</f>
        <v>0.733188958177614</v>
      </c>
      <c r="Z406" s="0" t="n">
        <f aca="false">IF(ISNUMBER(D406),INDEX(Scorecard!$D$14:$D$17,SUMPRODUCT(--(Scorecard!$G$14:$G$16&lt;D406))+1),Scorecard!$D$18)</f>
        <v>0.0505355481560174</v>
      </c>
      <c r="AA406" s="0" t="n">
        <f aca="false">IF(ISNUMBER(E406),INDEX(Scorecard!$D$19:$D$26,SUMPRODUCT(--(Scorecard!$G$19:$G$25&lt;E406))+1),Scorecard!$D$27)</f>
        <v>-0.0341578513653732</v>
      </c>
      <c r="AB406" s="0" t="n">
        <f aca="false">IF(ISNUMBER(F406),INDEX(Scorecard!$D$28:$D$35,SUMPRODUCT(--(Scorecard!$G$28:$G$34&lt;F406))+1),Scorecard!$D$36)</f>
        <v>-0.400689107298307</v>
      </c>
      <c r="AC406" s="0" t="n">
        <f aca="false">IF(ISNUMBER(H406),INDEX(Scorecard!$D$37:$D$44,SUMPRODUCT(--(Scorecard!$G$37:$G$43&lt;H406))+1),Scorecard!$D$45)</f>
        <v>1.35057635045042</v>
      </c>
      <c r="AD406" s="0" t="n">
        <f aca="false">IF(ISNUMBER(I406),INDEX(Scorecard!$D$46:$D$52,SUMPRODUCT(--(Scorecard!$G$46:$G$51&lt;I406))+1),Scorecard!$D$53)</f>
        <v>-0.108777051091409</v>
      </c>
      <c r="AE406" s="0" t="n">
        <f aca="false">IF(ISNUMBER(K406),INDEX(Scorecard!$D$54:$D$61,SUMPRODUCT(--(Scorecard!$G$54:$G$60&lt;K406))+1),Scorecard!$D$62)</f>
        <v>0.489050497890326</v>
      </c>
      <c r="AF406" s="0" t="n">
        <f aca="false">IF(ISNUMBER(L406),INDEX(Scorecard!$D$63:$D$68,SUMPRODUCT(--(Scorecard!$G$63:$G$67&lt;L406))+1),Scorecard!$D$69)</f>
        <v>-0.340582194386522</v>
      </c>
      <c r="AG406" s="0" t="n">
        <f aca="false">Inputs!$B$10+Scorecard!$J$5*Y406+Scorecard!$J$6*Z406+Scorecard!$J$7*AA406+Scorecard!$J$8*AB406+Scorecard!$J$9*AC406+Scorecard!$J$10*AD406+Scorecard!$J$11*AE406+Scorecard!$J$12*AF406</f>
        <v>-4.57509833728346</v>
      </c>
      <c r="AH406" s="0" t="n">
        <f aca="false">MIN(1-Inputs!$B$13,MAX(Inputs!$B$13,1/(1+EXP(-(Inputs!$B$11*AG406+Inputs!$B$12)))))</f>
        <v>0.00924854963959648</v>
      </c>
      <c r="AI406" s="0" t="n">
        <f aca="false">Inputs!$B$9-Inputs!$B$8*AG406</f>
        <v>619.132309860069</v>
      </c>
      <c r="AJ406" s="0" t="n">
        <f aca="false">RANK(AH406,$AH$5:$AH$2004,0)+COUNTIF($AH$4:AH405,AH406)</f>
        <v>874</v>
      </c>
      <c r="AK406" s="0" t="n">
        <f aca="false">IF(AJ406&lt;=Deciles!$B$5*(Deciles!$B$4+1),INT((AJ406-1)/(Deciles!$B$4+1))+1,Deciles!$B$5+INT((AJ406-1-Deciles!$B$5*(Deciles!$B$4+1))/Deciles!$B$4)+1)</f>
        <v>5</v>
      </c>
    </row>
    <row r="407" customFormat="false" ht="15" hidden="false" customHeight="false" outlineLevel="0" collapsed="false">
      <c r="A407" s="0" t="n">
        <v>11780</v>
      </c>
      <c r="B407" s="0" t="s">
        <v>157</v>
      </c>
      <c r="C407" s="0" t="n">
        <v>699</v>
      </c>
      <c r="D407" s="0" t="n">
        <v>96.6776885986328</v>
      </c>
      <c r="E407" s="0" t="n">
        <v>90.2368469238281</v>
      </c>
      <c r="F407" s="0" t="n">
        <v>27</v>
      </c>
      <c r="G407" s="0" t="n">
        <v>4.48000001907349</v>
      </c>
      <c r="H407" s="0" t="n">
        <v>0.596666574478149</v>
      </c>
      <c r="I407" s="0" t="n">
        <v>15</v>
      </c>
      <c r="J407" s="0" t="n">
        <v>12.6016101837158</v>
      </c>
      <c r="K407" s="0" t="n">
        <v>3.62307691574097</v>
      </c>
      <c r="L407" s="0" t="n">
        <v>-0.276923179626465</v>
      </c>
      <c r="M407" s="0" t="n">
        <v>3.87475156784058</v>
      </c>
      <c r="N407" s="0" t="n">
        <v>0</v>
      </c>
      <c r="O407" s="0" t="n">
        <v>0</v>
      </c>
      <c r="P407" s="0" t="s">
        <v>140</v>
      </c>
      <c r="Q407" s="0" t="s">
        <v>141</v>
      </c>
      <c r="R407" s="0" t="n">
        <v>2</v>
      </c>
      <c r="S407" s="0" t="s">
        <v>148</v>
      </c>
      <c r="T407" s="0" t="n">
        <v>0</v>
      </c>
      <c r="U407" s="0" t="n">
        <v>297036.38</v>
      </c>
      <c r="V407" s="0" t="n">
        <v>0.0448460131883621</v>
      </c>
      <c r="W407" s="0" t="n">
        <v>575.413940429688</v>
      </c>
      <c r="X407" s="0" t="n">
        <v>0.0621107965707779</v>
      </c>
      <c r="Y407" s="0" t="n">
        <f aca="false">IF(ISNUMBER(C407),INDEX(Scorecard!$D$5:$D$12,SUMPRODUCT(--(Scorecard!$G$5:$G$11&lt;C407))+1),Scorecard!$D$13)</f>
        <v>-0.869677851527538</v>
      </c>
      <c r="Z407" s="0" t="n">
        <f aca="false">IF(ISNUMBER(D407),INDEX(Scorecard!$D$14:$D$17,SUMPRODUCT(--(Scorecard!$G$14:$G$16&lt;D407))+1),Scorecard!$D$18)</f>
        <v>-0.361970872710667</v>
      </c>
      <c r="AA407" s="0" t="n">
        <f aca="false">IF(ISNUMBER(E407),INDEX(Scorecard!$D$19:$D$26,SUMPRODUCT(--(Scorecard!$G$19:$G$25&lt;E407))+1),Scorecard!$D$27)</f>
        <v>-0.820992370602782</v>
      </c>
      <c r="AB407" s="0" t="n">
        <f aca="false">IF(ISNUMBER(F407),INDEX(Scorecard!$D$28:$D$35,SUMPRODUCT(--(Scorecard!$G$28:$G$34&lt;F407))+1),Scorecard!$D$36)</f>
        <v>0.165097008946478</v>
      </c>
      <c r="AC407" s="0" t="n">
        <f aca="false">IF(ISNUMBER(H407),INDEX(Scorecard!$D$37:$D$44,SUMPRODUCT(--(Scorecard!$G$37:$G$43&lt;H407))+1),Scorecard!$D$45)</f>
        <v>-0.271229676926091</v>
      </c>
      <c r="AD407" s="0" t="n">
        <f aca="false">IF(ISNUMBER(I407),INDEX(Scorecard!$D$46:$D$52,SUMPRODUCT(--(Scorecard!$G$46:$G$51&lt;I407))+1),Scorecard!$D$53)</f>
        <v>-0.114272400683245</v>
      </c>
      <c r="AE407" s="0" t="n">
        <f aca="false">IF(ISNUMBER(K407),INDEX(Scorecard!$D$54:$D$61,SUMPRODUCT(--(Scorecard!$G$54:$G$60&lt;K407))+1),Scorecard!$D$62)</f>
        <v>0.489050497890326</v>
      </c>
      <c r="AF407" s="0" t="n">
        <f aca="false">IF(ISNUMBER(L407),INDEX(Scorecard!$D$63:$D$68,SUMPRODUCT(--(Scorecard!$G$63:$G$67&lt;L407))+1),Scorecard!$D$69)</f>
        <v>0.322484508656054</v>
      </c>
      <c r="AG407" s="0" t="n">
        <f aca="false">Inputs!$B$10+Scorecard!$J$5*Y407+Scorecard!$J$6*Z407+Scorecard!$J$7*AA407+Scorecard!$J$8*AB407+Scorecard!$J$9*AC407+Scorecard!$J$10*AD407+Scorecard!$J$11*AE407+Scorecard!$J$12*AF407</f>
        <v>-3.05993442060946</v>
      </c>
      <c r="AH407" s="0" t="n">
        <f aca="false">MIN(1-Inputs!$B$13,MAX(Inputs!$B$13,1/(1+EXP(-(Inputs!$B$11*AG407+Inputs!$B$12)))))</f>
        <v>0.044846014719267</v>
      </c>
      <c r="AI407" s="0" t="n">
        <f aca="false">Inputs!$B$9-Inputs!$B$8*AG407</f>
        <v>575.41392048568</v>
      </c>
      <c r="AJ407" s="0" t="n">
        <f aca="false">RANK(AH407,$AH$5:$AH$2004,0)+COUNTIF($AH$4:AH406,AH407)</f>
        <v>173</v>
      </c>
      <c r="AK407" s="0" t="n">
        <f aca="false">IF(AJ407&lt;=Deciles!$B$5*(Deciles!$B$4+1),INT((AJ407-1)/(Deciles!$B$4+1))+1,Deciles!$B$5+INT((AJ407-1-Deciles!$B$5*(Deciles!$B$4+1))/Deciles!$B$4)+1)</f>
        <v>1</v>
      </c>
    </row>
    <row r="408" customFormat="false" ht="15" hidden="false" customHeight="false" outlineLevel="0" collapsed="false">
      <c r="A408" s="0" t="n">
        <v>11785</v>
      </c>
      <c r="B408" s="0" t="s">
        <v>150</v>
      </c>
      <c r="C408" s="0" t="n">
        <v>730</v>
      </c>
      <c r="D408" s="0" t="n">
        <v>92.5647659301758</v>
      </c>
      <c r="E408" s="0" t="n">
        <v>83.8298797607422</v>
      </c>
      <c r="F408" s="0" t="n">
        <v>34</v>
      </c>
      <c r="G408" s="0" t="n">
        <v>3.4760000705719</v>
      </c>
      <c r="H408" s="0" t="n">
        <v>-3.15733313560486</v>
      </c>
      <c r="I408" s="0" t="n">
        <v>22</v>
      </c>
      <c r="J408" s="0" t="n">
        <v>12.1687068939209</v>
      </c>
      <c r="K408" s="0" t="n">
        <v>4.30000019073486</v>
      </c>
      <c r="L408" s="0" t="n">
        <v>-0.208333015441895</v>
      </c>
      <c r="M408" s="0" t="n">
        <v>3.47429442405701</v>
      </c>
      <c r="N408" s="0" t="n">
        <v>0</v>
      </c>
      <c r="O408" s="0" t="n">
        <v>0</v>
      </c>
      <c r="P408" s="0" t="s">
        <v>146</v>
      </c>
      <c r="Q408" s="0" t="s">
        <v>153</v>
      </c>
      <c r="R408" s="0" t="n">
        <v>2</v>
      </c>
      <c r="S408" s="0" t="s">
        <v>159</v>
      </c>
      <c r="T408" s="0" t="n">
        <v>0</v>
      </c>
      <c r="U408" s="0" t="n">
        <v>192664.8</v>
      </c>
      <c r="V408" s="0" t="n">
        <v>0.0172998495399952</v>
      </c>
      <c r="W408" s="0" t="n">
        <v>601.963012695313</v>
      </c>
      <c r="X408" s="0" t="n">
        <v>0.0122391181066632</v>
      </c>
      <c r="Y408" s="0" t="n">
        <f aca="false">IF(ISNUMBER(C408),INDEX(Scorecard!$D$5:$D$12,SUMPRODUCT(--(Scorecard!$G$5:$G$11&lt;C408))+1),Scorecard!$D$13)</f>
        <v>-0.0290424113398221</v>
      </c>
      <c r="Z408" s="0" t="n">
        <f aca="false">IF(ISNUMBER(D408),INDEX(Scorecard!$D$14:$D$17,SUMPRODUCT(--(Scorecard!$G$14:$G$16&lt;D408))+1),Scorecard!$D$18)</f>
        <v>-0.361970872710667</v>
      </c>
      <c r="AA408" s="0" t="n">
        <f aca="false">IF(ISNUMBER(E408),INDEX(Scorecard!$D$19:$D$26,SUMPRODUCT(--(Scorecard!$G$19:$G$25&lt;E408))+1),Scorecard!$D$27)</f>
        <v>-0.219855970853228</v>
      </c>
      <c r="AB408" s="0" t="n">
        <f aca="false">IF(ISNUMBER(F408),INDEX(Scorecard!$D$28:$D$35,SUMPRODUCT(--(Scorecard!$G$28:$G$34&lt;F408))+1),Scorecard!$D$36)</f>
        <v>-0.0008456427959252</v>
      </c>
      <c r="AC408" s="0" t="n">
        <f aca="false">IF(ISNUMBER(H408),INDEX(Scorecard!$D$37:$D$44,SUMPRODUCT(--(Scorecard!$G$37:$G$43&lt;H408))+1),Scorecard!$D$45)</f>
        <v>1.35057635045042</v>
      </c>
      <c r="AD408" s="0" t="n">
        <f aca="false">IF(ISNUMBER(I408),INDEX(Scorecard!$D$46:$D$52,SUMPRODUCT(--(Scorecard!$G$46:$G$51&lt;I408))+1),Scorecard!$D$53)</f>
        <v>-0.108777051091409</v>
      </c>
      <c r="AE408" s="0" t="n">
        <f aca="false">IF(ISNUMBER(K408),INDEX(Scorecard!$D$54:$D$61,SUMPRODUCT(--(Scorecard!$G$54:$G$60&lt;K408))+1),Scorecard!$D$62)</f>
        <v>0.489050497890326</v>
      </c>
      <c r="AF408" s="0" t="n">
        <f aca="false">IF(ISNUMBER(L408),INDEX(Scorecard!$D$63:$D$68,SUMPRODUCT(--(Scorecard!$G$63:$G$67&lt;L408))+1),Scorecard!$D$69)</f>
        <v>0.322484508656054</v>
      </c>
      <c r="AG408" s="0" t="n">
        <f aca="false">Inputs!$B$10+Scorecard!$J$5*Y408+Scorecard!$J$6*Z408+Scorecard!$J$7*AA408+Scorecard!$J$8*AB408+Scorecard!$J$9*AC408+Scorecard!$J$10*AD408+Scorecard!$J$11*AE408+Scorecard!$J$12*AF408</f>
        <v>-3.98005671937286</v>
      </c>
      <c r="AH408" s="0" t="n">
        <f aca="false">MIN(1-Inputs!$B$13,MAX(Inputs!$B$13,1/(1+EXP(-(Inputs!$B$11*AG408+Inputs!$B$12)))))</f>
        <v>0.0172998492378173</v>
      </c>
      <c r="AI408" s="0" t="n">
        <f aca="false">Inputs!$B$9-Inputs!$B$8*AG408</f>
        <v>601.963038034426</v>
      </c>
      <c r="AJ408" s="0" t="n">
        <f aca="false">RANK(AH408,$AH$5:$AH$2004,0)+COUNTIF($AH$4:AH407,AH408)</f>
        <v>519</v>
      </c>
      <c r="AK408" s="0" t="n">
        <f aca="false">IF(AJ408&lt;=Deciles!$B$5*(Deciles!$B$4+1),INT((AJ408-1)/(Deciles!$B$4+1))+1,Deciles!$B$5+INT((AJ408-1-Deciles!$B$5*(Deciles!$B$4+1))/Deciles!$B$4)+1)</f>
        <v>3</v>
      </c>
    </row>
    <row r="409" customFormat="false" ht="15" hidden="false" customHeight="false" outlineLevel="0" collapsed="false">
      <c r="A409" s="0" t="n">
        <v>11818</v>
      </c>
      <c r="B409" s="0" t="s">
        <v>145</v>
      </c>
      <c r="C409" s="0" t="n">
        <v>729</v>
      </c>
      <c r="D409" s="0" t="n">
        <v>86.2762908935547</v>
      </c>
      <c r="E409" s="0" t="n">
        <v>79.9340667724609</v>
      </c>
      <c r="F409" s="0" t="n">
        <v>37</v>
      </c>
      <c r="G409" s="0" t="n">
        <v>3.03699994087219</v>
      </c>
      <c r="H409" s="0" t="n">
        <v>-0.479666709899902</v>
      </c>
      <c r="I409" s="0" t="n">
        <v>10</v>
      </c>
      <c r="J409" s="0" t="n">
        <v>12.8413333892822</v>
      </c>
      <c r="K409" s="0" t="n">
        <v>5.65833330154419</v>
      </c>
      <c r="L409" s="0" t="n">
        <v>-1.875</v>
      </c>
      <c r="M409" s="0" t="n">
        <v>7.33082866668701</v>
      </c>
      <c r="N409" s="0" t="n">
        <v>1</v>
      </c>
      <c r="O409" s="0" t="n">
        <v>0</v>
      </c>
      <c r="P409" s="0" t="s">
        <v>144</v>
      </c>
      <c r="Q409" s="0" t="s">
        <v>160</v>
      </c>
      <c r="R409" s="0" t="n">
        <v>2</v>
      </c>
      <c r="S409" s="0" t="s">
        <v>154</v>
      </c>
      <c r="T409" s="0" t="n">
        <v>0</v>
      </c>
      <c r="U409" s="0" t="n">
        <v>377502.78</v>
      </c>
      <c r="V409" s="0" t="n">
        <v>0.0196377523243427</v>
      </c>
      <c r="W409" s="0" t="n">
        <v>598.468017578125</v>
      </c>
      <c r="X409" s="0" t="n">
        <v>0.0214592535048723</v>
      </c>
      <c r="Y409" s="0" t="n">
        <f aca="false">IF(ISNUMBER(C409),INDEX(Scorecard!$D$5:$D$12,SUMPRODUCT(--(Scorecard!$G$5:$G$11&lt;C409))+1),Scorecard!$D$13)</f>
        <v>-0.0290424113398221</v>
      </c>
      <c r="Z409" s="0" t="n">
        <f aca="false">IF(ISNUMBER(D409),INDEX(Scorecard!$D$14:$D$17,SUMPRODUCT(--(Scorecard!$G$14:$G$16&lt;D409))+1),Scorecard!$D$18)</f>
        <v>0.0505355481560174</v>
      </c>
      <c r="AA409" s="0" t="n">
        <f aca="false">IF(ISNUMBER(E409),INDEX(Scorecard!$D$19:$D$26,SUMPRODUCT(--(Scorecard!$G$19:$G$25&lt;E409))+1),Scorecard!$D$27)</f>
        <v>-0.0341578513653732</v>
      </c>
      <c r="AB409" s="0" t="n">
        <f aca="false">IF(ISNUMBER(F409),INDEX(Scorecard!$D$28:$D$35,SUMPRODUCT(--(Scorecard!$G$28:$G$34&lt;F409))+1),Scorecard!$D$36)</f>
        <v>-0.0008456427959252</v>
      </c>
      <c r="AC409" s="0" t="n">
        <f aca="false">IF(ISNUMBER(H409),INDEX(Scorecard!$D$37:$D$44,SUMPRODUCT(--(Scorecard!$G$37:$G$43&lt;H409))+1),Scorecard!$D$45)</f>
        <v>0.769716833645565</v>
      </c>
      <c r="AD409" s="0" t="n">
        <f aca="false">IF(ISNUMBER(I409),INDEX(Scorecard!$D$46:$D$52,SUMPRODUCT(--(Scorecard!$G$46:$G$51&lt;I409))+1),Scorecard!$D$53)</f>
        <v>-0.114272400683245</v>
      </c>
      <c r="AE409" s="0" t="n">
        <f aca="false">IF(ISNUMBER(K409),INDEX(Scorecard!$D$54:$D$61,SUMPRODUCT(--(Scorecard!$G$54:$G$60&lt;K409))+1),Scorecard!$D$62)</f>
        <v>0.0151758992857273</v>
      </c>
      <c r="AF409" s="0" t="n">
        <f aca="false">IF(ISNUMBER(L409),INDEX(Scorecard!$D$63:$D$68,SUMPRODUCT(--(Scorecard!$G$63:$G$67&lt;L409))+1),Scorecard!$D$69)</f>
        <v>-0.340582194386522</v>
      </c>
      <c r="AG409" s="0" t="n">
        <f aca="false">Inputs!$B$10+Scorecard!$J$5*Y409+Scorecard!$J$6*Z409+Scorecard!$J$7*AA409+Scorecard!$J$8*AB409+Scorecard!$J$9*AC409+Scorecard!$J$10*AD409+Scorecard!$J$11*AE409+Scorecard!$J$12*AF409</f>
        <v>-3.85892876811825</v>
      </c>
      <c r="AH409" s="0" t="n">
        <f aca="false">MIN(1-Inputs!$B$13,MAX(Inputs!$B$13,1/(1+EXP(-(Inputs!$B$11*AG409+Inputs!$B$12)))))</f>
        <v>0.019637751833008</v>
      </c>
      <c r="AI409" s="0" t="n">
        <f aca="false">Inputs!$B$9-Inputs!$B$8*AG409</f>
        <v>598.468024142665</v>
      </c>
      <c r="AJ409" s="0" t="n">
        <f aca="false">RANK(AH409,$AH$5:$AH$2004,0)+COUNTIF($AH$4:AH408,AH409)</f>
        <v>460</v>
      </c>
      <c r="AK409" s="0" t="n">
        <f aca="false">IF(AJ409&lt;=Deciles!$B$5*(Deciles!$B$4+1),INT((AJ409-1)/(Deciles!$B$4+1))+1,Deciles!$B$5+INT((AJ409-1-Deciles!$B$5*(Deciles!$B$4+1))/Deciles!$B$4)+1)</f>
        <v>3</v>
      </c>
    </row>
    <row r="410" customFormat="false" ht="15" hidden="false" customHeight="false" outlineLevel="0" collapsed="false">
      <c r="A410" s="0" t="n">
        <v>11831</v>
      </c>
      <c r="B410" s="0" t="s">
        <v>155</v>
      </c>
      <c r="C410" s="0" t="n">
        <v>740</v>
      </c>
      <c r="D410" s="0" t="n">
        <v>80</v>
      </c>
      <c r="E410" s="0" t="n">
        <v>73.4328918457031</v>
      </c>
      <c r="F410" s="0" t="n">
        <v>28</v>
      </c>
      <c r="G410" s="0" t="n">
        <v>3.2720000743866</v>
      </c>
      <c r="H410" s="0" t="n">
        <v>-2.46133303642273</v>
      </c>
      <c r="I410" s="0" t="n">
        <v>16</v>
      </c>
      <c r="J410" s="0" t="n">
        <v>12.5378074645996</v>
      </c>
      <c r="K410" s="0" t="n">
        <v>4.60833311080933</v>
      </c>
      <c r="L410" s="0" t="n">
        <v>-1.125</v>
      </c>
      <c r="M410" s="0" t="n">
        <v>4.48895978927612</v>
      </c>
      <c r="N410" s="0" t="n">
        <v>0</v>
      </c>
      <c r="O410" s="0" t="n">
        <v>0</v>
      </c>
      <c r="P410" s="0" t="s">
        <v>144</v>
      </c>
      <c r="Q410" s="0" t="s">
        <v>141</v>
      </c>
      <c r="R410" s="0" t="n">
        <v>2</v>
      </c>
      <c r="S410" s="0" t="s">
        <v>161</v>
      </c>
      <c r="T410" s="0" t="n">
        <v>0</v>
      </c>
      <c r="U410" s="0" t="n">
        <v>278676.75</v>
      </c>
      <c r="V410" s="0" t="n">
        <v>0.00657195551320911</v>
      </c>
      <c r="W410" s="0" t="n">
        <v>628.451965332031</v>
      </c>
      <c r="X410" s="0" t="n">
        <v>0.00842763390392065</v>
      </c>
      <c r="Y410" s="0" t="n">
        <f aca="false">IF(ISNUMBER(C410),INDEX(Scorecard!$D$5:$D$12,SUMPRODUCT(--(Scorecard!$G$5:$G$11&lt;C410))+1),Scorecard!$D$13)</f>
        <v>0.488358159108655</v>
      </c>
      <c r="Z410" s="0" t="n">
        <f aca="false">IF(ISNUMBER(D410),INDEX(Scorecard!$D$14:$D$17,SUMPRODUCT(--(Scorecard!$G$14:$G$16&lt;D410))+1),Scorecard!$D$18)</f>
        <v>0.0505355481560174</v>
      </c>
      <c r="AA410" s="0" t="n">
        <f aca="false">IF(ISNUMBER(E410),INDEX(Scorecard!$D$19:$D$26,SUMPRODUCT(--(Scorecard!$G$19:$G$25&lt;E410))+1),Scorecard!$D$27)</f>
        <v>-0.0341578513653732</v>
      </c>
      <c r="AB410" s="0" t="n">
        <f aca="false">IF(ISNUMBER(F410),INDEX(Scorecard!$D$28:$D$35,SUMPRODUCT(--(Scorecard!$G$28:$G$34&lt;F410))+1),Scorecard!$D$36)</f>
        <v>0.165097008946478</v>
      </c>
      <c r="AC410" s="0" t="n">
        <f aca="false">IF(ISNUMBER(H410),INDEX(Scorecard!$D$37:$D$44,SUMPRODUCT(--(Scorecard!$G$37:$G$43&lt;H410))+1),Scorecard!$D$45)</f>
        <v>1.35057635045042</v>
      </c>
      <c r="AD410" s="0" t="n">
        <f aca="false">IF(ISNUMBER(I410),INDEX(Scorecard!$D$46:$D$52,SUMPRODUCT(--(Scorecard!$G$46:$G$51&lt;I410))+1),Scorecard!$D$53)</f>
        <v>-0.114272400683245</v>
      </c>
      <c r="AE410" s="0" t="n">
        <f aca="false">IF(ISNUMBER(K410),INDEX(Scorecard!$D$54:$D$61,SUMPRODUCT(--(Scorecard!$G$54:$G$60&lt;K410))+1),Scorecard!$D$62)</f>
        <v>0.409483001259379</v>
      </c>
      <c r="AF410" s="0" t="n">
        <f aca="false">IF(ISNUMBER(L410),INDEX(Scorecard!$D$63:$D$68,SUMPRODUCT(--(Scorecard!$G$63:$G$67&lt;L410))+1),Scorecard!$D$69)</f>
        <v>-0.340582194386522</v>
      </c>
      <c r="AG410" s="0" t="n">
        <f aca="false">Inputs!$B$10+Scorecard!$J$5*Y410+Scorecard!$J$6*Z410+Scorecard!$J$7*AA410+Scorecard!$J$8*AB410+Scorecard!$J$9*AC410+Scorecard!$J$10*AD410+Scorecard!$J$11*AE410+Scorecard!$J$12*AF410</f>
        <v>-4.89809256290389</v>
      </c>
      <c r="AH410" s="0" t="n">
        <f aca="false">MIN(1-Inputs!$B$13,MAX(Inputs!$B$13,1/(1+EXP(-(Inputs!$B$11*AG410+Inputs!$B$12)))))</f>
        <v>0.00657195531256999</v>
      </c>
      <c r="AI410" s="0" t="n">
        <f aca="false">Inputs!$B$9-Inputs!$B$8*AG410</f>
        <v>628.451953210837</v>
      </c>
      <c r="AJ410" s="0" t="n">
        <f aca="false">RANK(AH410,$AH$5:$AH$2004,0)+COUNTIF($AH$4:AH409,AH410)</f>
        <v>1094</v>
      </c>
      <c r="AK410" s="0" t="n">
        <f aca="false">IF(AJ410&lt;=Deciles!$B$5*(Deciles!$B$4+1),INT((AJ410-1)/(Deciles!$B$4+1))+1,Deciles!$B$5+INT((AJ410-1-Deciles!$B$5*(Deciles!$B$4+1))/Deciles!$B$4)+1)</f>
        <v>6</v>
      </c>
    </row>
    <row r="411" customFormat="false" ht="15" hidden="false" customHeight="false" outlineLevel="0" collapsed="false">
      <c r="A411" s="0" t="n">
        <v>11856</v>
      </c>
      <c r="B411" s="0" t="s">
        <v>143</v>
      </c>
      <c r="C411" s="0" t="n">
        <v>694</v>
      </c>
      <c r="D411" s="0" t="n">
        <v>80</v>
      </c>
      <c r="E411" s="0" t="n">
        <v>75.9498825073242</v>
      </c>
      <c r="F411" s="0" t="n">
        <v>46</v>
      </c>
      <c r="G411" s="0" t="n">
        <v>4.30499982833862</v>
      </c>
      <c r="H411" s="0" t="n">
        <v>1.07166647911072</v>
      </c>
      <c r="I411" s="0" t="n">
        <v>16</v>
      </c>
      <c r="J411" s="0" t="n">
        <v>13.1655263900757</v>
      </c>
      <c r="K411" s="0" t="n">
        <v>9.3333330154419</v>
      </c>
      <c r="L411" s="0" t="n">
        <v>5.0717945098877</v>
      </c>
      <c r="M411" s="0" t="n">
        <v>1.63963341712952</v>
      </c>
      <c r="N411" s="0" t="n">
        <v>0</v>
      </c>
      <c r="O411" s="0" t="n">
        <v>0</v>
      </c>
      <c r="P411" s="0" t="s">
        <v>144</v>
      </c>
      <c r="Q411" s="0" t="s">
        <v>141</v>
      </c>
      <c r="R411" s="0" t="n">
        <v>2</v>
      </c>
      <c r="S411" s="0" t="s">
        <v>162</v>
      </c>
      <c r="T411" s="0" t="n">
        <v>0</v>
      </c>
      <c r="U411" s="0" t="n">
        <v>522054.12</v>
      </c>
      <c r="V411" s="0" t="n">
        <v>0.112346298992634</v>
      </c>
      <c r="W411" s="0" t="n">
        <v>548.575927734375</v>
      </c>
      <c r="X411" s="0" t="n">
        <v>0.164615780115128</v>
      </c>
      <c r="Y411" s="0" t="n">
        <f aca="false">IF(ISNUMBER(C411),INDEX(Scorecard!$D$5:$D$12,SUMPRODUCT(--(Scorecard!$G$5:$G$11&lt;C411))+1),Scorecard!$D$13)</f>
        <v>-0.869677851527538</v>
      </c>
      <c r="Z411" s="0" t="n">
        <f aca="false">IF(ISNUMBER(D411),INDEX(Scorecard!$D$14:$D$17,SUMPRODUCT(--(Scorecard!$G$14:$G$16&lt;D411))+1),Scorecard!$D$18)</f>
        <v>0.0505355481560174</v>
      </c>
      <c r="AA411" s="0" t="n">
        <f aca="false">IF(ISNUMBER(E411),INDEX(Scorecard!$D$19:$D$26,SUMPRODUCT(--(Scorecard!$G$19:$G$25&lt;E411))+1),Scorecard!$D$27)</f>
        <v>-0.0341578513653732</v>
      </c>
      <c r="AB411" s="0" t="n">
        <f aca="false">IF(ISNUMBER(F411),INDEX(Scorecard!$D$28:$D$35,SUMPRODUCT(--(Scorecard!$G$28:$G$34&lt;F411))+1),Scorecard!$D$36)</f>
        <v>-0.400689107298307</v>
      </c>
      <c r="AC411" s="0" t="n">
        <f aca="false">IF(ISNUMBER(H411),INDEX(Scorecard!$D$37:$D$44,SUMPRODUCT(--(Scorecard!$G$37:$G$43&lt;H411))+1),Scorecard!$D$45)</f>
        <v>-0.975503570149195</v>
      </c>
      <c r="AD411" s="0" t="n">
        <f aca="false">IF(ISNUMBER(I411),INDEX(Scorecard!$D$46:$D$52,SUMPRODUCT(--(Scorecard!$G$46:$G$51&lt;I411))+1),Scorecard!$D$53)</f>
        <v>-0.114272400683245</v>
      </c>
      <c r="AE411" s="0" t="n">
        <f aca="false">IF(ISNUMBER(K411),INDEX(Scorecard!$D$54:$D$61,SUMPRODUCT(--(Scorecard!$G$54:$G$60&lt;K411))+1),Scorecard!$D$62)</f>
        <v>-0.541917179454542</v>
      </c>
      <c r="AF411" s="0" t="n">
        <f aca="false">IF(ISNUMBER(L411),INDEX(Scorecard!$D$63:$D$68,SUMPRODUCT(--(Scorecard!$G$63:$G$67&lt;L411))+1),Scorecard!$D$69)</f>
        <v>0.322484508656054</v>
      </c>
      <c r="AG411" s="0" t="n">
        <f aca="false">Inputs!$B$10+Scorecard!$J$5*Y411+Scorecard!$J$6*Z411+Scorecard!$J$7*AA411+Scorecard!$J$8*AB411+Scorecard!$J$9*AC411+Scorecard!$J$10*AD411+Scorecard!$J$11*AE411+Scorecard!$J$12*AF411</f>
        <v>-2.12980037769357</v>
      </c>
      <c r="AH411" s="0" t="n">
        <f aca="false">MIN(1-Inputs!$B$13,MAX(Inputs!$B$13,1/(1+EXP(-(Inputs!$B$11*AG411+Inputs!$B$12)))))</f>
        <v>0.112346299562104</v>
      </c>
      <c r="AI411" s="0" t="n">
        <f aca="false">Inputs!$B$9-Inputs!$B$8*AG411</f>
        <v>548.575925064145</v>
      </c>
      <c r="AJ411" s="0" t="n">
        <f aca="false">RANK(AH411,$AH$5:$AH$2004,0)+COUNTIF($AH$4:AH410,AH411)</f>
        <v>29</v>
      </c>
      <c r="AK411" s="0" t="n">
        <f aca="false">IF(AJ411&lt;=Deciles!$B$5*(Deciles!$B$4+1),INT((AJ411-1)/(Deciles!$B$4+1))+1,Deciles!$B$5+INT((AJ411-1-Deciles!$B$5*(Deciles!$B$4+1))/Deciles!$B$4)+1)</f>
        <v>1</v>
      </c>
    </row>
    <row r="412" customFormat="false" ht="15" hidden="false" customHeight="false" outlineLevel="0" collapsed="false">
      <c r="A412" s="0" t="n">
        <v>11872</v>
      </c>
      <c r="B412" s="0" t="s">
        <v>145</v>
      </c>
      <c r="C412" s="0" t="n">
        <v>752</v>
      </c>
      <c r="D412" s="0" t="n">
        <v>80</v>
      </c>
      <c r="E412" s="0" t="n">
        <v>72.3810195922852</v>
      </c>
      <c r="F412" s="0" t="n">
        <v>40</v>
      </c>
      <c r="G412" s="0" t="n">
        <v>3.60500001907349</v>
      </c>
      <c r="H412" s="0" t="n">
        <v>0.0883333683013916</v>
      </c>
      <c r="I412" s="0" t="n">
        <v>21</v>
      </c>
      <c r="J412" s="0" t="n">
        <v>12.3428401947022</v>
      </c>
      <c r="K412" s="0" t="n">
        <v>5.25833320617676</v>
      </c>
      <c r="L412" s="0" t="n">
        <v>-1.875</v>
      </c>
      <c r="M412" s="0" t="n">
        <v>6.28858280181885</v>
      </c>
      <c r="N412" s="0" t="n">
        <v>0</v>
      </c>
      <c r="O412" s="0" t="n">
        <v>0</v>
      </c>
      <c r="P412" s="0" t="s">
        <v>144</v>
      </c>
      <c r="Q412" s="0" t="s">
        <v>160</v>
      </c>
      <c r="R412" s="0" t="n">
        <v>1</v>
      </c>
      <c r="S412" s="0" t="s">
        <v>149</v>
      </c>
      <c r="T412" s="0" t="n">
        <v>0</v>
      </c>
      <c r="U412" s="0" t="n">
        <v>229312.36</v>
      </c>
      <c r="V412" s="0" t="n">
        <v>0.0095543023198843</v>
      </c>
      <c r="W412" s="0" t="n">
        <v>618.243713378906</v>
      </c>
      <c r="X412" s="0" t="n">
        <v>0.00942925270646811</v>
      </c>
      <c r="Y412" s="0" t="n">
        <f aca="false">IF(ISNUMBER(C412),INDEX(Scorecard!$D$5:$D$12,SUMPRODUCT(--(Scorecard!$G$5:$G$11&lt;C412))+1),Scorecard!$D$13)</f>
        <v>0.733188958177614</v>
      </c>
      <c r="Z412" s="0" t="n">
        <f aca="false">IF(ISNUMBER(D412),INDEX(Scorecard!$D$14:$D$17,SUMPRODUCT(--(Scorecard!$G$14:$G$16&lt;D412))+1),Scorecard!$D$18)</f>
        <v>0.0505355481560174</v>
      </c>
      <c r="AA412" s="0" t="n">
        <f aca="false">IF(ISNUMBER(E412),INDEX(Scorecard!$D$19:$D$26,SUMPRODUCT(--(Scorecard!$G$19:$G$25&lt;E412))+1),Scorecard!$D$27)</f>
        <v>-0.0341578513653732</v>
      </c>
      <c r="AB412" s="0" t="n">
        <f aca="false">IF(ISNUMBER(F412),INDEX(Scorecard!$D$28:$D$35,SUMPRODUCT(--(Scorecard!$G$28:$G$34&lt;F412))+1),Scorecard!$D$36)</f>
        <v>-0.132616866359722</v>
      </c>
      <c r="AC412" s="0" t="n">
        <f aca="false">IF(ISNUMBER(H412),INDEX(Scorecard!$D$37:$D$44,SUMPRODUCT(--(Scorecard!$G$37:$G$43&lt;H412))+1),Scorecard!$D$45)</f>
        <v>0.102184252677548</v>
      </c>
      <c r="AD412" s="0" t="n">
        <f aca="false">IF(ISNUMBER(I412),INDEX(Scorecard!$D$46:$D$52,SUMPRODUCT(--(Scorecard!$G$46:$G$51&lt;I412))+1),Scorecard!$D$53)</f>
        <v>-0.108777051091409</v>
      </c>
      <c r="AE412" s="0" t="n">
        <f aca="false">IF(ISNUMBER(K412),INDEX(Scorecard!$D$54:$D$61,SUMPRODUCT(--(Scorecard!$G$54:$G$60&lt;K412))+1),Scorecard!$D$62)</f>
        <v>0.126303549215828</v>
      </c>
      <c r="AF412" s="0" t="n">
        <f aca="false">IF(ISNUMBER(L412),INDEX(Scorecard!$D$63:$D$68,SUMPRODUCT(--(Scorecard!$G$63:$G$67&lt;L412))+1),Scorecard!$D$69)</f>
        <v>-0.340582194386522</v>
      </c>
      <c r="AG412" s="0" t="n">
        <f aca="false">Inputs!$B$10+Scorecard!$J$5*Y412+Scorecard!$J$6*Z412+Scorecard!$J$7*AA412+Scorecard!$J$8*AB412+Scorecard!$J$9*AC412+Scorecard!$J$10*AD412+Scorecard!$J$11*AE412+Scorecard!$J$12*AF412</f>
        <v>-4.54430140785651</v>
      </c>
      <c r="AH412" s="0" t="n">
        <f aca="false">MIN(1-Inputs!$B$13,MAX(Inputs!$B$13,1/(1+EXP(-(Inputs!$B$11*AG412+Inputs!$B$12)))))</f>
        <v>0.00955430240404227</v>
      </c>
      <c r="AI412" s="0" t="n">
        <f aca="false">Inputs!$B$9-Inputs!$B$8*AG412</f>
        <v>618.243698312892</v>
      </c>
      <c r="AJ412" s="0" t="n">
        <f aca="false">RANK(AH412,$AH$5:$AH$2004,0)+COUNTIF($AH$4:AH411,AH412)</f>
        <v>846</v>
      </c>
      <c r="AK412" s="0" t="n">
        <f aca="false">IF(AJ412&lt;=Deciles!$B$5*(Deciles!$B$4+1),INT((AJ412-1)/(Deciles!$B$4+1))+1,Deciles!$B$5+INT((AJ412-1-Deciles!$B$5*(Deciles!$B$4+1))/Deciles!$B$4)+1)</f>
        <v>5</v>
      </c>
    </row>
    <row r="413" customFormat="false" ht="15" hidden="false" customHeight="false" outlineLevel="0" collapsed="false">
      <c r="A413" s="0" t="n">
        <v>11875</v>
      </c>
      <c r="B413" s="0" t="s">
        <v>158</v>
      </c>
      <c r="C413" s="0" t="n">
        <v>773</v>
      </c>
      <c r="D413" s="0" t="n">
        <v>94.207389831543</v>
      </c>
      <c r="E413" s="0" t="n">
        <v>69.7522583007813</v>
      </c>
      <c r="F413" s="0" t="n">
        <v>18</v>
      </c>
      <c r="G413" s="0" t="n">
        <v>3.54999995231628</v>
      </c>
      <c r="H413" s="0" t="n">
        <v>0.633333206176758</v>
      </c>
      <c r="I413" s="0" t="n">
        <v>54</v>
      </c>
      <c r="J413" s="0" t="n">
        <v>13.1703414916992</v>
      </c>
      <c r="K413" s="0" t="n">
        <v>6.53333330154419</v>
      </c>
      <c r="L413" s="0" t="n">
        <v>2.71025633811951</v>
      </c>
      <c r="M413" s="0" t="n">
        <v>0.489093065261841</v>
      </c>
      <c r="N413" s="0" t="n">
        <v>0</v>
      </c>
      <c r="O413" s="0" t="n">
        <v>0</v>
      </c>
      <c r="P413" s="0" t="s">
        <v>144</v>
      </c>
      <c r="Q413" s="0" t="s">
        <v>141</v>
      </c>
      <c r="R413" s="0" t="n">
        <v>2</v>
      </c>
      <c r="S413" s="0" t="s">
        <v>156</v>
      </c>
      <c r="T413" s="0" t="n">
        <v>0</v>
      </c>
      <c r="U413" s="0" t="n">
        <v>524573.94</v>
      </c>
      <c r="V413" s="0" t="n">
        <v>0.00281137484125793</v>
      </c>
      <c r="W413" s="0" t="n">
        <v>651.535461425781</v>
      </c>
      <c r="X413" s="0" t="n">
        <v>0.00157695519737899</v>
      </c>
      <c r="Y413" s="0" t="n">
        <f aca="false">IF(ISNUMBER(C413),INDEX(Scorecard!$D$5:$D$12,SUMPRODUCT(--(Scorecard!$G$5:$G$11&lt;C413))+1),Scorecard!$D$13)</f>
        <v>1.23750384304241</v>
      </c>
      <c r="Z413" s="0" t="n">
        <f aca="false">IF(ISNUMBER(D413),INDEX(Scorecard!$D$14:$D$17,SUMPRODUCT(--(Scorecard!$G$14:$G$16&lt;D413))+1),Scorecard!$D$18)</f>
        <v>-0.361970872710667</v>
      </c>
      <c r="AA413" s="0" t="n">
        <f aca="false">IF(ISNUMBER(E413),INDEX(Scorecard!$D$19:$D$26,SUMPRODUCT(--(Scorecard!$G$19:$G$25&lt;E413))+1),Scorecard!$D$27)</f>
        <v>0.0530843085177338</v>
      </c>
      <c r="AB413" s="0" t="n">
        <f aca="false">IF(ISNUMBER(F413),INDEX(Scorecard!$D$28:$D$35,SUMPRODUCT(--(Scorecard!$G$28:$G$34&lt;F413))+1),Scorecard!$D$36)</f>
        <v>0.624829191519909</v>
      </c>
      <c r="AC413" s="0" t="n">
        <f aca="false">IF(ISNUMBER(H413),INDEX(Scorecard!$D$37:$D$44,SUMPRODUCT(--(Scorecard!$G$37:$G$43&lt;H413))+1),Scorecard!$D$45)</f>
        <v>-0.569454719285959</v>
      </c>
      <c r="AD413" s="0" t="n">
        <f aca="false">IF(ISNUMBER(I413),INDEX(Scorecard!$D$46:$D$52,SUMPRODUCT(--(Scorecard!$G$46:$G$51&lt;I413))+1),Scorecard!$D$53)</f>
        <v>0.818882373006414</v>
      </c>
      <c r="AE413" s="0" t="n">
        <f aca="false">IF(ISNUMBER(K413),INDEX(Scorecard!$D$54:$D$61,SUMPRODUCT(--(Scorecard!$G$54:$G$60&lt;K413))+1),Scorecard!$D$62)</f>
        <v>-0.119873800601421</v>
      </c>
      <c r="AF413" s="0" t="n">
        <f aca="false">IF(ISNUMBER(L413),INDEX(Scorecard!$D$63:$D$68,SUMPRODUCT(--(Scorecard!$G$63:$G$67&lt;L413))+1),Scorecard!$D$69)</f>
        <v>0.322484508656054</v>
      </c>
      <c r="AG413" s="0" t="n">
        <f aca="false">Inputs!$B$10+Scorecard!$J$5*Y413+Scorecard!$J$6*Z413+Scorecard!$J$7*AA413+Scorecard!$J$8*AB413+Scorecard!$J$9*AC413+Scorecard!$J$10*AD413+Scorecard!$J$11*AE413+Scorecard!$J$12*AF413</f>
        <v>-5.69810515262507</v>
      </c>
      <c r="AH413" s="0" t="n">
        <f aca="false">MIN(1-Inputs!$B$13,MAX(Inputs!$B$13,1/(1+EXP(-(Inputs!$B$11*AG413+Inputs!$B$12)))))</f>
        <v>0.00281137492370721</v>
      </c>
      <c r="AI413" s="0" t="n">
        <f aca="false">Inputs!$B$9-Inputs!$B$8*AG413</f>
        <v>651.535437127626</v>
      </c>
      <c r="AJ413" s="0" t="n">
        <f aca="false">RANK(AH413,$AH$5:$AH$2004,0)+COUNTIF($AH$4:AH412,AH413)</f>
        <v>1566</v>
      </c>
      <c r="AK413" s="0" t="n">
        <f aca="false">IF(AJ413&lt;=Deciles!$B$5*(Deciles!$B$4+1),INT((AJ413-1)/(Deciles!$B$4+1))+1,Deciles!$B$5+INT((AJ413-1-Deciles!$B$5*(Deciles!$B$4+1))/Deciles!$B$4)+1)</f>
        <v>8</v>
      </c>
    </row>
    <row r="414" customFormat="false" ht="15" hidden="false" customHeight="false" outlineLevel="0" collapsed="false">
      <c r="A414" s="0" t="n">
        <v>11919</v>
      </c>
      <c r="B414" s="0" t="s">
        <v>143</v>
      </c>
      <c r="C414" s="0" t="n">
        <v>830</v>
      </c>
      <c r="D414" s="0" t="n">
        <v>84.4404296875</v>
      </c>
      <c r="E414" s="0" t="n">
        <v>69.8470764160156</v>
      </c>
      <c r="F414" s="0" t="n">
        <v>21</v>
      </c>
      <c r="G414" s="0" t="n">
        <v>3.50099992752075</v>
      </c>
      <c r="H414" s="0" t="n">
        <v>0.267666578292847</v>
      </c>
      <c r="I414" s="0" t="n">
        <v>40</v>
      </c>
      <c r="J414" s="0" t="n">
        <v>12.4445524215698</v>
      </c>
      <c r="K414" s="0" t="n">
        <v>9.23333358764648</v>
      </c>
      <c r="L414" s="0" t="n">
        <v>5.07179498672485</v>
      </c>
      <c r="M414" s="0" t="n">
        <v>1.84646689891815</v>
      </c>
      <c r="N414" s="0" t="n">
        <v>0</v>
      </c>
      <c r="O414" s="0" t="n">
        <v>0</v>
      </c>
      <c r="P414" s="0" t="s">
        <v>144</v>
      </c>
      <c r="Q414" s="0" t="s">
        <v>141</v>
      </c>
      <c r="R414" s="0" t="n">
        <v>2</v>
      </c>
      <c r="S414" s="0" t="s">
        <v>161</v>
      </c>
      <c r="T414" s="0" t="n">
        <v>0</v>
      </c>
      <c r="U414" s="0" t="n">
        <v>253863.72</v>
      </c>
      <c r="V414" s="0" t="n">
        <v>0.00116001127753407</v>
      </c>
      <c r="W414" s="0" t="n">
        <v>675.538635253906</v>
      </c>
      <c r="X414" s="0" t="n">
        <v>0.000750493083614856</v>
      </c>
      <c r="Y414" s="0" t="n">
        <f aca="false">IF(ISNUMBER(C414),INDEX(Scorecard!$D$5:$D$12,SUMPRODUCT(--(Scorecard!$G$5:$G$11&lt;C414))+1),Scorecard!$D$13)</f>
        <v>2.19112706886128</v>
      </c>
      <c r="Z414" s="0" t="n">
        <f aca="false">IF(ISNUMBER(D414),INDEX(Scorecard!$D$14:$D$17,SUMPRODUCT(--(Scorecard!$G$14:$G$16&lt;D414))+1),Scorecard!$D$18)</f>
        <v>0.0505355481560174</v>
      </c>
      <c r="AA414" s="0" t="n">
        <f aca="false">IF(ISNUMBER(E414),INDEX(Scorecard!$D$19:$D$26,SUMPRODUCT(--(Scorecard!$G$19:$G$25&lt;E414))+1),Scorecard!$D$27)</f>
        <v>0.0530843085177338</v>
      </c>
      <c r="AB414" s="0" t="n">
        <f aca="false">IF(ISNUMBER(F414),INDEX(Scorecard!$D$28:$D$35,SUMPRODUCT(--(Scorecard!$G$28:$G$34&lt;F414))+1),Scorecard!$D$36)</f>
        <v>0.624829191519909</v>
      </c>
      <c r="AC414" s="0" t="n">
        <f aca="false">IF(ISNUMBER(H414),INDEX(Scorecard!$D$37:$D$44,SUMPRODUCT(--(Scorecard!$G$37:$G$43&lt;H414))+1),Scorecard!$D$45)</f>
        <v>-0.0679520129233634</v>
      </c>
      <c r="AD414" s="0" t="n">
        <f aca="false">IF(ISNUMBER(I414),INDEX(Scorecard!$D$46:$D$52,SUMPRODUCT(--(Scorecard!$G$46:$G$51&lt;I414))+1),Scorecard!$D$53)</f>
        <v>0.569875412099532</v>
      </c>
      <c r="AE414" s="0" t="n">
        <f aca="false">IF(ISNUMBER(K414),INDEX(Scorecard!$D$54:$D$61,SUMPRODUCT(--(Scorecard!$G$54:$G$60&lt;K414))+1),Scorecard!$D$62)</f>
        <v>-0.541917179454542</v>
      </c>
      <c r="AF414" s="0" t="n">
        <f aca="false">IF(ISNUMBER(L414),INDEX(Scorecard!$D$63:$D$68,SUMPRODUCT(--(Scorecard!$G$63:$G$67&lt;L414))+1),Scorecard!$D$69)</f>
        <v>0.322484508656054</v>
      </c>
      <c r="AG414" s="0" t="n">
        <f aca="false">Inputs!$B$10+Scorecard!$J$5*Y414+Scorecard!$J$6*Z414+Scorecard!$J$7*AA414+Scorecard!$J$8*AB414+Scorecard!$J$9*AC414+Scorecard!$J$10*AD414+Scorecard!$J$11*AE414+Scorecard!$J$12*AF414</f>
        <v>-6.52999243309537</v>
      </c>
      <c r="AH414" s="0" t="n">
        <f aca="false">MIN(1-Inputs!$B$13,MAX(Inputs!$B$13,1/(1+EXP(-(Inputs!$B$11*AG414+Inputs!$B$12)))))</f>
        <v>0.00116001130297728</v>
      </c>
      <c r="AI414" s="0" t="n">
        <f aca="false">Inputs!$B$9-Inputs!$B$8*AG414</f>
        <v>675.538630209888</v>
      </c>
      <c r="AJ414" s="0" t="n">
        <f aca="false">RANK(AH414,$AH$5:$AH$2004,0)+COUNTIF($AH$4:AH413,AH414)</f>
        <v>1870</v>
      </c>
      <c r="AK414" s="0" t="n">
        <f aca="false">IF(AJ414&lt;=Deciles!$B$5*(Deciles!$B$4+1),INT((AJ414-1)/(Deciles!$B$4+1))+1,Deciles!$B$5+INT((AJ414-1-Deciles!$B$5*(Deciles!$B$4+1))/Deciles!$B$4)+1)</f>
        <v>10</v>
      </c>
    </row>
    <row r="415" customFormat="false" ht="15" hidden="false" customHeight="false" outlineLevel="0" collapsed="false">
      <c r="A415" s="0" t="n">
        <v>11922</v>
      </c>
      <c r="B415" s="0" t="s">
        <v>150</v>
      </c>
      <c r="C415" s="0" t="n">
        <v>678</v>
      </c>
      <c r="D415" s="0" t="n">
        <v>80</v>
      </c>
      <c r="E415" s="0" t="n">
        <v>53.6770820617676</v>
      </c>
      <c r="F415" s="0" t="n">
        <v>20</v>
      </c>
      <c r="G415" s="0" t="n">
        <v>4.49200010299683</v>
      </c>
      <c r="H415" s="0" t="n">
        <v>-2.14133310317993</v>
      </c>
      <c r="I415" s="0" t="n">
        <v>86</v>
      </c>
      <c r="J415" s="0" t="n">
        <v>11.7655868530273</v>
      </c>
      <c r="K415" s="0" t="n">
        <v>4</v>
      </c>
      <c r="L415" s="0" t="n">
        <v>-0.208333492279053</v>
      </c>
      <c r="M415" s="0" t="n">
        <v>4.23436641693115</v>
      </c>
      <c r="N415" s="0" t="n">
        <v>0</v>
      </c>
      <c r="O415" s="0" t="n">
        <v>0</v>
      </c>
      <c r="P415" s="0" t="s">
        <v>144</v>
      </c>
      <c r="Q415" s="0" t="s">
        <v>141</v>
      </c>
      <c r="R415" s="0" t="n">
        <v>2</v>
      </c>
      <c r="S415" s="0" t="s">
        <v>148</v>
      </c>
      <c r="T415" s="0" t="n">
        <v>0</v>
      </c>
      <c r="U415" s="0" t="n">
        <v>128744.73</v>
      </c>
      <c r="V415" s="0" t="n">
        <v>0.0252979770302773</v>
      </c>
      <c r="W415" s="0" t="n">
        <v>591.456726074219</v>
      </c>
      <c r="X415" s="0" t="n">
        <v>0.0163346324115992</v>
      </c>
      <c r="Y415" s="0" t="n">
        <f aca="false">IF(ISNUMBER(C415),INDEX(Scorecard!$D$5:$D$12,SUMPRODUCT(--(Scorecard!$G$5:$G$11&lt;C415))+1),Scorecard!$D$13)</f>
        <v>-1.88220980528339</v>
      </c>
      <c r="Z415" s="0" t="n">
        <f aca="false">IF(ISNUMBER(D415),INDEX(Scorecard!$D$14:$D$17,SUMPRODUCT(--(Scorecard!$G$14:$G$16&lt;D415))+1),Scorecard!$D$18)</f>
        <v>0.0505355481560174</v>
      </c>
      <c r="AA415" s="0" t="n">
        <f aca="false">IF(ISNUMBER(E415),INDEX(Scorecard!$D$19:$D$26,SUMPRODUCT(--(Scorecard!$G$19:$G$25&lt;E415))+1),Scorecard!$D$27)</f>
        <v>0.57899015159425</v>
      </c>
      <c r="AB415" s="0" t="n">
        <f aca="false">IF(ISNUMBER(F415),INDEX(Scorecard!$D$28:$D$35,SUMPRODUCT(--(Scorecard!$G$28:$G$34&lt;F415))+1),Scorecard!$D$36)</f>
        <v>0.624829191519909</v>
      </c>
      <c r="AC415" s="0" t="n">
        <f aca="false">IF(ISNUMBER(H415),INDEX(Scorecard!$D$37:$D$44,SUMPRODUCT(--(Scorecard!$G$37:$G$43&lt;H415))+1),Scorecard!$D$45)</f>
        <v>1.35057635045042</v>
      </c>
      <c r="AD415" s="0" t="n">
        <f aca="false">IF(ISNUMBER(I415),INDEX(Scorecard!$D$46:$D$52,SUMPRODUCT(--(Scorecard!$G$46:$G$51&lt;I415))+1),Scorecard!$D$53)</f>
        <v>0.818882373006414</v>
      </c>
      <c r="AE415" s="0" t="n">
        <f aca="false">IF(ISNUMBER(K415),INDEX(Scorecard!$D$54:$D$61,SUMPRODUCT(--(Scorecard!$G$54:$G$60&lt;K415))+1),Scorecard!$D$62)</f>
        <v>0.489050497890326</v>
      </c>
      <c r="AF415" s="0" t="n">
        <f aca="false">IF(ISNUMBER(L415),INDEX(Scorecard!$D$63:$D$68,SUMPRODUCT(--(Scorecard!$G$63:$G$67&lt;L415))+1),Scorecard!$D$69)</f>
        <v>0.322484508656054</v>
      </c>
      <c r="AG415" s="0" t="n">
        <f aca="false">Inputs!$B$10+Scorecard!$J$5*Y415+Scorecard!$J$6*Z415+Scorecard!$J$7*AA415+Scorecard!$J$8*AB415+Scorecard!$J$9*AC415+Scorecard!$J$10*AD415+Scorecard!$J$11*AE415+Scorecard!$J$12*AF415</f>
        <v>-3.61593648283695</v>
      </c>
      <c r="AH415" s="0" t="n">
        <f aca="false">MIN(1-Inputs!$B$13,MAX(Inputs!$B$13,1/(1+EXP(-(Inputs!$B$11*AG415+Inputs!$B$12)))))</f>
        <v>0.0252979771674481</v>
      </c>
      <c r="AI415" s="0" t="n">
        <f aca="false">Inputs!$B$9-Inputs!$B$8*AG415</f>
        <v>591.456748843673</v>
      </c>
      <c r="AJ415" s="0" t="n">
        <f aca="false">RANK(AH415,$AH$5:$AH$2004,0)+COUNTIF($AH$4:AH414,AH415)</f>
        <v>382</v>
      </c>
      <c r="AK415" s="0" t="n">
        <f aca="false">IF(AJ415&lt;=Deciles!$B$5*(Deciles!$B$4+1),INT((AJ415-1)/(Deciles!$B$4+1))+1,Deciles!$B$5+INT((AJ415-1-Deciles!$B$5*(Deciles!$B$4+1))/Deciles!$B$4)+1)</f>
        <v>2</v>
      </c>
    </row>
    <row r="416" customFormat="false" ht="15" hidden="false" customHeight="false" outlineLevel="0" collapsed="false">
      <c r="A416" s="0" t="n">
        <v>11944</v>
      </c>
      <c r="B416" s="0" t="s">
        <v>155</v>
      </c>
      <c r="C416" s="0" t="n">
        <v>734</v>
      </c>
      <c r="D416" s="0" t="n">
        <v>83.5901336669922</v>
      </c>
      <c r="E416" s="0" t="n">
        <v>63.9626655578613</v>
      </c>
      <c r="F416" s="0" t="n">
        <v>40</v>
      </c>
      <c r="G416" s="0" t="n">
        <v>4.4520001411438</v>
      </c>
      <c r="H416" s="0" t="n">
        <v>-1.28133296966553</v>
      </c>
      <c r="I416" s="0" t="n">
        <v>51</v>
      </c>
      <c r="J416" s="0" t="n">
        <v>11.9711971282959</v>
      </c>
      <c r="K416" s="0" t="n">
        <v>4.40833330154419</v>
      </c>
      <c r="L416" s="0" t="n">
        <v>-1.125</v>
      </c>
      <c r="M416" s="0" t="n">
        <v>6.02960968017578</v>
      </c>
      <c r="N416" s="0" t="n">
        <v>0</v>
      </c>
      <c r="O416" s="0" t="n">
        <v>0</v>
      </c>
      <c r="P416" s="0" t="s">
        <v>140</v>
      </c>
      <c r="Q416" s="0" t="s">
        <v>141</v>
      </c>
      <c r="R416" s="0" t="n">
        <v>1</v>
      </c>
      <c r="S416" s="0" t="s">
        <v>156</v>
      </c>
      <c r="T416" s="0" t="n">
        <v>0</v>
      </c>
      <c r="U416" s="0" t="n">
        <v>158133.83</v>
      </c>
      <c r="V416" s="0" t="n">
        <v>0.00674636103212833</v>
      </c>
      <c r="W416" s="0" t="n">
        <v>627.738342285156</v>
      </c>
      <c r="X416" s="0" t="n">
        <v>0.00623912736773491</v>
      </c>
      <c r="Y416" s="0" t="n">
        <f aca="false">IF(ISNUMBER(C416),INDEX(Scorecard!$D$5:$D$12,SUMPRODUCT(--(Scorecard!$G$5:$G$11&lt;C416))+1),Scorecard!$D$13)</f>
        <v>0.488358159108655</v>
      </c>
      <c r="Z416" s="0" t="n">
        <f aca="false">IF(ISNUMBER(D416),INDEX(Scorecard!$D$14:$D$17,SUMPRODUCT(--(Scorecard!$G$14:$G$16&lt;D416))+1),Scorecard!$D$18)</f>
        <v>0.0505355481560174</v>
      </c>
      <c r="AA416" s="0" t="n">
        <f aca="false">IF(ISNUMBER(E416),INDEX(Scorecard!$D$19:$D$26,SUMPRODUCT(--(Scorecard!$G$19:$G$25&lt;E416))+1),Scorecard!$D$27)</f>
        <v>0.233621608745691</v>
      </c>
      <c r="AB416" s="0" t="n">
        <f aca="false">IF(ISNUMBER(F416),INDEX(Scorecard!$D$28:$D$35,SUMPRODUCT(--(Scorecard!$G$28:$G$34&lt;F416))+1),Scorecard!$D$36)</f>
        <v>-0.132616866359722</v>
      </c>
      <c r="AC416" s="0" t="n">
        <f aca="false">IF(ISNUMBER(H416),INDEX(Scorecard!$D$37:$D$44,SUMPRODUCT(--(Scorecard!$G$37:$G$43&lt;H416))+1),Scorecard!$D$45)</f>
        <v>1.35057635045042</v>
      </c>
      <c r="AD416" s="0" t="n">
        <f aca="false">IF(ISNUMBER(I416),INDEX(Scorecard!$D$46:$D$52,SUMPRODUCT(--(Scorecard!$G$46:$G$51&lt;I416))+1),Scorecard!$D$53)</f>
        <v>0.818882373006414</v>
      </c>
      <c r="AE416" s="0" t="n">
        <f aca="false">IF(ISNUMBER(K416),INDEX(Scorecard!$D$54:$D$61,SUMPRODUCT(--(Scorecard!$G$54:$G$60&lt;K416))+1),Scorecard!$D$62)</f>
        <v>0.409483001259379</v>
      </c>
      <c r="AF416" s="0" t="n">
        <f aca="false">IF(ISNUMBER(L416),INDEX(Scorecard!$D$63:$D$68,SUMPRODUCT(--(Scorecard!$G$63:$G$67&lt;L416))+1),Scorecard!$D$69)</f>
        <v>-0.340582194386522</v>
      </c>
      <c r="AG416" s="0" t="n">
        <f aca="false">Inputs!$B$10+Scorecard!$J$5*Y416+Scorecard!$J$6*Z416+Scorecard!$J$7*AA416+Scorecard!$J$8*AB416+Scorecard!$J$9*AC416+Scorecard!$J$10*AD416+Scorecard!$J$11*AE416+Scorecard!$J$12*AF416</f>
        <v>-4.87336059937096</v>
      </c>
      <c r="AH416" s="0" t="n">
        <f aca="false">MIN(1-Inputs!$B$13,MAX(Inputs!$B$13,1/(1+EXP(-(Inputs!$B$11*AG416+Inputs!$B$12)))))</f>
        <v>0.00674636115491376</v>
      </c>
      <c r="AI416" s="0" t="n">
        <f aca="false">Inputs!$B$9-Inputs!$B$8*AG416</f>
        <v>627.738339588029</v>
      </c>
      <c r="AJ416" s="0" t="n">
        <f aca="false">RANK(AH416,$AH$5:$AH$2004,0)+COUNTIF($AH$4:AH415,AH416)</f>
        <v>1084</v>
      </c>
      <c r="AK416" s="0" t="n">
        <f aca="false">IF(AJ416&lt;=Deciles!$B$5*(Deciles!$B$4+1),INT((AJ416-1)/(Deciles!$B$4+1))+1,Deciles!$B$5+INT((AJ416-1-Deciles!$B$5*(Deciles!$B$4+1))/Deciles!$B$4)+1)</f>
        <v>6</v>
      </c>
    </row>
    <row r="417" customFormat="false" ht="15" hidden="false" customHeight="false" outlineLevel="0" collapsed="false">
      <c r="A417" s="0" t="n">
        <v>11949</v>
      </c>
      <c r="B417" s="0" t="s">
        <v>158</v>
      </c>
      <c r="C417" s="0" t="n">
        <v>712</v>
      </c>
      <c r="D417" s="0" t="n">
        <v>80</v>
      </c>
      <c r="E417" s="0" t="n">
        <v>48.9448356628418</v>
      </c>
      <c r="F417" s="0" t="n">
        <v>38</v>
      </c>
      <c r="G417" s="0" t="n">
        <v>4.43900012969971</v>
      </c>
      <c r="H417" s="0" t="n">
        <v>1.52233338356018</v>
      </c>
      <c r="I417" s="0" t="n">
        <v>99</v>
      </c>
      <c r="J417" s="0" t="n">
        <v>11.8430843353272</v>
      </c>
      <c r="K417" s="0" t="n">
        <v>6.73333311080933</v>
      </c>
      <c r="L417" s="0" t="n">
        <v>2.71025609970093</v>
      </c>
      <c r="M417" s="0" t="n">
        <v>0.36659899353981</v>
      </c>
      <c r="N417" s="0" t="n">
        <v>1</v>
      </c>
      <c r="O417" s="0" t="n">
        <v>0</v>
      </c>
      <c r="P417" s="0" t="s">
        <v>144</v>
      </c>
      <c r="Q417" s="0" t="s">
        <v>141</v>
      </c>
      <c r="R417" s="0" t="n">
        <v>1</v>
      </c>
      <c r="S417" s="0" t="s">
        <v>161</v>
      </c>
      <c r="T417" s="0" t="n">
        <v>0</v>
      </c>
      <c r="U417" s="0" t="n">
        <v>139118.95</v>
      </c>
      <c r="V417" s="0" t="n">
        <v>0.0324993878602982</v>
      </c>
      <c r="W417" s="0" t="n">
        <v>584.4765625</v>
      </c>
      <c r="X417" s="0" t="n">
        <v>0.0204838886857033</v>
      </c>
      <c r="Y417" s="0" t="n">
        <f aca="false">IF(ISNUMBER(C417),INDEX(Scorecard!$D$5:$D$12,SUMPRODUCT(--(Scorecard!$G$5:$G$11&lt;C417))+1),Scorecard!$D$13)</f>
        <v>-0.513000642971656</v>
      </c>
      <c r="Z417" s="0" t="n">
        <f aca="false">IF(ISNUMBER(D417),INDEX(Scorecard!$D$14:$D$17,SUMPRODUCT(--(Scorecard!$G$14:$G$16&lt;D417))+1),Scorecard!$D$18)</f>
        <v>0.0505355481560174</v>
      </c>
      <c r="AA417" s="0" t="n">
        <f aca="false">IF(ISNUMBER(E417),INDEX(Scorecard!$D$19:$D$26,SUMPRODUCT(--(Scorecard!$G$19:$G$25&lt;E417))+1),Scorecard!$D$27)</f>
        <v>0.57899015159425</v>
      </c>
      <c r="AB417" s="0" t="n">
        <f aca="false">IF(ISNUMBER(F417),INDEX(Scorecard!$D$28:$D$35,SUMPRODUCT(--(Scorecard!$G$28:$G$34&lt;F417))+1),Scorecard!$D$36)</f>
        <v>-0.132616866359722</v>
      </c>
      <c r="AC417" s="0" t="n">
        <f aca="false">IF(ISNUMBER(H417),INDEX(Scorecard!$D$37:$D$44,SUMPRODUCT(--(Scorecard!$G$37:$G$43&lt;H417))+1),Scorecard!$D$45)</f>
        <v>-0.975503570149195</v>
      </c>
      <c r="AD417" s="0" t="n">
        <f aca="false">IF(ISNUMBER(I417),INDEX(Scorecard!$D$46:$D$52,SUMPRODUCT(--(Scorecard!$G$46:$G$51&lt;I417))+1),Scorecard!$D$53)</f>
        <v>0.818882373006414</v>
      </c>
      <c r="AE417" s="0" t="n">
        <f aca="false">IF(ISNUMBER(K417),INDEX(Scorecard!$D$54:$D$61,SUMPRODUCT(--(Scorecard!$G$54:$G$60&lt;K417))+1),Scorecard!$D$62)</f>
        <v>-0.357264871923982</v>
      </c>
      <c r="AF417" s="0" t="n">
        <f aca="false">IF(ISNUMBER(L417),INDEX(Scorecard!$D$63:$D$68,SUMPRODUCT(--(Scorecard!$G$63:$G$67&lt;L417))+1),Scorecard!$D$69)</f>
        <v>0.322484508656054</v>
      </c>
      <c r="AG417" s="0" t="n">
        <f aca="false">Inputs!$B$10+Scorecard!$J$5*Y417+Scorecard!$J$6*Z417+Scorecard!$J$7*AA417+Scorecard!$J$8*AB417+Scorecard!$J$9*AC417+Scorecard!$J$10*AD417+Scorecard!$J$11*AE417+Scorecard!$J$12*AF417</f>
        <v>-3.37402135930788</v>
      </c>
      <c r="AH417" s="0" t="n">
        <f aca="false">MIN(1-Inputs!$B$13,MAX(Inputs!$B$13,1/(1+EXP(-(Inputs!$B$11*AG417+Inputs!$B$12)))))</f>
        <v>0.032499387598376</v>
      </c>
      <c r="AI417" s="0" t="n">
        <f aca="false">Inputs!$B$9-Inputs!$B$8*AG417</f>
        <v>584.476553863044</v>
      </c>
      <c r="AJ417" s="0" t="n">
        <f aca="false">RANK(AH417,$AH$5:$AH$2004,0)+COUNTIF($AH$4:AH416,AH417)</f>
        <v>279</v>
      </c>
      <c r="AK417" s="0" t="n">
        <f aca="false">IF(AJ417&lt;=Deciles!$B$5*(Deciles!$B$4+1),INT((AJ417-1)/(Deciles!$B$4+1))+1,Deciles!$B$5+INT((AJ417-1-Deciles!$B$5*(Deciles!$B$4+1))/Deciles!$B$4)+1)</f>
        <v>2</v>
      </c>
    </row>
    <row r="418" customFormat="false" ht="15" hidden="false" customHeight="false" outlineLevel="0" collapsed="false">
      <c r="A418" s="0" t="n">
        <v>11949</v>
      </c>
      <c r="B418" s="0" t="s">
        <v>152</v>
      </c>
      <c r="C418" s="0" t="n">
        <v>712</v>
      </c>
      <c r="D418" s="0" t="n">
        <v>80</v>
      </c>
      <c r="E418" s="0" t="n">
        <v>42.2677307128906</v>
      </c>
      <c r="F418" s="0" t="n">
        <v>38</v>
      </c>
      <c r="G418" s="0" t="n">
        <v>4.43900012969971</v>
      </c>
      <c r="H418" s="0" t="n">
        <v>-1.99433326721191</v>
      </c>
      <c r="I418" s="0" t="n">
        <v>123</v>
      </c>
      <c r="J418" s="0" t="n">
        <v>11.784236907959</v>
      </c>
      <c r="K418" s="0" t="n">
        <v>4.40000009536743</v>
      </c>
      <c r="L418" s="0" t="n">
        <v>-0.458333015441895</v>
      </c>
      <c r="M418" s="0" t="n">
        <v>4.48895788192749</v>
      </c>
      <c r="N418" s="0" t="n">
        <v>0</v>
      </c>
      <c r="O418" s="0" t="n">
        <v>0</v>
      </c>
      <c r="P418" s="0" t="s">
        <v>144</v>
      </c>
      <c r="Q418" s="0" t="s">
        <v>141</v>
      </c>
      <c r="R418" s="0" t="n">
        <v>1</v>
      </c>
      <c r="S418" s="0" t="s">
        <v>161</v>
      </c>
      <c r="T418" s="0" t="n">
        <v>0</v>
      </c>
      <c r="U418" s="0" t="n">
        <v>131168.38</v>
      </c>
      <c r="V418" s="0" t="n">
        <v>0.0147801404818893</v>
      </c>
      <c r="W418" s="0" t="n">
        <v>606.292602539063</v>
      </c>
      <c r="X418" s="0" t="n">
        <v>0.00978069845587015</v>
      </c>
      <c r="Y418" s="0" t="n">
        <f aca="false">IF(ISNUMBER(C418),INDEX(Scorecard!$D$5:$D$12,SUMPRODUCT(--(Scorecard!$G$5:$G$11&lt;C418))+1),Scorecard!$D$13)</f>
        <v>-0.513000642971656</v>
      </c>
      <c r="Z418" s="0" t="n">
        <f aca="false">IF(ISNUMBER(D418),INDEX(Scorecard!$D$14:$D$17,SUMPRODUCT(--(Scorecard!$G$14:$G$16&lt;D418))+1),Scorecard!$D$18)</f>
        <v>0.0505355481560174</v>
      </c>
      <c r="AA418" s="0" t="n">
        <f aca="false">IF(ISNUMBER(E418),INDEX(Scorecard!$D$19:$D$26,SUMPRODUCT(--(Scorecard!$G$19:$G$25&lt;E418))+1),Scorecard!$D$27)</f>
        <v>0.57899015159425</v>
      </c>
      <c r="AB418" s="0" t="n">
        <f aca="false">IF(ISNUMBER(F418),INDEX(Scorecard!$D$28:$D$35,SUMPRODUCT(--(Scorecard!$G$28:$G$34&lt;F418))+1),Scorecard!$D$36)</f>
        <v>-0.132616866359722</v>
      </c>
      <c r="AC418" s="0" t="n">
        <f aca="false">IF(ISNUMBER(H418),INDEX(Scorecard!$D$37:$D$44,SUMPRODUCT(--(Scorecard!$G$37:$G$43&lt;H418))+1),Scorecard!$D$45)</f>
        <v>1.35057635045042</v>
      </c>
      <c r="AD418" s="0" t="n">
        <f aca="false">IF(ISNUMBER(I418),INDEX(Scorecard!$D$46:$D$52,SUMPRODUCT(--(Scorecard!$G$46:$G$51&lt;I418))+1),Scorecard!$D$53)</f>
        <v>0.818882373006414</v>
      </c>
      <c r="AE418" s="0" t="n">
        <f aca="false">IF(ISNUMBER(K418),INDEX(Scorecard!$D$54:$D$61,SUMPRODUCT(--(Scorecard!$G$54:$G$60&lt;K418))+1),Scorecard!$D$62)</f>
        <v>0.489050497890326</v>
      </c>
      <c r="AF418" s="0" t="n">
        <f aca="false">IF(ISNUMBER(L418),INDEX(Scorecard!$D$63:$D$68,SUMPRODUCT(--(Scorecard!$G$63:$G$67&lt;L418))+1),Scorecard!$D$69)</f>
        <v>0.322484508656054</v>
      </c>
      <c r="AG418" s="0" t="n">
        <f aca="false">Inputs!$B$10+Scorecard!$J$5*Y418+Scorecard!$J$6*Z418+Scorecard!$J$7*AA418+Scorecard!$J$8*AB418+Scorecard!$J$9*AC418+Scorecard!$J$10*AD418+Scorecard!$J$11*AE418+Scorecard!$J$12*AF418</f>
        <v>-4.13010819400548</v>
      </c>
      <c r="AH418" s="0" t="n">
        <f aca="false">MIN(1-Inputs!$B$13,MAX(Inputs!$B$13,1/(1+EXP(-(Inputs!$B$11*AG418+Inputs!$B$12)))))</f>
        <v>0.0147801409203368</v>
      </c>
      <c r="AI418" s="0" t="n">
        <f aca="false">Inputs!$B$9-Inputs!$B$8*AG418</f>
        <v>606.292608401037</v>
      </c>
      <c r="AJ418" s="0" t="n">
        <f aca="false">RANK(AH418,$AH$5:$AH$2004,0)+COUNTIF($AH$4:AH417,AH418)</f>
        <v>599</v>
      </c>
      <c r="AK418" s="0" t="n">
        <f aca="false">IF(AJ418&lt;=Deciles!$B$5*(Deciles!$B$4+1),INT((AJ418-1)/(Deciles!$B$4+1))+1,Deciles!$B$5+INT((AJ418-1-Deciles!$B$5*(Deciles!$B$4+1))/Deciles!$B$4)+1)</f>
        <v>3</v>
      </c>
    </row>
    <row r="419" customFormat="false" ht="15" hidden="false" customHeight="false" outlineLevel="0" collapsed="false">
      <c r="A419" s="0" t="n">
        <v>11950</v>
      </c>
      <c r="B419" s="0" t="s">
        <v>155</v>
      </c>
      <c r="C419" s="0" t="n">
        <v>772</v>
      </c>
      <c r="D419" s="0" t="n">
        <v>74.7031860351563</v>
      </c>
      <c r="E419" s="0" t="n">
        <v>64.8395156860352</v>
      </c>
      <c r="F419" s="0" t="n">
        <v>20</v>
      </c>
      <c r="G419" s="0" t="n">
        <v>3.74399995803833</v>
      </c>
      <c r="H419" s="0" t="n">
        <v>-1.989333152771</v>
      </c>
      <c r="I419" s="0" t="n">
        <v>28</v>
      </c>
      <c r="J419" s="0" t="n">
        <v>12.1707668304443</v>
      </c>
      <c r="K419" s="0" t="n">
        <v>5.00833320617676</v>
      </c>
      <c r="L419" s="0" t="n">
        <v>-1.125</v>
      </c>
      <c r="M419" s="0" t="n">
        <v>6.2885799407959</v>
      </c>
      <c r="N419" s="0" t="n">
        <v>0</v>
      </c>
      <c r="O419" s="0" t="n">
        <v>0</v>
      </c>
      <c r="P419" s="0" t="s">
        <v>144</v>
      </c>
      <c r="Q419" s="0" t="s">
        <v>141</v>
      </c>
      <c r="R419" s="0" t="n">
        <v>1</v>
      </c>
      <c r="S419" s="0" t="s">
        <v>149</v>
      </c>
      <c r="T419" s="0" t="n">
        <v>0</v>
      </c>
      <c r="U419" s="0" t="n">
        <v>193061.95</v>
      </c>
      <c r="V419" s="0" t="n">
        <v>0.00164410867728293</v>
      </c>
      <c r="W419" s="0" t="n">
        <v>666.086364746094</v>
      </c>
      <c r="X419" s="0" t="n">
        <v>0.00157683505676687</v>
      </c>
      <c r="Y419" s="0" t="n">
        <f aca="false">IF(ISNUMBER(C419),INDEX(Scorecard!$D$5:$D$12,SUMPRODUCT(--(Scorecard!$G$5:$G$11&lt;C419))+1),Scorecard!$D$13)</f>
        <v>1.23750384304241</v>
      </c>
      <c r="Z419" s="0" t="n">
        <f aca="false">IF(ISNUMBER(D419),INDEX(Scorecard!$D$14:$D$17,SUMPRODUCT(--(Scorecard!$G$14:$G$16&lt;D419))+1),Scorecard!$D$18)</f>
        <v>0.128579646629417</v>
      </c>
      <c r="AA419" s="0" t="n">
        <f aca="false">IF(ISNUMBER(E419),INDEX(Scorecard!$D$19:$D$26,SUMPRODUCT(--(Scorecard!$G$19:$G$25&lt;E419))+1),Scorecard!$D$27)</f>
        <v>0.233621608745691</v>
      </c>
      <c r="AB419" s="0" t="n">
        <f aca="false">IF(ISNUMBER(F419),INDEX(Scorecard!$D$28:$D$35,SUMPRODUCT(--(Scorecard!$G$28:$G$34&lt;F419))+1),Scorecard!$D$36)</f>
        <v>0.624829191519909</v>
      </c>
      <c r="AC419" s="0" t="n">
        <f aca="false">IF(ISNUMBER(H419),INDEX(Scorecard!$D$37:$D$44,SUMPRODUCT(--(Scorecard!$G$37:$G$43&lt;H419))+1),Scorecard!$D$45)</f>
        <v>1.35057635045042</v>
      </c>
      <c r="AD419" s="0" t="n">
        <f aca="false">IF(ISNUMBER(I419),INDEX(Scorecard!$D$46:$D$52,SUMPRODUCT(--(Scorecard!$G$46:$G$51&lt;I419))+1),Scorecard!$D$53)</f>
        <v>0.123869379412532</v>
      </c>
      <c r="AE419" s="0" t="n">
        <f aca="false">IF(ISNUMBER(K419),INDEX(Scorecard!$D$54:$D$61,SUMPRODUCT(--(Scorecard!$G$54:$G$60&lt;K419))+1),Scorecard!$D$62)</f>
        <v>0.214429354789033</v>
      </c>
      <c r="AF419" s="0" t="n">
        <f aca="false">IF(ISNUMBER(L419),INDEX(Scorecard!$D$63:$D$68,SUMPRODUCT(--(Scorecard!$G$63:$G$67&lt;L419))+1),Scorecard!$D$69)</f>
        <v>-0.340582194386522</v>
      </c>
      <c r="AG419" s="0" t="n">
        <f aca="false">Inputs!$B$10+Scorecard!$J$5*Y419+Scorecard!$J$6*Z419+Scorecard!$J$7*AA419+Scorecard!$J$8*AB419+Scorecard!$J$9*AC419+Scorecard!$J$10*AD419+Scorecard!$J$11*AE419+Scorecard!$J$12*AF419</f>
        <v>-6.20240197225836</v>
      </c>
      <c r="AH419" s="0" t="n">
        <f aca="false">MIN(1-Inputs!$B$13,MAX(Inputs!$B$13,1/(1+EXP(-(Inputs!$B$11*AG419+Inputs!$B$12)))))</f>
        <v>0.00164410872458081</v>
      </c>
      <c r="AI419" s="0" t="n">
        <f aca="false">Inputs!$B$9-Inputs!$B$8*AG419</f>
        <v>666.086367544047</v>
      </c>
      <c r="AJ419" s="0" t="n">
        <f aca="false">RANK(AH419,$AH$5:$AH$2004,0)+COUNTIF($AH$4:AH418,AH419)</f>
        <v>1775</v>
      </c>
      <c r="AK419" s="0" t="n">
        <f aca="false">IF(AJ419&lt;=Deciles!$B$5*(Deciles!$B$4+1),INT((AJ419-1)/(Deciles!$B$4+1))+1,Deciles!$B$5+INT((AJ419-1-Deciles!$B$5*(Deciles!$B$4+1))/Deciles!$B$4)+1)</f>
        <v>9</v>
      </c>
    </row>
    <row r="420" customFormat="false" ht="15" hidden="false" customHeight="false" outlineLevel="0" collapsed="false">
      <c r="A420" s="0" t="n">
        <v>11958</v>
      </c>
      <c r="B420" s="0" t="s">
        <v>139</v>
      </c>
      <c r="C420" s="0" t="n">
        <v>780</v>
      </c>
      <c r="D420" s="0" t="n">
        <v>80</v>
      </c>
      <c r="E420" s="0" t="n">
        <v>74.0288314819336</v>
      </c>
      <c r="F420" s="0" t="n">
        <v>31</v>
      </c>
      <c r="G420" s="0" t="n">
        <v>3.99200010299683</v>
      </c>
      <c r="H420" s="0" t="n">
        <v>0.975333452224731</v>
      </c>
      <c r="I420" s="0" t="n">
        <v>21</v>
      </c>
      <c r="J420" s="0" t="n">
        <v>12.8276233673096</v>
      </c>
      <c r="K420" s="0" t="n">
        <v>6.13333320617676</v>
      </c>
      <c r="L420" s="0" t="n">
        <v>-3.5</v>
      </c>
      <c r="M420" s="0" t="n">
        <v>3.62166213989258</v>
      </c>
      <c r="N420" s="0" t="n">
        <v>2</v>
      </c>
      <c r="O420" s="0" t="n">
        <v>0</v>
      </c>
      <c r="P420" s="0" t="s">
        <v>144</v>
      </c>
      <c r="Q420" s="0" t="s">
        <v>141</v>
      </c>
      <c r="R420" s="0" t="n">
        <v>2</v>
      </c>
      <c r="S420" s="0" t="s">
        <v>149</v>
      </c>
      <c r="T420" s="0" t="n">
        <v>0</v>
      </c>
      <c r="U420" s="0" t="n">
        <v>372362.6</v>
      </c>
      <c r="V420" s="0" t="n">
        <v>0.00468913791701198</v>
      </c>
      <c r="W420" s="0" t="n">
        <v>637.639038085938</v>
      </c>
      <c r="X420" s="0" t="n">
        <v>0.0111817419528961</v>
      </c>
      <c r="Y420" s="0" t="n">
        <f aca="false">IF(ISNUMBER(C420),INDEX(Scorecard!$D$5:$D$12,SUMPRODUCT(--(Scorecard!$G$5:$G$11&lt;C420))+1),Scorecard!$D$13)</f>
        <v>1.23750384304241</v>
      </c>
      <c r="Z420" s="0" t="n">
        <f aca="false">IF(ISNUMBER(D420),INDEX(Scorecard!$D$14:$D$17,SUMPRODUCT(--(Scorecard!$G$14:$G$16&lt;D420))+1),Scorecard!$D$18)</f>
        <v>0.0505355481560174</v>
      </c>
      <c r="AA420" s="0" t="n">
        <f aca="false">IF(ISNUMBER(E420),INDEX(Scorecard!$D$19:$D$26,SUMPRODUCT(--(Scorecard!$G$19:$G$25&lt;E420))+1),Scorecard!$D$27)</f>
        <v>-0.0341578513653732</v>
      </c>
      <c r="AB420" s="0" t="n">
        <f aca="false">IF(ISNUMBER(F420),INDEX(Scorecard!$D$28:$D$35,SUMPRODUCT(--(Scorecard!$G$28:$G$34&lt;F420))+1),Scorecard!$D$36)</f>
        <v>0.126913191054783</v>
      </c>
      <c r="AC420" s="0" t="n">
        <f aca="false">IF(ISNUMBER(H420),INDEX(Scorecard!$D$37:$D$44,SUMPRODUCT(--(Scorecard!$G$37:$G$43&lt;H420))+1),Scorecard!$D$45)</f>
        <v>-0.975503570149195</v>
      </c>
      <c r="AD420" s="0" t="n">
        <f aca="false">IF(ISNUMBER(I420),INDEX(Scorecard!$D$46:$D$52,SUMPRODUCT(--(Scorecard!$G$46:$G$51&lt;I420))+1),Scorecard!$D$53)</f>
        <v>-0.108777051091409</v>
      </c>
      <c r="AE420" s="0" t="n">
        <f aca="false">IF(ISNUMBER(K420),INDEX(Scorecard!$D$54:$D$61,SUMPRODUCT(--(Scorecard!$G$54:$G$60&lt;K420))+1),Scorecard!$D$62)</f>
        <v>0.0151758992857273</v>
      </c>
      <c r="AF420" s="0" t="n">
        <f aca="false">IF(ISNUMBER(L420),INDEX(Scorecard!$D$63:$D$68,SUMPRODUCT(--(Scorecard!$G$63:$G$67&lt;L420))+1),Scorecard!$D$69)</f>
        <v>-0.340582194386522</v>
      </c>
      <c r="AG420" s="0" t="n">
        <f aca="false">Inputs!$B$10+Scorecard!$J$5*Y420+Scorecard!$J$6*Z420+Scorecard!$J$7*AA420+Scorecard!$J$8*AB420+Scorecard!$J$9*AC420+Scorecard!$J$10*AD420+Scorecard!$J$11*AE420+Scorecard!$J$12*AF420</f>
        <v>-5.21649334778178</v>
      </c>
      <c r="AH420" s="0" t="n">
        <f aca="false">MIN(1-Inputs!$B$13,MAX(Inputs!$B$13,1/(1+EXP(-(Inputs!$B$11*AG420+Inputs!$B$12)))))</f>
        <v>0.00468913812221831</v>
      </c>
      <c r="AI420" s="0" t="n">
        <f aca="false">Inputs!$B$9-Inputs!$B$8*AG420</f>
        <v>637.639057878006</v>
      </c>
      <c r="AJ420" s="0" t="n">
        <f aca="false">RANK(AH420,$AH$5:$AH$2004,0)+COUNTIF($AH$4:AH419,AH420)</f>
        <v>1298</v>
      </c>
      <c r="AK420" s="0" t="n">
        <f aca="false">IF(AJ420&lt;=Deciles!$B$5*(Deciles!$B$4+1),INT((AJ420-1)/(Deciles!$B$4+1))+1,Deciles!$B$5+INT((AJ420-1-Deciles!$B$5*(Deciles!$B$4+1))/Deciles!$B$4)+1)</f>
        <v>7</v>
      </c>
    </row>
    <row r="421" customFormat="false" ht="15" hidden="false" customHeight="false" outlineLevel="0" collapsed="false">
      <c r="A421" s="0" t="n">
        <v>12069</v>
      </c>
      <c r="B421" s="0" t="s">
        <v>155</v>
      </c>
      <c r="C421" s="0" t="n">
        <v>734</v>
      </c>
      <c r="D421" s="0" t="n">
        <v>80</v>
      </c>
      <c r="E421" s="0" t="n">
        <v>73.1551971435547</v>
      </c>
      <c r="F421" s="0" t="n">
        <v>25</v>
      </c>
      <c r="G421" s="0" t="n">
        <v>3.15599989891052</v>
      </c>
      <c r="H421" s="0" t="n">
        <v>-2.5773332118988</v>
      </c>
      <c r="I421" s="0" t="n">
        <v>16</v>
      </c>
      <c r="J421" s="0" t="n">
        <v>12.5265130996704</v>
      </c>
      <c r="K421" s="0" t="n">
        <v>4.30833339691162</v>
      </c>
      <c r="L421" s="0" t="n">
        <v>-1.125</v>
      </c>
      <c r="M421" s="0" t="n">
        <v>4.74416542053223</v>
      </c>
      <c r="N421" s="0" t="n">
        <v>1</v>
      </c>
      <c r="O421" s="0" t="n">
        <v>1</v>
      </c>
      <c r="P421" s="0" t="s">
        <v>140</v>
      </c>
      <c r="Q421" s="0" t="s">
        <v>141</v>
      </c>
      <c r="R421" s="0" t="n">
        <v>2</v>
      </c>
      <c r="S421" s="0" t="s">
        <v>142</v>
      </c>
      <c r="T421" s="0" t="n">
        <v>0</v>
      </c>
      <c r="U421" s="0" t="n">
        <v>275546.9</v>
      </c>
      <c r="V421" s="0" t="n">
        <v>0.00492942193523049</v>
      </c>
      <c r="W421" s="0" t="n">
        <v>636.280029296875</v>
      </c>
      <c r="X421" s="0" t="n">
        <v>0.298693835735321</v>
      </c>
      <c r="Y421" s="0" t="n">
        <f aca="false">IF(ISNUMBER(C421),INDEX(Scorecard!$D$5:$D$12,SUMPRODUCT(--(Scorecard!$G$5:$G$11&lt;C421))+1),Scorecard!$D$13)</f>
        <v>0.488358159108655</v>
      </c>
      <c r="Z421" s="0" t="n">
        <f aca="false">IF(ISNUMBER(D421),INDEX(Scorecard!$D$14:$D$17,SUMPRODUCT(--(Scorecard!$G$14:$G$16&lt;D421))+1),Scorecard!$D$18)</f>
        <v>0.0505355481560174</v>
      </c>
      <c r="AA421" s="0" t="n">
        <f aca="false">IF(ISNUMBER(E421),INDEX(Scorecard!$D$19:$D$26,SUMPRODUCT(--(Scorecard!$G$19:$G$25&lt;E421))+1),Scorecard!$D$27)</f>
        <v>-0.0341578513653732</v>
      </c>
      <c r="AB421" s="0" t="n">
        <f aca="false">IF(ISNUMBER(F421),INDEX(Scorecard!$D$28:$D$35,SUMPRODUCT(--(Scorecard!$G$28:$G$34&lt;F421))+1),Scorecard!$D$36)</f>
        <v>0.349218150643304</v>
      </c>
      <c r="AC421" s="0" t="n">
        <f aca="false">IF(ISNUMBER(H421),INDEX(Scorecard!$D$37:$D$44,SUMPRODUCT(--(Scorecard!$G$37:$G$43&lt;H421))+1),Scorecard!$D$45)</f>
        <v>1.35057635045042</v>
      </c>
      <c r="AD421" s="0" t="n">
        <f aca="false">IF(ISNUMBER(I421),INDEX(Scorecard!$D$46:$D$52,SUMPRODUCT(--(Scorecard!$G$46:$G$51&lt;I421))+1),Scorecard!$D$53)</f>
        <v>-0.114272400683245</v>
      </c>
      <c r="AE421" s="0" t="n">
        <f aca="false">IF(ISNUMBER(K421),INDEX(Scorecard!$D$54:$D$61,SUMPRODUCT(--(Scorecard!$G$54:$G$60&lt;K421))+1),Scorecard!$D$62)</f>
        <v>0.489050497890326</v>
      </c>
      <c r="AF421" s="0" t="n">
        <f aca="false">IF(ISNUMBER(L421),INDEX(Scorecard!$D$63:$D$68,SUMPRODUCT(--(Scorecard!$G$63:$G$67&lt;L421))+1),Scorecard!$D$69)</f>
        <v>-0.340582194386522</v>
      </c>
      <c r="AG421" s="0" t="n">
        <f aca="false">Inputs!$B$10+Scorecard!$J$5*Y421+Scorecard!$J$6*Z421+Scorecard!$J$7*AA421+Scorecard!$J$8*AB421+Scorecard!$J$9*AC421+Scorecard!$J$10*AD421+Scorecard!$J$11*AE421+Scorecard!$J$12*AF421</f>
        <v>-5.16939358370235</v>
      </c>
      <c r="AH421" s="0" t="n">
        <f aca="false">MIN(1-Inputs!$B$13,MAX(Inputs!$B$13,1/(1+EXP(-(Inputs!$B$11*AG421+Inputs!$B$12)))))</f>
        <v>0.00492942201099022</v>
      </c>
      <c r="AI421" s="0" t="n">
        <f aca="false">Inputs!$B$9-Inputs!$B$8*AG421</f>
        <v>636.280045956718</v>
      </c>
      <c r="AJ421" s="0" t="n">
        <f aca="false">RANK(AH421,$AH$5:$AH$2004,0)+COUNTIF($AH$4:AH420,AH421)</f>
        <v>1263</v>
      </c>
      <c r="AK421" s="0" t="n">
        <f aca="false">IF(AJ421&lt;=Deciles!$B$5*(Deciles!$B$4+1),INT((AJ421-1)/(Deciles!$B$4+1))+1,Deciles!$B$5+INT((AJ421-1-Deciles!$B$5*(Deciles!$B$4+1))/Deciles!$B$4)+1)</f>
        <v>7</v>
      </c>
    </row>
    <row r="422" customFormat="false" ht="15" hidden="false" customHeight="false" outlineLevel="0" collapsed="false">
      <c r="A422" s="0" t="n">
        <v>12071</v>
      </c>
      <c r="B422" s="0" t="s">
        <v>158</v>
      </c>
      <c r="C422" s="0" t="n">
        <v>825</v>
      </c>
      <c r="D422" s="0" t="n">
        <v>80</v>
      </c>
      <c r="E422" s="0" t="n">
        <v>78.8020095825195</v>
      </c>
      <c r="F422" s="0" t="n">
        <v>28</v>
      </c>
      <c r="G422" s="0" t="n">
        <v>3.11700010299683</v>
      </c>
      <c r="H422" s="0" t="n">
        <v>0.2003333568573</v>
      </c>
      <c r="I422" s="0" t="n">
        <v>6</v>
      </c>
      <c r="J422" s="0" t="n">
        <v>12.1681480407715</v>
      </c>
      <c r="K422" s="0" t="n">
        <v>6.53333330154419</v>
      </c>
      <c r="L422" s="0" t="n">
        <v>2.71025633811951</v>
      </c>
      <c r="M422" s="0" t="n">
        <v>0.489093065261841</v>
      </c>
      <c r="N422" s="0" t="n">
        <v>0</v>
      </c>
      <c r="O422" s="0" t="n">
        <v>0</v>
      </c>
      <c r="P422" s="0" t="s">
        <v>144</v>
      </c>
      <c r="Q422" s="0" t="s">
        <v>141</v>
      </c>
      <c r="R422" s="0" t="n">
        <v>2</v>
      </c>
      <c r="S422" s="0" t="s">
        <v>156</v>
      </c>
      <c r="T422" s="0" t="n">
        <v>0</v>
      </c>
      <c r="U422" s="0" t="n">
        <v>192557.1</v>
      </c>
      <c r="V422" s="0" t="n">
        <v>0.00170011795125902</v>
      </c>
      <c r="W422" s="0" t="n">
        <v>665.17822265625</v>
      </c>
      <c r="X422" s="0" t="n">
        <v>0.00113970832899213</v>
      </c>
      <c r="Y422" s="0" t="n">
        <f aca="false">IF(ISNUMBER(C422),INDEX(Scorecard!$D$5:$D$12,SUMPRODUCT(--(Scorecard!$G$5:$G$11&lt;C422))+1),Scorecard!$D$13)</f>
        <v>2.19112706886128</v>
      </c>
      <c r="Z422" s="0" t="n">
        <f aca="false">IF(ISNUMBER(D422),INDEX(Scorecard!$D$14:$D$17,SUMPRODUCT(--(Scorecard!$G$14:$G$16&lt;D422))+1),Scorecard!$D$18)</f>
        <v>0.0505355481560174</v>
      </c>
      <c r="AA422" s="0" t="n">
        <f aca="false">IF(ISNUMBER(E422),INDEX(Scorecard!$D$19:$D$26,SUMPRODUCT(--(Scorecard!$G$19:$G$25&lt;E422))+1),Scorecard!$D$27)</f>
        <v>-0.0341578513653732</v>
      </c>
      <c r="AB422" s="0" t="n">
        <f aca="false">IF(ISNUMBER(F422),INDEX(Scorecard!$D$28:$D$35,SUMPRODUCT(--(Scorecard!$G$28:$G$34&lt;F422))+1),Scorecard!$D$36)</f>
        <v>0.165097008946478</v>
      </c>
      <c r="AC422" s="0" t="n">
        <f aca="false">IF(ISNUMBER(H422),INDEX(Scorecard!$D$37:$D$44,SUMPRODUCT(--(Scorecard!$G$37:$G$43&lt;H422))+1),Scorecard!$D$45)</f>
        <v>0.102184252677548</v>
      </c>
      <c r="AD422" s="0" t="n">
        <f aca="false">IF(ISNUMBER(I422),INDEX(Scorecard!$D$46:$D$52,SUMPRODUCT(--(Scorecard!$G$46:$G$51&lt;I422))+1),Scorecard!$D$53)</f>
        <v>-0.161534840507194</v>
      </c>
      <c r="AE422" s="0" t="n">
        <f aca="false">IF(ISNUMBER(K422),INDEX(Scorecard!$D$54:$D$61,SUMPRODUCT(--(Scorecard!$G$54:$G$60&lt;K422))+1),Scorecard!$D$62)</f>
        <v>-0.119873800601421</v>
      </c>
      <c r="AF422" s="0" t="n">
        <f aca="false">IF(ISNUMBER(L422),INDEX(Scorecard!$D$63:$D$68,SUMPRODUCT(--(Scorecard!$G$63:$G$67&lt;L422))+1),Scorecard!$D$69)</f>
        <v>0.322484508656054</v>
      </c>
      <c r="AG422" s="0" t="n">
        <f aca="false">Inputs!$B$10+Scorecard!$J$5*Y422+Scorecard!$J$6*Z422+Scorecard!$J$7*AA422+Scorecard!$J$8*AB422+Scorecard!$J$9*AC422+Scorecard!$J$10*AD422+Scorecard!$J$11*AE422+Scorecard!$J$12*AF422</f>
        <v>-6.1709279674704</v>
      </c>
      <c r="AH422" s="0" t="n">
        <f aca="false">MIN(1-Inputs!$B$13,MAX(Inputs!$B$13,1/(1+EXP(-(Inputs!$B$11*AG422+Inputs!$B$12)))))</f>
        <v>0.00170011798627555</v>
      </c>
      <c r="AI422" s="0" t="n">
        <f aca="false">Inputs!$B$9-Inputs!$B$8*AG422</f>
        <v>665.178219731557</v>
      </c>
      <c r="AJ422" s="0" t="n">
        <f aca="false">RANK(AH422,$AH$5:$AH$2004,0)+COUNTIF($AH$4:AH421,AH422)</f>
        <v>1754</v>
      </c>
      <c r="AK422" s="0" t="n">
        <f aca="false">IF(AJ422&lt;=Deciles!$B$5*(Deciles!$B$4+1),INT((AJ422-1)/(Deciles!$B$4+1))+1,Deciles!$B$5+INT((AJ422-1-Deciles!$B$5*(Deciles!$B$4+1))/Deciles!$B$4)+1)</f>
        <v>9</v>
      </c>
    </row>
    <row r="423" customFormat="false" ht="15" hidden="false" customHeight="false" outlineLevel="0" collapsed="false">
      <c r="A423" s="0" t="n">
        <v>12081</v>
      </c>
      <c r="B423" s="0" t="s">
        <v>152</v>
      </c>
      <c r="C423" s="0" t="n">
        <v>780</v>
      </c>
      <c r="D423" s="0" t="n">
        <v>64.9726257324219</v>
      </c>
      <c r="E423" s="0" t="n">
        <v>53.6782493591309</v>
      </c>
      <c r="F423" s="0" t="n">
        <v>44</v>
      </c>
      <c r="G423" s="0" t="n">
        <v>3.79200005531311</v>
      </c>
      <c r="H423" s="0" t="n">
        <v>-2.64133334159851</v>
      </c>
      <c r="I423" s="0" t="n">
        <v>43</v>
      </c>
      <c r="J423" s="0" t="n">
        <v>12.2870597839356</v>
      </c>
      <c r="K423" s="0" t="n">
        <v>3.70000004768372</v>
      </c>
      <c r="L423" s="0" t="n">
        <v>-0.458333253860474</v>
      </c>
      <c r="M423" s="0" t="n">
        <v>4.74415826797485</v>
      </c>
      <c r="N423" s="0" t="n">
        <v>0</v>
      </c>
      <c r="O423" s="0" t="n">
        <v>0</v>
      </c>
      <c r="P423" s="0" t="s">
        <v>144</v>
      </c>
      <c r="Q423" s="0" t="s">
        <v>141</v>
      </c>
      <c r="R423" s="0" t="n">
        <v>2</v>
      </c>
      <c r="S423" s="0" t="s">
        <v>147</v>
      </c>
      <c r="T423" s="0" t="n">
        <v>0</v>
      </c>
      <c r="U423" s="0" t="n">
        <v>216871.34</v>
      </c>
      <c r="V423" s="0" t="n">
        <v>0.00273438473232091</v>
      </c>
      <c r="W423" s="0" t="n">
        <v>652.289001464844</v>
      </c>
      <c r="X423" s="0" t="n">
        <v>0.0039632678963244</v>
      </c>
      <c r="Y423" s="0" t="n">
        <f aca="false">IF(ISNUMBER(C423),INDEX(Scorecard!$D$5:$D$12,SUMPRODUCT(--(Scorecard!$G$5:$G$11&lt;C423))+1),Scorecard!$D$13)</f>
        <v>1.23750384304241</v>
      </c>
      <c r="Z423" s="0" t="n">
        <f aca="false">IF(ISNUMBER(D423),INDEX(Scorecard!$D$14:$D$17,SUMPRODUCT(--(Scorecard!$G$14:$G$16&lt;D423))+1),Scorecard!$D$18)</f>
        <v>0.128579646629417</v>
      </c>
      <c r="AA423" s="0" t="n">
        <f aca="false">IF(ISNUMBER(E423),INDEX(Scorecard!$D$19:$D$26,SUMPRODUCT(--(Scorecard!$G$19:$G$25&lt;E423))+1),Scorecard!$D$27)</f>
        <v>0.57899015159425</v>
      </c>
      <c r="AB423" s="0" t="n">
        <f aca="false">IF(ISNUMBER(F423),INDEX(Scorecard!$D$28:$D$35,SUMPRODUCT(--(Scorecard!$G$28:$G$34&lt;F423))+1),Scorecard!$D$36)</f>
        <v>-0.309727037437117</v>
      </c>
      <c r="AC423" s="0" t="n">
        <f aca="false">IF(ISNUMBER(H423),INDEX(Scorecard!$D$37:$D$44,SUMPRODUCT(--(Scorecard!$G$37:$G$43&lt;H423))+1),Scorecard!$D$45)</f>
        <v>1.35057635045042</v>
      </c>
      <c r="AD423" s="0" t="n">
        <f aca="false">IF(ISNUMBER(I423),INDEX(Scorecard!$D$46:$D$52,SUMPRODUCT(--(Scorecard!$G$46:$G$51&lt;I423))+1),Scorecard!$D$53)</f>
        <v>0.818882373006414</v>
      </c>
      <c r="AE423" s="0" t="n">
        <f aca="false">IF(ISNUMBER(K423),INDEX(Scorecard!$D$54:$D$61,SUMPRODUCT(--(Scorecard!$G$54:$G$60&lt;K423))+1),Scorecard!$D$62)</f>
        <v>0.489050497890326</v>
      </c>
      <c r="AF423" s="0" t="n">
        <f aca="false">IF(ISNUMBER(L423),INDEX(Scorecard!$D$63:$D$68,SUMPRODUCT(--(Scorecard!$G$63:$G$67&lt;L423))+1),Scorecard!$D$69)</f>
        <v>0.322484508656054</v>
      </c>
      <c r="AG423" s="0" t="n">
        <f aca="false">Inputs!$B$10+Scorecard!$J$5*Y423+Scorecard!$J$6*Z423+Scorecard!$J$7*AA423+Scorecard!$J$8*AB423+Scorecard!$J$9*AC423+Scorecard!$J$10*AD423+Scorecard!$J$11*AE423+Scorecard!$J$12*AF423</f>
        <v>-5.72422244325144</v>
      </c>
      <c r="AH423" s="0" t="n">
        <f aca="false">MIN(1-Inputs!$B$13,MAX(Inputs!$B$13,1/(1+EXP(-(Inputs!$B$11*AG423+Inputs!$B$12)))))</f>
        <v>0.00273438482102439</v>
      </c>
      <c r="AI423" s="0" t="n">
        <f aca="false">Inputs!$B$9-Inputs!$B$8*AG423</f>
        <v>652.289022840989</v>
      </c>
      <c r="AJ423" s="0" t="n">
        <f aca="false">RANK(AH423,$AH$5:$AH$2004,0)+COUNTIF($AH$4:AH422,AH423)</f>
        <v>1586</v>
      </c>
      <c r="AK423" s="0" t="n">
        <f aca="false">IF(AJ423&lt;=Deciles!$B$5*(Deciles!$B$4+1),INT((AJ423-1)/(Deciles!$B$4+1))+1,Deciles!$B$5+INT((AJ423-1-Deciles!$B$5*(Deciles!$B$4+1))/Deciles!$B$4)+1)</f>
        <v>8</v>
      </c>
    </row>
    <row r="424" customFormat="false" ht="15" hidden="false" customHeight="false" outlineLevel="0" collapsed="false">
      <c r="A424" s="0" t="n">
        <v>12095</v>
      </c>
      <c r="B424" s="0" t="s">
        <v>143</v>
      </c>
      <c r="C424" s="0" t="n">
        <v>757</v>
      </c>
      <c r="D424" s="0" t="n">
        <v>80</v>
      </c>
      <c r="E424" s="0" t="n">
        <v>71.9304275512695</v>
      </c>
      <c r="F424" s="0" t="n">
        <v>37</v>
      </c>
      <c r="G424" s="0" t="n">
        <v>4.46099996566773</v>
      </c>
      <c r="H424" s="0" t="n">
        <v>1.22766661643982</v>
      </c>
      <c r="I424" s="0" t="n">
        <v>26</v>
      </c>
      <c r="J424" s="0" t="n">
        <v>13.3228559494019</v>
      </c>
      <c r="K424" s="0" t="n">
        <v>9.23333358764648</v>
      </c>
      <c r="L424" s="0" t="n">
        <v>5.07179498672485</v>
      </c>
      <c r="M424" s="0" t="n">
        <v>1.84646689891815</v>
      </c>
      <c r="N424" s="0" t="n">
        <v>0</v>
      </c>
      <c r="O424" s="0" t="n">
        <v>0</v>
      </c>
      <c r="P424" s="0" t="s">
        <v>144</v>
      </c>
      <c r="Q424" s="0" t="s">
        <v>153</v>
      </c>
      <c r="R424" s="0" t="n">
        <v>2</v>
      </c>
      <c r="S424" s="0" t="s">
        <v>161</v>
      </c>
      <c r="T424" s="0" t="n">
        <v>0</v>
      </c>
      <c r="U424" s="0" t="n">
        <v>611002.44</v>
      </c>
      <c r="V424" s="0" t="n">
        <v>0.0129357716068626</v>
      </c>
      <c r="W424" s="0" t="n">
        <v>609.950561523438</v>
      </c>
      <c r="X424" s="0" t="n">
        <v>0.0105195958167315</v>
      </c>
      <c r="Y424" s="0" t="n">
        <f aca="false">IF(ISNUMBER(C424),INDEX(Scorecard!$D$5:$D$12,SUMPRODUCT(--(Scorecard!$G$5:$G$11&lt;C424))+1),Scorecard!$D$13)</f>
        <v>0.733188958177614</v>
      </c>
      <c r="Z424" s="0" t="n">
        <f aca="false">IF(ISNUMBER(D424),INDEX(Scorecard!$D$14:$D$17,SUMPRODUCT(--(Scorecard!$G$14:$G$16&lt;D424))+1),Scorecard!$D$18)</f>
        <v>0.0505355481560174</v>
      </c>
      <c r="AA424" s="0" t="n">
        <f aca="false">IF(ISNUMBER(E424),INDEX(Scorecard!$D$19:$D$26,SUMPRODUCT(--(Scorecard!$G$19:$G$25&lt;E424))+1),Scorecard!$D$27)</f>
        <v>0.0530843085177338</v>
      </c>
      <c r="AB424" s="0" t="n">
        <f aca="false">IF(ISNUMBER(F424),INDEX(Scorecard!$D$28:$D$35,SUMPRODUCT(--(Scorecard!$G$28:$G$34&lt;F424))+1),Scorecard!$D$36)</f>
        <v>-0.0008456427959252</v>
      </c>
      <c r="AC424" s="0" t="n">
        <f aca="false">IF(ISNUMBER(H424),INDEX(Scorecard!$D$37:$D$44,SUMPRODUCT(--(Scorecard!$G$37:$G$43&lt;H424))+1),Scorecard!$D$45)</f>
        <v>-0.975503570149195</v>
      </c>
      <c r="AD424" s="0" t="n">
        <f aca="false">IF(ISNUMBER(I424),INDEX(Scorecard!$D$46:$D$52,SUMPRODUCT(--(Scorecard!$G$46:$G$51&lt;I424))+1),Scorecard!$D$53)</f>
        <v>0.123869379412532</v>
      </c>
      <c r="AE424" s="0" t="n">
        <f aca="false">IF(ISNUMBER(K424),INDEX(Scorecard!$D$54:$D$61,SUMPRODUCT(--(Scorecard!$G$54:$G$60&lt;K424))+1),Scorecard!$D$62)</f>
        <v>-0.541917179454542</v>
      </c>
      <c r="AF424" s="0" t="n">
        <f aca="false">IF(ISNUMBER(L424),INDEX(Scorecard!$D$63:$D$68,SUMPRODUCT(--(Scorecard!$G$63:$G$67&lt;L424))+1),Scorecard!$D$69)</f>
        <v>0.322484508656054</v>
      </c>
      <c r="AG424" s="0" t="n">
        <f aca="false">Inputs!$B$10+Scorecard!$J$5*Y424+Scorecard!$J$6*Z424+Scorecard!$J$7*AA424+Scorecard!$J$8*AB424+Scorecard!$J$9*AC424+Scorecard!$J$10*AD424+Scorecard!$J$11*AE424+Scorecard!$J$12*AF424</f>
        <v>-4.25688304208105</v>
      </c>
      <c r="AH424" s="0" t="n">
        <f aca="false">MIN(1-Inputs!$B$13,MAX(Inputs!$B$13,1/(1+EXP(-(Inputs!$B$11*AG424+Inputs!$B$12)))))</f>
        <v>0.0129357718643644</v>
      </c>
      <c r="AI424" s="0" t="n">
        <f aca="false">Inputs!$B$9-Inputs!$B$8*AG424</f>
        <v>609.950557293598</v>
      </c>
      <c r="AJ424" s="0" t="n">
        <f aca="false">RANK(AH424,$AH$5:$AH$2004,0)+COUNTIF($AH$4:AH423,AH424)</f>
        <v>677</v>
      </c>
      <c r="AK424" s="0" t="n">
        <f aca="false">IF(AJ424&lt;=Deciles!$B$5*(Deciles!$B$4+1),INT((AJ424-1)/(Deciles!$B$4+1))+1,Deciles!$B$5+INT((AJ424-1-Deciles!$B$5*(Deciles!$B$4+1))/Deciles!$B$4)+1)</f>
        <v>4</v>
      </c>
    </row>
    <row r="425" customFormat="false" ht="15" hidden="false" customHeight="false" outlineLevel="0" collapsed="false">
      <c r="A425" s="0" t="n">
        <v>12134</v>
      </c>
      <c r="B425" s="0" t="s">
        <v>158</v>
      </c>
      <c r="C425" s="0" t="n">
        <v>724</v>
      </c>
      <c r="D425" s="0" t="n">
        <v>84.0305557250977</v>
      </c>
      <c r="E425" s="0" t="n">
        <v>82.1818084716797</v>
      </c>
      <c r="F425" s="0" t="n">
        <v>13</v>
      </c>
      <c r="G425" s="0" t="n">
        <v>4.15100002288818</v>
      </c>
      <c r="H425" s="0" t="n">
        <v>1.23433327674866</v>
      </c>
      <c r="I425" s="0" t="n">
        <v>13</v>
      </c>
      <c r="J425" s="0" t="n">
        <v>11.8373556137085</v>
      </c>
      <c r="K425" s="0" t="n">
        <v>6.33333349227905</v>
      </c>
      <c r="L425" s="0" t="n">
        <v>2.71025657653809</v>
      </c>
      <c r="M425" s="0" t="n">
        <v>0.346199959516525</v>
      </c>
      <c r="N425" s="0" t="n">
        <v>0</v>
      </c>
      <c r="O425" s="0" t="n">
        <v>0</v>
      </c>
      <c r="P425" s="0" t="s">
        <v>140</v>
      </c>
      <c r="Q425" s="0" t="s">
        <v>141</v>
      </c>
      <c r="R425" s="0" t="n">
        <v>2</v>
      </c>
      <c r="S425" s="0" t="s">
        <v>148</v>
      </c>
      <c r="T425" s="0" t="n">
        <v>0</v>
      </c>
      <c r="U425" s="0" t="n">
        <v>138324.25</v>
      </c>
      <c r="V425" s="0" t="n">
        <v>0.0104488097131252</v>
      </c>
      <c r="W425" s="0" t="n">
        <v>615.797119140625</v>
      </c>
      <c r="X425" s="0" t="n">
        <v>0.0050944983959198</v>
      </c>
      <c r="Y425" s="0" t="n">
        <f aca="false">IF(ISNUMBER(C425),INDEX(Scorecard!$D$5:$D$12,SUMPRODUCT(--(Scorecard!$G$5:$G$11&lt;C425))+1),Scorecard!$D$13)</f>
        <v>-0.0290424113398221</v>
      </c>
      <c r="Z425" s="0" t="n">
        <f aca="false">IF(ISNUMBER(D425),INDEX(Scorecard!$D$14:$D$17,SUMPRODUCT(--(Scorecard!$G$14:$G$16&lt;D425))+1),Scorecard!$D$18)</f>
        <v>0.0505355481560174</v>
      </c>
      <c r="AA425" s="0" t="n">
        <f aca="false">IF(ISNUMBER(E425),INDEX(Scorecard!$D$19:$D$26,SUMPRODUCT(--(Scorecard!$G$19:$G$25&lt;E425))+1),Scorecard!$D$27)</f>
        <v>-0.0341578513653732</v>
      </c>
      <c r="AB425" s="0" t="n">
        <f aca="false">IF(ISNUMBER(F425),INDEX(Scorecard!$D$28:$D$35,SUMPRODUCT(--(Scorecard!$G$28:$G$34&lt;F425))+1),Scorecard!$D$36)</f>
        <v>0.624829191519909</v>
      </c>
      <c r="AC425" s="0" t="n">
        <f aca="false">IF(ISNUMBER(H425),INDEX(Scorecard!$D$37:$D$44,SUMPRODUCT(--(Scorecard!$G$37:$G$43&lt;H425))+1),Scorecard!$D$45)</f>
        <v>-0.975503570149195</v>
      </c>
      <c r="AD425" s="0" t="n">
        <f aca="false">IF(ISNUMBER(I425),INDEX(Scorecard!$D$46:$D$52,SUMPRODUCT(--(Scorecard!$G$46:$G$51&lt;I425))+1),Scorecard!$D$53)</f>
        <v>-0.114272400683245</v>
      </c>
      <c r="AE425" s="0" t="n">
        <f aca="false">IF(ISNUMBER(K425),INDEX(Scorecard!$D$54:$D$61,SUMPRODUCT(--(Scorecard!$G$54:$G$60&lt;K425))+1),Scorecard!$D$62)</f>
        <v>-0.119873800601421</v>
      </c>
      <c r="AF425" s="0" t="n">
        <f aca="false">IF(ISNUMBER(L425),INDEX(Scorecard!$D$63:$D$68,SUMPRODUCT(--(Scorecard!$G$63:$G$67&lt;L425))+1),Scorecard!$D$69)</f>
        <v>0.322484508656054</v>
      </c>
      <c r="AG425" s="0" t="n">
        <f aca="false">Inputs!$B$10+Scorecard!$J$5*Y425+Scorecard!$J$6*Z425+Scorecard!$J$7*AA425+Scorecard!$J$8*AB425+Scorecard!$J$9*AC425+Scorecard!$J$10*AD425+Scorecard!$J$11*AE425+Scorecard!$J$12*AF425</f>
        <v>-4.45950860770615</v>
      </c>
      <c r="AH425" s="0" t="n">
        <f aca="false">MIN(1-Inputs!$B$13,MAX(Inputs!$B$13,1/(1+EXP(-(Inputs!$B$11*AG425+Inputs!$B$12)))))</f>
        <v>0.0104488092602904</v>
      </c>
      <c r="AI425" s="0" t="n">
        <f aca="false">Inputs!$B$9-Inputs!$B$8*AG425</f>
        <v>615.797095267292</v>
      </c>
      <c r="AJ425" s="0" t="n">
        <f aca="false">RANK(AH425,$AH$5:$AH$2004,0)+COUNTIF($AH$4:AH424,AH425)</f>
        <v>785</v>
      </c>
      <c r="AK425" s="0" t="n">
        <f aca="false">IF(AJ425&lt;=Deciles!$B$5*(Deciles!$B$4+1),INT((AJ425-1)/(Deciles!$B$4+1))+1,Deciles!$B$5+INT((AJ425-1-Deciles!$B$5*(Deciles!$B$4+1))/Deciles!$B$4)+1)</f>
        <v>4</v>
      </c>
    </row>
    <row r="426" customFormat="false" ht="15" hidden="false" customHeight="false" outlineLevel="0" collapsed="false">
      <c r="A426" s="0" t="n">
        <v>12137</v>
      </c>
      <c r="B426" s="0" t="s">
        <v>158</v>
      </c>
      <c r="C426" s="0" t="n">
        <v>727</v>
      </c>
      <c r="D426" s="0" t="n">
        <v>80</v>
      </c>
      <c r="E426" s="0" t="n">
        <v>49.7763175964356</v>
      </c>
      <c r="F426" s="0" t="n">
        <v>39</v>
      </c>
      <c r="G426" s="0" t="n">
        <v>3.90799999237061</v>
      </c>
      <c r="H426" s="0" t="n">
        <v>0.991333246231079</v>
      </c>
      <c r="I426" s="0" t="n">
        <v>78</v>
      </c>
      <c r="J426" s="0" t="n">
        <v>11.8643445968628</v>
      </c>
      <c r="K426" s="0" t="n">
        <v>7.13333320617676</v>
      </c>
      <c r="L426" s="0" t="n">
        <v>2.71025609970093</v>
      </c>
      <c r="M426" s="0" t="n">
        <v>0.509527981281281</v>
      </c>
      <c r="N426" s="0" t="n">
        <v>0</v>
      </c>
      <c r="O426" s="0" t="n">
        <v>0</v>
      </c>
      <c r="P426" s="0" t="s">
        <v>144</v>
      </c>
      <c r="Q426" s="0" t="s">
        <v>141</v>
      </c>
      <c r="R426" s="0" t="n">
        <v>1</v>
      </c>
      <c r="S426" s="0" t="s">
        <v>149</v>
      </c>
      <c r="T426" s="0" t="n">
        <v>0</v>
      </c>
      <c r="U426" s="0" t="n">
        <v>142108.27</v>
      </c>
      <c r="V426" s="0" t="n">
        <v>0.023089811205864</v>
      </c>
      <c r="W426" s="0" t="n">
        <v>593.989868164063</v>
      </c>
      <c r="X426" s="0" t="n">
        <v>0.0148027641698718</v>
      </c>
      <c r="Y426" s="0" t="n">
        <f aca="false">IF(ISNUMBER(C426),INDEX(Scorecard!$D$5:$D$12,SUMPRODUCT(--(Scorecard!$G$5:$G$11&lt;C426))+1),Scorecard!$D$13)</f>
        <v>-0.0290424113398221</v>
      </c>
      <c r="Z426" s="0" t="n">
        <f aca="false">IF(ISNUMBER(D426),INDEX(Scorecard!$D$14:$D$17,SUMPRODUCT(--(Scorecard!$G$14:$G$16&lt;D426))+1),Scorecard!$D$18)</f>
        <v>0.0505355481560174</v>
      </c>
      <c r="AA426" s="0" t="n">
        <f aca="false">IF(ISNUMBER(E426),INDEX(Scorecard!$D$19:$D$26,SUMPRODUCT(--(Scorecard!$G$19:$G$25&lt;E426))+1),Scorecard!$D$27)</f>
        <v>0.57899015159425</v>
      </c>
      <c r="AB426" s="0" t="n">
        <f aca="false">IF(ISNUMBER(F426),INDEX(Scorecard!$D$28:$D$35,SUMPRODUCT(--(Scorecard!$G$28:$G$34&lt;F426))+1),Scorecard!$D$36)</f>
        <v>-0.132616866359722</v>
      </c>
      <c r="AC426" s="0" t="n">
        <f aca="false">IF(ISNUMBER(H426),INDEX(Scorecard!$D$37:$D$44,SUMPRODUCT(--(Scorecard!$G$37:$G$43&lt;H426))+1),Scorecard!$D$45)</f>
        <v>-0.975503570149195</v>
      </c>
      <c r="AD426" s="0" t="n">
        <f aca="false">IF(ISNUMBER(I426),INDEX(Scorecard!$D$46:$D$52,SUMPRODUCT(--(Scorecard!$G$46:$G$51&lt;I426))+1),Scorecard!$D$53)</f>
        <v>0.818882373006414</v>
      </c>
      <c r="AE426" s="0" t="n">
        <f aca="false">IF(ISNUMBER(K426),INDEX(Scorecard!$D$54:$D$61,SUMPRODUCT(--(Scorecard!$G$54:$G$60&lt;K426))+1),Scorecard!$D$62)</f>
        <v>-0.541917179454542</v>
      </c>
      <c r="AF426" s="0" t="n">
        <f aca="false">IF(ISNUMBER(L426),INDEX(Scorecard!$D$63:$D$68,SUMPRODUCT(--(Scorecard!$G$63:$G$67&lt;L426))+1),Scorecard!$D$69)</f>
        <v>0.322484508656054</v>
      </c>
      <c r="AG426" s="0" t="n">
        <f aca="false">Inputs!$B$10+Scorecard!$J$5*Y426+Scorecard!$J$6*Z426+Scorecard!$J$7*AA426+Scorecard!$J$8*AB426+Scorecard!$J$9*AC426+Scorecard!$J$10*AD426+Scorecard!$J$11*AE426+Scorecard!$J$12*AF426</f>
        <v>-3.70372695380648</v>
      </c>
      <c r="AH426" s="0" t="n">
        <f aca="false">MIN(1-Inputs!$B$13,MAX(Inputs!$B$13,1/(1+EXP(-(Inputs!$B$11*AG426+Inputs!$B$12)))))</f>
        <v>0.0230898112745354</v>
      </c>
      <c r="AI426" s="0" t="n">
        <f aca="false">Inputs!$B$9-Inputs!$B$8*AG426</f>
        <v>593.989846385773</v>
      </c>
      <c r="AJ426" s="0" t="n">
        <f aca="false">RANK(AH426,$AH$5:$AH$2004,0)+COUNTIF($AH$4:AH425,AH426)</f>
        <v>413</v>
      </c>
      <c r="AK426" s="0" t="n">
        <f aca="false">IF(AJ426&lt;=Deciles!$B$5*(Deciles!$B$4+1),INT((AJ426-1)/(Deciles!$B$4+1))+1,Deciles!$B$5+INT((AJ426-1-Deciles!$B$5*(Deciles!$B$4+1))/Deciles!$B$4)+1)</f>
        <v>3</v>
      </c>
    </row>
    <row r="427" customFormat="false" ht="15" hidden="false" customHeight="false" outlineLevel="0" collapsed="false">
      <c r="A427" s="0" t="n">
        <v>12172</v>
      </c>
      <c r="B427" s="0" t="s">
        <v>157</v>
      </c>
      <c r="C427" s="0" t="n">
        <v>790</v>
      </c>
      <c r="D427" s="0" t="n">
        <v>80</v>
      </c>
      <c r="E427" s="0" t="n">
        <v>58.2893867492676</v>
      </c>
      <c r="F427" s="0" t="n">
        <v>10</v>
      </c>
      <c r="G427" s="0" t="n">
        <v>4.00600004196167</v>
      </c>
      <c r="H427" s="0" t="n">
        <v>0.122666597366333</v>
      </c>
      <c r="I427" s="0" t="n">
        <v>48</v>
      </c>
      <c r="J427" s="0" t="n">
        <v>12.2245674133301</v>
      </c>
      <c r="K427" s="0" t="n">
        <v>4.42307710647583</v>
      </c>
      <c r="L427" s="0" t="n">
        <v>-0.276922702789307</v>
      </c>
      <c r="M427" s="0" t="n">
        <v>5.74976253509522</v>
      </c>
      <c r="N427" s="0" t="n">
        <v>0</v>
      </c>
      <c r="O427" s="0" t="n">
        <v>0</v>
      </c>
      <c r="P427" s="0" t="s">
        <v>144</v>
      </c>
      <c r="Q427" s="0" t="s">
        <v>153</v>
      </c>
      <c r="R427" s="0" t="n">
        <v>1</v>
      </c>
      <c r="S427" s="0" t="s">
        <v>149</v>
      </c>
      <c r="T427" s="0" t="n">
        <v>0</v>
      </c>
      <c r="U427" s="0" t="n">
        <v>203733.28</v>
      </c>
      <c r="V427" s="0" t="n">
        <v>0.000434739456977695</v>
      </c>
      <c r="W427" s="0" t="n">
        <v>702.1201171875</v>
      </c>
      <c r="X427" s="0" t="n">
        <v>0.00069632293889299</v>
      </c>
      <c r="Y427" s="0" t="n">
        <f aca="false">IF(ISNUMBER(C427),INDEX(Scorecard!$D$5:$D$12,SUMPRODUCT(--(Scorecard!$G$5:$G$11&lt;C427))+1),Scorecard!$D$13)</f>
        <v>2.19112706886128</v>
      </c>
      <c r="Z427" s="0" t="n">
        <f aca="false">IF(ISNUMBER(D427),INDEX(Scorecard!$D$14:$D$17,SUMPRODUCT(--(Scorecard!$G$14:$G$16&lt;D427))+1),Scorecard!$D$18)</f>
        <v>0.0505355481560174</v>
      </c>
      <c r="AA427" s="0" t="n">
        <f aca="false">IF(ISNUMBER(E427),INDEX(Scorecard!$D$19:$D$26,SUMPRODUCT(--(Scorecard!$G$19:$G$25&lt;E427))+1),Scorecard!$D$27)</f>
        <v>0.267179331770092</v>
      </c>
      <c r="AB427" s="0" t="n">
        <f aca="false">IF(ISNUMBER(F427),INDEX(Scorecard!$D$28:$D$35,SUMPRODUCT(--(Scorecard!$G$28:$G$34&lt;F427))+1),Scorecard!$D$36)</f>
        <v>0.624829191519909</v>
      </c>
      <c r="AC427" s="0" t="n">
        <f aca="false">IF(ISNUMBER(H427),INDEX(Scorecard!$D$37:$D$44,SUMPRODUCT(--(Scorecard!$G$37:$G$43&lt;H427))+1),Scorecard!$D$45)</f>
        <v>0.102184252677548</v>
      </c>
      <c r="AD427" s="0" t="n">
        <f aca="false">IF(ISNUMBER(I427),INDEX(Scorecard!$D$46:$D$52,SUMPRODUCT(--(Scorecard!$G$46:$G$51&lt;I427))+1),Scorecard!$D$53)</f>
        <v>0.818882373006414</v>
      </c>
      <c r="AE427" s="0" t="n">
        <f aca="false">IF(ISNUMBER(K427),INDEX(Scorecard!$D$54:$D$61,SUMPRODUCT(--(Scorecard!$G$54:$G$60&lt;K427))+1),Scorecard!$D$62)</f>
        <v>0.409483001259379</v>
      </c>
      <c r="AF427" s="0" t="n">
        <f aca="false">IF(ISNUMBER(L427),INDEX(Scorecard!$D$63:$D$68,SUMPRODUCT(--(Scorecard!$G$63:$G$67&lt;L427))+1),Scorecard!$D$69)</f>
        <v>0.322484508656054</v>
      </c>
      <c r="AG427" s="0" t="n">
        <f aca="false">Inputs!$B$10+Scorecard!$J$5*Y427+Scorecard!$J$6*Z427+Scorecard!$J$7*AA427+Scorecard!$J$8*AB427+Scorecard!$J$9*AC427+Scorecard!$J$10*AD427+Scorecard!$J$11*AE427+Scorecard!$J$12*AF427</f>
        <v>-7.45123617103329</v>
      </c>
      <c r="AH427" s="0" t="n">
        <f aca="false">MIN(1-Inputs!$B$13,MAX(Inputs!$B$13,1/(1+EXP(-(Inputs!$B$11*AG427+Inputs!$B$12)))))</f>
        <v>0.00043473944333517</v>
      </c>
      <c r="AI427" s="0" t="n">
        <f aca="false">Inputs!$B$9-Inputs!$B$8*AG427</f>
        <v>702.120105653349</v>
      </c>
      <c r="AJ427" s="0" t="n">
        <f aca="false">RANK(AH427,$AH$5:$AH$2004,0)+COUNTIF($AH$4:AH426,AH427)</f>
        <v>1995</v>
      </c>
      <c r="AK427" s="0" t="n">
        <f aca="false">IF(AJ427&lt;=Deciles!$B$5*(Deciles!$B$4+1),INT((AJ427-1)/(Deciles!$B$4+1))+1,Deciles!$B$5+INT((AJ427-1-Deciles!$B$5*(Deciles!$B$4+1))/Deciles!$B$4)+1)</f>
        <v>10</v>
      </c>
    </row>
    <row r="428" customFormat="false" ht="15" hidden="false" customHeight="false" outlineLevel="0" collapsed="false">
      <c r="A428" s="0" t="n">
        <v>12239</v>
      </c>
      <c r="B428" s="0" t="s">
        <v>155</v>
      </c>
      <c r="C428" s="0" t="n">
        <v>734</v>
      </c>
      <c r="D428" s="0" t="n">
        <v>80</v>
      </c>
      <c r="E428" s="0" t="n">
        <v>73.8139419555664</v>
      </c>
      <c r="F428" s="0" t="n">
        <v>43</v>
      </c>
      <c r="G428" s="0" t="n">
        <v>3.46600008010864</v>
      </c>
      <c r="H428" s="0" t="n">
        <v>-2.26733303070068</v>
      </c>
      <c r="I428" s="0" t="n">
        <v>12</v>
      </c>
      <c r="J428" s="0" t="n">
        <v>12.5610580444336</v>
      </c>
      <c r="K428" s="0" t="n">
        <v>5.00833320617676</v>
      </c>
      <c r="L428" s="0" t="n">
        <v>-1.125</v>
      </c>
      <c r="M428" s="0" t="n">
        <v>6.2885799407959</v>
      </c>
      <c r="N428" s="0" t="n">
        <v>0</v>
      </c>
      <c r="O428" s="0" t="n">
        <v>0</v>
      </c>
      <c r="P428" s="0" t="s">
        <v>140</v>
      </c>
      <c r="Q428" s="0" t="s">
        <v>141</v>
      </c>
      <c r="R428" s="0" t="n">
        <v>1</v>
      </c>
      <c r="S428" s="0" t="s">
        <v>149</v>
      </c>
      <c r="T428" s="0" t="n">
        <v>0</v>
      </c>
      <c r="U428" s="0" t="n">
        <v>285231.9</v>
      </c>
      <c r="V428" s="0" t="n">
        <v>0.0136360581964254</v>
      </c>
      <c r="W428" s="0" t="n">
        <v>608.504516601563</v>
      </c>
      <c r="X428" s="0" t="n">
        <v>0.0189557280391455</v>
      </c>
      <c r="Y428" s="0" t="n">
        <f aca="false">IF(ISNUMBER(C428),INDEX(Scorecard!$D$5:$D$12,SUMPRODUCT(--(Scorecard!$G$5:$G$11&lt;C428))+1),Scorecard!$D$13)</f>
        <v>0.488358159108655</v>
      </c>
      <c r="Z428" s="0" t="n">
        <f aca="false">IF(ISNUMBER(D428),INDEX(Scorecard!$D$14:$D$17,SUMPRODUCT(--(Scorecard!$G$14:$G$16&lt;D428))+1),Scorecard!$D$18)</f>
        <v>0.0505355481560174</v>
      </c>
      <c r="AA428" s="0" t="n">
        <f aca="false">IF(ISNUMBER(E428),INDEX(Scorecard!$D$19:$D$26,SUMPRODUCT(--(Scorecard!$G$19:$G$25&lt;E428))+1),Scorecard!$D$27)</f>
        <v>-0.0341578513653732</v>
      </c>
      <c r="AB428" s="0" t="n">
        <f aca="false">IF(ISNUMBER(F428),INDEX(Scorecard!$D$28:$D$35,SUMPRODUCT(--(Scorecard!$G$28:$G$34&lt;F428))+1),Scorecard!$D$36)</f>
        <v>-0.309727037437117</v>
      </c>
      <c r="AC428" s="0" t="n">
        <f aca="false">IF(ISNUMBER(H428),INDEX(Scorecard!$D$37:$D$44,SUMPRODUCT(--(Scorecard!$G$37:$G$43&lt;H428))+1),Scorecard!$D$45)</f>
        <v>1.35057635045042</v>
      </c>
      <c r="AD428" s="0" t="n">
        <f aca="false">IF(ISNUMBER(I428),INDEX(Scorecard!$D$46:$D$52,SUMPRODUCT(--(Scorecard!$G$46:$G$51&lt;I428))+1),Scorecard!$D$53)</f>
        <v>-0.114272400683245</v>
      </c>
      <c r="AE428" s="0" t="n">
        <f aca="false">IF(ISNUMBER(K428),INDEX(Scorecard!$D$54:$D$61,SUMPRODUCT(--(Scorecard!$G$54:$G$60&lt;K428))+1),Scorecard!$D$62)</f>
        <v>0.214429354789033</v>
      </c>
      <c r="AF428" s="0" t="n">
        <f aca="false">IF(ISNUMBER(L428),INDEX(Scorecard!$D$63:$D$68,SUMPRODUCT(--(Scorecard!$G$63:$G$67&lt;L428))+1),Scorecard!$D$69)</f>
        <v>-0.340582194386522</v>
      </c>
      <c r="AG428" s="0" t="n">
        <f aca="false">Inputs!$B$10+Scorecard!$J$5*Y428+Scorecard!$J$6*Z428+Scorecard!$J$7*AA428+Scorecard!$J$8*AB428+Scorecard!$J$9*AC428+Scorecard!$J$10*AD428+Scorecard!$J$11*AE428+Scorecard!$J$12*AF428</f>
        <v>-4.2067662971319</v>
      </c>
      <c r="AH428" s="0" t="n">
        <f aca="false">MIN(1-Inputs!$B$13,MAX(Inputs!$B$13,1/(1+EXP(-(Inputs!$B$11*AG428+Inputs!$B$12)))))</f>
        <v>0.0136360585747057</v>
      </c>
      <c r="AI428" s="0" t="n">
        <f aca="false">Inputs!$B$9-Inputs!$B$8*AG428</f>
        <v>608.504493705526</v>
      </c>
      <c r="AJ428" s="0" t="n">
        <f aca="false">RANK(AH428,$AH$5:$AH$2004,0)+COUNTIF($AH$4:AH427,AH428)</f>
        <v>645</v>
      </c>
      <c r="AK428" s="0" t="n">
        <f aca="false">IF(AJ428&lt;=Deciles!$B$5*(Deciles!$B$4+1),INT((AJ428-1)/(Deciles!$B$4+1))+1,Deciles!$B$5+INT((AJ428-1-Deciles!$B$5*(Deciles!$B$4+1))/Deciles!$B$4)+1)</f>
        <v>4</v>
      </c>
    </row>
    <row r="429" customFormat="false" ht="15" hidden="false" customHeight="false" outlineLevel="0" collapsed="false">
      <c r="A429" s="0" t="n">
        <v>12263</v>
      </c>
      <c r="B429" s="0" t="s">
        <v>143</v>
      </c>
      <c r="C429" s="0" t="n">
        <v>800</v>
      </c>
      <c r="D429" s="0" t="n">
        <v>80</v>
      </c>
      <c r="E429" s="0" t="n">
        <v>79.8744049072266</v>
      </c>
      <c r="F429" s="0" t="n">
        <v>33</v>
      </c>
      <c r="G429" s="0" t="n">
        <v>3.51399993896484</v>
      </c>
      <c r="H429" s="0" t="n">
        <v>0.280666589736939</v>
      </c>
      <c r="I429" s="0" t="n">
        <v>1</v>
      </c>
      <c r="J429" s="0" t="n">
        <v>11.5927495956421</v>
      </c>
      <c r="K429" s="0" t="n">
        <v>9.23333358764648</v>
      </c>
      <c r="L429" s="0" t="n">
        <v>5.07179498672485</v>
      </c>
      <c r="M429" s="0" t="n">
        <v>2.67803835868835</v>
      </c>
      <c r="N429" s="0" t="n">
        <v>0</v>
      </c>
      <c r="O429" s="0" t="n">
        <v>0</v>
      </c>
      <c r="P429" s="0" t="s">
        <v>144</v>
      </c>
      <c r="Q429" s="0" t="s">
        <v>141</v>
      </c>
      <c r="R429" s="0" t="n">
        <v>2</v>
      </c>
      <c r="S429" s="0" t="s">
        <v>151</v>
      </c>
      <c r="T429" s="0" t="n">
        <v>0</v>
      </c>
      <c r="U429" s="0" t="n">
        <v>108309.695</v>
      </c>
      <c r="V429" s="0" t="n">
        <v>0.00300845317542553</v>
      </c>
      <c r="W429" s="0" t="n">
        <v>649.696411132813</v>
      </c>
      <c r="X429" s="0" t="n">
        <v>0.00182593998033553</v>
      </c>
      <c r="Y429" s="0" t="n">
        <f aca="false">IF(ISNUMBER(C429),INDEX(Scorecard!$D$5:$D$12,SUMPRODUCT(--(Scorecard!$G$5:$G$11&lt;C429))+1),Scorecard!$D$13)</f>
        <v>2.19112706886128</v>
      </c>
      <c r="Z429" s="0" t="n">
        <f aca="false">IF(ISNUMBER(D429),INDEX(Scorecard!$D$14:$D$17,SUMPRODUCT(--(Scorecard!$G$14:$G$16&lt;D429))+1),Scorecard!$D$18)</f>
        <v>0.0505355481560174</v>
      </c>
      <c r="AA429" s="0" t="n">
        <f aca="false">IF(ISNUMBER(E429),INDEX(Scorecard!$D$19:$D$26,SUMPRODUCT(--(Scorecard!$G$19:$G$25&lt;E429))+1),Scorecard!$D$27)</f>
        <v>-0.0341578513653732</v>
      </c>
      <c r="AB429" s="0" t="n">
        <f aca="false">IF(ISNUMBER(F429),INDEX(Scorecard!$D$28:$D$35,SUMPRODUCT(--(Scorecard!$G$28:$G$34&lt;F429))+1),Scorecard!$D$36)</f>
        <v>-0.0008456427959252</v>
      </c>
      <c r="AC429" s="0" t="n">
        <f aca="false">IF(ISNUMBER(H429),INDEX(Scorecard!$D$37:$D$44,SUMPRODUCT(--(Scorecard!$G$37:$G$43&lt;H429))+1),Scorecard!$D$45)</f>
        <v>-0.0679520129233634</v>
      </c>
      <c r="AD429" s="0" t="n">
        <f aca="false">IF(ISNUMBER(I429),INDEX(Scorecard!$D$46:$D$52,SUMPRODUCT(--(Scorecard!$G$46:$G$51&lt;I429))+1),Scorecard!$D$53)</f>
        <v>-0.161534840507194</v>
      </c>
      <c r="AE429" s="0" t="n">
        <f aca="false">IF(ISNUMBER(K429),INDEX(Scorecard!$D$54:$D$61,SUMPRODUCT(--(Scorecard!$G$54:$G$60&lt;K429))+1),Scorecard!$D$62)</f>
        <v>-0.541917179454542</v>
      </c>
      <c r="AF429" s="0" t="n">
        <f aca="false">IF(ISNUMBER(L429),INDEX(Scorecard!$D$63:$D$68,SUMPRODUCT(--(Scorecard!$G$63:$G$67&lt;L429))+1),Scorecard!$D$69)</f>
        <v>0.322484508656054</v>
      </c>
      <c r="AG429" s="0" t="n">
        <f aca="false">Inputs!$B$10+Scorecard!$J$5*Y429+Scorecard!$J$6*Z429+Scorecard!$J$7*AA429+Scorecard!$J$8*AB429+Scorecard!$J$9*AC429+Scorecard!$J$10*AD429+Scorecard!$J$11*AE429+Scorecard!$J$12*AF429</f>
        <v>-5.63436981954916</v>
      </c>
      <c r="AH429" s="0" t="n">
        <f aca="false">MIN(1-Inputs!$B$13,MAX(Inputs!$B$13,1/(1+EXP(-(Inputs!$B$11*AG429+Inputs!$B$12)))))</f>
        <v>0.00300845316627721</v>
      </c>
      <c r="AI429" s="0" t="n">
        <f aca="false">Inputs!$B$9-Inputs!$B$8*AG429</f>
        <v>649.696424148466</v>
      </c>
      <c r="AJ429" s="0" t="n">
        <f aca="false">RANK(AH429,$AH$5:$AH$2004,0)+COUNTIF($AH$4:AH428,AH429)</f>
        <v>1536</v>
      </c>
      <c r="AK429" s="0" t="n">
        <f aca="false">IF(AJ429&lt;=Deciles!$B$5*(Deciles!$B$4+1),INT((AJ429-1)/(Deciles!$B$4+1))+1,Deciles!$B$5+INT((AJ429-1-Deciles!$B$5*(Deciles!$B$4+1))/Deciles!$B$4)+1)</f>
        <v>8</v>
      </c>
    </row>
    <row r="430" customFormat="false" ht="15" hidden="false" customHeight="false" outlineLevel="0" collapsed="false">
      <c r="A430" s="0" t="n">
        <v>12293</v>
      </c>
      <c r="B430" s="0" t="s">
        <v>150</v>
      </c>
      <c r="C430" s="0" t="n">
        <v>739</v>
      </c>
      <c r="D430" s="0" t="n">
        <v>80</v>
      </c>
      <c r="E430" s="0" t="n">
        <v>71.5672378540039</v>
      </c>
      <c r="F430" s="0" t="n">
        <v>47</v>
      </c>
      <c r="G430" s="0" t="n">
        <v>3.28099989891052</v>
      </c>
      <c r="H430" s="0" t="n">
        <v>-3.35233330726624</v>
      </c>
      <c r="I430" s="0" t="n">
        <v>20</v>
      </c>
      <c r="J430" s="0" t="n">
        <v>12.6064176559448</v>
      </c>
      <c r="K430" s="0" t="n">
        <v>3.70000004768372</v>
      </c>
      <c r="L430" s="0" t="n">
        <v>-0.208333253860474</v>
      </c>
      <c r="M430" s="0" t="n">
        <v>4.74416780471802</v>
      </c>
      <c r="N430" s="0" t="n">
        <v>0</v>
      </c>
      <c r="O430" s="0" t="n">
        <v>0</v>
      </c>
      <c r="P430" s="0" t="s">
        <v>144</v>
      </c>
      <c r="Q430" s="0" t="s">
        <v>141</v>
      </c>
      <c r="R430" s="0" t="n">
        <v>2</v>
      </c>
      <c r="S430" s="0" t="s">
        <v>147</v>
      </c>
      <c r="T430" s="0" t="n">
        <v>0</v>
      </c>
      <c r="U430" s="0" t="n">
        <v>298467.94</v>
      </c>
      <c r="V430" s="0" t="n">
        <v>0.0108714113011956</v>
      </c>
      <c r="W430" s="0" t="n">
        <v>614.712463378906</v>
      </c>
      <c r="X430" s="0" t="n">
        <v>0.0101741431280971</v>
      </c>
      <c r="Y430" s="0" t="n">
        <f aca="false">IF(ISNUMBER(C430),INDEX(Scorecard!$D$5:$D$12,SUMPRODUCT(--(Scorecard!$G$5:$G$11&lt;C430))+1),Scorecard!$D$13)</f>
        <v>0.488358159108655</v>
      </c>
      <c r="Z430" s="0" t="n">
        <f aca="false">IF(ISNUMBER(D430),INDEX(Scorecard!$D$14:$D$17,SUMPRODUCT(--(Scorecard!$G$14:$G$16&lt;D430))+1),Scorecard!$D$18)</f>
        <v>0.0505355481560174</v>
      </c>
      <c r="AA430" s="0" t="n">
        <f aca="false">IF(ISNUMBER(E430),INDEX(Scorecard!$D$19:$D$26,SUMPRODUCT(--(Scorecard!$G$19:$G$25&lt;E430))+1),Scorecard!$D$27)</f>
        <v>0.0530843085177338</v>
      </c>
      <c r="AB430" s="0" t="n">
        <f aca="false">IF(ISNUMBER(F430),INDEX(Scorecard!$D$28:$D$35,SUMPRODUCT(--(Scorecard!$G$28:$G$34&lt;F430))+1),Scorecard!$D$36)</f>
        <v>-0.400689107298307</v>
      </c>
      <c r="AC430" s="0" t="n">
        <f aca="false">IF(ISNUMBER(H430),INDEX(Scorecard!$D$37:$D$44,SUMPRODUCT(--(Scorecard!$G$37:$G$43&lt;H430))+1),Scorecard!$D$45)</f>
        <v>1.35057635045042</v>
      </c>
      <c r="AD430" s="0" t="n">
        <f aca="false">IF(ISNUMBER(I430),INDEX(Scorecard!$D$46:$D$52,SUMPRODUCT(--(Scorecard!$G$46:$G$51&lt;I430))+1),Scorecard!$D$53)</f>
        <v>-0.108777051091409</v>
      </c>
      <c r="AE430" s="0" t="n">
        <f aca="false">IF(ISNUMBER(K430),INDEX(Scorecard!$D$54:$D$61,SUMPRODUCT(--(Scorecard!$G$54:$G$60&lt;K430))+1),Scorecard!$D$62)</f>
        <v>0.489050497890326</v>
      </c>
      <c r="AF430" s="0" t="n">
        <f aca="false">IF(ISNUMBER(L430),INDEX(Scorecard!$D$63:$D$68,SUMPRODUCT(--(Scorecard!$G$63:$G$67&lt;L430))+1),Scorecard!$D$69)</f>
        <v>0.322484508656054</v>
      </c>
      <c r="AG430" s="0" t="n">
        <f aca="false">Inputs!$B$10+Scorecard!$J$5*Y430+Scorecard!$J$6*Z430+Scorecard!$J$7*AA430+Scorecard!$J$8*AB430+Scorecard!$J$9*AC430+Scorecard!$J$10*AD430+Scorecard!$J$11*AE430+Scorecard!$J$12*AF430</f>
        <v>-4.42191867901237</v>
      </c>
      <c r="AH430" s="0" t="n">
        <f aca="false">MIN(1-Inputs!$B$13,MAX(Inputs!$B$13,1/(1+EXP(-(Inputs!$B$11*AG430+Inputs!$B$12)))))</f>
        <v>0.0108714116131677</v>
      </c>
      <c r="AI430" s="0" t="n">
        <f aca="false">Inputs!$B$9-Inputs!$B$8*AG430</f>
        <v>614.712479193014</v>
      </c>
      <c r="AJ430" s="0" t="n">
        <f aca="false">RANK(AH430,$AH$5:$AH$2004,0)+COUNTIF($AH$4:AH429,AH430)</f>
        <v>759</v>
      </c>
      <c r="AK430" s="0" t="n">
        <f aca="false">IF(AJ430&lt;=Deciles!$B$5*(Deciles!$B$4+1),INT((AJ430-1)/(Deciles!$B$4+1))+1,Deciles!$B$5+INT((AJ430-1-Deciles!$B$5*(Deciles!$B$4+1))/Deciles!$B$4)+1)</f>
        <v>4</v>
      </c>
    </row>
    <row r="431" customFormat="false" ht="15" hidden="false" customHeight="false" outlineLevel="0" collapsed="false">
      <c r="A431" s="0" t="n">
        <v>12327</v>
      </c>
      <c r="B431" s="0" t="s">
        <v>143</v>
      </c>
      <c r="C431" s="0" t="n">
        <v>796</v>
      </c>
      <c r="D431" s="0" t="n">
        <v>78.0372772216797</v>
      </c>
      <c r="E431" s="0" t="n">
        <v>65.563102722168</v>
      </c>
      <c r="F431" s="0" t="n">
        <v>30</v>
      </c>
      <c r="G431" s="0" t="n">
        <v>4.32399988174439</v>
      </c>
      <c r="H431" s="0" t="n">
        <v>1.09066653251648</v>
      </c>
      <c r="I431" s="0" t="n">
        <v>32</v>
      </c>
      <c r="J431" s="0" t="n">
        <v>11.1542177200317</v>
      </c>
      <c r="K431" s="0" t="n">
        <v>9.63333320617676</v>
      </c>
      <c r="L431" s="0" t="n">
        <v>5.0717945098877</v>
      </c>
      <c r="M431" s="0" t="n">
        <v>2.57371878623962</v>
      </c>
      <c r="N431" s="0" t="n">
        <v>0</v>
      </c>
      <c r="O431" s="0" t="n">
        <v>0</v>
      </c>
      <c r="P431" s="0" t="s">
        <v>144</v>
      </c>
      <c r="Q431" s="0" t="s">
        <v>141</v>
      </c>
      <c r="R431" s="0" t="n">
        <v>2</v>
      </c>
      <c r="S431" s="0" t="s">
        <v>149</v>
      </c>
      <c r="T431" s="0" t="n">
        <v>0</v>
      </c>
      <c r="U431" s="0" t="n">
        <v>69857.82</v>
      </c>
      <c r="V431" s="0" t="n">
        <v>0.00222645769827068</v>
      </c>
      <c r="W431" s="0" t="n">
        <v>657.864318847656</v>
      </c>
      <c r="X431" s="0" t="n">
        <v>0.00166072766296566</v>
      </c>
      <c r="Y431" s="0" t="n">
        <f aca="false">IF(ISNUMBER(C431),INDEX(Scorecard!$D$5:$D$12,SUMPRODUCT(--(Scorecard!$G$5:$G$11&lt;C431))+1),Scorecard!$D$13)</f>
        <v>2.19112706886128</v>
      </c>
      <c r="Z431" s="0" t="n">
        <f aca="false">IF(ISNUMBER(D431),INDEX(Scorecard!$D$14:$D$17,SUMPRODUCT(--(Scorecard!$G$14:$G$16&lt;D431))+1),Scorecard!$D$18)</f>
        <v>0.0505355481560174</v>
      </c>
      <c r="AA431" s="0" t="n">
        <f aca="false">IF(ISNUMBER(E431),INDEX(Scorecard!$D$19:$D$26,SUMPRODUCT(--(Scorecard!$G$19:$G$25&lt;E431))+1),Scorecard!$D$27)</f>
        <v>0.233621608745691</v>
      </c>
      <c r="AB431" s="0" t="n">
        <f aca="false">IF(ISNUMBER(F431),INDEX(Scorecard!$D$28:$D$35,SUMPRODUCT(--(Scorecard!$G$28:$G$34&lt;F431))+1),Scorecard!$D$36)</f>
        <v>0.126913191054783</v>
      </c>
      <c r="AC431" s="0" t="n">
        <f aca="false">IF(ISNUMBER(H431),INDEX(Scorecard!$D$37:$D$44,SUMPRODUCT(--(Scorecard!$G$37:$G$43&lt;H431))+1),Scorecard!$D$45)</f>
        <v>-0.975503570149195</v>
      </c>
      <c r="AD431" s="0" t="n">
        <f aca="false">IF(ISNUMBER(I431),INDEX(Scorecard!$D$46:$D$52,SUMPRODUCT(--(Scorecard!$G$46:$G$51&lt;I431))+1),Scorecard!$D$53)</f>
        <v>0.123869379412532</v>
      </c>
      <c r="AE431" s="0" t="n">
        <f aca="false">IF(ISNUMBER(K431),INDEX(Scorecard!$D$54:$D$61,SUMPRODUCT(--(Scorecard!$G$54:$G$60&lt;K431))+1),Scorecard!$D$62)</f>
        <v>-0.541917179454542</v>
      </c>
      <c r="AF431" s="0" t="n">
        <f aca="false">IF(ISNUMBER(L431),INDEX(Scorecard!$D$63:$D$68,SUMPRODUCT(--(Scorecard!$G$63:$G$67&lt;L431))+1),Scorecard!$D$69)</f>
        <v>0.322484508656054</v>
      </c>
      <c r="AG431" s="0" t="n">
        <f aca="false">Inputs!$B$10+Scorecard!$J$5*Y431+Scorecard!$J$6*Z431+Scorecard!$J$7*AA431+Scorecard!$J$8*AB431+Scorecard!$J$9*AC431+Scorecard!$J$10*AD431+Scorecard!$J$11*AE431+Scorecard!$J$12*AF431</f>
        <v>-5.91744851496606</v>
      </c>
      <c r="AH431" s="0" t="n">
        <f aca="false">MIN(1-Inputs!$B$13,MAX(Inputs!$B$13,1/(1+EXP(-(Inputs!$B$11*AG431+Inputs!$B$12)))))</f>
        <v>0.00222645779874136</v>
      </c>
      <c r="AI431" s="0" t="n">
        <f aca="false">Inputs!$B$9-Inputs!$B$8*AG431</f>
        <v>657.864348749652</v>
      </c>
      <c r="AJ431" s="0" t="n">
        <f aca="false">RANK(AH431,$AH$5:$AH$2004,0)+COUNTIF($AH$4:AH430,AH431)</f>
        <v>1665</v>
      </c>
      <c r="AK431" s="0" t="n">
        <f aca="false">IF(AJ431&lt;=Deciles!$B$5*(Deciles!$B$4+1),INT((AJ431-1)/(Deciles!$B$4+1))+1,Deciles!$B$5+INT((AJ431-1-Deciles!$B$5*(Deciles!$B$4+1))/Deciles!$B$4)+1)</f>
        <v>9</v>
      </c>
    </row>
    <row r="432" customFormat="false" ht="15" hidden="false" customHeight="false" outlineLevel="0" collapsed="false">
      <c r="A432" s="0" t="n">
        <v>12342</v>
      </c>
      <c r="B432" s="0" t="s">
        <v>139</v>
      </c>
      <c r="C432" s="0" t="n">
        <v>729</v>
      </c>
      <c r="D432" s="0" t="n">
        <v>76.9661331176758</v>
      </c>
      <c r="E432" s="0" t="n">
        <v>74.9117279052734</v>
      </c>
      <c r="F432" s="0" t="n">
        <v>37</v>
      </c>
      <c r="G432" s="0" t="n">
        <v>3.16100001335144</v>
      </c>
      <c r="H432" s="0" t="n">
        <v>0.144333362579346</v>
      </c>
      <c r="I432" s="0" t="n">
        <v>4</v>
      </c>
      <c r="J432" s="0" t="n">
        <v>12.3671255111694</v>
      </c>
      <c r="K432" s="0" t="n">
        <v>6.13333320617676</v>
      </c>
      <c r="L432" s="0" t="n">
        <v>-3.5</v>
      </c>
      <c r="M432" s="0" t="n">
        <v>3.62166213989258</v>
      </c>
      <c r="N432" s="0" t="n">
        <v>0</v>
      </c>
      <c r="O432" s="0" t="n">
        <v>0</v>
      </c>
      <c r="P432" s="0" t="s">
        <v>144</v>
      </c>
      <c r="Q432" s="0" t="s">
        <v>141</v>
      </c>
      <c r="R432" s="0" t="n">
        <v>2</v>
      </c>
      <c r="S432" s="0" t="s">
        <v>149</v>
      </c>
      <c r="T432" s="0" t="n">
        <v>0</v>
      </c>
      <c r="U432" s="0" t="n">
        <v>234949.45</v>
      </c>
      <c r="V432" s="0" t="n">
        <v>0.020224055275321</v>
      </c>
      <c r="W432" s="0" t="n">
        <v>597.655639648438</v>
      </c>
      <c r="X432" s="0" t="n">
        <v>0.0247872788459063</v>
      </c>
      <c r="Y432" s="0" t="n">
        <f aca="false">IF(ISNUMBER(C432),INDEX(Scorecard!$D$5:$D$12,SUMPRODUCT(--(Scorecard!$G$5:$G$11&lt;C432))+1),Scorecard!$D$13)</f>
        <v>-0.0290424113398221</v>
      </c>
      <c r="Z432" s="0" t="n">
        <f aca="false">IF(ISNUMBER(D432),INDEX(Scorecard!$D$14:$D$17,SUMPRODUCT(--(Scorecard!$G$14:$G$16&lt;D432))+1),Scorecard!$D$18)</f>
        <v>0.0505355481560174</v>
      </c>
      <c r="AA432" s="0" t="n">
        <f aca="false">IF(ISNUMBER(E432),INDEX(Scorecard!$D$19:$D$26,SUMPRODUCT(--(Scorecard!$G$19:$G$25&lt;E432))+1),Scorecard!$D$27)</f>
        <v>-0.0341578513653732</v>
      </c>
      <c r="AB432" s="0" t="n">
        <f aca="false">IF(ISNUMBER(F432),INDEX(Scorecard!$D$28:$D$35,SUMPRODUCT(--(Scorecard!$G$28:$G$34&lt;F432))+1),Scorecard!$D$36)</f>
        <v>-0.0008456427959252</v>
      </c>
      <c r="AC432" s="0" t="n">
        <f aca="false">IF(ISNUMBER(H432),INDEX(Scorecard!$D$37:$D$44,SUMPRODUCT(--(Scorecard!$G$37:$G$43&lt;H432))+1),Scorecard!$D$45)</f>
        <v>0.102184252677548</v>
      </c>
      <c r="AD432" s="0" t="n">
        <f aca="false">IF(ISNUMBER(I432),INDEX(Scorecard!$D$46:$D$52,SUMPRODUCT(--(Scorecard!$G$46:$G$51&lt;I432))+1),Scorecard!$D$53)</f>
        <v>-0.161534840507194</v>
      </c>
      <c r="AE432" s="0" t="n">
        <f aca="false">IF(ISNUMBER(K432),INDEX(Scorecard!$D$54:$D$61,SUMPRODUCT(--(Scorecard!$G$54:$G$60&lt;K432))+1),Scorecard!$D$62)</f>
        <v>0.0151758992857273</v>
      </c>
      <c r="AF432" s="0" t="n">
        <f aca="false">IF(ISNUMBER(L432),INDEX(Scorecard!$D$63:$D$68,SUMPRODUCT(--(Scorecard!$G$63:$G$67&lt;L432))+1),Scorecard!$D$69)</f>
        <v>-0.340582194386522</v>
      </c>
      <c r="AG432" s="0" t="n">
        <f aca="false">Inputs!$B$10+Scorecard!$J$5*Y432+Scorecard!$J$6*Z432+Scorecard!$J$7*AA432+Scorecard!$J$8*AB432+Scorecard!$J$9*AC432+Scorecard!$J$10*AD432+Scorecard!$J$11*AE432+Scorecard!$J$12*AF432</f>
        <v>-3.83077352215943</v>
      </c>
      <c r="AH432" s="0" t="n">
        <f aca="false">MIN(1-Inputs!$B$13,MAX(Inputs!$B$13,1/(1+EXP(-(Inputs!$B$11*AG432+Inputs!$B$12)))))</f>
        <v>0.0202240543627701</v>
      </c>
      <c r="AI432" s="0" t="n">
        <f aca="false">Inputs!$B$9-Inputs!$B$8*AG432</f>
        <v>597.655635468269</v>
      </c>
      <c r="AJ432" s="0" t="n">
        <f aca="false">RANK(AH432,$AH$5:$AH$2004,0)+COUNTIF($AH$4:AH431,AH432)</f>
        <v>453</v>
      </c>
      <c r="AK432" s="0" t="n">
        <f aca="false">IF(AJ432&lt;=Deciles!$B$5*(Deciles!$B$4+1),INT((AJ432-1)/(Deciles!$B$4+1))+1,Deciles!$B$5+INT((AJ432-1-Deciles!$B$5*(Deciles!$B$4+1))/Deciles!$B$4)+1)</f>
        <v>3</v>
      </c>
    </row>
    <row r="433" customFormat="false" ht="15" hidden="false" customHeight="false" outlineLevel="0" collapsed="false">
      <c r="A433" s="0" t="n">
        <v>12476</v>
      </c>
      <c r="B433" s="0" t="s">
        <v>150</v>
      </c>
      <c r="C433" s="0" t="n">
        <v>754</v>
      </c>
      <c r="D433" s="0" t="n">
        <v>75.8459320068359</v>
      </c>
      <c r="E433" s="0" t="n">
        <v>63.1769485473633</v>
      </c>
      <c r="F433" s="0" t="n">
        <v>31</v>
      </c>
      <c r="G433" s="0" t="n">
        <v>3.3510000705719</v>
      </c>
      <c r="H433" s="0" t="n">
        <v>-3.28233313560486</v>
      </c>
      <c r="I433" s="0" t="n">
        <v>36</v>
      </c>
      <c r="J433" s="0" t="n">
        <v>12.1065702438355</v>
      </c>
      <c r="K433" s="0" t="n">
        <v>4.09999990463257</v>
      </c>
      <c r="L433" s="0" t="n">
        <v>-0.208333492279053</v>
      </c>
      <c r="M433" s="0" t="n">
        <v>4.74416780471802</v>
      </c>
      <c r="N433" s="0" t="n">
        <v>0</v>
      </c>
      <c r="O433" s="0" t="n">
        <v>0</v>
      </c>
      <c r="P433" s="0" t="s">
        <v>146</v>
      </c>
      <c r="Q433" s="0" t="s">
        <v>141</v>
      </c>
      <c r="R433" s="0" t="n">
        <v>1</v>
      </c>
      <c r="S433" s="0" t="s">
        <v>142</v>
      </c>
      <c r="T433" s="0" t="n">
        <v>0</v>
      </c>
      <c r="U433" s="0" t="n">
        <v>181057.5</v>
      </c>
      <c r="V433" s="0" t="n">
        <v>0.00375098432414234</v>
      </c>
      <c r="W433" s="0" t="n">
        <v>643.706115722656</v>
      </c>
      <c r="X433" s="0" t="n">
        <v>0.00442086951807141</v>
      </c>
      <c r="Y433" s="0" t="n">
        <f aca="false">IF(ISNUMBER(C433),INDEX(Scorecard!$D$5:$D$12,SUMPRODUCT(--(Scorecard!$G$5:$G$11&lt;C433))+1),Scorecard!$D$13)</f>
        <v>0.733188958177614</v>
      </c>
      <c r="Z433" s="0" t="n">
        <f aca="false">IF(ISNUMBER(D433),INDEX(Scorecard!$D$14:$D$17,SUMPRODUCT(--(Scorecard!$G$14:$G$16&lt;D433))+1),Scorecard!$D$18)</f>
        <v>0.128579646629417</v>
      </c>
      <c r="AA433" s="0" t="n">
        <f aca="false">IF(ISNUMBER(E433),INDEX(Scorecard!$D$19:$D$26,SUMPRODUCT(--(Scorecard!$G$19:$G$25&lt;E433))+1),Scorecard!$D$27)</f>
        <v>0.233621608745691</v>
      </c>
      <c r="AB433" s="0" t="n">
        <f aca="false">IF(ISNUMBER(F433),INDEX(Scorecard!$D$28:$D$35,SUMPRODUCT(--(Scorecard!$G$28:$G$34&lt;F433))+1),Scorecard!$D$36)</f>
        <v>0.126913191054783</v>
      </c>
      <c r="AC433" s="0" t="n">
        <f aca="false">IF(ISNUMBER(H433),INDEX(Scorecard!$D$37:$D$44,SUMPRODUCT(--(Scorecard!$G$37:$G$43&lt;H433))+1),Scorecard!$D$45)</f>
        <v>1.35057635045042</v>
      </c>
      <c r="AD433" s="0" t="n">
        <f aca="false">IF(ISNUMBER(I433),INDEX(Scorecard!$D$46:$D$52,SUMPRODUCT(--(Scorecard!$G$46:$G$51&lt;I433))+1),Scorecard!$D$53)</f>
        <v>0.123869379412532</v>
      </c>
      <c r="AE433" s="0" t="n">
        <f aca="false">IF(ISNUMBER(K433),INDEX(Scorecard!$D$54:$D$61,SUMPRODUCT(--(Scorecard!$G$54:$G$60&lt;K433))+1),Scorecard!$D$62)</f>
        <v>0.489050497890326</v>
      </c>
      <c r="AF433" s="0" t="n">
        <f aca="false">IF(ISNUMBER(L433),INDEX(Scorecard!$D$63:$D$68,SUMPRODUCT(--(Scorecard!$G$63:$G$67&lt;L433))+1),Scorecard!$D$69)</f>
        <v>0.322484508656054</v>
      </c>
      <c r="AG433" s="0" t="n">
        <f aca="false">Inputs!$B$10+Scorecard!$J$5*Y433+Scorecard!$J$6*Z433+Scorecard!$J$7*AA433+Scorecard!$J$8*AB433+Scorecard!$J$9*AC433+Scorecard!$J$10*AD433+Scorecard!$J$11*AE433+Scorecard!$J$12*AF433</f>
        <v>-5.42676130040016</v>
      </c>
      <c r="AH433" s="0" t="n">
        <f aca="false">MIN(1-Inputs!$B$13,MAX(Inputs!$B$13,1/(1+EXP(-(Inputs!$B$11*AG433+Inputs!$B$12)))))</f>
        <v>0.00375098440636499</v>
      </c>
      <c r="AI433" s="0" t="n">
        <f aca="false">Inputs!$B$9-Inputs!$B$8*AG433</f>
        <v>643.706108528015</v>
      </c>
      <c r="AJ433" s="0" t="n">
        <f aca="false">RANK(AH433,$AH$5:$AH$2004,0)+COUNTIF($AH$4:AH432,AH433)</f>
        <v>1410</v>
      </c>
      <c r="AK433" s="0" t="n">
        <f aca="false">IF(AJ433&lt;=Deciles!$B$5*(Deciles!$B$4+1),INT((AJ433-1)/(Deciles!$B$4+1))+1,Deciles!$B$5+INT((AJ433-1-Deciles!$B$5*(Deciles!$B$4+1))/Deciles!$B$4)+1)</f>
        <v>8</v>
      </c>
    </row>
    <row r="434" customFormat="false" ht="15" hidden="false" customHeight="false" outlineLevel="0" collapsed="false">
      <c r="A434" s="0" t="n">
        <v>12490</v>
      </c>
      <c r="B434" s="0" t="s">
        <v>157</v>
      </c>
      <c r="C434" s="0" t="n">
        <v>793</v>
      </c>
      <c r="D434" s="0" t="n">
        <v>85.1585159301758</v>
      </c>
      <c r="E434" s="0" t="n">
        <v>83.9427795410156</v>
      </c>
      <c r="F434" s="0" t="n">
        <v>41</v>
      </c>
      <c r="G434" s="0" t="n">
        <v>3.65300011634827</v>
      </c>
      <c r="H434" s="0" t="n">
        <v>-0.23033332824707</v>
      </c>
      <c r="I434" s="0" t="n">
        <v>3</v>
      </c>
      <c r="J434" s="0" t="n">
        <v>12.4396295547485</v>
      </c>
      <c r="K434" s="0" t="n">
        <v>3.82307696342468</v>
      </c>
      <c r="L434" s="0" t="n">
        <v>-0.276922941207886</v>
      </c>
      <c r="M434" s="0" t="n">
        <v>5.51355028152466</v>
      </c>
      <c r="N434" s="0" t="n">
        <v>0</v>
      </c>
      <c r="O434" s="0" t="n">
        <v>0</v>
      </c>
      <c r="P434" s="0" t="s">
        <v>144</v>
      </c>
      <c r="Q434" s="0" t="s">
        <v>141</v>
      </c>
      <c r="R434" s="0" t="n">
        <v>2</v>
      </c>
      <c r="S434" s="0" t="s">
        <v>156</v>
      </c>
      <c r="T434" s="0" t="n">
        <v>0</v>
      </c>
      <c r="U434" s="0" t="n">
        <v>252616.95</v>
      </c>
      <c r="V434" s="0" t="n">
        <v>0.00150486128404737</v>
      </c>
      <c r="W434" s="0" t="n">
        <v>668.485290527344</v>
      </c>
      <c r="X434" s="0" t="n">
        <v>0.00115760136395693</v>
      </c>
      <c r="Y434" s="0" t="n">
        <f aca="false">IF(ISNUMBER(C434),INDEX(Scorecard!$D$5:$D$12,SUMPRODUCT(--(Scorecard!$G$5:$G$11&lt;C434))+1),Scorecard!$D$13)</f>
        <v>2.19112706886128</v>
      </c>
      <c r="Z434" s="0" t="n">
        <f aca="false">IF(ISNUMBER(D434),INDEX(Scorecard!$D$14:$D$17,SUMPRODUCT(--(Scorecard!$G$14:$G$16&lt;D434))+1),Scorecard!$D$18)</f>
        <v>0.0505355481560174</v>
      </c>
      <c r="AA434" s="0" t="n">
        <f aca="false">IF(ISNUMBER(E434),INDEX(Scorecard!$D$19:$D$26,SUMPRODUCT(--(Scorecard!$G$19:$G$25&lt;E434))+1),Scorecard!$D$27)</f>
        <v>-0.219855970853228</v>
      </c>
      <c r="AB434" s="0" t="n">
        <f aca="false">IF(ISNUMBER(F434),INDEX(Scorecard!$D$28:$D$35,SUMPRODUCT(--(Scorecard!$G$28:$G$34&lt;F434))+1),Scorecard!$D$36)</f>
        <v>-0.132616866359722</v>
      </c>
      <c r="AC434" s="0" t="n">
        <f aca="false">IF(ISNUMBER(H434),INDEX(Scorecard!$D$37:$D$44,SUMPRODUCT(--(Scorecard!$G$37:$G$43&lt;H434))+1),Scorecard!$D$45)</f>
        <v>0.769716833645565</v>
      </c>
      <c r="AD434" s="0" t="n">
        <f aca="false">IF(ISNUMBER(I434),INDEX(Scorecard!$D$46:$D$52,SUMPRODUCT(--(Scorecard!$G$46:$G$51&lt;I434))+1),Scorecard!$D$53)</f>
        <v>-0.161534840507194</v>
      </c>
      <c r="AE434" s="0" t="n">
        <f aca="false">IF(ISNUMBER(K434),INDEX(Scorecard!$D$54:$D$61,SUMPRODUCT(--(Scorecard!$G$54:$G$60&lt;K434))+1),Scorecard!$D$62)</f>
        <v>0.489050497890326</v>
      </c>
      <c r="AF434" s="0" t="n">
        <f aca="false">IF(ISNUMBER(L434),INDEX(Scorecard!$D$63:$D$68,SUMPRODUCT(--(Scorecard!$G$63:$G$67&lt;L434))+1),Scorecard!$D$69)</f>
        <v>0.322484508656054</v>
      </c>
      <c r="AG434" s="0" t="n">
        <f aca="false">Inputs!$B$10+Scorecard!$J$5*Y434+Scorecard!$J$6*Z434+Scorecard!$J$7*AA434+Scorecard!$J$8*AB434+Scorecard!$J$9*AC434+Scorecard!$J$10*AD434+Scorecard!$J$11*AE434+Scorecard!$J$12*AF434</f>
        <v>-6.28554127062859</v>
      </c>
      <c r="AH434" s="0" t="n">
        <f aca="false">MIN(1-Inputs!$B$13,MAX(Inputs!$B$13,1/(1+EXP(-(Inputs!$B$11*AG434+Inputs!$B$12)))))</f>
        <v>0.00150486130514978</v>
      </c>
      <c r="AI434" s="0" t="n">
        <f aca="false">Inputs!$B$9-Inputs!$B$8*AG434</f>
        <v>668.485260613281</v>
      </c>
      <c r="AJ434" s="0" t="n">
        <f aca="false">RANK(AH434,$AH$5:$AH$2004,0)+COUNTIF($AH$4:AH433,AH434)</f>
        <v>1798</v>
      </c>
      <c r="AK434" s="0" t="n">
        <f aca="false">IF(AJ434&lt;=Deciles!$B$5*(Deciles!$B$4+1),INT((AJ434-1)/(Deciles!$B$4+1))+1,Deciles!$B$5+INT((AJ434-1-Deciles!$B$5*(Deciles!$B$4+1))/Deciles!$B$4)+1)</f>
        <v>9</v>
      </c>
    </row>
    <row r="435" customFormat="false" ht="15" hidden="false" customHeight="false" outlineLevel="0" collapsed="false">
      <c r="A435" s="0" t="n">
        <v>12496</v>
      </c>
      <c r="B435" s="0" t="s">
        <v>143</v>
      </c>
      <c r="C435" s="0" t="n">
        <v>688</v>
      </c>
      <c r="D435" s="0" t="n">
        <v>93.8507385253906</v>
      </c>
      <c r="E435" s="0" t="n">
        <v>71.6402130126953</v>
      </c>
      <c r="F435" s="0" t="n">
        <v>39</v>
      </c>
      <c r="G435" s="0" t="n">
        <v>4.27099990844727</v>
      </c>
      <c r="H435" s="0" t="n">
        <v>1.03766655921936</v>
      </c>
      <c r="I435" s="0" t="n">
        <v>45</v>
      </c>
      <c r="J435" s="0" t="n">
        <v>12.3840646743774</v>
      </c>
      <c r="K435" s="0" t="n">
        <v>9.23333358764648</v>
      </c>
      <c r="L435" s="0" t="n">
        <v>5.07179498672485</v>
      </c>
      <c r="M435" s="0" t="n">
        <v>2.67803835868835</v>
      </c>
      <c r="N435" s="0" t="n">
        <v>1</v>
      </c>
      <c r="O435" s="0" t="n">
        <v>0</v>
      </c>
      <c r="P435" s="0" t="s">
        <v>146</v>
      </c>
      <c r="Q435" s="0" t="s">
        <v>141</v>
      </c>
      <c r="R435" s="0" t="n">
        <v>1</v>
      </c>
      <c r="S435" s="0" t="s">
        <v>151</v>
      </c>
      <c r="T435" s="0" t="n">
        <v>0</v>
      </c>
      <c r="U435" s="0" t="n">
        <v>238963.12</v>
      </c>
      <c r="V435" s="0" t="n">
        <v>0.0868258103728294</v>
      </c>
      <c r="W435" s="0" t="n">
        <v>556.317016601563</v>
      </c>
      <c r="X435" s="0" t="n">
        <v>0.0620902962982655</v>
      </c>
      <c r="Y435" s="0" t="n">
        <f aca="false">IF(ISNUMBER(C435),INDEX(Scorecard!$D$5:$D$12,SUMPRODUCT(--(Scorecard!$G$5:$G$11&lt;C435))+1),Scorecard!$D$13)</f>
        <v>-0.869677851527538</v>
      </c>
      <c r="Z435" s="0" t="n">
        <f aca="false">IF(ISNUMBER(D435),INDEX(Scorecard!$D$14:$D$17,SUMPRODUCT(--(Scorecard!$G$14:$G$16&lt;D435))+1),Scorecard!$D$18)</f>
        <v>-0.361970872710667</v>
      </c>
      <c r="AA435" s="0" t="n">
        <f aca="false">IF(ISNUMBER(E435),INDEX(Scorecard!$D$19:$D$26,SUMPRODUCT(--(Scorecard!$G$19:$G$25&lt;E435))+1),Scorecard!$D$27)</f>
        <v>0.0530843085177338</v>
      </c>
      <c r="AB435" s="0" t="n">
        <f aca="false">IF(ISNUMBER(F435),INDEX(Scorecard!$D$28:$D$35,SUMPRODUCT(--(Scorecard!$G$28:$G$34&lt;F435))+1),Scorecard!$D$36)</f>
        <v>-0.132616866359722</v>
      </c>
      <c r="AC435" s="0" t="n">
        <f aca="false">IF(ISNUMBER(H435),INDEX(Scorecard!$D$37:$D$44,SUMPRODUCT(--(Scorecard!$G$37:$G$43&lt;H435))+1),Scorecard!$D$45)</f>
        <v>-0.975503570149195</v>
      </c>
      <c r="AD435" s="0" t="n">
        <f aca="false">IF(ISNUMBER(I435),INDEX(Scorecard!$D$46:$D$52,SUMPRODUCT(--(Scorecard!$G$46:$G$51&lt;I435))+1),Scorecard!$D$53)</f>
        <v>0.818882373006414</v>
      </c>
      <c r="AE435" s="0" t="n">
        <f aca="false">IF(ISNUMBER(K435),INDEX(Scorecard!$D$54:$D$61,SUMPRODUCT(--(Scorecard!$G$54:$G$60&lt;K435))+1),Scorecard!$D$62)</f>
        <v>-0.541917179454542</v>
      </c>
      <c r="AF435" s="0" t="n">
        <f aca="false">IF(ISNUMBER(L435),INDEX(Scorecard!$D$63:$D$68,SUMPRODUCT(--(Scorecard!$G$63:$G$67&lt;L435))+1),Scorecard!$D$69)</f>
        <v>0.322484508656054</v>
      </c>
      <c r="AG435" s="0" t="n">
        <f aca="false">Inputs!$B$10+Scorecard!$J$5*Y435+Scorecard!$J$6*Z435+Scorecard!$J$7*AA435+Scorecard!$J$8*AB435+Scorecard!$J$9*AC435+Scorecard!$J$10*AD435+Scorecard!$J$11*AE435+Scorecard!$J$12*AF435</f>
        <v>-2.39808615846197</v>
      </c>
      <c r="AH435" s="0" t="n">
        <f aca="false">MIN(1-Inputs!$B$13,MAX(Inputs!$B$13,1/(1+EXP(-(Inputs!$B$11*AG435+Inputs!$B$12)))))</f>
        <v>0.0868258127736365</v>
      </c>
      <c r="AI435" s="0" t="n">
        <f aca="false">Inputs!$B$9-Inputs!$B$8*AG435</f>
        <v>556.317016373257</v>
      </c>
      <c r="AJ435" s="0" t="n">
        <f aca="false">RANK(AH435,$AH$5:$AH$2004,0)+COUNTIF($AH$4:AH434,AH435)</f>
        <v>59</v>
      </c>
      <c r="AK435" s="0" t="n">
        <f aca="false">IF(AJ435&lt;=Deciles!$B$5*(Deciles!$B$4+1),INT((AJ435-1)/(Deciles!$B$4+1))+1,Deciles!$B$5+INT((AJ435-1-Deciles!$B$5*(Deciles!$B$4+1))/Deciles!$B$4)+1)</f>
        <v>1</v>
      </c>
    </row>
    <row r="436" customFormat="false" ht="15" hidden="false" customHeight="false" outlineLevel="0" collapsed="false">
      <c r="A436" s="0" t="n">
        <v>12497</v>
      </c>
      <c r="B436" s="0" t="s">
        <v>152</v>
      </c>
      <c r="C436" s="0" t="n">
        <v>781</v>
      </c>
      <c r="D436" s="0" t="n">
        <v>90.6885452270508</v>
      </c>
      <c r="E436" s="0" t="n">
        <v>52.3541641235352</v>
      </c>
      <c r="F436" s="0" t="n">
        <v>31</v>
      </c>
      <c r="G436" s="0" t="n">
        <v>3.66199994087219</v>
      </c>
      <c r="H436" s="0" t="n">
        <v>-2.77133345603943</v>
      </c>
      <c r="I436" s="0" t="n">
        <v>102</v>
      </c>
      <c r="J436" s="0" t="n">
        <v>11.6686906814575</v>
      </c>
      <c r="K436" s="0" t="n">
        <v>3.70000004768372</v>
      </c>
      <c r="L436" s="0" t="n">
        <v>-0.458333253860474</v>
      </c>
      <c r="M436" s="0" t="n">
        <v>4.74415826797485</v>
      </c>
      <c r="N436" s="0" t="n">
        <v>0</v>
      </c>
      <c r="O436" s="0" t="n">
        <v>0</v>
      </c>
      <c r="P436" s="0" t="s">
        <v>144</v>
      </c>
      <c r="Q436" s="0" t="s">
        <v>141</v>
      </c>
      <c r="R436" s="0" t="n">
        <v>2</v>
      </c>
      <c r="S436" s="0" t="s">
        <v>147</v>
      </c>
      <c r="T436" s="0" t="n">
        <v>0</v>
      </c>
      <c r="U436" s="0" t="n">
        <v>116855.14</v>
      </c>
      <c r="V436" s="0" t="n">
        <v>0.00229471758939326</v>
      </c>
      <c r="W436" s="0" t="n">
        <v>657.045227050781</v>
      </c>
      <c r="X436" s="0" t="n">
        <v>0.00161622941959649</v>
      </c>
      <c r="Y436" s="0" t="n">
        <f aca="false">IF(ISNUMBER(C436),INDEX(Scorecard!$D$5:$D$12,SUMPRODUCT(--(Scorecard!$G$5:$G$11&lt;C436))+1),Scorecard!$D$13)</f>
        <v>1.23750384304241</v>
      </c>
      <c r="Z436" s="0" t="n">
        <f aca="false">IF(ISNUMBER(D436),INDEX(Scorecard!$D$14:$D$17,SUMPRODUCT(--(Scorecard!$G$14:$G$16&lt;D436))+1),Scorecard!$D$18)</f>
        <v>-0.361970872710667</v>
      </c>
      <c r="AA436" s="0" t="n">
        <f aca="false">IF(ISNUMBER(E436),INDEX(Scorecard!$D$19:$D$26,SUMPRODUCT(--(Scorecard!$G$19:$G$25&lt;E436))+1),Scorecard!$D$27)</f>
        <v>0.57899015159425</v>
      </c>
      <c r="AB436" s="0" t="n">
        <f aca="false">IF(ISNUMBER(F436),INDEX(Scorecard!$D$28:$D$35,SUMPRODUCT(--(Scorecard!$G$28:$G$34&lt;F436))+1),Scorecard!$D$36)</f>
        <v>0.126913191054783</v>
      </c>
      <c r="AC436" s="0" t="n">
        <f aca="false">IF(ISNUMBER(H436),INDEX(Scorecard!$D$37:$D$44,SUMPRODUCT(--(Scorecard!$G$37:$G$43&lt;H436))+1),Scorecard!$D$45)</f>
        <v>1.35057635045042</v>
      </c>
      <c r="AD436" s="0" t="n">
        <f aca="false">IF(ISNUMBER(I436),INDEX(Scorecard!$D$46:$D$52,SUMPRODUCT(--(Scorecard!$G$46:$G$51&lt;I436))+1),Scorecard!$D$53)</f>
        <v>0.818882373006414</v>
      </c>
      <c r="AE436" s="0" t="n">
        <f aca="false">IF(ISNUMBER(K436),INDEX(Scorecard!$D$54:$D$61,SUMPRODUCT(--(Scorecard!$G$54:$G$60&lt;K436))+1),Scorecard!$D$62)</f>
        <v>0.489050497890326</v>
      </c>
      <c r="AF436" s="0" t="n">
        <f aca="false">IF(ISNUMBER(L436),INDEX(Scorecard!$D$63:$D$68,SUMPRODUCT(--(Scorecard!$G$63:$G$67&lt;L436))+1),Scorecard!$D$69)</f>
        <v>0.322484508656054</v>
      </c>
      <c r="AG436" s="0" t="n">
        <f aca="false">Inputs!$B$10+Scorecard!$J$5*Y436+Scorecard!$J$6*Z436+Scorecard!$J$7*AA436+Scorecard!$J$8*AB436+Scorecard!$J$9*AC436+Scorecard!$J$10*AD436+Scorecard!$J$11*AE436+Scorecard!$J$12*AF436</f>
        <v>-5.88905952751274</v>
      </c>
      <c r="AH436" s="0" t="n">
        <f aca="false">MIN(1-Inputs!$B$13,MAX(Inputs!$B$13,1/(1+EXP(-(Inputs!$B$11*AG436+Inputs!$B$12)))))</f>
        <v>0.00229471758576398</v>
      </c>
      <c r="AI436" s="0" t="n">
        <f aca="false">Inputs!$B$9-Inputs!$B$8*AG436</f>
        <v>657.045215721356</v>
      </c>
      <c r="AJ436" s="0" t="n">
        <f aca="false">RANK(AH436,$AH$5:$AH$2004,0)+COUNTIF($AH$4:AH435,AH436)</f>
        <v>1652</v>
      </c>
      <c r="AK436" s="0" t="n">
        <f aca="false">IF(AJ436&lt;=Deciles!$B$5*(Deciles!$B$4+1),INT((AJ436-1)/(Deciles!$B$4+1))+1,Deciles!$B$5+INT((AJ436-1-Deciles!$B$5*(Deciles!$B$4+1))/Deciles!$B$4)+1)</f>
        <v>9</v>
      </c>
    </row>
    <row r="437" customFormat="false" ht="15" hidden="false" customHeight="false" outlineLevel="0" collapsed="false">
      <c r="A437" s="0" t="n">
        <v>12506</v>
      </c>
      <c r="B437" s="0" t="s">
        <v>150</v>
      </c>
      <c r="C437" s="0" t="n">
        <v>773</v>
      </c>
      <c r="D437" s="0" t="n">
        <v>86.0618286132813</v>
      </c>
      <c r="E437" s="0" t="n">
        <v>68.429443359375</v>
      </c>
      <c r="F437" s="0" t="n">
        <v>23</v>
      </c>
      <c r="G437" s="0" t="n">
        <v>3.30599999427795</v>
      </c>
      <c r="H437" s="0" t="n">
        <v>-3.3273332118988</v>
      </c>
      <c r="I437" s="0" t="n">
        <v>37</v>
      </c>
      <c r="J437" s="0" t="n">
        <v>12.4660310745239</v>
      </c>
      <c r="K437" s="0" t="n">
        <v>4.40000009536743</v>
      </c>
      <c r="L437" s="0" t="n">
        <v>-0.208333015441895</v>
      </c>
      <c r="M437" s="0" t="n">
        <v>6.54819679260254</v>
      </c>
      <c r="N437" s="0" t="n">
        <v>0</v>
      </c>
      <c r="O437" s="0" t="n">
        <v>0</v>
      </c>
      <c r="P437" s="0" t="s">
        <v>144</v>
      </c>
      <c r="Q437" s="0" t="s">
        <v>141</v>
      </c>
      <c r="R437" s="0" t="n">
        <v>2</v>
      </c>
      <c r="S437" s="0" t="s">
        <v>151</v>
      </c>
      <c r="T437" s="0" t="n">
        <v>0</v>
      </c>
      <c r="U437" s="0" t="n">
        <v>259375.33</v>
      </c>
      <c r="V437" s="0" t="n">
        <v>0.00172550906427205</v>
      </c>
      <c r="W437" s="0" t="n">
        <v>664.776306152344</v>
      </c>
      <c r="X437" s="0" t="n">
        <v>0.00206971308216453</v>
      </c>
      <c r="Y437" s="0" t="n">
        <f aca="false">IF(ISNUMBER(C437),INDEX(Scorecard!$D$5:$D$12,SUMPRODUCT(--(Scorecard!$G$5:$G$11&lt;C437))+1),Scorecard!$D$13)</f>
        <v>1.23750384304241</v>
      </c>
      <c r="Z437" s="0" t="n">
        <f aca="false">IF(ISNUMBER(D437),INDEX(Scorecard!$D$14:$D$17,SUMPRODUCT(--(Scorecard!$G$14:$G$16&lt;D437))+1),Scorecard!$D$18)</f>
        <v>0.0505355481560174</v>
      </c>
      <c r="AA437" s="0" t="n">
        <f aca="false">IF(ISNUMBER(E437),INDEX(Scorecard!$D$19:$D$26,SUMPRODUCT(--(Scorecard!$G$19:$G$25&lt;E437))+1),Scorecard!$D$27)</f>
        <v>0.0530843085177338</v>
      </c>
      <c r="AB437" s="0" t="n">
        <f aca="false">IF(ISNUMBER(F437),INDEX(Scorecard!$D$28:$D$35,SUMPRODUCT(--(Scorecard!$G$28:$G$34&lt;F437))+1),Scorecard!$D$36)</f>
        <v>0.349218150643304</v>
      </c>
      <c r="AC437" s="0" t="n">
        <f aca="false">IF(ISNUMBER(H437),INDEX(Scorecard!$D$37:$D$44,SUMPRODUCT(--(Scorecard!$G$37:$G$43&lt;H437))+1),Scorecard!$D$45)</f>
        <v>1.35057635045042</v>
      </c>
      <c r="AD437" s="0" t="n">
        <f aca="false">IF(ISNUMBER(I437),INDEX(Scorecard!$D$46:$D$52,SUMPRODUCT(--(Scorecard!$G$46:$G$51&lt;I437))+1),Scorecard!$D$53)</f>
        <v>0.569875412099532</v>
      </c>
      <c r="AE437" s="0" t="n">
        <f aca="false">IF(ISNUMBER(K437),INDEX(Scorecard!$D$54:$D$61,SUMPRODUCT(--(Scorecard!$G$54:$G$60&lt;K437))+1),Scorecard!$D$62)</f>
        <v>0.489050497890326</v>
      </c>
      <c r="AF437" s="0" t="n">
        <f aca="false">IF(ISNUMBER(L437),INDEX(Scorecard!$D$63:$D$68,SUMPRODUCT(--(Scorecard!$G$63:$G$67&lt;L437))+1),Scorecard!$D$69)</f>
        <v>0.322484508656054</v>
      </c>
      <c r="AG437" s="0" t="n">
        <f aca="false">Inputs!$B$10+Scorecard!$J$5*Y437+Scorecard!$J$6*Z437+Scorecard!$J$7*AA437+Scorecard!$J$8*AB437+Scorecard!$J$9*AC437+Scorecard!$J$10*AD437+Scorecard!$J$11*AE437+Scorecard!$J$12*AF437</f>
        <v>-6.15699913217551</v>
      </c>
      <c r="AH437" s="0" t="n">
        <f aca="false">MIN(1-Inputs!$B$13,MAX(Inputs!$B$13,1/(1+EXP(-(Inputs!$B$11*AG437+Inputs!$B$12)))))</f>
        <v>0.00172550910964354</v>
      </c>
      <c r="AI437" s="0" t="n">
        <f aca="false">Inputs!$B$9-Inputs!$B$8*AG437</f>
        <v>664.776318499451</v>
      </c>
      <c r="AJ437" s="0" t="n">
        <f aca="false">RANK(AH437,$AH$5:$AH$2004,0)+COUNTIF($AH$4:AH436,AH437)</f>
        <v>1747</v>
      </c>
      <c r="AK437" s="0" t="n">
        <f aca="false">IF(AJ437&lt;=Deciles!$B$5*(Deciles!$B$4+1),INT((AJ437-1)/(Deciles!$B$4+1))+1,Deciles!$B$5+INT((AJ437-1-Deciles!$B$5*(Deciles!$B$4+1))/Deciles!$B$4)+1)</f>
        <v>9</v>
      </c>
    </row>
    <row r="438" customFormat="false" ht="15" hidden="false" customHeight="false" outlineLevel="0" collapsed="false">
      <c r="A438" s="0" t="n">
        <v>12524</v>
      </c>
      <c r="B438" s="0" t="s">
        <v>143</v>
      </c>
      <c r="C438" s="0" t="n">
        <v>740</v>
      </c>
      <c r="D438" s="0" t="n">
        <v>80</v>
      </c>
      <c r="E438" s="0" t="n">
        <v>78.3301315307617</v>
      </c>
      <c r="F438" s="0" t="n">
        <v>23</v>
      </c>
      <c r="G438" s="0" t="n">
        <v>3.94000005722046</v>
      </c>
      <c r="H438" s="0" t="n">
        <v>0.706666707992554</v>
      </c>
      <c r="I438" s="0" t="n">
        <v>9</v>
      </c>
      <c r="J438" s="0" t="n">
        <v>12.0469379425049</v>
      </c>
      <c r="K438" s="0" t="n">
        <v>8.53333377838135</v>
      </c>
      <c r="L438" s="0" t="n">
        <v>5.07179546356201</v>
      </c>
      <c r="M438" s="0" t="n">
        <v>1.95005702972412</v>
      </c>
      <c r="N438" s="0" t="n">
        <v>0</v>
      </c>
      <c r="O438" s="0" t="n">
        <v>0</v>
      </c>
      <c r="P438" s="0" t="s">
        <v>140</v>
      </c>
      <c r="Q438" s="0" t="s">
        <v>141</v>
      </c>
      <c r="R438" s="0" t="n">
        <v>2</v>
      </c>
      <c r="S438" s="0" t="s">
        <v>147</v>
      </c>
      <c r="T438" s="0" t="n">
        <v>0</v>
      </c>
      <c r="U438" s="0" t="n">
        <v>170576.23</v>
      </c>
      <c r="V438" s="0" t="n">
        <v>0.0119773671030998</v>
      </c>
      <c r="W438" s="0" t="n">
        <v>612.060180664063</v>
      </c>
      <c r="X438" s="0" t="n">
        <v>0.00743423448875547</v>
      </c>
      <c r="Y438" s="0" t="n">
        <f aca="false">IF(ISNUMBER(C438),INDEX(Scorecard!$D$5:$D$12,SUMPRODUCT(--(Scorecard!$G$5:$G$11&lt;C438))+1),Scorecard!$D$13)</f>
        <v>0.488358159108655</v>
      </c>
      <c r="Z438" s="0" t="n">
        <f aca="false">IF(ISNUMBER(D438),INDEX(Scorecard!$D$14:$D$17,SUMPRODUCT(--(Scorecard!$G$14:$G$16&lt;D438))+1),Scorecard!$D$18)</f>
        <v>0.0505355481560174</v>
      </c>
      <c r="AA438" s="0" t="n">
        <f aca="false">IF(ISNUMBER(E438),INDEX(Scorecard!$D$19:$D$26,SUMPRODUCT(--(Scorecard!$G$19:$G$25&lt;E438))+1),Scorecard!$D$27)</f>
        <v>-0.0341578513653732</v>
      </c>
      <c r="AB438" s="0" t="n">
        <f aca="false">IF(ISNUMBER(F438),INDEX(Scorecard!$D$28:$D$35,SUMPRODUCT(--(Scorecard!$G$28:$G$34&lt;F438))+1),Scorecard!$D$36)</f>
        <v>0.349218150643304</v>
      </c>
      <c r="AC438" s="0" t="n">
        <f aca="false">IF(ISNUMBER(H438),INDEX(Scorecard!$D$37:$D$44,SUMPRODUCT(--(Scorecard!$G$37:$G$43&lt;H438))+1),Scorecard!$D$45)</f>
        <v>-0.569454719285959</v>
      </c>
      <c r="AD438" s="0" t="n">
        <f aca="false">IF(ISNUMBER(I438),INDEX(Scorecard!$D$46:$D$52,SUMPRODUCT(--(Scorecard!$G$46:$G$51&lt;I438))+1),Scorecard!$D$53)</f>
        <v>-0.114272400683245</v>
      </c>
      <c r="AE438" s="0" t="n">
        <f aca="false">IF(ISNUMBER(K438),INDEX(Scorecard!$D$54:$D$61,SUMPRODUCT(--(Scorecard!$G$54:$G$60&lt;K438))+1),Scorecard!$D$62)</f>
        <v>-0.541917179454542</v>
      </c>
      <c r="AF438" s="0" t="n">
        <f aca="false">IF(ISNUMBER(L438),INDEX(Scorecard!$D$63:$D$68,SUMPRODUCT(--(Scorecard!$G$63:$G$67&lt;L438))+1),Scorecard!$D$69)</f>
        <v>0.322484508656054</v>
      </c>
      <c r="AG438" s="0" t="n">
        <f aca="false">Inputs!$B$10+Scorecard!$J$5*Y438+Scorecard!$J$6*Z438+Scorecard!$J$7*AA438+Scorecard!$J$8*AB438+Scorecard!$J$9*AC438+Scorecard!$J$10*AD438+Scorecard!$J$11*AE438+Scorecard!$J$12*AF438</f>
        <v>-4.3299963414423</v>
      </c>
      <c r="AH438" s="0" t="n">
        <f aca="false">MIN(1-Inputs!$B$13,MAX(Inputs!$B$13,1/(1+EXP(-(Inputs!$B$11*AG438+Inputs!$B$12)))))</f>
        <v>0.0119773674524238</v>
      </c>
      <c r="AI438" s="0" t="n">
        <f aca="false">Inputs!$B$9-Inputs!$B$8*AG438</f>
        <v>612.060161181829</v>
      </c>
      <c r="AJ438" s="0" t="n">
        <f aca="false">RANK(AH438,$AH$5:$AH$2004,0)+COUNTIF($AH$4:AH437,AH438)</f>
        <v>711</v>
      </c>
      <c r="AK438" s="0" t="n">
        <f aca="false">IF(AJ438&lt;=Deciles!$B$5*(Deciles!$B$4+1),INT((AJ438-1)/(Deciles!$B$4+1))+1,Deciles!$B$5+INT((AJ438-1-Deciles!$B$5*(Deciles!$B$4+1))/Deciles!$B$4)+1)</f>
        <v>4</v>
      </c>
    </row>
    <row r="439" customFormat="false" ht="15" hidden="false" customHeight="false" outlineLevel="0" collapsed="false">
      <c r="A439" s="0" t="n">
        <v>12530</v>
      </c>
      <c r="B439" s="0" t="s">
        <v>155</v>
      </c>
      <c r="C439" s="0" t="n">
        <v>770</v>
      </c>
      <c r="D439" s="0" t="n">
        <v>80</v>
      </c>
      <c r="E439" s="0" t="n">
        <v>56.4017562866211</v>
      </c>
      <c r="F439" s="0" t="n">
        <v>25</v>
      </c>
      <c r="G439" s="0" t="n">
        <v>4.28900003433228</v>
      </c>
      <c r="H439" s="0" t="n">
        <v>-1.44433307647705</v>
      </c>
      <c r="I439" s="0" t="n">
        <v>60</v>
      </c>
      <c r="J439" s="0" t="n">
        <v>12.0963487625122</v>
      </c>
      <c r="K439" s="0" t="n">
        <v>4.60833311080933</v>
      </c>
      <c r="L439" s="0" t="n">
        <v>-1.125</v>
      </c>
      <c r="M439" s="0" t="n">
        <v>6.54818534851074</v>
      </c>
      <c r="N439" s="0" t="n">
        <v>0</v>
      </c>
      <c r="O439" s="0" t="n">
        <v>0</v>
      </c>
      <c r="P439" s="0" t="s">
        <v>140</v>
      </c>
      <c r="Q439" s="0" t="s">
        <v>160</v>
      </c>
      <c r="R439" s="0" t="n">
        <v>1</v>
      </c>
      <c r="S439" s="0" t="s">
        <v>151</v>
      </c>
      <c r="T439" s="0" t="n">
        <v>0</v>
      </c>
      <c r="U439" s="0" t="n">
        <v>179216.33</v>
      </c>
      <c r="V439" s="0" t="n">
        <v>0.0016890864353627</v>
      </c>
      <c r="W439" s="0" t="n">
        <v>665.354675292969</v>
      </c>
      <c r="X439" s="0" t="n">
        <v>0.00133640551939607</v>
      </c>
      <c r="Y439" s="0" t="n">
        <f aca="false">IF(ISNUMBER(C439),INDEX(Scorecard!$D$5:$D$12,SUMPRODUCT(--(Scorecard!$G$5:$G$11&lt;C439))+1),Scorecard!$D$13)</f>
        <v>1.23750384304241</v>
      </c>
      <c r="Z439" s="0" t="n">
        <f aca="false">IF(ISNUMBER(D439),INDEX(Scorecard!$D$14:$D$17,SUMPRODUCT(--(Scorecard!$G$14:$G$16&lt;D439))+1),Scorecard!$D$18)</f>
        <v>0.0505355481560174</v>
      </c>
      <c r="AA439" s="0" t="n">
        <f aca="false">IF(ISNUMBER(E439),INDEX(Scorecard!$D$19:$D$26,SUMPRODUCT(--(Scorecard!$G$19:$G$25&lt;E439))+1),Scorecard!$D$27)</f>
        <v>0.285899340811827</v>
      </c>
      <c r="AB439" s="0" t="n">
        <f aca="false">IF(ISNUMBER(F439),INDEX(Scorecard!$D$28:$D$35,SUMPRODUCT(--(Scorecard!$G$28:$G$34&lt;F439))+1),Scorecard!$D$36)</f>
        <v>0.349218150643304</v>
      </c>
      <c r="AC439" s="0" t="n">
        <f aca="false">IF(ISNUMBER(H439),INDEX(Scorecard!$D$37:$D$44,SUMPRODUCT(--(Scorecard!$G$37:$G$43&lt;H439))+1),Scorecard!$D$45)</f>
        <v>1.35057635045042</v>
      </c>
      <c r="AD439" s="0" t="n">
        <f aca="false">IF(ISNUMBER(I439),INDEX(Scorecard!$D$46:$D$52,SUMPRODUCT(--(Scorecard!$G$46:$G$51&lt;I439))+1),Scorecard!$D$53)</f>
        <v>0.818882373006414</v>
      </c>
      <c r="AE439" s="0" t="n">
        <f aca="false">IF(ISNUMBER(K439),INDEX(Scorecard!$D$54:$D$61,SUMPRODUCT(--(Scorecard!$G$54:$G$60&lt;K439))+1),Scorecard!$D$62)</f>
        <v>0.409483001259379</v>
      </c>
      <c r="AF439" s="0" t="n">
        <f aca="false">IF(ISNUMBER(L439),INDEX(Scorecard!$D$63:$D$68,SUMPRODUCT(--(Scorecard!$G$63:$G$67&lt;L439))+1),Scorecard!$D$69)</f>
        <v>-0.340582194386522</v>
      </c>
      <c r="AG439" s="0" t="n">
        <f aca="false">Inputs!$B$10+Scorecard!$J$5*Y439+Scorecard!$J$6*Z439+Scorecard!$J$7*AA439+Scorecard!$J$8*AB439+Scorecard!$J$9*AC439+Scorecard!$J$10*AD439+Scorecard!$J$11*AE439+Scorecard!$J$12*AF439</f>
        <v>-6.17704439236039</v>
      </c>
      <c r="AH439" s="0" t="n">
        <f aca="false">MIN(1-Inputs!$B$13,MAX(Inputs!$B$13,1/(1+EXP(-(Inputs!$B$11*AG439+Inputs!$B$12)))))</f>
        <v>0.00168908643039058</v>
      </c>
      <c r="AI439" s="0" t="n">
        <f aca="false">Inputs!$B$9-Inputs!$B$8*AG439</f>
        <v>665.354702448692</v>
      </c>
      <c r="AJ439" s="0" t="n">
        <f aca="false">RANK(AH439,$AH$5:$AH$2004,0)+COUNTIF($AH$4:AH438,AH439)</f>
        <v>1761</v>
      </c>
      <c r="AK439" s="0" t="n">
        <f aca="false">IF(AJ439&lt;=Deciles!$B$5*(Deciles!$B$4+1),INT((AJ439-1)/(Deciles!$B$4+1))+1,Deciles!$B$5+INT((AJ439-1-Deciles!$B$5*(Deciles!$B$4+1))/Deciles!$B$4)+1)</f>
        <v>9</v>
      </c>
    </row>
    <row r="440" customFormat="false" ht="15" hidden="false" customHeight="false" outlineLevel="0" collapsed="false">
      <c r="A440" s="0" t="n">
        <v>12533</v>
      </c>
      <c r="B440" s="0" t="s">
        <v>139</v>
      </c>
      <c r="C440" s="0" t="n">
        <v>750</v>
      </c>
      <c r="D440" s="0" t="n">
        <v>80</v>
      </c>
      <c r="E440" s="0" t="n">
        <v>64.3649444580078</v>
      </c>
      <c r="F440" s="0" t="n">
        <v>32</v>
      </c>
      <c r="G440" s="0" t="n">
        <v>4.18599987030029</v>
      </c>
      <c r="H440" s="0" t="n">
        <v>1.1693332195282</v>
      </c>
      <c r="I440" s="0" t="n">
        <v>42</v>
      </c>
      <c r="J440" s="0" t="n">
        <v>12.2322816848755</v>
      </c>
      <c r="K440" s="0" t="n">
        <v>6.13333320617676</v>
      </c>
      <c r="L440" s="0" t="n">
        <v>-3.5</v>
      </c>
      <c r="M440" s="0" t="n">
        <v>3.62166213989258</v>
      </c>
      <c r="N440" s="0" t="n">
        <v>0</v>
      </c>
      <c r="O440" s="0" t="n">
        <v>0</v>
      </c>
      <c r="P440" s="0" t="s">
        <v>144</v>
      </c>
      <c r="Q440" s="0" t="s">
        <v>141</v>
      </c>
      <c r="R440" s="0" t="n">
        <v>2</v>
      </c>
      <c r="S440" s="0" t="s">
        <v>149</v>
      </c>
      <c r="T440" s="0" t="n">
        <v>0</v>
      </c>
      <c r="U440" s="0" t="n">
        <v>205311.1</v>
      </c>
      <c r="V440" s="0" t="n">
        <v>0.00790844764560461</v>
      </c>
      <c r="W440" s="0" t="n">
        <v>623.405395507813</v>
      </c>
      <c r="X440" s="0" t="n">
        <v>0.00994588993489742</v>
      </c>
      <c r="Y440" s="0" t="n">
        <f aca="false">IF(ISNUMBER(C440),INDEX(Scorecard!$D$5:$D$12,SUMPRODUCT(--(Scorecard!$G$5:$G$11&lt;C440))+1),Scorecard!$D$13)</f>
        <v>0.488358159108655</v>
      </c>
      <c r="Z440" s="0" t="n">
        <f aca="false">IF(ISNUMBER(D440),INDEX(Scorecard!$D$14:$D$17,SUMPRODUCT(--(Scorecard!$G$14:$G$16&lt;D440))+1),Scorecard!$D$18)</f>
        <v>0.0505355481560174</v>
      </c>
      <c r="AA440" s="0" t="n">
        <f aca="false">IF(ISNUMBER(E440),INDEX(Scorecard!$D$19:$D$26,SUMPRODUCT(--(Scorecard!$G$19:$G$25&lt;E440))+1),Scorecard!$D$27)</f>
        <v>0.233621608745691</v>
      </c>
      <c r="AB440" s="0" t="n">
        <f aca="false">IF(ISNUMBER(F440),INDEX(Scorecard!$D$28:$D$35,SUMPRODUCT(--(Scorecard!$G$28:$G$34&lt;F440))+1),Scorecard!$D$36)</f>
        <v>0.126913191054783</v>
      </c>
      <c r="AC440" s="0" t="n">
        <f aca="false">IF(ISNUMBER(H440),INDEX(Scorecard!$D$37:$D$44,SUMPRODUCT(--(Scorecard!$G$37:$G$43&lt;H440))+1),Scorecard!$D$45)</f>
        <v>-0.975503570149195</v>
      </c>
      <c r="AD440" s="0" t="n">
        <f aca="false">IF(ISNUMBER(I440),INDEX(Scorecard!$D$46:$D$52,SUMPRODUCT(--(Scorecard!$G$46:$G$51&lt;I440))+1),Scorecard!$D$53)</f>
        <v>0.569875412099532</v>
      </c>
      <c r="AE440" s="0" t="n">
        <f aca="false">IF(ISNUMBER(K440),INDEX(Scorecard!$D$54:$D$61,SUMPRODUCT(--(Scorecard!$G$54:$G$60&lt;K440))+1),Scorecard!$D$62)</f>
        <v>0.0151758992857273</v>
      </c>
      <c r="AF440" s="0" t="n">
        <f aca="false">IF(ISNUMBER(L440),INDEX(Scorecard!$D$63:$D$68,SUMPRODUCT(--(Scorecard!$G$63:$G$67&lt;L440))+1),Scorecard!$D$69)</f>
        <v>-0.340582194386522</v>
      </c>
      <c r="AG440" s="0" t="n">
        <f aca="false">Inputs!$B$10+Scorecard!$J$5*Y440+Scorecard!$J$6*Z440+Scorecard!$J$7*AA440+Scorecard!$J$8*AB440+Scorecard!$J$9*AC440+Scorecard!$J$10*AD440+Scorecard!$J$11*AE440+Scorecard!$J$12*AF440</f>
        <v>-4.72319205009642</v>
      </c>
      <c r="AH440" s="0" t="n">
        <f aca="false">MIN(1-Inputs!$B$13,MAX(Inputs!$B$13,1/(1+EXP(-(Inputs!$B$11*AG440+Inputs!$B$12)))))</f>
        <v>0.0079084479167914</v>
      </c>
      <c r="AI440" s="0" t="n">
        <f aca="false">Inputs!$B$9-Inputs!$B$8*AG440</f>
        <v>623.405391161311</v>
      </c>
      <c r="AJ440" s="0" t="n">
        <f aca="false">RANK(AH440,$AH$5:$AH$2004,0)+COUNTIF($AH$4:AH439,AH440)</f>
        <v>980</v>
      </c>
      <c r="AK440" s="0" t="n">
        <f aca="false">IF(AJ440&lt;=Deciles!$B$5*(Deciles!$B$4+1),INT((AJ440-1)/(Deciles!$B$4+1))+1,Deciles!$B$5+INT((AJ440-1-Deciles!$B$5*(Deciles!$B$4+1))/Deciles!$B$4)+1)</f>
        <v>5</v>
      </c>
    </row>
    <row r="441" customFormat="false" ht="15" hidden="false" customHeight="false" outlineLevel="0" collapsed="false">
      <c r="A441" s="0" t="n">
        <v>12636</v>
      </c>
      <c r="B441" s="0" t="s">
        <v>145</v>
      </c>
      <c r="C441" s="0" t="n">
        <v>674</v>
      </c>
      <c r="D441" s="0" t="n">
        <v>79.5572967529297</v>
      </c>
      <c r="E441" s="0" t="n">
        <v>57.1302604675293</v>
      </c>
      <c r="F441" s="0" t="n">
        <v>43</v>
      </c>
      <c r="G441" s="0" t="n">
        <v>4.40000009536743</v>
      </c>
      <c r="H441" s="0" t="n">
        <v>0.883333444595337</v>
      </c>
      <c r="I441" s="0" t="n">
        <v>59</v>
      </c>
      <c r="J441" s="0" t="n">
        <v>11.8535881042481</v>
      </c>
      <c r="K441" s="0" t="n">
        <v>5.25833320617676</v>
      </c>
      <c r="L441" s="0" t="n">
        <v>-1.875</v>
      </c>
      <c r="M441" s="0" t="n">
        <v>6.28858280181885</v>
      </c>
      <c r="N441" s="0" t="n">
        <v>1</v>
      </c>
      <c r="O441" s="0" t="n">
        <v>0</v>
      </c>
      <c r="P441" s="0" t="s">
        <v>140</v>
      </c>
      <c r="Q441" s="0" t="s">
        <v>141</v>
      </c>
      <c r="R441" s="0" t="n">
        <v>1</v>
      </c>
      <c r="S441" s="0" t="s">
        <v>149</v>
      </c>
      <c r="T441" s="0" t="n">
        <v>0</v>
      </c>
      <c r="U441" s="0" t="n">
        <v>140587.88</v>
      </c>
      <c r="V441" s="0" t="n">
        <v>0.120625540614128</v>
      </c>
      <c r="W441" s="0" t="n">
        <v>546.397888183594</v>
      </c>
      <c r="X441" s="0" t="n">
        <v>0.0360774546861649</v>
      </c>
      <c r="Y441" s="0" t="n">
        <f aca="false">IF(ISNUMBER(C441),INDEX(Scorecard!$D$5:$D$12,SUMPRODUCT(--(Scorecard!$G$5:$G$11&lt;C441))+1),Scorecard!$D$13)</f>
        <v>-1.88220980528339</v>
      </c>
      <c r="Z441" s="0" t="n">
        <f aca="false">IF(ISNUMBER(D441),INDEX(Scorecard!$D$14:$D$17,SUMPRODUCT(--(Scorecard!$G$14:$G$16&lt;D441))+1),Scorecard!$D$18)</f>
        <v>0.0505355481560174</v>
      </c>
      <c r="AA441" s="0" t="n">
        <f aca="false">IF(ISNUMBER(E441),INDEX(Scorecard!$D$19:$D$26,SUMPRODUCT(--(Scorecard!$G$19:$G$25&lt;E441))+1),Scorecard!$D$27)</f>
        <v>0.285899340811827</v>
      </c>
      <c r="AB441" s="0" t="n">
        <f aca="false">IF(ISNUMBER(F441),INDEX(Scorecard!$D$28:$D$35,SUMPRODUCT(--(Scorecard!$G$28:$G$34&lt;F441))+1),Scorecard!$D$36)</f>
        <v>-0.309727037437117</v>
      </c>
      <c r="AC441" s="0" t="n">
        <f aca="false">IF(ISNUMBER(H441),INDEX(Scorecard!$D$37:$D$44,SUMPRODUCT(--(Scorecard!$G$37:$G$43&lt;H441))+1),Scorecard!$D$45)</f>
        <v>-0.569454719285959</v>
      </c>
      <c r="AD441" s="0" t="n">
        <f aca="false">IF(ISNUMBER(I441),INDEX(Scorecard!$D$46:$D$52,SUMPRODUCT(--(Scorecard!$G$46:$G$51&lt;I441))+1),Scorecard!$D$53)</f>
        <v>0.818882373006414</v>
      </c>
      <c r="AE441" s="0" t="n">
        <f aca="false">IF(ISNUMBER(K441),INDEX(Scorecard!$D$54:$D$61,SUMPRODUCT(--(Scorecard!$G$54:$G$60&lt;K441))+1),Scorecard!$D$62)</f>
        <v>0.126303549215828</v>
      </c>
      <c r="AF441" s="0" t="n">
        <f aca="false">IF(ISNUMBER(L441),INDEX(Scorecard!$D$63:$D$68,SUMPRODUCT(--(Scorecard!$G$63:$G$67&lt;L441))+1),Scorecard!$D$69)</f>
        <v>-0.340582194386522</v>
      </c>
      <c r="AG441" s="0" t="n">
        <f aca="false">Inputs!$B$10+Scorecard!$J$5*Y441+Scorecard!$J$6*Z441+Scorecard!$J$7*AA441+Scorecard!$J$8*AB441+Scorecard!$J$9*AC441+Scorecard!$J$10*AD441+Scorecard!$J$11*AE441+Scorecard!$J$12*AF441</f>
        <v>-2.05431616157709</v>
      </c>
      <c r="AH441" s="0" t="n">
        <f aca="false">MIN(1-Inputs!$B$13,MAX(Inputs!$B$13,1/(1+EXP(-(Inputs!$B$11*AG441+Inputs!$B$12)))))</f>
        <v>0.120625540732146</v>
      </c>
      <c r="AI441" s="0" t="n">
        <f aca="false">Inputs!$B$9-Inputs!$B$8*AG441</f>
        <v>546.397910979012</v>
      </c>
      <c r="AJ441" s="0" t="n">
        <f aca="false">RANK(AH441,$AH$5:$AH$2004,0)+COUNTIF($AH$4:AH440,AH441)</f>
        <v>24</v>
      </c>
      <c r="AK441" s="0" t="n">
        <f aca="false">IF(AJ441&lt;=Deciles!$B$5*(Deciles!$B$4+1),INT((AJ441-1)/(Deciles!$B$4+1))+1,Deciles!$B$5+INT((AJ441-1-Deciles!$B$5*(Deciles!$B$4+1))/Deciles!$B$4)+1)</f>
        <v>1</v>
      </c>
    </row>
    <row r="442" customFormat="false" ht="15" hidden="false" customHeight="false" outlineLevel="0" collapsed="false">
      <c r="A442" s="0" t="n">
        <v>12720</v>
      </c>
      <c r="B442" s="0" t="s">
        <v>150</v>
      </c>
      <c r="C442" s="0" t="n">
        <v>716</v>
      </c>
      <c r="D442" s="0" t="n">
        <v>77.5138473510742</v>
      </c>
      <c r="E442" s="0" t="n">
        <v>49.3727073669434</v>
      </c>
      <c r="F442" s="0" t="n">
        <v>34</v>
      </c>
      <c r="G442" s="0" t="n">
        <v>4.65799999237061</v>
      </c>
      <c r="H442" s="0" t="n">
        <v>-1.97533321380615</v>
      </c>
      <c r="I442" s="0" t="n">
        <v>96</v>
      </c>
      <c r="J442" s="0" t="n">
        <v>12.1372880935669</v>
      </c>
      <c r="K442" s="0" t="n">
        <v>4</v>
      </c>
      <c r="L442" s="0" t="n">
        <v>-0.208333492279053</v>
      </c>
      <c r="M442" s="0" t="n">
        <v>4.23436641693115</v>
      </c>
      <c r="N442" s="0" t="n">
        <v>0</v>
      </c>
      <c r="O442" s="0" t="n">
        <v>0</v>
      </c>
      <c r="P442" s="0" t="s">
        <v>140</v>
      </c>
      <c r="Q442" s="0" t="s">
        <v>141</v>
      </c>
      <c r="R442" s="0" t="n">
        <v>1</v>
      </c>
      <c r="S442" s="0" t="s">
        <v>148</v>
      </c>
      <c r="T442" s="0" t="n">
        <v>0</v>
      </c>
      <c r="U442" s="0" t="n">
        <v>186705.56</v>
      </c>
      <c r="V442" s="0" t="n">
        <v>0.00761610129848123</v>
      </c>
      <c r="W442" s="0" t="n">
        <v>624.432800292969</v>
      </c>
      <c r="X442" s="0" t="n">
        <v>0.00635904120281339</v>
      </c>
      <c r="Y442" s="0" t="n">
        <f aca="false">IF(ISNUMBER(C442),INDEX(Scorecard!$D$5:$D$12,SUMPRODUCT(--(Scorecard!$G$5:$G$11&lt;C442))+1),Scorecard!$D$13)</f>
        <v>-0.0290424113398221</v>
      </c>
      <c r="Z442" s="0" t="n">
        <f aca="false">IF(ISNUMBER(D442),INDEX(Scorecard!$D$14:$D$17,SUMPRODUCT(--(Scorecard!$G$14:$G$16&lt;D442))+1),Scorecard!$D$18)</f>
        <v>0.0505355481560174</v>
      </c>
      <c r="AA442" s="0" t="n">
        <f aca="false">IF(ISNUMBER(E442),INDEX(Scorecard!$D$19:$D$26,SUMPRODUCT(--(Scorecard!$G$19:$G$25&lt;E442))+1),Scorecard!$D$27)</f>
        <v>0.57899015159425</v>
      </c>
      <c r="AB442" s="0" t="n">
        <f aca="false">IF(ISNUMBER(F442),INDEX(Scorecard!$D$28:$D$35,SUMPRODUCT(--(Scorecard!$G$28:$G$34&lt;F442))+1),Scorecard!$D$36)</f>
        <v>-0.0008456427959252</v>
      </c>
      <c r="AC442" s="0" t="n">
        <f aca="false">IF(ISNUMBER(H442),INDEX(Scorecard!$D$37:$D$44,SUMPRODUCT(--(Scorecard!$G$37:$G$43&lt;H442))+1),Scorecard!$D$45)</f>
        <v>1.35057635045042</v>
      </c>
      <c r="AD442" s="0" t="n">
        <f aca="false">IF(ISNUMBER(I442),INDEX(Scorecard!$D$46:$D$52,SUMPRODUCT(--(Scorecard!$G$46:$G$51&lt;I442))+1),Scorecard!$D$53)</f>
        <v>0.818882373006414</v>
      </c>
      <c r="AE442" s="0" t="n">
        <f aca="false">IF(ISNUMBER(K442),INDEX(Scorecard!$D$54:$D$61,SUMPRODUCT(--(Scorecard!$G$54:$G$60&lt;K442))+1),Scorecard!$D$62)</f>
        <v>0.489050497890326</v>
      </c>
      <c r="AF442" s="0" t="n">
        <f aca="false">IF(ISNUMBER(L442),INDEX(Scorecard!$D$63:$D$68,SUMPRODUCT(--(Scorecard!$G$63:$G$67&lt;L442))+1),Scorecard!$D$69)</f>
        <v>0.322484508656054</v>
      </c>
      <c r="AG442" s="0" t="n">
        <f aca="false">Inputs!$B$10+Scorecard!$J$5*Y442+Scorecard!$J$6*Z442+Scorecard!$J$7*AA442+Scorecard!$J$8*AB442+Scorecard!$J$9*AC442+Scorecard!$J$10*AD442+Scorecard!$J$11*AE442+Scorecard!$J$12*AF442</f>
        <v>-4.75879899574097</v>
      </c>
      <c r="AH442" s="0" t="n">
        <f aca="false">MIN(1-Inputs!$B$13,MAX(Inputs!$B$13,1/(1+EXP(-(Inputs!$B$11*AG442+Inputs!$B$12)))))</f>
        <v>0.00761610136064027</v>
      </c>
      <c r="AI442" s="0" t="n">
        <f aca="false">Inputs!$B$9-Inputs!$B$8*AG442</f>
        <v>624.432790439363</v>
      </c>
      <c r="AJ442" s="0" t="n">
        <f aca="false">RANK(AH442,$AH$5:$AH$2004,0)+COUNTIF($AH$4:AH441,AH442)</f>
        <v>1000</v>
      </c>
      <c r="AK442" s="0" t="n">
        <f aca="false">IF(AJ442&lt;=Deciles!$B$5*(Deciles!$B$4+1),INT((AJ442-1)/(Deciles!$B$4+1))+1,Deciles!$B$5+INT((AJ442-1-Deciles!$B$5*(Deciles!$B$4+1))/Deciles!$B$4)+1)</f>
        <v>5</v>
      </c>
    </row>
    <row r="443" customFormat="false" ht="15" hidden="false" customHeight="false" outlineLevel="0" collapsed="false">
      <c r="A443" s="0" t="n">
        <v>12761</v>
      </c>
      <c r="B443" s="0" t="s">
        <v>155</v>
      </c>
      <c r="C443" s="0" t="n">
        <v>751</v>
      </c>
      <c r="D443" s="0" t="n">
        <v>94.0353546142578</v>
      </c>
      <c r="E443" s="0" t="n">
        <v>59.1272201538086</v>
      </c>
      <c r="F443" s="0" t="n">
        <v>34</v>
      </c>
      <c r="G443" s="0" t="n">
        <v>3.91100001335144</v>
      </c>
      <c r="H443" s="0" t="n">
        <v>-1.82233309745789</v>
      </c>
      <c r="I443" s="0" t="n">
        <v>70</v>
      </c>
      <c r="J443" s="0" t="n">
        <v>12.3222131729126</v>
      </c>
      <c r="K443" s="0" t="n">
        <v>5.40833330154419</v>
      </c>
      <c r="L443" s="0" t="n">
        <v>-1.125</v>
      </c>
      <c r="M443" s="0" t="n">
        <v>7.33082818984985</v>
      </c>
      <c r="N443" s="0" t="n">
        <v>0</v>
      </c>
      <c r="O443" s="0" t="n">
        <v>0</v>
      </c>
      <c r="P443" s="0" t="s">
        <v>144</v>
      </c>
      <c r="Q443" s="0" t="s">
        <v>141</v>
      </c>
      <c r="R443" s="0" t="n">
        <v>2</v>
      </c>
      <c r="S443" s="0" t="s">
        <v>154</v>
      </c>
      <c r="T443" s="0" t="n">
        <v>0</v>
      </c>
      <c r="U443" s="0" t="n">
        <v>224630.66</v>
      </c>
      <c r="V443" s="0" t="n">
        <v>0.00750848790630698</v>
      </c>
      <c r="W443" s="0" t="n">
        <v>624.820861816406</v>
      </c>
      <c r="X443" s="0" t="n">
        <v>0.00401456234976649</v>
      </c>
      <c r="Y443" s="0" t="n">
        <f aca="false">IF(ISNUMBER(C443),INDEX(Scorecard!$D$5:$D$12,SUMPRODUCT(--(Scorecard!$G$5:$G$11&lt;C443))+1),Scorecard!$D$13)</f>
        <v>0.733188958177614</v>
      </c>
      <c r="Z443" s="0" t="n">
        <f aca="false">IF(ISNUMBER(D443),INDEX(Scorecard!$D$14:$D$17,SUMPRODUCT(--(Scorecard!$G$14:$G$16&lt;D443))+1),Scorecard!$D$18)</f>
        <v>-0.361970872710667</v>
      </c>
      <c r="AA443" s="0" t="n">
        <f aca="false">IF(ISNUMBER(E443),INDEX(Scorecard!$D$19:$D$26,SUMPRODUCT(--(Scorecard!$G$19:$G$25&lt;E443))+1),Scorecard!$D$27)</f>
        <v>0.267179331770092</v>
      </c>
      <c r="AB443" s="0" t="n">
        <f aca="false">IF(ISNUMBER(F443),INDEX(Scorecard!$D$28:$D$35,SUMPRODUCT(--(Scorecard!$G$28:$G$34&lt;F443))+1),Scorecard!$D$36)</f>
        <v>-0.0008456427959252</v>
      </c>
      <c r="AC443" s="0" t="n">
        <f aca="false">IF(ISNUMBER(H443),INDEX(Scorecard!$D$37:$D$44,SUMPRODUCT(--(Scorecard!$G$37:$G$43&lt;H443))+1),Scorecard!$D$45)</f>
        <v>1.35057635045042</v>
      </c>
      <c r="AD443" s="0" t="n">
        <f aca="false">IF(ISNUMBER(I443),INDEX(Scorecard!$D$46:$D$52,SUMPRODUCT(--(Scorecard!$G$46:$G$51&lt;I443))+1),Scorecard!$D$53)</f>
        <v>0.818882373006414</v>
      </c>
      <c r="AE443" s="0" t="n">
        <f aca="false">IF(ISNUMBER(K443),INDEX(Scorecard!$D$54:$D$61,SUMPRODUCT(--(Scorecard!$G$54:$G$60&lt;K443))+1),Scorecard!$D$62)</f>
        <v>0.126303549215828</v>
      </c>
      <c r="AF443" s="0" t="n">
        <f aca="false">IF(ISNUMBER(L443),INDEX(Scorecard!$D$63:$D$68,SUMPRODUCT(--(Scorecard!$G$63:$G$67&lt;L443))+1),Scorecard!$D$69)</f>
        <v>-0.340582194386522</v>
      </c>
      <c r="AG443" s="0" t="n">
        <f aca="false">Inputs!$B$10+Scorecard!$J$5*Y443+Scorecard!$J$6*Z443+Scorecard!$J$7*AA443+Scorecard!$J$8*AB443+Scorecard!$J$9*AC443+Scorecard!$J$10*AD443+Scorecard!$J$11*AE443+Scorecard!$J$12*AF443</f>
        <v>-4.77224853131058</v>
      </c>
      <c r="AH443" s="0" t="n">
        <f aca="false">MIN(1-Inputs!$B$13,MAX(Inputs!$B$13,1/(1+EXP(-(Inputs!$B$11*AG443+Inputs!$B$12)))))</f>
        <v>0.00750848796581864</v>
      </c>
      <c r="AI443" s="0" t="n">
        <f aca="false">Inputs!$B$9-Inputs!$B$8*AG443</f>
        <v>624.820862004734</v>
      </c>
      <c r="AJ443" s="0" t="n">
        <f aca="false">RANK(AH443,$AH$5:$AH$2004,0)+COUNTIF($AH$4:AH442,AH443)</f>
        <v>1010</v>
      </c>
      <c r="AK443" s="0" t="n">
        <f aca="false">IF(AJ443&lt;=Deciles!$B$5*(Deciles!$B$4+1),INT((AJ443-1)/(Deciles!$B$4+1))+1,Deciles!$B$5+INT((AJ443-1-Deciles!$B$5*(Deciles!$B$4+1))/Deciles!$B$4)+1)</f>
        <v>6</v>
      </c>
    </row>
    <row r="444" customFormat="false" ht="15" hidden="false" customHeight="false" outlineLevel="0" collapsed="false">
      <c r="A444" s="0" t="n">
        <v>12765</v>
      </c>
      <c r="B444" s="0" t="s">
        <v>143</v>
      </c>
      <c r="C444" s="0" t="n">
        <v>830</v>
      </c>
      <c r="D444" s="0" t="n">
        <v>80</v>
      </c>
      <c r="E444" s="0" t="n">
        <v>74.3828659057617</v>
      </c>
      <c r="F444" s="0" t="n">
        <v>30</v>
      </c>
      <c r="G444" s="0" t="n">
        <v>3.78999996185303</v>
      </c>
      <c r="H444" s="0" t="n">
        <v>0.556666612625122</v>
      </c>
      <c r="I444" s="0" t="n">
        <v>21</v>
      </c>
      <c r="J444" s="0" t="n">
        <v>12.4896783828735</v>
      </c>
      <c r="K444" s="0" t="n">
        <v>9.13333320617676</v>
      </c>
      <c r="L444" s="0" t="n">
        <v>5.0717945098877</v>
      </c>
      <c r="M444" s="0" t="n">
        <v>1.43321859836578</v>
      </c>
      <c r="N444" s="0" t="n">
        <v>0</v>
      </c>
      <c r="O444" s="0" t="n">
        <v>0</v>
      </c>
      <c r="P444" s="0" t="s">
        <v>144</v>
      </c>
      <c r="Q444" s="0" t="s">
        <v>141</v>
      </c>
      <c r="R444" s="0" t="n">
        <v>2</v>
      </c>
      <c r="S444" s="0" t="s">
        <v>159</v>
      </c>
      <c r="T444" s="0" t="n">
        <v>0</v>
      </c>
      <c r="U444" s="0" t="n">
        <v>265581.75</v>
      </c>
      <c r="V444" s="0" t="n">
        <v>0.00256685540080071</v>
      </c>
      <c r="W444" s="0" t="n">
        <v>654.004699707031</v>
      </c>
      <c r="X444" s="0" t="n">
        <v>0.00124142190907151</v>
      </c>
      <c r="Y444" s="0" t="n">
        <f aca="false">IF(ISNUMBER(C444),INDEX(Scorecard!$D$5:$D$12,SUMPRODUCT(--(Scorecard!$G$5:$G$11&lt;C444))+1),Scorecard!$D$13)</f>
        <v>2.19112706886128</v>
      </c>
      <c r="Z444" s="0" t="n">
        <f aca="false">IF(ISNUMBER(D444),INDEX(Scorecard!$D$14:$D$17,SUMPRODUCT(--(Scorecard!$G$14:$G$16&lt;D444))+1),Scorecard!$D$18)</f>
        <v>0.0505355481560174</v>
      </c>
      <c r="AA444" s="0" t="n">
        <f aca="false">IF(ISNUMBER(E444),INDEX(Scorecard!$D$19:$D$26,SUMPRODUCT(--(Scorecard!$G$19:$G$25&lt;E444))+1),Scorecard!$D$27)</f>
        <v>-0.0341578513653732</v>
      </c>
      <c r="AB444" s="0" t="n">
        <f aca="false">IF(ISNUMBER(F444),INDEX(Scorecard!$D$28:$D$35,SUMPRODUCT(--(Scorecard!$G$28:$G$34&lt;F444))+1),Scorecard!$D$36)</f>
        <v>0.126913191054783</v>
      </c>
      <c r="AC444" s="0" t="n">
        <f aca="false">IF(ISNUMBER(H444),INDEX(Scorecard!$D$37:$D$44,SUMPRODUCT(--(Scorecard!$G$37:$G$43&lt;H444))+1),Scorecard!$D$45)</f>
        <v>-0.271229676926091</v>
      </c>
      <c r="AD444" s="0" t="n">
        <f aca="false">IF(ISNUMBER(I444),INDEX(Scorecard!$D$46:$D$52,SUMPRODUCT(--(Scorecard!$G$46:$G$51&lt;I444))+1),Scorecard!$D$53)</f>
        <v>-0.108777051091409</v>
      </c>
      <c r="AE444" s="0" t="n">
        <f aca="false">IF(ISNUMBER(K444),INDEX(Scorecard!$D$54:$D$61,SUMPRODUCT(--(Scorecard!$G$54:$G$60&lt;K444))+1),Scorecard!$D$62)</f>
        <v>-0.541917179454542</v>
      </c>
      <c r="AF444" s="0" t="n">
        <f aca="false">IF(ISNUMBER(L444),INDEX(Scorecard!$D$63:$D$68,SUMPRODUCT(--(Scorecard!$G$63:$G$67&lt;L444))+1),Scorecard!$D$69)</f>
        <v>0.322484508656054</v>
      </c>
      <c r="AG444" s="0" t="n">
        <f aca="false">Inputs!$B$10+Scorecard!$J$5*Y444+Scorecard!$J$6*Z444+Scorecard!$J$7*AA444+Scorecard!$J$8*AB444+Scorecard!$J$9*AC444+Scorecard!$J$10*AD444+Scorecard!$J$11*AE444+Scorecard!$J$12*AF444</f>
        <v>-5.78368324688349</v>
      </c>
      <c r="AH444" s="0" t="n">
        <f aca="false">MIN(1-Inputs!$B$13,MAX(Inputs!$B$13,1/(1+EXP(-(Inputs!$B$11*AG444+Inputs!$B$12)))))</f>
        <v>0.00256685550817757</v>
      </c>
      <c r="AI444" s="0" t="n">
        <f aca="false">Inputs!$B$9-Inputs!$B$8*AG444</f>
        <v>654.004698971533</v>
      </c>
      <c r="AJ444" s="0" t="n">
        <f aca="false">RANK(AH444,$AH$5:$AH$2004,0)+COUNTIF($AH$4:AH443,AH444)</f>
        <v>1618</v>
      </c>
      <c r="AK444" s="0" t="n">
        <f aca="false">IF(AJ444&lt;=Deciles!$B$5*(Deciles!$B$4+1),INT((AJ444-1)/(Deciles!$B$4+1))+1,Deciles!$B$5+INT((AJ444-1-Deciles!$B$5*(Deciles!$B$4+1))/Deciles!$B$4)+1)</f>
        <v>9</v>
      </c>
    </row>
    <row r="445" customFormat="false" ht="15" hidden="false" customHeight="false" outlineLevel="0" collapsed="false">
      <c r="A445" s="0" t="n">
        <v>12771</v>
      </c>
      <c r="B445" s="0" t="s">
        <v>139</v>
      </c>
      <c r="C445" s="0" t="n">
        <v>802</v>
      </c>
      <c r="D445" s="0" t="n">
        <v>74.2593841552734</v>
      </c>
      <c r="E445" s="0" t="n">
        <v>70.4230270385742</v>
      </c>
      <c r="F445" s="0" t="n">
        <v>50</v>
      </c>
      <c r="G445" s="0" t="n">
        <v>2.88000011444092</v>
      </c>
      <c r="H445" s="0" t="n">
        <v>-0.136666536331177</v>
      </c>
      <c r="I445" s="0" t="n">
        <v>9</v>
      </c>
      <c r="J445" s="0" t="n">
        <v>11.6610126495361</v>
      </c>
      <c r="K445" s="0" t="n">
        <v>5.73333311080933</v>
      </c>
      <c r="L445" s="0" t="n">
        <v>-3.50000047683716</v>
      </c>
      <c r="M445" s="0" t="n">
        <v>3.76922249794006</v>
      </c>
      <c r="N445" s="0" t="n">
        <v>0</v>
      </c>
      <c r="O445" s="0" t="n">
        <v>0</v>
      </c>
      <c r="P445" s="0" t="s">
        <v>144</v>
      </c>
      <c r="Q445" s="0" t="s">
        <v>141</v>
      </c>
      <c r="R445" s="0" t="n">
        <v>2</v>
      </c>
      <c r="S445" s="0" t="s">
        <v>151</v>
      </c>
      <c r="T445" s="0" t="n">
        <v>0</v>
      </c>
      <c r="U445" s="0" t="n">
        <v>115961.44</v>
      </c>
      <c r="V445" s="0" t="n">
        <v>0.00282947951927781</v>
      </c>
      <c r="W445" s="0" t="n">
        <v>651.361206054688</v>
      </c>
      <c r="X445" s="0" t="n">
        <v>0.00248440378345549</v>
      </c>
      <c r="Y445" s="0" t="n">
        <f aca="false">IF(ISNUMBER(C445),INDEX(Scorecard!$D$5:$D$12,SUMPRODUCT(--(Scorecard!$G$5:$G$11&lt;C445))+1),Scorecard!$D$13)</f>
        <v>2.19112706886128</v>
      </c>
      <c r="Z445" s="0" t="n">
        <f aca="false">IF(ISNUMBER(D445),INDEX(Scorecard!$D$14:$D$17,SUMPRODUCT(--(Scorecard!$G$14:$G$16&lt;D445))+1),Scorecard!$D$18)</f>
        <v>0.128579646629417</v>
      </c>
      <c r="AA445" s="0" t="n">
        <f aca="false">IF(ISNUMBER(E445),INDEX(Scorecard!$D$19:$D$26,SUMPRODUCT(--(Scorecard!$G$19:$G$25&lt;E445))+1),Scorecard!$D$27)</f>
        <v>0.0530843085177338</v>
      </c>
      <c r="AB445" s="0" t="n">
        <f aca="false">IF(ISNUMBER(F445),INDEX(Scorecard!$D$28:$D$35,SUMPRODUCT(--(Scorecard!$G$28:$G$34&lt;F445))+1),Scorecard!$D$36)</f>
        <v>-0.400689107298307</v>
      </c>
      <c r="AC445" s="0" t="n">
        <f aca="false">IF(ISNUMBER(H445),INDEX(Scorecard!$D$37:$D$44,SUMPRODUCT(--(Scorecard!$G$37:$G$43&lt;H445))+1),Scorecard!$D$45)</f>
        <v>0.330501541082344</v>
      </c>
      <c r="AD445" s="0" t="n">
        <f aca="false">IF(ISNUMBER(I445),INDEX(Scorecard!$D$46:$D$52,SUMPRODUCT(--(Scorecard!$G$46:$G$51&lt;I445))+1),Scorecard!$D$53)</f>
        <v>-0.114272400683245</v>
      </c>
      <c r="AE445" s="0" t="n">
        <f aca="false">IF(ISNUMBER(K445),INDEX(Scorecard!$D$54:$D$61,SUMPRODUCT(--(Scorecard!$G$54:$G$60&lt;K445))+1),Scorecard!$D$62)</f>
        <v>0.0151758992857273</v>
      </c>
      <c r="AF445" s="0" t="n">
        <f aca="false">IF(ISNUMBER(L445),INDEX(Scorecard!$D$63:$D$68,SUMPRODUCT(--(Scorecard!$G$63:$G$67&lt;L445))+1),Scorecard!$D$69)</f>
        <v>-0.340582194386522</v>
      </c>
      <c r="AG445" s="0" t="n">
        <f aca="false">Inputs!$B$10+Scorecard!$J$5*Y445+Scorecard!$J$6*Z445+Scorecard!$J$7*AA445+Scorecard!$J$8*AB445+Scorecard!$J$9*AC445+Scorecard!$J$10*AD445+Scorecard!$J$11*AE445+Scorecard!$J$12*AF445</f>
        <v>-5.69206715931201</v>
      </c>
      <c r="AH445" s="0" t="n">
        <f aca="false">MIN(1-Inputs!$B$13,MAX(Inputs!$B$13,1/(1+EXP(-(Inputs!$B$11*AG445+Inputs!$B$12)))))</f>
        <v>0.00282947952137599</v>
      </c>
      <c r="AI445" s="0" t="n">
        <f aca="false">Inputs!$B$9-Inputs!$B$8*AG445</f>
        <v>651.361217467433</v>
      </c>
      <c r="AJ445" s="0" t="n">
        <f aca="false">RANK(AH445,$AH$5:$AH$2004,0)+COUNTIF($AH$4:AH444,AH445)</f>
        <v>1562</v>
      </c>
      <c r="AK445" s="0" t="n">
        <f aca="false">IF(AJ445&lt;=Deciles!$B$5*(Deciles!$B$4+1),INT((AJ445-1)/(Deciles!$B$4+1))+1,Deciles!$B$5+INT((AJ445-1-Deciles!$B$5*(Deciles!$B$4+1))/Deciles!$B$4)+1)</f>
        <v>8</v>
      </c>
    </row>
    <row r="446" customFormat="false" ht="15" hidden="false" customHeight="false" outlineLevel="0" collapsed="false">
      <c r="A446" s="0" t="n">
        <v>12776</v>
      </c>
      <c r="B446" s="0" t="s">
        <v>139</v>
      </c>
      <c r="C446" s="0" t="n">
        <v>771</v>
      </c>
      <c r="D446" s="0" t="n">
        <v>88.2141952514648</v>
      </c>
      <c r="E446" s="0" t="n">
        <v>83.0147476196289</v>
      </c>
      <c r="F446" s="0" t="n">
        <v>42</v>
      </c>
      <c r="G446" s="0" t="n">
        <v>3.46900010108948</v>
      </c>
      <c r="H446" s="0" t="n">
        <v>0.452333450317383</v>
      </c>
      <c r="I446" s="0" t="n">
        <v>12</v>
      </c>
      <c r="J446" s="0" t="n">
        <v>12.4231719970703</v>
      </c>
      <c r="K446" s="0" t="n">
        <v>6.53333330154419</v>
      </c>
      <c r="L446" s="0" t="n">
        <v>-3.50000047683716</v>
      </c>
      <c r="M446" s="0" t="n">
        <v>4.21317195892334</v>
      </c>
      <c r="N446" s="0" t="n">
        <v>0</v>
      </c>
      <c r="O446" s="0" t="n">
        <v>0</v>
      </c>
      <c r="P446" s="0" t="s">
        <v>144</v>
      </c>
      <c r="Q446" s="0" t="s">
        <v>141</v>
      </c>
      <c r="R446" s="0" t="n">
        <v>1</v>
      </c>
      <c r="S446" s="0" t="s">
        <v>154</v>
      </c>
      <c r="T446" s="0" t="n">
        <v>0</v>
      </c>
      <c r="U446" s="0" t="n">
        <v>248493.56</v>
      </c>
      <c r="V446" s="0" t="n">
        <v>0.0124584743753076</v>
      </c>
      <c r="W446" s="0" t="n">
        <v>610.981140136719</v>
      </c>
      <c r="X446" s="0" t="n">
        <v>0.00701669929549098</v>
      </c>
      <c r="Y446" s="0" t="n">
        <f aca="false">IF(ISNUMBER(C446),INDEX(Scorecard!$D$5:$D$12,SUMPRODUCT(--(Scorecard!$G$5:$G$11&lt;C446))+1),Scorecard!$D$13)</f>
        <v>1.23750384304241</v>
      </c>
      <c r="Z446" s="0" t="n">
        <f aca="false">IF(ISNUMBER(D446),INDEX(Scorecard!$D$14:$D$17,SUMPRODUCT(--(Scorecard!$G$14:$G$16&lt;D446))+1),Scorecard!$D$18)</f>
        <v>-0.361970872710667</v>
      </c>
      <c r="AA446" s="0" t="n">
        <f aca="false">IF(ISNUMBER(E446),INDEX(Scorecard!$D$19:$D$26,SUMPRODUCT(--(Scorecard!$G$19:$G$25&lt;E446))+1),Scorecard!$D$27)</f>
        <v>-0.219855970853228</v>
      </c>
      <c r="AB446" s="0" t="n">
        <f aca="false">IF(ISNUMBER(F446),INDEX(Scorecard!$D$28:$D$35,SUMPRODUCT(--(Scorecard!$G$28:$G$34&lt;F446))+1),Scorecard!$D$36)</f>
        <v>-0.309727037437117</v>
      </c>
      <c r="AC446" s="0" t="n">
        <f aca="false">IF(ISNUMBER(H446),INDEX(Scorecard!$D$37:$D$44,SUMPRODUCT(--(Scorecard!$G$37:$G$43&lt;H446))+1),Scorecard!$D$45)</f>
        <v>-0.271229676926091</v>
      </c>
      <c r="AD446" s="0" t="n">
        <f aca="false">IF(ISNUMBER(I446),INDEX(Scorecard!$D$46:$D$52,SUMPRODUCT(--(Scorecard!$G$46:$G$51&lt;I446))+1),Scorecard!$D$53)</f>
        <v>-0.114272400683245</v>
      </c>
      <c r="AE446" s="0" t="n">
        <f aca="false">IF(ISNUMBER(K446),INDEX(Scorecard!$D$54:$D$61,SUMPRODUCT(--(Scorecard!$G$54:$G$60&lt;K446))+1),Scorecard!$D$62)</f>
        <v>-0.119873800601421</v>
      </c>
      <c r="AF446" s="0" t="n">
        <f aca="false">IF(ISNUMBER(L446),INDEX(Scorecard!$D$63:$D$68,SUMPRODUCT(--(Scorecard!$G$63:$G$67&lt;L446))+1),Scorecard!$D$69)</f>
        <v>-0.340582194386522</v>
      </c>
      <c r="AG446" s="0" t="n">
        <f aca="false">Inputs!$B$10+Scorecard!$J$5*Y446+Scorecard!$J$6*Z446+Scorecard!$J$7*AA446+Scorecard!$J$8*AB446+Scorecard!$J$9*AC446+Scorecard!$J$10*AD446+Scorecard!$J$11*AE446+Scorecard!$J$12*AF446</f>
        <v>-4.2926000320628</v>
      </c>
      <c r="AH446" s="0" t="n">
        <f aca="false">MIN(1-Inputs!$B$13,MAX(Inputs!$B$13,1/(1+EXP(-(Inputs!$B$11*AG446+Inputs!$B$12)))))</f>
        <v>0.0124584739414714</v>
      </c>
      <c r="AI446" s="0" t="n">
        <f aca="false">Inputs!$B$9-Inputs!$B$8*AG446</f>
        <v>610.981131780041</v>
      </c>
      <c r="AJ446" s="0" t="n">
        <f aca="false">RANK(AH446,$AH$5:$AH$2004,0)+COUNTIF($AH$4:AH445,AH446)</f>
        <v>694</v>
      </c>
      <c r="AK446" s="0" t="n">
        <f aca="false">IF(AJ446&lt;=Deciles!$B$5*(Deciles!$B$4+1),INT((AJ446-1)/(Deciles!$B$4+1))+1,Deciles!$B$5+INT((AJ446-1-Deciles!$B$5*(Deciles!$B$4+1))/Deciles!$B$4)+1)</f>
        <v>4</v>
      </c>
    </row>
    <row r="447" customFormat="false" ht="15" hidden="false" customHeight="false" outlineLevel="0" collapsed="false">
      <c r="A447" s="0" t="n">
        <v>12776</v>
      </c>
      <c r="B447" s="0" t="s">
        <v>152</v>
      </c>
      <c r="C447" s="0" t="n">
        <v>771</v>
      </c>
      <c r="D447" s="0" t="n">
        <v>88.2141952514648</v>
      </c>
      <c r="E447" s="0" t="n">
        <v>72.3560256958008</v>
      </c>
      <c r="F447" s="0" t="n">
        <v>42</v>
      </c>
      <c r="G447" s="0" t="n">
        <v>3.46900010108948</v>
      </c>
      <c r="H447" s="0" t="n">
        <v>-2.96433329582214</v>
      </c>
      <c r="I447" s="0" t="n">
        <v>30</v>
      </c>
      <c r="J447" s="0" t="n">
        <v>12.3918714523315</v>
      </c>
      <c r="K447" s="0" t="n">
        <v>5.19999980926514</v>
      </c>
      <c r="L447" s="0" t="n">
        <v>-0.458333492279053</v>
      </c>
      <c r="M447" s="0" t="n">
        <v>7.33082723617554</v>
      </c>
      <c r="N447" s="0" t="n">
        <v>0</v>
      </c>
      <c r="O447" s="0" t="n">
        <v>0</v>
      </c>
      <c r="P447" s="0" t="s">
        <v>144</v>
      </c>
      <c r="Q447" s="0" t="s">
        <v>141</v>
      </c>
      <c r="R447" s="0" t="n">
        <v>1</v>
      </c>
      <c r="S447" s="0" t="s">
        <v>154</v>
      </c>
      <c r="T447" s="0" t="n">
        <v>0</v>
      </c>
      <c r="U447" s="0" t="n">
        <v>240835.95</v>
      </c>
      <c r="V447" s="0" t="n">
        <v>0.00736782001331449</v>
      </c>
      <c r="W447" s="0" t="n">
        <v>625.336547851563</v>
      </c>
      <c r="X447" s="0" t="n">
        <v>0.00398958846926689</v>
      </c>
      <c r="Y447" s="0" t="n">
        <f aca="false">IF(ISNUMBER(C447),INDEX(Scorecard!$D$5:$D$12,SUMPRODUCT(--(Scorecard!$G$5:$G$11&lt;C447))+1),Scorecard!$D$13)</f>
        <v>1.23750384304241</v>
      </c>
      <c r="Z447" s="0" t="n">
        <f aca="false">IF(ISNUMBER(D447),INDEX(Scorecard!$D$14:$D$17,SUMPRODUCT(--(Scorecard!$G$14:$G$16&lt;D447))+1),Scorecard!$D$18)</f>
        <v>-0.361970872710667</v>
      </c>
      <c r="AA447" s="0" t="n">
        <f aca="false">IF(ISNUMBER(E447),INDEX(Scorecard!$D$19:$D$26,SUMPRODUCT(--(Scorecard!$G$19:$G$25&lt;E447))+1),Scorecard!$D$27)</f>
        <v>-0.0341578513653732</v>
      </c>
      <c r="AB447" s="0" t="n">
        <f aca="false">IF(ISNUMBER(F447),INDEX(Scorecard!$D$28:$D$35,SUMPRODUCT(--(Scorecard!$G$28:$G$34&lt;F447))+1),Scorecard!$D$36)</f>
        <v>-0.309727037437117</v>
      </c>
      <c r="AC447" s="0" t="n">
        <f aca="false">IF(ISNUMBER(H447),INDEX(Scorecard!$D$37:$D$44,SUMPRODUCT(--(Scorecard!$G$37:$G$43&lt;H447))+1),Scorecard!$D$45)</f>
        <v>1.35057635045042</v>
      </c>
      <c r="AD447" s="0" t="n">
        <f aca="false">IF(ISNUMBER(I447),INDEX(Scorecard!$D$46:$D$52,SUMPRODUCT(--(Scorecard!$G$46:$G$51&lt;I447))+1),Scorecard!$D$53)</f>
        <v>0.123869379412532</v>
      </c>
      <c r="AE447" s="0" t="n">
        <f aca="false">IF(ISNUMBER(K447),INDEX(Scorecard!$D$54:$D$61,SUMPRODUCT(--(Scorecard!$G$54:$G$60&lt;K447))+1),Scorecard!$D$62)</f>
        <v>0.214429354789033</v>
      </c>
      <c r="AF447" s="0" t="n">
        <f aca="false">IF(ISNUMBER(L447),INDEX(Scorecard!$D$63:$D$68,SUMPRODUCT(--(Scorecard!$G$63:$G$67&lt;L447))+1),Scorecard!$D$69)</f>
        <v>0.322484508656054</v>
      </c>
      <c r="AG447" s="0" t="n">
        <f aca="false">Inputs!$B$10+Scorecard!$J$5*Y447+Scorecard!$J$6*Z447+Scorecard!$J$7*AA447+Scorecard!$J$8*AB447+Scorecard!$J$9*AC447+Scorecard!$J$10*AD447+Scorecard!$J$11*AE447+Scorecard!$J$12*AF447</f>
        <v>-4.79012061123899</v>
      </c>
      <c r="AH447" s="0" t="n">
        <f aca="false">MIN(1-Inputs!$B$13,MAX(Inputs!$B$13,1/(1+EXP(-(Inputs!$B$11*AG447+Inputs!$B$12)))))</f>
        <v>0.00736782024042126</v>
      </c>
      <c r="AI447" s="0" t="n">
        <f aca="false">Inputs!$B$9-Inputs!$B$8*AG447</f>
        <v>625.336541226395</v>
      </c>
      <c r="AJ447" s="0" t="n">
        <f aca="false">RANK(AH447,$AH$5:$AH$2004,0)+COUNTIF($AH$4:AH446,AH447)</f>
        <v>1020</v>
      </c>
      <c r="AK447" s="0" t="n">
        <f aca="false">IF(AJ447&lt;=Deciles!$B$5*(Deciles!$B$4+1),INT((AJ447-1)/(Deciles!$B$4+1))+1,Deciles!$B$5+INT((AJ447-1-Deciles!$B$5*(Deciles!$B$4+1))/Deciles!$B$4)+1)</f>
        <v>6</v>
      </c>
    </row>
    <row r="448" customFormat="false" ht="15" hidden="false" customHeight="false" outlineLevel="0" collapsed="false">
      <c r="A448" s="0" t="n">
        <v>12839</v>
      </c>
      <c r="B448" s="0" t="s">
        <v>157</v>
      </c>
      <c r="C448" s="0" t="n">
        <v>762</v>
      </c>
      <c r="D448" s="0" t="n">
        <v>67.0587158203125</v>
      </c>
      <c r="E448" s="0" t="n">
        <v>59.3196220397949</v>
      </c>
      <c r="F448" s="0" t="n">
        <v>35</v>
      </c>
      <c r="G448" s="0" t="n">
        <v>4.5</v>
      </c>
      <c r="H448" s="0" t="n">
        <v>0.616666555404663</v>
      </c>
      <c r="I448" s="0" t="n">
        <v>27</v>
      </c>
      <c r="J448" s="0" t="n">
        <v>11.7871561050415</v>
      </c>
      <c r="K448" s="0" t="n">
        <v>4.12307691574097</v>
      </c>
      <c r="L448" s="0" t="n">
        <v>-0.276923179626465</v>
      </c>
      <c r="M448" s="0" t="n">
        <v>3.64271926879883</v>
      </c>
      <c r="N448" s="0" t="n">
        <v>0</v>
      </c>
      <c r="O448" s="0" t="n">
        <v>0</v>
      </c>
      <c r="P448" s="0" t="s">
        <v>146</v>
      </c>
      <c r="Q448" s="0" t="s">
        <v>160</v>
      </c>
      <c r="R448" s="0" t="n">
        <v>1</v>
      </c>
      <c r="S448" s="0" t="s">
        <v>162</v>
      </c>
      <c r="T448" s="0" t="n">
        <v>0</v>
      </c>
      <c r="U448" s="0" t="n">
        <v>131551.8</v>
      </c>
      <c r="V448" s="0" t="n">
        <v>0.00264606415294111</v>
      </c>
      <c r="W448" s="0" t="n">
        <v>653.179992675781</v>
      </c>
      <c r="X448" s="0" t="n">
        <v>0.0018917266279459</v>
      </c>
      <c r="Y448" s="0" t="n">
        <f aca="false">IF(ISNUMBER(C448),INDEX(Scorecard!$D$5:$D$12,SUMPRODUCT(--(Scorecard!$G$5:$G$11&lt;C448))+1),Scorecard!$D$13)</f>
        <v>1.23750384304241</v>
      </c>
      <c r="Z448" s="0" t="n">
        <f aca="false">IF(ISNUMBER(D448),INDEX(Scorecard!$D$14:$D$17,SUMPRODUCT(--(Scorecard!$G$14:$G$16&lt;D448))+1),Scorecard!$D$18)</f>
        <v>0.128579646629417</v>
      </c>
      <c r="AA448" s="0" t="n">
        <f aca="false">IF(ISNUMBER(E448),INDEX(Scorecard!$D$19:$D$26,SUMPRODUCT(--(Scorecard!$G$19:$G$25&lt;E448))+1),Scorecard!$D$27)</f>
        <v>0.267179331770092</v>
      </c>
      <c r="AB448" s="0" t="n">
        <f aca="false">IF(ISNUMBER(F448),INDEX(Scorecard!$D$28:$D$35,SUMPRODUCT(--(Scorecard!$G$28:$G$34&lt;F448))+1),Scorecard!$D$36)</f>
        <v>-0.0008456427959252</v>
      </c>
      <c r="AC448" s="0" t="n">
        <f aca="false">IF(ISNUMBER(H448),INDEX(Scorecard!$D$37:$D$44,SUMPRODUCT(--(Scorecard!$G$37:$G$43&lt;H448))+1),Scorecard!$D$45)</f>
        <v>-0.271229676926091</v>
      </c>
      <c r="AD448" s="0" t="n">
        <f aca="false">IF(ISNUMBER(I448),INDEX(Scorecard!$D$46:$D$52,SUMPRODUCT(--(Scorecard!$G$46:$G$51&lt;I448))+1),Scorecard!$D$53)</f>
        <v>0.123869379412532</v>
      </c>
      <c r="AE448" s="0" t="n">
        <f aca="false">IF(ISNUMBER(K448),INDEX(Scorecard!$D$54:$D$61,SUMPRODUCT(--(Scorecard!$G$54:$G$60&lt;K448))+1),Scorecard!$D$62)</f>
        <v>0.489050497890326</v>
      </c>
      <c r="AF448" s="0" t="n">
        <f aca="false">IF(ISNUMBER(L448),INDEX(Scorecard!$D$63:$D$68,SUMPRODUCT(--(Scorecard!$G$63:$G$67&lt;L448))+1),Scorecard!$D$69)</f>
        <v>0.322484508656054</v>
      </c>
      <c r="AG448" s="0" t="n">
        <f aca="false">Inputs!$B$10+Scorecard!$J$5*Y448+Scorecard!$J$6*Z448+Scorecard!$J$7*AA448+Scorecard!$J$8*AB448+Scorecard!$J$9*AC448+Scorecard!$J$10*AD448+Scorecard!$J$11*AE448+Scorecard!$J$12*AF448</f>
        <v>-5.75510215281495</v>
      </c>
      <c r="AH448" s="0" t="n">
        <f aca="false">MIN(1-Inputs!$B$13,MAX(Inputs!$B$13,1/(1+EXP(-(Inputs!$B$11*AG448+Inputs!$B$12)))))</f>
        <v>0.00264606414939793</v>
      </c>
      <c r="AI448" s="0" t="n">
        <f aca="false">Inputs!$B$9-Inputs!$B$8*AG448</f>
        <v>653.180022918016</v>
      </c>
      <c r="AJ448" s="0" t="n">
        <f aca="false">RANK(AH448,$AH$5:$AH$2004,0)+COUNTIF($AH$4:AH447,AH448)</f>
        <v>1606</v>
      </c>
      <c r="AK448" s="0" t="n">
        <f aca="false">IF(AJ448&lt;=Deciles!$B$5*(Deciles!$B$4+1),INT((AJ448-1)/(Deciles!$B$4+1))+1,Deciles!$B$5+INT((AJ448-1-Deciles!$B$5*(Deciles!$B$4+1))/Deciles!$B$4)+1)</f>
        <v>9</v>
      </c>
    </row>
    <row r="449" customFormat="false" ht="15" hidden="false" customHeight="false" outlineLevel="0" collapsed="false">
      <c r="A449" s="0" t="n">
        <v>12842</v>
      </c>
      <c r="B449" s="0" t="s">
        <v>157</v>
      </c>
      <c r="C449" s="0" t="n">
        <v>795</v>
      </c>
      <c r="D449" s="0" t="n">
        <v>80</v>
      </c>
      <c r="E449" s="0" t="n">
        <v>69.1977386474609</v>
      </c>
      <c r="F449" s="0" t="n">
        <v>28</v>
      </c>
      <c r="G449" s="0" t="n">
        <v>3.7170000076294</v>
      </c>
      <c r="H449" s="0" t="n">
        <v>-0.166333436965942</v>
      </c>
      <c r="I449" s="0" t="n">
        <v>33</v>
      </c>
      <c r="J449" s="0" t="n">
        <v>12.7467765808106</v>
      </c>
      <c r="K449" s="0" t="n">
        <v>3.92307686805725</v>
      </c>
      <c r="L449" s="0" t="n">
        <v>-0.276922941207886</v>
      </c>
      <c r="M449" s="0" t="n">
        <v>3.18022561073303</v>
      </c>
      <c r="N449" s="0" t="n">
        <v>0</v>
      </c>
      <c r="O449" s="0" t="n">
        <v>0</v>
      </c>
      <c r="P449" s="0" t="s">
        <v>140</v>
      </c>
      <c r="Q449" s="0" t="s">
        <v>141</v>
      </c>
      <c r="R449" s="0" t="n">
        <v>2</v>
      </c>
      <c r="S449" s="0" t="s">
        <v>159</v>
      </c>
      <c r="T449" s="0" t="n">
        <v>0</v>
      </c>
      <c r="U449" s="0" t="n">
        <v>343443.2</v>
      </c>
      <c r="V449" s="0" t="n">
        <v>0.000884425884578377</v>
      </c>
      <c r="W449" s="0" t="n">
        <v>682.887145996094</v>
      </c>
      <c r="X449" s="0" t="n">
        <v>0.0010093788150698</v>
      </c>
      <c r="Y449" s="0" t="n">
        <f aca="false">IF(ISNUMBER(C449),INDEX(Scorecard!$D$5:$D$12,SUMPRODUCT(--(Scorecard!$G$5:$G$11&lt;C449))+1),Scorecard!$D$13)</f>
        <v>2.19112706886128</v>
      </c>
      <c r="Z449" s="0" t="n">
        <f aca="false">IF(ISNUMBER(D449),INDEX(Scorecard!$D$14:$D$17,SUMPRODUCT(--(Scorecard!$G$14:$G$16&lt;D449))+1),Scorecard!$D$18)</f>
        <v>0.0505355481560174</v>
      </c>
      <c r="AA449" s="0" t="n">
        <f aca="false">IF(ISNUMBER(E449),INDEX(Scorecard!$D$19:$D$26,SUMPRODUCT(--(Scorecard!$G$19:$G$25&lt;E449))+1),Scorecard!$D$27)</f>
        <v>0.0530843085177338</v>
      </c>
      <c r="AB449" s="0" t="n">
        <f aca="false">IF(ISNUMBER(F449),INDEX(Scorecard!$D$28:$D$35,SUMPRODUCT(--(Scorecard!$G$28:$G$34&lt;F449))+1),Scorecard!$D$36)</f>
        <v>0.165097008946478</v>
      </c>
      <c r="AC449" s="0" t="n">
        <f aca="false">IF(ISNUMBER(H449),INDEX(Scorecard!$D$37:$D$44,SUMPRODUCT(--(Scorecard!$G$37:$G$43&lt;H449))+1),Scorecard!$D$45)</f>
        <v>0.769716833645565</v>
      </c>
      <c r="AD449" s="0" t="n">
        <f aca="false">IF(ISNUMBER(I449),INDEX(Scorecard!$D$46:$D$52,SUMPRODUCT(--(Scorecard!$G$46:$G$51&lt;I449))+1),Scorecard!$D$53)</f>
        <v>0.123869379412532</v>
      </c>
      <c r="AE449" s="0" t="n">
        <f aca="false">IF(ISNUMBER(K449),INDEX(Scorecard!$D$54:$D$61,SUMPRODUCT(--(Scorecard!$G$54:$G$60&lt;K449))+1),Scorecard!$D$62)</f>
        <v>0.489050497890326</v>
      </c>
      <c r="AF449" s="0" t="n">
        <f aca="false">IF(ISNUMBER(L449),INDEX(Scorecard!$D$63:$D$68,SUMPRODUCT(--(Scorecard!$G$63:$G$67&lt;L449))+1),Scorecard!$D$69)</f>
        <v>0.322484508656054</v>
      </c>
      <c r="AG449" s="0" t="n">
        <f aca="false">Inputs!$B$10+Scorecard!$J$5*Y449+Scorecard!$J$6*Z449+Scorecard!$J$7*AA449+Scorecard!$J$8*AB449+Scorecard!$J$9*AC449+Scorecard!$J$10*AD449+Scorecard!$J$11*AE449+Scorecard!$J$12*AF449</f>
        <v>-6.78467301996637</v>
      </c>
      <c r="AH449" s="0" t="n">
        <f aca="false">MIN(1-Inputs!$B$13,MAX(Inputs!$B$13,1/(1+EXP(-(Inputs!$B$11*AG449+Inputs!$B$12)))))</f>
        <v>0.000884425885633247</v>
      </c>
      <c r="AI449" s="0" t="n">
        <f aca="false">Inputs!$B$9-Inputs!$B$8*AG449</f>
        <v>682.887158603678</v>
      </c>
      <c r="AJ449" s="0" t="n">
        <f aca="false">RANK(AH449,$AH$5:$AH$2004,0)+COUNTIF($AH$4:AH448,AH449)</f>
        <v>1937</v>
      </c>
      <c r="AK449" s="0" t="n">
        <f aca="false">IF(AJ449&lt;=Deciles!$B$5*(Deciles!$B$4+1),INT((AJ449-1)/(Deciles!$B$4+1))+1,Deciles!$B$5+INT((AJ449-1-Deciles!$B$5*(Deciles!$B$4+1))/Deciles!$B$4)+1)</f>
        <v>10</v>
      </c>
    </row>
    <row r="450" customFormat="false" ht="15" hidden="false" customHeight="false" outlineLevel="0" collapsed="false">
      <c r="A450" s="0" t="n">
        <v>12849</v>
      </c>
      <c r="B450" s="0" t="s">
        <v>145</v>
      </c>
      <c r="C450" s="0" t="n">
        <v>755</v>
      </c>
      <c r="D450" s="0" t="n">
        <v>68.4417266845703</v>
      </c>
      <c r="E450" s="0" t="n">
        <v>64.1267776489258</v>
      </c>
      <c r="F450" s="0" t="n">
        <v>50</v>
      </c>
      <c r="G450" s="0" t="n">
        <v>2.96900010108948</v>
      </c>
      <c r="H450" s="0" t="n">
        <v>-0.547666549682617</v>
      </c>
      <c r="I450" s="0" t="n">
        <v>12</v>
      </c>
      <c r="J450" s="0" t="n">
        <v>12.8858938217163</v>
      </c>
      <c r="K450" s="0" t="n">
        <v>4.85833311080933</v>
      </c>
      <c r="L450" s="0" t="n">
        <v>-1.875</v>
      </c>
      <c r="M450" s="0" t="n">
        <v>4.48895072937012</v>
      </c>
      <c r="N450" s="0" t="n">
        <v>0</v>
      </c>
      <c r="O450" s="0" t="n">
        <v>0</v>
      </c>
      <c r="P450" s="0" t="s">
        <v>144</v>
      </c>
      <c r="Q450" s="0" t="s">
        <v>153</v>
      </c>
      <c r="R450" s="0" t="n">
        <v>2</v>
      </c>
      <c r="S450" s="0" t="s">
        <v>161</v>
      </c>
      <c r="T450" s="0" t="n">
        <v>0</v>
      </c>
      <c r="U450" s="0" t="n">
        <v>394705.1</v>
      </c>
      <c r="V450" s="0" t="n">
        <v>0.0100061930716038</v>
      </c>
      <c r="W450" s="0" t="n">
        <v>616.980651855469</v>
      </c>
      <c r="X450" s="0" t="n">
        <v>0.015230611898005</v>
      </c>
      <c r="Y450" s="0" t="n">
        <f aca="false">IF(ISNUMBER(C450),INDEX(Scorecard!$D$5:$D$12,SUMPRODUCT(--(Scorecard!$G$5:$G$11&lt;C450))+1),Scorecard!$D$13)</f>
        <v>0.733188958177614</v>
      </c>
      <c r="Z450" s="0" t="n">
        <f aca="false">IF(ISNUMBER(D450),INDEX(Scorecard!$D$14:$D$17,SUMPRODUCT(--(Scorecard!$G$14:$G$16&lt;D450))+1),Scorecard!$D$18)</f>
        <v>0.128579646629417</v>
      </c>
      <c r="AA450" s="0" t="n">
        <f aca="false">IF(ISNUMBER(E450),INDEX(Scorecard!$D$19:$D$26,SUMPRODUCT(--(Scorecard!$G$19:$G$25&lt;E450))+1),Scorecard!$D$27)</f>
        <v>0.233621608745691</v>
      </c>
      <c r="AB450" s="0" t="n">
        <f aca="false">IF(ISNUMBER(F450),INDEX(Scorecard!$D$28:$D$35,SUMPRODUCT(--(Scorecard!$G$28:$G$34&lt;F450))+1),Scorecard!$D$36)</f>
        <v>-0.400689107298307</v>
      </c>
      <c r="AC450" s="0" t="n">
        <f aca="false">IF(ISNUMBER(H450),INDEX(Scorecard!$D$37:$D$44,SUMPRODUCT(--(Scorecard!$G$37:$G$43&lt;H450))+1),Scorecard!$D$45)</f>
        <v>1.35057635045042</v>
      </c>
      <c r="AD450" s="0" t="n">
        <f aca="false">IF(ISNUMBER(I450),INDEX(Scorecard!$D$46:$D$52,SUMPRODUCT(--(Scorecard!$G$46:$G$51&lt;I450))+1),Scorecard!$D$53)</f>
        <v>-0.114272400683245</v>
      </c>
      <c r="AE450" s="0" t="n">
        <f aca="false">IF(ISNUMBER(K450),INDEX(Scorecard!$D$54:$D$61,SUMPRODUCT(--(Scorecard!$G$54:$G$60&lt;K450))+1),Scorecard!$D$62)</f>
        <v>0.214429354789033</v>
      </c>
      <c r="AF450" s="0" t="n">
        <f aca="false">IF(ISNUMBER(L450),INDEX(Scorecard!$D$63:$D$68,SUMPRODUCT(--(Scorecard!$G$63:$G$67&lt;L450))+1),Scorecard!$D$69)</f>
        <v>-0.340582194386522</v>
      </c>
      <c r="AG450" s="0" t="n">
        <f aca="false">Inputs!$B$10+Scorecard!$J$5*Y450+Scorecard!$J$6*Z450+Scorecard!$J$7*AA450+Scorecard!$J$8*AB450+Scorecard!$J$9*AC450+Scorecard!$J$10*AD450+Scorecard!$J$11*AE450+Scorecard!$J$12*AF450</f>
        <v>-4.50052708680764</v>
      </c>
      <c r="AH450" s="0" t="n">
        <f aca="false">MIN(1-Inputs!$B$13,MAX(Inputs!$B$13,1/(1+EXP(-(Inputs!$B$11*AG450+Inputs!$B$12)))))</f>
        <v>0.0100061935278642</v>
      </c>
      <c r="AI450" s="0" t="n">
        <f aca="false">Inputs!$B$9-Inputs!$B$8*AG450</f>
        <v>616.980638394982</v>
      </c>
      <c r="AJ450" s="0" t="n">
        <f aca="false">RANK(AH450,$AH$5:$AH$2004,0)+COUNTIF($AH$4:AH449,AH450)</f>
        <v>824</v>
      </c>
      <c r="AK450" s="0" t="n">
        <f aca="false">IF(AJ450&lt;=Deciles!$B$5*(Deciles!$B$4+1),INT((AJ450-1)/(Deciles!$B$4+1))+1,Deciles!$B$5+INT((AJ450-1-Deciles!$B$5*(Deciles!$B$4+1))/Deciles!$B$4)+1)</f>
        <v>5</v>
      </c>
    </row>
    <row r="451" customFormat="false" ht="15" hidden="false" customHeight="false" outlineLevel="0" collapsed="false">
      <c r="A451" s="0" t="n">
        <v>12861</v>
      </c>
      <c r="B451" s="0" t="s">
        <v>145</v>
      </c>
      <c r="C451" s="0" t="n">
        <v>772</v>
      </c>
      <c r="D451" s="0" t="n">
        <v>68.1182022094727</v>
      </c>
      <c r="E451" s="0" t="n">
        <v>61.5673866271973</v>
      </c>
      <c r="F451" s="0" t="n">
        <v>42</v>
      </c>
      <c r="G451" s="0" t="n">
        <v>3.42899990081787</v>
      </c>
      <c r="H451" s="0" t="n">
        <v>-0.0876667499542236</v>
      </c>
      <c r="I451" s="0" t="n">
        <v>21</v>
      </c>
      <c r="J451" s="0" t="n">
        <v>12.8547334671021</v>
      </c>
      <c r="K451" s="0" t="n">
        <v>5.25833320617676</v>
      </c>
      <c r="L451" s="0" t="n">
        <v>-1.875</v>
      </c>
      <c r="M451" s="0" t="n">
        <v>6.28858280181885</v>
      </c>
      <c r="N451" s="0" t="n">
        <v>0</v>
      </c>
      <c r="O451" s="0" t="n">
        <v>0</v>
      </c>
      <c r="P451" s="0" t="s">
        <v>146</v>
      </c>
      <c r="Q451" s="0" t="s">
        <v>153</v>
      </c>
      <c r="R451" s="0" t="n">
        <v>2</v>
      </c>
      <c r="S451" s="0" t="s">
        <v>149</v>
      </c>
      <c r="T451" s="0" t="n">
        <v>0</v>
      </c>
      <c r="U451" s="0" t="n">
        <v>382595.38</v>
      </c>
      <c r="V451" s="0" t="n">
        <v>0.00586349237710238</v>
      </c>
      <c r="W451" s="0" t="n">
        <v>631.558349609375</v>
      </c>
      <c r="X451" s="0" t="n">
        <v>0.00505425548180938</v>
      </c>
      <c r="Y451" s="0" t="n">
        <f aca="false">IF(ISNUMBER(C451),INDEX(Scorecard!$D$5:$D$12,SUMPRODUCT(--(Scorecard!$G$5:$G$11&lt;C451))+1),Scorecard!$D$13)</f>
        <v>1.23750384304241</v>
      </c>
      <c r="Z451" s="0" t="n">
        <f aca="false">IF(ISNUMBER(D451),INDEX(Scorecard!$D$14:$D$17,SUMPRODUCT(--(Scorecard!$G$14:$G$16&lt;D451))+1),Scorecard!$D$18)</f>
        <v>0.128579646629417</v>
      </c>
      <c r="AA451" s="0" t="n">
        <f aca="false">IF(ISNUMBER(E451),INDEX(Scorecard!$D$19:$D$26,SUMPRODUCT(--(Scorecard!$G$19:$G$25&lt;E451))+1),Scorecard!$D$27)</f>
        <v>0.233621608745691</v>
      </c>
      <c r="AB451" s="0" t="n">
        <f aca="false">IF(ISNUMBER(F451),INDEX(Scorecard!$D$28:$D$35,SUMPRODUCT(--(Scorecard!$G$28:$G$34&lt;F451))+1),Scorecard!$D$36)</f>
        <v>-0.309727037437117</v>
      </c>
      <c r="AC451" s="0" t="n">
        <f aca="false">IF(ISNUMBER(H451),INDEX(Scorecard!$D$37:$D$44,SUMPRODUCT(--(Scorecard!$G$37:$G$43&lt;H451))+1),Scorecard!$D$45)</f>
        <v>0.330501541082344</v>
      </c>
      <c r="AD451" s="0" t="n">
        <f aca="false">IF(ISNUMBER(I451),INDEX(Scorecard!$D$46:$D$52,SUMPRODUCT(--(Scorecard!$G$46:$G$51&lt;I451))+1),Scorecard!$D$53)</f>
        <v>-0.108777051091409</v>
      </c>
      <c r="AE451" s="0" t="n">
        <f aca="false">IF(ISNUMBER(K451),INDEX(Scorecard!$D$54:$D$61,SUMPRODUCT(--(Scorecard!$G$54:$G$60&lt;K451))+1),Scorecard!$D$62)</f>
        <v>0.126303549215828</v>
      </c>
      <c r="AF451" s="0" t="n">
        <f aca="false">IF(ISNUMBER(L451),INDEX(Scorecard!$D$63:$D$68,SUMPRODUCT(--(Scorecard!$G$63:$G$67&lt;L451))+1),Scorecard!$D$69)</f>
        <v>-0.340582194386522</v>
      </c>
      <c r="AG451" s="0" t="n">
        <f aca="false">Inputs!$B$10+Scorecard!$J$5*Y451+Scorecard!$J$6*Z451+Scorecard!$J$7*AA451+Scorecard!$J$8*AB451+Scorecard!$J$9*AC451+Scorecard!$J$10*AD451+Scorecard!$J$11*AE451+Scorecard!$J$12*AF451</f>
        <v>-5.00575208625715</v>
      </c>
      <c r="AH451" s="0" t="n">
        <f aca="false">MIN(1-Inputs!$B$13,MAX(Inputs!$B$13,1/(1+EXP(-(Inputs!$B$11*AG451+Inputs!$B$12)))))</f>
        <v>0.00586349259864768</v>
      </c>
      <c r="AI451" s="0" t="n">
        <f aca="false">Inputs!$B$9-Inputs!$B$8*AG451</f>
        <v>631.558350419761</v>
      </c>
      <c r="AJ451" s="0" t="n">
        <f aca="false">RANK(AH451,$AH$5:$AH$2004,0)+COUNTIF($AH$4:AH450,AH451)</f>
        <v>1155</v>
      </c>
      <c r="AK451" s="0" t="n">
        <f aca="false">IF(AJ451&lt;=Deciles!$B$5*(Deciles!$B$4+1),INT((AJ451-1)/(Deciles!$B$4+1))+1,Deciles!$B$5+INT((AJ451-1-Deciles!$B$5*(Deciles!$B$4+1))/Deciles!$B$4)+1)</f>
        <v>6</v>
      </c>
    </row>
    <row r="452" customFormat="false" ht="15" hidden="false" customHeight="false" outlineLevel="0" collapsed="false">
      <c r="A452" s="0" t="n">
        <v>12895</v>
      </c>
      <c r="B452" s="0" t="s">
        <v>139</v>
      </c>
      <c r="C452" s="0" t="n">
        <v>645</v>
      </c>
      <c r="D452" s="0" t="n">
        <v>78.525390625</v>
      </c>
      <c r="E452" s="0" t="n">
        <v>74.7628402709961</v>
      </c>
      <c r="F452" s="0" t="n">
        <v>30</v>
      </c>
      <c r="G452" s="0" t="n">
        <v>3.87400007247925</v>
      </c>
      <c r="H452" s="0" t="n">
        <v>0.857333421707153</v>
      </c>
      <c r="I452" s="0" t="n">
        <v>9</v>
      </c>
      <c r="J452" s="0" t="n">
        <v>12.2950687408447</v>
      </c>
      <c r="K452" s="0" t="n">
        <v>6.13333320617676</v>
      </c>
      <c r="L452" s="0" t="n">
        <v>-3.5</v>
      </c>
      <c r="M452" s="0" t="n">
        <v>3.62166213989258</v>
      </c>
      <c r="N452" s="0" t="n">
        <v>0</v>
      </c>
      <c r="O452" s="0" t="n">
        <v>0</v>
      </c>
      <c r="P452" s="0" t="s">
        <v>144</v>
      </c>
      <c r="Q452" s="0" t="s">
        <v>141</v>
      </c>
      <c r="R452" s="0" t="n">
        <v>1</v>
      </c>
      <c r="S452" s="0" t="s">
        <v>149</v>
      </c>
      <c r="T452" s="0" t="n">
        <v>0</v>
      </c>
      <c r="U452" s="0" t="n">
        <v>218615.19</v>
      </c>
      <c r="V452" s="0" t="n">
        <v>0.113003805279732</v>
      </c>
      <c r="W452" s="0" t="n">
        <v>548.39794921875</v>
      </c>
      <c r="X452" s="0" t="n">
        <v>0.155194208025932</v>
      </c>
      <c r="Y452" s="0" t="n">
        <f aca="false">IF(ISNUMBER(C452),INDEX(Scorecard!$D$5:$D$12,SUMPRODUCT(--(Scorecard!$G$5:$G$11&lt;C452))+1),Scorecard!$D$13)</f>
        <v>-1.88220980528339</v>
      </c>
      <c r="Z452" s="0" t="n">
        <f aca="false">IF(ISNUMBER(D452),INDEX(Scorecard!$D$14:$D$17,SUMPRODUCT(--(Scorecard!$G$14:$G$16&lt;D452))+1),Scorecard!$D$18)</f>
        <v>0.0505355481560174</v>
      </c>
      <c r="AA452" s="0" t="n">
        <f aca="false">IF(ISNUMBER(E452),INDEX(Scorecard!$D$19:$D$26,SUMPRODUCT(--(Scorecard!$G$19:$G$25&lt;E452))+1),Scorecard!$D$27)</f>
        <v>-0.0341578513653732</v>
      </c>
      <c r="AB452" s="0" t="n">
        <f aca="false">IF(ISNUMBER(F452),INDEX(Scorecard!$D$28:$D$35,SUMPRODUCT(--(Scorecard!$G$28:$G$34&lt;F452))+1),Scorecard!$D$36)</f>
        <v>0.126913191054783</v>
      </c>
      <c r="AC452" s="0" t="n">
        <f aca="false">IF(ISNUMBER(H452),INDEX(Scorecard!$D$37:$D$44,SUMPRODUCT(--(Scorecard!$G$37:$G$43&lt;H452))+1),Scorecard!$D$45)</f>
        <v>-0.569454719285959</v>
      </c>
      <c r="AD452" s="0" t="n">
        <f aca="false">IF(ISNUMBER(I452),INDEX(Scorecard!$D$46:$D$52,SUMPRODUCT(--(Scorecard!$G$46:$G$51&lt;I452))+1),Scorecard!$D$53)</f>
        <v>-0.114272400683245</v>
      </c>
      <c r="AE452" s="0" t="n">
        <f aca="false">IF(ISNUMBER(K452),INDEX(Scorecard!$D$54:$D$61,SUMPRODUCT(--(Scorecard!$G$54:$G$60&lt;K452))+1),Scorecard!$D$62)</f>
        <v>0.0151758992857273</v>
      </c>
      <c r="AF452" s="0" t="n">
        <f aca="false">IF(ISNUMBER(L452),INDEX(Scorecard!$D$63:$D$68,SUMPRODUCT(--(Scorecard!$G$63:$G$67&lt;L452))+1),Scorecard!$D$69)</f>
        <v>-0.340582194386522</v>
      </c>
      <c r="AG452" s="0" t="n">
        <f aca="false">Inputs!$B$10+Scorecard!$J$5*Y452+Scorecard!$J$6*Z452+Scorecard!$J$7*AA452+Scorecard!$J$8*AB452+Scorecard!$J$9*AC452+Scorecard!$J$10*AD452+Scorecard!$J$11*AE452+Scorecard!$J$12*AF452</f>
        <v>-2.12363188995401</v>
      </c>
      <c r="AH452" s="0" t="n">
        <f aca="false">MIN(1-Inputs!$B$13,MAX(Inputs!$B$13,1/(1+EXP(-(Inputs!$B$11*AG452+Inputs!$B$12)))))</f>
        <v>0.113003802249341</v>
      </c>
      <c r="AI452" s="0" t="n">
        <f aca="false">Inputs!$B$9-Inputs!$B$8*AG452</f>
        <v>548.397940130712</v>
      </c>
      <c r="AJ452" s="0" t="n">
        <f aca="false">RANK(AH452,$AH$5:$AH$2004,0)+COUNTIF($AH$4:AH451,AH452)</f>
        <v>28</v>
      </c>
      <c r="AK452" s="0" t="n">
        <f aca="false">IF(AJ452&lt;=Deciles!$B$5*(Deciles!$B$4+1),INT((AJ452-1)/(Deciles!$B$4+1))+1,Deciles!$B$5+INT((AJ452-1-Deciles!$B$5*(Deciles!$B$4+1))/Deciles!$B$4)+1)</f>
        <v>1</v>
      </c>
    </row>
    <row r="453" customFormat="false" ht="15" hidden="false" customHeight="false" outlineLevel="0" collapsed="false">
      <c r="A453" s="0" t="n">
        <v>12963</v>
      </c>
      <c r="B453" s="0" t="s">
        <v>152</v>
      </c>
      <c r="C453" s="0" t="n">
        <v>694</v>
      </c>
      <c r="D453" s="0" t="n">
        <v>69.7704925537109</v>
      </c>
      <c r="E453" s="0" t="n">
        <v>62.2726173400879</v>
      </c>
      <c r="F453" s="0" t="n">
        <v>24</v>
      </c>
      <c r="G453" s="0" t="n">
        <v>3.60199999809265</v>
      </c>
      <c r="H453" s="0" t="n">
        <v>-2.83133339881897</v>
      </c>
      <c r="I453" s="0" t="n">
        <v>17</v>
      </c>
      <c r="J453" s="0" t="n">
        <v>12.9039058685303</v>
      </c>
      <c r="K453" s="0" t="n">
        <v>4.80000019073486</v>
      </c>
      <c r="L453" s="0" t="n">
        <v>-0.458333015441895</v>
      </c>
      <c r="M453" s="0" t="n">
        <v>6.28858137130737</v>
      </c>
      <c r="N453" s="0" t="n">
        <v>0</v>
      </c>
      <c r="O453" s="0" t="n">
        <v>0</v>
      </c>
      <c r="P453" s="0" t="s">
        <v>140</v>
      </c>
      <c r="Q453" s="0" t="s">
        <v>141</v>
      </c>
      <c r="R453" s="0" t="n">
        <v>1</v>
      </c>
      <c r="S453" s="0" t="s">
        <v>149</v>
      </c>
      <c r="T453" s="0" t="n">
        <v>0</v>
      </c>
      <c r="U453" s="0" t="n">
        <v>401878.66</v>
      </c>
      <c r="V453" s="0" t="n">
        <v>0.0176082793623209</v>
      </c>
      <c r="W453" s="0" t="n">
        <v>601.476257324219</v>
      </c>
      <c r="X453" s="0" t="n">
        <v>0.0166741888970137</v>
      </c>
      <c r="Y453" s="0" t="n">
        <f aca="false">IF(ISNUMBER(C453),INDEX(Scorecard!$D$5:$D$12,SUMPRODUCT(--(Scorecard!$G$5:$G$11&lt;C453))+1),Scorecard!$D$13)</f>
        <v>-0.869677851527538</v>
      </c>
      <c r="Z453" s="0" t="n">
        <f aca="false">IF(ISNUMBER(D453),INDEX(Scorecard!$D$14:$D$17,SUMPRODUCT(--(Scorecard!$G$14:$G$16&lt;D453))+1),Scorecard!$D$18)</f>
        <v>0.128579646629417</v>
      </c>
      <c r="AA453" s="0" t="n">
        <f aca="false">IF(ISNUMBER(E453),INDEX(Scorecard!$D$19:$D$26,SUMPRODUCT(--(Scorecard!$G$19:$G$25&lt;E453))+1),Scorecard!$D$27)</f>
        <v>0.233621608745691</v>
      </c>
      <c r="AB453" s="0" t="n">
        <f aca="false">IF(ISNUMBER(F453),INDEX(Scorecard!$D$28:$D$35,SUMPRODUCT(--(Scorecard!$G$28:$G$34&lt;F453))+1),Scorecard!$D$36)</f>
        <v>0.349218150643304</v>
      </c>
      <c r="AC453" s="0" t="n">
        <f aca="false">IF(ISNUMBER(H453),INDEX(Scorecard!$D$37:$D$44,SUMPRODUCT(--(Scorecard!$G$37:$G$43&lt;H453))+1),Scorecard!$D$45)</f>
        <v>1.35057635045042</v>
      </c>
      <c r="AD453" s="0" t="n">
        <f aca="false">IF(ISNUMBER(I453),INDEX(Scorecard!$D$46:$D$52,SUMPRODUCT(--(Scorecard!$G$46:$G$51&lt;I453))+1),Scorecard!$D$53)</f>
        <v>-0.114272400683245</v>
      </c>
      <c r="AE453" s="0" t="n">
        <f aca="false">IF(ISNUMBER(K453),INDEX(Scorecard!$D$54:$D$61,SUMPRODUCT(--(Scorecard!$G$54:$G$60&lt;K453))+1),Scorecard!$D$62)</f>
        <v>0.409483001259379</v>
      </c>
      <c r="AF453" s="0" t="n">
        <f aca="false">IF(ISNUMBER(L453),INDEX(Scorecard!$D$63:$D$68,SUMPRODUCT(--(Scorecard!$G$63:$G$67&lt;L453))+1),Scorecard!$D$69)</f>
        <v>0.322484508656054</v>
      </c>
      <c r="AG453" s="0" t="n">
        <f aca="false">Inputs!$B$10+Scorecard!$J$5*Y453+Scorecard!$J$6*Z453+Scorecard!$J$7*AA453+Scorecard!$J$8*AB453+Scorecard!$J$9*AC453+Scorecard!$J$10*AD453+Scorecard!$J$11*AE453+Scorecard!$J$12*AF453</f>
        <v>-3.9631869440816</v>
      </c>
      <c r="AH453" s="0" t="n">
        <f aca="false">MIN(1-Inputs!$B$13,MAX(Inputs!$B$13,1/(1+EXP(-(Inputs!$B$11*AG453+Inputs!$B$12)))))</f>
        <v>0.0176082795811907</v>
      </c>
      <c r="AI453" s="0" t="n">
        <f aca="false">Inputs!$B$9-Inputs!$B$8*AG453</f>
        <v>601.476279211354</v>
      </c>
      <c r="AJ453" s="0" t="n">
        <f aca="false">RANK(AH453,$AH$5:$AH$2004,0)+COUNTIF($AH$4:AH452,AH453)</f>
        <v>511</v>
      </c>
      <c r="AK453" s="0" t="n">
        <f aca="false">IF(AJ453&lt;=Deciles!$B$5*(Deciles!$B$4+1),INT((AJ453-1)/(Deciles!$B$4+1))+1,Deciles!$B$5+INT((AJ453-1-Deciles!$B$5*(Deciles!$B$4+1))/Deciles!$B$4)+1)</f>
        <v>3</v>
      </c>
    </row>
    <row r="454" customFormat="false" ht="15" hidden="false" customHeight="false" outlineLevel="0" collapsed="false">
      <c r="A454" s="0" t="n">
        <v>13075</v>
      </c>
      <c r="B454" s="0" t="s">
        <v>155</v>
      </c>
      <c r="C454" s="0" t="n">
        <v>734</v>
      </c>
      <c r="D454" s="0" t="n">
        <v>66.7020416259766</v>
      </c>
      <c r="E454" s="0" t="n">
        <v>58.4604530334473</v>
      </c>
      <c r="F454" s="0" t="n">
        <v>22</v>
      </c>
      <c r="G454" s="0" t="n">
        <v>4.2020001411438</v>
      </c>
      <c r="H454" s="0" t="n">
        <v>-1.53133296966553</v>
      </c>
      <c r="I454" s="0" t="n">
        <v>34</v>
      </c>
      <c r="J454" s="0" t="n">
        <v>12.1027555465698</v>
      </c>
      <c r="K454" s="0" t="n">
        <v>4.60833311080933</v>
      </c>
      <c r="L454" s="0" t="n">
        <v>-1.125</v>
      </c>
      <c r="M454" s="0" t="n">
        <v>4.48895978927612</v>
      </c>
      <c r="N454" s="0" t="n">
        <v>1</v>
      </c>
      <c r="O454" s="0" t="n">
        <v>0</v>
      </c>
      <c r="P454" s="0" t="s">
        <v>144</v>
      </c>
      <c r="Q454" s="0" t="s">
        <v>141</v>
      </c>
      <c r="R454" s="0" t="n">
        <v>2</v>
      </c>
      <c r="S454" s="0" t="s">
        <v>161</v>
      </c>
      <c r="T454" s="0" t="n">
        <v>0</v>
      </c>
      <c r="U454" s="0" t="n">
        <v>180368.23</v>
      </c>
      <c r="V454" s="0" t="n">
        <v>0.00302206166088581</v>
      </c>
      <c r="W454" s="0" t="n">
        <v>649.573913574219</v>
      </c>
      <c r="X454" s="0" t="n">
        <v>0.00495717581361532</v>
      </c>
      <c r="Y454" s="0" t="n">
        <f aca="false">IF(ISNUMBER(C454),INDEX(Scorecard!$D$5:$D$12,SUMPRODUCT(--(Scorecard!$G$5:$G$11&lt;C454))+1),Scorecard!$D$13)</f>
        <v>0.488358159108655</v>
      </c>
      <c r="Z454" s="0" t="n">
        <f aca="false">IF(ISNUMBER(D454),INDEX(Scorecard!$D$14:$D$17,SUMPRODUCT(--(Scorecard!$G$14:$G$16&lt;D454))+1),Scorecard!$D$18)</f>
        <v>0.128579646629417</v>
      </c>
      <c r="AA454" s="0" t="n">
        <f aca="false">IF(ISNUMBER(E454),INDEX(Scorecard!$D$19:$D$26,SUMPRODUCT(--(Scorecard!$G$19:$G$25&lt;E454))+1),Scorecard!$D$27)</f>
        <v>0.267179331770092</v>
      </c>
      <c r="AB454" s="0" t="n">
        <f aca="false">IF(ISNUMBER(F454),INDEX(Scorecard!$D$28:$D$35,SUMPRODUCT(--(Scorecard!$G$28:$G$34&lt;F454))+1),Scorecard!$D$36)</f>
        <v>0.624829191519909</v>
      </c>
      <c r="AC454" s="0" t="n">
        <f aca="false">IF(ISNUMBER(H454),INDEX(Scorecard!$D$37:$D$44,SUMPRODUCT(--(Scorecard!$G$37:$G$43&lt;H454))+1),Scorecard!$D$45)</f>
        <v>1.35057635045042</v>
      </c>
      <c r="AD454" s="0" t="n">
        <f aca="false">IF(ISNUMBER(I454),INDEX(Scorecard!$D$46:$D$52,SUMPRODUCT(--(Scorecard!$G$46:$G$51&lt;I454))+1),Scorecard!$D$53)</f>
        <v>0.123869379412532</v>
      </c>
      <c r="AE454" s="0" t="n">
        <f aca="false">IF(ISNUMBER(K454),INDEX(Scorecard!$D$54:$D$61,SUMPRODUCT(--(Scorecard!$G$54:$G$60&lt;K454))+1),Scorecard!$D$62)</f>
        <v>0.409483001259379</v>
      </c>
      <c r="AF454" s="0" t="n">
        <f aca="false">IF(ISNUMBER(L454),INDEX(Scorecard!$D$63:$D$68,SUMPRODUCT(--(Scorecard!$G$63:$G$67&lt;L454))+1),Scorecard!$D$69)</f>
        <v>-0.340582194386522</v>
      </c>
      <c r="AG454" s="0" t="n">
        <f aca="false">Inputs!$B$10+Scorecard!$J$5*Y454+Scorecard!$J$6*Z454+Scorecard!$J$7*AA454+Scorecard!$J$8*AB454+Scorecard!$J$9*AC454+Scorecard!$J$10*AD454+Scorecard!$J$11*AE454+Scorecard!$J$12*AF454</f>
        <v>-5.63012374908839</v>
      </c>
      <c r="AH454" s="0" t="n">
        <f aca="false">MIN(1-Inputs!$B$13,MAX(Inputs!$B$13,1/(1+EXP(-(Inputs!$B$11*AG454+Inputs!$B$12)))))</f>
        <v>0.0030220616215813</v>
      </c>
      <c r="AI454" s="0" t="n">
        <f aca="false">Inputs!$B$9-Inputs!$B$8*AG454</f>
        <v>649.573908452526</v>
      </c>
      <c r="AJ454" s="0" t="n">
        <f aca="false">RANK(AH454,$AH$5:$AH$2004,0)+COUNTIF($AH$4:AH453,AH454)</f>
        <v>1534</v>
      </c>
      <c r="AK454" s="0" t="n">
        <f aca="false">IF(AJ454&lt;=Deciles!$B$5*(Deciles!$B$4+1),INT((AJ454-1)/(Deciles!$B$4+1))+1,Deciles!$B$5+INT((AJ454-1-Deciles!$B$5*(Deciles!$B$4+1))/Deciles!$B$4)+1)</f>
        <v>8</v>
      </c>
    </row>
    <row r="455" customFormat="false" ht="15" hidden="false" customHeight="false" outlineLevel="0" collapsed="false">
      <c r="A455" s="0" t="n">
        <v>13102</v>
      </c>
      <c r="B455" s="0" t="s">
        <v>152</v>
      </c>
      <c r="C455" s="0" t="n">
        <v>783</v>
      </c>
      <c r="D455" s="0" t="n">
        <v>76.8493423461914</v>
      </c>
      <c r="E455" s="0" t="n">
        <v>69.631721496582</v>
      </c>
      <c r="F455" s="0" t="n">
        <v>35</v>
      </c>
      <c r="G455" s="0" t="n">
        <v>3.25200009346008</v>
      </c>
      <c r="H455" s="0" t="n">
        <v>-3.18133330345154</v>
      </c>
      <c r="I455" s="0" t="n">
        <v>15</v>
      </c>
      <c r="J455" s="0" t="n">
        <v>12.5415868759155</v>
      </c>
      <c r="K455" s="0" t="n">
        <v>4.19999980926514</v>
      </c>
      <c r="L455" s="0" t="n">
        <v>-0.458333492279053</v>
      </c>
      <c r="M455" s="0" t="n">
        <v>6.02961158752441</v>
      </c>
      <c r="N455" s="0" t="n">
        <v>0</v>
      </c>
      <c r="O455" s="0" t="n">
        <v>0</v>
      </c>
      <c r="P455" s="0" t="s">
        <v>146</v>
      </c>
      <c r="Q455" s="0" t="s">
        <v>153</v>
      </c>
      <c r="R455" s="0" t="n">
        <v>1</v>
      </c>
      <c r="S455" s="0" t="s">
        <v>156</v>
      </c>
      <c r="T455" s="0" t="n">
        <v>0</v>
      </c>
      <c r="U455" s="0" t="n">
        <v>279731.9</v>
      </c>
      <c r="V455" s="0" t="n">
        <v>0.00307752005755901</v>
      </c>
      <c r="W455" s="0" t="n">
        <v>649.080261230469</v>
      </c>
      <c r="X455" s="0" t="n">
        <v>0.00349106965586543</v>
      </c>
      <c r="Y455" s="0" t="n">
        <f aca="false">IF(ISNUMBER(C455),INDEX(Scorecard!$D$5:$D$12,SUMPRODUCT(--(Scorecard!$G$5:$G$11&lt;C455))+1),Scorecard!$D$13)</f>
        <v>1.23750384304241</v>
      </c>
      <c r="Z455" s="0" t="n">
        <f aca="false">IF(ISNUMBER(D455),INDEX(Scorecard!$D$14:$D$17,SUMPRODUCT(--(Scorecard!$G$14:$G$16&lt;D455))+1),Scorecard!$D$18)</f>
        <v>0.0505355481560174</v>
      </c>
      <c r="AA455" s="0" t="n">
        <f aca="false">IF(ISNUMBER(E455),INDEX(Scorecard!$D$19:$D$26,SUMPRODUCT(--(Scorecard!$G$19:$G$25&lt;E455))+1),Scorecard!$D$27)</f>
        <v>0.0530843085177338</v>
      </c>
      <c r="AB455" s="0" t="n">
        <f aca="false">IF(ISNUMBER(F455),INDEX(Scorecard!$D$28:$D$35,SUMPRODUCT(--(Scorecard!$G$28:$G$34&lt;F455))+1),Scorecard!$D$36)</f>
        <v>-0.0008456427959252</v>
      </c>
      <c r="AC455" s="0" t="n">
        <f aca="false">IF(ISNUMBER(H455),INDEX(Scorecard!$D$37:$D$44,SUMPRODUCT(--(Scorecard!$G$37:$G$43&lt;H455))+1),Scorecard!$D$45)</f>
        <v>1.35057635045042</v>
      </c>
      <c r="AD455" s="0" t="n">
        <f aca="false">IF(ISNUMBER(I455),INDEX(Scorecard!$D$46:$D$52,SUMPRODUCT(--(Scorecard!$G$46:$G$51&lt;I455))+1),Scorecard!$D$53)</f>
        <v>-0.114272400683245</v>
      </c>
      <c r="AE455" s="0" t="n">
        <f aca="false">IF(ISNUMBER(K455),INDEX(Scorecard!$D$54:$D$61,SUMPRODUCT(--(Scorecard!$G$54:$G$60&lt;K455))+1),Scorecard!$D$62)</f>
        <v>0.489050497890326</v>
      </c>
      <c r="AF455" s="0" t="n">
        <f aca="false">IF(ISNUMBER(L455),INDEX(Scorecard!$D$63:$D$68,SUMPRODUCT(--(Scorecard!$G$63:$G$67&lt;L455))+1),Scorecard!$D$69)</f>
        <v>0.322484508656054</v>
      </c>
      <c r="AG455" s="0" t="n">
        <f aca="false">Inputs!$B$10+Scorecard!$J$5*Y455+Scorecard!$J$6*Z455+Scorecard!$J$7*AA455+Scorecard!$J$8*AB455+Scorecard!$J$9*AC455+Scorecard!$J$10*AD455+Scorecard!$J$11*AE455+Scorecard!$J$12*AF455</f>
        <v>-5.61301468902105</v>
      </c>
      <c r="AH455" s="0" t="n">
        <f aca="false">MIN(1-Inputs!$B$13,MAX(Inputs!$B$13,1/(1+EXP(-(Inputs!$B$11*AG455+Inputs!$B$12)))))</f>
        <v>0.00307752000509834</v>
      </c>
      <c r="AI455" s="0" t="n">
        <f aca="false">Inputs!$B$9-Inputs!$B$8*AG455</f>
        <v>649.080245330257</v>
      </c>
      <c r="AJ455" s="0" t="n">
        <f aca="false">RANK(AH455,$AH$5:$AH$2004,0)+COUNTIF($AH$4:AH454,AH455)</f>
        <v>1528</v>
      </c>
      <c r="AK455" s="0" t="n">
        <f aca="false">IF(AJ455&lt;=Deciles!$B$5*(Deciles!$B$4+1),INT((AJ455-1)/(Deciles!$B$4+1))+1,Deciles!$B$5+INT((AJ455-1-Deciles!$B$5*(Deciles!$B$4+1))/Deciles!$B$4)+1)</f>
        <v>8</v>
      </c>
    </row>
    <row r="456" customFormat="false" ht="15" hidden="false" customHeight="false" outlineLevel="0" collapsed="false">
      <c r="A456" s="0" t="n">
        <v>13112</v>
      </c>
      <c r="B456" s="0" t="s">
        <v>143</v>
      </c>
      <c r="C456" s="0" t="n">
        <v>747</v>
      </c>
      <c r="D456" s="0" t="n">
        <v>80</v>
      </c>
      <c r="E456" s="0" t="n">
        <v>53.2764320373535</v>
      </c>
      <c r="F456" s="0" t="n">
        <v>38</v>
      </c>
      <c r="G456" s="0" t="n">
        <v>3.94300007820129</v>
      </c>
      <c r="H456" s="0" t="n">
        <v>0.709666728973389</v>
      </c>
      <c r="I456" s="0" t="n">
        <v>77</v>
      </c>
      <c r="J456" s="0" t="n">
        <v>11.7220830917358</v>
      </c>
      <c r="K456" s="0" t="n">
        <v>8.53333377838135</v>
      </c>
      <c r="L456" s="0" t="n">
        <v>5.07179546356201</v>
      </c>
      <c r="M456" s="0" t="n">
        <v>1.95005702972412</v>
      </c>
      <c r="N456" s="0" t="n">
        <v>0</v>
      </c>
      <c r="O456" s="0" t="n">
        <v>0</v>
      </c>
      <c r="P456" s="0" t="s">
        <v>144</v>
      </c>
      <c r="Q456" s="0" t="s">
        <v>141</v>
      </c>
      <c r="R456" s="0" t="n">
        <v>1</v>
      </c>
      <c r="S456" s="0" t="s">
        <v>147</v>
      </c>
      <c r="T456" s="0" t="n">
        <v>0</v>
      </c>
      <c r="U456" s="0" t="n">
        <v>123263.96</v>
      </c>
      <c r="V456" s="0" t="n">
        <v>0.0133212385699153</v>
      </c>
      <c r="W456" s="0" t="n">
        <v>609.145324707031</v>
      </c>
      <c r="X456" s="0" t="n">
        <v>0.00744181172922254</v>
      </c>
      <c r="Y456" s="0" t="n">
        <f aca="false">IF(ISNUMBER(C456),INDEX(Scorecard!$D$5:$D$12,SUMPRODUCT(--(Scorecard!$G$5:$G$11&lt;C456))+1),Scorecard!$D$13)</f>
        <v>0.488358159108655</v>
      </c>
      <c r="Z456" s="0" t="n">
        <f aca="false">IF(ISNUMBER(D456),INDEX(Scorecard!$D$14:$D$17,SUMPRODUCT(--(Scorecard!$G$14:$G$16&lt;D456))+1),Scorecard!$D$18)</f>
        <v>0.0505355481560174</v>
      </c>
      <c r="AA456" s="0" t="n">
        <f aca="false">IF(ISNUMBER(E456),INDEX(Scorecard!$D$19:$D$26,SUMPRODUCT(--(Scorecard!$G$19:$G$25&lt;E456))+1),Scorecard!$D$27)</f>
        <v>0.57899015159425</v>
      </c>
      <c r="AB456" s="0" t="n">
        <f aca="false">IF(ISNUMBER(F456),INDEX(Scorecard!$D$28:$D$35,SUMPRODUCT(--(Scorecard!$G$28:$G$34&lt;F456))+1),Scorecard!$D$36)</f>
        <v>-0.132616866359722</v>
      </c>
      <c r="AC456" s="0" t="n">
        <f aca="false">IF(ISNUMBER(H456),INDEX(Scorecard!$D$37:$D$44,SUMPRODUCT(--(Scorecard!$G$37:$G$43&lt;H456))+1),Scorecard!$D$45)</f>
        <v>-0.569454719285959</v>
      </c>
      <c r="AD456" s="0" t="n">
        <f aca="false">IF(ISNUMBER(I456),INDEX(Scorecard!$D$46:$D$52,SUMPRODUCT(--(Scorecard!$G$46:$G$51&lt;I456))+1),Scorecard!$D$53)</f>
        <v>0.818882373006414</v>
      </c>
      <c r="AE456" s="0" t="n">
        <f aca="false">IF(ISNUMBER(K456),INDEX(Scorecard!$D$54:$D$61,SUMPRODUCT(--(Scorecard!$G$54:$G$60&lt;K456))+1),Scorecard!$D$62)</f>
        <v>-0.541917179454542</v>
      </c>
      <c r="AF456" s="0" t="n">
        <f aca="false">IF(ISNUMBER(L456),INDEX(Scorecard!$D$63:$D$68,SUMPRODUCT(--(Scorecard!$G$63:$G$67&lt;L456))+1),Scorecard!$D$69)</f>
        <v>0.322484508656054</v>
      </c>
      <c r="AG456" s="0" t="n">
        <f aca="false">Inputs!$B$10+Scorecard!$J$5*Y456+Scorecard!$J$6*Z456+Scorecard!$J$7*AA456+Scorecard!$J$8*AB456+Scorecard!$J$9*AC456+Scorecard!$J$10*AD456+Scorecard!$J$11*AE456+Scorecard!$J$12*AF456</f>
        <v>-4.22897483125991</v>
      </c>
      <c r="AH456" s="0" t="n">
        <f aca="false">MIN(1-Inputs!$B$13,MAX(Inputs!$B$13,1/(1+EXP(-(Inputs!$B$11*AG456+Inputs!$B$12)))))</f>
        <v>0.0133212382838336</v>
      </c>
      <c r="AI456" s="0" t="n">
        <f aca="false">Inputs!$B$9-Inputs!$B$8*AG456</f>
        <v>609.145296546564</v>
      </c>
      <c r="AJ456" s="0" t="n">
        <f aca="false">RANK(AH456,$AH$5:$AH$2004,0)+COUNTIF($AH$4:AH455,AH456)</f>
        <v>657</v>
      </c>
      <c r="AK456" s="0" t="n">
        <f aca="false">IF(AJ456&lt;=Deciles!$B$5*(Deciles!$B$4+1),INT((AJ456-1)/(Deciles!$B$4+1))+1,Deciles!$B$5+INT((AJ456-1-Deciles!$B$5*(Deciles!$B$4+1))/Deciles!$B$4)+1)</f>
        <v>4</v>
      </c>
    </row>
    <row r="457" customFormat="false" ht="15" hidden="false" customHeight="false" outlineLevel="0" collapsed="false">
      <c r="A457" s="0" t="n">
        <v>13125</v>
      </c>
      <c r="B457" s="0" t="s">
        <v>145</v>
      </c>
      <c r="C457" s="0" t="n">
        <v>826</v>
      </c>
      <c r="D457" s="0" t="n">
        <v>92.7071075439453</v>
      </c>
      <c r="E457" s="0" t="n">
        <v>90.1179733276367</v>
      </c>
      <c r="F457" s="0" t="n">
        <v>16</v>
      </c>
      <c r="G457" s="0" t="n">
        <v>2.76500010490418</v>
      </c>
      <c r="H457" s="0" t="n">
        <v>-0.75166654586792</v>
      </c>
      <c r="I457" s="0" t="n">
        <v>5</v>
      </c>
      <c r="J457" s="0" t="n">
        <v>12.4672737121582</v>
      </c>
      <c r="K457" s="0" t="n">
        <v>4.15833330154419</v>
      </c>
      <c r="L457" s="0" t="n">
        <v>-1.875</v>
      </c>
      <c r="M457" s="0" t="n">
        <v>4.74416494369507</v>
      </c>
      <c r="N457" s="0" t="n">
        <v>0</v>
      </c>
      <c r="O457" s="0" t="n">
        <v>0</v>
      </c>
      <c r="P457" s="0" t="s">
        <v>140</v>
      </c>
      <c r="Q457" s="0" t="s">
        <v>141</v>
      </c>
      <c r="R457" s="0" t="n">
        <v>1</v>
      </c>
      <c r="S457" s="0" t="s">
        <v>147</v>
      </c>
      <c r="T457" s="0" t="n">
        <v>0</v>
      </c>
      <c r="U457" s="0" t="n">
        <v>259697.84</v>
      </c>
      <c r="V457" s="0" t="n">
        <v>0.00108490709681064</v>
      </c>
      <c r="W457" s="0" t="n">
        <v>677.352233886719</v>
      </c>
      <c r="X457" s="0" t="n">
        <v>0.000885030021890998</v>
      </c>
      <c r="Y457" s="0" t="n">
        <f aca="false">IF(ISNUMBER(C457),INDEX(Scorecard!$D$5:$D$12,SUMPRODUCT(--(Scorecard!$G$5:$G$11&lt;C457))+1),Scorecard!$D$13)</f>
        <v>2.19112706886128</v>
      </c>
      <c r="Z457" s="0" t="n">
        <f aca="false">IF(ISNUMBER(D457),INDEX(Scorecard!$D$14:$D$17,SUMPRODUCT(--(Scorecard!$G$14:$G$16&lt;D457))+1),Scorecard!$D$18)</f>
        <v>-0.361970872710667</v>
      </c>
      <c r="AA457" s="0" t="n">
        <f aca="false">IF(ISNUMBER(E457),INDEX(Scorecard!$D$19:$D$26,SUMPRODUCT(--(Scorecard!$G$19:$G$25&lt;E457))+1),Scorecard!$D$27)</f>
        <v>-0.820992370602782</v>
      </c>
      <c r="AB457" s="0" t="n">
        <f aca="false">IF(ISNUMBER(F457),INDEX(Scorecard!$D$28:$D$35,SUMPRODUCT(--(Scorecard!$G$28:$G$34&lt;F457))+1),Scorecard!$D$36)</f>
        <v>0.624829191519909</v>
      </c>
      <c r="AC457" s="0" t="n">
        <f aca="false">IF(ISNUMBER(H457),INDEX(Scorecard!$D$37:$D$44,SUMPRODUCT(--(Scorecard!$G$37:$G$43&lt;H457))+1),Scorecard!$D$45)</f>
        <v>1.35057635045042</v>
      </c>
      <c r="AD457" s="0" t="n">
        <f aca="false">IF(ISNUMBER(I457),INDEX(Scorecard!$D$46:$D$52,SUMPRODUCT(--(Scorecard!$G$46:$G$51&lt;I457))+1),Scorecard!$D$53)</f>
        <v>-0.161534840507194</v>
      </c>
      <c r="AE457" s="0" t="n">
        <f aca="false">IF(ISNUMBER(K457),INDEX(Scorecard!$D$54:$D$61,SUMPRODUCT(--(Scorecard!$G$54:$G$60&lt;K457))+1),Scorecard!$D$62)</f>
        <v>0.489050497890326</v>
      </c>
      <c r="AF457" s="0" t="n">
        <f aca="false">IF(ISNUMBER(L457),INDEX(Scorecard!$D$63:$D$68,SUMPRODUCT(--(Scorecard!$G$63:$G$67&lt;L457))+1),Scorecard!$D$69)</f>
        <v>-0.340582194386522</v>
      </c>
      <c r="AG457" s="0" t="n">
        <f aca="false">Inputs!$B$10+Scorecard!$J$5*Y457+Scorecard!$J$6*Z457+Scorecard!$J$7*AA457+Scorecard!$J$8*AB457+Scorecard!$J$9*AC457+Scorecard!$J$10*AD457+Scorecard!$J$11*AE457+Scorecard!$J$12*AF457</f>
        <v>-6.59284656731381</v>
      </c>
      <c r="AH457" s="0" t="n">
        <f aca="false">MIN(1-Inputs!$B$13,MAX(Inputs!$B$13,1/(1+EXP(-(Inputs!$B$11*AG457+Inputs!$B$12)))))</f>
        <v>0.00108490710648991</v>
      </c>
      <c r="AI457" s="0" t="n">
        <f aca="false">Inputs!$B$9-Inputs!$B$8*AG457</f>
        <v>677.352217164615</v>
      </c>
      <c r="AJ457" s="0" t="n">
        <f aca="false">RANK(AH457,$AH$5:$AH$2004,0)+COUNTIF($AH$4:AH456,AH457)</f>
        <v>1882</v>
      </c>
      <c r="AK457" s="0" t="n">
        <f aca="false">IF(AJ457&lt;=Deciles!$B$5*(Deciles!$B$4+1),INT((AJ457-1)/(Deciles!$B$4+1))+1,Deciles!$B$5+INT((AJ457-1-Deciles!$B$5*(Deciles!$B$4+1))/Deciles!$B$4)+1)</f>
        <v>10</v>
      </c>
    </row>
    <row r="458" customFormat="false" ht="15" hidden="false" customHeight="false" outlineLevel="0" collapsed="false">
      <c r="A458" s="0" t="n">
        <v>13158</v>
      </c>
      <c r="B458" s="0" t="s">
        <v>150</v>
      </c>
      <c r="C458" s="0" t="n">
        <v>702</v>
      </c>
      <c r="D458" s="0" t="n">
        <v>84.8632888793945</v>
      </c>
      <c r="E458" s="0" t="n">
        <v>43.2926979064941</v>
      </c>
      <c r="F458" s="0" t="n">
        <v>39</v>
      </c>
      <c r="G458" s="0" t="n">
        <v>3.96600008010864</v>
      </c>
      <c r="H458" s="0" t="n">
        <v>-2.66733312606812</v>
      </c>
      <c r="I458" s="0" t="n">
        <v>105</v>
      </c>
      <c r="J458" s="0" t="n">
        <v>12.2529048919678</v>
      </c>
      <c r="K458" s="0" t="n">
        <v>4.80000019073486</v>
      </c>
      <c r="L458" s="0" t="n">
        <v>-0.208333015441895</v>
      </c>
      <c r="M458" s="0" t="n">
        <v>6.28858661651611</v>
      </c>
      <c r="N458" s="0" t="n">
        <v>0</v>
      </c>
      <c r="O458" s="0" t="n">
        <v>0</v>
      </c>
      <c r="P458" s="0" t="s">
        <v>146</v>
      </c>
      <c r="Q458" s="0" t="s">
        <v>141</v>
      </c>
      <c r="R458" s="0" t="n">
        <v>1</v>
      </c>
      <c r="S458" s="0" t="s">
        <v>149</v>
      </c>
      <c r="T458" s="0" t="n">
        <v>0</v>
      </c>
      <c r="U458" s="0" t="n">
        <v>209589.2</v>
      </c>
      <c r="V458" s="0" t="n">
        <v>0.0229368936270475</v>
      </c>
      <c r="W458" s="0" t="n">
        <v>594.173889160156</v>
      </c>
      <c r="X458" s="0" t="n">
        <v>0.00932939909398556</v>
      </c>
      <c r="Y458" s="0" t="n">
        <f aca="false">IF(ISNUMBER(C458),INDEX(Scorecard!$D$5:$D$12,SUMPRODUCT(--(Scorecard!$G$5:$G$11&lt;C458))+1),Scorecard!$D$13)</f>
        <v>-0.869677851527538</v>
      </c>
      <c r="Z458" s="0" t="n">
        <f aca="false">IF(ISNUMBER(D458),INDEX(Scorecard!$D$14:$D$17,SUMPRODUCT(--(Scorecard!$G$14:$G$16&lt;D458))+1),Scorecard!$D$18)</f>
        <v>0.0505355481560174</v>
      </c>
      <c r="AA458" s="0" t="n">
        <f aca="false">IF(ISNUMBER(E458),INDEX(Scorecard!$D$19:$D$26,SUMPRODUCT(--(Scorecard!$G$19:$G$25&lt;E458))+1),Scorecard!$D$27)</f>
        <v>0.57899015159425</v>
      </c>
      <c r="AB458" s="0" t="n">
        <f aca="false">IF(ISNUMBER(F458),INDEX(Scorecard!$D$28:$D$35,SUMPRODUCT(--(Scorecard!$G$28:$G$34&lt;F458))+1),Scorecard!$D$36)</f>
        <v>-0.132616866359722</v>
      </c>
      <c r="AC458" s="0" t="n">
        <f aca="false">IF(ISNUMBER(H458),INDEX(Scorecard!$D$37:$D$44,SUMPRODUCT(--(Scorecard!$G$37:$G$43&lt;H458))+1),Scorecard!$D$45)</f>
        <v>1.35057635045042</v>
      </c>
      <c r="AD458" s="0" t="n">
        <f aca="false">IF(ISNUMBER(I458),INDEX(Scorecard!$D$46:$D$52,SUMPRODUCT(--(Scorecard!$G$46:$G$51&lt;I458))+1),Scorecard!$D$53)</f>
        <v>0.818882373006414</v>
      </c>
      <c r="AE458" s="0" t="n">
        <f aca="false">IF(ISNUMBER(K458),INDEX(Scorecard!$D$54:$D$61,SUMPRODUCT(--(Scorecard!$G$54:$G$60&lt;K458))+1),Scorecard!$D$62)</f>
        <v>0.409483001259379</v>
      </c>
      <c r="AF458" s="0" t="n">
        <f aca="false">IF(ISNUMBER(L458),INDEX(Scorecard!$D$63:$D$68,SUMPRODUCT(--(Scorecard!$G$63:$G$67&lt;L458))+1),Scorecard!$D$69)</f>
        <v>0.322484508656054</v>
      </c>
      <c r="AG458" s="0" t="n">
        <f aca="false">Inputs!$B$10+Scorecard!$J$5*Y458+Scorecard!$J$6*Z458+Scorecard!$J$7*AA458+Scorecard!$J$8*AB458+Scorecard!$J$9*AC458+Scorecard!$J$10*AD458+Scorecard!$J$11*AE458+Scorecard!$J$12*AF458</f>
        <v>-3.71010640483001</v>
      </c>
      <c r="AH458" s="0" t="n">
        <f aca="false">MIN(1-Inputs!$B$13,MAX(Inputs!$B$13,1/(1+EXP(-(Inputs!$B$11*AG458+Inputs!$B$12)))))</f>
        <v>0.0229368928824543</v>
      </c>
      <c r="AI458" s="0" t="n">
        <f aca="false">Inputs!$B$9-Inputs!$B$8*AG458</f>
        <v>594.173918432878</v>
      </c>
      <c r="AJ458" s="0" t="n">
        <f aca="false">RANK(AH458,$AH$5:$AH$2004,0)+COUNTIF($AH$4:AH457,AH458)</f>
        <v>415</v>
      </c>
      <c r="AK458" s="0" t="n">
        <f aca="false">IF(AJ458&lt;=Deciles!$B$5*(Deciles!$B$4+1),INT((AJ458-1)/(Deciles!$B$4+1))+1,Deciles!$B$5+INT((AJ458-1-Deciles!$B$5*(Deciles!$B$4+1))/Deciles!$B$4)+1)</f>
        <v>3</v>
      </c>
    </row>
    <row r="459" customFormat="false" ht="15" hidden="false" customHeight="false" outlineLevel="0" collapsed="false">
      <c r="A459" s="0" t="n">
        <v>13212</v>
      </c>
      <c r="B459" s="0" t="s">
        <v>145</v>
      </c>
      <c r="C459" s="0" t="n">
        <v>736</v>
      </c>
      <c r="D459" s="0" t="n">
        <v>80</v>
      </c>
      <c r="E459" s="0" t="n">
        <v>65.358757019043</v>
      </c>
      <c r="F459" s="0" t="n">
        <v>27</v>
      </c>
      <c r="G459" s="0" t="n">
        <v>4.43800020217896</v>
      </c>
      <c r="H459" s="0" t="n">
        <v>0.92133355140686</v>
      </c>
      <c r="I459" s="0" t="n">
        <v>41</v>
      </c>
      <c r="J459" s="0" t="n">
        <v>12.344087600708</v>
      </c>
      <c r="K459" s="0" t="n">
        <v>4.65833330154419</v>
      </c>
      <c r="L459" s="0" t="n">
        <v>-1.875</v>
      </c>
      <c r="M459" s="0" t="n">
        <v>6.02960777282715</v>
      </c>
      <c r="N459" s="0" t="n">
        <v>0</v>
      </c>
      <c r="O459" s="0" t="n">
        <v>0</v>
      </c>
      <c r="P459" s="0" t="s">
        <v>144</v>
      </c>
      <c r="Q459" s="0" t="s">
        <v>141</v>
      </c>
      <c r="R459" s="0" t="n">
        <v>2</v>
      </c>
      <c r="S459" s="0" t="s">
        <v>156</v>
      </c>
      <c r="T459" s="0" t="n">
        <v>0</v>
      </c>
      <c r="U459" s="0" t="n">
        <v>229598.44</v>
      </c>
      <c r="V459" s="0" t="n">
        <v>0.00536502758041024</v>
      </c>
      <c r="W459" s="0" t="n">
        <v>633.976379394531</v>
      </c>
      <c r="X459" s="0" t="n">
        <v>0.00547392247244716</v>
      </c>
      <c r="Y459" s="0" t="n">
        <f aca="false">IF(ISNUMBER(C459),INDEX(Scorecard!$D$5:$D$12,SUMPRODUCT(--(Scorecard!$G$5:$G$11&lt;C459))+1),Scorecard!$D$13)</f>
        <v>0.488358159108655</v>
      </c>
      <c r="Z459" s="0" t="n">
        <f aca="false">IF(ISNUMBER(D459),INDEX(Scorecard!$D$14:$D$17,SUMPRODUCT(--(Scorecard!$G$14:$G$16&lt;D459))+1),Scorecard!$D$18)</f>
        <v>0.0505355481560174</v>
      </c>
      <c r="AA459" s="0" t="n">
        <f aca="false">IF(ISNUMBER(E459),INDEX(Scorecard!$D$19:$D$26,SUMPRODUCT(--(Scorecard!$G$19:$G$25&lt;E459))+1),Scorecard!$D$27)</f>
        <v>0.233621608745691</v>
      </c>
      <c r="AB459" s="0" t="n">
        <f aca="false">IF(ISNUMBER(F459),INDEX(Scorecard!$D$28:$D$35,SUMPRODUCT(--(Scorecard!$G$28:$G$34&lt;F459))+1),Scorecard!$D$36)</f>
        <v>0.165097008946478</v>
      </c>
      <c r="AC459" s="0" t="n">
        <f aca="false">IF(ISNUMBER(H459),INDEX(Scorecard!$D$37:$D$44,SUMPRODUCT(--(Scorecard!$G$37:$G$43&lt;H459))+1),Scorecard!$D$45)</f>
        <v>-0.975503570149195</v>
      </c>
      <c r="AD459" s="0" t="n">
        <f aca="false">IF(ISNUMBER(I459),INDEX(Scorecard!$D$46:$D$52,SUMPRODUCT(--(Scorecard!$G$46:$G$51&lt;I459))+1),Scorecard!$D$53)</f>
        <v>0.569875412099532</v>
      </c>
      <c r="AE459" s="0" t="n">
        <f aca="false">IF(ISNUMBER(K459),INDEX(Scorecard!$D$54:$D$61,SUMPRODUCT(--(Scorecard!$G$54:$G$60&lt;K459))+1),Scorecard!$D$62)</f>
        <v>0.409483001259379</v>
      </c>
      <c r="AF459" s="0" t="n">
        <f aca="false">IF(ISNUMBER(L459),INDEX(Scorecard!$D$63:$D$68,SUMPRODUCT(--(Scorecard!$G$63:$G$67&lt;L459))+1),Scorecard!$D$69)</f>
        <v>-0.340582194386522</v>
      </c>
      <c r="AG459" s="0" t="n">
        <f aca="false">Inputs!$B$10+Scorecard!$J$5*Y459+Scorecard!$J$6*Z459+Scorecard!$J$7*AA459+Scorecard!$J$8*AB459+Scorecard!$J$9*AC459+Scorecard!$J$10*AD459+Scorecard!$J$11*AE459+Scorecard!$J$12*AF459</f>
        <v>-5.0895555296729</v>
      </c>
      <c r="AH459" s="0" t="n">
        <f aca="false">MIN(1-Inputs!$B$13,MAX(Inputs!$B$13,1/(1+EXP(-(Inputs!$B$11*AG459+Inputs!$B$12)))))</f>
        <v>0.00536502743937543</v>
      </c>
      <c r="AI459" s="0" t="n">
        <f aca="false">Inputs!$B$9-Inputs!$B$8*AG459</f>
        <v>633.976406664268</v>
      </c>
      <c r="AJ459" s="0" t="n">
        <f aca="false">RANK(AH459,$AH$5:$AH$2004,0)+COUNTIF($AH$4:AH458,AH459)</f>
        <v>1207</v>
      </c>
      <c r="AK459" s="0" t="n">
        <f aca="false">IF(AJ459&lt;=Deciles!$B$5*(Deciles!$B$4+1),INT((AJ459-1)/(Deciles!$B$4+1))+1,Deciles!$B$5+INT((AJ459-1-Deciles!$B$5*(Deciles!$B$4+1))/Deciles!$B$4)+1)</f>
        <v>7</v>
      </c>
    </row>
    <row r="460" customFormat="false" ht="15" hidden="false" customHeight="false" outlineLevel="0" collapsed="false">
      <c r="A460" s="0" t="n">
        <v>13256</v>
      </c>
      <c r="B460" s="0" t="s">
        <v>152</v>
      </c>
      <c r="C460" s="0" t="n">
        <v>813</v>
      </c>
      <c r="D460" s="0" t="n">
        <v>80</v>
      </c>
      <c r="E460" s="0" t="n">
        <v>41.6091423034668</v>
      </c>
      <c r="F460" s="0" t="n">
        <v>47</v>
      </c>
      <c r="G460" s="0" t="n">
        <v>3.23699998855591</v>
      </c>
      <c r="H460" s="0" t="n">
        <v>-3.19633340835571</v>
      </c>
      <c r="I460" s="0" t="n">
        <v>102</v>
      </c>
      <c r="J460" s="0" t="n">
        <v>12.4618339538574</v>
      </c>
      <c r="K460" s="0" t="n">
        <v>4.19999980926514</v>
      </c>
      <c r="L460" s="0" t="n">
        <v>-0.458333492279053</v>
      </c>
      <c r="M460" s="0" t="n">
        <v>6.02961158752441</v>
      </c>
      <c r="N460" s="0" t="n">
        <v>0</v>
      </c>
      <c r="O460" s="0" t="n">
        <v>0</v>
      </c>
      <c r="P460" s="0" t="s">
        <v>144</v>
      </c>
      <c r="Q460" s="0" t="s">
        <v>141</v>
      </c>
      <c r="R460" s="0" t="n">
        <v>2</v>
      </c>
      <c r="S460" s="0" t="s">
        <v>156</v>
      </c>
      <c r="T460" s="0" t="n">
        <v>0</v>
      </c>
      <c r="U460" s="0" t="n">
        <v>258288.92</v>
      </c>
      <c r="V460" s="0" t="n">
        <v>0.00117331976071</v>
      </c>
      <c r="W460" s="0" t="n">
        <v>675.229553222656</v>
      </c>
      <c r="X460" s="0" t="n">
        <v>0.000981158460490406</v>
      </c>
      <c r="Y460" s="0" t="n">
        <f aca="false">IF(ISNUMBER(C460),INDEX(Scorecard!$D$5:$D$12,SUMPRODUCT(--(Scorecard!$G$5:$G$11&lt;C460))+1),Scorecard!$D$13)</f>
        <v>2.19112706886128</v>
      </c>
      <c r="Z460" s="0" t="n">
        <f aca="false">IF(ISNUMBER(D460),INDEX(Scorecard!$D$14:$D$17,SUMPRODUCT(--(Scorecard!$G$14:$G$16&lt;D460))+1),Scorecard!$D$18)</f>
        <v>0.0505355481560174</v>
      </c>
      <c r="AA460" s="0" t="n">
        <f aca="false">IF(ISNUMBER(E460),INDEX(Scorecard!$D$19:$D$26,SUMPRODUCT(--(Scorecard!$G$19:$G$25&lt;E460))+1),Scorecard!$D$27)</f>
        <v>0.57899015159425</v>
      </c>
      <c r="AB460" s="0" t="n">
        <f aca="false">IF(ISNUMBER(F460),INDEX(Scorecard!$D$28:$D$35,SUMPRODUCT(--(Scorecard!$G$28:$G$34&lt;F460))+1),Scorecard!$D$36)</f>
        <v>-0.400689107298307</v>
      </c>
      <c r="AC460" s="0" t="n">
        <f aca="false">IF(ISNUMBER(H460),INDEX(Scorecard!$D$37:$D$44,SUMPRODUCT(--(Scorecard!$G$37:$G$43&lt;H460))+1),Scorecard!$D$45)</f>
        <v>1.35057635045042</v>
      </c>
      <c r="AD460" s="0" t="n">
        <f aca="false">IF(ISNUMBER(I460),INDEX(Scorecard!$D$46:$D$52,SUMPRODUCT(--(Scorecard!$G$46:$G$51&lt;I460))+1),Scorecard!$D$53)</f>
        <v>0.818882373006414</v>
      </c>
      <c r="AE460" s="0" t="n">
        <f aca="false">IF(ISNUMBER(K460),INDEX(Scorecard!$D$54:$D$61,SUMPRODUCT(--(Scorecard!$G$54:$G$60&lt;K460))+1),Scorecard!$D$62)</f>
        <v>0.489050497890326</v>
      </c>
      <c r="AF460" s="0" t="n">
        <f aca="false">IF(ISNUMBER(L460),INDEX(Scorecard!$D$63:$D$68,SUMPRODUCT(--(Scorecard!$G$63:$G$67&lt;L460))+1),Scorecard!$D$69)</f>
        <v>0.322484508656054</v>
      </c>
      <c r="AG460" s="0" t="n">
        <f aca="false">Inputs!$B$10+Scorecard!$J$5*Y460+Scorecard!$J$6*Z460+Scorecard!$J$7*AA460+Scorecard!$J$8*AB460+Scorecard!$J$9*AC460+Scorecard!$J$10*AD460+Scorecard!$J$11*AE460+Scorecard!$J$12*AF460</f>
        <v>-6.51928009766431</v>
      </c>
      <c r="AH460" s="0" t="n">
        <f aca="false">MIN(1-Inputs!$B$13,MAX(Inputs!$B$13,1/(1+EXP(-(Inputs!$B$11*AG460+Inputs!$B$12)))))</f>
        <v>0.00117331977891584</v>
      </c>
      <c r="AI460" s="0" t="n">
        <f aca="false">Inputs!$B$9-Inputs!$B$8*AG460</f>
        <v>675.229537545834</v>
      </c>
      <c r="AJ460" s="0" t="n">
        <f aca="false">RANK(AH460,$AH$5:$AH$2004,0)+COUNTIF($AH$4:AH459,AH460)</f>
        <v>1867</v>
      </c>
      <c r="AK460" s="0" t="n">
        <f aca="false">IF(AJ460&lt;=Deciles!$B$5*(Deciles!$B$4+1),INT((AJ460-1)/(Deciles!$B$4+1))+1,Deciles!$B$5+INT((AJ460-1-Deciles!$B$5*(Deciles!$B$4+1))/Deciles!$B$4)+1)</f>
        <v>10</v>
      </c>
    </row>
    <row r="461" customFormat="false" ht="15" hidden="false" customHeight="false" outlineLevel="0" collapsed="false">
      <c r="A461" s="0" t="n">
        <v>13260</v>
      </c>
      <c r="B461" s="0" t="s">
        <v>155</v>
      </c>
      <c r="C461" s="0" t="n">
        <v>715</v>
      </c>
      <c r="D461" s="0" t="n">
        <v>80</v>
      </c>
      <c r="E461" s="0" t="n">
        <v>72.7020111083984</v>
      </c>
      <c r="F461" s="0" t="n">
        <v>50</v>
      </c>
      <c r="G461" s="0" t="n">
        <v>3.63199996948242</v>
      </c>
      <c r="H461" s="0" t="n">
        <v>-2.1013331413269</v>
      </c>
      <c r="I461" s="0" t="n">
        <v>21</v>
      </c>
      <c r="J461" s="0" t="n">
        <v>12.3963985443115</v>
      </c>
      <c r="K461" s="0" t="n">
        <v>4.70833349227905</v>
      </c>
      <c r="L461" s="0" t="n">
        <v>-1.125</v>
      </c>
      <c r="M461" s="0" t="n">
        <v>3.98038673400879</v>
      </c>
      <c r="N461" s="0" t="n">
        <v>1</v>
      </c>
      <c r="O461" s="0" t="n">
        <v>0</v>
      </c>
      <c r="P461" s="0" t="s">
        <v>140</v>
      </c>
      <c r="Q461" s="0" t="s">
        <v>141</v>
      </c>
      <c r="R461" s="0" t="n">
        <v>1</v>
      </c>
      <c r="S461" s="0" t="s">
        <v>162</v>
      </c>
      <c r="T461" s="0" t="n">
        <v>0</v>
      </c>
      <c r="U461" s="0" t="n">
        <v>241928.86</v>
      </c>
      <c r="V461" s="0" t="n">
        <v>0.0219616070389748</v>
      </c>
      <c r="W461" s="0" t="n">
        <v>595.376892089844</v>
      </c>
      <c r="X461" s="0" t="n">
        <v>0.0364501439034939</v>
      </c>
      <c r="Y461" s="0" t="n">
        <f aca="false">IF(ISNUMBER(C461),INDEX(Scorecard!$D$5:$D$12,SUMPRODUCT(--(Scorecard!$G$5:$G$11&lt;C461))+1),Scorecard!$D$13)</f>
        <v>-0.0290424113398221</v>
      </c>
      <c r="Z461" s="0" t="n">
        <f aca="false">IF(ISNUMBER(D461),INDEX(Scorecard!$D$14:$D$17,SUMPRODUCT(--(Scorecard!$G$14:$G$16&lt;D461))+1),Scorecard!$D$18)</f>
        <v>0.0505355481560174</v>
      </c>
      <c r="AA461" s="0" t="n">
        <f aca="false">IF(ISNUMBER(E461),INDEX(Scorecard!$D$19:$D$26,SUMPRODUCT(--(Scorecard!$G$19:$G$25&lt;E461))+1),Scorecard!$D$27)</f>
        <v>-0.0341578513653732</v>
      </c>
      <c r="AB461" s="0" t="n">
        <f aca="false">IF(ISNUMBER(F461),INDEX(Scorecard!$D$28:$D$35,SUMPRODUCT(--(Scorecard!$G$28:$G$34&lt;F461))+1),Scorecard!$D$36)</f>
        <v>-0.400689107298307</v>
      </c>
      <c r="AC461" s="0" t="n">
        <f aca="false">IF(ISNUMBER(H461),INDEX(Scorecard!$D$37:$D$44,SUMPRODUCT(--(Scorecard!$G$37:$G$43&lt;H461))+1),Scorecard!$D$45)</f>
        <v>1.35057635045042</v>
      </c>
      <c r="AD461" s="0" t="n">
        <f aca="false">IF(ISNUMBER(I461),INDEX(Scorecard!$D$46:$D$52,SUMPRODUCT(--(Scorecard!$G$46:$G$51&lt;I461))+1),Scorecard!$D$53)</f>
        <v>-0.108777051091409</v>
      </c>
      <c r="AE461" s="0" t="n">
        <f aca="false">IF(ISNUMBER(K461),INDEX(Scorecard!$D$54:$D$61,SUMPRODUCT(--(Scorecard!$G$54:$G$60&lt;K461))+1),Scorecard!$D$62)</f>
        <v>0.409483001259379</v>
      </c>
      <c r="AF461" s="0" t="n">
        <f aca="false">IF(ISNUMBER(L461),INDEX(Scorecard!$D$63:$D$68,SUMPRODUCT(--(Scorecard!$G$63:$G$67&lt;L461))+1),Scorecard!$D$69)</f>
        <v>-0.340582194386522</v>
      </c>
      <c r="AG461" s="0" t="n">
        <f aca="false">Inputs!$B$10+Scorecard!$J$5*Y461+Scorecard!$J$6*Z461+Scorecard!$J$7*AA461+Scorecard!$J$8*AB461+Scorecard!$J$9*AC461+Scorecard!$J$10*AD461+Scorecard!$J$11*AE461+Scorecard!$J$12*AF461</f>
        <v>-3.75179795510815</v>
      </c>
      <c r="AH461" s="0" t="n">
        <f aca="false">MIN(1-Inputs!$B$13,MAX(Inputs!$B$13,1/(1+EXP(-(Inputs!$B$11*AG461+Inputs!$B$12)))))</f>
        <v>0.0219616071459129</v>
      </c>
      <c r="AI461" s="0" t="n">
        <f aca="false">Inputs!$B$9-Inputs!$B$8*AG461</f>
        <v>595.376882289543</v>
      </c>
      <c r="AJ461" s="0" t="n">
        <f aca="false">RANK(AH461,$AH$5:$AH$2004,0)+COUNTIF($AH$4:AH460,AH461)</f>
        <v>427</v>
      </c>
      <c r="AK461" s="0" t="n">
        <f aca="false">IF(AJ461&lt;=Deciles!$B$5*(Deciles!$B$4+1),INT((AJ461-1)/(Deciles!$B$4+1))+1,Deciles!$B$5+INT((AJ461-1-Deciles!$B$5*(Deciles!$B$4+1))/Deciles!$B$4)+1)</f>
        <v>3</v>
      </c>
    </row>
    <row r="462" customFormat="false" ht="15" hidden="false" customHeight="false" outlineLevel="0" collapsed="false">
      <c r="A462" s="0" t="n">
        <v>13262</v>
      </c>
      <c r="B462" s="0" t="s">
        <v>157</v>
      </c>
      <c r="C462" s="0" t="n">
        <v>728</v>
      </c>
      <c r="D462" s="0" t="n">
        <v>80</v>
      </c>
      <c r="E462" s="0" t="n">
        <v>63.6644096374512</v>
      </c>
      <c r="F462" s="0" t="n">
        <v>39</v>
      </c>
      <c r="G462" s="0" t="n">
        <v>4.50899982452393</v>
      </c>
      <c r="H462" s="0" t="n">
        <v>0.625666379928589</v>
      </c>
      <c r="I462" s="0" t="n">
        <v>32</v>
      </c>
      <c r="J462" s="0" t="n">
        <v>11.6625471115112</v>
      </c>
      <c r="K462" s="0" t="n">
        <v>4.8230767250061</v>
      </c>
      <c r="L462" s="0" t="n">
        <v>-0.276923179626465</v>
      </c>
      <c r="M462" s="0" t="n">
        <v>6.69991636276245</v>
      </c>
      <c r="N462" s="0" t="n">
        <v>0</v>
      </c>
      <c r="O462" s="0" t="n">
        <v>0</v>
      </c>
      <c r="P462" s="0" t="s">
        <v>146</v>
      </c>
      <c r="Q462" s="0" t="s">
        <v>141</v>
      </c>
      <c r="R462" s="0" t="n">
        <v>1</v>
      </c>
      <c r="S462" s="0" t="s">
        <v>154</v>
      </c>
      <c r="T462" s="0" t="n">
        <v>0</v>
      </c>
      <c r="U462" s="0" t="n">
        <v>116139.43</v>
      </c>
      <c r="V462" s="0" t="n">
        <v>0.0160633306950331</v>
      </c>
      <c r="W462" s="0" t="n">
        <v>604.004089355469</v>
      </c>
      <c r="X462" s="0" t="n">
        <v>0.0116014191880822</v>
      </c>
      <c r="Y462" s="0" t="n">
        <f aca="false">IF(ISNUMBER(C462),INDEX(Scorecard!$D$5:$D$12,SUMPRODUCT(--(Scorecard!$G$5:$G$11&lt;C462))+1),Scorecard!$D$13)</f>
        <v>-0.0290424113398221</v>
      </c>
      <c r="Z462" s="0" t="n">
        <f aca="false">IF(ISNUMBER(D462),INDEX(Scorecard!$D$14:$D$17,SUMPRODUCT(--(Scorecard!$G$14:$G$16&lt;D462))+1),Scorecard!$D$18)</f>
        <v>0.0505355481560174</v>
      </c>
      <c r="AA462" s="0" t="n">
        <f aca="false">IF(ISNUMBER(E462),INDEX(Scorecard!$D$19:$D$26,SUMPRODUCT(--(Scorecard!$G$19:$G$25&lt;E462))+1),Scorecard!$D$27)</f>
        <v>0.233621608745691</v>
      </c>
      <c r="AB462" s="0" t="n">
        <f aca="false">IF(ISNUMBER(F462),INDEX(Scorecard!$D$28:$D$35,SUMPRODUCT(--(Scorecard!$G$28:$G$34&lt;F462))+1),Scorecard!$D$36)</f>
        <v>-0.132616866359722</v>
      </c>
      <c r="AC462" s="0" t="n">
        <f aca="false">IF(ISNUMBER(H462),INDEX(Scorecard!$D$37:$D$44,SUMPRODUCT(--(Scorecard!$G$37:$G$43&lt;H462))+1),Scorecard!$D$45)</f>
        <v>-0.569454719285959</v>
      </c>
      <c r="AD462" s="0" t="n">
        <f aca="false">IF(ISNUMBER(I462),INDEX(Scorecard!$D$46:$D$52,SUMPRODUCT(--(Scorecard!$G$46:$G$51&lt;I462))+1),Scorecard!$D$53)</f>
        <v>0.123869379412532</v>
      </c>
      <c r="AE462" s="0" t="n">
        <f aca="false">IF(ISNUMBER(K462),INDEX(Scorecard!$D$54:$D$61,SUMPRODUCT(--(Scorecard!$G$54:$G$60&lt;K462))+1),Scorecard!$D$62)</f>
        <v>0.214429354789033</v>
      </c>
      <c r="AF462" s="0" t="n">
        <f aca="false">IF(ISNUMBER(L462),INDEX(Scorecard!$D$63:$D$68,SUMPRODUCT(--(Scorecard!$G$63:$G$67&lt;L462))+1),Scorecard!$D$69)</f>
        <v>0.322484508656054</v>
      </c>
      <c r="AG462" s="0" t="n">
        <f aca="false">Inputs!$B$10+Scorecard!$J$5*Y462+Scorecard!$J$6*Z462+Scorecard!$J$7*AA462+Scorecard!$J$8*AB462+Scorecard!$J$9*AC462+Scorecard!$J$10*AD462+Scorecard!$J$11*AE462+Scorecard!$J$12*AF462</f>
        <v>-4.05079515419417</v>
      </c>
      <c r="AH462" s="0" t="n">
        <f aca="false">MIN(1-Inputs!$B$13,MAX(Inputs!$B$13,1/(1+EXP(-(Inputs!$B$11*AG462+Inputs!$B$12)))))</f>
        <v>0.0160633300402003</v>
      </c>
      <c r="AI462" s="0" t="n">
        <f aca="false">Inputs!$B$9-Inputs!$B$8*AG462</f>
        <v>604.004117816765</v>
      </c>
      <c r="AJ462" s="0" t="n">
        <f aca="false">RANK(AH462,$AH$5:$AH$2004,0)+COUNTIF($AH$4:AH461,AH462)</f>
        <v>565</v>
      </c>
      <c r="AK462" s="0" t="n">
        <f aca="false">IF(AJ462&lt;=Deciles!$B$5*(Deciles!$B$4+1),INT((AJ462-1)/(Deciles!$B$4+1))+1,Deciles!$B$5+INT((AJ462-1-Deciles!$B$5*(Deciles!$B$4+1))/Deciles!$B$4)+1)</f>
        <v>3</v>
      </c>
    </row>
    <row r="463" customFormat="false" ht="15" hidden="false" customHeight="false" outlineLevel="0" collapsed="false">
      <c r="A463" s="0" t="n">
        <v>13359</v>
      </c>
      <c r="B463" s="0" t="s">
        <v>145</v>
      </c>
      <c r="C463" s="0" t="n">
        <v>682</v>
      </c>
      <c r="D463" s="0" t="n">
        <v>80</v>
      </c>
      <c r="E463" s="0" t="n">
        <v>77.4239044189453</v>
      </c>
      <c r="F463" s="0" t="n">
        <v>40</v>
      </c>
      <c r="G463" s="0" t="n">
        <v>3.50099992752075</v>
      </c>
      <c r="H463" s="0" t="n">
        <v>-0.0156667232513428</v>
      </c>
      <c r="I463" s="0" t="n">
        <v>6</v>
      </c>
      <c r="J463" s="0" t="n">
        <v>12.0387744903565</v>
      </c>
      <c r="K463" s="0" t="n">
        <v>4.15833330154419</v>
      </c>
      <c r="L463" s="0" t="n">
        <v>-1.875</v>
      </c>
      <c r="M463" s="0" t="n">
        <v>4.74416494369507</v>
      </c>
      <c r="N463" s="0" t="n">
        <v>0</v>
      </c>
      <c r="O463" s="0" t="n">
        <v>0</v>
      </c>
      <c r="P463" s="0" t="s">
        <v>144</v>
      </c>
      <c r="Q463" s="0" t="s">
        <v>141</v>
      </c>
      <c r="R463" s="0" t="n">
        <v>2</v>
      </c>
      <c r="S463" s="0" t="s">
        <v>147</v>
      </c>
      <c r="T463" s="0" t="n">
        <v>0</v>
      </c>
      <c r="U463" s="0" t="n">
        <v>169189.53</v>
      </c>
      <c r="V463" s="0" t="n">
        <v>0.0372142344713211</v>
      </c>
      <c r="W463" s="0" t="n">
        <v>580.677978515625</v>
      </c>
      <c r="X463" s="0" t="n">
        <v>0.0281561724841595</v>
      </c>
      <c r="Y463" s="0" t="n">
        <f aca="false">IF(ISNUMBER(C463),INDEX(Scorecard!$D$5:$D$12,SUMPRODUCT(--(Scorecard!$G$5:$G$11&lt;C463))+1),Scorecard!$D$13)</f>
        <v>-0.869677851527538</v>
      </c>
      <c r="Z463" s="0" t="n">
        <f aca="false">IF(ISNUMBER(D463),INDEX(Scorecard!$D$14:$D$17,SUMPRODUCT(--(Scorecard!$G$14:$G$16&lt;D463))+1),Scorecard!$D$18)</f>
        <v>0.0505355481560174</v>
      </c>
      <c r="AA463" s="0" t="n">
        <f aca="false">IF(ISNUMBER(E463),INDEX(Scorecard!$D$19:$D$26,SUMPRODUCT(--(Scorecard!$G$19:$G$25&lt;E463))+1),Scorecard!$D$27)</f>
        <v>-0.0341578513653732</v>
      </c>
      <c r="AB463" s="0" t="n">
        <f aca="false">IF(ISNUMBER(F463),INDEX(Scorecard!$D$28:$D$35,SUMPRODUCT(--(Scorecard!$G$28:$G$34&lt;F463))+1),Scorecard!$D$36)</f>
        <v>-0.132616866359722</v>
      </c>
      <c r="AC463" s="0" t="n">
        <f aca="false">IF(ISNUMBER(H463),INDEX(Scorecard!$D$37:$D$44,SUMPRODUCT(--(Scorecard!$G$37:$G$43&lt;H463))+1),Scorecard!$D$45)</f>
        <v>0.330501541082344</v>
      </c>
      <c r="AD463" s="0" t="n">
        <f aca="false">IF(ISNUMBER(I463),INDEX(Scorecard!$D$46:$D$52,SUMPRODUCT(--(Scorecard!$G$46:$G$51&lt;I463))+1),Scorecard!$D$53)</f>
        <v>-0.161534840507194</v>
      </c>
      <c r="AE463" s="0" t="n">
        <f aca="false">IF(ISNUMBER(K463),INDEX(Scorecard!$D$54:$D$61,SUMPRODUCT(--(Scorecard!$G$54:$G$60&lt;K463))+1),Scorecard!$D$62)</f>
        <v>0.489050497890326</v>
      </c>
      <c r="AF463" s="0" t="n">
        <f aca="false">IF(ISNUMBER(L463),INDEX(Scorecard!$D$63:$D$68,SUMPRODUCT(--(Scorecard!$G$63:$G$67&lt;L463))+1),Scorecard!$D$69)</f>
        <v>-0.340582194386522</v>
      </c>
      <c r="AG463" s="0" t="n">
        <f aca="false">Inputs!$B$10+Scorecard!$J$5*Y463+Scorecard!$J$6*Z463+Scorecard!$J$7*AA463+Scorecard!$J$8*AB463+Scorecard!$J$9*AC463+Scorecard!$J$10*AD463+Scorecard!$J$11*AE463+Scorecard!$J$12*AF463</f>
        <v>-3.2423719179401</v>
      </c>
      <c r="AH463" s="0" t="n">
        <f aca="false">MIN(1-Inputs!$B$13,MAX(Inputs!$B$13,1/(1+EXP(-(Inputs!$B$11*AG463+Inputs!$B$12)))))</f>
        <v>0.0372142333137618</v>
      </c>
      <c r="AI463" s="0" t="n">
        <f aca="false">Inputs!$B$9-Inputs!$B$8*AG463</f>
        <v>580.677953939102</v>
      </c>
      <c r="AJ463" s="0" t="n">
        <f aca="false">RANK(AH463,$AH$5:$AH$2004,0)+COUNTIF($AH$4:AH462,AH463)</f>
        <v>231</v>
      </c>
      <c r="AK463" s="0" t="n">
        <f aca="false">IF(AJ463&lt;=Deciles!$B$5*(Deciles!$B$4+1),INT((AJ463-1)/(Deciles!$B$4+1))+1,Deciles!$B$5+INT((AJ463-1-Deciles!$B$5*(Deciles!$B$4+1))/Deciles!$B$4)+1)</f>
        <v>2</v>
      </c>
    </row>
    <row r="464" customFormat="false" ht="15" hidden="false" customHeight="false" outlineLevel="0" collapsed="false">
      <c r="A464" s="0" t="n">
        <v>13378</v>
      </c>
      <c r="B464" s="0" t="s">
        <v>143</v>
      </c>
      <c r="C464" s="0" t="n">
        <v>746</v>
      </c>
      <c r="D464" s="0" t="n">
        <v>80</v>
      </c>
      <c r="E464" s="0" t="n">
        <v>63.881233215332</v>
      </c>
      <c r="F464" s="0" t="n">
        <v>36</v>
      </c>
      <c r="G464" s="0" t="n">
        <v>3.89000010490418</v>
      </c>
      <c r="H464" s="0" t="n">
        <v>0.65666675567627</v>
      </c>
      <c r="I464" s="0" t="n">
        <v>38</v>
      </c>
      <c r="J464" s="0" t="n">
        <v>12.0647230148315</v>
      </c>
      <c r="K464" s="0" t="n">
        <v>9.23333358764648</v>
      </c>
      <c r="L464" s="0" t="n">
        <v>5.07179498672485</v>
      </c>
      <c r="M464" s="0" t="n">
        <v>2.67803835868835</v>
      </c>
      <c r="N464" s="0" t="n">
        <v>0</v>
      </c>
      <c r="O464" s="0" t="n">
        <v>0</v>
      </c>
      <c r="P464" s="0" t="s">
        <v>144</v>
      </c>
      <c r="Q464" s="0" t="s">
        <v>141</v>
      </c>
      <c r="R464" s="0" t="n">
        <v>1</v>
      </c>
      <c r="S464" s="0" t="s">
        <v>151</v>
      </c>
      <c r="T464" s="0" t="n">
        <v>0</v>
      </c>
      <c r="U464" s="0" t="n">
        <v>173637.22</v>
      </c>
      <c r="V464" s="0" t="n">
        <v>0.0138603504747152</v>
      </c>
      <c r="W464" s="0" t="n">
        <v>608.056823730469</v>
      </c>
      <c r="X464" s="0" t="n">
        <v>0.0089046536013484</v>
      </c>
      <c r="Y464" s="0" t="n">
        <f aca="false">IF(ISNUMBER(C464),INDEX(Scorecard!$D$5:$D$12,SUMPRODUCT(--(Scorecard!$G$5:$G$11&lt;C464))+1),Scorecard!$D$13)</f>
        <v>0.488358159108655</v>
      </c>
      <c r="Z464" s="0" t="n">
        <f aca="false">IF(ISNUMBER(D464),INDEX(Scorecard!$D$14:$D$17,SUMPRODUCT(--(Scorecard!$G$14:$G$16&lt;D464))+1),Scorecard!$D$18)</f>
        <v>0.0505355481560174</v>
      </c>
      <c r="AA464" s="0" t="n">
        <f aca="false">IF(ISNUMBER(E464),INDEX(Scorecard!$D$19:$D$26,SUMPRODUCT(--(Scorecard!$G$19:$G$25&lt;E464))+1),Scorecard!$D$27)</f>
        <v>0.233621608745691</v>
      </c>
      <c r="AB464" s="0" t="n">
        <f aca="false">IF(ISNUMBER(F464),INDEX(Scorecard!$D$28:$D$35,SUMPRODUCT(--(Scorecard!$G$28:$G$34&lt;F464))+1),Scorecard!$D$36)</f>
        <v>-0.0008456427959252</v>
      </c>
      <c r="AC464" s="0" t="n">
        <f aca="false">IF(ISNUMBER(H464),INDEX(Scorecard!$D$37:$D$44,SUMPRODUCT(--(Scorecard!$G$37:$G$43&lt;H464))+1),Scorecard!$D$45)</f>
        <v>-0.569454719285959</v>
      </c>
      <c r="AD464" s="0" t="n">
        <f aca="false">IF(ISNUMBER(I464),INDEX(Scorecard!$D$46:$D$52,SUMPRODUCT(--(Scorecard!$G$46:$G$51&lt;I464))+1),Scorecard!$D$53)</f>
        <v>0.569875412099532</v>
      </c>
      <c r="AE464" s="0" t="n">
        <f aca="false">IF(ISNUMBER(K464),INDEX(Scorecard!$D$54:$D$61,SUMPRODUCT(--(Scorecard!$G$54:$G$60&lt;K464))+1),Scorecard!$D$62)</f>
        <v>-0.541917179454542</v>
      </c>
      <c r="AF464" s="0" t="n">
        <f aca="false">IF(ISNUMBER(L464),INDEX(Scorecard!$D$63:$D$68,SUMPRODUCT(--(Scorecard!$G$63:$G$67&lt;L464))+1),Scorecard!$D$69)</f>
        <v>0.322484508656054</v>
      </c>
      <c r="AG464" s="0" t="n">
        <f aca="false">Inputs!$B$10+Scorecard!$J$5*Y464+Scorecard!$J$6*Z464+Scorecard!$J$7*AA464+Scorecard!$J$8*AB464+Scorecard!$J$9*AC464+Scorecard!$J$10*AD464+Scorecard!$J$11*AE464+Scorecard!$J$12*AF464</f>
        <v>-4.19125031335687</v>
      </c>
      <c r="AH464" s="0" t="n">
        <f aca="false">MIN(1-Inputs!$B$13,MAX(Inputs!$B$13,1/(1+EXP(-(Inputs!$B$11*AG464+Inputs!$B$12)))))</f>
        <v>0.0138603502060179</v>
      </c>
      <c r="AI464" s="0" t="n">
        <f aca="false">Inputs!$B$9-Inputs!$B$8*AG464</f>
        <v>608.056797048591</v>
      </c>
      <c r="AJ464" s="0" t="n">
        <f aca="false">RANK(AH464,$AH$5:$AH$2004,0)+COUNTIF($AH$4:AH463,AH464)</f>
        <v>633</v>
      </c>
      <c r="AK464" s="0" t="n">
        <f aca="false">IF(AJ464&lt;=Deciles!$B$5*(Deciles!$B$4+1),INT((AJ464-1)/(Deciles!$B$4+1))+1,Deciles!$B$5+INT((AJ464-1-Deciles!$B$5*(Deciles!$B$4+1))/Deciles!$B$4)+1)</f>
        <v>4</v>
      </c>
    </row>
    <row r="465" customFormat="false" ht="15" hidden="false" customHeight="false" outlineLevel="0" collapsed="false">
      <c r="A465" s="0" t="n">
        <v>13392</v>
      </c>
      <c r="B465" s="0" t="s">
        <v>145</v>
      </c>
      <c r="C465" s="0" t="n">
        <v>671</v>
      </c>
      <c r="D465" s="0" t="n">
        <v>80</v>
      </c>
      <c r="E465" s="0" t="n">
        <v>79.6202926635742</v>
      </c>
      <c r="F465" s="0" t="n">
        <v>38</v>
      </c>
      <c r="G465" s="0" t="n">
        <v>3.75900006294251</v>
      </c>
      <c r="H465" s="0" t="n">
        <v>0.24233341217041</v>
      </c>
      <c r="I465" s="0" t="n">
        <v>1</v>
      </c>
      <c r="J465" s="0" t="n">
        <v>12.4388647079468</v>
      </c>
      <c r="K465" s="0" t="n">
        <v>4.95833349227905</v>
      </c>
      <c r="L465" s="0" t="n">
        <v>-1.875</v>
      </c>
      <c r="M465" s="0" t="n">
        <v>3.98038840293884</v>
      </c>
      <c r="N465" s="0" t="n">
        <v>0</v>
      </c>
      <c r="O465" s="0" t="n">
        <v>0</v>
      </c>
      <c r="P465" s="0" t="s">
        <v>146</v>
      </c>
      <c r="Q465" s="0" t="s">
        <v>141</v>
      </c>
      <c r="R465" s="0" t="n">
        <v>2</v>
      </c>
      <c r="S465" s="0" t="s">
        <v>162</v>
      </c>
      <c r="T465" s="0" t="n">
        <v>0</v>
      </c>
      <c r="U465" s="0" t="n">
        <v>252423.84</v>
      </c>
      <c r="V465" s="0" t="n">
        <v>0.126958623528481</v>
      </c>
      <c r="W465" s="0" t="n">
        <v>544.817443847656</v>
      </c>
      <c r="X465" s="0" t="n">
        <v>0.0535102300345898</v>
      </c>
      <c r="Y465" s="0" t="n">
        <f aca="false">IF(ISNUMBER(C465),INDEX(Scorecard!$D$5:$D$12,SUMPRODUCT(--(Scorecard!$G$5:$G$11&lt;C465))+1),Scorecard!$D$13)</f>
        <v>-1.88220980528339</v>
      </c>
      <c r="Z465" s="0" t="n">
        <f aca="false">IF(ISNUMBER(D465),INDEX(Scorecard!$D$14:$D$17,SUMPRODUCT(--(Scorecard!$G$14:$G$16&lt;D465))+1),Scorecard!$D$18)</f>
        <v>0.0505355481560174</v>
      </c>
      <c r="AA465" s="0" t="n">
        <f aca="false">IF(ISNUMBER(E465),INDEX(Scorecard!$D$19:$D$26,SUMPRODUCT(--(Scorecard!$G$19:$G$25&lt;E465))+1),Scorecard!$D$27)</f>
        <v>-0.0341578513653732</v>
      </c>
      <c r="AB465" s="0" t="n">
        <f aca="false">IF(ISNUMBER(F465),INDEX(Scorecard!$D$28:$D$35,SUMPRODUCT(--(Scorecard!$G$28:$G$34&lt;F465))+1),Scorecard!$D$36)</f>
        <v>-0.132616866359722</v>
      </c>
      <c r="AC465" s="0" t="n">
        <f aca="false">IF(ISNUMBER(H465),INDEX(Scorecard!$D$37:$D$44,SUMPRODUCT(--(Scorecard!$G$37:$G$43&lt;H465))+1),Scorecard!$D$45)</f>
        <v>-0.0679520129233634</v>
      </c>
      <c r="AD465" s="0" t="n">
        <f aca="false">IF(ISNUMBER(I465),INDEX(Scorecard!$D$46:$D$52,SUMPRODUCT(--(Scorecard!$G$46:$G$51&lt;I465))+1),Scorecard!$D$53)</f>
        <v>-0.161534840507194</v>
      </c>
      <c r="AE465" s="0" t="n">
        <f aca="false">IF(ISNUMBER(K465),INDEX(Scorecard!$D$54:$D$61,SUMPRODUCT(--(Scorecard!$G$54:$G$60&lt;K465))+1),Scorecard!$D$62)</f>
        <v>0.214429354789033</v>
      </c>
      <c r="AF465" s="0" t="n">
        <f aca="false">IF(ISNUMBER(L465),INDEX(Scorecard!$D$63:$D$68,SUMPRODUCT(--(Scorecard!$G$63:$G$67&lt;L465))+1),Scorecard!$D$69)</f>
        <v>-0.340582194386522</v>
      </c>
      <c r="AG465" s="0" t="n">
        <f aca="false">Inputs!$B$10+Scorecard!$J$5*Y465+Scorecard!$J$6*Z465+Scorecard!$J$7*AA465+Scorecard!$J$8*AB465+Scorecard!$J$9*AC465+Scorecard!$J$10*AD465+Scorecard!$J$11*AE465+Scorecard!$J$12*AF465</f>
        <v>-1.999540391726</v>
      </c>
      <c r="AH465" s="0" t="n">
        <f aca="false">MIN(1-Inputs!$B$13,MAX(Inputs!$B$13,1/(1+EXP(-(Inputs!$B$11*AG465+Inputs!$B$12)))))</f>
        <v>0.126958617228061</v>
      </c>
      <c r="AI465" s="0" t="n">
        <f aca="false">Inputs!$B$9-Inputs!$B$8*AG465</f>
        <v>544.817416348511</v>
      </c>
      <c r="AJ465" s="0" t="n">
        <f aca="false">RANK(AH465,$AH$5:$AH$2004,0)+COUNTIF($AH$4:AH464,AH465)</f>
        <v>23</v>
      </c>
      <c r="AK465" s="0" t="n">
        <f aca="false">IF(AJ465&lt;=Deciles!$B$5*(Deciles!$B$4+1),INT((AJ465-1)/(Deciles!$B$4+1))+1,Deciles!$B$5+INT((AJ465-1-Deciles!$B$5*(Deciles!$B$4+1))/Deciles!$B$4)+1)</f>
        <v>1</v>
      </c>
    </row>
    <row r="466" customFormat="false" ht="15" hidden="false" customHeight="false" outlineLevel="0" collapsed="false">
      <c r="A466" s="0" t="n">
        <v>13441</v>
      </c>
      <c r="B466" s="0" t="s">
        <v>139</v>
      </c>
      <c r="C466" s="0" t="n">
        <v>777</v>
      </c>
      <c r="D466" s="0" t="n">
        <v>80.1250686645508</v>
      </c>
      <c r="E466" s="0" t="n">
        <v>74.1346969604492</v>
      </c>
      <c r="F466" s="0" t="n">
        <v>28</v>
      </c>
      <c r="G466" s="0" t="n">
        <v>3.96199989318848</v>
      </c>
      <c r="H466" s="0" t="n">
        <v>0.945333242416382</v>
      </c>
      <c r="I466" s="0" t="n">
        <v>23</v>
      </c>
      <c r="J466" s="0" t="n">
        <v>11.834774017334</v>
      </c>
      <c r="K466" s="0" t="n">
        <v>5.03333330154419</v>
      </c>
      <c r="L466" s="0" t="n">
        <v>-3.50000047683716</v>
      </c>
      <c r="M466" s="0" t="n">
        <v>2.74066424369812</v>
      </c>
      <c r="N466" s="0" t="n">
        <v>0</v>
      </c>
      <c r="O466" s="0" t="n">
        <v>0</v>
      </c>
      <c r="P466" s="0" t="s">
        <v>144</v>
      </c>
      <c r="Q466" s="0" t="s">
        <v>141</v>
      </c>
      <c r="R466" s="0" t="n">
        <v>1</v>
      </c>
      <c r="S466" s="0" t="s">
        <v>147</v>
      </c>
      <c r="T466" s="0" t="n">
        <v>0</v>
      </c>
      <c r="U466" s="0" t="n">
        <v>137967.62</v>
      </c>
      <c r="V466" s="0" t="n">
        <v>0.00371369766071439</v>
      </c>
      <c r="W466" s="0" t="n">
        <v>643.977478027344</v>
      </c>
      <c r="X466" s="0" t="n">
        <v>0.00372762093320489</v>
      </c>
      <c r="Y466" s="0" t="n">
        <f aca="false">IF(ISNUMBER(C466),INDEX(Scorecard!$D$5:$D$12,SUMPRODUCT(--(Scorecard!$G$5:$G$11&lt;C466))+1),Scorecard!$D$13)</f>
        <v>1.23750384304241</v>
      </c>
      <c r="Z466" s="0" t="n">
        <f aca="false">IF(ISNUMBER(D466),INDEX(Scorecard!$D$14:$D$17,SUMPRODUCT(--(Scorecard!$G$14:$G$16&lt;D466))+1),Scorecard!$D$18)</f>
        <v>0.0505355481560174</v>
      </c>
      <c r="AA466" s="0" t="n">
        <f aca="false">IF(ISNUMBER(E466),INDEX(Scorecard!$D$19:$D$26,SUMPRODUCT(--(Scorecard!$G$19:$G$25&lt;E466))+1),Scorecard!$D$27)</f>
        <v>-0.0341578513653732</v>
      </c>
      <c r="AB466" s="0" t="n">
        <f aca="false">IF(ISNUMBER(F466),INDEX(Scorecard!$D$28:$D$35,SUMPRODUCT(--(Scorecard!$G$28:$G$34&lt;F466))+1),Scorecard!$D$36)</f>
        <v>0.165097008946478</v>
      </c>
      <c r="AC466" s="0" t="n">
        <f aca="false">IF(ISNUMBER(H466),INDEX(Scorecard!$D$37:$D$44,SUMPRODUCT(--(Scorecard!$G$37:$G$43&lt;H466))+1),Scorecard!$D$45)</f>
        <v>-0.975503570149195</v>
      </c>
      <c r="AD466" s="0" t="n">
        <f aca="false">IF(ISNUMBER(I466),INDEX(Scorecard!$D$46:$D$52,SUMPRODUCT(--(Scorecard!$G$46:$G$51&lt;I466))+1),Scorecard!$D$53)</f>
        <v>-0.048559051279741</v>
      </c>
      <c r="AE466" s="0" t="n">
        <f aca="false">IF(ISNUMBER(K466),INDEX(Scorecard!$D$54:$D$61,SUMPRODUCT(--(Scorecard!$G$54:$G$60&lt;K466))+1),Scorecard!$D$62)</f>
        <v>0.214429354789033</v>
      </c>
      <c r="AF466" s="0" t="n">
        <f aca="false">IF(ISNUMBER(L466),INDEX(Scorecard!$D$63:$D$68,SUMPRODUCT(--(Scorecard!$G$63:$G$67&lt;L466))+1),Scorecard!$D$69)</f>
        <v>-0.340582194386522</v>
      </c>
      <c r="AG466" s="0" t="n">
        <f aca="false">Inputs!$B$10+Scorecard!$J$5*Y466+Scorecard!$J$6*Z466+Scorecard!$J$7*AA466+Scorecard!$J$8*AB466+Scorecard!$J$9*AC466+Scorecard!$J$10*AD466+Scorecard!$J$11*AE466+Scorecard!$J$12*AF466</f>
        <v>-5.43616703055322</v>
      </c>
      <c r="AH466" s="0" t="n">
        <f aca="false">MIN(1-Inputs!$B$13,MAX(Inputs!$B$13,1/(1+EXP(-(Inputs!$B$11*AG466+Inputs!$B$12)))))</f>
        <v>0.00371369755357241</v>
      </c>
      <c r="AI466" s="0" t="n">
        <f aca="false">Inputs!$B$9-Inputs!$B$8*AG466</f>
        <v>643.97750053297</v>
      </c>
      <c r="AJ466" s="0" t="n">
        <f aca="false">RANK(AH466,$AH$5:$AH$2004,0)+COUNTIF($AH$4:AH465,AH466)</f>
        <v>1416</v>
      </c>
      <c r="AK466" s="0" t="n">
        <f aca="false">IF(AJ466&lt;=Deciles!$B$5*(Deciles!$B$4+1),INT((AJ466-1)/(Deciles!$B$4+1))+1,Deciles!$B$5+INT((AJ466-1-Deciles!$B$5*(Deciles!$B$4+1))/Deciles!$B$4)+1)</f>
        <v>8</v>
      </c>
    </row>
    <row r="467" customFormat="false" ht="15" hidden="false" customHeight="false" outlineLevel="0" collapsed="false">
      <c r="A467" s="0" t="n">
        <v>13450</v>
      </c>
      <c r="B467" s="0" t="s">
        <v>143</v>
      </c>
      <c r="C467" s="0" t="n">
        <v>747</v>
      </c>
      <c r="D467" s="0" t="n">
        <v>96.8550643920898</v>
      </c>
      <c r="E467" s="0" t="n">
        <v>91.3371047973633</v>
      </c>
      <c r="F467" s="0" t="n">
        <v>32</v>
      </c>
      <c r="G467" s="0" t="n">
        <v>3.93499994277954</v>
      </c>
      <c r="H467" s="0" t="n">
        <v>0.701666593551636</v>
      </c>
      <c r="I467" s="0" t="n">
        <v>18</v>
      </c>
      <c r="J467" s="0" t="n">
        <v>12.0081939697266</v>
      </c>
      <c r="K467" s="0" t="n">
        <v>9.13333320617676</v>
      </c>
      <c r="L467" s="0" t="n">
        <v>5.0717945098877</v>
      </c>
      <c r="M467" s="0" t="n">
        <v>1.43321859836578</v>
      </c>
      <c r="N467" s="0" t="n">
        <v>0</v>
      </c>
      <c r="O467" s="0" t="n">
        <v>0</v>
      </c>
      <c r="P467" s="0" t="s">
        <v>146</v>
      </c>
      <c r="Q467" s="0" t="s">
        <v>141</v>
      </c>
      <c r="R467" s="0" t="n">
        <v>2</v>
      </c>
      <c r="S467" s="0" t="s">
        <v>159</v>
      </c>
      <c r="T467" s="0" t="n">
        <v>0</v>
      </c>
      <c r="U467" s="0" t="n">
        <v>164093.84</v>
      </c>
      <c r="V467" s="0" t="n">
        <v>0.028131902217865</v>
      </c>
      <c r="W467" s="0" t="n">
        <v>588.504272460938</v>
      </c>
      <c r="X467" s="0" t="n">
        <v>0.0604388751089573</v>
      </c>
      <c r="Y467" s="0" t="n">
        <f aca="false">IF(ISNUMBER(C467),INDEX(Scorecard!$D$5:$D$12,SUMPRODUCT(--(Scorecard!$G$5:$G$11&lt;C467))+1),Scorecard!$D$13)</f>
        <v>0.488358159108655</v>
      </c>
      <c r="Z467" s="0" t="n">
        <f aca="false">IF(ISNUMBER(D467),INDEX(Scorecard!$D$14:$D$17,SUMPRODUCT(--(Scorecard!$G$14:$G$16&lt;D467))+1),Scorecard!$D$18)</f>
        <v>-0.361970872710667</v>
      </c>
      <c r="AA467" s="0" t="n">
        <f aca="false">IF(ISNUMBER(E467),INDEX(Scorecard!$D$19:$D$26,SUMPRODUCT(--(Scorecard!$G$19:$G$25&lt;E467))+1),Scorecard!$D$27)</f>
        <v>-0.820992370602782</v>
      </c>
      <c r="AB467" s="0" t="n">
        <f aca="false">IF(ISNUMBER(F467),INDEX(Scorecard!$D$28:$D$35,SUMPRODUCT(--(Scorecard!$G$28:$G$34&lt;F467))+1),Scorecard!$D$36)</f>
        <v>0.126913191054783</v>
      </c>
      <c r="AC467" s="0" t="n">
        <f aca="false">IF(ISNUMBER(H467),INDEX(Scorecard!$D$37:$D$44,SUMPRODUCT(--(Scorecard!$G$37:$G$43&lt;H467))+1),Scorecard!$D$45)</f>
        <v>-0.569454719285959</v>
      </c>
      <c r="AD467" s="0" t="n">
        <f aca="false">IF(ISNUMBER(I467),INDEX(Scorecard!$D$46:$D$52,SUMPRODUCT(--(Scorecard!$G$46:$G$51&lt;I467))+1),Scorecard!$D$53)</f>
        <v>-0.114272400683245</v>
      </c>
      <c r="AE467" s="0" t="n">
        <f aca="false">IF(ISNUMBER(K467),INDEX(Scorecard!$D$54:$D$61,SUMPRODUCT(--(Scorecard!$G$54:$G$60&lt;K467))+1),Scorecard!$D$62)</f>
        <v>-0.541917179454542</v>
      </c>
      <c r="AF467" s="0" t="n">
        <f aca="false">IF(ISNUMBER(L467),INDEX(Scorecard!$D$63:$D$68,SUMPRODUCT(--(Scorecard!$G$63:$G$67&lt;L467))+1),Scorecard!$D$69)</f>
        <v>0.322484508656054</v>
      </c>
      <c r="AG467" s="0" t="n">
        <f aca="false">Inputs!$B$10+Scorecard!$J$5*Y467+Scorecard!$J$6*Z467+Scorecard!$J$7*AA467+Scorecard!$J$8*AB467+Scorecard!$J$9*AC467+Scorecard!$J$10*AD467+Scorecard!$J$11*AE467+Scorecard!$J$12*AF467</f>
        <v>-3.51361151237949</v>
      </c>
      <c r="AH467" s="0" t="n">
        <f aca="false">MIN(1-Inputs!$B$13,MAX(Inputs!$B$13,1/(1+EXP(-(Inputs!$B$11*AG467+Inputs!$B$12)))))</f>
        <v>0.0281319029890806</v>
      </c>
      <c r="AI467" s="0" t="n">
        <f aca="false">Inputs!$B$9-Inputs!$B$8*AG467</f>
        <v>588.504274294911</v>
      </c>
      <c r="AJ467" s="0" t="n">
        <f aca="false">RANK(AH467,$AH$5:$AH$2004,0)+COUNTIF($AH$4:AH466,AH467)</f>
        <v>334</v>
      </c>
      <c r="AK467" s="0" t="n">
        <f aca="false">IF(AJ467&lt;=Deciles!$B$5*(Deciles!$B$4+1),INT((AJ467-1)/(Deciles!$B$4+1))+1,Deciles!$B$5+INT((AJ467-1-Deciles!$B$5*(Deciles!$B$4+1))/Deciles!$B$4)+1)</f>
        <v>2</v>
      </c>
    </row>
    <row r="468" customFormat="false" ht="15" hidden="false" customHeight="false" outlineLevel="0" collapsed="false">
      <c r="A468" s="0" t="n">
        <v>13465</v>
      </c>
      <c r="B468" s="0" t="s">
        <v>155</v>
      </c>
      <c r="C468" s="0" t="n">
        <v>746</v>
      </c>
      <c r="D468" s="0" t="n">
        <v>95.0222549438477</v>
      </c>
      <c r="E468" s="0" t="n">
        <v>72.4295196533203</v>
      </c>
      <c r="F468" s="0" t="n">
        <v>43</v>
      </c>
      <c r="G468" s="0" t="n">
        <v>4.66400003433228</v>
      </c>
      <c r="H468" s="0" t="n">
        <v>-1.06933307647705</v>
      </c>
      <c r="I468" s="0" t="n">
        <v>52</v>
      </c>
      <c r="J468" s="0" t="n">
        <v>12.3253107070923</v>
      </c>
      <c r="K468" s="0" t="n">
        <v>4.40833330154419</v>
      </c>
      <c r="L468" s="0" t="n">
        <v>-1.125</v>
      </c>
      <c r="M468" s="0" t="n">
        <v>6.02960968017578</v>
      </c>
      <c r="N468" s="0" t="n">
        <v>0</v>
      </c>
      <c r="O468" s="0" t="n">
        <v>0</v>
      </c>
      <c r="P468" s="0" t="s">
        <v>144</v>
      </c>
      <c r="Q468" s="0" t="s">
        <v>141</v>
      </c>
      <c r="R468" s="0" t="n">
        <v>2</v>
      </c>
      <c r="S468" s="0" t="s">
        <v>156</v>
      </c>
      <c r="T468" s="0" t="n">
        <v>0</v>
      </c>
      <c r="U468" s="0" t="n">
        <v>225327.7</v>
      </c>
      <c r="V468" s="0" t="n">
        <v>0.0123296687379479</v>
      </c>
      <c r="W468" s="0" t="n">
        <v>611.265930175781</v>
      </c>
      <c r="X468" s="0" t="n">
        <v>0.00910083297640085</v>
      </c>
      <c r="Y468" s="0" t="n">
        <f aca="false">IF(ISNUMBER(C468),INDEX(Scorecard!$D$5:$D$12,SUMPRODUCT(--(Scorecard!$G$5:$G$11&lt;C468))+1),Scorecard!$D$13)</f>
        <v>0.488358159108655</v>
      </c>
      <c r="Z468" s="0" t="n">
        <f aca="false">IF(ISNUMBER(D468),INDEX(Scorecard!$D$14:$D$17,SUMPRODUCT(--(Scorecard!$G$14:$G$16&lt;D468))+1),Scorecard!$D$18)</f>
        <v>-0.361970872710667</v>
      </c>
      <c r="AA468" s="0" t="n">
        <f aca="false">IF(ISNUMBER(E468),INDEX(Scorecard!$D$19:$D$26,SUMPRODUCT(--(Scorecard!$G$19:$G$25&lt;E468))+1),Scorecard!$D$27)</f>
        <v>-0.0341578513653732</v>
      </c>
      <c r="AB468" s="0" t="n">
        <f aca="false">IF(ISNUMBER(F468),INDEX(Scorecard!$D$28:$D$35,SUMPRODUCT(--(Scorecard!$G$28:$G$34&lt;F468))+1),Scorecard!$D$36)</f>
        <v>-0.309727037437117</v>
      </c>
      <c r="AC468" s="0" t="n">
        <f aca="false">IF(ISNUMBER(H468),INDEX(Scorecard!$D$37:$D$44,SUMPRODUCT(--(Scorecard!$G$37:$G$43&lt;H468))+1),Scorecard!$D$45)</f>
        <v>1.35057635045042</v>
      </c>
      <c r="AD468" s="0" t="n">
        <f aca="false">IF(ISNUMBER(I468),INDEX(Scorecard!$D$46:$D$52,SUMPRODUCT(--(Scorecard!$G$46:$G$51&lt;I468))+1),Scorecard!$D$53)</f>
        <v>0.818882373006414</v>
      </c>
      <c r="AE468" s="0" t="n">
        <f aca="false">IF(ISNUMBER(K468),INDEX(Scorecard!$D$54:$D$61,SUMPRODUCT(--(Scorecard!$G$54:$G$60&lt;K468))+1),Scorecard!$D$62)</f>
        <v>0.409483001259379</v>
      </c>
      <c r="AF468" s="0" t="n">
        <f aca="false">IF(ISNUMBER(L468),INDEX(Scorecard!$D$63:$D$68,SUMPRODUCT(--(Scorecard!$G$63:$G$67&lt;L468))+1),Scorecard!$D$69)</f>
        <v>-0.340582194386522</v>
      </c>
      <c r="AG468" s="0" t="n">
        <f aca="false">Inputs!$B$10+Scorecard!$J$5*Y468+Scorecard!$J$6*Z468+Scorecard!$J$7*AA468+Scorecard!$J$8*AB468+Scorecard!$J$9*AC468+Scorecard!$J$10*AD468+Scorecard!$J$11*AE468+Scorecard!$J$12*AF468</f>
        <v>-4.30247034262716</v>
      </c>
      <c r="AH468" s="0" t="n">
        <f aca="false">MIN(1-Inputs!$B$13,MAX(Inputs!$B$13,1/(1+EXP(-(Inputs!$B$11*AG468+Inputs!$B$12)))))</f>
        <v>0.0123296685327656</v>
      </c>
      <c r="AI468" s="0" t="n">
        <f aca="false">Inputs!$B$9-Inputs!$B$8*AG468</f>
        <v>611.265928742106</v>
      </c>
      <c r="AJ468" s="0" t="n">
        <f aca="false">RANK(AH468,$AH$5:$AH$2004,0)+COUNTIF($AH$4:AH467,AH468)</f>
        <v>700</v>
      </c>
      <c r="AK468" s="0" t="n">
        <f aca="false">IF(AJ468&lt;=Deciles!$B$5*(Deciles!$B$4+1),INT((AJ468-1)/(Deciles!$B$4+1))+1,Deciles!$B$5+INT((AJ468-1-Deciles!$B$5*(Deciles!$B$4+1))/Deciles!$B$4)+1)</f>
        <v>4</v>
      </c>
    </row>
    <row r="469" customFormat="false" ht="15" hidden="false" customHeight="false" outlineLevel="0" collapsed="false">
      <c r="A469" s="0" t="n">
        <v>13508</v>
      </c>
      <c r="B469" s="0" t="s">
        <v>139</v>
      </c>
      <c r="C469" s="0" t="n">
        <v>776</v>
      </c>
      <c r="D469" s="0" t="n">
        <v>92.9751739501953</v>
      </c>
      <c r="E469" s="0" t="n">
        <v>54.989143371582</v>
      </c>
      <c r="F469" s="0" t="n">
        <v>31</v>
      </c>
      <c r="G469" s="0" t="n">
        <v>4.52500009536743</v>
      </c>
      <c r="H469" s="0" t="n">
        <v>1.50833344459534</v>
      </c>
      <c r="I469" s="0" t="n">
        <v>102</v>
      </c>
      <c r="J469" s="0" t="n">
        <v>12.2165899276733</v>
      </c>
      <c r="K469" s="0" t="n">
        <v>5.03333330154419</v>
      </c>
      <c r="L469" s="0" t="n">
        <v>-3.50000047683716</v>
      </c>
      <c r="M469" s="0" t="n">
        <v>2.74066424369812</v>
      </c>
      <c r="N469" s="0" t="n">
        <v>0</v>
      </c>
      <c r="O469" s="0" t="n">
        <v>0</v>
      </c>
      <c r="P469" s="0" t="s">
        <v>146</v>
      </c>
      <c r="Q469" s="0" t="s">
        <v>141</v>
      </c>
      <c r="R469" s="0" t="n">
        <v>2</v>
      </c>
      <c r="S469" s="0" t="s">
        <v>147</v>
      </c>
      <c r="T469" s="0" t="n">
        <v>0</v>
      </c>
      <c r="U469" s="0" t="n">
        <v>202114.55</v>
      </c>
      <c r="V469" s="0" t="n">
        <v>0.00371981109492481</v>
      </c>
      <c r="W469" s="0" t="n">
        <v>643.932800292969</v>
      </c>
      <c r="X469" s="0" t="n">
        <v>0.00292300176806748</v>
      </c>
      <c r="Y469" s="0" t="n">
        <f aca="false">IF(ISNUMBER(C469),INDEX(Scorecard!$D$5:$D$12,SUMPRODUCT(--(Scorecard!$G$5:$G$11&lt;C469))+1),Scorecard!$D$13)</f>
        <v>1.23750384304241</v>
      </c>
      <c r="Z469" s="0" t="n">
        <f aca="false">IF(ISNUMBER(D469),INDEX(Scorecard!$D$14:$D$17,SUMPRODUCT(--(Scorecard!$G$14:$G$16&lt;D469))+1),Scorecard!$D$18)</f>
        <v>-0.361970872710667</v>
      </c>
      <c r="AA469" s="0" t="n">
        <f aca="false">IF(ISNUMBER(E469),INDEX(Scorecard!$D$19:$D$26,SUMPRODUCT(--(Scorecard!$G$19:$G$25&lt;E469))+1),Scorecard!$D$27)</f>
        <v>0.285899340811827</v>
      </c>
      <c r="AB469" s="0" t="n">
        <f aca="false">IF(ISNUMBER(F469),INDEX(Scorecard!$D$28:$D$35,SUMPRODUCT(--(Scorecard!$G$28:$G$34&lt;F469))+1),Scorecard!$D$36)</f>
        <v>0.126913191054783</v>
      </c>
      <c r="AC469" s="0" t="n">
        <f aca="false">IF(ISNUMBER(H469),INDEX(Scorecard!$D$37:$D$44,SUMPRODUCT(--(Scorecard!$G$37:$G$43&lt;H469))+1),Scorecard!$D$45)</f>
        <v>-0.975503570149195</v>
      </c>
      <c r="AD469" s="0" t="n">
        <f aca="false">IF(ISNUMBER(I469),INDEX(Scorecard!$D$46:$D$52,SUMPRODUCT(--(Scorecard!$G$46:$G$51&lt;I469))+1),Scorecard!$D$53)</f>
        <v>0.818882373006414</v>
      </c>
      <c r="AE469" s="0" t="n">
        <f aca="false">IF(ISNUMBER(K469),INDEX(Scorecard!$D$54:$D$61,SUMPRODUCT(--(Scorecard!$G$54:$G$60&lt;K469))+1),Scorecard!$D$62)</f>
        <v>0.214429354789033</v>
      </c>
      <c r="AF469" s="0" t="n">
        <f aca="false">IF(ISNUMBER(L469),INDEX(Scorecard!$D$63:$D$68,SUMPRODUCT(--(Scorecard!$G$63:$G$67&lt;L469))+1),Scorecard!$D$69)</f>
        <v>-0.340582194386522</v>
      </c>
      <c r="AG469" s="0" t="n">
        <f aca="false">Inputs!$B$10+Scorecard!$J$5*Y469+Scorecard!$J$6*Z469+Scorecard!$J$7*AA469+Scorecard!$J$8*AB469+Scorecard!$J$9*AC469+Scorecard!$J$10*AD469+Scorecard!$J$11*AE469+Scorecard!$J$12*AF469</f>
        <v>-5.43461841471324</v>
      </c>
      <c r="AH469" s="0" t="n">
        <f aca="false">MIN(1-Inputs!$B$13,MAX(Inputs!$B$13,1/(1+EXP(-(Inputs!$B$11*AG469+Inputs!$B$12)))))</f>
        <v>0.00371981119205107</v>
      </c>
      <c r="AI469" s="0" t="n">
        <f aca="false">Inputs!$B$9-Inputs!$B$8*AG469</f>
        <v>643.932816925118</v>
      </c>
      <c r="AJ469" s="0" t="n">
        <f aca="false">RANK(AH469,$AH$5:$AH$2004,0)+COUNTIF($AH$4:AH468,AH469)</f>
        <v>1415</v>
      </c>
      <c r="AK469" s="0" t="n">
        <f aca="false">IF(AJ469&lt;=Deciles!$B$5*(Deciles!$B$4+1),INT((AJ469-1)/(Deciles!$B$4+1))+1,Deciles!$B$5+INT((AJ469-1-Deciles!$B$5*(Deciles!$B$4+1))/Deciles!$B$4)+1)</f>
        <v>8</v>
      </c>
    </row>
    <row r="470" customFormat="false" ht="15" hidden="false" customHeight="false" outlineLevel="0" collapsed="false">
      <c r="A470" s="0" t="n">
        <v>13556</v>
      </c>
      <c r="B470" s="0" t="s">
        <v>155</v>
      </c>
      <c r="C470" s="0" t="n">
        <v>736</v>
      </c>
      <c r="D470" s="0" t="n">
        <v>80</v>
      </c>
      <c r="E470" s="0" t="n">
        <v>67.7102661132813</v>
      </c>
      <c r="F470" s="0" t="n">
        <v>40</v>
      </c>
      <c r="G470" s="0" t="n">
        <v>3.80100011825562</v>
      </c>
      <c r="H470" s="0" t="n">
        <v>-1.93233299255371</v>
      </c>
      <c r="I470" s="0" t="n">
        <v>34</v>
      </c>
      <c r="J470" s="0" t="n">
        <v>12.0310659408569</v>
      </c>
      <c r="K470" s="0" t="n">
        <v>5.00833320617676</v>
      </c>
      <c r="L470" s="0" t="n">
        <v>-1.125</v>
      </c>
      <c r="M470" s="0" t="n">
        <v>6.2885799407959</v>
      </c>
      <c r="N470" s="0" t="n">
        <v>0</v>
      </c>
      <c r="O470" s="0" t="n">
        <v>0</v>
      </c>
      <c r="P470" s="0" t="s">
        <v>144</v>
      </c>
      <c r="Q470" s="0" t="s">
        <v>141</v>
      </c>
      <c r="R470" s="0" t="n">
        <v>2</v>
      </c>
      <c r="S470" s="0" t="s">
        <v>149</v>
      </c>
      <c r="T470" s="0" t="n">
        <v>0</v>
      </c>
      <c r="U470" s="0" t="n">
        <v>167890.27</v>
      </c>
      <c r="V470" s="0" t="n">
        <v>0.0101104574277997</v>
      </c>
      <c r="W470" s="0" t="n">
        <v>616.697265625</v>
      </c>
      <c r="X470" s="0" t="n">
        <v>0.0140426093712449</v>
      </c>
      <c r="Y470" s="0" t="n">
        <f aca="false">IF(ISNUMBER(C470),INDEX(Scorecard!$D$5:$D$12,SUMPRODUCT(--(Scorecard!$G$5:$G$11&lt;C470))+1),Scorecard!$D$13)</f>
        <v>0.488358159108655</v>
      </c>
      <c r="Z470" s="0" t="n">
        <f aca="false">IF(ISNUMBER(D470),INDEX(Scorecard!$D$14:$D$17,SUMPRODUCT(--(Scorecard!$G$14:$G$16&lt;D470))+1),Scorecard!$D$18)</f>
        <v>0.0505355481560174</v>
      </c>
      <c r="AA470" s="0" t="n">
        <f aca="false">IF(ISNUMBER(E470),INDEX(Scorecard!$D$19:$D$26,SUMPRODUCT(--(Scorecard!$G$19:$G$25&lt;E470))+1),Scorecard!$D$27)</f>
        <v>0.0530843085177338</v>
      </c>
      <c r="AB470" s="0" t="n">
        <f aca="false">IF(ISNUMBER(F470),INDEX(Scorecard!$D$28:$D$35,SUMPRODUCT(--(Scorecard!$G$28:$G$34&lt;F470))+1),Scorecard!$D$36)</f>
        <v>-0.132616866359722</v>
      </c>
      <c r="AC470" s="0" t="n">
        <f aca="false">IF(ISNUMBER(H470),INDEX(Scorecard!$D$37:$D$44,SUMPRODUCT(--(Scorecard!$G$37:$G$43&lt;H470))+1),Scorecard!$D$45)</f>
        <v>1.35057635045042</v>
      </c>
      <c r="AD470" s="0" t="n">
        <f aca="false">IF(ISNUMBER(I470),INDEX(Scorecard!$D$46:$D$52,SUMPRODUCT(--(Scorecard!$G$46:$G$51&lt;I470))+1),Scorecard!$D$53)</f>
        <v>0.123869379412532</v>
      </c>
      <c r="AE470" s="0" t="n">
        <f aca="false">IF(ISNUMBER(K470),INDEX(Scorecard!$D$54:$D$61,SUMPRODUCT(--(Scorecard!$G$54:$G$60&lt;K470))+1),Scorecard!$D$62)</f>
        <v>0.214429354789033</v>
      </c>
      <c r="AF470" s="0" t="n">
        <f aca="false">IF(ISNUMBER(L470),INDEX(Scorecard!$D$63:$D$68,SUMPRODUCT(--(Scorecard!$G$63:$G$67&lt;L470))+1),Scorecard!$D$69)</f>
        <v>-0.340582194386522</v>
      </c>
      <c r="AG470" s="0" t="n">
        <f aca="false">Inputs!$B$10+Scorecard!$J$5*Y470+Scorecard!$J$6*Z470+Scorecard!$J$7*AA470+Scorecard!$J$8*AB470+Scorecard!$J$9*AC470+Scorecard!$J$10*AD470+Scorecard!$J$11*AE470+Scorecard!$J$12*AF470</f>
        <v>-4.49070524374763</v>
      </c>
      <c r="AH470" s="0" t="n">
        <f aca="false">MIN(1-Inputs!$B$13,MAX(Inputs!$B$13,1/(1+EXP(-(Inputs!$B$11*AG470+Inputs!$B$12)))))</f>
        <v>0.0101104574118353</v>
      </c>
      <c r="AI470" s="0" t="n">
        <f aca="false">Inputs!$B$9-Inputs!$B$8*AG470</f>
        <v>616.697239909481</v>
      </c>
      <c r="AJ470" s="0" t="n">
        <f aca="false">RANK(AH470,$AH$5:$AH$2004,0)+COUNTIF($AH$4:AH469,AH470)</f>
        <v>812</v>
      </c>
      <c r="AK470" s="0" t="n">
        <f aca="false">IF(AJ470&lt;=Deciles!$B$5*(Deciles!$B$4+1),INT((AJ470-1)/(Deciles!$B$4+1))+1,Deciles!$B$5+INT((AJ470-1-Deciles!$B$5*(Deciles!$B$4+1))/Deciles!$B$4)+1)</f>
        <v>5</v>
      </c>
    </row>
    <row r="471" customFormat="false" ht="15" hidden="false" customHeight="false" outlineLevel="0" collapsed="false">
      <c r="A471" s="0" t="n">
        <v>13564</v>
      </c>
      <c r="B471" s="0" t="s">
        <v>150</v>
      </c>
      <c r="C471" s="0" t="n">
        <v>684</v>
      </c>
      <c r="D471" s="0" t="n">
        <v>80</v>
      </c>
      <c r="E471" s="0" t="n">
        <v>63.4823760986328</v>
      </c>
      <c r="F471" s="0" t="n">
        <v>44</v>
      </c>
      <c r="G471" s="0" t="n">
        <v>4.20100021362305</v>
      </c>
      <c r="H471" s="0" t="n">
        <v>-2.43233299255371</v>
      </c>
      <c r="I471" s="0" t="n">
        <v>51</v>
      </c>
      <c r="J471" s="0" t="n">
        <v>11.1007919311523</v>
      </c>
      <c r="K471" s="0" t="n">
        <v>4.09999990463257</v>
      </c>
      <c r="L471" s="0" t="n">
        <v>-0.208333492279053</v>
      </c>
      <c r="M471" s="0" t="n">
        <v>4.74416780471802</v>
      </c>
      <c r="N471" s="0" t="n">
        <v>0</v>
      </c>
      <c r="O471" s="0" t="n">
        <v>0</v>
      </c>
      <c r="P471" s="0" t="s">
        <v>144</v>
      </c>
      <c r="Q471" s="0" t="s">
        <v>141</v>
      </c>
      <c r="R471" s="0" t="n">
        <v>2</v>
      </c>
      <c r="S471" s="0" t="s">
        <v>142</v>
      </c>
      <c r="T471" s="0" t="n">
        <v>0</v>
      </c>
      <c r="U471" s="0" t="n">
        <v>66223.6</v>
      </c>
      <c r="V471" s="0" t="n">
        <v>0.0301224458962679</v>
      </c>
      <c r="W471" s="0" t="n">
        <v>586.598510742188</v>
      </c>
      <c r="X471" s="0" t="n">
        <v>0.0347494892776012</v>
      </c>
      <c r="Y471" s="0" t="n">
        <f aca="false">IF(ISNUMBER(C471),INDEX(Scorecard!$D$5:$D$12,SUMPRODUCT(--(Scorecard!$G$5:$G$11&lt;C471))+1),Scorecard!$D$13)</f>
        <v>-0.869677851527538</v>
      </c>
      <c r="Z471" s="0" t="n">
        <f aca="false">IF(ISNUMBER(D471),INDEX(Scorecard!$D$14:$D$17,SUMPRODUCT(--(Scorecard!$G$14:$G$16&lt;D471))+1),Scorecard!$D$18)</f>
        <v>0.0505355481560174</v>
      </c>
      <c r="AA471" s="0" t="n">
        <f aca="false">IF(ISNUMBER(E471),INDEX(Scorecard!$D$19:$D$26,SUMPRODUCT(--(Scorecard!$G$19:$G$25&lt;E471))+1),Scorecard!$D$27)</f>
        <v>0.233621608745691</v>
      </c>
      <c r="AB471" s="0" t="n">
        <f aca="false">IF(ISNUMBER(F471),INDEX(Scorecard!$D$28:$D$35,SUMPRODUCT(--(Scorecard!$G$28:$G$34&lt;F471))+1),Scorecard!$D$36)</f>
        <v>-0.309727037437117</v>
      </c>
      <c r="AC471" s="0" t="n">
        <f aca="false">IF(ISNUMBER(H471),INDEX(Scorecard!$D$37:$D$44,SUMPRODUCT(--(Scorecard!$G$37:$G$43&lt;H471))+1),Scorecard!$D$45)</f>
        <v>1.35057635045042</v>
      </c>
      <c r="AD471" s="0" t="n">
        <f aca="false">IF(ISNUMBER(I471),INDEX(Scorecard!$D$46:$D$52,SUMPRODUCT(--(Scorecard!$G$46:$G$51&lt;I471))+1),Scorecard!$D$53)</f>
        <v>0.818882373006414</v>
      </c>
      <c r="AE471" s="0" t="n">
        <f aca="false">IF(ISNUMBER(K471),INDEX(Scorecard!$D$54:$D$61,SUMPRODUCT(--(Scorecard!$G$54:$G$60&lt;K471))+1),Scorecard!$D$62)</f>
        <v>0.489050497890326</v>
      </c>
      <c r="AF471" s="0" t="n">
        <f aca="false">IF(ISNUMBER(L471),INDEX(Scorecard!$D$63:$D$68,SUMPRODUCT(--(Scorecard!$G$63:$G$67&lt;L471))+1),Scorecard!$D$69)</f>
        <v>0.322484508656054</v>
      </c>
      <c r="AG471" s="0" t="n">
        <f aca="false">Inputs!$B$10+Scorecard!$J$5*Y471+Scorecard!$J$6*Z471+Scorecard!$J$7*AA471+Scorecard!$J$8*AB471+Scorecard!$J$9*AC471+Scorecard!$J$10*AD471+Scorecard!$J$11*AE471+Scorecard!$J$12*AF471</f>
        <v>-3.44756263665034</v>
      </c>
      <c r="AH471" s="0" t="n">
        <f aca="false">MIN(1-Inputs!$B$13,MAX(Inputs!$B$13,1/(1+EXP(-(Inputs!$B$11*AG471+Inputs!$B$12)))))</f>
        <v>0.030122445256536</v>
      </c>
      <c r="AI471" s="0" t="n">
        <f aca="false">Inputs!$B$9-Inputs!$B$8*AG471</f>
        <v>586.598506585496</v>
      </c>
      <c r="AJ471" s="0" t="n">
        <f aca="false">RANK(AH471,$AH$5:$AH$2004,0)+COUNTIF($AH$4:AH470,AH471)</f>
        <v>315</v>
      </c>
      <c r="AK471" s="0" t="n">
        <f aca="false">IF(AJ471&lt;=Deciles!$B$5*(Deciles!$B$4+1),INT((AJ471-1)/(Deciles!$B$4+1))+1,Deciles!$B$5+INT((AJ471-1-Deciles!$B$5*(Deciles!$B$4+1))/Deciles!$B$4)+1)</f>
        <v>2</v>
      </c>
    </row>
    <row r="472" customFormat="false" ht="15" hidden="false" customHeight="false" outlineLevel="0" collapsed="false">
      <c r="A472" s="0" t="n">
        <v>13579</v>
      </c>
      <c r="B472" s="0" t="s">
        <v>150</v>
      </c>
      <c r="C472" s="0" t="n">
        <v>741</v>
      </c>
      <c r="D472" s="0" t="n">
        <v>80</v>
      </c>
      <c r="E472" s="0" t="n">
        <v>65.1165466308594</v>
      </c>
      <c r="F472" s="0" t="n">
        <v>34</v>
      </c>
      <c r="G472" s="0" t="n">
        <v>3.94300007820129</v>
      </c>
      <c r="H472" s="0" t="n">
        <v>-2.69033312797546</v>
      </c>
      <c r="I472" s="0" t="n">
        <v>50</v>
      </c>
      <c r="J472" s="0" t="n">
        <v>12.2809801101685</v>
      </c>
      <c r="K472" s="0" t="n">
        <v>4.5</v>
      </c>
      <c r="L472" s="0" t="n">
        <v>-0.208333492279053</v>
      </c>
      <c r="M472" s="0" t="n">
        <v>3.98038363456726</v>
      </c>
      <c r="N472" s="0" t="n">
        <v>0</v>
      </c>
      <c r="O472" s="0" t="n">
        <v>0</v>
      </c>
      <c r="P472" s="0" t="s">
        <v>144</v>
      </c>
      <c r="Q472" s="0" t="s">
        <v>141</v>
      </c>
      <c r="R472" s="0" t="n">
        <v>2</v>
      </c>
      <c r="S472" s="0" t="s">
        <v>162</v>
      </c>
      <c r="T472" s="0" t="n">
        <v>0</v>
      </c>
      <c r="U472" s="0" t="n">
        <v>215556.81</v>
      </c>
      <c r="V472" s="0" t="n">
        <v>0.00542938290163875</v>
      </c>
      <c r="W472" s="0" t="n">
        <v>633.651916503906</v>
      </c>
      <c r="X472" s="0" t="n">
        <v>0.00338190165348351</v>
      </c>
      <c r="Y472" s="0" t="n">
        <f aca="false">IF(ISNUMBER(C472),INDEX(Scorecard!$D$5:$D$12,SUMPRODUCT(--(Scorecard!$G$5:$G$11&lt;C472))+1),Scorecard!$D$13)</f>
        <v>0.488358159108655</v>
      </c>
      <c r="Z472" s="0" t="n">
        <f aca="false">IF(ISNUMBER(D472),INDEX(Scorecard!$D$14:$D$17,SUMPRODUCT(--(Scorecard!$G$14:$G$16&lt;D472))+1),Scorecard!$D$18)</f>
        <v>0.0505355481560174</v>
      </c>
      <c r="AA472" s="0" t="n">
        <f aca="false">IF(ISNUMBER(E472),INDEX(Scorecard!$D$19:$D$26,SUMPRODUCT(--(Scorecard!$G$19:$G$25&lt;E472))+1),Scorecard!$D$27)</f>
        <v>0.233621608745691</v>
      </c>
      <c r="AB472" s="0" t="n">
        <f aca="false">IF(ISNUMBER(F472),INDEX(Scorecard!$D$28:$D$35,SUMPRODUCT(--(Scorecard!$G$28:$G$34&lt;F472))+1),Scorecard!$D$36)</f>
        <v>-0.0008456427959252</v>
      </c>
      <c r="AC472" s="0" t="n">
        <f aca="false">IF(ISNUMBER(H472),INDEX(Scorecard!$D$37:$D$44,SUMPRODUCT(--(Scorecard!$G$37:$G$43&lt;H472))+1),Scorecard!$D$45)</f>
        <v>1.35057635045042</v>
      </c>
      <c r="AD472" s="0" t="n">
        <f aca="false">IF(ISNUMBER(I472),INDEX(Scorecard!$D$46:$D$52,SUMPRODUCT(--(Scorecard!$G$46:$G$51&lt;I472))+1),Scorecard!$D$53)</f>
        <v>0.818882373006414</v>
      </c>
      <c r="AE472" s="0" t="n">
        <f aca="false">IF(ISNUMBER(K472),INDEX(Scorecard!$D$54:$D$61,SUMPRODUCT(--(Scorecard!$G$54:$G$60&lt;K472))+1),Scorecard!$D$62)</f>
        <v>0.409483001259379</v>
      </c>
      <c r="AF472" s="0" t="n">
        <f aca="false">IF(ISNUMBER(L472),INDEX(Scorecard!$D$63:$D$68,SUMPRODUCT(--(Scorecard!$G$63:$G$67&lt;L472))+1),Scorecard!$D$69)</f>
        <v>0.322484508656054</v>
      </c>
      <c r="AG472" s="0" t="n">
        <f aca="false">Inputs!$B$10+Scorecard!$J$5*Y472+Scorecard!$J$6*Z472+Scorecard!$J$7*AA472+Scorecard!$J$8*AB472+Scorecard!$J$9*AC472+Scorecard!$J$10*AD472+Scorecard!$J$11*AE472+Scorecard!$J$12*AF472</f>
        <v>-5.07831046862436</v>
      </c>
      <c r="AH472" s="0" t="n">
        <f aca="false">MIN(1-Inputs!$B$13,MAX(Inputs!$B$13,1/(1+EXP(-(Inputs!$B$11*AG472+Inputs!$B$12)))))</f>
        <v>0.00542938280544586</v>
      </c>
      <c r="AI472" s="0" t="n">
        <f aca="false">Inputs!$B$9-Inputs!$B$8*AG472</f>
        <v>633.651942788083</v>
      </c>
      <c r="AJ472" s="0" t="n">
        <f aca="false">RANK(AH472,$AH$5:$AH$2004,0)+COUNTIF($AH$4:AH471,AH472)</f>
        <v>1200</v>
      </c>
      <c r="AK472" s="0" t="n">
        <f aca="false">IF(AJ472&lt;=Deciles!$B$5*(Deciles!$B$4+1),INT((AJ472-1)/(Deciles!$B$4+1))+1,Deciles!$B$5+INT((AJ472-1-Deciles!$B$5*(Deciles!$B$4+1))/Deciles!$B$4)+1)</f>
        <v>6</v>
      </c>
    </row>
    <row r="473" customFormat="false" ht="15" hidden="false" customHeight="false" outlineLevel="0" collapsed="false">
      <c r="A473" s="0" t="n">
        <v>13616</v>
      </c>
      <c r="B473" s="0" t="s">
        <v>143</v>
      </c>
      <c r="C473" s="0" t="n">
        <v>750</v>
      </c>
      <c r="D473" s="0" t="n">
        <v>81.2820510864258</v>
      </c>
      <c r="E473" s="0" t="n">
        <v>65.5821762084961</v>
      </c>
      <c r="F473" s="0" t="n">
        <v>38</v>
      </c>
      <c r="G473" s="0" t="n">
        <v>3.67499995231628</v>
      </c>
      <c r="H473" s="0" t="n">
        <v>0.441666603088379</v>
      </c>
      <c r="I473" s="0" t="n">
        <v>38</v>
      </c>
      <c r="J473" s="0" t="n">
        <v>12.908317565918</v>
      </c>
      <c r="K473" s="0" t="n">
        <v>9.03333377838135</v>
      </c>
      <c r="L473" s="0" t="n">
        <v>5.07179546356201</v>
      </c>
      <c r="M473" s="0" t="n">
        <v>2.46950244903565</v>
      </c>
      <c r="N473" s="0" t="n">
        <v>0</v>
      </c>
      <c r="O473" s="0" t="n">
        <v>0</v>
      </c>
      <c r="P473" s="0" t="s">
        <v>140</v>
      </c>
      <c r="Q473" s="0" t="s">
        <v>141</v>
      </c>
      <c r="R473" s="0" t="n">
        <v>2</v>
      </c>
      <c r="S473" s="0" t="s">
        <v>156</v>
      </c>
      <c r="T473" s="0" t="n">
        <v>0</v>
      </c>
      <c r="U473" s="0" t="n">
        <v>403655.7</v>
      </c>
      <c r="V473" s="0" t="n">
        <v>0.0160480383783579</v>
      </c>
      <c r="W473" s="0" t="n">
        <v>604.030334472656</v>
      </c>
      <c r="X473" s="0" t="n">
        <v>0.00814923737198114</v>
      </c>
      <c r="Y473" s="0" t="n">
        <f aca="false">IF(ISNUMBER(C473),INDEX(Scorecard!$D$5:$D$12,SUMPRODUCT(--(Scorecard!$G$5:$G$11&lt;C473))+1),Scorecard!$D$13)</f>
        <v>0.488358159108655</v>
      </c>
      <c r="Z473" s="0" t="n">
        <f aca="false">IF(ISNUMBER(D473),INDEX(Scorecard!$D$14:$D$17,SUMPRODUCT(--(Scorecard!$G$14:$G$16&lt;D473))+1),Scorecard!$D$18)</f>
        <v>0.0505355481560174</v>
      </c>
      <c r="AA473" s="0" t="n">
        <f aca="false">IF(ISNUMBER(E473),INDEX(Scorecard!$D$19:$D$26,SUMPRODUCT(--(Scorecard!$G$19:$G$25&lt;E473))+1),Scorecard!$D$27)</f>
        <v>0.233621608745691</v>
      </c>
      <c r="AB473" s="0" t="n">
        <f aca="false">IF(ISNUMBER(F473),INDEX(Scorecard!$D$28:$D$35,SUMPRODUCT(--(Scorecard!$G$28:$G$34&lt;F473))+1),Scorecard!$D$36)</f>
        <v>-0.132616866359722</v>
      </c>
      <c r="AC473" s="0" t="n">
        <f aca="false">IF(ISNUMBER(H473),INDEX(Scorecard!$D$37:$D$44,SUMPRODUCT(--(Scorecard!$G$37:$G$43&lt;H473))+1),Scorecard!$D$45)</f>
        <v>-0.271229676926091</v>
      </c>
      <c r="AD473" s="0" t="n">
        <f aca="false">IF(ISNUMBER(I473),INDEX(Scorecard!$D$46:$D$52,SUMPRODUCT(--(Scorecard!$G$46:$G$51&lt;I473))+1),Scorecard!$D$53)</f>
        <v>0.569875412099532</v>
      </c>
      <c r="AE473" s="0" t="n">
        <f aca="false">IF(ISNUMBER(K473),INDEX(Scorecard!$D$54:$D$61,SUMPRODUCT(--(Scorecard!$G$54:$G$60&lt;K473))+1),Scorecard!$D$62)</f>
        <v>-0.541917179454542</v>
      </c>
      <c r="AF473" s="0" t="n">
        <f aca="false">IF(ISNUMBER(L473),INDEX(Scorecard!$D$63:$D$68,SUMPRODUCT(--(Scorecard!$G$63:$G$67&lt;L473))+1),Scorecard!$D$69)</f>
        <v>0.322484508656054</v>
      </c>
      <c r="AG473" s="0" t="n">
        <f aca="false">Inputs!$B$10+Scorecard!$J$5*Y473+Scorecard!$J$6*Z473+Scorecard!$J$7*AA473+Scorecard!$J$8*AB473+Scorecard!$J$9*AC473+Scorecard!$J$10*AD473+Scorecard!$J$11*AE473+Scorecard!$J$12*AF473</f>
        <v>-4.05170310610226</v>
      </c>
      <c r="AH473" s="0" t="n">
        <f aca="false">MIN(1-Inputs!$B$13,MAX(Inputs!$B$13,1/(1+EXP(-(Inputs!$B$11*AG473+Inputs!$B$12)))))</f>
        <v>0.0160480377824126</v>
      </c>
      <c r="AI473" s="0" t="n">
        <f aca="false">Inputs!$B$9-Inputs!$B$8*AG473</f>
        <v>604.030315771068</v>
      </c>
      <c r="AJ473" s="0" t="n">
        <f aca="false">RANK(AH473,$AH$5:$AH$2004,0)+COUNTIF($AH$4:AH472,AH473)</f>
        <v>568</v>
      </c>
      <c r="AK473" s="0" t="n">
        <f aca="false">IF(AJ473&lt;=Deciles!$B$5*(Deciles!$B$4+1),INT((AJ473-1)/(Deciles!$B$4+1))+1,Deciles!$B$5+INT((AJ473-1-Deciles!$B$5*(Deciles!$B$4+1))/Deciles!$B$4)+1)</f>
        <v>3</v>
      </c>
    </row>
    <row r="474" customFormat="false" ht="15" hidden="false" customHeight="false" outlineLevel="0" collapsed="false">
      <c r="A474" s="0" t="n">
        <v>13662</v>
      </c>
      <c r="B474" s="0" t="s">
        <v>145</v>
      </c>
      <c r="C474" s="0" t="n">
        <v>703</v>
      </c>
      <c r="D474" s="0" t="n">
        <v>74.7717590332031</v>
      </c>
      <c r="E474" s="0" t="n">
        <v>69.9257507324219</v>
      </c>
      <c r="F474" s="0" t="n">
        <v>27</v>
      </c>
      <c r="G474" s="0" t="n">
        <v>3.69799995422363</v>
      </c>
      <c r="H474" s="0" t="n">
        <v>0.181333303451538</v>
      </c>
      <c r="I474" s="0" t="n">
        <v>9</v>
      </c>
      <c r="J474" s="0" t="n">
        <v>11.9332122802734</v>
      </c>
      <c r="K474" s="0" t="n">
        <v>5.65833330154419</v>
      </c>
      <c r="L474" s="0" t="n">
        <v>-1.875</v>
      </c>
      <c r="M474" s="0" t="n">
        <v>7.33082866668701</v>
      </c>
      <c r="N474" s="0" t="n">
        <v>0</v>
      </c>
      <c r="O474" s="0" t="n">
        <v>0</v>
      </c>
      <c r="P474" s="0" t="s">
        <v>140</v>
      </c>
      <c r="Q474" s="0" t="s">
        <v>141</v>
      </c>
      <c r="R474" s="0" t="n">
        <v>2</v>
      </c>
      <c r="S474" s="0" t="s">
        <v>154</v>
      </c>
      <c r="T474" s="0" t="n">
        <v>0</v>
      </c>
      <c r="U474" s="0" t="n">
        <v>152239.84</v>
      </c>
      <c r="V474" s="0" t="n">
        <v>0.0359784960746765</v>
      </c>
      <c r="W474" s="0" t="n">
        <v>581.626647949219</v>
      </c>
      <c r="X474" s="0" t="n">
        <v>0.0218191947788</v>
      </c>
      <c r="Y474" s="0" t="n">
        <f aca="false">IF(ISNUMBER(C474),INDEX(Scorecard!$D$5:$D$12,SUMPRODUCT(--(Scorecard!$G$5:$G$11&lt;C474))+1),Scorecard!$D$13)</f>
        <v>-0.869677851527538</v>
      </c>
      <c r="Z474" s="0" t="n">
        <f aca="false">IF(ISNUMBER(D474),INDEX(Scorecard!$D$14:$D$17,SUMPRODUCT(--(Scorecard!$G$14:$G$16&lt;D474))+1),Scorecard!$D$18)</f>
        <v>0.128579646629417</v>
      </c>
      <c r="AA474" s="0" t="n">
        <f aca="false">IF(ISNUMBER(E474),INDEX(Scorecard!$D$19:$D$26,SUMPRODUCT(--(Scorecard!$G$19:$G$25&lt;E474))+1),Scorecard!$D$27)</f>
        <v>0.0530843085177338</v>
      </c>
      <c r="AB474" s="0" t="n">
        <f aca="false">IF(ISNUMBER(F474),INDEX(Scorecard!$D$28:$D$35,SUMPRODUCT(--(Scorecard!$G$28:$G$34&lt;F474))+1),Scorecard!$D$36)</f>
        <v>0.165097008946478</v>
      </c>
      <c r="AC474" s="0" t="n">
        <f aca="false">IF(ISNUMBER(H474),INDEX(Scorecard!$D$37:$D$44,SUMPRODUCT(--(Scorecard!$G$37:$G$43&lt;H474))+1),Scorecard!$D$45)</f>
        <v>0.102184252677548</v>
      </c>
      <c r="AD474" s="0" t="n">
        <f aca="false">IF(ISNUMBER(I474),INDEX(Scorecard!$D$46:$D$52,SUMPRODUCT(--(Scorecard!$G$46:$G$51&lt;I474))+1),Scorecard!$D$53)</f>
        <v>-0.114272400683245</v>
      </c>
      <c r="AE474" s="0" t="n">
        <f aca="false">IF(ISNUMBER(K474),INDEX(Scorecard!$D$54:$D$61,SUMPRODUCT(--(Scorecard!$G$54:$G$60&lt;K474))+1),Scorecard!$D$62)</f>
        <v>0.0151758992857273</v>
      </c>
      <c r="AF474" s="0" t="n">
        <f aca="false">IF(ISNUMBER(L474),INDEX(Scorecard!$D$63:$D$68,SUMPRODUCT(--(Scorecard!$G$63:$G$67&lt;L474))+1),Scorecard!$D$69)</f>
        <v>-0.340582194386522</v>
      </c>
      <c r="AG474" s="0" t="n">
        <f aca="false">Inputs!$B$10+Scorecard!$J$5*Y474+Scorecard!$J$6*Z474+Scorecard!$J$7*AA474+Scorecard!$J$8*AB474+Scorecard!$J$9*AC474+Scorecard!$J$10*AD474+Scorecard!$J$11*AE474+Scorecard!$J$12*AF474</f>
        <v>-3.27525026663587</v>
      </c>
      <c r="AH474" s="0" t="n">
        <f aca="false">MIN(1-Inputs!$B$13,MAX(Inputs!$B$13,1/(1+EXP(-(Inputs!$B$11*AG474+Inputs!$B$12)))))</f>
        <v>0.0359784966492391</v>
      </c>
      <c r="AI474" s="0" t="n">
        <f aca="false">Inputs!$B$9-Inputs!$B$8*AG474</f>
        <v>581.626622551422</v>
      </c>
      <c r="AJ474" s="0" t="n">
        <f aca="false">RANK(AH474,$AH$5:$AH$2004,0)+COUNTIF($AH$4:AH473,AH474)</f>
        <v>246</v>
      </c>
      <c r="AK474" s="0" t="n">
        <f aca="false">IF(AJ474&lt;=Deciles!$B$5*(Deciles!$B$4+1),INT((AJ474-1)/(Deciles!$B$4+1))+1,Deciles!$B$5+INT((AJ474-1-Deciles!$B$5*(Deciles!$B$4+1))/Deciles!$B$4)+1)</f>
        <v>2</v>
      </c>
    </row>
    <row r="475" customFormat="false" ht="15" hidden="false" customHeight="false" outlineLevel="0" collapsed="false">
      <c r="A475" s="0" t="n">
        <v>13683</v>
      </c>
      <c r="B475" s="0" t="s">
        <v>139</v>
      </c>
      <c r="C475" s="0" t="n">
        <v>779</v>
      </c>
      <c r="D475" s="0" t="n">
        <v>80</v>
      </c>
      <c r="E475" s="0" t="n">
        <v>67.7914810180664</v>
      </c>
      <c r="F475" s="0" t="n">
        <v>36</v>
      </c>
      <c r="G475" s="0" t="n">
        <v>4.05999994277954</v>
      </c>
      <c r="H475" s="0" t="n">
        <v>1.04333329200745</v>
      </c>
      <c r="I475" s="0" t="n">
        <v>45</v>
      </c>
      <c r="J475" s="0" t="n">
        <v>12.1397247314453</v>
      </c>
      <c r="K475" s="0" t="n">
        <v>5.63333320617676</v>
      </c>
      <c r="L475" s="0" t="n">
        <v>-3.5</v>
      </c>
      <c r="M475" s="0" t="n">
        <v>2.01224088668823</v>
      </c>
      <c r="N475" s="0" t="n">
        <v>0</v>
      </c>
      <c r="O475" s="0" t="n">
        <v>0</v>
      </c>
      <c r="P475" s="0" t="s">
        <v>140</v>
      </c>
      <c r="Q475" s="0" t="s">
        <v>141</v>
      </c>
      <c r="R475" s="0" t="n">
        <v>2</v>
      </c>
      <c r="S475" s="0" t="s">
        <v>159</v>
      </c>
      <c r="T475" s="0" t="n">
        <v>0</v>
      </c>
      <c r="U475" s="0" t="n">
        <v>187161</v>
      </c>
      <c r="V475" s="0" t="n">
        <v>0.00423314608633518</v>
      </c>
      <c r="W475" s="0" t="n">
        <v>640.420227050781</v>
      </c>
      <c r="X475" s="0" t="n">
        <v>0.00632839743047953</v>
      </c>
      <c r="Y475" s="0" t="n">
        <f aca="false">IF(ISNUMBER(C475),INDEX(Scorecard!$D$5:$D$12,SUMPRODUCT(--(Scorecard!$G$5:$G$11&lt;C475))+1),Scorecard!$D$13)</f>
        <v>1.23750384304241</v>
      </c>
      <c r="Z475" s="0" t="n">
        <f aca="false">IF(ISNUMBER(D475),INDEX(Scorecard!$D$14:$D$17,SUMPRODUCT(--(Scorecard!$G$14:$G$16&lt;D475))+1),Scorecard!$D$18)</f>
        <v>0.0505355481560174</v>
      </c>
      <c r="AA475" s="0" t="n">
        <f aca="false">IF(ISNUMBER(E475),INDEX(Scorecard!$D$19:$D$26,SUMPRODUCT(--(Scorecard!$G$19:$G$25&lt;E475))+1),Scorecard!$D$27)</f>
        <v>0.0530843085177338</v>
      </c>
      <c r="AB475" s="0" t="n">
        <f aca="false">IF(ISNUMBER(F475),INDEX(Scorecard!$D$28:$D$35,SUMPRODUCT(--(Scorecard!$G$28:$G$34&lt;F475))+1),Scorecard!$D$36)</f>
        <v>-0.0008456427959252</v>
      </c>
      <c r="AC475" s="0" t="n">
        <f aca="false">IF(ISNUMBER(H475),INDEX(Scorecard!$D$37:$D$44,SUMPRODUCT(--(Scorecard!$G$37:$G$43&lt;H475))+1),Scorecard!$D$45)</f>
        <v>-0.975503570149195</v>
      </c>
      <c r="AD475" s="0" t="n">
        <f aca="false">IF(ISNUMBER(I475),INDEX(Scorecard!$D$46:$D$52,SUMPRODUCT(--(Scorecard!$G$46:$G$51&lt;I475))+1),Scorecard!$D$53)</f>
        <v>0.818882373006414</v>
      </c>
      <c r="AE475" s="0" t="n">
        <f aca="false">IF(ISNUMBER(K475),INDEX(Scorecard!$D$54:$D$61,SUMPRODUCT(--(Scorecard!$G$54:$G$60&lt;K475))+1),Scorecard!$D$62)</f>
        <v>0.0151758992857273</v>
      </c>
      <c r="AF475" s="0" t="n">
        <f aca="false">IF(ISNUMBER(L475),INDEX(Scorecard!$D$63:$D$68,SUMPRODUCT(--(Scorecard!$G$63:$G$67&lt;L475))+1),Scorecard!$D$69)</f>
        <v>-0.340582194386522</v>
      </c>
      <c r="AG475" s="0" t="n">
        <f aca="false">Inputs!$B$10+Scorecard!$J$5*Y475+Scorecard!$J$6*Z475+Scorecard!$J$7*AA475+Scorecard!$J$8*AB475+Scorecard!$J$9*AC475+Scorecard!$J$10*AD475+Scorecard!$J$11*AE475+Scorecard!$J$12*AF475</f>
        <v>-5.31288079930513</v>
      </c>
      <c r="AH475" s="0" t="n">
        <f aca="false">MIN(1-Inputs!$B$13,MAX(Inputs!$B$13,1/(1+EXP(-(Inputs!$B$11*AG475+Inputs!$B$12)))))</f>
        <v>0.00423314596383495</v>
      </c>
      <c r="AI475" s="0" t="n">
        <f aca="false">Inputs!$B$9-Inputs!$B$8*AG475</f>
        <v>640.42021184434</v>
      </c>
      <c r="AJ475" s="0" t="n">
        <f aca="false">RANK(AH475,$AH$5:$AH$2004,0)+COUNTIF($AH$4:AH474,AH475)</f>
        <v>1357</v>
      </c>
      <c r="AK475" s="0" t="n">
        <f aca="false">IF(AJ475&lt;=Deciles!$B$5*(Deciles!$B$4+1),INT((AJ475-1)/(Deciles!$B$4+1))+1,Deciles!$B$5+INT((AJ475-1-Deciles!$B$5*(Deciles!$B$4+1))/Deciles!$B$4)+1)</f>
        <v>7</v>
      </c>
    </row>
    <row r="476" customFormat="false" ht="15" hidden="false" customHeight="false" outlineLevel="0" collapsed="false">
      <c r="A476" s="0" t="n">
        <v>13698</v>
      </c>
      <c r="B476" s="0" t="s">
        <v>155</v>
      </c>
      <c r="C476" s="0" t="n">
        <v>761</v>
      </c>
      <c r="D476" s="0" t="n">
        <v>85.1737976074219</v>
      </c>
      <c r="E476" s="0" t="n">
        <v>75.2887954711914</v>
      </c>
      <c r="F476" s="0" t="n">
        <v>34</v>
      </c>
      <c r="G476" s="0" t="n">
        <v>3.03399991989136</v>
      </c>
      <c r="H476" s="0" t="n">
        <v>-2.69933319091797</v>
      </c>
      <c r="I476" s="0" t="n">
        <v>18</v>
      </c>
      <c r="J476" s="0" t="n">
        <v>12.4813528060913</v>
      </c>
      <c r="K476" s="0" t="n">
        <v>5.00833320617676</v>
      </c>
      <c r="L476" s="0" t="n">
        <v>-1.125</v>
      </c>
      <c r="M476" s="0" t="n">
        <v>6.2885799407959</v>
      </c>
      <c r="N476" s="0" t="n">
        <v>0</v>
      </c>
      <c r="O476" s="0" t="n">
        <v>0</v>
      </c>
      <c r="P476" s="0" t="s">
        <v>144</v>
      </c>
      <c r="Q476" s="0" t="s">
        <v>141</v>
      </c>
      <c r="R476" s="0" t="n">
        <v>1</v>
      </c>
      <c r="S476" s="0" t="s">
        <v>149</v>
      </c>
      <c r="T476" s="0" t="n">
        <v>0</v>
      </c>
      <c r="U476" s="0" t="n">
        <v>263379.9</v>
      </c>
      <c r="V476" s="0" t="n">
        <v>0.00732360268011689</v>
      </c>
      <c r="W476" s="0" t="n">
        <v>625.500671386719</v>
      </c>
      <c r="X476" s="0" t="n">
        <v>0.00708112679421902</v>
      </c>
      <c r="Y476" s="0" t="n">
        <f aca="false">IF(ISNUMBER(C476),INDEX(Scorecard!$D$5:$D$12,SUMPRODUCT(--(Scorecard!$G$5:$G$11&lt;C476))+1),Scorecard!$D$13)</f>
        <v>0.733188958177614</v>
      </c>
      <c r="Z476" s="0" t="n">
        <f aca="false">IF(ISNUMBER(D476),INDEX(Scorecard!$D$14:$D$17,SUMPRODUCT(--(Scorecard!$G$14:$G$16&lt;D476))+1),Scorecard!$D$18)</f>
        <v>0.0505355481560174</v>
      </c>
      <c r="AA476" s="0" t="n">
        <f aca="false">IF(ISNUMBER(E476),INDEX(Scorecard!$D$19:$D$26,SUMPRODUCT(--(Scorecard!$G$19:$G$25&lt;E476))+1),Scorecard!$D$27)</f>
        <v>-0.0341578513653732</v>
      </c>
      <c r="AB476" s="0" t="n">
        <f aca="false">IF(ISNUMBER(F476),INDEX(Scorecard!$D$28:$D$35,SUMPRODUCT(--(Scorecard!$G$28:$G$34&lt;F476))+1),Scorecard!$D$36)</f>
        <v>-0.0008456427959252</v>
      </c>
      <c r="AC476" s="0" t="n">
        <f aca="false">IF(ISNUMBER(H476),INDEX(Scorecard!$D$37:$D$44,SUMPRODUCT(--(Scorecard!$G$37:$G$43&lt;H476))+1),Scorecard!$D$45)</f>
        <v>1.35057635045042</v>
      </c>
      <c r="AD476" s="0" t="n">
        <f aca="false">IF(ISNUMBER(I476),INDEX(Scorecard!$D$46:$D$52,SUMPRODUCT(--(Scorecard!$G$46:$G$51&lt;I476))+1),Scorecard!$D$53)</f>
        <v>-0.114272400683245</v>
      </c>
      <c r="AE476" s="0" t="n">
        <f aca="false">IF(ISNUMBER(K476),INDEX(Scorecard!$D$54:$D$61,SUMPRODUCT(--(Scorecard!$G$54:$G$60&lt;K476))+1),Scorecard!$D$62)</f>
        <v>0.214429354789033</v>
      </c>
      <c r="AF476" s="0" t="n">
        <f aca="false">IF(ISNUMBER(L476),INDEX(Scorecard!$D$63:$D$68,SUMPRODUCT(--(Scorecard!$G$63:$G$67&lt;L476))+1),Scorecard!$D$69)</f>
        <v>-0.340582194386522</v>
      </c>
      <c r="AG476" s="0" t="n">
        <f aca="false">Inputs!$B$10+Scorecard!$J$5*Y476+Scorecard!$J$6*Z476+Scorecard!$J$7*AA476+Scorecard!$J$8*AB476+Scorecard!$J$9*AC476+Scorecard!$J$10*AD476+Scorecard!$J$11*AE476+Scorecard!$J$12*AF476</f>
        <v>-4.79580853373542</v>
      </c>
      <c r="AH476" s="0" t="n">
        <f aca="false">MIN(1-Inputs!$B$13,MAX(Inputs!$B$13,1/(1+EXP(-(Inputs!$B$11*AG476+Inputs!$B$12)))))</f>
        <v>0.00732360278708611</v>
      </c>
      <c r="AI476" s="0" t="n">
        <f aca="false">Inputs!$B$9-Inputs!$B$8*AG476</f>
        <v>625.500659977967</v>
      </c>
      <c r="AJ476" s="0" t="n">
        <f aca="false">RANK(AH476,$AH$5:$AH$2004,0)+COUNTIF($AH$4:AH475,AH476)</f>
        <v>1025</v>
      </c>
      <c r="AK476" s="0" t="n">
        <f aca="false">IF(AJ476&lt;=Deciles!$B$5*(Deciles!$B$4+1),INT((AJ476-1)/(Deciles!$B$4+1))+1,Deciles!$B$5+INT((AJ476-1-Deciles!$B$5*(Deciles!$B$4+1))/Deciles!$B$4)+1)</f>
        <v>6</v>
      </c>
    </row>
    <row r="477" customFormat="false" ht="15" hidden="false" customHeight="false" outlineLevel="0" collapsed="false">
      <c r="A477" s="0" t="n">
        <v>13718</v>
      </c>
      <c r="B477" s="0" t="s">
        <v>143</v>
      </c>
      <c r="C477" s="0" t="n">
        <v>818</v>
      </c>
      <c r="D477" s="0" t="n">
        <v>80</v>
      </c>
      <c r="E477" s="0" t="n">
        <v>79.7488784790039</v>
      </c>
      <c r="F477" s="0" t="n">
        <v>50</v>
      </c>
      <c r="G477" s="0" t="n">
        <v>3.5239999294281</v>
      </c>
      <c r="H477" s="0" t="n">
        <v>0.290666580200195</v>
      </c>
      <c r="I477" s="0" t="n">
        <v>2</v>
      </c>
      <c r="J477" s="0" t="n">
        <v>11.4321222305298</v>
      </c>
      <c r="K477" s="0" t="n">
        <v>9.63333320617676</v>
      </c>
      <c r="L477" s="0" t="n">
        <v>5.0717945098877</v>
      </c>
      <c r="M477" s="0" t="n">
        <v>2.57371878623962</v>
      </c>
      <c r="N477" s="0" t="n">
        <v>0</v>
      </c>
      <c r="O477" s="0" t="n">
        <v>0</v>
      </c>
      <c r="P477" s="0" t="s">
        <v>146</v>
      </c>
      <c r="Q477" s="0" t="s">
        <v>141</v>
      </c>
      <c r="R477" s="0" t="n">
        <v>1</v>
      </c>
      <c r="S477" s="0" t="s">
        <v>149</v>
      </c>
      <c r="T477" s="0" t="n">
        <v>0</v>
      </c>
      <c r="U477" s="0" t="n">
        <v>92237.555</v>
      </c>
      <c r="V477" s="0" t="n">
        <v>0.00483804941177368</v>
      </c>
      <c r="W477" s="0" t="n">
        <v>636.788879394531</v>
      </c>
      <c r="X477" s="0" t="n">
        <v>0.00168879434932023</v>
      </c>
      <c r="Y477" s="0" t="n">
        <f aca="false">IF(ISNUMBER(C477),INDEX(Scorecard!$D$5:$D$12,SUMPRODUCT(--(Scorecard!$G$5:$G$11&lt;C477))+1),Scorecard!$D$13)</f>
        <v>2.19112706886128</v>
      </c>
      <c r="Z477" s="0" t="n">
        <f aca="false">IF(ISNUMBER(D477),INDEX(Scorecard!$D$14:$D$17,SUMPRODUCT(--(Scorecard!$G$14:$G$16&lt;D477))+1),Scorecard!$D$18)</f>
        <v>0.0505355481560174</v>
      </c>
      <c r="AA477" s="0" t="n">
        <f aca="false">IF(ISNUMBER(E477),INDEX(Scorecard!$D$19:$D$26,SUMPRODUCT(--(Scorecard!$G$19:$G$25&lt;E477))+1),Scorecard!$D$27)</f>
        <v>-0.0341578513653732</v>
      </c>
      <c r="AB477" s="0" t="n">
        <f aca="false">IF(ISNUMBER(F477),INDEX(Scorecard!$D$28:$D$35,SUMPRODUCT(--(Scorecard!$G$28:$G$34&lt;F477))+1),Scorecard!$D$36)</f>
        <v>-0.400689107298307</v>
      </c>
      <c r="AC477" s="0" t="n">
        <f aca="false">IF(ISNUMBER(H477),INDEX(Scorecard!$D$37:$D$44,SUMPRODUCT(--(Scorecard!$G$37:$G$43&lt;H477))+1),Scorecard!$D$45)</f>
        <v>-0.0679520129233634</v>
      </c>
      <c r="AD477" s="0" t="n">
        <f aca="false">IF(ISNUMBER(I477),INDEX(Scorecard!$D$46:$D$52,SUMPRODUCT(--(Scorecard!$G$46:$G$51&lt;I477))+1),Scorecard!$D$53)</f>
        <v>-0.161534840507194</v>
      </c>
      <c r="AE477" s="0" t="n">
        <f aca="false">IF(ISNUMBER(K477),INDEX(Scorecard!$D$54:$D$61,SUMPRODUCT(--(Scorecard!$G$54:$G$60&lt;K477))+1),Scorecard!$D$62)</f>
        <v>-0.541917179454542</v>
      </c>
      <c r="AF477" s="0" t="n">
        <f aca="false">IF(ISNUMBER(L477),INDEX(Scorecard!$D$63:$D$68,SUMPRODUCT(--(Scorecard!$G$63:$G$67&lt;L477))+1),Scorecard!$D$69)</f>
        <v>0.322484508656054</v>
      </c>
      <c r="AG477" s="0" t="n">
        <f aca="false">Inputs!$B$10+Scorecard!$J$5*Y477+Scorecard!$J$6*Z477+Scorecard!$J$7*AA477+Scorecard!$J$8*AB477+Scorecard!$J$9*AC477+Scorecard!$J$10*AD477+Scorecard!$J$11*AE477+Scorecard!$J$12*AF477</f>
        <v>-5.18702934355218</v>
      </c>
      <c r="AH477" s="0" t="n">
        <f aca="false">MIN(1-Inputs!$B$13,MAX(Inputs!$B$13,1/(1+EXP(-(Inputs!$B$11*AG477+Inputs!$B$12)))))</f>
        <v>0.00483804919621486</v>
      </c>
      <c r="AI477" s="0" t="n">
        <f aca="false">Inputs!$B$9-Inputs!$B$8*AG477</f>
        <v>636.788906422271</v>
      </c>
      <c r="AJ477" s="0" t="n">
        <f aca="false">RANK(AH477,$AH$5:$AH$2004,0)+COUNTIF($AH$4:AH476,AH477)</f>
        <v>1278</v>
      </c>
      <c r="AK477" s="0" t="n">
        <f aca="false">IF(AJ477&lt;=Deciles!$B$5*(Deciles!$B$4+1),INT((AJ477-1)/(Deciles!$B$4+1))+1,Deciles!$B$5+INT((AJ477-1-Deciles!$B$5*(Deciles!$B$4+1))/Deciles!$B$4)+1)</f>
        <v>7</v>
      </c>
    </row>
    <row r="478" customFormat="false" ht="15" hidden="false" customHeight="false" outlineLevel="0" collapsed="false">
      <c r="A478" s="0" t="n">
        <v>13718</v>
      </c>
      <c r="B478" s="0" t="s">
        <v>139</v>
      </c>
      <c r="C478" s="0" t="n">
        <v>818</v>
      </c>
      <c r="D478" s="0" t="n">
        <v>80</v>
      </c>
      <c r="E478" s="0" t="n">
        <v>75.4773101806641</v>
      </c>
      <c r="F478" s="0" t="n">
        <v>50</v>
      </c>
      <c r="G478" s="0" t="n">
        <v>3.5239999294281</v>
      </c>
      <c r="H478" s="0" t="n">
        <v>0.507333278656006</v>
      </c>
      <c r="I478" s="0" t="n">
        <v>14</v>
      </c>
      <c r="J478" s="0" t="n">
        <v>11.4126482009888</v>
      </c>
      <c r="K478" s="0" t="n">
        <v>6.13333320617676</v>
      </c>
      <c r="L478" s="0" t="n">
        <v>-3.5</v>
      </c>
      <c r="M478" s="0" t="n">
        <v>3.62166213989258</v>
      </c>
      <c r="N478" s="0" t="n">
        <v>0</v>
      </c>
      <c r="O478" s="0" t="n">
        <v>0</v>
      </c>
      <c r="P478" s="0" t="s">
        <v>146</v>
      </c>
      <c r="Q478" s="0" t="s">
        <v>141</v>
      </c>
      <c r="R478" s="0" t="n">
        <v>1</v>
      </c>
      <c r="S478" s="0" t="s">
        <v>149</v>
      </c>
      <c r="T478" s="0" t="n">
        <v>0</v>
      </c>
      <c r="U478" s="0" t="n">
        <v>90458.664</v>
      </c>
      <c r="V478" s="0" t="n">
        <v>0.00314731150865555</v>
      </c>
      <c r="W478" s="0" t="n">
        <v>648.471435546875</v>
      </c>
      <c r="X478" s="0" t="n">
        <v>0.00187876750715077</v>
      </c>
      <c r="Y478" s="0" t="n">
        <f aca="false">IF(ISNUMBER(C478),INDEX(Scorecard!$D$5:$D$12,SUMPRODUCT(--(Scorecard!$G$5:$G$11&lt;C478))+1),Scorecard!$D$13)</f>
        <v>2.19112706886128</v>
      </c>
      <c r="Z478" s="0" t="n">
        <f aca="false">IF(ISNUMBER(D478),INDEX(Scorecard!$D$14:$D$17,SUMPRODUCT(--(Scorecard!$G$14:$G$16&lt;D478))+1),Scorecard!$D$18)</f>
        <v>0.0505355481560174</v>
      </c>
      <c r="AA478" s="0" t="n">
        <f aca="false">IF(ISNUMBER(E478),INDEX(Scorecard!$D$19:$D$26,SUMPRODUCT(--(Scorecard!$G$19:$G$25&lt;E478))+1),Scorecard!$D$27)</f>
        <v>-0.0341578513653732</v>
      </c>
      <c r="AB478" s="0" t="n">
        <f aca="false">IF(ISNUMBER(F478),INDEX(Scorecard!$D$28:$D$35,SUMPRODUCT(--(Scorecard!$G$28:$G$34&lt;F478))+1),Scorecard!$D$36)</f>
        <v>-0.400689107298307</v>
      </c>
      <c r="AC478" s="0" t="n">
        <f aca="false">IF(ISNUMBER(H478),INDEX(Scorecard!$D$37:$D$44,SUMPRODUCT(--(Scorecard!$G$37:$G$43&lt;H478))+1),Scorecard!$D$45)</f>
        <v>-0.271229676926091</v>
      </c>
      <c r="AD478" s="0" t="n">
        <f aca="false">IF(ISNUMBER(I478),INDEX(Scorecard!$D$46:$D$52,SUMPRODUCT(--(Scorecard!$G$46:$G$51&lt;I478))+1),Scorecard!$D$53)</f>
        <v>-0.114272400683245</v>
      </c>
      <c r="AE478" s="0" t="n">
        <f aca="false">IF(ISNUMBER(K478),INDEX(Scorecard!$D$54:$D$61,SUMPRODUCT(--(Scorecard!$G$54:$G$60&lt;K478))+1),Scorecard!$D$62)</f>
        <v>0.0151758992857273</v>
      </c>
      <c r="AF478" s="0" t="n">
        <f aca="false">IF(ISNUMBER(L478),INDEX(Scorecard!$D$63:$D$68,SUMPRODUCT(--(Scorecard!$G$63:$G$67&lt;L478))+1),Scorecard!$D$69)</f>
        <v>-0.340582194386522</v>
      </c>
      <c r="AG478" s="0" t="n">
        <f aca="false">Inputs!$B$10+Scorecard!$J$5*Y478+Scorecard!$J$6*Z478+Scorecard!$J$7*AA478+Scorecard!$J$8*AB478+Scorecard!$J$9*AC478+Scorecard!$J$10*AD478+Scorecard!$J$11*AE478+Scorecard!$J$12*AF478</f>
        <v>-5.5919154469588</v>
      </c>
      <c r="AH478" s="0" t="n">
        <f aca="false">MIN(1-Inputs!$B$13,MAX(Inputs!$B$13,1/(1+EXP(-(Inputs!$B$11*AG478+Inputs!$B$12)))))</f>
        <v>0.00314731141386706</v>
      </c>
      <c r="AI478" s="0" t="n">
        <f aca="false">Inputs!$B$9-Inputs!$B$8*AG478</f>
        <v>648.471449892463</v>
      </c>
      <c r="AJ478" s="0" t="n">
        <f aca="false">RANK(AH478,$AH$5:$AH$2004,0)+COUNTIF($AH$4:AH477,AH478)</f>
        <v>1519</v>
      </c>
      <c r="AK478" s="0" t="n">
        <f aca="false">IF(AJ478&lt;=Deciles!$B$5*(Deciles!$B$4+1),INT((AJ478-1)/(Deciles!$B$4+1))+1,Deciles!$B$5+INT((AJ478-1-Deciles!$B$5*(Deciles!$B$4+1))/Deciles!$B$4)+1)</f>
        <v>8</v>
      </c>
    </row>
    <row r="479" customFormat="false" ht="15" hidden="false" customHeight="false" outlineLevel="0" collapsed="false">
      <c r="A479" s="0" t="n">
        <v>13725</v>
      </c>
      <c r="B479" s="0" t="s">
        <v>157</v>
      </c>
      <c r="C479" s="0" t="n">
        <v>752</v>
      </c>
      <c r="D479" s="0" t="n">
        <v>80</v>
      </c>
      <c r="E479" s="0" t="n">
        <v>63.9551773071289</v>
      </c>
      <c r="F479" s="0" t="n">
        <v>34</v>
      </c>
      <c r="G479" s="0" t="n">
        <v>4.14099979400635</v>
      </c>
      <c r="H479" s="0" t="n">
        <v>0.257666349411011</v>
      </c>
      <c r="I479" s="0" t="n">
        <v>42</v>
      </c>
      <c r="J479" s="0" t="n">
        <v>12.0466566085815</v>
      </c>
      <c r="K479" s="0" t="n">
        <v>3.72307682037354</v>
      </c>
      <c r="L479" s="0" t="n">
        <v>-0.276923179626465</v>
      </c>
      <c r="M479" s="0" t="n">
        <v>4.3403639793396</v>
      </c>
      <c r="N479" s="0" t="n">
        <v>0</v>
      </c>
      <c r="O479" s="0" t="n">
        <v>0</v>
      </c>
      <c r="P479" s="0" t="s">
        <v>144</v>
      </c>
      <c r="Q479" s="0" t="s">
        <v>141</v>
      </c>
      <c r="R479" s="0" t="n">
        <v>1</v>
      </c>
      <c r="S479" s="0" t="s">
        <v>142</v>
      </c>
      <c r="T479" s="0" t="n">
        <v>0</v>
      </c>
      <c r="U479" s="0" t="n">
        <v>170528.23</v>
      </c>
      <c r="V479" s="0" t="n">
        <v>0.0043180463835597</v>
      </c>
      <c r="W479" s="0" t="n">
        <v>639.880493164063</v>
      </c>
      <c r="X479" s="0" t="n">
        <v>0.00194081431254745</v>
      </c>
      <c r="Y479" s="0" t="n">
        <f aca="false">IF(ISNUMBER(C479),INDEX(Scorecard!$D$5:$D$12,SUMPRODUCT(--(Scorecard!$G$5:$G$11&lt;C479))+1),Scorecard!$D$13)</f>
        <v>0.733188958177614</v>
      </c>
      <c r="Z479" s="0" t="n">
        <f aca="false">IF(ISNUMBER(D479),INDEX(Scorecard!$D$14:$D$17,SUMPRODUCT(--(Scorecard!$G$14:$G$16&lt;D479))+1),Scorecard!$D$18)</f>
        <v>0.0505355481560174</v>
      </c>
      <c r="AA479" s="0" t="n">
        <f aca="false">IF(ISNUMBER(E479),INDEX(Scorecard!$D$19:$D$26,SUMPRODUCT(--(Scorecard!$G$19:$G$25&lt;E479))+1),Scorecard!$D$27)</f>
        <v>0.233621608745691</v>
      </c>
      <c r="AB479" s="0" t="n">
        <f aca="false">IF(ISNUMBER(F479),INDEX(Scorecard!$D$28:$D$35,SUMPRODUCT(--(Scorecard!$G$28:$G$34&lt;F479))+1),Scorecard!$D$36)</f>
        <v>-0.0008456427959252</v>
      </c>
      <c r="AC479" s="0" t="n">
        <f aca="false">IF(ISNUMBER(H479),INDEX(Scorecard!$D$37:$D$44,SUMPRODUCT(--(Scorecard!$G$37:$G$43&lt;H479))+1),Scorecard!$D$45)</f>
        <v>-0.0679520129233634</v>
      </c>
      <c r="AD479" s="0" t="n">
        <f aca="false">IF(ISNUMBER(I479),INDEX(Scorecard!$D$46:$D$52,SUMPRODUCT(--(Scorecard!$G$46:$G$51&lt;I479))+1),Scorecard!$D$53)</f>
        <v>0.569875412099532</v>
      </c>
      <c r="AE479" s="0" t="n">
        <f aca="false">IF(ISNUMBER(K479),INDEX(Scorecard!$D$54:$D$61,SUMPRODUCT(--(Scorecard!$G$54:$G$60&lt;K479))+1),Scorecard!$D$62)</f>
        <v>0.489050497890326</v>
      </c>
      <c r="AF479" s="0" t="n">
        <f aca="false">IF(ISNUMBER(L479),INDEX(Scorecard!$D$63:$D$68,SUMPRODUCT(--(Scorecard!$G$63:$G$67&lt;L479))+1),Scorecard!$D$69)</f>
        <v>0.322484508656054</v>
      </c>
      <c r="AG479" s="0" t="n">
        <f aca="false">Inputs!$B$10+Scorecard!$J$5*Y479+Scorecard!$J$6*Z479+Scorecard!$J$7*AA479+Scorecard!$J$8*AB479+Scorecard!$J$9*AC479+Scorecard!$J$10*AD479+Scorecard!$J$11*AE479+Scorecard!$J$12*AF479</f>
        <v>-5.29417489524382</v>
      </c>
      <c r="AH479" s="0" t="n">
        <f aca="false">MIN(1-Inputs!$B$13,MAX(Inputs!$B$13,1/(1+EXP(-(Inputs!$B$11*AG479+Inputs!$B$12)))))</f>
        <v>0.00431804637423125</v>
      </c>
      <c r="AI479" s="0" t="n">
        <f aca="false">Inputs!$B$9-Inputs!$B$8*AG479</f>
        <v>639.880473543848</v>
      </c>
      <c r="AJ479" s="0" t="n">
        <f aca="false">RANK(AH479,$AH$5:$AH$2004,0)+COUNTIF($AH$4:AH478,AH479)</f>
        <v>1342</v>
      </c>
      <c r="AK479" s="0" t="n">
        <f aca="false">IF(AJ479&lt;=Deciles!$B$5*(Deciles!$B$4+1),INT((AJ479-1)/(Deciles!$B$4+1))+1,Deciles!$B$5+INT((AJ479-1-Deciles!$B$5*(Deciles!$B$4+1))/Deciles!$B$4)+1)</f>
        <v>7</v>
      </c>
    </row>
    <row r="480" customFormat="false" ht="15" hidden="false" customHeight="false" outlineLevel="0" collapsed="false">
      <c r="A480" s="0" t="n">
        <v>13750</v>
      </c>
      <c r="B480" s="0" t="s">
        <v>152</v>
      </c>
      <c r="C480" s="0" t="n">
        <v>790</v>
      </c>
      <c r="D480" s="0" t="n">
        <v>80</v>
      </c>
      <c r="E480" s="0" t="n">
        <v>67.1180191040039</v>
      </c>
      <c r="F480" s="0" t="n">
        <v>43</v>
      </c>
      <c r="G480" s="0" t="n">
        <v>3.06699991226196</v>
      </c>
      <c r="H480" s="0" t="n">
        <v>-3.36633348464966</v>
      </c>
      <c r="I480" s="0" t="n">
        <v>27</v>
      </c>
      <c r="J480" s="0" t="n">
        <v>12.067587852478</v>
      </c>
      <c r="K480" s="0" t="n">
        <v>4.80000019073486</v>
      </c>
      <c r="L480" s="0" t="n">
        <v>-0.458333015441895</v>
      </c>
      <c r="M480" s="0" t="n">
        <v>6.28858137130737</v>
      </c>
      <c r="N480" s="0" t="n">
        <v>0</v>
      </c>
      <c r="O480" s="0" t="n">
        <v>0</v>
      </c>
      <c r="P480" s="0" t="s">
        <v>146</v>
      </c>
      <c r="Q480" s="0" t="s">
        <v>141</v>
      </c>
      <c r="R480" s="0" t="n">
        <v>2</v>
      </c>
      <c r="S480" s="0" t="s">
        <v>149</v>
      </c>
      <c r="T480" s="0" t="n">
        <v>0</v>
      </c>
      <c r="U480" s="0" t="n">
        <v>174135.28</v>
      </c>
      <c r="V480" s="0" t="n">
        <v>0.00164222507737577</v>
      </c>
      <c r="W480" s="0" t="n">
        <v>666.117431640625</v>
      </c>
      <c r="X480" s="0" t="n">
        <v>0.00336179789155722</v>
      </c>
      <c r="Y480" s="0" t="n">
        <f aca="false">IF(ISNUMBER(C480),INDEX(Scorecard!$D$5:$D$12,SUMPRODUCT(--(Scorecard!$G$5:$G$11&lt;C480))+1),Scorecard!$D$13)</f>
        <v>2.19112706886128</v>
      </c>
      <c r="Z480" s="0" t="n">
        <f aca="false">IF(ISNUMBER(D480),INDEX(Scorecard!$D$14:$D$17,SUMPRODUCT(--(Scorecard!$G$14:$G$16&lt;D480))+1),Scorecard!$D$18)</f>
        <v>0.0505355481560174</v>
      </c>
      <c r="AA480" s="0" t="n">
        <f aca="false">IF(ISNUMBER(E480),INDEX(Scorecard!$D$19:$D$26,SUMPRODUCT(--(Scorecard!$G$19:$G$25&lt;E480))+1),Scorecard!$D$27)</f>
        <v>0.0530843085177338</v>
      </c>
      <c r="AB480" s="0" t="n">
        <f aca="false">IF(ISNUMBER(F480),INDEX(Scorecard!$D$28:$D$35,SUMPRODUCT(--(Scorecard!$G$28:$G$34&lt;F480))+1),Scorecard!$D$36)</f>
        <v>-0.309727037437117</v>
      </c>
      <c r="AC480" s="0" t="n">
        <f aca="false">IF(ISNUMBER(H480),INDEX(Scorecard!$D$37:$D$44,SUMPRODUCT(--(Scorecard!$G$37:$G$43&lt;H480))+1),Scorecard!$D$45)</f>
        <v>1.35057635045042</v>
      </c>
      <c r="AD480" s="0" t="n">
        <f aca="false">IF(ISNUMBER(I480),INDEX(Scorecard!$D$46:$D$52,SUMPRODUCT(--(Scorecard!$G$46:$G$51&lt;I480))+1),Scorecard!$D$53)</f>
        <v>0.123869379412532</v>
      </c>
      <c r="AE480" s="0" t="n">
        <f aca="false">IF(ISNUMBER(K480),INDEX(Scorecard!$D$54:$D$61,SUMPRODUCT(--(Scorecard!$G$54:$G$60&lt;K480))+1),Scorecard!$D$62)</f>
        <v>0.409483001259379</v>
      </c>
      <c r="AF480" s="0" t="n">
        <f aca="false">IF(ISNUMBER(L480),INDEX(Scorecard!$D$63:$D$68,SUMPRODUCT(--(Scorecard!$G$63:$G$67&lt;L480))+1),Scorecard!$D$69)</f>
        <v>0.322484508656054</v>
      </c>
      <c r="AG480" s="0" t="n">
        <f aca="false">Inputs!$B$10+Scorecard!$J$5*Y480+Scorecard!$J$6*Z480+Scorecard!$J$7*AA480+Scorecard!$J$8*AB480+Scorecard!$J$9*AC480+Scorecard!$J$10*AD480+Scorecard!$J$11*AE480+Scorecard!$J$12*AF480</f>
        <v>-6.20347897087003</v>
      </c>
      <c r="AH480" s="0" t="n">
        <f aca="false">MIN(1-Inputs!$B$13,MAX(Inputs!$B$13,1/(1+EXP(-(Inputs!$B$11*AG480+Inputs!$B$12)))))</f>
        <v>0.00164222511001808</v>
      </c>
      <c r="AI480" s="0" t="n">
        <f aca="false">Inputs!$B$9-Inputs!$B$8*AG480</f>
        <v>666.117443155169</v>
      </c>
      <c r="AJ480" s="0" t="n">
        <f aca="false">RANK(AH480,$AH$5:$AH$2004,0)+COUNTIF($AH$4:AH479,AH480)</f>
        <v>1776</v>
      </c>
      <c r="AK480" s="0" t="n">
        <f aca="false">IF(AJ480&lt;=Deciles!$B$5*(Deciles!$B$4+1),INT((AJ480-1)/(Deciles!$B$4+1))+1,Deciles!$B$5+INT((AJ480-1-Deciles!$B$5*(Deciles!$B$4+1))/Deciles!$B$4)+1)</f>
        <v>9</v>
      </c>
    </row>
    <row r="481" customFormat="false" ht="15" hidden="false" customHeight="false" outlineLevel="0" collapsed="false">
      <c r="A481" s="0" t="n">
        <v>13774</v>
      </c>
      <c r="B481" s="0" t="s">
        <v>139</v>
      </c>
      <c r="C481" s="0" t="n">
        <v>830</v>
      </c>
      <c r="D481" s="0" t="n">
        <v>75.56005859375</v>
      </c>
      <c r="E481" s="0" t="n">
        <v>71.6221008300781</v>
      </c>
      <c r="F481" s="0" t="n">
        <v>26</v>
      </c>
      <c r="G481" s="0" t="n">
        <v>2.9779999256134</v>
      </c>
      <c r="H481" s="0" t="n">
        <v>-0.0386667251586914</v>
      </c>
      <c r="I481" s="0" t="n">
        <v>11</v>
      </c>
      <c r="J481" s="0" t="n">
        <v>11.9123106002808</v>
      </c>
      <c r="K481" s="0" t="n">
        <v>5.53333330154419</v>
      </c>
      <c r="L481" s="0" t="n">
        <v>-3.50000047683716</v>
      </c>
      <c r="M481" s="0" t="n">
        <v>3.47430467605591</v>
      </c>
      <c r="N481" s="0" t="n">
        <v>0</v>
      </c>
      <c r="O481" s="0" t="n">
        <v>0</v>
      </c>
      <c r="P481" s="0" t="s">
        <v>144</v>
      </c>
      <c r="Q481" s="0" t="s">
        <v>141</v>
      </c>
      <c r="R481" s="0" t="n">
        <v>2</v>
      </c>
      <c r="S481" s="0" t="s">
        <v>156</v>
      </c>
      <c r="T481" s="0" t="n">
        <v>0</v>
      </c>
      <c r="U481" s="0" t="n">
        <v>149090.81</v>
      </c>
      <c r="V481" s="0" t="n">
        <v>0.00144286127761006</v>
      </c>
      <c r="W481" s="0" t="n">
        <v>669.625610351563</v>
      </c>
      <c r="X481" s="0" t="n">
        <v>0.00116095994599164</v>
      </c>
      <c r="Y481" s="0" t="n">
        <f aca="false">IF(ISNUMBER(C481),INDEX(Scorecard!$D$5:$D$12,SUMPRODUCT(--(Scorecard!$G$5:$G$11&lt;C481))+1),Scorecard!$D$13)</f>
        <v>2.19112706886128</v>
      </c>
      <c r="Z481" s="0" t="n">
        <f aca="false">IF(ISNUMBER(D481),INDEX(Scorecard!$D$14:$D$17,SUMPRODUCT(--(Scorecard!$G$14:$G$16&lt;D481))+1),Scorecard!$D$18)</f>
        <v>0.128579646629417</v>
      </c>
      <c r="AA481" s="0" t="n">
        <f aca="false">IF(ISNUMBER(E481),INDEX(Scorecard!$D$19:$D$26,SUMPRODUCT(--(Scorecard!$G$19:$G$25&lt;E481))+1),Scorecard!$D$27)</f>
        <v>0.0530843085177338</v>
      </c>
      <c r="AB481" s="0" t="n">
        <f aca="false">IF(ISNUMBER(F481),INDEX(Scorecard!$D$28:$D$35,SUMPRODUCT(--(Scorecard!$G$28:$G$34&lt;F481))+1),Scorecard!$D$36)</f>
        <v>0.165097008946478</v>
      </c>
      <c r="AC481" s="0" t="n">
        <f aca="false">IF(ISNUMBER(H481),INDEX(Scorecard!$D$37:$D$44,SUMPRODUCT(--(Scorecard!$G$37:$G$43&lt;H481))+1),Scorecard!$D$45)</f>
        <v>0.330501541082344</v>
      </c>
      <c r="AD481" s="0" t="n">
        <f aca="false">IF(ISNUMBER(I481),INDEX(Scorecard!$D$46:$D$52,SUMPRODUCT(--(Scorecard!$G$46:$G$51&lt;I481))+1),Scorecard!$D$53)</f>
        <v>-0.114272400683245</v>
      </c>
      <c r="AE481" s="0" t="n">
        <f aca="false">IF(ISNUMBER(K481),INDEX(Scorecard!$D$54:$D$61,SUMPRODUCT(--(Scorecard!$G$54:$G$60&lt;K481))+1),Scorecard!$D$62)</f>
        <v>0.0151758992857273</v>
      </c>
      <c r="AF481" s="0" t="n">
        <f aca="false">IF(ISNUMBER(L481),INDEX(Scorecard!$D$63:$D$68,SUMPRODUCT(--(Scorecard!$G$63:$G$67&lt;L481))+1),Scorecard!$D$69)</f>
        <v>-0.340582194386522</v>
      </c>
      <c r="AG481" s="0" t="n">
        <f aca="false">Inputs!$B$10+Scorecard!$J$5*Y481+Scorecard!$J$6*Z481+Scorecard!$J$7*AA481+Scorecard!$J$8*AB481+Scorecard!$J$9*AC481+Scorecard!$J$10*AD481+Scorecard!$J$11*AE481+Scorecard!$J$12*AF481</f>
        <v>-6.32506245127811</v>
      </c>
      <c r="AH481" s="0" t="n">
        <f aca="false">MIN(1-Inputs!$B$13,MAX(Inputs!$B$13,1/(1+EXP(-(Inputs!$B$11*AG481+Inputs!$B$12)))))</f>
        <v>0.00144286133578972</v>
      </c>
      <c r="AI481" s="0" t="n">
        <f aca="false">Inputs!$B$9-Inputs!$B$8*AG481</f>
        <v>669.625600839944</v>
      </c>
      <c r="AJ481" s="0" t="n">
        <f aca="false">RANK(AH481,$AH$5:$AH$2004,0)+COUNTIF($AH$4:AH480,AH481)</f>
        <v>1813</v>
      </c>
      <c r="AK481" s="0" t="n">
        <f aca="false">IF(AJ481&lt;=Deciles!$B$5*(Deciles!$B$4+1),INT((AJ481-1)/(Deciles!$B$4+1))+1,Deciles!$B$5+INT((AJ481-1-Deciles!$B$5*(Deciles!$B$4+1))/Deciles!$B$4)+1)</f>
        <v>10</v>
      </c>
    </row>
    <row r="482" customFormat="false" ht="15" hidden="false" customHeight="false" outlineLevel="0" collapsed="false">
      <c r="A482" s="0" t="n">
        <v>13781</v>
      </c>
      <c r="B482" s="0" t="s">
        <v>150</v>
      </c>
      <c r="C482" s="0" t="n">
        <v>680</v>
      </c>
      <c r="D482" s="0" t="n">
        <v>91.2467193603516</v>
      </c>
      <c r="E482" s="0" t="n">
        <v>75.6179504394531</v>
      </c>
      <c r="F482" s="0" t="n">
        <v>31</v>
      </c>
      <c r="G482" s="0" t="n">
        <v>3.49799990653992</v>
      </c>
      <c r="H482" s="0" t="n">
        <v>-3.13533329963684</v>
      </c>
      <c r="I482" s="0" t="n">
        <v>27</v>
      </c>
      <c r="J482" s="0" t="n">
        <v>12.0474729537964</v>
      </c>
      <c r="K482" s="0" t="n">
        <v>4.40000009536743</v>
      </c>
      <c r="L482" s="0" t="n">
        <v>-0.208333015441895</v>
      </c>
      <c r="M482" s="0" t="n">
        <v>6.54819679260254</v>
      </c>
      <c r="N482" s="0" t="n">
        <v>0</v>
      </c>
      <c r="O482" s="0" t="n">
        <v>0</v>
      </c>
      <c r="P482" s="0" t="s">
        <v>140</v>
      </c>
      <c r="Q482" s="0" t="s">
        <v>141</v>
      </c>
      <c r="R482" s="0" t="n">
        <v>1</v>
      </c>
      <c r="S482" s="0" t="s">
        <v>151</v>
      </c>
      <c r="T482" s="0" t="n">
        <v>0</v>
      </c>
      <c r="U482" s="0" t="n">
        <v>170667.58</v>
      </c>
      <c r="V482" s="0" t="n">
        <v>0.0313608571887016</v>
      </c>
      <c r="W482" s="0" t="n">
        <v>585.473510742188</v>
      </c>
      <c r="X482" s="0" t="n">
        <v>0.044308103621006</v>
      </c>
      <c r="Y482" s="0" t="n">
        <f aca="false">IF(ISNUMBER(C482),INDEX(Scorecard!$D$5:$D$12,SUMPRODUCT(--(Scorecard!$G$5:$G$11&lt;C482))+1),Scorecard!$D$13)</f>
        <v>-0.869677851527538</v>
      </c>
      <c r="Z482" s="0" t="n">
        <f aca="false">IF(ISNUMBER(D482),INDEX(Scorecard!$D$14:$D$17,SUMPRODUCT(--(Scorecard!$G$14:$G$16&lt;D482))+1),Scorecard!$D$18)</f>
        <v>-0.361970872710667</v>
      </c>
      <c r="AA482" s="0" t="n">
        <f aca="false">IF(ISNUMBER(E482),INDEX(Scorecard!$D$19:$D$26,SUMPRODUCT(--(Scorecard!$G$19:$G$25&lt;E482))+1),Scorecard!$D$27)</f>
        <v>-0.0341578513653732</v>
      </c>
      <c r="AB482" s="0" t="n">
        <f aca="false">IF(ISNUMBER(F482),INDEX(Scorecard!$D$28:$D$35,SUMPRODUCT(--(Scorecard!$G$28:$G$34&lt;F482))+1),Scorecard!$D$36)</f>
        <v>0.126913191054783</v>
      </c>
      <c r="AC482" s="0" t="n">
        <f aca="false">IF(ISNUMBER(H482),INDEX(Scorecard!$D$37:$D$44,SUMPRODUCT(--(Scorecard!$G$37:$G$43&lt;H482))+1),Scorecard!$D$45)</f>
        <v>1.35057635045042</v>
      </c>
      <c r="AD482" s="0" t="n">
        <f aca="false">IF(ISNUMBER(I482),INDEX(Scorecard!$D$46:$D$52,SUMPRODUCT(--(Scorecard!$G$46:$G$51&lt;I482))+1),Scorecard!$D$53)</f>
        <v>0.123869379412532</v>
      </c>
      <c r="AE482" s="0" t="n">
        <f aca="false">IF(ISNUMBER(K482),INDEX(Scorecard!$D$54:$D$61,SUMPRODUCT(--(Scorecard!$G$54:$G$60&lt;K482))+1),Scorecard!$D$62)</f>
        <v>0.489050497890326</v>
      </c>
      <c r="AF482" s="0" t="n">
        <f aca="false">IF(ISNUMBER(L482),INDEX(Scorecard!$D$63:$D$68,SUMPRODUCT(--(Scorecard!$G$63:$G$67&lt;L482))+1),Scorecard!$D$69)</f>
        <v>0.322484508656054</v>
      </c>
      <c r="AG482" s="0" t="n">
        <f aca="false">Inputs!$B$10+Scorecard!$J$5*Y482+Scorecard!$J$6*Z482+Scorecard!$J$7*AA482+Scorecard!$J$8*AB482+Scorecard!$J$9*AC482+Scorecard!$J$10*AD482+Scorecard!$J$11*AE482+Scorecard!$J$12*AF482</f>
        <v>-3.40857335520706</v>
      </c>
      <c r="AH482" s="0" t="n">
        <f aca="false">MIN(1-Inputs!$B$13,MAX(Inputs!$B$13,1/(1+EXP(-(Inputs!$B$11*AG482+Inputs!$B$12)))))</f>
        <v>0.0313608553638693</v>
      </c>
      <c r="AI482" s="0" t="n">
        <f aca="false">Inputs!$B$9-Inputs!$B$8*AG482</f>
        <v>585.473513725775</v>
      </c>
      <c r="AJ482" s="0" t="n">
        <f aca="false">RANK(AH482,$AH$5:$AH$2004,0)+COUNTIF($AH$4:AH481,AH482)</f>
        <v>290</v>
      </c>
      <c r="AK482" s="0" t="n">
        <f aca="false">IF(AJ482&lt;=Deciles!$B$5*(Deciles!$B$4+1),INT((AJ482-1)/(Deciles!$B$4+1))+1,Deciles!$B$5+INT((AJ482-1-Deciles!$B$5*(Deciles!$B$4+1))/Deciles!$B$4)+1)</f>
        <v>2</v>
      </c>
    </row>
    <row r="483" customFormat="false" ht="15" hidden="false" customHeight="false" outlineLevel="0" collapsed="false">
      <c r="A483" s="0" t="n">
        <v>13844</v>
      </c>
      <c r="B483" s="0" t="s">
        <v>143</v>
      </c>
      <c r="C483" s="0" t="n">
        <v>767</v>
      </c>
      <c r="D483" s="0" t="n">
        <v>70.2760314941406</v>
      </c>
      <c r="E483" s="0" t="n">
        <v>69.0885314941406</v>
      </c>
      <c r="F483" s="0" t="n">
        <v>20</v>
      </c>
      <c r="G483" s="0" t="n">
        <v>3.89000010490418</v>
      </c>
      <c r="H483" s="0" t="n">
        <v>0.65666675567627</v>
      </c>
      <c r="I483" s="0" t="n">
        <v>8</v>
      </c>
      <c r="J483" s="0" t="n">
        <v>12.5077152252197</v>
      </c>
      <c r="K483" s="0" t="n">
        <v>9.63333320617676</v>
      </c>
      <c r="L483" s="0" t="n">
        <v>5.0717945098877</v>
      </c>
      <c r="M483" s="0" t="n">
        <v>2.57371878623962</v>
      </c>
      <c r="N483" s="0" t="n">
        <v>0</v>
      </c>
      <c r="O483" s="0" t="n">
        <v>0</v>
      </c>
      <c r="P483" s="0" t="s">
        <v>146</v>
      </c>
      <c r="Q483" s="0" t="s">
        <v>141</v>
      </c>
      <c r="R483" s="0" t="n">
        <v>1</v>
      </c>
      <c r="S483" s="0" t="s">
        <v>149</v>
      </c>
      <c r="T483" s="0" t="n">
        <v>0</v>
      </c>
      <c r="U483" s="0" t="n">
        <v>270415.47</v>
      </c>
      <c r="V483" s="0" t="n">
        <v>0.00359180709347129</v>
      </c>
      <c r="W483" s="0" t="n">
        <v>644.884033203125</v>
      </c>
      <c r="X483" s="0" t="n">
        <v>0.00246660318225622</v>
      </c>
      <c r="Y483" s="0" t="n">
        <f aca="false">IF(ISNUMBER(C483),INDEX(Scorecard!$D$5:$D$12,SUMPRODUCT(--(Scorecard!$G$5:$G$11&lt;C483))+1),Scorecard!$D$13)</f>
        <v>1.23750384304241</v>
      </c>
      <c r="Z483" s="0" t="n">
        <f aca="false">IF(ISNUMBER(D483),INDEX(Scorecard!$D$14:$D$17,SUMPRODUCT(--(Scorecard!$G$14:$G$16&lt;D483))+1),Scorecard!$D$18)</f>
        <v>0.128579646629417</v>
      </c>
      <c r="AA483" s="0" t="n">
        <f aca="false">IF(ISNUMBER(E483),INDEX(Scorecard!$D$19:$D$26,SUMPRODUCT(--(Scorecard!$G$19:$G$25&lt;E483))+1),Scorecard!$D$27)</f>
        <v>0.0530843085177338</v>
      </c>
      <c r="AB483" s="0" t="n">
        <f aca="false">IF(ISNUMBER(F483),INDEX(Scorecard!$D$28:$D$35,SUMPRODUCT(--(Scorecard!$G$28:$G$34&lt;F483))+1),Scorecard!$D$36)</f>
        <v>0.624829191519909</v>
      </c>
      <c r="AC483" s="0" t="n">
        <f aca="false">IF(ISNUMBER(H483),INDEX(Scorecard!$D$37:$D$44,SUMPRODUCT(--(Scorecard!$G$37:$G$43&lt;H483))+1),Scorecard!$D$45)</f>
        <v>-0.569454719285959</v>
      </c>
      <c r="AD483" s="0" t="n">
        <f aca="false">IF(ISNUMBER(I483),INDEX(Scorecard!$D$46:$D$52,SUMPRODUCT(--(Scorecard!$G$46:$G$51&lt;I483))+1),Scorecard!$D$53)</f>
        <v>-0.114272400683245</v>
      </c>
      <c r="AE483" s="0" t="n">
        <f aca="false">IF(ISNUMBER(K483),INDEX(Scorecard!$D$54:$D$61,SUMPRODUCT(--(Scorecard!$G$54:$G$60&lt;K483))+1),Scorecard!$D$62)</f>
        <v>-0.541917179454542</v>
      </c>
      <c r="AF483" s="0" t="n">
        <f aca="false">IF(ISNUMBER(L483),INDEX(Scorecard!$D$63:$D$68,SUMPRODUCT(--(Scorecard!$G$63:$G$67&lt;L483))+1),Scorecard!$D$69)</f>
        <v>0.322484508656054</v>
      </c>
      <c r="AG483" s="0" t="n">
        <f aca="false">Inputs!$B$10+Scorecard!$J$5*Y483+Scorecard!$J$6*Z483+Scorecard!$J$7*AA483+Scorecard!$J$8*AB483+Scorecard!$J$9*AC483+Scorecard!$J$10*AD483+Scorecard!$J$11*AE483+Scorecard!$J$12*AF483</f>
        <v>-5.46758435355696</v>
      </c>
      <c r="AH483" s="0" t="n">
        <f aca="false">MIN(1-Inputs!$B$13,MAX(Inputs!$B$13,1/(1+EXP(-(Inputs!$B$11*AG483+Inputs!$B$12)))))</f>
        <v>0.00359180717057105</v>
      </c>
      <c r="AI483" s="0" t="n">
        <f aca="false">Inputs!$B$9-Inputs!$B$8*AG483</f>
        <v>644.88401285488</v>
      </c>
      <c r="AJ483" s="0" t="n">
        <f aca="false">RANK(AH483,$AH$5:$AH$2004,0)+COUNTIF($AH$4:AH482,AH483)</f>
        <v>1447</v>
      </c>
      <c r="AK483" s="0" t="n">
        <f aca="false">IF(AJ483&lt;=Deciles!$B$5*(Deciles!$B$4+1),INT((AJ483-1)/(Deciles!$B$4+1))+1,Deciles!$B$5+INT((AJ483-1-Deciles!$B$5*(Deciles!$B$4+1))/Deciles!$B$4)+1)</f>
        <v>8</v>
      </c>
    </row>
    <row r="484" customFormat="false" ht="15" hidden="false" customHeight="false" outlineLevel="0" collapsed="false">
      <c r="A484" s="0" t="n">
        <v>13868</v>
      </c>
      <c r="B484" s="0" t="s">
        <v>152</v>
      </c>
      <c r="C484" s="0" t="n">
        <v>802</v>
      </c>
      <c r="D484" s="0" t="n">
        <v>60.119571685791</v>
      </c>
      <c r="E484" s="0" t="n">
        <v>44.7239151000977</v>
      </c>
      <c r="F484" s="0" t="n">
        <v>28</v>
      </c>
      <c r="G484" s="0" t="n">
        <v>3.97199988365173</v>
      </c>
      <c r="H484" s="0" t="n">
        <v>-2.46133351325989</v>
      </c>
      <c r="I484" s="0" t="n">
        <v>53</v>
      </c>
      <c r="J484" s="0" t="n">
        <v>11.4238414764404</v>
      </c>
      <c r="K484" s="0" t="n">
        <v>4.80000019073486</v>
      </c>
      <c r="L484" s="0" t="n">
        <v>-0.458333015441895</v>
      </c>
      <c r="M484" s="0" t="n">
        <v>6.28858137130737</v>
      </c>
      <c r="N484" s="0" t="n">
        <v>0</v>
      </c>
      <c r="O484" s="0" t="n">
        <v>0</v>
      </c>
      <c r="P484" s="0" t="s">
        <v>144</v>
      </c>
      <c r="Q484" s="0" t="s">
        <v>141</v>
      </c>
      <c r="R484" s="0" t="n">
        <v>1</v>
      </c>
      <c r="S484" s="0" t="s">
        <v>149</v>
      </c>
      <c r="T484" s="0" t="n">
        <v>0</v>
      </c>
      <c r="U484" s="0" t="n">
        <v>91476.89</v>
      </c>
      <c r="V484" s="0" t="n">
        <v>0.000557576597202569</v>
      </c>
      <c r="W484" s="0" t="n">
        <v>695.381774902344</v>
      </c>
      <c r="X484" s="0" t="n">
        <v>0.000499801069963723</v>
      </c>
      <c r="Y484" s="0" t="n">
        <f aca="false">IF(ISNUMBER(C484),INDEX(Scorecard!$D$5:$D$12,SUMPRODUCT(--(Scorecard!$G$5:$G$11&lt;C484))+1),Scorecard!$D$13)</f>
        <v>2.19112706886128</v>
      </c>
      <c r="Z484" s="0" t="n">
        <f aca="false">IF(ISNUMBER(D484),INDEX(Scorecard!$D$14:$D$17,SUMPRODUCT(--(Scorecard!$G$14:$G$16&lt;D484))+1),Scorecard!$D$18)</f>
        <v>0.248677243387958</v>
      </c>
      <c r="AA484" s="0" t="n">
        <f aca="false">IF(ISNUMBER(E484),INDEX(Scorecard!$D$19:$D$26,SUMPRODUCT(--(Scorecard!$G$19:$G$25&lt;E484))+1),Scorecard!$D$27)</f>
        <v>0.57899015159425</v>
      </c>
      <c r="AB484" s="0" t="n">
        <f aca="false">IF(ISNUMBER(F484),INDEX(Scorecard!$D$28:$D$35,SUMPRODUCT(--(Scorecard!$G$28:$G$34&lt;F484))+1),Scorecard!$D$36)</f>
        <v>0.165097008946478</v>
      </c>
      <c r="AC484" s="0" t="n">
        <f aca="false">IF(ISNUMBER(H484),INDEX(Scorecard!$D$37:$D$44,SUMPRODUCT(--(Scorecard!$G$37:$G$43&lt;H484))+1),Scorecard!$D$45)</f>
        <v>1.35057635045042</v>
      </c>
      <c r="AD484" s="0" t="n">
        <f aca="false">IF(ISNUMBER(I484),INDEX(Scorecard!$D$46:$D$52,SUMPRODUCT(--(Scorecard!$G$46:$G$51&lt;I484))+1),Scorecard!$D$53)</f>
        <v>0.818882373006414</v>
      </c>
      <c r="AE484" s="0" t="n">
        <f aca="false">IF(ISNUMBER(K484),INDEX(Scorecard!$D$54:$D$61,SUMPRODUCT(--(Scorecard!$G$54:$G$60&lt;K484))+1),Scorecard!$D$62)</f>
        <v>0.409483001259379</v>
      </c>
      <c r="AF484" s="0" t="n">
        <f aca="false">IF(ISNUMBER(L484),INDEX(Scorecard!$D$63:$D$68,SUMPRODUCT(--(Scorecard!$G$63:$G$67&lt;L484))+1),Scorecard!$D$69)</f>
        <v>0.322484508656054</v>
      </c>
      <c r="AG484" s="0" t="n">
        <f aca="false">Inputs!$B$10+Scorecard!$J$5*Y484+Scorecard!$J$6*Z484+Scorecard!$J$7*AA484+Scorecard!$J$8*AB484+Scorecard!$J$9*AC484+Scorecard!$J$10*AD484+Scorecard!$J$11*AE484+Scorecard!$J$12*AF484</f>
        <v>-7.21770338336872</v>
      </c>
      <c r="AH484" s="0" t="n">
        <f aca="false">MIN(1-Inputs!$B$13,MAX(Inputs!$B$13,1/(1+EXP(-(Inputs!$B$11*AG484+Inputs!$B$12)))))</f>
        <v>0.000557576594670471</v>
      </c>
      <c r="AI484" s="0" t="n">
        <f aca="false">Inputs!$B$9-Inputs!$B$8*AG484</f>
        <v>695.381773760376</v>
      </c>
      <c r="AJ484" s="0" t="n">
        <f aca="false">RANK(AH484,$AH$5:$AH$2004,0)+COUNTIF($AH$4:AH483,AH484)</f>
        <v>1981</v>
      </c>
      <c r="AK484" s="0" t="n">
        <f aca="false">IF(AJ484&lt;=Deciles!$B$5*(Deciles!$B$4+1),INT((AJ484-1)/(Deciles!$B$4+1))+1,Deciles!$B$5+INT((AJ484-1-Deciles!$B$5*(Deciles!$B$4+1))/Deciles!$B$4)+1)</f>
        <v>10</v>
      </c>
    </row>
    <row r="485" customFormat="false" ht="15" hidden="false" customHeight="false" outlineLevel="0" collapsed="false">
      <c r="A485" s="0" t="n">
        <v>13878</v>
      </c>
      <c r="B485" s="0" t="s">
        <v>150</v>
      </c>
      <c r="C485" s="0" t="n">
        <v>714</v>
      </c>
      <c r="D485" s="0" t="n">
        <v>63.7341346740723</v>
      </c>
      <c r="E485" s="0" t="n">
        <v>48.2509307861328</v>
      </c>
      <c r="F485" s="0" t="n">
        <v>26</v>
      </c>
      <c r="G485" s="0" t="n">
        <v>4.86399984359741</v>
      </c>
      <c r="H485" s="0" t="n">
        <v>-1.76933336257935</v>
      </c>
      <c r="I485" s="0" t="n">
        <v>67</v>
      </c>
      <c r="J485" s="0" t="n">
        <v>12.1273641586304</v>
      </c>
      <c r="K485" s="0" t="n">
        <v>4.5</v>
      </c>
      <c r="L485" s="0" t="n">
        <v>-0.208333492279053</v>
      </c>
      <c r="M485" s="0" t="n">
        <v>3.98038363456726</v>
      </c>
      <c r="N485" s="0" t="n">
        <v>0</v>
      </c>
      <c r="O485" s="0" t="n">
        <v>0</v>
      </c>
      <c r="P485" s="0" t="s">
        <v>144</v>
      </c>
      <c r="Q485" s="0" t="s">
        <v>141</v>
      </c>
      <c r="R485" s="0" t="n">
        <v>2</v>
      </c>
      <c r="S485" s="0" t="s">
        <v>162</v>
      </c>
      <c r="T485" s="0" t="n">
        <v>0</v>
      </c>
      <c r="U485" s="0" t="n">
        <v>184861.84</v>
      </c>
      <c r="V485" s="0" t="n">
        <v>0.00634924462065101</v>
      </c>
      <c r="W485" s="0" t="n">
        <v>629.391052246094</v>
      </c>
      <c r="X485" s="0" t="n">
        <v>0.00566586526110768</v>
      </c>
      <c r="Y485" s="0" t="n">
        <f aca="false">IF(ISNUMBER(C485),INDEX(Scorecard!$D$5:$D$12,SUMPRODUCT(--(Scorecard!$G$5:$G$11&lt;C485))+1),Scorecard!$D$13)</f>
        <v>-0.0290424113398221</v>
      </c>
      <c r="Z485" s="0" t="n">
        <f aca="false">IF(ISNUMBER(D485),INDEX(Scorecard!$D$14:$D$17,SUMPRODUCT(--(Scorecard!$G$14:$G$16&lt;D485))+1),Scorecard!$D$18)</f>
        <v>0.128579646629417</v>
      </c>
      <c r="AA485" s="0" t="n">
        <f aca="false">IF(ISNUMBER(E485),INDEX(Scorecard!$D$19:$D$26,SUMPRODUCT(--(Scorecard!$G$19:$G$25&lt;E485))+1),Scorecard!$D$27)</f>
        <v>0.57899015159425</v>
      </c>
      <c r="AB485" s="0" t="n">
        <f aca="false">IF(ISNUMBER(F485),INDEX(Scorecard!$D$28:$D$35,SUMPRODUCT(--(Scorecard!$G$28:$G$34&lt;F485))+1),Scorecard!$D$36)</f>
        <v>0.165097008946478</v>
      </c>
      <c r="AC485" s="0" t="n">
        <f aca="false">IF(ISNUMBER(H485),INDEX(Scorecard!$D$37:$D$44,SUMPRODUCT(--(Scorecard!$G$37:$G$43&lt;H485))+1),Scorecard!$D$45)</f>
        <v>1.35057635045042</v>
      </c>
      <c r="AD485" s="0" t="n">
        <f aca="false">IF(ISNUMBER(I485),INDEX(Scorecard!$D$46:$D$52,SUMPRODUCT(--(Scorecard!$G$46:$G$51&lt;I485))+1),Scorecard!$D$53)</f>
        <v>0.818882373006414</v>
      </c>
      <c r="AE485" s="0" t="n">
        <f aca="false">IF(ISNUMBER(K485),INDEX(Scorecard!$D$54:$D$61,SUMPRODUCT(--(Scorecard!$G$54:$G$60&lt;K485))+1),Scorecard!$D$62)</f>
        <v>0.409483001259379</v>
      </c>
      <c r="AF485" s="0" t="n">
        <f aca="false">IF(ISNUMBER(L485),INDEX(Scorecard!$D$63:$D$68,SUMPRODUCT(--(Scorecard!$G$63:$G$67&lt;L485))+1),Scorecard!$D$69)</f>
        <v>0.322484508656054</v>
      </c>
      <c r="AG485" s="0" t="n">
        <f aca="false">Inputs!$B$10+Scorecard!$J$5*Y485+Scorecard!$J$6*Z485+Scorecard!$J$7*AA485+Scorecard!$J$8*AB485+Scorecard!$J$9*AC485+Scorecard!$J$10*AD485+Scorecard!$J$11*AE485+Scorecard!$J$12*AF485</f>
        <v>-4.93063994843432</v>
      </c>
      <c r="AH485" s="0" t="n">
        <f aca="false">MIN(1-Inputs!$B$13,MAX(Inputs!$B$13,1/(1+EXP(-(Inputs!$B$11*AG485+Inputs!$B$12)))))</f>
        <v>0.00634924476295477</v>
      </c>
      <c r="AI485" s="0" t="n">
        <f aca="false">Inputs!$B$9-Inputs!$B$8*AG485</f>
        <v>629.39107224481</v>
      </c>
      <c r="AJ485" s="0" t="n">
        <f aca="false">RANK(AH485,$AH$5:$AH$2004,0)+COUNTIF($AH$4:AH484,AH485)</f>
        <v>1108</v>
      </c>
      <c r="AK485" s="0" t="n">
        <f aca="false">IF(AJ485&lt;=Deciles!$B$5*(Deciles!$B$4+1),INT((AJ485-1)/(Deciles!$B$4+1))+1,Deciles!$B$5+INT((AJ485-1-Deciles!$B$5*(Deciles!$B$4+1))/Deciles!$B$4)+1)</f>
        <v>6</v>
      </c>
    </row>
    <row r="486" customFormat="false" ht="15" hidden="false" customHeight="false" outlineLevel="0" collapsed="false">
      <c r="A486" s="0" t="n">
        <v>13904</v>
      </c>
      <c r="B486" s="0" t="s">
        <v>139</v>
      </c>
      <c r="C486" s="0" t="n">
        <v>759</v>
      </c>
      <c r="D486" s="0" t="n">
        <v>80</v>
      </c>
      <c r="E486" s="0" t="n">
        <v>48.4099464416504</v>
      </c>
      <c r="F486" s="0" t="n">
        <v>39</v>
      </c>
      <c r="G486" s="0" t="n">
        <v>3.65599989891052</v>
      </c>
      <c r="H486" s="0" t="n">
        <v>0.639333248138428</v>
      </c>
      <c r="I486" s="0" t="n">
        <v>83</v>
      </c>
      <c r="J486" s="0" t="n">
        <v>11.3266477584839</v>
      </c>
      <c r="K486" s="0" t="n">
        <v>5.53333330154419</v>
      </c>
      <c r="L486" s="0" t="n">
        <v>-3.50000047683716</v>
      </c>
      <c r="M486" s="0" t="n">
        <v>3.47430467605591</v>
      </c>
      <c r="N486" s="0" t="n">
        <v>0</v>
      </c>
      <c r="O486" s="0" t="n">
        <v>0</v>
      </c>
      <c r="P486" s="0" t="s">
        <v>144</v>
      </c>
      <c r="Q486" s="0" t="s">
        <v>141</v>
      </c>
      <c r="R486" s="0" t="n">
        <v>1</v>
      </c>
      <c r="S486" s="0" t="s">
        <v>156</v>
      </c>
      <c r="T486" s="0" t="n">
        <v>0</v>
      </c>
      <c r="U486" s="0" t="n">
        <v>83004.31</v>
      </c>
      <c r="V486" s="0" t="n">
        <v>0.00675483327358961</v>
      </c>
      <c r="W486" s="0" t="n">
        <v>627.704162597656</v>
      </c>
      <c r="X486" s="0" t="n">
        <v>0.00651932647451758</v>
      </c>
      <c r="Y486" s="0" t="n">
        <f aca="false">IF(ISNUMBER(C486),INDEX(Scorecard!$D$5:$D$12,SUMPRODUCT(--(Scorecard!$G$5:$G$11&lt;C486))+1),Scorecard!$D$13)</f>
        <v>0.733188958177614</v>
      </c>
      <c r="Z486" s="0" t="n">
        <f aca="false">IF(ISNUMBER(D486),INDEX(Scorecard!$D$14:$D$17,SUMPRODUCT(--(Scorecard!$G$14:$G$16&lt;D486))+1),Scorecard!$D$18)</f>
        <v>0.0505355481560174</v>
      </c>
      <c r="AA486" s="0" t="n">
        <f aca="false">IF(ISNUMBER(E486),INDEX(Scorecard!$D$19:$D$26,SUMPRODUCT(--(Scorecard!$G$19:$G$25&lt;E486))+1),Scorecard!$D$27)</f>
        <v>0.57899015159425</v>
      </c>
      <c r="AB486" s="0" t="n">
        <f aca="false">IF(ISNUMBER(F486),INDEX(Scorecard!$D$28:$D$35,SUMPRODUCT(--(Scorecard!$G$28:$G$34&lt;F486))+1),Scorecard!$D$36)</f>
        <v>-0.132616866359722</v>
      </c>
      <c r="AC486" s="0" t="n">
        <f aca="false">IF(ISNUMBER(H486),INDEX(Scorecard!$D$37:$D$44,SUMPRODUCT(--(Scorecard!$G$37:$G$43&lt;H486))+1),Scorecard!$D$45)</f>
        <v>-0.569454719285959</v>
      </c>
      <c r="AD486" s="0" t="n">
        <f aca="false">IF(ISNUMBER(I486),INDEX(Scorecard!$D$46:$D$52,SUMPRODUCT(--(Scorecard!$G$46:$G$51&lt;I486))+1),Scorecard!$D$53)</f>
        <v>0.818882373006414</v>
      </c>
      <c r="AE486" s="0" t="n">
        <f aca="false">IF(ISNUMBER(K486),INDEX(Scorecard!$D$54:$D$61,SUMPRODUCT(--(Scorecard!$G$54:$G$60&lt;K486))+1),Scorecard!$D$62)</f>
        <v>0.0151758992857273</v>
      </c>
      <c r="AF486" s="0" t="n">
        <f aca="false">IF(ISNUMBER(L486),INDEX(Scorecard!$D$63:$D$68,SUMPRODUCT(--(Scorecard!$G$63:$G$67&lt;L486))+1),Scorecard!$D$69)</f>
        <v>-0.340582194386522</v>
      </c>
      <c r="AG486" s="0" t="n">
        <f aca="false">Inputs!$B$10+Scorecard!$J$5*Y486+Scorecard!$J$6*Z486+Scorecard!$J$7*AA486+Scorecard!$J$8*AB486+Scorecard!$J$9*AC486+Scorecard!$J$10*AD486+Scorecard!$J$11*AE486+Scorecard!$J$12*AF486</f>
        <v>-4.87217544367035</v>
      </c>
      <c r="AH486" s="0" t="n">
        <f aca="false">MIN(1-Inputs!$B$13,MAX(Inputs!$B$13,1/(1+EXP(-(Inputs!$B$11*AG486+Inputs!$B$12)))))</f>
        <v>0.00675483314275304</v>
      </c>
      <c r="AI486" s="0" t="n">
        <f aca="false">Inputs!$B$9-Inputs!$B$8*AG486</f>
        <v>627.704143222989</v>
      </c>
      <c r="AJ486" s="0" t="n">
        <f aca="false">RANK(AH486,$AH$5:$AH$2004,0)+COUNTIF($AH$4:AH485,AH486)</f>
        <v>1081</v>
      </c>
      <c r="AK486" s="0" t="n">
        <f aca="false">IF(AJ486&lt;=Deciles!$B$5*(Deciles!$B$4+1),INT((AJ486-1)/(Deciles!$B$4+1))+1,Deciles!$B$5+INT((AJ486-1-Deciles!$B$5*(Deciles!$B$4+1))/Deciles!$B$4)+1)</f>
        <v>6</v>
      </c>
    </row>
    <row r="487" customFormat="false" ht="15" hidden="false" customHeight="false" outlineLevel="0" collapsed="false">
      <c r="A487" s="0" t="n">
        <v>13905</v>
      </c>
      <c r="B487" s="0" t="s">
        <v>139</v>
      </c>
      <c r="C487" s="0" t="n">
        <v>723</v>
      </c>
      <c r="D487" s="0" t="n">
        <v>94.1168670654297</v>
      </c>
      <c r="E487" s="0" t="n">
        <v>59.0613136291504</v>
      </c>
      <c r="F487" s="0" t="n">
        <v>30</v>
      </c>
      <c r="G487" s="0" t="n">
        <v>4.31400012969971</v>
      </c>
      <c r="H487" s="0" t="n">
        <v>1.29733347892761</v>
      </c>
      <c r="I487" s="0" t="n">
        <v>78</v>
      </c>
      <c r="J487" s="0" t="n">
        <v>12.1046314239502</v>
      </c>
      <c r="K487" s="0" t="n">
        <v>6.13333320617676</v>
      </c>
      <c r="L487" s="0" t="n">
        <v>-3.5</v>
      </c>
      <c r="M487" s="0" t="n">
        <v>3.62166213989258</v>
      </c>
      <c r="N487" s="0" t="n">
        <v>0</v>
      </c>
      <c r="O487" s="0" t="n">
        <v>0</v>
      </c>
      <c r="P487" s="0" t="s">
        <v>144</v>
      </c>
      <c r="Q487" s="0" t="s">
        <v>141</v>
      </c>
      <c r="R487" s="0" t="n">
        <v>1</v>
      </c>
      <c r="S487" s="0" t="s">
        <v>149</v>
      </c>
      <c r="T487" s="0" t="n">
        <v>0</v>
      </c>
      <c r="U487" s="0" t="n">
        <v>180706.9</v>
      </c>
      <c r="V487" s="0" t="n">
        <v>0.0168616324663162</v>
      </c>
      <c r="W487" s="0" t="n">
        <v>602.669494628906</v>
      </c>
      <c r="X487" s="0" t="n">
        <v>0.00683552585542202</v>
      </c>
      <c r="Y487" s="0" t="n">
        <f aca="false">IF(ISNUMBER(C487),INDEX(Scorecard!$D$5:$D$12,SUMPRODUCT(--(Scorecard!$G$5:$G$11&lt;C487))+1),Scorecard!$D$13)</f>
        <v>-0.0290424113398221</v>
      </c>
      <c r="Z487" s="0" t="n">
        <f aca="false">IF(ISNUMBER(D487),INDEX(Scorecard!$D$14:$D$17,SUMPRODUCT(--(Scorecard!$G$14:$G$16&lt;D487))+1),Scorecard!$D$18)</f>
        <v>-0.361970872710667</v>
      </c>
      <c r="AA487" s="0" t="n">
        <f aca="false">IF(ISNUMBER(E487),INDEX(Scorecard!$D$19:$D$26,SUMPRODUCT(--(Scorecard!$G$19:$G$25&lt;E487))+1),Scorecard!$D$27)</f>
        <v>0.267179331770092</v>
      </c>
      <c r="AB487" s="0" t="n">
        <f aca="false">IF(ISNUMBER(F487),INDEX(Scorecard!$D$28:$D$35,SUMPRODUCT(--(Scorecard!$G$28:$G$34&lt;F487))+1),Scorecard!$D$36)</f>
        <v>0.126913191054783</v>
      </c>
      <c r="AC487" s="0" t="n">
        <f aca="false">IF(ISNUMBER(H487),INDEX(Scorecard!$D$37:$D$44,SUMPRODUCT(--(Scorecard!$G$37:$G$43&lt;H487))+1),Scorecard!$D$45)</f>
        <v>-0.975503570149195</v>
      </c>
      <c r="AD487" s="0" t="n">
        <f aca="false">IF(ISNUMBER(I487),INDEX(Scorecard!$D$46:$D$52,SUMPRODUCT(--(Scorecard!$G$46:$G$51&lt;I487))+1),Scorecard!$D$53)</f>
        <v>0.818882373006414</v>
      </c>
      <c r="AE487" s="0" t="n">
        <f aca="false">IF(ISNUMBER(K487),INDEX(Scorecard!$D$54:$D$61,SUMPRODUCT(--(Scorecard!$G$54:$G$60&lt;K487))+1),Scorecard!$D$62)</f>
        <v>0.0151758992857273</v>
      </c>
      <c r="AF487" s="0" t="n">
        <f aca="false">IF(ISNUMBER(L487),INDEX(Scorecard!$D$63:$D$68,SUMPRODUCT(--(Scorecard!$G$63:$G$67&lt;L487))+1),Scorecard!$D$69)</f>
        <v>-0.340582194386522</v>
      </c>
      <c r="AG487" s="0" t="n">
        <f aca="false">Inputs!$B$10+Scorecard!$J$5*Y487+Scorecard!$J$6*Z487+Scorecard!$J$7*AA487+Scorecard!$J$8*AB487+Scorecard!$J$9*AC487+Scorecard!$J$10*AD487+Scorecard!$J$11*AE487+Scorecard!$J$12*AF487</f>
        <v>-4.00454049748267</v>
      </c>
      <c r="AH487" s="0" t="n">
        <f aca="false">MIN(1-Inputs!$B$13,MAX(Inputs!$B$13,1/(1+EXP(-(Inputs!$B$11*AG487+Inputs!$B$12)))))</f>
        <v>0.0168616324282444</v>
      </c>
      <c r="AI487" s="0" t="n">
        <f aca="false">Inputs!$B$9-Inputs!$B$8*AG487</f>
        <v>602.669490539651</v>
      </c>
      <c r="AJ487" s="0" t="n">
        <f aca="false">RANK(AH487,$AH$5:$AH$2004,0)+COUNTIF($AH$4:AH486,AH487)</f>
        <v>537</v>
      </c>
      <c r="AK487" s="0" t="n">
        <f aca="false">IF(AJ487&lt;=Deciles!$B$5*(Deciles!$B$4+1),INT((AJ487-1)/(Deciles!$B$4+1))+1,Deciles!$B$5+INT((AJ487-1-Deciles!$B$5*(Deciles!$B$4+1))/Deciles!$B$4)+1)</f>
        <v>3</v>
      </c>
    </row>
    <row r="488" customFormat="false" ht="15" hidden="false" customHeight="false" outlineLevel="0" collapsed="false">
      <c r="A488" s="0" t="n">
        <v>13958</v>
      </c>
      <c r="B488" s="0" t="s">
        <v>139</v>
      </c>
      <c r="C488" s="0" t="n">
        <v>802</v>
      </c>
      <c r="D488" s="0" t="n">
        <v>80</v>
      </c>
      <c r="E488" s="0" t="n">
        <v>75.5263061523438</v>
      </c>
      <c r="F488" s="0" t="n">
        <v>29</v>
      </c>
      <c r="G488" s="0" t="n">
        <v>3.15700006484985</v>
      </c>
      <c r="H488" s="0" t="n">
        <v>0.140333414077759</v>
      </c>
      <c r="I488" s="0" t="n">
        <v>12</v>
      </c>
      <c r="J488" s="0" t="n">
        <v>12.4592905044556</v>
      </c>
      <c r="K488" s="0" t="n">
        <v>5.73333311080933</v>
      </c>
      <c r="L488" s="0" t="n">
        <v>-3.50000047683716</v>
      </c>
      <c r="M488" s="0" t="n">
        <v>3.76922249794006</v>
      </c>
      <c r="N488" s="0" t="n">
        <v>0</v>
      </c>
      <c r="O488" s="0" t="n">
        <v>0</v>
      </c>
      <c r="P488" s="0" t="s">
        <v>144</v>
      </c>
      <c r="Q488" s="0" t="s">
        <v>153</v>
      </c>
      <c r="R488" s="0" t="n">
        <v>1</v>
      </c>
      <c r="S488" s="0" t="s">
        <v>151</v>
      </c>
      <c r="T488" s="0" t="n">
        <v>0</v>
      </c>
      <c r="U488" s="0" t="n">
        <v>257632.81</v>
      </c>
      <c r="V488" s="0" t="n">
        <v>0.00158842315431684</v>
      </c>
      <c r="W488" s="0" t="n">
        <v>667.020446777344</v>
      </c>
      <c r="X488" s="0" t="n">
        <v>0.00125517405103892</v>
      </c>
      <c r="Y488" s="0" t="n">
        <f aca="false">IF(ISNUMBER(C488),INDEX(Scorecard!$D$5:$D$12,SUMPRODUCT(--(Scorecard!$G$5:$G$11&lt;C488))+1),Scorecard!$D$13)</f>
        <v>2.19112706886128</v>
      </c>
      <c r="Z488" s="0" t="n">
        <f aca="false">IF(ISNUMBER(D488),INDEX(Scorecard!$D$14:$D$17,SUMPRODUCT(--(Scorecard!$G$14:$G$16&lt;D488))+1),Scorecard!$D$18)</f>
        <v>0.0505355481560174</v>
      </c>
      <c r="AA488" s="0" t="n">
        <f aca="false">IF(ISNUMBER(E488),INDEX(Scorecard!$D$19:$D$26,SUMPRODUCT(--(Scorecard!$G$19:$G$25&lt;E488))+1),Scorecard!$D$27)</f>
        <v>-0.0341578513653732</v>
      </c>
      <c r="AB488" s="0" t="n">
        <f aca="false">IF(ISNUMBER(F488),INDEX(Scorecard!$D$28:$D$35,SUMPRODUCT(--(Scorecard!$G$28:$G$34&lt;F488))+1),Scorecard!$D$36)</f>
        <v>0.165097008946478</v>
      </c>
      <c r="AC488" s="0" t="n">
        <f aca="false">IF(ISNUMBER(H488),INDEX(Scorecard!$D$37:$D$44,SUMPRODUCT(--(Scorecard!$G$37:$G$43&lt;H488))+1),Scorecard!$D$45)</f>
        <v>0.102184252677548</v>
      </c>
      <c r="AD488" s="0" t="n">
        <f aca="false">IF(ISNUMBER(I488),INDEX(Scorecard!$D$46:$D$52,SUMPRODUCT(--(Scorecard!$G$46:$G$51&lt;I488))+1),Scorecard!$D$53)</f>
        <v>-0.114272400683245</v>
      </c>
      <c r="AE488" s="0" t="n">
        <f aca="false">IF(ISNUMBER(K488),INDEX(Scorecard!$D$54:$D$61,SUMPRODUCT(--(Scorecard!$G$54:$G$60&lt;K488))+1),Scorecard!$D$62)</f>
        <v>0.0151758992857273</v>
      </c>
      <c r="AF488" s="0" t="n">
        <f aca="false">IF(ISNUMBER(L488),INDEX(Scorecard!$D$63:$D$68,SUMPRODUCT(--(Scorecard!$G$63:$G$67&lt;L488))+1),Scorecard!$D$69)</f>
        <v>-0.340582194386522</v>
      </c>
      <c r="AG488" s="0" t="n">
        <f aca="false">Inputs!$B$10+Scorecard!$J$5*Y488+Scorecard!$J$6*Z488+Scorecard!$J$7*AA488+Scorecard!$J$8*AB488+Scorecard!$J$9*AC488+Scorecard!$J$10*AD488+Scorecard!$J$11*AE488+Scorecard!$J$12*AF488</f>
        <v>-6.23477368621495</v>
      </c>
      <c r="AH488" s="0" t="n">
        <f aca="false">MIN(1-Inputs!$B$13,MAX(Inputs!$B$13,1/(1+EXP(-(Inputs!$B$11*AG488+Inputs!$B$12)))))</f>
        <v>0.00158842316558161</v>
      </c>
      <c r="AI488" s="0" t="n">
        <f aca="false">Inputs!$B$9-Inputs!$B$8*AG488</f>
        <v>667.020417767852</v>
      </c>
      <c r="AJ488" s="0" t="n">
        <f aca="false">RANK(AH488,$AH$5:$AH$2004,0)+COUNTIF($AH$4:AH487,AH488)</f>
        <v>1785</v>
      </c>
      <c r="AK488" s="0" t="n">
        <f aca="false">IF(AJ488&lt;=Deciles!$B$5*(Deciles!$B$4+1),INT((AJ488-1)/(Deciles!$B$4+1))+1,Deciles!$B$5+INT((AJ488-1-Deciles!$B$5*(Deciles!$B$4+1))/Deciles!$B$4)+1)</f>
        <v>9</v>
      </c>
    </row>
    <row r="489" customFormat="false" ht="15" hidden="false" customHeight="false" outlineLevel="0" collapsed="false">
      <c r="A489" s="0" t="n">
        <v>13967</v>
      </c>
      <c r="B489" s="0" t="s">
        <v>143</v>
      </c>
      <c r="C489" s="0" t="n">
        <v>657</v>
      </c>
      <c r="D489" s="0" t="n">
        <v>80</v>
      </c>
      <c r="E489" s="0" t="n">
        <v>76.3585205078125</v>
      </c>
      <c r="F489" s="0" t="n">
        <v>33</v>
      </c>
      <c r="G489" s="0" t="n">
        <v>4.36100006103516</v>
      </c>
      <c r="H489" s="0" t="n">
        <v>1.12766671180725</v>
      </c>
      <c r="I489" s="0" t="n">
        <v>14</v>
      </c>
      <c r="J489" s="0" t="n">
        <v>12.5930881500244</v>
      </c>
      <c r="K489" s="0" t="n">
        <v>8.93333339691162</v>
      </c>
      <c r="L489" s="0" t="n">
        <v>5.07179498672485</v>
      </c>
      <c r="M489" s="0" t="n">
        <v>1.95005702972412</v>
      </c>
      <c r="N489" s="0" t="n">
        <v>0</v>
      </c>
      <c r="O489" s="0" t="n">
        <v>0</v>
      </c>
      <c r="P489" s="0" t="s">
        <v>140</v>
      </c>
      <c r="Q489" s="0" t="s">
        <v>141</v>
      </c>
      <c r="R489" s="0" t="n">
        <v>2</v>
      </c>
      <c r="S489" s="0" t="s">
        <v>142</v>
      </c>
      <c r="T489" s="0" t="n">
        <v>0</v>
      </c>
      <c r="U489" s="0" t="n">
        <v>294515.84</v>
      </c>
      <c r="V489" s="0" t="n">
        <v>0.186876833438873</v>
      </c>
      <c r="W489" s="0" t="n">
        <v>532.430419921875</v>
      </c>
      <c r="X489" s="0" t="n">
        <v>0.103265359997749</v>
      </c>
      <c r="Y489" s="0" t="n">
        <f aca="false">IF(ISNUMBER(C489),INDEX(Scorecard!$D$5:$D$12,SUMPRODUCT(--(Scorecard!$G$5:$G$11&lt;C489))+1),Scorecard!$D$13)</f>
        <v>-1.88220980528339</v>
      </c>
      <c r="Z489" s="0" t="n">
        <f aca="false">IF(ISNUMBER(D489),INDEX(Scorecard!$D$14:$D$17,SUMPRODUCT(--(Scorecard!$G$14:$G$16&lt;D489))+1),Scorecard!$D$18)</f>
        <v>0.0505355481560174</v>
      </c>
      <c r="AA489" s="0" t="n">
        <f aca="false">IF(ISNUMBER(E489),INDEX(Scorecard!$D$19:$D$26,SUMPRODUCT(--(Scorecard!$G$19:$G$25&lt;E489))+1),Scorecard!$D$27)</f>
        <v>-0.0341578513653732</v>
      </c>
      <c r="AB489" s="0" t="n">
        <f aca="false">IF(ISNUMBER(F489),INDEX(Scorecard!$D$28:$D$35,SUMPRODUCT(--(Scorecard!$G$28:$G$34&lt;F489))+1),Scorecard!$D$36)</f>
        <v>-0.0008456427959252</v>
      </c>
      <c r="AC489" s="0" t="n">
        <f aca="false">IF(ISNUMBER(H489),INDEX(Scorecard!$D$37:$D$44,SUMPRODUCT(--(Scorecard!$G$37:$G$43&lt;H489))+1),Scorecard!$D$45)</f>
        <v>-0.975503570149195</v>
      </c>
      <c r="AD489" s="0" t="n">
        <f aca="false">IF(ISNUMBER(I489),INDEX(Scorecard!$D$46:$D$52,SUMPRODUCT(--(Scorecard!$G$46:$G$51&lt;I489))+1),Scorecard!$D$53)</f>
        <v>-0.114272400683245</v>
      </c>
      <c r="AE489" s="0" t="n">
        <f aca="false">IF(ISNUMBER(K489),INDEX(Scorecard!$D$54:$D$61,SUMPRODUCT(--(Scorecard!$G$54:$G$60&lt;K489))+1),Scorecard!$D$62)</f>
        <v>-0.541917179454542</v>
      </c>
      <c r="AF489" s="0" t="n">
        <f aca="false">IF(ISNUMBER(L489),INDEX(Scorecard!$D$63:$D$68,SUMPRODUCT(--(Scorecard!$G$63:$G$67&lt;L489))+1),Scorecard!$D$69)</f>
        <v>0.322484508656054</v>
      </c>
      <c r="AG489" s="0" t="n">
        <f aca="false">Inputs!$B$10+Scorecard!$J$5*Y489+Scorecard!$J$6*Z489+Scorecard!$J$7*AA489+Scorecard!$J$8*AB489+Scorecard!$J$9*AC489+Scorecard!$J$10*AD489+Scorecard!$J$11*AE489+Scorecard!$J$12*AF489</f>
        <v>-1.57024029237236</v>
      </c>
      <c r="AH489" s="0" t="n">
        <f aca="false">MIN(1-Inputs!$B$13,MAX(Inputs!$B$13,1/(1+EXP(-(Inputs!$B$11*AG489+Inputs!$B$12)))))</f>
        <v>0.186876840395405</v>
      </c>
      <c r="AI489" s="0" t="n">
        <f aca="false">Inputs!$B$9-Inputs!$B$8*AG489</f>
        <v>532.430433860698</v>
      </c>
      <c r="AJ489" s="0" t="n">
        <f aca="false">RANK(AH489,$AH$5:$AH$2004,0)+COUNTIF($AH$4:AH488,AH489)</f>
        <v>9</v>
      </c>
      <c r="AK489" s="0" t="n">
        <f aca="false">IF(AJ489&lt;=Deciles!$B$5*(Deciles!$B$4+1),INT((AJ489-1)/(Deciles!$B$4+1))+1,Deciles!$B$5+INT((AJ489-1-Deciles!$B$5*(Deciles!$B$4+1))/Deciles!$B$4)+1)</f>
        <v>1</v>
      </c>
    </row>
    <row r="490" customFormat="false" ht="15" hidden="false" customHeight="false" outlineLevel="0" collapsed="false">
      <c r="A490" s="0" t="n">
        <v>13987</v>
      </c>
      <c r="B490" s="0" t="s">
        <v>150</v>
      </c>
      <c r="C490" s="0" t="n">
        <v>756</v>
      </c>
      <c r="D490" s="0" t="n">
        <v>86.632080078125</v>
      </c>
      <c r="E490" s="0" t="n">
        <v>67.6100845336914</v>
      </c>
      <c r="F490" s="0" t="n">
        <v>46</v>
      </c>
      <c r="G490" s="0" t="n">
        <v>3.50699996948242</v>
      </c>
      <c r="H490" s="0" t="n">
        <v>-3.12633323669434</v>
      </c>
      <c r="I490" s="0" t="n">
        <v>38</v>
      </c>
      <c r="J490" s="0" t="n">
        <v>12.6264114379883</v>
      </c>
      <c r="K490" s="0" t="n">
        <v>5.19999980926514</v>
      </c>
      <c r="L490" s="0" t="n">
        <v>-0.208333492279053</v>
      </c>
      <c r="M490" s="0" t="n">
        <v>7.33083200454712</v>
      </c>
      <c r="N490" s="0" t="n">
        <v>0</v>
      </c>
      <c r="O490" s="0" t="n">
        <v>0</v>
      </c>
      <c r="P490" s="0" t="s">
        <v>144</v>
      </c>
      <c r="Q490" s="0" t="s">
        <v>141</v>
      </c>
      <c r="R490" s="0" t="n">
        <v>1</v>
      </c>
      <c r="S490" s="0" t="s">
        <v>154</v>
      </c>
      <c r="T490" s="0" t="n">
        <v>0</v>
      </c>
      <c r="U490" s="0" t="n">
        <v>304495.6</v>
      </c>
      <c r="V490" s="0" t="n">
        <v>0.0090935854241252</v>
      </c>
      <c r="W490" s="0" t="n">
        <v>619.593872070313</v>
      </c>
      <c r="X490" s="0" t="n">
        <v>0.00633705966174603</v>
      </c>
      <c r="Y490" s="0" t="n">
        <f aca="false">IF(ISNUMBER(C490),INDEX(Scorecard!$D$5:$D$12,SUMPRODUCT(--(Scorecard!$G$5:$G$11&lt;C490))+1),Scorecard!$D$13)</f>
        <v>0.733188958177614</v>
      </c>
      <c r="Z490" s="0" t="n">
        <f aca="false">IF(ISNUMBER(D490),INDEX(Scorecard!$D$14:$D$17,SUMPRODUCT(--(Scorecard!$G$14:$G$16&lt;D490))+1),Scorecard!$D$18)</f>
        <v>0.0505355481560174</v>
      </c>
      <c r="AA490" s="0" t="n">
        <f aca="false">IF(ISNUMBER(E490),INDEX(Scorecard!$D$19:$D$26,SUMPRODUCT(--(Scorecard!$G$19:$G$25&lt;E490))+1),Scorecard!$D$27)</f>
        <v>0.0530843085177338</v>
      </c>
      <c r="AB490" s="0" t="n">
        <f aca="false">IF(ISNUMBER(F490),INDEX(Scorecard!$D$28:$D$35,SUMPRODUCT(--(Scorecard!$G$28:$G$34&lt;F490))+1),Scorecard!$D$36)</f>
        <v>-0.400689107298307</v>
      </c>
      <c r="AC490" s="0" t="n">
        <f aca="false">IF(ISNUMBER(H490),INDEX(Scorecard!$D$37:$D$44,SUMPRODUCT(--(Scorecard!$G$37:$G$43&lt;H490))+1),Scorecard!$D$45)</f>
        <v>1.35057635045042</v>
      </c>
      <c r="AD490" s="0" t="n">
        <f aca="false">IF(ISNUMBER(I490),INDEX(Scorecard!$D$46:$D$52,SUMPRODUCT(--(Scorecard!$G$46:$G$51&lt;I490))+1),Scorecard!$D$53)</f>
        <v>0.569875412099532</v>
      </c>
      <c r="AE490" s="0" t="n">
        <f aca="false">IF(ISNUMBER(K490),INDEX(Scorecard!$D$54:$D$61,SUMPRODUCT(--(Scorecard!$G$54:$G$60&lt;K490))+1),Scorecard!$D$62)</f>
        <v>0.214429354789033</v>
      </c>
      <c r="AF490" s="0" t="n">
        <f aca="false">IF(ISNUMBER(L490),INDEX(Scorecard!$D$63:$D$68,SUMPRODUCT(--(Scorecard!$G$63:$G$67&lt;L490))+1),Scorecard!$D$69)</f>
        <v>0.322484508656054</v>
      </c>
      <c r="AG490" s="0" t="n">
        <f aca="false">Inputs!$B$10+Scorecard!$J$5*Y490+Scorecard!$J$6*Z490+Scorecard!$J$7*AA490+Scorecard!$J$8*AB490+Scorecard!$J$9*AC490+Scorecard!$J$10*AD490+Scorecard!$J$11*AE490+Scorecard!$J$12*AF490</f>
        <v>-4.59109444099715</v>
      </c>
      <c r="AH490" s="0" t="n">
        <f aca="false">MIN(1-Inputs!$B$13,MAX(Inputs!$B$13,1/(1+EXP(-(Inputs!$B$11*AG490+Inputs!$B$12)))))</f>
        <v>0.00909358521603523</v>
      </c>
      <c r="AI490" s="0" t="n">
        <f aca="false">Inputs!$B$9-Inputs!$B$8*AG490</f>
        <v>619.593859850095</v>
      </c>
      <c r="AJ490" s="0" t="n">
        <f aca="false">RANK(AH490,$AH$5:$AH$2004,0)+COUNTIF($AH$4:AH489,AH490)</f>
        <v>882</v>
      </c>
      <c r="AK490" s="0" t="n">
        <f aca="false">IF(AJ490&lt;=Deciles!$B$5*(Deciles!$B$4+1),INT((AJ490-1)/(Deciles!$B$4+1))+1,Deciles!$B$5+INT((AJ490-1-Deciles!$B$5*(Deciles!$B$4+1))/Deciles!$B$4)+1)</f>
        <v>5</v>
      </c>
    </row>
    <row r="491" customFormat="false" ht="15" hidden="false" customHeight="false" outlineLevel="0" collapsed="false">
      <c r="A491" s="0" t="n">
        <v>14020</v>
      </c>
      <c r="B491" s="0" t="s">
        <v>150</v>
      </c>
      <c r="C491" s="0" t="n">
        <v>686</v>
      </c>
      <c r="D491" s="0" t="n">
        <v>96.0687866210938</v>
      </c>
      <c r="E491" s="0" t="n">
        <v>49.8129615783691</v>
      </c>
      <c r="F491" s="0" t="n">
        <v>31</v>
      </c>
      <c r="G491" s="0" t="n">
        <v>4.95599985122681</v>
      </c>
      <c r="H491" s="0" t="n">
        <v>-1.67733335494995</v>
      </c>
      <c r="I491" s="0" t="n">
        <v>97</v>
      </c>
      <c r="J491" s="0" t="n">
        <v>12.1920938491821</v>
      </c>
      <c r="K491" s="0" t="n">
        <v>5.19999980926514</v>
      </c>
      <c r="L491" s="0" t="n">
        <v>-0.208333492279053</v>
      </c>
      <c r="M491" s="0" t="n">
        <v>7.33083200454712</v>
      </c>
      <c r="N491" s="0" t="n">
        <v>0</v>
      </c>
      <c r="O491" s="0" t="n">
        <v>0</v>
      </c>
      <c r="P491" s="0" t="s">
        <v>144</v>
      </c>
      <c r="Q491" s="0" t="s">
        <v>141</v>
      </c>
      <c r="R491" s="0" t="n">
        <v>2</v>
      </c>
      <c r="S491" s="0" t="s">
        <v>154</v>
      </c>
      <c r="T491" s="0" t="n">
        <v>0</v>
      </c>
      <c r="U491" s="0" t="n">
        <v>197223.7</v>
      </c>
      <c r="V491" s="0" t="n">
        <v>0.026583943516016</v>
      </c>
      <c r="W491" s="0" t="n">
        <v>590.0791015625</v>
      </c>
      <c r="X491" s="0" t="n">
        <v>0.041480515152216</v>
      </c>
      <c r="Y491" s="0" t="n">
        <f aca="false">IF(ISNUMBER(C491),INDEX(Scorecard!$D$5:$D$12,SUMPRODUCT(--(Scorecard!$G$5:$G$11&lt;C491))+1),Scorecard!$D$13)</f>
        <v>-0.869677851527538</v>
      </c>
      <c r="Z491" s="0" t="n">
        <f aca="false">IF(ISNUMBER(D491),INDEX(Scorecard!$D$14:$D$17,SUMPRODUCT(--(Scorecard!$G$14:$G$16&lt;D491))+1),Scorecard!$D$18)</f>
        <v>-0.361970872710667</v>
      </c>
      <c r="AA491" s="0" t="n">
        <f aca="false">IF(ISNUMBER(E491),INDEX(Scorecard!$D$19:$D$26,SUMPRODUCT(--(Scorecard!$G$19:$G$25&lt;E491))+1),Scorecard!$D$27)</f>
        <v>0.57899015159425</v>
      </c>
      <c r="AB491" s="0" t="n">
        <f aca="false">IF(ISNUMBER(F491),INDEX(Scorecard!$D$28:$D$35,SUMPRODUCT(--(Scorecard!$G$28:$G$34&lt;F491))+1),Scorecard!$D$36)</f>
        <v>0.126913191054783</v>
      </c>
      <c r="AC491" s="0" t="n">
        <f aca="false">IF(ISNUMBER(H491),INDEX(Scorecard!$D$37:$D$44,SUMPRODUCT(--(Scorecard!$G$37:$G$43&lt;H491))+1),Scorecard!$D$45)</f>
        <v>1.35057635045042</v>
      </c>
      <c r="AD491" s="0" t="n">
        <f aca="false">IF(ISNUMBER(I491),INDEX(Scorecard!$D$46:$D$52,SUMPRODUCT(--(Scorecard!$G$46:$G$51&lt;I491))+1),Scorecard!$D$53)</f>
        <v>0.818882373006414</v>
      </c>
      <c r="AE491" s="0" t="n">
        <f aca="false">IF(ISNUMBER(K491),INDEX(Scorecard!$D$54:$D$61,SUMPRODUCT(--(Scorecard!$G$54:$G$60&lt;K491))+1),Scorecard!$D$62)</f>
        <v>0.214429354789033</v>
      </c>
      <c r="AF491" s="0" t="n">
        <f aca="false">IF(ISNUMBER(L491),INDEX(Scorecard!$D$63:$D$68,SUMPRODUCT(--(Scorecard!$G$63:$G$67&lt;L491))+1),Scorecard!$D$69)</f>
        <v>0.322484508656054</v>
      </c>
      <c r="AG491" s="0" t="n">
        <f aca="false">Inputs!$B$10+Scorecard!$J$5*Y491+Scorecard!$J$6*Z491+Scorecard!$J$7*AA491+Scorecard!$J$8*AB491+Scorecard!$J$9*AC491+Scorecard!$J$10*AD491+Scorecard!$J$11*AE491+Scorecard!$J$12*AF491</f>
        <v>-3.56819068344259</v>
      </c>
      <c r="AH491" s="0" t="n">
        <f aca="false">MIN(1-Inputs!$B$13,MAX(Inputs!$B$13,1/(1+EXP(-(Inputs!$B$11*AG491+Inputs!$B$12)))))</f>
        <v>0.0265839426235054</v>
      </c>
      <c r="AI491" s="0" t="n">
        <f aca="false">Inputs!$B$9-Inputs!$B$8*AG491</f>
        <v>590.079096283482</v>
      </c>
      <c r="AJ491" s="0" t="n">
        <f aca="false">RANK(AH491,$AH$5:$AH$2004,0)+COUNTIF($AH$4:AH490,AH491)</f>
        <v>358</v>
      </c>
      <c r="AK491" s="0" t="n">
        <f aca="false">IF(AJ491&lt;=Deciles!$B$5*(Deciles!$B$4+1),INT((AJ491-1)/(Deciles!$B$4+1))+1,Deciles!$B$5+INT((AJ491-1-Deciles!$B$5*(Deciles!$B$4+1))/Deciles!$B$4)+1)</f>
        <v>2</v>
      </c>
    </row>
    <row r="492" customFormat="false" ht="15" hidden="false" customHeight="false" outlineLevel="0" collapsed="false">
      <c r="A492" s="0" t="n">
        <v>14067</v>
      </c>
      <c r="B492" s="0" t="s">
        <v>143</v>
      </c>
      <c r="C492" s="0" t="n">
        <v>821</v>
      </c>
      <c r="D492" s="0" t="n">
        <v>92.7915115356445</v>
      </c>
      <c r="E492" s="0" t="n">
        <v>61.5797882080078</v>
      </c>
      <c r="F492" s="0" t="n">
        <v>38</v>
      </c>
      <c r="G492" s="0" t="n">
        <v>4.11700010299683</v>
      </c>
      <c r="H492" s="0" t="n">
        <v>0.883666753768921</v>
      </c>
      <c r="I492" s="0" t="n">
        <v>66</v>
      </c>
      <c r="J492" s="0" t="n">
        <v>11.7642526626587</v>
      </c>
      <c r="K492" s="0" t="n">
        <v>9.63333320617676</v>
      </c>
      <c r="L492" s="0" t="n">
        <v>5.0717945098877</v>
      </c>
      <c r="M492" s="0" t="n">
        <v>2.57371878623962</v>
      </c>
      <c r="N492" s="0" t="n">
        <v>0</v>
      </c>
      <c r="O492" s="0" t="n">
        <v>0</v>
      </c>
      <c r="P492" s="0" t="s">
        <v>144</v>
      </c>
      <c r="Q492" s="0" t="s">
        <v>141</v>
      </c>
      <c r="R492" s="0" t="n">
        <v>2</v>
      </c>
      <c r="S492" s="0" t="s">
        <v>149</v>
      </c>
      <c r="T492" s="0" t="n">
        <v>0</v>
      </c>
      <c r="U492" s="0" t="n">
        <v>128573.055</v>
      </c>
      <c r="V492" s="0" t="n">
        <v>0.00339583866298199</v>
      </c>
      <c r="W492" s="0" t="n">
        <v>646.407775878906</v>
      </c>
      <c r="X492" s="0" t="n">
        <v>0.00150924629997462</v>
      </c>
      <c r="Y492" s="0" t="n">
        <f aca="false">IF(ISNUMBER(C492),INDEX(Scorecard!$D$5:$D$12,SUMPRODUCT(--(Scorecard!$G$5:$G$11&lt;C492))+1),Scorecard!$D$13)</f>
        <v>2.19112706886128</v>
      </c>
      <c r="Z492" s="0" t="n">
        <f aca="false">IF(ISNUMBER(D492),INDEX(Scorecard!$D$14:$D$17,SUMPRODUCT(--(Scorecard!$G$14:$G$16&lt;D492))+1),Scorecard!$D$18)</f>
        <v>-0.361970872710667</v>
      </c>
      <c r="AA492" s="0" t="n">
        <f aca="false">IF(ISNUMBER(E492),INDEX(Scorecard!$D$19:$D$26,SUMPRODUCT(--(Scorecard!$G$19:$G$25&lt;E492))+1),Scorecard!$D$27)</f>
        <v>0.233621608745691</v>
      </c>
      <c r="AB492" s="0" t="n">
        <f aca="false">IF(ISNUMBER(F492),INDEX(Scorecard!$D$28:$D$35,SUMPRODUCT(--(Scorecard!$G$28:$G$34&lt;F492))+1),Scorecard!$D$36)</f>
        <v>-0.132616866359722</v>
      </c>
      <c r="AC492" s="0" t="n">
        <f aca="false">IF(ISNUMBER(H492),INDEX(Scorecard!$D$37:$D$44,SUMPRODUCT(--(Scorecard!$G$37:$G$43&lt;H492))+1),Scorecard!$D$45)</f>
        <v>-0.569454719285959</v>
      </c>
      <c r="AD492" s="0" t="n">
        <f aca="false">IF(ISNUMBER(I492),INDEX(Scorecard!$D$46:$D$52,SUMPRODUCT(--(Scorecard!$G$46:$G$51&lt;I492))+1),Scorecard!$D$53)</f>
        <v>0.818882373006414</v>
      </c>
      <c r="AE492" s="0" t="n">
        <f aca="false">IF(ISNUMBER(K492),INDEX(Scorecard!$D$54:$D$61,SUMPRODUCT(--(Scorecard!$G$54:$G$60&lt;K492))+1),Scorecard!$D$62)</f>
        <v>-0.541917179454542</v>
      </c>
      <c r="AF492" s="0" t="n">
        <f aca="false">IF(ISNUMBER(L492),INDEX(Scorecard!$D$63:$D$68,SUMPRODUCT(--(Scorecard!$G$63:$G$67&lt;L492))+1),Scorecard!$D$69)</f>
        <v>0.322484508656054</v>
      </c>
      <c r="AG492" s="0" t="n">
        <f aca="false">Inputs!$B$10+Scorecard!$J$5*Y492+Scorecard!$J$6*Z492+Scorecard!$J$7*AA492+Scorecard!$J$8*AB492+Scorecard!$J$9*AC492+Scorecard!$J$10*AD492+Scorecard!$J$11*AE492+Scorecard!$J$12*AF492</f>
        <v>-5.5203935375313</v>
      </c>
      <c r="AH492" s="0" t="n">
        <f aca="false">MIN(1-Inputs!$B$13,MAX(Inputs!$B$13,1/(1+EXP(-(Inputs!$B$11*AG492+Inputs!$B$12)))))</f>
        <v>0.00339583865407662</v>
      </c>
      <c r="AI492" s="0" t="n">
        <f aca="false">Inputs!$B$9-Inputs!$B$8*AG492</f>
        <v>646.407763811543</v>
      </c>
      <c r="AJ492" s="0" t="n">
        <f aca="false">RANK(AH492,$AH$5:$AH$2004,0)+COUNTIF($AH$4:AH491,AH492)</f>
        <v>1481</v>
      </c>
      <c r="AK492" s="0" t="n">
        <f aca="false">IF(AJ492&lt;=Deciles!$B$5*(Deciles!$B$4+1),INT((AJ492-1)/(Deciles!$B$4+1))+1,Deciles!$B$5+INT((AJ492-1-Deciles!$B$5*(Deciles!$B$4+1))/Deciles!$B$4)+1)</f>
        <v>8</v>
      </c>
    </row>
    <row r="493" customFormat="false" ht="15" hidden="false" customHeight="false" outlineLevel="0" collapsed="false">
      <c r="A493" s="0" t="n">
        <v>14068</v>
      </c>
      <c r="B493" s="0" t="s">
        <v>152</v>
      </c>
      <c r="C493" s="0" t="n">
        <v>734</v>
      </c>
      <c r="D493" s="0" t="n">
        <v>80</v>
      </c>
      <c r="E493" s="0" t="n">
        <v>67.504508972168</v>
      </c>
      <c r="F493" s="0" t="n">
        <v>25</v>
      </c>
      <c r="G493" s="0" t="n">
        <v>4.0920000076294</v>
      </c>
      <c r="H493" s="0" t="n">
        <v>-2.34133338928223</v>
      </c>
      <c r="I493" s="0" t="n">
        <v>46</v>
      </c>
      <c r="J493" s="0" t="n">
        <v>11.2522888183594</v>
      </c>
      <c r="K493" s="0" t="n">
        <v>4.30000019073486</v>
      </c>
      <c r="L493" s="0" t="n">
        <v>-0.458333015441895</v>
      </c>
      <c r="M493" s="0" t="n">
        <v>3.47430324554443</v>
      </c>
      <c r="N493" s="0" t="n">
        <v>0</v>
      </c>
      <c r="O493" s="0" t="n">
        <v>0</v>
      </c>
      <c r="P493" s="0" t="s">
        <v>144</v>
      </c>
      <c r="Q493" s="0" t="s">
        <v>141</v>
      </c>
      <c r="R493" s="0" t="n">
        <v>1</v>
      </c>
      <c r="S493" s="0" t="s">
        <v>159</v>
      </c>
      <c r="T493" s="0" t="n">
        <v>0</v>
      </c>
      <c r="U493" s="0" t="n">
        <v>77056.1</v>
      </c>
      <c r="V493" s="0" t="n">
        <v>0.00359226064756513</v>
      </c>
      <c r="W493" s="0" t="n">
        <v>644.880554199219</v>
      </c>
      <c r="X493" s="0" t="n">
        <v>0.00428631622344255</v>
      </c>
      <c r="Y493" s="0" t="n">
        <f aca="false">IF(ISNUMBER(C493),INDEX(Scorecard!$D$5:$D$12,SUMPRODUCT(--(Scorecard!$G$5:$G$11&lt;C493))+1),Scorecard!$D$13)</f>
        <v>0.488358159108655</v>
      </c>
      <c r="Z493" s="0" t="n">
        <f aca="false">IF(ISNUMBER(D493),INDEX(Scorecard!$D$14:$D$17,SUMPRODUCT(--(Scorecard!$G$14:$G$16&lt;D493))+1),Scorecard!$D$18)</f>
        <v>0.0505355481560174</v>
      </c>
      <c r="AA493" s="0" t="n">
        <f aca="false">IF(ISNUMBER(E493),INDEX(Scorecard!$D$19:$D$26,SUMPRODUCT(--(Scorecard!$G$19:$G$25&lt;E493))+1),Scorecard!$D$27)</f>
        <v>0.0530843085177338</v>
      </c>
      <c r="AB493" s="0" t="n">
        <f aca="false">IF(ISNUMBER(F493),INDEX(Scorecard!$D$28:$D$35,SUMPRODUCT(--(Scorecard!$G$28:$G$34&lt;F493))+1),Scorecard!$D$36)</f>
        <v>0.349218150643304</v>
      </c>
      <c r="AC493" s="0" t="n">
        <f aca="false">IF(ISNUMBER(H493),INDEX(Scorecard!$D$37:$D$44,SUMPRODUCT(--(Scorecard!$G$37:$G$43&lt;H493))+1),Scorecard!$D$45)</f>
        <v>1.35057635045042</v>
      </c>
      <c r="AD493" s="0" t="n">
        <f aca="false">IF(ISNUMBER(I493),INDEX(Scorecard!$D$46:$D$52,SUMPRODUCT(--(Scorecard!$G$46:$G$51&lt;I493))+1),Scorecard!$D$53)</f>
        <v>0.818882373006414</v>
      </c>
      <c r="AE493" s="0" t="n">
        <f aca="false">IF(ISNUMBER(K493),INDEX(Scorecard!$D$54:$D$61,SUMPRODUCT(--(Scorecard!$G$54:$G$60&lt;K493))+1),Scorecard!$D$62)</f>
        <v>0.489050497890326</v>
      </c>
      <c r="AF493" s="0" t="n">
        <f aca="false">IF(ISNUMBER(L493),INDEX(Scorecard!$D$63:$D$68,SUMPRODUCT(--(Scorecard!$G$63:$G$67&lt;L493))+1),Scorecard!$D$69)</f>
        <v>0.322484508656054</v>
      </c>
      <c r="AG493" s="0" t="n">
        <f aca="false">Inputs!$B$10+Scorecard!$J$5*Y493+Scorecard!$J$6*Z493+Scorecard!$J$7*AA493+Scorecard!$J$8*AB493+Scorecard!$J$9*AC493+Scorecard!$J$10*AD493+Scorecard!$J$11*AE493+Scorecard!$J$12*AF493</f>
        <v>-5.46746551814502</v>
      </c>
      <c r="AH493" s="0" t="n">
        <f aca="false">MIN(1-Inputs!$B$13,MAX(Inputs!$B$13,1/(1+EXP(-(Inputs!$B$11*AG493+Inputs!$B$12)))))</f>
        <v>0.00359226062428053</v>
      </c>
      <c r="AI493" s="0" t="n">
        <f aca="false">Inputs!$B$9-Inputs!$B$8*AG493</f>
        <v>644.88058398969</v>
      </c>
      <c r="AJ493" s="0" t="n">
        <f aca="false">RANK(AH493,$AH$5:$AH$2004,0)+COUNTIF($AH$4:AH492,AH493)</f>
        <v>1446</v>
      </c>
      <c r="AK493" s="0" t="n">
        <f aca="false">IF(AJ493&lt;=Deciles!$B$5*(Deciles!$B$4+1),INT((AJ493-1)/(Deciles!$B$4+1))+1,Deciles!$B$5+INT((AJ493-1-Deciles!$B$5*(Deciles!$B$4+1))/Deciles!$B$4)+1)</f>
        <v>8</v>
      </c>
    </row>
    <row r="494" customFormat="false" ht="15" hidden="false" customHeight="false" outlineLevel="0" collapsed="false">
      <c r="A494" s="0" t="n">
        <v>14074</v>
      </c>
      <c r="B494" s="0" t="s">
        <v>157</v>
      </c>
      <c r="C494" s="0" t="n">
        <v>673</v>
      </c>
      <c r="D494" s="0" t="n">
        <v>81.6143951416016</v>
      </c>
      <c r="E494" s="0" t="n">
        <v>78.6625061035156</v>
      </c>
      <c r="F494" s="0" t="n">
        <v>23</v>
      </c>
      <c r="G494" s="0" t="n">
        <v>4.24900007247925</v>
      </c>
      <c r="H494" s="0" t="n">
        <v>0.365666627883911</v>
      </c>
      <c r="I494" s="0" t="n">
        <v>8</v>
      </c>
      <c r="J494" s="0" t="n">
        <v>12.7309503555298</v>
      </c>
      <c r="K494" s="0" t="n">
        <v>4.0230770111084</v>
      </c>
      <c r="L494" s="0" t="n">
        <v>-0.276923179626465</v>
      </c>
      <c r="M494" s="0" t="n">
        <v>4.10729646682739</v>
      </c>
      <c r="N494" s="0" t="n">
        <v>0</v>
      </c>
      <c r="O494" s="0" t="n">
        <v>0</v>
      </c>
      <c r="P494" s="0" t="s">
        <v>144</v>
      </c>
      <c r="Q494" s="0" t="s">
        <v>141</v>
      </c>
      <c r="R494" s="0" t="n">
        <v>2</v>
      </c>
      <c r="S494" s="0" t="s">
        <v>161</v>
      </c>
      <c r="T494" s="0" t="n">
        <v>0</v>
      </c>
      <c r="U494" s="0" t="n">
        <v>338050.28</v>
      </c>
      <c r="V494" s="0" t="n">
        <v>0.0564814768731594</v>
      </c>
      <c r="W494" s="0" t="n">
        <v>568.839111328125</v>
      </c>
      <c r="X494" s="0" t="n">
        <v>0.0278486963361502</v>
      </c>
      <c r="Y494" s="0" t="n">
        <f aca="false">IF(ISNUMBER(C494),INDEX(Scorecard!$D$5:$D$12,SUMPRODUCT(--(Scorecard!$G$5:$G$11&lt;C494))+1),Scorecard!$D$13)</f>
        <v>-1.88220980528339</v>
      </c>
      <c r="Z494" s="0" t="n">
        <f aca="false">IF(ISNUMBER(D494),INDEX(Scorecard!$D$14:$D$17,SUMPRODUCT(--(Scorecard!$G$14:$G$16&lt;D494))+1),Scorecard!$D$18)</f>
        <v>0.0505355481560174</v>
      </c>
      <c r="AA494" s="0" t="n">
        <f aca="false">IF(ISNUMBER(E494),INDEX(Scorecard!$D$19:$D$26,SUMPRODUCT(--(Scorecard!$G$19:$G$25&lt;E494))+1),Scorecard!$D$27)</f>
        <v>-0.0341578513653732</v>
      </c>
      <c r="AB494" s="0" t="n">
        <f aca="false">IF(ISNUMBER(F494),INDEX(Scorecard!$D$28:$D$35,SUMPRODUCT(--(Scorecard!$G$28:$G$34&lt;F494))+1),Scorecard!$D$36)</f>
        <v>0.349218150643304</v>
      </c>
      <c r="AC494" s="0" t="n">
        <f aca="false">IF(ISNUMBER(H494),INDEX(Scorecard!$D$37:$D$44,SUMPRODUCT(--(Scorecard!$G$37:$G$43&lt;H494))+1),Scorecard!$D$45)</f>
        <v>-0.0679520129233634</v>
      </c>
      <c r="AD494" s="0" t="n">
        <f aca="false">IF(ISNUMBER(I494),INDEX(Scorecard!$D$46:$D$52,SUMPRODUCT(--(Scorecard!$G$46:$G$51&lt;I494))+1),Scorecard!$D$53)</f>
        <v>-0.114272400683245</v>
      </c>
      <c r="AE494" s="0" t="n">
        <f aca="false">IF(ISNUMBER(K494),INDEX(Scorecard!$D$54:$D$61,SUMPRODUCT(--(Scorecard!$G$54:$G$60&lt;K494))+1),Scorecard!$D$62)</f>
        <v>0.489050497890326</v>
      </c>
      <c r="AF494" s="0" t="n">
        <f aca="false">IF(ISNUMBER(L494),INDEX(Scorecard!$D$63:$D$68,SUMPRODUCT(--(Scorecard!$G$63:$G$67&lt;L494))+1),Scorecard!$D$69)</f>
        <v>0.322484508656054</v>
      </c>
      <c r="AG494" s="0" t="n">
        <f aca="false">Inputs!$B$10+Scorecard!$J$5*Y494+Scorecard!$J$6*Z494+Scorecard!$J$7*AA494+Scorecard!$J$8*AB494+Scorecard!$J$9*AC494+Scorecard!$J$10*AD494+Scorecard!$J$11*AE494+Scorecard!$J$12*AF494</f>
        <v>-2.83206820630503</v>
      </c>
      <c r="AH494" s="0" t="n">
        <f aca="false">MIN(1-Inputs!$B$13,MAX(Inputs!$B$13,1/(1+EXP(-(Inputs!$B$11*AG494+Inputs!$B$12)))))</f>
        <v>0.0564814784778043</v>
      </c>
      <c r="AI494" s="0" t="n">
        <f aca="false">Inputs!$B$9-Inputs!$B$8*AG494</f>
        <v>568.839091338417</v>
      </c>
      <c r="AJ494" s="0" t="n">
        <f aca="false">RANK(AH494,$AH$5:$AH$2004,0)+COUNTIF($AH$4:AH493,AH494)</f>
        <v>126</v>
      </c>
      <c r="AK494" s="0" t="n">
        <f aca="false">IF(AJ494&lt;=Deciles!$B$5*(Deciles!$B$4+1),INT((AJ494-1)/(Deciles!$B$4+1))+1,Deciles!$B$5+INT((AJ494-1-Deciles!$B$5*(Deciles!$B$4+1))/Deciles!$B$4)+1)</f>
        <v>1</v>
      </c>
    </row>
    <row r="495" customFormat="false" ht="15" hidden="false" customHeight="false" outlineLevel="0" collapsed="false">
      <c r="A495" s="0" t="n">
        <v>14116</v>
      </c>
      <c r="B495" s="0" t="s">
        <v>155</v>
      </c>
      <c r="C495" s="0" t="n">
        <v>786</v>
      </c>
      <c r="D495" s="0" t="n">
        <v>86.182258605957</v>
      </c>
      <c r="E495" s="0" t="n">
        <v>73.8006973266602</v>
      </c>
      <c r="F495" s="0" t="n">
        <v>41</v>
      </c>
      <c r="G495" s="0" t="n">
        <v>3.53999996185303</v>
      </c>
      <c r="H495" s="0" t="n">
        <v>-2.1933331489563</v>
      </c>
      <c r="I495" s="0" t="n">
        <v>26</v>
      </c>
      <c r="J495" s="0" t="n">
        <v>12.3285942077637</v>
      </c>
      <c r="K495" s="0" t="n">
        <v>5.40833330154419</v>
      </c>
      <c r="L495" s="0" t="n">
        <v>-1.125</v>
      </c>
      <c r="M495" s="0" t="n">
        <v>7.33082818984985</v>
      </c>
      <c r="N495" s="0" t="n">
        <v>0</v>
      </c>
      <c r="O495" s="0" t="n">
        <v>0</v>
      </c>
      <c r="P495" s="0" t="s">
        <v>144</v>
      </c>
      <c r="Q495" s="0" t="s">
        <v>141</v>
      </c>
      <c r="R495" s="0" t="n">
        <v>1</v>
      </c>
      <c r="S495" s="0" t="s">
        <v>154</v>
      </c>
      <c r="T495" s="0" t="n">
        <v>0</v>
      </c>
      <c r="U495" s="0" t="n">
        <v>226068.64</v>
      </c>
      <c r="V495" s="0" t="n">
        <v>0.00513656996190548</v>
      </c>
      <c r="W495" s="0" t="n">
        <v>635.160339355469</v>
      </c>
      <c r="X495" s="0" t="n">
        <v>0.00330296833999455</v>
      </c>
      <c r="Y495" s="0" t="n">
        <f aca="false">IF(ISNUMBER(C495),INDEX(Scorecard!$D$5:$D$12,SUMPRODUCT(--(Scorecard!$G$5:$G$11&lt;C495))+1),Scorecard!$D$13)</f>
        <v>1.23750384304241</v>
      </c>
      <c r="Z495" s="0" t="n">
        <f aca="false">IF(ISNUMBER(D495),INDEX(Scorecard!$D$14:$D$17,SUMPRODUCT(--(Scorecard!$G$14:$G$16&lt;D495))+1),Scorecard!$D$18)</f>
        <v>0.0505355481560174</v>
      </c>
      <c r="AA495" s="0" t="n">
        <f aca="false">IF(ISNUMBER(E495),INDEX(Scorecard!$D$19:$D$26,SUMPRODUCT(--(Scorecard!$G$19:$G$25&lt;E495))+1),Scorecard!$D$27)</f>
        <v>-0.0341578513653732</v>
      </c>
      <c r="AB495" s="0" t="n">
        <f aca="false">IF(ISNUMBER(F495),INDEX(Scorecard!$D$28:$D$35,SUMPRODUCT(--(Scorecard!$G$28:$G$34&lt;F495))+1),Scorecard!$D$36)</f>
        <v>-0.132616866359722</v>
      </c>
      <c r="AC495" s="0" t="n">
        <f aca="false">IF(ISNUMBER(H495),INDEX(Scorecard!$D$37:$D$44,SUMPRODUCT(--(Scorecard!$G$37:$G$43&lt;H495))+1),Scorecard!$D$45)</f>
        <v>1.35057635045042</v>
      </c>
      <c r="AD495" s="0" t="n">
        <f aca="false">IF(ISNUMBER(I495),INDEX(Scorecard!$D$46:$D$52,SUMPRODUCT(--(Scorecard!$G$46:$G$51&lt;I495))+1),Scorecard!$D$53)</f>
        <v>0.123869379412532</v>
      </c>
      <c r="AE495" s="0" t="n">
        <f aca="false">IF(ISNUMBER(K495),INDEX(Scorecard!$D$54:$D$61,SUMPRODUCT(--(Scorecard!$G$54:$G$60&lt;K495))+1),Scorecard!$D$62)</f>
        <v>0.126303549215828</v>
      </c>
      <c r="AF495" s="0" t="n">
        <f aca="false">IF(ISNUMBER(L495),INDEX(Scorecard!$D$63:$D$68,SUMPRODUCT(--(Scorecard!$G$63:$G$67&lt;L495))+1),Scorecard!$D$69)</f>
        <v>-0.340582194386522</v>
      </c>
      <c r="AG495" s="0" t="n">
        <f aca="false">Inputs!$B$10+Scorecard!$J$5*Y495+Scorecard!$J$6*Z495+Scorecard!$J$7*AA495+Scorecard!$J$8*AB495+Scorecard!$J$9*AC495+Scorecard!$J$10*AD495+Scorecard!$J$11*AE495+Scorecard!$J$12*AF495</f>
        <v>-5.13058771823902</v>
      </c>
      <c r="AH495" s="0" t="n">
        <f aca="false">MIN(1-Inputs!$B$13,MAX(Inputs!$B$13,1/(1+EXP(-(Inputs!$B$11*AG495+Inputs!$B$12)))))</f>
        <v>0.00513657018147082</v>
      </c>
      <c r="AI495" s="0" t="n">
        <f aca="false">Inputs!$B$9-Inputs!$B$8*AG495</f>
        <v>635.160345363491</v>
      </c>
      <c r="AJ495" s="0" t="n">
        <f aca="false">RANK(AH495,$AH$5:$AH$2004,0)+COUNTIF($AH$4:AH494,AH495)</f>
        <v>1235</v>
      </c>
      <c r="AK495" s="0" t="n">
        <f aca="false">IF(AJ495&lt;=Deciles!$B$5*(Deciles!$B$4+1),INT((AJ495-1)/(Deciles!$B$4+1))+1,Deciles!$B$5+INT((AJ495-1-Deciles!$B$5*(Deciles!$B$4+1))/Deciles!$B$4)+1)</f>
        <v>7</v>
      </c>
    </row>
    <row r="496" customFormat="false" ht="15" hidden="false" customHeight="false" outlineLevel="0" collapsed="false">
      <c r="A496" s="0" t="n">
        <v>14150</v>
      </c>
      <c r="B496" s="0" t="s">
        <v>157</v>
      </c>
      <c r="C496" s="0" t="n">
        <v>806</v>
      </c>
      <c r="D496" s="0" t="n">
        <v>73.4162139892578</v>
      </c>
      <c r="E496" s="0" t="n">
        <v>44.6373672485352</v>
      </c>
      <c r="F496" s="0" t="n">
        <v>45</v>
      </c>
      <c r="G496" s="0" t="n">
        <v>3.8989999294281</v>
      </c>
      <c r="H496" s="0" t="n">
        <v>0.0156664848327637</v>
      </c>
      <c r="I496" s="0" t="n">
        <v>88</v>
      </c>
      <c r="J496" s="0" t="n">
        <v>11.7994394302368</v>
      </c>
      <c r="K496" s="0" t="n">
        <v>3.32307696342468</v>
      </c>
      <c r="L496" s="0" t="n">
        <v>-0.276922941207886</v>
      </c>
      <c r="M496" s="0" t="n">
        <v>4.3403639793396</v>
      </c>
      <c r="N496" s="0" t="n">
        <v>0</v>
      </c>
      <c r="O496" s="0" t="n">
        <v>0</v>
      </c>
      <c r="P496" s="0" t="s">
        <v>144</v>
      </c>
      <c r="Q496" s="0" t="s">
        <v>141</v>
      </c>
      <c r="R496" s="0" t="n">
        <v>1</v>
      </c>
      <c r="S496" s="0" t="s">
        <v>147</v>
      </c>
      <c r="T496" s="0" t="n">
        <v>0</v>
      </c>
      <c r="U496" s="0" t="n">
        <v>133177.73</v>
      </c>
      <c r="V496" s="0" t="n">
        <v>0.00102563621476293</v>
      </c>
      <c r="W496" s="0" t="n">
        <v>678.874328613281</v>
      </c>
      <c r="X496" s="0" t="n">
        <v>0.000895730627235025</v>
      </c>
      <c r="Y496" s="0" t="n">
        <f aca="false">IF(ISNUMBER(C496),INDEX(Scorecard!$D$5:$D$12,SUMPRODUCT(--(Scorecard!$G$5:$G$11&lt;C496))+1),Scorecard!$D$13)</f>
        <v>2.19112706886128</v>
      </c>
      <c r="Z496" s="0" t="n">
        <f aca="false">IF(ISNUMBER(D496),INDEX(Scorecard!$D$14:$D$17,SUMPRODUCT(--(Scorecard!$G$14:$G$16&lt;D496))+1),Scorecard!$D$18)</f>
        <v>0.128579646629417</v>
      </c>
      <c r="AA496" s="0" t="n">
        <f aca="false">IF(ISNUMBER(E496),INDEX(Scorecard!$D$19:$D$26,SUMPRODUCT(--(Scorecard!$G$19:$G$25&lt;E496))+1),Scorecard!$D$27)</f>
        <v>0.57899015159425</v>
      </c>
      <c r="AB496" s="0" t="n">
        <f aca="false">IF(ISNUMBER(F496),INDEX(Scorecard!$D$28:$D$35,SUMPRODUCT(--(Scorecard!$G$28:$G$34&lt;F496))+1),Scorecard!$D$36)</f>
        <v>-0.309727037437117</v>
      </c>
      <c r="AC496" s="0" t="n">
        <f aca="false">IF(ISNUMBER(H496),INDEX(Scorecard!$D$37:$D$44,SUMPRODUCT(--(Scorecard!$G$37:$G$43&lt;H496))+1),Scorecard!$D$45)</f>
        <v>0.330501541082344</v>
      </c>
      <c r="AD496" s="0" t="n">
        <f aca="false">IF(ISNUMBER(I496),INDEX(Scorecard!$D$46:$D$52,SUMPRODUCT(--(Scorecard!$G$46:$G$51&lt;I496))+1),Scorecard!$D$53)</f>
        <v>0.818882373006414</v>
      </c>
      <c r="AE496" s="0" t="n">
        <f aca="false">IF(ISNUMBER(K496),INDEX(Scorecard!$D$54:$D$61,SUMPRODUCT(--(Scorecard!$G$54:$G$60&lt;K496))+1),Scorecard!$D$62)</f>
        <v>0.489050497890326</v>
      </c>
      <c r="AF496" s="0" t="n">
        <f aca="false">IF(ISNUMBER(L496),INDEX(Scorecard!$D$63:$D$68,SUMPRODUCT(--(Scorecard!$G$63:$G$67&lt;L496))+1),Scorecard!$D$69)</f>
        <v>0.322484508656054</v>
      </c>
      <c r="AG496" s="0" t="n">
        <f aca="false">Inputs!$B$10+Scorecard!$J$5*Y496+Scorecard!$J$6*Z496+Scorecard!$J$7*AA496+Scorecard!$J$8*AB496+Scorecard!$J$9*AC496+Scorecard!$J$10*AD496+Scorecard!$J$11*AE496+Scorecard!$J$12*AF496</f>
        <v>-6.64559876813908</v>
      </c>
      <c r="AH496" s="0" t="n">
        <f aca="false">MIN(1-Inputs!$B$13,MAX(Inputs!$B$13,1/(1+EXP(-(Inputs!$B$11*AG496+Inputs!$B$12)))))</f>
        <v>0.00102563618386733</v>
      </c>
      <c r="AI496" s="0" t="n">
        <f aca="false">Inputs!$B$9-Inputs!$B$8*AG496</f>
        <v>678.874323935146</v>
      </c>
      <c r="AJ496" s="0" t="n">
        <f aca="false">RANK(AH496,$AH$5:$AH$2004,0)+COUNTIF($AH$4:AH495,AH496)</f>
        <v>1896</v>
      </c>
      <c r="AK496" s="0" t="n">
        <f aca="false">IF(AJ496&lt;=Deciles!$B$5*(Deciles!$B$4+1),INT((AJ496-1)/(Deciles!$B$4+1))+1,Deciles!$B$5+INT((AJ496-1-Deciles!$B$5*(Deciles!$B$4+1))/Deciles!$B$4)+1)</f>
        <v>10</v>
      </c>
    </row>
    <row r="497" customFormat="false" ht="15" hidden="false" customHeight="false" outlineLevel="0" collapsed="false">
      <c r="A497" s="0" t="n">
        <v>14186</v>
      </c>
      <c r="B497" s="0" t="s">
        <v>158</v>
      </c>
      <c r="C497" s="0" t="n">
        <v>699</v>
      </c>
      <c r="D497" s="0" t="n">
        <v>70.7422637939453</v>
      </c>
      <c r="E497" s="0" t="n">
        <v>69.2463150024414</v>
      </c>
      <c r="F497" s="0" t="n">
        <v>30</v>
      </c>
      <c r="G497" s="0" t="n">
        <v>4.27500009536743</v>
      </c>
      <c r="H497" s="0" t="n">
        <v>1.35833334922791</v>
      </c>
      <c r="I497" s="0" t="n">
        <v>11</v>
      </c>
      <c r="J497" s="0" t="n">
        <v>12.2846040725708</v>
      </c>
      <c r="K497" s="0" t="n">
        <v>7.53333330154419</v>
      </c>
      <c r="L497" s="0" t="n">
        <v>2.71025657653809</v>
      </c>
      <c r="M497" s="0" t="n">
        <v>0.591292560100555</v>
      </c>
      <c r="N497" s="0" t="n">
        <v>0</v>
      </c>
      <c r="O497" s="0" t="n">
        <v>0</v>
      </c>
      <c r="P497" s="0" t="s">
        <v>146</v>
      </c>
      <c r="Q497" s="0" t="s">
        <v>141</v>
      </c>
      <c r="R497" s="0" t="n">
        <v>2</v>
      </c>
      <c r="S497" s="0" t="s">
        <v>154</v>
      </c>
      <c r="T497" s="0" t="n">
        <v>0</v>
      </c>
      <c r="U497" s="0" t="n">
        <v>216339.5</v>
      </c>
      <c r="V497" s="0" t="n">
        <v>0.0580780133605003</v>
      </c>
      <c r="W497" s="0" t="n">
        <v>568.038879394531</v>
      </c>
      <c r="X497" s="0" t="n">
        <v>0.0221909768879414</v>
      </c>
      <c r="Y497" s="0" t="n">
        <f aca="false">IF(ISNUMBER(C497),INDEX(Scorecard!$D$5:$D$12,SUMPRODUCT(--(Scorecard!$G$5:$G$11&lt;C497))+1),Scorecard!$D$13)</f>
        <v>-0.869677851527538</v>
      </c>
      <c r="Z497" s="0" t="n">
        <f aca="false">IF(ISNUMBER(D497),INDEX(Scorecard!$D$14:$D$17,SUMPRODUCT(--(Scorecard!$G$14:$G$16&lt;D497))+1),Scorecard!$D$18)</f>
        <v>0.128579646629417</v>
      </c>
      <c r="AA497" s="0" t="n">
        <f aca="false">IF(ISNUMBER(E497),INDEX(Scorecard!$D$19:$D$26,SUMPRODUCT(--(Scorecard!$G$19:$G$25&lt;E497))+1),Scorecard!$D$27)</f>
        <v>0.0530843085177338</v>
      </c>
      <c r="AB497" s="0" t="n">
        <f aca="false">IF(ISNUMBER(F497),INDEX(Scorecard!$D$28:$D$35,SUMPRODUCT(--(Scorecard!$G$28:$G$34&lt;F497))+1),Scorecard!$D$36)</f>
        <v>0.126913191054783</v>
      </c>
      <c r="AC497" s="0" t="n">
        <f aca="false">IF(ISNUMBER(H497),INDEX(Scorecard!$D$37:$D$44,SUMPRODUCT(--(Scorecard!$G$37:$G$43&lt;H497))+1),Scorecard!$D$45)</f>
        <v>-0.975503570149195</v>
      </c>
      <c r="AD497" s="0" t="n">
        <f aca="false">IF(ISNUMBER(I497),INDEX(Scorecard!$D$46:$D$52,SUMPRODUCT(--(Scorecard!$G$46:$G$51&lt;I497))+1),Scorecard!$D$53)</f>
        <v>-0.114272400683245</v>
      </c>
      <c r="AE497" s="0" t="n">
        <f aca="false">IF(ISNUMBER(K497),INDEX(Scorecard!$D$54:$D$61,SUMPRODUCT(--(Scorecard!$G$54:$G$60&lt;K497))+1),Scorecard!$D$62)</f>
        <v>-0.541917179454542</v>
      </c>
      <c r="AF497" s="0" t="n">
        <f aca="false">IF(ISNUMBER(L497),INDEX(Scorecard!$D$63:$D$68,SUMPRODUCT(--(Scorecard!$G$63:$G$67&lt;L497))+1),Scorecard!$D$69)</f>
        <v>0.322484508656054</v>
      </c>
      <c r="AG497" s="0" t="n">
        <f aca="false">Inputs!$B$10+Scorecard!$J$5*Y497+Scorecard!$J$6*Z497+Scorecard!$J$7*AA497+Scorecard!$J$8*AB497+Scorecard!$J$9*AC497+Scorecard!$J$10*AD497+Scorecard!$J$11*AE497+Scorecard!$J$12*AF497</f>
        <v>-2.80433427545561</v>
      </c>
      <c r="AH497" s="0" t="n">
        <f aca="false">MIN(1-Inputs!$B$13,MAX(Inputs!$B$13,1/(1+EXP(-(Inputs!$B$11*AG497+Inputs!$B$12)))))</f>
        <v>0.0580780129488259</v>
      </c>
      <c r="AI497" s="0" t="n">
        <f aca="false">Inputs!$B$9-Inputs!$B$8*AG497</f>
        <v>568.038859248401</v>
      </c>
      <c r="AJ497" s="0" t="n">
        <f aca="false">RANK(AH497,$AH$5:$AH$2004,0)+COUNTIF($AH$4:AH496,AH497)</f>
        <v>120</v>
      </c>
      <c r="AK497" s="0" t="n">
        <f aca="false">IF(AJ497&lt;=Deciles!$B$5*(Deciles!$B$4+1),INT((AJ497-1)/(Deciles!$B$4+1))+1,Deciles!$B$5+INT((AJ497-1-Deciles!$B$5*(Deciles!$B$4+1))/Deciles!$B$4)+1)</f>
        <v>1</v>
      </c>
    </row>
    <row r="498" customFormat="false" ht="15" hidden="false" customHeight="false" outlineLevel="0" collapsed="false">
      <c r="A498" s="0" t="n">
        <v>14228</v>
      </c>
      <c r="B498" s="0" t="s">
        <v>143</v>
      </c>
      <c r="C498" s="0" t="n">
        <v>760</v>
      </c>
      <c r="D498" s="0" t="n">
        <v>80</v>
      </c>
      <c r="E498" s="0" t="n">
        <v>76.9118499755859</v>
      </c>
      <c r="F498" s="0" t="n">
        <v>48</v>
      </c>
      <c r="G498" s="0" t="n">
        <v>4.16400003433228</v>
      </c>
      <c r="H498" s="0" t="n">
        <v>0.93066668510437</v>
      </c>
      <c r="I498" s="0" t="n">
        <v>11</v>
      </c>
      <c r="J498" s="0" t="n">
        <v>12.0248355865479</v>
      </c>
      <c r="K498" s="0" t="n">
        <v>10.0333337783814</v>
      </c>
      <c r="L498" s="0" t="n">
        <v>5.07179546356201</v>
      </c>
      <c r="M498" s="0" t="n">
        <v>2.99160885810852</v>
      </c>
      <c r="N498" s="0" t="n">
        <v>0</v>
      </c>
      <c r="O498" s="0" t="n">
        <v>0</v>
      </c>
      <c r="P498" s="0" t="s">
        <v>144</v>
      </c>
      <c r="Q498" s="0" t="s">
        <v>141</v>
      </c>
      <c r="R498" s="0" t="n">
        <v>2</v>
      </c>
      <c r="S498" s="0" t="s">
        <v>154</v>
      </c>
      <c r="T498" s="0" t="n">
        <v>0</v>
      </c>
      <c r="U498" s="0" t="n">
        <v>166847.45</v>
      </c>
      <c r="V498" s="0" t="n">
        <v>0.0226131025701761</v>
      </c>
      <c r="W498" s="0" t="n">
        <v>594.567687988281</v>
      </c>
      <c r="X498" s="0" t="n">
        <v>0.0236366838216782</v>
      </c>
      <c r="Y498" s="0" t="n">
        <f aca="false">IF(ISNUMBER(C498),INDEX(Scorecard!$D$5:$D$12,SUMPRODUCT(--(Scorecard!$G$5:$G$11&lt;C498))+1),Scorecard!$D$13)</f>
        <v>0.733188958177614</v>
      </c>
      <c r="Z498" s="0" t="n">
        <f aca="false">IF(ISNUMBER(D498),INDEX(Scorecard!$D$14:$D$17,SUMPRODUCT(--(Scorecard!$G$14:$G$16&lt;D498))+1),Scorecard!$D$18)</f>
        <v>0.0505355481560174</v>
      </c>
      <c r="AA498" s="0" t="n">
        <f aca="false">IF(ISNUMBER(E498),INDEX(Scorecard!$D$19:$D$26,SUMPRODUCT(--(Scorecard!$G$19:$G$25&lt;E498))+1),Scorecard!$D$27)</f>
        <v>-0.0341578513653732</v>
      </c>
      <c r="AB498" s="0" t="n">
        <f aca="false">IF(ISNUMBER(F498),INDEX(Scorecard!$D$28:$D$35,SUMPRODUCT(--(Scorecard!$G$28:$G$34&lt;F498))+1),Scorecard!$D$36)</f>
        <v>-0.400689107298307</v>
      </c>
      <c r="AC498" s="0" t="n">
        <f aca="false">IF(ISNUMBER(H498),INDEX(Scorecard!$D$37:$D$44,SUMPRODUCT(--(Scorecard!$G$37:$G$43&lt;H498))+1),Scorecard!$D$45)</f>
        <v>-0.975503570149195</v>
      </c>
      <c r="AD498" s="0" t="n">
        <f aca="false">IF(ISNUMBER(I498),INDEX(Scorecard!$D$46:$D$52,SUMPRODUCT(--(Scorecard!$G$46:$G$51&lt;I498))+1),Scorecard!$D$53)</f>
        <v>-0.114272400683245</v>
      </c>
      <c r="AE498" s="0" t="n">
        <f aca="false">IF(ISNUMBER(K498),INDEX(Scorecard!$D$54:$D$61,SUMPRODUCT(--(Scorecard!$G$54:$G$60&lt;K498))+1),Scorecard!$D$62)</f>
        <v>-0.541917179454542</v>
      </c>
      <c r="AF498" s="0" t="n">
        <f aca="false">IF(ISNUMBER(L498),INDEX(Scorecard!$D$63:$D$68,SUMPRODUCT(--(Scorecard!$G$63:$G$67&lt;L498))+1),Scorecard!$D$69)</f>
        <v>0.322484508656054</v>
      </c>
      <c r="AG498" s="0" t="n">
        <f aca="false">Inputs!$B$10+Scorecard!$J$5*Y498+Scorecard!$J$6*Z498+Scorecard!$J$7*AA498+Scorecard!$J$8*AB498+Scorecard!$J$9*AC498+Scorecard!$J$10*AD498+Scorecard!$J$11*AE498+Scorecard!$J$12*AF498</f>
        <v>-3.72375253339962</v>
      </c>
      <c r="AH498" s="0" t="n">
        <f aca="false">MIN(1-Inputs!$B$13,MAX(Inputs!$B$13,1/(1+EXP(-(Inputs!$B$11*AG498+Inputs!$B$12)))))</f>
        <v>0.0226131019498337</v>
      </c>
      <c r="AI498" s="0" t="n">
        <f aca="false">Inputs!$B$9-Inputs!$B$8*AG498</f>
        <v>594.567662473172</v>
      </c>
      <c r="AJ498" s="0" t="n">
        <f aca="false">RANK(AH498,$AH$5:$AH$2004,0)+COUNTIF($AH$4:AH497,AH498)</f>
        <v>420</v>
      </c>
      <c r="AK498" s="0" t="n">
        <f aca="false">IF(AJ498&lt;=Deciles!$B$5*(Deciles!$B$4+1),INT((AJ498-1)/(Deciles!$B$4+1))+1,Deciles!$B$5+INT((AJ498-1-Deciles!$B$5*(Deciles!$B$4+1))/Deciles!$B$4)+1)</f>
        <v>3</v>
      </c>
    </row>
    <row r="499" customFormat="false" ht="15" hidden="false" customHeight="false" outlineLevel="0" collapsed="false">
      <c r="A499" s="0" t="n">
        <v>14300</v>
      </c>
      <c r="B499" s="0" t="s">
        <v>157</v>
      </c>
      <c r="C499" s="0" t="n">
        <v>743</v>
      </c>
      <c r="D499" s="0" t="n">
        <v>91.0292129516602</v>
      </c>
      <c r="E499" s="0" t="n">
        <v>80.9390487670898</v>
      </c>
      <c r="F499" s="0" t="n">
        <v>39</v>
      </c>
      <c r="G499" s="0" t="n">
        <v>4.5479998588562</v>
      </c>
      <c r="H499" s="0" t="n">
        <v>0.664666414260864</v>
      </c>
      <c r="I499" s="0" t="n">
        <v>19</v>
      </c>
      <c r="J499" s="0" t="n">
        <v>12.4623727798462</v>
      </c>
      <c r="K499" s="0" t="n">
        <v>4.42307710647583</v>
      </c>
      <c r="L499" s="0" t="n">
        <v>-0.276922702789307</v>
      </c>
      <c r="M499" s="0" t="n">
        <v>5.74976253509522</v>
      </c>
      <c r="N499" s="0" t="n">
        <v>0</v>
      </c>
      <c r="O499" s="0" t="n">
        <v>0</v>
      </c>
      <c r="P499" s="0" t="s">
        <v>144</v>
      </c>
      <c r="Q499" s="0" t="s">
        <v>141</v>
      </c>
      <c r="R499" s="0" t="n">
        <v>2</v>
      </c>
      <c r="S499" s="0" t="s">
        <v>149</v>
      </c>
      <c r="T499" s="0" t="n">
        <v>0</v>
      </c>
      <c r="U499" s="0" t="n">
        <v>258428.1</v>
      </c>
      <c r="V499" s="0" t="n">
        <v>0.0123504307121038</v>
      </c>
      <c r="W499" s="0" t="n">
        <v>611.219848632813</v>
      </c>
      <c r="X499" s="0" t="n">
        <v>0.00452922936528921</v>
      </c>
      <c r="Y499" s="0" t="n">
        <f aca="false">IF(ISNUMBER(C499),INDEX(Scorecard!$D$5:$D$12,SUMPRODUCT(--(Scorecard!$G$5:$G$11&lt;C499))+1),Scorecard!$D$13)</f>
        <v>0.488358159108655</v>
      </c>
      <c r="Z499" s="0" t="n">
        <f aca="false">IF(ISNUMBER(D499),INDEX(Scorecard!$D$14:$D$17,SUMPRODUCT(--(Scorecard!$G$14:$G$16&lt;D499))+1),Scorecard!$D$18)</f>
        <v>-0.361970872710667</v>
      </c>
      <c r="AA499" s="0" t="n">
        <f aca="false">IF(ISNUMBER(E499),INDEX(Scorecard!$D$19:$D$26,SUMPRODUCT(--(Scorecard!$G$19:$G$25&lt;E499))+1),Scorecard!$D$27)</f>
        <v>-0.0341578513653732</v>
      </c>
      <c r="AB499" s="0" t="n">
        <f aca="false">IF(ISNUMBER(F499),INDEX(Scorecard!$D$28:$D$35,SUMPRODUCT(--(Scorecard!$G$28:$G$34&lt;F499))+1),Scorecard!$D$36)</f>
        <v>-0.132616866359722</v>
      </c>
      <c r="AC499" s="0" t="n">
        <f aca="false">IF(ISNUMBER(H499),INDEX(Scorecard!$D$37:$D$44,SUMPRODUCT(--(Scorecard!$G$37:$G$43&lt;H499))+1),Scorecard!$D$45)</f>
        <v>-0.569454719285959</v>
      </c>
      <c r="AD499" s="0" t="n">
        <f aca="false">IF(ISNUMBER(I499),INDEX(Scorecard!$D$46:$D$52,SUMPRODUCT(--(Scorecard!$G$46:$G$51&lt;I499))+1),Scorecard!$D$53)</f>
        <v>-0.108777051091409</v>
      </c>
      <c r="AE499" s="0" t="n">
        <f aca="false">IF(ISNUMBER(K499),INDEX(Scorecard!$D$54:$D$61,SUMPRODUCT(--(Scorecard!$G$54:$G$60&lt;K499))+1),Scorecard!$D$62)</f>
        <v>0.409483001259379</v>
      </c>
      <c r="AF499" s="0" t="n">
        <f aca="false">IF(ISNUMBER(L499),INDEX(Scorecard!$D$63:$D$68,SUMPRODUCT(--(Scorecard!$G$63:$G$67&lt;L499))+1),Scorecard!$D$69)</f>
        <v>0.322484508656054</v>
      </c>
      <c r="AG499" s="0" t="n">
        <f aca="false">Inputs!$B$10+Scorecard!$J$5*Y499+Scorecard!$J$6*Z499+Scorecard!$J$7*AA499+Scorecard!$J$8*AB499+Scorecard!$J$9*AC499+Scorecard!$J$10*AD499+Scorecard!$J$11*AE499+Scorecard!$J$12*AF499</f>
        <v>-4.30087249047205</v>
      </c>
      <c r="AH499" s="0" t="n">
        <f aca="false">MIN(1-Inputs!$B$13,MAX(Inputs!$B$13,1/(1+EXP(-(Inputs!$B$11*AG499+Inputs!$B$12)))))</f>
        <v>0.0123504305862373</v>
      </c>
      <c r="AI499" s="0" t="n">
        <f aca="false">Inputs!$B$9-Inputs!$B$8*AG499</f>
        <v>611.219824474501</v>
      </c>
      <c r="AJ499" s="0" t="n">
        <f aca="false">RANK(AH499,$AH$5:$AH$2004,0)+COUNTIF($AH$4:AH498,AH499)</f>
        <v>698</v>
      </c>
      <c r="AK499" s="0" t="n">
        <f aca="false">IF(AJ499&lt;=Deciles!$B$5*(Deciles!$B$4+1),INT((AJ499-1)/(Deciles!$B$4+1))+1,Deciles!$B$5+INT((AJ499-1-Deciles!$B$5*(Deciles!$B$4+1))/Deciles!$B$4)+1)</f>
        <v>4</v>
      </c>
    </row>
    <row r="500" customFormat="false" ht="15" hidden="false" customHeight="false" outlineLevel="0" collapsed="false">
      <c r="A500" s="0" t="n">
        <v>14321</v>
      </c>
      <c r="B500" s="0" t="s">
        <v>158</v>
      </c>
      <c r="C500" s="0" t="n">
        <v>764</v>
      </c>
      <c r="D500" s="0" t="n">
        <v>80</v>
      </c>
      <c r="E500" s="0" t="n">
        <v>77.2427825927734</v>
      </c>
      <c r="F500" s="0" t="n">
        <v>44</v>
      </c>
      <c r="G500" s="0" t="n">
        <v>3.72000002861023</v>
      </c>
      <c r="H500" s="0" t="n">
        <v>0.803333282470703</v>
      </c>
      <c r="I500" s="0" t="n">
        <v>15</v>
      </c>
      <c r="J500" s="0" t="n">
        <v>11.9776821136475</v>
      </c>
      <c r="K500" s="0" t="n">
        <v>6.03333330154419</v>
      </c>
      <c r="L500" s="0" t="n">
        <v>2.71025633811951</v>
      </c>
      <c r="M500" s="0" t="n">
        <v>0.387000143527985</v>
      </c>
      <c r="N500" s="0" t="n">
        <v>0</v>
      </c>
      <c r="O500" s="0" t="n">
        <v>0</v>
      </c>
      <c r="P500" s="0" t="s">
        <v>144</v>
      </c>
      <c r="Q500" s="0" t="s">
        <v>141</v>
      </c>
      <c r="R500" s="0" t="n">
        <v>1</v>
      </c>
      <c r="S500" s="0" t="s">
        <v>147</v>
      </c>
      <c r="T500" s="0" t="n">
        <v>0</v>
      </c>
      <c r="U500" s="0" t="n">
        <v>159162.75</v>
      </c>
      <c r="V500" s="0" t="n">
        <v>0.00732977874577045</v>
      </c>
      <c r="W500" s="0" t="n">
        <v>625.477661132813</v>
      </c>
      <c r="X500" s="0" t="n">
        <v>0.00708997342735529</v>
      </c>
      <c r="Y500" s="0" t="n">
        <f aca="false">IF(ISNUMBER(C500),INDEX(Scorecard!$D$5:$D$12,SUMPRODUCT(--(Scorecard!$G$5:$G$11&lt;C500))+1),Scorecard!$D$13)</f>
        <v>1.23750384304241</v>
      </c>
      <c r="Z500" s="0" t="n">
        <f aca="false">IF(ISNUMBER(D500),INDEX(Scorecard!$D$14:$D$17,SUMPRODUCT(--(Scorecard!$G$14:$G$16&lt;D500))+1),Scorecard!$D$18)</f>
        <v>0.0505355481560174</v>
      </c>
      <c r="AA500" s="0" t="n">
        <f aca="false">IF(ISNUMBER(E500),INDEX(Scorecard!$D$19:$D$26,SUMPRODUCT(--(Scorecard!$G$19:$G$25&lt;E500))+1),Scorecard!$D$27)</f>
        <v>-0.0341578513653732</v>
      </c>
      <c r="AB500" s="0" t="n">
        <f aca="false">IF(ISNUMBER(F500),INDEX(Scorecard!$D$28:$D$35,SUMPRODUCT(--(Scorecard!$G$28:$G$34&lt;F500))+1),Scorecard!$D$36)</f>
        <v>-0.309727037437117</v>
      </c>
      <c r="AC500" s="0" t="n">
        <f aca="false">IF(ISNUMBER(H500),INDEX(Scorecard!$D$37:$D$44,SUMPRODUCT(--(Scorecard!$G$37:$G$43&lt;H500))+1),Scorecard!$D$45)</f>
        <v>-0.569454719285959</v>
      </c>
      <c r="AD500" s="0" t="n">
        <f aca="false">IF(ISNUMBER(I500),INDEX(Scorecard!$D$46:$D$52,SUMPRODUCT(--(Scorecard!$G$46:$G$51&lt;I500))+1),Scorecard!$D$53)</f>
        <v>-0.114272400683245</v>
      </c>
      <c r="AE500" s="0" t="n">
        <f aca="false">IF(ISNUMBER(K500),INDEX(Scorecard!$D$54:$D$61,SUMPRODUCT(--(Scorecard!$G$54:$G$60&lt;K500))+1),Scorecard!$D$62)</f>
        <v>0.0151758992857273</v>
      </c>
      <c r="AF500" s="0" t="n">
        <f aca="false">IF(ISNUMBER(L500),INDEX(Scorecard!$D$63:$D$68,SUMPRODUCT(--(Scorecard!$G$63:$G$67&lt;L500))+1),Scorecard!$D$69)</f>
        <v>0.322484508656054</v>
      </c>
      <c r="AG500" s="0" t="n">
        <f aca="false">Inputs!$B$10+Scorecard!$J$5*Y500+Scorecard!$J$6*Z500+Scorecard!$J$7*AA500+Scorecard!$J$8*AB500+Scorecard!$J$9*AC500+Scorecard!$J$10*AD500+Scorecard!$J$11*AE500+Scorecard!$J$12*AF500</f>
        <v>-4.79501202742017</v>
      </c>
      <c r="AH500" s="0" t="n">
        <f aca="false">MIN(1-Inputs!$B$13,MAX(Inputs!$B$13,1/(1+EXP(-(Inputs!$B$11*AG500+Inputs!$B$12)))))</f>
        <v>0.00732977886654087</v>
      </c>
      <c r="AI500" s="0" t="n">
        <f aca="false">Inputs!$B$9-Inputs!$B$8*AG500</f>
        <v>625.477677663746</v>
      </c>
      <c r="AJ500" s="0" t="n">
        <f aca="false">RANK(AH500,$AH$5:$AH$2004,0)+COUNTIF($AH$4:AH499,AH500)</f>
        <v>1024</v>
      </c>
      <c r="AK500" s="0" t="n">
        <f aca="false">IF(AJ500&lt;=Deciles!$B$5*(Deciles!$B$4+1),INT((AJ500-1)/(Deciles!$B$4+1))+1,Deciles!$B$5+INT((AJ500-1-Deciles!$B$5*(Deciles!$B$4+1))/Deciles!$B$4)+1)</f>
        <v>6</v>
      </c>
    </row>
    <row r="501" customFormat="false" ht="15" hidden="false" customHeight="false" outlineLevel="0" collapsed="false">
      <c r="A501" s="0" t="n">
        <v>14367</v>
      </c>
      <c r="B501" s="0" t="s">
        <v>143</v>
      </c>
      <c r="C501" s="0" t="n">
        <v>737</v>
      </c>
      <c r="D501" s="0" t="n">
        <v>80</v>
      </c>
      <c r="E501" s="0" t="n">
        <v>79.3363571166992</v>
      </c>
      <c r="F501" s="0" t="n">
        <v>18</v>
      </c>
      <c r="G501" s="0" t="n">
        <v>4.28000020980835</v>
      </c>
      <c r="H501" s="0" t="n">
        <v>1.04666686058044</v>
      </c>
      <c r="I501" s="0" t="n">
        <v>6</v>
      </c>
      <c r="J501" s="0" t="n">
        <v>12.040433883667</v>
      </c>
      <c r="K501" s="0" t="n">
        <v>9.23333358764648</v>
      </c>
      <c r="L501" s="0" t="n">
        <v>5.07179498672485</v>
      </c>
      <c r="M501" s="0" t="n">
        <v>1.84646689891815</v>
      </c>
      <c r="N501" s="0" t="n">
        <v>0</v>
      </c>
      <c r="O501" s="0" t="n">
        <v>0</v>
      </c>
      <c r="P501" s="0" t="s">
        <v>140</v>
      </c>
      <c r="Q501" s="0" t="s">
        <v>141</v>
      </c>
      <c r="R501" s="0" t="n">
        <v>1</v>
      </c>
      <c r="S501" s="0" t="s">
        <v>161</v>
      </c>
      <c r="T501" s="0" t="n">
        <v>0</v>
      </c>
      <c r="U501" s="0" t="n">
        <v>169470.39</v>
      </c>
      <c r="V501" s="0" t="n">
        <v>0.00884714256972075</v>
      </c>
      <c r="W501" s="0" t="n">
        <v>620.344177246094</v>
      </c>
      <c r="X501" s="0" t="n">
        <v>0.00527606531977654</v>
      </c>
      <c r="Y501" s="0" t="n">
        <f aca="false">IF(ISNUMBER(C501),INDEX(Scorecard!$D$5:$D$12,SUMPRODUCT(--(Scorecard!$G$5:$G$11&lt;C501))+1),Scorecard!$D$13)</f>
        <v>0.488358159108655</v>
      </c>
      <c r="Z501" s="0" t="n">
        <f aca="false">IF(ISNUMBER(D501),INDEX(Scorecard!$D$14:$D$17,SUMPRODUCT(--(Scorecard!$G$14:$G$16&lt;D501))+1),Scorecard!$D$18)</f>
        <v>0.0505355481560174</v>
      </c>
      <c r="AA501" s="0" t="n">
        <f aca="false">IF(ISNUMBER(E501),INDEX(Scorecard!$D$19:$D$26,SUMPRODUCT(--(Scorecard!$G$19:$G$25&lt;E501))+1),Scorecard!$D$27)</f>
        <v>-0.0341578513653732</v>
      </c>
      <c r="AB501" s="0" t="n">
        <f aca="false">IF(ISNUMBER(F501),INDEX(Scorecard!$D$28:$D$35,SUMPRODUCT(--(Scorecard!$G$28:$G$34&lt;F501))+1),Scorecard!$D$36)</f>
        <v>0.624829191519909</v>
      </c>
      <c r="AC501" s="0" t="n">
        <f aca="false">IF(ISNUMBER(H501),INDEX(Scorecard!$D$37:$D$44,SUMPRODUCT(--(Scorecard!$G$37:$G$43&lt;H501))+1),Scorecard!$D$45)</f>
        <v>-0.975503570149195</v>
      </c>
      <c r="AD501" s="0" t="n">
        <f aca="false">IF(ISNUMBER(I501),INDEX(Scorecard!$D$46:$D$52,SUMPRODUCT(--(Scorecard!$G$46:$G$51&lt;I501))+1),Scorecard!$D$53)</f>
        <v>-0.161534840507194</v>
      </c>
      <c r="AE501" s="0" t="n">
        <f aca="false">IF(ISNUMBER(K501),INDEX(Scorecard!$D$54:$D$61,SUMPRODUCT(--(Scorecard!$G$54:$G$60&lt;K501))+1),Scorecard!$D$62)</f>
        <v>-0.541917179454542</v>
      </c>
      <c r="AF501" s="0" t="n">
        <f aca="false">IF(ISNUMBER(L501),INDEX(Scorecard!$D$63:$D$68,SUMPRODUCT(--(Scorecard!$G$63:$G$67&lt;L501))+1),Scorecard!$D$69)</f>
        <v>0.322484508656054</v>
      </c>
      <c r="AG501" s="0" t="n">
        <f aca="false">Inputs!$B$10+Scorecard!$J$5*Y501+Scorecard!$J$6*Z501+Scorecard!$J$7*AA501+Scorecard!$J$8*AB501+Scorecard!$J$9*AC501+Scorecard!$J$10*AD501+Scorecard!$J$11*AE501+Scorecard!$J$12*AF501</f>
        <v>-4.6170982459331</v>
      </c>
      <c r="AH501" s="0" t="n">
        <f aca="false">MIN(1-Inputs!$B$13,MAX(Inputs!$B$13,1/(1+EXP(-(Inputs!$B$11*AG501+Inputs!$B$12)))))</f>
        <v>0.0088471424957404</v>
      </c>
      <c r="AI501" s="0" t="n">
        <f aca="false">Inputs!$B$9-Inputs!$B$8*AG501</f>
        <v>620.344171058602</v>
      </c>
      <c r="AJ501" s="0" t="n">
        <f aca="false">RANK(AH501,$AH$5:$AH$2004,0)+COUNTIF($AH$4:AH500,AH501)</f>
        <v>897</v>
      </c>
      <c r="AK501" s="0" t="n">
        <f aca="false">IF(AJ501&lt;=Deciles!$B$5*(Deciles!$B$4+1),INT((AJ501-1)/(Deciles!$B$4+1))+1,Deciles!$B$5+INT((AJ501-1-Deciles!$B$5*(Deciles!$B$4+1))/Deciles!$B$4)+1)</f>
        <v>5</v>
      </c>
    </row>
    <row r="502" customFormat="false" ht="15" hidden="false" customHeight="false" outlineLevel="0" collapsed="false">
      <c r="A502" s="0" t="n">
        <v>14385</v>
      </c>
      <c r="B502" s="0" t="s">
        <v>155</v>
      </c>
      <c r="C502" s="0" t="n">
        <v>830</v>
      </c>
      <c r="D502" s="0" t="n">
        <v>69.2917633056641</v>
      </c>
      <c r="E502" s="0" t="n">
        <v>51.4353904724121</v>
      </c>
      <c r="F502" s="0" t="n">
        <v>35</v>
      </c>
      <c r="G502" s="0" t="n">
        <v>3.45199990272522</v>
      </c>
      <c r="H502" s="0" t="n">
        <v>-2.28133320808411</v>
      </c>
      <c r="I502" s="0" t="n">
        <v>66</v>
      </c>
      <c r="J502" s="0" t="n">
        <v>11.4330549240112</v>
      </c>
      <c r="K502" s="0" t="n">
        <v>4.70833349227905</v>
      </c>
      <c r="L502" s="0" t="n">
        <v>-1.125</v>
      </c>
      <c r="M502" s="0" t="n">
        <v>3.98038673400879</v>
      </c>
      <c r="N502" s="0" t="n">
        <v>0</v>
      </c>
      <c r="O502" s="0" t="n">
        <v>0</v>
      </c>
      <c r="P502" s="0" t="s">
        <v>144</v>
      </c>
      <c r="Q502" s="0" t="s">
        <v>141</v>
      </c>
      <c r="R502" s="0" t="n">
        <v>2</v>
      </c>
      <c r="S502" s="0" t="s">
        <v>162</v>
      </c>
      <c r="T502" s="0" t="n">
        <v>0</v>
      </c>
      <c r="U502" s="0" t="n">
        <v>92323.6</v>
      </c>
      <c r="V502" s="0" t="n">
        <v>0.000786124146543443</v>
      </c>
      <c r="W502" s="0" t="n">
        <v>686.07861328125</v>
      </c>
      <c r="X502" s="0" t="n">
        <v>0.00088037271052599</v>
      </c>
      <c r="Y502" s="0" t="n">
        <f aca="false">IF(ISNUMBER(C502),INDEX(Scorecard!$D$5:$D$12,SUMPRODUCT(--(Scorecard!$G$5:$G$11&lt;C502))+1),Scorecard!$D$13)</f>
        <v>2.19112706886128</v>
      </c>
      <c r="Z502" s="0" t="n">
        <f aca="false">IF(ISNUMBER(D502),INDEX(Scorecard!$D$14:$D$17,SUMPRODUCT(--(Scorecard!$G$14:$G$16&lt;D502))+1),Scorecard!$D$18)</f>
        <v>0.128579646629417</v>
      </c>
      <c r="AA502" s="0" t="n">
        <f aca="false">IF(ISNUMBER(E502),INDEX(Scorecard!$D$19:$D$26,SUMPRODUCT(--(Scorecard!$G$19:$G$25&lt;E502))+1),Scorecard!$D$27)</f>
        <v>0.57899015159425</v>
      </c>
      <c r="AB502" s="0" t="n">
        <f aca="false">IF(ISNUMBER(F502),INDEX(Scorecard!$D$28:$D$35,SUMPRODUCT(--(Scorecard!$G$28:$G$34&lt;F502))+1),Scorecard!$D$36)</f>
        <v>-0.0008456427959252</v>
      </c>
      <c r="AC502" s="0" t="n">
        <f aca="false">IF(ISNUMBER(H502),INDEX(Scorecard!$D$37:$D$44,SUMPRODUCT(--(Scorecard!$G$37:$G$43&lt;H502))+1),Scorecard!$D$45)</f>
        <v>1.35057635045042</v>
      </c>
      <c r="AD502" s="0" t="n">
        <f aca="false">IF(ISNUMBER(I502),INDEX(Scorecard!$D$46:$D$52,SUMPRODUCT(--(Scorecard!$G$46:$G$51&lt;I502))+1),Scorecard!$D$53)</f>
        <v>0.818882373006414</v>
      </c>
      <c r="AE502" s="0" t="n">
        <f aca="false">IF(ISNUMBER(K502),INDEX(Scorecard!$D$54:$D$61,SUMPRODUCT(--(Scorecard!$G$54:$G$60&lt;K502))+1),Scorecard!$D$62)</f>
        <v>0.409483001259379</v>
      </c>
      <c r="AF502" s="0" t="n">
        <f aca="false">IF(ISNUMBER(L502),INDEX(Scorecard!$D$63:$D$68,SUMPRODUCT(--(Scorecard!$G$63:$G$67&lt;L502))+1),Scorecard!$D$69)</f>
        <v>-0.340582194386522</v>
      </c>
      <c r="AG502" s="0" t="n">
        <f aca="false">Inputs!$B$10+Scorecard!$J$5*Y502+Scorecard!$J$6*Z502+Scorecard!$J$7*AA502+Scorecard!$J$8*AB502+Scorecard!$J$9*AC502+Scorecard!$J$10*AD502+Scorecard!$J$11*AE502+Scorecard!$J$12*AF502</f>
        <v>-6.89528103861173</v>
      </c>
      <c r="AH502" s="0" t="n">
        <f aca="false">MIN(1-Inputs!$B$13,MAX(Inputs!$B$13,1/(1+EXP(-(Inputs!$B$11*AG502+Inputs!$B$12)))))</f>
        <v>0.000786124175608493</v>
      </c>
      <c r="AI502" s="0" t="n">
        <f aca="false">Inputs!$B$9-Inputs!$B$8*AG502</f>
        <v>686.078631403322</v>
      </c>
      <c r="AJ502" s="0" t="n">
        <f aca="false">RANK(AH502,$AH$5:$AH$2004,0)+COUNTIF($AH$4:AH501,AH502)</f>
        <v>1953</v>
      </c>
      <c r="AK502" s="0" t="n">
        <f aca="false">IF(AJ502&lt;=Deciles!$B$5*(Deciles!$B$4+1),INT((AJ502-1)/(Deciles!$B$4+1))+1,Deciles!$B$5+INT((AJ502-1-Deciles!$B$5*(Deciles!$B$4+1))/Deciles!$B$4)+1)</f>
        <v>10</v>
      </c>
    </row>
    <row r="503" customFormat="false" ht="15" hidden="false" customHeight="false" outlineLevel="0" collapsed="false">
      <c r="A503" s="0" t="n">
        <v>14418</v>
      </c>
      <c r="B503" s="0" t="s">
        <v>155</v>
      </c>
      <c r="C503" s="0" t="n">
        <v>759</v>
      </c>
      <c r="D503" s="0" t="n">
        <v>80</v>
      </c>
      <c r="E503" s="0" t="n">
        <v>65.4065017700195</v>
      </c>
      <c r="F503" s="0" t="n">
        <v>50</v>
      </c>
      <c r="G503" s="0" t="n">
        <v>3.76999998092651</v>
      </c>
      <c r="H503" s="0" t="n">
        <v>-1.96333312988281</v>
      </c>
      <c r="I503" s="0" t="n">
        <v>39</v>
      </c>
      <c r="J503" s="0" t="n">
        <v>12.5879564285278</v>
      </c>
      <c r="K503" s="0" t="n">
        <v>5.00833320617676</v>
      </c>
      <c r="L503" s="0" t="n">
        <v>-1.125</v>
      </c>
      <c r="M503" s="0" t="n">
        <v>6.2885799407959</v>
      </c>
      <c r="N503" s="0" t="n">
        <v>0</v>
      </c>
      <c r="O503" s="0" t="n">
        <v>0</v>
      </c>
      <c r="P503" s="0" t="s">
        <v>144</v>
      </c>
      <c r="Q503" s="0" t="s">
        <v>141</v>
      </c>
      <c r="R503" s="0" t="n">
        <v>1</v>
      </c>
      <c r="S503" s="0" t="s">
        <v>149</v>
      </c>
      <c r="T503" s="0" t="n">
        <v>0</v>
      </c>
      <c r="U503" s="0" t="n">
        <v>293008.34</v>
      </c>
      <c r="V503" s="0" t="n">
        <v>0.00899540353566408</v>
      </c>
      <c r="W503" s="0" t="n">
        <v>619.890319824219</v>
      </c>
      <c r="X503" s="0" t="n">
        <v>0.00716227944940329</v>
      </c>
      <c r="Y503" s="0" t="n">
        <f aca="false">IF(ISNUMBER(C503),INDEX(Scorecard!$D$5:$D$12,SUMPRODUCT(--(Scorecard!$G$5:$G$11&lt;C503))+1),Scorecard!$D$13)</f>
        <v>0.733188958177614</v>
      </c>
      <c r="Z503" s="0" t="n">
        <f aca="false">IF(ISNUMBER(D503),INDEX(Scorecard!$D$14:$D$17,SUMPRODUCT(--(Scorecard!$G$14:$G$16&lt;D503))+1),Scorecard!$D$18)</f>
        <v>0.0505355481560174</v>
      </c>
      <c r="AA503" s="0" t="n">
        <f aca="false">IF(ISNUMBER(E503),INDEX(Scorecard!$D$19:$D$26,SUMPRODUCT(--(Scorecard!$G$19:$G$25&lt;E503))+1),Scorecard!$D$27)</f>
        <v>0.233621608745691</v>
      </c>
      <c r="AB503" s="0" t="n">
        <f aca="false">IF(ISNUMBER(F503),INDEX(Scorecard!$D$28:$D$35,SUMPRODUCT(--(Scorecard!$G$28:$G$34&lt;F503))+1),Scorecard!$D$36)</f>
        <v>-0.400689107298307</v>
      </c>
      <c r="AC503" s="0" t="n">
        <f aca="false">IF(ISNUMBER(H503),INDEX(Scorecard!$D$37:$D$44,SUMPRODUCT(--(Scorecard!$G$37:$G$43&lt;H503))+1),Scorecard!$D$45)</f>
        <v>1.35057635045042</v>
      </c>
      <c r="AD503" s="0" t="n">
        <f aca="false">IF(ISNUMBER(I503),INDEX(Scorecard!$D$46:$D$52,SUMPRODUCT(--(Scorecard!$G$46:$G$51&lt;I503))+1),Scorecard!$D$53)</f>
        <v>0.569875412099532</v>
      </c>
      <c r="AE503" s="0" t="n">
        <f aca="false">IF(ISNUMBER(K503),INDEX(Scorecard!$D$54:$D$61,SUMPRODUCT(--(Scorecard!$G$54:$G$60&lt;K503))+1),Scorecard!$D$62)</f>
        <v>0.214429354789033</v>
      </c>
      <c r="AF503" s="0" t="n">
        <f aca="false">IF(ISNUMBER(L503),INDEX(Scorecard!$D$63:$D$68,SUMPRODUCT(--(Scorecard!$G$63:$G$67&lt;L503))+1),Scorecard!$D$69)</f>
        <v>-0.340582194386522</v>
      </c>
      <c r="AG503" s="0" t="n">
        <f aca="false">Inputs!$B$10+Scorecard!$J$5*Y503+Scorecard!$J$6*Z503+Scorecard!$J$7*AA503+Scorecard!$J$8*AB503+Scorecard!$J$9*AC503+Scorecard!$J$10*AD503+Scorecard!$J$11*AE503+Scorecard!$J$12*AF503</f>
        <v>-4.60136955647029</v>
      </c>
      <c r="AH503" s="0" t="n">
        <f aca="false">MIN(1-Inputs!$B$13,MAX(Inputs!$B$13,1/(1+EXP(-(Inputs!$B$11*AG503+Inputs!$B$12)))))</f>
        <v>0.00899540354951124</v>
      </c>
      <c r="AI503" s="0" t="n">
        <f aca="false">Inputs!$B$9-Inputs!$B$8*AG503</f>
        <v>619.890337012848</v>
      </c>
      <c r="AJ503" s="0" t="n">
        <f aca="false">RANK(AH503,$AH$5:$AH$2004,0)+COUNTIF($AH$4:AH502,AH503)</f>
        <v>892</v>
      </c>
      <c r="AK503" s="0" t="n">
        <f aca="false">IF(AJ503&lt;=Deciles!$B$5*(Deciles!$B$4+1),INT((AJ503-1)/(Deciles!$B$4+1))+1,Deciles!$B$5+INT((AJ503-1-Deciles!$B$5*(Deciles!$B$4+1))/Deciles!$B$4)+1)</f>
        <v>5</v>
      </c>
    </row>
    <row r="504" customFormat="false" ht="15" hidden="false" customHeight="false" outlineLevel="0" collapsed="false">
      <c r="A504" s="0" t="n">
        <v>14428</v>
      </c>
      <c r="B504" s="0" t="s">
        <v>143</v>
      </c>
      <c r="C504" s="0" t="n">
        <v>811</v>
      </c>
      <c r="D504" s="0" t="n">
        <v>80.0499725341797</v>
      </c>
      <c r="E504" s="0" t="n">
        <v>47.4578857421875</v>
      </c>
      <c r="F504" s="0" t="n">
        <v>36</v>
      </c>
      <c r="G504" s="0" t="n">
        <v>3.70600008964539</v>
      </c>
      <c r="H504" s="0" t="n">
        <v>0.472666740417481</v>
      </c>
      <c r="I504" s="0" t="n">
        <v>101</v>
      </c>
      <c r="J504" s="0" t="n">
        <v>12.9260969161987</v>
      </c>
      <c r="K504" s="0" t="n">
        <v>8.8333330154419</v>
      </c>
      <c r="L504" s="0" t="n">
        <v>5.0717945098877</v>
      </c>
      <c r="M504" s="0" t="n">
        <v>1.74300384521484</v>
      </c>
      <c r="N504" s="0" t="n">
        <v>0</v>
      </c>
      <c r="O504" s="0" t="n">
        <v>0</v>
      </c>
      <c r="P504" s="0" t="s">
        <v>144</v>
      </c>
      <c r="Q504" s="0" t="s">
        <v>141</v>
      </c>
      <c r="R504" s="0" t="n">
        <v>1</v>
      </c>
      <c r="S504" s="0" t="s">
        <v>148</v>
      </c>
      <c r="T504" s="0" t="n">
        <v>0</v>
      </c>
      <c r="U504" s="0" t="n">
        <v>410896.56</v>
      </c>
      <c r="V504" s="0" t="n">
        <v>0.00187769765034318</v>
      </c>
      <c r="W504" s="0" t="n">
        <v>662.484619140625</v>
      </c>
      <c r="X504" s="0" t="n">
        <v>0.00105433876160532</v>
      </c>
      <c r="Y504" s="0" t="n">
        <f aca="false">IF(ISNUMBER(C504),INDEX(Scorecard!$D$5:$D$12,SUMPRODUCT(--(Scorecard!$G$5:$G$11&lt;C504))+1),Scorecard!$D$13)</f>
        <v>2.19112706886128</v>
      </c>
      <c r="Z504" s="0" t="n">
        <f aca="false">IF(ISNUMBER(D504),INDEX(Scorecard!$D$14:$D$17,SUMPRODUCT(--(Scorecard!$G$14:$G$16&lt;D504))+1),Scorecard!$D$18)</f>
        <v>0.0505355481560174</v>
      </c>
      <c r="AA504" s="0" t="n">
        <f aca="false">IF(ISNUMBER(E504),INDEX(Scorecard!$D$19:$D$26,SUMPRODUCT(--(Scorecard!$G$19:$G$25&lt;E504))+1),Scorecard!$D$27)</f>
        <v>0.57899015159425</v>
      </c>
      <c r="AB504" s="0" t="n">
        <f aca="false">IF(ISNUMBER(F504),INDEX(Scorecard!$D$28:$D$35,SUMPRODUCT(--(Scorecard!$G$28:$G$34&lt;F504))+1),Scorecard!$D$36)</f>
        <v>-0.0008456427959252</v>
      </c>
      <c r="AC504" s="0" t="n">
        <f aca="false">IF(ISNUMBER(H504),INDEX(Scorecard!$D$37:$D$44,SUMPRODUCT(--(Scorecard!$G$37:$G$43&lt;H504))+1),Scorecard!$D$45)</f>
        <v>-0.271229676926091</v>
      </c>
      <c r="AD504" s="0" t="n">
        <f aca="false">IF(ISNUMBER(I504),INDEX(Scorecard!$D$46:$D$52,SUMPRODUCT(--(Scorecard!$G$46:$G$51&lt;I504))+1),Scorecard!$D$53)</f>
        <v>0.818882373006414</v>
      </c>
      <c r="AE504" s="0" t="n">
        <f aca="false">IF(ISNUMBER(K504),INDEX(Scorecard!$D$54:$D$61,SUMPRODUCT(--(Scorecard!$G$54:$G$60&lt;K504))+1),Scorecard!$D$62)</f>
        <v>-0.541917179454542</v>
      </c>
      <c r="AF504" s="0" t="n">
        <f aca="false">IF(ISNUMBER(L504),INDEX(Scorecard!$D$63:$D$68,SUMPRODUCT(--(Scorecard!$G$63:$G$67&lt;L504))+1),Scorecard!$D$69)</f>
        <v>0.322484508656054</v>
      </c>
      <c r="AG504" s="0" t="n">
        <f aca="false">Inputs!$B$10+Scorecard!$J$5*Y504+Scorecard!$J$6*Z504+Scorecard!$J$7*AA504+Scorecard!$J$8*AB504+Scorecard!$J$9*AC504+Scorecard!$J$10*AD504+Scorecard!$J$11*AE504+Scorecard!$J$12*AF504</f>
        <v>-6.07757464985246</v>
      </c>
      <c r="AH504" s="0" t="n">
        <f aca="false">MIN(1-Inputs!$B$13,MAX(Inputs!$B$13,1/(1+EXP(-(Inputs!$B$11*AG504+Inputs!$B$12)))))</f>
        <v>0.00187769764046929</v>
      </c>
      <c r="AI504" s="0" t="n">
        <f aca="false">Inputs!$B$9-Inputs!$B$8*AG504</f>
        <v>662.484612363998</v>
      </c>
      <c r="AJ504" s="0" t="n">
        <f aca="false">RANK(AH504,$AH$5:$AH$2004,0)+COUNTIF($AH$4:AH503,AH504)</f>
        <v>1719</v>
      </c>
      <c r="AK504" s="0" t="n">
        <f aca="false">IF(AJ504&lt;=Deciles!$B$5*(Deciles!$B$4+1),INT((AJ504-1)/(Deciles!$B$4+1))+1,Deciles!$B$5+INT((AJ504-1-Deciles!$B$5*(Deciles!$B$4+1))/Deciles!$B$4)+1)</f>
        <v>9</v>
      </c>
    </row>
    <row r="505" customFormat="false" ht="15" hidden="false" customHeight="false" outlineLevel="0" collapsed="false">
      <c r="A505" s="0" t="n">
        <v>14431</v>
      </c>
      <c r="B505" s="0" t="s">
        <v>157</v>
      </c>
      <c r="C505" s="0" t="n">
        <v>798</v>
      </c>
      <c r="D505" s="0" t="n">
        <v>80</v>
      </c>
      <c r="E505" s="0" t="n">
        <v>38.3709831237793</v>
      </c>
      <c r="F505" s="0" t="n">
        <v>29</v>
      </c>
      <c r="G505" s="0" t="n">
        <v>3.79900002479553</v>
      </c>
      <c r="H505" s="0" t="n">
        <v>-0.0843334197998047</v>
      </c>
      <c r="I505" s="0" t="n">
        <v>95</v>
      </c>
      <c r="J505" s="0" t="n">
        <v>12.1739082336426</v>
      </c>
      <c r="K505" s="0" t="n">
        <v>4.8230767250061</v>
      </c>
      <c r="L505" s="0" t="n">
        <v>-0.276923179626465</v>
      </c>
      <c r="M505" s="0" t="n">
        <v>6.69991636276245</v>
      </c>
      <c r="N505" s="0" t="n">
        <v>0</v>
      </c>
      <c r="O505" s="0" t="n">
        <v>0</v>
      </c>
      <c r="P505" s="0" t="s">
        <v>144</v>
      </c>
      <c r="Q505" s="0" t="s">
        <v>153</v>
      </c>
      <c r="R505" s="0" t="n">
        <v>2</v>
      </c>
      <c r="S505" s="0" t="s">
        <v>154</v>
      </c>
      <c r="T505" s="0" t="n">
        <v>0</v>
      </c>
      <c r="U505" s="0" t="n">
        <v>193669.42</v>
      </c>
      <c r="V505" s="0" t="n">
        <v>0.000782244198489934</v>
      </c>
      <c r="W505" s="0" t="n">
        <v>686.212646484375</v>
      </c>
      <c r="X505" s="0" t="n">
        <v>0.00072847178671509</v>
      </c>
      <c r="Y505" s="0" t="n">
        <f aca="false">IF(ISNUMBER(C505),INDEX(Scorecard!$D$5:$D$12,SUMPRODUCT(--(Scorecard!$G$5:$G$11&lt;C505))+1),Scorecard!$D$13)</f>
        <v>2.19112706886128</v>
      </c>
      <c r="Z505" s="0" t="n">
        <f aca="false">IF(ISNUMBER(D505),INDEX(Scorecard!$D$14:$D$17,SUMPRODUCT(--(Scorecard!$G$14:$G$16&lt;D505))+1),Scorecard!$D$18)</f>
        <v>0.0505355481560174</v>
      </c>
      <c r="AA505" s="0" t="n">
        <f aca="false">IF(ISNUMBER(E505),INDEX(Scorecard!$D$19:$D$26,SUMPRODUCT(--(Scorecard!$G$19:$G$25&lt;E505))+1),Scorecard!$D$27)</f>
        <v>0.57899015159425</v>
      </c>
      <c r="AB505" s="0" t="n">
        <f aca="false">IF(ISNUMBER(F505),INDEX(Scorecard!$D$28:$D$35,SUMPRODUCT(--(Scorecard!$G$28:$G$34&lt;F505))+1),Scorecard!$D$36)</f>
        <v>0.165097008946478</v>
      </c>
      <c r="AC505" s="0" t="n">
        <f aca="false">IF(ISNUMBER(H505),INDEX(Scorecard!$D$37:$D$44,SUMPRODUCT(--(Scorecard!$G$37:$G$43&lt;H505))+1),Scorecard!$D$45)</f>
        <v>0.330501541082344</v>
      </c>
      <c r="AD505" s="0" t="n">
        <f aca="false">IF(ISNUMBER(I505),INDEX(Scorecard!$D$46:$D$52,SUMPRODUCT(--(Scorecard!$G$46:$G$51&lt;I505))+1),Scorecard!$D$53)</f>
        <v>0.818882373006414</v>
      </c>
      <c r="AE505" s="0" t="n">
        <f aca="false">IF(ISNUMBER(K505),INDEX(Scorecard!$D$54:$D$61,SUMPRODUCT(--(Scorecard!$G$54:$G$60&lt;K505))+1),Scorecard!$D$62)</f>
        <v>0.214429354789033</v>
      </c>
      <c r="AF505" s="0" t="n">
        <f aca="false">IF(ISNUMBER(L505),INDEX(Scorecard!$D$63:$D$68,SUMPRODUCT(--(Scorecard!$G$63:$G$67&lt;L505))+1),Scorecard!$D$69)</f>
        <v>0.322484508656054</v>
      </c>
      <c r="AG505" s="0" t="n">
        <f aca="false">Inputs!$B$10+Scorecard!$J$5*Y505+Scorecard!$J$6*Z505+Scorecard!$J$7*AA505+Scorecard!$J$8*AB505+Scorecard!$J$9*AC505+Scorecard!$J$10*AD505+Scorecard!$J$11*AE505+Scorecard!$J$12*AF505</f>
        <v>-6.89992560050229</v>
      </c>
      <c r="AH505" s="0" t="n">
        <f aca="false">MIN(1-Inputs!$B$13,MAX(Inputs!$B$13,1/(1+EXP(-(Inputs!$B$11*AG505+Inputs!$B$12)))))</f>
        <v>0.000782244184667373</v>
      </c>
      <c r="AI505" s="0" t="n">
        <f aca="false">Inputs!$B$9-Inputs!$B$8*AG505</f>
        <v>686.212645131455</v>
      </c>
      <c r="AJ505" s="0" t="n">
        <f aca="false">RANK(AH505,$AH$5:$AH$2004,0)+COUNTIF($AH$4:AH504,AH505)</f>
        <v>1954</v>
      </c>
      <c r="AK505" s="0" t="n">
        <f aca="false">IF(AJ505&lt;=Deciles!$B$5*(Deciles!$B$4+1),INT((AJ505-1)/(Deciles!$B$4+1))+1,Deciles!$B$5+INT((AJ505-1-Deciles!$B$5*(Deciles!$B$4+1))/Deciles!$B$4)+1)</f>
        <v>10</v>
      </c>
    </row>
    <row r="506" customFormat="false" ht="15" hidden="false" customHeight="false" outlineLevel="0" collapsed="false">
      <c r="A506" s="0" t="n">
        <v>14473</v>
      </c>
      <c r="B506" s="0" t="s">
        <v>139</v>
      </c>
      <c r="C506" s="0" t="n">
        <v>758</v>
      </c>
      <c r="D506" s="0" t="n">
        <v>80</v>
      </c>
      <c r="E506" s="0" t="n">
        <v>73.0009689331055</v>
      </c>
      <c r="F506" s="0" t="n">
        <v>33</v>
      </c>
      <c r="G506" s="0" t="n">
        <v>3.89100003242493</v>
      </c>
      <c r="H506" s="0" t="n">
        <v>0.874333381652832</v>
      </c>
      <c r="I506" s="0" t="n">
        <v>23</v>
      </c>
      <c r="J506" s="0" t="n">
        <v>11.3700037002564</v>
      </c>
      <c r="K506" s="0" t="n">
        <v>6.13333320617676</v>
      </c>
      <c r="L506" s="0" t="n">
        <v>-3.5</v>
      </c>
      <c r="M506" s="0" t="n">
        <v>3.62166213989258</v>
      </c>
      <c r="N506" s="0" t="n">
        <v>0</v>
      </c>
      <c r="O506" s="0" t="n">
        <v>0</v>
      </c>
      <c r="P506" s="0" t="s">
        <v>144</v>
      </c>
      <c r="Q506" s="0" t="s">
        <v>141</v>
      </c>
      <c r="R506" s="0" t="n">
        <v>2</v>
      </c>
      <c r="S506" s="0" t="s">
        <v>149</v>
      </c>
      <c r="T506" s="0" t="n">
        <v>0</v>
      </c>
      <c r="U506" s="0" t="n">
        <v>86682.17</v>
      </c>
      <c r="V506" s="0" t="n">
        <v>0.00904484372586012</v>
      </c>
      <c r="W506" s="0" t="n">
        <v>619.740661621094</v>
      </c>
      <c r="X506" s="0" t="n">
        <v>0.0058770882897079</v>
      </c>
      <c r="Y506" s="0" t="n">
        <f aca="false">IF(ISNUMBER(C506),INDEX(Scorecard!$D$5:$D$12,SUMPRODUCT(--(Scorecard!$G$5:$G$11&lt;C506))+1),Scorecard!$D$13)</f>
        <v>0.733188958177614</v>
      </c>
      <c r="Z506" s="0" t="n">
        <f aca="false">IF(ISNUMBER(D506),INDEX(Scorecard!$D$14:$D$17,SUMPRODUCT(--(Scorecard!$G$14:$G$16&lt;D506))+1),Scorecard!$D$18)</f>
        <v>0.0505355481560174</v>
      </c>
      <c r="AA506" s="0" t="n">
        <f aca="false">IF(ISNUMBER(E506),INDEX(Scorecard!$D$19:$D$26,SUMPRODUCT(--(Scorecard!$G$19:$G$25&lt;E506))+1),Scorecard!$D$27)</f>
        <v>-0.0341578513653732</v>
      </c>
      <c r="AB506" s="0" t="n">
        <f aca="false">IF(ISNUMBER(F506),INDEX(Scorecard!$D$28:$D$35,SUMPRODUCT(--(Scorecard!$G$28:$G$34&lt;F506))+1),Scorecard!$D$36)</f>
        <v>-0.0008456427959252</v>
      </c>
      <c r="AC506" s="0" t="n">
        <f aca="false">IF(ISNUMBER(H506),INDEX(Scorecard!$D$37:$D$44,SUMPRODUCT(--(Scorecard!$G$37:$G$43&lt;H506))+1),Scorecard!$D$45)</f>
        <v>-0.569454719285959</v>
      </c>
      <c r="AD506" s="0" t="n">
        <f aca="false">IF(ISNUMBER(I506),INDEX(Scorecard!$D$46:$D$52,SUMPRODUCT(--(Scorecard!$G$46:$G$51&lt;I506))+1),Scorecard!$D$53)</f>
        <v>-0.048559051279741</v>
      </c>
      <c r="AE506" s="0" t="n">
        <f aca="false">IF(ISNUMBER(K506),INDEX(Scorecard!$D$54:$D$61,SUMPRODUCT(--(Scorecard!$G$54:$G$60&lt;K506))+1),Scorecard!$D$62)</f>
        <v>0.0151758992857273</v>
      </c>
      <c r="AF506" s="0" t="n">
        <f aca="false">IF(ISNUMBER(L506),INDEX(Scorecard!$D$63:$D$68,SUMPRODUCT(--(Scorecard!$G$63:$G$67&lt;L506))+1),Scorecard!$D$69)</f>
        <v>-0.340582194386522</v>
      </c>
      <c r="AG506" s="0" t="n">
        <f aca="false">Inputs!$B$10+Scorecard!$J$5*Y506+Scorecard!$J$6*Z506+Scorecard!$J$7*AA506+Scorecard!$J$8*AB506+Scorecard!$J$9*AC506+Scorecard!$J$10*AD506+Scorecard!$J$11*AE506+Scorecard!$J$12*AF506</f>
        <v>-4.59618159982514</v>
      </c>
      <c r="AH506" s="0" t="n">
        <f aca="false">MIN(1-Inputs!$B$13,MAX(Inputs!$B$13,1/(1+EXP(-(Inputs!$B$11*AG506+Inputs!$B$12)))))</f>
        <v>0.00904484395890226</v>
      </c>
      <c r="AI506" s="0" t="n">
        <f aca="false">Inputs!$B$9-Inputs!$B$8*AG506</f>
        <v>619.740644226362</v>
      </c>
      <c r="AJ506" s="0" t="n">
        <f aca="false">RANK(AH506,$AH$5:$AH$2004,0)+COUNTIF($AH$4:AH505,AH506)</f>
        <v>888</v>
      </c>
      <c r="AK506" s="0" t="n">
        <f aca="false">IF(AJ506&lt;=Deciles!$B$5*(Deciles!$B$4+1),INT((AJ506-1)/(Deciles!$B$4+1))+1,Deciles!$B$5+INT((AJ506-1-Deciles!$B$5*(Deciles!$B$4+1))/Deciles!$B$4)+1)</f>
        <v>5</v>
      </c>
    </row>
    <row r="507" customFormat="false" ht="15" hidden="false" customHeight="false" outlineLevel="0" collapsed="false">
      <c r="A507" s="0" t="n">
        <v>14486</v>
      </c>
      <c r="B507" s="0" t="s">
        <v>157</v>
      </c>
      <c r="C507" s="0" t="n">
        <v>745</v>
      </c>
      <c r="D507" s="0" t="n">
        <v>95.4539642333984</v>
      </c>
      <c r="E507" s="0" t="n">
        <v>59.631893157959</v>
      </c>
      <c r="F507" s="0" t="n">
        <v>50</v>
      </c>
      <c r="G507" s="0" t="n">
        <v>4.03000020980835</v>
      </c>
      <c r="H507" s="0" t="n">
        <v>0.146666765213013</v>
      </c>
      <c r="I507" s="0" t="n">
        <v>70</v>
      </c>
      <c r="J507" s="0" t="n">
        <v>12.421516418457</v>
      </c>
      <c r="K507" s="0" t="n">
        <v>4.42307710647583</v>
      </c>
      <c r="L507" s="0" t="n">
        <v>-0.276922702789307</v>
      </c>
      <c r="M507" s="0" t="n">
        <v>5.74976253509522</v>
      </c>
      <c r="N507" s="0" t="n">
        <v>0</v>
      </c>
      <c r="O507" s="0" t="n">
        <v>0</v>
      </c>
      <c r="P507" s="0" t="s">
        <v>144</v>
      </c>
      <c r="Q507" s="0" t="s">
        <v>141</v>
      </c>
      <c r="R507" s="0" t="n">
        <v>2</v>
      </c>
      <c r="S507" s="0" t="s">
        <v>149</v>
      </c>
      <c r="T507" s="0" t="n">
        <v>0</v>
      </c>
      <c r="U507" s="0" t="n">
        <v>248082.42</v>
      </c>
      <c r="V507" s="0" t="n">
        <v>0.0118715278804302</v>
      </c>
      <c r="W507" s="0" t="n">
        <v>612.303283691406</v>
      </c>
      <c r="X507" s="0" t="n">
        <v>0.00628963951021433</v>
      </c>
      <c r="Y507" s="0" t="n">
        <f aca="false">IF(ISNUMBER(C507),INDEX(Scorecard!$D$5:$D$12,SUMPRODUCT(--(Scorecard!$G$5:$G$11&lt;C507))+1),Scorecard!$D$13)</f>
        <v>0.488358159108655</v>
      </c>
      <c r="Z507" s="0" t="n">
        <f aca="false">IF(ISNUMBER(D507),INDEX(Scorecard!$D$14:$D$17,SUMPRODUCT(--(Scorecard!$G$14:$G$16&lt;D507))+1),Scorecard!$D$18)</f>
        <v>-0.361970872710667</v>
      </c>
      <c r="AA507" s="0" t="n">
        <f aca="false">IF(ISNUMBER(E507),INDEX(Scorecard!$D$19:$D$26,SUMPRODUCT(--(Scorecard!$G$19:$G$25&lt;E507))+1),Scorecard!$D$27)</f>
        <v>0.267179331770092</v>
      </c>
      <c r="AB507" s="0" t="n">
        <f aca="false">IF(ISNUMBER(F507),INDEX(Scorecard!$D$28:$D$35,SUMPRODUCT(--(Scorecard!$G$28:$G$34&lt;F507))+1),Scorecard!$D$36)</f>
        <v>-0.400689107298307</v>
      </c>
      <c r="AC507" s="0" t="n">
        <f aca="false">IF(ISNUMBER(H507),INDEX(Scorecard!$D$37:$D$44,SUMPRODUCT(--(Scorecard!$G$37:$G$43&lt;H507))+1),Scorecard!$D$45)</f>
        <v>0.102184252677548</v>
      </c>
      <c r="AD507" s="0" t="n">
        <f aca="false">IF(ISNUMBER(I507),INDEX(Scorecard!$D$46:$D$52,SUMPRODUCT(--(Scorecard!$G$46:$G$51&lt;I507))+1),Scorecard!$D$53)</f>
        <v>0.818882373006414</v>
      </c>
      <c r="AE507" s="0" t="n">
        <f aca="false">IF(ISNUMBER(K507),INDEX(Scorecard!$D$54:$D$61,SUMPRODUCT(--(Scorecard!$G$54:$G$60&lt;K507))+1),Scorecard!$D$62)</f>
        <v>0.409483001259379</v>
      </c>
      <c r="AF507" s="0" t="n">
        <f aca="false">IF(ISNUMBER(L507),INDEX(Scorecard!$D$63:$D$68,SUMPRODUCT(--(Scorecard!$G$63:$G$67&lt;L507))+1),Scorecard!$D$69)</f>
        <v>0.322484508656054</v>
      </c>
      <c r="AG507" s="0" t="n">
        <f aca="false">Inputs!$B$10+Scorecard!$J$5*Y507+Scorecard!$J$6*Z507+Scorecard!$J$7*AA507+Scorecard!$J$8*AB507+Scorecard!$J$9*AC507+Scorecard!$J$10*AD507+Scorecard!$J$11*AE507+Scorecard!$J$12*AF507</f>
        <v>-4.33842217183532</v>
      </c>
      <c r="AH507" s="0" t="n">
        <f aca="false">MIN(1-Inputs!$B$13,MAX(Inputs!$B$13,1/(1+EXP(-(Inputs!$B$11*AG507+Inputs!$B$12)))))</f>
        <v>0.0118715279501613</v>
      </c>
      <c r="AI507" s="0" t="n">
        <f aca="false">Inputs!$B$9-Inputs!$B$8*AG507</f>
        <v>612.303279256296</v>
      </c>
      <c r="AJ507" s="0" t="n">
        <f aca="false">RANK(AH507,$AH$5:$AH$2004,0)+COUNTIF($AH$4:AH506,AH507)</f>
        <v>716</v>
      </c>
      <c r="AK507" s="0" t="n">
        <f aca="false">IF(AJ507&lt;=Deciles!$B$5*(Deciles!$B$4+1),INT((AJ507-1)/(Deciles!$B$4+1))+1,Deciles!$B$5+INT((AJ507-1-Deciles!$B$5*(Deciles!$B$4+1))/Deciles!$B$4)+1)</f>
        <v>4</v>
      </c>
    </row>
    <row r="508" customFormat="false" ht="15" hidden="false" customHeight="false" outlineLevel="0" collapsed="false">
      <c r="A508" s="0" t="n">
        <v>14506</v>
      </c>
      <c r="B508" s="0" t="s">
        <v>145</v>
      </c>
      <c r="C508" s="0" t="n">
        <v>736</v>
      </c>
      <c r="D508" s="0" t="n">
        <v>80</v>
      </c>
      <c r="E508" s="0" t="n">
        <v>74.2959747314453</v>
      </c>
      <c r="F508" s="0" t="n">
        <v>26</v>
      </c>
      <c r="G508" s="0" t="n">
        <v>3.23600006103516</v>
      </c>
      <c r="H508" s="0" t="n">
        <v>-0.280666589736939</v>
      </c>
      <c r="I508" s="0" t="n">
        <v>14</v>
      </c>
      <c r="J508" s="0" t="n">
        <v>11.9536762237549</v>
      </c>
      <c r="K508" s="0" t="n">
        <v>4.15833330154419</v>
      </c>
      <c r="L508" s="0" t="n">
        <v>-1.875</v>
      </c>
      <c r="M508" s="0" t="n">
        <v>4.74416494369507</v>
      </c>
      <c r="N508" s="0" t="n">
        <v>0</v>
      </c>
      <c r="O508" s="0" t="n">
        <v>0</v>
      </c>
      <c r="P508" s="0" t="s">
        <v>144</v>
      </c>
      <c r="Q508" s="0" t="s">
        <v>141</v>
      </c>
      <c r="R508" s="0" t="n">
        <v>2</v>
      </c>
      <c r="S508" s="0" t="s">
        <v>147</v>
      </c>
      <c r="T508" s="0" t="n">
        <v>0</v>
      </c>
      <c r="U508" s="0" t="n">
        <v>155387.31</v>
      </c>
      <c r="V508" s="0" t="n">
        <v>0.00623315153643489</v>
      </c>
      <c r="W508" s="0" t="n">
        <v>629.893676757813</v>
      </c>
      <c r="X508" s="0" t="n">
        <v>0.0056091588921845</v>
      </c>
      <c r="Y508" s="0" t="n">
        <f aca="false">IF(ISNUMBER(C508),INDEX(Scorecard!$D$5:$D$12,SUMPRODUCT(--(Scorecard!$G$5:$G$11&lt;C508))+1),Scorecard!$D$13)</f>
        <v>0.488358159108655</v>
      </c>
      <c r="Z508" s="0" t="n">
        <f aca="false">IF(ISNUMBER(D508),INDEX(Scorecard!$D$14:$D$17,SUMPRODUCT(--(Scorecard!$G$14:$G$16&lt;D508))+1),Scorecard!$D$18)</f>
        <v>0.0505355481560174</v>
      </c>
      <c r="AA508" s="0" t="n">
        <f aca="false">IF(ISNUMBER(E508),INDEX(Scorecard!$D$19:$D$26,SUMPRODUCT(--(Scorecard!$G$19:$G$25&lt;E508))+1),Scorecard!$D$27)</f>
        <v>-0.0341578513653732</v>
      </c>
      <c r="AB508" s="0" t="n">
        <f aca="false">IF(ISNUMBER(F508),INDEX(Scorecard!$D$28:$D$35,SUMPRODUCT(--(Scorecard!$G$28:$G$34&lt;F508))+1),Scorecard!$D$36)</f>
        <v>0.165097008946478</v>
      </c>
      <c r="AC508" s="0" t="n">
        <f aca="false">IF(ISNUMBER(H508),INDEX(Scorecard!$D$37:$D$44,SUMPRODUCT(--(Scorecard!$G$37:$G$43&lt;H508))+1),Scorecard!$D$45)</f>
        <v>0.769716833645565</v>
      </c>
      <c r="AD508" s="0" t="n">
        <f aca="false">IF(ISNUMBER(I508),INDEX(Scorecard!$D$46:$D$52,SUMPRODUCT(--(Scorecard!$G$46:$G$51&lt;I508))+1),Scorecard!$D$53)</f>
        <v>-0.114272400683245</v>
      </c>
      <c r="AE508" s="0" t="n">
        <f aca="false">IF(ISNUMBER(K508),INDEX(Scorecard!$D$54:$D$61,SUMPRODUCT(--(Scorecard!$G$54:$G$60&lt;K508))+1),Scorecard!$D$62)</f>
        <v>0.489050497890326</v>
      </c>
      <c r="AF508" s="0" t="n">
        <f aca="false">IF(ISNUMBER(L508),INDEX(Scorecard!$D$63:$D$68,SUMPRODUCT(--(Scorecard!$G$63:$G$67&lt;L508))+1),Scorecard!$D$69)</f>
        <v>-0.340582194386522</v>
      </c>
      <c r="AG508" s="0" t="n">
        <f aca="false">Inputs!$B$10+Scorecard!$J$5*Y508+Scorecard!$J$6*Z508+Scorecard!$J$7*AA508+Scorecard!$J$8*AB508+Scorecard!$J$9*AC508+Scorecard!$J$10*AD508+Scorecard!$J$11*AE508+Scorecard!$J$12*AF508</f>
        <v>-4.94805868462021</v>
      </c>
      <c r="AH508" s="0" t="n">
        <f aca="false">MIN(1-Inputs!$B$13,MAX(Inputs!$B$13,1/(1+EXP(-(Inputs!$B$11*AG508+Inputs!$B$12)))))</f>
        <v>0.0062331516741069</v>
      </c>
      <c r="AI508" s="0" t="n">
        <f aca="false">Inputs!$B$9-Inputs!$B$8*AG508</f>
        <v>629.893670731088</v>
      </c>
      <c r="AJ508" s="0" t="n">
        <f aca="false">RANK(AH508,$AH$5:$AH$2004,0)+COUNTIF($AH$4:AH507,AH508)</f>
        <v>1120</v>
      </c>
      <c r="AK508" s="0" t="n">
        <f aca="false">IF(AJ508&lt;=Deciles!$B$5*(Deciles!$B$4+1),INT((AJ508-1)/(Deciles!$B$4+1))+1,Deciles!$B$5+INT((AJ508-1-Deciles!$B$5*(Deciles!$B$4+1))/Deciles!$B$4)+1)</f>
        <v>6</v>
      </c>
    </row>
    <row r="509" customFormat="false" ht="15" hidden="false" customHeight="false" outlineLevel="0" collapsed="false">
      <c r="A509" s="0" t="n">
        <v>14565</v>
      </c>
      <c r="B509" s="0" t="s">
        <v>155</v>
      </c>
      <c r="C509" s="0" t="n">
        <v>789</v>
      </c>
      <c r="D509" s="0" t="n">
        <v>80</v>
      </c>
      <c r="E509" s="0" t="n">
        <v>71.3227386474609</v>
      </c>
      <c r="F509" s="0" t="n">
        <v>39</v>
      </c>
      <c r="G509" s="0" t="n">
        <v>3.26900005340576</v>
      </c>
      <c r="H509" s="0" t="n">
        <v>-2.46433305740356</v>
      </c>
      <c r="I509" s="0" t="n">
        <v>24</v>
      </c>
      <c r="J509" s="0" t="n">
        <v>12.5908126831055</v>
      </c>
      <c r="K509" s="0" t="n">
        <v>3.90833330154419</v>
      </c>
      <c r="L509" s="0" t="n">
        <v>-1.125</v>
      </c>
      <c r="M509" s="0" t="n">
        <v>4.74416542053223</v>
      </c>
      <c r="N509" s="0" t="n">
        <v>0</v>
      </c>
      <c r="O509" s="0" t="n">
        <v>0</v>
      </c>
      <c r="P509" s="0" t="s">
        <v>144</v>
      </c>
      <c r="Q509" s="0" t="s">
        <v>141</v>
      </c>
      <c r="R509" s="0" t="n">
        <v>1</v>
      </c>
      <c r="S509" s="0" t="s">
        <v>147</v>
      </c>
      <c r="T509" s="0" t="n">
        <v>0</v>
      </c>
      <c r="U509" s="0" t="n">
        <v>293846.4</v>
      </c>
      <c r="V509" s="0" t="n">
        <v>0.0013739699497819</v>
      </c>
      <c r="W509" s="0" t="n">
        <v>670.951538085938</v>
      </c>
      <c r="X509" s="0" t="n">
        <v>0.00241643190383911</v>
      </c>
      <c r="Y509" s="0" t="n">
        <f aca="false">IF(ISNUMBER(C509),INDEX(Scorecard!$D$5:$D$12,SUMPRODUCT(--(Scorecard!$G$5:$G$11&lt;C509))+1),Scorecard!$D$13)</f>
        <v>2.19112706886128</v>
      </c>
      <c r="Z509" s="0" t="n">
        <f aca="false">IF(ISNUMBER(D509),INDEX(Scorecard!$D$14:$D$17,SUMPRODUCT(--(Scorecard!$G$14:$G$16&lt;D509))+1),Scorecard!$D$18)</f>
        <v>0.0505355481560174</v>
      </c>
      <c r="AA509" s="0" t="n">
        <f aca="false">IF(ISNUMBER(E509),INDEX(Scorecard!$D$19:$D$26,SUMPRODUCT(--(Scorecard!$G$19:$G$25&lt;E509))+1),Scorecard!$D$27)</f>
        <v>0.0530843085177338</v>
      </c>
      <c r="AB509" s="0" t="n">
        <f aca="false">IF(ISNUMBER(F509),INDEX(Scorecard!$D$28:$D$35,SUMPRODUCT(--(Scorecard!$G$28:$G$34&lt;F509))+1),Scorecard!$D$36)</f>
        <v>-0.132616866359722</v>
      </c>
      <c r="AC509" s="0" t="n">
        <f aca="false">IF(ISNUMBER(H509),INDEX(Scorecard!$D$37:$D$44,SUMPRODUCT(--(Scorecard!$G$37:$G$43&lt;H509))+1),Scorecard!$D$45)</f>
        <v>1.35057635045042</v>
      </c>
      <c r="AD509" s="0" t="n">
        <f aca="false">IF(ISNUMBER(I509),INDEX(Scorecard!$D$46:$D$52,SUMPRODUCT(--(Scorecard!$G$46:$G$51&lt;I509))+1),Scorecard!$D$53)</f>
        <v>-0.048559051279741</v>
      </c>
      <c r="AE509" s="0" t="n">
        <f aca="false">IF(ISNUMBER(K509),INDEX(Scorecard!$D$54:$D$61,SUMPRODUCT(--(Scorecard!$G$54:$G$60&lt;K509))+1),Scorecard!$D$62)</f>
        <v>0.489050497890326</v>
      </c>
      <c r="AF509" s="0" t="n">
        <f aca="false">IF(ISNUMBER(L509),INDEX(Scorecard!$D$63:$D$68,SUMPRODUCT(--(Scorecard!$G$63:$G$67&lt;L509))+1),Scorecard!$D$69)</f>
        <v>-0.340582194386522</v>
      </c>
      <c r="AG509" s="0" t="n">
        <f aca="false">Inputs!$B$10+Scorecard!$J$5*Y509+Scorecard!$J$6*Z509+Scorecard!$J$7*AA509+Scorecard!$J$8*AB509+Scorecard!$J$9*AC509+Scorecard!$J$10*AD509+Scorecard!$J$11*AE509+Scorecard!$J$12*AF509</f>
        <v>-6.37101645823081</v>
      </c>
      <c r="AH509" s="0" t="n">
        <f aca="false">MIN(1-Inputs!$B$13,MAX(Inputs!$B$13,1/(1+EXP(-(Inputs!$B$11*AG509+Inputs!$B$12)))))</f>
        <v>0.00137396992190785</v>
      </c>
      <c r="AI509" s="0" t="n">
        <f aca="false">Inputs!$B$9-Inputs!$B$8*AG509</f>
        <v>670.951553198737</v>
      </c>
      <c r="AJ509" s="0" t="n">
        <f aca="false">RANK(AH509,$AH$5:$AH$2004,0)+COUNTIF($AH$4:AH508,AH509)</f>
        <v>1832</v>
      </c>
      <c r="AK509" s="0" t="n">
        <f aca="false">IF(AJ509&lt;=Deciles!$B$5*(Deciles!$B$4+1),INT((AJ509-1)/(Deciles!$B$4+1))+1,Deciles!$B$5+INT((AJ509-1-Deciles!$B$5*(Deciles!$B$4+1))/Deciles!$B$4)+1)</f>
        <v>10</v>
      </c>
    </row>
    <row r="510" customFormat="false" ht="15" hidden="false" customHeight="false" outlineLevel="0" collapsed="false">
      <c r="A510" s="0" t="n">
        <v>14604</v>
      </c>
      <c r="B510" s="0" t="s">
        <v>157</v>
      </c>
      <c r="C510" s="0" t="n">
        <v>768</v>
      </c>
      <c r="D510" s="0" t="n">
        <v>79.1769638061523</v>
      </c>
      <c r="E510" s="0" t="n">
        <v>49.7143974304199</v>
      </c>
      <c r="F510" s="0" t="n">
        <v>50</v>
      </c>
      <c r="G510" s="0" t="n">
        <v>3.91300010681152</v>
      </c>
      <c r="H510" s="0" t="n">
        <v>0.0296666622161865</v>
      </c>
      <c r="I510" s="0" t="n">
        <v>62</v>
      </c>
      <c r="J510" s="0" t="n">
        <v>11.4480609893799</v>
      </c>
      <c r="K510" s="0" t="n">
        <v>4.8230767250061</v>
      </c>
      <c r="L510" s="0" t="n">
        <v>-0.276923179626465</v>
      </c>
      <c r="M510" s="0" t="n">
        <v>6.69991636276245</v>
      </c>
      <c r="N510" s="0" t="n">
        <v>0</v>
      </c>
      <c r="O510" s="0" t="n">
        <v>0</v>
      </c>
      <c r="P510" s="0" t="s">
        <v>140</v>
      </c>
      <c r="Q510" s="0" t="s">
        <v>160</v>
      </c>
      <c r="R510" s="0" t="n">
        <v>2</v>
      </c>
      <c r="S510" s="0" t="s">
        <v>154</v>
      </c>
      <c r="T510" s="0" t="n">
        <v>0</v>
      </c>
      <c r="U510" s="0" t="n">
        <v>93719.43</v>
      </c>
      <c r="V510" s="0" t="n">
        <v>0.00420747324824333</v>
      </c>
      <c r="W510" s="0" t="n">
        <v>640.585571289063</v>
      </c>
      <c r="X510" s="0" t="n">
        <v>0.00492248777300119</v>
      </c>
      <c r="Y510" s="0" t="n">
        <f aca="false">IF(ISNUMBER(C510),INDEX(Scorecard!$D$5:$D$12,SUMPRODUCT(--(Scorecard!$G$5:$G$11&lt;C510))+1),Scorecard!$D$13)</f>
        <v>1.23750384304241</v>
      </c>
      <c r="Z510" s="0" t="n">
        <f aca="false">IF(ISNUMBER(D510),INDEX(Scorecard!$D$14:$D$17,SUMPRODUCT(--(Scorecard!$G$14:$G$16&lt;D510))+1),Scorecard!$D$18)</f>
        <v>0.0505355481560174</v>
      </c>
      <c r="AA510" s="0" t="n">
        <f aca="false">IF(ISNUMBER(E510),INDEX(Scorecard!$D$19:$D$26,SUMPRODUCT(--(Scorecard!$G$19:$G$25&lt;E510))+1),Scorecard!$D$27)</f>
        <v>0.57899015159425</v>
      </c>
      <c r="AB510" s="0" t="n">
        <f aca="false">IF(ISNUMBER(F510),INDEX(Scorecard!$D$28:$D$35,SUMPRODUCT(--(Scorecard!$G$28:$G$34&lt;F510))+1),Scorecard!$D$36)</f>
        <v>-0.400689107298307</v>
      </c>
      <c r="AC510" s="0" t="n">
        <f aca="false">IF(ISNUMBER(H510),INDEX(Scorecard!$D$37:$D$44,SUMPRODUCT(--(Scorecard!$G$37:$G$43&lt;H510))+1),Scorecard!$D$45)</f>
        <v>0.330501541082344</v>
      </c>
      <c r="AD510" s="0" t="n">
        <f aca="false">IF(ISNUMBER(I510),INDEX(Scorecard!$D$46:$D$52,SUMPRODUCT(--(Scorecard!$G$46:$G$51&lt;I510))+1),Scorecard!$D$53)</f>
        <v>0.818882373006414</v>
      </c>
      <c r="AE510" s="0" t="n">
        <f aca="false">IF(ISNUMBER(K510),INDEX(Scorecard!$D$54:$D$61,SUMPRODUCT(--(Scorecard!$G$54:$G$60&lt;K510))+1),Scorecard!$D$62)</f>
        <v>0.214429354789033</v>
      </c>
      <c r="AF510" s="0" t="n">
        <f aca="false">IF(ISNUMBER(L510),INDEX(Scorecard!$D$63:$D$68,SUMPRODUCT(--(Scorecard!$G$63:$G$67&lt;L510))+1),Scorecard!$D$69)</f>
        <v>0.322484508656054</v>
      </c>
      <c r="AG510" s="0" t="n">
        <f aca="false">Inputs!$B$10+Scorecard!$J$5*Y510+Scorecard!$J$6*Z510+Scorecard!$J$7*AA510+Scorecard!$J$8*AB510+Scorecard!$J$9*AC510+Scorecard!$J$10*AD510+Scorecard!$J$11*AE510+Scorecard!$J$12*AF510</f>
        <v>-5.31861084286271</v>
      </c>
      <c r="AH510" s="0" t="n">
        <f aca="false">MIN(1-Inputs!$B$13,MAX(Inputs!$B$13,1/(1+EXP(-(Inputs!$B$11*AG510+Inputs!$B$12)))))</f>
        <v>0.00420747314080224</v>
      </c>
      <c r="AI510" s="0" t="n">
        <f aca="false">Inputs!$B$9-Inputs!$B$8*AG510</f>
        <v>640.585545952832</v>
      </c>
      <c r="AJ510" s="0" t="n">
        <f aca="false">RANK(AH510,$AH$5:$AH$2004,0)+COUNTIF($AH$4:AH509,AH510)</f>
        <v>1360</v>
      </c>
      <c r="AK510" s="0" t="n">
        <f aca="false">IF(AJ510&lt;=Deciles!$B$5*(Deciles!$B$4+1),INT((AJ510-1)/(Deciles!$B$4+1))+1,Deciles!$B$5+INT((AJ510-1-Deciles!$B$5*(Deciles!$B$4+1))/Deciles!$B$4)+1)</f>
        <v>7</v>
      </c>
    </row>
    <row r="511" customFormat="false" ht="15" hidden="false" customHeight="false" outlineLevel="0" collapsed="false">
      <c r="A511" s="0" t="n">
        <v>14624</v>
      </c>
      <c r="B511" s="0" t="s">
        <v>143</v>
      </c>
      <c r="C511" s="0" t="n">
        <v>705</v>
      </c>
      <c r="D511" s="0" t="n">
        <v>85.5737533569336</v>
      </c>
      <c r="E511" s="0" t="n">
        <v>78.7544708251953</v>
      </c>
      <c r="F511" s="0" t="n">
        <v>41</v>
      </c>
      <c r="G511" s="0" t="n">
        <v>4.53299999237061</v>
      </c>
      <c r="H511" s="0" t="n">
        <v>1.2996666431427</v>
      </c>
      <c r="I511" s="0" t="n">
        <v>21</v>
      </c>
      <c r="J511" s="0" t="n">
        <v>12.9868812561035</v>
      </c>
      <c r="K511" s="0" t="n">
        <v>8.93333339691162</v>
      </c>
      <c r="L511" s="0" t="n">
        <v>5.07179498672485</v>
      </c>
      <c r="M511" s="0" t="n">
        <v>1.95005702972412</v>
      </c>
      <c r="N511" s="0" t="n">
        <v>2</v>
      </c>
      <c r="O511" s="0" t="n">
        <v>0</v>
      </c>
      <c r="P511" s="0" t="s">
        <v>146</v>
      </c>
      <c r="Q511" s="0" t="s">
        <v>141</v>
      </c>
      <c r="R511" s="0" t="n">
        <v>1</v>
      </c>
      <c r="S511" s="0" t="s">
        <v>142</v>
      </c>
      <c r="T511" s="0" t="n">
        <v>0</v>
      </c>
      <c r="U511" s="0" t="n">
        <v>436647.3</v>
      </c>
      <c r="V511" s="0" t="n">
        <v>0.0591783300042152</v>
      </c>
      <c r="W511" s="0" t="n">
        <v>567.499267578125</v>
      </c>
      <c r="X511" s="0" t="n">
        <v>0.054537046700716</v>
      </c>
      <c r="Y511" s="0" t="n">
        <f aca="false">IF(ISNUMBER(C511),INDEX(Scorecard!$D$5:$D$12,SUMPRODUCT(--(Scorecard!$G$5:$G$11&lt;C511))+1),Scorecard!$D$13)</f>
        <v>-0.513000642971656</v>
      </c>
      <c r="Z511" s="0" t="n">
        <f aca="false">IF(ISNUMBER(D511),INDEX(Scorecard!$D$14:$D$17,SUMPRODUCT(--(Scorecard!$G$14:$G$16&lt;D511))+1),Scorecard!$D$18)</f>
        <v>0.0505355481560174</v>
      </c>
      <c r="AA511" s="0" t="n">
        <f aca="false">IF(ISNUMBER(E511),INDEX(Scorecard!$D$19:$D$26,SUMPRODUCT(--(Scorecard!$G$19:$G$25&lt;E511))+1),Scorecard!$D$27)</f>
        <v>-0.0341578513653732</v>
      </c>
      <c r="AB511" s="0" t="n">
        <f aca="false">IF(ISNUMBER(F511),INDEX(Scorecard!$D$28:$D$35,SUMPRODUCT(--(Scorecard!$G$28:$G$34&lt;F511))+1),Scorecard!$D$36)</f>
        <v>-0.132616866359722</v>
      </c>
      <c r="AC511" s="0" t="n">
        <f aca="false">IF(ISNUMBER(H511),INDEX(Scorecard!$D$37:$D$44,SUMPRODUCT(--(Scorecard!$G$37:$G$43&lt;H511))+1),Scorecard!$D$45)</f>
        <v>-0.975503570149195</v>
      </c>
      <c r="AD511" s="0" t="n">
        <f aca="false">IF(ISNUMBER(I511),INDEX(Scorecard!$D$46:$D$52,SUMPRODUCT(--(Scorecard!$G$46:$G$51&lt;I511))+1),Scorecard!$D$53)</f>
        <v>-0.108777051091409</v>
      </c>
      <c r="AE511" s="0" t="n">
        <f aca="false">IF(ISNUMBER(K511),INDEX(Scorecard!$D$54:$D$61,SUMPRODUCT(--(Scorecard!$G$54:$G$60&lt;K511))+1),Scorecard!$D$62)</f>
        <v>-0.541917179454542</v>
      </c>
      <c r="AF511" s="0" t="n">
        <f aca="false">IF(ISNUMBER(L511),INDEX(Scorecard!$D$63:$D$68,SUMPRODUCT(--(Scorecard!$G$63:$G$67&lt;L511))+1),Scorecard!$D$69)</f>
        <v>0.322484508656054</v>
      </c>
      <c r="AG511" s="0" t="n">
        <f aca="false">Inputs!$B$10+Scorecard!$J$5*Y511+Scorecard!$J$6*Z511+Scorecard!$J$7*AA511+Scorecard!$J$8*AB511+Scorecard!$J$9*AC511+Scorecard!$J$10*AD511+Scorecard!$J$11*AE511+Scorecard!$J$12*AF511</f>
        <v>-2.78563376663885</v>
      </c>
      <c r="AH511" s="0" t="n">
        <f aca="false">MIN(1-Inputs!$B$13,MAX(Inputs!$B$13,1/(1+EXP(-(Inputs!$B$11*AG511+Inputs!$B$12)))))</f>
        <v>0.059178331507418</v>
      </c>
      <c r="AI511" s="0" t="n">
        <f aca="false">Inputs!$B$9-Inputs!$B$8*AG511</f>
        <v>567.49927662176</v>
      </c>
      <c r="AJ511" s="0" t="n">
        <f aca="false">RANK(AH511,$AH$5:$AH$2004,0)+COUNTIF($AH$4:AH510,AH511)</f>
        <v>117</v>
      </c>
      <c r="AK511" s="0" t="n">
        <f aca="false">IF(AJ511&lt;=Deciles!$B$5*(Deciles!$B$4+1),INT((AJ511-1)/(Deciles!$B$4+1))+1,Deciles!$B$5+INT((AJ511-1-Deciles!$B$5*(Deciles!$B$4+1))/Deciles!$B$4)+1)</f>
        <v>1</v>
      </c>
    </row>
    <row r="512" customFormat="false" ht="15" hidden="false" customHeight="false" outlineLevel="0" collapsed="false">
      <c r="A512" s="0" t="n">
        <v>14636</v>
      </c>
      <c r="B512" s="0" t="s">
        <v>152</v>
      </c>
      <c r="C512" s="0" t="n">
        <v>792</v>
      </c>
      <c r="D512" s="0" t="n">
        <v>80</v>
      </c>
      <c r="E512" s="0" t="n">
        <v>69.1672134399414</v>
      </c>
      <c r="F512" s="0" t="n">
        <v>27</v>
      </c>
      <c r="G512" s="0" t="n">
        <v>2.82299995422363</v>
      </c>
      <c r="H512" s="0" t="n">
        <v>-3.61033344268799</v>
      </c>
      <c r="I512" s="0" t="n">
        <v>21</v>
      </c>
      <c r="J512" s="0" t="n">
        <v>12.642276763916</v>
      </c>
      <c r="K512" s="0" t="n">
        <v>4.80000019073486</v>
      </c>
      <c r="L512" s="0" t="n">
        <v>-0.458333015441895</v>
      </c>
      <c r="M512" s="0" t="n">
        <v>6.28858137130737</v>
      </c>
      <c r="N512" s="0" t="n">
        <v>0</v>
      </c>
      <c r="O512" s="0" t="n">
        <v>0</v>
      </c>
      <c r="P512" s="0" t="s">
        <v>144</v>
      </c>
      <c r="Q512" s="0" t="s">
        <v>141</v>
      </c>
      <c r="R512" s="0" t="n">
        <v>1</v>
      </c>
      <c r="S512" s="0" t="s">
        <v>149</v>
      </c>
      <c r="T512" s="0" t="n">
        <v>0</v>
      </c>
      <c r="U512" s="0" t="n">
        <v>309364.97</v>
      </c>
      <c r="V512" s="0" t="n">
        <v>0.000985684106126428</v>
      </c>
      <c r="W512" s="0" t="n">
        <v>679.950744628906</v>
      </c>
      <c r="X512" s="0" t="n">
        <v>0.00108278868719935</v>
      </c>
      <c r="Y512" s="0" t="n">
        <f aca="false">IF(ISNUMBER(C512),INDEX(Scorecard!$D$5:$D$12,SUMPRODUCT(--(Scorecard!$G$5:$G$11&lt;C512))+1),Scorecard!$D$13)</f>
        <v>2.19112706886128</v>
      </c>
      <c r="Z512" s="0" t="n">
        <f aca="false">IF(ISNUMBER(D512),INDEX(Scorecard!$D$14:$D$17,SUMPRODUCT(--(Scorecard!$G$14:$G$16&lt;D512))+1),Scorecard!$D$18)</f>
        <v>0.0505355481560174</v>
      </c>
      <c r="AA512" s="0" t="n">
        <f aca="false">IF(ISNUMBER(E512),INDEX(Scorecard!$D$19:$D$26,SUMPRODUCT(--(Scorecard!$G$19:$G$25&lt;E512))+1),Scorecard!$D$27)</f>
        <v>0.0530843085177338</v>
      </c>
      <c r="AB512" s="0" t="n">
        <f aca="false">IF(ISNUMBER(F512),INDEX(Scorecard!$D$28:$D$35,SUMPRODUCT(--(Scorecard!$G$28:$G$34&lt;F512))+1),Scorecard!$D$36)</f>
        <v>0.165097008946478</v>
      </c>
      <c r="AC512" s="0" t="n">
        <f aca="false">IF(ISNUMBER(H512),INDEX(Scorecard!$D$37:$D$44,SUMPRODUCT(--(Scorecard!$G$37:$G$43&lt;H512))+1),Scorecard!$D$45)</f>
        <v>1.35057635045042</v>
      </c>
      <c r="AD512" s="0" t="n">
        <f aca="false">IF(ISNUMBER(I512),INDEX(Scorecard!$D$46:$D$52,SUMPRODUCT(--(Scorecard!$G$46:$G$51&lt;I512))+1),Scorecard!$D$53)</f>
        <v>-0.108777051091409</v>
      </c>
      <c r="AE512" s="0" t="n">
        <f aca="false">IF(ISNUMBER(K512),INDEX(Scorecard!$D$54:$D$61,SUMPRODUCT(--(Scorecard!$G$54:$G$60&lt;K512))+1),Scorecard!$D$62)</f>
        <v>0.409483001259379</v>
      </c>
      <c r="AF512" s="0" t="n">
        <f aca="false">IF(ISNUMBER(L512),INDEX(Scorecard!$D$63:$D$68,SUMPRODUCT(--(Scorecard!$G$63:$G$67&lt;L512))+1),Scorecard!$D$69)</f>
        <v>0.322484508656054</v>
      </c>
      <c r="AG512" s="0" t="n">
        <f aca="false">Inputs!$B$10+Scorecard!$J$5*Y512+Scorecard!$J$6*Z512+Scorecard!$J$7*AA512+Scorecard!$J$8*AB512+Scorecard!$J$9*AC512+Scorecard!$J$10*AD512+Scorecard!$J$11*AE512+Scorecard!$J$12*AF512</f>
        <v>-6.6829042919161</v>
      </c>
      <c r="AH512" s="0" t="n">
        <f aca="false">MIN(1-Inputs!$B$13,MAX(Inputs!$B$13,1/(1+EXP(-(Inputs!$B$11*AG512+Inputs!$B$12)))))</f>
        <v>0.000985684067022284</v>
      </c>
      <c r="AI512" s="0" t="n">
        <f aca="false">Inputs!$B$9-Inputs!$B$8*AG512</f>
        <v>679.950733818164</v>
      </c>
      <c r="AJ512" s="0" t="n">
        <f aca="false">RANK(AH512,$AH$5:$AH$2004,0)+COUNTIF($AH$4:AH511,AH512)</f>
        <v>1908</v>
      </c>
      <c r="AK512" s="0" t="n">
        <f aca="false">IF(AJ512&lt;=Deciles!$B$5*(Deciles!$B$4+1),INT((AJ512-1)/(Deciles!$B$4+1))+1,Deciles!$B$5+INT((AJ512-1-Deciles!$B$5*(Deciles!$B$4+1))/Deciles!$B$4)+1)</f>
        <v>10</v>
      </c>
    </row>
    <row r="513" customFormat="false" ht="15" hidden="false" customHeight="false" outlineLevel="0" collapsed="false">
      <c r="A513" s="0" t="n">
        <v>14646</v>
      </c>
      <c r="B513" s="0" t="s">
        <v>139</v>
      </c>
      <c r="C513" s="0" t="n">
        <v>823</v>
      </c>
      <c r="D513" s="0" t="n">
        <v>69.7767028808594</v>
      </c>
      <c r="E513" s="0" t="n">
        <v>66.55859375</v>
      </c>
      <c r="F513" s="0" t="n">
        <v>25</v>
      </c>
      <c r="G513" s="0" t="n">
        <v>3.26300001144409</v>
      </c>
      <c r="H513" s="0" t="n">
        <v>0.246333360671997</v>
      </c>
      <c r="I513" s="0" t="n">
        <v>12</v>
      </c>
      <c r="J513" s="0" t="n">
        <v>12.2539863586426</v>
      </c>
      <c r="K513" s="0" t="n">
        <v>5.03333330154419</v>
      </c>
      <c r="L513" s="0" t="n">
        <v>-3.50000047683716</v>
      </c>
      <c r="M513" s="0" t="n">
        <v>2.74066424369812</v>
      </c>
      <c r="N513" s="0" t="n">
        <v>0</v>
      </c>
      <c r="O513" s="0" t="n">
        <v>0</v>
      </c>
      <c r="P513" s="0" t="s">
        <v>144</v>
      </c>
      <c r="Q513" s="0" t="s">
        <v>141</v>
      </c>
      <c r="R513" s="0" t="n">
        <v>2</v>
      </c>
      <c r="S513" s="0" t="s">
        <v>147</v>
      </c>
      <c r="T513" s="0" t="n">
        <v>0</v>
      </c>
      <c r="U513" s="0" t="n">
        <v>209815.97</v>
      </c>
      <c r="V513" s="0" t="n">
        <v>0.00098445441108197</v>
      </c>
      <c r="W513" s="0" t="n">
        <v>679.984558105469</v>
      </c>
      <c r="X513" s="0" t="n">
        <v>0.000897350662853569</v>
      </c>
      <c r="Y513" s="0" t="n">
        <f aca="false">IF(ISNUMBER(C513),INDEX(Scorecard!$D$5:$D$12,SUMPRODUCT(--(Scorecard!$G$5:$G$11&lt;C513))+1),Scorecard!$D$13)</f>
        <v>2.19112706886128</v>
      </c>
      <c r="Z513" s="0" t="n">
        <f aca="false">IF(ISNUMBER(D513),INDEX(Scorecard!$D$14:$D$17,SUMPRODUCT(--(Scorecard!$G$14:$G$16&lt;D513))+1),Scorecard!$D$18)</f>
        <v>0.128579646629417</v>
      </c>
      <c r="AA513" s="0" t="n">
        <f aca="false">IF(ISNUMBER(E513),INDEX(Scorecard!$D$19:$D$26,SUMPRODUCT(--(Scorecard!$G$19:$G$25&lt;E513))+1),Scorecard!$D$27)</f>
        <v>0.0530843085177338</v>
      </c>
      <c r="AB513" s="0" t="n">
        <f aca="false">IF(ISNUMBER(F513),INDEX(Scorecard!$D$28:$D$35,SUMPRODUCT(--(Scorecard!$G$28:$G$34&lt;F513))+1),Scorecard!$D$36)</f>
        <v>0.349218150643304</v>
      </c>
      <c r="AC513" s="0" t="n">
        <f aca="false">IF(ISNUMBER(H513),INDEX(Scorecard!$D$37:$D$44,SUMPRODUCT(--(Scorecard!$G$37:$G$43&lt;H513))+1),Scorecard!$D$45)</f>
        <v>-0.0679520129233634</v>
      </c>
      <c r="AD513" s="0" t="n">
        <f aca="false">IF(ISNUMBER(I513),INDEX(Scorecard!$D$46:$D$52,SUMPRODUCT(--(Scorecard!$G$46:$G$51&lt;I513))+1),Scorecard!$D$53)</f>
        <v>-0.114272400683245</v>
      </c>
      <c r="AE513" s="0" t="n">
        <f aca="false">IF(ISNUMBER(K513),INDEX(Scorecard!$D$54:$D$61,SUMPRODUCT(--(Scorecard!$G$54:$G$60&lt;K513))+1),Scorecard!$D$62)</f>
        <v>0.214429354789033</v>
      </c>
      <c r="AF513" s="0" t="n">
        <f aca="false">IF(ISNUMBER(L513),INDEX(Scorecard!$D$63:$D$68,SUMPRODUCT(--(Scorecard!$G$63:$G$67&lt;L513))+1),Scorecard!$D$69)</f>
        <v>-0.340582194386522</v>
      </c>
      <c r="AG513" s="0" t="n">
        <f aca="false">Inputs!$B$10+Scorecard!$J$5*Y513+Scorecard!$J$6*Z513+Scorecard!$J$7*AA513+Scorecard!$J$8*AB513+Scorecard!$J$9*AC513+Scorecard!$J$10*AD513+Scorecard!$J$11*AE513+Scorecard!$J$12*AF513</f>
        <v>-6.68407635073079</v>
      </c>
      <c r="AH513" s="0" t="n">
        <f aca="false">MIN(1-Inputs!$B$13,MAX(Inputs!$B$13,1/(1+EXP(-(Inputs!$B$11*AG513+Inputs!$B$12)))))</f>
        <v>0.00098445437163734</v>
      </c>
      <c r="AI513" s="0" t="n">
        <f aca="false">Inputs!$B$9-Inputs!$B$8*AG513</f>
        <v>679.984552286956</v>
      </c>
      <c r="AJ513" s="0" t="n">
        <f aca="false">RANK(AH513,$AH$5:$AH$2004,0)+COUNTIF($AH$4:AH512,AH513)</f>
        <v>1909</v>
      </c>
      <c r="AK513" s="0" t="n">
        <f aca="false">IF(AJ513&lt;=Deciles!$B$5*(Deciles!$B$4+1),INT((AJ513-1)/(Deciles!$B$4+1))+1,Deciles!$B$5+INT((AJ513-1-Deciles!$B$5*(Deciles!$B$4+1))/Deciles!$B$4)+1)</f>
        <v>10</v>
      </c>
    </row>
    <row r="514" customFormat="false" ht="15" hidden="false" customHeight="false" outlineLevel="0" collapsed="false">
      <c r="A514" s="0" t="n">
        <v>14677</v>
      </c>
      <c r="B514" s="0" t="s">
        <v>155</v>
      </c>
      <c r="C514" s="0" t="n">
        <v>762</v>
      </c>
      <c r="D514" s="0" t="n">
        <v>80</v>
      </c>
      <c r="E514" s="0" t="n">
        <v>42.5937690734863</v>
      </c>
      <c r="F514" s="0" t="n">
        <v>35</v>
      </c>
      <c r="G514" s="0" t="n">
        <v>3.60700011253357</v>
      </c>
      <c r="H514" s="0" t="n">
        <v>-2.12633299827576</v>
      </c>
      <c r="I514" s="0" t="n">
        <v>98</v>
      </c>
      <c r="J514" s="0" t="n">
        <v>12.1112518310547</v>
      </c>
      <c r="K514" s="0" t="n">
        <v>5.00833320617676</v>
      </c>
      <c r="L514" s="0" t="n">
        <v>-1.125</v>
      </c>
      <c r="M514" s="0" t="n">
        <v>6.2885799407959</v>
      </c>
      <c r="N514" s="0" t="n">
        <v>0</v>
      </c>
      <c r="O514" s="0" t="n">
        <v>0</v>
      </c>
      <c r="P514" s="0" t="s">
        <v>146</v>
      </c>
      <c r="Q514" s="0" t="s">
        <v>153</v>
      </c>
      <c r="R514" s="0" t="n">
        <v>2</v>
      </c>
      <c r="S514" s="0" t="s">
        <v>149</v>
      </c>
      <c r="T514" s="0" t="n">
        <v>0</v>
      </c>
      <c r="U514" s="0" t="n">
        <v>181907.12</v>
      </c>
      <c r="V514" s="0" t="n">
        <v>0.0027021705172956</v>
      </c>
      <c r="W514" s="0" t="n">
        <v>652.610656738281</v>
      </c>
      <c r="X514" s="0" t="n">
        <v>0.00269603775814176</v>
      </c>
      <c r="Y514" s="0" t="n">
        <f aca="false">IF(ISNUMBER(C514),INDEX(Scorecard!$D$5:$D$12,SUMPRODUCT(--(Scorecard!$G$5:$G$11&lt;C514))+1),Scorecard!$D$13)</f>
        <v>1.23750384304241</v>
      </c>
      <c r="Z514" s="0" t="n">
        <f aca="false">IF(ISNUMBER(D514),INDEX(Scorecard!$D$14:$D$17,SUMPRODUCT(--(Scorecard!$G$14:$G$16&lt;D514))+1),Scorecard!$D$18)</f>
        <v>0.0505355481560174</v>
      </c>
      <c r="AA514" s="0" t="n">
        <f aca="false">IF(ISNUMBER(E514),INDEX(Scorecard!$D$19:$D$26,SUMPRODUCT(--(Scorecard!$G$19:$G$25&lt;E514))+1),Scorecard!$D$27)</f>
        <v>0.57899015159425</v>
      </c>
      <c r="AB514" s="0" t="n">
        <f aca="false">IF(ISNUMBER(F514),INDEX(Scorecard!$D$28:$D$35,SUMPRODUCT(--(Scorecard!$G$28:$G$34&lt;F514))+1),Scorecard!$D$36)</f>
        <v>-0.0008456427959252</v>
      </c>
      <c r="AC514" s="0" t="n">
        <f aca="false">IF(ISNUMBER(H514),INDEX(Scorecard!$D$37:$D$44,SUMPRODUCT(--(Scorecard!$G$37:$G$43&lt;H514))+1),Scorecard!$D$45)</f>
        <v>1.35057635045042</v>
      </c>
      <c r="AD514" s="0" t="n">
        <f aca="false">IF(ISNUMBER(I514),INDEX(Scorecard!$D$46:$D$52,SUMPRODUCT(--(Scorecard!$G$46:$G$51&lt;I514))+1),Scorecard!$D$53)</f>
        <v>0.818882373006414</v>
      </c>
      <c r="AE514" s="0" t="n">
        <f aca="false">IF(ISNUMBER(K514),INDEX(Scorecard!$D$54:$D$61,SUMPRODUCT(--(Scorecard!$G$54:$G$60&lt;K514))+1),Scorecard!$D$62)</f>
        <v>0.214429354789033</v>
      </c>
      <c r="AF514" s="0" t="n">
        <f aca="false">IF(ISNUMBER(L514),INDEX(Scorecard!$D$63:$D$68,SUMPRODUCT(--(Scorecard!$G$63:$G$67&lt;L514))+1),Scorecard!$D$69)</f>
        <v>-0.340582194386522</v>
      </c>
      <c r="AG514" s="0" t="n">
        <f aca="false">Inputs!$B$10+Scorecard!$J$5*Y514+Scorecard!$J$6*Z514+Scorecard!$J$7*AA514+Scorecard!$J$8*AB514+Scorecard!$J$9*AC514+Scorecard!$J$10*AD514+Scorecard!$J$11*AE514+Scorecard!$J$12*AF514</f>
        <v>-5.73536878787175</v>
      </c>
      <c r="AH514" s="0" t="n">
        <f aca="false">MIN(1-Inputs!$B$13,MAX(Inputs!$B$13,1/(1+EXP(-(Inputs!$B$11*AG514+Inputs!$B$12)))))</f>
        <v>0.00270217053268317</v>
      </c>
      <c r="AI514" s="0" t="n">
        <f aca="false">Inputs!$B$9-Inputs!$B$8*AG514</f>
        <v>652.610638363144</v>
      </c>
      <c r="AJ514" s="0" t="n">
        <f aca="false">RANK(AH514,$AH$5:$AH$2004,0)+COUNTIF($AH$4:AH513,AH514)</f>
        <v>1596</v>
      </c>
      <c r="AK514" s="0" t="n">
        <f aca="false">IF(AJ514&lt;=Deciles!$B$5*(Deciles!$B$4+1),INT((AJ514-1)/(Deciles!$B$4+1))+1,Deciles!$B$5+INT((AJ514-1-Deciles!$B$5*(Deciles!$B$4+1))/Deciles!$B$4)+1)</f>
        <v>8</v>
      </c>
    </row>
    <row r="515" customFormat="false" ht="15" hidden="false" customHeight="false" outlineLevel="0" collapsed="false">
      <c r="A515" s="0" t="n">
        <v>14685</v>
      </c>
      <c r="B515" s="0" t="s">
        <v>158</v>
      </c>
      <c r="C515" s="0" t="n">
        <v>704</v>
      </c>
      <c r="D515" s="0" t="n">
        <v>80</v>
      </c>
      <c r="E515" s="0" t="n">
        <v>62.6216430664063</v>
      </c>
      <c r="F515" s="0" t="n">
        <v>42</v>
      </c>
      <c r="G515" s="0" t="n">
        <v>5.09700012207031</v>
      </c>
      <c r="H515" s="0" t="n">
        <v>2.18033337593079</v>
      </c>
      <c r="I515" s="0" t="n">
        <v>61</v>
      </c>
      <c r="J515" s="0" t="n">
        <v>11.7671718597412</v>
      </c>
      <c r="K515" s="0" t="n">
        <v>6.83333349227905</v>
      </c>
      <c r="L515" s="0" t="n">
        <v>2.71025657653809</v>
      </c>
      <c r="M515" s="0" t="n">
        <v>0.325795769691467</v>
      </c>
      <c r="N515" s="0" t="n">
        <v>0</v>
      </c>
      <c r="O515" s="0" t="n">
        <v>0</v>
      </c>
      <c r="P515" s="0" t="s">
        <v>146</v>
      </c>
      <c r="Q515" s="0" t="s">
        <v>141</v>
      </c>
      <c r="R515" s="0" t="n">
        <v>2</v>
      </c>
      <c r="S515" s="0" t="s">
        <v>162</v>
      </c>
      <c r="T515" s="0" t="n">
        <v>0</v>
      </c>
      <c r="U515" s="0" t="n">
        <v>128948.97</v>
      </c>
      <c r="V515" s="0" t="n">
        <v>0.0650210082530975</v>
      </c>
      <c r="W515" s="0" t="n">
        <v>564.782470703125</v>
      </c>
      <c r="X515" s="0" t="n">
        <v>0.0252436008304358</v>
      </c>
      <c r="Y515" s="0" t="n">
        <f aca="false">IF(ISNUMBER(C515),INDEX(Scorecard!$D$5:$D$12,SUMPRODUCT(--(Scorecard!$G$5:$G$11&lt;C515))+1),Scorecard!$D$13)</f>
        <v>-0.869677851527538</v>
      </c>
      <c r="Z515" s="0" t="n">
        <f aca="false">IF(ISNUMBER(D515),INDEX(Scorecard!$D$14:$D$17,SUMPRODUCT(--(Scorecard!$G$14:$G$16&lt;D515))+1),Scorecard!$D$18)</f>
        <v>0.0505355481560174</v>
      </c>
      <c r="AA515" s="0" t="n">
        <f aca="false">IF(ISNUMBER(E515),INDEX(Scorecard!$D$19:$D$26,SUMPRODUCT(--(Scorecard!$G$19:$G$25&lt;E515))+1),Scorecard!$D$27)</f>
        <v>0.233621608745691</v>
      </c>
      <c r="AB515" s="0" t="n">
        <f aca="false">IF(ISNUMBER(F515),INDEX(Scorecard!$D$28:$D$35,SUMPRODUCT(--(Scorecard!$G$28:$G$34&lt;F515))+1),Scorecard!$D$36)</f>
        <v>-0.309727037437117</v>
      </c>
      <c r="AC515" s="0" t="n">
        <f aca="false">IF(ISNUMBER(H515),INDEX(Scorecard!$D$37:$D$44,SUMPRODUCT(--(Scorecard!$G$37:$G$43&lt;H515))+1),Scorecard!$D$45)</f>
        <v>-0.975503570149195</v>
      </c>
      <c r="AD515" s="0" t="n">
        <f aca="false">IF(ISNUMBER(I515),INDEX(Scorecard!$D$46:$D$52,SUMPRODUCT(--(Scorecard!$G$46:$G$51&lt;I515))+1),Scorecard!$D$53)</f>
        <v>0.818882373006414</v>
      </c>
      <c r="AE515" s="0" t="n">
        <f aca="false">IF(ISNUMBER(K515),INDEX(Scorecard!$D$54:$D$61,SUMPRODUCT(--(Scorecard!$G$54:$G$60&lt;K515))+1),Scorecard!$D$62)</f>
        <v>-0.357264871923982</v>
      </c>
      <c r="AF515" s="0" t="n">
        <f aca="false">IF(ISNUMBER(L515),INDEX(Scorecard!$D$63:$D$68,SUMPRODUCT(--(Scorecard!$G$63:$G$67&lt;L515))+1),Scorecard!$D$69)</f>
        <v>0.322484508656054</v>
      </c>
      <c r="AG515" s="0" t="n">
        <f aca="false">Inputs!$B$10+Scorecard!$J$5*Y515+Scorecard!$J$6*Z515+Scorecard!$J$7*AA515+Scorecard!$J$8*AB515+Scorecard!$J$9*AC515+Scorecard!$J$10*AD515+Scorecard!$J$11*AE515+Scorecard!$J$12*AF515</f>
        <v>-2.69147580195274</v>
      </c>
      <c r="AH515" s="0" t="n">
        <f aca="false">MIN(1-Inputs!$B$13,MAX(Inputs!$B$13,1/(1+EXP(-(Inputs!$B$11*AG515+Inputs!$B$12)))))</f>
        <v>0.0650210053651468</v>
      </c>
      <c r="AI515" s="0" t="n">
        <f aca="false">Inputs!$B$9-Inputs!$B$8*AG515</f>
        <v>564.782452047503</v>
      </c>
      <c r="AJ515" s="0" t="n">
        <f aca="false">RANK(AH515,$AH$5:$AH$2004,0)+COUNTIF($AH$4:AH514,AH515)</f>
        <v>101</v>
      </c>
      <c r="AK515" s="0" t="n">
        <f aca="false">IF(AJ515&lt;=Deciles!$B$5*(Deciles!$B$4+1),INT((AJ515-1)/(Deciles!$B$4+1))+1,Deciles!$B$5+INT((AJ515-1-Deciles!$B$5*(Deciles!$B$4+1))/Deciles!$B$4)+1)</f>
        <v>1</v>
      </c>
    </row>
    <row r="516" customFormat="false" ht="15" hidden="false" customHeight="false" outlineLevel="0" collapsed="false">
      <c r="A516" s="0" t="n">
        <v>14709</v>
      </c>
      <c r="B516" s="0" t="s">
        <v>158</v>
      </c>
      <c r="C516" s="0" t="n">
        <v>753</v>
      </c>
      <c r="D516" s="0" t="n">
        <v>80</v>
      </c>
      <c r="E516" s="0" t="n">
        <v>79.3396682739258</v>
      </c>
      <c r="F516" s="0" t="n">
        <v>34</v>
      </c>
      <c r="G516" s="0" t="n">
        <v>3.05599999427795</v>
      </c>
      <c r="H516" s="0" t="n">
        <v>0.139333248138428</v>
      </c>
      <c r="I516" s="0" t="n">
        <v>2</v>
      </c>
      <c r="J516" s="0" t="n">
        <v>11.9261322021484</v>
      </c>
      <c r="K516" s="0" t="n">
        <v>6.53333330154419</v>
      </c>
      <c r="L516" s="0" t="n">
        <v>2.71025633811951</v>
      </c>
      <c r="M516" s="0" t="n">
        <v>0.489093065261841</v>
      </c>
      <c r="N516" s="0" t="n">
        <v>0</v>
      </c>
      <c r="O516" s="0" t="n">
        <v>0</v>
      </c>
      <c r="P516" s="0" t="s">
        <v>146</v>
      </c>
      <c r="Q516" s="0" t="s">
        <v>141</v>
      </c>
      <c r="R516" s="0" t="n">
        <v>2</v>
      </c>
      <c r="S516" s="0" t="s">
        <v>156</v>
      </c>
      <c r="T516" s="0" t="n">
        <v>0</v>
      </c>
      <c r="U516" s="0" t="n">
        <v>151165.73</v>
      </c>
      <c r="V516" s="0" t="n">
        <v>0.00964408181607723</v>
      </c>
      <c r="W516" s="0" t="n">
        <v>617.988098144531</v>
      </c>
      <c r="X516" s="0" t="n">
        <v>0.00663385074585676</v>
      </c>
      <c r="Y516" s="0" t="n">
        <f aca="false">IF(ISNUMBER(C516),INDEX(Scorecard!$D$5:$D$12,SUMPRODUCT(--(Scorecard!$G$5:$G$11&lt;C516))+1),Scorecard!$D$13)</f>
        <v>0.733188958177614</v>
      </c>
      <c r="Z516" s="0" t="n">
        <f aca="false">IF(ISNUMBER(D516),INDEX(Scorecard!$D$14:$D$17,SUMPRODUCT(--(Scorecard!$G$14:$G$16&lt;D516))+1),Scorecard!$D$18)</f>
        <v>0.0505355481560174</v>
      </c>
      <c r="AA516" s="0" t="n">
        <f aca="false">IF(ISNUMBER(E516),INDEX(Scorecard!$D$19:$D$26,SUMPRODUCT(--(Scorecard!$G$19:$G$25&lt;E516))+1),Scorecard!$D$27)</f>
        <v>-0.0341578513653732</v>
      </c>
      <c r="AB516" s="0" t="n">
        <f aca="false">IF(ISNUMBER(F516),INDEX(Scorecard!$D$28:$D$35,SUMPRODUCT(--(Scorecard!$G$28:$G$34&lt;F516))+1),Scorecard!$D$36)</f>
        <v>-0.0008456427959252</v>
      </c>
      <c r="AC516" s="0" t="n">
        <f aca="false">IF(ISNUMBER(H516),INDEX(Scorecard!$D$37:$D$44,SUMPRODUCT(--(Scorecard!$G$37:$G$43&lt;H516))+1),Scorecard!$D$45)</f>
        <v>0.102184252677548</v>
      </c>
      <c r="AD516" s="0" t="n">
        <f aca="false">IF(ISNUMBER(I516),INDEX(Scorecard!$D$46:$D$52,SUMPRODUCT(--(Scorecard!$G$46:$G$51&lt;I516))+1),Scorecard!$D$53)</f>
        <v>-0.161534840507194</v>
      </c>
      <c r="AE516" s="0" t="n">
        <f aca="false">IF(ISNUMBER(K516),INDEX(Scorecard!$D$54:$D$61,SUMPRODUCT(--(Scorecard!$G$54:$G$60&lt;K516))+1),Scorecard!$D$62)</f>
        <v>-0.119873800601421</v>
      </c>
      <c r="AF516" s="0" t="n">
        <f aca="false">IF(ISNUMBER(L516),INDEX(Scorecard!$D$63:$D$68,SUMPRODUCT(--(Scorecard!$G$63:$G$67&lt;L516))+1),Scorecard!$D$69)</f>
        <v>0.322484508656054</v>
      </c>
      <c r="AG516" s="0" t="n">
        <f aca="false">Inputs!$B$10+Scorecard!$J$5*Y516+Scorecard!$J$6*Z516+Scorecard!$J$7*AA516+Scorecard!$J$8*AB516+Scorecard!$J$9*AC516+Scorecard!$J$10*AD516+Scorecard!$J$11*AE516+Scorecard!$J$12*AF516</f>
        <v>-4.53544364580597</v>
      </c>
      <c r="AH516" s="0" t="n">
        <f aca="false">MIN(1-Inputs!$B$13,MAX(Inputs!$B$13,1/(1+EXP(-(Inputs!$B$11*AG516+Inputs!$B$12)))))</f>
        <v>0.00964408166087056</v>
      </c>
      <c r="AI516" s="0" t="n">
        <f aca="false">Inputs!$B$9-Inputs!$B$8*AG516</f>
        <v>617.988117325218</v>
      </c>
      <c r="AJ516" s="0" t="n">
        <f aca="false">RANK(AH516,$AH$5:$AH$2004,0)+COUNTIF($AH$4:AH515,AH516)</f>
        <v>841</v>
      </c>
      <c r="AK516" s="0" t="n">
        <f aca="false">IF(AJ516&lt;=Deciles!$B$5*(Deciles!$B$4+1),INT((AJ516-1)/(Deciles!$B$4+1))+1,Deciles!$B$5+INT((AJ516-1-Deciles!$B$5*(Deciles!$B$4+1))/Deciles!$B$4)+1)</f>
        <v>5</v>
      </c>
    </row>
    <row r="517" customFormat="false" ht="15" hidden="false" customHeight="false" outlineLevel="0" collapsed="false">
      <c r="A517" s="0" t="n">
        <v>14760</v>
      </c>
      <c r="B517" s="0" t="s">
        <v>143</v>
      </c>
      <c r="C517" s="0" t="n">
        <v>732</v>
      </c>
      <c r="D517" s="0" t="n">
        <v>80</v>
      </c>
      <c r="E517" s="0" t="n">
        <v>47.9914665222168</v>
      </c>
      <c r="F517" s="0" t="n">
        <v>30</v>
      </c>
      <c r="G517" s="0" t="n">
        <v>4.15799999237061</v>
      </c>
      <c r="H517" s="0" t="n">
        <v>0.9246666431427</v>
      </c>
      <c r="I517" s="0" t="n">
        <v>95</v>
      </c>
      <c r="J517" s="0" t="n">
        <v>12.0856008529663</v>
      </c>
      <c r="K517" s="0" t="n">
        <v>8.53333377838135</v>
      </c>
      <c r="L517" s="0" t="n">
        <v>5.07179546356201</v>
      </c>
      <c r="M517" s="0" t="n">
        <v>1.95005702972412</v>
      </c>
      <c r="N517" s="0" t="n">
        <v>0</v>
      </c>
      <c r="O517" s="0" t="n">
        <v>0</v>
      </c>
      <c r="P517" s="0" t="s">
        <v>140</v>
      </c>
      <c r="Q517" s="0" t="s">
        <v>141</v>
      </c>
      <c r="R517" s="0" t="n">
        <v>2</v>
      </c>
      <c r="S517" s="0" t="s">
        <v>147</v>
      </c>
      <c r="T517" s="0" t="n">
        <v>0</v>
      </c>
      <c r="U517" s="0" t="n">
        <v>177300.39</v>
      </c>
      <c r="V517" s="0" t="n">
        <v>0.0170473922044039</v>
      </c>
      <c r="W517" s="0" t="n">
        <v>602.367858886719</v>
      </c>
      <c r="X517" s="0" t="n">
        <v>0.00831164792180061</v>
      </c>
      <c r="Y517" s="0" t="n">
        <f aca="false">IF(ISNUMBER(C517),INDEX(Scorecard!$D$5:$D$12,SUMPRODUCT(--(Scorecard!$G$5:$G$11&lt;C517))+1),Scorecard!$D$13)</f>
        <v>-0.0290424113398221</v>
      </c>
      <c r="Z517" s="0" t="n">
        <f aca="false">IF(ISNUMBER(D517),INDEX(Scorecard!$D$14:$D$17,SUMPRODUCT(--(Scorecard!$G$14:$G$16&lt;D517))+1),Scorecard!$D$18)</f>
        <v>0.0505355481560174</v>
      </c>
      <c r="AA517" s="0" t="n">
        <f aca="false">IF(ISNUMBER(E517),INDEX(Scorecard!$D$19:$D$26,SUMPRODUCT(--(Scorecard!$G$19:$G$25&lt;E517))+1),Scorecard!$D$27)</f>
        <v>0.57899015159425</v>
      </c>
      <c r="AB517" s="0" t="n">
        <f aca="false">IF(ISNUMBER(F517),INDEX(Scorecard!$D$28:$D$35,SUMPRODUCT(--(Scorecard!$G$28:$G$34&lt;F517))+1),Scorecard!$D$36)</f>
        <v>0.126913191054783</v>
      </c>
      <c r="AC517" s="0" t="n">
        <f aca="false">IF(ISNUMBER(H517),INDEX(Scorecard!$D$37:$D$44,SUMPRODUCT(--(Scorecard!$G$37:$G$43&lt;H517))+1),Scorecard!$D$45)</f>
        <v>-0.975503570149195</v>
      </c>
      <c r="AD517" s="0" t="n">
        <f aca="false">IF(ISNUMBER(I517),INDEX(Scorecard!$D$46:$D$52,SUMPRODUCT(--(Scorecard!$G$46:$G$51&lt;I517))+1),Scorecard!$D$53)</f>
        <v>0.818882373006414</v>
      </c>
      <c r="AE517" s="0" t="n">
        <f aca="false">IF(ISNUMBER(K517),INDEX(Scorecard!$D$54:$D$61,SUMPRODUCT(--(Scorecard!$G$54:$G$60&lt;K517))+1),Scorecard!$D$62)</f>
        <v>-0.541917179454542</v>
      </c>
      <c r="AF517" s="0" t="n">
        <f aca="false">IF(ISNUMBER(L517),INDEX(Scorecard!$D$63:$D$68,SUMPRODUCT(--(Scorecard!$G$63:$G$67&lt;L517))+1),Scorecard!$D$69)</f>
        <v>0.322484508656054</v>
      </c>
      <c r="AG517" s="0" t="n">
        <f aca="false">Inputs!$B$10+Scorecard!$J$5*Y517+Scorecard!$J$6*Z517+Scorecard!$J$7*AA517+Scorecard!$J$8*AB517+Scorecard!$J$9*AC517+Scorecard!$J$10*AD517+Scorecard!$J$11*AE517+Scorecard!$J$12*AF517</f>
        <v>-3.99408633122888</v>
      </c>
      <c r="AH517" s="0" t="n">
        <f aca="false">MIN(1-Inputs!$B$13,MAX(Inputs!$B$13,1/(1+EXP(-(Inputs!$B$11*AG517+Inputs!$B$12)))))</f>
        <v>0.0170473929934961</v>
      </c>
      <c r="AI517" s="0" t="n">
        <f aca="false">Inputs!$B$9-Inputs!$B$8*AG517</f>
        <v>602.367847063431</v>
      </c>
      <c r="AJ517" s="0" t="n">
        <f aca="false">RANK(AH517,$AH$5:$AH$2004,0)+COUNTIF($AH$4:AH516,AH517)</f>
        <v>528</v>
      </c>
      <c r="AK517" s="0" t="n">
        <f aca="false">IF(AJ517&lt;=Deciles!$B$5*(Deciles!$B$4+1),INT((AJ517-1)/(Deciles!$B$4+1))+1,Deciles!$B$5+INT((AJ517-1-Deciles!$B$5*(Deciles!$B$4+1))/Deciles!$B$4)+1)</f>
        <v>3</v>
      </c>
    </row>
    <row r="518" customFormat="false" ht="15" hidden="false" customHeight="false" outlineLevel="0" collapsed="false">
      <c r="A518" s="0" t="n">
        <v>14760</v>
      </c>
      <c r="B518" s="0" t="s">
        <v>158</v>
      </c>
      <c r="C518" s="0" t="n">
        <v>732</v>
      </c>
      <c r="D518" s="0" t="n">
        <v>80</v>
      </c>
      <c r="E518" s="0" t="n">
        <v>47.1384811401367</v>
      </c>
      <c r="F518" s="0" t="n">
        <v>30</v>
      </c>
      <c r="G518" s="0" t="n">
        <v>4.15799999237061</v>
      </c>
      <c r="H518" s="0" t="n">
        <v>1.24133324623108</v>
      </c>
      <c r="I518" s="0" t="n">
        <v>101</v>
      </c>
      <c r="J518" s="0" t="n">
        <v>12.0715293884277</v>
      </c>
      <c r="K518" s="0" t="n">
        <v>6.03333330154419</v>
      </c>
      <c r="L518" s="0" t="n">
        <v>2.71025633811951</v>
      </c>
      <c r="M518" s="0" t="n">
        <v>0.387000143527985</v>
      </c>
      <c r="N518" s="0" t="n">
        <v>0</v>
      </c>
      <c r="O518" s="0" t="n">
        <v>0</v>
      </c>
      <c r="P518" s="0" t="s">
        <v>140</v>
      </c>
      <c r="Q518" s="0" t="s">
        <v>141</v>
      </c>
      <c r="R518" s="0" t="n">
        <v>2</v>
      </c>
      <c r="S518" s="0" t="s">
        <v>147</v>
      </c>
      <c r="T518" s="0" t="n">
        <v>0</v>
      </c>
      <c r="U518" s="0" t="n">
        <v>174823.06</v>
      </c>
      <c r="V518" s="0" t="n">
        <v>0.0105392010882497</v>
      </c>
      <c r="W518" s="0" t="n">
        <v>615.5615234375</v>
      </c>
      <c r="X518" s="0" t="n">
        <v>0.00489792972803116</v>
      </c>
      <c r="Y518" s="0" t="n">
        <f aca="false">IF(ISNUMBER(C518),INDEX(Scorecard!$D$5:$D$12,SUMPRODUCT(--(Scorecard!$G$5:$G$11&lt;C518))+1),Scorecard!$D$13)</f>
        <v>-0.0290424113398221</v>
      </c>
      <c r="Z518" s="0" t="n">
        <f aca="false">IF(ISNUMBER(D518),INDEX(Scorecard!$D$14:$D$17,SUMPRODUCT(--(Scorecard!$G$14:$G$16&lt;D518))+1),Scorecard!$D$18)</f>
        <v>0.0505355481560174</v>
      </c>
      <c r="AA518" s="0" t="n">
        <f aca="false">IF(ISNUMBER(E518),INDEX(Scorecard!$D$19:$D$26,SUMPRODUCT(--(Scorecard!$G$19:$G$25&lt;E518))+1),Scorecard!$D$27)</f>
        <v>0.57899015159425</v>
      </c>
      <c r="AB518" s="0" t="n">
        <f aca="false">IF(ISNUMBER(F518),INDEX(Scorecard!$D$28:$D$35,SUMPRODUCT(--(Scorecard!$G$28:$G$34&lt;F518))+1),Scorecard!$D$36)</f>
        <v>0.126913191054783</v>
      </c>
      <c r="AC518" s="0" t="n">
        <f aca="false">IF(ISNUMBER(H518),INDEX(Scorecard!$D$37:$D$44,SUMPRODUCT(--(Scorecard!$G$37:$G$43&lt;H518))+1),Scorecard!$D$45)</f>
        <v>-0.975503570149195</v>
      </c>
      <c r="AD518" s="0" t="n">
        <f aca="false">IF(ISNUMBER(I518),INDEX(Scorecard!$D$46:$D$52,SUMPRODUCT(--(Scorecard!$G$46:$G$51&lt;I518))+1),Scorecard!$D$53)</f>
        <v>0.818882373006414</v>
      </c>
      <c r="AE518" s="0" t="n">
        <f aca="false">IF(ISNUMBER(K518),INDEX(Scorecard!$D$54:$D$61,SUMPRODUCT(--(Scorecard!$G$54:$G$60&lt;K518))+1),Scorecard!$D$62)</f>
        <v>0.0151758992857273</v>
      </c>
      <c r="AF518" s="0" t="n">
        <f aca="false">IF(ISNUMBER(L518),INDEX(Scorecard!$D$63:$D$68,SUMPRODUCT(--(Scorecard!$G$63:$G$67&lt;L518))+1),Scorecard!$D$69)</f>
        <v>0.322484508656054</v>
      </c>
      <c r="AG518" s="0" t="n">
        <f aca="false">Inputs!$B$10+Scorecard!$J$5*Y518+Scorecard!$J$6*Z518+Scorecard!$J$7*AA518+Scorecard!$J$8*AB518+Scorecard!$J$9*AC518+Scorecard!$J$10*AD518+Scorecard!$J$11*AE518+Scorecard!$J$12*AF518</f>
        <v>-4.45134349022048</v>
      </c>
      <c r="AH518" s="0" t="n">
        <f aca="false">MIN(1-Inputs!$B$13,MAX(Inputs!$B$13,1/(1+EXP(-(Inputs!$B$11*AG518+Inputs!$B$12)))))</f>
        <v>0.0105392010426564</v>
      </c>
      <c r="AI518" s="0" t="n">
        <f aca="false">Inputs!$B$9-Inputs!$B$8*AG518</f>
        <v>615.561499777195</v>
      </c>
      <c r="AJ518" s="0" t="n">
        <f aca="false">RANK(AH518,$AH$5:$AH$2004,0)+COUNTIF($AH$4:AH517,AH518)</f>
        <v>778</v>
      </c>
      <c r="AK518" s="0" t="n">
        <f aca="false">IF(AJ518&lt;=Deciles!$B$5*(Deciles!$B$4+1),INT((AJ518-1)/(Deciles!$B$4+1))+1,Deciles!$B$5+INT((AJ518-1-Deciles!$B$5*(Deciles!$B$4+1))/Deciles!$B$4)+1)</f>
        <v>4</v>
      </c>
    </row>
    <row r="519" customFormat="false" ht="15" hidden="false" customHeight="false" outlineLevel="0" collapsed="false">
      <c r="A519" s="0" t="n">
        <v>14791</v>
      </c>
      <c r="B519" s="0" t="s">
        <v>155</v>
      </c>
      <c r="C519" s="0" t="n">
        <v>694</v>
      </c>
      <c r="D519" s="0" t="n">
        <v>85.1846923828125</v>
      </c>
      <c r="E519" s="0" t="n">
        <v>60.9444847106934</v>
      </c>
      <c r="F519" s="0" t="n">
        <v>23</v>
      </c>
      <c r="G519" s="0" t="n">
        <v>4.56799983978272</v>
      </c>
      <c r="H519" s="0" t="n">
        <v>-1.16533327102661</v>
      </c>
      <c r="I519" s="0" t="n">
        <v>77</v>
      </c>
      <c r="J519" s="0" t="n">
        <v>12.0914192199707</v>
      </c>
      <c r="K519" s="0" t="n">
        <v>4.70833349227905</v>
      </c>
      <c r="L519" s="0" t="n">
        <v>-1.125</v>
      </c>
      <c r="M519" s="0" t="n">
        <v>3.98038673400879</v>
      </c>
      <c r="N519" s="0" t="n">
        <v>0</v>
      </c>
      <c r="O519" s="0" t="n">
        <v>0</v>
      </c>
      <c r="P519" s="0" t="s">
        <v>144</v>
      </c>
      <c r="Q519" s="0" t="s">
        <v>141</v>
      </c>
      <c r="R519" s="0" t="n">
        <v>1</v>
      </c>
      <c r="S519" s="0" t="s">
        <v>162</v>
      </c>
      <c r="T519" s="0" t="n">
        <v>0</v>
      </c>
      <c r="U519" s="0" t="n">
        <v>178335.1</v>
      </c>
      <c r="V519" s="0" t="n">
        <v>0.015876455232501</v>
      </c>
      <c r="W519" s="0" t="n">
        <v>604.325927734375</v>
      </c>
      <c r="X519" s="0" t="n">
        <v>0.013964619487524</v>
      </c>
      <c r="Y519" s="0" t="n">
        <f aca="false">IF(ISNUMBER(C519),INDEX(Scorecard!$D$5:$D$12,SUMPRODUCT(--(Scorecard!$G$5:$G$11&lt;C519))+1),Scorecard!$D$13)</f>
        <v>-0.869677851527538</v>
      </c>
      <c r="Z519" s="0" t="n">
        <f aca="false">IF(ISNUMBER(D519),INDEX(Scorecard!$D$14:$D$17,SUMPRODUCT(--(Scorecard!$G$14:$G$16&lt;D519))+1),Scorecard!$D$18)</f>
        <v>0.0505355481560174</v>
      </c>
      <c r="AA519" s="0" t="n">
        <f aca="false">IF(ISNUMBER(E519),INDEX(Scorecard!$D$19:$D$26,SUMPRODUCT(--(Scorecard!$G$19:$G$25&lt;E519))+1),Scorecard!$D$27)</f>
        <v>0.233621608745691</v>
      </c>
      <c r="AB519" s="0" t="n">
        <f aca="false">IF(ISNUMBER(F519),INDEX(Scorecard!$D$28:$D$35,SUMPRODUCT(--(Scorecard!$G$28:$G$34&lt;F519))+1),Scorecard!$D$36)</f>
        <v>0.349218150643304</v>
      </c>
      <c r="AC519" s="0" t="n">
        <f aca="false">IF(ISNUMBER(H519),INDEX(Scorecard!$D$37:$D$44,SUMPRODUCT(--(Scorecard!$G$37:$G$43&lt;H519))+1),Scorecard!$D$45)</f>
        <v>1.35057635045042</v>
      </c>
      <c r="AD519" s="0" t="n">
        <f aca="false">IF(ISNUMBER(I519),INDEX(Scorecard!$D$46:$D$52,SUMPRODUCT(--(Scorecard!$G$46:$G$51&lt;I519))+1),Scorecard!$D$53)</f>
        <v>0.818882373006414</v>
      </c>
      <c r="AE519" s="0" t="n">
        <f aca="false">IF(ISNUMBER(K519),INDEX(Scorecard!$D$54:$D$61,SUMPRODUCT(--(Scorecard!$G$54:$G$60&lt;K519))+1),Scorecard!$D$62)</f>
        <v>0.409483001259379</v>
      </c>
      <c r="AF519" s="0" t="n">
        <f aca="false">IF(ISNUMBER(L519),INDEX(Scorecard!$D$63:$D$68,SUMPRODUCT(--(Scorecard!$G$63:$G$67&lt;L519))+1),Scorecard!$D$69)</f>
        <v>-0.340582194386522</v>
      </c>
      <c r="AG519" s="0" t="n">
        <f aca="false">Inputs!$B$10+Scorecard!$J$5*Y519+Scorecard!$J$6*Z519+Scorecard!$J$7*AA519+Scorecard!$J$8*AB519+Scorecard!$J$9*AC519+Scorecard!$J$10*AD519+Scorecard!$J$11*AE519+Scorecard!$J$12*AF519</f>
        <v>-4.06194929315443</v>
      </c>
      <c r="AH519" s="0" t="n">
        <f aca="false">MIN(1-Inputs!$B$13,MAX(Inputs!$B$13,1/(1+EXP(-(Inputs!$B$11*AG519+Inputs!$B$12)))))</f>
        <v>0.0158764551194181</v>
      </c>
      <c r="AI519" s="0" t="n">
        <f aca="false">Inputs!$B$9-Inputs!$B$8*AG519</f>
        <v>604.325958236032</v>
      </c>
      <c r="AJ519" s="0" t="n">
        <f aca="false">RANK(AH519,$AH$5:$AH$2004,0)+COUNTIF($AH$4:AH518,AH519)</f>
        <v>572</v>
      </c>
      <c r="AK519" s="0" t="n">
        <f aca="false">IF(AJ519&lt;=Deciles!$B$5*(Deciles!$B$4+1),INT((AJ519-1)/(Deciles!$B$4+1))+1,Deciles!$B$5+INT((AJ519-1-Deciles!$B$5*(Deciles!$B$4+1))/Deciles!$B$4)+1)</f>
        <v>3</v>
      </c>
    </row>
    <row r="520" customFormat="false" ht="15" hidden="false" customHeight="false" outlineLevel="0" collapsed="false">
      <c r="A520" s="0" t="n">
        <v>14791</v>
      </c>
      <c r="B520" s="0" t="s">
        <v>152</v>
      </c>
      <c r="C520" s="0" t="n">
        <v>694</v>
      </c>
      <c r="D520" s="0" t="n">
        <v>85.1846923828125</v>
      </c>
      <c r="E520" s="0" t="n">
        <v>59.0528259277344</v>
      </c>
      <c r="F520" s="0" t="n">
        <v>23</v>
      </c>
      <c r="G520" s="0" t="n">
        <v>4.56799983978272</v>
      </c>
      <c r="H520" s="0" t="n">
        <v>-1.86533355712891</v>
      </c>
      <c r="I520" s="0" t="n">
        <v>83</v>
      </c>
      <c r="J520" s="0" t="n">
        <v>12.0794048309326</v>
      </c>
      <c r="K520" s="0" t="n">
        <v>4.5</v>
      </c>
      <c r="L520" s="0" t="n">
        <v>-0.458333492279053</v>
      </c>
      <c r="M520" s="0" t="n">
        <v>3.98039174079895</v>
      </c>
      <c r="N520" s="0" t="n">
        <v>0</v>
      </c>
      <c r="O520" s="0" t="n">
        <v>0</v>
      </c>
      <c r="P520" s="0" t="s">
        <v>144</v>
      </c>
      <c r="Q520" s="0" t="s">
        <v>141</v>
      </c>
      <c r="R520" s="0" t="n">
        <v>1</v>
      </c>
      <c r="S520" s="0" t="s">
        <v>162</v>
      </c>
      <c r="T520" s="0" t="n">
        <v>0</v>
      </c>
      <c r="U520" s="0" t="n">
        <v>176205.23</v>
      </c>
      <c r="V520" s="0" t="n">
        <v>0.0147495986893773</v>
      </c>
      <c r="W520" s="0" t="n">
        <v>606.349426269531</v>
      </c>
      <c r="X520" s="0" t="n">
        <v>0.00934550724923611</v>
      </c>
      <c r="Y520" s="0" t="n">
        <f aca="false">IF(ISNUMBER(C520),INDEX(Scorecard!$D$5:$D$12,SUMPRODUCT(--(Scorecard!$G$5:$G$11&lt;C520))+1),Scorecard!$D$13)</f>
        <v>-0.869677851527538</v>
      </c>
      <c r="Z520" s="0" t="n">
        <f aca="false">IF(ISNUMBER(D520),INDEX(Scorecard!$D$14:$D$17,SUMPRODUCT(--(Scorecard!$G$14:$G$16&lt;D520))+1),Scorecard!$D$18)</f>
        <v>0.0505355481560174</v>
      </c>
      <c r="AA520" s="0" t="n">
        <f aca="false">IF(ISNUMBER(E520),INDEX(Scorecard!$D$19:$D$26,SUMPRODUCT(--(Scorecard!$G$19:$G$25&lt;E520))+1),Scorecard!$D$27)</f>
        <v>0.267179331770092</v>
      </c>
      <c r="AB520" s="0" t="n">
        <f aca="false">IF(ISNUMBER(F520),INDEX(Scorecard!$D$28:$D$35,SUMPRODUCT(--(Scorecard!$G$28:$G$34&lt;F520))+1),Scorecard!$D$36)</f>
        <v>0.349218150643304</v>
      </c>
      <c r="AC520" s="0" t="n">
        <f aca="false">IF(ISNUMBER(H520),INDEX(Scorecard!$D$37:$D$44,SUMPRODUCT(--(Scorecard!$G$37:$G$43&lt;H520))+1),Scorecard!$D$45)</f>
        <v>1.35057635045042</v>
      </c>
      <c r="AD520" s="0" t="n">
        <f aca="false">IF(ISNUMBER(I520),INDEX(Scorecard!$D$46:$D$52,SUMPRODUCT(--(Scorecard!$G$46:$G$51&lt;I520))+1),Scorecard!$D$53)</f>
        <v>0.818882373006414</v>
      </c>
      <c r="AE520" s="0" t="n">
        <f aca="false">IF(ISNUMBER(K520),INDEX(Scorecard!$D$54:$D$61,SUMPRODUCT(--(Scorecard!$G$54:$G$60&lt;K520))+1),Scorecard!$D$62)</f>
        <v>0.409483001259379</v>
      </c>
      <c r="AF520" s="0" t="n">
        <f aca="false">IF(ISNUMBER(L520),INDEX(Scorecard!$D$63:$D$68,SUMPRODUCT(--(Scorecard!$G$63:$G$67&lt;L520))+1),Scorecard!$D$69)</f>
        <v>0.322484508656054</v>
      </c>
      <c r="AG520" s="0" t="n">
        <f aca="false">Inputs!$B$10+Scorecard!$J$5*Y520+Scorecard!$J$6*Z520+Scorecard!$J$7*AA520+Scorecard!$J$8*AB520+Scorecard!$J$9*AC520+Scorecard!$J$10*AD520+Scorecard!$J$11*AE520+Scorecard!$J$12*AF520</f>
        <v>-4.13207756858073</v>
      </c>
      <c r="AH520" s="0" t="n">
        <f aca="false">MIN(1-Inputs!$B$13,MAX(Inputs!$B$13,1/(1+EXP(-(Inputs!$B$11*AG520+Inputs!$B$12)))))</f>
        <v>0.0147495982401492</v>
      </c>
      <c r="AI520" s="0" t="n">
        <f aca="false">Inputs!$B$9-Inputs!$B$8*AG520</f>
        <v>606.349432539705</v>
      </c>
      <c r="AJ520" s="0" t="n">
        <f aca="false">RANK(AH520,$AH$5:$AH$2004,0)+COUNTIF($AH$4:AH519,AH520)</f>
        <v>601</v>
      </c>
      <c r="AK520" s="0" t="n">
        <f aca="false">IF(AJ520&lt;=Deciles!$B$5*(Deciles!$B$4+1),INT((AJ520-1)/(Deciles!$B$4+1))+1,Deciles!$B$5+INT((AJ520-1-Deciles!$B$5*(Deciles!$B$4+1))/Deciles!$B$4)+1)</f>
        <v>4</v>
      </c>
    </row>
    <row r="521" customFormat="false" ht="15" hidden="false" customHeight="false" outlineLevel="0" collapsed="false">
      <c r="A521" s="0" t="n">
        <v>14807</v>
      </c>
      <c r="B521" s="0" t="s">
        <v>145</v>
      </c>
      <c r="C521" s="0" t="n">
        <v>807</v>
      </c>
      <c r="D521" s="0" t="n">
        <v>80</v>
      </c>
      <c r="E521" s="0" t="n">
        <v>73.1658401489258</v>
      </c>
      <c r="F521" s="0" t="n">
        <v>13</v>
      </c>
      <c r="G521" s="0" t="n">
        <v>3.15300011634827</v>
      </c>
      <c r="H521" s="0" t="n">
        <v>-0.363666534423828</v>
      </c>
      <c r="I521" s="0" t="n">
        <v>15</v>
      </c>
      <c r="J521" s="0" t="n">
        <v>12.2665672302246</v>
      </c>
      <c r="K521" s="0" t="n">
        <v>4.65833330154419</v>
      </c>
      <c r="L521" s="0" t="n">
        <v>-1.875</v>
      </c>
      <c r="M521" s="0" t="n">
        <v>6.02960777282715</v>
      </c>
      <c r="N521" s="0" t="n">
        <v>0</v>
      </c>
      <c r="O521" s="0" t="n">
        <v>0</v>
      </c>
      <c r="P521" s="0" t="s">
        <v>140</v>
      </c>
      <c r="Q521" s="0" t="s">
        <v>141</v>
      </c>
      <c r="R521" s="0" t="n">
        <v>1</v>
      </c>
      <c r="S521" s="0" t="s">
        <v>156</v>
      </c>
      <c r="T521" s="0" t="n">
        <v>0</v>
      </c>
      <c r="U521" s="0" t="n">
        <v>212472.45</v>
      </c>
      <c r="V521" s="0" t="n">
        <v>0.000638581172097474</v>
      </c>
      <c r="W521" s="0" t="n">
        <v>691.708374023438</v>
      </c>
      <c r="X521" s="0" t="n">
        <v>0.000621049606706947</v>
      </c>
      <c r="Y521" s="0" t="n">
        <f aca="false">IF(ISNUMBER(C521),INDEX(Scorecard!$D$5:$D$12,SUMPRODUCT(--(Scorecard!$G$5:$G$11&lt;C521))+1),Scorecard!$D$13)</f>
        <v>2.19112706886128</v>
      </c>
      <c r="Z521" s="0" t="n">
        <f aca="false">IF(ISNUMBER(D521),INDEX(Scorecard!$D$14:$D$17,SUMPRODUCT(--(Scorecard!$G$14:$G$16&lt;D521))+1),Scorecard!$D$18)</f>
        <v>0.0505355481560174</v>
      </c>
      <c r="AA521" s="0" t="n">
        <f aca="false">IF(ISNUMBER(E521),INDEX(Scorecard!$D$19:$D$26,SUMPRODUCT(--(Scorecard!$G$19:$G$25&lt;E521))+1),Scorecard!$D$27)</f>
        <v>-0.0341578513653732</v>
      </c>
      <c r="AB521" s="0" t="n">
        <f aca="false">IF(ISNUMBER(F521),INDEX(Scorecard!$D$28:$D$35,SUMPRODUCT(--(Scorecard!$G$28:$G$34&lt;F521))+1),Scorecard!$D$36)</f>
        <v>0.624829191519909</v>
      </c>
      <c r="AC521" s="0" t="n">
        <f aca="false">IF(ISNUMBER(H521),INDEX(Scorecard!$D$37:$D$44,SUMPRODUCT(--(Scorecard!$G$37:$G$43&lt;H521))+1),Scorecard!$D$45)</f>
        <v>0.769716833645565</v>
      </c>
      <c r="AD521" s="0" t="n">
        <f aca="false">IF(ISNUMBER(I521),INDEX(Scorecard!$D$46:$D$52,SUMPRODUCT(--(Scorecard!$G$46:$G$51&lt;I521))+1),Scorecard!$D$53)</f>
        <v>-0.114272400683245</v>
      </c>
      <c r="AE521" s="0" t="n">
        <f aca="false">IF(ISNUMBER(K521),INDEX(Scorecard!$D$54:$D$61,SUMPRODUCT(--(Scorecard!$G$54:$G$60&lt;K521))+1),Scorecard!$D$62)</f>
        <v>0.409483001259379</v>
      </c>
      <c r="AF521" s="0" t="n">
        <f aca="false">IF(ISNUMBER(L521),INDEX(Scorecard!$D$63:$D$68,SUMPRODUCT(--(Scorecard!$G$63:$G$67&lt;L521))+1),Scorecard!$D$69)</f>
        <v>-0.340582194386522</v>
      </c>
      <c r="AG521" s="0" t="n">
        <f aca="false">Inputs!$B$10+Scorecard!$J$5*Y521+Scorecard!$J$6*Z521+Scorecard!$J$7*AA521+Scorecard!$J$8*AB521+Scorecard!$J$9*AC521+Scorecard!$J$10*AD521+Scorecard!$J$11*AE521+Scorecard!$J$12*AF521</f>
        <v>-7.09039232148391</v>
      </c>
      <c r="AH521" s="0" t="n">
        <f aca="false">MIN(1-Inputs!$B$13,MAX(Inputs!$B$13,1/(1+EXP(-(Inputs!$B$11*AG521+Inputs!$B$12)))))</f>
        <v>0.00063858114523453</v>
      </c>
      <c r="AI521" s="0" t="n">
        <f aca="false">Inputs!$B$9-Inputs!$B$8*AG521</f>
        <v>691.708353007746</v>
      </c>
      <c r="AJ521" s="0" t="n">
        <f aca="false">RANK(AH521,$AH$5:$AH$2004,0)+COUNTIF($AH$4:AH520,AH521)</f>
        <v>1974</v>
      </c>
      <c r="AK521" s="0" t="n">
        <f aca="false">IF(AJ521&lt;=Deciles!$B$5*(Deciles!$B$4+1),INT((AJ521-1)/(Deciles!$B$4+1))+1,Deciles!$B$5+INT((AJ521-1-Deciles!$B$5*(Deciles!$B$4+1))/Deciles!$B$4)+1)</f>
        <v>10</v>
      </c>
    </row>
    <row r="522" customFormat="false" ht="15" hidden="false" customHeight="false" outlineLevel="0" collapsed="false">
      <c r="A522" s="0" t="n">
        <v>14859</v>
      </c>
      <c r="B522" s="0" t="s">
        <v>152</v>
      </c>
      <c r="C522" s="0" t="n">
        <v>763</v>
      </c>
      <c r="D522" s="0" t="n">
        <v>74.902717590332</v>
      </c>
      <c r="E522" s="0" t="n">
        <v>63.1954307556152</v>
      </c>
      <c r="F522" s="0" t="n">
        <v>34</v>
      </c>
      <c r="G522" s="0" t="n">
        <v>2.89000010490418</v>
      </c>
      <c r="H522" s="0" t="n">
        <v>-3.54333329200745</v>
      </c>
      <c r="I522" s="0" t="n">
        <v>22</v>
      </c>
      <c r="J522" s="0" t="n">
        <v>12.6559610366821</v>
      </c>
      <c r="K522" s="0" t="n">
        <v>5.19999980926514</v>
      </c>
      <c r="L522" s="0" t="n">
        <v>-0.458333492279053</v>
      </c>
      <c r="M522" s="0" t="n">
        <v>7.33082723617554</v>
      </c>
      <c r="N522" s="0" t="n">
        <v>0</v>
      </c>
      <c r="O522" s="0" t="n">
        <v>0</v>
      </c>
      <c r="P522" s="0" t="s">
        <v>144</v>
      </c>
      <c r="Q522" s="0" t="s">
        <v>141</v>
      </c>
      <c r="R522" s="0" t="n">
        <v>2</v>
      </c>
      <c r="S522" s="0" t="s">
        <v>154</v>
      </c>
      <c r="T522" s="0" t="n">
        <v>0</v>
      </c>
      <c r="U522" s="0" t="n">
        <v>313627.5</v>
      </c>
      <c r="V522" s="0" t="n">
        <v>0.00344038661569357</v>
      </c>
      <c r="W522" s="0" t="n">
        <v>646.053833007813</v>
      </c>
      <c r="X522" s="0" t="n">
        <v>0.00360671407543123</v>
      </c>
      <c r="Y522" s="0" t="n">
        <f aca="false">IF(ISNUMBER(C522),INDEX(Scorecard!$D$5:$D$12,SUMPRODUCT(--(Scorecard!$G$5:$G$11&lt;C522))+1),Scorecard!$D$13)</f>
        <v>1.23750384304241</v>
      </c>
      <c r="Z522" s="0" t="n">
        <f aca="false">IF(ISNUMBER(D522),INDEX(Scorecard!$D$14:$D$17,SUMPRODUCT(--(Scorecard!$G$14:$G$16&lt;D522))+1),Scorecard!$D$18)</f>
        <v>0.128579646629417</v>
      </c>
      <c r="AA522" s="0" t="n">
        <f aca="false">IF(ISNUMBER(E522),INDEX(Scorecard!$D$19:$D$26,SUMPRODUCT(--(Scorecard!$G$19:$G$25&lt;E522))+1),Scorecard!$D$27)</f>
        <v>0.233621608745691</v>
      </c>
      <c r="AB522" s="0" t="n">
        <f aca="false">IF(ISNUMBER(F522),INDEX(Scorecard!$D$28:$D$35,SUMPRODUCT(--(Scorecard!$G$28:$G$34&lt;F522))+1),Scorecard!$D$36)</f>
        <v>-0.0008456427959252</v>
      </c>
      <c r="AC522" s="0" t="n">
        <f aca="false">IF(ISNUMBER(H522),INDEX(Scorecard!$D$37:$D$44,SUMPRODUCT(--(Scorecard!$G$37:$G$43&lt;H522))+1),Scorecard!$D$45)</f>
        <v>1.35057635045042</v>
      </c>
      <c r="AD522" s="0" t="n">
        <f aca="false">IF(ISNUMBER(I522),INDEX(Scorecard!$D$46:$D$52,SUMPRODUCT(--(Scorecard!$G$46:$G$51&lt;I522))+1),Scorecard!$D$53)</f>
        <v>-0.108777051091409</v>
      </c>
      <c r="AE522" s="0" t="n">
        <f aca="false">IF(ISNUMBER(K522),INDEX(Scorecard!$D$54:$D$61,SUMPRODUCT(--(Scorecard!$G$54:$G$60&lt;K522))+1),Scorecard!$D$62)</f>
        <v>0.214429354789033</v>
      </c>
      <c r="AF522" s="0" t="n">
        <f aca="false">IF(ISNUMBER(L522),INDEX(Scorecard!$D$63:$D$68,SUMPRODUCT(--(Scorecard!$G$63:$G$67&lt;L522))+1),Scorecard!$D$69)</f>
        <v>0.322484508656054</v>
      </c>
      <c r="AG522" s="0" t="n">
        <f aca="false">Inputs!$B$10+Scorecard!$J$5*Y522+Scorecard!$J$6*Z522+Scorecard!$J$7*AA522+Scorecard!$J$8*AB522+Scorecard!$J$9*AC522+Scorecard!$J$10*AD522+Scorecard!$J$11*AE522+Scorecard!$J$12*AF522</f>
        <v>-5.50812690580298</v>
      </c>
      <c r="AH522" s="0" t="n">
        <f aca="false">MIN(1-Inputs!$B$13,MAX(Inputs!$B$13,1/(1+EXP(-(Inputs!$B$11*AG522+Inputs!$B$12)))))</f>
        <v>0.00344038663524382</v>
      </c>
      <c r="AI522" s="0" t="n">
        <f aca="false">Inputs!$B$9-Inputs!$B$8*AG522</f>
        <v>646.053823636286</v>
      </c>
      <c r="AJ522" s="0" t="n">
        <f aca="false">RANK(AH522,$AH$5:$AH$2004,0)+COUNTIF($AH$4:AH521,AH522)</f>
        <v>1473</v>
      </c>
      <c r="AK522" s="0" t="n">
        <f aca="false">IF(AJ522&lt;=Deciles!$B$5*(Deciles!$B$4+1),INT((AJ522-1)/(Deciles!$B$4+1))+1,Deciles!$B$5+INT((AJ522-1-Deciles!$B$5*(Deciles!$B$4+1))/Deciles!$B$4)+1)</f>
        <v>8</v>
      </c>
    </row>
    <row r="523" customFormat="false" ht="15" hidden="false" customHeight="false" outlineLevel="0" collapsed="false">
      <c r="A523" s="0" t="n">
        <v>14861</v>
      </c>
      <c r="B523" s="0" t="s">
        <v>143</v>
      </c>
      <c r="C523" s="0" t="n">
        <v>754</v>
      </c>
      <c r="D523" s="0" t="n">
        <v>80</v>
      </c>
      <c r="E523" s="0" t="n">
        <v>60.1921882629395</v>
      </c>
      <c r="F523" s="0" t="n">
        <v>45</v>
      </c>
      <c r="G523" s="0" t="n">
        <v>4.00600004196167</v>
      </c>
      <c r="H523" s="0" t="n">
        <v>0.772666692733765</v>
      </c>
      <c r="I523" s="0" t="n">
        <v>49</v>
      </c>
      <c r="J523" s="0" t="n">
        <v>12.2091789245606</v>
      </c>
      <c r="K523" s="0" t="n">
        <v>9.03333377838135</v>
      </c>
      <c r="L523" s="0" t="n">
        <v>5.07179546356201</v>
      </c>
      <c r="M523" s="0" t="n">
        <v>2.46950244903565</v>
      </c>
      <c r="N523" s="0" t="n">
        <v>0</v>
      </c>
      <c r="O523" s="0" t="n">
        <v>0</v>
      </c>
      <c r="P523" s="0" t="s">
        <v>144</v>
      </c>
      <c r="Q523" s="0" t="s">
        <v>141</v>
      </c>
      <c r="R523" s="0" t="n">
        <v>2</v>
      </c>
      <c r="S523" s="0" t="s">
        <v>156</v>
      </c>
      <c r="T523" s="0" t="n">
        <v>0</v>
      </c>
      <c r="U523" s="0" t="n">
        <v>200622.2</v>
      </c>
      <c r="V523" s="0" t="n">
        <v>0.0143654756247997</v>
      </c>
      <c r="W523" s="0" t="n">
        <v>607.074157714844</v>
      </c>
      <c r="X523" s="0" t="n">
        <v>0.019819300621748</v>
      </c>
      <c r="Y523" s="0" t="n">
        <f aca="false">IF(ISNUMBER(C523),INDEX(Scorecard!$D$5:$D$12,SUMPRODUCT(--(Scorecard!$G$5:$G$11&lt;C523))+1),Scorecard!$D$13)</f>
        <v>0.733188958177614</v>
      </c>
      <c r="Z523" s="0" t="n">
        <f aca="false">IF(ISNUMBER(D523),INDEX(Scorecard!$D$14:$D$17,SUMPRODUCT(--(Scorecard!$G$14:$G$16&lt;D523))+1),Scorecard!$D$18)</f>
        <v>0.0505355481560174</v>
      </c>
      <c r="AA523" s="0" t="n">
        <f aca="false">IF(ISNUMBER(E523),INDEX(Scorecard!$D$19:$D$26,SUMPRODUCT(--(Scorecard!$G$19:$G$25&lt;E523))+1),Scorecard!$D$27)</f>
        <v>0.267179331770092</v>
      </c>
      <c r="AB523" s="0" t="n">
        <f aca="false">IF(ISNUMBER(F523),INDEX(Scorecard!$D$28:$D$35,SUMPRODUCT(--(Scorecard!$G$28:$G$34&lt;F523))+1),Scorecard!$D$36)</f>
        <v>-0.309727037437117</v>
      </c>
      <c r="AC523" s="0" t="n">
        <f aca="false">IF(ISNUMBER(H523),INDEX(Scorecard!$D$37:$D$44,SUMPRODUCT(--(Scorecard!$G$37:$G$43&lt;H523))+1),Scorecard!$D$45)</f>
        <v>-0.569454719285959</v>
      </c>
      <c r="AD523" s="0" t="n">
        <f aca="false">IF(ISNUMBER(I523),INDEX(Scorecard!$D$46:$D$52,SUMPRODUCT(--(Scorecard!$G$46:$G$51&lt;I523))+1),Scorecard!$D$53)</f>
        <v>0.818882373006414</v>
      </c>
      <c r="AE523" s="0" t="n">
        <f aca="false">IF(ISNUMBER(K523),INDEX(Scorecard!$D$54:$D$61,SUMPRODUCT(--(Scorecard!$G$54:$G$60&lt;K523))+1),Scorecard!$D$62)</f>
        <v>-0.541917179454542</v>
      </c>
      <c r="AF523" s="0" t="n">
        <f aca="false">IF(ISNUMBER(L523),INDEX(Scorecard!$D$63:$D$68,SUMPRODUCT(--(Scorecard!$G$63:$G$67&lt;L523))+1),Scorecard!$D$69)</f>
        <v>0.322484508656054</v>
      </c>
      <c r="AG523" s="0" t="n">
        <f aca="false">Inputs!$B$10+Scorecard!$J$5*Y523+Scorecard!$J$6*Z523+Scorecard!$J$7*AA523+Scorecard!$J$8*AB523+Scorecard!$J$9*AC523+Scorecard!$J$10*AD523+Scorecard!$J$11*AE523+Scorecard!$J$12*AF523</f>
        <v>-4.15719448197508</v>
      </c>
      <c r="AH523" s="0" t="n">
        <f aca="false">MIN(1-Inputs!$B$13,MAX(Inputs!$B$13,1/(1+EXP(-(Inputs!$B$11*AG523+Inputs!$B$12)))))</f>
        <v>0.0143654754529664</v>
      </c>
      <c r="AI523" s="0" t="n">
        <f aca="false">Inputs!$B$9-Inputs!$B$8*AG523</f>
        <v>607.074153467634</v>
      </c>
      <c r="AJ523" s="0" t="n">
        <f aca="false">RANK(AH523,$AH$5:$AH$2004,0)+COUNTIF($AH$4:AH522,AH523)</f>
        <v>617</v>
      </c>
      <c r="AK523" s="0" t="n">
        <f aca="false">IF(AJ523&lt;=Deciles!$B$5*(Deciles!$B$4+1),INT((AJ523-1)/(Deciles!$B$4+1))+1,Deciles!$B$5+INT((AJ523-1-Deciles!$B$5*(Deciles!$B$4+1))/Deciles!$B$4)+1)</f>
        <v>4</v>
      </c>
    </row>
    <row r="524" customFormat="false" ht="15" hidden="false" customHeight="false" outlineLevel="0" collapsed="false">
      <c r="A524" s="0" t="n">
        <v>14884</v>
      </c>
      <c r="B524" s="0" t="s">
        <v>139</v>
      </c>
      <c r="C524" s="0" t="n">
        <v>729</v>
      </c>
      <c r="D524" s="0" t="n">
        <v>96.2113647460938</v>
      </c>
      <c r="E524" s="0" t="n">
        <v>57.9618644714356</v>
      </c>
      <c r="F524" s="0" t="n">
        <v>19</v>
      </c>
      <c r="G524" s="0" t="n">
        <v>4.22599983215332</v>
      </c>
      <c r="H524" s="0" t="n">
        <v>1.20933318138123</v>
      </c>
      <c r="I524" s="0" t="n">
        <v>107</v>
      </c>
      <c r="J524" s="0" t="n">
        <v>12.0337047576904</v>
      </c>
      <c r="K524" s="0" t="n">
        <v>5.83333349227905</v>
      </c>
      <c r="L524" s="0" t="n">
        <v>-3.49999952316284</v>
      </c>
      <c r="M524" s="0" t="n">
        <v>2.30299806594849</v>
      </c>
      <c r="N524" s="0" t="n">
        <v>0</v>
      </c>
      <c r="O524" s="0" t="n">
        <v>0</v>
      </c>
      <c r="P524" s="0" t="s">
        <v>144</v>
      </c>
      <c r="Q524" s="0" t="s">
        <v>160</v>
      </c>
      <c r="R524" s="0" t="n">
        <v>1</v>
      </c>
      <c r="S524" s="0" t="s">
        <v>162</v>
      </c>
      <c r="T524" s="0" t="n">
        <v>0</v>
      </c>
      <c r="U524" s="0" t="n">
        <v>168333.9</v>
      </c>
      <c r="V524" s="0" t="n">
        <v>0.00931191630661488</v>
      </c>
      <c r="W524" s="0" t="n">
        <v>618.94580078125</v>
      </c>
      <c r="X524" s="0" t="n">
        <v>0.00570042757317424</v>
      </c>
      <c r="Y524" s="0" t="n">
        <f aca="false">IF(ISNUMBER(C524),INDEX(Scorecard!$D$5:$D$12,SUMPRODUCT(--(Scorecard!$G$5:$G$11&lt;C524))+1),Scorecard!$D$13)</f>
        <v>-0.0290424113398221</v>
      </c>
      <c r="Z524" s="0" t="n">
        <f aca="false">IF(ISNUMBER(D524),INDEX(Scorecard!$D$14:$D$17,SUMPRODUCT(--(Scorecard!$G$14:$G$16&lt;D524))+1),Scorecard!$D$18)</f>
        <v>-0.361970872710667</v>
      </c>
      <c r="AA524" s="0" t="n">
        <f aca="false">IF(ISNUMBER(E524),INDEX(Scorecard!$D$19:$D$26,SUMPRODUCT(--(Scorecard!$G$19:$G$25&lt;E524))+1),Scorecard!$D$27)</f>
        <v>0.285899340811827</v>
      </c>
      <c r="AB524" s="0" t="n">
        <f aca="false">IF(ISNUMBER(F524),INDEX(Scorecard!$D$28:$D$35,SUMPRODUCT(--(Scorecard!$G$28:$G$34&lt;F524))+1),Scorecard!$D$36)</f>
        <v>0.624829191519909</v>
      </c>
      <c r="AC524" s="0" t="n">
        <f aca="false">IF(ISNUMBER(H524),INDEX(Scorecard!$D$37:$D$44,SUMPRODUCT(--(Scorecard!$G$37:$G$43&lt;H524))+1),Scorecard!$D$45)</f>
        <v>-0.975503570149195</v>
      </c>
      <c r="AD524" s="0" t="n">
        <f aca="false">IF(ISNUMBER(I524),INDEX(Scorecard!$D$46:$D$52,SUMPRODUCT(--(Scorecard!$G$46:$G$51&lt;I524))+1),Scorecard!$D$53)</f>
        <v>0.818882373006414</v>
      </c>
      <c r="AE524" s="0" t="n">
        <f aca="false">IF(ISNUMBER(K524),INDEX(Scorecard!$D$54:$D$61,SUMPRODUCT(--(Scorecard!$G$54:$G$60&lt;K524))+1),Scorecard!$D$62)</f>
        <v>0.0151758992857273</v>
      </c>
      <c r="AF524" s="0" t="n">
        <f aca="false">IF(ISNUMBER(L524),INDEX(Scorecard!$D$63:$D$68,SUMPRODUCT(--(Scorecard!$G$63:$G$67&lt;L524))+1),Scorecard!$D$69)</f>
        <v>-0.340582194386522</v>
      </c>
      <c r="AG524" s="0" t="n">
        <f aca="false">Inputs!$B$10+Scorecard!$J$5*Y524+Scorecard!$J$6*Z524+Scorecard!$J$7*AA524+Scorecard!$J$8*AB524+Scorecard!$J$9*AC524+Scorecard!$J$10*AD524+Scorecard!$J$11*AE524+Scorecard!$J$12*AF524</f>
        <v>-4.56863374926065</v>
      </c>
      <c r="AH524" s="0" t="n">
        <f aca="false">MIN(1-Inputs!$B$13,MAX(Inputs!$B$13,1/(1+EXP(-(Inputs!$B$11*AG524+Inputs!$B$12)))))</f>
        <v>0.00931191593921003</v>
      </c>
      <c r="AI524" s="0" t="n">
        <f aca="false">Inputs!$B$9-Inputs!$B$8*AG524</f>
        <v>618.945781278431</v>
      </c>
      <c r="AJ524" s="0" t="n">
        <f aca="false">RANK(AH524,$AH$5:$AH$2004,0)+COUNTIF($AH$4:AH523,AH524)</f>
        <v>871</v>
      </c>
      <c r="AK524" s="0" t="n">
        <f aca="false">IF(AJ524&lt;=Deciles!$B$5*(Deciles!$B$4+1),INT((AJ524-1)/(Deciles!$B$4+1))+1,Deciles!$B$5+INT((AJ524-1-Deciles!$B$5*(Deciles!$B$4+1))/Deciles!$B$4)+1)</f>
        <v>5</v>
      </c>
    </row>
    <row r="525" customFormat="false" ht="15" hidden="false" customHeight="false" outlineLevel="0" collapsed="false">
      <c r="A525" s="0" t="n">
        <v>14885</v>
      </c>
      <c r="B525" s="0" t="s">
        <v>145</v>
      </c>
      <c r="C525" s="0" t="n">
        <v>764</v>
      </c>
      <c r="D525" s="0" t="n">
        <v>79.7100448608398</v>
      </c>
      <c r="E525" s="0" t="n">
        <v>70.3103332519531</v>
      </c>
      <c r="F525" s="0" t="n">
        <v>39</v>
      </c>
      <c r="G525" s="0" t="n">
        <v>3.91700005531311</v>
      </c>
      <c r="H525" s="0" t="n">
        <v>0.400333404541016</v>
      </c>
      <c r="I525" s="0" t="n">
        <v>34</v>
      </c>
      <c r="J525" s="0" t="n">
        <v>12.0757160186768</v>
      </c>
      <c r="K525" s="0" t="n">
        <v>4.95833349227905</v>
      </c>
      <c r="L525" s="0" t="n">
        <v>-1.875</v>
      </c>
      <c r="M525" s="0" t="n">
        <v>3.98038840293884</v>
      </c>
      <c r="N525" s="0" t="n">
        <v>0</v>
      </c>
      <c r="O525" s="0" t="n">
        <v>0</v>
      </c>
      <c r="P525" s="0" t="s">
        <v>144</v>
      </c>
      <c r="Q525" s="0" t="s">
        <v>141</v>
      </c>
      <c r="R525" s="0" t="n">
        <v>2</v>
      </c>
      <c r="S525" s="0" t="s">
        <v>162</v>
      </c>
      <c r="T525" s="0" t="n">
        <v>0</v>
      </c>
      <c r="U525" s="0" t="n">
        <v>175556.52</v>
      </c>
      <c r="V525" s="0" t="n">
        <v>0.00480827456340194</v>
      </c>
      <c r="W525" s="0" t="n">
        <v>636.956787109375</v>
      </c>
      <c r="X525" s="0" t="n">
        <v>0.00387652800418437</v>
      </c>
      <c r="Y525" s="0" t="n">
        <f aca="false">IF(ISNUMBER(C525),INDEX(Scorecard!$D$5:$D$12,SUMPRODUCT(--(Scorecard!$G$5:$G$11&lt;C525))+1),Scorecard!$D$13)</f>
        <v>1.23750384304241</v>
      </c>
      <c r="Z525" s="0" t="n">
        <f aca="false">IF(ISNUMBER(D525),INDEX(Scorecard!$D$14:$D$17,SUMPRODUCT(--(Scorecard!$G$14:$G$16&lt;D525))+1),Scorecard!$D$18)</f>
        <v>0.0505355481560174</v>
      </c>
      <c r="AA525" s="0" t="n">
        <f aca="false">IF(ISNUMBER(E525),INDEX(Scorecard!$D$19:$D$26,SUMPRODUCT(--(Scorecard!$G$19:$G$25&lt;E525))+1),Scorecard!$D$27)</f>
        <v>0.0530843085177338</v>
      </c>
      <c r="AB525" s="0" t="n">
        <f aca="false">IF(ISNUMBER(F525),INDEX(Scorecard!$D$28:$D$35,SUMPRODUCT(--(Scorecard!$G$28:$G$34&lt;F525))+1),Scorecard!$D$36)</f>
        <v>-0.132616866359722</v>
      </c>
      <c r="AC525" s="0" t="n">
        <f aca="false">IF(ISNUMBER(H525),INDEX(Scorecard!$D$37:$D$44,SUMPRODUCT(--(Scorecard!$G$37:$G$43&lt;H525))+1),Scorecard!$D$45)</f>
        <v>-0.271229676926091</v>
      </c>
      <c r="AD525" s="0" t="n">
        <f aca="false">IF(ISNUMBER(I525),INDEX(Scorecard!$D$46:$D$52,SUMPRODUCT(--(Scorecard!$G$46:$G$51&lt;I525))+1),Scorecard!$D$53)</f>
        <v>0.123869379412532</v>
      </c>
      <c r="AE525" s="0" t="n">
        <f aca="false">IF(ISNUMBER(K525),INDEX(Scorecard!$D$54:$D$61,SUMPRODUCT(--(Scorecard!$G$54:$G$60&lt;K525))+1),Scorecard!$D$62)</f>
        <v>0.214429354789033</v>
      </c>
      <c r="AF525" s="0" t="n">
        <f aca="false">IF(ISNUMBER(L525),INDEX(Scorecard!$D$63:$D$68,SUMPRODUCT(--(Scorecard!$G$63:$G$67&lt;L525))+1),Scorecard!$D$69)</f>
        <v>-0.340582194386522</v>
      </c>
      <c r="AG525" s="0" t="n">
        <f aca="false">Inputs!$B$10+Scorecard!$J$5*Y525+Scorecard!$J$6*Z525+Scorecard!$J$7*AA525+Scorecard!$J$8*AB525+Scorecard!$J$9*AC525+Scorecard!$J$10*AD525+Scorecard!$J$11*AE525+Scorecard!$J$12*AF525</f>
        <v>-5.19284779764531</v>
      </c>
      <c r="AH525" s="0" t="n">
        <f aca="false">MIN(1-Inputs!$B$13,MAX(Inputs!$B$13,1/(1+EXP(-(Inputs!$B$11*AG525+Inputs!$B$12)))))</f>
        <v>0.00480827446843414</v>
      </c>
      <c r="AI525" s="0" t="n">
        <f aca="false">Inputs!$B$9-Inputs!$B$8*AG525</f>
        <v>636.956791519587</v>
      </c>
      <c r="AJ525" s="0" t="n">
        <f aca="false">RANK(AH525,$AH$5:$AH$2004,0)+COUNTIF($AH$4:AH524,AH525)</f>
        <v>1282</v>
      </c>
      <c r="AK525" s="0" t="n">
        <f aca="false">IF(AJ525&lt;=Deciles!$B$5*(Deciles!$B$4+1),INT((AJ525-1)/(Deciles!$B$4+1))+1,Deciles!$B$5+INT((AJ525-1-Deciles!$B$5*(Deciles!$B$4+1))/Deciles!$B$4)+1)</f>
        <v>7</v>
      </c>
    </row>
    <row r="526" customFormat="false" ht="15" hidden="false" customHeight="false" outlineLevel="0" collapsed="false">
      <c r="A526" s="0" t="n">
        <v>14914</v>
      </c>
      <c r="B526" s="0" t="s">
        <v>152</v>
      </c>
      <c r="C526" s="0" t="n">
        <v>739</v>
      </c>
      <c r="D526" s="0" t="n">
        <v>64.8046875</v>
      </c>
      <c r="E526" s="0" t="n">
        <v>58.9565887451172</v>
      </c>
      <c r="F526" s="0" t="n">
        <v>30</v>
      </c>
      <c r="G526" s="0" t="n">
        <v>3.31900000572205</v>
      </c>
      <c r="H526" s="0" t="n">
        <v>-3.11433339118958</v>
      </c>
      <c r="I526" s="0" t="n">
        <v>14</v>
      </c>
      <c r="J526" s="0" t="n">
        <v>11.8288545608521</v>
      </c>
      <c r="K526" s="0" t="n">
        <v>4.80000019073486</v>
      </c>
      <c r="L526" s="0" t="n">
        <v>-0.458333015441895</v>
      </c>
      <c r="M526" s="0" t="n">
        <v>6.28858137130737</v>
      </c>
      <c r="N526" s="0" t="n">
        <v>0</v>
      </c>
      <c r="O526" s="0" t="n">
        <v>0</v>
      </c>
      <c r="P526" s="0" t="s">
        <v>144</v>
      </c>
      <c r="Q526" s="0" t="s">
        <v>141</v>
      </c>
      <c r="R526" s="0" t="n">
        <v>2</v>
      </c>
      <c r="S526" s="0" t="s">
        <v>149</v>
      </c>
      <c r="T526" s="0" t="n">
        <v>0</v>
      </c>
      <c r="U526" s="0" t="n">
        <v>137153.36</v>
      </c>
      <c r="V526" s="0" t="n">
        <v>0.00543370377272368</v>
      </c>
      <c r="W526" s="0" t="n">
        <v>633.630310058594</v>
      </c>
      <c r="X526" s="0" t="n">
        <v>0.00855206418782473</v>
      </c>
      <c r="Y526" s="0" t="n">
        <f aca="false">IF(ISNUMBER(C526),INDEX(Scorecard!$D$5:$D$12,SUMPRODUCT(--(Scorecard!$G$5:$G$11&lt;C526))+1),Scorecard!$D$13)</f>
        <v>0.488358159108655</v>
      </c>
      <c r="Z526" s="0" t="n">
        <f aca="false">IF(ISNUMBER(D526),INDEX(Scorecard!$D$14:$D$17,SUMPRODUCT(--(Scorecard!$G$14:$G$16&lt;D526))+1),Scorecard!$D$18)</f>
        <v>0.128579646629417</v>
      </c>
      <c r="AA526" s="0" t="n">
        <f aca="false">IF(ISNUMBER(E526),INDEX(Scorecard!$D$19:$D$26,SUMPRODUCT(--(Scorecard!$G$19:$G$25&lt;E526))+1),Scorecard!$D$27)</f>
        <v>0.267179331770092</v>
      </c>
      <c r="AB526" s="0" t="n">
        <f aca="false">IF(ISNUMBER(F526),INDEX(Scorecard!$D$28:$D$35,SUMPRODUCT(--(Scorecard!$G$28:$G$34&lt;F526))+1),Scorecard!$D$36)</f>
        <v>0.126913191054783</v>
      </c>
      <c r="AC526" s="0" t="n">
        <f aca="false">IF(ISNUMBER(H526),INDEX(Scorecard!$D$37:$D$44,SUMPRODUCT(--(Scorecard!$G$37:$G$43&lt;H526))+1),Scorecard!$D$45)</f>
        <v>1.35057635045042</v>
      </c>
      <c r="AD526" s="0" t="n">
        <f aca="false">IF(ISNUMBER(I526),INDEX(Scorecard!$D$46:$D$52,SUMPRODUCT(--(Scorecard!$G$46:$G$51&lt;I526))+1),Scorecard!$D$53)</f>
        <v>-0.114272400683245</v>
      </c>
      <c r="AE526" s="0" t="n">
        <f aca="false">IF(ISNUMBER(K526),INDEX(Scorecard!$D$54:$D$61,SUMPRODUCT(--(Scorecard!$G$54:$G$60&lt;K526))+1),Scorecard!$D$62)</f>
        <v>0.409483001259379</v>
      </c>
      <c r="AF526" s="0" t="n">
        <f aca="false">IF(ISNUMBER(L526),INDEX(Scorecard!$D$63:$D$68,SUMPRODUCT(--(Scorecard!$G$63:$G$67&lt;L526))+1),Scorecard!$D$69)</f>
        <v>0.322484508656054</v>
      </c>
      <c r="AG526" s="0" t="n">
        <f aca="false">Inputs!$B$10+Scorecard!$J$5*Y526+Scorecard!$J$6*Z526+Scorecard!$J$7*AA526+Scorecard!$J$8*AB526+Scorecard!$J$9*AC526+Scorecard!$J$10*AD526+Scorecard!$J$11*AE526+Scorecard!$J$12*AF526</f>
        <v>-5.07756023137305</v>
      </c>
      <c r="AH526" s="0" t="n">
        <f aca="false">MIN(1-Inputs!$B$13,MAX(Inputs!$B$13,1/(1+EXP(-(Inputs!$B$11*AG526+Inputs!$B$12)))))</f>
        <v>0.0054337036235921</v>
      </c>
      <c r="AI526" s="0" t="n">
        <f aca="false">Inputs!$B$9-Inputs!$B$8*AG526</f>
        <v>633.630295516844</v>
      </c>
      <c r="AJ526" s="0" t="n">
        <f aca="false">RANK(AH526,$AH$5:$AH$2004,0)+COUNTIF($AH$4:AH525,AH526)</f>
        <v>1199</v>
      </c>
      <c r="AK526" s="0" t="n">
        <f aca="false">IF(AJ526&lt;=Deciles!$B$5*(Deciles!$B$4+1),INT((AJ526-1)/(Deciles!$B$4+1))+1,Deciles!$B$5+INT((AJ526-1-Deciles!$B$5*(Deciles!$B$4+1))/Deciles!$B$4)+1)</f>
        <v>6</v>
      </c>
    </row>
    <row r="527" customFormat="false" ht="15" hidden="false" customHeight="false" outlineLevel="0" collapsed="false">
      <c r="A527" s="0" t="n">
        <v>14970</v>
      </c>
      <c r="B527" s="0" t="s">
        <v>143</v>
      </c>
      <c r="C527" s="0" t="n">
        <v>757</v>
      </c>
      <c r="D527" s="0" t="n">
        <v>80</v>
      </c>
      <c r="E527" s="0" t="n">
        <v>39.5736274719238</v>
      </c>
      <c r="F527" s="0" t="n">
        <v>20</v>
      </c>
      <c r="G527" s="0" t="n">
        <v>3.94000005722046</v>
      </c>
      <c r="H527" s="0" t="n">
        <v>0.706666707992554</v>
      </c>
      <c r="I527" s="0" t="n">
        <v>96</v>
      </c>
      <c r="J527" s="0" t="n">
        <v>13.0006074905396</v>
      </c>
      <c r="K527" s="0" t="n">
        <v>10.0333337783814</v>
      </c>
      <c r="L527" s="0" t="n">
        <v>5.07179546356201</v>
      </c>
      <c r="M527" s="0" t="n">
        <v>2.99160885810852</v>
      </c>
      <c r="N527" s="0" t="n">
        <v>0</v>
      </c>
      <c r="O527" s="0" t="n">
        <v>0</v>
      </c>
      <c r="P527" s="0" t="s">
        <v>144</v>
      </c>
      <c r="Q527" s="0" t="s">
        <v>141</v>
      </c>
      <c r="R527" s="0" t="n">
        <v>2</v>
      </c>
      <c r="S527" s="0" t="s">
        <v>154</v>
      </c>
      <c r="T527" s="0" t="n">
        <v>0</v>
      </c>
      <c r="U527" s="0" t="n">
        <v>442682.12</v>
      </c>
      <c r="V527" s="0" t="n">
        <v>0.00420186901465058</v>
      </c>
      <c r="W527" s="0" t="n">
        <v>640.621765136719</v>
      </c>
      <c r="X527" s="0" t="n">
        <v>0.00384164298884571</v>
      </c>
      <c r="Y527" s="0" t="n">
        <f aca="false">IF(ISNUMBER(C527),INDEX(Scorecard!$D$5:$D$12,SUMPRODUCT(--(Scorecard!$G$5:$G$11&lt;C527))+1),Scorecard!$D$13)</f>
        <v>0.733188958177614</v>
      </c>
      <c r="Z527" s="0" t="n">
        <f aca="false">IF(ISNUMBER(D527),INDEX(Scorecard!$D$14:$D$17,SUMPRODUCT(--(Scorecard!$G$14:$G$16&lt;D527))+1),Scorecard!$D$18)</f>
        <v>0.0505355481560174</v>
      </c>
      <c r="AA527" s="0" t="n">
        <f aca="false">IF(ISNUMBER(E527),INDEX(Scorecard!$D$19:$D$26,SUMPRODUCT(--(Scorecard!$G$19:$G$25&lt;E527))+1),Scorecard!$D$27)</f>
        <v>0.57899015159425</v>
      </c>
      <c r="AB527" s="0" t="n">
        <f aca="false">IF(ISNUMBER(F527),INDEX(Scorecard!$D$28:$D$35,SUMPRODUCT(--(Scorecard!$G$28:$G$34&lt;F527))+1),Scorecard!$D$36)</f>
        <v>0.624829191519909</v>
      </c>
      <c r="AC527" s="0" t="n">
        <f aca="false">IF(ISNUMBER(H527),INDEX(Scorecard!$D$37:$D$44,SUMPRODUCT(--(Scorecard!$G$37:$G$43&lt;H527))+1),Scorecard!$D$45)</f>
        <v>-0.569454719285959</v>
      </c>
      <c r="AD527" s="0" t="n">
        <f aca="false">IF(ISNUMBER(I527),INDEX(Scorecard!$D$46:$D$52,SUMPRODUCT(--(Scorecard!$G$46:$G$51&lt;I527))+1),Scorecard!$D$53)</f>
        <v>0.818882373006414</v>
      </c>
      <c r="AE527" s="0" t="n">
        <f aca="false">IF(ISNUMBER(K527),INDEX(Scorecard!$D$54:$D$61,SUMPRODUCT(--(Scorecard!$G$54:$G$60&lt;K527))+1),Scorecard!$D$62)</f>
        <v>-0.541917179454542</v>
      </c>
      <c r="AF527" s="0" t="n">
        <f aca="false">IF(ISNUMBER(L527),INDEX(Scorecard!$D$63:$D$68,SUMPRODUCT(--(Scorecard!$G$63:$G$67&lt;L527))+1),Scorecard!$D$69)</f>
        <v>0.322484508656054</v>
      </c>
      <c r="AG527" s="0" t="n">
        <f aca="false">Inputs!$B$10+Scorecard!$J$5*Y527+Scorecard!$J$6*Z527+Scorecard!$J$7*AA527+Scorecard!$J$8*AB527+Scorecard!$J$9*AC527+Scorecard!$J$10*AD527+Scorecard!$J$11*AE527+Scorecard!$J$12*AF527</f>
        <v>-5.31986628582735</v>
      </c>
      <c r="AH527" s="0" t="n">
        <f aca="false">MIN(1-Inputs!$B$13,MAX(Inputs!$B$13,1/(1+EXP(-(Inputs!$B$11*AG527+Inputs!$B$12)))))</f>
        <v>0.00420186900692734</v>
      </c>
      <c r="AI527" s="0" t="n">
        <f aca="false">Inputs!$B$9-Inputs!$B$8*AG527</f>
        <v>640.621770379616</v>
      </c>
      <c r="AJ527" s="0" t="n">
        <f aca="false">RANK(AH527,$AH$5:$AH$2004,0)+COUNTIF($AH$4:AH526,AH527)</f>
        <v>1361</v>
      </c>
      <c r="AK527" s="0" t="n">
        <f aca="false">IF(AJ527&lt;=Deciles!$B$5*(Deciles!$B$4+1),INT((AJ527-1)/(Deciles!$B$4+1))+1,Deciles!$B$5+INT((AJ527-1-Deciles!$B$5*(Deciles!$B$4+1))/Deciles!$B$4)+1)</f>
        <v>7</v>
      </c>
    </row>
    <row r="528" customFormat="false" ht="15" hidden="false" customHeight="false" outlineLevel="0" collapsed="false">
      <c r="A528" s="0" t="n">
        <v>15001</v>
      </c>
      <c r="B528" s="0" t="s">
        <v>145</v>
      </c>
      <c r="C528" s="0" t="n">
        <v>727</v>
      </c>
      <c r="D528" s="0" t="n">
        <v>62.8678588867188</v>
      </c>
      <c r="E528" s="0" t="n">
        <v>45.048770904541</v>
      </c>
      <c r="F528" s="0" t="n">
        <v>19</v>
      </c>
      <c r="G528" s="0" t="n">
        <v>3.66000008583069</v>
      </c>
      <c r="H528" s="0" t="n">
        <v>0.143333435058594</v>
      </c>
      <c r="I528" s="0" t="n">
        <v>59</v>
      </c>
      <c r="J528" s="0" t="n">
        <v>12.0517663955689</v>
      </c>
      <c r="K528" s="0" t="n">
        <v>4.65833330154419</v>
      </c>
      <c r="L528" s="0" t="n">
        <v>-1.875</v>
      </c>
      <c r="M528" s="0" t="n">
        <v>6.02960777282715</v>
      </c>
      <c r="N528" s="0" t="n">
        <v>0</v>
      </c>
      <c r="O528" s="0" t="n">
        <v>0</v>
      </c>
      <c r="P528" s="0" t="s">
        <v>146</v>
      </c>
      <c r="Q528" s="0" t="s">
        <v>141</v>
      </c>
      <c r="R528" s="0" t="n">
        <v>2</v>
      </c>
      <c r="S528" s="0" t="s">
        <v>156</v>
      </c>
      <c r="T528" s="0" t="n">
        <v>0</v>
      </c>
      <c r="U528" s="0" t="n">
        <v>171401.92</v>
      </c>
      <c r="V528" s="0" t="n">
        <v>0.00372333964332938</v>
      </c>
      <c r="W528" s="0" t="n">
        <v>643.907043457031</v>
      </c>
      <c r="X528" s="0" t="n">
        <v>0.00319604901596904</v>
      </c>
      <c r="Y528" s="0" t="n">
        <f aca="false">IF(ISNUMBER(C528),INDEX(Scorecard!$D$5:$D$12,SUMPRODUCT(--(Scorecard!$G$5:$G$11&lt;C528))+1),Scorecard!$D$13)</f>
        <v>-0.0290424113398221</v>
      </c>
      <c r="Z528" s="0" t="n">
        <f aca="false">IF(ISNUMBER(D528),INDEX(Scorecard!$D$14:$D$17,SUMPRODUCT(--(Scorecard!$G$14:$G$16&lt;D528))+1),Scorecard!$D$18)</f>
        <v>0.248677243387958</v>
      </c>
      <c r="AA528" s="0" t="n">
        <f aca="false">IF(ISNUMBER(E528),INDEX(Scorecard!$D$19:$D$26,SUMPRODUCT(--(Scorecard!$G$19:$G$25&lt;E528))+1),Scorecard!$D$27)</f>
        <v>0.57899015159425</v>
      </c>
      <c r="AB528" s="0" t="n">
        <f aca="false">IF(ISNUMBER(F528),INDEX(Scorecard!$D$28:$D$35,SUMPRODUCT(--(Scorecard!$G$28:$G$34&lt;F528))+1),Scorecard!$D$36)</f>
        <v>0.624829191519909</v>
      </c>
      <c r="AC528" s="0" t="n">
        <f aca="false">IF(ISNUMBER(H528),INDEX(Scorecard!$D$37:$D$44,SUMPRODUCT(--(Scorecard!$G$37:$G$43&lt;H528))+1),Scorecard!$D$45)</f>
        <v>0.102184252677548</v>
      </c>
      <c r="AD528" s="0" t="n">
        <f aca="false">IF(ISNUMBER(I528),INDEX(Scorecard!$D$46:$D$52,SUMPRODUCT(--(Scorecard!$G$46:$G$51&lt;I528))+1),Scorecard!$D$53)</f>
        <v>0.818882373006414</v>
      </c>
      <c r="AE528" s="0" t="n">
        <f aca="false">IF(ISNUMBER(K528),INDEX(Scorecard!$D$54:$D$61,SUMPRODUCT(--(Scorecard!$G$54:$G$60&lt;K528))+1),Scorecard!$D$62)</f>
        <v>0.409483001259379</v>
      </c>
      <c r="AF528" s="0" t="n">
        <f aca="false">IF(ISNUMBER(L528),INDEX(Scorecard!$D$63:$D$68,SUMPRODUCT(--(Scorecard!$G$63:$G$67&lt;L528))+1),Scorecard!$D$69)</f>
        <v>-0.340582194386522</v>
      </c>
      <c r="AG528" s="0" t="n">
        <f aca="false">Inputs!$B$10+Scorecard!$J$5*Y528+Scorecard!$J$6*Z528+Scorecard!$J$7*AA528+Scorecard!$J$8*AB528+Scorecard!$J$9*AC528+Scorecard!$J$10*AD528+Scorecard!$J$11*AE528+Scorecard!$J$12*AF528</f>
        <v>-5.43372578557398</v>
      </c>
      <c r="AH528" s="0" t="n">
        <f aca="false">MIN(1-Inputs!$B$13,MAX(Inputs!$B$13,1/(1+EXP(-(Inputs!$B$11*AG528+Inputs!$B$12)))))</f>
        <v>0.00372333967518116</v>
      </c>
      <c r="AI528" s="0" t="n">
        <f aca="false">Inputs!$B$9-Inputs!$B$8*AG528</f>
        <v>643.907061092467</v>
      </c>
      <c r="AJ528" s="0" t="n">
        <f aca="false">RANK(AH528,$AH$5:$AH$2004,0)+COUNTIF($AH$4:AH527,AH528)</f>
        <v>1414</v>
      </c>
      <c r="AK528" s="0" t="n">
        <f aca="false">IF(AJ528&lt;=Deciles!$B$5*(Deciles!$B$4+1),INT((AJ528-1)/(Deciles!$B$4+1))+1,Deciles!$B$5+INT((AJ528-1-Deciles!$B$5*(Deciles!$B$4+1))/Deciles!$B$4)+1)</f>
        <v>8</v>
      </c>
    </row>
    <row r="529" customFormat="false" ht="15" hidden="false" customHeight="false" outlineLevel="0" collapsed="false">
      <c r="A529" s="0" t="n">
        <v>15006</v>
      </c>
      <c r="B529" s="0" t="s">
        <v>157</v>
      </c>
      <c r="C529" s="0" t="n">
        <v>708</v>
      </c>
      <c r="D529" s="0" t="n">
        <v>80</v>
      </c>
      <c r="E529" s="0" t="n">
        <v>72.029411315918</v>
      </c>
      <c r="F529" s="0" t="n">
        <v>39</v>
      </c>
      <c r="G529" s="0" t="n">
        <v>4.78599977493286</v>
      </c>
      <c r="H529" s="0" t="n">
        <v>0.902666330337524</v>
      </c>
      <c r="I529" s="0" t="n">
        <v>21</v>
      </c>
      <c r="J529" s="0" t="n">
        <v>12.4485168457031</v>
      </c>
      <c r="K529" s="0" t="n">
        <v>3.72307682037354</v>
      </c>
      <c r="L529" s="0" t="n">
        <v>-0.276923179626465</v>
      </c>
      <c r="M529" s="0" t="n">
        <v>4.3403639793396</v>
      </c>
      <c r="N529" s="0" t="n">
        <v>0</v>
      </c>
      <c r="O529" s="0" t="n">
        <v>0</v>
      </c>
      <c r="P529" s="0" t="s">
        <v>144</v>
      </c>
      <c r="Q529" s="0" t="s">
        <v>141</v>
      </c>
      <c r="R529" s="0" t="n">
        <v>1</v>
      </c>
      <c r="S529" s="0" t="s">
        <v>142</v>
      </c>
      <c r="T529" s="0" t="n">
        <v>0</v>
      </c>
      <c r="U529" s="0" t="n">
        <v>254872.1</v>
      </c>
      <c r="V529" s="0" t="n">
        <v>0.0248831640928984</v>
      </c>
      <c r="W529" s="0" t="n">
        <v>591.915710449219</v>
      </c>
      <c r="X529" s="0" t="n">
        <v>0.0167711600661278</v>
      </c>
      <c r="Y529" s="0" t="n">
        <f aca="false">IF(ISNUMBER(C529),INDEX(Scorecard!$D$5:$D$12,SUMPRODUCT(--(Scorecard!$G$5:$G$11&lt;C529))+1),Scorecard!$D$13)</f>
        <v>-0.513000642971656</v>
      </c>
      <c r="Z529" s="0" t="n">
        <f aca="false">IF(ISNUMBER(D529),INDEX(Scorecard!$D$14:$D$17,SUMPRODUCT(--(Scorecard!$G$14:$G$16&lt;D529))+1),Scorecard!$D$18)</f>
        <v>0.0505355481560174</v>
      </c>
      <c r="AA529" s="0" t="n">
        <f aca="false">IF(ISNUMBER(E529),INDEX(Scorecard!$D$19:$D$26,SUMPRODUCT(--(Scorecard!$G$19:$G$25&lt;E529))+1),Scorecard!$D$27)</f>
        <v>-0.0341578513653732</v>
      </c>
      <c r="AB529" s="0" t="n">
        <f aca="false">IF(ISNUMBER(F529),INDEX(Scorecard!$D$28:$D$35,SUMPRODUCT(--(Scorecard!$G$28:$G$34&lt;F529))+1),Scorecard!$D$36)</f>
        <v>-0.132616866359722</v>
      </c>
      <c r="AC529" s="0" t="n">
        <f aca="false">IF(ISNUMBER(H529),INDEX(Scorecard!$D$37:$D$44,SUMPRODUCT(--(Scorecard!$G$37:$G$43&lt;H529))+1),Scorecard!$D$45)</f>
        <v>-0.975503570149195</v>
      </c>
      <c r="AD529" s="0" t="n">
        <f aca="false">IF(ISNUMBER(I529),INDEX(Scorecard!$D$46:$D$52,SUMPRODUCT(--(Scorecard!$G$46:$G$51&lt;I529))+1),Scorecard!$D$53)</f>
        <v>-0.108777051091409</v>
      </c>
      <c r="AE529" s="0" t="n">
        <f aca="false">IF(ISNUMBER(K529),INDEX(Scorecard!$D$54:$D$61,SUMPRODUCT(--(Scorecard!$G$54:$G$60&lt;K529))+1),Scorecard!$D$62)</f>
        <v>0.489050497890326</v>
      </c>
      <c r="AF529" s="0" t="n">
        <f aca="false">IF(ISNUMBER(L529),INDEX(Scorecard!$D$63:$D$68,SUMPRODUCT(--(Scorecard!$G$63:$G$67&lt;L529))+1),Scorecard!$D$69)</f>
        <v>0.322484508656054</v>
      </c>
      <c r="AG529" s="0" t="n">
        <f aca="false">Inputs!$B$10+Scorecard!$J$5*Y529+Scorecard!$J$6*Z529+Scorecard!$J$7*AA529+Scorecard!$J$8*AB529+Scorecard!$J$9*AC529+Scorecard!$J$10*AD529+Scorecard!$J$11*AE529+Scorecard!$J$12*AF529</f>
        <v>-3.63184307913089</v>
      </c>
      <c r="AH529" s="0" t="n">
        <f aca="false">MIN(1-Inputs!$B$13,MAX(Inputs!$B$13,1/(1+EXP(-(Inputs!$B$11*AG529+Inputs!$B$12)))))</f>
        <v>0.0248831646104548</v>
      </c>
      <c r="AI529" s="0" t="n">
        <f aca="false">Inputs!$B$9-Inputs!$B$8*AG529</f>
        <v>591.915716195486</v>
      </c>
      <c r="AJ529" s="0" t="n">
        <f aca="false">RANK(AH529,$AH$5:$AH$2004,0)+COUNTIF($AH$4:AH528,AH529)</f>
        <v>388</v>
      </c>
      <c r="AK529" s="0" t="n">
        <f aca="false">IF(AJ529&lt;=Deciles!$B$5*(Deciles!$B$4+1),INT((AJ529-1)/(Deciles!$B$4+1))+1,Deciles!$B$5+INT((AJ529-1-Deciles!$B$5*(Deciles!$B$4+1))/Deciles!$B$4)+1)</f>
        <v>2</v>
      </c>
    </row>
    <row r="530" customFormat="false" ht="15" hidden="false" customHeight="false" outlineLevel="0" collapsed="false">
      <c r="A530" s="0" t="n">
        <v>15140</v>
      </c>
      <c r="B530" s="0" t="s">
        <v>155</v>
      </c>
      <c r="C530" s="0" t="n">
        <v>701</v>
      </c>
      <c r="D530" s="0" t="n">
        <v>80</v>
      </c>
      <c r="E530" s="0" t="n">
        <v>72.8308944702148</v>
      </c>
      <c r="F530" s="0" t="n">
        <v>28</v>
      </c>
      <c r="G530" s="0" t="n">
        <v>3.07200002670288</v>
      </c>
      <c r="H530" s="0" t="n">
        <v>-2.66133308410645</v>
      </c>
      <c r="I530" s="0" t="n">
        <v>18</v>
      </c>
      <c r="J530" s="0" t="n">
        <v>12.6674089431763</v>
      </c>
      <c r="K530" s="0" t="n">
        <v>4.20833349227905</v>
      </c>
      <c r="L530" s="0" t="n">
        <v>-1.125</v>
      </c>
      <c r="M530" s="0" t="n">
        <v>4.23436260223389</v>
      </c>
      <c r="N530" s="0" t="n">
        <v>0</v>
      </c>
      <c r="O530" s="0" t="n">
        <v>0</v>
      </c>
      <c r="P530" s="0" t="s">
        <v>144</v>
      </c>
      <c r="Q530" s="0" t="s">
        <v>141</v>
      </c>
      <c r="R530" s="0" t="n">
        <v>1</v>
      </c>
      <c r="S530" s="0" t="s">
        <v>148</v>
      </c>
      <c r="T530" s="0" t="n">
        <v>0</v>
      </c>
      <c r="U530" s="0" t="n">
        <v>317238.3</v>
      </c>
      <c r="V530" s="0" t="n">
        <v>0.0253774542361498</v>
      </c>
      <c r="W530" s="0" t="n">
        <v>591.36962890625</v>
      </c>
      <c r="X530" s="0" t="n">
        <v>0.0210812520235777</v>
      </c>
      <c r="Y530" s="0" t="n">
        <f aca="false">IF(ISNUMBER(C530),INDEX(Scorecard!$D$5:$D$12,SUMPRODUCT(--(Scorecard!$G$5:$G$11&lt;C530))+1),Scorecard!$D$13)</f>
        <v>-0.869677851527538</v>
      </c>
      <c r="Z530" s="0" t="n">
        <f aca="false">IF(ISNUMBER(D530),INDEX(Scorecard!$D$14:$D$17,SUMPRODUCT(--(Scorecard!$G$14:$G$16&lt;D530))+1),Scorecard!$D$18)</f>
        <v>0.0505355481560174</v>
      </c>
      <c r="AA530" s="0" t="n">
        <f aca="false">IF(ISNUMBER(E530),INDEX(Scorecard!$D$19:$D$26,SUMPRODUCT(--(Scorecard!$G$19:$G$25&lt;E530))+1),Scorecard!$D$27)</f>
        <v>-0.0341578513653732</v>
      </c>
      <c r="AB530" s="0" t="n">
        <f aca="false">IF(ISNUMBER(F530),INDEX(Scorecard!$D$28:$D$35,SUMPRODUCT(--(Scorecard!$G$28:$G$34&lt;F530))+1),Scorecard!$D$36)</f>
        <v>0.165097008946478</v>
      </c>
      <c r="AC530" s="0" t="n">
        <f aca="false">IF(ISNUMBER(H530),INDEX(Scorecard!$D$37:$D$44,SUMPRODUCT(--(Scorecard!$G$37:$G$43&lt;H530))+1),Scorecard!$D$45)</f>
        <v>1.35057635045042</v>
      </c>
      <c r="AD530" s="0" t="n">
        <f aca="false">IF(ISNUMBER(I530),INDEX(Scorecard!$D$46:$D$52,SUMPRODUCT(--(Scorecard!$G$46:$G$51&lt;I530))+1),Scorecard!$D$53)</f>
        <v>-0.114272400683245</v>
      </c>
      <c r="AE530" s="0" t="n">
        <f aca="false">IF(ISNUMBER(K530),INDEX(Scorecard!$D$54:$D$61,SUMPRODUCT(--(Scorecard!$G$54:$G$60&lt;K530))+1),Scorecard!$D$62)</f>
        <v>0.489050497890326</v>
      </c>
      <c r="AF530" s="0" t="n">
        <f aca="false">IF(ISNUMBER(L530),INDEX(Scorecard!$D$63:$D$68,SUMPRODUCT(--(Scorecard!$G$63:$G$67&lt;L530))+1),Scorecard!$D$69)</f>
        <v>-0.340582194386522</v>
      </c>
      <c r="AG530" s="0" t="n">
        <f aca="false">Inputs!$B$10+Scorecard!$J$5*Y530+Scorecard!$J$6*Z530+Scorecard!$J$7*AA530+Scorecard!$J$8*AB530+Scorecard!$J$9*AC530+Scorecard!$J$10*AD530+Scorecard!$J$11*AE530+Scorecard!$J$12*AF530</f>
        <v>-3.61291784234077</v>
      </c>
      <c r="AH530" s="0" t="n">
        <f aca="false">MIN(1-Inputs!$B$13,MAX(Inputs!$B$13,1/(1+EXP(-(Inputs!$B$11*AG530+Inputs!$B$12)))))</f>
        <v>0.0253774542896591</v>
      </c>
      <c r="AI530" s="0" t="n">
        <f aca="false">Inputs!$B$9-Inputs!$B$8*AG530</f>
        <v>591.369649290191</v>
      </c>
      <c r="AJ530" s="0" t="n">
        <f aca="false">RANK(AH530,$AH$5:$AH$2004,0)+COUNTIF($AH$4:AH529,AH530)</f>
        <v>376</v>
      </c>
      <c r="AK530" s="0" t="n">
        <f aca="false">IF(AJ530&lt;=Deciles!$B$5*(Deciles!$B$4+1),INT((AJ530-1)/(Deciles!$B$4+1))+1,Deciles!$B$5+INT((AJ530-1-Deciles!$B$5*(Deciles!$B$4+1))/Deciles!$B$4)+1)</f>
        <v>2</v>
      </c>
    </row>
    <row r="531" customFormat="false" ht="15" hidden="false" customHeight="false" outlineLevel="0" collapsed="false">
      <c r="A531" s="0" t="n">
        <v>15143</v>
      </c>
      <c r="B531" s="0" t="s">
        <v>152</v>
      </c>
      <c r="C531" s="0" t="n">
        <v>745</v>
      </c>
      <c r="D531" s="0" t="n">
        <v>87.7133865356445</v>
      </c>
      <c r="E531" s="0" t="n">
        <v>81.6099624633789</v>
      </c>
      <c r="F531" s="0" t="n">
        <v>20</v>
      </c>
      <c r="G531" s="0" t="n">
        <v>3.26300001144409</v>
      </c>
      <c r="H531" s="0" t="n">
        <v>-3.17033338546753</v>
      </c>
      <c r="I531" s="0" t="n">
        <v>13</v>
      </c>
      <c r="J531" s="0" t="n">
        <v>12.4060735702515</v>
      </c>
      <c r="K531" s="0" t="n">
        <v>3.70000004768372</v>
      </c>
      <c r="L531" s="0" t="n">
        <v>-0.458333253860474</v>
      </c>
      <c r="M531" s="0" t="n">
        <v>4.74415826797485</v>
      </c>
      <c r="N531" s="0" t="n">
        <v>0</v>
      </c>
      <c r="O531" s="0" t="n">
        <v>0</v>
      </c>
      <c r="P531" s="0" t="s">
        <v>146</v>
      </c>
      <c r="Q531" s="0" t="s">
        <v>141</v>
      </c>
      <c r="R531" s="0" t="n">
        <v>1</v>
      </c>
      <c r="S531" s="0" t="s">
        <v>147</v>
      </c>
      <c r="T531" s="0" t="n">
        <v>0</v>
      </c>
      <c r="U531" s="0" t="n">
        <v>244280.73</v>
      </c>
      <c r="V531" s="0" t="n">
        <v>0.00446288194507361</v>
      </c>
      <c r="W531" s="0" t="n">
        <v>638.983642578125</v>
      </c>
      <c r="X531" s="0" t="n">
        <v>0.00358337536454201</v>
      </c>
      <c r="Y531" s="0" t="n">
        <f aca="false">IF(ISNUMBER(C531),INDEX(Scorecard!$D$5:$D$12,SUMPRODUCT(--(Scorecard!$G$5:$G$11&lt;C531))+1),Scorecard!$D$13)</f>
        <v>0.488358159108655</v>
      </c>
      <c r="Z531" s="0" t="n">
        <f aca="false">IF(ISNUMBER(D531),INDEX(Scorecard!$D$14:$D$17,SUMPRODUCT(--(Scorecard!$G$14:$G$16&lt;D531))+1),Scorecard!$D$18)</f>
        <v>-0.361970872710667</v>
      </c>
      <c r="AA531" s="0" t="n">
        <f aca="false">IF(ISNUMBER(E531),INDEX(Scorecard!$D$19:$D$26,SUMPRODUCT(--(Scorecard!$G$19:$G$25&lt;E531))+1),Scorecard!$D$27)</f>
        <v>-0.0341578513653732</v>
      </c>
      <c r="AB531" s="0" t="n">
        <f aca="false">IF(ISNUMBER(F531),INDEX(Scorecard!$D$28:$D$35,SUMPRODUCT(--(Scorecard!$G$28:$G$34&lt;F531))+1),Scorecard!$D$36)</f>
        <v>0.624829191519909</v>
      </c>
      <c r="AC531" s="0" t="n">
        <f aca="false">IF(ISNUMBER(H531),INDEX(Scorecard!$D$37:$D$44,SUMPRODUCT(--(Scorecard!$G$37:$G$43&lt;H531))+1),Scorecard!$D$45)</f>
        <v>1.35057635045042</v>
      </c>
      <c r="AD531" s="0" t="n">
        <f aca="false">IF(ISNUMBER(I531),INDEX(Scorecard!$D$46:$D$52,SUMPRODUCT(--(Scorecard!$G$46:$G$51&lt;I531))+1),Scorecard!$D$53)</f>
        <v>-0.114272400683245</v>
      </c>
      <c r="AE531" s="0" t="n">
        <f aca="false">IF(ISNUMBER(K531),INDEX(Scorecard!$D$54:$D$61,SUMPRODUCT(--(Scorecard!$G$54:$G$60&lt;K531))+1),Scorecard!$D$62)</f>
        <v>0.489050497890326</v>
      </c>
      <c r="AF531" s="0" t="n">
        <f aca="false">IF(ISNUMBER(L531),INDEX(Scorecard!$D$63:$D$68,SUMPRODUCT(--(Scorecard!$G$63:$G$67&lt;L531))+1),Scorecard!$D$69)</f>
        <v>0.322484508656054</v>
      </c>
      <c r="AG531" s="0" t="n">
        <f aca="false">Inputs!$B$10+Scorecard!$J$5*Y531+Scorecard!$J$6*Z531+Scorecard!$J$7*AA531+Scorecard!$J$8*AB531+Scorecard!$J$9*AC531+Scorecard!$J$10*AD531+Scorecard!$J$11*AE531+Scorecard!$J$12*AF531</f>
        <v>-5.2630931001362</v>
      </c>
      <c r="AH531" s="0" t="n">
        <f aca="false">MIN(1-Inputs!$B$13,MAX(Inputs!$B$13,1/(1+EXP(-(Inputs!$B$11*AG531+Inputs!$B$12)))))</f>
        <v>0.00446288214544831</v>
      </c>
      <c r="AI531" s="0" t="n">
        <f aca="false">Inputs!$B$9-Inputs!$B$8*AG531</f>
        <v>638.983642510574</v>
      </c>
      <c r="AJ531" s="0" t="n">
        <f aca="false">RANK(AH531,$AH$5:$AH$2004,0)+COUNTIF($AH$4:AH530,AH531)</f>
        <v>1319</v>
      </c>
      <c r="AK531" s="0" t="n">
        <f aca="false">IF(AJ531&lt;=Deciles!$B$5*(Deciles!$B$4+1),INT((AJ531-1)/(Deciles!$B$4+1))+1,Deciles!$B$5+INT((AJ531-1-Deciles!$B$5*(Deciles!$B$4+1))/Deciles!$B$4)+1)</f>
        <v>7</v>
      </c>
    </row>
    <row r="532" customFormat="false" ht="15" hidden="false" customHeight="false" outlineLevel="0" collapsed="false">
      <c r="A532" s="0" t="n">
        <v>15256</v>
      </c>
      <c r="B532" s="0" t="s">
        <v>157</v>
      </c>
      <c r="C532" s="0" t="n">
        <v>766</v>
      </c>
      <c r="D532" s="0" t="n">
        <v>92.661262512207</v>
      </c>
      <c r="E532" s="0" t="n">
        <v>85.4704132080078</v>
      </c>
      <c r="F532" s="0" t="n">
        <v>40</v>
      </c>
      <c r="G532" s="0" t="n">
        <v>3.85400009155273</v>
      </c>
      <c r="H532" s="0" t="n">
        <v>-0.0293333530426025</v>
      </c>
      <c r="I532" s="0" t="n">
        <v>13</v>
      </c>
      <c r="J532" s="0" t="n">
        <v>11.8656206130981</v>
      </c>
      <c r="K532" s="0" t="n">
        <v>4.42307710647583</v>
      </c>
      <c r="L532" s="0" t="n">
        <v>-0.276922702789307</v>
      </c>
      <c r="M532" s="0" t="n">
        <v>5.74976253509522</v>
      </c>
      <c r="N532" s="0" t="n">
        <v>0</v>
      </c>
      <c r="O532" s="0" t="n">
        <v>0</v>
      </c>
      <c r="P532" s="0" t="s">
        <v>144</v>
      </c>
      <c r="Q532" s="0" t="s">
        <v>153</v>
      </c>
      <c r="R532" s="0" t="n">
        <v>2</v>
      </c>
      <c r="S532" s="0" t="s">
        <v>149</v>
      </c>
      <c r="T532" s="0" t="n">
        <v>0</v>
      </c>
      <c r="U532" s="0" t="n">
        <v>142289.67</v>
      </c>
      <c r="V532" s="0" t="n">
        <v>0.00590773485600948</v>
      </c>
      <c r="W532" s="0" t="n">
        <v>631.353698730469</v>
      </c>
      <c r="X532" s="0" t="n">
        <v>0.00863659754395485</v>
      </c>
      <c r="Y532" s="0" t="n">
        <f aca="false">IF(ISNUMBER(C532),INDEX(Scorecard!$D$5:$D$12,SUMPRODUCT(--(Scorecard!$G$5:$G$11&lt;C532))+1),Scorecard!$D$13)</f>
        <v>1.23750384304241</v>
      </c>
      <c r="Z532" s="0" t="n">
        <f aca="false">IF(ISNUMBER(D532),INDEX(Scorecard!$D$14:$D$17,SUMPRODUCT(--(Scorecard!$G$14:$G$16&lt;D532))+1),Scorecard!$D$18)</f>
        <v>-0.361970872710667</v>
      </c>
      <c r="AA532" s="0" t="n">
        <f aca="false">IF(ISNUMBER(E532),INDEX(Scorecard!$D$19:$D$26,SUMPRODUCT(--(Scorecard!$G$19:$G$25&lt;E532))+1),Scorecard!$D$27)</f>
        <v>-0.219855970853228</v>
      </c>
      <c r="AB532" s="0" t="n">
        <f aca="false">IF(ISNUMBER(F532),INDEX(Scorecard!$D$28:$D$35,SUMPRODUCT(--(Scorecard!$G$28:$G$34&lt;F532))+1),Scorecard!$D$36)</f>
        <v>-0.132616866359722</v>
      </c>
      <c r="AC532" s="0" t="n">
        <f aca="false">IF(ISNUMBER(H532),INDEX(Scorecard!$D$37:$D$44,SUMPRODUCT(--(Scorecard!$G$37:$G$43&lt;H532))+1),Scorecard!$D$45)</f>
        <v>0.330501541082344</v>
      </c>
      <c r="AD532" s="0" t="n">
        <f aca="false">IF(ISNUMBER(I532),INDEX(Scorecard!$D$46:$D$52,SUMPRODUCT(--(Scorecard!$G$46:$G$51&lt;I532))+1),Scorecard!$D$53)</f>
        <v>-0.114272400683245</v>
      </c>
      <c r="AE532" s="0" t="n">
        <f aca="false">IF(ISNUMBER(K532),INDEX(Scorecard!$D$54:$D$61,SUMPRODUCT(--(Scorecard!$G$54:$G$60&lt;K532))+1),Scorecard!$D$62)</f>
        <v>0.409483001259379</v>
      </c>
      <c r="AF532" s="0" t="n">
        <f aca="false">IF(ISNUMBER(L532),INDEX(Scorecard!$D$63:$D$68,SUMPRODUCT(--(Scorecard!$G$63:$G$67&lt;L532))+1),Scorecard!$D$69)</f>
        <v>0.322484508656054</v>
      </c>
      <c r="AG532" s="0" t="n">
        <f aca="false">Inputs!$B$10+Scorecard!$J$5*Y532+Scorecard!$J$6*Z532+Scorecard!$J$7*AA532+Scorecard!$J$8*AB532+Scorecard!$J$9*AC532+Scorecard!$J$10*AD532+Scorecard!$J$11*AE532+Scorecard!$J$12*AF532</f>
        <v>-4.99865955220118</v>
      </c>
      <c r="AH532" s="0" t="n">
        <f aca="false">MIN(1-Inputs!$B$13,MAX(Inputs!$B$13,1/(1+EXP(-(Inputs!$B$11*AG532+Inputs!$B$12)))))</f>
        <v>0.00590773482533208</v>
      </c>
      <c r="AI532" s="0" t="n">
        <f aca="false">Inputs!$B$9-Inputs!$B$8*AG532</f>
        <v>631.353703145563</v>
      </c>
      <c r="AJ532" s="0" t="n">
        <f aca="false">RANK(AH532,$AH$5:$AH$2004,0)+COUNTIF($AH$4:AH531,AH532)</f>
        <v>1152</v>
      </c>
      <c r="AK532" s="0" t="n">
        <f aca="false">IF(AJ532&lt;=Deciles!$B$5*(Deciles!$B$4+1),INT((AJ532-1)/(Deciles!$B$4+1))+1,Deciles!$B$5+INT((AJ532-1-Deciles!$B$5*(Deciles!$B$4+1))/Deciles!$B$4)+1)</f>
        <v>6</v>
      </c>
    </row>
    <row r="533" customFormat="false" ht="15" hidden="false" customHeight="false" outlineLevel="0" collapsed="false">
      <c r="A533" s="0" t="n">
        <v>15320</v>
      </c>
      <c r="B533" s="0" t="s">
        <v>145</v>
      </c>
      <c r="C533" s="0" t="n">
        <v>740</v>
      </c>
      <c r="D533" s="0" t="n">
        <v>80</v>
      </c>
      <c r="E533" s="0" t="n">
        <v>74.4492568969727</v>
      </c>
      <c r="F533" s="0" t="n">
        <v>36</v>
      </c>
      <c r="G533" s="0" t="n">
        <v>4.27400016784668</v>
      </c>
      <c r="H533" s="0" t="n">
        <v>0.757333517074585</v>
      </c>
      <c r="I533" s="0" t="n">
        <v>24</v>
      </c>
      <c r="J533" s="0" t="n">
        <v>12.7545375823975</v>
      </c>
      <c r="K533" s="0" t="n">
        <v>4.75833320617676</v>
      </c>
      <c r="L533" s="0" t="n">
        <v>-1.875</v>
      </c>
      <c r="M533" s="0" t="n">
        <v>3.47429394721985</v>
      </c>
      <c r="N533" s="0" t="n">
        <v>1</v>
      </c>
      <c r="O533" s="0" t="n">
        <v>0</v>
      </c>
      <c r="P533" s="0" t="s">
        <v>146</v>
      </c>
      <c r="Q533" s="0" t="s">
        <v>141</v>
      </c>
      <c r="R533" s="0" t="n">
        <v>2</v>
      </c>
      <c r="S533" s="0" t="s">
        <v>159</v>
      </c>
      <c r="T533" s="0" t="n">
        <v>0</v>
      </c>
      <c r="U533" s="0" t="n">
        <v>346118.72</v>
      </c>
      <c r="V533" s="0" t="n">
        <v>0.00831000041216612</v>
      </c>
      <c r="W533" s="0" t="n">
        <v>622.054016113281</v>
      </c>
      <c r="X533" s="0" t="n">
        <v>0.012517873197794</v>
      </c>
      <c r="Y533" s="0" t="n">
        <f aca="false">IF(ISNUMBER(C533),INDEX(Scorecard!$D$5:$D$12,SUMPRODUCT(--(Scorecard!$G$5:$G$11&lt;C533))+1),Scorecard!$D$13)</f>
        <v>0.488358159108655</v>
      </c>
      <c r="Z533" s="0" t="n">
        <f aca="false">IF(ISNUMBER(D533),INDEX(Scorecard!$D$14:$D$17,SUMPRODUCT(--(Scorecard!$G$14:$G$16&lt;D533))+1),Scorecard!$D$18)</f>
        <v>0.0505355481560174</v>
      </c>
      <c r="AA533" s="0" t="n">
        <f aca="false">IF(ISNUMBER(E533),INDEX(Scorecard!$D$19:$D$26,SUMPRODUCT(--(Scorecard!$G$19:$G$25&lt;E533))+1),Scorecard!$D$27)</f>
        <v>-0.0341578513653732</v>
      </c>
      <c r="AB533" s="0" t="n">
        <f aca="false">IF(ISNUMBER(F533),INDEX(Scorecard!$D$28:$D$35,SUMPRODUCT(--(Scorecard!$G$28:$G$34&lt;F533))+1),Scorecard!$D$36)</f>
        <v>-0.0008456427959252</v>
      </c>
      <c r="AC533" s="0" t="n">
        <f aca="false">IF(ISNUMBER(H533),INDEX(Scorecard!$D$37:$D$44,SUMPRODUCT(--(Scorecard!$G$37:$G$43&lt;H533))+1),Scorecard!$D$45)</f>
        <v>-0.569454719285959</v>
      </c>
      <c r="AD533" s="0" t="n">
        <f aca="false">IF(ISNUMBER(I533),INDEX(Scorecard!$D$46:$D$52,SUMPRODUCT(--(Scorecard!$G$46:$G$51&lt;I533))+1),Scorecard!$D$53)</f>
        <v>-0.048559051279741</v>
      </c>
      <c r="AE533" s="0" t="n">
        <f aca="false">IF(ISNUMBER(K533),INDEX(Scorecard!$D$54:$D$61,SUMPRODUCT(--(Scorecard!$G$54:$G$60&lt;K533))+1),Scorecard!$D$62)</f>
        <v>0.409483001259379</v>
      </c>
      <c r="AF533" s="0" t="n">
        <f aca="false">IF(ISNUMBER(L533),INDEX(Scorecard!$D$63:$D$68,SUMPRODUCT(--(Scorecard!$G$63:$G$67&lt;L533))+1),Scorecard!$D$69)</f>
        <v>-0.340582194386522</v>
      </c>
      <c r="AG533" s="0" t="n">
        <f aca="false">Inputs!$B$10+Scorecard!$J$5*Y533+Scorecard!$J$6*Z533+Scorecard!$J$7*AA533+Scorecard!$J$8*AB533+Scorecard!$J$9*AC533+Scorecard!$J$10*AD533+Scorecard!$J$11*AE533+Scorecard!$J$12*AF533</f>
        <v>-4.67635631818266</v>
      </c>
      <c r="AH533" s="0" t="n">
        <f aca="false">MIN(1-Inputs!$B$13,MAX(Inputs!$B$13,1/(1+EXP(-(Inputs!$B$11*AG533+Inputs!$B$12)))))</f>
        <v>0.00830999999536913</v>
      </c>
      <c r="AI533" s="0" t="n">
        <f aca="false">Inputs!$B$9-Inputs!$B$8*AG533</f>
        <v>622.053997597943</v>
      </c>
      <c r="AJ533" s="0" t="n">
        <f aca="false">RANK(AH533,$AH$5:$AH$2004,0)+COUNTIF($AH$4:AH532,AH533)</f>
        <v>938</v>
      </c>
      <c r="AK533" s="0" t="n">
        <f aca="false">IF(AJ533&lt;=Deciles!$B$5*(Deciles!$B$4+1),INT((AJ533-1)/(Deciles!$B$4+1))+1,Deciles!$B$5+INT((AJ533-1-Deciles!$B$5*(Deciles!$B$4+1))/Deciles!$B$4)+1)</f>
        <v>5</v>
      </c>
    </row>
    <row r="534" customFormat="false" ht="15" hidden="false" customHeight="false" outlineLevel="0" collapsed="false">
      <c r="A534" s="0" t="n">
        <v>15325</v>
      </c>
      <c r="B534" s="0" t="s">
        <v>155</v>
      </c>
      <c r="C534" s="0" t="n">
        <v>700</v>
      </c>
      <c r="D534" s="0" t="n">
        <v>92.5033493041992</v>
      </c>
      <c r="E534" s="0" t="n">
        <v>71.5197219848633</v>
      </c>
      <c r="F534" s="0" t="n">
        <v>43</v>
      </c>
      <c r="G534" s="0" t="n">
        <v>4.27600002288818</v>
      </c>
      <c r="H534" s="0" t="n">
        <v>-1.45733308792114</v>
      </c>
      <c r="I534" s="0" t="n">
        <v>61</v>
      </c>
      <c r="J534" s="0" t="n">
        <v>11.7820224761963</v>
      </c>
      <c r="K534" s="0" t="n">
        <v>4.70833349227905</v>
      </c>
      <c r="L534" s="0" t="n">
        <v>-1.125</v>
      </c>
      <c r="M534" s="0" t="n">
        <v>3.98038673400879</v>
      </c>
      <c r="N534" s="0" t="n">
        <v>0</v>
      </c>
      <c r="O534" s="0" t="n">
        <v>0</v>
      </c>
      <c r="P534" s="0" t="s">
        <v>144</v>
      </c>
      <c r="Q534" s="0" t="s">
        <v>141</v>
      </c>
      <c r="R534" s="0" t="n">
        <v>2</v>
      </c>
      <c r="S534" s="0" t="s">
        <v>162</v>
      </c>
      <c r="T534" s="0" t="n">
        <v>0</v>
      </c>
      <c r="U534" s="0" t="n">
        <v>130878.234</v>
      </c>
      <c r="V534" s="0" t="n">
        <v>0.048407468944788</v>
      </c>
      <c r="W534" s="0" t="n">
        <v>573.244567871094</v>
      </c>
      <c r="X534" s="0" t="n">
        <v>0.0207759831100702</v>
      </c>
      <c r="Y534" s="0" t="n">
        <f aca="false">IF(ISNUMBER(C534),INDEX(Scorecard!$D$5:$D$12,SUMPRODUCT(--(Scorecard!$G$5:$G$11&lt;C534))+1),Scorecard!$D$13)</f>
        <v>-0.869677851527538</v>
      </c>
      <c r="Z534" s="0" t="n">
        <f aca="false">IF(ISNUMBER(D534),INDEX(Scorecard!$D$14:$D$17,SUMPRODUCT(--(Scorecard!$G$14:$G$16&lt;D534))+1),Scorecard!$D$18)</f>
        <v>-0.361970872710667</v>
      </c>
      <c r="AA534" s="0" t="n">
        <f aca="false">IF(ISNUMBER(E534),INDEX(Scorecard!$D$19:$D$26,SUMPRODUCT(--(Scorecard!$G$19:$G$25&lt;E534))+1),Scorecard!$D$27)</f>
        <v>0.0530843085177338</v>
      </c>
      <c r="AB534" s="0" t="n">
        <f aca="false">IF(ISNUMBER(F534),INDEX(Scorecard!$D$28:$D$35,SUMPRODUCT(--(Scorecard!$G$28:$G$34&lt;F534))+1),Scorecard!$D$36)</f>
        <v>-0.309727037437117</v>
      </c>
      <c r="AC534" s="0" t="n">
        <f aca="false">IF(ISNUMBER(H534),INDEX(Scorecard!$D$37:$D$44,SUMPRODUCT(--(Scorecard!$G$37:$G$43&lt;H534))+1),Scorecard!$D$45)</f>
        <v>1.35057635045042</v>
      </c>
      <c r="AD534" s="0" t="n">
        <f aca="false">IF(ISNUMBER(I534),INDEX(Scorecard!$D$46:$D$52,SUMPRODUCT(--(Scorecard!$G$46:$G$51&lt;I534))+1),Scorecard!$D$53)</f>
        <v>0.818882373006414</v>
      </c>
      <c r="AE534" s="0" t="n">
        <f aca="false">IF(ISNUMBER(K534),INDEX(Scorecard!$D$54:$D$61,SUMPRODUCT(--(Scorecard!$G$54:$G$60&lt;K534))+1),Scorecard!$D$62)</f>
        <v>0.409483001259379</v>
      </c>
      <c r="AF534" s="0" t="n">
        <f aca="false">IF(ISNUMBER(L534),INDEX(Scorecard!$D$63:$D$68,SUMPRODUCT(--(Scorecard!$G$63:$G$67&lt;L534))+1),Scorecard!$D$69)</f>
        <v>-0.340582194386522</v>
      </c>
      <c r="AG534" s="0" t="n">
        <f aca="false">Inputs!$B$10+Scorecard!$J$5*Y534+Scorecard!$J$6*Z534+Scorecard!$J$7*AA534+Scorecard!$J$8*AB534+Scorecard!$J$9*AC534+Scorecard!$J$10*AD534+Scorecard!$J$11*AE534+Scorecard!$J$12*AF534</f>
        <v>-2.98475110726148</v>
      </c>
      <c r="AH534" s="0" t="n">
        <f aca="false">MIN(1-Inputs!$B$13,MAX(Inputs!$B$13,1/(1+EXP(-(Inputs!$B$11*AG534+Inputs!$B$12)))))</f>
        <v>0.0484074701290089</v>
      </c>
      <c r="AI534" s="0" t="n">
        <f aca="false">Inputs!$B$9-Inputs!$B$8*AG534</f>
        <v>573.244588619185</v>
      </c>
      <c r="AJ534" s="0" t="n">
        <f aca="false">RANK(AH534,$AH$5:$AH$2004,0)+COUNTIF($AH$4:AH533,AH534)</f>
        <v>154</v>
      </c>
      <c r="AK534" s="0" t="n">
        <f aca="false">IF(AJ534&lt;=Deciles!$B$5*(Deciles!$B$4+1),INT((AJ534-1)/(Deciles!$B$4+1))+1,Deciles!$B$5+INT((AJ534-1-Deciles!$B$5*(Deciles!$B$4+1))/Deciles!$B$4)+1)</f>
        <v>1</v>
      </c>
    </row>
    <row r="535" customFormat="false" ht="15" hidden="false" customHeight="false" outlineLevel="0" collapsed="false">
      <c r="A535" s="0" t="n">
        <v>15341</v>
      </c>
      <c r="B535" s="0" t="s">
        <v>143</v>
      </c>
      <c r="C535" s="0" t="n">
        <v>740</v>
      </c>
      <c r="D535" s="0" t="n">
        <v>84.7492218017578</v>
      </c>
      <c r="E535" s="0" t="n">
        <v>62.632568359375</v>
      </c>
      <c r="F535" s="0" t="n">
        <v>25</v>
      </c>
      <c r="G535" s="0" t="n">
        <v>4.53599977493286</v>
      </c>
      <c r="H535" s="0" t="n">
        <v>1.30266642570496</v>
      </c>
      <c r="I535" s="0" t="n">
        <v>61</v>
      </c>
      <c r="J535" s="0" t="n">
        <v>12.5040550231934</v>
      </c>
      <c r="K535" s="0" t="n">
        <v>8.53333377838135</v>
      </c>
      <c r="L535" s="0" t="n">
        <v>5.07179546356201</v>
      </c>
      <c r="M535" s="0" t="n">
        <v>1.95005702972412</v>
      </c>
      <c r="N535" s="0" t="n">
        <v>0</v>
      </c>
      <c r="O535" s="0" t="n">
        <v>0</v>
      </c>
      <c r="P535" s="0" t="s">
        <v>144</v>
      </c>
      <c r="Q535" s="0" t="s">
        <v>141</v>
      </c>
      <c r="R535" s="0" t="n">
        <v>1</v>
      </c>
      <c r="S535" s="0" t="s">
        <v>147</v>
      </c>
      <c r="T535" s="0" t="n">
        <v>0</v>
      </c>
      <c r="U535" s="0" t="n">
        <v>269427.66</v>
      </c>
      <c r="V535" s="0" t="n">
        <v>0.00874933134764433</v>
      </c>
      <c r="W535" s="0" t="n">
        <v>620.647705078125</v>
      </c>
      <c r="X535" s="0" t="n">
        <v>0.00827568769454956</v>
      </c>
      <c r="Y535" s="0" t="n">
        <f aca="false">IF(ISNUMBER(C535),INDEX(Scorecard!$D$5:$D$12,SUMPRODUCT(--(Scorecard!$G$5:$G$11&lt;C535))+1),Scorecard!$D$13)</f>
        <v>0.488358159108655</v>
      </c>
      <c r="Z535" s="0" t="n">
        <f aca="false">IF(ISNUMBER(D535),INDEX(Scorecard!$D$14:$D$17,SUMPRODUCT(--(Scorecard!$G$14:$G$16&lt;D535))+1),Scorecard!$D$18)</f>
        <v>0.0505355481560174</v>
      </c>
      <c r="AA535" s="0" t="n">
        <f aca="false">IF(ISNUMBER(E535),INDEX(Scorecard!$D$19:$D$26,SUMPRODUCT(--(Scorecard!$G$19:$G$25&lt;E535))+1),Scorecard!$D$27)</f>
        <v>0.233621608745691</v>
      </c>
      <c r="AB535" s="0" t="n">
        <f aca="false">IF(ISNUMBER(F535),INDEX(Scorecard!$D$28:$D$35,SUMPRODUCT(--(Scorecard!$G$28:$G$34&lt;F535))+1),Scorecard!$D$36)</f>
        <v>0.349218150643304</v>
      </c>
      <c r="AC535" s="0" t="n">
        <f aca="false">IF(ISNUMBER(H535),INDEX(Scorecard!$D$37:$D$44,SUMPRODUCT(--(Scorecard!$G$37:$G$43&lt;H535))+1),Scorecard!$D$45)</f>
        <v>-0.975503570149195</v>
      </c>
      <c r="AD535" s="0" t="n">
        <f aca="false">IF(ISNUMBER(I535),INDEX(Scorecard!$D$46:$D$52,SUMPRODUCT(--(Scorecard!$G$46:$G$51&lt;I535))+1),Scorecard!$D$53)</f>
        <v>0.818882373006414</v>
      </c>
      <c r="AE535" s="0" t="n">
        <f aca="false">IF(ISNUMBER(K535),INDEX(Scorecard!$D$54:$D$61,SUMPRODUCT(--(Scorecard!$G$54:$G$60&lt;K535))+1),Scorecard!$D$62)</f>
        <v>-0.541917179454542</v>
      </c>
      <c r="AF535" s="0" t="n">
        <f aca="false">IF(ISNUMBER(L535),INDEX(Scorecard!$D$63:$D$68,SUMPRODUCT(--(Scorecard!$G$63:$G$67&lt;L535))+1),Scorecard!$D$69)</f>
        <v>0.322484508656054</v>
      </c>
      <c r="AG535" s="0" t="n">
        <f aca="false">Inputs!$B$10+Scorecard!$J$5*Y535+Scorecard!$J$6*Z535+Scorecard!$J$7*AA535+Scorecard!$J$8*AB535+Scorecard!$J$9*AC535+Scorecard!$J$10*AD535+Scorecard!$J$11*AE535+Scorecard!$J$12*AF535</f>
        <v>-4.62761846093707</v>
      </c>
      <c r="AH535" s="0" t="n">
        <f aca="false">MIN(1-Inputs!$B$13,MAX(Inputs!$B$13,1/(1+EXP(-(Inputs!$B$11*AG535+Inputs!$B$12)))))</f>
        <v>0.00874933156934754</v>
      </c>
      <c r="AI535" s="0" t="n">
        <f aca="false">Inputs!$B$9-Inputs!$B$8*AG535</f>
        <v>620.647720298908</v>
      </c>
      <c r="AJ535" s="0" t="n">
        <f aca="false">RANK(AH535,$AH$5:$AH$2004,0)+COUNTIF($AH$4:AH534,AH535)</f>
        <v>904</v>
      </c>
      <c r="AK535" s="0" t="n">
        <f aca="false">IF(AJ535&lt;=Deciles!$B$5*(Deciles!$B$4+1),INT((AJ535-1)/(Deciles!$B$4+1))+1,Deciles!$B$5+INT((AJ535-1-Deciles!$B$5*(Deciles!$B$4+1))/Deciles!$B$4)+1)</f>
        <v>5</v>
      </c>
    </row>
    <row r="536" customFormat="false" ht="15" hidden="false" customHeight="false" outlineLevel="0" collapsed="false">
      <c r="A536" s="0" t="n">
        <v>15389</v>
      </c>
      <c r="B536" s="0" t="s">
        <v>139</v>
      </c>
      <c r="C536" s="0" t="n">
        <v>763</v>
      </c>
      <c r="D536" s="0" t="n">
        <v>80</v>
      </c>
      <c r="E536" s="0" t="n">
        <v>60.8475646972656</v>
      </c>
      <c r="F536" s="0" t="n">
        <v>41</v>
      </c>
      <c r="G536" s="0" t="n">
        <v>4.03599977493286</v>
      </c>
      <c r="H536" s="0" t="n">
        <v>1.01933312416077</v>
      </c>
      <c r="I536" s="0" t="n">
        <v>58</v>
      </c>
      <c r="J536" s="0" t="n">
        <v>12.4123086929321</v>
      </c>
      <c r="K536" s="0" t="n">
        <v>5.03333330154419</v>
      </c>
      <c r="L536" s="0" t="n">
        <v>-3.50000047683716</v>
      </c>
      <c r="M536" s="0" t="n">
        <v>2.74066424369812</v>
      </c>
      <c r="N536" s="0" t="n">
        <v>0</v>
      </c>
      <c r="O536" s="0" t="n">
        <v>0</v>
      </c>
      <c r="P536" s="0" t="s">
        <v>140</v>
      </c>
      <c r="Q536" s="0" t="s">
        <v>141</v>
      </c>
      <c r="R536" s="0" t="n">
        <v>2</v>
      </c>
      <c r="S536" s="0" t="s">
        <v>147</v>
      </c>
      <c r="T536" s="0" t="n">
        <v>0</v>
      </c>
      <c r="U536" s="0" t="n">
        <v>245808.67</v>
      </c>
      <c r="V536" s="0" t="n">
        <v>0.00387225137092173</v>
      </c>
      <c r="W536" s="0" t="n">
        <v>642.841674804688</v>
      </c>
      <c r="X536" s="0" t="n">
        <v>0.00377769069746137</v>
      </c>
      <c r="Y536" s="0" t="n">
        <f aca="false">IF(ISNUMBER(C536),INDEX(Scorecard!$D$5:$D$12,SUMPRODUCT(--(Scorecard!$G$5:$G$11&lt;C536))+1),Scorecard!$D$13)</f>
        <v>1.23750384304241</v>
      </c>
      <c r="Z536" s="0" t="n">
        <f aca="false">IF(ISNUMBER(D536),INDEX(Scorecard!$D$14:$D$17,SUMPRODUCT(--(Scorecard!$G$14:$G$16&lt;D536))+1),Scorecard!$D$18)</f>
        <v>0.0505355481560174</v>
      </c>
      <c r="AA536" s="0" t="n">
        <f aca="false">IF(ISNUMBER(E536),INDEX(Scorecard!$D$19:$D$26,SUMPRODUCT(--(Scorecard!$G$19:$G$25&lt;E536))+1),Scorecard!$D$27)</f>
        <v>0.233621608745691</v>
      </c>
      <c r="AB536" s="0" t="n">
        <f aca="false">IF(ISNUMBER(F536),INDEX(Scorecard!$D$28:$D$35,SUMPRODUCT(--(Scorecard!$G$28:$G$34&lt;F536))+1),Scorecard!$D$36)</f>
        <v>-0.132616866359722</v>
      </c>
      <c r="AC536" s="0" t="n">
        <f aca="false">IF(ISNUMBER(H536),INDEX(Scorecard!$D$37:$D$44,SUMPRODUCT(--(Scorecard!$G$37:$G$43&lt;H536))+1),Scorecard!$D$45)</f>
        <v>-0.975503570149195</v>
      </c>
      <c r="AD536" s="0" t="n">
        <f aca="false">IF(ISNUMBER(I536),INDEX(Scorecard!$D$46:$D$52,SUMPRODUCT(--(Scorecard!$G$46:$G$51&lt;I536))+1),Scorecard!$D$53)</f>
        <v>0.818882373006414</v>
      </c>
      <c r="AE536" s="0" t="n">
        <f aca="false">IF(ISNUMBER(K536),INDEX(Scorecard!$D$54:$D$61,SUMPRODUCT(--(Scorecard!$G$54:$G$60&lt;K536))+1),Scorecard!$D$62)</f>
        <v>0.214429354789033</v>
      </c>
      <c r="AF536" s="0" t="n">
        <f aca="false">IF(ISNUMBER(L536),INDEX(Scorecard!$D$63:$D$68,SUMPRODUCT(--(Scorecard!$G$63:$G$67&lt;L536))+1),Scorecard!$D$69)</f>
        <v>-0.340582194386522</v>
      </c>
      <c r="AG536" s="0" t="n">
        <f aca="false">Inputs!$B$10+Scorecard!$J$5*Y536+Scorecard!$J$6*Z536+Scorecard!$J$7*AA536+Scorecard!$J$8*AB536+Scorecard!$J$9*AC536+Scorecard!$J$10*AD536+Scorecard!$J$11*AE536+Scorecard!$J$12*AF536</f>
        <v>-5.39680289423061</v>
      </c>
      <c r="AH536" s="0" t="n">
        <f aca="false">MIN(1-Inputs!$B$13,MAX(Inputs!$B$13,1/(1+EXP(-(Inputs!$B$11*AG536+Inputs!$B$12)))))</f>
        <v>0.00387225136975032</v>
      </c>
      <c r="AI536" s="0" t="n">
        <f aca="false">Inputs!$B$9-Inputs!$B$8*AG536</f>
        <v>642.84169164774</v>
      </c>
      <c r="AJ536" s="0" t="n">
        <f aca="false">RANK(AH536,$AH$5:$AH$2004,0)+COUNTIF($AH$4:AH535,AH536)</f>
        <v>1391</v>
      </c>
      <c r="AK536" s="0" t="n">
        <f aca="false">IF(AJ536&lt;=Deciles!$B$5*(Deciles!$B$4+1),INT((AJ536-1)/(Deciles!$B$4+1))+1,Deciles!$B$5+INT((AJ536-1-Deciles!$B$5*(Deciles!$B$4+1))/Deciles!$B$4)+1)</f>
        <v>7</v>
      </c>
    </row>
    <row r="537" customFormat="false" ht="15" hidden="false" customHeight="false" outlineLevel="0" collapsed="false">
      <c r="A537" s="0" t="n">
        <v>15432</v>
      </c>
      <c r="B537" s="0" t="s">
        <v>157</v>
      </c>
      <c r="C537" s="0" t="n">
        <v>805</v>
      </c>
      <c r="D537" s="0" t="n">
        <v>80</v>
      </c>
      <c r="E537" s="0" t="n">
        <v>74.0689086914063</v>
      </c>
      <c r="F537" s="0" t="n">
        <v>34</v>
      </c>
      <c r="G537" s="0" t="n">
        <v>4.11199998855591</v>
      </c>
      <c r="H537" s="0" t="n">
        <v>0.228666543960571</v>
      </c>
      <c r="I537" s="0" t="n">
        <v>17</v>
      </c>
      <c r="J537" s="0" t="n">
        <v>12.1998815536499</v>
      </c>
      <c r="K537" s="0" t="n">
        <v>4.12307691574097</v>
      </c>
      <c r="L537" s="0" t="n">
        <v>-0.276923179626465</v>
      </c>
      <c r="M537" s="0" t="n">
        <v>3.64271926879883</v>
      </c>
      <c r="N537" s="0" t="n">
        <v>0</v>
      </c>
      <c r="O537" s="0" t="n">
        <v>0</v>
      </c>
      <c r="P537" s="0" t="s">
        <v>140</v>
      </c>
      <c r="Q537" s="0" t="s">
        <v>141</v>
      </c>
      <c r="R537" s="0" t="n">
        <v>2</v>
      </c>
      <c r="S537" s="0" t="s">
        <v>162</v>
      </c>
      <c r="T537" s="0" t="n">
        <v>0</v>
      </c>
      <c r="U537" s="0" t="n">
        <v>198765.67</v>
      </c>
      <c r="V537" s="0" t="n">
        <v>0.00120905844960362</v>
      </c>
      <c r="W537" s="0" t="n">
        <v>674.41650390625</v>
      </c>
      <c r="X537" s="0" t="n">
        <v>0.000893934920895845</v>
      </c>
      <c r="Y537" s="0" t="n">
        <f aca="false">IF(ISNUMBER(C537),INDEX(Scorecard!$D$5:$D$12,SUMPRODUCT(--(Scorecard!$G$5:$G$11&lt;C537))+1),Scorecard!$D$13)</f>
        <v>2.19112706886128</v>
      </c>
      <c r="Z537" s="0" t="n">
        <f aca="false">IF(ISNUMBER(D537),INDEX(Scorecard!$D$14:$D$17,SUMPRODUCT(--(Scorecard!$G$14:$G$16&lt;D537))+1),Scorecard!$D$18)</f>
        <v>0.0505355481560174</v>
      </c>
      <c r="AA537" s="0" t="n">
        <f aca="false">IF(ISNUMBER(E537),INDEX(Scorecard!$D$19:$D$26,SUMPRODUCT(--(Scorecard!$G$19:$G$25&lt;E537))+1),Scorecard!$D$27)</f>
        <v>-0.0341578513653732</v>
      </c>
      <c r="AB537" s="0" t="n">
        <f aca="false">IF(ISNUMBER(F537),INDEX(Scorecard!$D$28:$D$35,SUMPRODUCT(--(Scorecard!$G$28:$G$34&lt;F537))+1),Scorecard!$D$36)</f>
        <v>-0.0008456427959252</v>
      </c>
      <c r="AC537" s="0" t="n">
        <f aca="false">IF(ISNUMBER(H537),INDEX(Scorecard!$D$37:$D$44,SUMPRODUCT(--(Scorecard!$G$37:$G$43&lt;H537))+1),Scorecard!$D$45)</f>
        <v>-0.0679520129233634</v>
      </c>
      <c r="AD537" s="0" t="n">
        <f aca="false">IF(ISNUMBER(I537),INDEX(Scorecard!$D$46:$D$52,SUMPRODUCT(--(Scorecard!$G$46:$G$51&lt;I537))+1),Scorecard!$D$53)</f>
        <v>-0.114272400683245</v>
      </c>
      <c r="AE537" s="0" t="n">
        <f aca="false">IF(ISNUMBER(K537),INDEX(Scorecard!$D$54:$D$61,SUMPRODUCT(--(Scorecard!$G$54:$G$60&lt;K537))+1),Scorecard!$D$62)</f>
        <v>0.489050497890326</v>
      </c>
      <c r="AF537" s="0" t="n">
        <f aca="false">IF(ISNUMBER(L537),INDEX(Scorecard!$D$63:$D$68,SUMPRODUCT(--(Scorecard!$G$63:$G$67&lt;L537))+1),Scorecard!$D$69)</f>
        <v>0.322484508656054</v>
      </c>
      <c r="AG537" s="0" t="n">
        <f aca="false">Inputs!$B$10+Scorecard!$J$5*Y537+Scorecard!$J$6*Z537+Scorecard!$J$7*AA537+Scorecard!$J$8*AB537+Scorecard!$J$9*AC537+Scorecard!$J$10*AD537+Scorecard!$J$11*AE537+Scorecard!$J$12*AF537</f>
        <v>-6.49110290220728</v>
      </c>
      <c r="AH537" s="0" t="n">
        <f aca="false">MIN(1-Inputs!$B$13,MAX(Inputs!$B$13,1/(1+EXP(-(Inputs!$B$11*AG537+Inputs!$B$12)))))</f>
        <v>0.0012090583973864</v>
      </c>
      <c r="AI537" s="0" t="n">
        <f aca="false">Inputs!$B$9-Inputs!$B$8*AG537</f>
        <v>674.416515542794</v>
      </c>
      <c r="AJ537" s="0" t="n">
        <f aca="false">RANK(AH537,$AH$5:$AH$2004,0)+COUNTIF($AH$4:AH536,AH537)</f>
        <v>1861</v>
      </c>
      <c r="AK537" s="0" t="n">
        <f aca="false">IF(AJ537&lt;=Deciles!$B$5*(Deciles!$B$4+1),INT((AJ537-1)/(Deciles!$B$4+1))+1,Deciles!$B$5+INT((AJ537-1-Deciles!$B$5*(Deciles!$B$4+1))/Deciles!$B$4)+1)</f>
        <v>10</v>
      </c>
    </row>
    <row r="538" customFormat="false" ht="15" hidden="false" customHeight="false" outlineLevel="0" collapsed="false">
      <c r="A538" s="0" t="n">
        <v>15446</v>
      </c>
      <c r="B538" s="0" t="s">
        <v>150</v>
      </c>
      <c r="C538" s="0" t="n">
        <v>725</v>
      </c>
      <c r="D538" s="0" t="n">
        <v>80</v>
      </c>
      <c r="E538" s="0" t="n">
        <v>65.8581771850586</v>
      </c>
      <c r="F538" s="0" t="n">
        <v>34</v>
      </c>
      <c r="G538" s="0" t="n">
        <v>3.97199988365173</v>
      </c>
      <c r="H538" s="0" t="n">
        <v>-2.66133332252502</v>
      </c>
      <c r="I538" s="0" t="n">
        <v>44</v>
      </c>
      <c r="J538" s="0" t="n">
        <v>12.084400177002</v>
      </c>
      <c r="K538" s="0" t="n">
        <v>3.70000004768372</v>
      </c>
      <c r="L538" s="0" t="n">
        <v>-0.208333253860474</v>
      </c>
      <c r="M538" s="0" t="n">
        <v>4.74416780471802</v>
      </c>
      <c r="N538" s="0" t="n">
        <v>0</v>
      </c>
      <c r="O538" s="0" t="n">
        <v>0</v>
      </c>
      <c r="P538" s="0" t="s">
        <v>144</v>
      </c>
      <c r="Q538" s="0" t="s">
        <v>141</v>
      </c>
      <c r="R538" s="0" t="n">
        <v>1</v>
      </c>
      <c r="S538" s="0" t="s">
        <v>147</v>
      </c>
      <c r="T538" s="0" t="n">
        <v>0</v>
      </c>
      <c r="U538" s="0" t="n">
        <v>177087.66</v>
      </c>
      <c r="V538" s="0" t="n">
        <v>0.00873568188399077</v>
      </c>
      <c r="W538" s="0" t="n">
        <v>620.690368652344</v>
      </c>
      <c r="X538" s="0" t="n">
        <v>0.00391466030851007</v>
      </c>
      <c r="Y538" s="0" t="n">
        <f aca="false">IF(ISNUMBER(C538),INDEX(Scorecard!$D$5:$D$12,SUMPRODUCT(--(Scorecard!$G$5:$G$11&lt;C538))+1),Scorecard!$D$13)</f>
        <v>-0.0290424113398221</v>
      </c>
      <c r="Z538" s="0" t="n">
        <f aca="false">IF(ISNUMBER(D538),INDEX(Scorecard!$D$14:$D$17,SUMPRODUCT(--(Scorecard!$G$14:$G$16&lt;D538))+1),Scorecard!$D$18)</f>
        <v>0.0505355481560174</v>
      </c>
      <c r="AA538" s="0" t="n">
        <f aca="false">IF(ISNUMBER(E538),INDEX(Scorecard!$D$19:$D$26,SUMPRODUCT(--(Scorecard!$G$19:$G$25&lt;E538))+1),Scorecard!$D$27)</f>
        <v>0.233621608745691</v>
      </c>
      <c r="AB538" s="0" t="n">
        <f aca="false">IF(ISNUMBER(F538),INDEX(Scorecard!$D$28:$D$35,SUMPRODUCT(--(Scorecard!$G$28:$G$34&lt;F538))+1),Scorecard!$D$36)</f>
        <v>-0.0008456427959252</v>
      </c>
      <c r="AC538" s="0" t="n">
        <f aca="false">IF(ISNUMBER(H538),INDEX(Scorecard!$D$37:$D$44,SUMPRODUCT(--(Scorecard!$G$37:$G$43&lt;H538))+1),Scorecard!$D$45)</f>
        <v>1.35057635045042</v>
      </c>
      <c r="AD538" s="0" t="n">
        <f aca="false">IF(ISNUMBER(I538),INDEX(Scorecard!$D$46:$D$52,SUMPRODUCT(--(Scorecard!$G$46:$G$51&lt;I538))+1),Scorecard!$D$53)</f>
        <v>0.818882373006414</v>
      </c>
      <c r="AE538" s="0" t="n">
        <f aca="false">IF(ISNUMBER(K538),INDEX(Scorecard!$D$54:$D$61,SUMPRODUCT(--(Scorecard!$G$54:$G$60&lt;K538))+1),Scorecard!$D$62)</f>
        <v>0.489050497890326</v>
      </c>
      <c r="AF538" s="0" t="n">
        <f aca="false">IF(ISNUMBER(L538),INDEX(Scorecard!$D$63:$D$68,SUMPRODUCT(--(Scorecard!$G$63:$G$67&lt;L538))+1),Scorecard!$D$69)</f>
        <v>0.322484508656054</v>
      </c>
      <c r="AG538" s="0" t="n">
        <f aca="false">Inputs!$B$10+Scorecard!$J$5*Y538+Scorecard!$J$6*Z538+Scorecard!$J$7*AA538+Scorecard!$J$8*AB538+Scorecard!$J$9*AC538+Scorecard!$J$10*AD538+Scorecard!$J$11*AE538+Scorecard!$J$12*AF538</f>
        <v>-4.62909583154228</v>
      </c>
      <c r="AH538" s="0" t="n">
        <f aca="false">MIN(1-Inputs!$B$13,MAX(Inputs!$B$13,1/(1+EXP(-(Inputs!$B$11*AG538+Inputs!$B$12)))))</f>
        <v>0.0087356819263699</v>
      </c>
      <c r="AI538" s="0" t="n">
        <f aca="false">Inputs!$B$9-Inputs!$B$8*AG538</f>
        <v>620.690348203822</v>
      </c>
      <c r="AJ538" s="0" t="n">
        <f aca="false">RANK(AH538,$AH$5:$AH$2004,0)+COUNTIF($AH$4:AH537,AH538)</f>
        <v>908</v>
      </c>
      <c r="AK538" s="0" t="n">
        <f aca="false">IF(AJ538&lt;=Deciles!$B$5*(Deciles!$B$4+1),INT((AJ538-1)/(Deciles!$B$4+1))+1,Deciles!$B$5+INT((AJ538-1-Deciles!$B$5*(Deciles!$B$4+1))/Deciles!$B$4)+1)</f>
        <v>5</v>
      </c>
    </row>
    <row r="539" customFormat="false" ht="15" hidden="false" customHeight="false" outlineLevel="0" collapsed="false">
      <c r="A539" s="0" t="n">
        <v>15529</v>
      </c>
      <c r="B539" s="0" t="s">
        <v>157</v>
      </c>
      <c r="C539" s="0" t="n">
        <v>768</v>
      </c>
      <c r="D539" s="0" t="n">
        <v>80</v>
      </c>
      <c r="E539" s="0" t="n">
        <v>52.7954406738281</v>
      </c>
      <c r="F539" s="0" t="n">
        <v>25</v>
      </c>
      <c r="G539" s="0" t="n">
        <v>3.92400002479553</v>
      </c>
      <c r="H539" s="0" t="n">
        <v>0.0406665802001953</v>
      </c>
      <c r="I539" s="0" t="n">
        <v>62</v>
      </c>
      <c r="J539" s="0" t="n">
        <v>12.6707849502564</v>
      </c>
      <c r="K539" s="0" t="n">
        <v>4.42307710647583</v>
      </c>
      <c r="L539" s="0" t="n">
        <v>-0.276922702789307</v>
      </c>
      <c r="M539" s="0" t="n">
        <v>5.74976253509522</v>
      </c>
      <c r="N539" s="0" t="n">
        <v>0</v>
      </c>
      <c r="O539" s="0" t="n">
        <v>0</v>
      </c>
      <c r="P539" s="0" t="s">
        <v>140</v>
      </c>
      <c r="Q539" s="0" t="s">
        <v>141</v>
      </c>
      <c r="R539" s="0" t="n">
        <v>1</v>
      </c>
      <c r="S539" s="0" t="s">
        <v>149</v>
      </c>
      <c r="T539" s="0" t="n">
        <v>0</v>
      </c>
      <c r="U539" s="0" t="n">
        <v>318311.12</v>
      </c>
      <c r="V539" s="0" t="n">
        <v>0.00145421922206879</v>
      </c>
      <c r="W539" s="0" t="n">
        <v>669.4130859375</v>
      </c>
      <c r="X539" s="0" t="n">
        <v>0.000841362576466054</v>
      </c>
      <c r="Y539" s="0" t="n">
        <f aca="false">IF(ISNUMBER(C539),INDEX(Scorecard!$D$5:$D$12,SUMPRODUCT(--(Scorecard!$G$5:$G$11&lt;C539))+1),Scorecard!$D$13)</f>
        <v>1.23750384304241</v>
      </c>
      <c r="Z539" s="0" t="n">
        <f aca="false">IF(ISNUMBER(D539),INDEX(Scorecard!$D$14:$D$17,SUMPRODUCT(--(Scorecard!$G$14:$G$16&lt;D539))+1),Scorecard!$D$18)</f>
        <v>0.0505355481560174</v>
      </c>
      <c r="AA539" s="0" t="n">
        <f aca="false">IF(ISNUMBER(E539),INDEX(Scorecard!$D$19:$D$26,SUMPRODUCT(--(Scorecard!$G$19:$G$25&lt;E539))+1),Scorecard!$D$27)</f>
        <v>0.57899015159425</v>
      </c>
      <c r="AB539" s="0" t="n">
        <f aca="false">IF(ISNUMBER(F539),INDEX(Scorecard!$D$28:$D$35,SUMPRODUCT(--(Scorecard!$G$28:$G$34&lt;F539))+1),Scorecard!$D$36)</f>
        <v>0.349218150643304</v>
      </c>
      <c r="AC539" s="0" t="n">
        <f aca="false">IF(ISNUMBER(H539),INDEX(Scorecard!$D$37:$D$44,SUMPRODUCT(--(Scorecard!$G$37:$G$43&lt;H539))+1),Scorecard!$D$45)</f>
        <v>0.330501541082344</v>
      </c>
      <c r="AD539" s="0" t="n">
        <f aca="false">IF(ISNUMBER(I539),INDEX(Scorecard!$D$46:$D$52,SUMPRODUCT(--(Scorecard!$G$46:$G$51&lt;I539))+1),Scorecard!$D$53)</f>
        <v>0.818882373006414</v>
      </c>
      <c r="AE539" s="0" t="n">
        <f aca="false">IF(ISNUMBER(K539),INDEX(Scorecard!$D$54:$D$61,SUMPRODUCT(--(Scorecard!$G$54:$G$60&lt;K539))+1),Scorecard!$D$62)</f>
        <v>0.409483001259379</v>
      </c>
      <c r="AF539" s="0" t="n">
        <f aca="false">IF(ISNUMBER(L539),INDEX(Scorecard!$D$63:$D$68,SUMPRODUCT(--(Scorecard!$G$63:$G$67&lt;L539))+1),Scorecard!$D$69)</f>
        <v>0.322484508656054</v>
      </c>
      <c r="AG539" s="0" t="n">
        <f aca="false">Inputs!$B$10+Scorecard!$J$5*Y539+Scorecard!$J$6*Z539+Scorecard!$J$7*AA539+Scorecard!$J$8*AB539+Scorecard!$J$9*AC539+Scorecard!$J$10*AD539+Scorecard!$J$11*AE539+Scorecard!$J$12*AF539</f>
        <v>-6.31769718406894</v>
      </c>
      <c r="AH539" s="0" t="n">
        <f aca="false">MIN(1-Inputs!$B$13,MAX(Inputs!$B$13,1/(1+EXP(-(Inputs!$B$11*AG539+Inputs!$B$12)))))</f>
        <v>0.00145421920271236</v>
      </c>
      <c r="AI539" s="0" t="n">
        <f aca="false">Inputs!$B$9-Inputs!$B$8*AG539</f>
        <v>669.413084150394</v>
      </c>
      <c r="AJ539" s="0" t="n">
        <f aca="false">RANK(AH539,$AH$5:$AH$2004,0)+COUNTIF($AH$4:AH538,AH539)</f>
        <v>1810</v>
      </c>
      <c r="AK539" s="0" t="n">
        <f aca="false">IF(AJ539&lt;=Deciles!$B$5*(Deciles!$B$4+1),INT((AJ539-1)/(Deciles!$B$4+1))+1,Deciles!$B$5+INT((AJ539-1-Deciles!$B$5*(Deciles!$B$4+1))/Deciles!$B$4)+1)</f>
        <v>10</v>
      </c>
    </row>
    <row r="540" customFormat="false" ht="15" hidden="false" customHeight="false" outlineLevel="0" collapsed="false">
      <c r="A540" s="0" t="n">
        <v>15575</v>
      </c>
      <c r="B540" s="0" t="s">
        <v>143</v>
      </c>
      <c r="C540" s="0" t="n">
        <v>773</v>
      </c>
      <c r="D540" s="0" t="n">
        <v>80</v>
      </c>
      <c r="E540" s="0" t="n">
        <v>68.5361557006836</v>
      </c>
      <c r="F540" s="0" t="n">
        <v>30</v>
      </c>
      <c r="G540" s="0" t="n">
        <v>4.31799983978272</v>
      </c>
      <c r="H540" s="0" t="n">
        <v>1.08466649055481</v>
      </c>
      <c r="I540" s="0" t="n">
        <v>34</v>
      </c>
      <c r="J540" s="0" t="n">
        <v>12.4930791854858</v>
      </c>
      <c r="K540" s="0" t="n">
        <v>8.53333377838135</v>
      </c>
      <c r="L540" s="0" t="n">
        <v>5.07179546356201</v>
      </c>
      <c r="M540" s="0" t="n">
        <v>1.95005702972412</v>
      </c>
      <c r="N540" s="0" t="n">
        <v>0</v>
      </c>
      <c r="O540" s="0" t="n">
        <v>0</v>
      </c>
      <c r="P540" s="0" t="s">
        <v>144</v>
      </c>
      <c r="Q540" s="0" t="s">
        <v>141</v>
      </c>
      <c r="R540" s="0" t="n">
        <v>2</v>
      </c>
      <c r="S540" s="0" t="s">
        <v>147</v>
      </c>
      <c r="T540" s="0" t="n">
        <v>0</v>
      </c>
      <c r="U540" s="0" t="n">
        <v>266486.56</v>
      </c>
      <c r="V540" s="0" t="n">
        <v>0.00654947152361274</v>
      </c>
      <c r="W540" s="0" t="n">
        <v>628.545288085938</v>
      </c>
      <c r="X540" s="0" t="n">
        <v>0.00547222467139363</v>
      </c>
      <c r="Y540" s="0" t="n">
        <f aca="false">IF(ISNUMBER(C540),INDEX(Scorecard!$D$5:$D$12,SUMPRODUCT(--(Scorecard!$G$5:$G$11&lt;C540))+1),Scorecard!$D$13)</f>
        <v>1.23750384304241</v>
      </c>
      <c r="Z540" s="0" t="n">
        <f aca="false">IF(ISNUMBER(D540),INDEX(Scorecard!$D$14:$D$17,SUMPRODUCT(--(Scorecard!$G$14:$G$16&lt;D540))+1),Scorecard!$D$18)</f>
        <v>0.0505355481560174</v>
      </c>
      <c r="AA540" s="0" t="n">
        <f aca="false">IF(ISNUMBER(E540),INDEX(Scorecard!$D$19:$D$26,SUMPRODUCT(--(Scorecard!$G$19:$G$25&lt;E540))+1),Scorecard!$D$27)</f>
        <v>0.0530843085177338</v>
      </c>
      <c r="AB540" s="0" t="n">
        <f aca="false">IF(ISNUMBER(F540),INDEX(Scorecard!$D$28:$D$35,SUMPRODUCT(--(Scorecard!$G$28:$G$34&lt;F540))+1),Scorecard!$D$36)</f>
        <v>0.126913191054783</v>
      </c>
      <c r="AC540" s="0" t="n">
        <f aca="false">IF(ISNUMBER(H540),INDEX(Scorecard!$D$37:$D$44,SUMPRODUCT(--(Scorecard!$G$37:$G$43&lt;H540))+1),Scorecard!$D$45)</f>
        <v>-0.975503570149195</v>
      </c>
      <c r="AD540" s="0" t="n">
        <f aca="false">IF(ISNUMBER(I540),INDEX(Scorecard!$D$46:$D$52,SUMPRODUCT(--(Scorecard!$G$46:$G$51&lt;I540))+1),Scorecard!$D$53)</f>
        <v>0.123869379412532</v>
      </c>
      <c r="AE540" s="0" t="n">
        <f aca="false">IF(ISNUMBER(K540),INDEX(Scorecard!$D$54:$D$61,SUMPRODUCT(--(Scorecard!$G$54:$G$60&lt;K540))+1),Scorecard!$D$62)</f>
        <v>-0.541917179454542</v>
      </c>
      <c r="AF540" s="0" t="n">
        <f aca="false">IF(ISNUMBER(L540),INDEX(Scorecard!$D$63:$D$68,SUMPRODUCT(--(Scorecard!$G$63:$G$67&lt;L540))+1),Scorecard!$D$69)</f>
        <v>0.322484508656054</v>
      </c>
      <c r="AG540" s="0" t="n">
        <f aca="false">Inputs!$B$10+Scorecard!$J$5*Y540+Scorecard!$J$6*Z540+Scorecard!$J$7*AA540+Scorecard!$J$8*AB540+Scorecard!$J$9*AC540+Scorecard!$J$10*AD540+Scorecard!$J$11*AE540+Scorecard!$J$12*AF540</f>
        <v>-4.90132826204566</v>
      </c>
      <c r="AH540" s="0" t="n">
        <f aca="false">MIN(1-Inputs!$B$13,MAX(Inputs!$B$13,1/(1+EXP(-(Inputs!$B$11*AG540+Inputs!$B$12)))))</f>
        <v>0.00654947151970052</v>
      </c>
      <c r="AI540" s="0" t="n">
        <f aca="false">Inputs!$B$9-Inputs!$B$8*AG540</f>
        <v>628.545315752949</v>
      </c>
      <c r="AJ540" s="0" t="n">
        <f aca="false">RANK(AH540,$AH$5:$AH$2004,0)+COUNTIF($AH$4:AH539,AH540)</f>
        <v>1097</v>
      </c>
      <c r="AK540" s="0" t="n">
        <f aca="false">IF(AJ540&lt;=Deciles!$B$5*(Deciles!$B$4+1),INT((AJ540-1)/(Deciles!$B$4+1))+1,Deciles!$B$5+INT((AJ540-1-Deciles!$B$5*(Deciles!$B$4+1))/Deciles!$B$4)+1)</f>
        <v>6</v>
      </c>
    </row>
    <row r="541" customFormat="false" ht="15" hidden="false" customHeight="false" outlineLevel="0" collapsed="false">
      <c r="A541" s="0" t="n">
        <v>15607</v>
      </c>
      <c r="B541" s="0" t="s">
        <v>150</v>
      </c>
      <c r="C541" s="0" t="n">
        <v>660</v>
      </c>
      <c r="D541" s="0" t="n">
        <v>80</v>
      </c>
      <c r="E541" s="0" t="n">
        <v>59.8117904663086</v>
      </c>
      <c r="F541" s="0" t="n">
        <v>35</v>
      </c>
      <c r="G541" s="0" t="n">
        <v>5.14499998092651</v>
      </c>
      <c r="H541" s="0" t="n">
        <v>-1.48833322525024</v>
      </c>
      <c r="I541" s="0" t="n">
        <v>66</v>
      </c>
      <c r="J541" s="0" t="n">
        <v>12.6801357269287</v>
      </c>
      <c r="K541" s="0" t="n">
        <v>4.40000009536743</v>
      </c>
      <c r="L541" s="0" t="n">
        <v>-0.208333015441895</v>
      </c>
      <c r="M541" s="0" t="n">
        <v>4.48895025253296</v>
      </c>
      <c r="N541" s="0" t="n">
        <v>1</v>
      </c>
      <c r="O541" s="0" t="n">
        <v>0</v>
      </c>
      <c r="P541" s="0" t="s">
        <v>144</v>
      </c>
      <c r="Q541" s="0" t="s">
        <v>153</v>
      </c>
      <c r="R541" s="0" t="n">
        <v>1</v>
      </c>
      <c r="S541" s="0" t="s">
        <v>161</v>
      </c>
      <c r="T541" s="0" t="n">
        <v>0</v>
      </c>
      <c r="U541" s="0" t="n">
        <v>321301.53</v>
      </c>
      <c r="V541" s="0" t="n">
        <v>0.0583994127810001</v>
      </c>
      <c r="W541" s="0" t="n">
        <v>567.880249023438</v>
      </c>
      <c r="X541" s="0" t="n">
        <v>0.0629193112254143</v>
      </c>
      <c r="Y541" s="0" t="n">
        <f aca="false">IF(ISNUMBER(C541),INDEX(Scorecard!$D$5:$D$12,SUMPRODUCT(--(Scorecard!$G$5:$G$11&lt;C541))+1),Scorecard!$D$13)</f>
        <v>-1.88220980528339</v>
      </c>
      <c r="Z541" s="0" t="n">
        <f aca="false">IF(ISNUMBER(D541),INDEX(Scorecard!$D$14:$D$17,SUMPRODUCT(--(Scorecard!$G$14:$G$16&lt;D541))+1),Scorecard!$D$18)</f>
        <v>0.0505355481560174</v>
      </c>
      <c r="AA541" s="0" t="n">
        <f aca="false">IF(ISNUMBER(E541),INDEX(Scorecard!$D$19:$D$26,SUMPRODUCT(--(Scorecard!$G$19:$G$25&lt;E541))+1),Scorecard!$D$27)</f>
        <v>0.267179331770092</v>
      </c>
      <c r="AB541" s="0" t="n">
        <f aca="false">IF(ISNUMBER(F541),INDEX(Scorecard!$D$28:$D$35,SUMPRODUCT(--(Scorecard!$G$28:$G$34&lt;F541))+1),Scorecard!$D$36)</f>
        <v>-0.0008456427959252</v>
      </c>
      <c r="AC541" s="0" t="n">
        <f aca="false">IF(ISNUMBER(H541),INDEX(Scorecard!$D$37:$D$44,SUMPRODUCT(--(Scorecard!$G$37:$G$43&lt;H541))+1),Scorecard!$D$45)</f>
        <v>1.35057635045042</v>
      </c>
      <c r="AD541" s="0" t="n">
        <f aca="false">IF(ISNUMBER(I541),INDEX(Scorecard!$D$46:$D$52,SUMPRODUCT(--(Scorecard!$G$46:$G$51&lt;I541))+1),Scorecard!$D$53)</f>
        <v>0.818882373006414</v>
      </c>
      <c r="AE541" s="0" t="n">
        <f aca="false">IF(ISNUMBER(K541),INDEX(Scorecard!$D$54:$D$61,SUMPRODUCT(--(Scorecard!$G$54:$G$60&lt;K541))+1),Scorecard!$D$62)</f>
        <v>0.489050497890326</v>
      </c>
      <c r="AF541" s="0" t="n">
        <f aca="false">IF(ISNUMBER(L541),INDEX(Scorecard!$D$63:$D$68,SUMPRODUCT(--(Scorecard!$G$63:$G$67&lt;L541))+1),Scorecard!$D$69)</f>
        <v>0.322484508656054</v>
      </c>
      <c r="AG541" s="0" t="n">
        <f aca="false">Inputs!$B$10+Scorecard!$J$5*Y541+Scorecard!$J$6*Z541+Scorecard!$J$7*AA541+Scorecard!$J$8*AB541+Scorecard!$J$9*AC541+Scorecard!$J$10*AD541+Scorecard!$J$11*AE541+Scorecard!$J$12*AF541</f>
        <v>-2.79883779039557</v>
      </c>
      <c r="AH541" s="0" t="n">
        <f aca="false">MIN(1-Inputs!$B$13,MAX(Inputs!$B$13,1/(1+EXP(-(Inputs!$B$11*AG541+Inputs!$B$12)))))</f>
        <v>0.05839941310465</v>
      </c>
      <c r="AI541" s="0" t="n">
        <f aca="false">Inputs!$B$9-Inputs!$B$8*AG541</f>
        <v>567.880264213632</v>
      </c>
      <c r="AJ541" s="0" t="n">
        <f aca="false">RANK(AH541,$AH$5:$AH$2004,0)+COUNTIF($AH$4:AH540,AH541)</f>
        <v>119</v>
      </c>
      <c r="AK541" s="0" t="n">
        <f aca="false">IF(AJ541&lt;=Deciles!$B$5*(Deciles!$B$4+1),INT((AJ541-1)/(Deciles!$B$4+1))+1,Deciles!$B$5+INT((AJ541-1-Deciles!$B$5*(Deciles!$B$4+1))/Deciles!$B$4)+1)</f>
        <v>1</v>
      </c>
    </row>
    <row r="542" customFormat="false" ht="15" hidden="false" customHeight="false" outlineLevel="0" collapsed="false">
      <c r="A542" s="0" t="n">
        <v>15665</v>
      </c>
      <c r="B542" s="0" t="s">
        <v>150</v>
      </c>
      <c r="C542" s="0" t="n">
        <v>787</v>
      </c>
      <c r="D542" s="0" t="n">
        <v>94.8931503295898</v>
      </c>
      <c r="E542" s="0" t="n">
        <v>79.8704833984375</v>
      </c>
      <c r="F542" s="0" t="n">
        <v>39</v>
      </c>
      <c r="G542" s="0" t="n">
        <v>2.9909999370575</v>
      </c>
      <c r="H542" s="0" t="n">
        <v>-3.64233326911926</v>
      </c>
      <c r="I542" s="0" t="n">
        <v>25</v>
      </c>
      <c r="J542" s="0" t="n">
        <v>12.8420190811157</v>
      </c>
      <c r="K542" s="0" t="n">
        <v>4.80000019073486</v>
      </c>
      <c r="L542" s="0" t="n">
        <v>-0.208333015441895</v>
      </c>
      <c r="M542" s="0" t="n">
        <v>6.28858661651611</v>
      </c>
      <c r="N542" s="0" t="n">
        <v>0</v>
      </c>
      <c r="O542" s="0" t="n">
        <v>0</v>
      </c>
      <c r="P542" s="0" t="s">
        <v>144</v>
      </c>
      <c r="Q542" s="0" t="s">
        <v>141</v>
      </c>
      <c r="R542" s="0" t="n">
        <v>2</v>
      </c>
      <c r="S542" s="0" t="s">
        <v>149</v>
      </c>
      <c r="T542" s="0" t="n">
        <v>0</v>
      </c>
      <c r="U542" s="0" t="n">
        <v>377761.84</v>
      </c>
      <c r="V542" s="0" t="n">
        <v>0.00191662111319602</v>
      </c>
      <c r="W542" s="0" t="n">
        <v>661.928283691406</v>
      </c>
      <c r="X542" s="0" t="n">
        <v>0.00323602324351668</v>
      </c>
      <c r="Y542" s="0" t="n">
        <f aca="false">IF(ISNUMBER(C542),INDEX(Scorecard!$D$5:$D$12,SUMPRODUCT(--(Scorecard!$G$5:$G$11&lt;C542))+1),Scorecard!$D$13)</f>
        <v>2.19112706886128</v>
      </c>
      <c r="Z542" s="0" t="n">
        <f aca="false">IF(ISNUMBER(D542),INDEX(Scorecard!$D$14:$D$17,SUMPRODUCT(--(Scorecard!$G$14:$G$16&lt;D542))+1),Scorecard!$D$18)</f>
        <v>-0.361970872710667</v>
      </c>
      <c r="AA542" s="0" t="n">
        <f aca="false">IF(ISNUMBER(E542),INDEX(Scorecard!$D$19:$D$26,SUMPRODUCT(--(Scorecard!$G$19:$G$25&lt;E542))+1),Scorecard!$D$27)</f>
        <v>-0.0341578513653732</v>
      </c>
      <c r="AB542" s="0" t="n">
        <f aca="false">IF(ISNUMBER(F542),INDEX(Scorecard!$D$28:$D$35,SUMPRODUCT(--(Scorecard!$G$28:$G$34&lt;F542))+1),Scorecard!$D$36)</f>
        <v>-0.132616866359722</v>
      </c>
      <c r="AC542" s="0" t="n">
        <f aca="false">IF(ISNUMBER(H542),INDEX(Scorecard!$D$37:$D$44,SUMPRODUCT(--(Scorecard!$G$37:$G$43&lt;H542))+1),Scorecard!$D$45)</f>
        <v>1.35057635045042</v>
      </c>
      <c r="AD542" s="0" t="n">
        <f aca="false">IF(ISNUMBER(I542),INDEX(Scorecard!$D$46:$D$52,SUMPRODUCT(--(Scorecard!$G$46:$G$51&lt;I542))+1),Scorecard!$D$53)</f>
        <v>-0.048559051279741</v>
      </c>
      <c r="AE542" s="0" t="n">
        <f aca="false">IF(ISNUMBER(K542),INDEX(Scorecard!$D$54:$D$61,SUMPRODUCT(--(Scorecard!$G$54:$G$60&lt;K542))+1),Scorecard!$D$62)</f>
        <v>0.409483001259379</v>
      </c>
      <c r="AF542" s="0" t="n">
        <f aca="false">IF(ISNUMBER(L542),INDEX(Scorecard!$D$63:$D$68,SUMPRODUCT(--(Scorecard!$G$63:$G$67&lt;L542))+1),Scorecard!$D$69)</f>
        <v>0.322484508656054</v>
      </c>
      <c r="AG542" s="0" t="n">
        <f aca="false">Inputs!$B$10+Scorecard!$J$5*Y542+Scorecard!$J$6*Z542+Scorecard!$J$7*AA542+Scorecard!$J$8*AB542+Scorecard!$J$9*AC542+Scorecard!$J$10*AD542+Scorecard!$J$11*AE542+Scorecard!$J$12*AF542</f>
        <v>-6.05829326448868</v>
      </c>
      <c r="AH542" s="0" t="n">
        <f aca="false">MIN(1-Inputs!$B$13,MAX(Inputs!$B$13,1/(1+EXP(-(Inputs!$B$11*AG542+Inputs!$B$12)))))</f>
        <v>0.00191662111522878</v>
      </c>
      <c r="AI542" s="0" t="n">
        <f aca="false">Inputs!$B$9-Inputs!$B$8*AG542</f>
        <v>661.928269183082</v>
      </c>
      <c r="AJ542" s="0" t="n">
        <f aca="false">RANK(AH542,$AH$5:$AH$2004,0)+COUNTIF($AH$4:AH541,AH542)</f>
        <v>1709</v>
      </c>
      <c r="AK542" s="0" t="n">
        <f aca="false">IF(AJ542&lt;=Deciles!$B$5*(Deciles!$B$4+1),INT((AJ542-1)/(Deciles!$B$4+1))+1,Deciles!$B$5+INT((AJ542-1-Deciles!$B$5*(Deciles!$B$4+1))/Deciles!$B$4)+1)</f>
        <v>9</v>
      </c>
    </row>
    <row r="543" customFormat="false" ht="15" hidden="false" customHeight="false" outlineLevel="0" collapsed="false">
      <c r="A543" s="0" t="n">
        <v>15762</v>
      </c>
      <c r="B543" s="0" t="s">
        <v>145</v>
      </c>
      <c r="C543" s="0" t="n">
        <v>812</v>
      </c>
      <c r="D543" s="0" t="n">
        <v>80</v>
      </c>
      <c r="E543" s="0" t="n">
        <v>41.0444145202637</v>
      </c>
      <c r="F543" s="0" t="n">
        <v>50</v>
      </c>
      <c r="G543" s="0" t="n">
        <v>4.26800012588501</v>
      </c>
      <c r="H543" s="0" t="n">
        <v>0.751333475112915</v>
      </c>
      <c r="I543" s="0" t="n">
        <v>108</v>
      </c>
      <c r="J543" s="0" t="n">
        <v>11.301552772522</v>
      </c>
      <c r="K543" s="0" t="n">
        <v>4.65833330154419</v>
      </c>
      <c r="L543" s="0" t="n">
        <v>-1.875</v>
      </c>
      <c r="M543" s="0" t="n">
        <v>6.02960777282715</v>
      </c>
      <c r="N543" s="0" t="n">
        <v>0</v>
      </c>
      <c r="O543" s="0" t="n">
        <v>0</v>
      </c>
      <c r="P543" s="0" t="s">
        <v>144</v>
      </c>
      <c r="Q543" s="0" t="s">
        <v>141</v>
      </c>
      <c r="R543" s="0" t="n">
        <v>2</v>
      </c>
      <c r="S543" s="0" t="s">
        <v>156</v>
      </c>
      <c r="T543" s="0" t="n">
        <v>0</v>
      </c>
      <c r="U543" s="0" t="n">
        <v>80947.23</v>
      </c>
      <c r="V543" s="0" t="n">
        <v>0.00141145731322467</v>
      </c>
      <c r="W543" s="0" t="n">
        <v>670.221984863281</v>
      </c>
      <c r="X543" s="0" t="n">
        <v>0.00154953764285892</v>
      </c>
      <c r="Y543" s="0" t="n">
        <f aca="false">IF(ISNUMBER(C543),INDEX(Scorecard!$D$5:$D$12,SUMPRODUCT(--(Scorecard!$G$5:$G$11&lt;C543))+1),Scorecard!$D$13)</f>
        <v>2.19112706886128</v>
      </c>
      <c r="Z543" s="0" t="n">
        <f aca="false">IF(ISNUMBER(D543),INDEX(Scorecard!$D$14:$D$17,SUMPRODUCT(--(Scorecard!$G$14:$G$16&lt;D543))+1),Scorecard!$D$18)</f>
        <v>0.0505355481560174</v>
      </c>
      <c r="AA543" s="0" t="n">
        <f aca="false">IF(ISNUMBER(E543),INDEX(Scorecard!$D$19:$D$26,SUMPRODUCT(--(Scorecard!$G$19:$G$25&lt;E543))+1),Scorecard!$D$27)</f>
        <v>0.57899015159425</v>
      </c>
      <c r="AB543" s="0" t="n">
        <f aca="false">IF(ISNUMBER(F543),INDEX(Scorecard!$D$28:$D$35,SUMPRODUCT(--(Scorecard!$G$28:$G$34&lt;F543))+1),Scorecard!$D$36)</f>
        <v>-0.400689107298307</v>
      </c>
      <c r="AC543" s="0" t="n">
        <f aca="false">IF(ISNUMBER(H543),INDEX(Scorecard!$D$37:$D$44,SUMPRODUCT(--(Scorecard!$G$37:$G$43&lt;H543))+1),Scorecard!$D$45)</f>
        <v>-0.569454719285959</v>
      </c>
      <c r="AD543" s="0" t="n">
        <f aca="false">IF(ISNUMBER(I543),INDEX(Scorecard!$D$46:$D$52,SUMPRODUCT(--(Scorecard!$G$46:$G$51&lt;I543))+1),Scorecard!$D$53)</f>
        <v>0.818882373006414</v>
      </c>
      <c r="AE543" s="0" t="n">
        <f aca="false">IF(ISNUMBER(K543),INDEX(Scorecard!$D$54:$D$61,SUMPRODUCT(--(Scorecard!$G$54:$G$60&lt;K543))+1),Scorecard!$D$62)</f>
        <v>0.409483001259379</v>
      </c>
      <c r="AF543" s="0" t="n">
        <f aca="false">IF(ISNUMBER(L543),INDEX(Scorecard!$D$63:$D$68,SUMPRODUCT(--(Scorecard!$G$63:$G$67&lt;L543))+1),Scorecard!$D$69)</f>
        <v>-0.340582194386522</v>
      </c>
      <c r="AG543" s="0" t="n">
        <f aca="false">Inputs!$B$10+Scorecard!$J$5*Y543+Scorecard!$J$6*Z543+Scorecard!$J$7*AA543+Scorecard!$J$8*AB543+Scorecard!$J$9*AC543+Scorecard!$J$10*AD543+Scorecard!$J$11*AE543+Scorecard!$J$12*AF543</f>
        <v>-6.34573251439844</v>
      </c>
      <c r="AH543" s="0" t="n">
        <f aca="false">MIN(1-Inputs!$B$13,MAX(Inputs!$B$13,1/(1+EXP(-(Inputs!$B$11*AG543+Inputs!$B$12)))))</f>
        <v>0.00141145726331454</v>
      </c>
      <c r="AI543" s="0" t="n">
        <f aca="false">Inputs!$B$9-Inputs!$B$8*AG543</f>
        <v>670.222012791115</v>
      </c>
      <c r="AJ543" s="0" t="n">
        <f aca="false">RANK(AH543,$AH$5:$AH$2004,0)+COUNTIF($AH$4:AH542,AH543)</f>
        <v>1823</v>
      </c>
      <c r="AK543" s="0" t="n">
        <f aca="false">IF(AJ543&lt;=Deciles!$B$5*(Deciles!$B$4+1),INT((AJ543-1)/(Deciles!$B$4+1))+1,Deciles!$B$5+INT((AJ543-1-Deciles!$B$5*(Deciles!$B$4+1))/Deciles!$B$4)+1)</f>
        <v>10</v>
      </c>
    </row>
    <row r="544" customFormat="false" ht="15" hidden="false" customHeight="false" outlineLevel="0" collapsed="false">
      <c r="A544" s="0" t="n">
        <v>15782</v>
      </c>
      <c r="B544" s="0" t="s">
        <v>155</v>
      </c>
      <c r="C544" s="0" t="n">
        <v>732</v>
      </c>
      <c r="D544" s="0" t="n">
        <v>67.774787902832</v>
      </c>
      <c r="E544" s="0" t="n">
        <v>64.8479843139648</v>
      </c>
      <c r="F544" s="0" t="n">
        <v>35</v>
      </c>
      <c r="G544" s="0" t="n">
        <v>3.32699990272522</v>
      </c>
      <c r="H544" s="0" t="n">
        <v>-2.40633320808411</v>
      </c>
      <c r="I544" s="0" t="n">
        <v>9</v>
      </c>
      <c r="J544" s="0" t="n">
        <v>12.6557283401489</v>
      </c>
      <c r="K544" s="0" t="n">
        <v>4.70833349227905</v>
      </c>
      <c r="L544" s="0" t="n">
        <v>-1.125</v>
      </c>
      <c r="M544" s="0" t="n">
        <v>3.98038673400879</v>
      </c>
      <c r="N544" s="0" t="n">
        <v>0</v>
      </c>
      <c r="O544" s="0" t="n">
        <v>0</v>
      </c>
      <c r="P544" s="0" t="s">
        <v>144</v>
      </c>
      <c r="Q544" s="0" t="s">
        <v>141</v>
      </c>
      <c r="R544" s="0" t="n">
        <v>2</v>
      </c>
      <c r="S544" s="0" t="s">
        <v>162</v>
      </c>
      <c r="T544" s="0" t="n">
        <v>0</v>
      </c>
      <c r="U544" s="0" t="n">
        <v>313554.5</v>
      </c>
      <c r="V544" s="0" t="n">
        <v>0.0117279244586825</v>
      </c>
      <c r="W544" s="0" t="n">
        <v>612.636596679688</v>
      </c>
      <c r="X544" s="0" t="n">
        <v>0.0160533506423235</v>
      </c>
      <c r="Y544" s="0" t="n">
        <f aca="false">IF(ISNUMBER(C544),INDEX(Scorecard!$D$5:$D$12,SUMPRODUCT(--(Scorecard!$G$5:$G$11&lt;C544))+1),Scorecard!$D$13)</f>
        <v>-0.0290424113398221</v>
      </c>
      <c r="Z544" s="0" t="n">
        <f aca="false">IF(ISNUMBER(D544),INDEX(Scorecard!$D$14:$D$17,SUMPRODUCT(--(Scorecard!$G$14:$G$16&lt;D544))+1),Scorecard!$D$18)</f>
        <v>0.128579646629417</v>
      </c>
      <c r="AA544" s="0" t="n">
        <f aca="false">IF(ISNUMBER(E544),INDEX(Scorecard!$D$19:$D$26,SUMPRODUCT(--(Scorecard!$G$19:$G$25&lt;E544))+1),Scorecard!$D$27)</f>
        <v>0.233621608745691</v>
      </c>
      <c r="AB544" s="0" t="n">
        <f aca="false">IF(ISNUMBER(F544),INDEX(Scorecard!$D$28:$D$35,SUMPRODUCT(--(Scorecard!$G$28:$G$34&lt;F544))+1),Scorecard!$D$36)</f>
        <v>-0.0008456427959252</v>
      </c>
      <c r="AC544" s="0" t="n">
        <f aca="false">IF(ISNUMBER(H544),INDEX(Scorecard!$D$37:$D$44,SUMPRODUCT(--(Scorecard!$G$37:$G$43&lt;H544))+1),Scorecard!$D$45)</f>
        <v>1.35057635045042</v>
      </c>
      <c r="AD544" s="0" t="n">
        <f aca="false">IF(ISNUMBER(I544),INDEX(Scorecard!$D$46:$D$52,SUMPRODUCT(--(Scorecard!$G$46:$G$51&lt;I544))+1),Scorecard!$D$53)</f>
        <v>-0.114272400683245</v>
      </c>
      <c r="AE544" s="0" t="n">
        <f aca="false">IF(ISNUMBER(K544),INDEX(Scorecard!$D$54:$D$61,SUMPRODUCT(--(Scorecard!$G$54:$G$60&lt;K544))+1),Scorecard!$D$62)</f>
        <v>0.409483001259379</v>
      </c>
      <c r="AF544" s="0" t="n">
        <f aca="false">IF(ISNUMBER(L544),INDEX(Scorecard!$D$63:$D$68,SUMPRODUCT(--(Scorecard!$G$63:$G$67&lt;L544))+1),Scorecard!$D$69)</f>
        <v>-0.340582194386522</v>
      </c>
      <c r="AG544" s="0" t="n">
        <f aca="false">Inputs!$B$10+Scorecard!$J$5*Y544+Scorecard!$J$6*Z544+Scorecard!$J$7*AA544+Scorecard!$J$8*AB544+Scorecard!$J$9*AC544+Scorecard!$J$10*AD544+Scorecard!$J$11*AE544+Scorecard!$J$12*AF544</f>
        <v>-4.34997382897158</v>
      </c>
      <c r="AH544" s="0" t="n">
        <f aca="false">MIN(1-Inputs!$B$13,MAX(Inputs!$B$13,1/(1+EXP(-(Inputs!$B$11*AG544+Inputs!$B$12)))))</f>
        <v>0.0117279243402916</v>
      </c>
      <c r="AI544" s="0" t="n">
        <f aca="false">Inputs!$B$9-Inputs!$B$8*AG544</f>
        <v>612.636589625587</v>
      </c>
      <c r="AJ544" s="0" t="n">
        <f aca="false">RANK(AH544,$AH$5:$AH$2004,0)+COUNTIF($AH$4:AH543,AH544)</f>
        <v>720</v>
      </c>
      <c r="AK544" s="0" t="n">
        <f aca="false">IF(AJ544&lt;=Deciles!$B$5*(Deciles!$B$4+1),INT((AJ544-1)/(Deciles!$B$4+1))+1,Deciles!$B$5+INT((AJ544-1-Deciles!$B$5*(Deciles!$B$4+1))/Deciles!$B$4)+1)</f>
        <v>4</v>
      </c>
    </row>
    <row r="545" customFormat="false" ht="15" hidden="false" customHeight="false" outlineLevel="0" collapsed="false">
      <c r="A545" s="0" t="n">
        <v>15784</v>
      </c>
      <c r="B545" s="0" t="s">
        <v>143</v>
      </c>
      <c r="C545" s="0" t="n">
        <v>748</v>
      </c>
      <c r="D545" s="0" t="n">
        <v>80</v>
      </c>
      <c r="E545" s="0" t="n">
        <v>77.83740234375</v>
      </c>
      <c r="F545" s="0" t="n">
        <v>36</v>
      </c>
      <c r="G545" s="0" t="n">
        <v>4.07999992370606</v>
      </c>
      <c r="H545" s="0" t="n">
        <v>0.846666574478149</v>
      </c>
      <c r="I545" s="0" t="n">
        <v>11</v>
      </c>
      <c r="J545" s="0" t="n">
        <v>12.9615650177002</v>
      </c>
      <c r="K545" s="0" t="n">
        <v>9.13333320617676</v>
      </c>
      <c r="L545" s="0" t="n">
        <v>5.0717945098877</v>
      </c>
      <c r="M545" s="0" t="n">
        <v>1.43321859836578</v>
      </c>
      <c r="N545" s="0" t="n">
        <v>0</v>
      </c>
      <c r="O545" s="0" t="n">
        <v>0</v>
      </c>
      <c r="P545" s="0" t="s">
        <v>144</v>
      </c>
      <c r="Q545" s="0" t="s">
        <v>141</v>
      </c>
      <c r="R545" s="0" t="n">
        <v>2</v>
      </c>
      <c r="S545" s="0" t="s">
        <v>159</v>
      </c>
      <c r="T545" s="0" t="n">
        <v>0</v>
      </c>
      <c r="U545" s="0" t="n">
        <v>425731.75</v>
      </c>
      <c r="V545" s="0" t="n">
        <v>0.018072247505188</v>
      </c>
      <c r="W545" s="0" t="n">
        <v>600.759582519531</v>
      </c>
      <c r="X545" s="0" t="n">
        <v>0.016592675819993</v>
      </c>
      <c r="Y545" s="0" t="n">
        <f aca="false">IF(ISNUMBER(C545),INDEX(Scorecard!$D$5:$D$12,SUMPRODUCT(--(Scorecard!$G$5:$G$11&lt;C545))+1),Scorecard!$D$13)</f>
        <v>0.488358159108655</v>
      </c>
      <c r="Z545" s="0" t="n">
        <f aca="false">IF(ISNUMBER(D545),INDEX(Scorecard!$D$14:$D$17,SUMPRODUCT(--(Scorecard!$G$14:$G$16&lt;D545))+1),Scorecard!$D$18)</f>
        <v>0.0505355481560174</v>
      </c>
      <c r="AA545" s="0" t="n">
        <f aca="false">IF(ISNUMBER(E545),INDEX(Scorecard!$D$19:$D$26,SUMPRODUCT(--(Scorecard!$G$19:$G$25&lt;E545))+1),Scorecard!$D$27)</f>
        <v>-0.0341578513653732</v>
      </c>
      <c r="AB545" s="0" t="n">
        <f aca="false">IF(ISNUMBER(F545),INDEX(Scorecard!$D$28:$D$35,SUMPRODUCT(--(Scorecard!$G$28:$G$34&lt;F545))+1),Scorecard!$D$36)</f>
        <v>-0.0008456427959252</v>
      </c>
      <c r="AC545" s="0" t="n">
        <f aca="false">IF(ISNUMBER(H545),INDEX(Scorecard!$D$37:$D$44,SUMPRODUCT(--(Scorecard!$G$37:$G$43&lt;H545))+1),Scorecard!$D$45)</f>
        <v>-0.569454719285959</v>
      </c>
      <c r="AD545" s="0" t="n">
        <f aca="false">IF(ISNUMBER(I545),INDEX(Scorecard!$D$46:$D$52,SUMPRODUCT(--(Scorecard!$G$46:$G$51&lt;I545))+1),Scorecard!$D$53)</f>
        <v>-0.114272400683245</v>
      </c>
      <c r="AE545" s="0" t="n">
        <f aca="false">IF(ISNUMBER(K545),INDEX(Scorecard!$D$54:$D$61,SUMPRODUCT(--(Scorecard!$G$54:$G$60&lt;K545))+1),Scorecard!$D$62)</f>
        <v>-0.541917179454542</v>
      </c>
      <c r="AF545" s="0" t="n">
        <f aca="false">IF(ISNUMBER(L545),INDEX(Scorecard!$D$63:$D$68,SUMPRODUCT(--(Scorecard!$G$63:$G$67&lt;L545))+1),Scorecard!$D$69)</f>
        <v>0.322484508656054</v>
      </c>
      <c r="AG545" s="0" t="n">
        <f aca="false">Inputs!$B$10+Scorecard!$J$5*Y545+Scorecard!$J$6*Z545+Scorecard!$J$7*AA545+Scorecard!$J$8*AB545+Scorecard!$J$9*AC545+Scorecard!$J$10*AD545+Scorecard!$J$11*AE545+Scorecard!$J$12*AF545</f>
        <v>-3.93834881462502</v>
      </c>
      <c r="AH545" s="0" t="n">
        <f aca="false">MIN(1-Inputs!$B$13,MAX(Inputs!$B$13,1/(1+EXP(-(Inputs!$B$11*AG545+Inputs!$B$12)))))</f>
        <v>0.0180722472284125</v>
      </c>
      <c r="AI545" s="0" t="n">
        <f aca="false">Inputs!$B$9-Inputs!$B$8*AG545</f>
        <v>600.759602287514</v>
      </c>
      <c r="AJ545" s="0" t="n">
        <f aca="false">RANK(AH545,$AH$5:$AH$2004,0)+COUNTIF($AH$4:AH544,AH545)</f>
        <v>504</v>
      </c>
      <c r="AK545" s="0" t="n">
        <f aca="false">IF(AJ545&lt;=Deciles!$B$5*(Deciles!$B$4+1),INT((AJ545-1)/(Deciles!$B$4+1))+1,Deciles!$B$5+INT((AJ545-1-Deciles!$B$5*(Deciles!$B$4+1))/Deciles!$B$4)+1)</f>
        <v>3</v>
      </c>
    </row>
    <row r="546" customFormat="false" ht="15" hidden="false" customHeight="false" outlineLevel="0" collapsed="false">
      <c r="A546" s="0" t="n">
        <v>15803</v>
      </c>
      <c r="B546" s="0" t="s">
        <v>158</v>
      </c>
      <c r="C546" s="0" t="n">
        <v>753</v>
      </c>
      <c r="D546" s="0" t="n">
        <v>80</v>
      </c>
      <c r="E546" s="0" t="n">
        <v>68.4280776977539</v>
      </c>
      <c r="F546" s="0" t="n">
        <v>37</v>
      </c>
      <c r="G546" s="0" t="n">
        <v>4.07000017166138</v>
      </c>
      <c r="H546" s="0" t="n">
        <v>1.15333342552185</v>
      </c>
      <c r="I546" s="0" t="n">
        <v>43</v>
      </c>
      <c r="J546" s="0" t="n">
        <v>11.9654235839844</v>
      </c>
      <c r="K546" s="0" t="n">
        <v>6.63333320617676</v>
      </c>
      <c r="L546" s="0" t="n">
        <v>2.71025633811951</v>
      </c>
      <c r="M546" s="0" t="n">
        <v>0.285017788410187</v>
      </c>
      <c r="N546" s="0" t="n">
        <v>0</v>
      </c>
      <c r="O546" s="0" t="n">
        <v>0</v>
      </c>
      <c r="P546" s="0" t="s">
        <v>140</v>
      </c>
      <c r="Q546" s="0" t="s">
        <v>141</v>
      </c>
      <c r="R546" s="0" t="n">
        <v>2</v>
      </c>
      <c r="S546" s="0" t="s">
        <v>159</v>
      </c>
      <c r="T546" s="0" t="n">
        <v>0</v>
      </c>
      <c r="U546" s="0" t="n">
        <v>157223.48</v>
      </c>
      <c r="V546" s="0" t="n">
        <v>0.00936550740152597</v>
      </c>
      <c r="W546" s="0" t="n">
        <v>618.789001464844</v>
      </c>
      <c r="X546" s="0" t="n">
        <v>0.00592445302754641</v>
      </c>
      <c r="Y546" s="0" t="n">
        <f aca="false">IF(ISNUMBER(C546),INDEX(Scorecard!$D$5:$D$12,SUMPRODUCT(--(Scorecard!$G$5:$G$11&lt;C546))+1),Scorecard!$D$13)</f>
        <v>0.733188958177614</v>
      </c>
      <c r="Z546" s="0" t="n">
        <f aca="false">IF(ISNUMBER(D546),INDEX(Scorecard!$D$14:$D$17,SUMPRODUCT(--(Scorecard!$G$14:$G$16&lt;D546))+1),Scorecard!$D$18)</f>
        <v>0.0505355481560174</v>
      </c>
      <c r="AA546" s="0" t="n">
        <f aca="false">IF(ISNUMBER(E546),INDEX(Scorecard!$D$19:$D$26,SUMPRODUCT(--(Scorecard!$G$19:$G$25&lt;E546))+1),Scorecard!$D$27)</f>
        <v>0.0530843085177338</v>
      </c>
      <c r="AB546" s="0" t="n">
        <f aca="false">IF(ISNUMBER(F546),INDEX(Scorecard!$D$28:$D$35,SUMPRODUCT(--(Scorecard!$G$28:$G$34&lt;F546))+1),Scorecard!$D$36)</f>
        <v>-0.0008456427959252</v>
      </c>
      <c r="AC546" s="0" t="n">
        <f aca="false">IF(ISNUMBER(H546),INDEX(Scorecard!$D$37:$D$44,SUMPRODUCT(--(Scorecard!$G$37:$G$43&lt;H546))+1),Scorecard!$D$45)</f>
        <v>-0.975503570149195</v>
      </c>
      <c r="AD546" s="0" t="n">
        <f aca="false">IF(ISNUMBER(I546),INDEX(Scorecard!$D$46:$D$52,SUMPRODUCT(--(Scorecard!$G$46:$G$51&lt;I546))+1),Scorecard!$D$53)</f>
        <v>0.818882373006414</v>
      </c>
      <c r="AE546" s="0" t="n">
        <f aca="false">IF(ISNUMBER(K546),INDEX(Scorecard!$D$54:$D$61,SUMPRODUCT(--(Scorecard!$G$54:$G$60&lt;K546))+1),Scorecard!$D$62)</f>
        <v>-0.357264871923982</v>
      </c>
      <c r="AF546" s="0" t="n">
        <f aca="false">IF(ISNUMBER(L546),INDEX(Scorecard!$D$63:$D$68,SUMPRODUCT(--(Scorecard!$G$63:$G$67&lt;L546))+1),Scorecard!$D$69)</f>
        <v>0.322484508656054</v>
      </c>
      <c r="AG546" s="0" t="n">
        <f aca="false">Inputs!$B$10+Scorecard!$J$5*Y546+Scorecard!$J$6*Z546+Scorecard!$J$7*AA546+Scorecard!$J$8*AB546+Scorecard!$J$9*AC546+Scorecard!$J$10*AD546+Scorecard!$J$11*AE546+Scorecard!$J$12*AF546</f>
        <v>-4.56320028182276</v>
      </c>
      <c r="AH546" s="0" t="n">
        <f aca="false">MIN(1-Inputs!$B$13,MAX(Inputs!$B$13,1/(1+EXP(-(Inputs!$B$11*AG546+Inputs!$B$12)))))</f>
        <v>0.00936550763742052</v>
      </c>
      <c r="AI546" s="0" t="n">
        <f aca="false">Inputs!$B$9-Inputs!$B$8*AG546</f>
        <v>618.789004547882</v>
      </c>
      <c r="AJ546" s="0" t="n">
        <f aca="false">RANK(AH546,$AH$5:$AH$2004,0)+COUNTIF($AH$4:AH545,AH546)</f>
        <v>867</v>
      </c>
      <c r="AK546" s="0" t="n">
        <f aca="false">IF(AJ546&lt;=Deciles!$B$5*(Deciles!$B$4+1),INT((AJ546-1)/(Deciles!$B$4+1))+1,Deciles!$B$5+INT((AJ546-1-Deciles!$B$5*(Deciles!$B$4+1))/Deciles!$B$4)+1)</f>
        <v>5</v>
      </c>
    </row>
    <row r="547" customFormat="false" ht="15" hidden="false" customHeight="false" outlineLevel="0" collapsed="false">
      <c r="A547" s="0" t="n">
        <v>15883</v>
      </c>
      <c r="B547" s="0" t="s">
        <v>139</v>
      </c>
      <c r="C547" s="0" t="n">
        <v>696</v>
      </c>
      <c r="D547" s="0" t="n">
        <v>83.33154296875</v>
      </c>
      <c r="E547" s="0" t="n">
        <v>81.4687042236328</v>
      </c>
      <c r="F547" s="0" t="n">
        <v>49</v>
      </c>
      <c r="G547" s="0" t="n">
        <v>3.29099988937378</v>
      </c>
      <c r="H547" s="0" t="n">
        <v>0.274333238601685</v>
      </c>
      <c r="I547" s="0" t="n">
        <v>3</v>
      </c>
      <c r="J547" s="0" t="n">
        <v>12.130373954773</v>
      </c>
      <c r="K547" s="0" t="n">
        <v>6.53333330154419</v>
      </c>
      <c r="L547" s="0" t="n">
        <v>-3.50000047683716</v>
      </c>
      <c r="M547" s="0" t="n">
        <v>4.21317195892334</v>
      </c>
      <c r="N547" s="0" t="n">
        <v>0</v>
      </c>
      <c r="O547" s="0" t="n">
        <v>0</v>
      </c>
      <c r="P547" s="0" t="s">
        <v>146</v>
      </c>
      <c r="Q547" s="0" t="s">
        <v>141</v>
      </c>
      <c r="R547" s="0" t="n">
        <v>2</v>
      </c>
      <c r="S547" s="0" t="s">
        <v>154</v>
      </c>
      <c r="T547" s="0" t="n">
        <v>0</v>
      </c>
      <c r="U547" s="0" t="n">
        <v>185419.16</v>
      </c>
      <c r="V547" s="0" t="n">
        <v>0.0839907750487328</v>
      </c>
      <c r="W547" s="0" t="n">
        <v>557.299377441406</v>
      </c>
      <c r="X547" s="0" t="n">
        <v>0.057787012308836</v>
      </c>
      <c r="Y547" s="0" t="n">
        <f aca="false">IF(ISNUMBER(C547),INDEX(Scorecard!$D$5:$D$12,SUMPRODUCT(--(Scorecard!$G$5:$G$11&lt;C547))+1),Scorecard!$D$13)</f>
        <v>-0.869677851527538</v>
      </c>
      <c r="Z547" s="0" t="n">
        <f aca="false">IF(ISNUMBER(D547),INDEX(Scorecard!$D$14:$D$17,SUMPRODUCT(--(Scorecard!$G$14:$G$16&lt;D547))+1),Scorecard!$D$18)</f>
        <v>0.0505355481560174</v>
      </c>
      <c r="AA547" s="0" t="n">
        <f aca="false">IF(ISNUMBER(E547),INDEX(Scorecard!$D$19:$D$26,SUMPRODUCT(--(Scorecard!$G$19:$G$25&lt;E547))+1),Scorecard!$D$27)</f>
        <v>-0.0341578513653732</v>
      </c>
      <c r="AB547" s="0" t="n">
        <f aca="false">IF(ISNUMBER(F547),INDEX(Scorecard!$D$28:$D$35,SUMPRODUCT(--(Scorecard!$G$28:$G$34&lt;F547))+1),Scorecard!$D$36)</f>
        <v>-0.400689107298307</v>
      </c>
      <c r="AC547" s="0" t="n">
        <f aca="false">IF(ISNUMBER(H547),INDEX(Scorecard!$D$37:$D$44,SUMPRODUCT(--(Scorecard!$G$37:$G$43&lt;H547))+1),Scorecard!$D$45)</f>
        <v>-0.0679520129233634</v>
      </c>
      <c r="AD547" s="0" t="n">
        <f aca="false">IF(ISNUMBER(I547),INDEX(Scorecard!$D$46:$D$52,SUMPRODUCT(--(Scorecard!$G$46:$G$51&lt;I547))+1),Scorecard!$D$53)</f>
        <v>-0.161534840507194</v>
      </c>
      <c r="AE547" s="0" t="n">
        <f aca="false">IF(ISNUMBER(K547),INDEX(Scorecard!$D$54:$D$61,SUMPRODUCT(--(Scorecard!$G$54:$G$60&lt;K547))+1),Scorecard!$D$62)</f>
        <v>-0.119873800601421</v>
      </c>
      <c r="AF547" s="0" t="n">
        <f aca="false">IF(ISNUMBER(L547),INDEX(Scorecard!$D$63:$D$68,SUMPRODUCT(--(Scorecard!$G$63:$G$67&lt;L547))+1),Scorecard!$D$69)</f>
        <v>-0.340582194386522</v>
      </c>
      <c r="AG547" s="0" t="n">
        <f aca="false">Inputs!$B$10+Scorecard!$J$5*Y547+Scorecard!$J$6*Z547+Scorecard!$J$7*AA547+Scorecard!$J$8*AB547+Scorecard!$J$9*AC547+Scorecard!$J$10*AD547+Scorecard!$J$11*AE547+Scorecard!$J$12*AF547</f>
        <v>-2.4321315490164</v>
      </c>
      <c r="AH547" s="0" t="n">
        <f aca="false">MIN(1-Inputs!$B$13,MAX(Inputs!$B$13,1/(1+EXP(-(Inputs!$B$11*AG547+Inputs!$B$12)))))</f>
        <v>0.0839907766906345</v>
      </c>
      <c r="AI547" s="0" t="n">
        <f aca="false">Inputs!$B$9-Inputs!$B$8*AG547</f>
        <v>557.299358695616</v>
      </c>
      <c r="AJ547" s="0" t="n">
        <f aca="false">RANK(AH547,$AH$5:$AH$2004,0)+COUNTIF($AH$4:AH546,AH547)</f>
        <v>63</v>
      </c>
      <c r="AK547" s="0" t="n">
        <f aca="false">IF(AJ547&lt;=Deciles!$B$5*(Deciles!$B$4+1),INT((AJ547-1)/(Deciles!$B$4+1))+1,Deciles!$B$5+INT((AJ547-1-Deciles!$B$5*(Deciles!$B$4+1))/Deciles!$B$4)+1)</f>
        <v>1</v>
      </c>
    </row>
    <row r="548" customFormat="false" ht="15" hidden="false" customHeight="false" outlineLevel="0" collapsed="false">
      <c r="A548" s="0" t="n">
        <v>15912</v>
      </c>
      <c r="B548" s="0" t="s">
        <v>152</v>
      </c>
      <c r="C548" s="0" t="n">
        <v>744</v>
      </c>
      <c r="D548" s="0" t="n">
        <v>80</v>
      </c>
      <c r="E548" s="0" t="n">
        <v>60.2455177307129</v>
      </c>
      <c r="F548" s="0" t="n">
        <v>31</v>
      </c>
      <c r="G548" s="0" t="n">
        <v>4.44299983978272</v>
      </c>
      <c r="H548" s="0" t="n">
        <v>-1.99033355712891</v>
      </c>
      <c r="I548" s="0" t="n">
        <v>51</v>
      </c>
      <c r="J548" s="0" t="n">
        <v>10.8938541412354</v>
      </c>
      <c r="K548" s="0" t="n">
        <v>4.40000009536743</v>
      </c>
      <c r="L548" s="0" t="n">
        <v>-0.458333015441895</v>
      </c>
      <c r="M548" s="0" t="n">
        <v>6.54819536209106</v>
      </c>
      <c r="N548" s="0" t="n">
        <v>0</v>
      </c>
      <c r="O548" s="0" t="n">
        <v>0</v>
      </c>
      <c r="P548" s="0" t="s">
        <v>146</v>
      </c>
      <c r="Q548" s="0" t="s">
        <v>141</v>
      </c>
      <c r="R548" s="0" t="n">
        <v>2</v>
      </c>
      <c r="S548" s="0" t="s">
        <v>151</v>
      </c>
      <c r="T548" s="0" t="n">
        <v>0</v>
      </c>
      <c r="U548" s="0" t="n">
        <v>53844.42</v>
      </c>
      <c r="V548" s="0" t="n">
        <v>0.00429527182132006</v>
      </c>
      <c r="W548" s="0" t="n">
        <v>640.024230957031</v>
      </c>
      <c r="X548" s="0" t="n">
        <v>0.004544947296381</v>
      </c>
      <c r="Y548" s="0" t="n">
        <f aca="false">IF(ISNUMBER(C548),INDEX(Scorecard!$D$5:$D$12,SUMPRODUCT(--(Scorecard!$G$5:$G$11&lt;C548))+1),Scorecard!$D$13)</f>
        <v>0.488358159108655</v>
      </c>
      <c r="Z548" s="0" t="n">
        <f aca="false">IF(ISNUMBER(D548),INDEX(Scorecard!$D$14:$D$17,SUMPRODUCT(--(Scorecard!$G$14:$G$16&lt;D548))+1),Scorecard!$D$18)</f>
        <v>0.0505355481560174</v>
      </c>
      <c r="AA548" s="0" t="n">
        <f aca="false">IF(ISNUMBER(E548),INDEX(Scorecard!$D$19:$D$26,SUMPRODUCT(--(Scorecard!$G$19:$G$25&lt;E548))+1),Scorecard!$D$27)</f>
        <v>0.267179331770092</v>
      </c>
      <c r="AB548" s="0" t="n">
        <f aca="false">IF(ISNUMBER(F548),INDEX(Scorecard!$D$28:$D$35,SUMPRODUCT(--(Scorecard!$G$28:$G$34&lt;F548))+1),Scorecard!$D$36)</f>
        <v>0.126913191054783</v>
      </c>
      <c r="AC548" s="0" t="n">
        <f aca="false">IF(ISNUMBER(H548),INDEX(Scorecard!$D$37:$D$44,SUMPRODUCT(--(Scorecard!$G$37:$G$43&lt;H548))+1),Scorecard!$D$45)</f>
        <v>1.35057635045042</v>
      </c>
      <c r="AD548" s="0" t="n">
        <f aca="false">IF(ISNUMBER(I548),INDEX(Scorecard!$D$46:$D$52,SUMPRODUCT(--(Scorecard!$G$46:$G$51&lt;I548))+1),Scorecard!$D$53)</f>
        <v>0.818882373006414</v>
      </c>
      <c r="AE548" s="0" t="n">
        <f aca="false">IF(ISNUMBER(K548),INDEX(Scorecard!$D$54:$D$61,SUMPRODUCT(--(Scorecard!$G$54:$G$60&lt;K548))+1),Scorecard!$D$62)</f>
        <v>0.489050497890326</v>
      </c>
      <c r="AF548" s="0" t="n">
        <f aca="false">IF(ISNUMBER(L548),INDEX(Scorecard!$D$63:$D$68,SUMPRODUCT(--(Scorecard!$G$63:$G$67&lt;L548))+1),Scorecard!$D$69)</f>
        <v>0.322484508656054</v>
      </c>
      <c r="AG548" s="0" t="n">
        <f aca="false">Inputs!$B$10+Scorecard!$J$5*Y548+Scorecard!$J$6*Z548+Scorecard!$J$7*AA548+Scorecard!$J$8*AB548+Scorecard!$J$9*AC548+Scorecard!$J$10*AD548+Scorecard!$J$11*AE548+Scorecard!$J$12*AF548</f>
        <v>-5.29915656216997</v>
      </c>
      <c r="AH548" s="0" t="n">
        <f aca="false">MIN(1-Inputs!$B$13,MAX(Inputs!$B$13,1/(1+EXP(-(Inputs!$B$11*AG548+Inputs!$B$12)))))</f>
        <v>0.00429527185353793</v>
      </c>
      <c r="AI548" s="0" t="n">
        <f aca="false">Inputs!$B$9-Inputs!$B$8*AG548</f>
        <v>640.024214067242</v>
      </c>
      <c r="AJ548" s="0" t="n">
        <f aca="false">RANK(AH548,$AH$5:$AH$2004,0)+COUNTIF($AH$4:AH547,AH548)</f>
        <v>1347</v>
      </c>
      <c r="AK548" s="0" t="n">
        <f aca="false">IF(AJ548&lt;=Deciles!$B$5*(Deciles!$B$4+1),INT((AJ548-1)/(Deciles!$B$4+1))+1,Deciles!$B$5+INT((AJ548-1-Deciles!$B$5*(Deciles!$B$4+1))/Deciles!$B$4)+1)</f>
        <v>7</v>
      </c>
    </row>
    <row r="549" customFormat="false" ht="15" hidden="false" customHeight="false" outlineLevel="0" collapsed="false">
      <c r="A549" s="0" t="n">
        <v>15922</v>
      </c>
      <c r="B549" s="0" t="s">
        <v>157</v>
      </c>
      <c r="C549" s="0" t="n">
        <v>775</v>
      </c>
      <c r="D549" s="0" t="n">
        <v>91.5800552368164</v>
      </c>
      <c r="E549" s="0" t="n">
        <v>67.5583724975586</v>
      </c>
      <c r="F549" s="0" t="n">
        <v>31</v>
      </c>
      <c r="G549" s="0" t="n">
        <v>3.89199995994568</v>
      </c>
      <c r="H549" s="0" t="n">
        <v>0.0086665153503418</v>
      </c>
      <c r="I549" s="0" t="n">
        <v>46</v>
      </c>
      <c r="J549" s="0" t="n">
        <v>13.1971883773804</v>
      </c>
      <c r="K549" s="0" t="n">
        <v>4.42307710647583</v>
      </c>
      <c r="L549" s="0" t="n">
        <v>-0.276922702789307</v>
      </c>
      <c r="M549" s="0" t="n">
        <v>5.74976253509522</v>
      </c>
      <c r="N549" s="0" t="n">
        <v>0</v>
      </c>
      <c r="O549" s="0" t="n">
        <v>0</v>
      </c>
      <c r="P549" s="0" t="s">
        <v>144</v>
      </c>
      <c r="Q549" s="0" t="s">
        <v>141</v>
      </c>
      <c r="R549" s="0" t="n">
        <v>1</v>
      </c>
      <c r="S549" s="0" t="s">
        <v>149</v>
      </c>
      <c r="T549" s="0" t="n">
        <v>0</v>
      </c>
      <c r="U549" s="0" t="n">
        <v>538847.56</v>
      </c>
      <c r="V549" s="0" t="n">
        <v>0.00312269362621009</v>
      </c>
      <c r="W549" s="0" t="n">
        <v>648.684631347656</v>
      </c>
      <c r="X549" s="0" t="n">
        <v>0.00227207480929792</v>
      </c>
      <c r="Y549" s="0" t="n">
        <f aca="false">IF(ISNUMBER(C549),INDEX(Scorecard!$D$5:$D$12,SUMPRODUCT(--(Scorecard!$G$5:$G$11&lt;C549))+1),Scorecard!$D$13)</f>
        <v>1.23750384304241</v>
      </c>
      <c r="Z549" s="0" t="n">
        <f aca="false">IF(ISNUMBER(D549),INDEX(Scorecard!$D$14:$D$17,SUMPRODUCT(--(Scorecard!$G$14:$G$16&lt;D549))+1),Scorecard!$D$18)</f>
        <v>-0.361970872710667</v>
      </c>
      <c r="AA549" s="0" t="n">
        <f aca="false">IF(ISNUMBER(E549),INDEX(Scorecard!$D$19:$D$26,SUMPRODUCT(--(Scorecard!$G$19:$G$25&lt;E549))+1),Scorecard!$D$27)</f>
        <v>0.0530843085177338</v>
      </c>
      <c r="AB549" s="0" t="n">
        <f aca="false">IF(ISNUMBER(F549),INDEX(Scorecard!$D$28:$D$35,SUMPRODUCT(--(Scorecard!$G$28:$G$34&lt;F549))+1),Scorecard!$D$36)</f>
        <v>0.126913191054783</v>
      </c>
      <c r="AC549" s="0" t="n">
        <f aca="false">IF(ISNUMBER(H549),INDEX(Scorecard!$D$37:$D$44,SUMPRODUCT(--(Scorecard!$G$37:$G$43&lt;H549))+1),Scorecard!$D$45)</f>
        <v>0.330501541082344</v>
      </c>
      <c r="AD549" s="0" t="n">
        <f aca="false">IF(ISNUMBER(I549),INDEX(Scorecard!$D$46:$D$52,SUMPRODUCT(--(Scorecard!$G$46:$G$51&lt;I549))+1),Scorecard!$D$53)</f>
        <v>0.818882373006414</v>
      </c>
      <c r="AE549" s="0" t="n">
        <f aca="false">IF(ISNUMBER(K549),INDEX(Scorecard!$D$54:$D$61,SUMPRODUCT(--(Scorecard!$G$54:$G$60&lt;K549))+1),Scorecard!$D$62)</f>
        <v>0.409483001259379</v>
      </c>
      <c r="AF549" s="0" t="n">
        <f aca="false">IF(ISNUMBER(L549),INDEX(Scorecard!$D$63:$D$68,SUMPRODUCT(--(Scorecard!$G$63:$G$67&lt;L549))+1),Scorecard!$D$69)</f>
        <v>0.322484508656054</v>
      </c>
      <c r="AG549" s="0" t="n">
        <f aca="false">Inputs!$B$10+Scorecard!$J$5*Y549+Scorecard!$J$6*Z549+Scorecard!$J$7*AA549+Scorecard!$J$8*AB549+Scorecard!$J$9*AC549+Scorecard!$J$10*AD549+Scorecard!$J$11*AE549+Scorecard!$J$12*AF549</f>
        <v>-5.59930412533098</v>
      </c>
      <c r="AH549" s="0" t="n">
        <f aca="false">MIN(1-Inputs!$B$13,MAX(Inputs!$B$13,1/(1+EXP(-(Inputs!$B$11*AG549+Inputs!$B$12)))))</f>
        <v>0.00312269367003677</v>
      </c>
      <c r="AI549" s="0" t="n">
        <f aca="false">Inputs!$B$9-Inputs!$B$8*AG549</f>
        <v>648.684642085388</v>
      </c>
      <c r="AJ549" s="0" t="n">
        <f aca="false">RANK(AH549,$AH$5:$AH$2004,0)+COUNTIF($AH$4:AH548,AH549)</f>
        <v>1523</v>
      </c>
      <c r="AK549" s="0" t="n">
        <f aca="false">IF(AJ549&lt;=Deciles!$B$5*(Deciles!$B$4+1),INT((AJ549-1)/(Deciles!$B$4+1))+1,Deciles!$B$5+INT((AJ549-1-Deciles!$B$5*(Deciles!$B$4+1))/Deciles!$B$4)+1)</f>
        <v>8</v>
      </c>
    </row>
    <row r="550" customFormat="false" ht="15" hidden="false" customHeight="false" outlineLevel="0" collapsed="false">
      <c r="A550" s="0" t="n">
        <v>16059</v>
      </c>
      <c r="B550" s="0" t="s">
        <v>152</v>
      </c>
      <c r="C550" s="0" t="n">
        <v>737</v>
      </c>
      <c r="D550" s="0" t="n">
        <v>85.2224349975586</v>
      </c>
      <c r="E550" s="0" t="n">
        <v>71.1353073120117</v>
      </c>
      <c r="F550" s="0" t="n">
        <v>47</v>
      </c>
      <c r="G550" s="0" t="n">
        <v>3.75699996948242</v>
      </c>
      <c r="H550" s="0" t="n">
        <v>-2.6763334274292</v>
      </c>
      <c r="I550" s="0" t="n">
        <v>33</v>
      </c>
      <c r="J550" s="0" t="n">
        <v>11.6903104782105</v>
      </c>
      <c r="K550" s="0" t="n">
        <v>4.80000019073486</v>
      </c>
      <c r="L550" s="0" t="n">
        <v>-0.458333015441895</v>
      </c>
      <c r="M550" s="0" t="n">
        <v>6.28858137130737</v>
      </c>
      <c r="N550" s="0" t="n">
        <v>0</v>
      </c>
      <c r="O550" s="0" t="n">
        <v>0</v>
      </c>
      <c r="P550" s="0" t="s">
        <v>144</v>
      </c>
      <c r="Q550" s="0" t="s">
        <v>141</v>
      </c>
      <c r="R550" s="0" t="n">
        <v>1</v>
      </c>
      <c r="S550" s="0" t="s">
        <v>149</v>
      </c>
      <c r="T550" s="0" t="n">
        <v>0</v>
      </c>
      <c r="U550" s="0" t="n">
        <v>119409.11</v>
      </c>
      <c r="V550" s="0" t="n">
        <v>0.0110273407772183</v>
      </c>
      <c r="W550" s="0" t="n">
        <v>614.322814941406</v>
      </c>
      <c r="X550" s="0" t="n">
        <v>0.0159991346299648</v>
      </c>
      <c r="Y550" s="0" t="n">
        <f aca="false">IF(ISNUMBER(C550),INDEX(Scorecard!$D$5:$D$12,SUMPRODUCT(--(Scorecard!$G$5:$G$11&lt;C550))+1),Scorecard!$D$13)</f>
        <v>0.488358159108655</v>
      </c>
      <c r="Z550" s="0" t="n">
        <f aca="false">IF(ISNUMBER(D550),INDEX(Scorecard!$D$14:$D$17,SUMPRODUCT(--(Scorecard!$G$14:$G$16&lt;D550))+1),Scorecard!$D$18)</f>
        <v>0.0505355481560174</v>
      </c>
      <c r="AA550" s="0" t="n">
        <f aca="false">IF(ISNUMBER(E550),INDEX(Scorecard!$D$19:$D$26,SUMPRODUCT(--(Scorecard!$G$19:$G$25&lt;E550))+1),Scorecard!$D$27)</f>
        <v>0.0530843085177338</v>
      </c>
      <c r="AB550" s="0" t="n">
        <f aca="false">IF(ISNUMBER(F550),INDEX(Scorecard!$D$28:$D$35,SUMPRODUCT(--(Scorecard!$G$28:$G$34&lt;F550))+1),Scorecard!$D$36)</f>
        <v>-0.400689107298307</v>
      </c>
      <c r="AC550" s="0" t="n">
        <f aca="false">IF(ISNUMBER(H550),INDEX(Scorecard!$D$37:$D$44,SUMPRODUCT(--(Scorecard!$G$37:$G$43&lt;H550))+1),Scorecard!$D$45)</f>
        <v>1.35057635045042</v>
      </c>
      <c r="AD550" s="0" t="n">
        <f aca="false">IF(ISNUMBER(I550),INDEX(Scorecard!$D$46:$D$52,SUMPRODUCT(--(Scorecard!$G$46:$G$51&lt;I550))+1),Scorecard!$D$53)</f>
        <v>0.123869379412532</v>
      </c>
      <c r="AE550" s="0" t="n">
        <f aca="false">IF(ISNUMBER(K550),INDEX(Scorecard!$D$54:$D$61,SUMPRODUCT(--(Scorecard!$G$54:$G$60&lt;K550))+1),Scorecard!$D$62)</f>
        <v>0.409483001259379</v>
      </c>
      <c r="AF550" s="0" t="n">
        <f aca="false">IF(ISNUMBER(L550),INDEX(Scorecard!$D$63:$D$68,SUMPRODUCT(--(Scorecard!$G$63:$G$67&lt;L550))+1),Scorecard!$D$69)</f>
        <v>0.322484508656054</v>
      </c>
      <c r="AG550" s="0" t="n">
        <f aca="false">Inputs!$B$10+Scorecard!$J$5*Y550+Scorecard!$J$6*Z550+Scorecard!$J$7*AA550+Scorecard!$J$8*AB550+Scorecard!$J$9*AC550+Scorecard!$J$10*AD550+Scorecard!$J$11*AE550+Scorecard!$J$12*AF550</f>
        <v>-4.40841297539602</v>
      </c>
      <c r="AH550" s="0" t="n">
        <f aca="false">MIN(1-Inputs!$B$13,MAX(Inputs!$B$13,1/(1+EXP(-(Inputs!$B$11*AG550+Inputs!$B$12)))))</f>
        <v>0.0110273407662117</v>
      </c>
      <c r="AI550" s="0" t="n">
        <f aca="false">Inputs!$B$9-Inputs!$B$8*AG550</f>
        <v>614.322786960393</v>
      </c>
      <c r="AJ550" s="0" t="n">
        <f aca="false">RANK(AH550,$AH$5:$AH$2004,0)+COUNTIF($AH$4:AH549,AH550)</f>
        <v>754</v>
      </c>
      <c r="AK550" s="0" t="n">
        <f aca="false">IF(AJ550&lt;=Deciles!$B$5*(Deciles!$B$4+1),INT((AJ550-1)/(Deciles!$B$4+1))+1,Deciles!$B$5+INT((AJ550-1-Deciles!$B$5*(Deciles!$B$4+1))/Deciles!$B$4)+1)</f>
        <v>4</v>
      </c>
    </row>
    <row r="551" customFormat="false" ht="15" hidden="false" customHeight="false" outlineLevel="0" collapsed="false">
      <c r="A551" s="0" t="n">
        <v>16082</v>
      </c>
      <c r="B551" s="0" t="s">
        <v>157</v>
      </c>
      <c r="C551" s="0" t="n">
        <v>714</v>
      </c>
      <c r="D551" s="0" t="n">
        <v>80.4079513549805</v>
      </c>
      <c r="E551" s="0" t="n">
        <v>79.7742614746094</v>
      </c>
      <c r="F551" s="0" t="n">
        <v>26</v>
      </c>
      <c r="G551" s="0" t="n">
        <v>4.11899995803833</v>
      </c>
      <c r="H551" s="0" t="n">
        <v>0.235666513442993</v>
      </c>
      <c r="I551" s="0" t="n">
        <v>2</v>
      </c>
      <c r="J551" s="0" t="n">
        <v>12.9751386642456</v>
      </c>
      <c r="K551" s="0" t="n">
        <v>4.42307710647583</v>
      </c>
      <c r="L551" s="0" t="n">
        <v>-0.276922702789307</v>
      </c>
      <c r="M551" s="0" t="n">
        <v>5.74976253509522</v>
      </c>
      <c r="N551" s="0" t="n">
        <v>0</v>
      </c>
      <c r="O551" s="0" t="n">
        <v>0</v>
      </c>
      <c r="P551" s="0" t="s">
        <v>144</v>
      </c>
      <c r="Q551" s="0" t="s">
        <v>141</v>
      </c>
      <c r="R551" s="0" t="n">
        <v>1</v>
      </c>
      <c r="S551" s="0" t="s">
        <v>149</v>
      </c>
      <c r="T551" s="0" t="n">
        <v>0</v>
      </c>
      <c r="U551" s="0" t="n">
        <v>431550.03</v>
      </c>
      <c r="V551" s="0" t="n">
        <v>0.0112067637965083</v>
      </c>
      <c r="W551" s="0" t="n">
        <v>613.881042480469</v>
      </c>
      <c r="X551" s="0" t="n">
        <v>0.0122304288670421</v>
      </c>
      <c r="Y551" s="0" t="n">
        <f aca="false">IF(ISNUMBER(C551),INDEX(Scorecard!$D$5:$D$12,SUMPRODUCT(--(Scorecard!$G$5:$G$11&lt;C551))+1),Scorecard!$D$13)</f>
        <v>-0.0290424113398221</v>
      </c>
      <c r="Z551" s="0" t="n">
        <f aca="false">IF(ISNUMBER(D551),INDEX(Scorecard!$D$14:$D$17,SUMPRODUCT(--(Scorecard!$G$14:$G$16&lt;D551))+1),Scorecard!$D$18)</f>
        <v>0.0505355481560174</v>
      </c>
      <c r="AA551" s="0" t="n">
        <f aca="false">IF(ISNUMBER(E551),INDEX(Scorecard!$D$19:$D$26,SUMPRODUCT(--(Scorecard!$G$19:$G$25&lt;E551))+1),Scorecard!$D$27)</f>
        <v>-0.0341578513653732</v>
      </c>
      <c r="AB551" s="0" t="n">
        <f aca="false">IF(ISNUMBER(F551),INDEX(Scorecard!$D$28:$D$35,SUMPRODUCT(--(Scorecard!$G$28:$G$34&lt;F551))+1),Scorecard!$D$36)</f>
        <v>0.165097008946478</v>
      </c>
      <c r="AC551" s="0" t="n">
        <f aca="false">IF(ISNUMBER(H551),INDEX(Scorecard!$D$37:$D$44,SUMPRODUCT(--(Scorecard!$G$37:$G$43&lt;H551))+1),Scorecard!$D$45)</f>
        <v>-0.0679520129233634</v>
      </c>
      <c r="AD551" s="0" t="n">
        <f aca="false">IF(ISNUMBER(I551),INDEX(Scorecard!$D$46:$D$52,SUMPRODUCT(--(Scorecard!$G$46:$G$51&lt;I551))+1),Scorecard!$D$53)</f>
        <v>-0.161534840507194</v>
      </c>
      <c r="AE551" s="0" t="n">
        <f aca="false">IF(ISNUMBER(K551),INDEX(Scorecard!$D$54:$D$61,SUMPRODUCT(--(Scorecard!$G$54:$G$60&lt;K551))+1),Scorecard!$D$62)</f>
        <v>0.409483001259379</v>
      </c>
      <c r="AF551" s="0" t="n">
        <f aca="false">IF(ISNUMBER(L551),INDEX(Scorecard!$D$63:$D$68,SUMPRODUCT(--(Scorecard!$G$63:$G$67&lt;L551))+1),Scorecard!$D$69)</f>
        <v>0.322484508656054</v>
      </c>
      <c r="AG551" s="0" t="n">
        <f aca="false">Inputs!$B$10+Scorecard!$J$5*Y551+Scorecard!$J$6*Z551+Scorecard!$J$7*AA551+Scorecard!$J$8*AB551+Scorecard!$J$9*AC551+Scorecard!$J$10*AD551+Scorecard!$J$11*AE551+Scorecard!$J$12*AF551</f>
        <v>-4.39310406013971</v>
      </c>
      <c r="AH551" s="0" t="n">
        <f aca="false">MIN(1-Inputs!$B$13,MAX(Inputs!$B$13,1/(1+EXP(-(Inputs!$B$11*AG551+Inputs!$B$12)))))</f>
        <v>0.0112067641760608</v>
      </c>
      <c r="AI551" s="0" t="n">
        <f aca="false">Inputs!$B$9-Inputs!$B$8*AG551</f>
        <v>613.88106503796</v>
      </c>
      <c r="AJ551" s="0" t="n">
        <f aca="false">RANK(AH551,$AH$5:$AH$2004,0)+COUNTIF($AH$4:AH550,AH551)</f>
        <v>744</v>
      </c>
      <c r="AK551" s="0" t="n">
        <f aca="false">IF(AJ551&lt;=Deciles!$B$5*(Deciles!$B$4+1),INT((AJ551-1)/(Deciles!$B$4+1))+1,Deciles!$B$5+INT((AJ551-1-Deciles!$B$5*(Deciles!$B$4+1))/Deciles!$B$4)+1)</f>
        <v>4</v>
      </c>
    </row>
    <row r="552" customFormat="false" ht="15" hidden="false" customHeight="false" outlineLevel="0" collapsed="false">
      <c r="A552" s="0" t="n">
        <v>16147</v>
      </c>
      <c r="B552" s="0" t="s">
        <v>143</v>
      </c>
      <c r="C552" s="0" t="n">
        <v>823</v>
      </c>
      <c r="D552" s="0" t="n">
        <v>89.4594268798828</v>
      </c>
      <c r="E552" s="0" t="n">
        <v>86.3320159912109</v>
      </c>
      <c r="F552" s="0" t="n">
        <v>30</v>
      </c>
      <c r="G552" s="0" t="n">
        <v>3.51699995994568</v>
      </c>
      <c r="H552" s="0" t="n">
        <v>0.283666610717773</v>
      </c>
      <c r="I552" s="0" t="n">
        <v>12</v>
      </c>
      <c r="J552" s="0" t="n">
        <v>12.8952178955078</v>
      </c>
      <c r="K552" s="0" t="n">
        <v>9.3333330154419</v>
      </c>
      <c r="L552" s="0" t="n">
        <v>5.0717945098877</v>
      </c>
      <c r="M552" s="0" t="n">
        <v>1.63963341712952</v>
      </c>
      <c r="N552" s="0" t="n">
        <v>0</v>
      </c>
      <c r="O552" s="0" t="n">
        <v>0</v>
      </c>
      <c r="P552" s="0" t="s">
        <v>140</v>
      </c>
      <c r="Q552" s="0" t="s">
        <v>141</v>
      </c>
      <c r="R552" s="0" t="n">
        <v>1</v>
      </c>
      <c r="S552" s="0" t="s">
        <v>162</v>
      </c>
      <c r="T552" s="0" t="n">
        <v>0</v>
      </c>
      <c r="U552" s="0" t="n">
        <v>398402.5</v>
      </c>
      <c r="V552" s="0" t="n">
        <v>0.00367545103654265</v>
      </c>
      <c r="W552" s="0" t="n">
        <v>644.258728027344</v>
      </c>
      <c r="X552" s="0" t="n">
        <v>0.00161866145208478</v>
      </c>
      <c r="Y552" s="0" t="n">
        <f aca="false">IF(ISNUMBER(C552),INDEX(Scorecard!$D$5:$D$12,SUMPRODUCT(--(Scorecard!$G$5:$G$11&lt;C552))+1),Scorecard!$D$13)</f>
        <v>2.19112706886128</v>
      </c>
      <c r="Z552" s="0" t="n">
        <f aca="false">IF(ISNUMBER(D552),INDEX(Scorecard!$D$14:$D$17,SUMPRODUCT(--(Scorecard!$G$14:$G$16&lt;D552))+1),Scorecard!$D$18)</f>
        <v>-0.361970872710667</v>
      </c>
      <c r="AA552" s="0" t="n">
        <f aca="false">IF(ISNUMBER(E552),INDEX(Scorecard!$D$19:$D$26,SUMPRODUCT(--(Scorecard!$G$19:$G$25&lt;E552))+1),Scorecard!$D$27)</f>
        <v>-0.219855970853228</v>
      </c>
      <c r="AB552" s="0" t="n">
        <f aca="false">IF(ISNUMBER(F552),INDEX(Scorecard!$D$28:$D$35,SUMPRODUCT(--(Scorecard!$G$28:$G$34&lt;F552))+1),Scorecard!$D$36)</f>
        <v>0.126913191054783</v>
      </c>
      <c r="AC552" s="0" t="n">
        <f aca="false">IF(ISNUMBER(H552),INDEX(Scorecard!$D$37:$D$44,SUMPRODUCT(--(Scorecard!$G$37:$G$43&lt;H552))+1),Scorecard!$D$45)</f>
        <v>-0.0679520129233634</v>
      </c>
      <c r="AD552" s="0" t="n">
        <f aca="false">IF(ISNUMBER(I552),INDEX(Scorecard!$D$46:$D$52,SUMPRODUCT(--(Scorecard!$G$46:$G$51&lt;I552))+1),Scorecard!$D$53)</f>
        <v>-0.114272400683245</v>
      </c>
      <c r="AE552" s="0" t="n">
        <f aca="false">IF(ISNUMBER(K552),INDEX(Scorecard!$D$54:$D$61,SUMPRODUCT(--(Scorecard!$G$54:$G$60&lt;K552))+1),Scorecard!$D$62)</f>
        <v>-0.541917179454542</v>
      </c>
      <c r="AF552" s="0" t="n">
        <f aca="false">IF(ISNUMBER(L552),INDEX(Scorecard!$D$63:$D$68,SUMPRODUCT(--(Scorecard!$G$63:$G$67&lt;L552))+1),Scorecard!$D$69)</f>
        <v>0.322484508656054</v>
      </c>
      <c r="AG552" s="0" t="n">
        <f aca="false">Inputs!$B$10+Scorecard!$J$5*Y552+Scorecard!$J$6*Z552+Scorecard!$J$7*AA552+Scorecard!$J$8*AB552+Scorecard!$J$9*AC552+Scorecard!$J$10*AD552+Scorecard!$J$11*AE552+Scorecard!$J$12*AF552</f>
        <v>-5.44591307620167</v>
      </c>
      <c r="AH552" s="0" t="n">
        <f aca="false">MIN(1-Inputs!$B$13,MAX(Inputs!$B$13,1/(1+EXP(-(Inputs!$B$11*AG552+Inputs!$B$12)))))</f>
        <v>0.00367545111965893</v>
      </c>
      <c r="AI552" s="0" t="n">
        <f aca="false">Inputs!$B$9-Inputs!$B$8*AG552</f>
        <v>644.258711967476</v>
      </c>
      <c r="AJ552" s="0" t="n">
        <f aca="false">RANK(AH552,$AH$5:$AH$2004,0)+COUNTIF($AH$4:AH551,AH552)</f>
        <v>1423</v>
      </c>
      <c r="AK552" s="0" t="n">
        <f aca="false">IF(AJ552&lt;=Deciles!$B$5*(Deciles!$B$4+1),INT((AJ552-1)/(Deciles!$B$4+1))+1,Deciles!$B$5+INT((AJ552-1-Deciles!$B$5*(Deciles!$B$4+1))/Deciles!$B$4)+1)</f>
        <v>8</v>
      </c>
    </row>
    <row r="553" customFormat="false" ht="15" hidden="false" customHeight="false" outlineLevel="0" collapsed="false">
      <c r="A553" s="0" t="n">
        <v>16150</v>
      </c>
      <c r="B553" s="0" t="s">
        <v>150</v>
      </c>
      <c r="C553" s="0" t="n">
        <v>718</v>
      </c>
      <c r="D553" s="0" t="n">
        <v>82.9197463989258</v>
      </c>
      <c r="E553" s="0" t="n">
        <v>55.0943145751953</v>
      </c>
      <c r="F553" s="0" t="n">
        <v>24</v>
      </c>
      <c r="G553" s="0" t="n">
        <v>4.44000005722046</v>
      </c>
      <c r="H553" s="0" t="n">
        <v>-2.1933331489563</v>
      </c>
      <c r="I553" s="0" t="n">
        <v>72</v>
      </c>
      <c r="J553" s="0" t="n">
        <v>12.4115343093872</v>
      </c>
      <c r="K553" s="0" t="n">
        <v>4.19999980926514</v>
      </c>
      <c r="L553" s="0" t="n">
        <v>-0.208333492279053</v>
      </c>
      <c r="M553" s="0" t="n">
        <v>6.02960777282715</v>
      </c>
      <c r="N553" s="0" t="n">
        <v>0</v>
      </c>
      <c r="O553" s="0" t="n">
        <v>0</v>
      </c>
      <c r="P553" s="0" t="s">
        <v>144</v>
      </c>
      <c r="Q553" s="0" t="s">
        <v>141</v>
      </c>
      <c r="R553" s="0" t="n">
        <v>1</v>
      </c>
      <c r="S553" s="0" t="s">
        <v>156</v>
      </c>
      <c r="T553" s="0" t="n">
        <v>0</v>
      </c>
      <c r="U553" s="0" t="n">
        <v>245618.33</v>
      </c>
      <c r="V553" s="0" t="n">
        <v>0.00565219577401876</v>
      </c>
      <c r="W553" s="0" t="n">
        <v>632.557373046875</v>
      </c>
      <c r="X553" s="0" t="n">
        <v>0.00346771604381502</v>
      </c>
      <c r="Y553" s="0" t="n">
        <f aca="false">IF(ISNUMBER(C553),INDEX(Scorecard!$D$5:$D$12,SUMPRODUCT(--(Scorecard!$G$5:$G$11&lt;C553))+1),Scorecard!$D$13)</f>
        <v>-0.0290424113398221</v>
      </c>
      <c r="Z553" s="0" t="n">
        <f aca="false">IF(ISNUMBER(D553),INDEX(Scorecard!$D$14:$D$17,SUMPRODUCT(--(Scorecard!$G$14:$G$16&lt;D553))+1),Scorecard!$D$18)</f>
        <v>0.0505355481560174</v>
      </c>
      <c r="AA553" s="0" t="n">
        <f aca="false">IF(ISNUMBER(E553),INDEX(Scorecard!$D$19:$D$26,SUMPRODUCT(--(Scorecard!$G$19:$G$25&lt;E553))+1),Scorecard!$D$27)</f>
        <v>0.285899340811827</v>
      </c>
      <c r="AB553" s="0" t="n">
        <f aca="false">IF(ISNUMBER(F553),INDEX(Scorecard!$D$28:$D$35,SUMPRODUCT(--(Scorecard!$G$28:$G$34&lt;F553))+1),Scorecard!$D$36)</f>
        <v>0.349218150643304</v>
      </c>
      <c r="AC553" s="0" t="n">
        <f aca="false">IF(ISNUMBER(H553),INDEX(Scorecard!$D$37:$D$44,SUMPRODUCT(--(Scorecard!$G$37:$G$43&lt;H553))+1),Scorecard!$D$45)</f>
        <v>1.35057635045042</v>
      </c>
      <c r="AD553" s="0" t="n">
        <f aca="false">IF(ISNUMBER(I553),INDEX(Scorecard!$D$46:$D$52,SUMPRODUCT(--(Scorecard!$G$46:$G$51&lt;I553))+1),Scorecard!$D$53)</f>
        <v>0.818882373006414</v>
      </c>
      <c r="AE553" s="0" t="n">
        <f aca="false">IF(ISNUMBER(K553),INDEX(Scorecard!$D$54:$D$61,SUMPRODUCT(--(Scorecard!$G$54:$G$60&lt;K553))+1),Scorecard!$D$62)</f>
        <v>0.489050497890326</v>
      </c>
      <c r="AF553" s="0" t="n">
        <f aca="false">IF(ISNUMBER(L553),INDEX(Scorecard!$D$63:$D$68,SUMPRODUCT(--(Scorecard!$G$63:$G$67&lt;L553))+1),Scorecard!$D$69)</f>
        <v>0.322484508656054</v>
      </c>
      <c r="AG553" s="0" t="n">
        <f aca="false">Inputs!$B$10+Scorecard!$J$5*Y553+Scorecard!$J$6*Z553+Scorecard!$J$7*AA553+Scorecard!$J$8*AB553+Scorecard!$J$9*AC553+Scorecard!$J$10*AD553+Scorecard!$J$11*AE553+Scorecard!$J$12*AF553</f>
        <v>-5.04037626183764</v>
      </c>
      <c r="AH553" s="0" t="n">
        <f aca="false">MIN(1-Inputs!$B$13,MAX(Inputs!$B$13,1/(1+EXP(-(Inputs!$B$11*AG553+Inputs!$B$12)))))</f>
        <v>0.00565219598708879</v>
      </c>
      <c r="AI553" s="0" t="n">
        <f aca="false">Inputs!$B$9-Inputs!$B$8*AG553</f>
        <v>632.557392947858</v>
      </c>
      <c r="AJ553" s="0" t="n">
        <f aca="false">RANK(AH553,$AH$5:$AH$2004,0)+COUNTIF($AH$4:AH552,AH553)</f>
        <v>1174</v>
      </c>
      <c r="AK553" s="0" t="n">
        <f aca="false">IF(AJ553&lt;=Deciles!$B$5*(Deciles!$B$4+1),INT((AJ553-1)/(Deciles!$B$4+1))+1,Deciles!$B$5+INT((AJ553-1-Deciles!$B$5*(Deciles!$B$4+1))/Deciles!$B$4)+1)</f>
        <v>6</v>
      </c>
    </row>
    <row r="554" customFormat="false" ht="15" hidden="false" customHeight="false" outlineLevel="0" collapsed="false">
      <c r="A554" s="0" t="n">
        <v>16151</v>
      </c>
      <c r="B554" s="0" t="s">
        <v>155</v>
      </c>
      <c r="C554" s="0" t="n">
        <v>736</v>
      </c>
      <c r="D554" s="0" t="n">
        <v>67.2902603149414</v>
      </c>
      <c r="E554" s="0" t="n">
        <v>64.7259979248047</v>
      </c>
      <c r="F554" s="0" t="n">
        <v>17</v>
      </c>
      <c r="G554" s="0" t="n">
        <v>3.17700004577637</v>
      </c>
      <c r="H554" s="0" t="n">
        <v>-2.55633306503296</v>
      </c>
      <c r="I554" s="0" t="n">
        <v>7</v>
      </c>
      <c r="J554" s="0" t="n">
        <v>12.7894916534424</v>
      </c>
      <c r="K554" s="0" t="n">
        <v>4.30833339691162</v>
      </c>
      <c r="L554" s="0" t="n">
        <v>-1.125</v>
      </c>
      <c r="M554" s="0" t="n">
        <v>4.74416542053223</v>
      </c>
      <c r="N554" s="0" t="n">
        <v>0</v>
      </c>
      <c r="O554" s="0" t="n">
        <v>0</v>
      </c>
      <c r="P554" s="0" t="s">
        <v>146</v>
      </c>
      <c r="Q554" s="0" t="s">
        <v>141</v>
      </c>
      <c r="R554" s="0" t="n">
        <v>2</v>
      </c>
      <c r="S554" s="0" t="s">
        <v>142</v>
      </c>
      <c r="T554" s="0" t="n">
        <v>0</v>
      </c>
      <c r="U554" s="0" t="n">
        <v>358431.12</v>
      </c>
      <c r="V554" s="0" t="n">
        <v>0.00302309147082269</v>
      </c>
      <c r="W554" s="0" t="n">
        <v>649.564636230469</v>
      </c>
      <c r="X554" s="0" t="n">
        <v>0.00344488490372896</v>
      </c>
      <c r="Y554" s="0" t="n">
        <f aca="false">IF(ISNUMBER(C554),INDEX(Scorecard!$D$5:$D$12,SUMPRODUCT(--(Scorecard!$G$5:$G$11&lt;C554))+1),Scorecard!$D$13)</f>
        <v>0.488358159108655</v>
      </c>
      <c r="Z554" s="0" t="n">
        <f aca="false">IF(ISNUMBER(D554),INDEX(Scorecard!$D$14:$D$17,SUMPRODUCT(--(Scorecard!$G$14:$G$16&lt;D554))+1),Scorecard!$D$18)</f>
        <v>0.128579646629417</v>
      </c>
      <c r="AA554" s="0" t="n">
        <f aca="false">IF(ISNUMBER(E554),INDEX(Scorecard!$D$19:$D$26,SUMPRODUCT(--(Scorecard!$G$19:$G$25&lt;E554))+1),Scorecard!$D$27)</f>
        <v>0.233621608745691</v>
      </c>
      <c r="AB554" s="0" t="n">
        <f aca="false">IF(ISNUMBER(F554),INDEX(Scorecard!$D$28:$D$35,SUMPRODUCT(--(Scorecard!$G$28:$G$34&lt;F554))+1),Scorecard!$D$36)</f>
        <v>0.624829191519909</v>
      </c>
      <c r="AC554" s="0" t="n">
        <f aca="false">IF(ISNUMBER(H554),INDEX(Scorecard!$D$37:$D$44,SUMPRODUCT(--(Scorecard!$G$37:$G$43&lt;H554))+1),Scorecard!$D$45)</f>
        <v>1.35057635045042</v>
      </c>
      <c r="AD554" s="0" t="n">
        <f aca="false">IF(ISNUMBER(I554),INDEX(Scorecard!$D$46:$D$52,SUMPRODUCT(--(Scorecard!$G$46:$G$51&lt;I554))+1),Scorecard!$D$53)</f>
        <v>-0.114272400683245</v>
      </c>
      <c r="AE554" s="0" t="n">
        <f aca="false">IF(ISNUMBER(K554),INDEX(Scorecard!$D$54:$D$61,SUMPRODUCT(--(Scorecard!$G$54:$G$60&lt;K554))+1),Scorecard!$D$62)</f>
        <v>0.489050497890326</v>
      </c>
      <c r="AF554" s="0" t="n">
        <f aca="false">IF(ISNUMBER(L554),INDEX(Scorecard!$D$63:$D$68,SUMPRODUCT(--(Scorecard!$G$63:$G$67&lt;L554))+1),Scorecard!$D$69)</f>
        <v>-0.340582194386522</v>
      </c>
      <c r="AG554" s="0" t="n">
        <f aca="false">Inputs!$B$10+Scorecard!$J$5*Y554+Scorecard!$J$6*Z554+Scorecard!$J$7*AA554+Scorecard!$J$8*AB554+Scorecard!$J$9*AC554+Scorecard!$J$10*AD554+Scorecard!$J$11*AE554+Scorecard!$J$12*AF554</f>
        <v>-5.62980321784948</v>
      </c>
      <c r="AH554" s="0" t="n">
        <f aca="false">MIN(1-Inputs!$B$13,MAX(Inputs!$B$13,1/(1+EXP(-(Inputs!$B$11*AG554+Inputs!$B$12)))))</f>
        <v>0.00302309139683424</v>
      </c>
      <c r="AI554" s="0" t="n">
        <f aca="false">Inputs!$B$9-Inputs!$B$8*AG554</f>
        <v>649.564659875949</v>
      </c>
      <c r="AJ554" s="0" t="n">
        <f aca="false">RANK(AH554,$AH$5:$AH$2004,0)+COUNTIF($AH$4:AH553,AH554)</f>
        <v>1533</v>
      </c>
      <c r="AK554" s="0" t="n">
        <f aca="false">IF(AJ554&lt;=Deciles!$B$5*(Deciles!$B$4+1),INT((AJ554-1)/(Deciles!$B$4+1))+1,Deciles!$B$5+INT((AJ554-1-Deciles!$B$5*(Deciles!$B$4+1))/Deciles!$B$4)+1)</f>
        <v>8</v>
      </c>
    </row>
    <row r="555" customFormat="false" ht="15" hidden="false" customHeight="false" outlineLevel="0" collapsed="false">
      <c r="A555" s="0" t="n">
        <v>16166</v>
      </c>
      <c r="B555" s="0" t="s">
        <v>157</v>
      </c>
      <c r="C555" s="0" t="n">
        <v>770</v>
      </c>
      <c r="D555" s="0" t="n">
        <v>72.146728515625</v>
      </c>
      <c r="E555" s="0" t="n">
        <v>56.3778076171875</v>
      </c>
      <c r="F555" s="0" t="n">
        <v>37</v>
      </c>
      <c r="G555" s="0" t="n">
        <v>4.11299991607666</v>
      </c>
      <c r="H555" s="0" t="n">
        <v>0.229666471481323</v>
      </c>
      <c r="I555" s="0" t="n">
        <v>46</v>
      </c>
      <c r="J555" s="0" t="n">
        <v>12.4620113372803</v>
      </c>
      <c r="K555" s="0" t="n">
        <v>3.32307696342468</v>
      </c>
      <c r="L555" s="0" t="n">
        <v>-0.276922941207886</v>
      </c>
      <c r="M555" s="0" t="n">
        <v>4.3403639793396</v>
      </c>
      <c r="N555" s="0" t="n">
        <v>0</v>
      </c>
      <c r="O555" s="0" t="n">
        <v>0</v>
      </c>
      <c r="P555" s="0" t="s">
        <v>146</v>
      </c>
      <c r="Q555" s="0" t="s">
        <v>141</v>
      </c>
      <c r="R555" s="0" t="n">
        <v>2</v>
      </c>
      <c r="S555" s="0" t="s">
        <v>147</v>
      </c>
      <c r="T555" s="0" t="n">
        <v>0</v>
      </c>
      <c r="U555" s="0" t="n">
        <v>258334.61</v>
      </c>
      <c r="V555" s="0" t="n">
        <v>0.00221509649418294</v>
      </c>
      <c r="W555" s="0" t="n">
        <v>658.003112792969</v>
      </c>
      <c r="X555" s="0" t="n">
        <v>0.00167845818214119</v>
      </c>
      <c r="Y555" s="0" t="n">
        <f aca="false">IF(ISNUMBER(C555),INDEX(Scorecard!$D$5:$D$12,SUMPRODUCT(--(Scorecard!$G$5:$G$11&lt;C555))+1),Scorecard!$D$13)</f>
        <v>1.23750384304241</v>
      </c>
      <c r="Z555" s="0" t="n">
        <f aca="false">IF(ISNUMBER(D555),INDEX(Scorecard!$D$14:$D$17,SUMPRODUCT(--(Scorecard!$G$14:$G$16&lt;D555))+1),Scorecard!$D$18)</f>
        <v>0.128579646629417</v>
      </c>
      <c r="AA555" s="0" t="n">
        <f aca="false">IF(ISNUMBER(E555),INDEX(Scorecard!$D$19:$D$26,SUMPRODUCT(--(Scorecard!$G$19:$G$25&lt;E555))+1),Scorecard!$D$27)</f>
        <v>0.285899340811827</v>
      </c>
      <c r="AB555" s="0" t="n">
        <f aca="false">IF(ISNUMBER(F555),INDEX(Scorecard!$D$28:$D$35,SUMPRODUCT(--(Scorecard!$G$28:$G$34&lt;F555))+1),Scorecard!$D$36)</f>
        <v>-0.0008456427959252</v>
      </c>
      <c r="AC555" s="0" t="n">
        <f aca="false">IF(ISNUMBER(H555),INDEX(Scorecard!$D$37:$D$44,SUMPRODUCT(--(Scorecard!$G$37:$G$43&lt;H555))+1),Scorecard!$D$45)</f>
        <v>-0.0679520129233634</v>
      </c>
      <c r="AD555" s="0" t="n">
        <f aca="false">IF(ISNUMBER(I555),INDEX(Scorecard!$D$46:$D$52,SUMPRODUCT(--(Scorecard!$G$46:$G$51&lt;I555))+1),Scorecard!$D$53)</f>
        <v>0.818882373006414</v>
      </c>
      <c r="AE555" s="0" t="n">
        <f aca="false">IF(ISNUMBER(K555),INDEX(Scorecard!$D$54:$D$61,SUMPRODUCT(--(Scorecard!$G$54:$G$60&lt;K555))+1),Scorecard!$D$62)</f>
        <v>0.489050497890326</v>
      </c>
      <c r="AF555" s="0" t="n">
        <f aca="false">IF(ISNUMBER(L555),INDEX(Scorecard!$D$63:$D$68,SUMPRODUCT(--(Scorecard!$G$63:$G$67&lt;L555))+1),Scorecard!$D$69)</f>
        <v>0.322484508656054</v>
      </c>
      <c r="AG555" s="0" t="n">
        <f aca="false">Inputs!$B$10+Scorecard!$J$5*Y555+Scorecard!$J$6*Z555+Scorecard!$J$7*AA555+Scorecard!$J$8*AB555+Scorecard!$J$9*AC555+Scorecard!$J$10*AD555+Scorecard!$J$11*AE555+Scorecard!$J$12*AF555</f>
        <v>-5.92225783660223</v>
      </c>
      <c r="AH555" s="0" t="n">
        <f aca="false">MIN(1-Inputs!$B$13,MAX(Inputs!$B$13,1/(1+EXP(-(Inputs!$B$11*AG555+Inputs!$B$12)))))</f>
        <v>0.00221509640083051</v>
      </c>
      <c r="AI555" s="0" t="n">
        <f aca="false">Inputs!$B$9-Inputs!$B$8*AG555</f>
        <v>658.003116439142</v>
      </c>
      <c r="AJ555" s="0" t="n">
        <f aca="false">RANK(AH555,$AH$5:$AH$2004,0)+COUNTIF($AH$4:AH554,AH555)</f>
        <v>1667</v>
      </c>
      <c r="AK555" s="0" t="n">
        <f aca="false">IF(AJ555&lt;=Deciles!$B$5*(Deciles!$B$4+1),INT((AJ555-1)/(Deciles!$B$4+1))+1,Deciles!$B$5+INT((AJ555-1-Deciles!$B$5*(Deciles!$B$4+1))/Deciles!$B$4)+1)</f>
        <v>9</v>
      </c>
    </row>
    <row r="556" customFormat="false" ht="15" hidden="false" customHeight="false" outlineLevel="0" collapsed="false">
      <c r="A556" s="0" t="n">
        <v>16180</v>
      </c>
      <c r="B556" s="0" t="s">
        <v>158</v>
      </c>
      <c r="C556" s="0" t="n">
        <v>735</v>
      </c>
      <c r="D556" s="0" t="n">
        <v>80</v>
      </c>
      <c r="E556" s="0" t="n">
        <v>79.5945510864258</v>
      </c>
      <c r="F556" s="0" t="n">
        <v>43</v>
      </c>
      <c r="G556" s="0" t="n">
        <v>3.32100009918213</v>
      </c>
      <c r="H556" s="0" t="n">
        <v>0.404333353042603</v>
      </c>
      <c r="I556" s="0" t="n">
        <v>1</v>
      </c>
      <c r="J556" s="0" t="n">
        <v>12.4422473907471</v>
      </c>
      <c r="K556" s="0" t="n">
        <v>6.33333349227905</v>
      </c>
      <c r="L556" s="0" t="n">
        <v>2.71025657653809</v>
      </c>
      <c r="M556" s="0" t="n">
        <v>0.346199959516525</v>
      </c>
      <c r="N556" s="0" t="n">
        <v>0</v>
      </c>
      <c r="O556" s="0" t="n">
        <v>0</v>
      </c>
      <c r="P556" s="0" t="s">
        <v>144</v>
      </c>
      <c r="Q556" s="0" t="s">
        <v>141</v>
      </c>
      <c r="R556" s="0" t="n">
        <v>2</v>
      </c>
      <c r="S556" s="0" t="s">
        <v>148</v>
      </c>
      <c r="T556" s="0" t="n">
        <v>0</v>
      </c>
      <c r="U556" s="0" t="n">
        <v>253279.1</v>
      </c>
      <c r="V556" s="0" t="n">
        <v>0.0181065294891596</v>
      </c>
      <c r="W556" s="0" t="n">
        <v>600.707336425781</v>
      </c>
      <c r="X556" s="0" t="n">
        <v>0.0180068761110306</v>
      </c>
      <c r="Y556" s="0" t="n">
        <f aca="false">IF(ISNUMBER(C556),INDEX(Scorecard!$D$5:$D$12,SUMPRODUCT(--(Scorecard!$G$5:$G$11&lt;C556))+1),Scorecard!$D$13)</f>
        <v>0.488358159108655</v>
      </c>
      <c r="Z556" s="0" t="n">
        <f aca="false">IF(ISNUMBER(D556),INDEX(Scorecard!$D$14:$D$17,SUMPRODUCT(--(Scorecard!$G$14:$G$16&lt;D556))+1),Scorecard!$D$18)</f>
        <v>0.0505355481560174</v>
      </c>
      <c r="AA556" s="0" t="n">
        <f aca="false">IF(ISNUMBER(E556),INDEX(Scorecard!$D$19:$D$26,SUMPRODUCT(--(Scorecard!$G$19:$G$25&lt;E556))+1),Scorecard!$D$27)</f>
        <v>-0.0341578513653732</v>
      </c>
      <c r="AB556" s="0" t="n">
        <f aca="false">IF(ISNUMBER(F556),INDEX(Scorecard!$D$28:$D$35,SUMPRODUCT(--(Scorecard!$G$28:$G$34&lt;F556))+1),Scorecard!$D$36)</f>
        <v>-0.309727037437117</v>
      </c>
      <c r="AC556" s="0" t="n">
        <f aca="false">IF(ISNUMBER(H556),INDEX(Scorecard!$D$37:$D$44,SUMPRODUCT(--(Scorecard!$G$37:$G$43&lt;H556))+1),Scorecard!$D$45)</f>
        <v>-0.271229676926091</v>
      </c>
      <c r="AD556" s="0" t="n">
        <f aca="false">IF(ISNUMBER(I556),INDEX(Scorecard!$D$46:$D$52,SUMPRODUCT(--(Scorecard!$G$46:$G$51&lt;I556))+1),Scorecard!$D$53)</f>
        <v>-0.161534840507194</v>
      </c>
      <c r="AE556" s="0" t="n">
        <f aca="false">IF(ISNUMBER(K556),INDEX(Scorecard!$D$54:$D$61,SUMPRODUCT(--(Scorecard!$G$54:$G$60&lt;K556))+1),Scorecard!$D$62)</f>
        <v>-0.119873800601421</v>
      </c>
      <c r="AF556" s="0" t="n">
        <f aca="false">IF(ISNUMBER(L556),INDEX(Scorecard!$D$63:$D$68,SUMPRODUCT(--(Scorecard!$G$63:$G$67&lt;L556))+1),Scorecard!$D$69)</f>
        <v>0.322484508656054</v>
      </c>
      <c r="AG556" s="0" t="n">
        <f aca="false">Inputs!$B$10+Scorecard!$J$5*Y556+Scorecard!$J$6*Z556+Scorecard!$J$7*AA556+Scorecard!$J$8*AB556+Scorecard!$J$9*AC556+Scorecard!$J$10*AD556+Scorecard!$J$11*AE556+Scorecard!$J$12*AF556</f>
        <v>-3.9365384619124</v>
      </c>
      <c r="AH556" s="0" t="n">
        <f aca="false">MIN(1-Inputs!$B$13,MAX(Inputs!$B$13,1/(1+EXP(-(Inputs!$B$11*AG556+Inputs!$B$12)))))</f>
        <v>0.0181065294036788</v>
      </c>
      <c r="AI556" s="0" t="n">
        <f aca="false">Inputs!$B$9-Inputs!$B$8*AG556</f>
        <v>600.707366549899</v>
      </c>
      <c r="AJ556" s="0" t="n">
        <f aca="false">RANK(AH556,$AH$5:$AH$2004,0)+COUNTIF($AH$4:AH555,AH556)</f>
        <v>502</v>
      </c>
      <c r="AK556" s="0" t="n">
        <f aca="false">IF(AJ556&lt;=Deciles!$B$5*(Deciles!$B$4+1),INT((AJ556-1)/(Deciles!$B$4+1))+1,Deciles!$B$5+INT((AJ556-1-Deciles!$B$5*(Deciles!$B$4+1))/Deciles!$B$4)+1)</f>
        <v>3</v>
      </c>
    </row>
    <row r="557" customFormat="false" ht="15" hidden="false" customHeight="false" outlineLevel="0" collapsed="false">
      <c r="A557" s="0" t="n">
        <v>16183</v>
      </c>
      <c r="B557" s="0" t="s">
        <v>139</v>
      </c>
      <c r="C557" s="0" t="n">
        <v>794</v>
      </c>
      <c r="D557" s="0" t="n">
        <v>80</v>
      </c>
      <c r="E557" s="0" t="n">
        <v>76.0325241088867</v>
      </c>
      <c r="F557" s="0" t="n">
        <v>15</v>
      </c>
      <c r="G557" s="0" t="n">
        <v>4.05200004577637</v>
      </c>
      <c r="H557" s="0" t="n">
        <v>1.03533339500427</v>
      </c>
      <c r="I557" s="0" t="n">
        <v>17</v>
      </c>
      <c r="J557" s="0" t="n">
        <v>12.3208274841309</v>
      </c>
      <c r="K557" s="0" t="n">
        <v>5.73333311080933</v>
      </c>
      <c r="L557" s="0" t="n">
        <v>-3.50000047683716</v>
      </c>
      <c r="M557" s="0" t="n">
        <v>2.59457206726074</v>
      </c>
      <c r="N557" s="0" t="n">
        <v>0</v>
      </c>
      <c r="O557" s="0" t="n">
        <v>0</v>
      </c>
      <c r="P557" s="0" t="s">
        <v>140</v>
      </c>
      <c r="Q557" s="0" t="s">
        <v>141</v>
      </c>
      <c r="R557" s="0" t="n">
        <v>1</v>
      </c>
      <c r="S557" s="0" t="s">
        <v>161</v>
      </c>
      <c r="T557" s="0" t="n">
        <v>0</v>
      </c>
      <c r="U557" s="0" t="n">
        <v>224319.67</v>
      </c>
      <c r="V557" s="0" t="n">
        <v>0.000946840562392026</v>
      </c>
      <c r="W557" s="0" t="n">
        <v>681.039916992188</v>
      </c>
      <c r="X557" s="0" t="n">
        <v>0.00102704751770943</v>
      </c>
      <c r="Y557" s="0" t="n">
        <f aca="false">IF(ISNUMBER(C557),INDEX(Scorecard!$D$5:$D$12,SUMPRODUCT(--(Scorecard!$G$5:$G$11&lt;C557))+1),Scorecard!$D$13)</f>
        <v>2.19112706886128</v>
      </c>
      <c r="Z557" s="0" t="n">
        <f aca="false">IF(ISNUMBER(D557),INDEX(Scorecard!$D$14:$D$17,SUMPRODUCT(--(Scorecard!$G$14:$G$16&lt;D557))+1),Scorecard!$D$18)</f>
        <v>0.0505355481560174</v>
      </c>
      <c r="AA557" s="0" t="n">
        <f aca="false">IF(ISNUMBER(E557),INDEX(Scorecard!$D$19:$D$26,SUMPRODUCT(--(Scorecard!$G$19:$G$25&lt;E557))+1),Scorecard!$D$27)</f>
        <v>-0.0341578513653732</v>
      </c>
      <c r="AB557" s="0" t="n">
        <f aca="false">IF(ISNUMBER(F557),INDEX(Scorecard!$D$28:$D$35,SUMPRODUCT(--(Scorecard!$G$28:$G$34&lt;F557))+1),Scorecard!$D$36)</f>
        <v>0.624829191519909</v>
      </c>
      <c r="AC557" s="0" t="n">
        <f aca="false">IF(ISNUMBER(H557),INDEX(Scorecard!$D$37:$D$44,SUMPRODUCT(--(Scorecard!$G$37:$G$43&lt;H557))+1),Scorecard!$D$45)</f>
        <v>-0.975503570149195</v>
      </c>
      <c r="AD557" s="0" t="n">
        <f aca="false">IF(ISNUMBER(I557),INDEX(Scorecard!$D$46:$D$52,SUMPRODUCT(--(Scorecard!$G$46:$G$51&lt;I557))+1),Scorecard!$D$53)</f>
        <v>-0.114272400683245</v>
      </c>
      <c r="AE557" s="0" t="n">
        <f aca="false">IF(ISNUMBER(K557),INDEX(Scorecard!$D$54:$D$61,SUMPRODUCT(--(Scorecard!$G$54:$G$60&lt;K557))+1),Scorecard!$D$62)</f>
        <v>0.0151758992857273</v>
      </c>
      <c r="AF557" s="0" t="n">
        <f aca="false">IF(ISNUMBER(L557),INDEX(Scorecard!$D$63:$D$68,SUMPRODUCT(--(Scorecard!$G$63:$G$67&lt;L557))+1),Scorecard!$D$69)</f>
        <v>-0.340582194386522</v>
      </c>
      <c r="AG557" s="0" t="n">
        <f aca="false">Inputs!$B$10+Scorecard!$J$5*Y557+Scorecard!$J$6*Z557+Scorecard!$J$7*AA557+Scorecard!$J$8*AB557+Scorecard!$J$9*AC557+Scorecard!$J$10*AD557+Scorecard!$J$11*AE557+Scorecard!$J$12*AF557</f>
        <v>-6.72065213420492</v>
      </c>
      <c r="AH557" s="0" t="n">
        <f aca="false">MIN(1-Inputs!$B$13,MAX(Inputs!$B$13,1/(1+EXP(-(Inputs!$B$11*AG557+Inputs!$B$12)))))</f>
        <v>0.000946840566915635</v>
      </c>
      <c r="AI557" s="0" t="n">
        <f aca="false">Inputs!$B$9-Inputs!$B$8*AG557</f>
        <v>681.039906315651</v>
      </c>
      <c r="AJ557" s="0" t="n">
        <f aca="false">RANK(AH557,$AH$5:$AH$2004,0)+COUNTIF($AH$4:AH556,AH557)</f>
        <v>1920</v>
      </c>
      <c r="AK557" s="0" t="n">
        <f aca="false">IF(AJ557&lt;=Deciles!$B$5*(Deciles!$B$4+1),INT((AJ557-1)/(Deciles!$B$4+1))+1,Deciles!$B$5+INT((AJ557-1-Deciles!$B$5*(Deciles!$B$4+1))/Deciles!$B$4)+1)</f>
        <v>10</v>
      </c>
    </row>
    <row r="558" customFormat="false" ht="15" hidden="false" customHeight="false" outlineLevel="0" collapsed="false">
      <c r="A558" s="0" t="n">
        <v>16194</v>
      </c>
      <c r="B558" s="0" t="s">
        <v>152</v>
      </c>
      <c r="C558" s="0" t="n">
        <v>710</v>
      </c>
      <c r="D558" s="0" t="n">
        <v>95.7297592163086</v>
      </c>
      <c r="E558" s="0" t="n">
        <v>79.9427719116211</v>
      </c>
      <c r="F558" s="0" t="n">
        <v>21</v>
      </c>
      <c r="G558" s="0" t="n">
        <v>4.08300018310547</v>
      </c>
      <c r="H558" s="0" t="n">
        <v>-2.35033321380615</v>
      </c>
      <c r="I558" s="0" t="n">
        <v>44</v>
      </c>
      <c r="J558" s="0" t="n">
        <v>12.6098747253418</v>
      </c>
      <c r="K558" s="0" t="n">
        <v>4</v>
      </c>
      <c r="L558" s="0" t="n">
        <v>-0.458333492279053</v>
      </c>
      <c r="M558" s="0" t="n">
        <v>4.23436641693115</v>
      </c>
      <c r="N558" s="0" t="n">
        <v>0</v>
      </c>
      <c r="O558" s="0" t="n">
        <v>0</v>
      </c>
      <c r="P558" s="0" t="s">
        <v>144</v>
      </c>
      <c r="Q558" s="0" t="s">
        <v>160</v>
      </c>
      <c r="R558" s="0" t="n">
        <v>1</v>
      </c>
      <c r="S558" s="0" t="s">
        <v>148</v>
      </c>
      <c r="T558" s="0" t="n">
        <v>0</v>
      </c>
      <c r="U558" s="0" t="n">
        <v>299501.44</v>
      </c>
      <c r="V558" s="0" t="n">
        <v>0.010278481990099</v>
      </c>
      <c r="W558" s="0" t="n">
        <v>616.24658203125</v>
      </c>
      <c r="X558" s="0" t="n">
        <v>0.00655558006837964</v>
      </c>
      <c r="Y558" s="0" t="n">
        <f aca="false">IF(ISNUMBER(C558),INDEX(Scorecard!$D$5:$D$12,SUMPRODUCT(--(Scorecard!$G$5:$G$11&lt;C558))+1),Scorecard!$D$13)</f>
        <v>-0.513000642971656</v>
      </c>
      <c r="Z558" s="0" t="n">
        <f aca="false">IF(ISNUMBER(D558),INDEX(Scorecard!$D$14:$D$17,SUMPRODUCT(--(Scorecard!$G$14:$G$16&lt;D558))+1),Scorecard!$D$18)</f>
        <v>-0.361970872710667</v>
      </c>
      <c r="AA558" s="0" t="n">
        <f aca="false">IF(ISNUMBER(E558),INDEX(Scorecard!$D$19:$D$26,SUMPRODUCT(--(Scorecard!$G$19:$G$25&lt;E558))+1),Scorecard!$D$27)</f>
        <v>-0.0341578513653732</v>
      </c>
      <c r="AB558" s="0" t="n">
        <f aca="false">IF(ISNUMBER(F558),INDEX(Scorecard!$D$28:$D$35,SUMPRODUCT(--(Scorecard!$G$28:$G$34&lt;F558))+1),Scorecard!$D$36)</f>
        <v>0.624829191519909</v>
      </c>
      <c r="AC558" s="0" t="n">
        <f aca="false">IF(ISNUMBER(H558),INDEX(Scorecard!$D$37:$D$44,SUMPRODUCT(--(Scorecard!$G$37:$G$43&lt;H558))+1),Scorecard!$D$45)</f>
        <v>1.35057635045042</v>
      </c>
      <c r="AD558" s="0" t="n">
        <f aca="false">IF(ISNUMBER(I558),INDEX(Scorecard!$D$46:$D$52,SUMPRODUCT(--(Scorecard!$G$46:$G$51&lt;I558))+1),Scorecard!$D$53)</f>
        <v>0.818882373006414</v>
      </c>
      <c r="AE558" s="0" t="n">
        <f aca="false">IF(ISNUMBER(K558),INDEX(Scorecard!$D$54:$D$61,SUMPRODUCT(--(Scorecard!$G$54:$G$60&lt;K558))+1),Scorecard!$D$62)</f>
        <v>0.489050497890326</v>
      </c>
      <c r="AF558" s="0" t="n">
        <f aca="false">IF(ISNUMBER(L558),INDEX(Scorecard!$D$63:$D$68,SUMPRODUCT(--(Scorecard!$G$63:$G$67&lt;L558))+1),Scorecard!$D$69)</f>
        <v>0.322484508656054</v>
      </c>
      <c r="AG558" s="0" t="n">
        <f aca="false">Inputs!$B$10+Scorecard!$J$5*Y558+Scorecard!$J$6*Z558+Scorecard!$J$7*AA558+Scorecard!$J$8*AB558+Scorecard!$J$9*AC558+Scorecard!$J$10*AD558+Scorecard!$J$11*AE558+Scorecard!$J$12*AF558</f>
        <v>-4.47508601636909</v>
      </c>
      <c r="AH558" s="0" t="n">
        <f aca="false">MIN(1-Inputs!$B$13,MAX(Inputs!$B$13,1/(1+EXP(-(Inputs!$B$11*AG558+Inputs!$B$12)))))</f>
        <v>0.0102784823736588</v>
      </c>
      <c r="AI558" s="0" t="n">
        <f aca="false">Inputs!$B$9-Inputs!$B$8*AG558</f>
        <v>616.24656427185</v>
      </c>
      <c r="AJ558" s="0" t="n">
        <f aca="false">RANK(AH558,$AH$5:$AH$2004,0)+COUNTIF($AH$4:AH557,AH558)</f>
        <v>799</v>
      </c>
      <c r="AK558" s="0" t="n">
        <f aca="false">IF(AJ558&lt;=Deciles!$B$5*(Deciles!$B$4+1),INT((AJ558-1)/(Deciles!$B$4+1))+1,Deciles!$B$5+INT((AJ558-1-Deciles!$B$5*(Deciles!$B$4+1))/Deciles!$B$4)+1)</f>
        <v>4</v>
      </c>
    </row>
    <row r="559" customFormat="false" ht="15" hidden="false" customHeight="false" outlineLevel="0" collapsed="false">
      <c r="A559" s="0" t="n">
        <v>16242</v>
      </c>
      <c r="B559" s="0" t="s">
        <v>157</v>
      </c>
      <c r="C559" s="0" t="n">
        <v>722</v>
      </c>
      <c r="D559" s="0" t="n">
        <v>60.7346267700195</v>
      </c>
      <c r="E559" s="0" t="n">
        <v>39.2811050415039</v>
      </c>
      <c r="F559" s="0" t="n">
        <v>40</v>
      </c>
      <c r="G559" s="0" t="n">
        <v>3.98499989509583</v>
      </c>
      <c r="H559" s="0" t="n">
        <v>0.101666450500488</v>
      </c>
      <c r="I559" s="0" t="n">
        <v>65</v>
      </c>
      <c r="J559" s="0" t="n">
        <v>12.4916515350342</v>
      </c>
      <c r="K559" s="0" t="n">
        <v>4.42307710647583</v>
      </c>
      <c r="L559" s="0" t="n">
        <v>-0.276922702789307</v>
      </c>
      <c r="M559" s="0" t="n">
        <v>5.74976253509522</v>
      </c>
      <c r="N559" s="0" t="n">
        <v>1</v>
      </c>
      <c r="O559" s="0" t="n">
        <v>0</v>
      </c>
      <c r="P559" s="0" t="s">
        <v>144</v>
      </c>
      <c r="Q559" s="0" t="s">
        <v>141</v>
      </c>
      <c r="R559" s="0" t="n">
        <v>2</v>
      </c>
      <c r="S559" s="0" t="s">
        <v>149</v>
      </c>
      <c r="T559" s="0" t="n">
        <v>0</v>
      </c>
      <c r="U559" s="0" t="n">
        <v>266106.34</v>
      </c>
      <c r="V559" s="0" t="n">
        <v>0.00860070809721947</v>
      </c>
      <c r="W559" s="0" t="n">
        <v>621.115478515625</v>
      </c>
      <c r="X559" s="0" t="n">
        <v>0.00485382694751024</v>
      </c>
      <c r="Y559" s="0" t="n">
        <f aca="false">IF(ISNUMBER(C559),INDEX(Scorecard!$D$5:$D$12,SUMPRODUCT(--(Scorecard!$G$5:$G$11&lt;C559))+1),Scorecard!$D$13)</f>
        <v>-0.0290424113398221</v>
      </c>
      <c r="Z559" s="0" t="n">
        <f aca="false">IF(ISNUMBER(D559),INDEX(Scorecard!$D$14:$D$17,SUMPRODUCT(--(Scorecard!$G$14:$G$16&lt;D559))+1),Scorecard!$D$18)</f>
        <v>0.248677243387958</v>
      </c>
      <c r="AA559" s="0" t="n">
        <f aca="false">IF(ISNUMBER(E559),INDEX(Scorecard!$D$19:$D$26,SUMPRODUCT(--(Scorecard!$G$19:$G$25&lt;E559))+1),Scorecard!$D$27)</f>
        <v>0.57899015159425</v>
      </c>
      <c r="AB559" s="0" t="n">
        <f aca="false">IF(ISNUMBER(F559),INDEX(Scorecard!$D$28:$D$35,SUMPRODUCT(--(Scorecard!$G$28:$G$34&lt;F559))+1),Scorecard!$D$36)</f>
        <v>-0.132616866359722</v>
      </c>
      <c r="AC559" s="0" t="n">
        <f aca="false">IF(ISNUMBER(H559),INDEX(Scorecard!$D$37:$D$44,SUMPRODUCT(--(Scorecard!$G$37:$G$43&lt;H559))+1),Scorecard!$D$45)</f>
        <v>0.102184252677548</v>
      </c>
      <c r="AD559" s="0" t="n">
        <f aca="false">IF(ISNUMBER(I559),INDEX(Scorecard!$D$46:$D$52,SUMPRODUCT(--(Scorecard!$G$46:$G$51&lt;I559))+1),Scorecard!$D$53)</f>
        <v>0.818882373006414</v>
      </c>
      <c r="AE559" s="0" t="n">
        <f aca="false">IF(ISNUMBER(K559),INDEX(Scorecard!$D$54:$D$61,SUMPRODUCT(--(Scorecard!$G$54:$G$60&lt;K559))+1),Scorecard!$D$62)</f>
        <v>0.409483001259379</v>
      </c>
      <c r="AF559" s="0" t="n">
        <f aca="false">IF(ISNUMBER(L559),INDEX(Scorecard!$D$63:$D$68,SUMPRODUCT(--(Scorecard!$G$63:$G$67&lt;L559))+1),Scorecard!$D$69)</f>
        <v>0.322484508656054</v>
      </c>
      <c r="AG559" s="0" t="n">
        <f aca="false">Inputs!$B$10+Scorecard!$J$5*Y559+Scorecard!$J$6*Z559+Scorecard!$J$7*AA559+Scorecard!$J$8*AB559+Scorecard!$J$9*AC559+Scorecard!$J$10*AD559+Scorecard!$J$11*AE559+Scorecard!$J$12*AF559</f>
        <v>-4.64382912797294</v>
      </c>
      <c r="AH559" s="0" t="n">
        <f aca="false">MIN(1-Inputs!$B$13,MAX(Inputs!$B$13,1/(1+EXP(-(Inputs!$B$11*AG559+Inputs!$B$12)))))</f>
        <v>0.00860070845547804</v>
      </c>
      <c r="AI559" s="0" t="n">
        <f aca="false">Inputs!$B$9-Inputs!$B$8*AG559</f>
        <v>621.115461277751</v>
      </c>
      <c r="AJ559" s="0" t="n">
        <f aca="false">RANK(AH559,$AH$5:$AH$2004,0)+COUNTIF($AH$4:AH558,AH559)</f>
        <v>915</v>
      </c>
      <c r="AK559" s="0" t="n">
        <f aca="false">IF(AJ559&lt;=Deciles!$B$5*(Deciles!$B$4+1),INT((AJ559-1)/(Deciles!$B$4+1))+1,Deciles!$B$5+INT((AJ559-1-Deciles!$B$5*(Deciles!$B$4+1))/Deciles!$B$4)+1)</f>
        <v>5</v>
      </c>
    </row>
    <row r="560" customFormat="false" ht="15" hidden="false" customHeight="false" outlineLevel="0" collapsed="false">
      <c r="A560" s="0" t="n">
        <v>16282</v>
      </c>
      <c r="B560" s="0" t="s">
        <v>145</v>
      </c>
      <c r="C560" s="0" t="n">
        <v>807</v>
      </c>
      <c r="D560" s="0" t="n">
        <v>69.9557800292969</v>
      </c>
      <c r="E560" s="0" t="n">
        <v>64.6693954467773</v>
      </c>
      <c r="F560" s="0" t="n">
        <v>29</v>
      </c>
      <c r="G560" s="0" t="n">
        <v>3.00300002098084</v>
      </c>
      <c r="H560" s="0" t="n">
        <v>-0.51366662979126</v>
      </c>
      <c r="I560" s="0" t="n">
        <v>16</v>
      </c>
      <c r="J560" s="0" t="n">
        <v>12.0620355606079</v>
      </c>
      <c r="K560" s="0" t="n">
        <v>4.55833339691162</v>
      </c>
      <c r="L560" s="0" t="n">
        <v>-1.875</v>
      </c>
      <c r="M560" s="0" t="n">
        <v>4.74416494369507</v>
      </c>
      <c r="N560" s="0" t="n">
        <v>0</v>
      </c>
      <c r="O560" s="0" t="n">
        <v>0</v>
      </c>
      <c r="P560" s="0" t="s">
        <v>146</v>
      </c>
      <c r="Q560" s="0" t="s">
        <v>141</v>
      </c>
      <c r="R560" s="0" t="n">
        <v>2</v>
      </c>
      <c r="S560" s="0" t="s">
        <v>142</v>
      </c>
      <c r="T560" s="0" t="n">
        <v>0</v>
      </c>
      <c r="U560" s="0" t="n">
        <v>173171.19</v>
      </c>
      <c r="V560" s="0" t="n">
        <v>0.000939351040869951</v>
      </c>
      <c r="W560" s="0" t="n">
        <v>681.255065917969</v>
      </c>
      <c r="X560" s="0" t="n">
        <v>0.000952533097006381</v>
      </c>
      <c r="Y560" s="0" t="n">
        <f aca="false">IF(ISNUMBER(C560),INDEX(Scorecard!$D$5:$D$12,SUMPRODUCT(--(Scorecard!$G$5:$G$11&lt;C560))+1),Scorecard!$D$13)</f>
        <v>2.19112706886128</v>
      </c>
      <c r="Z560" s="0" t="n">
        <f aca="false">IF(ISNUMBER(D560),INDEX(Scorecard!$D$14:$D$17,SUMPRODUCT(--(Scorecard!$G$14:$G$16&lt;D560))+1),Scorecard!$D$18)</f>
        <v>0.128579646629417</v>
      </c>
      <c r="AA560" s="0" t="n">
        <f aca="false">IF(ISNUMBER(E560),INDEX(Scorecard!$D$19:$D$26,SUMPRODUCT(--(Scorecard!$G$19:$G$25&lt;E560))+1),Scorecard!$D$27)</f>
        <v>0.233621608745691</v>
      </c>
      <c r="AB560" s="0" t="n">
        <f aca="false">IF(ISNUMBER(F560),INDEX(Scorecard!$D$28:$D$35,SUMPRODUCT(--(Scorecard!$G$28:$G$34&lt;F560))+1),Scorecard!$D$36)</f>
        <v>0.165097008946478</v>
      </c>
      <c r="AC560" s="0" t="n">
        <f aca="false">IF(ISNUMBER(H560),INDEX(Scorecard!$D$37:$D$44,SUMPRODUCT(--(Scorecard!$G$37:$G$43&lt;H560))+1),Scorecard!$D$45)</f>
        <v>0.769716833645565</v>
      </c>
      <c r="AD560" s="0" t="n">
        <f aca="false">IF(ISNUMBER(I560),INDEX(Scorecard!$D$46:$D$52,SUMPRODUCT(--(Scorecard!$G$46:$G$51&lt;I560))+1),Scorecard!$D$53)</f>
        <v>-0.114272400683245</v>
      </c>
      <c r="AE560" s="0" t="n">
        <f aca="false">IF(ISNUMBER(K560),INDEX(Scorecard!$D$54:$D$61,SUMPRODUCT(--(Scorecard!$G$54:$G$60&lt;K560))+1),Scorecard!$D$62)</f>
        <v>0.409483001259379</v>
      </c>
      <c r="AF560" s="0" t="n">
        <f aca="false">IF(ISNUMBER(L560),INDEX(Scorecard!$D$63:$D$68,SUMPRODUCT(--(Scorecard!$G$63:$G$67&lt;L560))+1),Scorecard!$D$69)</f>
        <v>-0.340582194386522</v>
      </c>
      <c r="AG560" s="0" t="n">
        <f aca="false">Inputs!$B$10+Scorecard!$J$5*Y560+Scorecard!$J$6*Z560+Scorecard!$J$7*AA560+Scorecard!$J$8*AB560+Scorecard!$J$9*AC560+Scorecard!$J$10*AD560+Scorecard!$J$11*AE560+Scorecard!$J$12*AF560</f>
        <v>-6.72810803462704</v>
      </c>
      <c r="AH560" s="0" t="n">
        <f aca="false">MIN(1-Inputs!$B$13,MAX(Inputs!$B$13,1/(1+EXP(-(Inputs!$B$11*AG560+Inputs!$B$12)))))</f>
        <v>0.000939351058259266</v>
      </c>
      <c r="AI560" s="0" t="n">
        <f aca="false">Inputs!$B$9-Inputs!$B$8*AG560</f>
        <v>681.255038126938</v>
      </c>
      <c r="AJ560" s="0" t="n">
        <f aca="false">RANK(AH560,$AH$5:$AH$2004,0)+COUNTIF($AH$4:AH559,AH560)</f>
        <v>1922</v>
      </c>
      <c r="AK560" s="0" t="n">
        <f aca="false">IF(AJ560&lt;=Deciles!$B$5*(Deciles!$B$4+1),INT((AJ560-1)/(Deciles!$B$4+1))+1,Deciles!$B$5+INT((AJ560-1-Deciles!$B$5*(Deciles!$B$4+1))/Deciles!$B$4)+1)</f>
        <v>10</v>
      </c>
    </row>
    <row r="561" customFormat="false" ht="15" hidden="false" customHeight="false" outlineLevel="0" collapsed="false">
      <c r="A561" s="0" t="n">
        <v>16349</v>
      </c>
      <c r="B561" s="0" t="s">
        <v>145</v>
      </c>
      <c r="C561" s="0" t="n">
        <v>656</v>
      </c>
      <c r="D561" s="0" t="n">
        <v>80</v>
      </c>
      <c r="E561" s="0" t="n">
        <v>69.5259628295898</v>
      </c>
      <c r="F561" s="0" t="n">
        <v>24</v>
      </c>
      <c r="G561" s="0" t="n">
        <v>4.55299997329712</v>
      </c>
      <c r="H561" s="0" t="n">
        <v>1.03633332252502</v>
      </c>
      <c r="I561" s="0" t="n">
        <v>31</v>
      </c>
      <c r="J561" s="0" t="n">
        <v>12.4100217819214</v>
      </c>
      <c r="K561" s="0" t="n">
        <v>5.25833320617676</v>
      </c>
      <c r="L561" s="0" t="n">
        <v>-1.875</v>
      </c>
      <c r="M561" s="0" t="n">
        <v>6.28858280181885</v>
      </c>
      <c r="N561" s="0" t="n">
        <v>0</v>
      </c>
      <c r="O561" s="0" t="n">
        <v>0</v>
      </c>
      <c r="P561" s="0" t="s">
        <v>144</v>
      </c>
      <c r="Q561" s="0" t="s">
        <v>141</v>
      </c>
      <c r="R561" s="0" t="n">
        <v>2</v>
      </c>
      <c r="S561" s="0" t="s">
        <v>149</v>
      </c>
      <c r="T561" s="0" t="n">
        <v>0</v>
      </c>
      <c r="U561" s="0" t="n">
        <v>245247.06</v>
      </c>
      <c r="V561" s="0" t="n">
        <v>0.075658492743969</v>
      </c>
      <c r="W561" s="0" t="n">
        <v>560.372009277344</v>
      </c>
      <c r="X561" s="0" t="n">
        <v>0.0826199501752853</v>
      </c>
      <c r="Y561" s="0" t="n">
        <f aca="false">IF(ISNUMBER(C561),INDEX(Scorecard!$D$5:$D$12,SUMPRODUCT(--(Scorecard!$G$5:$G$11&lt;C561))+1),Scorecard!$D$13)</f>
        <v>-1.88220980528339</v>
      </c>
      <c r="Z561" s="0" t="n">
        <f aca="false">IF(ISNUMBER(D561),INDEX(Scorecard!$D$14:$D$17,SUMPRODUCT(--(Scorecard!$G$14:$G$16&lt;D561))+1),Scorecard!$D$18)</f>
        <v>0.0505355481560174</v>
      </c>
      <c r="AA561" s="0" t="n">
        <f aca="false">IF(ISNUMBER(E561),INDEX(Scorecard!$D$19:$D$26,SUMPRODUCT(--(Scorecard!$G$19:$G$25&lt;E561))+1),Scorecard!$D$27)</f>
        <v>0.0530843085177338</v>
      </c>
      <c r="AB561" s="0" t="n">
        <f aca="false">IF(ISNUMBER(F561),INDEX(Scorecard!$D$28:$D$35,SUMPRODUCT(--(Scorecard!$G$28:$G$34&lt;F561))+1),Scorecard!$D$36)</f>
        <v>0.349218150643304</v>
      </c>
      <c r="AC561" s="0" t="n">
        <f aca="false">IF(ISNUMBER(H561),INDEX(Scorecard!$D$37:$D$44,SUMPRODUCT(--(Scorecard!$G$37:$G$43&lt;H561))+1),Scorecard!$D$45)</f>
        <v>-0.975503570149195</v>
      </c>
      <c r="AD561" s="0" t="n">
        <f aca="false">IF(ISNUMBER(I561),INDEX(Scorecard!$D$46:$D$52,SUMPRODUCT(--(Scorecard!$G$46:$G$51&lt;I561))+1),Scorecard!$D$53)</f>
        <v>0.123869379412532</v>
      </c>
      <c r="AE561" s="0" t="n">
        <f aca="false">IF(ISNUMBER(K561),INDEX(Scorecard!$D$54:$D$61,SUMPRODUCT(--(Scorecard!$G$54:$G$60&lt;K561))+1),Scorecard!$D$62)</f>
        <v>0.126303549215828</v>
      </c>
      <c r="AF561" s="0" t="n">
        <f aca="false">IF(ISNUMBER(L561),INDEX(Scorecard!$D$63:$D$68,SUMPRODUCT(--(Scorecard!$G$63:$G$67&lt;L561))+1),Scorecard!$D$69)</f>
        <v>-0.340582194386522</v>
      </c>
      <c r="AG561" s="0" t="n">
        <f aca="false">Inputs!$B$10+Scorecard!$J$5*Y561+Scorecard!$J$6*Z561+Scorecard!$J$7*AA561+Scorecard!$J$8*AB561+Scorecard!$J$9*AC561+Scorecard!$J$10*AD561+Scorecard!$J$11*AE561+Scorecard!$J$12*AF561</f>
        <v>-2.53862194867478</v>
      </c>
      <c r="AH561" s="0" t="n">
        <f aca="false">MIN(1-Inputs!$B$13,MAX(Inputs!$B$13,1/(1+EXP(-(Inputs!$B$11*AG561+Inputs!$B$12)))))</f>
        <v>0.0756584950401445</v>
      </c>
      <c r="AI561" s="0" t="n">
        <f aca="false">Inputs!$B$9-Inputs!$B$8*AG561</f>
        <v>560.372022125405</v>
      </c>
      <c r="AJ561" s="0" t="n">
        <f aca="false">RANK(AH561,$AH$5:$AH$2004,0)+COUNTIF($AH$4:AH560,AH561)</f>
        <v>75</v>
      </c>
      <c r="AK561" s="0" t="n">
        <f aca="false">IF(AJ561&lt;=Deciles!$B$5*(Deciles!$B$4+1),INT((AJ561-1)/(Deciles!$B$4+1))+1,Deciles!$B$5+INT((AJ561-1-Deciles!$B$5*(Deciles!$B$4+1))/Deciles!$B$4)+1)</f>
        <v>1</v>
      </c>
    </row>
    <row r="562" customFormat="false" ht="15" hidden="false" customHeight="false" outlineLevel="0" collapsed="false">
      <c r="A562" s="0" t="n">
        <v>16349</v>
      </c>
      <c r="B562" s="0" t="s">
        <v>155</v>
      </c>
      <c r="C562" s="0" t="n">
        <v>656</v>
      </c>
      <c r="D562" s="0" t="n">
        <v>80</v>
      </c>
      <c r="E562" s="0" t="n">
        <v>66.8119277954102</v>
      </c>
      <c r="F562" s="0" t="n">
        <v>24</v>
      </c>
      <c r="G562" s="0" t="n">
        <v>4.55299997329712</v>
      </c>
      <c r="H562" s="0" t="n">
        <v>-1.18033313751221</v>
      </c>
      <c r="I562" s="0" t="n">
        <v>37</v>
      </c>
      <c r="J562" s="0" t="n">
        <v>12.4006967544556</v>
      </c>
      <c r="K562" s="0" t="n">
        <v>5.00833320617676</v>
      </c>
      <c r="L562" s="0" t="n">
        <v>-1.125</v>
      </c>
      <c r="M562" s="0" t="n">
        <v>6.2885799407959</v>
      </c>
      <c r="N562" s="0" t="n">
        <v>1</v>
      </c>
      <c r="O562" s="0" t="n">
        <v>0</v>
      </c>
      <c r="P562" s="0" t="s">
        <v>144</v>
      </c>
      <c r="Q562" s="0" t="s">
        <v>141</v>
      </c>
      <c r="R562" s="0" t="n">
        <v>2</v>
      </c>
      <c r="S562" s="0" t="s">
        <v>149</v>
      </c>
      <c r="T562" s="0" t="n">
        <v>0</v>
      </c>
      <c r="U562" s="0" t="n">
        <v>242970.83</v>
      </c>
      <c r="V562" s="0" t="n">
        <v>0.0600106045603752</v>
      </c>
      <c r="W562" s="0" t="n">
        <v>567.097351074219</v>
      </c>
      <c r="X562" s="0" t="n">
        <v>0.0577707141637802</v>
      </c>
      <c r="Y562" s="0" t="n">
        <f aca="false">IF(ISNUMBER(C562),INDEX(Scorecard!$D$5:$D$12,SUMPRODUCT(--(Scorecard!$G$5:$G$11&lt;C562))+1),Scorecard!$D$13)</f>
        <v>-1.88220980528339</v>
      </c>
      <c r="Z562" s="0" t="n">
        <f aca="false">IF(ISNUMBER(D562),INDEX(Scorecard!$D$14:$D$17,SUMPRODUCT(--(Scorecard!$G$14:$G$16&lt;D562))+1),Scorecard!$D$18)</f>
        <v>0.0505355481560174</v>
      </c>
      <c r="AA562" s="0" t="n">
        <f aca="false">IF(ISNUMBER(E562),INDEX(Scorecard!$D$19:$D$26,SUMPRODUCT(--(Scorecard!$G$19:$G$25&lt;E562))+1),Scorecard!$D$27)</f>
        <v>0.0530843085177338</v>
      </c>
      <c r="AB562" s="0" t="n">
        <f aca="false">IF(ISNUMBER(F562),INDEX(Scorecard!$D$28:$D$35,SUMPRODUCT(--(Scorecard!$G$28:$G$34&lt;F562))+1),Scorecard!$D$36)</f>
        <v>0.349218150643304</v>
      </c>
      <c r="AC562" s="0" t="n">
        <f aca="false">IF(ISNUMBER(H562),INDEX(Scorecard!$D$37:$D$44,SUMPRODUCT(--(Scorecard!$G$37:$G$43&lt;H562))+1),Scorecard!$D$45)</f>
        <v>1.35057635045042</v>
      </c>
      <c r="AD562" s="0" t="n">
        <f aca="false">IF(ISNUMBER(I562),INDEX(Scorecard!$D$46:$D$52,SUMPRODUCT(--(Scorecard!$G$46:$G$51&lt;I562))+1),Scorecard!$D$53)</f>
        <v>0.569875412099532</v>
      </c>
      <c r="AE562" s="0" t="n">
        <f aca="false">IF(ISNUMBER(K562),INDEX(Scorecard!$D$54:$D$61,SUMPRODUCT(--(Scorecard!$G$54:$G$60&lt;K562))+1),Scorecard!$D$62)</f>
        <v>0.214429354789033</v>
      </c>
      <c r="AF562" s="0" t="n">
        <f aca="false">IF(ISNUMBER(L562),INDEX(Scorecard!$D$63:$D$68,SUMPRODUCT(--(Scorecard!$G$63:$G$67&lt;L562))+1),Scorecard!$D$69)</f>
        <v>-0.340582194386522</v>
      </c>
      <c r="AG562" s="0" t="n">
        <f aca="false">Inputs!$B$10+Scorecard!$J$5*Y562+Scorecard!$J$6*Z562+Scorecard!$J$7*AA562+Scorecard!$J$8*AB562+Scorecard!$J$9*AC562+Scorecard!$J$10*AD562+Scorecard!$J$11*AE562+Scorecard!$J$12*AF562</f>
        <v>-2.77170405501339</v>
      </c>
      <c r="AH562" s="0" t="n">
        <f aca="false">MIN(1-Inputs!$B$13,MAX(Inputs!$B$13,1/(1+EXP(-(Inputs!$B$11*AG562+Inputs!$B$12)))))</f>
        <v>0.0600106050258478</v>
      </c>
      <c r="AI562" s="0" t="n">
        <f aca="false">Inputs!$B$9-Inputs!$B$8*AG562</f>
        <v>567.097350104099</v>
      </c>
      <c r="AJ562" s="0" t="n">
        <f aca="false">RANK(AH562,$AH$5:$AH$2004,0)+COUNTIF($AH$4:AH561,AH562)</f>
        <v>115</v>
      </c>
      <c r="AK562" s="0" t="n">
        <f aca="false">IF(AJ562&lt;=Deciles!$B$5*(Deciles!$B$4+1),INT((AJ562-1)/(Deciles!$B$4+1))+1,Deciles!$B$5+INT((AJ562-1-Deciles!$B$5*(Deciles!$B$4+1))/Deciles!$B$4)+1)</f>
        <v>1</v>
      </c>
    </row>
    <row r="563" customFormat="false" ht="15" hidden="false" customHeight="false" outlineLevel="0" collapsed="false">
      <c r="A563" s="0" t="n">
        <v>16430</v>
      </c>
      <c r="B563" s="0" t="s">
        <v>157</v>
      </c>
      <c r="C563" s="0" t="n">
        <v>830</v>
      </c>
      <c r="D563" s="0" t="n">
        <v>64.3361282348633</v>
      </c>
      <c r="E563" s="0" t="n">
        <v>59.6474952697754</v>
      </c>
      <c r="F563" s="0" t="n">
        <v>33</v>
      </c>
      <c r="G563" s="0" t="n">
        <v>3.38499999046326</v>
      </c>
      <c r="H563" s="0" t="n">
        <v>-0.49833345413208</v>
      </c>
      <c r="I563" s="0" t="n">
        <v>12</v>
      </c>
      <c r="J563" s="0" t="n">
        <v>12.2330684661865</v>
      </c>
      <c r="K563" s="0" t="n">
        <v>4.42307710647583</v>
      </c>
      <c r="L563" s="0" t="n">
        <v>-0.276922702789307</v>
      </c>
      <c r="M563" s="0" t="n">
        <v>5.74976253509522</v>
      </c>
      <c r="N563" s="0" t="n">
        <v>0</v>
      </c>
      <c r="O563" s="0" t="n">
        <v>0</v>
      </c>
      <c r="P563" s="0" t="s">
        <v>144</v>
      </c>
      <c r="Q563" s="0" t="s">
        <v>141</v>
      </c>
      <c r="R563" s="0" t="n">
        <v>1</v>
      </c>
      <c r="S563" s="0" t="s">
        <v>149</v>
      </c>
      <c r="T563" s="0" t="n">
        <v>0</v>
      </c>
      <c r="U563" s="0" t="n">
        <v>205472.69</v>
      </c>
      <c r="V563" s="0" t="n">
        <v>0.00106234312988818</v>
      </c>
      <c r="W563" s="0" t="n">
        <v>677.921630859375</v>
      </c>
      <c r="X563" s="0" t="n">
        <v>0.000966452178545296</v>
      </c>
      <c r="Y563" s="0" t="n">
        <f aca="false">IF(ISNUMBER(C563),INDEX(Scorecard!$D$5:$D$12,SUMPRODUCT(--(Scorecard!$G$5:$G$11&lt;C563))+1),Scorecard!$D$13)</f>
        <v>2.19112706886128</v>
      </c>
      <c r="Z563" s="0" t="n">
        <f aca="false">IF(ISNUMBER(D563),INDEX(Scorecard!$D$14:$D$17,SUMPRODUCT(--(Scorecard!$G$14:$G$16&lt;D563))+1),Scorecard!$D$18)</f>
        <v>0.128579646629417</v>
      </c>
      <c r="AA563" s="0" t="n">
        <f aca="false">IF(ISNUMBER(E563),INDEX(Scorecard!$D$19:$D$26,SUMPRODUCT(--(Scorecard!$G$19:$G$25&lt;E563))+1),Scorecard!$D$27)</f>
        <v>0.267179331770092</v>
      </c>
      <c r="AB563" s="0" t="n">
        <f aca="false">IF(ISNUMBER(F563),INDEX(Scorecard!$D$28:$D$35,SUMPRODUCT(--(Scorecard!$G$28:$G$34&lt;F563))+1),Scorecard!$D$36)</f>
        <v>-0.0008456427959252</v>
      </c>
      <c r="AC563" s="0" t="n">
        <f aca="false">IF(ISNUMBER(H563),INDEX(Scorecard!$D$37:$D$44,SUMPRODUCT(--(Scorecard!$G$37:$G$43&lt;H563))+1),Scorecard!$D$45)</f>
        <v>0.769716833645565</v>
      </c>
      <c r="AD563" s="0" t="n">
        <f aca="false">IF(ISNUMBER(I563),INDEX(Scorecard!$D$46:$D$52,SUMPRODUCT(--(Scorecard!$G$46:$G$51&lt;I563))+1),Scorecard!$D$53)</f>
        <v>-0.114272400683245</v>
      </c>
      <c r="AE563" s="0" t="n">
        <f aca="false">IF(ISNUMBER(K563),INDEX(Scorecard!$D$54:$D$61,SUMPRODUCT(--(Scorecard!$G$54:$G$60&lt;K563))+1),Scorecard!$D$62)</f>
        <v>0.409483001259379</v>
      </c>
      <c r="AF563" s="0" t="n">
        <f aca="false">IF(ISNUMBER(L563),INDEX(Scorecard!$D$63:$D$68,SUMPRODUCT(--(Scorecard!$G$63:$G$67&lt;L563))+1),Scorecard!$D$69)</f>
        <v>0.322484508656054</v>
      </c>
      <c r="AG563" s="0" t="n">
        <f aca="false">Inputs!$B$10+Scorecard!$J$5*Y563+Scorecard!$J$6*Z563+Scorecard!$J$7*AA563+Scorecard!$J$8*AB563+Scorecard!$J$9*AC563+Scorecard!$J$10*AD563+Scorecard!$J$11*AE563+Scorecard!$J$12*AF563</f>
        <v>-6.61258149408421</v>
      </c>
      <c r="AH563" s="0" t="n">
        <f aca="false">MIN(1-Inputs!$B$13,MAX(Inputs!$B$13,1/(1+EXP(-(Inputs!$B$11*AG563+Inputs!$B$12)))))</f>
        <v>0.00106234315460876</v>
      </c>
      <c r="AI563" s="0" t="n">
        <f aca="false">Inputs!$B$9-Inputs!$B$8*AG563</f>
        <v>677.921646784294</v>
      </c>
      <c r="AJ563" s="0" t="n">
        <f aca="false">RANK(AH563,$AH$5:$AH$2004,0)+COUNTIF($AH$4:AH562,AH563)</f>
        <v>1890</v>
      </c>
      <c r="AK563" s="0" t="n">
        <f aca="false">IF(AJ563&lt;=Deciles!$B$5*(Deciles!$B$4+1),INT((AJ563-1)/(Deciles!$B$4+1))+1,Deciles!$B$5+INT((AJ563-1-Deciles!$B$5*(Deciles!$B$4+1))/Deciles!$B$4)+1)</f>
        <v>10</v>
      </c>
    </row>
    <row r="564" customFormat="false" ht="15" hidden="false" customHeight="false" outlineLevel="0" collapsed="false">
      <c r="A564" s="0" t="n">
        <v>16512</v>
      </c>
      <c r="B564" s="0" t="s">
        <v>155</v>
      </c>
      <c r="C564" s="0" t="n">
        <v>752</v>
      </c>
      <c r="D564" s="0" t="n">
        <v>80</v>
      </c>
      <c r="E564" s="0" t="n">
        <v>38.2090187072754</v>
      </c>
      <c r="F564" s="0" t="n">
        <v>29</v>
      </c>
      <c r="G564" s="0" t="n">
        <v>4.5479998588562</v>
      </c>
      <c r="H564" s="0" t="n">
        <v>-1.18533325195313</v>
      </c>
      <c r="I564" s="0" t="n">
        <v>116</v>
      </c>
      <c r="J564" s="0" t="n">
        <v>12.2883434295654</v>
      </c>
      <c r="K564" s="0" t="n">
        <v>5.00833320617676</v>
      </c>
      <c r="L564" s="0" t="n">
        <v>-1.125</v>
      </c>
      <c r="M564" s="0" t="n">
        <v>6.2885799407959</v>
      </c>
      <c r="N564" s="0" t="n">
        <v>0</v>
      </c>
      <c r="O564" s="0" t="n">
        <v>0</v>
      </c>
      <c r="P564" s="0" t="s">
        <v>140</v>
      </c>
      <c r="Q564" s="0" t="s">
        <v>141</v>
      </c>
      <c r="R564" s="0" t="n">
        <v>1</v>
      </c>
      <c r="S564" s="0" t="s">
        <v>149</v>
      </c>
      <c r="T564" s="0" t="n">
        <v>0</v>
      </c>
      <c r="U564" s="0" t="n">
        <v>217149.98</v>
      </c>
      <c r="V564" s="0" t="n">
        <v>0.00377997057512403</v>
      </c>
      <c r="W564" s="0" t="n">
        <v>643.497009277344</v>
      </c>
      <c r="X564" s="0" t="n">
        <v>0.00257048895582557</v>
      </c>
      <c r="Y564" s="0" t="n">
        <f aca="false">IF(ISNUMBER(C564),INDEX(Scorecard!$D$5:$D$12,SUMPRODUCT(--(Scorecard!$G$5:$G$11&lt;C564))+1),Scorecard!$D$13)</f>
        <v>0.733188958177614</v>
      </c>
      <c r="Z564" s="0" t="n">
        <f aca="false">IF(ISNUMBER(D564),INDEX(Scorecard!$D$14:$D$17,SUMPRODUCT(--(Scorecard!$G$14:$G$16&lt;D564))+1),Scorecard!$D$18)</f>
        <v>0.0505355481560174</v>
      </c>
      <c r="AA564" s="0" t="n">
        <f aca="false">IF(ISNUMBER(E564),INDEX(Scorecard!$D$19:$D$26,SUMPRODUCT(--(Scorecard!$G$19:$G$25&lt;E564))+1),Scorecard!$D$27)</f>
        <v>0.57899015159425</v>
      </c>
      <c r="AB564" s="0" t="n">
        <f aca="false">IF(ISNUMBER(F564),INDEX(Scorecard!$D$28:$D$35,SUMPRODUCT(--(Scorecard!$G$28:$G$34&lt;F564))+1),Scorecard!$D$36)</f>
        <v>0.165097008946478</v>
      </c>
      <c r="AC564" s="0" t="n">
        <f aca="false">IF(ISNUMBER(H564),INDEX(Scorecard!$D$37:$D$44,SUMPRODUCT(--(Scorecard!$G$37:$G$43&lt;H564))+1),Scorecard!$D$45)</f>
        <v>1.35057635045042</v>
      </c>
      <c r="AD564" s="0" t="n">
        <f aca="false">IF(ISNUMBER(I564),INDEX(Scorecard!$D$46:$D$52,SUMPRODUCT(--(Scorecard!$G$46:$G$51&lt;I564))+1),Scorecard!$D$53)</f>
        <v>0.818882373006414</v>
      </c>
      <c r="AE564" s="0" t="n">
        <f aca="false">IF(ISNUMBER(K564),INDEX(Scorecard!$D$54:$D$61,SUMPRODUCT(--(Scorecard!$G$54:$G$60&lt;K564))+1),Scorecard!$D$62)</f>
        <v>0.214429354789033</v>
      </c>
      <c r="AF564" s="0" t="n">
        <f aca="false">IF(ISNUMBER(L564),INDEX(Scorecard!$D$63:$D$68,SUMPRODUCT(--(Scorecard!$G$63:$G$67&lt;L564))+1),Scorecard!$D$69)</f>
        <v>-0.340582194386522</v>
      </c>
      <c r="AG564" s="0" t="n">
        <f aca="false">Inputs!$B$10+Scorecard!$J$5*Y564+Scorecard!$J$6*Z564+Scorecard!$J$7*AA564+Scorecard!$J$8*AB564+Scorecard!$J$9*AC564+Scorecard!$J$10*AD564+Scorecard!$J$11*AE564+Scorecard!$J$12*AF564</f>
        <v>-5.41951356381905</v>
      </c>
      <c r="AH564" s="0" t="n">
        <f aca="false">MIN(1-Inputs!$B$13,MAX(Inputs!$B$13,1/(1+EXP(-(Inputs!$B$11*AG564+Inputs!$B$12)))))</f>
        <v>0.00377997061244003</v>
      </c>
      <c r="AI564" s="0" t="n">
        <f aca="false">Inputs!$B$9-Inputs!$B$8*AG564</f>
        <v>643.49698305555</v>
      </c>
      <c r="AJ564" s="0" t="n">
        <f aca="false">RANK(AH564,$AH$5:$AH$2004,0)+COUNTIF($AH$4:AH563,AH564)</f>
        <v>1406</v>
      </c>
      <c r="AK564" s="0" t="n">
        <f aca="false">IF(AJ564&lt;=Deciles!$B$5*(Deciles!$B$4+1),INT((AJ564-1)/(Deciles!$B$4+1))+1,Deciles!$B$5+INT((AJ564-1-Deciles!$B$5*(Deciles!$B$4+1))/Deciles!$B$4)+1)</f>
        <v>8</v>
      </c>
    </row>
    <row r="565" customFormat="false" ht="15" hidden="false" customHeight="false" outlineLevel="0" collapsed="false">
      <c r="A565" s="0" t="n">
        <v>16525</v>
      </c>
      <c r="B565" s="0" t="s">
        <v>143</v>
      </c>
      <c r="C565" s="0" t="n">
        <v>771</v>
      </c>
      <c r="D565" s="0" t="n">
        <v>80</v>
      </c>
      <c r="E565" s="0" t="n">
        <v>76.8189849853516</v>
      </c>
      <c r="F565" s="0" t="n">
        <v>42</v>
      </c>
      <c r="G565" s="0" t="n">
        <v>4.04899978637695</v>
      </c>
      <c r="H565" s="0" t="n">
        <v>0.815666437149048</v>
      </c>
      <c r="I565" s="0" t="n">
        <v>14</v>
      </c>
      <c r="J565" s="0" t="n">
        <v>12.6097106933594</v>
      </c>
      <c r="K565" s="0" t="n">
        <v>9.13333320617676</v>
      </c>
      <c r="L565" s="0" t="n">
        <v>5.0717945098877</v>
      </c>
      <c r="M565" s="0" t="n">
        <v>1.43321859836578</v>
      </c>
      <c r="N565" s="0" t="n">
        <v>0</v>
      </c>
      <c r="O565" s="0" t="n">
        <v>0</v>
      </c>
      <c r="P565" s="0" t="s">
        <v>140</v>
      </c>
      <c r="Q565" s="0" t="s">
        <v>141</v>
      </c>
      <c r="R565" s="0" t="n">
        <v>1</v>
      </c>
      <c r="S565" s="0" t="s">
        <v>159</v>
      </c>
      <c r="T565" s="0" t="n">
        <v>0</v>
      </c>
      <c r="U565" s="0" t="n">
        <v>299452.34</v>
      </c>
      <c r="V565" s="0" t="n">
        <v>0.0118798762559891</v>
      </c>
      <c r="W565" s="0" t="n">
        <v>612.283996582031</v>
      </c>
      <c r="X565" s="0" t="n">
        <v>0.00920975673943758</v>
      </c>
      <c r="Y565" s="0" t="n">
        <f aca="false">IF(ISNUMBER(C565),INDEX(Scorecard!$D$5:$D$12,SUMPRODUCT(--(Scorecard!$G$5:$G$11&lt;C565))+1),Scorecard!$D$13)</f>
        <v>1.23750384304241</v>
      </c>
      <c r="Z565" s="0" t="n">
        <f aca="false">IF(ISNUMBER(D565),INDEX(Scorecard!$D$14:$D$17,SUMPRODUCT(--(Scorecard!$G$14:$G$16&lt;D565))+1),Scorecard!$D$18)</f>
        <v>0.0505355481560174</v>
      </c>
      <c r="AA565" s="0" t="n">
        <f aca="false">IF(ISNUMBER(E565),INDEX(Scorecard!$D$19:$D$26,SUMPRODUCT(--(Scorecard!$G$19:$G$25&lt;E565))+1),Scorecard!$D$27)</f>
        <v>-0.0341578513653732</v>
      </c>
      <c r="AB565" s="0" t="n">
        <f aca="false">IF(ISNUMBER(F565),INDEX(Scorecard!$D$28:$D$35,SUMPRODUCT(--(Scorecard!$G$28:$G$34&lt;F565))+1),Scorecard!$D$36)</f>
        <v>-0.309727037437117</v>
      </c>
      <c r="AC565" s="0" t="n">
        <f aca="false">IF(ISNUMBER(H565),INDEX(Scorecard!$D$37:$D$44,SUMPRODUCT(--(Scorecard!$G$37:$G$43&lt;H565))+1),Scorecard!$D$45)</f>
        <v>-0.569454719285959</v>
      </c>
      <c r="AD565" s="0" t="n">
        <f aca="false">IF(ISNUMBER(I565),INDEX(Scorecard!$D$46:$D$52,SUMPRODUCT(--(Scorecard!$G$46:$G$51&lt;I565))+1),Scorecard!$D$53)</f>
        <v>-0.114272400683245</v>
      </c>
      <c r="AE565" s="0" t="n">
        <f aca="false">IF(ISNUMBER(K565),INDEX(Scorecard!$D$54:$D$61,SUMPRODUCT(--(Scorecard!$G$54:$G$60&lt;K565))+1),Scorecard!$D$62)</f>
        <v>-0.541917179454542</v>
      </c>
      <c r="AF565" s="0" t="n">
        <f aca="false">IF(ISNUMBER(L565),INDEX(Scorecard!$D$63:$D$68,SUMPRODUCT(--(Scorecard!$G$63:$G$67&lt;L565))+1),Scorecard!$D$69)</f>
        <v>0.322484508656054</v>
      </c>
      <c r="AG565" s="0" t="n">
        <f aca="false">Inputs!$B$10+Scorecard!$J$5*Y565+Scorecard!$J$6*Z565+Scorecard!$J$7*AA565+Scorecard!$J$8*AB565+Scorecard!$J$9*AC565+Scorecard!$J$10*AD565+Scorecard!$J$11*AE565+Scorecard!$J$12*AF565</f>
        <v>-4.33775486842858</v>
      </c>
      <c r="AH565" s="0" t="n">
        <f aca="false">MIN(1-Inputs!$B$13,MAX(Inputs!$B$13,1/(1+EXP(-(Inputs!$B$11*AG565+Inputs!$B$12)))))</f>
        <v>0.0118798763581716</v>
      </c>
      <c r="AI565" s="0" t="n">
        <f aca="false">Inputs!$B$9-Inputs!$B$8*AG565</f>
        <v>612.284024949983</v>
      </c>
      <c r="AJ565" s="0" t="n">
        <f aca="false">RANK(AH565,$AH$5:$AH$2004,0)+COUNTIF($AH$4:AH564,AH565)</f>
        <v>714</v>
      </c>
      <c r="AK565" s="0" t="n">
        <f aca="false">IF(AJ565&lt;=Deciles!$B$5*(Deciles!$B$4+1),INT((AJ565-1)/(Deciles!$B$4+1))+1,Deciles!$B$5+INT((AJ565-1-Deciles!$B$5*(Deciles!$B$4+1))/Deciles!$B$4)+1)</f>
        <v>4</v>
      </c>
    </row>
    <row r="566" customFormat="false" ht="15" hidden="false" customHeight="false" outlineLevel="0" collapsed="false">
      <c r="A566" s="0" t="n">
        <v>16531</v>
      </c>
      <c r="B566" s="0" t="s">
        <v>150</v>
      </c>
      <c r="C566" s="0" t="n">
        <v>768</v>
      </c>
      <c r="D566" s="0" t="n">
        <v>87.1373748779297</v>
      </c>
      <c r="E566" s="0" t="n">
        <v>73.2282867431641</v>
      </c>
      <c r="F566" s="0" t="n">
        <v>38</v>
      </c>
      <c r="G566" s="0" t="n">
        <v>3.29200005531311</v>
      </c>
      <c r="H566" s="0" t="n">
        <v>-3.34133315086365</v>
      </c>
      <c r="I566" s="0" t="n">
        <v>31</v>
      </c>
      <c r="J566" s="0" t="n">
        <v>12.1349754333496</v>
      </c>
      <c r="K566" s="0" t="n">
        <v>4.09999990463257</v>
      </c>
      <c r="L566" s="0" t="n">
        <v>-0.208333492279053</v>
      </c>
      <c r="M566" s="0" t="n">
        <v>4.74416780471802</v>
      </c>
      <c r="N566" s="0" t="n">
        <v>0</v>
      </c>
      <c r="O566" s="0" t="n">
        <v>0</v>
      </c>
      <c r="P566" s="0" t="s">
        <v>140</v>
      </c>
      <c r="Q566" s="0" t="s">
        <v>141</v>
      </c>
      <c r="R566" s="0" t="n">
        <v>2</v>
      </c>
      <c r="S566" s="0" t="s">
        <v>142</v>
      </c>
      <c r="T566" s="0" t="n">
        <v>0</v>
      </c>
      <c r="U566" s="0" t="n">
        <v>186274.22</v>
      </c>
      <c r="V566" s="0" t="n">
        <v>0.00470317667350173</v>
      </c>
      <c r="W566" s="0" t="n">
        <v>637.557800292969</v>
      </c>
      <c r="X566" s="0" t="n">
        <v>0.00688191317021847</v>
      </c>
      <c r="Y566" s="0" t="n">
        <f aca="false">IF(ISNUMBER(C566),INDEX(Scorecard!$D$5:$D$12,SUMPRODUCT(--(Scorecard!$G$5:$G$11&lt;C566))+1),Scorecard!$D$13)</f>
        <v>1.23750384304241</v>
      </c>
      <c r="Z566" s="0" t="n">
        <f aca="false">IF(ISNUMBER(D566),INDEX(Scorecard!$D$14:$D$17,SUMPRODUCT(--(Scorecard!$G$14:$G$16&lt;D566))+1),Scorecard!$D$18)</f>
        <v>-0.361970872710667</v>
      </c>
      <c r="AA566" s="0" t="n">
        <f aca="false">IF(ISNUMBER(E566),INDEX(Scorecard!$D$19:$D$26,SUMPRODUCT(--(Scorecard!$G$19:$G$25&lt;E566))+1),Scorecard!$D$27)</f>
        <v>-0.0341578513653732</v>
      </c>
      <c r="AB566" s="0" t="n">
        <f aca="false">IF(ISNUMBER(F566),INDEX(Scorecard!$D$28:$D$35,SUMPRODUCT(--(Scorecard!$G$28:$G$34&lt;F566))+1),Scorecard!$D$36)</f>
        <v>-0.132616866359722</v>
      </c>
      <c r="AC566" s="0" t="n">
        <f aca="false">IF(ISNUMBER(H566),INDEX(Scorecard!$D$37:$D$44,SUMPRODUCT(--(Scorecard!$G$37:$G$43&lt;H566))+1),Scorecard!$D$45)</f>
        <v>1.35057635045042</v>
      </c>
      <c r="AD566" s="0" t="n">
        <f aca="false">IF(ISNUMBER(I566),INDEX(Scorecard!$D$46:$D$52,SUMPRODUCT(--(Scorecard!$G$46:$G$51&lt;I566))+1),Scorecard!$D$53)</f>
        <v>0.123869379412532</v>
      </c>
      <c r="AE566" s="0" t="n">
        <f aca="false">IF(ISNUMBER(K566),INDEX(Scorecard!$D$54:$D$61,SUMPRODUCT(--(Scorecard!$G$54:$G$60&lt;K566))+1),Scorecard!$D$62)</f>
        <v>0.489050497890326</v>
      </c>
      <c r="AF566" s="0" t="n">
        <f aca="false">IF(ISNUMBER(L566),INDEX(Scorecard!$D$63:$D$68,SUMPRODUCT(--(Scorecard!$G$63:$G$67&lt;L566))+1),Scorecard!$D$69)</f>
        <v>0.322484508656054</v>
      </c>
      <c r="AG566" s="0" t="n">
        <f aca="false">Inputs!$B$10+Scorecard!$J$5*Y566+Scorecard!$J$6*Z566+Scorecard!$J$7*AA566+Scorecard!$J$8*AB566+Scorecard!$J$9*AC566+Scorecard!$J$10*AD566+Scorecard!$J$11*AE566+Scorecard!$J$12*AF566</f>
        <v>-5.21367617351254</v>
      </c>
      <c r="AH566" s="0" t="n">
        <f aca="false">MIN(1-Inputs!$B$13,MAX(Inputs!$B$13,1/(1+EXP(-(Inputs!$B$11*AG566+Inputs!$B$12)))))</f>
        <v>0.00470317663756139</v>
      </c>
      <c r="AI566" s="0" t="n">
        <f aca="false">Inputs!$B$9-Inputs!$B$8*AG566</f>
        <v>637.557771411055</v>
      </c>
      <c r="AJ566" s="0" t="n">
        <f aca="false">RANK(AH566,$AH$5:$AH$2004,0)+COUNTIF($AH$4:AH565,AH566)</f>
        <v>1297</v>
      </c>
      <c r="AK566" s="0" t="n">
        <f aca="false">IF(AJ566&lt;=Deciles!$B$5*(Deciles!$B$4+1),INT((AJ566-1)/(Deciles!$B$4+1))+1,Deciles!$B$5+INT((AJ566-1-Deciles!$B$5*(Deciles!$B$4+1))/Deciles!$B$4)+1)</f>
        <v>7</v>
      </c>
    </row>
    <row r="567" customFormat="false" ht="15" hidden="false" customHeight="false" outlineLevel="0" collapsed="false">
      <c r="A567" s="0" t="n">
        <v>16546</v>
      </c>
      <c r="B567" s="0" t="s">
        <v>143</v>
      </c>
      <c r="C567" s="0" t="n">
        <v>738</v>
      </c>
      <c r="D567" s="0" t="n">
        <v>80</v>
      </c>
      <c r="E567" s="0" t="n">
        <v>51.2166862487793</v>
      </c>
      <c r="F567" s="0" t="n">
        <v>46</v>
      </c>
      <c r="G567" s="0" t="n">
        <v>4.36199998855591</v>
      </c>
      <c r="H567" s="0" t="n">
        <v>1.128666639328</v>
      </c>
      <c r="I567" s="0" t="n">
        <v>65</v>
      </c>
      <c r="J567" s="0" t="n">
        <v>12.7645568847656</v>
      </c>
      <c r="K567" s="0" t="n">
        <v>10.0333337783814</v>
      </c>
      <c r="L567" s="0" t="n">
        <v>5.07179546356201</v>
      </c>
      <c r="M567" s="0" t="n">
        <v>2.99160885810852</v>
      </c>
      <c r="N567" s="0" t="n">
        <v>0</v>
      </c>
      <c r="O567" s="0" t="n">
        <v>0</v>
      </c>
      <c r="P567" s="0" t="s">
        <v>144</v>
      </c>
      <c r="Q567" s="0" t="s">
        <v>153</v>
      </c>
      <c r="R567" s="0" t="n">
        <v>2</v>
      </c>
      <c r="S567" s="0" t="s">
        <v>154</v>
      </c>
      <c r="T567" s="0" t="n">
        <v>0</v>
      </c>
      <c r="U567" s="0" t="n">
        <v>349604.1</v>
      </c>
      <c r="V567" s="0" t="n">
        <v>0.0184548366814852</v>
      </c>
      <c r="W567" s="0" t="n">
        <v>600.182067871094</v>
      </c>
      <c r="X567" s="0" t="n">
        <v>0.0321202017366886</v>
      </c>
      <c r="Y567" s="0" t="n">
        <f aca="false">IF(ISNUMBER(C567),INDEX(Scorecard!$D$5:$D$12,SUMPRODUCT(--(Scorecard!$G$5:$G$11&lt;C567))+1),Scorecard!$D$13)</f>
        <v>0.488358159108655</v>
      </c>
      <c r="Z567" s="0" t="n">
        <f aca="false">IF(ISNUMBER(D567),INDEX(Scorecard!$D$14:$D$17,SUMPRODUCT(--(Scorecard!$G$14:$G$16&lt;D567))+1),Scorecard!$D$18)</f>
        <v>0.0505355481560174</v>
      </c>
      <c r="AA567" s="0" t="n">
        <f aca="false">IF(ISNUMBER(E567),INDEX(Scorecard!$D$19:$D$26,SUMPRODUCT(--(Scorecard!$G$19:$G$25&lt;E567))+1),Scorecard!$D$27)</f>
        <v>0.57899015159425</v>
      </c>
      <c r="AB567" s="0" t="n">
        <f aca="false">IF(ISNUMBER(F567),INDEX(Scorecard!$D$28:$D$35,SUMPRODUCT(--(Scorecard!$G$28:$G$34&lt;F567))+1),Scorecard!$D$36)</f>
        <v>-0.400689107298307</v>
      </c>
      <c r="AC567" s="0" t="n">
        <f aca="false">IF(ISNUMBER(H567),INDEX(Scorecard!$D$37:$D$44,SUMPRODUCT(--(Scorecard!$G$37:$G$43&lt;H567))+1),Scorecard!$D$45)</f>
        <v>-0.975503570149195</v>
      </c>
      <c r="AD567" s="0" t="n">
        <f aca="false">IF(ISNUMBER(I567),INDEX(Scorecard!$D$46:$D$52,SUMPRODUCT(--(Scorecard!$G$46:$G$51&lt;I567))+1),Scorecard!$D$53)</f>
        <v>0.818882373006414</v>
      </c>
      <c r="AE567" s="0" t="n">
        <f aca="false">IF(ISNUMBER(K567),INDEX(Scorecard!$D$54:$D$61,SUMPRODUCT(--(Scorecard!$G$54:$G$60&lt;K567))+1),Scorecard!$D$62)</f>
        <v>-0.541917179454542</v>
      </c>
      <c r="AF567" s="0" t="n">
        <f aca="false">IF(ISNUMBER(L567),INDEX(Scorecard!$D$63:$D$68,SUMPRODUCT(--(Scorecard!$G$63:$G$67&lt;L567))+1),Scorecard!$D$69)</f>
        <v>0.322484508656054</v>
      </c>
      <c r="AG567" s="0" t="n">
        <f aca="false">Inputs!$B$10+Scorecard!$J$5*Y567+Scorecard!$J$6*Z567+Scorecard!$J$7*AA567+Scorecard!$J$8*AB567+Scorecard!$J$9*AC567+Scorecard!$J$10*AD567+Scorecard!$J$11*AE567+Scorecard!$J$12*AF567</f>
        <v>-3.9183336223215</v>
      </c>
      <c r="AH567" s="0" t="n">
        <f aca="false">MIN(1-Inputs!$B$13,MAX(Inputs!$B$13,1/(1+EXP(-(Inputs!$B$11*AG567+Inputs!$B$12)))))</f>
        <v>0.0184548371916705</v>
      </c>
      <c r="AI567" s="0" t="n">
        <f aca="false">Inputs!$B$9-Inputs!$B$8*AG567</f>
        <v>600.18208591394</v>
      </c>
      <c r="AJ567" s="0" t="n">
        <f aca="false">RANK(AH567,$AH$5:$AH$2004,0)+COUNTIF($AH$4:AH566,AH567)</f>
        <v>492</v>
      </c>
      <c r="AK567" s="0" t="n">
        <f aca="false">IF(AJ567&lt;=Deciles!$B$5*(Deciles!$B$4+1),INT((AJ567-1)/(Deciles!$B$4+1))+1,Deciles!$B$5+INT((AJ567-1-Deciles!$B$5*(Deciles!$B$4+1))/Deciles!$B$4)+1)</f>
        <v>3</v>
      </c>
    </row>
    <row r="568" customFormat="false" ht="15" hidden="false" customHeight="false" outlineLevel="0" collapsed="false">
      <c r="A568" s="0" t="n">
        <v>16569</v>
      </c>
      <c r="B568" s="0" t="s">
        <v>150</v>
      </c>
      <c r="C568" s="0" t="n">
        <v>718</v>
      </c>
      <c r="D568" s="0" t="n">
        <v>66.3529586791992</v>
      </c>
      <c r="E568" s="0" t="n">
        <v>59.861572265625</v>
      </c>
      <c r="F568" s="0" t="n">
        <v>39</v>
      </c>
      <c r="G568" s="0" t="n">
        <v>3.49600005149841</v>
      </c>
      <c r="H568" s="0" t="n">
        <v>-3.13733315467835</v>
      </c>
      <c r="I568" s="0" t="n">
        <v>21</v>
      </c>
      <c r="J568" s="0" t="n">
        <v>12.6482248306274</v>
      </c>
      <c r="K568" s="0" t="n">
        <v>4.5</v>
      </c>
      <c r="L568" s="0" t="n">
        <v>-0.208333492279053</v>
      </c>
      <c r="M568" s="0" t="n">
        <v>3.98038363456726</v>
      </c>
      <c r="N568" s="0" t="n">
        <v>0</v>
      </c>
      <c r="O568" s="0" t="n">
        <v>0</v>
      </c>
      <c r="P568" s="0" t="s">
        <v>140</v>
      </c>
      <c r="Q568" s="0" t="s">
        <v>141</v>
      </c>
      <c r="R568" s="0" t="n">
        <v>1</v>
      </c>
      <c r="S568" s="0" t="s">
        <v>162</v>
      </c>
      <c r="T568" s="0" t="n">
        <v>0</v>
      </c>
      <c r="U568" s="0" t="n">
        <v>311210.4</v>
      </c>
      <c r="V568" s="0" t="n">
        <v>0.0127061381936073</v>
      </c>
      <c r="W568" s="0" t="n">
        <v>610.441589355469</v>
      </c>
      <c r="X568" s="0" t="n">
        <v>0.0134610151872039</v>
      </c>
      <c r="Y568" s="0" t="n">
        <f aca="false">IF(ISNUMBER(C568),INDEX(Scorecard!$D$5:$D$12,SUMPRODUCT(--(Scorecard!$G$5:$G$11&lt;C568))+1),Scorecard!$D$13)</f>
        <v>-0.0290424113398221</v>
      </c>
      <c r="Z568" s="0" t="n">
        <f aca="false">IF(ISNUMBER(D568),INDEX(Scorecard!$D$14:$D$17,SUMPRODUCT(--(Scorecard!$G$14:$G$16&lt;D568))+1),Scorecard!$D$18)</f>
        <v>0.128579646629417</v>
      </c>
      <c r="AA568" s="0" t="n">
        <f aca="false">IF(ISNUMBER(E568),INDEX(Scorecard!$D$19:$D$26,SUMPRODUCT(--(Scorecard!$G$19:$G$25&lt;E568))+1),Scorecard!$D$27)</f>
        <v>0.267179331770092</v>
      </c>
      <c r="AB568" s="0" t="n">
        <f aca="false">IF(ISNUMBER(F568),INDEX(Scorecard!$D$28:$D$35,SUMPRODUCT(--(Scorecard!$G$28:$G$34&lt;F568))+1),Scorecard!$D$36)</f>
        <v>-0.132616866359722</v>
      </c>
      <c r="AC568" s="0" t="n">
        <f aca="false">IF(ISNUMBER(H568),INDEX(Scorecard!$D$37:$D$44,SUMPRODUCT(--(Scorecard!$G$37:$G$43&lt;H568))+1),Scorecard!$D$45)</f>
        <v>1.35057635045042</v>
      </c>
      <c r="AD568" s="0" t="n">
        <f aca="false">IF(ISNUMBER(I568),INDEX(Scorecard!$D$46:$D$52,SUMPRODUCT(--(Scorecard!$G$46:$G$51&lt;I568))+1),Scorecard!$D$53)</f>
        <v>-0.108777051091409</v>
      </c>
      <c r="AE568" s="0" t="n">
        <f aca="false">IF(ISNUMBER(K568),INDEX(Scorecard!$D$54:$D$61,SUMPRODUCT(--(Scorecard!$G$54:$G$60&lt;K568))+1),Scorecard!$D$62)</f>
        <v>0.409483001259379</v>
      </c>
      <c r="AF568" s="0" t="n">
        <f aca="false">IF(ISNUMBER(L568),INDEX(Scorecard!$D$63:$D$68,SUMPRODUCT(--(Scorecard!$G$63:$G$67&lt;L568))+1),Scorecard!$D$69)</f>
        <v>0.322484508656054</v>
      </c>
      <c r="AG568" s="0" t="n">
        <f aca="false">Inputs!$B$10+Scorecard!$J$5*Y568+Scorecard!$J$6*Z568+Scorecard!$J$7*AA568+Scorecard!$J$8*AB568+Scorecard!$J$9*AC568+Scorecard!$J$10*AD568+Scorecard!$J$11*AE568+Scorecard!$J$12*AF568</f>
        <v>-4.27390153812102</v>
      </c>
      <c r="AH568" s="0" t="n">
        <f aca="false">MIN(1-Inputs!$B$13,MAX(Inputs!$B$13,1/(1+EXP(-(Inputs!$B$11*AG568+Inputs!$B$12)))))</f>
        <v>0.0127061382359679</v>
      </c>
      <c r="AI568" s="0" t="n">
        <f aca="false">Inputs!$B$9-Inputs!$B$8*AG568</f>
        <v>610.441607290404</v>
      </c>
      <c r="AJ568" s="0" t="n">
        <f aca="false">RANK(AH568,$AH$5:$AH$2004,0)+COUNTIF($AH$4:AH567,AH568)</f>
        <v>686</v>
      </c>
      <c r="AK568" s="0" t="n">
        <f aca="false">IF(AJ568&lt;=Deciles!$B$5*(Deciles!$B$4+1),INT((AJ568-1)/(Deciles!$B$4+1))+1,Deciles!$B$5+INT((AJ568-1-Deciles!$B$5*(Deciles!$B$4+1))/Deciles!$B$4)+1)</f>
        <v>4</v>
      </c>
    </row>
    <row r="569" customFormat="false" ht="15" hidden="false" customHeight="false" outlineLevel="0" collapsed="false">
      <c r="A569" s="0" t="n">
        <v>16573</v>
      </c>
      <c r="B569" s="0" t="s">
        <v>157</v>
      </c>
      <c r="C569" s="0" t="n">
        <v>778</v>
      </c>
      <c r="D569" s="0" t="n">
        <v>80</v>
      </c>
      <c r="E569" s="0" t="n">
        <v>73.4399948120117</v>
      </c>
      <c r="F569" s="0" t="n">
        <v>31</v>
      </c>
      <c r="G569" s="0" t="n">
        <v>4.40000009536743</v>
      </c>
      <c r="H569" s="0" t="n">
        <v>0.516666650772095</v>
      </c>
      <c r="I569" s="0" t="n">
        <v>17</v>
      </c>
      <c r="J569" s="0" t="n">
        <v>12.4570074081421</v>
      </c>
      <c r="K569" s="0" t="n">
        <v>3.72307682037354</v>
      </c>
      <c r="L569" s="0" t="n">
        <v>-0.276923179626465</v>
      </c>
      <c r="M569" s="0" t="n">
        <v>4.3403639793396</v>
      </c>
      <c r="N569" s="0" t="n">
        <v>0</v>
      </c>
      <c r="O569" s="0" t="n">
        <v>0</v>
      </c>
      <c r="P569" s="0" t="s">
        <v>140</v>
      </c>
      <c r="Q569" s="0" t="s">
        <v>141</v>
      </c>
      <c r="R569" s="0" t="n">
        <v>1</v>
      </c>
      <c r="S569" s="0" t="s">
        <v>142</v>
      </c>
      <c r="T569" s="0" t="n">
        <v>0</v>
      </c>
      <c r="U569" s="0" t="n">
        <v>257045.23</v>
      </c>
      <c r="V569" s="0" t="n">
        <v>0.00286494684405625</v>
      </c>
      <c r="W569" s="0" t="n">
        <v>651.023132324219</v>
      </c>
      <c r="X569" s="0" t="n">
        <v>0.00274954177439213</v>
      </c>
      <c r="Y569" s="0" t="n">
        <f aca="false">IF(ISNUMBER(C569),INDEX(Scorecard!$D$5:$D$12,SUMPRODUCT(--(Scorecard!$G$5:$G$11&lt;C569))+1),Scorecard!$D$13)</f>
        <v>1.23750384304241</v>
      </c>
      <c r="Z569" s="0" t="n">
        <f aca="false">IF(ISNUMBER(D569),INDEX(Scorecard!$D$14:$D$17,SUMPRODUCT(--(Scorecard!$G$14:$G$16&lt;D569))+1),Scorecard!$D$18)</f>
        <v>0.0505355481560174</v>
      </c>
      <c r="AA569" s="0" t="n">
        <f aca="false">IF(ISNUMBER(E569),INDEX(Scorecard!$D$19:$D$26,SUMPRODUCT(--(Scorecard!$G$19:$G$25&lt;E569))+1),Scorecard!$D$27)</f>
        <v>-0.0341578513653732</v>
      </c>
      <c r="AB569" s="0" t="n">
        <f aca="false">IF(ISNUMBER(F569),INDEX(Scorecard!$D$28:$D$35,SUMPRODUCT(--(Scorecard!$G$28:$G$34&lt;F569))+1),Scorecard!$D$36)</f>
        <v>0.126913191054783</v>
      </c>
      <c r="AC569" s="0" t="n">
        <f aca="false">IF(ISNUMBER(H569),INDEX(Scorecard!$D$37:$D$44,SUMPRODUCT(--(Scorecard!$G$37:$G$43&lt;H569))+1),Scorecard!$D$45)</f>
        <v>-0.271229676926091</v>
      </c>
      <c r="AD569" s="0" t="n">
        <f aca="false">IF(ISNUMBER(I569),INDEX(Scorecard!$D$46:$D$52,SUMPRODUCT(--(Scorecard!$G$46:$G$51&lt;I569))+1),Scorecard!$D$53)</f>
        <v>-0.114272400683245</v>
      </c>
      <c r="AE569" s="0" t="n">
        <f aca="false">IF(ISNUMBER(K569),INDEX(Scorecard!$D$54:$D$61,SUMPRODUCT(--(Scorecard!$G$54:$G$60&lt;K569))+1),Scorecard!$D$62)</f>
        <v>0.489050497890326</v>
      </c>
      <c r="AF569" s="0" t="n">
        <f aca="false">IF(ISNUMBER(L569),INDEX(Scorecard!$D$63:$D$68,SUMPRODUCT(--(Scorecard!$G$63:$G$67&lt;L569))+1),Scorecard!$D$69)</f>
        <v>0.322484508656054</v>
      </c>
      <c r="AG569" s="0" t="n">
        <f aca="false">Inputs!$B$10+Scorecard!$J$5*Y569+Scorecard!$J$6*Z569+Scorecard!$J$7*AA569+Scorecard!$J$8*AB569+Scorecard!$J$9*AC569+Scorecard!$J$10*AD569+Scorecard!$J$11*AE569+Scorecard!$J$12*AF569</f>
        <v>-5.68034946249931</v>
      </c>
      <c r="AH569" s="0" t="n">
        <f aca="false">MIN(1-Inputs!$B$13,MAX(Inputs!$B$13,1/(1+EXP(-(Inputs!$B$11*AG569+Inputs!$B$12)))))</f>
        <v>0.00286494679557152</v>
      </c>
      <c r="AI569" s="0" t="n">
        <f aca="false">Inputs!$B$9-Inputs!$B$8*AG569</f>
        <v>651.023116205786</v>
      </c>
      <c r="AJ569" s="0" t="n">
        <f aca="false">RANK(AH569,$AH$5:$AH$2004,0)+COUNTIF($AH$4:AH568,AH569)</f>
        <v>1557</v>
      </c>
      <c r="AK569" s="0" t="n">
        <f aca="false">IF(AJ569&lt;=Deciles!$B$5*(Deciles!$B$4+1),INT((AJ569-1)/(Deciles!$B$4+1))+1,Deciles!$B$5+INT((AJ569-1-Deciles!$B$5*(Deciles!$B$4+1))/Deciles!$B$4)+1)</f>
        <v>8</v>
      </c>
    </row>
    <row r="570" customFormat="false" ht="15" hidden="false" customHeight="false" outlineLevel="0" collapsed="false">
      <c r="A570" s="0" t="n">
        <v>16573</v>
      </c>
      <c r="B570" s="0" t="s">
        <v>155</v>
      </c>
      <c r="C570" s="0" t="n">
        <v>778</v>
      </c>
      <c r="D570" s="0" t="n">
        <v>80</v>
      </c>
      <c r="E570" s="0" t="n">
        <v>65.0869293212891</v>
      </c>
      <c r="F570" s="0" t="n">
        <v>31</v>
      </c>
      <c r="G570" s="0" t="n">
        <v>4.40000009536743</v>
      </c>
      <c r="H570" s="0" t="n">
        <v>-1.3333330154419</v>
      </c>
      <c r="I570" s="0" t="n">
        <v>47</v>
      </c>
      <c r="J570" s="0" t="n">
        <v>12.4096508026123</v>
      </c>
      <c r="K570" s="0" t="n">
        <v>4.30833339691162</v>
      </c>
      <c r="L570" s="0" t="n">
        <v>-1.125</v>
      </c>
      <c r="M570" s="0" t="n">
        <v>4.74416542053223</v>
      </c>
      <c r="N570" s="0" t="n">
        <v>0</v>
      </c>
      <c r="O570" s="0" t="n">
        <v>0</v>
      </c>
      <c r="P570" s="0" t="s">
        <v>140</v>
      </c>
      <c r="Q570" s="0" t="s">
        <v>141</v>
      </c>
      <c r="R570" s="0" t="n">
        <v>1</v>
      </c>
      <c r="S570" s="0" t="s">
        <v>142</v>
      </c>
      <c r="T570" s="0" t="n">
        <v>0</v>
      </c>
      <c r="U570" s="0" t="n">
        <v>245156.22</v>
      </c>
      <c r="V570" s="0" t="n">
        <v>0.00209644506685436</v>
      </c>
      <c r="W570" s="0" t="n">
        <v>659.496276855469</v>
      </c>
      <c r="X570" s="0" t="n">
        <v>0.00187990989070386</v>
      </c>
      <c r="Y570" s="0" t="n">
        <f aca="false">IF(ISNUMBER(C570),INDEX(Scorecard!$D$5:$D$12,SUMPRODUCT(--(Scorecard!$G$5:$G$11&lt;C570))+1),Scorecard!$D$13)</f>
        <v>1.23750384304241</v>
      </c>
      <c r="Z570" s="0" t="n">
        <f aca="false">IF(ISNUMBER(D570),INDEX(Scorecard!$D$14:$D$17,SUMPRODUCT(--(Scorecard!$G$14:$G$16&lt;D570))+1),Scorecard!$D$18)</f>
        <v>0.0505355481560174</v>
      </c>
      <c r="AA570" s="0" t="n">
        <f aca="false">IF(ISNUMBER(E570),INDEX(Scorecard!$D$19:$D$26,SUMPRODUCT(--(Scorecard!$G$19:$G$25&lt;E570))+1),Scorecard!$D$27)</f>
        <v>0.233621608745691</v>
      </c>
      <c r="AB570" s="0" t="n">
        <f aca="false">IF(ISNUMBER(F570),INDEX(Scorecard!$D$28:$D$35,SUMPRODUCT(--(Scorecard!$G$28:$G$34&lt;F570))+1),Scorecard!$D$36)</f>
        <v>0.126913191054783</v>
      </c>
      <c r="AC570" s="0" t="n">
        <f aca="false">IF(ISNUMBER(H570),INDEX(Scorecard!$D$37:$D$44,SUMPRODUCT(--(Scorecard!$G$37:$G$43&lt;H570))+1),Scorecard!$D$45)</f>
        <v>1.35057635045042</v>
      </c>
      <c r="AD570" s="0" t="n">
        <f aca="false">IF(ISNUMBER(I570),INDEX(Scorecard!$D$46:$D$52,SUMPRODUCT(--(Scorecard!$G$46:$G$51&lt;I570))+1),Scorecard!$D$53)</f>
        <v>0.818882373006414</v>
      </c>
      <c r="AE570" s="0" t="n">
        <f aca="false">IF(ISNUMBER(K570),INDEX(Scorecard!$D$54:$D$61,SUMPRODUCT(--(Scorecard!$G$54:$G$60&lt;K570))+1),Scorecard!$D$62)</f>
        <v>0.489050497890326</v>
      </c>
      <c r="AF570" s="0" t="n">
        <f aca="false">IF(ISNUMBER(L570),INDEX(Scorecard!$D$63:$D$68,SUMPRODUCT(--(Scorecard!$G$63:$G$67&lt;L570))+1),Scorecard!$D$69)</f>
        <v>-0.340582194386522</v>
      </c>
      <c r="AG570" s="0" t="n">
        <f aca="false">Inputs!$B$10+Scorecard!$J$5*Y570+Scorecard!$J$6*Z570+Scorecard!$J$7*AA570+Scorecard!$J$8*AB570+Scorecard!$J$9*AC570+Scorecard!$J$10*AD570+Scorecard!$J$11*AE570+Scorecard!$J$12*AF570</f>
        <v>-5.97400745195812</v>
      </c>
      <c r="AH570" s="0" t="n">
        <f aca="false">MIN(1-Inputs!$B$13,MAX(Inputs!$B$13,1/(1+EXP(-(Inputs!$B$11*AG570+Inputs!$B$12)))))</f>
        <v>0.00209644510517104</v>
      </c>
      <c r="AI570" s="0" t="n">
        <f aca="false">Inputs!$B$9-Inputs!$B$8*AG570</f>
        <v>659.496294707979</v>
      </c>
      <c r="AJ570" s="0" t="n">
        <f aca="false">RANK(AH570,$AH$5:$AH$2004,0)+COUNTIF($AH$4:AH569,AH570)</f>
        <v>1679</v>
      </c>
      <c r="AK570" s="0" t="n">
        <f aca="false">IF(AJ570&lt;=Deciles!$B$5*(Deciles!$B$4+1),INT((AJ570-1)/(Deciles!$B$4+1))+1,Deciles!$B$5+INT((AJ570-1-Deciles!$B$5*(Deciles!$B$4+1))/Deciles!$B$4)+1)</f>
        <v>9</v>
      </c>
    </row>
    <row r="571" customFormat="false" ht="15" hidden="false" customHeight="false" outlineLevel="0" collapsed="false">
      <c r="A571" s="0" t="n">
        <v>16579</v>
      </c>
      <c r="B571" s="0" t="s">
        <v>157</v>
      </c>
      <c r="C571" s="0" t="n">
        <v>752</v>
      </c>
      <c r="D571" s="0" t="n">
        <v>80</v>
      </c>
      <c r="E571" s="0" t="n">
        <v>73.5634841918945</v>
      </c>
      <c r="F571" s="0" t="n">
        <v>33</v>
      </c>
      <c r="G571" s="0" t="n">
        <v>4.10500001907349</v>
      </c>
      <c r="H571" s="0" t="n">
        <v>0.221666574478149</v>
      </c>
      <c r="I571" s="0" t="n">
        <v>14</v>
      </c>
      <c r="J571" s="0" t="n">
        <v>12.7733554840088</v>
      </c>
      <c r="K571" s="0" t="n">
        <v>3.82307696342468</v>
      </c>
      <c r="L571" s="0" t="n">
        <v>-0.276922941207886</v>
      </c>
      <c r="M571" s="0" t="n">
        <v>5.51355028152466</v>
      </c>
      <c r="N571" s="0" t="n">
        <v>0</v>
      </c>
      <c r="O571" s="0" t="n">
        <v>0</v>
      </c>
      <c r="P571" s="0" t="s">
        <v>144</v>
      </c>
      <c r="Q571" s="0" t="s">
        <v>141</v>
      </c>
      <c r="R571" s="0" t="n">
        <v>2</v>
      </c>
      <c r="S571" s="0" t="s">
        <v>156</v>
      </c>
      <c r="T571" s="0" t="n">
        <v>1</v>
      </c>
      <c r="U571" s="0" t="n">
        <v>352693.9</v>
      </c>
      <c r="V571" s="0" t="n">
        <v>0.00564682297408581</v>
      </c>
      <c r="W571" s="0" t="n">
        <v>632.583251953125</v>
      </c>
      <c r="X571" s="0" t="n">
        <v>0.00569672882556915</v>
      </c>
      <c r="Y571" s="0" t="n">
        <f aca="false">IF(ISNUMBER(C571),INDEX(Scorecard!$D$5:$D$12,SUMPRODUCT(--(Scorecard!$G$5:$G$11&lt;C571))+1),Scorecard!$D$13)</f>
        <v>0.733188958177614</v>
      </c>
      <c r="Z571" s="0" t="n">
        <f aca="false">IF(ISNUMBER(D571),INDEX(Scorecard!$D$14:$D$17,SUMPRODUCT(--(Scorecard!$G$14:$G$16&lt;D571))+1),Scorecard!$D$18)</f>
        <v>0.0505355481560174</v>
      </c>
      <c r="AA571" s="0" t="n">
        <f aca="false">IF(ISNUMBER(E571),INDEX(Scorecard!$D$19:$D$26,SUMPRODUCT(--(Scorecard!$G$19:$G$25&lt;E571))+1),Scorecard!$D$27)</f>
        <v>-0.0341578513653732</v>
      </c>
      <c r="AB571" s="0" t="n">
        <f aca="false">IF(ISNUMBER(F571),INDEX(Scorecard!$D$28:$D$35,SUMPRODUCT(--(Scorecard!$G$28:$G$34&lt;F571))+1),Scorecard!$D$36)</f>
        <v>-0.0008456427959252</v>
      </c>
      <c r="AC571" s="0" t="n">
        <f aca="false">IF(ISNUMBER(H571),INDEX(Scorecard!$D$37:$D$44,SUMPRODUCT(--(Scorecard!$G$37:$G$43&lt;H571))+1),Scorecard!$D$45)</f>
        <v>-0.0679520129233634</v>
      </c>
      <c r="AD571" s="0" t="n">
        <f aca="false">IF(ISNUMBER(I571),INDEX(Scorecard!$D$46:$D$52,SUMPRODUCT(--(Scorecard!$G$46:$G$51&lt;I571))+1),Scorecard!$D$53)</f>
        <v>-0.114272400683245</v>
      </c>
      <c r="AE571" s="0" t="n">
        <f aca="false">IF(ISNUMBER(K571),INDEX(Scorecard!$D$54:$D$61,SUMPRODUCT(--(Scorecard!$G$54:$G$60&lt;K571))+1),Scorecard!$D$62)</f>
        <v>0.489050497890326</v>
      </c>
      <c r="AF571" s="0" t="n">
        <f aca="false">IF(ISNUMBER(L571),INDEX(Scorecard!$D$63:$D$68,SUMPRODUCT(--(Scorecard!$G$63:$G$67&lt;L571))+1),Scorecard!$D$69)</f>
        <v>0.322484508656054</v>
      </c>
      <c r="AG571" s="0" t="n">
        <f aca="false">Inputs!$B$10+Scorecard!$J$5*Y571+Scorecard!$J$6*Z571+Scorecard!$J$7*AA571+Scorecard!$J$8*AB571+Scorecard!$J$9*AC571+Scorecard!$J$10*AD571+Scorecard!$J$11*AE571+Scorecard!$J$12*AF571</f>
        <v>-5.04127339651198</v>
      </c>
      <c r="AH571" s="0" t="n">
        <f aca="false">MIN(1-Inputs!$B$13,MAX(Inputs!$B$13,1/(1+EXP(-(Inputs!$B$11*AG571+Inputs!$B$12)))))</f>
        <v>0.00564682298127389</v>
      </c>
      <c r="AI571" s="0" t="n">
        <f aca="false">Inputs!$B$9-Inputs!$B$8*AG571</f>
        <v>632.583278782771</v>
      </c>
      <c r="AJ571" s="0" t="n">
        <f aca="false">RANK(AH571,$AH$5:$AH$2004,0)+COUNTIF($AH$4:AH570,AH571)</f>
        <v>1176</v>
      </c>
      <c r="AK571" s="0" t="n">
        <f aca="false">IF(AJ571&lt;=Deciles!$B$5*(Deciles!$B$4+1),INT((AJ571-1)/(Deciles!$B$4+1))+1,Deciles!$B$5+INT((AJ571-1-Deciles!$B$5*(Deciles!$B$4+1))/Deciles!$B$4)+1)</f>
        <v>6</v>
      </c>
    </row>
    <row r="572" customFormat="false" ht="15" hidden="false" customHeight="false" outlineLevel="0" collapsed="false">
      <c r="A572" s="0" t="n">
        <v>16586</v>
      </c>
      <c r="B572" s="0" t="s">
        <v>157</v>
      </c>
      <c r="C572" s="0" t="n">
        <v>710</v>
      </c>
      <c r="D572" s="0" t="n">
        <v>80</v>
      </c>
      <c r="E572" s="0" t="n">
        <v>71.9706115722656</v>
      </c>
      <c r="F572" s="0" t="n">
        <v>37</v>
      </c>
      <c r="G572" s="0" t="n">
        <v>4.96099996566773</v>
      </c>
      <c r="H572" s="0" t="n">
        <v>1.07766652107239</v>
      </c>
      <c r="I572" s="0" t="n">
        <v>18</v>
      </c>
      <c r="J572" s="0" t="n">
        <v>12.7039613723755</v>
      </c>
      <c r="K572" s="0" t="n">
        <v>3.82307696342468</v>
      </c>
      <c r="L572" s="0" t="n">
        <v>-0.276922941207886</v>
      </c>
      <c r="M572" s="0" t="n">
        <v>5.51355028152466</v>
      </c>
      <c r="N572" s="0" t="n">
        <v>0</v>
      </c>
      <c r="O572" s="0" t="n">
        <v>0</v>
      </c>
      <c r="P572" s="0" t="s">
        <v>140</v>
      </c>
      <c r="Q572" s="0" t="s">
        <v>141</v>
      </c>
      <c r="R572" s="0" t="n">
        <v>1</v>
      </c>
      <c r="S572" s="0" t="s">
        <v>156</v>
      </c>
      <c r="T572" s="0" t="n">
        <v>0</v>
      </c>
      <c r="U572" s="0" t="n">
        <v>329048.9</v>
      </c>
      <c r="V572" s="0" t="n">
        <v>0.0206501819193363</v>
      </c>
      <c r="W572" s="0" t="n">
        <v>597.079528808594</v>
      </c>
      <c r="X572" s="0" t="n">
        <v>0.0121434545144439</v>
      </c>
      <c r="Y572" s="0" t="n">
        <f aca="false">IF(ISNUMBER(C572),INDEX(Scorecard!$D$5:$D$12,SUMPRODUCT(--(Scorecard!$G$5:$G$11&lt;C572))+1),Scorecard!$D$13)</f>
        <v>-0.513000642971656</v>
      </c>
      <c r="Z572" s="0" t="n">
        <f aca="false">IF(ISNUMBER(D572),INDEX(Scorecard!$D$14:$D$17,SUMPRODUCT(--(Scorecard!$G$14:$G$16&lt;D572))+1),Scorecard!$D$18)</f>
        <v>0.0505355481560174</v>
      </c>
      <c r="AA572" s="0" t="n">
        <f aca="false">IF(ISNUMBER(E572),INDEX(Scorecard!$D$19:$D$26,SUMPRODUCT(--(Scorecard!$G$19:$G$25&lt;E572))+1),Scorecard!$D$27)</f>
        <v>0.0530843085177338</v>
      </c>
      <c r="AB572" s="0" t="n">
        <f aca="false">IF(ISNUMBER(F572),INDEX(Scorecard!$D$28:$D$35,SUMPRODUCT(--(Scorecard!$G$28:$G$34&lt;F572))+1),Scorecard!$D$36)</f>
        <v>-0.0008456427959252</v>
      </c>
      <c r="AC572" s="0" t="n">
        <f aca="false">IF(ISNUMBER(H572),INDEX(Scorecard!$D$37:$D$44,SUMPRODUCT(--(Scorecard!$G$37:$G$43&lt;H572))+1),Scorecard!$D$45)</f>
        <v>-0.975503570149195</v>
      </c>
      <c r="AD572" s="0" t="n">
        <f aca="false">IF(ISNUMBER(I572),INDEX(Scorecard!$D$46:$D$52,SUMPRODUCT(--(Scorecard!$G$46:$G$51&lt;I572))+1),Scorecard!$D$53)</f>
        <v>-0.114272400683245</v>
      </c>
      <c r="AE572" s="0" t="n">
        <f aca="false">IF(ISNUMBER(K572),INDEX(Scorecard!$D$54:$D$61,SUMPRODUCT(--(Scorecard!$G$54:$G$60&lt;K572))+1),Scorecard!$D$62)</f>
        <v>0.489050497890326</v>
      </c>
      <c r="AF572" s="0" t="n">
        <f aca="false">IF(ISNUMBER(L572),INDEX(Scorecard!$D$63:$D$68,SUMPRODUCT(--(Scorecard!$G$63:$G$67&lt;L572))+1),Scorecard!$D$69)</f>
        <v>0.322484508656054</v>
      </c>
      <c r="AG572" s="0" t="n">
        <f aca="false">Inputs!$B$10+Scorecard!$J$5*Y572+Scorecard!$J$6*Z572+Scorecard!$J$7*AA572+Scorecard!$J$8*AB572+Scorecard!$J$9*AC572+Scorecard!$J$10*AD572+Scorecard!$J$11*AE572+Scorecard!$J$12*AF572</f>
        <v>-3.81080744055551</v>
      </c>
      <c r="AH572" s="0" t="n">
        <f aca="false">MIN(1-Inputs!$B$13,MAX(Inputs!$B$13,1/(1+EXP(-(Inputs!$B$11*AG572+Inputs!$B$12)))))</f>
        <v>0.0206501811763876</v>
      </c>
      <c r="AI572" s="0" t="n">
        <f aca="false">Inputs!$B$9-Inputs!$B$8*AG572</f>
        <v>597.079536129949</v>
      </c>
      <c r="AJ572" s="0" t="n">
        <f aca="false">RANK(AH572,$AH$5:$AH$2004,0)+COUNTIF($AH$4:AH571,AH572)</f>
        <v>442</v>
      </c>
      <c r="AK572" s="0" t="n">
        <f aca="false">IF(AJ572&lt;=Deciles!$B$5*(Deciles!$B$4+1),INT((AJ572-1)/(Deciles!$B$4+1))+1,Deciles!$B$5+INT((AJ572-1-Deciles!$B$5*(Deciles!$B$4+1))/Deciles!$B$4)+1)</f>
        <v>3</v>
      </c>
    </row>
    <row r="573" customFormat="false" ht="15" hidden="false" customHeight="false" outlineLevel="0" collapsed="false">
      <c r="A573" s="0" t="n">
        <v>16627</v>
      </c>
      <c r="B573" s="0" t="s">
        <v>145</v>
      </c>
      <c r="C573" s="0" t="n">
        <v>812</v>
      </c>
      <c r="D573" s="0" t="n">
        <v>80</v>
      </c>
      <c r="E573" s="0" t="n">
        <v>76.8994598388672</v>
      </c>
      <c r="F573" s="0" t="n">
        <v>46</v>
      </c>
      <c r="G573" s="0" t="n">
        <v>2.84999990463257</v>
      </c>
      <c r="H573" s="0" t="n">
        <v>-0.666666746139526</v>
      </c>
      <c r="I573" s="0" t="n">
        <v>7</v>
      </c>
      <c r="J573" s="0" t="n">
        <v>12.5534963607788</v>
      </c>
      <c r="K573" s="0" t="n">
        <v>4.15833330154419</v>
      </c>
      <c r="L573" s="0" t="n">
        <v>-1.875</v>
      </c>
      <c r="M573" s="0" t="n">
        <v>4.74416494369507</v>
      </c>
      <c r="N573" s="0" t="n">
        <v>0</v>
      </c>
      <c r="O573" s="0" t="n">
        <v>0</v>
      </c>
      <c r="P573" s="0" t="s">
        <v>144</v>
      </c>
      <c r="Q573" s="0" t="s">
        <v>141</v>
      </c>
      <c r="R573" s="0" t="n">
        <v>1</v>
      </c>
      <c r="S573" s="0" t="s">
        <v>147</v>
      </c>
      <c r="T573" s="0" t="n">
        <v>0</v>
      </c>
      <c r="U573" s="0" t="n">
        <v>283083.16</v>
      </c>
      <c r="V573" s="0" t="n">
        <v>0.00198847521096468</v>
      </c>
      <c r="W573" s="0" t="n">
        <v>660.930236816406</v>
      </c>
      <c r="X573" s="0" t="n">
        <v>0.00131584540940821</v>
      </c>
      <c r="Y573" s="0" t="n">
        <f aca="false">IF(ISNUMBER(C573),INDEX(Scorecard!$D$5:$D$12,SUMPRODUCT(--(Scorecard!$G$5:$G$11&lt;C573))+1),Scorecard!$D$13)</f>
        <v>2.19112706886128</v>
      </c>
      <c r="Z573" s="0" t="n">
        <f aca="false">IF(ISNUMBER(D573),INDEX(Scorecard!$D$14:$D$17,SUMPRODUCT(--(Scorecard!$G$14:$G$16&lt;D573))+1),Scorecard!$D$18)</f>
        <v>0.0505355481560174</v>
      </c>
      <c r="AA573" s="0" t="n">
        <f aca="false">IF(ISNUMBER(E573),INDEX(Scorecard!$D$19:$D$26,SUMPRODUCT(--(Scorecard!$G$19:$G$25&lt;E573))+1),Scorecard!$D$27)</f>
        <v>-0.0341578513653732</v>
      </c>
      <c r="AB573" s="0" t="n">
        <f aca="false">IF(ISNUMBER(F573),INDEX(Scorecard!$D$28:$D$35,SUMPRODUCT(--(Scorecard!$G$28:$G$34&lt;F573))+1),Scorecard!$D$36)</f>
        <v>-0.400689107298307</v>
      </c>
      <c r="AC573" s="0" t="n">
        <f aca="false">IF(ISNUMBER(H573),INDEX(Scorecard!$D$37:$D$44,SUMPRODUCT(--(Scorecard!$G$37:$G$43&lt;H573))+1),Scorecard!$D$45)</f>
        <v>1.35057635045042</v>
      </c>
      <c r="AD573" s="0" t="n">
        <f aca="false">IF(ISNUMBER(I573),INDEX(Scorecard!$D$46:$D$52,SUMPRODUCT(--(Scorecard!$G$46:$G$51&lt;I573))+1),Scorecard!$D$53)</f>
        <v>-0.114272400683245</v>
      </c>
      <c r="AE573" s="0" t="n">
        <f aca="false">IF(ISNUMBER(K573),INDEX(Scorecard!$D$54:$D$61,SUMPRODUCT(--(Scorecard!$G$54:$G$60&lt;K573))+1),Scorecard!$D$62)</f>
        <v>0.489050497890326</v>
      </c>
      <c r="AF573" s="0" t="n">
        <f aca="false">IF(ISNUMBER(L573),INDEX(Scorecard!$D$63:$D$68,SUMPRODUCT(--(Scorecard!$G$63:$G$67&lt;L573))+1),Scorecard!$D$69)</f>
        <v>-0.340582194386522</v>
      </c>
      <c r="AG573" s="0" t="n">
        <f aca="false">Inputs!$B$10+Scorecard!$J$5*Y573+Scorecard!$J$6*Z573+Scorecard!$J$7*AA573+Scorecard!$J$8*AB573+Scorecard!$J$9*AC573+Scorecard!$J$10*AD573+Scorecard!$J$11*AE573+Scorecard!$J$12*AF573</f>
        <v>-6.02370421177602</v>
      </c>
      <c r="AH573" s="0" t="n">
        <f aca="false">MIN(1-Inputs!$B$13,MAX(Inputs!$B$13,1/(1+EXP(-(Inputs!$B$11*AG573+Inputs!$B$12)))))</f>
        <v>0.00198847531681243</v>
      </c>
      <c r="AI573" s="0" t="n">
        <f aca="false">Inputs!$B$9-Inputs!$B$8*AG573</f>
        <v>660.93024008673</v>
      </c>
      <c r="AJ573" s="0" t="n">
        <f aca="false">RANK(AH573,$AH$5:$AH$2004,0)+COUNTIF($AH$4:AH572,AH573)</f>
        <v>1692</v>
      </c>
      <c r="AK573" s="0" t="n">
        <f aca="false">IF(AJ573&lt;=Deciles!$B$5*(Deciles!$B$4+1),INT((AJ573-1)/(Deciles!$B$4+1))+1,Deciles!$B$5+INT((AJ573-1-Deciles!$B$5*(Deciles!$B$4+1))/Deciles!$B$4)+1)</f>
        <v>9</v>
      </c>
    </row>
    <row r="574" customFormat="false" ht="15" hidden="false" customHeight="false" outlineLevel="0" collapsed="false">
      <c r="A574" s="0" t="n">
        <v>16642</v>
      </c>
      <c r="B574" s="0" t="s">
        <v>157</v>
      </c>
      <c r="C574" s="0" t="n">
        <v>745</v>
      </c>
      <c r="D574" s="0" t="n">
        <v>94.6799850463867</v>
      </c>
      <c r="E574" s="0" t="n">
        <v>71.5939407348633</v>
      </c>
      <c r="F574" s="0" t="n">
        <v>38</v>
      </c>
      <c r="G574" s="0" t="n">
        <v>4.61700010299683</v>
      </c>
      <c r="H574" s="0" t="n">
        <v>0.733666658401489</v>
      </c>
      <c r="I574" s="0" t="n">
        <v>53</v>
      </c>
      <c r="J574" s="0" t="n">
        <v>12.524133682251</v>
      </c>
      <c r="K574" s="0" t="n">
        <v>3.32307696342468</v>
      </c>
      <c r="L574" s="0" t="n">
        <v>-0.276922941207886</v>
      </c>
      <c r="M574" s="0" t="n">
        <v>4.3403639793396</v>
      </c>
      <c r="N574" s="0" t="n">
        <v>0</v>
      </c>
      <c r="O574" s="0" t="n">
        <v>0</v>
      </c>
      <c r="P574" s="0" t="s">
        <v>144</v>
      </c>
      <c r="Q574" s="0" t="s">
        <v>141</v>
      </c>
      <c r="R574" s="0" t="n">
        <v>1</v>
      </c>
      <c r="S574" s="0" t="s">
        <v>147</v>
      </c>
      <c r="T574" s="0" t="n">
        <v>0</v>
      </c>
      <c r="U574" s="0" t="n">
        <v>274891.97</v>
      </c>
      <c r="V574" s="0" t="n">
        <v>0.00895620044320822</v>
      </c>
      <c r="W574" s="0" t="n">
        <v>620.009643554688</v>
      </c>
      <c r="X574" s="0" t="n">
        <v>0.00399742042645812</v>
      </c>
      <c r="Y574" s="0" t="n">
        <f aca="false">IF(ISNUMBER(C574),INDEX(Scorecard!$D$5:$D$12,SUMPRODUCT(--(Scorecard!$G$5:$G$11&lt;C574))+1),Scorecard!$D$13)</f>
        <v>0.488358159108655</v>
      </c>
      <c r="Z574" s="0" t="n">
        <f aca="false">IF(ISNUMBER(D574),INDEX(Scorecard!$D$14:$D$17,SUMPRODUCT(--(Scorecard!$G$14:$G$16&lt;D574))+1),Scorecard!$D$18)</f>
        <v>-0.361970872710667</v>
      </c>
      <c r="AA574" s="0" t="n">
        <f aca="false">IF(ISNUMBER(E574),INDEX(Scorecard!$D$19:$D$26,SUMPRODUCT(--(Scorecard!$G$19:$G$25&lt;E574))+1),Scorecard!$D$27)</f>
        <v>0.0530843085177338</v>
      </c>
      <c r="AB574" s="0" t="n">
        <f aca="false">IF(ISNUMBER(F574),INDEX(Scorecard!$D$28:$D$35,SUMPRODUCT(--(Scorecard!$G$28:$G$34&lt;F574))+1),Scorecard!$D$36)</f>
        <v>-0.132616866359722</v>
      </c>
      <c r="AC574" s="0" t="n">
        <f aca="false">IF(ISNUMBER(H574),INDEX(Scorecard!$D$37:$D$44,SUMPRODUCT(--(Scorecard!$G$37:$G$43&lt;H574))+1),Scorecard!$D$45)</f>
        <v>-0.569454719285959</v>
      </c>
      <c r="AD574" s="0" t="n">
        <f aca="false">IF(ISNUMBER(I574),INDEX(Scorecard!$D$46:$D$52,SUMPRODUCT(--(Scorecard!$G$46:$G$51&lt;I574))+1),Scorecard!$D$53)</f>
        <v>0.818882373006414</v>
      </c>
      <c r="AE574" s="0" t="n">
        <f aca="false">IF(ISNUMBER(K574),INDEX(Scorecard!$D$54:$D$61,SUMPRODUCT(--(Scorecard!$G$54:$G$60&lt;K574))+1),Scorecard!$D$62)</f>
        <v>0.489050497890326</v>
      </c>
      <c r="AF574" s="0" t="n">
        <f aca="false">IF(ISNUMBER(L574),INDEX(Scorecard!$D$63:$D$68,SUMPRODUCT(--(Scorecard!$G$63:$G$67&lt;L574))+1),Scorecard!$D$69)</f>
        <v>0.322484508656054</v>
      </c>
      <c r="AG574" s="0" t="n">
        <f aca="false">Inputs!$B$10+Scorecard!$J$5*Y574+Scorecard!$J$6*Z574+Scorecard!$J$7*AA574+Scorecard!$J$8*AB574+Scorecard!$J$9*AC574+Scorecard!$J$10*AD574+Scorecard!$J$11*AE574+Scorecard!$J$12*AF574</f>
        <v>-4.60550343188849</v>
      </c>
      <c r="AH574" s="0" t="n">
        <f aca="false">MIN(1-Inputs!$B$13,MAX(Inputs!$B$13,1/(1+EXP(-(Inputs!$B$11*AG574+Inputs!$B$12)))))</f>
        <v>0.00895620015420351</v>
      </c>
      <c r="AI574" s="0" t="n">
        <f aca="false">Inputs!$B$9-Inputs!$B$8*AG574</f>
        <v>620.009615444158</v>
      </c>
      <c r="AJ574" s="0" t="n">
        <f aca="false">RANK(AH574,$AH$5:$AH$2004,0)+COUNTIF($AH$4:AH573,AH574)</f>
        <v>895</v>
      </c>
      <c r="AK574" s="0" t="n">
        <f aca="false">IF(AJ574&lt;=Deciles!$B$5*(Deciles!$B$4+1),INT((AJ574-1)/(Deciles!$B$4+1))+1,Deciles!$B$5+INT((AJ574-1-Deciles!$B$5*(Deciles!$B$4+1))/Deciles!$B$4)+1)</f>
        <v>5</v>
      </c>
    </row>
    <row r="575" customFormat="false" ht="15" hidden="false" customHeight="false" outlineLevel="0" collapsed="false">
      <c r="A575" s="0" t="n">
        <v>16660</v>
      </c>
      <c r="B575" s="0" t="s">
        <v>152</v>
      </c>
      <c r="C575" s="0" t="n">
        <v>660</v>
      </c>
      <c r="D575" s="0" t="n">
        <v>80</v>
      </c>
      <c r="E575" s="0" t="n">
        <v>73.6093292236328</v>
      </c>
      <c r="F575" s="0" t="n">
        <v>28</v>
      </c>
      <c r="G575" s="0" t="n">
        <v>3.81399989128113</v>
      </c>
      <c r="H575" s="0" t="n">
        <v>-2.61933350563049</v>
      </c>
      <c r="I575" s="0" t="n">
        <v>16</v>
      </c>
      <c r="J575" s="0" t="n">
        <v>12.3380880355835</v>
      </c>
      <c r="K575" s="0" t="n">
        <v>4.40000009536743</v>
      </c>
      <c r="L575" s="0" t="n">
        <v>-0.458333015441895</v>
      </c>
      <c r="M575" s="0" t="n">
        <v>4.48895788192749</v>
      </c>
      <c r="N575" s="0" t="n">
        <v>0</v>
      </c>
      <c r="O575" s="0" t="n">
        <v>0</v>
      </c>
      <c r="P575" s="0" t="s">
        <v>144</v>
      </c>
      <c r="Q575" s="0" t="s">
        <v>141</v>
      </c>
      <c r="R575" s="0" t="n">
        <v>1</v>
      </c>
      <c r="S575" s="0" t="s">
        <v>161</v>
      </c>
      <c r="T575" s="0" t="n">
        <v>0</v>
      </c>
      <c r="U575" s="0" t="n">
        <v>228225.1</v>
      </c>
      <c r="V575" s="0" t="n">
        <v>0.0668550506234169</v>
      </c>
      <c r="W575" s="0" t="n">
        <v>563.976501464844</v>
      </c>
      <c r="X575" s="0" t="n">
        <v>0.0827482715249062</v>
      </c>
      <c r="Y575" s="0" t="n">
        <f aca="false">IF(ISNUMBER(C575),INDEX(Scorecard!$D$5:$D$12,SUMPRODUCT(--(Scorecard!$G$5:$G$11&lt;C575))+1),Scorecard!$D$13)</f>
        <v>-1.88220980528339</v>
      </c>
      <c r="Z575" s="0" t="n">
        <f aca="false">IF(ISNUMBER(D575),INDEX(Scorecard!$D$14:$D$17,SUMPRODUCT(--(Scorecard!$G$14:$G$16&lt;D575))+1),Scorecard!$D$18)</f>
        <v>0.0505355481560174</v>
      </c>
      <c r="AA575" s="0" t="n">
        <f aca="false">IF(ISNUMBER(E575),INDEX(Scorecard!$D$19:$D$26,SUMPRODUCT(--(Scorecard!$G$19:$G$25&lt;E575))+1),Scorecard!$D$27)</f>
        <v>-0.0341578513653732</v>
      </c>
      <c r="AB575" s="0" t="n">
        <f aca="false">IF(ISNUMBER(F575),INDEX(Scorecard!$D$28:$D$35,SUMPRODUCT(--(Scorecard!$G$28:$G$34&lt;F575))+1),Scorecard!$D$36)</f>
        <v>0.165097008946478</v>
      </c>
      <c r="AC575" s="0" t="n">
        <f aca="false">IF(ISNUMBER(H575),INDEX(Scorecard!$D$37:$D$44,SUMPRODUCT(--(Scorecard!$G$37:$G$43&lt;H575))+1),Scorecard!$D$45)</f>
        <v>1.35057635045042</v>
      </c>
      <c r="AD575" s="0" t="n">
        <f aca="false">IF(ISNUMBER(I575),INDEX(Scorecard!$D$46:$D$52,SUMPRODUCT(--(Scorecard!$G$46:$G$51&lt;I575))+1),Scorecard!$D$53)</f>
        <v>-0.114272400683245</v>
      </c>
      <c r="AE575" s="0" t="n">
        <f aca="false">IF(ISNUMBER(K575),INDEX(Scorecard!$D$54:$D$61,SUMPRODUCT(--(Scorecard!$G$54:$G$60&lt;K575))+1),Scorecard!$D$62)</f>
        <v>0.489050497890326</v>
      </c>
      <c r="AF575" s="0" t="n">
        <f aca="false">IF(ISNUMBER(L575),INDEX(Scorecard!$D$63:$D$68,SUMPRODUCT(--(Scorecard!$G$63:$G$67&lt;L575))+1),Scorecard!$D$69)</f>
        <v>0.322484508656054</v>
      </c>
      <c r="AG575" s="0" t="n">
        <f aca="false">Inputs!$B$10+Scorecard!$J$5*Y575+Scorecard!$J$6*Z575+Scorecard!$J$7*AA575+Scorecard!$J$8*AB575+Scorecard!$J$9*AC575+Scorecard!$J$10*AD575+Scorecard!$J$11*AE575+Scorecard!$J$12*AF575</f>
        <v>-2.66354295279637</v>
      </c>
      <c r="AH575" s="0" t="n">
        <f aca="false">MIN(1-Inputs!$B$13,MAX(Inputs!$B$13,1/(1+EXP(-(Inputs!$B$11*AG575+Inputs!$B$12)))))</f>
        <v>0.0668550512005643</v>
      </c>
      <c r="AI575" s="0" t="n">
        <f aca="false">Inputs!$B$9-Inputs!$B$8*AG575</f>
        <v>563.976480388387</v>
      </c>
      <c r="AJ575" s="0" t="n">
        <f aca="false">RANK(AH575,$AH$5:$AH$2004,0)+COUNTIF($AH$4:AH574,AH575)</f>
        <v>97</v>
      </c>
      <c r="AK575" s="0" t="n">
        <f aca="false">IF(AJ575&lt;=Deciles!$B$5*(Deciles!$B$4+1),INT((AJ575-1)/(Deciles!$B$4+1))+1,Deciles!$B$5+INT((AJ575-1-Deciles!$B$5*(Deciles!$B$4+1))/Deciles!$B$4)+1)</f>
        <v>1</v>
      </c>
    </row>
    <row r="576" customFormat="false" ht="15" hidden="false" customHeight="false" outlineLevel="0" collapsed="false">
      <c r="A576" s="0" t="n">
        <v>16692</v>
      </c>
      <c r="B576" s="0" t="s">
        <v>145</v>
      </c>
      <c r="C576" s="0" t="n">
        <v>813</v>
      </c>
      <c r="D576" s="0" t="n">
        <v>68.1135406494141</v>
      </c>
      <c r="E576" s="0" t="n">
        <v>62.3938789367676</v>
      </c>
      <c r="F576" s="0" t="n">
        <v>35</v>
      </c>
      <c r="G576" s="0" t="n">
        <v>3.31699991226196</v>
      </c>
      <c r="H576" s="0" t="n">
        <v>-0.199666738510132</v>
      </c>
      <c r="I576" s="0" t="n">
        <v>22</v>
      </c>
      <c r="J576" s="0" t="n">
        <v>12.6915435791016</v>
      </c>
      <c r="K576" s="0" t="n">
        <v>4.55833339691162</v>
      </c>
      <c r="L576" s="0" t="n">
        <v>-1.875</v>
      </c>
      <c r="M576" s="0" t="n">
        <v>4.74416494369507</v>
      </c>
      <c r="N576" s="0" t="n">
        <v>0</v>
      </c>
      <c r="O576" s="0" t="n">
        <v>0</v>
      </c>
      <c r="P576" s="0" t="s">
        <v>144</v>
      </c>
      <c r="Q576" s="0" t="s">
        <v>141</v>
      </c>
      <c r="R576" s="0" t="n">
        <v>1</v>
      </c>
      <c r="S576" s="0" t="s">
        <v>142</v>
      </c>
      <c r="T576" s="0" t="n">
        <v>0</v>
      </c>
      <c r="U576" s="0" t="n">
        <v>324988.03</v>
      </c>
      <c r="V576" s="0" t="n">
        <v>0.00114322954323143</v>
      </c>
      <c r="W576" s="0" t="n">
        <v>675.933471679688</v>
      </c>
      <c r="X576" s="0" t="n">
        <v>0.000885006913449615</v>
      </c>
      <c r="Y576" s="0" t="n">
        <f aca="false">IF(ISNUMBER(C576),INDEX(Scorecard!$D$5:$D$12,SUMPRODUCT(--(Scorecard!$G$5:$G$11&lt;C576))+1),Scorecard!$D$13)</f>
        <v>2.19112706886128</v>
      </c>
      <c r="Z576" s="0" t="n">
        <f aca="false">IF(ISNUMBER(D576),INDEX(Scorecard!$D$14:$D$17,SUMPRODUCT(--(Scorecard!$G$14:$G$16&lt;D576))+1),Scorecard!$D$18)</f>
        <v>0.128579646629417</v>
      </c>
      <c r="AA576" s="0" t="n">
        <f aca="false">IF(ISNUMBER(E576),INDEX(Scorecard!$D$19:$D$26,SUMPRODUCT(--(Scorecard!$G$19:$G$25&lt;E576))+1),Scorecard!$D$27)</f>
        <v>0.233621608745691</v>
      </c>
      <c r="AB576" s="0" t="n">
        <f aca="false">IF(ISNUMBER(F576),INDEX(Scorecard!$D$28:$D$35,SUMPRODUCT(--(Scorecard!$G$28:$G$34&lt;F576))+1),Scorecard!$D$36)</f>
        <v>-0.0008456427959252</v>
      </c>
      <c r="AC576" s="0" t="n">
        <f aca="false">IF(ISNUMBER(H576),INDEX(Scorecard!$D$37:$D$44,SUMPRODUCT(--(Scorecard!$G$37:$G$43&lt;H576))+1),Scorecard!$D$45)</f>
        <v>0.769716833645565</v>
      </c>
      <c r="AD576" s="0" t="n">
        <f aca="false">IF(ISNUMBER(I576),INDEX(Scorecard!$D$46:$D$52,SUMPRODUCT(--(Scorecard!$G$46:$G$51&lt;I576))+1),Scorecard!$D$53)</f>
        <v>-0.108777051091409</v>
      </c>
      <c r="AE576" s="0" t="n">
        <f aca="false">IF(ISNUMBER(K576),INDEX(Scorecard!$D$54:$D$61,SUMPRODUCT(--(Scorecard!$G$54:$G$60&lt;K576))+1),Scorecard!$D$62)</f>
        <v>0.409483001259379</v>
      </c>
      <c r="AF576" s="0" t="n">
        <f aca="false">IF(ISNUMBER(L576),INDEX(Scorecard!$D$63:$D$68,SUMPRODUCT(--(Scorecard!$G$63:$G$67&lt;L576))+1),Scorecard!$D$69)</f>
        <v>-0.340582194386522</v>
      </c>
      <c r="AG576" s="0" t="n">
        <f aca="false">Inputs!$B$10+Scorecard!$J$5*Y576+Scorecard!$J$6*Z576+Scorecard!$J$7*AA576+Scorecard!$J$8*AB576+Scorecard!$J$9*AC576+Scorecard!$J$10*AD576+Scorecard!$J$11*AE576+Scorecard!$J$12*AF576</f>
        <v>-6.54367684986066</v>
      </c>
      <c r="AH576" s="0" t="n">
        <f aca="false">MIN(1-Inputs!$B$13,MAX(Inputs!$B$13,1/(1+EXP(-(Inputs!$B$11*AG576+Inputs!$B$12)))))</f>
        <v>0.00114322956201769</v>
      </c>
      <c r="AI576" s="0" t="n">
        <f aca="false">Inputs!$B$9-Inputs!$B$8*AG576</f>
        <v>675.933479013983</v>
      </c>
      <c r="AJ576" s="0" t="n">
        <f aca="false">RANK(AH576,$AH$5:$AH$2004,0)+COUNTIF($AH$4:AH575,AH576)</f>
        <v>1871</v>
      </c>
      <c r="AK576" s="0" t="n">
        <f aca="false">IF(AJ576&lt;=Deciles!$B$5*(Deciles!$B$4+1),INT((AJ576-1)/(Deciles!$B$4+1))+1,Deciles!$B$5+INT((AJ576-1-Deciles!$B$5*(Deciles!$B$4+1))/Deciles!$B$4)+1)</f>
        <v>10</v>
      </c>
    </row>
    <row r="577" customFormat="false" ht="15" hidden="false" customHeight="false" outlineLevel="0" collapsed="false">
      <c r="A577" s="0" t="n">
        <v>16719</v>
      </c>
      <c r="B577" s="0" t="s">
        <v>155</v>
      </c>
      <c r="C577" s="0" t="n">
        <v>657</v>
      </c>
      <c r="D577" s="0" t="n">
        <v>80</v>
      </c>
      <c r="E577" s="0" t="n">
        <v>57.508544921875</v>
      </c>
      <c r="F577" s="0" t="n">
        <v>33</v>
      </c>
      <c r="G577" s="0" t="n">
        <v>4.93699979782105</v>
      </c>
      <c r="H577" s="0" t="n">
        <v>-0.796333312988281</v>
      </c>
      <c r="I577" s="0" t="n">
        <v>60</v>
      </c>
      <c r="J577" s="0" t="n">
        <v>12.2834129333496</v>
      </c>
      <c r="K577" s="0" t="n">
        <v>5.00833320617676</v>
      </c>
      <c r="L577" s="0" t="n">
        <v>-1.125</v>
      </c>
      <c r="M577" s="0" t="n">
        <v>6.2885799407959</v>
      </c>
      <c r="N577" s="0" t="n">
        <v>0</v>
      </c>
      <c r="O577" s="0" t="n">
        <v>0</v>
      </c>
      <c r="P577" s="0" t="s">
        <v>144</v>
      </c>
      <c r="Q577" s="0" t="s">
        <v>141</v>
      </c>
      <c r="R577" s="0" t="n">
        <v>1</v>
      </c>
      <c r="S577" s="0" t="s">
        <v>149</v>
      </c>
      <c r="T577" s="0" t="n">
        <v>0</v>
      </c>
      <c r="U577" s="0" t="n">
        <v>216081.97</v>
      </c>
      <c r="V577" s="0" t="n">
        <v>0.0768363699316979</v>
      </c>
      <c r="W577" s="0" t="n">
        <v>559.91943359375</v>
      </c>
      <c r="X577" s="0" t="n">
        <v>0.0818839743733406</v>
      </c>
      <c r="Y577" s="0" t="n">
        <f aca="false">IF(ISNUMBER(C577),INDEX(Scorecard!$D$5:$D$12,SUMPRODUCT(--(Scorecard!$G$5:$G$11&lt;C577))+1),Scorecard!$D$13)</f>
        <v>-1.88220980528339</v>
      </c>
      <c r="Z577" s="0" t="n">
        <f aca="false">IF(ISNUMBER(D577),INDEX(Scorecard!$D$14:$D$17,SUMPRODUCT(--(Scorecard!$G$14:$G$16&lt;D577))+1),Scorecard!$D$18)</f>
        <v>0.0505355481560174</v>
      </c>
      <c r="AA577" s="0" t="n">
        <f aca="false">IF(ISNUMBER(E577),INDEX(Scorecard!$D$19:$D$26,SUMPRODUCT(--(Scorecard!$G$19:$G$25&lt;E577))+1),Scorecard!$D$27)</f>
        <v>0.285899340811827</v>
      </c>
      <c r="AB577" s="0" t="n">
        <f aca="false">IF(ISNUMBER(F577),INDEX(Scorecard!$D$28:$D$35,SUMPRODUCT(--(Scorecard!$G$28:$G$34&lt;F577))+1),Scorecard!$D$36)</f>
        <v>-0.0008456427959252</v>
      </c>
      <c r="AC577" s="0" t="n">
        <f aca="false">IF(ISNUMBER(H577),INDEX(Scorecard!$D$37:$D$44,SUMPRODUCT(--(Scorecard!$G$37:$G$43&lt;H577))+1),Scorecard!$D$45)</f>
        <v>1.35057635045042</v>
      </c>
      <c r="AD577" s="0" t="n">
        <f aca="false">IF(ISNUMBER(I577),INDEX(Scorecard!$D$46:$D$52,SUMPRODUCT(--(Scorecard!$G$46:$G$51&lt;I577))+1),Scorecard!$D$53)</f>
        <v>0.818882373006414</v>
      </c>
      <c r="AE577" s="0" t="n">
        <f aca="false">IF(ISNUMBER(K577),INDEX(Scorecard!$D$54:$D$61,SUMPRODUCT(--(Scorecard!$G$54:$G$60&lt;K577))+1),Scorecard!$D$62)</f>
        <v>0.214429354789033</v>
      </c>
      <c r="AF577" s="0" t="n">
        <f aca="false">IF(ISNUMBER(L577),INDEX(Scorecard!$D$63:$D$68,SUMPRODUCT(--(Scorecard!$G$63:$G$67&lt;L577))+1),Scorecard!$D$69)</f>
        <v>-0.340582194386522</v>
      </c>
      <c r="AG577" s="0" t="n">
        <f aca="false">Inputs!$B$10+Scorecard!$J$5*Y577+Scorecard!$J$6*Z577+Scorecard!$J$7*AA577+Scorecard!$J$8*AB577+Scorecard!$J$9*AC577+Scorecard!$J$10*AD577+Scorecard!$J$11*AE577+Scorecard!$J$12*AF577</f>
        <v>-2.52293577010508</v>
      </c>
      <c r="AH577" s="0" t="n">
        <f aca="false">MIN(1-Inputs!$B$13,MAX(Inputs!$B$13,1/(1+EXP(-(Inputs!$B$11*AG577+Inputs!$B$12)))))</f>
        <v>0.0768363709051876</v>
      </c>
      <c r="AI577" s="0" t="n">
        <f aca="false">Inputs!$B$9-Inputs!$B$8*AG577</f>
        <v>559.919414684745</v>
      </c>
      <c r="AJ577" s="0" t="n">
        <f aca="false">RANK(AH577,$AH$5:$AH$2004,0)+COUNTIF($AH$4:AH576,AH577)</f>
        <v>71</v>
      </c>
      <c r="AK577" s="0" t="n">
        <f aca="false">IF(AJ577&lt;=Deciles!$B$5*(Deciles!$B$4+1),INT((AJ577-1)/(Deciles!$B$4+1))+1,Deciles!$B$5+INT((AJ577-1-Deciles!$B$5*(Deciles!$B$4+1))/Deciles!$B$4)+1)</f>
        <v>1</v>
      </c>
    </row>
    <row r="578" customFormat="false" ht="15" hidden="false" customHeight="false" outlineLevel="0" collapsed="false">
      <c r="A578" s="0" t="n">
        <v>16747</v>
      </c>
      <c r="B578" s="0" t="s">
        <v>158</v>
      </c>
      <c r="C578" s="0" t="n">
        <v>778</v>
      </c>
      <c r="D578" s="0" t="n">
        <v>66.8523178100586</v>
      </c>
      <c r="E578" s="0" t="n">
        <v>65.8676071166992</v>
      </c>
      <c r="F578" s="0" t="n">
        <v>33</v>
      </c>
      <c r="G578" s="0" t="n">
        <v>3.26099991798401</v>
      </c>
      <c r="H578" s="0" t="n">
        <v>0.344333171844482</v>
      </c>
      <c r="I578" s="0" t="n">
        <v>6</v>
      </c>
      <c r="J578" s="0" t="n">
        <v>12.1794443130493</v>
      </c>
      <c r="K578" s="0" t="n">
        <v>6.53333330154419</v>
      </c>
      <c r="L578" s="0" t="n">
        <v>2.71025633811951</v>
      </c>
      <c r="M578" s="0" t="n">
        <v>0.489093065261841</v>
      </c>
      <c r="N578" s="0" t="n">
        <v>0</v>
      </c>
      <c r="O578" s="0" t="n">
        <v>0</v>
      </c>
      <c r="P578" s="0" t="s">
        <v>146</v>
      </c>
      <c r="Q578" s="0" t="s">
        <v>141</v>
      </c>
      <c r="R578" s="0" t="n">
        <v>2</v>
      </c>
      <c r="S578" s="0" t="s">
        <v>156</v>
      </c>
      <c r="T578" s="0" t="n">
        <v>0</v>
      </c>
      <c r="U578" s="0" t="n">
        <v>194744.62</v>
      </c>
      <c r="V578" s="0" t="n">
        <v>0.00485095242038369</v>
      </c>
      <c r="W578" s="0" t="n">
        <v>636.716491699219</v>
      </c>
      <c r="X578" s="0" t="n">
        <v>0.00341911055147648</v>
      </c>
      <c r="Y578" s="0" t="n">
        <f aca="false">IF(ISNUMBER(C578),INDEX(Scorecard!$D$5:$D$12,SUMPRODUCT(--(Scorecard!$G$5:$G$11&lt;C578))+1),Scorecard!$D$13)</f>
        <v>1.23750384304241</v>
      </c>
      <c r="Z578" s="0" t="n">
        <f aca="false">IF(ISNUMBER(D578),INDEX(Scorecard!$D$14:$D$17,SUMPRODUCT(--(Scorecard!$G$14:$G$16&lt;D578))+1),Scorecard!$D$18)</f>
        <v>0.128579646629417</v>
      </c>
      <c r="AA578" s="0" t="n">
        <f aca="false">IF(ISNUMBER(E578),INDEX(Scorecard!$D$19:$D$26,SUMPRODUCT(--(Scorecard!$G$19:$G$25&lt;E578))+1),Scorecard!$D$27)</f>
        <v>0.233621608745691</v>
      </c>
      <c r="AB578" s="0" t="n">
        <f aca="false">IF(ISNUMBER(F578),INDEX(Scorecard!$D$28:$D$35,SUMPRODUCT(--(Scorecard!$G$28:$G$34&lt;F578))+1),Scorecard!$D$36)</f>
        <v>-0.0008456427959252</v>
      </c>
      <c r="AC578" s="0" t="n">
        <f aca="false">IF(ISNUMBER(H578),INDEX(Scorecard!$D$37:$D$44,SUMPRODUCT(--(Scorecard!$G$37:$G$43&lt;H578))+1),Scorecard!$D$45)</f>
        <v>-0.0679520129233634</v>
      </c>
      <c r="AD578" s="0" t="n">
        <f aca="false">IF(ISNUMBER(I578),INDEX(Scorecard!$D$46:$D$52,SUMPRODUCT(--(Scorecard!$G$46:$G$51&lt;I578))+1),Scorecard!$D$53)</f>
        <v>-0.161534840507194</v>
      </c>
      <c r="AE578" s="0" t="n">
        <f aca="false">IF(ISNUMBER(K578),INDEX(Scorecard!$D$54:$D$61,SUMPRODUCT(--(Scorecard!$G$54:$G$60&lt;K578))+1),Scorecard!$D$62)</f>
        <v>-0.119873800601421</v>
      </c>
      <c r="AF578" s="0" t="n">
        <f aca="false">IF(ISNUMBER(L578),INDEX(Scorecard!$D$63:$D$68,SUMPRODUCT(--(Scorecard!$G$63:$G$67&lt;L578))+1),Scorecard!$D$69)</f>
        <v>0.322484508656054</v>
      </c>
      <c r="AG578" s="0" t="n">
        <f aca="false">Inputs!$B$10+Scorecard!$J$5*Y578+Scorecard!$J$6*Z578+Scorecard!$J$7*AA578+Scorecard!$J$8*AB578+Scorecard!$J$9*AC578+Scorecard!$J$10*AD578+Scorecard!$J$11*AE578+Scorecard!$J$12*AF578</f>
        <v>-5.18451892158424</v>
      </c>
      <c r="AH578" s="0" t="n">
        <f aca="false">MIN(1-Inputs!$B$13,MAX(Inputs!$B$13,1/(1+EXP(-(Inputs!$B$11*AG578+Inputs!$B$12)))))</f>
        <v>0.00485095235121331</v>
      </c>
      <c r="AI578" s="0" t="n">
        <f aca="false">Inputs!$B$9-Inputs!$B$8*AG578</f>
        <v>636.716470955797</v>
      </c>
      <c r="AJ578" s="0" t="n">
        <f aca="false">RANK(AH578,$AH$5:$AH$2004,0)+COUNTIF($AH$4:AH577,AH578)</f>
        <v>1275</v>
      </c>
      <c r="AK578" s="0" t="n">
        <f aca="false">IF(AJ578&lt;=Deciles!$B$5*(Deciles!$B$4+1),INT((AJ578-1)/(Deciles!$B$4+1))+1,Deciles!$B$5+INT((AJ578-1-Deciles!$B$5*(Deciles!$B$4+1))/Deciles!$B$4)+1)</f>
        <v>7</v>
      </c>
    </row>
    <row r="579" customFormat="false" ht="15" hidden="false" customHeight="false" outlineLevel="0" collapsed="false">
      <c r="A579" s="0" t="n">
        <v>16776</v>
      </c>
      <c r="B579" s="0" t="s">
        <v>145</v>
      </c>
      <c r="C579" s="0" t="n">
        <v>730</v>
      </c>
      <c r="D579" s="0" t="n">
        <v>80</v>
      </c>
      <c r="E579" s="0" t="n">
        <v>73.9769592285156</v>
      </c>
      <c r="F579" s="0" t="n">
        <v>28</v>
      </c>
      <c r="G579" s="0" t="n">
        <v>3.43899989128113</v>
      </c>
      <c r="H579" s="0" t="n">
        <v>-0.0776667594909668</v>
      </c>
      <c r="I579" s="0" t="n">
        <v>17</v>
      </c>
      <c r="J579" s="0" t="n">
        <v>12.2699718475342</v>
      </c>
      <c r="K579" s="0" t="n">
        <v>4.15833330154419</v>
      </c>
      <c r="L579" s="0" t="n">
        <v>-1.875</v>
      </c>
      <c r="M579" s="0" t="n">
        <v>4.74416494369507</v>
      </c>
      <c r="N579" s="0" t="n">
        <v>0</v>
      </c>
      <c r="O579" s="0" t="n">
        <v>0</v>
      </c>
      <c r="P579" s="0" t="s">
        <v>144</v>
      </c>
      <c r="Q579" s="0" t="s">
        <v>141</v>
      </c>
      <c r="R579" s="0" t="n">
        <v>1</v>
      </c>
      <c r="S579" s="0" t="s">
        <v>147</v>
      </c>
      <c r="T579" s="0" t="n">
        <v>0</v>
      </c>
      <c r="U579" s="0" t="n">
        <v>213197.03</v>
      </c>
      <c r="V579" s="0" t="n">
        <v>0.0108712268993259</v>
      </c>
      <c r="W579" s="0" t="n">
        <v>614.712951660156</v>
      </c>
      <c r="X579" s="0" t="n">
        <v>0.00777984550222755</v>
      </c>
      <c r="Y579" s="0" t="n">
        <f aca="false">IF(ISNUMBER(C579),INDEX(Scorecard!$D$5:$D$12,SUMPRODUCT(--(Scorecard!$G$5:$G$11&lt;C579))+1),Scorecard!$D$13)</f>
        <v>-0.0290424113398221</v>
      </c>
      <c r="Z579" s="0" t="n">
        <f aca="false">IF(ISNUMBER(D579),INDEX(Scorecard!$D$14:$D$17,SUMPRODUCT(--(Scorecard!$G$14:$G$16&lt;D579))+1),Scorecard!$D$18)</f>
        <v>0.0505355481560174</v>
      </c>
      <c r="AA579" s="0" t="n">
        <f aca="false">IF(ISNUMBER(E579),INDEX(Scorecard!$D$19:$D$26,SUMPRODUCT(--(Scorecard!$G$19:$G$25&lt;E579))+1),Scorecard!$D$27)</f>
        <v>-0.0341578513653732</v>
      </c>
      <c r="AB579" s="0" t="n">
        <f aca="false">IF(ISNUMBER(F579),INDEX(Scorecard!$D$28:$D$35,SUMPRODUCT(--(Scorecard!$G$28:$G$34&lt;F579))+1),Scorecard!$D$36)</f>
        <v>0.165097008946478</v>
      </c>
      <c r="AC579" s="0" t="n">
        <f aca="false">IF(ISNUMBER(H579),INDEX(Scorecard!$D$37:$D$44,SUMPRODUCT(--(Scorecard!$G$37:$G$43&lt;H579))+1),Scorecard!$D$45)</f>
        <v>0.330501541082344</v>
      </c>
      <c r="AD579" s="0" t="n">
        <f aca="false">IF(ISNUMBER(I579),INDEX(Scorecard!$D$46:$D$52,SUMPRODUCT(--(Scorecard!$G$46:$G$51&lt;I579))+1),Scorecard!$D$53)</f>
        <v>-0.114272400683245</v>
      </c>
      <c r="AE579" s="0" t="n">
        <f aca="false">IF(ISNUMBER(K579),INDEX(Scorecard!$D$54:$D$61,SUMPRODUCT(--(Scorecard!$G$54:$G$60&lt;K579))+1),Scorecard!$D$62)</f>
        <v>0.489050497890326</v>
      </c>
      <c r="AF579" s="0" t="n">
        <f aca="false">IF(ISNUMBER(L579),INDEX(Scorecard!$D$63:$D$68,SUMPRODUCT(--(Scorecard!$G$63:$G$67&lt;L579))+1),Scorecard!$D$69)</f>
        <v>-0.340582194386522</v>
      </c>
      <c r="AG579" s="0" t="n">
        <f aca="false">Inputs!$B$10+Scorecard!$J$5*Y579+Scorecard!$J$6*Z579+Scorecard!$J$7*AA579+Scorecard!$J$8*AB579+Scorecard!$J$9*AC579+Scorecard!$J$10*AD579+Scorecard!$J$11*AE579+Scorecard!$J$12*AF579</f>
        <v>-4.42193478503596</v>
      </c>
      <c r="AH579" s="0" t="n">
        <f aca="false">MIN(1-Inputs!$B$13,MAX(Inputs!$B$13,1/(1+EXP(-(Inputs!$B$11*AG579+Inputs!$B$12)))))</f>
        <v>0.0108712269701697</v>
      </c>
      <c r="AI579" s="0" t="n">
        <f aca="false">Inputs!$B$9-Inputs!$B$8*AG579</f>
        <v>614.712943914621</v>
      </c>
      <c r="AJ579" s="0" t="n">
        <f aca="false">RANK(AH579,$AH$5:$AH$2004,0)+COUNTIF($AH$4:AH578,AH579)</f>
        <v>760</v>
      </c>
      <c r="AK579" s="0" t="n">
        <f aca="false">IF(AJ579&lt;=Deciles!$B$5*(Deciles!$B$4+1),INT((AJ579-1)/(Deciles!$B$4+1))+1,Deciles!$B$5+INT((AJ579-1-Deciles!$B$5*(Deciles!$B$4+1))/Deciles!$B$4)+1)</f>
        <v>4</v>
      </c>
    </row>
    <row r="580" customFormat="false" ht="15" hidden="false" customHeight="false" outlineLevel="0" collapsed="false">
      <c r="A580" s="0" t="n">
        <v>16816</v>
      </c>
      <c r="B580" s="0" t="s">
        <v>158</v>
      </c>
      <c r="C580" s="0" t="n">
        <v>720</v>
      </c>
      <c r="D580" s="0" t="n">
        <v>80</v>
      </c>
      <c r="E580" s="0" t="n">
        <v>54.3538208007813</v>
      </c>
      <c r="F580" s="0" t="n">
        <v>46</v>
      </c>
      <c r="G580" s="0" t="n">
        <v>4.41099977493286</v>
      </c>
      <c r="H580" s="0" t="n">
        <v>1.49433302879334</v>
      </c>
      <c r="I580" s="0" t="n">
        <v>67</v>
      </c>
      <c r="J580" s="0" t="n">
        <v>12.4619617462158</v>
      </c>
      <c r="K580" s="0" t="n">
        <v>7.13333320617676</v>
      </c>
      <c r="L580" s="0" t="n">
        <v>2.71025609970093</v>
      </c>
      <c r="M580" s="0" t="n">
        <v>0.509527981281281</v>
      </c>
      <c r="N580" s="0" t="n">
        <v>0</v>
      </c>
      <c r="O580" s="0" t="n">
        <v>0</v>
      </c>
      <c r="P580" s="0" t="s">
        <v>144</v>
      </c>
      <c r="Q580" s="0" t="s">
        <v>141</v>
      </c>
      <c r="R580" s="0" t="n">
        <v>1</v>
      </c>
      <c r="S580" s="0" t="s">
        <v>149</v>
      </c>
      <c r="T580" s="0" t="n">
        <v>0</v>
      </c>
      <c r="U580" s="0" t="n">
        <v>258321.98</v>
      </c>
      <c r="V580" s="0" t="n">
        <v>0.0315154679119587</v>
      </c>
      <c r="W580" s="0" t="n">
        <v>585.336120605469</v>
      </c>
      <c r="X580" s="0" t="n">
        <v>0.0306990668177605</v>
      </c>
      <c r="Y580" s="0" t="n">
        <f aca="false">IF(ISNUMBER(C580),INDEX(Scorecard!$D$5:$D$12,SUMPRODUCT(--(Scorecard!$G$5:$G$11&lt;C580))+1),Scorecard!$D$13)</f>
        <v>-0.0290424113398221</v>
      </c>
      <c r="Z580" s="0" t="n">
        <f aca="false">IF(ISNUMBER(D580),INDEX(Scorecard!$D$14:$D$17,SUMPRODUCT(--(Scorecard!$G$14:$G$16&lt;D580))+1),Scorecard!$D$18)</f>
        <v>0.0505355481560174</v>
      </c>
      <c r="AA580" s="0" t="n">
        <f aca="false">IF(ISNUMBER(E580),INDEX(Scorecard!$D$19:$D$26,SUMPRODUCT(--(Scorecard!$G$19:$G$25&lt;E580))+1),Scorecard!$D$27)</f>
        <v>0.57899015159425</v>
      </c>
      <c r="AB580" s="0" t="n">
        <f aca="false">IF(ISNUMBER(F580),INDEX(Scorecard!$D$28:$D$35,SUMPRODUCT(--(Scorecard!$G$28:$G$34&lt;F580))+1),Scorecard!$D$36)</f>
        <v>-0.400689107298307</v>
      </c>
      <c r="AC580" s="0" t="n">
        <f aca="false">IF(ISNUMBER(H580),INDEX(Scorecard!$D$37:$D$44,SUMPRODUCT(--(Scorecard!$G$37:$G$43&lt;H580))+1),Scorecard!$D$45)</f>
        <v>-0.975503570149195</v>
      </c>
      <c r="AD580" s="0" t="n">
        <f aca="false">IF(ISNUMBER(I580),INDEX(Scorecard!$D$46:$D$52,SUMPRODUCT(--(Scorecard!$G$46:$G$51&lt;I580))+1),Scorecard!$D$53)</f>
        <v>0.818882373006414</v>
      </c>
      <c r="AE580" s="0" t="n">
        <f aca="false">IF(ISNUMBER(K580),INDEX(Scorecard!$D$54:$D$61,SUMPRODUCT(--(Scorecard!$G$54:$G$60&lt;K580))+1),Scorecard!$D$62)</f>
        <v>-0.541917179454542</v>
      </c>
      <c r="AF580" s="0" t="n">
        <f aca="false">IF(ISNUMBER(L580),INDEX(Scorecard!$D$63:$D$68,SUMPRODUCT(--(Scorecard!$G$63:$G$67&lt;L580))+1),Scorecard!$D$69)</f>
        <v>0.322484508656054</v>
      </c>
      <c r="AG580" s="0" t="n">
        <f aca="false">Inputs!$B$10+Scorecard!$J$5*Y580+Scorecard!$J$6*Z580+Scorecard!$J$7*AA580+Scorecard!$J$8*AB580+Scorecard!$J$9*AC580+Scorecard!$J$10*AD580+Scorecard!$J$11*AE580+Scorecard!$J$12*AF580</f>
        <v>-3.40381067528912</v>
      </c>
      <c r="AH580" s="0" t="n">
        <f aca="false">MIN(1-Inputs!$B$13,MAX(Inputs!$B$13,1/(1+EXP(-(Inputs!$B$11*AG580+Inputs!$B$12)))))</f>
        <v>0.0315154678306612</v>
      </c>
      <c r="AI580" s="0" t="n">
        <f aca="false">Inputs!$B$9-Inputs!$B$8*AG580</f>
        <v>585.336091831796</v>
      </c>
      <c r="AJ580" s="0" t="n">
        <f aca="false">RANK(AH580,$AH$5:$AH$2004,0)+COUNTIF($AH$4:AH579,AH580)</f>
        <v>288</v>
      </c>
      <c r="AK580" s="0" t="n">
        <f aca="false">IF(AJ580&lt;=Deciles!$B$5*(Deciles!$B$4+1),INT((AJ580-1)/(Deciles!$B$4+1))+1,Deciles!$B$5+INT((AJ580-1-Deciles!$B$5*(Deciles!$B$4+1))/Deciles!$B$4)+1)</f>
        <v>2</v>
      </c>
    </row>
    <row r="581" customFormat="false" ht="15" hidden="false" customHeight="false" outlineLevel="0" collapsed="false">
      <c r="A581" s="0" t="n">
        <v>16832</v>
      </c>
      <c r="B581" s="0" t="s">
        <v>157</v>
      </c>
      <c r="C581" s="0" t="n">
        <v>721</v>
      </c>
      <c r="D581" s="0" t="n">
        <v>80</v>
      </c>
      <c r="E581" s="0" t="n">
        <v>62.083911895752</v>
      </c>
      <c r="F581" s="0" t="n">
        <v>42</v>
      </c>
      <c r="G581" s="0" t="n">
        <v>4.59000015258789</v>
      </c>
      <c r="H581" s="0" t="n">
        <v>0.706666707992554</v>
      </c>
      <c r="I581" s="0" t="n">
        <v>52</v>
      </c>
      <c r="J581" s="0" t="n">
        <v>11.7077875137329</v>
      </c>
      <c r="K581" s="0" t="n">
        <v>3.62307691574097</v>
      </c>
      <c r="L581" s="0" t="n">
        <v>-0.276923179626465</v>
      </c>
      <c r="M581" s="0" t="n">
        <v>3.87475156784058</v>
      </c>
      <c r="N581" s="0" t="n">
        <v>0</v>
      </c>
      <c r="O581" s="0" t="n">
        <v>0</v>
      </c>
      <c r="P581" s="0" t="s">
        <v>144</v>
      </c>
      <c r="Q581" s="0" t="s">
        <v>141</v>
      </c>
      <c r="R581" s="0" t="n">
        <v>2</v>
      </c>
      <c r="S581" s="0" t="s">
        <v>148</v>
      </c>
      <c r="T581" s="0" t="n">
        <v>1</v>
      </c>
      <c r="U581" s="0" t="n">
        <v>121514.305</v>
      </c>
      <c r="V581" s="0" t="n">
        <v>0.0132676148787141</v>
      </c>
      <c r="W581" s="0" t="n">
        <v>609.255920410156</v>
      </c>
      <c r="X581" s="0" t="n">
        <v>0.0130083123221993</v>
      </c>
      <c r="Y581" s="0" t="n">
        <f aca="false">IF(ISNUMBER(C581),INDEX(Scorecard!$D$5:$D$12,SUMPRODUCT(--(Scorecard!$G$5:$G$11&lt;C581))+1),Scorecard!$D$13)</f>
        <v>-0.0290424113398221</v>
      </c>
      <c r="Z581" s="0" t="n">
        <f aca="false">IF(ISNUMBER(D581),INDEX(Scorecard!$D$14:$D$17,SUMPRODUCT(--(Scorecard!$G$14:$G$16&lt;D581))+1),Scorecard!$D$18)</f>
        <v>0.0505355481560174</v>
      </c>
      <c r="AA581" s="0" t="n">
        <f aca="false">IF(ISNUMBER(E581),INDEX(Scorecard!$D$19:$D$26,SUMPRODUCT(--(Scorecard!$G$19:$G$25&lt;E581))+1),Scorecard!$D$27)</f>
        <v>0.233621608745691</v>
      </c>
      <c r="AB581" s="0" t="n">
        <f aca="false">IF(ISNUMBER(F581),INDEX(Scorecard!$D$28:$D$35,SUMPRODUCT(--(Scorecard!$G$28:$G$34&lt;F581))+1),Scorecard!$D$36)</f>
        <v>-0.309727037437117</v>
      </c>
      <c r="AC581" s="0" t="n">
        <f aca="false">IF(ISNUMBER(H581),INDEX(Scorecard!$D$37:$D$44,SUMPRODUCT(--(Scorecard!$G$37:$G$43&lt;H581))+1),Scorecard!$D$45)</f>
        <v>-0.569454719285959</v>
      </c>
      <c r="AD581" s="0" t="n">
        <f aca="false">IF(ISNUMBER(I581),INDEX(Scorecard!$D$46:$D$52,SUMPRODUCT(--(Scorecard!$G$46:$G$51&lt;I581))+1),Scorecard!$D$53)</f>
        <v>0.818882373006414</v>
      </c>
      <c r="AE581" s="0" t="n">
        <f aca="false">IF(ISNUMBER(K581),INDEX(Scorecard!$D$54:$D$61,SUMPRODUCT(--(Scorecard!$G$54:$G$60&lt;K581))+1),Scorecard!$D$62)</f>
        <v>0.489050497890326</v>
      </c>
      <c r="AF581" s="0" t="n">
        <f aca="false">IF(ISNUMBER(L581),INDEX(Scorecard!$D$63:$D$68,SUMPRODUCT(--(Scorecard!$G$63:$G$67&lt;L581))+1),Scorecard!$D$69)</f>
        <v>0.322484508656054</v>
      </c>
      <c r="AG581" s="0" t="n">
        <f aca="false">Inputs!$B$10+Scorecard!$J$5*Y581+Scorecard!$J$6*Z581+Scorecard!$J$7*AA581+Scorecard!$J$8*AB581+Scorecard!$J$9*AC581+Scorecard!$J$10*AD581+Scorecard!$J$11*AE581+Scorecard!$J$12*AF581</f>
        <v>-4.2328091185896</v>
      </c>
      <c r="AH581" s="0" t="n">
        <f aca="false">MIN(1-Inputs!$B$13,MAX(Inputs!$B$13,1/(1+EXP(-(Inputs!$B$11*AG581+Inputs!$B$12)))))</f>
        <v>0.0132676153294127</v>
      </c>
      <c r="AI581" s="0" t="n">
        <f aca="false">Inputs!$B$9-Inputs!$B$8*AG581</f>
        <v>609.255930692882</v>
      </c>
      <c r="AJ581" s="0" t="n">
        <f aca="false">RANK(AH581,$AH$5:$AH$2004,0)+COUNTIF($AH$4:AH580,AH581)</f>
        <v>661</v>
      </c>
      <c r="AK581" s="0" t="n">
        <f aca="false">IF(AJ581&lt;=Deciles!$B$5*(Deciles!$B$4+1),INT((AJ581-1)/(Deciles!$B$4+1))+1,Deciles!$B$5+INT((AJ581-1-Deciles!$B$5*(Deciles!$B$4+1))/Deciles!$B$4)+1)</f>
        <v>4</v>
      </c>
    </row>
    <row r="582" customFormat="false" ht="15" hidden="false" customHeight="false" outlineLevel="0" collapsed="false">
      <c r="A582" s="0" t="n">
        <v>16835</v>
      </c>
      <c r="B582" s="0" t="s">
        <v>143</v>
      </c>
      <c r="C582" s="0" t="n">
        <v>759</v>
      </c>
      <c r="D582" s="0" t="n">
        <v>92.9383010864258</v>
      </c>
      <c r="E582" s="0" t="n">
        <v>84.1137542724609</v>
      </c>
      <c r="F582" s="0" t="n">
        <v>26</v>
      </c>
      <c r="G582" s="0" t="n">
        <v>4.05999994277954</v>
      </c>
      <c r="H582" s="0" t="n">
        <v>0.826666593551636</v>
      </c>
      <c r="I582" s="0" t="n">
        <v>21</v>
      </c>
      <c r="J582" s="0" t="n">
        <v>11.5388946533203</v>
      </c>
      <c r="K582" s="0" t="n">
        <v>9.03333377838135</v>
      </c>
      <c r="L582" s="0" t="n">
        <v>5.07179546356201</v>
      </c>
      <c r="M582" s="0" t="n">
        <v>2.46950244903565</v>
      </c>
      <c r="N582" s="0" t="n">
        <v>0</v>
      </c>
      <c r="O582" s="0" t="n">
        <v>0</v>
      </c>
      <c r="P582" s="0" t="s">
        <v>144</v>
      </c>
      <c r="Q582" s="0" t="s">
        <v>153</v>
      </c>
      <c r="R582" s="0" t="n">
        <v>2</v>
      </c>
      <c r="S582" s="0" t="s">
        <v>156</v>
      </c>
      <c r="T582" s="0" t="n">
        <v>0</v>
      </c>
      <c r="U582" s="0" t="n">
        <v>102630.95</v>
      </c>
      <c r="V582" s="0" t="n">
        <v>0.0164730399847031</v>
      </c>
      <c r="W582" s="0" t="n">
        <v>603.311218261719</v>
      </c>
      <c r="X582" s="0" t="n">
        <v>0.0138132832944393</v>
      </c>
      <c r="Y582" s="0" t="n">
        <f aca="false">IF(ISNUMBER(C582),INDEX(Scorecard!$D$5:$D$12,SUMPRODUCT(--(Scorecard!$G$5:$G$11&lt;C582))+1),Scorecard!$D$13)</f>
        <v>0.733188958177614</v>
      </c>
      <c r="Z582" s="0" t="n">
        <f aca="false">IF(ISNUMBER(D582),INDEX(Scorecard!$D$14:$D$17,SUMPRODUCT(--(Scorecard!$G$14:$G$16&lt;D582))+1),Scorecard!$D$18)</f>
        <v>-0.361970872710667</v>
      </c>
      <c r="AA582" s="0" t="n">
        <f aca="false">IF(ISNUMBER(E582),INDEX(Scorecard!$D$19:$D$26,SUMPRODUCT(--(Scorecard!$G$19:$G$25&lt;E582))+1),Scorecard!$D$27)</f>
        <v>-0.219855970853228</v>
      </c>
      <c r="AB582" s="0" t="n">
        <f aca="false">IF(ISNUMBER(F582),INDEX(Scorecard!$D$28:$D$35,SUMPRODUCT(--(Scorecard!$G$28:$G$34&lt;F582))+1),Scorecard!$D$36)</f>
        <v>0.165097008946478</v>
      </c>
      <c r="AC582" s="0" t="n">
        <f aca="false">IF(ISNUMBER(H582),INDEX(Scorecard!$D$37:$D$44,SUMPRODUCT(--(Scorecard!$G$37:$G$43&lt;H582))+1),Scorecard!$D$45)</f>
        <v>-0.569454719285959</v>
      </c>
      <c r="AD582" s="0" t="n">
        <f aca="false">IF(ISNUMBER(I582),INDEX(Scorecard!$D$46:$D$52,SUMPRODUCT(--(Scorecard!$G$46:$G$51&lt;I582))+1),Scorecard!$D$53)</f>
        <v>-0.108777051091409</v>
      </c>
      <c r="AE582" s="0" t="n">
        <f aca="false">IF(ISNUMBER(K582),INDEX(Scorecard!$D$54:$D$61,SUMPRODUCT(--(Scorecard!$G$54:$G$60&lt;K582))+1),Scorecard!$D$62)</f>
        <v>-0.541917179454542</v>
      </c>
      <c r="AF582" s="0" t="n">
        <f aca="false">IF(ISNUMBER(L582),INDEX(Scorecard!$D$63:$D$68,SUMPRODUCT(--(Scorecard!$G$63:$G$67&lt;L582))+1),Scorecard!$D$69)</f>
        <v>0.322484508656054</v>
      </c>
      <c r="AG582" s="0" t="n">
        <f aca="false">Inputs!$B$10+Scorecard!$J$5*Y582+Scorecard!$J$6*Z582+Scorecard!$J$7*AA582+Scorecard!$J$8*AB582+Scorecard!$J$9*AC582+Scorecard!$J$10*AD582+Scorecard!$J$11*AE582+Scorecard!$J$12*AF582</f>
        <v>-4.02678069353316</v>
      </c>
      <c r="AH582" s="0" t="n">
        <f aca="false">MIN(1-Inputs!$B$13,MAX(Inputs!$B$13,1/(1+EXP(-(Inputs!$B$11*AG582+Inputs!$B$12)))))</f>
        <v>0.0164730390630189</v>
      </c>
      <c r="AI582" s="0" t="n">
        <f aca="false">Inputs!$B$9-Inputs!$B$8*AG582</f>
        <v>603.31120695066</v>
      </c>
      <c r="AJ582" s="0" t="n">
        <f aca="false">RANK(AH582,$AH$5:$AH$2004,0)+COUNTIF($AH$4:AH581,AH582)</f>
        <v>551</v>
      </c>
      <c r="AK582" s="0" t="n">
        <f aca="false">IF(AJ582&lt;=Deciles!$B$5*(Deciles!$B$4+1),INT((AJ582-1)/(Deciles!$B$4+1))+1,Deciles!$B$5+INT((AJ582-1-Deciles!$B$5*(Deciles!$B$4+1))/Deciles!$B$4)+1)</f>
        <v>3</v>
      </c>
    </row>
    <row r="583" customFormat="false" ht="15" hidden="false" customHeight="false" outlineLevel="0" collapsed="false">
      <c r="A583" s="0" t="n">
        <v>16857</v>
      </c>
      <c r="B583" s="0" t="s">
        <v>150</v>
      </c>
      <c r="C583" s="0" t="n">
        <v>737</v>
      </c>
      <c r="D583" s="0" t="n">
        <v>80</v>
      </c>
      <c r="E583" s="0" t="n">
        <v>55.4049186706543</v>
      </c>
      <c r="F583" s="0" t="n">
        <v>32</v>
      </c>
      <c r="G583" s="0" t="n">
        <v>4.48199987411499</v>
      </c>
      <c r="H583" s="0" t="n">
        <v>-2.15133333206177</v>
      </c>
      <c r="I583" s="0" t="n">
        <v>66</v>
      </c>
      <c r="J583" s="0" t="n">
        <v>12.3905801773071</v>
      </c>
      <c r="K583" s="0" t="n">
        <v>4.19999980926514</v>
      </c>
      <c r="L583" s="0" t="n">
        <v>-0.208333492279053</v>
      </c>
      <c r="M583" s="0" t="n">
        <v>6.02960777282715</v>
      </c>
      <c r="N583" s="0" t="n">
        <v>0</v>
      </c>
      <c r="O583" s="0" t="n">
        <v>0</v>
      </c>
      <c r="P583" s="0" t="s">
        <v>140</v>
      </c>
      <c r="Q583" s="0" t="s">
        <v>141</v>
      </c>
      <c r="R583" s="0" t="n">
        <v>2</v>
      </c>
      <c r="S583" s="0" t="s">
        <v>156</v>
      </c>
      <c r="T583" s="0" t="n">
        <v>0</v>
      </c>
      <c r="U583" s="0" t="n">
        <v>240525.31</v>
      </c>
      <c r="V583" s="0" t="n">
        <v>0.00426333490759134</v>
      </c>
      <c r="W583" s="0" t="n">
        <v>640.22705078125</v>
      </c>
      <c r="X583" s="0" t="n">
        <v>0.00296493107452989</v>
      </c>
      <c r="Y583" s="0" t="n">
        <f aca="false">IF(ISNUMBER(C583),INDEX(Scorecard!$D$5:$D$12,SUMPRODUCT(--(Scorecard!$G$5:$G$11&lt;C583))+1),Scorecard!$D$13)</f>
        <v>0.488358159108655</v>
      </c>
      <c r="Z583" s="0" t="n">
        <f aca="false">IF(ISNUMBER(D583),INDEX(Scorecard!$D$14:$D$17,SUMPRODUCT(--(Scorecard!$G$14:$G$16&lt;D583))+1),Scorecard!$D$18)</f>
        <v>0.0505355481560174</v>
      </c>
      <c r="AA583" s="0" t="n">
        <f aca="false">IF(ISNUMBER(E583),INDEX(Scorecard!$D$19:$D$26,SUMPRODUCT(--(Scorecard!$G$19:$G$25&lt;E583))+1),Scorecard!$D$27)</f>
        <v>0.285899340811827</v>
      </c>
      <c r="AB583" s="0" t="n">
        <f aca="false">IF(ISNUMBER(F583),INDEX(Scorecard!$D$28:$D$35,SUMPRODUCT(--(Scorecard!$G$28:$G$34&lt;F583))+1),Scorecard!$D$36)</f>
        <v>0.126913191054783</v>
      </c>
      <c r="AC583" s="0" t="n">
        <f aca="false">IF(ISNUMBER(H583),INDEX(Scorecard!$D$37:$D$44,SUMPRODUCT(--(Scorecard!$G$37:$G$43&lt;H583))+1),Scorecard!$D$45)</f>
        <v>1.35057635045042</v>
      </c>
      <c r="AD583" s="0" t="n">
        <f aca="false">IF(ISNUMBER(I583),INDEX(Scorecard!$D$46:$D$52,SUMPRODUCT(--(Scorecard!$G$46:$G$51&lt;I583))+1),Scorecard!$D$53)</f>
        <v>0.818882373006414</v>
      </c>
      <c r="AE583" s="0" t="n">
        <f aca="false">IF(ISNUMBER(K583),INDEX(Scorecard!$D$54:$D$61,SUMPRODUCT(--(Scorecard!$G$54:$G$60&lt;K583))+1),Scorecard!$D$62)</f>
        <v>0.489050497890326</v>
      </c>
      <c r="AF583" s="0" t="n">
        <f aca="false">IF(ISNUMBER(L583),INDEX(Scorecard!$D$63:$D$68,SUMPRODUCT(--(Scorecard!$G$63:$G$67&lt;L583))+1),Scorecard!$D$69)</f>
        <v>0.322484508656054</v>
      </c>
      <c r="AG583" s="0" t="n">
        <f aca="false">Inputs!$B$10+Scorecard!$J$5*Y583+Scorecard!$J$6*Z583+Scorecard!$J$7*AA583+Scorecard!$J$8*AB583+Scorecard!$J$9*AC583+Scorecard!$J$10*AD583+Scorecard!$J$11*AE583+Scorecard!$J$12*AF583</f>
        <v>-5.30618686199552</v>
      </c>
      <c r="AH583" s="0" t="n">
        <f aca="false">MIN(1-Inputs!$B$13,MAX(Inputs!$B$13,1/(1+EXP(-(Inputs!$B$11*AG583+Inputs!$B$12)))))</f>
        <v>0.00426333501500003</v>
      </c>
      <c r="AI583" s="0" t="n">
        <f aca="false">Inputs!$B$9-Inputs!$B$8*AG583</f>
        <v>640.227065641128</v>
      </c>
      <c r="AJ583" s="0" t="n">
        <f aca="false">RANK(AH583,$AH$5:$AH$2004,0)+COUNTIF($AH$4:AH582,AH583)</f>
        <v>1350</v>
      </c>
      <c r="AK583" s="0" t="n">
        <f aca="false">IF(AJ583&lt;=Deciles!$B$5*(Deciles!$B$4+1),INT((AJ583-1)/(Deciles!$B$4+1))+1,Deciles!$B$5+INT((AJ583-1-Deciles!$B$5*(Deciles!$B$4+1))/Deciles!$B$4)+1)</f>
        <v>7</v>
      </c>
    </row>
    <row r="584" customFormat="false" ht="15" hidden="false" customHeight="false" outlineLevel="0" collapsed="false">
      <c r="A584" s="0" t="n">
        <v>16907</v>
      </c>
      <c r="B584" s="0" t="s">
        <v>157</v>
      </c>
      <c r="C584" s="0" t="n">
        <v>754</v>
      </c>
      <c r="D584" s="0" t="n">
        <v>60.6646194458008</v>
      </c>
      <c r="E584" s="0" t="n">
        <v>57.5287170410156</v>
      </c>
      <c r="F584" s="0" t="n">
        <v>30</v>
      </c>
      <c r="G584" s="0" t="n">
        <v>3.65799999237061</v>
      </c>
      <c r="H584" s="0" t="n">
        <v>-0.225333452224731</v>
      </c>
      <c r="I584" s="0" t="n">
        <v>9</v>
      </c>
      <c r="J584" s="0" t="n">
        <v>12.8331422805786</v>
      </c>
      <c r="K584" s="0" t="n">
        <v>3.82307696342468</v>
      </c>
      <c r="L584" s="0" t="n">
        <v>-0.276922941207886</v>
      </c>
      <c r="M584" s="0" t="n">
        <v>5.51355028152466</v>
      </c>
      <c r="N584" s="0" t="n">
        <v>0</v>
      </c>
      <c r="O584" s="0" t="n">
        <v>0</v>
      </c>
      <c r="P584" s="0" t="s">
        <v>140</v>
      </c>
      <c r="Q584" s="0" t="s">
        <v>141</v>
      </c>
      <c r="R584" s="0" t="n">
        <v>1</v>
      </c>
      <c r="S584" s="0" t="s">
        <v>156</v>
      </c>
      <c r="T584" s="0" t="n">
        <v>0</v>
      </c>
      <c r="U584" s="0" t="n">
        <v>374423.38</v>
      </c>
      <c r="V584" s="0" t="n">
        <v>0.00363138713873923</v>
      </c>
      <c r="W584" s="0" t="n">
        <v>644.586364746094</v>
      </c>
      <c r="X584" s="0" t="n">
        <v>0.00334397540427744</v>
      </c>
      <c r="Y584" s="0" t="n">
        <f aca="false">IF(ISNUMBER(C584),INDEX(Scorecard!$D$5:$D$12,SUMPRODUCT(--(Scorecard!$G$5:$G$11&lt;C584))+1),Scorecard!$D$13)</f>
        <v>0.733188958177614</v>
      </c>
      <c r="Z584" s="0" t="n">
        <f aca="false">IF(ISNUMBER(D584),INDEX(Scorecard!$D$14:$D$17,SUMPRODUCT(--(Scorecard!$G$14:$G$16&lt;D584))+1),Scorecard!$D$18)</f>
        <v>0.248677243387958</v>
      </c>
      <c r="AA584" s="0" t="n">
        <f aca="false">IF(ISNUMBER(E584),INDEX(Scorecard!$D$19:$D$26,SUMPRODUCT(--(Scorecard!$G$19:$G$25&lt;E584))+1),Scorecard!$D$27)</f>
        <v>0.285899340811827</v>
      </c>
      <c r="AB584" s="0" t="n">
        <f aca="false">IF(ISNUMBER(F584),INDEX(Scorecard!$D$28:$D$35,SUMPRODUCT(--(Scorecard!$G$28:$G$34&lt;F584))+1),Scorecard!$D$36)</f>
        <v>0.126913191054783</v>
      </c>
      <c r="AC584" s="0" t="n">
        <f aca="false">IF(ISNUMBER(H584),INDEX(Scorecard!$D$37:$D$44,SUMPRODUCT(--(Scorecard!$G$37:$G$43&lt;H584))+1),Scorecard!$D$45)</f>
        <v>0.769716833645565</v>
      </c>
      <c r="AD584" s="0" t="n">
        <f aca="false">IF(ISNUMBER(I584),INDEX(Scorecard!$D$46:$D$52,SUMPRODUCT(--(Scorecard!$G$46:$G$51&lt;I584))+1),Scorecard!$D$53)</f>
        <v>-0.114272400683245</v>
      </c>
      <c r="AE584" s="0" t="n">
        <f aca="false">IF(ISNUMBER(K584),INDEX(Scorecard!$D$54:$D$61,SUMPRODUCT(--(Scorecard!$G$54:$G$60&lt;K584))+1),Scorecard!$D$62)</f>
        <v>0.489050497890326</v>
      </c>
      <c r="AF584" s="0" t="n">
        <f aca="false">IF(ISNUMBER(L584),INDEX(Scorecard!$D$63:$D$68,SUMPRODUCT(--(Scorecard!$G$63:$G$67&lt;L584))+1),Scorecard!$D$69)</f>
        <v>0.322484508656054</v>
      </c>
      <c r="AG584" s="0" t="n">
        <f aca="false">Inputs!$B$10+Scorecard!$J$5*Y584+Scorecard!$J$6*Z584+Scorecard!$J$7*AA584+Scorecard!$J$8*AB584+Scorecard!$J$9*AC584+Scorecard!$J$10*AD584+Scorecard!$J$11*AE584+Scorecard!$J$12*AF584</f>
        <v>-5.45726763512163</v>
      </c>
      <c r="AH584" s="0" t="n">
        <f aca="false">MIN(1-Inputs!$B$13,MAX(Inputs!$B$13,1/(1+EXP(-(Inputs!$B$11*AG584+Inputs!$B$12)))))</f>
        <v>0.0036313870689865</v>
      </c>
      <c r="AI584" s="0" t="n">
        <f aca="false">Inputs!$B$9-Inputs!$B$8*AG584</f>
        <v>644.586335284382</v>
      </c>
      <c r="AJ584" s="0" t="n">
        <f aca="false">RANK(AH584,$AH$5:$AH$2004,0)+COUNTIF($AH$4:AH583,AH584)</f>
        <v>1431</v>
      </c>
      <c r="AK584" s="0" t="n">
        <f aca="false">IF(AJ584&lt;=Deciles!$B$5*(Deciles!$B$4+1),INT((AJ584-1)/(Deciles!$B$4+1))+1,Deciles!$B$5+INT((AJ584-1-Deciles!$B$5*(Deciles!$B$4+1))/Deciles!$B$4)+1)</f>
        <v>8</v>
      </c>
    </row>
    <row r="585" customFormat="false" ht="15" hidden="false" customHeight="false" outlineLevel="0" collapsed="false">
      <c r="A585" s="0" t="n">
        <v>16922</v>
      </c>
      <c r="B585" s="0" t="s">
        <v>143</v>
      </c>
      <c r="C585" s="0" t="n">
        <v>748</v>
      </c>
      <c r="D585" s="0" t="n">
        <v>85.5730361938477</v>
      </c>
      <c r="E585" s="0" t="n">
        <v>85.3040466308594</v>
      </c>
      <c r="F585" s="0" t="n">
        <v>38</v>
      </c>
      <c r="G585" s="0" t="n">
        <v>3.51600003242493</v>
      </c>
      <c r="H585" s="0" t="n">
        <v>0.282666683197022</v>
      </c>
      <c r="I585" s="0" t="n">
        <v>2</v>
      </c>
      <c r="J585" s="0" t="n">
        <v>12.6181020736694</v>
      </c>
      <c r="K585" s="0" t="n">
        <v>9.23333358764648</v>
      </c>
      <c r="L585" s="0" t="n">
        <v>5.07179498672485</v>
      </c>
      <c r="M585" s="0" t="n">
        <v>1.84646689891815</v>
      </c>
      <c r="N585" s="0" t="n">
        <v>0</v>
      </c>
      <c r="O585" s="0" t="n">
        <v>0</v>
      </c>
      <c r="P585" s="0" t="s">
        <v>146</v>
      </c>
      <c r="Q585" s="0" t="s">
        <v>141</v>
      </c>
      <c r="R585" s="0" t="n">
        <v>1</v>
      </c>
      <c r="S585" s="0" t="s">
        <v>161</v>
      </c>
      <c r="T585" s="0" t="n">
        <v>0</v>
      </c>
      <c r="U585" s="0" t="n">
        <v>301975.78</v>
      </c>
      <c r="V585" s="0" t="n">
        <v>0.0226094368845224</v>
      </c>
      <c r="W585" s="0" t="n">
        <v>594.572143554688</v>
      </c>
      <c r="X585" s="0" t="n">
        <v>0.0159293748438358</v>
      </c>
      <c r="Y585" s="0" t="n">
        <f aca="false">IF(ISNUMBER(C585),INDEX(Scorecard!$D$5:$D$12,SUMPRODUCT(--(Scorecard!$G$5:$G$11&lt;C585))+1),Scorecard!$D$13)</f>
        <v>0.488358159108655</v>
      </c>
      <c r="Z585" s="0" t="n">
        <f aca="false">IF(ISNUMBER(D585),INDEX(Scorecard!$D$14:$D$17,SUMPRODUCT(--(Scorecard!$G$14:$G$16&lt;D585))+1),Scorecard!$D$18)</f>
        <v>0.0505355481560174</v>
      </c>
      <c r="AA585" s="0" t="n">
        <f aca="false">IF(ISNUMBER(E585),INDEX(Scorecard!$D$19:$D$26,SUMPRODUCT(--(Scorecard!$G$19:$G$25&lt;E585))+1),Scorecard!$D$27)</f>
        <v>-0.219855970853228</v>
      </c>
      <c r="AB585" s="0" t="n">
        <f aca="false">IF(ISNUMBER(F585),INDEX(Scorecard!$D$28:$D$35,SUMPRODUCT(--(Scorecard!$G$28:$G$34&lt;F585))+1),Scorecard!$D$36)</f>
        <v>-0.132616866359722</v>
      </c>
      <c r="AC585" s="0" t="n">
        <f aca="false">IF(ISNUMBER(H585),INDEX(Scorecard!$D$37:$D$44,SUMPRODUCT(--(Scorecard!$G$37:$G$43&lt;H585))+1),Scorecard!$D$45)</f>
        <v>-0.0679520129233634</v>
      </c>
      <c r="AD585" s="0" t="n">
        <f aca="false">IF(ISNUMBER(I585),INDEX(Scorecard!$D$46:$D$52,SUMPRODUCT(--(Scorecard!$G$46:$G$51&lt;I585))+1),Scorecard!$D$53)</f>
        <v>-0.161534840507194</v>
      </c>
      <c r="AE585" s="0" t="n">
        <f aca="false">IF(ISNUMBER(K585),INDEX(Scorecard!$D$54:$D$61,SUMPRODUCT(--(Scorecard!$G$54:$G$60&lt;K585))+1),Scorecard!$D$62)</f>
        <v>-0.541917179454542</v>
      </c>
      <c r="AF585" s="0" t="n">
        <f aca="false">IF(ISNUMBER(L585),INDEX(Scorecard!$D$63:$D$68,SUMPRODUCT(--(Scorecard!$G$63:$G$67&lt;L585))+1),Scorecard!$D$69)</f>
        <v>0.322484508656054</v>
      </c>
      <c r="AG585" s="0" t="n">
        <f aca="false">Inputs!$B$10+Scorecard!$J$5*Y585+Scorecard!$J$6*Z585+Scorecard!$J$7*AA585+Scorecard!$J$8*AB585+Scorecard!$J$9*AC585+Scorecard!$J$10*AD585+Scorecard!$J$11*AE585+Scorecard!$J$12*AF585</f>
        <v>-3.72390805814311</v>
      </c>
      <c r="AH585" s="0" t="n">
        <f aca="false">MIN(1-Inputs!$B$13,MAX(Inputs!$B$13,1/(1+EXP(-(Inputs!$B$11*AG585+Inputs!$B$12)))))</f>
        <v>0.0226094375636468</v>
      </c>
      <c r="AI585" s="0" t="n">
        <f aca="false">Inputs!$B$9-Inputs!$B$8*AG585</f>
        <v>594.572149968696</v>
      </c>
      <c r="AJ585" s="0" t="n">
        <f aca="false">RANK(AH585,$AH$5:$AH$2004,0)+COUNTIF($AH$4:AH584,AH585)</f>
        <v>421</v>
      </c>
      <c r="AK585" s="0" t="n">
        <f aca="false">IF(AJ585&lt;=Deciles!$B$5*(Deciles!$B$4+1),INT((AJ585-1)/(Deciles!$B$4+1))+1,Deciles!$B$5+INT((AJ585-1-Deciles!$B$5*(Deciles!$B$4+1))/Deciles!$B$4)+1)</f>
        <v>3</v>
      </c>
    </row>
    <row r="586" customFormat="false" ht="15" hidden="false" customHeight="false" outlineLevel="0" collapsed="false">
      <c r="A586" s="0" t="n">
        <v>16935</v>
      </c>
      <c r="B586" s="0" t="s">
        <v>139</v>
      </c>
      <c r="C586" s="0" t="n">
        <v>779</v>
      </c>
      <c r="D586" s="0" t="n">
        <v>76.0161056518555</v>
      </c>
      <c r="E586" s="0" t="n">
        <v>71.8769607543945</v>
      </c>
      <c r="F586" s="0" t="n">
        <v>46</v>
      </c>
      <c r="G586" s="0" t="n">
        <v>3.93300008773804</v>
      </c>
      <c r="H586" s="0" t="n">
        <v>0.916333436965942</v>
      </c>
      <c r="I586" s="0" t="n">
        <v>19</v>
      </c>
      <c r="J586" s="0" t="n">
        <v>12.1020956039429</v>
      </c>
      <c r="K586" s="0" t="n">
        <v>5.03333330154419</v>
      </c>
      <c r="L586" s="0" t="n">
        <v>-3.50000047683716</v>
      </c>
      <c r="M586" s="0" t="n">
        <v>2.74066424369812</v>
      </c>
      <c r="N586" s="0" t="n">
        <v>0</v>
      </c>
      <c r="O586" s="0" t="n">
        <v>0</v>
      </c>
      <c r="P586" s="0" t="s">
        <v>144</v>
      </c>
      <c r="Q586" s="0" t="s">
        <v>141</v>
      </c>
      <c r="R586" s="0" t="n">
        <v>2</v>
      </c>
      <c r="S586" s="0" t="s">
        <v>147</v>
      </c>
      <c r="T586" s="0" t="n">
        <v>0</v>
      </c>
      <c r="U586" s="0" t="n">
        <v>180249.2</v>
      </c>
      <c r="V586" s="0" t="n">
        <v>0.00674164155498147</v>
      </c>
      <c r="W586" s="0" t="n">
        <v>627.757385253906</v>
      </c>
      <c r="X586" s="0" t="n">
        <v>0.00697783287614584</v>
      </c>
      <c r="Y586" s="0" t="n">
        <f aca="false">IF(ISNUMBER(C586),INDEX(Scorecard!$D$5:$D$12,SUMPRODUCT(--(Scorecard!$G$5:$G$11&lt;C586))+1),Scorecard!$D$13)</f>
        <v>1.23750384304241</v>
      </c>
      <c r="Z586" s="0" t="n">
        <f aca="false">IF(ISNUMBER(D586),INDEX(Scorecard!$D$14:$D$17,SUMPRODUCT(--(Scorecard!$G$14:$G$16&lt;D586))+1),Scorecard!$D$18)</f>
        <v>0.128579646629417</v>
      </c>
      <c r="AA586" s="0" t="n">
        <f aca="false">IF(ISNUMBER(E586),INDEX(Scorecard!$D$19:$D$26,SUMPRODUCT(--(Scorecard!$G$19:$G$25&lt;E586))+1),Scorecard!$D$27)</f>
        <v>0.0530843085177338</v>
      </c>
      <c r="AB586" s="0" t="n">
        <f aca="false">IF(ISNUMBER(F586),INDEX(Scorecard!$D$28:$D$35,SUMPRODUCT(--(Scorecard!$G$28:$G$34&lt;F586))+1),Scorecard!$D$36)</f>
        <v>-0.400689107298307</v>
      </c>
      <c r="AC586" s="0" t="n">
        <f aca="false">IF(ISNUMBER(H586),INDEX(Scorecard!$D$37:$D$44,SUMPRODUCT(--(Scorecard!$G$37:$G$43&lt;H586))+1),Scorecard!$D$45)</f>
        <v>-0.975503570149195</v>
      </c>
      <c r="AD586" s="0" t="n">
        <f aca="false">IF(ISNUMBER(I586),INDEX(Scorecard!$D$46:$D$52,SUMPRODUCT(--(Scorecard!$G$46:$G$51&lt;I586))+1),Scorecard!$D$53)</f>
        <v>-0.108777051091409</v>
      </c>
      <c r="AE586" s="0" t="n">
        <f aca="false">IF(ISNUMBER(K586),INDEX(Scorecard!$D$54:$D$61,SUMPRODUCT(--(Scorecard!$G$54:$G$60&lt;K586))+1),Scorecard!$D$62)</f>
        <v>0.214429354789033</v>
      </c>
      <c r="AF586" s="0" t="n">
        <f aca="false">IF(ISNUMBER(L586),INDEX(Scorecard!$D$63:$D$68,SUMPRODUCT(--(Scorecard!$G$63:$G$67&lt;L586))+1),Scorecard!$D$69)</f>
        <v>-0.340582194386522</v>
      </c>
      <c r="AG586" s="0" t="n">
        <f aca="false">Inputs!$B$10+Scorecard!$J$5*Y586+Scorecard!$J$6*Z586+Scorecard!$J$7*AA586+Scorecard!$J$8*AB586+Scorecard!$J$9*AC586+Scorecard!$J$10*AD586+Scorecard!$J$11*AE586+Scorecard!$J$12*AF586</f>
        <v>-4.87402143882247</v>
      </c>
      <c r="AH586" s="0" t="n">
        <f aca="false">MIN(1-Inputs!$B$13,MAX(Inputs!$B$13,1/(1+EXP(-(Inputs!$B$11*AG586+Inputs!$B$12)))))</f>
        <v>0.00674164178234963</v>
      </c>
      <c r="AI586" s="0" t="n">
        <f aca="false">Inputs!$B$9-Inputs!$B$8*AG586</f>
        <v>627.757407384019</v>
      </c>
      <c r="AJ586" s="0" t="n">
        <f aca="false">RANK(AH586,$AH$5:$AH$2004,0)+COUNTIF($AH$4:AH585,AH586)</f>
        <v>1086</v>
      </c>
      <c r="AK586" s="0" t="n">
        <f aca="false">IF(AJ586&lt;=Deciles!$B$5*(Deciles!$B$4+1),INT((AJ586-1)/(Deciles!$B$4+1))+1,Deciles!$B$5+INT((AJ586-1-Deciles!$B$5*(Deciles!$B$4+1))/Deciles!$B$4)+1)</f>
        <v>6</v>
      </c>
    </row>
    <row r="587" customFormat="false" ht="15" hidden="false" customHeight="false" outlineLevel="0" collapsed="false">
      <c r="A587" s="0" t="n">
        <v>16962</v>
      </c>
      <c r="B587" s="0" t="s">
        <v>157</v>
      </c>
      <c r="C587" s="0" t="n">
        <v>757</v>
      </c>
      <c r="D587" s="0" t="n">
        <v>80</v>
      </c>
      <c r="E587" s="0" t="n">
        <v>74.3697662353516</v>
      </c>
      <c r="F587" s="0" t="n">
        <v>48</v>
      </c>
      <c r="G587" s="0" t="n">
        <v>4.16200017929077</v>
      </c>
      <c r="H587" s="0" t="n">
        <v>0.278666734695435</v>
      </c>
      <c r="I587" s="0" t="n">
        <v>15</v>
      </c>
      <c r="J587" s="0" t="n">
        <v>11.7502136230469</v>
      </c>
      <c r="K587" s="0" t="n">
        <v>4.0230770111084</v>
      </c>
      <c r="L587" s="0" t="n">
        <v>-0.276923179626465</v>
      </c>
      <c r="M587" s="0" t="n">
        <v>4.10729646682739</v>
      </c>
      <c r="N587" s="0" t="n">
        <v>0</v>
      </c>
      <c r="O587" s="0" t="n">
        <v>0</v>
      </c>
      <c r="P587" s="0" t="s">
        <v>140</v>
      </c>
      <c r="Q587" s="0" t="s">
        <v>141</v>
      </c>
      <c r="R587" s="0" t="n">
        <v>1</v>
      </c>
      <c r="S587" s="0" t="s">
        <v>161</v>
      </c>
      <c r="T587" s="0" t="n">
        <v>0</v>
      </c>
      <c r="U587" s="0" t="n">
        <v>126780.63</v>
      </c>
      <c r="V587" s="0" t="n">
        <v>0.00906635727733374</v>
      </c>
      <c r="W587" s="0" t="n">
        <v>619.67578125</v>
      </c>
      <c r="X587" s="0" t="n">
        <v>0.00713667785748839</v>
      </c>
      <c r="Y587" s="0" t="n">
        <f aca="false">IF(ISNUMBER(C587),INDEX(Scorecard!$D$5:$D$12,SUMPRODUCT(--(Scorecard!$G$5:$G$11&lt;C587))+1),Scorecard!$D$13)</f>
        <v>0.733188958177614</v>
      </c>
      <c r="Z587" s="0" t="n">
        <f aca="false">IF(ISNUMBER(D587),INDEX(Scorecard!$D$14:$D$17,SUMPRODUCT(--(Scorecard!$G$14:$G$16&lt;D587))+1),Scorecard!$D$18)</f>
        <v>0.0505355481560174</v>
      </c>
      <c r="AA587" s="0" t="n">
        <f aca="false">IF(ISNUMBER(E587),INDEX(Scorecard!$D$19:$D$26,SUMPRODUCT(--(Scorecard!$G$19:$G$25&lt;E587))+1),Scorecard!$D$27)</f>
        <v>-0.0341578513653732</v>
      </c>
      <c r="AB587" s="0" t="n">
        <f aca="false">IF(ISNUMBER(F587),INDEX(Scorecard!$D$28:$D$35,SUMPRODUCT(--(Scorecard!$G$28:$G$34&lt;F587))+1),Scorecard!$D$36)</f>
        <v>-0.400689107298307</v>
      </c>
      <c r="AC587" s="0" t="n">
        <f aca="false">IF(ISNUMBER(H587),INDEX(Scorecard!$D$37:$D$44,SUMPRODUCT(--(Scorecard!$G$37:$G$43&lt;H587))+1),Scorecard!$D$45)</f>
        <v>-0.0679520129233634</v>
      </c>
      <c r="AD587" s="0" t="n">
        <f aca="false">IF(ISNUMBER(I587),INDEX(Scorecard!$D$46:$D$52,SUMPRODUCT(--(Scorecard!$G$46:$G$51&lt;I587))+1),Scorecard!$D$53)</f>
        <v>-0.114272400683245</v>
      </c>
      <c r="AE587" s="0" t="n">
        <f aca="false">IF(ISNUMBER(K587),INDEX(Scorecard!$D$54:$D$61,SUMPRODUCT(--(Scorecard!$G$54:$G$60&lt;K587))+1),Scorecard!$D$62)</f>
        <v>0.489050497890326</v>
      </c>
      <c r="AF587" s="0" t="n">
        <f aca="false">IF(ISNUMBER(L587),INDEX(Scorecard!$D$63:$D$68,SUMPRODUCT(--(Scorecard!$G$63:$G$67&lt;L587))+1),Scorecard!$D$69)</f>
        <v>0.322484508656054</v>
      </c>
      <c r="AG587" s="0" t="n">
        <f aca="false">Inputs!$B$10+Scorecard!$J$5*Y587+Scorecard!$J$6*Z587+Scorecard!$J$7*AA587+Scorecard!$J$8*AB587+Scorecard!$J$9*AC587+Scorecard!$J$10*AD587+Scorecard!$J$11*AE587+Scorecard!$J$12*AF587</f>
        <v>-4.593932920515</v>
      </c>
      <c r="AH587" s="0" t="n">
        <f aca="false">MIN(1-Inputs!$B$13,MAX(Inputs!$B$13,1/(1+EXP(-(Inputs!$B$11*AG587+Inputs!$B$12)))))</f>
        <v>0.00906635707549634</v>
      </c>
      <c r="AI587" s="0" t="n">
        <f aca="false">Inputs!$B$9-Inputs!$B$8*AG587</f>
        <v>619.675761056576</v>
      </c>
      <c r="AJ587" s="0" t="n">
        <f aca="false">RANK(AH587,$AH$5:$AH$2004,0)+COUNTIF($AH$4:AH586,AH587)</f>
        <v>885</v>
      </c>
      <c r="AK587" s="0" t="n">
        <f aca="false">IF(AJ587&lt;=Deciles!$B$5*(Deciles!$B$4+1),INT((AJ587-1)/(Deciles!$B$4+1))+1,Deciles!$B$5+INT((AJ587-1-Deciles!$B$5*(Deciles!$B$4+1))/Deciles!$B$4)+1)</f>
        <v>5</v>
      </c>
    </row>
    <row r="588" customFormat="false" ht="15" hidden="false" customHeight="false" outlineLevel="0" collapsed="false">
      <c r="A588" s="0" t="n">
        <v>17089</v>
      </c>
      <c r="B588" s="0" t="s">
        <v>157</v>
      </c>
      <c r="C588" s="0" t="n">
        <v>730</v>
      </c>
      <c r="D588" s="0" t="n">
        <v>80</v>
      </c>
      <c r="E588" s="0" t="n">
        <v>72.5957336425781</v>
      </c>
      <c r="F588" s="0" t="n">
        <v>26</v>
      </c>
      <c r="G588" s="0" t="n">
        <v>4.09700012207031</v>
      </c>
      <c r="H588" s="0" t="n">
        <v>0.213666677474976</v>
      </c>
      <c r="I588" s="0" t="n">
        <v>14</v>
      </c>
      <c r="J588" s="0" t="n">
        <v>11.9315204620361</v>
      </c>
      <c r="K588" s="0" t="n">
        <v>4.8230767250061</v>
      </c>
      <c r="L588" s="0" t="n">
        <v>-0.276923179626465</v>
      </c>
      <c r="M588" s="0" t="n">
        <v>6.69991636276245</v>
      </c>
      <c r="N588" s="0" t="n">
        <v>0</v>
      </c>
      <c r="O588" s="0" t="n">
        <v>0</v>
      </c>
      <c r="P588" s="0" t="s">
        <v>144</v>
      </c>
      <c r="Q588" s="0" t="s">
        <v>141</v>
      </c>
      <c r="R588" s="0" t="n">
        <v>1</v>
      </c>
      <c r="S588" s="0" t="s">
        <v>154</v>
      </c>
      <c r="T588" s="0" t="n">
        <v>0</v>
      </c>
      <c r="U588" s="0" t="n">
        <v>151982.4</v>
      </c>
      <c r="V588" s="0" t="n">
        <v>0.0131188174709678</v>
      </c>
      <c r="W588" s="0" t="n">
        <v>609.565246582031</v>
      </c>
      <c r="X588" s="0" t="n">
        <v>0.00834459532052279</v>
      </c>
      <c r="Y588" s="0" t="n">
        <f aca="false">IF(ISNUMBER(C588),INDEX(Scorecard!$D$5:$D$12,SUMPRODUCT(--(Scorecard!$G$5:$G$11&lt;C588))+1),Scorecard!$D$13)</f>
        <v>-0.0290424113398221</v>
      </c>
      <c r="Z588" s="0" t="n">
        <f aca="false">IF(ISNUMBER(D588),INDEX(Scorecard!$D$14:$D$17,SUMPRODUCT(--(Scorecard!$G$14:$G$16&lt;D588))+1),Scorecard!$D$18)</f>
        <v>0.0505355481560174</v>
      </c>
      <c r="AA588" s="0" t="n">
        <f aca="false">IF(ISNUMBER(E588),INDEX(Scorecard!$D$19:$D$26,SUMPRODUCT(--(Scorecard!$G$19:$G$25&lt;E588))+1),Scorecard!$D$27)</f>
        <v>-0.0341578513653732</v>
      </c>
      <c r="AB588" s="0" t="n">
        <f aca="false">IF(ISNUMBER(F588),INDEX(Scorecard!$D$28:$D$35,SUMPRODUCT(--(Scorecard!$G$28:$G$34&lt;F588))+1),Scorecard!$D$36)</f>
        <v>0.165097008946478</v>
      </c>
      <c r="AC588" s="0" t="n">
        <f aca="false">IF(ISNUMBER(H588),INDEX(Scorecard!$D$37:$D$44,SUMPRODUCT(--(Scorecard!$G$37:$G$43&lt;H588))+1),Scorecard!$D$45)</f>
        <v>-0.0679520129233634</v>
      </c>
      <c r="AD588" s="0" t="n">
        <f aca="false">IF(ISNUMBER(I588),INDEX(Scorecard!$D$46:$D$52,SUMPRODUCT(--(Scorecard!$G$46:$G$51&lt;I588))+1),Scorecard!$D$53)</f>
        <v>-0.114272400683245</v>
      </c>
      <c r="AE588" s="0" t="n">
        <f aca="false">IF(ISNUMBER(K588),INDEX(Scorecard!$D$54:$D$61,SUMPRODUCT(--(Scorecard!$G$54:$G$60&lt;K588))+1),Scorecard!$D$62)</f>
        <v>0.214429354789033</v>
      </c>
      <c r="AF588" s="0" t="n">
        <f aca="false">IF(ISNUMBER(L588),INDEX(Scorecard!$D$63:$D$68,SUMPRODUCT(--(Scorecard!$G$63:$G$67&lt;L588))+1),Scorecard!$D$69)</f>
        <v>0.322484508656054</v>
      </c>
      <c r="AG588" s="0" t="n">
        <f aca="false">Inputs!$B$10+Scorecard!$J$5*Y588+Scorecard!$J$6*Z588+Scorecard!$J$7*AA588+Scorecard!$J$8*AB588+Scorecard!$J$9*AC588+Scorecard!$J$10*AD588+Scorecard!$J$11*AE588+Scorecard!$J$12*AF588</f>
        <v>-4.24352949191382</v>
      </c>
      <c r="AH588" s="0" t="n">
        <f aca="false">MIN(1-Inputs!$B$13,MAX(Inputs!$B$13,1/(1+EXP(-(Inputs!$B$11*AG588+Inputs!$B$12)))))</f>
        <v>0.0131188171424239</v>
      </c>
      <c r="AI588" s="0" t="n">
        <f aca="false">Inputs!$B$9-Inputs!$B$8*AG588</f>
        <v>609.565255281508</v>
      </c>
      <c r="AJ588" s="0" t="n">
        <f aca="false">RANK(AH588,$AH$5:$AH$2004,0)+COUNTIF($AH$4:AH587,AH588)</f>
        <v>671</v>
      </c>
      <c r="AK588" s="0" t="n">
        <f aca="false">IF(AJ588&lt;=Deciles!$B$5*(Deciles!$B$4+1),INT((AJ588-1)/(Deciles!$B$4+1))+1,Deciles!$B$5+INT((AJ588-1-Deciles!$B$5*(Deciles!$B$4+1))/Deciles!$B$4)+1)</f>
        <v>4</v>
      </c>
    </row>
    <row r="589" customFormat="false" ht="15" hidden="false" customHeight="false" outlineLevel="0" collapsed="false">
      <c r="A589" s="0" t="n">
        <v>17096</v>
      </c>
      <c r="B589" s="0" t="s">
        <v>158</v>
      </c>
      <c r="C589" s="0" t="n">
        <v>718</v>
      </c>
      <c r="D589" s="0" t="n">
        <v>80</v>
      </c>
      <c r="E589" s="0" t="n">
        <v>73.0527267456055</v>
      </c>
      <c r="F589" s="0" t="n">
        <v>50</v>
      </c>
      <c r="G589" s="0" t="n">
        <v>4.00799989700317</v>
      </c>
      <c r="H589" s="0" t="n">
        <v>1.09133315086365</v>
      </c>
      <c r="I589" s="0" t="n">
        <v>23</v>
      </c>
      <c r="J589" s="0" t="n">
        <v>13.2348947525024</v>
      </c>
      <c r="K589" s="0" t="n">
        <v>7.13333320617676</v>
      </c>
      <c r="L589" s="0" t="n">
        <v>2.71025609970093</v>
      </c>
      <c r="M589" s="0" t="n">
        <v>0.509527981281281</v>
      </c>
      <c r="N589" s="0" t="n">
        <v>0</v>
      </c>
      <c r="O589" s="0" t="n">
        <v>0</v>
      </c>
      <c r="P589" s="0" t="s">
        <v>140</v>
      </c>
      <c r="Q589" s="0" t="s">
        <v>141</v>
      </c>
      <c r="R589" s="0" t="n">
        <v>1</v>
      </c>
      <c r="S589" s="0" t="s">
        <v>149</v>
      </c>
      <c r="T589" s="0" t="n">
        <v>0</v>
      </c>
      <c r="U589" s="0" t="n">
        <v>559553.8</v>
      </c>
      <c r="V589" s="0" t="n">
        <v>0.0486219674348831</v>
      </c>
      <c r="W589" s="0" t="n">
        <v>573.118835449219</v>
      </c>
      <c r="X589" s="0" t="n">
        <v>0.054115790873766</v>
      </c>
      <c r="Y589" s="0" t="n">
        <f aca="false">IF(ISNUMBER(C589),INDEX(Scorecard!$D$5:$D$12,SUMPRODUCT(--(Scorecard!$G$5:$G$11&lt;C589))+1),Scorecard!$D$13)</f>
        <v>-0.0290424113398221</v>
      </c>
      <c r="Z589" s="0" t="n">
        <f aca="false">IF(ISNUMBER(D589),INDEX(Scorecard!$D$14:$D$17,SUMPRODUCT(--(Scorecard!$G$14:$G$16&lt;D589))+1),Scorecard!$D$18)</f>
        <v>0.0505355481560174</v>
      </c>
      <c r="AA589" s="0" t="n">
        <f aca="false">IF(ISNUMBER(E589),INDEX(Scorecard!$D$19:$D$26,SUMPRODUCT(--(Scorecard!$G$19:$G$25&lt;E589))+1),Scorecard!$D$27)</f>
        <v>-0.0341578513653732</v>
      </c>
      <c r="AB589" s="0" t="n">
        <f aca="false">IF(ISNUMBER(F589),INDEX(Scorecard!$D$28:$D$35,SUMPRODUCT(--(Scorecard!$G$28:$G$34&lt;F589))+1),Scorecard!$D$36)</f>
        <v>-0.400689107298307</v>
      </c>
      <c r="AC589" s="0" t="n">
        <f aca="false">IF(ISNUMBER(H589),INDEX(Scorecard!$D$37:$D$44,SUMPRODUCT(--(Scorecard!$G$37:$G$43&lt;H589))+1),Scorecard!$D$45)</f>
        <v>-0.975503570149195</v>
      </c>
      <c r="AD589" s="0" t="n">
        <f aca="false">IF(ISNUMBER(I589),INDEX(Scorecard!$D$46:$D$52,SUMPRODUCT(--(Scorecard!$G$46:$G$51&lt;I589))+1),Scorecard!$D$53)</f>
        <v>-0.048559051279741</v>
      </c>
      <c r="AE589" s="0" t="n">
        <f aca="false">IF(ISNUMBER(K589),INDEX(Scorecard!$D$54:$D$61,SUMPRODUCT(--(Scorecard!$G$54:$G$60&lt;K589))+1),Scorecard!$D$62)</f>
        <v>-0.541917179454542</v>
      </c>
      <c r="AF589" s="0" t="n">
        <f aca="false">IF(ISNUMBER(L589),INDEX(Scorecard!$D$63:$D$68,SUMPRODUCT(--(Scorecard!$G$63:$G$67&lt;L589))+1),Scorecard!$D$69)</f>
        <v>0.322484508656054</v>
      </c>
      <c r="AG589" s="0" t="n">
        <f aca="false">Inputs!$B$10+Scorecard!$J$5*Y589+Scorecard!$J$6*Z589+Scorecard!$J$7*AA589+Scorecard!$J$8*AB589+Scorecard!$J$9*AC589+Scorecard!$J$10*AD589+Scorecard!$J$11*AE589+Scorecard!$J$12*AF589</f>
        <v>-2.98039263396429</v>
      </c>
      <c r="AH589" s="0" t="n">
        <f aca="false">MIN(1-Inputs!$B$13,MAX(Inputs!$B$13,1/(1+EXP(-(Inputs!$B$11*AG589+Inputs!$B$12)))))</f>
        <v>0.0486219659172264</v>
      </c>
      <c r="AI589" s="0" t="n">
        <f aca="false">Inputs!$B$9-Inputs!$B$8*AG589</f>
        <v>573.118829662951</v>
      </c>
      <c r="AJ589" s="0" t="n">
        <f aca="false">RANK(AH589,$AH$5:$AH$2004,0)+COUNTIF($AH$4:AH588,AH589)</f>
        <v>152</v>
      </c>
      <c r="AK589" s="0" t="n">
        <f aca="false">IF(AJ589&lt;=Deciles!$B$5*(Deciles!$B$4+1),INT((AJ589-1)/(Deciles!$B$4+1))+1,Deciles!$B$5+INT((AJ589-1-Deciles!$B$5*(Deciles!$B$4+1))/Deciles!$B$4)+1)</f>
        <v>1</v>
      </c>
    </row>
    <row r="590" customFormat="false" ht="15" hidden="false" customHeight="false" outlineLevel="0" collapsed="false">
      <c r="A590" s="0" t="n">
        <v>17108</v>
      </c>
      <c r="B590" s="0" t="s">
        <v>158</v>
      </c>
      <c r="C590" s="0" t="n">
        <v>692</v>
      </c>
      <c r="D590" s="0" t="n">
        <v>94.9083251953125</v>
      </c>
      <c r="E590" s="0" t="n">
        <v>88.6232376098633</v>
      </c>
      <c r="F590" s="0" t="n">
        <v>28</v>
      </c>
      <c r="G590" s="0" t="n">
        <v>4.13800001144409</v>
      </c>
      <c r="H590" s="0" t="n">
        <v>1.22133326530457</v>
      </c>
      <c r="I590" s="0" t="n">
        <v>20</v>
      </c>
      <c r="J590" s="0" t="n">
        <v>12.3085098266602</v>
      </c>
      <c r="K590" s="0" t="n">
        <v>6.53333330154419</v>
      </c>
      <c r="L590" s="0" t="n">
        <v>2.71025633811951</v>
      </c>
      <c r="M590" s="0" t="n">
        <v>0.489093065261841</v>
      </c>
      <c r="N590" s="0" t="n">
        <v>0</v>
      </c>
      <c r="O590" s="0" t="n">
        <v>0</v>
      </c>
      <c r="P590" s="0" t="s">
        <v>140</v>
      </c>
      <c r="Q590" s="0" t="s">
        <v>141</v>
      </c>
      <c r="R590" s="0" t="n">
        <v>2</v>
      </c>
      <c r="S590" s="0" t="s">
        <v>156</v>
      </c>
      <c r="T590" s="0" t="n">
        <v>0</v>
      </c>
      <c r="U590" s="0" t="n">
        <v>221573.6</v>
      </c>
      <c r="V590" s="0" t="n">
        <v>0.0753508135676384</v>
      </c>
      <c r="W590" s="0" t="n">
        <v>560.491333007813</v>
      </c>
      <c r="X590" s="0" t="n">
        <v>0.175670728087425</v>
      </c>
      <c r="Y590" s="0" t="n">
        <f aca="false">IF(ISNUMBER(C590),INDEX(Scorecard!$D$5:$D$12,SUMPRODUCT(--(Scorecard!$G$5:$G$11&lt;C590))+1),Scorecard!$D$13)</f>
        <v>-0.869677851527538</v>
      </c>
      <c r="Z590" s="0" t="n">
        <f aca="false">IF(ISNUMBER(D590),INDEX(Scorecard!$D$14:$D$17,SUMPRODUCT(--(Scorecard!$G$14:$G$16&lt;D590))+1),Scorecard!$D$18)</f>
        <v>-0.361970872710667</v>
      </c>
      <c r="AA590" s="0" t="n">
        <f aca="false">IF(ISNUMBER(E590),INDEX(Scorecard!$D$19:$D$26,SUMPRODUCT(--(Scorecard!$G$19:$G$25&lt;E590))+1),Scorecard!$D$27)</f>
        <v>-0.820992370602782</v>
      </c>
      <c r="AB590" s="0" t="n">
        <f aca="false">IF(ISNUMBER(F590),INDEX(Scorecard!$D$28:$D$35,SUMPRODUCT(--(Scorecard!$G$28:$G$34&lt;F590))+1),Scorecard!$D$36)</f>
        <v>0.165097008946478</v>
      </c>
      <c r="AC590" s="0" t="n">
        <f aca="false">IF(ISNUMBER(H590),INDEX(Scorecard!$D$37:$D$44,SUMPRODUCT(--(Scorecard!$G$37:$G$43&lt;H590))+1),Scorecard!$D$45)</f>
        <v>-0.975503570149195</v>
      </c>
      <c r="AD590" s="0" t="n">
        <f aca="false">IF(ISNUMBER(I590),INDEX(Scorecard!$D$46:$D$52,SUMPRODUCT(--(Scorecard!$G$46:$G$51&lt;I590))+1),Scorecard!$D$53)</f>
        <v>-0.108777051091409</v>
      </c>
      <c r="AE590" s="0" t="n">
        <f aca="false">IF(ISNUMBER(K590),INDEX(Scorecard!$D$54:$D$61,SUMPRODUCT(--(Scorecard!$G$54:$G$60&lt;K590))+1),Scorecard!$D$62)</f>
        <v>-0.119873800601421</v>
      </c>
      <c r="AF590" s="0" t="n">
        <f aca="false">IF(ISNUMBER(L590),INDEX(Scorecard!$D$63:$D$68,SUMPRODUCT(--(Scorecard!$G$63:$G$67&lt;L590))+1),Scorecard!$D$69)</f>
        <v>0.322484508656054</v>
      </c>
      <c r="AG590" s="0" t="n">
        <f aca="false">Inputs!$B$10+Scorecard!$J$5*Y590+Scorecard!$J$6*Z590+Scorecard!$J$7*AA590+Scorecard!$J$8*AB590+Scorecard!$J$9*AC590+Scorecard!$J$10*AD590+Scorecard!$J$11*AE590+Scorecard!$J$12*AF590</f>
        <v>-2.54275635731346</v>
      </c>
      <c r="AH590" s="0" t="n">
        <f aca="false">MIN(1-Inputs!$B$13,MAX(Inputs!$B$13,1/(1+EXP(-(Inputs!$B$11*AG590+Inputs!$B$12)))))</f>
        <v>0.0753508139799116</v>
      </c>
      <c r="AI590" s="0" t="n">
        <f aca="false">Inputs!$B$9-Inputs!$B$8*AG590</f>
        <v>560.491315942206</v>
      </c>
      <c r="AJ590" s="0" t="n">
        <f aca="false">RANK(AH590,$AH$5:$AH$2004,0)+COUNTIF($AH$4:AH589,AH590)</f>
        <v>77</v>
      </c>
      <c r="AK590" s="0" t="n">
        <f aca="false">IF(AJ590&lt;=Deciles!$B$5*(Deciles!$B$4+1),INT((AJ590-1)/(Deciles!$B$4+1))+1,Deciles!$B$5+INT((AJ590-1-Deciles!$B$5*(Deciles!$B$4+1))/Deciles!$B$4)+1)</f>
        <v>1</v>
      </c>
    </row>
    <row r="591" customFormat="false" ht="15" hidden="false" customHeight="false" outlineLevel="0" collapsed="false">
      <c r="A591" s="0" t="n">
        <v>17109</v>
      </c>
      <c r="B591" s="0" t="s">
        <v>157</v>
      </c>
      <c r="C591" s="0" t="n">
        <v>728</v>
      </c>
      <c r="D591" s="0" t="n">
        <v>72.9512252807617</v>
      </c>
      <c r="E591" s="0" t="n">
        <v>50.6600303649902</v>
      </c>
      <c r="F591" s="0" t="n">
        <v>48</v>
      </c>
      <c r="G591" s="0" t="n">
        <v>4.52199983596802</v>
      </c>
      <c r="H591" s="0" t="n">
        <v>0.638666391372681</v>
      </c>
      <c r="I591" s="0" t="n">
        <v>56</v>
      </c>
      <c r="J591" s="0" t="n">
        <v>12.1325531005859</v>
      </c>
      <c r="K591" s="0" t="n">
        <v>4.42307710647583</v>
      </c>
      <c r="L591" s="0" t="n">
        <v>-0.276922702789307</v>
      </c>
      <c r="M591" s="0" t="n">
        <v>5.74976253509522</v>
      </c>
      <c r="N591" s="0" t="n">
        <v>0</v>
      </c>
      <c r="O591" s="0" t="n">
        <v>0</v>
      </c>
      <c r="P591" s="0" t="s">
        <v>144</v>
      </c>
      <c r="Q591" s="0" t="s">
        <v>141</v>
      </c>
      <c r="R591" s="0" t="n">
        <v>2</v>
      </c>
      <c r="S591" s="0" t="s">
        <v>149</v>
      </c>
      <c r="T591" s="0" t="n">
        <v>0</v>
      </c>
      <c r="U591" s="0" t="n">
        <v>185823.61</v>
      </c>
      <c r="V591" s="0" t="n">
        <v>0.0130719486624003</v>
      </c>
      <c r="W591" s="0" t="n">
        <v>609.663391113281</v>
      </c>
      <c r="X591" s="0" t="n">
        <v>0.0119364457204938</v>
      </c>
      <c r="Y591" s="0" t="n">
        <f aca="false">IF(ISNUMBER(C591),INDEX(Scorecard!$D$5:$D$12,SUMPRODUCT(--(Scorecard!$G$5:$G$11&lt;C591))+1),Scorecard!$D$13)</f>
        <v>-0.0290424113398221</v>
      </c>
      <c r="Z591" s="0" t="n">
        <f aca="false">IF(ISNUMBER(D591),INDEX(Scorecard!$D$14:$D$17,SUMPRODUCT(--(Scorecard!$G$14:$G$16&lt;D591))+1),Scorecard!$D$18)</f>
        <v>0.128579646629417</v>
      </c>
      <c r="AA591" s="0" t="n">
        <f aca="false">IF(ISNUMBER(E591),INDEX(Scorecard!$D$19:$D$26,SUMPRODUCT(--(Scorecard!$G$19:$G$25&lt;E591))+1),Scorecard!$D$27)</f>
        <v>0.57899015159425</v>
      </c>
      <c r="AB591" s="0" t="n">
        <f aca="false">IF(ISNUMBER(F591),INDEX(Scorecard!$D$28:$D$35,SUMPRODUCT(--(Scorecard!$G$28:$G$34&lt;F591))+1),Scorecard!$D$36)</f>
        <v>-0.400689107298307</v>
      </c>
      <c r="AC591" s="0" t="n">
        <f aca="false">IF(ISNUMBER(H591),INDEX(Scorecard!$D$37:$D$44,SUMPRODUCT(--(Scorecard!$G$37:$G$43&lt;H591))+1),Scorecard!$D$45)</f>
        <v>-0.569454719285959</v>
      </c>
      <c r="AD591" s="0" t="n">
        <f aca="false">IF(ISNUMBER(I591),INDEX(Scorecard!$D$46:$D$52,SUMPRODUCT(--(Scorecard!$G$46:$G$51&lt;I591))+1),Scorecard!$D$53)</f>
        <v>0.818882373006414</v>
      </c>
      <c r="AE591" s="0" t="n">
        <f aca="false">IF(ISNUMBER(K591),INDEX(Scorecard!$D$54:$D$61,SUMPRODUCT(--(Scorecard!$G$54:$G$60&lt;K591))+1),Scorecard!$D$62)</f>
        <v>0.409483001259379</v>
      </c>
      <c r="AF591" s="0" t="n">
        <f aca="false">IF(ISNUMBER(L591),INDEX(Scorecard!$D$63:$D$68,SUMPRODUCT(--(Scorecard!$G$63:$G$67&lt;L591))+1),Scorecard!$D$69)</f>
        <v>0.322484508656054</v>
      </c>
      <c r="AG591" s="0" t="n">
        <f aca="false">Inputs!$B$10+Scorecard!$J$5*Y591+Scorecard!$J$6*Z591+Scorecard!$J$7*AA591+Scorecard!$J$8*AB591+Scorecard!$J$9*AC591+Scorecard!$J$10*AD591+Scorecard!$J$11*AE591+Scorecard!$J$12*AF591</f>
        <v>-4.24693105492644</v>
      </c>
      <c r="AH591" s="0" t="n">
        <f aca="false">MIN(1-Inputs!$B$13,MAX(Inputs!$B$13,1/(1+EXP(-(Inputs!$B$11*AG591+Inputs!$B$12)))))</f>
        <v>0.013071948657853</v>
      </c>
      <c r="AI591" s="0" t="n">
        <f aca="false">Inputs!$B$9-Inputs!$B$8*AG591</f>
        <v>609.6634036433</v>
      </c>
      <c r="AJ591" s="0" t="n">
        <f aca="false">RANK(AH591,$AH$5:$AH$2004,0)+COUNTIF($AH$4:AH590,AH591)</f>
        <v>673</v>
      </c>
      <c r="AK591" s="0" t="n">
        <f aca="false">IF(AJ591&lt;=Deciles!$B$5*(Deciles!$B$4+1),INT((AJ591-1)/(Deciles!$B$4+1))+1,Deciles!$B$5+INT((AJ591-1-Deciles!$B$5*(Deciles!$B$4+1))/Deciles!$B$4)+1)</f>
        <v>4</v>
      </c>
    </row>
    <row r="592" customFormat="false" ht="15" hidden="false" customHeight="false" outlineLevel="0" collapsed="false">
      <c r="A592" s="0" t="n">
        <v>17120</v>
      </c>
      <c r="B592" s="0" t="s">
        <v>155</v>
      </c>
      <c r="C592" s="0" t="n">
        <v>801</v>
      </c>
      <c r="D592" s="0" t="n">
        <v>74.3180618286133</v>
      </c>
      <c r="E592" s="0" t="n">
        <v>64.4264450073242</v>
      </c>
      <c r="F592" s="0" t="n">
        <v>39</v>
      </c>
      <c r="G592" s="0" t="n">
        <v>3.58500003814697</v>
      </c>
      <c r="H592" s="0" t="n">
        <v>-2.14833307266235</v>
      </c>
      <c r="I592" s="0" t="n">
        <v>28</v>
      </c>
      <c r="J592" s="0" t="n">
        <v>12.454195022583</v>
      </c>
      <c r="K592" s="0" t="n">
        <v>5.00833320617676</v>
      </c>
      <c r="L592" s="0" t="n">
        <v>-1.125</v>
      </c>
      <c r="M592" s="0" t="n">
        <v>6.2885799407959</v>
      </c>
      <c r="N592" s="0" t="n">
        <v>0</v>
      </c>
      <c r="O592" s="0" t="n">
        <v>0</v>
      </c>
      <c r="P592" s="0" t="s">
        <v>144</v>
      </c>
      <c r="Q592" s="0" t="s">
        <v>141</v>
      </c>
      <c r="R592" s="0" t="n">
        <v>1</v>
      </c>
      <c r="S592" s="0" t="s">
        <v>149</v>
      </c>
      <c r="T592" s="0" t="n">
        <v>0</v>
      </c>
      <c r="U592" s="0" t="n">
        <v>256323.34</v>
      </c>
      <c r="V592" s="0" t="n">
        <v>0.00147668074350804</v>
      </c>
      <c r="W592" s="0" t="n">
        <v>668.997619628906</v>
      </c>
      <c r="X592" s="0" t="n">
        <v>0.00107434438541532</v>
      </c>
      <c r="Y592" s="0" t="n">
        <f aca="false">IF(ISNUMBER(C592),INDEX(Scorecard!$D$5:$D$12,SUMPRODUCT(--(Scorecard!$G$5:$G$11&lt;C592))+1),Scorecard!$D$13)</f>
        <v>2.19112706886128</v>
      </c>
      <c r="Z592" s="0" t="n">
        <f aca="false">IF(ISNUMBER(D592),INDEX(Scorecard!$D$14:$D$17,SUMPRODUCT(--(Scorecard!$G$14:$G$16&lt;D592))+1),Scorecard!$D$18)</f>
        <v>0.128579646629417</v>
      </c>
      <c r="AA592" s="0" t="n">
        <f aca="false">IF(ISNUMBER(E592),INDEX(Scorecard!$D$19:$D$26,SUMPRODUCT(--(Scorecard!$G$19:$G$25&lt;E592))+1),Scorecard!$D$27)</f>
        <v>0.233621608745691</v>
      </c>
      <c r="AB592" s="0" t="n">
        <f aca="false">IF(ISNUMBER(F592),INDEX(Scorecard!$D$28:$D$35,SUMPRODUCT(--(Scorecard!$G$28:$G$34&lt;F592))+1),Scorecard!$D$36)</f>
        <v>-0.132616866359722</v>
      </c>
      <c r="AC592" s="0" t="n">
        <f aca="false">IF(ISNUMBER(H592),INDEX(Scorecard!$D$37:$D$44,SUMPRODUCT(--(Scorecard!$G$37:$G$43&lt;H592))+1),Scorecard!$D$45)</f>
        <v>1.35057635045042</v>
      </c>
      <c r="AD592" s="0" t="n">
        <f aca="false">IF(ISNUMBER(I592),INDEX(Scorecard!$D$46:$D$52,SUMPRODUCT(--(Scorecard!$G$46:$G$51&lt;I592))+1),Scorecard!$D$53)</f>
        <v>0.123869379412532</v>
      </c>
      <c r="AE592" s="0" t="n">
        <f aca="false">IF(ISNUMBER(K592),INDEX(Scorecard!$D$54:$D$61,SUMPRODUCT(--(Scorecard!$G$54:$G$60&lt;K592))+1),Scorecard!$D$62)</f>
        <v>0.214429354789033</v>
      </c>
      <c r="AF592" s="0" t="n">
        <f aca="false">IF(ISNUMBER(L592),INDEX(Scorecard!$D$63:$D$68,SUMPRODUCT(--(Scorecard!$G$63:$G$67&lt;L592))+1),Scorecard!$D$69)</f>
        <v>-0.340582194386522</v>
      </c>
      <c r="AG592" s="0" t="n">
        <f aca="false">Inputs!$B$10+Scorecard!$J$5*Y592+Scorecard!$J$6*Z592+Scorecard!$J$7*AA592+Scorecard!$J$8*AB592+Scorecard!$J$9*AC592+Scorecard!$J$10*AD592+Scorecard!$J$11*AE592+Scorecard!$J$12*AF592</f>
        <v>-6.30329910855702</v>
      </c>
      <c r="AH592" s="0" t="n">
        <f aca="false">MIN(1-Inputs!$B$13,MAX(Inputs!$B$13,1/(1+EXP(-(Inputs!$B$11*AG592+Inputs!$B$12)))))</f>
        <v>0.0014766807420704</v>
      </c>
      <c r="AI592" s="0" t="n">
        <f aca="false">Inputs!$B$9-Inputs!$B$8*AG592</f>
        <v>668.997643507606</v>
      </c>
      <c r="AJ592" s="0" t="n">
        <f aca="false">RANK(AH592,$AH$5:$AH$2004,0)+COUNTIF($AH$4:AH591,AH592)</f>
        <v>1806</v>
      </c>
      <c r="AK592" s="0" t="n">
        <f aca="false">IF(AJ592&lt;=Deciles!$B$5*(Deciles!$B$4+1),INT((AJ592-1)/(Deciles!$B$4+1))+1,Deciles!$B$5+INT((AJ592-1-Deciles!$B$5*(Deciles!$B$4+1))/Deciles!$B$4)+1)</f>
        <v>10</v>
      </c>
    </row>
    <row r="593" customFormat="false" ht="15" hidden="false" customHeight="false" outlineLevel="0" collapsed="false">
      <c r="A593" s="0" t="n">
        <v>17130</v>
      </c>
      <c r="B593" s="0" t="s">
        <v>143</v>
      </c>
      <c r="C593" s="0" t="n">
        <v>697</v>
      </c>
      <c r="D593" s="0" t="n">
        <v>61.5452537536621</v>
      </c>
      <c r="E593" s="0" t="n">
        <v>61.283088684082</v>
      </c>
      <c r="F593" s="0" t="n">
        <v>30</v>
      </c>
      <c r="G593" s="0" t="n">
        <v>4.10099983215332</v>
      </c>
      <c r="H593" s="0" t="n">
        <v>0.867666482925415</v>
      </c>
      <c r="I593" s="0" t="n">
        <v>3</v>
      </c>
      <c r="J593" s="0" t="n">
        <v>12.1545763015747</v>
      </c>
      <c r="K593" s="0" t="n">
        <v>9.03333377838135</v>
      </c>
      <c r="L593" s="0" t="n">
        <v>5.07179546356201</v>
      </c>
      <c r="M593" s="0" t="n">
        <v>2.46950244903565</v>
      </c>
      <c r="N593" s="0" t="n">
        <v>0</v>
      </c>
      <c r="O593" s="0" t="n">
        <v>0</v>
      </c>
      <c r="P593" s="0" t="s">
        <v>144</v>
      </c>
      <c r="Q593" s="0" t="s">
        <v>141</v>
      </c>
      <c r="R593" s="0" t="n">
        <v>2</v>
      </c>
      <c r="S593" s="0" t="s">
        <v>156</v>
      </c>
      <c r="T593" s="0" t="n">
        <v>0</v>
      </c>
      <c r="U593" s="0" t="n">
        <v>189961.36</v>
      </c>
      <c r="V593" s="0" t="n">
        <v>0.0500628761947155</v>
      </c>
      <c r="W593" s="0" t="n">
        <v>572.287414550781</v>
      </c>
      <c r="X593" s="0" t="n">
        <v>0.0224807504564524</v>
      </c>
      <c r="Y593" s="0" t="n">
        <f aca="false">IF(ISNUMBER(C593),INDEX(Scorecard!$D$5:$D$12,SUMPRODUCT(--(Scorecard!$G$5:$G$11&lt;C593))+1),Scorecard!$D$13)</f>
        <v>-0.869677851527538</v>
      </c>
      <c r="Z593" s="0" t="n">
        <f aca="false">IF(ISNUMBER(D593),INDEX(Scorecard!$D$14:$D$17,SUMPRODUCT(--(Scorecard!$G$14:$G$16&lt;D593))+1),Scorecard!$D$18)</f>
        <v>0.248677243387958</v>
      </c>
      <c r="AA593" s="0" t="n">
        <f aca="false">IF(ISNUMBER(E593),INDEX(Scorecard!$D$19:$D$26,SUMPRODUCT(--(Scorecard!$G$19:$G$25&lt;E593))+1),Scorecard!$D$27)</f>
        <v>0.233621608745691</v>
      </c>
      <c r="AB593" s="0" t="n">
        <f aca="false">IF(ISNUMBER(F593),INDEX(Scorecard!$D$28:$D$35,SUMPRODUCT(--(Scorecard!$G$28:$G$34&lt;F593))+1),Scorecard!$D$36)</f>
        <v>0.126913191054783</v>
      </c>
      <c r="AC593" s="0" t="n">
        <f aca="false">IF(ISNUMBER(H593),INDEX(Scorecard!$D$37:$D$44,SUMPRODUCT(--(Scorecard!$G$37:$G$43&lt;H593))+1),Scorecard!$D$45)</f>
        <v>-0.569454719285959</v>
      </c>
      <c r="AD593" s="0" t="n">
        <f aca="false">IF(ISNUMBER(I593),INDEX(Scorecard!$D$46:$D$52,SUMPRODUCT(--(Scorecard!$G$46:$G$51&lt;I593))+1),Scorecard!$D$53)</f>
        <v>-0.161534840507194</v>
      </c>
      <c r="AE593" s="0" t="n">
        <f aca="false">IF(ISNUMBER(K593),INDEX(Scorecard!$D$54:$D$61,SUMPRODUCT(--(Scorecard!$G$54:$G$60&lt;K593))+1),Scorecard!$D$62)</f>
        <v>-0.541917179454542</v>
      </c>
      <c r="AF593" s="0" t="n">
        <f aca="false">IF(ISNUMBER(L593),INDEX(Scorecard!$D$63:$D$68,SUMPRODUCT(--(Scorecard!$G$63:$G$67&lt;L593))+1),Scorecard!$D$69)</f>
        <v>0.322484508656054</v>
      </c>
      <c r="AG593" s="0" t="n">
        <f aca="false">Inputs!$B$10+Scorecard!$J$5*Y593+Scorecard!$J$6*Z593+Scorecard!$J$7*AA593+Scorecard!$J$8*AB593+Scorecard!$J$9*AC593+Scorecard!$J$10*AD593+Scorecard!$J$11*AE593+Scorecard!$J$12*AF593</f>
        <v>-2.95157807997159</v>
      </c>
      <c r="AH593" s="0" t="n">
        <f aca="false">MIN(1-Inputs!$B$13,MAX(Inputs!$B$13,1/(1+EXP(-(Inputs!$B$11*AG593+Inputs!$B$12)))))</f>
        <v>0.0500628750237253</v>
      </c>
      <c r="AI593" s="0" t="n">
        <f aca="false">Inputs!$B$9-Inputs!$B$8*AG593</f>
        <v>572.287417379937</v>
      </c>
      <c r="AJ593" s="0" t="n">
        <f aca="false">RANK(AH593,$AH$5:$AH$2004,0)+COUNTIF($AH$4:AH592,AH593)</f>
        <v>147</v>
      </c>
      <c r="AK593" s="0" t="n">
        <f aca="false">IF(AJ593&lt;=Deciles!$B$5*(Deciles!$B$4+1),INT((AJ593-1)/(Deciles!$B$4+1))+1,Deciles!$B$5+INT((AJ593-1-Deciles!$B$5*(Deciles!$B$4+1))/Deciles!$B$4)+1)</f>
        <v>1</v>
      </c>
    </row>
    <row r="594" customFormat="false" ht="15" hidden="false" customHeight="false" outlineLevel="0" collapsed="false">
      <c r="A594" s="0" t="n">
        <v>17234</v>
      </c>
      <c r="B594" s="0" t="s">
        <v>139</v>
      </c>
      <c r="C594" s="0" t="n">
        <v>734</v>
      </c>
      <c r="D594" s="0" t="n">
        <v>80.3448791503906</v>
      </c>
      <c r="E594" s="0" t="n">
        <v>71.1372146606445</v>
      </c>
      <c r="F594" s="0" t="n">
        <v>44</v>
      </c>
      <c r="G594" s="0" t="n">
        <v>4.27299976348877</v>
      </c>
      <c r="H594" s="0" t="n">
        <v>1.25633311271668</v>
      </c>
      <c r="I594" s="0" t="n">
        <v>33</v>
      </c>
      <c r="J594" s="0" t="n">
        <v>11.7574300765991</v>
      </c>
      <c r="K594" s="0" t="n">
        <v>5.33333349227905</v>
      </c>
      <c r="L594" s="0" t="n">
        <v>-3.49999952316284</v>
      </c>
      <c r="M594" s="0" t="n">
        <v>2.44867300987244</v>
      </c>
      <c r="N594" s="0" t="n">
        <v>0</v>
      </c>
      <c r="O594" s="0" t="n">
        <v>0</v>
      </c>
      <c r="P594" s="0" t="s">
        <v>140</v>
      </c>
      <c r="Q594" s="0" t="s">
        <v>141</v>
      </c>
      <c r="R594" s="0" t="n">
        <v>2</v>
      </c>
      <c r="S594" s="0" t="s">
        <v>148</v>
      </c>
      <c r="T594" s="0" t="n">
        <v>0</v>
      </c>
      <c r="U594" s="0" t="n">
        <v>127698.83</v>
      </c>
      <c r="V594" s="0" t="n">
        <v>0.0143414875492454</v>
      </c>
      <c r="W594" s="0" t="n">
        <v>607.120056152344</v>
      </c>
      <c r="X594" s="0" t="n">
        <v>0.0133925406262279</v>
      </c>
      <c r="Y594" s="0" t="n">
        <f aca="false">IF(ISNUMBER(C594),INDEX(Scorecard!$D$5:$D$12,SUMPRODUCT(--(Scorecard!$G$5:$G$11&lt;C594))+1),Scorecard!$D$13)</f>
        <v>0.488358159108655</v>
      </c>
      <c r="Z594" s="0" t="n">
        <f aca="false">IF(ISNUMBER(D594),INDEX(Scorecard!$D$14:$D$17,SUMPRODUCT(--(Scorecard!$G$14:$G$16&lt;D594))+1),Scorecard!$D$18)</f>
        <v>0.0505355481560174</v>
      </c>
      <c r="AA594" s="0" t="n">
        <f aca="false">IF(ISNUMBER(E594),INDEX(Scorecard!$D$19:$D$26,SUMPRODUCT(--(Scorecard!$G$19:$G$25&lt;E594))+1),Scorecard!$D$27)</f>
        <v>0.0530843085177338</v>
      </c>
      <c r="AB594" s="0" t="n">
        <f aca="false">IF(ISNUMBER(F594),INDEX(Scorecard!$D$28:$D$35,SUMPRODUCT(--(Scorecard!$G$28:$G$34&lt;F594))+1),Scorecard!$D$36)</f>
        <v>-0.309727037437117</v>
      </c>
      <c r="AC594" s="0" t="n">
        <f aca="false">IF(ISNUMBER(H594),INDEX(Scorecard!$D$37:$D$44,SUMPRODUCT(--(Scorecard!$G$37:$G$43&lt;H594))+1),Scorecard!$D$45)</f>
        <v>-0.975503570149195</v>
      </c>
      <c r="AD594" s="0" t="n">
        <f aca="false">IF(ISNUMBER(I594),INDEX(Scorecard!$D$46:$D$52,SUMPRODUCT(--(Scorecard!$G$46:$G$51&lt;I594))+1),Scorecard!$D$53)</f>
        <v>0.123869379412532</v>
      </c>
      <c r="AE594" s="0" t="n">
        <f aca="false">IF(ISNUMBER(K594),INDEX(Scorecard!$D$54:$D$61,SUMPRODUCT(--(Scorecard!$G$54:$G$60&lt;K594))+1),Scorecard!$D$62)</f>
        <v>0.126303549215828</v>
      </c>
      <c r="AF594" s="0" t="n">
        <f aca="false">IF(ISNUMBER(L594),INDEX(Scorecard!$D$63:$D$68,SUMPRODUCT(--(Scorecard!$G$63:$G$67&lt;L594))+1),Scorecard!$D$69)</f>
        <v>-0.340582194386522</v>
      </c>
      <c r="AG594" s="0" t="n">
        <f aca="false">Inputs!$B$10+Scorecard!$J$5*Y594+Scorecard!$J$6*Z594+Scorecard!$J$7*AA594+Scorecard!$J$8*AB594+Scorecard!$J$9*AC594+Scorecard!$J$10*AD594+Scorecard!$J$11*AE594+Scorecard!$J$12*AF594</f>
        <v>-4.15878490227821</v>
      </c>
      <c r="AH594" s="0" t="n">
        <f aca="false">MIN(1-Inputs!$B$13,MAX(Inputs!$B$13,1/(1+EXP(-(Inputs!$B$11*AG594+Inputs!$B$12)))))</f>
        <v>0.0143414871393585</v>
      </c>
      <c r="AI594" s="0" t="n">
        <f aca="false">Inputs!$B$9-Inputs!$B$8*AG594</f>
        <v>607.120043297319</v>
      </c>
      <c r="AJ594" s="0" t="n">
        <f aca="false">RANK(AH594,$AH$5:$AH$2004,0)+COUNTIF($AH$4:AH593,AH594)</f>
        <v>619</v>
      </c>
      <c r="AK594" s="0" t="n">
        <f aca="false">IF(AJ594&lt;=Deciles!$B$5*(Deciles!$B$4+1),INT((AJ594-1)/(Deciles!$B$4+1))+1,Deciles!$B$5+INT((AJ594-1-Deciles!$B$5*(Deciles!$B$4+1))/Deciles!$B$4)+1)</f>
        <v>4</v>
      </c>
    </row>
    <row r="595" customFormat="false" ht="15" hidden="false" customHeight="false" outlineLevel="0" collapsed="false">
      <c r="A595" s="0" t="n">
        <v>17282</v>
      </c>
      <c r="B595" s="0" t="s">
        <v>155</v>
      </c>
      <c r="C595" s="0" t="n">
        <v>830</v>
      </c>
      <c r="D595" s="0" t="n">
        <v>83.547607421875</v>
      </c>
      <c r="E595" s="0" t="n">
        <v>70.0321960449219</v>
      </c>
      <c r="F595" s="0" t="n">
        <v>36</v>
      </c>
      <c r="G595" s="0" t="n">
        <v>3.50799989700317</v>
      </c>
      <c r="H595" s="0" t="n">
        <v>-2.22533321380615</v>
      </c>
      <c r="I595" s="0" t="n">
        <v>35</v>
      </c>
      <c r="J595" s="0" t="n">
        <v>11.9409914016724</v>
      </c>
      <c r="K595" s="0" t="n">
        <v>5.00833320617676</v>
      </c>
      <c r="L595" s="0" t="n">
        <v>-1.125</v>
      </c>
      <c r="M595" s="0" t="n">
        <v>6.2885799407959</v>
      </c>
      <c r="N595" s="0" t="n">
        <v>0</v>
      </c>
      <c r="O595" s="0" t="n">
        <v>0</v>
      </c>
      <c r="P595" s="0" t="s">
        <v>144</v>
      </c>
      <c r="Q595" s="0" t="s">
        <v>153</v>
      </c>
      <c r="R595" s="0" t="n">
        <v>1</v>
      </c>
      <c r="S595" s="0" t="s">
        <v>149</v>
      </c>
      <c r="T595" s="0" t="n">
        <v>0</v>
      </c>
      <c r="U595" s="0" t="n">
        <v>153428.8</v>
      </c>
      <c r="V595" s="0" t="n">
        <v>0.00143311638385057</v>
      </c>
      <c r="W595" s="0" t="n">
        <v>669.809265136719</v>
      </c>
      <c r="X595" s="0" t="n">
        <v>0.000742085685487837</v>
      </c>
      <c r="Y595" s="0" t="n">
        <f aca="false">IF(ISNUMBER(C595),INDEX(Scorecard!$D$5:$D$12,SUMPRODUCT(--(Scorecard!$G$5:$G$11&lt;C595))+1),Scorecard!$D$13)</f>
        <v>2.19112706886128</v>
      </c>
      <c r="Z595" s="0" t="n">
        <f aca="false">IF(ISNUMBER(D595),INDEX(Scorecard!$D$14:$D$17,SUMPRODUCT(--(Scorecard!$G$14:$G$16&lt;D595))+1),Scorecard!$D$18)</f>
        <v>0.0505355481560174</v>
      </c>
      <c r="AA595" s="0" t="n">
        <f aca="false">IF(ISNUMBER(E595),INDEX(Scorecard!$D$19:$D$26,SUMPRODUCT(--(Scorecard!$G$19:$G$25&lt;E595))+1),Scorecard!$D$27)</f>
        <v>0.0530843085177338</v>
      </c>
      <c r="AB595" s="0" t="n">
        <f aca="false">IF(ISNUMBER(F595),INDEX(Scorecard!$D$28:$D$35,SUMPRODUCT(--(Scorecard!$G$28:$G$34&lt;F595))+1),Scorecard!$D$36)</f>
        <v>-0.0008456427959252</v>
      </c>
      <c r="AC595" s="0" t="n">
        <f aca="false">IF(ISNUMBER(H595),INDEX(Scorecard!$D$37:$D$44,SUMPRODUCT(--(Scorecard!$G$37:$G$43&lt;H595))+1),Scorecard!$D$45)</f>
        <v>1.35057635045042</v>
      </c>
      <c r="AD595" s="0" t="n">
        <f aca="false">IF(ISNUMBER(I595),INDEX(Scorecard!$D$46:$D$52,SUMPRODUCT(--(Scorecard!$G$46:$G$51&lt;I595))+1),Scorecard!$D$53)</f>
        <v>0.123869379412532</v>
      </c>
      <c r="AE595" s="0" t="n">
        <f aca="false">IF(ISNUMBER(K595),INDEX(Scorecard!$D$54:$D$61,SUMPRODUCT(--(Scorecard!$G$54:$G$60&lt;K595))+1),Scorecard!$D$62)</f>
        <v>0.214429354789033</v>
      </c>
      <c r="AF595" s="0" t="n">
        <f aca="false">IF(ISNUMBER(L595),INDEX(Scorecard!$D$63:$D$68,SUMPRODUCT(--(Scorecard!$G$63:$G$67&lt;L595))+1),Scorecard!$D$69)</f>
        <v>-0.340582194386522</v>
      </c>
      <c r="AG595" s="0" t="n">
        <f aca="false">Inputs!$B$10+Scorecard!$J$5*Y595+Scorecard!$J$6*Z595+Scorecard!$J$7*AA595+Scorecard!$J$8*AB595+Scorecard!$J$9*AC595+Scorecard!$J$10*AD595+Scorecard!$J$11*AE595+Scorecard!$J$12*AF595</f>
        <v>-6.33142807211518</v>
      </c>
      <c r="AH595" s="0" t="n">
        <f aca="false">MIN(1-Inputs!$B$13,MAX(Inputs!$B$13,1/(1+EXP(-(Inputs!$B$11*AG595+Inputs!$B$12)))))</f>
        <v>0.00143311639652768</v>
      </c>
      <c r="AI595" s="0" t="n">
        <f aca="false">Inputs!$B$9-Inputs!$B$8*AG595</f>
        <v>669.80927383222</v>
      </c>
      <c r="AJ595" s="0" t="n">
        <f aca="false">RANK(AH595,$AH$5:$AH$2004,0)+COUNTIF($AH$4:AH594,AH595)</f>
        <v>1816</v>
      </c>
      <c r="AK595" s="0" t="n">
        <f aca="false">IF(AJ595&lt;=Deciles!$B$5*(Deciles!$B$4+1),INT((AJ595-1)/(Deciles!$B$4+1))+1,Deciles!$B$5+INT((AJ595-1-Deciles!$B$5*(Deciles!$B$4+1))/Deciles!$B$4)+1)</f>
        <v>10</v>
      </c>
    </row>
    <row r="596" customFormat="false" ht="15" hidden="false" customHeight="false" outlineLevel="0" collapsed="false">
      <c r="A596" s="0" t="n">
        <v>17290</v>
      </c>
      <c r="B596" s="0" t="s">
        <v>145</v>
      </c>
      <c r="C596" s="0" t="n">
        <v>757</v>
      </c>
      <c r="D596" s="0" t="n">
        <v>80</v>
      </c>
      <c r="E596" s="0" t="n">
        <v>66.8718338012695</v>
      </c>
      <c r="F596" s="0" t="n">
        <v>34</v>
      </c>
      <c r="G596" s="0" t="n">
        <v>4.33599996566773</v>
      </c>
      <c r="H596" s="0" t="n">
        <v>0.81933331489563</v>
      </c>
      <c r="I596" s="0" t="n">
        <v>42</v>
      </c>
      <c r="J596" s="0" t="n">
        <v>11.9323987960815</v>
      </c>
      <c r="K596" s="0" t="n">
        <v>4.55833339691162</v>
      </c>
      <c r="L596" s="0" t="n">
        <v>-1.875</v>
      </c>
      <c r="M596" s="0" t="n">
        <v>4.74416494369507</v>
      </c>
      <c r="N596" s="0" t="n">
        <v>0</v>
      </c>
      <c r="O596" s="0" t="n">
        <v>0</v>
      </c>
      <c r="P596" s="0" t="s">
        <v>144</v>
      </c>
      <c r="Q596" s="0" t="s">
        <v>141</v>
      </c>
      <c r="R596" s="0" t="n">
        <v>1</v>
      </c>
      <c r="S596" s="0" t="s">
        <v>142</v>
      </c>
      <c r="T596" s="0" t="n">
        <v>0</v>
      </c>
      <c r="U596" s="0" t="n">
        <v>152116.08</v>
      </c>
      <c r="V596" s="0" t="n">
        <v>0.00536082778126001</v>
      </c>
      <c r="W596" s="0" t="n">
        <v>633.997741699219</v>
      </c>
      <c r="X596" s="0" t="n">
        <v>0.00316399033181369</v>
      </c>
      <c r="Y596" s="0" t="n">
        <f aca="false">IF(ISNUMBER(C596),INDEX(Scorecard!$D$5:$D$12,SUMPRODUCT(--(Scorecard!$G$5:$G$11&lt;C596))+1),Scorecard!$D$13)</f>
        <v>0.733188958177614</v>
      </c>
      <c r="Z596" s="0" t="n">
        <f aca="false">IF(ISNUMBER(D596),INDEX(Scorecard!$D$14:$D$17,SUMPRODUCT(--(Scorecard!$G$14:$G$16&lt;D596))+1),Scorecard!$D$18)</f>
        <v>0.0505355481560174</v>
      </c>
      <c r="AA596" s="0" t="n">
        <f aca="false">IF(ISNUMBER(E596),INDEX(Scorecard!$D$19:$D$26,SUMPRODUCT(--(Scorecard!$G$19:$G$25&lt;E596))+1),Scorecard!$D$27)</f>
        <v>0.0530843085177338</v>
      </c>
      <c r="AB596" s="0" t="n">
        <f aca="false">IF(ISNUMBER(F596),INDEX(Scorecard!$D$28:$D$35,SUMPRODUCT(--(Scorecard!$G$28:$G$34&lt;F596))+1),Scorecard!$D$36)</f>
        <v>-0.0008456427959252</v>
      </c>
      <c r="AC596" s="0" t="n">
        <f aca="false">IF(ISNUMBER(H596),INDEX(Scorecard!$D$37:$D$44,SUMPRODUCT(--(Scorecard!$G$37:$G$43&lt;H596))+1),Scorecard!$D$45)</f>
        <v>-0.569454719285959</v>
      </c>
      <c r="AD596" s="0" t="n">
        <f aca="false">IF(ISNUMBER(I596),INDEX(Scorecard!$D$46:$D$52,SUMPRODUCT(--(Scorecard!$G$46:$G$51&lt;I596))+1),Scorecard!$D$53)</f>
        <v>0.569875412099532</v>
      </c>
      <c r="AE596" s="0" t="n">
        <f aca="false">IF(ISNUMBER(K596),INDEX(Scorecard!$D$54:$D$61,SUMPRODUCT(--(Scorecard!$G$54:$G$60&lt;K596))+1),Scorecard!$D$62)</f>
        <v>0.409483001259379</v>
      </c>
      <c r="AF596" s="0" t="n">
        <f aca="false">IF(ISNUMBER(L596),INDEX(Scorecard!$D$63:$D$68,SUMPRODUCT(--(Scorecard!$G$63:$G$67&lt;L596))+1),Scorecard!$D$69)</f>
        <v>-0.340582194386522</v>
      </c>
      <c r="AG596" s="0" t="n">
        <f aca="false">Inputs!$B$10+Scorecard!$J$5*Y596+Scorecard!$J$6*Z596+Scorecard!$J$7*AA596+Scorecard!$J$8*AB596+Scorecard!$J$9*AC596+Scorecard!$J$10*AD596+Scorecard!$J$11*AE596+Scorecard!$J$12*AF596</f>
        <v>-5.09029398207053</v>
      </c>
      <c r="AH596" s="0" t="n">
        <f aca="false">MIN(1-Inputs!$B$13,MAX(Inputs!$B$13,1/(1+EXP(-(Inputs!$B$11*AG596+Inputs!$B$12)))))</f>
        <v>0.00536082793022164</v>
      </c>
      <c r="AI596" s="0" t="n">
        <f aca="false">Inputs!$B$9-Inputs!$B$8*AG596</f>
        <v>633.997713896507</v>
      </c>
      <c r="AJ596" s="0" t="n">
        <f aca="false">RANK(AH596,$AH$5:$AH$2004,0)+COUNTIF($AH$4:AH595,AH596)</f>
        <v>1208</v>
      </c>
      <c r="AK596" s="0" t="n">
        <f aca="false">IF(AJ596&lt;=Deciles!$B$5*(Deciles!$B$4+1),INT((AJ596-1)/(Deciles!$B$4+1))+1,Deciles!$B$5+INT((AJ596-1-Deciles!$B$5*(Deciles!$B$4+1))/Deciles!$B$4)+1)</f>
        <v>7</v>
      </c>
    </row>
    <row r="597" customFormat="false" ht="15" hidden="false" customHeight="false" outlineLevel="0" collapsed="false">
      <c r="A597" s="0" t="n">
        <v>17293</v>
      </c>
      <c r="B597" s="0" t="s">
        <v>150</v>
      </c>
      <c r="C597" s="0" t="n">
        <v>691</v>
      </c>
      <c r="D597" s="0" t="n">
        <v>78.8404312133789</v>
      </c>
      <c r="E597" s="0" t="n">
        <v>64.1274719238281</v>
      </c>
      <c r="F597" s="0" t="n">
        <v>50</v>
      </c>
      <c r="G597" s="0" t="n">
        <v>3.21099996566773</v>
      </c>
      <c r="H597" s="0" t="n">
        <v>-3.42233324050903</v>
      </c>
      <c r="I597" s="0" t="n">
        <v>27</v>
      </c>
      <c r="J597" s="0" t="n">
        <v>12.5232887268066</v>
      </c>
      <c r="K597" s="0" t="n">
        <v>5.19999980926514</v>
      </c>
      <c r="L597" s="0" t="n">
        <v>-0.208333492279053</v>
      </c>
      <c r="M597" s="0" t="n">
        <v>7.33083200454712</v>
      </c>
      <c r="N597" s="0" t="n">
        <v>0</v>
      </c>
      <c r="O597" s="0" t="n">
        <v>0</v>
      </c>
      <c r="P597" s="0" t="s">
        <v>144</v>
      </c>
      <c r="Q597" s="0" t="s">
        <v>141</v>
      </c>
      <c r="R597" s="0" t="n">
        <v>2</v>
      </c>
      <c r="S597" s="0" t="s">
        <v>154</v>
      </c>
      <c r="T597" s="0" t="n">
        <v>0</v>
      </c>
      <c r="U597" s="0" t="n">
        <v>274659.78</v>
      </c>
      <c r="V597" s="0" t="n">
        <v>0.0493550859391689</v>
      </c>
      <c r="W597" s="0" t="n">
        <v>572.692932128906</v>
      </c>
      <c r="X597" s="0" t="n">
        <v>0.0927699133753777</v>
      </c>
      <c r="Y597" s="0" t="n">
        <f aca="false">IF(ISNUMBER(C597),INDEX(Scorecard!$D$5:$D$12,SUMPRODUCT(--(Scorecard!$G$5:$G$11&lt;C597))+1),Scorecard!$D$13)</f>
        <v>-0.869677851527538</v>
      </c>
      <c r="Z597" s="0" t="n">
        <f aca="false">IF(ISNUMBER(D597),INDEX(Scorecard!$D$14:$D$17,SUMPRODUCT(--(Scorecard!$G$14:$G$16&lt;D597))+1),Scorecard!$D$18)</f>
        <v>0.0505355481560174</v>
      </c>
      <c r="AA597" s="0" t="n">
        <f aca="false">IF(ISNUMBER(E597),INDEX(Scorecard!$D$19:$D$26,SUMPRODUCT(--(Scorecard!$G$19:$G$25&lt;E597))+1),Scorecard!$D$27)</f>
        <v>0.233621608745691</v>
      </c>
      <c r="AB597" s="0" t="n">
        <f aca="false">IF(ISNUMBER(F597),INDEX(Scorecard!$D$28:$D$35,SUMPRODUCT(--(Scorecard!$G$28:$G$34&lt;F597))+1),Scorecard!$D$36)</f>
        <v>-0.400689107298307</v>
      </c>
      <c r="AC597" s="0" t="n">
        <f aca="false">IF(ISNUMBER(H597),INDEX(Scorecard!$D$37:$D$44,SUMPRODUCT(--(Scorecard!$G$37:$G$43&lt;H597))+1),Scorecard!$D$45)</f>
        <v>1.35057635045042</v>
      </c>
      <c r="AD597" s="0" t="n">
        <f aca="false">IF(ISNUMBER(I597),INDEX(Scorecard!$D$46:$D$52,SUMPRODUCT(--(Scorecard!$G$46:$G$51&lt;I597))+1),Scorecard!$D$53)</f>
        <v>0.123869379412532</v>
      </c>
      <c r="AE597" s="0" t="n">
        <f aca="false">IF(ISNUMBER(K597),INDEX(Scorecard!$D$54:$D$61,SUMPRODUCT(--(Scorecard!$G$54:$G$60&lt;K597))+1),Scorecard!$D$62)</f>
        <v>0.214429354789033</v>
      </c>
      <c r="AF597" s="0" t="n">
        <f aca="false">IF(ISNUMBER(L597),INDEX(Scorecard!$D$63:$D$68,SUMPRODUCT(--(Scorecard!$G$63:$G$67&lt;L597))+1),Scorecard!$D$69)</f>
        <v>0.322484508656054</v>
      </c>
      <c r="AG597" s="0" t="n">
        <f aca="false">Inputs!$B$10+Scorecard!$J$5*Y597+Scorecard!$J$6*Z597+Scorecard!$J$7*AA597+Scorecard!$J$8*AB597+Scorecard!$J$9*AC597+Scorecard!$J$10*AD597+Scorecard!$J$11*AE597+Scorecard!$J$12*AF597</f>
        <v>-2.96563239373755</v>
      </c>
      <c r="AH597" s="0" t="n">
        <f aca="false">MIN(1-Inputs!$B$13,MAX(Inputs!$B$13,1/(1+EXP(-(Inputs!$B$11*AG597+Inputs!$B$12)))))</f>
        <v>0.0493550863311966</v>
      </c>
      <c r="AI597" s="0" t="n">
        <f aca="false">Inputs!$B$9-Inputs!$B$8*AG597</f>
        <v>572.692939155402</v>
      </c>
      <c r="AJ597" s="0" t="n">
        <f aca="false">RANK(AH597,$AH$5:$AH$2004,0)+COUNTIF($AH$4:AH596,AH597)</f>
        <v>150</v>
      </c>
      <c r="AK597" s="0" t="n">
        <f aca="false">IF(AJ597&lt;=Deciles!$B$5*(Deciles!$B$4+1),INT((AJ597-1)/(Deciles!$B$4+1))+1,Deciles!$B$5+INT((AJ597-1-Deciles!$B$5*(Deciles!$B$4+1))/Deciles!$B$4)+1)</f>
        <v>1</v>
      </c>
    </row>
    <row r="598" customFormat="false" ht="15" hidden="false" customHeight="false" outlineLevel="0" collapsed="false">
      <c r="A598" s="0" t="n">
        <v>17297</v>
      </c>
      <c r="B598" s="0" t="s">
        <v>157</v>
      </c>
      <c r="C598" s="0" t="n">
        <v>786</v>
      </c>
      <c r="D598" s="0" t="n">
        <v>80</v>
      </c>
      <c r="E598" s="0" t="n">
        <v>76.9149169921875</v>
      </c>
      <c r="F598" s="0" t="n">
        <v>37</v>
      </c>
      <c r="G598" s="0" t="n">
        <v>3.73499989509583</v>
      </c>
      <c r="H598" s="0" t="n">
        <v>-0.148333549499512</v>
      </c>
      <c r="I598" s="0" t="n">
        <v>8</v>
      </c>
      <c r="J598" s="0" t="n">
        <v>12.5354108810425</v>
      </c>
      <c r="K598" s="0" t="n">
        <v>3.32307696342468</v>
      </c>
      <c r="L598" s="0" t="n">
        <v>-0.276922941207886</v>
      </c>
      <c r="M598" s="0" t="n">
        <v>4.3403639793396</v>
      </c>
      <c r="N598" s="0" t="n">
        <v>0</v>
      </c>
      <c r="O598" s="0" t="n">
        <v>0</v>
      </c>
      <c r="P598" s="0" t="s">
        <v>144</v>
      </c>
      <c r="Q598" s="0" t="s">
        <v>141</v>
      </c>
      <c r="R598" s="0" t="n">
        <v>1</v>
      </c>
      <c r="S598" s="0" t="s">
        <v>147</v>
      </c>
      <c r="T598" s="0" t="n">
        <v>0</v>
      </c>
      <c r="U598" s="0" t="n">
        <v>278009.5</v>
      </c>
      <c r="V598" s="0" t="n">
        <v>0.00327912648208439</v>
      </c>
      <c r="W598" s="0" t="n">
        <v>647.357482910156</v>
      </c>
      <c r="X598" s="0" t="n">
        <v>0.00215889676474035</v>
      </c>
      <c r="Y598" s="0" t="n">
        <f aca="false">IF(ISNUMBER(C598),INDEX(Scorecard!$D$5:$D$12,SUMPRODUCT(--(Scorecard!$G$5:$G$11&lt;C598))+1),Scorecard!$D$13)</f>
        <v>1.23750384304241</v>
      </c>
      <c r="Z598" s="0" t="n">
        <f aca="false">IF(ISNUMBER(D598),INDEX(Scorecard!$D$14:$D$17,SUMPRODUCT(--(Scorecard!$G$14:$G$16&lt;D598))+1),Scorecard!$D$18)</f>
        <v>0.0505355481560174</v>
      </c>
      <c r="AA598" s="0" t="n">
        <f aca="false">IF(ISNUMBER(E598),INDEX(Scorecard!$D$19:$D$26,SUMPRODUCT(--(Scorecard!$G$19:$G$25&lt;E598))+1),Scorecard!$D$27)</f>
        <v>-0.0341578513653732</v>
      </c>
      <c r="AB598" s="0" t="n">
        <f aca="false">IF(ISNUMBER(F598),INDEX(Scorecard!$D$28:$D$35,SUMPRODUCT(--(Scorecard!$G$28:$G$34&lt;F598))+1),Scorecard!$D$36)</f>
        <v>-0.0008456427959252</v>
      </c>
      <c r="AC598" s="0" t="n">
        <f aca="false">IF(ISNUMBER(H598),INDEX(Scorecard!$D$37:$D$44,SUMPRODUCT(--(Scorecard!$G$37:$G$43&lt;H598))+1),Scorecard!$D$45)</f>
        <v>0.330501541082344</v>
      </c>
      <c r="AD598" s="0" t="n">
        <f aca="false">IF(ISNUMBER(I598),INDEX(Scorecard!$D$46:$D$52,SUMPRODUCT(--(Scorecard!$G$46:$G$51&lt;I598))+1),Scorecard!$D$53)</f>
        <v>-0.114272400683245</v>
      </c>
      <c r="AE598" s="0" t="n">
        <f aca="false">IF(ISNUMBER(K598),INDEX(Scorecard!$D$54:$D$61,SUMPRODUCT(--(Scorecard!$G$54:$G$60&lt;K598))+1),Scorecard!$D$62)</f>
        <v>0.489050497890326</v>
      </c>
      <c r="AF598" s="0" t="n">
        <f aca="false">IF(ISNUMBER(L598),INDEX(Scorecard!$D$63:$D$68,SUMPRODUCT(--(Scorecard!$G$63:$G$67&lt;L598))+1),Scorecard!$D$69)</f>
        <v>0.322484508656054</v>
      </c>
      <c r="AG598" s="0" t="n">
        <f aca="false">Inputs!$B$10+Scorecard!$J$5*Y598+Scorecard!$J$6*Z598+Scorecard!$J$7*AA598+Scorecard!$J$8*AB598+Scorecard!$J$9*AC598+Scorecard!$J$10*AD598+Scorecard!$J$11*AE598+Scorecard!$J$12*AF598</f>
        <v>-5.55330775308746</v>
      </c>
      <c r="AH598" s="0" t="n">
        <f aca="false">MIN(1-Inputs!$B$13,MAX(Inputs!$B$13,1/(1+EXP(-(Inputs!$B$11*AG598+Inputs!$B$12)))))</f>
        <v>0.0032791265246316</v>
      </c>
      <c r="AI598" s="0" t="n">
        <f aca="false">Inputs!$B$9-Inputs!$B$8*AG598</f>
        <v>647.357467322696</v>
      </c>
      <c r="AJ598" s="0" t="n">
        <f aca="false">RANK(AH598,$AH$5:$AH$2004,0)+COUNTIF($AH$4:AH597,AH598)</f>
        <v>1497</v>
      </c>
      <c r="AK598" s="0" t="n">
        <f aca="false">IF(AJ598&lt;=Deciles!$B$5*(Deciles!$B$4+1),INT((AJ598-1)/(Deciles!$B$4+1))+1,Deciles!$B$5+INT((AJ598-1-Deciles!$B$5*(Deciles!$B$4+1))/Deciles!$B$4)+1)</f>
        <v>8</v>
      </c>
    </row>
    <row r="599" customFormat="false" ht="15" hidden="false" customHeight="false" outlineLevel="0" collapsed="false">
      <c r="A599" s="0" t="n">
        <v>17302</v>
      </c>
      <c r="B599" s="0" t="s">
        <v>155</v>
      </c>
      <c r="C599" s="0" t="n">
        <v>805</v>
      </c>
      <c r="D599" s="0" t="n">
        <v>75.5611877441406</v>
      </c>
      <c r="E599" s="0" t="n">
        <v>71.5354843139648</v>
      </c>
      <c r="F599" s="0" t="n">
        <v>49</v>
      </c>
      <c r="G599" s="0" t="n">
        <v>2.93899989128113</v>
      </c>
      <c r="H599" s="0" t="n">
        <v>-2.7943332195282</v>
      </c>
      <c r="I599" s="0" t="n">
        <v>8</v>
      </c>
      <c r="J599" s="0" t="n">
        <v>11.950044631958</v>
      </c>
      <c r="K599" s="0" t="n">
        <v>5.00833320617676</v>
      </c>
      <c r="L599" s="0" t="n">
        <v>-1.125</v>
      </c>
      <c r="M599" s="0" t="n">
        <v>6.2885799407959</v>
      </c>
      <c r="N599" s="0" t="n">
        <v>0</v>
      </c>
      <c r="O599" s="0" t="n">
        <v>0</v>
      </c>
      <c r="P599" s="0" t="s">
        <v>144</v>
      </c>
      <c r="Q599" s="0" t="s">
        <v>141</v>
      </c>
      <c r="R599" s="0" t="n">
        <v>2</v>
      </c>
      <c r="S599" s="0" t="s">
        <v>149</v>
      </c>
      <c r="T599" s="0" t="n">
        <v>0</v>
      </c>
      <c r="U599" s="0" t="n">
        <v>154823.98</v>
      </c>
      <c r="V599" s="0" t="n">
        <v>0.00231064716354013</v>
      </c>
      <c r="W599" s="0" t="n">
        <v>656.857543945313</v>
      </c>
      <c r="X599" s="0" t="n">
        <v>0.0016893952852115</v>
      </c>
      <c r="Y599" s="0" t="n">
        <f aca="false">IF(ISNUMBER(C599),INDEX(Scorecard!$D$5:$D$12,SUMPRODUCT(--(Scorecard!$G$5:$G$11&lt;C599))+1),Scorecard!$D$13)</f>
        <v>2.19112706886128</v>
      </c>
      <c r="Z599" s="0" t="n">
        <f aca="false">IF(ISNUMBER(D599),INDEX(Scorecard!$D$14:$D$17,SUMPRODUCT(--(Scorecard!$G$14:$G$16&lt;D599))+1),Scorecard!$D$18)</f>
        <v>0.128579646629417</v>
      </c>
      <c r="AA599" s="0" t="n">
        <f aca="false">IF(ISNUMBER(E599),INDEX(Scorecard!$D$19:$D$26,SUMPRODUCT(--(Scorecard!$G$19:$G$25&lt;E599))+1),Scorecard!$D$27)</f>
        <v>0.0530843085177338</v>
      </c>
      <c r="AB599" s="0" t="n">
        <f aca="false">IF(ISNUMBER(F599),INDEX(Scorecard!$D$28:$D$35,SUMPRODUCT(--(Scorecard!$G$28:$G$34&lt;F599))+1),Scorecard!$D$36)</f>
        <v>-0.400689107298307</v>
      </c>
      <c r="AC599" s="0" t="n">
        <f aca="false">IF(ISNUMBER(H599),INDEX(Scorecard!$D$37:$D$44,SUMPRODUCT(--(Scorecard!$G$37:$G$43&lt;H599))+1),Scorecard!$D$45)</f>
        <v>1.35057635045042</v>
      </c>
      <c r="AD599" s="0" t="n">
        <f aca="false">IF(ISNUMBER(I599),INDEX(Scorecard!$D$46:$D$52,SUMPRODUCT(--(Scorecard!$G$46:$G$51&lt;I599))+1),Scorecard!$D$53)</f>
        <v>-0.114272400683245</v>
      </c>
      <c r="AE599" s="0" t="n">
        <f aca="false">IF(ISNUMBER(K599),INDEX(Scorecard!$D$54:$D$61,SUMPRODUCT(--(Scorecard!$G$54:$G$60&lt;K599))+1),Scorecard!$D$62)</f>
        <v>0.214429354789033</v>
      </c>
      <c r="AF599" s="0" t="n">
        <f aca="false">IF(ISNUMBER(L599),INDEX(Scorecard!$D$63:$D$68,SUMPRODUCT(--(Scorecard!$G$63:$G$67&lt;L599))+1),Scorecard!$D$69)</f>
        <v>-0.340582194386522</v>
      </c>
      <c r="AG599" s="0" t="n">
        <f aca="false">Inputs!$B$10+Scorecard!$J$5*Y599+Scorecard!$J$6*Z599+Scorecard!$J$7*AA599+Scorecard!$J$8*AB599+Scorecard!$J$9*AC599+Scorecard!$J$10*AD599+Scorecard!$J$11*AE599+Scorecard!$J$12*AF599</f>
        <v>-5.88255580525603</v>
      </c>
      <c r="AH599" s="0" t="n">
        <f aca="false">MIN(1-Inputs!$B$13,MAX(Inputs!$B$13,1/(1+EXP(-(Inputs!$B$11*AG599+Inputs!$B$12)))))</f>
        <v>0.00231064710101502</v>
      </c>
      <c r="AI599" s="0" t="n">
        <f aca="false">Inputs!$B$9-Inputs!$B$8*AG599</f>
        <v>656.857557964415</v>
      </c>
      <c r="AJ599" s="0" t="n">
        <f aca="false">RANK(AH599,$AH$5:$AH$2004,0)+COUNTIF($AH$4:AH598,AH599)</f>
        <v>1651</v>
      </c>
      <c r="AK599" s="0" t="n">
        <f aca="false">IF(AJ599&lt;=Deciles!$B$5*(Deciles!$B$4+1),INT((AJ599-1)/(Deciles!$B$4+1))+1,Deciles!$B$5+INT((AJ599-1-Deciles!$B$5*(Deciles!$B$4+1))/Deciles!$B$4)+1)</f>
        <v>9</v>
      </c>
    </row>
    <row r="600" customFormat="false" ht="15" hidden="false" customHeight="false" outlineLevel="0" collapsed="false">
      <c r="A600" s="0" t="n">
        <v>17357</v>
      </c>
      <c r="B600" s="0" t="s">
        <v>157</v>
      </c>
      <c r="C600" s="0" t="n">
        <v>629</v>
      </c>
      <c r="D600" s="0" t="n">
        <v>81.249382019043</v>
      </c>
      <c r="E600" s="0" t="n">
        <v>80.6059799194336</v>
      </c>
      <c r="F600" s="0" t="n">
        <v>22</v>
      </c>
      <c r="G600" s="0" t="n">
        <v>4.45300006866455</v>
      </c>
      <c r="H600" s="0" t="n">
        <v>0.569666624069214</v>
      </c>
      <c r="I600" s="0" t="n">
        <v>2</v>
      </c>
      <c r="J600" s="0" t="n">
        <v>12.8550891876221</v>
      </c>
      <c r="K600" s="0" t="n">
        <v>4.0230770111084</v>
      </c>
      <c r="L600" s="0" t="n">
        <v>-0.276923179626465</v>
      </c>
      <c r="M600" s="0" t="n">
        <v>5.98650598526001</v>
      </c>
      <c r="N600" s="0" t="n">
        <v>0</v>
      </c>
      <c r="O600" s="0" t="n">
        <v>0</v>
      </c>
      <c r="P600" s="0" t="s">
        <v>144</v>
      </c>
      <c r="Q600" s="0" t="s">
        <v>141</v>
      </c>
      <c r="R600" s="0" t="n">
        <v>1</v>
      </c>
      <c r="S600" s="0" t="s">
        <v>151</v>
      </c>
      <c r="T600" s="0" t="n">
        <v>0</v>
      </c>
      <c r="U600" s="0" t="n">
        <v>382731.75</v>
      </c>
      <c r="V600" s="0" t="n">
        <v>0.0419870279729366</v>
      </c>
      <c r="W600" s="0" t="n">
        <v>577.277648925781</v>
      </c>
      <c r="X600" s="0" t="n">
        <v>0.123737946152687</v>
      </c>
      <c r="Y600" s="0" t="n">
        <f aca="false">IF(ISNUMBER(C600),INDEX(Scorecard!$D$5:$D$12,SUMPRODUCT(--(Scorecard!$G$5:$G$11&lt;C600))+1),Scorecard!$D$13)</f>
        <v>-1.88220980528339</v>
      </c>
      <c r="Z600" s="0" t="n">
        <f aca="false">IF(ISNUMBER(D600),INDEX(Scorecard!$D$14:$D$17,SUMPRODUCT(--(Scorecard!$G$14:$G$16&lt;D600))+1),Scorecard!$D$18)</f>
        <v>0.0505355481560174</v>
      </c>
      <c r="AA600" s="0" t="n">
        <f aca="false">IF(ISNUMBER(E600),INDEX(Scorecard!$D$19:$D$26,SUMPRODUCT(--(Scorecard!$G$19:$G$25&lt;E600))+1),Scorecard!$D$27)</f>
        <v>-0.0341578513653732</v>
      </c>
      <c r="AB600" s="0" t="n">
        <f aca="false">IF(ISNUMBER(F600),INDEX(Scorecard!$D$28:$D$35,SUMPRODUCT(--(Scorecard!$G$28:$G$34&lt;F600))+1),Scorecard!$D$36)</f>
        <v>0.624829191519909</v>
      </c>
      <c r="AC600" s="0" t="n">
        <f aca="false">IF(ISNUMBER(H600),INDEX(Scorecard!$D$37:$D$44,SUMPRODUCT(--(Scorecard!$G$37:$G$43&lt;H600))+1),Scorecard!$D$45)</f>
        <v>-0.271229676926091</v>
      </c>
      <c r="AD600" s="0" t="n">
        <f aca="false">IF(ISNUMBER(I600),INDEX(Scorecard!$D$46:$D$52,SUMPRODUCT(--(Scorecard!$G$46:$G$51&lt;I600))+1),Scorecard!$D$53)</f>
        <v>-0.161534840507194</v>
      </c>
      <c r="AE600" s="0" t="n">
        <f aca="false">IF(ISNUMBER(K600),INDEX(Scorecard!$D$54:$D$61,SUMPRODUCT(--(Scorecard!$G$54:$G$60&lt;K600))+1),Scorecard!$D$62)</f>
        <v>0.489050497890326</v>
      </c>
      <c r="AF600" s="0" t="n">
        <f aca="false">IF(ISNUMBER(L600),INDEX(Scorecard!$D$63:$D$68,SUMPRODUCT(--(Scorecard!$G$63:$G$67&lt;L600))+1),Scorecard!$D$69)</f>
        <v>0.322484508656054</v>
      </c>
      <c r="AG600" s="0" t="n">
        <f aca="false">Inputs!$B$10+Scorecard!$J$5*Y600+Scorecard!$J$6*Z600+Scorecard!$J$7*AA600+Scorecard!$J$8*AB600+Scorecard!$J$9*AC600+Scorecard!$J$10*AD600+Scorecard!$J$11*AE600+Scorecard!$J$12*AF600</f>
        <v>-3.12452588723959</v>
      </c>
      <c r="AH600" s="0" t="n">
        <f aca="false">MIN(1-Inputs!$B$13,MAX(Inputs!$B$13,1/(1+EXP(-(Inputs!$B$11*AG600+Inputs!$B$12)))))</f>
        <v>0.0419870269325195</v>
      </c>
      <c r="AI600" s="0" t="n">
        <f aca="false">Inputs!$B$9-Inputs!$B$8*AG600</f>
        <v>577.2776362575</v>
      </c>
      <c r="AJ600" s="0" t="n">
        <f aca="false">RANK(AH600,$AH$5:$AH$2004,0)+COUNTIF($AH$4:AH599,AH600)</f>
        <v>201</v>
      </c>
      <c r="AK600" s="0" t="n">
        <f aca="false">IF(AJ600&lt;=Deciles!$B$5*(Deciles!$B$4+1),INT((AJ600-1)/(Deciles!$B$4+1))+1,Deciles!$B$5+INT((AJ600-1-Deciles!$B$5*(Deciles!$B$4+1))/Deciles!$B$4)+1)</f>
        <v>2</v>
      </c>
    </row>
    <row r="601" customFormat="false" ht="15" hidden="false" customHeight="false" outlineLevel="0" collapsed="false">
      <c r="A601" s="0" t="n">
        <v>17374</v>
      </c>
      <c r="B601" s="0" t="s">
        <v>155</v>
      </c>
      <c r="C601" s="0" t="n">
        <v>692</v>
      </c>
      <c r="D601" s="0" t="n">
        <v>80</v>
      </c>
      <c r="E601" s="0" t="n">
        <v>59.4711227416992</v>
      </c>
      <c r="F601" s="0" t="n">
        <v>29</v>
      </c>
      <c r="G601" s="0" t="n">
        <v>4.4060001373291</v>
      </c>
      <c r="H601" s="0" t="n">
        <v>-1.32733297348023</v>
      </c>
      <c r="I601" s="0" t="n">
        <v>63</v>
      </c>
      <c r="J601" s="0" t="n">
        <v>11.8152389526367</v>
      </c>
      <c r="K601" s="0" t="n">
        <v>3.90833330154419</v>
      </c>
      <c r="L601" s="0" t="n">
        <v>-1.125</v>
      </c>
      <c r="M601" s="0" t="n">
        <v>4.74416542053223</v>
      </c>
      <c r="N601" s="0" t="n">
        <v>0</v>
      </c>
      <c r="O601" s="0" t="n">
        <v>0</v>
      </c>
      <c r="P601" s="0" t="s">
        <v>144</v>
      </c>
      <c r="Q601" s="0" t="s">
        <v>141</v>
      </c>
      <c r="R601" s="0" t="n">
        <v>2</v>
      </c>
      <c r="S601" s="0" t="s">
        <v>147</v>
      </c>
      <c r="T601" s="0" t="n">
        <v>0</v>
      </c>
      <c r="U601" s="0" t="n">
        <v>135298.48</v>
      </c>
      <c r="V601" s="0" t="n">
        <v>0.0181572251021862</v>
      </c>
      <c r="W601" s="0" t="n">
        <v>600.630310058594</v>
      </c>
      <c r="X601" s="0" t="n">
        <v>0.0141395060345531</v>
      </c>
      <c r="Y601" s="0" t="n">
        <f aca="false">IF(ISNUMBER(C601),INDEX(Scorecard!$D$5:$D$12,SUMPRODUCT(--(Scorecard!$G$5:$G$11&lt;C601))+1),Scorecard!$D$13)</f>
        <v>-0.869677851527538</v>
      </c>
      <c r="Z601" s="0" t="n">
        <f aca="false">IF(ISNUMBER(D601),INDEX(Scorecard!$D$14:$D$17,SUMPRODUCT(--(Scorecard!$G$14:$G$16&lt;D601))+1),Scorecard!$D$18)</f>
        <v>0.0505355481560174</v>
      </c>
      <c r="AA601" s="0" t="n">
        <f aca="false">IF(ISNUMBER(E601),INDEX(Scorecard!$D$19:$D$26,SUMPRODUCT(--(Scorecard!$G$19:$G$25&lt;E601))+1),Scorecard!$D$27)</f>
        <v>0.267179331770092</v>
      </c>
      <c r="AB601" s="0" t="n">
        <f aca="false">IF(ISNUMBER(F601),INDEX(Scorecard!$D$28:$D$35,SUMPRODUCT(--(Scorecard!$G$28:$G$34&lt;F601))+1),Scorecard!$D$36)</f>
        <v>0.165097008946478</v>
      </c>
      <c r="AC601" s="0" t="n">
        <f aca="false">IF(ISNUMBER(H601),INDEX(Scorecard!$D$37:$D$44,SUMPRODUCT(--(Scorecard!$G$37:$G$43&lt;H601))+1),Scorecard!$D$45)</f>
        <v>1.35057635045042</v>
      </c>
      <c r="AD601" s="0" t="n">
        <f aca="false">IF(ISNUMBER(I601),INDEX(Scorecard!$D$46:$D$52,SUMPRODUCT(--(Scorecard!$G$46:$G$51&lt;I601))+1),Scorecard!$D$53)</f>
        <v>0.818882373006414</v>
      </c>
      <c r="AE601" s="0" t="n">
        <f aca="false">IF(ISNUMBER(K601),INDEX(Scorecard!$D$54:$D$61,SUMPRODUCT(--(Scorecard!$G$54:$G$60&lt;K601))+1),Scorecard!$D$62)</f>
        <v>0.489050497890326</v>
      </c>
      <c r="AF601" s="0" t="n">
        <f aca="false">IF(ISNUMBER(L601),INDEX(Scorecard!$D$63:$D$68,SUMPRODUCT(--(Scorecard!$G$63:$G$67&lt;L601))+1),Scorecard!$D$69)</f>
        <v>-0.340582194386522</v>
      </c>
      <c r="AG601" s="0" t="n">
        <f aca="false">Inputs!$B$10+Scorecard!$J$5*Y601+Scorecard!$J$6*Z601+Scorecard!$J$7*AA601+Scorecard!$J$8*AB601+Scorecard!$J$9*AC601+Scorecard!$J$10*AD601+Scorecard!$J$11*AE601+Scorecard!$J$12*AF601</f>
        <v>-3.9338674959091</v>
      </c>
      <c r="AH601" s="0" t="n">
        <f aca="false">MIN(1-Inputs!$B$13,MAX(Inputs!$B$13,1/(1+EXP(-(Inputs!$B$11*AG601+Inputs!$B$12)))))</f>
        <v>0.0181572253790116</v>
      </c>
      <c r="AI601" s="0" t="n">
        <f aca="false">Inputs!$B$9-Inputs!$B$8*AG601</f>
        <v>600.630298761752</v>
      </c>
      <c r="AJ601" s="0" t="n">
        <f aca="false">RANK(AH601,$AH$5:$AH$2004,0)+COUNTIF($AH$4:AH600,AH601)</f>
        <v>501</v>
      </c>
      <c r="AK601" s="0" t="n">
        <f aca="false">IF(AJ601&lt;=Deciles!$B$5*(Deciles!$B$4+1),INT((AJ601-1)/(Deciles!$B$4+1))+1,Deciles!$B$5+INT((AJ601-1-Deciles!$B$5*(Deciles!$B$4+1))/Deciles!$B$4)+1)</f>
        <v>3</v>
      </c>
    </row>
    <row r="602" customFormat="false" ht="15" hidden="false" customHeight="false" outlineLevel="0" collapsed="false">
      <c r="A602" s="0" t="n">
        <v>17412</v>
      </c>
      <c r="B602" s="0" t="s">
        <v>139</v>
      </c>
      <c r="C602" s="0" t="n">
        <v>795</v>
      </c>
      <c r="D602" s="0" t="n">
        <v>82.8783950805664</v>
      </c>
      <c r="E602" s="0" t="n">
        <v>80.2222213745117</v>
      </c>
      <c r="F602" s="0" t="n">
        <v>36</v>
      </c>
      <c r="G602" s="0" t="n">
        <v>2.88599991798401</v>
      </c>
      <c r="H602" s="0" t="n">
        <v>-0.130666732788086</v>
      </c>
      <c r="I602" s="0" t="n">
        <v>6</v>
      </c>
      <c r="J602" s="0" t="n">
        <v>12.0454912185669</v>
      </c>
      <c r="K602" s="0" t="n">
        <v>5.73333311080933</v>
      </c>
      <c r="L602" s="0" t="n">
        <v>-3.50000047683716</v>
      </c>
      <c r="M602" s="0" t="n">
        <v>2.59457206726074</v>
      </c>
      <c r="N602" s="0" t="n">
        <v>0</v>
      </c>
      <c r="O602" s="0" t="n">
        <v>0</v>
      </c>
      <c r="P602" s="0" t="s">
        <v>144</v>
      </c>
      <c r="Q602" s="0" t="s">
        <v>141</v>
      </c>
      <c r="R602" s="0" t="n">
        <v>2</v>
      </c>
      <c r="S602" s="0" t="s">
        <v>161</v>
      </c>
      <c r="T602" s="0" t="n">
        <v>0</v>
      </c>
      <c r="U602" s="0" t="n">
        <v>170329.75</v>
      </c>
      <c r="V602" s="0" t="n">
        <v>0.00194469885900617</v>
      </c>
      <c r="W602" s="0" t="n">
        <v>661.533874511719</v>
      </c>
      <c r="X602" s="0" t="n">
        <v>0.00158952677156776</v>
      </c>
      <c r="Y602" s="0" t="n">
        <f aca="false">IF(ISNUMBER(C602),INDEX(Scorecard!$D$5:$D$12,SUMPRODUCT(--(Scorecard!$G$5:$G$11&lt;C602))+1),Scorecard!$D$13)</f>
        <v>2.19112706886128</v>
      </c>
      <c r="Z602" s="0" t="n">
        <f aca="false">IF(ISNUMBER(D602),INDEX(Scorecard!$D$14:$D$17,SUMPRODUCT(--(Scorecard!$G$14:$G$16&lt;D602))+1),Scorecard!$D$18)</f>
        <v>0.0505355481560174</v>
      </c>
      <c r="AA602" s="0" t="n">
        <f aca="false">IF(ISNUMBER(E602),INDEX(Scorecard!$D$19:$D$26,SUMPRODUCT(--(Scorecard!$G$19:$G$25&lt;E602))+1),Scorecard!$D$27)</f>
        <v>-0.0341578513653732</v>
      </c>
      <c r="AB602" s="0" t="n">
        <f aca="false">IF(ISNUMBER(F602),INDEX(Scorecard!$D$28:$D$35,SUMPRODUCT(--(Scorecard!$G$28:$G$34&lt;F602))+1),Scorecard!$D$36)</f>
        <v>-0.0008456427959252</v>
      </c>
      <c r="AC602" s="0" t="n">
        <f aca="false">IF(ISNUMBER(H602),INDEX(Scorecard!$D$37:$D$44,SUMPRODUCT(--(Scorecard!$G$37:$G$43&lt;H602))+1),Scorecard!$D$45)</f>
        <v>0.330501541082344</v>
      </c>
      <c r="AD602" s="0" t="n">
        <f aca="false">IF(ISNUMBER(I602),INDEX(Scorecard!$D$46:$D$52,SUMPRODUCT(--(Scorecard!$G$46:$G$51&lt;I602))+1),Scorecard!$D$53)</f>
        <v>-0.161534840507194</v>
      </c>
      <c r="AE602" s="0" t="n">
        <f aca="false">IF(ISNUMBER(K602),INDEX(Scorecard!$D$54:$D$61,SUMPRODUCT(--(Scorecard!$G$54:$G$60&lt;K602))+1),Scorecard!$D$62)</f>
        <v>0.0151758992857273</v>
      </c>
      <c r="AF602" s="0" t="n">
        <f aca="false">IF(ISNUMBER(L602),INDEX(Scorecard!$D$63:$D$68,SUMPRODUCT(--(Scorecard!$G$63:$G$67&lt;L602))+1),Scorecard!$D$69)</f>
        <v>-0.340582194386522</v>
      </c>
      <c r="AG602" s="0" t="n">
        <f aca="false">Inputs!$B$10+Scorecard!$J$5*Y602+Scorecard!$J$6*Z602+Scorecard!$J$7*AA602+Scorecard!$J$8*AB602+Scorecard!$J$9*AC602+Scorecard!$J$10*AD602+Scorecard!$J$11*AE602+Scorecard!$J$12*AF602</f>
        <v>-6.04462562332063</v>
      </c>
      <c r="AH602" s="0" t="n">
        <f aca="false">MIN(1-Inputs!$B$13,MAX(Inputs!$B$13,1/(1+EXP(-(Inputs!$B$11*AG602+Inputs!$B$12)))))</f>
        <v>0.00194469883937494</v>
      </c>
      <c r="AI602" s="0" t="n">
        <f aca="false">Inputs!$B$9-Inputs!$B$8*AG602</f>
        <v>661.533904420406</v>
      </c>
      <c r="AJ602" s="0" t="n">
        <f aca="false">RANK(AH602,$AH$5:$AH$2004,0)+COUNTIF($AH$4:AH601,AH602)</f>
        <v>1698</v>
      </c>
      <c r="AK602" s="0" t="n">
        <f aca="false">IF(AJ602&lt;=Deciles!$B$5*(Deciles!$B$4+1),INT((AJ602-1)/(Deciles!$B$4+1))+1,Deciles!$B$5+INT((AJ602-1-Deciles!$B$5*(Deciles!$B$4+1))/Deciles!$B$4)+1)</f>
        <v>9</v>
      </c>
    </row>
    <row r="603" customFormat="false" ht="15" hidden="false" customHeight="false" outlineLevel="0" collapsed="false">
      <c r="A603" s="0" t="n">
        <v>17454</v>
      </c>
      <c r="B603" s="0" t="s">
        <v>143</v>
      </c>
      <c r="C603" s="0" t="n">
        <v>785</v>
      </c>
      <c r="D603" s="0" t="n">
        <v>83.8183822631836</v>
      </c>
      <c r="E603" s="0" t="n">
        <v>72.9838409423828</v>
      </c>
      <c r="F603" s="0" t="n">
        <v>32</v>
      </c>
      <c r="G603" s="0" t="n">
        <v>4.27799987792969</v>
      </c>
      <c r="H603" s="0" t="n">
        <v>1.04466652870178</v>
      </c>
      <c r="I603" s="0" t="n">
        <v>26</v>
      </c>
      <c r="J603" s="0" t="n">
        <v>12.6758146286011</v>
      </c>
      <c r="K603" s="0" t="n">
        <v>9.23333358764648</v>
      </c>
      <c r="L603" s="0" t="n">
        <v>5.07179498672485</v>
      </c>
      <c r="M603" s="0" t="n">
        <v>2.67803835868835</v>
      </c>
      <c r="N603" s="0" t="n">
        <v>0</v>
      </c>
      <c r="O603" s="0" t="n">
        <v>0</v>
      </c>
      <c r="P603" s="0" t="s">
        <v>140</v>
      </c>
      <c r="Q603" s="0" t="s">
        <v>153</v>
      </c>
      <c r="R603" s="0" t="n">
        <v>1</v>
      </c>
      <c r="S603" s="0" t="s">
        <v>151</v>
      </c>
      <c r="T603" s="0" t="n">
        <v>0</v>
      </c>
      <c r="U603" s="0" t="n">
        <v>319916.28</v>
      </c>
      <c r="V603" s="0" t="n">
        <v>0.00678071100264788</v>
      </c>
      <c r="W603" s="0" t="n">
        <v>627.599975585938</v>
      </c>
      <c r="X603" s="0" t="n">
        <v>0.00341166043654084</v>
      </c>
      <c r="Y603" s="0" t="n">
        <f aca="false">IF(ISNUMBER(C603),INDEX(Scorecard!$D$5:$D$12,SUMPRODUCT(--(Scorecard!$G$5:$G$11&lt;C603))+1),Scorecard!$D$13)</f>
        <v>1.23750384304241</v>
      </c>
      <c r="Z603" s="0" t="n">
        <f aca="false">IF(ISNUMBER(D603),INDEX(Scorecard!$D$14:$D$17,SUMPRODUCT(--(Scorecard!$G$14:$G$16&lt;D603))+1),Scorecard!$D$18)</f>
        <v>0.0505355481560174</v>
      </c>
      <c r="AA603" s="0" t="n">
        <f aca="false">IF(ISNUMBER(E603),INDEX(Scorecard!$D$19:$D$26,SUMPRODUCT(--(Scorecard!$G$19:$G$25&lt;E603))+1),Scorecard!$D$27)</f>
        <v>-0.0341578513653732</v>
      </c>
      <c r="AB603" s="0" t="n">
        <f aca="false">IF(ISNUMBER(F603),INDEX(Scorecard!$D$28:$D$35,SUMPRODUCT(--(Scorecard!$G$28:$G$34&lt;F603))+1),Scorecard!$D$36)</f>
        <v>0.126913191054783</v>
      </c>
      <c r="AC603" s="0" t="n">
        <f aca="false">IF(ISNUMBER(H603),INDEX(Scorecard!$D$37:$D$44,SUMPRODUCT(--(Scorecard!$G$37:$G$43&lt;H603))+1),Scorecard!$D$45)</f>
        <v>-0.975503570149195</v>
      </c>
      <c r="AD603" s="0" t="n">
        <f aca="false">IF(ISNUMBER(I603),INDEX(Scorecard!$D$46:$D$52,SUMPRODUCT(--(Scorecard!$G$46:$G$51&lt;I603))+1),Scorecard!$D$53)</f>
        <v>0.123869379412532</v>
      </c>
      <c r="AE603" s="0" t="n">
        <f aca="false">IF(ISNUMBER(K603),INDEX(Scorecard!$D$54:$D$61,SUMPRODUCT(--(Scorecard!$G$54:$G$60&lt;K603))+1),Scorecard!$D$62)</f>
        <v>-0.541917179454542</v>
      </c>
      <c r="AF603" s="0" t="n">
        <f aca="false">IF(ISNUMBER(L603),INDEX(Scorecard!$D$63:$D$68,SUMPRODUCT(--(Scorecard!$G$63:$G$67&lt;L603))+1),Scorecard!$D$69)</f>
        <v>0.322484508656054</v>
      </c>
      <c r="AG603" s="0" t="n">
        <f aca="false">Inputs!$B$10+Scorecard!$J$5*Y603+Scorecard!$J$6*Z603+Scorecard!$J$7*AA603+Scorecard!$J$8*AB603+Scorecard!$J$9*AC603+Scorecard!$J$10*AD603+Scorecard!$J$11*AE603+Scorecard!$J$12*AF603</f>
        <v>-4.86856446689791</v>
      </c>
      <c r="AH603" s="0" t="n">
        <f aca="false">MIN(1-Inputs!$B$13,MAX(Inputs!$B$13,1/(1+EXP(-(Inputs!$B$11*AG603+Inputs!$B$12)))))</f>
        <v>0.00678071111041445</v>
      </c>
      <c r="AI603" s="0" t="n">
        <f aca="false">Inputs!$B$9-Inputs!$B$8*AG603</f>
        <v>627.599952457342</v>
      </c>
      <c r="AJ603" s="0" t="n">
        <f aca="false">RANK(AH603,$AH$5:$AH$2004,0)+COUNTIF($AH$4:AH602,AH603)</f>
        <v>1073</v>
      </c>
      <c r="AK603" s="0" t="n">
        <f aca="false">IF(AJ603&lt;=Deciles!$B$5*(Deciles!$B$4+1),INT((AJ603-1)/(Deciles!$B$4+1))+1,Deciles!$B$5+INT((AJ603-1-Deciles!$B$5*(Deciles!$B$4+1))/Deciles!$B$4)+1)</f>
        <v>6</v>
      </c>
    </row>
    <row r="604" customFormat="false" ht="15" hidden="false" customHeight="false" outlineLevel="0" collapsed="false">
      <c r="A604" s="0" t="n">
        <v>17525</v>
      </c>
      <c r="B604" s="0" t="s">
        <v>143</v>
      </c>
      <c r="C604" s="0" t="n">
        <v>684</v>
      </c>
      <c r="D604" s="0" t="n">
        <v>80</v>
      </c>
      <c r="E604" s="0" t="n">
        <v>75.6615447998047</v>
      </c>
      <c r="F604" s="0" t="n">
        <v>19</v>
      </c>
      <c r="G604" s="0" t="n">
        <v>4.52699995040894</v>
      </c>
      <c r="H604" s="0" t="n">
        <v>1.29366660118103</v>
      </c>
      <c r="I604" s="0" t="n">
        <v>17</v>
      </c>
      <c r="J604" s="0" t="n">
        <v>12.5900630950928</v>
      </c>
      <c r="K604" s="0" t="n">
        <v>9.3333330154419</v>
      </c>
      <c r="L604" s="0" t="n">
        <v>5.0717945098877</v>
      </c>
      <c r="M604" s="0" t="n">
        <v>1.63963341712952</v>
      </c>
      <c r="N604" s="0" t="n">
        <v>0</v>
      </c>
      <c r="O604" s="0" t="n">
        <v>0</v>
      </c>
      <c r="P604" s="0" t="s">
        <v>146</v>
      </c>
      <c r="Q604" s="0" t="s">
        <v>141</v>
      </c>
      <c r="R604" s="0" t="n">
        <v>2</v>
      </c>
      <c r="S604" s="0" t="s">
        <v>162</v>
      </c>
      <c r="T604" s="0" t="n">
        <v>0</v>
      </c>
      <c r="U604" s="0" t="n">
        <v>293626.25</v>
      </c>
      <c r="V604" s="0" t="n">
        <v>0.0359087213873863</v>
      </c>
      <c r="W604" s="0" t="n">
        <v>581.681091308594</v>
      </c>
      <c r="X604" s="0" t="n">
        <v>0.0327827222645283</v>
      </c>
      <c r="Y604" s="0" t="n">
        <f aca="false">IF(ISNUMBER(C604),INDEX(Scorecard!$D$5:$D$12,SUMPRODUCT(--(Scorecard!$G$5:$G$11&lt;C604))+1),Scorecard!$D$13)</f>
        <v>-0.869677851527538</v>
      </c>
      <c r="Z604" s="0" t="n">
        <f aca="false">IF(ISNUMBER(D604),INDEX(Scorecard!$D$14:$D$17,SUMPRODUCT(--(Scorecard!$G$14:$G$16&lt;D604))+1),Scorecard!$D$18)</f>
        <v>0.0505355481560174</v>
      </c>
      <c r="AA604" s="0" t="n">
        <f aca="false">IF(ISNUMBER(E604),INDEX(Scorecard!$D$19:$D$26,SUMPRODUCT(--(Scorecard!$G$19:$G$25&lt;E604))+1),Scorecard!$D$27)</f>
        <v>-0.0341578513653732</v>
      </c>
      <c r="AB604" s="0" t="n">
        <f aca="false">IF(ISNUMBER(F604),INDEX(Scorecard!$D$28:$D$35,SUMPRODUCT(--(Scorecard!$G$28:$G$34&lt;F604))+1),Scorecard!$D$36)</f>
        <v>0.624829191519909</v>
      </c>
      <c r="AC604" s="0" t="n">
        <f aca="false">IF(ISNUMBER(H604),INDEX(Scorecard!$D$37:$D$44,SUMPRODUCT(--(Scorecard!$G$37:$G$43&lt;H604))+1),Scorecard!$D$45)</f>
        <v>-0.975503570149195</v>
      </c>
      <c r="AD604" s="0" t="n">
        <f aca="false">IF(ISNUMBER(I604),INDEX(Scorecard!$D$46:$D$52,SUMPRODUCT(--(Scorecard!$G$46:$G$51&lt;I604))+1),Scorecard!$D$53)</f>
        <v>-0.114272400683245</v>
      </c>
      <c r="AE604" s="0" t="n">
        <f aca="false">IF(ISNUMBER(K604),INDEX(Scorecard!$D$54:$D$61,SUMPRODUCT(--(Scorecard!$G$54:$G$60&lt;K604))+1),Scorecard!$D$62)</f>
        <v>-0.541917179454542</v>
      </c>
      <c r="AF604" s="0" t="n">
        <f aca="false">IF(ISNUMBER(L604),INDEX(Scorecard!$D$63:$D$68,SUMPRODUCT(--(Scorecard!$G$63:$G$67&lt;L604))+1),Scorecard!$D$69)</f>
        <v>0.322484508656054</v>
      </c>
      <c r="AG604" s="0" t="n">
        <f aca="false">Inputs!$B$10+Scorecard!$J$5*Y604+Scorecard!$J$6*Z604+Scorecard!$J$7*AA604+Scorecard!$J$8*AB604+Scorecard!$J$9*AC604+Scorecard!$J$10*AD604+Scorecard!$J$11*AE604+Scorecard!$J$12*AF604</f>
        <v>-3.27713898558575</v>
      </c>
      <c r="AH604" s="0" t="n">
        <f aca="false">MIN(1-Inputs!$B$13,MAX(Inputs!$B$13,1/(1+EXP(-(Inputs!$B$11*AG604+Inputs!$B$12)))))</f>
        <v>0.0359087214970158</v>
      </c>
      <c r="AI604" s="0" t="n">
        <f aca="false">Inputs!$B$9-Inputs!$B$8*AG604</f>
        <v>581.681119460675</v>
      </c>
      <c r="AJ604" s="0" t="n">
        <f aca="false">RANK(AH604,$AH$5:$AH$2004,0)+COUNTIF($AH$4:AH603,AH604)</f>
        <v>247</v>
      </c>
      <c r="AK604" s="0" t="n">
        <f aca="false">IF(AJ604&lt;=Deciles!$B$5*(Deciles!$B$4+1),INT((AJ604-1)/(Deciles!$B$4+1))+1,Deciles!$B$5+INT((AJ604-1-Deciles!$B$5*(Deciles!$B$4+1))/Deciles!$B$4)+1)</f>
        <v>2</v>
      </c>
    </row>
    <row r="605" customFormat="false" ht="15" hidden="false" customHeight="false" outlineLevel="0" collapsed="false">
      <c r="A605" s="0" t="n">
        <v>17643</v>
      </c>
      <c r="B605" s="0" t="s">
        <v>152</v>
      </c>
      <c r="C605" s="0" t="n">
        <v>767</v>
      </c>
      <c r="D605" s="0" t="n">
        <v>75.8407669067383</v>
      </c>
      <c r="E605" s="0" t="n">
        <v>54.2019309997559</v>
      </c>
      <c r="F605" s="0" t="n">
        <v>38</v>
      </c>
      <c r="G605" s="0" t="n">
        <v>4.3420000076294</v>
      </c>
      <c r="H605" s="0" t="n">
        <v>-2.09133338928223</v>
      </c>
      <c r="I605" s="0" t="n">
        <v>61</v>
      </c>
      <c r="J605" s="0" t="n">
        <v>12.004153251648</v>
      </c>
      <c r="K605" s="0" t="n">
        <v>4.19999980926514</v>
      </c>
      <c r="L605" s="0" t="n">
        <v>-0.458333492279053</v>
      </c>
      <c r="M605" s="0" t="n">
        <v>6.02961158752441</v>
      </c>
      <c r="N605" s="0" t="n">
        <v>0</v>
      </c>
      <c r="O605" s="0" t="n">
        <v>0</v>
      </c>
      <c r="P605" s="0" t="s">
        <v>146</v>
      </c>
      <c r="Q605" s="0" t="s">
        <v>141</v>
      </c>
      <c r="R605" s="0" t="n">
        <v>1</v>
      </c>
      <c r="S605" s="0" t="s">
        <v>156</v>
      </c>
      <c r="T605" s="0" t="n">
        <v>0</v>
      </c>
      <c r="U605" s="0" t="n">
        <v>163432.19</v>
      </c>
      <c r="V605" s="0" t="n">
        <v>0.00221482897177339</v>
      </c>
      <c r="W605" s="0" t="n">
        <v>658.006408691406</v>
      </c>
      <c r="X605" s="0" t="n">
        <v>0.00171723414678127</v>
      </c>
      <c r="Y605" s="0" t="n">
        <f aca="false">IF(ISNUMBER(C605),INDEX(Scorecard!$D$5:$D$12,SUMPRODUCT(--(Scorecard!$G$5:$G$11&lt;C605))+1),Scorecard!$D$13)</f>
        <v>1.23750384304241</v>
      </c>
      <c r="Z605" s="0" t="n">
        <f aca="false">IF(ISNUMBER(D605),INDEX(Scorecard!$D$14:$D$17,SUMPRODUCT(--(Scorecard!$G$14:$G$16&lt;D605))+1),Scorecard!$D$18)</f>
        <v>0.128579646629417</v>
      </c>
      <c r="AA605" s="0" t="n">
        <f aca="false">IF(ISNUMBER(E605),INDEX(Scorecard!$D$19:$D$26,SUMPRODUCT(--(Scorecard!$G$19:$G$25&lt;E605))+1),Scorecard!$D$27)</f>
        <v>0.57899015159425</v>
      </c>
      <c r="AB605" s="0" t="n">
        <f aca="false">IF(ISNUMBER(F605),INDEX(Scorecard!$D$28:$D$35,SUMPRODUCT(--(Scorecard!$G$28:$G$34&lt;F605))+1),Scorecard!$D$36)</f>
        <v>-0.132616866359722</v>
      </c>
      <c r="AC605" s="0" t="n">
        <f aca="false">IF(ISNUMBER(H605),INDEX(Scorecard!$D$37:$D$44,SUMPRODUCT(--(Scorecard!$G$37:$G$43&lt;H605))+1),Scorecard!$D$45)</f>
        <v>1.35057635045042</v>
      </c>
      <c r="AD605" s="0" t="n">
        <f aca="false">IF(ISNUMBER(I605),INDEX(Scorecard!$D$46:$D$52,SUMPRODUCT(--(Scorecard!$G$46:$G$51&lt;I605))+1),Scorecard!$D$53)</f>
        <v>0.818882373006414</v>
      </c>
      <c r="AE605" s="0" t="n">
        <f aca="false">IF(ISNUMBER(K605),INDEX(Scorecard!$D$54:$D$61,SUMPRODUCT(--(Scorecard!$G$54:$G$60&lt;K605))+1),Scorecard!$D$62)</f>
        <v>0.489050497890326</v>
      </c>
      <c r="AF605" s="0" t="n">
        <f aca="false">IF(ISNUMBER(L605),INDEX(Scorecard!$D$63:$D$68,SUMPRODUCT(--(Scorecard!$G$63:$G$67&lt;L605))+1),Scorecard!$D$69)</f>
        <v>0.322484508656054</v>
      </c>
      <c r="AG605" s="0" t="n">
        <f aca="false">Inputs!$B$10+Scorecard!$J$5*Y605+Scorecard!$J$6*Z605+Scorecard!$J$7*AA605+Scorecard!$J$8*AB605+Scorecard!$J$9*AC605+Scorecard!$J$10*AD605+Scorecard!$J$11*AE605+Scorecard!$J$12*AF605</f>
        <v>-5.92237135718272</v>
      </c>
      <c r="AH605" s="0" t="n">
        <f aca="false">MIN(1-Inputs!$B$13,MAX(Inputs!$B$13,1/(1+EXP(-(Inputs!$B$11*AG605+Inputs!$B$12)))))</f>
        <v>0.00221482892320101</v>
      </c>
      <c r="AI605" s="0" t="n">
        <f aca="false">Inputs!$B$9-Inputs!$B$8*AG605</f>
        <v>658.006391950712</v>
      </c>
      <c r="AJ605" s="0" t="n">
        <f aca="false">RANK(AH605,$AH$5:$AH$2004,0)+COUNTIF($AH$4:AH604,AH605)</f>
        <v>1668</v>
      </c>
      <c r="AK605" s="0" t="n">
        <f aca="false">IF(AJ605&lt;=Deciles!$B$5*(Deciles!$B$4+1),INT((AJ605-1)/(Deciles!$B$4+1))+1,Deciles!$B$5+INT((AJ605-1-Deciles!$B$5*(Deciles!$B$4+1))/Deciles!$B$4)+1)</f>
        <v>9</v>
      </c>
    </row>
    <row r="606" customFormat="false" ht="15" hidden="false" customHeight="false" outlineLevel="0" collapsed="false">
      <c r="A606" s="0" t="n">
        <v>17653</v>
      </c>
      <c r="B606" s="0" t="s">
        <v>150</v>
      </c>
      <c r="C606" s="0" t="n">
        <v>747</v>
      </c>
      <c r="D606" s="0" t="n">
        <v>68.2838363647461</v>
      </c>
      <c r="E606" s="0" t="n">
        <v>61.4271697998047</v>
      </c>
      <c r="F606" s="0" t="n">
        <v>50</v>
      </c>
      <c r="G606" s="0" t="n">
        <v>3.15599989891052</v>
      </c>
      <c r="H606" s="0" t="n">
        <v>-3.47733330726624</v>
      </c>
      <c r="I606" s="0" t="n">
        <v>23</v>
      </c>
      <c r="J606" s="0" t="n">
        <v>13.0266189575195</v>
      </c>
      <c r="K606" s="0" t="n">
        <v>4.30000019073486</v>
      </c>
      <c r="L606" s="0" t="n">
        <v>-0.208333015441895</v>
      </c>
      <c r="M606" s="0" t="n">
        <v>3.47429442405701</v>
      </c>
      <c r="N606" s="0" t="n">
        <v>0</v>
      </c>
      <c r="O606" s="0" t="n">
        <v>0</v>
      </c>
      <c r="P606" s="0" t="s">
        <v>144</v>
      </c>
      <c r="Q606" s="0" t="s">
        <v>141</v>
      </c>
      <c r="R606" s="0" t="n">
        <v>2</v>
      </c>
      <c r="S606" s="0" t="s">
        <v>159</v>
      </c>
      <c r="T606" s="0" t="n">
        <v>0</v>
      </c>
      <c r="U606" s="0" t="n">
        <v>454348.1</v>
      </c>
      <c r="V606" s="0" t="n">
        <v>0.00945073552429676</v>
      </c>
      <c r="W606" s="0" t="n">
        <v>618.54150390625</v>
      </c>
      <c r="X606" s="0" t="n">
        <v>0.0122141093015671</v>
      </c>
      <c r="Y606" s="0" t="n">
        <f aca="false">IF(ISNUMBER(C606),INDEX(Scorecard!$D$5:$D$12,SUMPRODUCT(--(Scorecard!$G$5:$G$11&lt;C606))+1),Scorecard!$D$13)</f>
        <v>0.488358159108655</v>
      </c>
      <c r="Z606" s="0" t="n">
        <f aca="false">IF(ISNUMBER(D606),INDEX(Scorecard!$D$14:$D$17,SUMPRODUCT(--(Scorecard!$G$14:$G$16&lt;D606))+1),Scorecard!$D$18)</f>
        <v>0.128579646629417</v>
      </c>
      <c r="AA606" s="0" t="n">
        <f aca="false">IF(ISNUMBER(E606),INDEX(Scorecard!$D$19:$D$26,SUMPRODUCT(--(Scorecard!$G$19:$G$25&lt;E606))+1),Scorecard!$D$27)</f>
        <v>0.233621608745691</v>
      </c>
      <c r="AB606" s="0" t="n">
        <f aca="false">IF(ISNUMBER(F606),INDEX(Scorecard!$D$28:$D$35,SUMPRODUCT(--(Scorecard!$G$28:$G$34&lt;F606))+1),Scorecard!$D$36)</f>
        <v>-0.400689107298307</v>
      </c>
      <c r="AC606" s="0" t="n">
        <f aca="false">IF(ISNUMBER(H606),INDEX(Scorecard!$D$37:$D$44,SUMPRODUCT(--(Scorecard!$G$37:$G$43&lt;H606))+1),Scorecard!$D$45)</f>
        <v>1.35057635045042</v>
      </c>
      <c r="AD606" s="0" t="n">
        <f aca="false">IF(ISNUMBER(I606),INDEX(Scorecard!$D$46:$D$52,SUMPRODUCT(--(Scorecard!$G$46:$G$51&lt;I606))+1),Scorecard!$D$53)</f>
        <v>-0.048559051279741</v>
      </c>
      <c r="AE606" s="0" t="n">
        <f aca="false">IF(ISNUMBER(K606),INDEX(Scorecard!$D$54:$D$61,SUMPRODUCT(--(Scorecard!$G$54:$G$60&lt;K606))+1),Scorecard!$D$62)</f>
        <v>0.489050497890326</v>
      </c>
      <c r="AF606" s="0" t="n">
        <f aca="false">IF(ISNUMBER(L606),INDEX(Scorecard!$D$63:$D$68,SUMPRODUCT(--(Scorecard!$G$63:$G$67&lt;L606))+1),Scorecard!$D$69)</f>
        <v>0.322484508656054</v>
      </c>
      <c r="AG606" s="0" t="n">
        <f aca="false">Inputs!$B$10+Scorecard!$J$5*Y606+Scorecard!$J$6*Z606+Scorecard!$J$7*AA606+Scorecard!$J$8*AB606+Scorecard!$J$9*AC606+Scorecard!$J$10*AD606+Scorecard!$J$11*AE606+Scorecard!$J$12*AF606</f>
        <v>-4.55462245452075</v>
      </c>
      <c r="AH606" s="0" t="n">
        <f aca="false">MIN(1-Inputs!$B$13,MAX(Inputs!$B$13,1/(1+EXP(-(Inputs!$B$11*AG606+Inputs!$B$12)))))</f>
        <v>0.00945073548207648</v>
      </c>
      <c r="AI606" s="0" t="n">
        <f aca="false">Inputs!$B$9-Inputs!$B$8*AG606</f>
        <v>618.541500769678</v>
      </c>
      <c r="AJ606" s="0" t="n">
        <f aca="false">RANK(AH606,$AH$5:$AH$2004,0)+COUNTIF($AH$4:AH605,AH606)</f>
        <v>860</v>
      </c>
      <c r="AK606" s="0" t="n">
        <f aca="false">IF(AJ606&lt;=Deciles!$B$5*(Deciles!$B$4+1),INT((AJ606-1)/(Deciles!$B$4+1))+1,Deciles!$B$5+INT((AJ606-1-Deciles!$B$5*(Deciles!$B$4+1))/Deciles!$B$4)+1)</f>
        <v>5</v>
      </c>
    </row>
    <row r="607" customFormat="false" ht="15" hidden="false" customHeight="false" outlineLevel="0" collapsed="false">
      <c r="A607" s="0" t="n">
        <v>17676</v>
      </c>
      <c r="B607" s="0" t="s">
        <v>152</v>
      </c>
      <c r="C607" s="0" t="n">
        <v>724</v>
      </c>
      <c r="D607" s="0" t="n">
        <v>73.6204605102539</v>
      </c>
      <c r="E607" s="0" t="n">
        <v>63.8703575134277</v>
      </c>
      <c r="F607" s="0" t="n">
        <v>26</v>
      </c>
      <c r="G607" s="0" t="n">
        <v>3.45300006866455</v>
      </c>
      <c r="H607" s="0" t="n">
        <v>-2.98033332824707</v>
      </c>
      <c r="I607" s="0" t="n">
        <v>27</v>
      </c>
      <c r="J607" s="0" t="n">
        <v>12.4535894393921</v>
      </c>
      <c r="K607" s="0" t="n">
        <v>3.70000004768372</v>
      </c>
      <c r="L607" s="0" t="n">
        <v>-0.458333253860474</v>
      </c>
      <c r="M607" s="0" t="n">
        <v>4.74415826797485</v>
      </c>
      <c r="N607" s="0" t="n">
        <v>0</v>
      </c>
      <c r="O607" s="0" t="n">
        <v>0</v>
      </c>
      <c r="P607" s="0" t="s">
        <v>144</v>
      </c>
      <c r="Q607" s="0" t="s">
        <v>141</v>
      </c>
      <c r="R607" s="0" t="n">
        <v>2</v>
      </c>
      <c r="S607" s="0" t="s">
        <v>147</v>
      </c>
      <c r="T607" s="0" t="n">
        <v>0</v>
      </c>
      <c r="U607" s="0" t="n">
        <v>256168.1</v>
      </c>
      <c r="V607" s="0" t="n">
        <v>0.00800694525241852</v>
      </c>
      <c r="W607" s="0" t="n">
        <v>623.067687988281</v>
      </c>
      <c r="X607" s="0" t="n">
        <v>0.00430574407801032</v>
      </c>
      <c r="Y607" s="0" t="n">
        <f aca="false">IF(ISNUMBER(C607),INDEX(Scorecard!$D$5:$D$12,SUMPRODUCT(--(Scorecard!$G$5:$G$11&lt;C607))+1),Scorecard!$D$13)</f>
        <v>-0.0290424113398221</v>
      </c>
      <c r="Z607" s="0" t="n">
        <f aca="false">IF(ISNUMBER(D607),INDEX(Scorecard!$D$14:$D$17,SUMPRODUCT(--(Scorecard!$G$14:$G$16&lt;D607))+1),Scorecard!$D$18)</f>
        <v>0.128579646629417</v>
      </c>
      <c r="AA607" s="0" t="n">
        <f aca="false">IF(ISNUMBER(E607),INDEX(Scorecard!$D$19:$D$26,SUMPRODUCT(--(Scorecard!$G$19:$G$25&lt;E607))+1),Scorecard!$D$27)</f>
        <v>0.233621608745691</v>
      </c>
      <c r="AB607" s="0" t="n">
        <f aca="false">IF(ISNUMBER(F607),INDEX(Scorecard!$D$28:$D$35,SUMPRODUCT(--(Scorecard!$G$28:$G$34&lt;F607))+1),Scorecard!$D$36)</f>
        <v>0.165097008946478</v>
      </c>
      <c r="AC607" s="0" t="n">
        <f aca="false">IF(ISNUMBER(H607),INDEX(Scorecard!$D$37:$D$44,SUMPRODUCT(--(Scorecard!$G$37:$G$43&lt;H607))+1),Scorecard!$D$45)</f>
        <v>1.35057635045042</v>
      </c>
      <c r="AD607" s="0" t="n">
        <f aca="false">IF(ISNUMBER(I607),INDEX(Scorecard!$D$46:$D$52,SUMPRODUCT(--(Scorecard!$G$46:$G$51&lt;I607))+1),Scorecard!$D$53)</f>
        <v>0.123869379412532</v>
      </c>
      <c r="AE607" s="0" t="n">
        <f aca="false">IF(ISNUMBER(K607),INDEX(Scorecard!$D$54:$D$61,SUMPRODUCT(--(Scorecard!$G$54:$G$60&lt;K607))+1),Scorecard!$D$62)</f>
        <v>0.489050497890326</v>
      </c>
      <c r="AF607" s="0" t="n">
        <f aca="false">IF(ISNUMBER(L607),INDEX(Scorecard!$D$63:$D$68,SUMPRODUCT(--(Scorecard!$G$63:$G$67&lt;L607))+1),Scorecard!$D$69)</f>
        <v>0.322484508656054</v>
      </c>
      <c r="AG607" s="0" t="n">
        <f aca="false">Inputs!$B$10+Scorecard!$J$5*Y607+Scorecard!$J$6*Z607+Scorecard!$J$7*AA607+Scorecard!$J$8*AB607+Scorecard!$J$9*AC607+Scorecard!$J$10*AD607+Scorecard!$J$11*AE607+Scorecard!$J$12*AF607</f>
        <v>-4.7114888642015</v>
      </c>
      <c r="AH607" s="0" t="n">
        <f aca="false">MIN(1-Inputs!$B$13,MAX(Inputs!$B$13,1/(1+EXP(-(Inputs!$B$11*AG607+Inputs!$B$12)))))</f>
        <v>0.00800694551582845</v>
      </c>
      <c r="AI607" s="0" t="n">
        <f aca="false">Inputs!$B$9-Inputs!$B$8*AG607</f>
        <v>623.067708596247</v>
      </c>
      <c r="AJ607" s="0" t="n">
        <f aca="false">RANK(AH607,$AH$5:$AH$2004,0)+COUNTIF($AH$4:AH606,AH607)</f>
        <v>971</v>
      </c>
      <c r="AK607" s="0" t="n">
        <f aca="false">IF(AJ607&lt;=Deciles!$B$5*(Deciles!$B$4+1),INT((AJ607-1)/(Deciles!$B$4+1))+1,Deciles!$B$5+INT((AJ607-1-Deciles!$B$5*(Deciles!$B$4+1))/Deciles!$B$4)+1)</f>
        <v>5</v>
      </c>
    </row>
    <row r="608" customFormat="false" ht="15" hidden="false" customHeight="false" outlineLevel="0" collapsed="false">
      <c r="A608" s="0" t="n">
        <v>17699</v>
      </c>
      <c r="B608" s="0" t="s">
        <v>152</v>
      </c>
      <c r="C608" s="0" t="n">
        <v>796</v>
      </c>
      <c r="D608" s="0" t="n">
        <v>96.1961135864258</v>
      </c>
      <c r="E608" s="0" t="n">
        <v>62.7724227905273</v>
      </c>
      <c r="F608" s="0" t="n">
        <v>26</v>
      </c>
      <c r="G608" s="0" t="n">
        <v>4.5939998626709</v>
      </c>
      <c r="H608" s="0" t="n">
        <v>-1.83933353424072</v>
      </c>
      <c r="I608" s="0" t="n">
        <v>86</v>
      </c>
      <c r="J608" s="0" t="n">
        <v>11.7481718063355</v>
      </c>
      <c r="K608" s="0" t="n">
        <v>3.70000004768372</v>
      </c>
      <c r="L608" s="0" t="n">
        <v>-0.458333253860474</v>
      </c>
      <c r="M608" s="0" t="n">
        <v>4.74415826797485</v>
      </c>
      <c r="N608" s="0" t="n">
        <v>0</v>
      </c>
      <c r="O608" s="0" t="n">
        <v>0</v>
      </c>
      <c r="P608" s="0" t="s">
        <v>144</v>
      </c>
      <c r="Q608" s="0" t="s">
        <v>141</v>
      </c>
      <c r="R608" s="0" t="n">
        <v>2</v>
      </c>
      <c r="S608" s="0" t="s">
        <v>147</v>
      </c>
      <c r="T608" s="0" t="n">
        <v>0</v>
      </c>
      <c r="U608" s="0" t="n">
        <v>126522.02</v>
      </c>
      <c r="V608" s="0" t="n">
        <v>0.000917314202524722</v>
      </c>
      <c r="W608" s="0" t="n">
        <v>681.898132324219</v>
      </c>
      <c r="X608" s="0" t="n">
        <v>0.00079899188131094</v>
      </c>
      <c r="Y608" s="0" t="n">
        <f aca="false">IF(ISNUMBER(C608),INDEX(Scorecard!$D$5:$D$12,SUMPRODUCT(--(Scorecard!$G$5:$G$11&lt;C608))+1),Scorecard!$D$13)</f>
        <v>2.19112706886128</v>
      </c>
      <c r="Z608" s="0" t="n">
        <f aca="false">IF(ISNUMBER(D608),INDEX(Scorecard!$D$14:$D$17,SUMPRODUCT(--(Scorecard!$G$14:$G$16&lt;D608))+1),Scorecard!$D$18)</f>
        <v>-0.361970872710667</v>
      </c>
      <c r="AA608" s="0" t="n">
        <f aca="false">IF(ISNUMBER(E608),INDEX(Scorecard!$D$19:$D$26,SUMPRODUCT(--(Scorecard!$G$19:$G$25&lt;E608))+1),Scorecard!$D$27)</f>
        <v>0.233621608745691</v>
      </c>
      <c r="AB608" s="0" t="n">
        <f aca="false">IF(ISNUMBER(F608),INDEX(Scorecard!$D$28:$D$35,SUMPRODUCT(--(Scorecard!$G$28:$G$34&lt;F608))+1),Scorecard!$D$36)</f>
        <v>0.165097008946478</v>
      </c>
      <c r="AC608" s="0" t="n">
        <f aca="false">IF(ISNUMBER(H608),INDEX(Scorecard!$D$37:$D$44,SUMPRODUCT(--(Scorecard!$G$37:$G$43&lt;H608))+1),Scorecard!$D$45)</f>
        <v>1.35057635045042</v>
      </c>
      <c r="AD608" s="0" t="n">
        <f aca="false">IF(ISNUMBER(I608),INDEX(Scorecard!$D$46:$D$52,SUMPRODUCT(--(Scorecard!$G$46:$G$51&lt;I608))+1),Scorecard!$D$53)</f>
        <v>0.818882373006414</v>
      </c>
      <c r="AE608" s="0" t="n">
        <f aca="false">IF(ISNUMBER(K608),INDEX(Scorecard!$D$54:$D$61,SUMPRODUCT(--(Scorecard!$G$54:$G$60&lt;K608))+1),Scorecard!$D$62)</f>
        <v>0.489050497890326</v>
      </c>
      <c r="AF608" s="0" t="n">
        <f aca="false">IF(ISNUMBER(L608),INDEX(Scorecard!$D$63:$D$68,SUMPRODUCT(--(Scorecard!$G$63:$G$67&lt;L608))+1),Scorecard!$D$69)</f>
        <v>0.322484508656054</v>
      </c>
      <c r="AG608" s="0" t="n">
        <f aca="false">Inputs!$B$10+Scorecard!$J$5*Y608+Scorecard!$J$6*Z608+Scorecard!$J$7*AA608+Scorecard!$J$8*AB608+Scorecard!$J$9*AC608+Scorecard!$J$10*AD608+Scorecard!$J$11*AE608+Scorecard!$J$12*AF608</f>
        <v>-6.75039546501387</v>
      </c>
      <c r="AH608" s="0" t="n">
        <f aca="false">MIN(1-Inputs!$B$13,MAX(Inputs!$B$13,1/(1+EXP(-(Inputs!$B$11*AG608+Inputs!$B$12)))))</f>
        <v>0.000917314216545584</v>
      </c>
      <c r="AI608" s="0" t="n">
        <f aca="false">Inputs!$B$9-Inputs!$B$8*AG608</f>
        <v>681.898117432803</v>
      </c>
      <c r="AJ608" s="0" t="n">
        <f aca="false">RANK(AH608,$AH$5:$AH$2004,0)+COUNTIF($AH$4:AH607,AH608)</f>
        <v>1929</v>
      </c>
      <c r="AK608" s="0" t="n">
        <f aca="false">IF(AJ608&lt;=Deciles!$B$5*(Deciles!$B$4+1),INT((AJ608-1)/(Deciles!$B$4+1))+1,Deciles!$B$5+INT((AJ608-1-Deciles!$B$5*(Deciles!$B$4+1))/Deciles!$B$4)+1)</f>
        <v>10</v>
      </c>
    </row>
    <row r="609" customFormat="false" ht="15" hidden="false" customHeight="false" outlineLevel="0" collapsed="false">
      <c r="A609" s="0" t="n">
        <v>17725</v>
      </c>
      <c r="B609" s="0" t="s">
        <v>152</v>
      </c>
      <c r="C609" s="0" t="n">
        <v>718</v>
      </c>
      <c r="D609" s="0" t="n">
        <v>85.9674758911133</v>
      </c>
      <c r="E609" s="0" t="n">
        <v>71.1032485961914</v>
      </c>
      <c r="F609" s="0" t="n">
        <v>21</v>
      </c>
      <c r="G609" s="0" t="n">
        <v>4.23600006103516</v>
      </c>
      <c r="H609" s="0" t="n">
        <v>-2.19733333587647</v>
      </c>
      <c r="I609" s="0" t="n">
        <v>38</v>
      </c>
      <c r="J609" s="0" t="n">
        <v>11.9773750305176</v>
      </c>
      <c r="K609" s="0" t="n">
        <v>4.80000019073486</v>
      </c>
      <c r="L609" s="0" t="n">
        <v>-0.458333015441895</v>
      </c>
      <c r="M609" s="0" t="n">
        <v>6.28858137130737</v>
      </c>
      <c r="N609" s="0" t="n">
        <v>0</v>
      </c>
      <c r="O609" s="0" t="n">
        <v>0</v>
      </c>
      <c r="P609" s="0" t="s">
        <v>140</v>
      </c>
      <c r="Q609" s="0" t="s">
        <v>141</v>
      </c>
      <c r="R609" s="0" t="n">
        <v>1</v>
      </c>
      <c r="S609" s="0" t="s">
        <v>149</v>
      </c>
      <c r="T609" s="0" t="n">
        <v>0</v>
      </c>
      <c r="U609" s="0" t="n">
        <v>159113.77</v>
      </c>
      <c r="V609" s="0" t="n">
        <v>0.00508263660594821</v>
      </c>
      <c r="W609" s="0" t="n">
        <v>635.447509765625</v>
      </c>
      <c r="X609" s="0" t="n">
        <v>0.00299005559645593</v>
      </c>
      <c r="Y609" s="0" t="n">
        <f aca="false">IF(ISNUMBER(C609),INDEX(Scorecard!$D$5:$D$12,SUMPRODUCT(--(Scorecard!$G$5:$G$11&lt;C609))+1),Scorecard!$D$13)</f>
        <v>-0.0290424113398221</v>
      </c>
      <c r="Z609" s="0" t="n">
        <f aca="false">IF(ISNUMBER(D609),INDEX(Scorecard!$D$14:$D$17,SUMPRODUCT(--(Scorecard!$G$14:$G$16&lt;D609))+1),Scorecard!$D$18)</f>
        <v>0.0505355481560174</v>
      </c>
      <c r="AA609" s="0" t="n">
        <f aca="false">IF(ISNUMBER(E609),INDEX(Scorecard!$D$19:$D$26,SUMPRODUCT(--(Scorecard!$G$19:$G$25&lt;E609))+1),Scorecard!$D$27)</f>
        <v>0.0530843085177338</v>
      </c>
      <c r="AB609" s="0" t="n">
        <f aca="false">IF(ISNUMBER(F609),INDEX(Scorecard!$D$28:$D$35,SUMPRODUCT(--(Scorecard!$G$28:$G$34&lt;F609))+1),Scorecard!$D$36)</f>
        <v>0.624829191519909</v>
      </c>
      <c r="AC609" s="0" t="n">
        <f aca="false">IF(ISNUMBER(H609),INDEX(Scorecard!$D$37:$D$44,SUMPRODUCT(--(Scorecard!$G$37:$G$43&lt;H609))+1),Scorecard!$D$45)</f>
        <v>1.35057635045042</v>
      </c>
      <c r="AD609" s="0" t="n">
        <f aca="false">IF(ISNUMBER(I609),INDEX(Scorecard!$D$46:$D$52,SUMPRODUCT(--(Scorecard!$G$46:$G$51&lt;I609))+1),Scorecard!$D$53)</f>
        <v>0.569875412099532</v>
      </c>
      <c r="AE609" s="0" t="n">
        <f aca="false">IF(ISNUMBER(K609),INDEX(Scorecard!$D$54:$D$61,SUMPRODUCT(--(Scorecard!$G$54:$G$60&lt;K609))+1),Scorecard!$D$62)</f>
        <v>0.409483001259379</v>
      </c>
      <c r="AF609" s="0" t="n">
        <f aca="false">IF(ISNUMBER(L609),INDEX(Scorecard!$D$63:$D$68,SUMPRODUCT(--(Scorecard!$G$63:$G$67&lt;L609))+1),Scorecard!$D$69)</f>
        <v>0.322484508656054</v>
      </c>
      <c r="AG609" s="0" t="n">
        <f aca="false">Inputs!$B$10+Scorecard!$J$5*Y609+Scorecard!$J$6*Z609+Scorecard!$J$7*AA609+Scorecard!$J$8*AB609+Scorecard!$J$9*AC609+Scorecard!$J$10*AD609+Scorecard!$J$11*AE609+Scorecard!$J$12*AF609</f>
        <v>-5.14053931505629</v>
      </c>
      <c r="AH609" s="0" t="n">
        <f aca="false">MIN(1-Inputs!$B$13,MAX(Inputs!$B$13,1/(1+EXP(-(Inputs!$B$11*AG609+Inputs!$B$12)))))</f>
        <v>0.00508263642747786</v>
      </c>
      <c r="AI609" s="0" t="n">
        <f aca="false">Inputs!$B$9-Inputs!$B$8*AG609</f>
        <v>635.447487751035</v>
      </c>
      <c r="AJ609" s="0" t="n">
        <f aca="false">RANK(AH609,$AH$5:$AH$2004,0)+COUNTIF($AH$4:AH608,AH609)</f>
        <v>1243</v>
      </c>
      <c r="AK609" s="0" t="n">
        <f aca="false">IF(AJ609&lt;=Deciles!$B$5*(Deciles!$B$4+1),INT((AJ609-1)/(Deciles!$B$4+1))+1,Deciles!$B$5+INT((AJ609-1-Deciles!$B$5*(Deciles!$B$4+1))/Deciles!$B$4)+1)</f>
        <v>7</v>
      </c>
    </row>
    <row r="610" customFormat="false" ht="15" hidden="false" customHeight="false" outlineLevel="0" collapsed="false">
      <c r="A610" s="0" t="n">
        <v>17741</v>
      </c>
      <c r="B610" s="0" t="s">
        <v>139</v>
      </c>
      <c r="C610" s="0" t="n">
        <v>699</v>
      </c>
      <c r="D610" s="0" t="n">
        <v>80</v>
      </c>
      <c r="E610" s="0" t="n">
        <v>60.9963645935059</v>
      </c>
      <c r="F610" s="0" t="n">
        <v>46</v>
      </c>
      <c r="G610" s="0" t="n">
        <v>4.19500017166138</v>
      </c>
      <c r="H610" s="0" t="n">
        <v>1.17833352088928</v>
      </c>
      <c r="I610" s="0" t="n">
        <v>58</v>
      </c>
      <c r="J610" s="0" t="n">
        <v>11.405179977417</v>
      </c>
      <c r="K610" s="0" t="n">
        <v>5.43333339691162</v>
      </c>
      <c r="L610" s="0" t="n">
        <v>-3.5</v>
      </c>
      <c r="M610" s="0" t="n">
        <v>2.74066424369812</v>
      </c>
      <c r="N610" s="0" t="n">
        <v>0</v>
      </c>
      <c r="O610" s="0" t="n">
        <v>0</v>
      </c>
      <c r="P610" s="0" t="s">
        <v>140</v>
      </c>
      <c r="Q610" s="0" t="s">
        <v>141</v>
      </c>
      <c r="R610" s="0" t="n">
        <v>2</v>
      </c>
      <c r="S610" s="0" t="s">
        <v>142</v>
      </c>
      <c r="T610" s="0" t="n">
        <v>0</v>
      </c>
      <c r="U610" s="0" t="n">
        <v>89785.62</v>
      </c>
      <c r="V610" s="0" t="n">
        <v>0.0512153506278992</v>
      </c>
      <c r="W610" s="0" t="n">
        <v>571.638610839844</v>
      </c>
      <c r="X610" s="0" t="n">
        <v>0.0605179816484451</v>
      </c>
      <c r="Y610" s="0" t="n">
        <f aca="false">IF(ISNUMBER(C610),INDEX(Scorecard!$D$5:$D$12,SUMPRODUCT(--(Scorecard!$G$5:$G$11&lt;C610))+1),Scorecard!$D$13)</f>
        <v>-0.869677851527538</v>
      </c>
      <c r="Z610" s="0" t="n">
        <f aca="false">IF(ISNUMBER(D610),INDEX(Scorecard!$D$14:$D$17,SUMPRODUCT(--(Scorecard!$G$14:$G$16&lt;D610))+1),Scorecard!$D$18)</f>
        <v>0.0505355481560174</v>
      </c>
      <c r="AA610" s="0" t="n">
        <f aca="false">IF(ISNUMBER(E610),INDEX(Scorecard!$D$19:$D$26,SUMPRODUCT(--(Scorecard!$G$19:$G$25&lt;E610))+1),Scorecard!$D$27)</f>
        <v>0.233621608745691</v>
      </c>
      <c r="AB610" s="0" t="n">
        <f aca="false">IF(ISNUMBER(F610),INDEX(Scorecard!$D$28:$D$35,SUMPRODUCT(--(Scorecard!$G$28:$G$34&lt;F610))+1),Scorecard!$D$36)</f>
        <v>-0.400689107298307</v>
      </c>
      <c r="AC610" s="0" t="n">
        <f aca="false">IF(ISNUMBER(H610),INDEX(Scorecard!$D$37:$D$44,SUMPRODUCT(--(Scorecard!$G$37:$G$43&lt;H610))+1),Scorecard!$D$45)</f>
        <v>-0.975503570149195</v>
      </c>
      <c r="AD610" s="0" t="n">
        <f aca="false">IF(ISNUMBER(I610),INDEX(Scorecard!$D$46:$D$52,SUMPRODUCT(--(Scorecard!$G$46:$G$51&lt;I610))+1),Scorecard!$D$53)</f>
        <v>0.818882373006414</v>
      </c>
      <c r="AE610" s="0" t="n">
        <f aca="false">IF(ISNUMBER(K610),INDEX(Scorecard!$D$54:$D$61,SUMPRODUCT(--(Scorecard!$G$54:$G$60&lt;K610))+1),Scorecard!$D$62)</f>
        <v>0.126303549215828</v>
      </c>
      <c r="AF610" s="0" t="n">
        <f aca="false">IF(ISNUMBER(L610),INDEX(Scorecard!$D$63:$D$68,SUMPRODUCT(--(Scorecard!$G$63:$G$67&lt;L610))+1),Scorecard!$D$69)</f>
        <v>-0.340582194386522</v>
      </c>
      <c r="AG610" s="0" t="n">
        <f aca="false">Inputs!$B$10+Scorecard!$J$5*Y610+Scorecard!$J$6*Z610+Scorecard!$J$7*AA610+Scorecard!$J$8*AB610+Scorecard!$J$9*AC610+Scorecard!$J$10*AD610+Scorecard!$J$11*AE610+Scorecard!$J$12*AF610</f>
        <v>-2.92909152441006</v>
      </c>
      <c r="AH610" s="0" t="n">
        <f aca="false">MIN(1-Inputs!$B$13,MAX(Inputs!$B$13,1/(1+EXP(-(Inputs!$B$11*AG610+Inputs!$B$12)))))</f>
        <v>0.0512153513934536</v>
      </c>
      <c r="AI610" s="0" t="n">
        <f aca="false">Inputs!$B$9-Inputs!$B$8*AG610</f>
        <v>571.638592536031</v>
      </c>
      <c r="AJ610" s="0" t="n">
        <f aca="false">RANK(AH610,$AH$5:$AH$2004,0)+COUNTIF($AH$4:AH609,AH610)</f>
        <v>144</v>
      </c>
      <c r="AK610" s="0" t="n">
        <f aca="false">IF(AJ610&lt;=Deciles!$B$5*(Deciles!$B$4+1),INT((AJ610-1)/(Deciles!$B$4+1))+1,Deciles!$B$5+INT((AJ610-1-Deciles!$B$5*(Deciles!$B$4+1))/Deciles!$B$4)+1)</f>
        <v>1</v>
      </c>
    </row>
    <row r="611" customFormat="false" ht="15" hidden="false" customHeight="false" outlineLevel="0" collapsed="false">
      <c r="A611" s="0" t="n">
        <v>17754</v>
      </c>
      <c r="B611" s="0" t="s">
        <v>139</v>
      </c>
      <c r="C611" s="0" t="n">
        <v>718</v>
      </c>
      <c r="D611" s="0" t="n">
        <v>95.5698318481445</v>
      </c>
      <c r="E611" s="0" t="n">
        <v>70.411018371582</v>
      </c>
      <c r="F611" s="0" t="n">
        <v>32</v>
      </c>
      <c r="G611" s="0" t="n">
        <v>4.55700016021729</v>
      </c>
      <c r="H611" s="0" t="n">
        <v>1.54033350944519</v>
      </c>
      <c r="I611" s="0" t="n">
        <v>65</v>
      </c>
      <c r="J611" s="0" t="n">
        <v>11.471269607544</v>
      </c>
      <c r="K611" s="0" t="n">
        <v>5.43333339691162</v>
      </c>
      <c r="L611" s="0" t="n">
        <v>-3.5</v>
      </c>
      <c r="M611" s="0" t="n">
        <v>2.74066424369812</v>
      </c>
      <c r="N611" s="0" t="n">
        <v>0</v>
      </c>
      <c r="O611" s="0" t="n">
        <v>0</v>
      </c>
      <c r="P611" s="0" t="s">
        <v>144</v>
      </c>
      <c r="Q611" s="0" t="s">
        <v>141</v>
      </c>
      <c r="R611" s="0" t="n">
        <v>1</v>
      </c>
      <c r="S611" s="0" t="s">
        <v>142</v>
      </c>
      <c r="T611" s="0" t="n">
        <v>0</v>
      </c>
      <c r="U611" s="0" t="n">
        <v>95920.01</v>
      </c>
      <c r="V611" s="0" t="n">
        <v>0.0166716556996107</v>
      </c>
      <c r="W611" s="0" t="n">
        <v>602.981384277344</v>
      </c>
      <c r="X611" s="0" t="n">
        <v>0.0195594280958176</v>
      </c>
      <c r="Y611" s="0" t="n">
        <f aca="false">IF(ISNUMBER(C611),INDEX(Scorecard!$D$5:$D$12,SUMPRODUCT(--(Scorecard!$G$5:$G$11&lt;C611))+1),Scorecard!$D$13)</f>
        <v>-0.0290424113398221</v>
      </c>
      <c r="Z611" s="0" t="n">
        <f aca="false">IF(ISNUMBER(D611),INDEX(Scorecard!$D$14:$D$17,SUMPRODUCT(--(Scorecard!$G$14:$G$16&lt;D611))+1),Scorecard!$D$18)</f>
        <v>-0.361970872710667</v>
      </c>
      <c r="AA611" s="0" t="n">
        <f aca="false">IF(ISNUMBER(E611),INDEX(Scorecard!$D$19:$D$26,SUMPRODUCT(--(Scorecard!$G$19:$G$25&lt;E611))+1),Scorecard!$D$27)</f>
        <v>0.0530843085177338</v>
      </c>
      <c r="AB611" s="0" t="n">
        <f aca="false">IF(ISNUMBER(F611),INDEX(Scorecard!$D$28:$D$35,SUMPRODUCT(--(Scorecard!$G$28:$G$34&lt;F611))+1),Scorecard!$D$36)</f>
        <v>0.126913191054783</v>
      </c>
      <c r="AC611" s="0" t="n">
        <f aca="false">IF(ISNUMBER(H611),INDEX(Scorecard!$D$37:$D$44,SUMPRODUCT(--(Scorecard!$G$37:$G$43&lt;H611))+1),Scorecard!$D$45)</f>
        <v>-0.975503570149195</v>
      </c>
      <c r="AD611" s="0" t="n">
        <f aca="false">IF(ISNUMBER(I611),INDEX(Scorecard!$D$46:$D$52,SUMPRODUCT(--(Scorecard!$G$46:$G$51&lt;I611))+1),Scorecard!$D$53)</f>
        <v>0.818882373006414</v>
      </c>
      <c r="AE611" s="0" t="n">
        <f aca="false">IF(ISNUMBER(K611),INDEX(Scorecard!$D$54:$D$61,SUMPRODUCT(--(Scorecard!$G$54:$G$60&lt;K611))+1),Scorecard!$D$62)</f>
        <v>0.126303549215828</v>
      </c>
      <c r="AF611" s="0" t="n">
        <f aca="false">IF(ISNUMBER(L611),INDEX(Scorecard!$D$63:$D$68,SUMPRODUCT(--(Scorecard!$G$63:$G$67&lt;L611))+1),Scorecard!$D$69)</f>
        <v>-0.340582194386522</v>
      </c>
      <c r="AG611" s="0" t="n">
        <f aca="false">Inputs!$B$10+Scorecard!$J$5*Y611+Scorecard!$J$6*Z611+Scorecard!$J$7*AA611+Scorecard!$J$8*AB611+Scorecard!$J$9*AC611+Scorecard!$J$10*AD611+Scorecard!$J$11*AE611+Scorecard!$J$12*AF611</f>
        <v>-4.01534971616609</v>
      </c>
      <c r="AH611" s="0" t="n">
        <f aca="false">MIN(1-Inputs!$B$13,MAX(Inputs!$B$13,1/(1+EXP(-(Inputs!$B$11*AG611+Inputs!$B$12)))))</f>
        <v>0.0166716550278109</v>
      </c>
      <c r="AI611" s="0" t="n">
        <f aca="false">Inputs!$B$9-Inputs!$B$8*AG611</f>
        <v>602.98137866346</v>
      </c>
      <c r="AJ611" s="0" t="n">
        <f aca="false">RANK(AH611,$AH$5:$AH$2004,0)+COUNTIF($AH$4:AH610,AH611)</f>
        <v>544</v>
      </c>
      <c r="AK611" s="0" t="n">
        <f aca="false">IF(AJ611&lt;=Deciles!$B$5*(Deciles!$B$4+1),INT((AJ611-1)/(Deciles!$B$4+1))+1,Deciles!$B$5+INT((AJ611-1-Deciles!$B$5*(Deciles!$B$4+1))/Deciles!$B$4)+1)</f>
        <v>3</v>
      </c>
    </row>
    <row r="612" customFormat="false" ht="15" hidden="false" customHeight="false" outlineLevel="0" collapsed="false">
      <c r="A612" s="0" t="n">
        <v>17762</v>
      </c>
      <c r="B612" s="0" t="s">
        <v>150</v>
      </c>
      <c r="C612" s="0" t="n">
        <v>715</v>
      </c>
      <c r="D612" s="0" t="n">
        <v>80</v>
      </c>
      <c r="E612" s="0" t="n">
        <v>66.5317916870117</v>
      </c>
      <c r="F612" s="0" t="n">
        <v>21</v>
      </c>
      <c r="G612" s="0" t="n">
        <v>3.24300003051758</v>
      </c>
      <c r="H612" s="0" t="n">
        <v>-3.39033317565918</v>
      </c>
      <c r="I612" s="0" t="n">
        <v>27</v>
      </c>
      <c r="J612" s="0" t="n">
        <v>12.1910085678101</v>
      </c>
      <c r="K612" s="0" t="n">
        <v>4.80000019073486</v>
      </c>
      <c r="L612" s="0" t="n">
        <v>-0.208333015441895</v>
      </c>
      <c r="M612" s="0" t="n">
        <v>6.28858661651611</v>
      </c>
      <c r="N612" s="0" t="n">
        <v>0</v>
      </c>
      <c r="O612" s="0" t="n">
        <v>0</v>
      </c>
      <c r="P612" s="0" t="s">
        <v>140</v>
      </c>
      <c r="Q612" s="0" t="s">
        <v>141</v>
      </c>
      <c r="R612" s="0" t="n">
        <v>1</v>
      </c>
      <c r="S612" s="0" t="s">
        <v>149</v>
      </c>
      <c r="T612" s="0" t="n">
        <v>0</v>
      </c>
      <c r="U612" s="0" t="n">
        <v>197009.8</v>
      </c>
      <c r="V612" s="0" t="n">
        <v>0.00564709072932601</v>
      </c>
      <c r="W612" s="0" t="n">
        <v>632.581970214844</v>
      </c>
      <c r="X612" s="0" t="n">
        <v>0.00659650424495339</v>
      </c>
      <c r="Y612" s="0" t="n">
        <f aca="false">IF(ISNUMBER(C612),INDEX(Scorecard!$D$5:$D$12,SUMPRODUCT(--(Scorecard!$G$5:$G$11&lt;C612))+1),Scorecard!$D$13)</f>
        <v>-0.0290424113398221</v>
      </c>
      <c r="Z612" s="0" t="n">
        <f aca="false">IF(ISNUMBER(D612),INDEX(Scorecard!$D$14:$D$17,SUMPRODUCT(--(Scorecard!$G$14:$G$16&lt;D612))+1),Scorecard!$D$18)</f>
        <v>0.0505355481560174</v>
      </c>
      <c r="AA612" s="0" t="n">
        <f aca="false">IF(ISNUMBER(E612),INDEX(Scorecard!$D$19:$D$26,SUMPRODUCT(--(Scorecard!$G$19:$G$25&lt;E612))+1),Scorecard!$D$27)</f>
        <v>0.0530843085177338</v>
      </c>
      <c r="AB612" s="0" t="n">
        <f aca="false">IF(ISNUMBER(F612),INDEX(Scorecard!$D$28:$D$35,SUMPRODUCT(--(Scorecard!$G$28:$G$34&lt;F612))+1),Scorecard!$D$36)</f>
        <v>0.624829191519909</v>
      </c>
      <c r="AC612" s="0" t="n">
        <f aca="false">IF(ISNUMBER(H612),INDEX(Scorecard!$D$37:$D$44,SUMPRODUCT(--(Scorecard!$G$37:$G$43&lt;H612))+1),Scorecard!$D$45)</f>
        <v>1.35057635045042</v>
      </c>
      <c r="AD612" s="0" t="n">
        <f aca="false">IF(ISNUMBER(I612),INDEX(Scorecard!$D$46:$D$52,SUMPRODUCT(--(Scorecard!$G$46:$G$51&lt;I612))+1),Scorecard!$D$53)</f>
        <v>0.123869379412532</v>
      </c>
      <c r="AE612" s="0" t="n">
        <f aca="false">IF(ISNUMBER(K612),INDEX(Scorecard!$D$54:$D$61,SUMPRODUCT(--(Scorecard!$G$54:$G$60&lt;K612))+1),Scorecard!$D$62)</f>
        <v>0.409483001259379</v>
      </c>
      <c r="AF612" s="0" t="n">
        <f aca="false">IF(ISNUMBER(L612),INDEX(Scorecard!$D$63:$D$68,SUMPRODUCT(--(Scorecard!$G$63:$G$67&lt;L612))+1),Scorecard!$D$69)</f>
        <v>0.322484508656054</v>
      </c>
      <c r="AG612" s="0" t="n">
        <f aca="false">Inputs!$B$10+Scorecard!$J$5*Y612+Scorecard!$J$6*Z612+Scorecard!$J$7*AA612+Scorecard!$J$8*AB612+Scorecard!$J$9*AC612+Scorecard!$J$10*AD612+Scorecard!$J$11*AE612+Scorecard!$J$12*AF612</f>
        <v>-5.04122863625582</v>
      </c>
      <c r="AH612" s="0" t="n">
        <f aca="false">MIN(1-Inputs!$B$13,MAX(Inputs!$B$13,1/(1+EXP(-(Inputs!$B$11*AG612+Inputs!$B$12)))))</f>
        <v>0.0056470909333424</v>
      </c>
      <c r="AI612" s="0" t="n">
        <f aca="false">Inputs!$B$9-Inputs!$B$8*AG612</f>
        <v>632.58198727478</v>
      </c>
      <c r="AJ612" s="0" t="n">
        <f aca="false">RANK(AH612,$AH$5:$AH$2004,0)+COUNTIF($AH$4:AH611,AH612)</f>
        <v>1175</v>
      </c>
      <c r="AK612" s="0" t="n">
        <f aca="false">IF(AJ612&lt;=Deciles!$B$5*(Deciles!$B$4+1),INT((AJ612-1)/(Deciles!$B$4+1))+1,Deciles!$B$5+INT((AJ612-1-Deciles!$B$5*(Deciles!$B$4+1))/Deciles!$B$4)+1)</f>
        <v>6</v>
      </c>
    </row>
    <row r="613" customFormat="false" ht="15" hidden="false" customHeight="false" outlineLevel="0" collapsed="false">
      <c r="A613" s="0" t="n">
        <v>17849</v>
      </c>
      <c r="B613" s="0" t="s">
        <v>145</v>
      </c>
      <c r="C613" s="0" t="n">
        <v>697</v>
      </c>
      <c r="D613" s="0" t="n">
        <v>90.0975952148438</v>
      </c>
      <c r="E613" s="0" t="n">
        <v>87.7918014526367</v>
      </c>
      <c r="F613" s="0" t="n">
        <v>36</v>
      </c>
      <c r="G613" s="0" t="n">
        <v>3.44000005722046</v>
      </c>
      <c r="H613" s="0" t="n">
        <v>-0.0766665935516357</v>
      </c>
      <c r="I613" s="0" t="n">
        <v>4</v>
      </c>
      <c r="J613" s="0" t="n">
        <v>12.8948431015015</v>
      </c>
      <c r="K613" s="0" t="n">
        <v>4.65833330154419</v>
      </c>
      <c r="L613" s="0" t="n">
        <v>-1.875</v>
      </c>
      <c r="M613" s="0" t="n">
        <v>6.02960777282715</v>
      </c>
      <c r="N613" s="0" t="n">
        <v>0</v>
      </c>
      <c r="O613" s="0" t="n">
        <v>0</v>
      </c>
      <c r="P613" s="0" t="s">
        <v>144</v>
      </c>
      <c r="Q613" s="0" t="s">
        <v>141</v>
      </c>
      <c r="R613" s="0" t="n">
        <v>2</v>
      </c>
      <c r="S613" s="0" t="s">
        <v>156</v>
      </c>
      <c r="T613" s="0" t="n">
        <v>1</v>
      </c>
      <c r="U613" s="0" t="n">
        <v>398253.28</v>
      </c>
      <c r="V613" s="0" t="n">
        <v>0.0609122850000858</v>
      </c>
      <c r="W613" s="0" t="n">
        <v>566.667724609375</v>
      </c>
      <c r="X613" s="0" t="n">
        <v>0.0494640842080116</v>
      </c>
      <c r="Y613" s="0" t="n">
        <f aca="false">IF(ISNUMBER(C613),INDEX(Scorecard!$D$5:$D$12,SUMPRODUCT(--(Scorecard!$G$5:$G$11&lt;C613))+1),Scorecard!$D$13)</f>
        <v>-0.869677851527538</v>
      </c>
      <c r="Z613" s="0" t="n">
        <f aca="false">IF(ISNUMBER(D613),INDEX(Scorecard!$D$14:$D$17,SUMPRODUCT(--(Scorecard!$G$14:$G$16&lt;D613))+1),Scorecard!$D$18)</f>
        <v>-0.361970872710667</v>
      </c>
      <c r="AA613" s="0" t="n">
        <f aca="false">IF(ISNUMBER(E613),INDEX(Scorecard!$D$19:$D$26,SUMPRODUCT(--(Scorecard!$G$19:$G$25&lt;E613))+1),Scorecard!$D$27)</f>
        <v>-0.820992370602782</v>
      </c>
      <c r="AB613" s="0" t="n">
        <f aca="false">IF(ISNUMBER(F613),INDEX(Scorecard!$D$28:$D$35,SUMPRODUCT(--(Scorecard!$G$28:$G$34&lt;F613))+1),Scorecard!$D$36)</f>
        <v>-0.0008456427959252</v>
      </c>
      <c r="AC613" s="0" t="n">
        <f aca="false">IF(ISNUMBER(H613),INDEX(Scorecard!$D$37:$D$44,SUMPRODUCT(--(Scorecard!$G$37:$G$43&lt;H613))+1),Scorecard!$D$45)</f>
        <v>0.330501541082344</v>
      </c>
      <c r="AD613" s="0" t="n">
        <f aca="false">IF(ISNUMBER(I613),INDEX(Scorecard!$D$46:$D$52,SUMPRODUCT(--(Scorecard!$G$46:$G$51&lt;I613))+1),Scorecard!$D$53)</f>
        <v>-0.161534840507194</v>
      </c>
      <c r="AE613" s="0" t="n">
        <f aca="false">IF(ISNUMBER(K613),INDEX(Scorecard!$D$54:$D$61,SUMPRODUCT(--(Scorecard!$G$54:$G$60&lt;K613))+1),Scorecard!$D$62)</f>
        <v>0.409483001259379</v>
      </c>
      <c r="AF613" s="0" t="n">
        <f aca="false">IF(ISNUMBER(L613),INDEX(Scorecard!$D$63:$D$68,SUMPRODUCT(--(Scorecard!$G$63:$G$67&lt;L613))+1),Scorecard!$D$69)</f>
        <v>-0.340582194386522</v>
      </c>
      <c r="AG613" s="0" t="n">
        <f aca="false">Inputs!$B$10+Scorecard!$J$5*Y613+Scorecard!$J$6*Z613+Scorecard!$J$7*AA613+Scorecard!$J$8*AB613+Scorecard!$J$9*AC613+Scorecard!$J$10*AD613+Scorecard!$J$11*AE613+Scorecard!$J$12*AF613</f>
        <v>-2.7568153232811</v>
      </c>
      <c r="AH613" s="0" t="n">
        <f aca="false">MIN(1-Inputs!$B$13,MAX(Inputs!$B$13,1/(1+EXP(-(Inputs!$B$11*AG613+Inputs!$B$12)))))</f>
        <v>0.0609122856503146</v>
      </c>
      <c r="AI613" s="0" t="n">
        <f aca="false">Inputs!$B$9-Inputs!$B$8*AG613</f>
        <v>566.667752115392</v>
      </c>
      <c r="AJ613" s="0" t="n">
        <f aca="false">RANK(AH613,$AH$5:$AH$2004,0)+COUNTIF($AH$4:AH612,AH613)</f>
        <v>113</v>
      </c>
      <c r="AK613" s="0" t="n">
        <f aca="false">IF(AJ613&lt;=Deciles!$B$5*(Deciles!$B$4+1),INT((AJ613-1)/(Deciles!$B$4+1))+1,Deciles!$B$5+INT((AJ613-1-Deciles!$B$5*(Deciles!$B$4+1))/Deciles!$B$4)+1)</f>
        <v>1</v>
      </c>
    </row>
    <row r="614" customFormat="false" ht="15" hidden="false" customHeight="false" outlineLevel="0" collapsed="false">
      <c r="A614" s="0" t="n">
        <v>17853</v>
      </c>
      <c r="B614" s="0" t="s">
        <v>157</v>
      </c>
      <c r="C614" s="0" t="n">
        <v>755</v>
      </c>
      <c r="D614" s="0" t="n">
        <v>96.1200332641602</v>
      </c>
      <c r="E614" s="0" t="n">
        <v>67.4538040161133</v>
      </c>
      <c r="F614" s="0" t="n">
        <v>28</v>
      </c>
      <c r="G614" s="0" t="n">
        <v>3.8529999256134</v>
      </c>
      <c r="H614" s="0" t="n">
        <v>-0.0303335189819336</v>
      </c>
      <c r="I614" s="0" t="n">
        <v>64</v>
      </c>
      <c r="J614" s="0" t="n">
        <v>12.1804037094116</v>
      </c>
      <c r="K614" s="0" t="n">
        <v>3.32307696342468</v>
      </c>
      <c r="L614" s="0" t="n">
        <v>-0.276922941207886</v>
      </c>
      <c r="M614" s="0" t="n">
        <v>4.3403639793396</v>
      </c>
      <c r="N614" s="0" t="n">
        <v>0</v>
      </c>
      <c r="O614" s="0" t="n">
        <v>0</v>
      </c>
      <c r="P614" s="0" t="s">
        <v>144</v>
      </c>
      <c r="Q614" s="0" t="s">
        <v>141</v>
      </c>
      <c r="R614" s="0" t="n">
        <v>2</v>
      </c>
      <c r="S614" s="0" t="s">
        <v>147</v>
      </c>
      <c r="T614" s="0" t="n">
        <v>0</v>
      </c>
      <c r="U614" s="0" t="n">
        <v>194931.58</v>
      </c>
      <c r="V614" s="0" t="n">
        <v>0.00474253669381142</v>
      </c>
      <c r="W614" s="0" t="n">
        <v>637.331176757813</v>
      </c>
      <c r="X614" s="0" t="n">
        <v>0.0020289400126785</v>
      </c>
      <c r="Y614" s="0" t="n">
        <f aca="false">IF(ISNUMBER(C614),INDEX(Scorecard!$D$5:$D$12,SUMPRODUCT(--(Scorecard!$G$5:$G$11&lt;C614))+1),Scorecard!$D$13)</f>
        <v>0.733188958177614</v>
      </c>
      <c r="Z614" s="0" t="n">
        <f aca="false">IF(ISNUMBER(D614),INDEX(Scorecard!$D$14:$D$17,SUMPRODUCT(--(Scorecard!$G$14:$G$16&lt;D614))+1),Scorecard!$D$18)</f>
        <v>-0.361970872710667</v>
      </c>
      <c r="AA614" s="0" t="n">
        <f aca="false">IF(ISNUMBER(E614),INDEX(Scorecard!$D$19:$D$26,SUMPRODUCT(--(Scorecard!$G$19:$G$25&lt;E614))+1),Scorecard!$D$27)</f>
        <v>0.0530843085177338</v>
      </c>
      <c r="AB614" s="0" t="n">
        <f aca="false">IF(ISNUMBER(F614),INDEX(Scorecard!$D$28:$D$35,SUMPRODUCT(--(Scorecard!$G$28:$G$34&lt;F614))+1),Scorecard!$D$36)</f>
        <v>0.165097008946478</v>
      </c>
      <c r="AC614" s="0" t="n">
        <f aca="false">IF(ISNUMBER(H614),INDEX(Scorecard!$D$37:$D$44,SUMPRODUCT(--(Scorecard!$G$37:$G$43&lt;H614))+1),Scorecard!$D$45)</f>
        <v>0.330501541082344</v>
      </c>
      <c r="AD614" s="0" t="n">
        <f aca="false">IF(ISNUMBER(I614),INDEX(Scorecard!$D$46:$D$52,SUMPRODUCT(--(Scorecard!$G$46:$G$51&lt;I614))+1),Scorecard!$D$53)</f>
        <v>0.818882373006414</v>
      </c>
      <c r="AE614" s="0" t="n">
        <f aca="false">IF(ISNUMBER(K614),INDEX(Scorecard!$D$54:$D$61,SUMPRODUCT(--(Scorecard!$G$54:$G$60&lt;K614))+1),Scorecard!$D$62)</f>
        <v>0.489050497890326</v>
      </c>
      <c r="AF614" s="0" t="n">
        <f aca="false">IF(ISNUMBER(L614),INDEX(Scorecard!$D$63:$D$68,SUMPRODUCT(--(Scorecard!$G$63:$G$67&lt;L614))+1),Scorecard!$D$69)</f>
        <v>0.322484508656054</v>
      </c>
      <c r="AG614" s="0" t="n">
        <f aca="false">Inputs!$B$10+Scorecard!$J$5*Y614+Scorecard!$J$6*Z614+Scorecard!$J$7*AA614+Scorecard!$J$8*AB614+Scorecard!$J$9*AC614+Scorecard!$J$10*AD614+Scorecard!$J$11*AE614+Scorecard!$J$12*AF614</f>
        <v>-5.20582203128579</v>
      </c>
      <c r="AH614" s="0" t="n">
        <f aca="false">MIN(1-Inputs!$B$13,MAX(Inputs!$B$13,1/(1+EXP(-(Inputs!$B$11*AG614+Inputs!$B$12)))))</f>
        <v>0.00474253658563734</v>
      </c>
      <c r="AI614" s="0" t="n">
        <f aca="false">Inputs!$B$9-Inputs!$B$8*AG614</f>
        <v>637.331148770236</v>
      </c>
      <c r="AJ614" s="0" t="n">
        <f aca="false">RANK(AH614,$AH$5:$AH$2004,0)+COUNTIF($AH$4:AH613,AH614)</f>
        <v>1293</v>
      </c>
      <c r="AK614" s="0" t="n">
        <f aca="false">IF(AJ614&lt;=Deciles!$B$5*(Deciles!$B$4+1),INT((AJ614-1)/(Deciles!$B$4+1))+1,Deciles!$B$5+INT((AJ614-1-Deciles!$B$5*(Deciles!$B$4+1))/Deciles!$B$4)+1)</f>
        <v>7</v>
      </c>
    </row>
    <row r="615" customFormat="false" ht="15" hidden="false" customHeight="false" outlineLevel="0" collapsed="false">
      <c r="A615" s="0" t="n">
        <v>17859</v>
      </c>
      <c r="B615" s="0" t="s">
        <v>150</v>
      </c>
      <c r="C615" s="0" t="n">
        <v>729</v>
      </c>
      <c r="D615" s="0" t="n">
        <v>87.536506652832</v>
      </c>
      <c r="E615" s="0" t="n">
        <v>73.0439453125</v>
      </c>
      <c r="F615" s="0" t="n">
        <v>37</v>
      </c>
      <c r="G615" s="0" t="n">
        <v>3.5239999294281</v>
      </c>
      <c r="H615" s="0" t="n">
        <v>-3.10933327674866</v>
      </c>
      <c r="I615" s="0" t="n">
        <v>36</v>
      </c>
      <c r="J615" s="0" t="n">
        <v>12.3090982437134</v>
      </c>
      <c r="K615" s="0" t="n">
        <v>4.09999990463257</v>
      </c>
      <c r="L615" s="0" t="n">
        <v>-0.208333492279053</v>
      </c>
      <c r="M615" s="0" t="n">
        <v>4.74416780471802</v>
      </c>
      <c r="N615" s="0" t="n">
        <v>0</v>
      </c>
      <c r="O615" s="0" t="n">
        <v>0</v>
      </c>
      <c r="P615" s="0" t="s">
        <v>144</v>
      </c>
      <c r="Q615" s="0" t="s">
        <v>141</v>
      </c>
      <c r="R615" s="0" t="n">
        <v>2</v>
      </c>
      <c r="S615" s="0" t="s">
        <v>142</v>
      </c>
      <c r="T615" s="0" t="n">
        <v>0</v>
      </c>
      <c r="U615" s="0" t="n">
        <v>221703.86</v>
      </c>
      <c r="V615" s="0" t="n">
        <v>0.0152293378487229</v>
      </c>
      <c r="W615" s="0" t="n">
        <v>605.469970703125</v>
      </c>
      <c r="X615" s="0" t="n">
        <v>0.0146809732541442</v>
      </c>
      <c r="Y615" s="0" t="n">
        <f aca="false">IF(ISNUMBER(C615),INDEX(Scorecard!$D$5:$D$12,SUMPRODUCT(--(Scorecard!$G$5:$G$11&lt;C615))+1),Scorecard!$D$13)</f>
        <v>-0.0290424113398221</v>
      </c>
      <c r="Z615" s="0" t="n">
        <f aca="false">IF(ISNUMBER(D615),INDEX(Scorecard!$D$14:$D$17,SUMPRODUCT(--(Scorecard!$G$14:$G$16&lt;D615))+1),Scorecard!$D$18)</f>
        <v>-0.361970872710667</v>
      </c>
      <c r="AA615" s="0" t="n">
        <f aca="false">IF(ISNUMBER(E615),INDEX(Scorecard!$D$19:$D$26,SUMPRODUCT(--(Scorecard!$G$19:$G$25&lt;E615))+1),Scorecard!$D$27)</f>
        <v>-0.0341578513653732</v>
      </c>
      <c r="AB615" s="0" t="n">
        <f aca="false">IF(ISNUMBER(F615),INDEX(Scorecard!$D$28:$D$35,SUMPRODUCT(--(Scorecard!$G$28:$G$34&lt;F615))+1),Scorecard!$D$36)</f>
        <v>-0.0008456427959252</v>
      </c>
      <c r="AC615" s="0" t="n">
        <f aca="false">IF(ISNUMBER(H615),INDEX(Scorecard!$D$37:$D$44,SUMPRODUCT(--(Scorecard!$G$37:$G$43&lt;H615))+1),Scorecard!$D$45)</f>
        <v>1.35057635045042</v>
      </c>
      <c r="AD615" s="0" t="n">
        <f aca="false">IF(ISNUMBER(I615),INDEX(Scorecard!$D$46:$D$52,SUMPRODUCT(--(Scorecard!$G$46:$G$51&lt;I615))+1),Scorecard!$D$53)</f>
        <v>0.123869379412532</v>
      </c>
      <c r="AE615" s="0" t="n">
        <f aca="false">IF(ISNUMBER(K615),INDEX(Scorecard!$D$54:$D$61,SUMPRODUCT(--(Scorecard!$G$54:$G$60&lt;K615))+1),Scorecard!$D$62)</f>
        <v>0.489050497890326</v>
      </c>
      <c r="AF615" s="0" t="n">
        <f aca="false">IF(ISNUMBER(L615),INDEX(Scorecard!$D$63:$D$68,SUMPRODUCT(--(Scorecard!$G$63:$G$67&lt;L615))+1),Scorecard!$D$69)</f>
        <v>0.322484508656054</v>
      </c>
      <c r="AG615" s="0" t="n">
        <f aca="false">Inputs!$B$10+Scorecard!$J$5*Y615+Scorecard!$J$6*Z615+Scorecard!$J$7*AA615+Scorecard!$J$8*AB615+Scorecard!$J$9*AC615+Scorecard!$J$10*AD615+Scorecard!$J$11*AE615+Scorecard!$J$12*AF615</f>
        <v>-4.10159825874532</v>
      </c>
      <c r="AH615" s="0" t="n">
        <f aca="false">MIN(1-Inputs!$B$13,MAX(Inputs!$B$13,1/(1+EXP(-(Inputs!$B$11*AG615+Inputs!$B$12)))))</f>
        <v>0.0152293373921039</v>
      </c>
      <c r="AI615" s="0" t="n">
        <f aca="false">Inputs!$B$9-Inputs!$B$8*AG615</f>
        <v>605.469985556719</v>
      </c>
      <c r="AJ615" s="0" t="n">
        <f aca="false">RANK(AH615,$AH$5:$AH$2004,0)+COUNTIF($AH$4:AH614,AH615)</f>
        <v>586</v>
      </c>
      <c r="AK615" s="0" t="n">
        <f aca="false">IF(AJ615&lt;=Deciles!$B$5*(Deciles!$B$4+1),INT((AJ615-1)/(Deciles!$B$4+1))+1,Deciles!$B$5+INT((AJ615-1-Deciles!$B$5*(Deciles!$B$4+1))/Deciles!$B$4)+1)</f>
        <v>3</v>
      </c>
    </row>
    <row r="616" customFormat="false" ht="15" hidden="false" customHeight="false" outlineLevel="0" collapsed="false">
      <c r="A616" s="0" t="n">
        <v>17864</v>
      </c>
      <c r="B616" s="0" t="s">
        <v>152</v>
      </c>
      <c r="C616" s="0" t="n">
        <v>690</v>
      </c>
      <c r="D616" s="0" t="n">
        <v>80</v>
      </c>
      <c r="E616" s="0" t="n">
        <v>74.1412887573242</v>
      </c>
      <c r="F616" s="0" t="n">
        <v>42</v>
      </c>
      <c r="G616" s="0" t="n">
        <v>3.52099990844727</v>
      </c>
      <c r="H616" s="0" t="n">
        <v>-2.91233348846436</v>
      </c>
      <c r="I616" s="0" t="n">
        <v>17</v>
      </c>
      <c r="J616" s="0" t="n">
        <v>12.6031694412231</v>
      </c>
      <c r="K616" s="0" t="n">
        <v>4.30000019073486</v>
      </c>
      <c r="L616" s="0" t="n">
        <v>-0.458333015441895</v>
      </c>
      <c r="M616" s="0" t="n">
        <v>3.47430324554443</v>
      </c>
      <c r="N616" s="0" t="n">
        <v>0</v>
      </c>
      <c r="O616" s="0" t="n">
        <v>0</v>
      </c>
      <c r="P616" s="0" t="s">
        <v>140</v>
      </c>
      <c r="Q616" s="0" t="s">
        <v>141</v>
      </c>
      <c r="R616" s="0" t="n">
        <v>2</v>
      </c>
      <c r="S616" s="0" t="s">
        <v>159</v>
      </c>
      <c r="T616" s="0" t="n">
        <v>0</v>
      </c>
      <c r="U616" s="0" t="n">
        <v>297500.1</v>
      </c>
      <c r="V616" s="0" t="n">
        <v>0.0413615703582764</v>
      </c>
      <c r="W616" s="0" t="n">
        <v>577.701477050781</v>
      </c>
      <c r="X616" s="0" t="n">
        <v>0.0342722237110138</v>
      </c>
      <c r="Y616" s="0" t="n">
        <f aca="false">IF(ISNUMBER(C616),INDEX(Scorecard!$D$5:$D$12,SUMPRODUCT(--(Scorecard!$G$5:$G$11&lt;C616))+1),Scorecard!$D$13)</f>
        <v>-0.869677851527538</v>
      </c>
      <c r="Z616" s="0" t="n">
        <f aca="false">IF(ISNUMBER(D616),INDEX(Scorecard!$D$14:$D$17,SUMPRODUCT(--(Scorecard!$G$14:$G$16&lt;D616))+1),Scorecard!$D$18)</f>
        <v>0.0505355481560174</v>
      </c>
      <c r="AA616" s="0" t="n">
        <f aca="false">IF(ISNUMBER(E616),INDEX(Scorecard!$D$19:$D$26,SUMPRODUCT(--(Scorecard!$G$19:$G$25&lt;E616))+1),Scorecard!$D$27)</f>
        <v>-0.0341578513653732</v>
      </c>
      <c r="AB616" s="0" t="n">
        <f aca="false">IF(ISNUMBER(F616),INDEX(Scorecard!$D$28:$D$35,SUMPRODUCT(--(Scorecard!$G$28:$G$34&lt;F616))+1),Scorecard!$D$36)</f>
        <v>-0.309727037437117</v>
      </c>
      <c r="AC616" s="0" t="n">
        <f aca="false">IF(ISNUMBER(H616),INDEX(Scorecard!$D$37:$D$44,SUMPRODUCT(--(Scorecard!$G$37:$G$43&lt;H616))+1),Scorecard!$D$45)</f>
        <v>1.35057635045042</v>
      </c>
      <c r="AD616" s="0" t="n">
        <f aca="false">IF(ISNUMBER(I616),INDEX(Scorecard!$D$46:$D$52,SUMPRODUCT(--(Scorecard!$G$46:$G$51&lt;I616))+1),Scorecard!$D$53)</f>
        <v>-0.114272400683245</v>
      </c>
      <c r="AE616" s="0" t="n">
        <f aca="false">IF(ISNUMBER(K616),INDEX(Scorecard!$D$54:$D$61,SUMPRODUCT(--(Scorecard!$G$54:$G$60&lt;K616))+1),Scorecard!$D$62)</f>
        <v>0.489050497890326</v>
      </c>
      <c r="AF616" s="0" t="n">
        <f aca="false">IF(ISNUMBER(L616),INDEX(Scorecard!$D$63:$D$68,SUMPRODUCT(--(Scorecard!$G$63:$G$67&lt;L616))+1),Scorecard!$D$69)</f>
        <v>0.322484508656054</v>
      </c>
      <c r="AG616" s="0" t="n">
        <f aca="false">Inputs!$B$10+Scorecard!$J$5*Y616+Scorecard!$J$6*Z616+Scorecard!$J$7*AA616+Scorecard!$J$8*AB616+Scorecard!$J$9*AC616+Scorecard!$J$10*AD616+Scorecard!$J$11*AE616+Scorecard!$J$12*AF616</f>
        <v>-3.13921558673453</v>
      </c>
      <c r="AH616" s="0" t="n">
        <f aca="false">MIN(1-Inputs!$B$13,MAX(Inputs!$B$13,1/(1+EXP(-(Inputs!$B$11*AG616+Inputs!$B$12)))))</f>
        <v>0.041361572019376</v>
      </c>
      <c r="AI616" s="0" t="n">
        <f aca="false">Inputs!$B$9-Inputs!$B$8*AG616</f>
        <v>577.70149138977</v>
      </c>
      <c r="AJ616" s="0" t="n">
        <f aca="false">RANK(AH616,$AH$5:$AH$2004,0)+COUNTIF($AH$4:AH615,AH616)</f>
        <v>206</v>
      </c>
      <c r="AK616" s="0" t="n">
        <f aca="false">IF(AJ616&lt;=Deciles!$B$5*(Deciles!$B$4+1),INT((AJ616-1)/(Deciles!$B$4+1))+1,Deciles!$B$5+INT((AJ616-1-Deciles!$B$5*(Deciles!$B$4+1))/Deciles!$B$4)+1)</f>
        <v>2</v>
      </c>
    </row>
    <row r="617" customFormat="false" ht="15" hidden="false" customHeight="false" outlineLevel="0" collapsed="false">
      <c r="A617" s="0" t="n">
        <v>17870</v>
      </c>
      <c r="B617" s="0" t="s">
        <v>157</v>
      </c>
      <c r="C617" s="0" t="n">
        <v>797</v>
      </c>
      <c r="D617" s="0" t="n">
        <v>66.9483871459961</v>
      </c>
      <c r="E617" s="0" t="n">
        <v>40.2655792236328</v>
      </c>
      <c r="F617" s="0" t="n">
        <v>28</v>
      </c>
      <c r="G617" s="0" t="n">
        <v>4.27400016784668</v>
      </c>
      <c r="H617" s="0" t="n">
        <v>0.390666723251343</v>
      </c>
      <c r="I617" s="0" t="n">
        <v>76</v>
      </c>
      <c r="J617" s="0" t="n">
        <v>12.3863315582275</v>
      </c>
      <c r="K617" s="0" t="n">
        <v>4.42307710647583</v>
      </c>
      <c r="L617" s="0" t="n">
        <v>-0.276922702789307</v>
      </c>
      <c r="M617" s="0" t="n">
        <v>5.74976253509522</v>
      </c>
      <c r="N617" s="0" t="n">
        <v>0</v>
      </c>
      <c r="O617" s="0" t="n">
        <v>0</v>
      </c>
      <c r="P617" s="0" t="s">
        <v>140</v>
      </c>
      <c r="Q617" s="0" t="s">
        <v>141</v>
      </c>
      <c r="R617" s="0" t="n">
        <v>1</v>
      </c>
      <c r="S617" s="0" t="s">
        <v>149</v>
      </c>
      <c r="T617" s="0" t="n">
        <v>0</v>
      </c>
      <c r="U617" s="0" t="n">
        <v>239505.4</v>
      </c>
      <c r="V617" s="0" t="n">
        <v>0.000635030912235379</v>
      </c>
      <c r="W617" s="0" t="n">
        <v>691.859313964844</v>
      </c>
      <c r="X617" s="0" t="n">
        <v>0.000682498619426042</v>
      </c>
      <c r="Y617" s="0" t="n">
        <f aca="false">IF(ISNUMBER(C617),INDEX(Scorecard!$D$5:$D$12,SUMPRODUCT(--(Scorecard!$G$5:$G$11&lt;C617))+1),Scorecard!$D$13)</f>
        <v>2.19112706886128</v>
      </c>
      <c r="Z617" s="0" t="n">
        <f aca="false">IF(ISNUMBER(D617),INDEX(Scorecard!$D$14:$D$17,SUMPRODUCT(--(Scorecard!$G$14:$G$16&lt;D617))+1),Scorecard!$D$18)</f>
        <v>0.128579646629417</v>
      </c>
      <c r="AA617" s="0" t="n">
        <f aca="false">IF(ISNUMBER(E617),INDEX(Scorecard!$D$19:$D$26,SUMPRODUCT(--(Scorecard!$G$19:$G$25&lt;E617))+1),Scorecard!$D$27)</f>
        <v>0.57899015159425</v>
      </c>
      <c r="AB617" s="0" t="n">
        <f aca="false">IF(ISNUMBER(F617),INDEX(Scorecard!$D$28:$D$35,SUMPRODUCT(--(Scorecard!$G$28:$G$34&lt;F617))+1),Scorecard!$D$36)</f>
        <v>0.165097008946478</v>
      </c>
      <c r="AC617" s="0" t="n">
        <f aca="false">IF(ISNUMBER(H617),INDEX(Scorecard!$D$37:$D$44,SUMPRODUCT(--(Scorecard!$G$37:$G$43&lt;H617))+1),Scorecard!$D$45)</f>
        <v>-0.271229676926091</v>
      </c>
      <c r="AD617" s="0" t="n">
        <f aca="false">IF(ISNUMBER(I617),INDEX(Scorecard!$D$46:$D$52,SUMPRODUCT(--(Scorecard!$G$46:$G$51&lt;I617))+1),Scorecard!$D$53)</f>
        <v>0.818882373006414</v>
      </c>
      <c r="AE617" s="0" t="n">
        <f aca="false">IF(ISNUMBER(K617),INDEX(Scorecard!$D$54:$D$61,SUMPRODUCT(--(Scorecard!$G$54:$G$60&lt;K617))+1),Scorecard!$D$62)</f>
        <v>0.409483001259379</v>
      </c>
      <c r="AF617" s="0" t="n">
        <f aca="false">IF(ISNUMBER(L617),INDEX(Scorecard!$D$63:$D$68,SUMPRODUCT(--(Scorecard!$G$63:$G$67&lt;L617))+1),Scorecard!$D$69)</f>
        <v>0.322484508656054</v>
      </c>
      <c r="AG617" s="0" t="n">
        <f aca="false">Inputs!$B$10+Scorecard!$J$5*Y617+Scorecard!$J$6*Z617+Scorecard!$J$7*AA617+Scorecard!$J$8*AB617+Scorecard!$J$9*AC617+Scorecard!$J$10*AD617+Scorecard!$J$11*AE617+Scorecard!$J$12*AF617</f>
        <v>-7.09562491503786</v>
      </c>
      <c r="AH617" s="0" t="n">
        <f aca="false">MIN(1-Inputs!$B$13,MAX(Inputs!$B$13,1/(1+EXP(-(Inputs!$B$11*AG617+Inputs!$B$12)))))</f>
        <v>0.000635030920351682</v>
      </c>
      <c r="AI617" s="0" t="n">
        <f aca="false">Inputs!$B$9-Inputs!$B$8*AG617</f>
        <v>691.859333743171</v>
      </c>
      <c r="AJ617" s="0" t="n">
        <f aca="false">RANK(AH617,$AH$5:$AH$2004,0)+COUNTIF($AH$4:AH616,AH617)</f>
        <v>1976</v>
      </c>
      <c r="AK617" s="0" t="n">
        <f aca="false">IF(AJ617&lt;=Deciles!$B$5*(Deciles!$B$4+1),INT((AJ617-1)/(Deciles!$B$4+1))+1,Deciles!$B$5+INT((AJ617-1-Deciles!$B$5*(Deciles!$B$4+1))/Deciles!$B$4)+1)</f>
        <v>10</v>
      </c>
    </row>
    <row r="618" customFormat="false" ht="15" hidden="false" customHeight="false" outlineLevel="0" collapsed="false">
      <c r="A618" s="0" t="n">
        <v>17881</v>
      </c>
      <c r="B618" s="0" t="s">
        <v>150</v>
      </c>
      <c r="C618" s="0" t="n">
        <v>794</v>
      </c>
      <c r="D618" s="0" t="n">
        <v>77.8668212890625</v>
      </c>
      <c r="E618" s="0" t="n">
        <v>33.9794616699219</v>
      </c>
      <c r="F618" s="0" t="n">
        <v>31</v>
      </c>
      <c r="G618" s="0" t="n">
        <v>4.14799976348877</v>
      </c>
      <c r="H618" s="0" t="n">
        <v>-2.48533344268799</v>
      </c>
      <c r="I618" s="0" t="n">
        <v>126</v>
      </c>
      <c r="J618" s="0" t="n">
        <v>12.2654781341553</v>
      </c>
      <c r="K618" s="0" t="n">
        <v>4.80000019073486</v>
      </c>
      <c r="L618" s="0" t="n">
        <v>-0.208333015441895</v>
      </c>
      <c r="M618" s="0" t="n">
        <v>6.28858661651611</v>
      </c>
      <c r="N618" s="0" t="n">
        <v>0</v>
      </c>
      <c r="O618" s="0" t="n">
        <v>0</v>
      </c>
      <c r="P618" s="0" t="s">
        <v>144</v>
      </c>
      <c r="Q618" s="0" t="s">
        <v>141</v>
      </c>
      <c r="R618" s="0" t="n">
        <v>1</v>
      </c>
      <c r="S618" s="0" t="s">
        <v>149</v>
      </c>
      <c r="T618" s="0" t="n">
        <v>0</v>
      </c>
      <c r="U618" s="0" t="n">
        <v>212241.14</v>
      </c>
      <c r="V618" s="0" t="n">
        <v>0.000670761044602841</v>
      </c>
      <c r="W618" s="0" t="n">
        <v>690.376892089844</v>
      </c>
      <c r="X618" s="0" t="n">
        <v>0.000719369447324425</v>
      </c>
      <c r="Y618" s="0" t="n">
        <f aca="false">IF(ISNUMBER(C618),INDEX(Scorecard!$D$5:$D$12,SUMPRODUCT(--(Scorecard!$G$5:$G$11&lt;C618))+1),Scorecard!$D$13)</f>
        <v>2.19112706886128</v>
      </c>
      <c r="Z618" s="0" t="n">
        <f aca="false">IF(ISNUMBER(D618),INDEX(Scorecard!$D$14:$D$17,SUMPRODUCT(--(Scorecard!$G$14:$G$16&lt;D618))+1),Scorecard!$D$18)</f>
        <v>0.0505355481560174</v>
      </c>
      <c r="AA618" s="0" t="n">
        <f aca="false">IF(ISNUMBER(E618),INDEX(Scorecard!$D$19:$D$26,SUMPRODUCT(--(Scorecard!$G$19:$G$25&lt;E618))+1),Scorecard!$D$27)</f>
        <v>0.57899015159425</v>
      </c>
      <c r="AB618" s="0" t="n">
        <f aca="false">IF(ISNUMBER(F618),INDEX(Scorecard!$D$28:$D$35,SUMPRODUCT(--(Scorecard!$G$28:$G$34&lt;F618))+1),Scorecard!$D$36)</f>
        <v>0.126913191054783</v>
      </c>
      <c r="AC618" s="0" t="n">
        <f aca="false">IF(ISNUMBER(H618),INDEX(Scorecard!$D$37:$D$44,SUMPRODUCT(--(Scorecard!$G$37:$G$43&lt;H618))+1),Scorecard!$D$45)</f>
        <v>1.35057635045042</v>
      </c>
      <c r="AD618" s="0" t="n">
        <f aca="false">IF(ISNUMBER(I618),INDEX(Scorecard!$D$46:$D$52,SUMPRODUCT(--(Scorecard!$G$46:$G$51&lt;I618))+1),Scorecard!$D$53)</f>
        <v>0.818882373006414</v>
      </c>
      <c r="AE618" s="0" t="n">
        <f aca="false">IF(ISNUMBER(K618),INDEX(Scorecard!$D$54:$D$61,SUMPRODUCT(--(Scorecard!$G$54:$G$60&lt;K618))+1),Scorecard!$D$62)</f>
        <v>0.409483001259379</v>
      </c>
      <c r="AF618" s="0" t="n">
        <f aca="false">IF(ISNUMBER(L618),INDEX(Scorecard!$D$63:$D$68,SUMPRODUCT(--(Scorecard!$G$63:$G$67&lt;L618))+1),Scorecard!$D$69)</f>
        <v>0.322484508656054</v>
      </c>
      <c r="AG618" s="0" t="n">
        <f aca="false">Inputs!$B$10+Scorecard!$J$5*Y618+Scorecard!$J$6*Z618+Scorecard!$J$7*AA618+Scorecard!$J$8*AB618+Scorecard!$J$9*AC618+Scorecard!$J$10*AD618+Scorecard!$J$11*AE618+Scorecard!$J$12*AF618</f>
        <v>-7.04424744365376</v>
      </c>
      <c r="AH618" s="0" t="n">
        <f aca="false">MIN(1-Inputs!$B$13,MAX(Inputs!$B$13,1/(1+EXP(-(Inputs!$B$11*AG618+Inputs!$B$12)))))</f>
        <v>0.000670761016465856</v>
      </c>
      <c r="AI618" s="0" t="n">
        <f aca="false">Inputs!$B$9-Inputs!$B$8*AG618</f>
        <v>690.376893279586</v>
      </c>
      <c r="AJ618" s="0" t="n">
        <f aca="false">RANK(AH618,$AH$5:$AH$2004,0)+COUNTIF($AH$4:AH617,AH618)</f>
        <v>1970</v>
      </c>
      <c r="AK618" s="0" t="n">
        <f aca="false">IF(AJ618&lt;=Deciles!$B$5*(Deciles!$B$4+1),INT((AJ618-1)/(Deciles!$B$4+1))+1,Deciles!$B$5+INT((AJ618-1-Deciles!$B$5*(Deciles!$B$4+1))/Deciles!$B$4)+1)</f>
        <v>10</v>
      </c>
    </row>
    <row r="619" customFormat="false" ht="15" hidden="false" customHeight="false" outlineLevel="0" collapsed="false">
      <c r="A619" s="0" t="n">
        <v>17882</v>
      </c>
      <c r="B619" s="0" t="s">
        <v>145</v>
      </c>
      <c r="C619" s="0" t="n">
        <v>750</v>
      </c>
      <c r="D619" s="0" t="n">
        <v>63.9621391296387</v>
      </c>
      <c r="E619" s="0" t="n">
        <v>43.3346328735352</v>
      </c>
      <c r="F619" s="0" t="n">
        <v>31</v>
      </c>
      <c r="G619" s="0" t="n">
        <v>3.8510000705719</v>
      </c>
      <c r="H619" s="0" t="n">
        <v>0.334333419799805</v>
      </c>
      <c r="I619" s="0" t="n">
        <v>90</v>
      </c>
      <c r="J619" s="0" t="n">
        <v>11.7278528213501</v>
      </c>
      <c r="K619" s="0" t="n">
        <v>4.75833320617676</v>
      </c>
      <c r="L619" s="0" t="n">
        <v>-1.875</v>
      </c>
      <c r="M619" s="0" t="n">
        <v>3.47429394721985</v>
      </c>
      <c r="N619" s="0" t="n">
        <v>0</v>
      </c>
      <c r="O619" s="0" t="n">
        <v>0</v>
      </c>
      <c r="P619" s="0" t="s">
        <v>144</v>
      </c>
      <c r="Q619" s="0" t="s">
        <v>141</v>
      </c>
      <c r="R619" s="0" t="n">
        <v>2</v>
      </c>
      <c r="S619" s="0" t="s">
        <v>159</v>
      </c>
      <c r="T619" s="0" t="n">
        <v>0</v>
      </c>
      <c r="U619" s="0" t="n">
        <v>123977.21</v>
      </c>
      <c r="V619" s="0" t="n">
        <v>0.00425762124359608</v>
      </c>
      <c r="W619" s="0" t="n">
        <v>640.263488769531</v>
      </c>
      <c r="X619" s="0" t="n">
        <v>0.00338289374485612</v>
      </c>
      <c r="Y619" s="0" t="n">
        <f aca="false">IF(ISNUMBER(C619),INDEX(Scorecard!$D$5:$D$12,SUMPRODUCT(--(Scorecard!$G$5:$G$11&lt;C619))+1),Scorecard!$D$13)</f>
        <v>0.488358159108655</v>
      </c>
      <c r="Z619" s="0" t="n">
        <f aca="false">IF(ISNUMBER(D619),INDEX(Scorecard!$D$14:$D$17,SUMPRODUCT(--(Scorecard!$G$14:$G$16&lt;D619))+1),Scorecard!$D$18)</f>
        <v>0.128579646629417</v>
      </c>
      <c r="AA619" s="0" t="n">
        <f aca="false">IF(ISNUMBER(E619),INDEX(Scorecard!$D$19:$D$26,SUMPRODUCT(--(Scorecard!$G$19:$G$25&lt;E619))+1),Scorecard!$D$27)</f>
        <v>0.57899015159425</v>
      </c>
      <c r="AB619" s="0" t="n">
        <f aca="false">IF(ISNUMBER(F619),INDEX(Scorecard!$D$28:$D$35,SUMPRODUCT(--(Scorecard!$G$28:$G$34&lt;F619))+1),Scorecard!$D$36)</f>
        <v>0.126913191054783</v>
      </c>
      <c r="AC619" s="0" t="n">
        <f aca="false">IF(ISNUMBER(H619),INDEX(Scorecard!$D$37:$D$44,SUMPRODUCT(--(Scorecard!$G$37:$G$43&lt;H619))+1),Scorecard!$D$45)</f>
        <v>-0.0679520129233634</v>
      </c>
      <c r="AD619" s="0" t="n">
        <f aca="false">IF(ISNUMBER(I619),INDEX(Scorecard!$D$46:$D$52,SUMPRODUCT(--(Scorecard!$G$46:$G$51&lt;I619))+1),Scorecard!$D$53)</f>
        <v>0.818882373006414</v>
      </c>
      <c r="AE619" s="0" t="n">
        <f aca="false">IF(ISNUMBER(K619),INDEX(Scorecard!$D$54:$D$61,SUMPRODUCT(--(Scorecard!$G$54:$G$60&lt;K619))+1),Scorecard!$D$62)</f>
        <v>0.409483001259379</v>
      </c>
      <c r="AF619" s="0" t="n">
        <f aca="false">IF(ISNUMBER(L619),INDEX(Scorecard!$D$63:$D$68,SUMPRODUCT(--(Scorecard!$G$63:$G$67&lt;L619))+1),Scorecard!$D$69)</f>
        <v>-0.340582194386522</v>
      </c>
      <c r="AG619" s="0" t="n">
        <f aca="false">Inputs!$B$10+Scorecard!$J$5*Y619+Scorecard!$J$6*Z619+Scorecard!$J$7*AA619+Scorecard!$J$8*AB619+Scorecard!$J$9*AC619+Scorecard!$J$10*AD619+Scorecard!$J$11*AE619+Scorecard!$J$12*AF619</f>
        <v>-5.30745013032709</v>
      </c>
      <c r="AH619" s="0" t="n">
        <f aca="false">MIN(1-Inputs!$B$13,MAX(Inputs!$B$13,1/(1+EXP(-(Inputs!$B$11*AG619+Inputs!$B$12)))))</f>
        <v>0.00425762142457564</v>
      </c>
      <c r="AI619" s="0" t="n">
        <f aca="false">Inputs!$B$9-Inputs!$B$8*AG619</f>
        <v>640.263515860273</v>
      </c>
      <c r="AJ619" s="0" t="n">
        <f aca="false">RANK(AH619,$AH$5:$AH$2004,0)+COUNTIF($AH$4:AH618,AH619)</f>
        <v>1354</v>
      </c>
      <c r="AK619" s="0" t="n">
        <f aca="false">IF(AJ619&lt;=Deciles!$B$5*(Deciles!$B$4+1),INT((AJ619-1)/(Deciles!$B$4+1))+1,Deciles!$B$5+INT((AJ619-1-Deciles!$B$5*(Deciles!$B$4+1))/Deciles!$B$4)+1)</f>
        <v>7</v>
      </c>
    </row>
    <row r="620" customFormat="false" ht="15" hidden="false" customHeight="false" outlineLevel="0" collapsed="false">
      <c r="A620" s="0" t="n">
        <v>17888</v>
      </c>
      <c r="B620" s="0" t="s">
        <v>155</v>
      </c>
      <c r="C620" s="0" t="n">
        <v>717</v>
      </c>
      <c r="D620" s="0" t="n">
        <v>80</v>
      </c>
      <c r="E620" s="0" t="n">
        <v>70.1191024780273</v>
      </c>
      <c r="F620" s="0" t="n">
        <v>21</v>
      </c>
      <c r="G620" s="0" t="n">
        <v>3.39100003242493</v>
      </c>
      <c r="H620" s="0" t="n">
        <v>-2.3423330783844</v>
      </c>
      <c r="I620" s="0" t="n">
        <v>21</v>
      </c>
      <c r="J620" s="0" t="n">
        <v>12.3631553649902</v>
      </c>
      <c r="K620" s="0" t="n">
        <v>5.00833320617676</v>
      </c>
      <c r="L620" s="0" t="n">
        <v>-1.125</v>
      </c>
      <c r="M620" s="0" t="n">
        <v>6.2885799407959</v>
      </c>
      <c r="N620" s="0" t="n">
        <v>0</v>
      </c>
      <c r="O620" s="0" t="n">
        <v>0</v>
      </c>
      <c r="P620" s="0" t="s">
        <v>144</v>
      </c>
      <c r="Q620" s="0" t="s">
        <v>141</v>
      </c>
      <c r="R620" s="0" t="n">
        <v>2</v>
      </c>
      <c r="S620" s="0" t="s">
        <v>149</v>
      </c>
      <c r="T620" s="0" t="n">
        <v>0</v>
      </c>
      <c r="U620" s="0" t="n">
        <v>234018.48</v>
      </c>
      <c r="V620" s="0" t="n">
        <v>0.00751203624531627</v>
      </c>
      <c r="W620" s="0" t="n">
        <v>624.807983398438</v>
      </c>
      <c r="X620" s="0" t="n">
        <v>0.00663484213873744</v>
      </c>
      <c r="Y620" s="0" t="n">
        <f aca="false">IF(ISNUMBER(C620),INDEX(Scorecard!$D$5:$D$12,SUMPRODUCT(--(Scorecard!$G$5:$G$11&lt;C620))+1),Scorecard!$D$13)</f>
        <v>-0.0290424113398221</v>
      </c>
      <c r="Z620" s="0" t="n">
        <f aca="false">IF(ISNUMBER(D620),INDEX(Scorecard!$D$14:$D$17,SUMPRODUCT(--(Scorecard!$G$14:$G$16&lt;D620))+1),Scorecard!$D$18)</f>
        <v>0.0505355481560174</v>
      </c>
      <c r="AA620" s="0" t="n">
        <f aca="false">IF(ISNUMBER(E620),INDEX(Scorecard!$D$19:$D$26,SUMPRODUCT(--(Scorecard!$G$19:$G$25&lt;E620))+1),Scorecard!$D$27)</f>
        <v>0.0530843085177338</v>
      </c>
      <c r="AB620" s="0" t="n">
        <f aca="false">IF(ISNUMBER(F620),INDEX(Scorecard!$D$28:$D$35,SUMPRODUCT(--(Scorecard!$G$28:$G$34&lt;F620))+1),Scorecard!$D$36)</f>
        <v>0.624829191519909</v>
      </c>
      <c r="AC620" s="0" t="n">
        <f aca="false">IF(ISNUMBER(H620),INDEX(Scorecard!$D$37:$D$44,SUMPRODUCT(--(Scorecard!$G$37:$G$43&lt;H620))+1),Scorecard!$D$45)</f>
        <v>1.35057635045042</v>
      </c>
      <c r="AD620" s="0" t="n">
        <f aca="false">IF(ISNUMBER(I620),INDEX(Scorecard!$D$46:$D$52,SUMPRODUCT(--(Scorecard!$G$46:$G$51&lt;I620))+1),Scorecard!$D$53)</f>
        <v>-0.108777051091409</v>
      </c>
      <c r="AE620" s="0" t="n">
        <f aca="false">IF(ISNUMBER(K620),INDEX(Scorecard!$D$54:$D$61,SUMPRODUCT(--(Scorecard!$G$54:$G$60&lt;K620))+1),Scorecard!$D$62)</f>
        <v>0.214429354789033</v>
      </c>
      <c r="AF620" s="0" t="n">
        <f aca="false">IF(ISNUMBER(L620),INDEX(Scorecard!$D$63:$D$68,SUMPRODUCT(--(Scorecard!$G$63:$G$67&lt;L620))+1),Scorecard!$D$69)</f>
        <v>-0.340582194386522</v>
      </c>
      <c r="AG620" s="0" t="n">
        <f aca="false">Inputs!$B$10+Scorecard!$J$5*Y620+Scorecard!$J$6*Z620+Scorecard!$J$7*AA620+Scorecard!$J$8*AB620+Scorecard!$J$9*AC620+Scorecard!$J$10*AD620+Scorecard!$J$11*AE620+Scorecard!$J$12*AF620</f>
        <v>-4.77180201975612</v>
      </c>
      <c r="AH620" s="0" t="n">
        <f aca="false">MIN(1-Inputs!$B$13,MAX(Inputs!$B$13,1/(1+EXP(-(Inputs!$B$11*AG620+Inputs!$B$12)))))</f>
        <v>0.00751203628991213</v>
      </c>
      <c r="AI620" s="0" t="n">
        <f aca="false">Inputs!$B$9-Inputs!$B$8*AG620</f>
        <v>624.807978404627</v>
      </c>
      <c r="AJ620" s="0" t="n">
        <f aca="false">RANK(AH620,$AH$5:$AH$2004,0)+COUNTIF($AH$4:AH619,AH620)</f>
        <v>1009</v>
      </c>
      <c r="AK620" s="0" t="n">
        <f aca="false">IF(AJ620&lt;=Deciles!$B$5*(Deciles!$B$4+1),INT((AJ620-1)/(Deciles!$B$4+1))+1,Deciles!$B$5+INT((AJ620-1-Deciles!$B$5*(Deciles!$B$4+1))/Deciles!$B$4)+1)</f>
        <v>6</v>
      </c>
    </row>
    <row r="621" customFormat="false" ht="15" hidden="false" customHeight="false" outlineLevel="0" collapsed="false">
      <c r="A621" s="0" t="n">
        <v>17969</v>
      </c>
      <c r="B621" s="0" t="s">
        <v>143</v>
      </c>
      <c r="C621" s="0" t="n">
        <v>731</v>
      </c>
      <c r="D621" s="0" t="n">
        <v>96.7530059814453</v>
      </c>
      <c r="E621" s="0" t="n">
        <v>86.6646194458008</v>
      </c>
      <c r="F621" s="0" t="n">
        <v>40</v>
      </c>
      <c r="G621" s="0" t="n">
        <v>4.50500011444092</v>
      </c>
      <c r="H621" s="0" t="n">
        <v>1.27166676521301</v>
      </c>
      <c r="I621" s="0" t="n">
        <v>23</v>
      </c>
      <c r="J621" s="0" t="n">
        <v>11.9725723266602</v>
      </c>
      <c r="K621" s="0" t="n">
        <v>9.03333377838135</v>
      </c>
      <c r="L621" s="0" t="n">
        <v>5.07179546356201</v>
      </c>
      <c r="M621" s="0" t="n">
        <v>2.46950244903565</v>
      </c>
      <c r="N621" s="0" t="n">
        <v>1</v>
      </c>
      <c r="O621" s="0" t="n">
        <v>1</v>
      </c>
      <c r="P621" s="0" t="s">
        <v>146</v>
      </c>
      <c r="Q621" s="0" t="s">
        <v>141</v>
      </c>
      <c r="R621" s="0" t="n">
        <v>2</v>
      </c>
      <c r="S621" s="0" t="s">
        <v>156</v>
      </c>
      <c r="T621" s="0" t="n">
        <v>0</v>
      </c>
      <c r="U621" s="0" t="n">
        <v>158351.4</v>
      </c>
      <c r="V621" s="0" t="n">
        <v>0.0507356114685535</v>
      </c>
      <c r="W621" s="0" t="n">
        <v>571.906982421875</v>
      </c>
      <c r="X621" s="0" t="n">
        <v>0.407262742519379</v>
      </c>
      <c r="Y621" s="0" t="n">
        <f aca="false">IF(ISNUMBER(C621),INDEX(Scorecard!$D$5:$D$12,SUMPRODUCT(--(Scorecard!$G$5:$G$11&lt;C621))+1),Scorecard!$D$13)</f>
        <v>-0.0290424113398221</v>
      </c>
      <c r="Z621" s="0" t="n">
        <f aca="false">IF(ISNUMBER(D621),INDEX(Scorecard!$D$14:$D$17,SUMPRODUCT(--(Scorecard!$G$14:$G$16&lt;D621))+1),Scorecard!$D$18)</f>
        <v>-0.361970872710667</v>
      </c>
      <c r="AA621" s="0" t="n">
        <f aca="false">IF(ISNUMBER(E621),INDEX(Scorecard!$D$19:$D$26,SUMPRODUCT(--(Scorecard!$G$19:$G$25&lt;E621))+1),Scorecard!$D$27)</f>
        <v>-0.219855970853228</v>
      </c>
      <c r="AB621" s="0" t="n">
        <f aca="false">IF(ISNUMBER(F621),INDEX(Scorecard!$D$28:$D$35,SUMPRODUCT(--(Scorecard!$G$28:$G$34&lt;F621))+1),Scorecard!$D$36)</f>
        <v>-0.132616866359722</v>
      </c>
      <c r="AC621" s="0" t="n">
        <f aca="false">IF(ISNUMBER(H621),INDEX(Scorecard!$D$37:$D$44,SUMPRODUCT(--(Scorecard!$G$37:$G$43&lt;H621))+1),Scorecard!$D$45)</f>
        <v>-0.975503570149195</v>
      </c>
      <c r="AD621" s="0" t="n">
        <f aca="false">IF(ISNUMBER(I621),INDEX(Scorecard!$D$46:$D$52,SUMPRODUCT(--(Scorecard!$G$46:$G$51&lt;I621))+1),Scorecard!$D$53)</f>
        <v>-0.048559051279741</v>
      </c>
      <c r="AE621" s="0" t="n">
        <f aca="false">IF(ISNUMBER(K621),INDEX(Scorecard!$D$54:$D$61,SUMPRODUCT(--(Scorecard!$G$54:$G$60&lt;K621))+1),Scorecard!$D$62)</f>
        <v>-0.541917179454542</v>
      </c>
      <c r="AF621" s="0" t="n">
        <f aca="false">IF(ISNUMBER(L621),INDEX(Scorecard!$D$63:$D$68,SUMPRODUCT(--(Scorecard!$G$63:$G$67&lt;L621))+1),Scorecard!$D$69)</f>
        <v>0.322484508656054</v>
      </c>
      <c r="AG621" s="0" t="n">
        <f aca="false">Inputs!$B$10+Scorecard!$J$5*Y621+Scorecard!$J$6*Z621+Scorecard!$J$7*AA621+Scorecard!$J$8*AB621+Scorecard!$J$9*AC621+Scorecard!$J$10*AD621+Scorecard!$J$11*AE621+Scorecard!$J$12*AF621</f>
        <v>-2.93839321902529</v>
      </c>
      <c r="AH621" s="0" t="n">
        <f aca="false">MIN(1-Inputs!$B$13,MAX(Inputs!$B$13,1/(1+EXP(-(Inputs!$B$11*AG621+Inputs!$B$12)))))</f>
        <v>0.0507356099214303</v>
      </c>
      <c r="AI621" s="0" t="n">
        <f aca="false">Inputs!$B$9-Inputs!$B$8*AG621</f>
        <v>571.906982709897</v>
      </c>
      <c r="AJ621" s="0" t="n">
        <f aca="false">RANK(AH621,$AH$5:$AH$2004,0)+COUNTIF($AH$4:AH620,AH621)</f>
        <v>146</v>
      </c>
      <c r="AK621" s="0" t="n">
        <f aca="false">IF(AJ621&lt;=Deciles!$B$5*(Deciles!$B$4+1),INT((AJ621-1)/(Deciles!$B$4+1))+1,Deciles!$B$5+INT((AJ621-1-Deciles!$B$5*(Deciles!$B$4+1))/Deciles!$B$4)+1)</f>
        <v>1</v>
      </c>
    </row>
    <row r="622" customFormat="false" ht="15" hidden="false" customHeight="false" outlineLevel="0" collapsed="false">
      <c r="A622" s="0" t="n">
        <v>18033</v>
      </c>
      <c r="B622" s="0" t="s">
        <v>152</v>
      </c>
      <c r="C622" s="0" t="n">
        <v>675</v>
      </c>
      <c r="D622" s="0" t="n">
        <v>80</v>
      </c>
      <c r="E622" s="0" t="n">
        <v>73.3793411254883</v>
      </c>
      <c r="F622" s="0" t="n">
        <v>40</v>
      </c>
      <c r="G622" s="0" t="n">
        <v>3.7039999961853</v>
      </c>
      <c r="H622" s="0" t="n">
        <v>-2.72933340072632</v>
      </c>
      <c r="I622" s="0" t="n">
        <v>13</v>
      </c>
      <c r="J622" s="0" t="n">
        <v>12.0062732696533</v>
      </c>
      <c r="K622" s="0" t="n">
        <v>4.80000019073486</v>
      </c>
      <c r="L622" s="0" t="n">
        <v>-0.458333015441895</v>
      </c>
      <c r="M622" s="0" t="n">
        <v>6.28858137130737</v>
      </c>
      <c r="N622" s="0" t="n">
        <v>2</v>
      </c>
      <c r="O622" s="0" t="n">
        <v>1</v>
      </c>
      <c r="P622" s="0" t="s">
        <v>140</v>
      </c>
      <c r="Q622" s="0" t="s">
        <v>153</v>
      </c>
      <c r="R622" s="0" t="n">
        <v>1</v>
      </c>
      <c r="S622" s="0" t="s">
        <v>149</v>
      </c>
      <c r="T622" s="0" t="n">
        <v>0</v>
      </c>
      <c r="U622" s="0" t="n">
        <v>163778.94</v>
      </c>
      <c r="V622" s="0" t="n">
        <v>0.0987401753664017</v>
      </c>
      <c r="W622" s="0" t="n">
        <v>552.4814453125</v>
      </c>
      <c r="X622" s="0" t="n">
        <v>0.656486809253693</v>
      </c>
      <c r="Y622" s="0" t="n">
        <f aca="false">IF(ISNUMBER(C622),INDEX(Scorecard!$D$5:$D$12,SUMPRODUCT(--(Scorecard!$G$5:$G$11&lt;C622))+1),Scorecard!$D$13)</f>
        <v>-1.88220980528339</v>
      </c>
      <c r="Z622" s="0" t="n">
        <f aca="false">IF(ISNUMBER(D622),INDEX(Scorecard!$D$14:$D$17,SUMPRODUCT(--(Scorecard!$G$14:$G$16&lt;D622))+1),Scorecard!$D$18)</f>
        <v>0.0505355481560174</v>
      </c>
      <c r="AA622" s="0" t="n">
        <f aca="false">IF(ISNUMBER(E622),INDEX(Scorecard!$D$19:$D$26,SUMPRODUCT(--(Scorecard!$G$19:$G$25&lt;E622))+1),Scorecard!$D$27)</f>
        <v>-0.0341578513653732</v>
      </c>
      <c r="AB622" s="0" t="n">
        <f aca="false">IF(ISNUMBER(F622),INDEX(Scorecard!$D$28:$D$35,SUMPRODUCT(--(Scorecard!$G$28:$G$34&lt;F622))+1),Scorecard!$D$36)</f>
        <v>-0.132616866359722</v>
      </c>
      <c r="AC622" s="0" t="n">
        <f aca="false">IF(ISNUMBER(H622),INDEX(Scorecard!$D$37:$D$44,SUMPRODUCT(--(Scorecard!$G$37:$G$43&lt;H622))+1),Scorecard!$D$45)</f>
        <v>1.35057635045042</v>
      </c>
      <c r="AD622" s="0" t="n">
        <f aca="false">IF(ISNUMBER(I622),INDEX(Scorecard!$D$46:$D$52,SUMPRODUCT(--(Scorecard!$G$46:$G$51&lt;I622))+1),Scorecard!$D$53)</f>
        <v>-0.114272400683245</v>
      </c>
      <c r="AE622" s="0" t="n">
        <f aca="false">IF(ISNUMBER(K622),INDEX(Scorecard!$D$54:$D$61,SUMPRODUCT(--(Scorecard!$G$54:$G$60&lt;K622))+1),Scorecard!$D$62)</f>
        <v>0.409483001259379</v>
      </c>
      <c r="AF622" s="0" t="n">
        <f aca="false">IF(ISNUMBER(L622),INDEX(Scorecard!$D$63:$D$68,SUMPRODUCT(--(Scorecard!$G$63:$G$67&lt;L622))+1),Scorecard!$D$69)</f>
        <v>0.322484508656054</v>
      </c>
      <c r="AG622" s="0" t="n">
        <f aca="false">Inputs!$B$10+Scorecard!$J$5*Y622+Scorecard!$J$6*Z622+Scorecard!$J$7*AA622+Scorecard!$J$8*AB622+Scorecard!$J$9*AC622+Scorecard!$J$10*AD622+Scorecard!$J$11*AE622+Scorecard!$J$12*AF622</f>
        <v>-2.26515562939732</v>
      </c>
      <c r="AH622" s="0" t="n">
        <f aca="false">MIN(1-Inputs!$B$13,MAX(Inputs!$B$13,1/(1+EXP(-(Inputs!$B$11*AG622+Inputs!$B$12)))))</f>
        <v>0.0987401744453667</v>
      </c>
      <c r="AI622" s="0" t="n">
        <f aca="false">Inputs!$B$9-Inputs!$B$8*AG622</f>
        <v>552.48145207197</v>
      </c>
      <c r="AJ622" s="0" t="n">
        <f aca="false">RANK(AH622,$AH$5:$AH$2004,0)+COUNTIF($AH$4:AH621,AH622)</f>
        <v>40</v>
      </c>
      <c r="AK622" s="0" t="n">
        <f aca="false">IF(AJ622&lt;=Deciles!$B$5*(Deciles!$B$4+1),INT((AJ622-1)/(Deciles!$B$4+1))+1,Deciles!$B$5+INT((AJ622-1-Deciles!$B$5*(Deciles!$B$4+1))/Deciles!$B$4)+1)</f>
        <v>1</v>
      </c>
    </row>
    <row r="623" customFormat="false" ht="15" hidden="false" customHeight="false" outlineLevel="0" collapsed="false">
      <c r="A623" s="0" t="n">
        <v>18083</v>
      </c>
      <c r="B623" s="0" t="s">
        <v>150</v>
      </c>
      <c r="C623" s="0" t="n">
        <v>758</v>
      </c>
      <c r="D623" s="0" t="n">
        <v>80.8922348022461</v>
      </c>
      <c r="E623" s="0" t="n">
        <v>65.3552856445313</v>
      </c>
      <c r="F623" s="0" t="n">
        <v>26</v>
      </c>
      <c r="G623" s="0" t="n">
        <v>3.26200008392334</v>
      </c>
      <c r="H623" s="0" t="n">
        <v>-3.37133312225342</v>
      </c>
      <c r="I623" s="0" t="n">
        <v>35</v>
      </c>
      <c r="J623" s="0" t="n">
        <v>12.0693836212158</v>
      </c>
      <c r="K623" s="0" t="n">
        <v>4.19999980926514</v>
      </c>
      <c r="L623" s="0" t="n">
        <v>-0.208333492279053</v>
      </c>
      <c r="M623" s="0" t="n">
        <v>6.02960777282715</v>
      </c>
      <c r="N623" s="0" t="n">
        <v>0</v>
      </c>
      <c r="O623" s="0" t="n">
        <v>0</v>
      </c>
      <c r="P623" s="0" t="s">
        <v>140</v>
      </c>
      <c r="Q623" s="0" t="s">
        <v>141</v>
      </c>
      <c r="R623" s="0" t="n">
        <v>2</v>
      </c>
      <c r="S623" s="0" t="s">
        <v>156</v>
      </c>
      <c r="T623" s="0" t="n">
        <v>0</v>
      </c>
      <c r="U623" s="0" t="n">
        <v>174448.31</v>
      </c>
      <c r="V623" s="0" t="n">
        <v>0.00378610636107624</v>
      </c>
      <c r="W623" s="0" t="n">
        <v>643.452941894531</v>
      </c>
      <c r="X623" s="0" t="n">
        <v>0.00435926718637347</v>
      </c>
      <c r="Y623" s="0" t="n">
        <f aca="false">IF(ISNUMBER(C623),INDEX(Scorecard!$D$5:$D$12,SUMPRODUCT(--(Scorecard!$G$5:$G$11&lt;C623))+1),Scorecard!$D$13)</f>
        <v>0.733188958177614</v>
      </c>
      <c r="Z623" s="0" t="n">
        <f aca="false">IF(ISNUMBER(D623),INDEX(Scorecard!$D$14:$D$17,SUMPRODUCT(--(Scorecard!$G$14:$G$16&lt;D623))+1),Scorecard!$D$18)</f>
        <v>0.0505355481560174</v>
      </c>
      <c r="AA623" s="0" t="n">
        <f aca="false">IF(ISNUMBER(E623),INDEX(Scorecard!$D$19:$D$26,SUMPRODUCT(--(Scorecard!$G$19:$G$25&lt;E623))+1),Scorecard!$D$27)</f>
        <v>0.233621608745691</v>
      </c>
      <c r="AB623" s="0" t="n">
        <f aca="false">IF(ISNUMBER(F623),INDEX(Scorecard!$D$28:$D$35,SUMPRODUCT(--(Scorecard!$G$28:$G$34&lt;F623))+1),Scorecard!$D$36)</f>
        <v>0.165097008946478</v>
      </c>
      <c r="AC623" s="0" t="n">
        <f aca="false">IF(ISNUMBER(H623),INDEX(Scorecard!$D$37:$D$44,SUMPRODUCT(--(Scorecard!$G$37:$G$43&lt;H623))+1),Scorecard!$D$45)</f>
        <v>1.35057635045042</v>
      </c>
      <c r="AD623" s="0" t="n">
        <f aca="false">IF(ISNUMBER(I623),INDEX(Scorecard!$D$46:$D$52,SUMPRODUCT(--(Scorecard!$G$46:$G$51&lt;I623))+1),Scorecard!$D$53)</f>
        <v>0.123869379412532</v>
      </c>
      <c r="AE623" s="0" t="n">
        <f aca="false">IF(ISNUMBER(K623),INDEX(Scorecard!$D$54:$D$61,SUMPRODUCT(--(Scorecard!$G$54:$G$60&lt;K623))+1),Scorecard!$D$62)</f>
        <v>0.489050497890326</v>
      </c>
      <c r="AF623" s="0" t="n">
        <f aca="false">IF(ISNUMBER(L623),INDEX(Scorecard!$D$63:$D$68,SUMPRODUCT(--(Scorecard!$G$63:$G$67&lt;L623))+1),Scorecard!$D$69)</f>
        <v>0.322484508656054</v>
      </c>
      <c r="AG623" s="0" t="n">
        <f aca="false">Inputs!$B$10+Scorecard!$J$5*Y623+Scorecard!$J$6*Z623+Scorecard!$J$7*AA623+Scorecard!$J$8*AB623+Scorecard!$J$9*AC623+Scorecard!$J$10*AD623+Scorecard!$J$11*AE623+Scorecard!$J$12*AF623</f>
        <v>-5.41798648975197</v>
      </c>
      <c r="AH623" s="0" t="n">
        <f aca="false">MIN(1-Inputs!$B$13,MAX(Inputs!$B$13,1/(1+EXP(-(Inputs!$B$11*AG623+Inputs!$B$12)))))</f>
        <v>0.00378610631307556</v>
      </c>
      <c r="AI623" s="0" t="n">
        <f aca="false">Inputs!$B$9-Inputs!$B$8*AG623</f>
        <v>643.452921011877</v>
      </c>
      <c r="AJ623" s="0" t="n">
        <f aca="false">RANK(AH623,$AH$5:$AH$2004,0)+COUNTIF($AH$4:AH622,AH623)</f>
        <v>1404</v>
      </c>
      <c r="AK623" s="0" t="n">
        <f aca="false">IF(AJ623&lt;=Deciles!$B$5*(Deciles!$B$4+1),INT((AJ623-1)/(Deciles!$B$4+1))+1,Deciles!$B$5+INT((AJ623-1-Deciles!$B$5*(Deciles!$B$4+1))/Deciles!$B$4)+1)</f>
        <v>8</v>
      </c>
    </row>
    <row r="624" customFormat="false" ht="15" hidden="false" customHeight="false" outlineLevel="0" collapsed="false">
      <c r="A624" s="0" t="n">
        <v>18097</v>
      </c>
      <c r="B624" s="0" t="s">
        <v>150</v>
      </c>
      <c r="C624" s="0" t="n">
        <v>754</v>
      </c>
      <c r="D624" s="0" t="n">
        <v>78.2951431274414</v>
      </c>
      <c r="E624" s="0" t="n">
        <v>61.4085884094238</v>
      </c>
      <c r="F624" s="0" t="n">
        <v>25</v>
      </c>
      <c r="G624" s="0" t="n">
        <v>3.59800004959106</v>
      </c>
      <c r="H624" s="0" t="n">
        <v>-3.03533315658569</v>
      </c>
      <c r="I624" s="0" t="n">
        <v>53</v>
      </c>
      <c r="J624" s="0" t="n">
        <v>12.45276927948</v>
      </c>
      <c r="K624" s="0" t="n">
        <v>4.40000009536743</v>
      </c>
      <c r="L624" s="0" t="n">
        <v>-0.208333015441895</v>
      </c>
      <c r="M624" s="0" t="n">
        <v>4.48895025253296</v>
      </c>
      <c r="N624" s="0" t="n">
        <v>0</v>
      </c>
      <c r="O624" s="0" t="n">
        <v>0</v>
      </c>
      <c r="P624" s="0" t="s">
        <v>146</v>
      </c>
      <c r="Q624" s="0" t="s">
        <v>141</v>
      </c>
      <c r="R624" s="0" t="n">
        <v>2</v>
      </c>
      <c r="S624" s="0" t="s">
        <v>161</v>
      </c>
      <c r="T624" s="0" t="n">
        <v>0</v>
      </c>
      <c r="U624" s="0" t="n">
        <v>255958.25</v>
      </c>
      <c r="V624" s="0" t="n">
        <v>0.00258039636537433</v>
      </c>
      <c r="W624" s="0" t="n">
        <v>653.861938476563</v>
      </c>
      <c r="X624" s="0" t="n">
        <v>0.00244800210930407</v>
      </c>
      <c r="Y624" s="0" t="n">
        <f aca="false">IF(ISNUMBER(C624),INDEX(Scorecard!$D$5:$D$12,SUMPRODUCT(--(Scorecard!$G$5:$G$11&lt;C624))+1),Scorecard!$D$13)</f>
        <v>0.733188958177614</v>
      </c>
      <c r="Z624" s="0" t="n">
        <f aca="false">IF(ISNUMBER(D624),INDEX(Scorecard!$D$14:$D$17,SUMPRODUCT(--(Scorecard!$G$14:$G$16&lt;D624))+1),Scorecard!$D$18)</f>
        <v>0.0505355481560174</v>
      </c>
      <c r="AA624" s="0" t="n">
        <f aca="false">IF(ISNUMBER(E624),INDEX(Scorecard!$D$19:$D$26,SUMPRODUCT(--(Scorecard!$G$19:$G$25&lt;E624))+1),Scorecard!$D$27)</f>
        <v>0.233621608745691</v>
      </c>
      <c r="AB624" s="0" t="n">
        <f aca="false">IF(ISNUMBER(F624),INDEX(Scorecard!$D$28:$D$35,SUMPRODUCT(--(Scorecard!$G$28:$G$34&lt;F624))+1),Scorecard!$D$36)</f>
        <v>0.349218150643304</v>
      </c>
      <c r="AC624" s="0" t="n">
        <f aca="false">IF(ISNUMBER(H624),INDEX(Scorecard!$D$37:$D$44,SUMPRODUCT(--(Scorecard!$G$37:$G$43&lt;H624))+1),Scorecard!$D$45)</f>
        <v>1.35057635045042</v>
      </c>
      <c r="AD624" s="0" t="n">
        <f aca="false">IF(ISNUMBER(I624),INDEX(Scorecard!$D$46:$D$52,SUMPRODUCT(--(Scorecard!$G$46:$G$51&lt;I624))+1),Scorecard!$D$53)</f>
        <v>0.818882373006414</v>
      </c>
      <c r="AE624" s="0" t="n">
        <f aca="false">IF(ISNUMBER(K624),INDEX(Scorecard!$D$54:$D$61,SUMPRODUCT(--(Scorecard!$G$54:$G$60&lt;K624))+1),Scorecard!$D$62)</f>
        <v>0.489050497890326</v>
      </c>
      <c r="AF624" s="0" t="n">
        <f aca="false">IF(ISNUMBER(L624),INDEX(Scorecard!$D$63:$D$68,SUMPRODUCT(--(Scorecard!$G$63:$G$67&lt;L624))+1),Scorecard!$D$69)</f>
        <v>0.322484508656054</v>
      </c>
      <c r="AG624" s="0" t="n">
        <f aca="false">Inputs!$B$10+Scorecard!$J$5*Y624+Scorecard!$J$6*Z624+Scorecard!$J$7*AA624+Scorecard!$J$8*AB624+Scorecard!$J$9*AC624+Scorecard!$J$10*AD624+Scorecard!$J$11*AE624+Scorecard!$J$12*AF624</f>
        <v>-5.77873543058457</v>
      </c>
      <c r="AH624" s="0" t="n">
        <f aca="false">MIN(1-Inputs!$B$13,MAX(Inputs!$B$13,1/(1+EXP(-(Inputs!$B$11*AG624+Inputs!$B$12)))))</f>
        <v>0.00258039643253086</v>
      </c>
      <c r="AI624" s="0" t="n">
        <f aca="false">Inputs!$B$9-Inputs!$B$8*AG624</f>
        <v>653.86193517078</v>
      </c>
      <c r="AJ624" s="0" t="n">
        <f aca="false">RANK(AH624,$AH$5:$AH$2004,0)+COUNTIF($AH$4:AH623,AH624)</f>
        <v>1617</v>
      </c>
      <c r="AK624" s="0" t="n">
        <f aca="false">IF(AJ624&lt;=Deciles!$B$5*(Deciles!$B$4+1),INT((AJ624-1)/(Deciles!$B$4+1))+1,Deciles!$B$5+INT((AJ624-1-Deciles!$B$5*(Deciles!$B$4+1))/Deciles!$B$4)+1)</f>
        <v>9</v>
      </c>
    </row>
    <row r="625" customFormat="false" ht="15" hidden="false" customHeight="false" outlineLevel="0" collapsed="false">
      <c r="A625" s="0" t="n">
        <v>18106</v>
      </c>
      <c r="B625" s="0" t="s">
        <v>139</v>
      </c>
      <c r="C625" s="0" t="n">
        <v>737</v>
      </c>
      <c r="D625" s="0" t="n">
        <v>64.3484191894531</v>
      </c>
      <c r="E625" s="0" t="n">
        <v>60.4407005310059</v>
      </c>
      <c r="F625" s="0" t="n">
        <v>35</v>
      </c>
      <c r="G625" s="0" t="n">
        <v>3.99399995803833</v>
      </c>
      <c r="H625" s="0" t="n">
        <v>0.977333307266235</v>
      </c>
      <c r="I625" s="0" t="n">
        <v>18</v>
      </c>
      <c r="J625" s="0" t="n">
        <v>12.2006139755249</v>
      </c>
      <c r="K625" s="0" t="n">
        <v>6.13333320617676</v>
      </c>
      <c r="L625" s="0" t="n">
        <v>-3.5</v>
      </c>
      <c r="M625" s="0" t="n">
        <v>3.62166213989258</v>
      </c>
      <c r="N625" s="0" t="n">
        <v>0</v>
      </c>
      <c r="O625" s="0" t="n">
        <v>0</v>
      </c>
      <c r="P625" s="0" t="s">
        <v>140</v>
      </c>
      <c r="Q625" s="0" t="s">
        <v>141</v>
      </c>
      <c r="R625" s="0" t="n">
        <v>2</v>
      </c>
      <c r="S625" s="0" t="s">
        <v>149</v>
      </c>
      <c r="T625" s="0" t="n">
        <v>0</v>
      </c>
      <c r="U625" s="0" t="n">
        <v>198911.23</v>
      </c>
      <c r="V625" s="0" t="n">
        <v>0.0100964708253741</v>
      </c>
      <c r="W625" s="0" t="n">
        <v>616.735107421875</v>
      </c>
      <c r="X625" s="0" t="n">
        <v>0.01468366663903</v>
      </c>
      <c r="Y625" s="0" t="n">
        <f aca="false">IF(ISNUMBER(C625),INDEX(Scorecard!$D$5:$D$12,SUMPRODUCT(--(Scorecard!$G$5:$G$11&lt;C625))+1),Scorecard!$D$13)</f>
        <v>0.488358159108655</v>
      </c>
      <c r="Z625" s="0" t="n">
        <f aca="false">IF(ISNUMBER(D625),INDEX(Scorecard!$D$14:$D$17,SUMPRODUCT(--(Scorecard!$G$14:$G$16&lt;D625))+1),Scorecard!$D$18)</f>
        <v>0.128579646629417</v>
      </c>
      <c r="AA625" s="0" t="n">
        <f aca="false">IF(ISNUMBER(E625),INDEX(Scorecard!$D$19:$D$26,SUMPRODUCT(--(Scorecard!$G$19:$G$25&lt;E625))+1),Scorecard!$D$27)</f>
        <v>0.267179331770092</v>
      </c>
      <c r="AB625" s="0" t="n">
        <f aca="false">IF(ISNUMBER(F625),INDEX(Scorecard!$D$28:$D$35,SUMPRODUCT(--(Scorecard!$G$28:$G$34&lt;F625))+1),Scorecard!$D$36)</f>
        <v>-0.0008456427959252</v>
      </c>
      <c r="AC625" s="0" t="n">
        <f aca="false">IF(ISNUMBER(H625),INDEX(Scorecard!$D$37:$D$44,SUMPRODUCT(--(Scorecard!$G$37:$G$43&lt;H625))+1),Scorecard!$D$45)</f>
        <v>-0.975503570149195</v>
      </c>
      <c r="AD625" s="0" t="n">
        <f aca="false">IF(ISNUMBER(I625),INDEX(Scorecard!$D$46:$D$52,SUMPRODUCT(--(Scorecard!$G$46:$G$51&lt;I625))+1),Scorecard!$D$53)</f>
        <v>-0.114272400683245</v>
      </c>
      <c r="AE625" s="0" t="n">
        <f aca="false">IF(ISNUMBER(K625),INDEX(Scorecard!$D$54:$D$61,SUMPRODUCT(--(Scorecard!$G$54:$G$60&lt;K625))+1),Scorecard!$D$62)</f>
        <v>0.0151758992857273</v>
      </c>
      <c r="AF625" s="0" t="n">
        <f aca="false">IF(ISNUMBER(L625),INDEX(Scorecard!$D$63:$D$68,SUMPRODUCT(--(Scorecard!$G$63:$G$67&lt;L625))+1),Scorecard!$D$69)</f>
        <v>-0.340582194386522</v>
      </c>
      <c r="AG625" s="0" t="n">
        <f aca="false">Inputs!$B$10+Scorecard!$J$5*Y625+Scorecard!$J$6*Z625+Scorecard!$J$7*AA625+Scorecard!$J$8*AB625+Scorecard!$J$9*AC625+Scorecard!$J$10*AD625+Scorecard!$J$11*AE625+Scorecard!$J$12*AF625</f>
        <v>-4.49201700414351</v>
      </c>
      <c r="AH625" s="0" t="n">
        <f aca="false">MIN(1-Inputs!$B$13,MAX(Inputs!$B$13,1/(1+EXP(-(Inputs!$B$11*AG625+Inputs!$B$12)))))</f>
        <v>0.01009647042997</v>
      </c>
      <c r="AI625" s="0" t="n">
        <f aca="false">Inputs!$B$9-Inputs!$B$8*AG625</f>
        <v>616.73508931384</v>
      </c>
      <c r="AJ625" s="0" t="n">
        <f aca="false">RANK(AH625,$AH$5:$AH$2004,0)+COUNTIF($AH$4:AH624,AH625)</f>
        <v>815</v>
      </c>
      <c r="AK625" s="0" t="n">
        <f aca="false">IF(AJ625&lt;=Deciles!$B$5*(Deciles!$B$4+1),INT((AJ625-1)/(Deciles!$B$4+1))+1,Deciles!$B$5+INT((AJ625-1-Deciles!$B$5*(Deciles!$B$4+1))/Deciles!$B$4)+1)</f>
        <v>5</v>
      </c>
    </row>
    <row r="626" customFormat="false" ht="15" hidden="false" customHeight="false" outlineLevel="0" collapsed="false">
      <c r="A626" s="0" t="n">
        <v>18117</v>
      </c>
      <c r="B626" s="0" t="s">
        <v>150</v>
      </c>
      <c r="C626" s="0" t="n">
        <v>683</v>
      </c>
      <c r="D626" s="0" t="n">
        <v>73.2217712402344</v>
      </c>
      <c r="E626" s="0" t="n">
        <v>61.9434661865234</v>
      </c>
      <c r="F626" s="0" t="n">
        <v>42</v>
      </c>
      <c r="G626" s="0" t="n">
        <v>3.3970000743866</v>
      </c>
      <c r="H626" s="0" t="n">
        <v>-3.23633313179016</v>
      </c>
      <c r="I626" s="0" t="n">
        <v>30</v>
      </c>
      <c r="J626" s="0" t="n">
        <v>12.045220375061</v>
      </c>
      <c r="K626" s="0" t="n">
        <v>3.70000004768372</v>
      </c>
      <c r="L626" s="0" t="n">
        <v>-0.208333253860474</v>
      </c>
      <c r="M626" s="0" t="n">
        <v>4.74416780471802</v>
      </c>
      <c r="N626" s="0" t="n">
        <v>0</v>
      </c>
      <c r="O626" s="0" t="n">
        <v>0</v>
      </c>
      <c r="P626" s="0" t="s">
        <v>140</v>
      </c>
      <c r="Q626" s="0" t="s">
        <v>141</v>
      </c>
      <c r="R626" s="0" t="n">
        <v>2</v>
      </c>
      <c r="S626" s="0" t="s">
        <v>147</v>
      </c>
      <c r="T626" s="0" t="n">
        <v>0</v>
      </c>
      <c r="U626" s="0" t="n">
        <v>170283.64</v>
      </c>
      <c r="V626" s="0" t="n">
        <v>0.0335105881094933</v>
      </c>
      <c r="W626" s="0" t="n">
        <v>583.619018554688</v>
      </c>
      <c r="X626" s="0" t="n">
        <v>0.0287532694637775</v>
      </c>
      <c r="Y626" s="0" t="n">
        <f aca="false">IF(ISNUMBER(C626),INDEX(Scorecard!$D$5:$D$12,SUMPRODUCT(--(Scorecard!$G$5:$G$11&lt;C626))+1),Scorecard!$D$13)</f>
        <v>-0.869677851527538</v>
      </c>
      <c r="Z626" s="0" t="n">
        <f aca="false">IF(ISNUMBER(D626),INDEX(Scorecard!$D$14:$D$17,SUMPRODUCT(--(Scorecard!$G$14:$G$16&lt;D626))+1),Scorecard!$D$18)</f>
        <v>0.128579646629417</v>
      </c>
      <c r="AA626" s="0" t="n">
        <f aca="false">IF(ISNUMBER(E626),INDEX(Scorecard!$D$19:$D$26,SUMPRODUCT(--(Scorecard!$G$19:$G$25&lt;E626))+1),Scorecard!$D$27)</f>
        <v>0.233621608745691</v>
      </c>
      <c r="AB626" s="0" t="n">
        <f aca="false">IF(ISNUMBER(F626),INDEX(Scorecard!$D$28:$D$35,SUMPRODUCT(--(Scorecard!$G$28:$G$34&lt;F626))+1),Scorecard!$D$36)</f>
        <v>-0.309727037437117</v>
      </c>
      <c r="AC626" s="0" t="n">
        <f aca="false">IF(ISNUMBER(H626),INDEX(Scorecard!$D$37:$D$44,SUMPRODUCT(--(Scorecard!$G$37:$G$43&lt;H626))+1),Scorecard!$D$45)</f>
        <v>1.35057635045042</v>
      </c>
      <c r="AD626" s="0" t="n">
        <f aca="false">IF(ISNUMBER(I626),INDEX(Scorecard!$D$46:$D$52,SUMPRODUCT(--(Scorecard!$G$46:$G$51&lt;I626))+1),Scorecard!$D$53)</f>
        <v>0.123869379412532</v>
      </c>
      <c r="AE626" s="0" t="n">
        <f aca="false">IF(ISNUMBER(K626),INDEX(Scorecard!$D$54:$D$61,SUMPRODUCT(--(Scorecard!$G$54:$G$60&lt;K626))+1),Scorecard!$D$62)</f>
        <v>0.489050497890326</v>
      </c>
      <c r="AF626" s="0" t="n">
        <f aca="false">IF(ISNUMBER(L626),INDEX(Scorecard!$D$63:$D$68,SUMPRODUCT(--(Scorecard!$G$63:$G$67&lt;L626))+1),Scorecard!$D$69)</f>
        <v>0.322484508656054</v>
      </c>
      <c r="AG626" s="0" t="n">
        <f aca="false">Inputs!$B$10+Scorecard!$J$5*Y626+Scorecard!$J$6*Z626+Scorecard!$J$7*AA626+Scorecard!$J$8*AB626+Scorecard!$J$9*AC626+Scorecard!$J$10*AD626+Scorecard!$J$11*AE626+Scorecard!$J$12*AF626</f>
        <v>-3.34430085334044</v>
      </c>
      <c r="AH626" s="0" t="n">
        <f aca="false">MIN(1-Inputs!$B$13,MAX(Inputs!$B$13,1/(1+EXP(-(Inputs!$B$11*AG626+Inputs!$B$12)))))</f>
        <v>0.0335105865509275</v>
      </c>
      <c r="AI626" s="0" t="n">
        <f aca="false">Inputs!$B$9-Inputs!$B$8*AG626</f>
        <v>583.619001331605</v>
      </c>
      <c r="AJ626" s="0" t="n">
        <f aca="false">RANK(AH626,$AH$5:$AH$2004,0)+COUNTIF($AH$4:AH625,AH626)</f>
        <v>269</v>
      </c>
      <c r="AK626" s="0" t="n">
        <f aca="false">IF(AJ626&lt;=Deciles!$B$5*(Deciles!$B$4+1),INT((AJ626-1)/(Deciles!$B$4+1))+1,Deciles!$B$5+INT((AJ626-1-Deciles!$B$5*(Deciles!$B$4+1))/Deciles!$B$4)+1)</f>
        <v>2</v>
      </c>
    </row>
    <row r="627" customFormat="false" ht="15" hidden="false" customHeight="false" outlineLevel="0" collapsed="false">
      <c r="A627" s="0" t="n">
        <v>18141</v>
      </c>
      <c r="B627" s="0" t="s">
        <v>143</v>
      </c>
      <c r="C627" s="0" t="n">
        <v>726</v>
      </c>
      <c r="D627" s="0" t="n">
        <v>80</v>
      </c>
      <c r="E627" s="0" t="n">
        <v>78.8379974365234</v>
      </c>
      <c r="F627" s="0" t="n">
        <v>19</v>
      </c>
      <c r="G627" s="0" t="n">
        <v>4.17199993133545</v>
      </c>
      <c r="H627" s="0" t="n">
        <v>0.938666582107544</v>
      </c>
      <c r="I627" s="0" t="n">
        <v>8</v>
      </c>
      <c r="J627" s="0" t="n">
        <v>13.1615867614746</v>
      </c>
      <c r="K627" s="0" t="n">
        <v>9.3333330154419</v>
      </c>
      <c r="L627" s="0" t="n">
        <v>5.0717945098877</v>
      </c>
      <c r="M627" s="0" t="n">
        <v>1.63963341712952</v>
      </c>
      <c r="N627" s="0" t="n">
        <v>1</v>
      </c>
      <c r="O627" s="0" t="n">
        <v>0</v>
      </c>
      <c r="P627" s="0" t="s">
        <v>140</v>
      </c>
      <c r="Q627" s="0" t="s">
        <v>141</v>
      </c>
      <c r="R627" s="0" t="n">
        <v>2</v>
      </c>
      <c r="S627" s="0" t="s">
        <v>162</v>
      </c>
      <c r="T627" s="0" t="n">
        <v>0</v>
      </c>
      <c r="U627" s="0" t="n">
        <v>520001.2</v>
      </c>
      <c r="V627" s="0" t="n">
        <v>0.0150465378537774</v>
      </c>
      <c r="W627" s="0" t="n">
        <v>605.801818847656</v>
      </c>
      <c r="X627" s="0" t="n">
        <v>0.0126754371449351</v>
      </c>
      <c r="Y627" s="0" t="n">
        <f aca="false">IF(ISNUMBER(C627),INDEX(Scorecard!$D$5:$D$12,SUMPRODUCT(--(Scorecard!$G$5:$G$11&lt;C627))+1),Scorecard!$D$13)</f>
        <v>-0.0290424113398221</v>
      </c>
      <c r="Z627" s="0" t="n">
        <f aca="false">IF(ISNUMBER(D627),INDEX(Scorecard!$D$14:$D$17,SUMPRODUCT(--(Scorecard!$G$14:$G$16&lt;D627))+1),Scorecard!$D$18)</f>
        <v>0.0505355481560174</v>
      </c>
      <c r="AA627" s="0" t="n">
        <f aca="false">IF(ISNUMBER(E627),INDEX(Scorecard!$D$19:$D$26,SUMPRODUCT(--(Scorecard!$G$19:$G$25&lt;E627))+1),Scorecard!$D$27)</f>
        <v>-0.0341578513653732</v>
      </c>
      <c r="AB627" s="0" t="n">
        <f aca="false">IF(ISNUMBER(F627),INDEX(Scorecard!$D$28:$D$35,SUMPRODUCT(--(Scorecard!$G$28:$G$34&lt;F627))+1),Scorecard!$D$36)</f>
        <v>0.624829191519909</v>
      </c>
      <c r="AC627" s="0" t="n">
        <f aca="false">IF(ISNUMBER(H627),INDEX(Scorecard!$D$37:$D$44,SUMPRODUCT(--(Scorecard!$G$37:$G$43&lt;H627))+1),Scorecard!$D$45)</f>
        <v>-0.975503570149195</v>
      </c>
      <c r="AD627" s="0" t="n">
        <f aca="false">IF(ISNUMBER(I627),INDEX(Scorecard!$D$46:$D$52,SUMPRODUCT(--(Scorecard!$G$46:$G$51&lt;I627))+1),Scorecard!$D$53)</f>
        <v>-0.114272400683245</v>
      </c>
      <c r="AE627" s="0" t="n">
        <f aca="false">IF(ISNUMBER(K627),INDEX(Scorecard!$D$54:$D$61,SUMPRODUCT(--(Scorecard!$G$54:$G$60&lt;K627))+1),Scorecard!$D$62)</f>
        <v>-0.541917179454542</v>
      </c>
      <c r="AF627" s="0" t="n">
        <f aca="false">IF(ISNUMBER(L627),INDEX(Scorecard!$D$63:$D$68,SUMPRODUCT(--(Scorecard!$G$63:$G$67&lt;L627))+1),Scorecard!$D$69)</f>
        <v>0.322484508656054</v>
      </c>
      <c r="AG627" s="0" t="n">
        <f aca="false">Inputs!$B$10+Scorecard!$J$5*Y627+Scorecard!$J$6*Z627+Scorecard!$J$7*AA627+Scorecard!$J$8*AB627+Scorecard!$J$9*AC627+Scorecard!$J$10*AD627+Scorecard!$J$11*AE627+Scorecard!$J$12*AF627</f>
        <v>-4.11309906906679</v>
      </c>
      <c r="AH627" s="0" t="n">
        <f aca="false">MIN(1-Inputs!$B$13,MAX(Inputs!$B$13,1/(1+EXP(-(Inputs!$B$11*AG627+Inputs!$B$12)))))</f>
        <v>0.0150465379647777</v>
      </c>
      <c r="AI627" s="0" t="n">
        <f aca="false">Inputs!$B$9-Inputs!$B$8*AG627</f>
        <v>605.801828797059</v>
      </c>
      <c r="AJ627" s="0" t="n">
        <f aca="false">RANK(AH627,$AH$5:$AH$2004,0)+COUNTIF($AH$4:AH626,AH627)</f>
        <v>589</v>
      </c>
      <c r="AK627" s="0" t="n">
        <f aca="false">IF(AJ627&lt;=Deciles!$B$5*(Deciles!$B$4+1),INT((AJ627-1)/(Deciles!$B$4+1))+1,Deciles!$B$5+INT((AJ627-1-Deciles!$B$5*(Deciles!$B$4+1))/Deciles!$B$4)+1)</f>
        <v>3</v>
      </c>
    </row>
    <row r="628" customFormat="false" ht="15" hidden="false" customHeight="false" outlineLevel="0" collapsed="false">
      <c r="A628" s="0" t="n">
        <v>18172</v>
      </c>
      <c r="B628" s="0" t="s">
        <v>157</v>
      </c>
      <c r="C628" s="0" t="n">
        <v>740</v>
      </c>
      <c r="D628" s="0" t="n">
        <v>80</v>
      </c>
      <c r="E628" s="0" t="n">
        <v>71.5229110717773</v>
      </c>
      <c r="F628" s="0" t="n">
        <v>38</v>
      </c>
      <c r="G628" s="0" t="n">
        <v>4.44600009918213</v>
      </c>
      <c r="H628" s="0" t="n">
        <v>0.562666654586792</v>
      </c>
      <c r="I628" s="0" t="n">
        <v>22</v>
      </c>
      <c r="J628" s="0" t="n">
        <v>12.612232208252</v>
      </c>
      <c r="K628" s="0" t="n">
        <v>3.32307696342468</v>
      </c>
      <c r="L628" s="0" t="n">
        <v>-0.276922941207886</v>
      </c>
      <c r="M628" s="0" t="n">
        <v>4.3403639793396</v>
      </c>
      <c r="N628" s="0" t="n">
        <v>0</v>
      </c>
      <c r="O628" s="0" t="n">
        <v>0</v>
      </c>
      <c r="P628" s="0" t="s">
        <v>144</v>
      </c>
      <c r="Q628" s="0" t="s">
        <v>141</v>
      </c>
      <c r="R628" s="0" t="n">
        <v>2</v>
      </c>
      <c r="S628" s="0" t="s">
        <v>147</v>
      </c>
      <c r="T628" s="0" t="n">
        <v>0</v>
      </c>
      <c r="U628" s="0" t="n">
        <v>300208.28</v>
      </c>
      <c r="V628" s="0" t="n">
        <v>0.00828681979328394</v>
      </c>
      <c r="W628" s="0" t="n">
        <v>622.130249023438</v>
      </c>
      <c r="X628" s="0" t="n">
        <v>0.00533073721453548</v>
      </c>
      <c r="Y628" s="0" t="n">
        <f aca="false">IF(ISNUMBER(C628),INDEX(Scorecard!$D$5:$D$12,SUMPRODUCT(--(Scorecard!$G$5:$G$11&lt;C628))+1),Scorecard!$D$13)</f>
        <v>0.488358159108655</v>
      </c>
      <c r="Z628" s="0" t="n">
        <f aca="false">IF(ISNUMBER(D628),INDEX(Scorecard!$D$14:$D$17,SUMPRODUCT(--(Scorecard!$G$14:$G$16&lt;D628))+1),Scorecard!$D$18)</f>
        <v>0.0505355481560174</v>
      </c>
      <c r="AA628" s="0" t="n">
        <f aca="false">IF(ISNUMBER(E628),INDEX(Scorecard!$D$19:$D$26,SUMPRODUCT(--(Scorecard!$G$19:$G$25&lt;E628))+1),Scorecard!$D$27)</f>
        <v>0.0530843085177338</v>
      </c>
      <c r="AB628" s="0" t="n">
        <f aca="false">IF(ISNUMBER(F628),INDEX(Scorecard!$D$28:$D$35,SUMPRODUCT(--(Scorecard!$G$28:$G$34&lt;F628))+1),Scorecard!$D$36)</f>
        <v>-0.132616866359722</v>
      </c>
      <c r="AC628" s="0" t="n">
        <f aca="false">IF(ISNUMBER(H628),INDEX(Scorecard!$D$37:$D$44,SUMPRODUCT(--(Scorecard!$G$37:$G$43&lt;H628))+1),Scorecard!$D$45)</f>
        <v>-0.271229676926091</v>
      </c>
      <c r="AD628" s="0" t="n">
        <f aca="false">IF(ISNUMBER(I628),INDEX(Scorecard!$D$46:$D$52,SUMPRODUCT(--(Scorecard!$G$46:$G$51&lt;I628))+1),Scorecard!$D$53)</f>
        <v>-0.108777051091409</v>
      </c>
      <c r="AE628" s="0" t="n">
        <f aca="false">IF(ISNUMBER(K628),INDEX(Scorecard!$D$54:$D$61,SUMPRODUCT(--(Scorecard!$G$54:$G$60&lt;K628))+1),Scorecard!$D$62)</f>
        <v>0.489050497890326</v>
      </c>
      <c r="AF628" s="0" t="n">
        <f aca="false">IF(ISNUMBER(L628),INDEX(Scorecard!$D$63:$D$68,SUMPRODUCT(--(Scorecard!$G$63:$G$67&lt;L628))+1),Scorecard!$D$69)</f>
        <v>0.322484508656054</v>
      </c>
      <c r="AG628" s="0" t="n">
        <f aca="false">Inputs!$B$10+Scorecard!$J$5*Y628+Scorecard!$J$6*Z628+Scorecard!$J$7*AA628+Scorecard!$J$8*AB628+Scorecard!$J$9*AC628+Scorecard!$J$10*AD628+Scorecard!$J$11*AE628+Scorecard!$J$12*AF628</f>
        <v>-4.67899834621296</v>
      </c>
      <c r="AH628" s="0" t="n">
        <f aca="false">MIN(1-Inputs!$B$13,MAX(Inputs!$B$13,1/(1+EXP(-(Inputs!$B$11*AG628+Inputs!$B$12)))))</f>
        <v>0.00828681951177237</v>
      </c>
      <c r="AI628" s="0" t="n">
        <f aca="false">Inputs!$B$9-Inputs!$B$8*AG628</f>
        <v>622.130230412687</v>
      </c>
      <c r="AJ628" s="0" t="n">
        <f aca="false">RANK(AH628,$AH$5:$AH$2004,0)+COUNTIF($AH$4:AH627,AH628)</f>
        <v>940</v>
      </c>
      <c r="AK628" s="0" t="n">
        <f aca="false">IF(AJ628&lt;=Deciles!$B$5*(Deciles!$B$4+1),INT((AJ628-1)/(Deciles!$B$4+1))+1,Deciles!$B$5+INT((AJ628-1-Deciles!$B$5*(Deciles!$B$4+1))/Deciles!$B$4)+1)</f>
        <v>5</v>
      </c>
    </row>
    <row r="629" customFormat="false" ht="15" hidden="false" customHeight="false" outlineLevel="0" collapsed="false">
      <c r="A629" s="0" t="n">
        <v>18199</v>
      </c>
      <c r="B629" s="0" t="s">
        <v>145</v>
      </c>
      <c r="C629" s="0" t="n">
        <v>690</v>
      </c>
      <c r="D629" s="0" t="n">
        <v>80</v>
      </c>
      <c r="E629" s="0" t="n">
        <v>55.8363418579102</v>
      </c>
      <c r="F629" s="0" t="n">
        <v>37</v>
      </c>
      <c r="G629" s="0" t="n">
        <v>4.35300016403198</v>
      </c>
      <c r="H629" s="0" t="n">
        <v>0.836333513259888</v>
      </c>
      <c r="I629" s="0" t="n">
        <v>63</v>
      </c>
      <c r="J629" s="0" t="n">
        <v>11.6841659545898</v>
      </c>
      <c r="K629" s="0" t="n">
        <v>5.25833320617676</v>
      </c>
      <c r="L629" s="0" t="n">
        <v>-1.875</v>
      </c>
      <c r="M629" s="0" t="n">
        <v>6.28858280181885</v>
      </c>
      <c r="N629" s="0" t="n">
        <v>0</v>
      </c>
      <c r="O629" s="0" t="n">
        <v>0</v>
      </c>
      <c r="P629" s="0" t="s">
        <v>144</v>
      </c>
      <c r="Q629" s="0" t="s">
        <v>141</v>
      </c>
      <c r="R629" s="0" t="n">
        <v>1</v>
      </c>
      <c r="S629" s="0" t="s">
        <v>149</v>
      </c>
      <c r="T629" s="0" t="n">
        <v>0</v>
      </c>
      <c r="U629" s="0" t="n">
        <v>118677.57</v>
      </c>
      <c r="V629" s="0" t="n">
        <v>0.0314186699688435</v>
      </c>
      <c r="W629" s="0" t="n">
        <v>585.422058105469</v>
      </c>
      <c r="X629" s="0" t="n">
        <v>0.0303027629852295</v>
      </c>
      <c r="Y629" s="0" t="n">
        <f aca="false">IF(ISNUMBER(C629),INDEX(Scorecard!$D$5:$D$12,SUMPRODUCT(--(Scorecard!$G$5:$G$11&lt;C629))+1),Scorecard!$D$13)</f>
        <v>-0.869677851527538</v>
      </c>
      <c r="Z629" s="0" t="n">
        <f aca="false">IF(ISNUMBER(D629),INDEX(Scorecard!$D$14:$D$17,SUMPRODUCT(--(Scorecard!$G$14:$G$16&lt;D629))+1),Scorecard!$D$18)</f>
        <v>0.0505355481560174</v>
      </c>
      <c r="AA629" s="0" t="n">
        <f aca="false">IF(ISNUMBER(E629),INDEX(Scorecard!$D$19:$D$26,SUMPRODUCT(--(Scorecard!$G$19:$G$25&lt;E629))+1),Scorecard!$D$27)</f>
        <v>0.285899340811827</v>
      </c>
      <c r="AB629" s="0" t="n">
        <f aca="false">IF(ISNUMBER(F629),INDEX(Scorecard!$D$28:$D$35,SUMPRODUCT(--(Scorecard!$G$28:$G$34&lt;F629))+1),Scorecard!$D$36)</f>
        <v>-0.0008456427959252</v>
      </c>
      <c r="AC629" s="0" t="n">
        <f aca="false">IF(ISNUMBER(H629),INDEX(Scorecard!$D$37:$D$44,SUMPRODUCT(--(Scorecard!$G$37:$G$43&lt;H629))+1),Scorecard!$D$45)</f>
        <v>-0.569454719285959</v>
      </c>
      <c r="AD629" s="0" t="n">
        <f aca="false">IF(ISNUMBER(I629),INDEX(Scorecard!$D$46:$D$52,SUMPRODUCT(--(Scorecard!$G$46:$G$51&lt;I629))+1),Scorecard!$D$53)</f>
        <v>0.818882373006414</v>
      </c>
      <c r="AE629" s="0" t="n">
        <f aca="false">IF(ISNUMBER(K629),INDEX(Scorecard!$D$54:$D$61,SUMPRODUCT(--(Scorecard!$G$54:$G$60&lt;K629))+1),Scorecard!$D$62)</f>
        <v>0.126303549215828</v>
      </c>
      <c r="AF629" s="0" t="n">
        <f aca="false">IF(ISNUMBER(L629),INDEX(Scorecard!$D$63:$D$68,SUMPRODUCT(--(Scorecard!$G$63:$G$67&lt;L629))+1),Scorecard!$D$69)</f>
        <v>-0.340582194386522</v>
      </c>
      <c r="AG629" s="0" t="n">
        <f aca="false">Inputs!$B$10+Scorecard!$J$5*Y629+Scorecard!$J$6*Z629+Scorecard!$J$7*AA629+Scorecard!$J$8*AB629+Scorecard!$J$9*AC629+Scorecard!$J$10*AD629+Scorecard!$J$11*AE629+Scorecard!$J$12*AF629</f>
        <v>-3.40678983430616</v>
      </c>
      <c r="AH629" s="0" t="n">
        <f aca="false">MIN(1-Inputs!$B$13,MAX(Inputs!$B$13,1/(1+EXP(-(Inputs!$B$11*AG629+Inputs!$B$12)))))</f>
        <v>0.0314186682466891</v>
      </c>
      <c r="AI629" s="0" t="n">
        <f aca="false">Inputs!$B$9-Inputs!$B$8*AG629</f>
        <v>585.422052190594</v>
      </c>
      <c r="AJ629" s="0" t="n">
        <f aca="false">RANK(AH629,$AH$5:$AH$2004,0)+COUNTIF($AH$4:AH628,AH629)</f>
        <v>289</v>
      </c>
      <c r="AK629" s="0" t="n">
        <f aca="false">IF(AJ629&lt;=Deciles!$B$5*(Deciles!$B$4+1),INT((AJ629-1)/(Deciles!$B$4+1))+1,Deciles!$B$5+INT((AJ629-1-Deciles!$B$5*(Deciles!$B$4+1))/Deciles!$B$4)+1)</f>
        <v>2</v>
      </c>
    </row>
    <row r="630" customFormat="false" ht="15" hidden="false" customHeight="false" outlineLevel="0" collapsed="false">
      <c r="A630" s="0" t="n">
        <v>18200</v>
      </c>
      <c r="B630" s="0" t="s">
        <v>157</v>
      </c>
      <c r="C630" s="0" t="n">
        <v>689</v>
      </c>
      <c r="D630" s="0" t="n">
        <v>80</v>
      </c>
      <c r="E630" s="0" t="n">
        <v>72.6440505981445</v>
      </c>
      <c r="F630" s="0" t="n">
        <v>10</v>
      </c>
      <c r="G630" s="0" t="n">
        <v>4.65500020980835</v>
      </c>
      <c r="H630" s="0" t="n">
        <v>0.771666765213013</v>
      </c>
      <c r="I630" s="0" t="n">
        <v>20</v>
      </c>
      <c r="J630" s="0" t="n">
        <v>11.61741065979</v>
      </c>
      <c r="K630" s="0" t="n">
        <v>4.0230770111084</v>
      </c>
      <c r="L630" s="0" t="n">
        <v>-0.276923179626465</v>
      </c>
      <c r="M630" s="0" t="n">
        <v>4.10729646682739</v>
      </c>
      <c r="N630" s="0" t="n">
        <v>0</v>
      </c>
      <c r="O630" s="0" t="n">
        <v>0</v>
      </c>
      <c r="P630" s="0" t="s">
        <v>144</v>
      </c>
      <c r="Q630" s="0" t="s">
        <v>141</v>
      </c>
      <c r="R630" s="0" t="n">
        <v>1</v>
      </c>
      <c r="S630" s="0" t="s">
        <v>161</v>
      </c>
      <c r="T630" s="0" t="n">
        <v>0</v>
      </c>
      <c r="U630" s="0" t="n">
        <v>111013.87</v>
      </c>
      <c r="V630" s="0" t="n">
        <v>0.0146998045966029</v>
      </c>
      <c r="W630" s="0" t="n">
        <v>606.442321777344</v>
      </c>
      <c r="X630" s="0" t="n">
        <v>0.0154122626408935</v>
      </c>
      <c r="Y630" s="0" t="n">
        <f aca="false">IF(ISNUMBER(C630),INDEX(Scorecard!$D$5:$D$12,SUMPRODUCT(--(Scorecard!$G$5:$G$11&lt;C630))+1),Scorecard!$D$13)</f>
        <v>-0.869677851527538</v>
      </c>
      <c r="Z630" s="0" t="n">
        <f aca="false">IF(ISNUMBER(D630),INDEX(Scorecard!$D$14:$D$17,SUMPRODUCT(--(Scorecard!$G$14:$G$16&lt;D630))+1),Scorecard!$D$18)</f>
        <v>0.0505355481560174</v>
      </c>
      <c r="AA630" s="0" t="n">
        <f aca="false">IF(ISNUMBER(E630),INDEX(Scorecard!$D$19:$D$26,SUMPRODUCT(--(Scorecard!$G$19:$G$25&lt;E630))+1),Scorecard!$D$27)</f>
        <v>-0.0341578513653732</v>
      </c>
      <c r="AB630" s="0" t="n">
        <f aca="false">IF(ISNUMBER(F630),INDEX(Scorecard!$D$28:$D$35,SUMPRODUCT(--(Scorecard!$G$28:$G$34&lt;F630))+1),Scorecard!$D$36)</f>
        <v>0.624829191519909</v>
      </c>
      <c r="AC630" s="0" t="n">
        <f aca="false">IF(ISNUMBER(H630),INDEX(Scorecard!$D$37:$D$44,SUMPRODUCT(--(Scorecard!$G$37:$G$43&lt;H630))+1),Scorecard!$D$45)</f>
        <v>-0.569454719285959</v>
      </c>
      <c r="AD630" s="0" t="n">
        <f aca="false">IF(ISNUMBER(I630),INDEX(Scorecard!$D$46:$D$52,SUMPRODUCT(--(Scorecard!$G$46:$G$51&lt;I630))+1),Scorecard!$D$53)</f>
        <v>-0.108777051091409</v>
      </c>
      <c r="AE630" s="0" t="n">
        <f aca="false">IF(ISNUMBER(K630),INDEX(Scorecard!$D$54:$D$61,SUMPRODUCT(--(Scorecard!$G$54:$G$60&lt;K630))+1),Scorecard!$D$62)</f>
        <v>0.489050497890326</v>
      </c>
      <c r="AF630" s="0" t="n">
        <f aca="false">IF(ISNUMBER(L630),INDEX(Scorecard!$D$63:$D$68,SUMPRODUCT(--(Scorecard!$G$63:$G$67&lt;L630))+1),Scorecard!$D$69)</f>
        <v>0.322484508656054</v>
      </c>
      <c r="AG630" s="0" t="n">
        <f aca="false">Inputs!$B$10+Scorecard!$J$5*Y630+Scorecard!$J$6*Z630+Scorecard!$J$7*AA630+Scorecard!$J$8*AB630+Scorecard!$J$9*AC630+Scorecard!$J$10*AD630+Scorecard!$J$11*AE630+Scorecard!$J$12*AF630</f>
        <v>-4.1352968597016</v>
      </c>
      <c r="AH630" s="0" t="n">
        <f aca="false">MIN(1-Inputs!$B$13,MAX(Inputs!$B$13,1/(1+EXP(-(Inputs!$B$11*AG630+Inputs!$B$12)))))</f>
        <v>0.0146998046542683</v>
      </c>
      <c r="AI630" s="0" t="n">
        <f aca="false">Inputs!$B$9-Inputs!$B$8*AG630</f>
        <v>606.44232164641</v>
      </c>
      <c r="AJ630" s="0" t="n">
        <f aca="false">RANK(AH630,$AH$5:$AH$2004,0)+COUNTIF($AH$4:AH629,AH630)</f>
        <v>605</v>
      </c>
      <c r="AK630" s="0" t="n">
        <f aca="false">IF(AJ630&lt;=Deciles!$B$5*(Deciles!$B$4+1),INT((AJ630-1)/(Deciles!$B$4+1))+1,Deciles!$B$5+INT((AJ630-1-Deciles!$B$5*(Deciles!$B$4+1))/Deciles!$B$4)+1)</f>
        <v>4</v>
      </c>
    </row>
    <row r="631" customFormat="false" ht="15" hidden="false" customHeight="false" outlineLevel="0" collapsed="false">
      <c r="A631" s="0" t="n">
        <v>18222</v>
      </c>
      <c r="B631" s="0" t="s">
        <v>152</v>
      </c>
      <c r="C631" s="0" t="n">
        <v>764</v>
      </c>
      <c r="D631" s="0" t="n">
        <v>62.3436241149902</v>
      </c>
      <c r="E631" s="0" t="n">
        <v>53.8414649963379</v>
      </c>
      <c r="F631" s="0" t="n">
        <v>27</v>
      </c>
      <c r="G631" s="0" t="n">
        <v>3.11199998855591</v>
      </c>
      <c r="H631" s="0" t="n">
        <v>-3.32133340835571</v>
      </c>
      <c r="I631" s="0" t="n">
        <v>28</v>
      </c>
      <c r="J631" s="0" t="n">
        <v>12.7711153030396</v>
      </c>
      <c r="K631" s="0" t="n">
        <v>4.09999990463257</v>
      </c>
      <c r="L631" s="0" t="n">
        <v>-0.458333492279053</v>
      </c>
      <c r="M631" s="0" t="n">
        <v>4.74415826797485</v>
      </c>
      <c r="N631" s="0" t="n">
        <v>0</v>
      </c>
      <c r="O631" s="0" t="n">
        <v>0</v>
      </c>
      <c r="P631" s="0" t="s">
        <v>144</v>
      </c>
      <c r="Q631" s="0" t="s">
        <v>141</v>
      </c>
      <c r="R631" s="0" t="n">
        <v>2</v>
      </c>
      <c r="S631" s="0" t="s">
        <v>142</v>
      </c>
      <c r="T631" s="0" t="n">
        <v>0</v>
      </c>
      <c r="U631" s="0" t="n">
        <v>351904.6</v>
      </c>
      <c r="V631" s="0" t="n">
        <v>0.00168389605823904</v>
      </c>
      <c r="W631" s="0" t="n">
        <v>665.438110351563</v>
      </c>
      <c r="X631" s="0" t="n">
        <v>0.00469164131209254</v>
      </c>
      <c r="Y631" s="0" t="n">
        <f aca="false">IF(ISNUMBER(C631),INDEX(Scorecard!$D$5:$D$12,SUMPRODUCT(--(Scorecard!$G$5:$G$11&lt;C631))+1),Scorecard!$D$13)</f>
        <v>1.23750384304241</v>
      </c>
      <c r="Z631" s="0" t="n">
        <f aca="false">IF(ISNUMBER(D631),INDEX(Scorecard!$D$14:$D$17,SUMPRODUCT(--(Scorecard!$G$14:$G$16&lt;D631))+1),Scorecard!$D$18)</f>
        <v>0.248677243387958</v>
      </c>
      <c r="AA631" s="0" t="n">
        <f aca="false">IF(ISNUMBER(E631),INDEX(Scorecard!$D$19:$D$26,SUMPRODUCT(--(Scorecard!$G$19:$G$25&lt;E631))+1),Scorecard!$D$27)</f>
        <v>0.57899015159425</v>
      </c>
      <c r="AB631" s="0" t="n">
        <f aca="false">IF(ISNUMBER(F631),INDEX(Scorecard!$D$28:$D$35,SUMPRODUCT(--(Scorecard!$G$28:$G$34&lt;F631))+1),Scorecard!$D$36)</f>
        <v>0.165097008946478</v>
      </c>
      <c r="AC631" s="0" t="n">
        <f aca="false">IF(ISNUMBER(H631),INDEX(Scorecard!$D$37:$D$44,SUMPRODUCT(--(Scorecard!$G$37:$G$43&lt;H631))+1),Scorecard!$D$45)</f>
        <v>1.35057635045042</v>
      </c>
      <c r="AD631" s="0" t="n">
        <f aca="false">IF(ISNUMBER(I631),INDEX(Scorecard!$D$46:$D$52,SUMPRODUCT(--(Scorecard!$G$46:$G$51&lt;I631))+1),Scorecard!$D$53)</f>
        <v>0.123869379412532</v>
      </c>
      <c r="AE631" s="0" t="n">
        <f aca="false">IF(ISNUMBER(K631),INDEX(Scorecard!$D$54:$D$61,SUMPRODUCT(--(Scorecard!$G$54:$G$60&lt;K631))+1),Scorecard!$D$62)</f>
        <v>0.489050497890326</v>
      </c>
      <c r="AF631" s="0" t="n">
        <f aca="false">IF(ISNUMBER(L631),INDEX(Scorecard!$D$63:$D$68,SUMPRODUCT(--(Scorecard!$G$63:$G$67&lt;L631))+1),Scorecard!$D$69)</f>
        <v>0.322484508656054</v>
      </c>
      <c r="AG631" s="0" t="n">
        <f aca="false">Inputs!$B$10+Scorecard!$J$5*Y631+Scorecard!$J$6*Z631+Scorecard!$J$7*AA631+Scorecard!$J$8*AB631+Scorecard!$J$9*AC631+Scorecard!$J$10*AD631+Scorecard!$J$11*AE631+Scorecard!$J$12*AF631</f>
        <v>-6.17993599766111</v>
      </c>
      <c r="AH631" s="0" t="n">
        <f aca="false">MIN(1-Inputs!$B$13,MAX(Inputs!$B$13,1/(1+EXP(-(Inputs!$B$11*AG631+Inputs!$B$12)))))</f>
        <v>0.00168389605016216</v>
      </c>
      <c r="AI631" s="0" t="n">
        <f aca="false">Inputs!$B$9-Inputs!$B$8*AG631</f>
        <v>665.438136541243</v>
      </c>
      <c r="AJ631" s="0" t="n">
        <f aca="false">RANK(AH631,$AH$5:$AH$2004,0)+COUNTIF($AH$4:AH630,AH631)</f>
        <v>1764</v>
      </c>
      <c r="AK631" s="0" t="n">
        <f aca="false">IF(AJ631&lt;=Deciles!$B$5*(Deciles!$B$4+1),INT((AJ631-1)/(Deciles!$B$4+1))+1,Deciles!$B$5+INT((AJ631-1-Deciles!$B$5*(Deciles!$B$4+1))/Deciles!$B$4)+1)</f>
        <v>9</v>
      </c>
    </row>
    <row r="632" customFormat="false" ht="15" hidden="false" customHeight="false" outlineLevel="0" collapsed="false">
      <c r="A632" s="0" t="n">
        <v>18227</v>
      </c>
      <c r="B632" s="0" t="s">
        <v>145</v>
      </c>
      <c r="C632" s="0" t="n">
        <v>791</v>
      </c>
      <c r="D632" s="0" t="n">
        <v>80</v>
      </c>
      <c r="E632" s="0" t="n">
        <v>72.1515350341797</v>
      </c>
      <c r="F632" s="0" t="n">
        <v>46</v>
      </c>
      <c r="G632" s="0" t="n">
        <v>3.64299988746643</v>
      </c>
      <c r="H632" s="0" t="n">
        <v>0.126333236694336</v>
      </c>
      <c r="I632" s="0" t="n">
        <v>23</v>
      </c>
      <c r="J632" s="0" t="n">
        <v>11.9468841552734</v>
      </c>
      <c r="K632" s="0" t="n">
        <v>5.25833320617676</v>
      </c>
      <c r="L632" s="0" t="n">
        <v>-1.875</v>
      </c>
      <c r="M632" s="0" t="n">
        <v>6.28858280181885</v>
      </c>
      <c r="N632" s="0" t="n">
        <v>0</v>
      </c>
      <c r="O632" s="0" t="n">
        <v>0</v>
      </c>
      <c r="P632" s="0" t="s">
        <v>146</v>
      </c>
      <c r="Q632" s="0" t="s">
        <v>141</v>
      </c>
      <c r="R632" s="0" t="n">
        <v>1</v>
      </c>
      <c r="S632" s="0" t="s">
        <v>149</v>
      </c>
      <c r="T632" s="0" t="n">
        <v>0</v>
      </c>
      <c r="U632" s="0" t="n">
        <v>154335.52</v>
      </c>
      <c r="V632" s="0" t="n">
        <v>0.00278306985273957</v>
      </c>
      <c r="W632" s="0" t="n">
        <v>651.81005859375</v>
      </c>
      <c r="X632" s="0" t="n">
        <v>0.00507790641859174</v>
      </c>
      <c r="Y632" s="0" t="n">
        <f aca="false">IF(ISNUMBER(C632),INDEX(Scorecard!$D$5:$D$12,SUMPRODUCT(--(Scorecard!$G$5:$G$11&lt;C632))+1),Scorecard!$D$13)</f>
        <v>2.19112706886128</v>
      </c>
      <c r="Z632" s="0" t="n">
        <f aca="false">IF(ISNUMBER(D632),INDEX(Scorecard!$D$14:$D$17,SUMPRODUCT(--(Scorecard!$G$14:$G$16&lt;D632))+1),Scorecard!$D$18)</f>
        <v>0.0505355481560174</v>
      </c>
      <c r="AA632" s="0" t="n">
        <f aca="false">IF(ISNUMBER(E632),INDEX(Scorecard!$D$19:$D$26,SUMPRODUCT(--(Scorecard!$G$19:$G$25&lt;E632))+1),Scorecard!$D$27)</f>
        <v>-0.0341578513653732</v>
      </c>
      <c r="AB632" s="0" t="n">
        <f aca="false">IF(ISNUMBER(F632),INDEX(Scorecard!$D$28:$D$35,SUMPRODUCT(--(Scorecard!$G$28:$G$34&lt;F632))+1),Scorecard!$D$36)</f>
        <v>-0.400689107298307</v>
      </c>
      <c r="AC632" s="0" t="n">
        <f aca="false">IF(ISNUMBER(H632),INDEX(Scorecard!$D$37:$D$44,SUMPRODUCT(--(Scorecard!$G$37:$G$43&lt;H632))+1),Scorecard!$D$45)</f>
        <v>0.102184252677548</v>
      </c>
      <c r="AD632" s="0" t="n">
        <f aca="false">IF(ISNUMBER(I632),INDEX(Scorecard!$D$46:$D$52,SUMPRODUCT(--(Scorecard!$G$46:$G$51&lt;I632))+1),Scorecard!$D$53)</f>
        <v>-0.048559051279741</v>
      </c>
      <c r="AE632" s="0" t="n">
        <f aca="false">IF(ISNUMBER(K632),INDEX(Scorecard!$D$54:$D$61,SUMPRODUCT(--(Scorecard!$G$54:$G$60&lt;K632))+1),Scorecard!$D$62)</f>
        <v>0.126303549215828</v>
      </c>
      <c r="AF632" s="0" t="n">
        <f aca="false">IF(ISNUMBER(L632),INDEX(Scorecard!$D$63:$D$68,SUMPRODUCT(--(Scorecard!$G$63:$G$67&lt;L632))+1),Scorecard!$D$69)</f>
        <v>-0.340582194386522</v>
      </c>
      <c r="AG632" s="0" t="n">
        <f aca="false">Inputs!$B$10+Scorecard!$J$5*Y632+Scorecard!$J$6*Z632+Scorecard!$J$7*AA632+Scorecard!$J$8*AB632+Scorecard!$J$9*AC632+Scorecard!$J$10*AD632+Scorecard!$J$11*AE632+Scorecard!$J$12*AF632</f>
        <v>-5.70762317662139</v>
      </c>
      <c r="AH632" s="0" t="n">
        <f aca="false">MIN(1-Inputs!$B$13,MAX(Inputs!$B$13,1/(1+EXP(-(Inputs!$B$11*AG632+Inputs!$B$12)))))</f>
        <v>0.00278306993099869</v>
      </c>
      <c r="AI632" s="0" t="n">
        <f aca="false">Inputs!$B$9-Inputs!$B$8*AG632</f>
        <v>651.810069247997</v>
      </c>
      <c r="AJ632" s="0" t="n">
        <f aca="false">RANK(AH632,$AH$5:$AH$2004,0)+COUNTIF($AH$4:AH631,AH632)</f>
        <v>1574</v>
      </c>
      <c r="AK632" s="0" t="n">
        <f aca="false">IF(AJ632&lt;=Deciles!$B$5*(Deciles!$B$4+1),INT((AJ632-1)/(Deciles!$B$4+1))+1,Deciles!$B$5+INT((AJ632-1-Deciles!$B$5*(Deciles!$B$4+1))/Deciles!$B$4)+1)</f>
        <v>8</v>
      </c>
    </row>
    <row r="633" customFormat="false" ht="15" hidden="false" customHeight="false" outlineLevel="0" collapsed="false">
      <c r="A633" s="0" t="n">
        <v>18292</v>
      </c>
      <c r="B633" s="0" t="s">
        <v>143</v>
      </c>
      <c r="C633" s="0" t="n">
        <v>816</v>
      </c>
      <c r="D633" s="0" t="n">
        <v>77.8074417114258</v>
      </c>
      <c r="E633" s="0" t="n">
        <v>61.716251373291</v>
      </c>
      <c r="F633" s="0" t="n">
        <v>22</v>
      </c>
      <c r="G633" s="0" t="n">
        <v>3.32500004768372</v>
      </c>
      <c r="H633" s="0" t="n">
        <v>0.0916666984558106</v>
      </c>
      <c r="I633" s="0" t="n">
        <v>39</v>
      </c>
      <c r="J633" s="0" t="n">
        <v>12.2448434829712</v>
      </c>
      <c r="K633" s="0" t="n">
        <v>9.63333320617676</v>
      </c>
      <c r="L633" s="0" t="n">
        <v>5.0717945098877</v>
      </c>
      <c r="M633" s="0" t="n">
        <v>2.57371878623962</v>
      </c>
      <c r="N633" s="0" t="n">
        <v>0</v>
      </c>
      <c r="O633" s="0" t="n">
        <v>0</v>
      </c>
      <c r="P633" s="0" t="s">
        <v>146</v>
      </c>
      <c r="Q633" s="0" t="s">
        <v>160</v>
      </c>
      <c r="R633" s="0" t="n">
        <v>2</v>
      </c>
      <c r="S633" s="0" t="s">
        <v>149</v>
      </c>
      <c r="T633" s="0" t="n">
        <v>0</v>
      </c>
      <c r="U633" s="0" t="n">
        <v>207906.5</v>
      </c>
      <c r="V633" s="0" t="n">
        <v>0.00107405427843332</v>
      </c>
      <c r="W633" s="0" t="n">
        <v>677.624633789063</v>
      </c>
      <c r="X633" s="0" t="n">
        <v>0.00104503228794783</v>
      </c>
      <c r="Y633" s="0" t="n">
        <f aca="false">IF(ISNUMBER(C633),INDEX(Scorecard!$D$5:$D$12,SUMPRODUCT(--(Scorecard!$G$5:$G$11&lt;C633))+1),Scorecard!$D$13)</f>
        <v>2.19112706886128</v>
      </c>
      <c r="Z633" s="0" t="n">
        <f aca="false">IF(ISNUMBER(D633),INDEX(Scorecard!$D$14:$D$17,SUMPRODUCT(--(Scorecard!$G$14:$G$16&lt;D633))+1),Scorecard!$D$18)</f>
        <v>0.0505355481560174</v>
      </c>
      <c r="AA633" s="0" t="n">
        <f aca="false">IF(ISNUMBER(E633),INDEX(Scorecard!$D$19:$D$26,SUMPRODUCT(--(Scorecard!$G$19:$G$25&lt;E633))+1),Scorecard!$D$27)</f>
        <v>0.233621608745691</v>
      </c>
      <c r="AB633" s="0" t="n">
        <f aca="false">IF(ISNUMBER(F633),INDEX(Scorecard!$D$28:$D$35,SUMPRODUCT(--(Scorecard!$G$28:$G$34&lt;F633))+1),Scorecard!$D$36)</f>
        <v>0.624829191519909</v>
      </c>
      <c r="AC633" s="0" t="n">
        <f aca="false">IF(ISNUMBER(H633),INDEX(Scorecard!$D$37:$D$44,SUMPRODUCT(--(Scorecard!$G$37:$G$43&lt;H633))+1),Scorecard!$D$45)</f>
        <v>0.102184252677548</v>
      </c>
      <c r="AD633" s="0" t="n">
        <f aca="false">IF(ISNUMBER(I633),INDEX(Scorecard!$D$46:$D$52,SUMPRODUCT(--(Scorecard!$G$46:$G$51&lt;I633))+1),Scorecard!$D$53)</f>
        <v>0.569875412099532</v>
      </c>
      <c r="AE633" s="0" t="n">
        <f aca="false">IF(ISNUMBER(K633),INDEX(Scorecard!$D$54:$D$61,SUMPRODUCT(--(Scorecard!$G$54:$G$60&lt;K633))+1),Scorecard!$D$62)</f>
        <v>-0.541917179454542</v>
      </c>
      <c r="AF633" s="0" t="n">
        <f aca="false">IF(ISNUMBER(L633),INDEX(Scorecard!$D$63:$D$68,SUMPRODUCT(--(Scorecard!$G$63:$G$67&lt;L633))+1),Scorecard!$D$69)</f>
        <v>0.322484508656054</v>
      </c>
      <c r="AG633" s="0" t="n">
        <f aca="false">Inputs!$B$10+Scorecard!$J$5*Y633+Scorecard!$J$6*Z633+Scorecard!$J$7*AA633+Scorecard!$J$8*AB633+Scorecard!$J$9*AC633+Scorecard!$J$10*AD633+Scorecard!$J$11*AE633+Scorecard!$J$12*AF633</f>
        <v>-6.60228701365506</v>
      </c>
      <c r="AH633" s="0" t="n">
        <f aca="false">MIN(1-Inputs!$B$13,MAX(Inputs!$B$13,1/(1+EXP(-(Inputs!$B$11*AG633+Inputs!$B$12)))))</f>
        <v>0.00107405424782796</v>
      </c>
      <c r="AI633" s="0" t="n">
        <f aca="false">Inputs!$B$9-Inputs!$B$8*AG633</f>
        <v>677.624610867021</v>
      </c>
      <c r="AJ633" s="0" t="n">
        <f aca="false">RANK(AH633,$AH$5:$AH$2004,0)+COUNTIF($AH$4:AH632,AH633)</f>
        <v>1886</v>
      </c>
      <c r="AK633" s="0" t="n">
        <f aca="false">IF(AJ633&lt;=Deciles!$B$5*(Deciles!$B$4+1),INT((AJ633-1)/(Deciles!$B$4+1))+1,Deciles!$B$5+INT((AJ633-1-Deciles!$B$5*(Deciles!$B$4+1))/Deciles!$B$4)+1)</f>
        <v>10</v>
      </c>
    </row>
    <row r="634" customFormat="false" ht="15" hidden="false" customHeight="false" outlineLevel="0" collapsed="false">
      <c r="A634" s="0" t="n">
        <v>18318</v>
      </c>
      <c r="B634" s="0" t="s">
        <v>157</v>
      </c>
      <c r="C634" s="0" t="n">
        <v>724</v>
      </c>
      <c r="D634" s="0" t="n">
        <v>80.0977554321289</v>
      </c>
      <c r="E634" s="0" t="n">
        <v>77.5478057861328</v>
      </c>
      <c r="F634" s="0" t="n">
        <v>19</v>
      </c>
      <c r="G634" s="0" t="n">
        <v>3.91300010681152</v>
      </c>
      <c r="H634" s="0" t="n">
        <v>0.0296666622161865</v>
      </c>
      <c r="I634" s="0" t="n">
        <v>7</v>
      </c>
      <c r="J634" s="0" t="n">
        <v>12.3879671096802</v>
      </c>
      <c r="K634" s="0" t="n">
        <v>4.0230770111084</v>
      </c>
      <c r="L634" s="0" t="n">
        <v>-0.276923179626465</v>
      </c>
      <c r="M634" s="0" t="n">
        <v>4.10729646682739</v>
      </c>
      <c r="N634" s="0" t="n">
        <v>0</v>
      </c>
      <c r="O634" s="0" t="n">
        <v>0</v>
      </c>
      <c r="P634" s="0" t="s">
        <v>144</v>
      </c>
      <c r="Q634" s="0" t="s">
        <v>141</v>
      </c>
      <c r="R634" s="0" t="n">
        <v>2</v>
      </c>
      <c r="S634" s="0" t="s">
        <v>161</v>
      </c>
      <c r="T634" s="0" t="n">
        <v>0</v>
      </c>
      <c r="U634" s="0" t="n">
        <v>239897.6</v>
      </c>
      <c r="V634" s="0" t="n">
        <v>0.00593821564689279</v>
      </c>
      <c r="W634" s="0" t="n">
        <v>631.213623046875</v>
      </c>
      <c r="X634" s="0" t="n">
        <v>0.00345445331186056</v>
      </c>
      <c r="Y634" s="0" t="n">
        <f aca="false">IF(ISNUMBER(C634),INDEX(Scorecard!$D$5:$D$12,SUMPRODUCT(--(Scorecard!$G$5:$G$11&lt;C634))+1),Scorecard!$D$13)</f>
        <v>-0.0290424113398221</v>
      </c>
      <c r="Z634" s="0" t="n">
        <f aca="false">IF(ISNUMBER(D634),INDEX(Scorecard!$D$14:$D$17,SUMPRODUCT(--(Scorecard!$G$14:$G$16&lt;D634))+1),Scorecard!$D$18)</f>
        <v>0.0505355481560174</v>
      </c>
      <c r="AA634" s="0" t="n">
        <f aca="false">IF(ISNUMBER(E634),INDEX(Scorecard!$D$19:$D$26,SUMPRODUCT(--(Scorecard!$G$19:$G$25&lt;E634))+1),Scorecard!$D$27)</f>
        <v>-0.0341578513653732</v>
      </c>
      <c r="AB634" s="0" t="n">
        <f aca="false">IF(ISNUMBER(F634),INDEX(Scorecard!$D$28:$D$35,SUMPRODUCT(--(Scorecard!$G$28:$G$34&lt;F634))+1),Scorecard!$D$36)</f>
        <v>0.624829191519909</v>
      </c>
      <c r="AC634" s="0" t="n">
        <f aca="false">IF(ISNUMBER(H634),INDEX(Scorecard!$D$37:$D$44,SUMPRODUCT(--(Scorecard!$G$37:$G$43&lt;H634))+1),Scorecard!$D$45)</f>
        <v>0.330501541082344</v>
      </c>
      <c r="AD634" s="0" t="n">
        <f aca="false">IF(ISNUMBER(I634),INDEX(Scorecard!$D$46:$D$52,SUMPRODUCT(--(Scorecard!$G$46:$G$51&lt;I634))+1),Scorecard!$D$53)</f>
        <v>-0.114272400683245</v>
      </c>
      <c r="AE634" s="0" t="n">
        <f aca="false">IF(ISNUMBER(K634),INDEX(Scorecard!$D$54:$D$61,SUMPRODUCT(--(Scorecard!$G$54:$G$60&lt;K634))+1),Scorecard!$D$62)</f>
        <v>0.489050497890326</v>
      </c>
      <c r="AF634" s="0" t="n">
        <f aca="false">IF(ISNUMBER(L634),INDEX(Scorecard!$D$63:$D$68,SUMPRODUCT(--(Scorecard!$G$63:$G$67&lt;L634))+1),Scorecard!$D$69)</f>
        <v>0.322484508656054</v>
      </c>
      <c r="AG634" s="0" t="n">
        <f aca="false">Inputs!$B$10+Scorecard!$J$5*Y634+Scorecard!$J$6*Z634+Scorecard!$J$7*AA634+Scorecard!$J$8*AB634+Scorecard!$J$9*AC634+Scorecard!$J$10*AD634+Scorecard!$J$11*AE634+Scorecard!$J$12*AF634</f>
        <v>-4.99380377273583</v>
      </c>
      <c r="AH634" s="0" t="n">
        <f aca="false">MIN(1-Inputs!$B$13,MAX(Inputs!$B$13,1/(1+EXP(-(Inputs!$B$11*AG634+Inputs!$B$12)))))</f>
        <v>0.00593821569983668</v>
      </c>
      <c r="AI634" s="0" t="n">
        <f aca="false">Inputs!$B$9-Inputs!$B$8*AG634</f>
        <v>631.213594966477</v>
      </c>
      <c r="AJ634" s="0" t="n">
        <f aca="false">RANK(AH634,$AH$5:$AH$2004,0)+COUNTIF($AH$4:AH633,AH634)</f>
        <v>1149</v>
      </c>
      <c r="AK634" s="0" t="n">
        <f aca="false">IF(AJ634&lt;=Deciles!$B$5*(Deciles!$B$4+1),INT((AJ634-1)/(Deciles!$B$4+1))+1,Deciles!$B$5+INT((AJ634-1-Deciles!$B$5*(Deciles!$B$4+1))/Deciles!$B$4)+1)</f>
        <v>6</v>
      </c>
    </row>
    <row r="635" customFormat="false" ht="15" hidden="false" customHeight="false" outlineLevel="0" collapsed="false">
      <c r="A635" s="0" t="n">
        <v>18335</v>
      </c>
      <c r="B635" s="0" t="s">
        <v>139</v>
      </c>
      <c r="C635" s="0" t="n">
        <v>742</v>
      </c>
      <c r="D635" s="0" t="n">
        <v>83.6834945678711</v>
      </c>
      <c r="E635" s="0" t="n">
        <v>78.3090591430664</v>
      </c>
      <c r="F635" s="0" t="n">
        <v>38</v>
      </c>
      <c r="G635" s="0" t="n">
        <v>3.84800004959106</v>
      </c>
      <c r="H635" s="0" t="n">
        <v>0.83133339881897</v>
      </c>
      <c r="I635" s="0" t="n">
        <v>19</v>
      </c>
      <c r="J635" s="0" t="n">
        <v>12.6334314346314</v>
      </c>
      <c r="K635" s="0" t="n">
        <v>5.73333311080933</v>
      </c>
      <c r="L635" s="0" t="n">
        <v>-3.50000047683716</v>
      </c>
      <c r="M635" s="0" t="n">
        <v>3.76922249794006</v>
      </c>
      <c r="N635" s="0" t="n">
        <v>0</v>
      </c>
      <c r="O635" s="0" t="n">
        <v>0</v>
      </c>
      <c r="P635" s="0" t="s">
        <v>144</v>
      </c>
      <c r="Q635" s="0" t="s">
        <v>141</v>
      </c>
      <c r="R635" s="0" t="n">
        <v>1</v>
      </c>
      <c r="S635" s="0" t="s">
        <v>151</v>
      </c>
      <c r="T635" s="0" t="n">
        <v>0</v>
      </c>
      <c r="U635" s="0" t="n">
        <v>306640.5</v>
      </c>
      <c r="V635" s="0" t="n">
        <v>0.0138511816039681</v>
      </c>
      <c r="W635" s="0" t="n">
        <v>608.074951171875</v>
      </c>
      <c r="X635" s="0" t="n">
        <v>0.0136453229933977</v>
      </c>
      <c r="Y635" s="0" t="n">
        <f aca="false">IF(ISNUMBER(C635),INDEX(Scorecard!$D$5:$D$12,SUMPRODUCT(--(Scorecard!$G$5:$G$11&lt;C635))+1),Scorecard!$D$13)</f>
        <v>0.488358159108655</v>
      </c>
      <c r="Z635" s="0" t="n">
        <f aca="false">IF(ISNUMBER(D635),INDEX(Scorecard!$D$14:$D$17,SUMPRODUCT(--(Scorecard!$G$14:$G$16&lt;D635))+1),Scorecard!$D$18)</f>
        <v>0.0505355481560174</v>
      </c>
      <c r="AA635" s="0" t="n">
        <f aca="false">IF(ISNUMBER(E635),INDEX(Scorecard!$D$19:$D$26,SUMPRODUCT(--(Scorecard!$G$19:$G$25&lt;E635))+1),Scorecard!$D$27)</f>
        <v>-0.0341578513653732</v>
      </c>
      <c r="AB635" s="0" t="n">
        <f aca="false">IF(ISNUMBER(F635),INDEX(Scorecard!$D$28:$D$35,SUMPRODUCT(--(Scorecard!$G$28:$G$34&lt;F635))+1),Scorecard!$D$36)</f>
        <v>-0.132616866359722</v>
      </c>
      <c r="AC635" s="0" t="n">
        <f aca="false">IF(ISNUMBER(H635),INDEX(Scorecard!$D$37:$D$44,SUMPRODUCT(--(Scorecard!$G$37:$G$43&lt;H635))+1),Scorecard!$D$45)</f>
        <v>-0.569454719285959</v>
      </c>
      <c r="AD635" s="0" t="n">
        <f aca="false">IF(ISNUMBER(I635),INDEX(Scorecard!$D$46:$D$52,SUMPRODUCT(--(Scorecard!$G$46:$G$51&lt;I635))+1),Scorecard!$D$53)</f>
        <v>-0.108777051091409</v>
      </c>
      <c r="AE635" s="0" t="n">
        <f aca="false">IF(ISNUMBER(K635),INDEX(Scorecard!$D$54:$D$61,SUMPRODUCT(--(Scorecard!$G$54:$G$60&lt;K635))+1),Scorecard!$D$62)</f>
        <v>0.0151758992857273</v>
      </c>
      <c r="AF635" s="0" t="n">
        <f aca="false">IF(ISNUMBER(L635),INDEX(Scorecard!$D$63:$D$68,SUMPRODUCT(--(Scorecard!$G$63:$G$67&lt;L635))+1),Scorecard!$D$69)</f>
        <v>-0.340582194386522</v>
      </c>
      <c r="AG635" s="0" t="n">
        <f aca="false">Inputs!$B$10+Scorecard!$J$5*Y635+Scorecard!$J$6*Z635+Scorecard!$J$7*AA635+Scorecard!$J$8*AB635+Scorecard!$J$9*AC635+Scorecard!$J$10*AD635+Scorecard!$J$11*AE635+Scorecard!$J$12*AF635</f>
        <v>-4.19187973556597</v>
      </c>
      <c r="AH635" s="0" t="n">
        <f aca="false">MIN(1-Inputs!$B$13,MAX(Inputs!$B$13,1/(1+EXP(-(Inputs!$B$11*AG635+Inputs!$B$12)))))</f>
        <v>0.0138511811952188</v>
      </c>
      <c r="AI635" s="0" t="n">
        <f aca="false">Inputs!$B$9-Inputs!$B$8*AG635</f>
        <v>608.074958334585</v>
      </c>
      <c r="AJ635" s="0" t="n">
        <f aca="false">RANK(AH635,$AH$5:$AH$2004,0)+COUNTIF($AH$4:AH634,AH635)</f>
        <v>634</v>
      </c>
      <c r="AK635" s="0" t="n">
        <f aca="false">IF(AJ635&lt;=Deciles!$B$5*(Deciles!$B$4+1),INT((AJ635-1)/(Deciles!$B$4+1))+1,Deciles!$B$5+INT((AJ635-1-Deciles!$B$5*(Deciles!$B$4+1))/Deciles!$B$4)+1)</f>
        <v>4</v>
      </c>
    </row>
    <row r="636" customFormat="false" ht="15" hidden="false" customHeight="false" outlineLevel="0" collapsed="false">
      <c r="A636" s="0" t="n">
        <v>18345</v>
      </c>
      <c r="B636" s="0" t="s">
        <v>157</v>
      </c>
      <c r="C636" s="0" t="n">
        <v>772</v>
      </c>
      <c r="D636" s="0" t="n">
        <v>80</v>
      </c>
      <c r="E636" s="0" t="n">
        <v>78.1891555786133</v>
      </c>
      <c r="F636" s="0" t="n">
        <v>45</v>
      </c>
      <c r="G636" s="0" t="n">
        <v>3.87199997901917</v>
      </c>
      <c r="H636" s="0" t="n">
        <v>-0.0113334655761719</v>
      </c>
      <c r="I636" s="0" t="n">
        <v>5</v>
      </c>
      <c r="J636" s="0" t="n">
        <v>13.2389078140259</v>
      </c>
      <c r="K636" s="0" t="n">
        <v>3.32307696342468</v>
      </c>
      <c r="L636" s="0" t="n">
        <v>-0.276922941207886</v>
      </c>
      <c r="M636" s="0" t="n">
        <v>4.3403639793396</v>
      </c>
      <c r="N636" s="0" t="n">
        <v>0</v>
      </c>
      <c r="O636" s="0" t="n">
        <v>0</v>
      </c>
      <c r="P636" s="0" t="s">
        <v>140</v>
      </c>
      <c r="Q636" s="0" t="s">
        <v>141</v>
      </c>
      <c r="R636" s="0" t="n">
        <v>1</v>
      </c>
      <c r="S636" s="0" t="s">
        <v>147</v>
      </c>
      <c r="T636" s="0" t="n">
        <v>0</v>
      </c>
      <c r="U636" s="0" t="n">
        <v>561803.56</v>
      </c>
      <c r="V636" s="0" t="n">
        <v>0.00478606717661023</v>
      </c>
      <c r="W636" s="0" t="n">
        <v>637.082702636719</v>
      </c>
      <c r="X636" s="0" t="n">
        <v>0.00406842632219195</v>
      </c>
      <c r="Y636" s="0" t="n">
        <f aca="false">IF(ISNUMBER(C636),INDEX(Scorecard!$D$5:$D$12,SUMPRODUCT(--(Scorecard!$G$5:$G$11&lt;C636))+1),Scorecard!$D$13)</f>
        <v>1.23750384304241</v>
      </c>
      <c r="Z636" s="0" t="n">
        <f aca="false">IF(ISNUMBER(D636),INDEX(Scorecard!$D$14:$D$17,SUMPRODUCT(--(Scorecard!$G$14:$G$16&lt;D636))+1),Scorecard!$D$18)</f>
        <v>0.0505355481560174</v>
      </c>
      <c r="AA636" s="0" t="n">
        <f aca="false">IF(ISNUMBER(E636),INDEX(Scorecard!$D$19:$D$26,SUMPRODUCT(--(Scorecard!$G$19:$G$25&lt;E636))+1),Scorecard!$D$27)</f>
        <v>-0.0341578513653732</v>
      </c>
      <c r="AB636" s="0" t="n">
        <f aca="false">IF(ISNUMBER(F636),INDEX(Scorecard!$D$28:$D$35,SUMPRODUCT(--(Scorecard!$G$28:$G$34&lt;F636))+1),Scorecard!$D$36)</f>
        <v>-0.309727037437117</v>
      </c>
      <c r="AC636" s="0" t="n">
        <f aca="false">IF(ISNUMBER(H636),INDEX(Scorecard!$D$37:$D$44,SUMPRODUCT(--(Scorecard!$G$37:$G$43&lt;H636))+1),Scorecard!$D$45)</f>
        <v>0.330501541082344</v>
      </c>
      <c r="AD636" s="0" t="n">
        <f aca="false">IF(ISNUMBER(I636),INDEX(Scorecard!$D$46:$D$52,SUMPRODUCT(--(Scorecard!$G$46:$G$51&lt;I636))+1),Scorecard!$D$53)</f>
        <v>-0.161534840507194</v>
      </c>
      <c r="AE636" s="0" t="n">
        <f aca="false">IF(ISNUMBER(K636),INDEX(Scorecard!$D$54:$D$61,SUMPRODUCT(--(Scorecard!$G$54:$G$60&lt;K636))+1),Scorecard!$D$62)</f>
        <v>0.489050497890326</v>
      </c>
      <c r="AF636" s="0" t="n">
        <f aca="false">IF(ISNUMBER(L636),INDEX(Scorecard!$D$63:$D$68,SUMPRODUCT(--(Scorecard!$G$63:$G$67&lt;L636))+1),Scorecard!$D$69)</f>
        <v>0.322484508656054</v>
      </c>
      <c r="AG636" s="0" t="n">
        <f aca="false">Inputs!$B$10+Scorecard!$J$5*Y636+Scorecard!$J$6*Z636+Scorecard!$J$7*AA636+Scorecard!$J$8*AB636+Scorecard!$J$9*AC636+Scorecard!$J$10*AD636+Scorecard!$J$11*AE636+Scorecard!$J$12*AF636</f>
        <v>-5.19721087151048</v>
      </c>
      <c r="AH636" s="0" t="n">
        <f aca="false">MIN(1-Inputs!$B$13,MAX(Inputs!$B$13,1/(1+EXP(-(Inputs!$B$11*AG636+Inputs!$B$12)))))</f>
        <v>0.0047860670518361</v>
      </c>
      <c r="AI636" s="0" t="n">
        <f aca="false">Inputs!$B$9-Inputs!$B$8*AG636</f>
        <v>637.082683220153</v>
      </c>
      <c r="AJ636" s="0" t="n">
        <f aca="false">RANK(AH636,$AH$5:$AH$2004,0)+COUNTIF($AH$4:AH635,AH636)</f>
        <v>1283</v>
      </c>
      <c r="AK636" s="0" t="n">
        <f aca="false">IF(AJ636&lt;=Deciles!$B$5*(Deciles!$B$4+1),INT((AJ636-1)/(Deciles!$B$4+1))+1,Deciles!$B$5+INT((AJ636-1-Deciles!$B$5*(Deciles!$B$4+1))/Deciles!$B$4)+1)</f>
        <v>7</v>
      </c>
    </row>
    <row r="637" customFormat="false" ht="15" hidden="false" customHeight="false" outlineLevel="0" collapsed="false">
      <c r="A637" s="0" t="n">
        <v>18367</v>
      </c>
      <c r="B637" s="0" t="s">
        <v>145</v>
      </c>
      <c r="C637" s="0" t="n">
        <v>703</v>
      </c>
      <c r="D637" s="0" t="n">
        <v>80</v>
      </c>
      <c r="E637" s="0" t="n">
        <v>58.2839164733887</v>
      </c>
      <c r="F637" s="0" t="n">
        <v>25</v>
      </c>
      <c r="G637" s="0" t="n">
        <v>4.23400020599365</v>
      </c>
      <c r="H637" s="0" t="n">
        <v>0.717333555221558</v>
      </c>
      <c r="I637" s="0" t="n">
        <v>66</v>
      </c>
      <c r="J637" s="0" t="n">
        <v>11.41579246521</v>
      </c>
      <c r="K637" s="0" t="n">
        <v>4.55833339691162</v>
      </c>
      <c r="L637" s="0" t="n">
        <v>-1.875</v>
      </c>
      <c r="M637" s="0" t="n">
        <v>4.74416494369507</v>
      </c>
      <c r="N637" s="0" t="n">
        <v>0</v>
      </c>
      <c r="O637" s="0" t="n">
        <v>0</v>
      </c>
      <c r="P637" s="0" t="s">
        <v>140</v>
      </c>
      <c r="Q637" s="0" t="s">
        <v>141</v>
      </c>
      <c r="R637" s="0" t="n">
        <v>2</v>
      </c>
      <c r="S637" s="0" t="s">
        <v>142</v>
      </c>
      <c r="T637" s="0" t="n">
        <v>0</v>
      </c>
      <c r="U637" s="0" t="n">
        <v>90743.52</v>
      </c>
      <c r="V637" s="0" t="n">
        <v>0.0165239404886961</v>
      </c>
      <c r="W637" s="0" t="n">
        <v>603.226318359375</v>
      </c>
      <c r="X637" s="0" t="n">
        <v>0.0139890583232045</v>
      </c>
      <c r="Y637" s="0" t="n">
        <f aca="false">IF(ISNUMBER(C637),INDEX(Scorecard!$D$5:$D$12,SUMPRODUCT(--(Scorecard!$G$5:$G$11&lt;C637))+1),Scorecard!$D$13)</f>
        <v>-0.869677851527538</v>
      </c>
      <c r="Z637" s="0" t="n">
        <f aca="false">IF(ISNUMBER(D637),INDEX(Scorecard!$D$14:$D$17,SUMPRODUCT(--(Scorecard!$G$14:$G$16&lt;D637))+1),Scorecard!$D$18)</f>
        <v>0.0505355481560174</v>
      </c>
      <c r="AA637" s="0" t="n">
        <f aca="false">IF(ISNUMBER(E637),INDEX(Scorecard!$D$19:$D$26,SUMPRODUCT(--(Scorecard!$G$19:$G$25&lt;E637))+1),Scorecard!$D$27)</f>
        <v>0.267179331770092</v>
      </c>
      <c r="AB637" s="0" t="n">
        <f aca="false">IF(ISNUMBER(F637),INDEX(Scorecard!$D$28:$D$35,SUMPRODUCT(--(Scorecard!$G$28:$G$34&lt;F637))+1),Scorecard!$D$36)</f>
        <v>0.349218150643304</v>
      </c>
      <c r="AC637" s="0" t="n">
        <f aca="false">IF(ISNUMBER(H637),INDEX(Scorecard!$D$37:$D$44,SUMPRODUCT(--(Scorecard!$G$37:$G$43&lt;H637))+1),Scorecard!$D$45)</f>
        <v>-0.569454719285959</v>
      </c>
      <c r="AD637" s="0" t="n">
        <f aca="false">IF(ISNUMBER(I637),INDEX(Scorecard!$D$46:$D$52,SUMPRODUCT(--(Scorecard!$G$46:$G$51&lt;I637))+1),Scorecard!$D$53)</f>
        <v>0.818882373006414</v>
      </c>
      <c r="AE637" s="0" t="n">
        <f aca="false">IF(ISNUMBER(K637),INDEX(Scorecard!$D$54:$D$61,SUMPRODUCT(--(Scorecard!$G$54:$G$60&lt;K637))+1),Scorecard!$D$62)</f>
        <v>0.409483001259379</v>
      </c>
      <c r="AF637" s="0" t="n">
        <f aca="false">IF(ISNUMBER(L637),INDEX(Scorecard!$D$63:$D$68,SUMPRODUCT(--(Scorecard!$G$63:$G$67&lt;L637))+1),Scorecard!$D$69)</f>
        <v>-0.340582194386522</v>
      </c>
      <c r="AG637" s="0" t="n">
        <f aca="false">Inputs!$B$10+Scorecard!$J$5*Y637+Scorecard!$J$6*Z637+Scorecard!$J$7*AA637+Scorecard!$J$8*AB637+Scorecard!$J$9*AC637+Scorecard!$J$10*AD637+Scorecard!$J$11*AE637+Scorecard!$J$12*AF637</f>
        <v>-4.02383829526517</v>
      </c>
      <c r="AH637" s="0" t="n">
        <f aca="false">MIN(1-Inputs!$B$13,MAX(Inputs!$B$13,1/(1+EXP(-(Inputs!$B$11*AG637+Inputs!$B$12)))))</f>
        <v>0.0165239404722994</v>
      </c>
      <c r="AI637" s="0" t="n">
        <f aca="false">Inputs!$B$9-Inputs!$B$8*AG637</f>
        <v>603.226307282869</v>
      </c>
      <c r="AJ637" s="0" t="n">
        <f aca="false">RANK(AH637,$AH$5:$AH$2004,0)+COUNTIF($AH$4:AH636,AH637)</f>
        <v>550</v>
      </c>
      <c r="AK637" s="0" t="n">
        <f aca="false">IF(AJ637&lt;=Deciles!$B$5*(Deciles!$B$4+1),INT((AJ637-1)/(Deciles!$B$4+1))+1,Deciles!$B$5+INT((AJ637-1-Deciles!$B$5*(Deciles!$B$4+1))/Deciles!$B$4)+1)</f>
        <v>3</v>
      </c>
    </row>
    <row r="638" customFormat="false" ht="15" hidden="false" customHeight="false" outlineLevel="0" collapsed="false">
      <c r="A638" s="0" t="n">
        <v>18393</v>
      </c>
      <c r="B638" s="0" t="s">
        <v>145</v>
      </c>
      <c r="C638" s="0" t="n">
        <v>746</v>
      </c>
      <c r="D638" s="0" t="n">
        <v>80</v>
      </c>
      <c r="E638" s="0" t="n">
        <v>61.025447845459</v>
      </c>
      <c r="F638" s="0" t="n">
        <v>50</v>
      </c>
      <c r="G638" s="0" t="n">
        <v>4.34999990463257</v>
      </c>
      <c r="H638" s="0" t="n">
        <v>0.833333253860474</v>
      </c>
      <c r="I638" s="0" t="n">
        <v>49</v>
      </c>
      <c r="J638" s="0" t="n">
        <v>11.6645097732544</v>
      </c>
      <c r="K638" s="0" t="n">
        <v>4.85833311080933</v>
      </c>
      <c r="L638" s="0" t="n">
        <v>-1.875</v>
      </c>
      <c r="M638" s="0" t="n">
        <v>6.54819345474243</v>
      </c>
      <c r="N638" s="0" t="n">
        <v>0</v>
      </c>
      <c r="O638" s="0" t="n">
        <v>0</v>
      </c>
      <c r="P638" s="0" t="s">
        <v>144</v>
      </c>
      <c r="Q638" s="0" t="s">
        <v>141</v>
      </c>
      <c r="R638" s="0" t="n">
        <v>2</v>
      </c>
      <c r="S638" s="0" t="s">
        <v>151</v>
      </c>
      <c r="T638" s="0" t="n">
        <v>0</v>
      </c>
      <c r="U638" s="0" t="n">
        <v>116367.664</v>
      </c>
      <c r="V638" s="0" t="n">
        <v>0.0115725314244628</v>
      </c>
      <c r="W638" s="0" t="n">
        <v>613.001831054688</v>
      </c>
      <c r="X638" s="0" t="n">
        <v>0.0148815736174583</v>
      </c>
      <c r="Y638" s="0" t="n">
        <f aca="false">IF(ISNUMBER(C638),INDEX(Scorecard!$D$5:$D$12,SUMPRODUCT(--(Scorecard!$G$5:$G$11&lt;C638))+1),Scorecard!$D$13)</f>
        <v>0.488358159108655</v>
      </c>
      <c r="Z638" s="0" t="n">
        <f aca="false">IF(ISNUMBER(D638),INDEX(Scorecard!$D$14:$D$17,SUMPRODUCT(--(Scorecard!$G$14:$G$16&lt;D638))+1),Scorecard!$D$18)</f>
        <v>0.0505355481560174</v>
      </c>
      <c r="AA638" s="0" t="n">
        <f aca="false">IF(ISNUMBER(E638),INDEX(Scorecard!$D$19:$D$26,SUMPRODUCT(--(Scorecard!$G$19:$G$25&lt;E638))+1),Scorecard!$D$27)</f>
        <v>0.233621608745691</v>
      </c>
      <c r="AB638" s="0" t="n">
        <f aca="false">IF(ISNUMBER(F638),INDEX(Scorecard!$D$28:$D$35,SUMPRODUCT(--(Scorecard!$G$28:$G$34&lt;F638))+1),Scorecard!$D$36)</f>
        <v>-0.400689107298307</v>
      </c>
      <c r="AC638" s="0" t="n">
        <f aca="false">IF(ISNUMBER(H638),INDEX(Scorecard!$D$37:$D$44,SUMPRODUCT(--(Scorecard!$G$37:$G$43&lt;H638))+1),Scorecard!$D$45)</f>
        <v>-0.569454719285959</v>
      </c>
      <c r="AD638" s="0" t="n">
        <f aca="false">IF(ISNUMBER(I638),INDEX(Scorecard!$D$46:$D$52,SUMPRODUCT(--(Scorecard!$G$46:$G$51&lt;I638))+1),Scorecard!$D$53)</f>
        <v>0.818882373006414</v>
      </c>
      <c r="AE638" s="0" t="n">
        <f aca="false">IF(ISNUMBER(K638),INDEX(Scorecard!$D$54:$D$61,SUMPRODUCT(--(Scorecard!$G$54:$G$60&lt;K638))+1),Scorecard!$D$62)</f>
        <v>0.214429354789033</v>
      </c>
      <c r="AF638" s="0" t="n">
        <f aca="false">IF(ISNUMBER(L638),INDEX(Scorecard!$D$63:$D$68,SUMPRODUCT(--(Scorecard!$G$63:$G$67&lt;L638))+1),Scorecard!$D$69)</f>
        <v>-0.340582194386522</v>
      </c>
      <c r="AG638" s="0" t="n">
        <f aca="false">Inputs!$B$10+Scorecard!$J$5*Y638+Scorecard!$J$6*Z638+Scorecard!$J$7*AA638+Scorecard!$J$8*AB638+Scorecard!$J$9*AC638+Scorecard!$J$10*AD638+Scorecard!$J$11*AE638+Scorecard!$J$12*AF638</f>
        <v>-4.36263238091985</v>
      </c>
      <c r="AH638" s="0" t="n">
        <f aca="false">MIN(1-Inputs!$B$13,MAX(Inputs!$B$13,1/(1+EXP(-(Inputs!$B$11*AG638+Inputs!$B$12)))))</f>
        <v>0.011572531068462</v>
      </c>
      <c r="AI638" s="0" t="n">
        <f aca="false">Inputs!$B$9-Inputs!$B$8*AG638</f>
        <v>613.001838227999</v>
      </c>
      <c r="AJ638" s="0" t="n">
        <f aca="false">RANK(AH638,$AH$5:$AH$2004,0)+COUNTIF($AH$4:AH637,AH638)</f>
        <v>729</v>
      </c>
      <c r="AK638" s="0" t="n">
        <f aca="false">IF(AJ638&lt;=Deciles!$B$5*(Deciles!$B$4+1),INT((AJ638-1)/(Deciles!$B$4+1))+1,Deciles!$B$5+INT((AJ638-1-Deciles!$B$5*(Deciles!$B$4+1))/Deciles!$B$4)+1)</f>
        <v>4</v>
      </c>
    </row>
    <row r="639" customFormat="false" ht="15" hidden="false" customHeight="false" outlineLevel="0" collapsed="false">
      <c r="A639" s="0" t="n">
        <v>18443</v>
      </c>
      <c r="B639" s="0" t="s">
        <v>157</v>
      </c>
      <c r="C639" s="0" t="n">
        <v>695</v>
      </c>
      <c r="D639" s="0" t="n">
        <v>66.7815093994141</v>
      </c>
      <c r="E639" s="0" t="n">
        <v>62.611759185791</v>
      </c>
      <c r="F639" s="0" t="n">
        <v>45</v>
      </c>
      <c r="G639" s="0" t="n">
        <v>4.36199998855591</v>
      </c>
      <c r="H639" s="0" t="n">
        <v>0.478666543960571</v>
      </c>
      <c r="I639" s="0" t="n">
        <v>14</v>
      </c>
      <c r="J639" s="0" t="n">
        <v>12.542592048645</v>
      </c>
      <c r="K639" s="0" t="n">
        <v>3.62307691574097</v>
      </c>
      <c r="L639" s="0" t="n">
        <v>-0.276923179626465</v>
      </c>
      <c r="M639" s="0" t="n">
        <v>3.87475156784058</v>
      </c>
      <c r="N639" s="0" t="n">
        <v>0</v>
      </c>
      <c r="O639" s="0" t="n">
        <v>0</v>
      </c>
      <c r="P639" s="0" t="s">
        <v>144</v>
      </c>
      <c r="Q639" s="0" t="s">
        <v>141</v>
      </c>
      <c r="R639" s="0" t="n">
        <v>2</v>
      </c>
      <c r="S639" s="0" t="s">
        <v>148</v>
      </c>
      <c r="T639" s="0" t="n">
        <v>0</v>
      </c>
      <c r="U639" s="0" t="n">
        <v>280013.16</v>
      </c>
      <c r="V639" s="0" t="n">
        <v>0.036983210593462</v>
      </c>
      <c r="W639" s="0" t="n">
        <v>580.852966308594</v>
      </c>
      <c r="X639" s="0" t="n">
        <v>0.0517869293689728</v>
      </c>
      <c r="Y639" s="0" t="n">
        <f aca="false">IF(ISNUMBER(C639),INDEX(Scorecard!$D$5:$D$12,SUMPRODUCT(--(Scorecard!$G$5:$G$11&lt;C639))+1),Scorecard!$D$13)</f>
        <v>-0.869677851527538</v>
      </c>
      <c r="Z639" s="0" t="n">
        <f aca="false">IF(ISNUMBER(D639),INDEX(Scorecard!$D$14:$D$17,SUMPRODUCT(--(Scorecard!$G$14:$G$16&lt;D639))+1),Scorecard!$D$18)</f>
        <v>0.128579646629417</v>
      </c>
      <c r="AA639" s="0" t="n">
        <f aca="false">IF(ISNUMBER(E639),INDEX(Scorecard!$D$19:$D$26,SUMPRODUCT(--(Scorecard!$G$19:$G$25&lt;E639))+1),Scorecard!$D$27)</f>
        <v>0.233621608745691</v>
      </c>
      <c r="AB639" s="0" t="n">
        <f aca="false">IF(ISNUMBER(F639),INDEX(Scorecard!$D$28:$D$35,SUMPRODUCT(--(Scorecard!$G$28:$G$34&lt;F639))+1),Scorecard!$D$36)</f>
        <v>-0.309727037437117</v>
      </c>
      <c r="AC639" s="0" t="n">
        <f aca="false">IF(ISNUMBER(H639),INDEX(Scorecard!$D$37:$D$44,SUMPRODUCT(--(Scorecard!$G$37:$G$43&lt;H639))+1),Scorecard!$D$45)</f>
        <v>-0.271229676926091</v>
      </c>
      <c r="AD639" s="0" t="n">
        <f aca="false">IF(ISNUMBER(I639),INDEX(Scorecard!$D$46:$D$52,SUMPRODUCT(--(Scorecard!$G$46:$G$51&lt;I639))+1),Scorecard!$D$53)</f>
        <v>-0.114272400683245</v>
      </c>
      <c r="AE639" s="0" t="n">
        <f aca="false">IF(ISNUMBER(K639),INDEX(Scorecard!$D$54:$D$61,SUMPRODUCT(--(Scorecard!$G$54:$G$60&lt;K639))+1),Scorecard!$D$62)</f>
        <v>0.489050497890326</v>
      </c>
      <c r="AF639" s="0" t="n">
        <f aca="false">IF(ISNUMBER(L639),INDEX(Scorecard!$D$63:$D$68,SUMPRODUCT(--(Scorecard!$G$63:$G$67&lt;L639))+1),Scorecard!$D$69)</f>
        <v>0.322484508656054</v>
      </c>
      <c r="AG639" s="0" t="n">
        <f aca="false">Inputs!$B$10+Scorecard!$J$5*Y639+Scorecard!$J$6*Z639+Scorecard!$J$7*AA639+Scorecard!$J$8*AB639+Scorecard!$J$9*AC639+Scorecard!$J$10*AD639+Scorecard!$J$11*AE639+Scorecard!$J$12*AF639</f>
        <v>-3.24843800448696</v>
      </c>
      <c r="AH639" s="0" t="n">
        <f aca="false">MIN(1-Inputs!$B$13,MAX(Inputs!$B$13,1/(1+EXP(-(Inputs!$B$11*AG639+Inputs!$B$12)))))</f>
        <v>0.0369832091427864</v>
      </c>
      <c r="AI639" s="0" t="n">
        <f aca="false">Inputs!$B$9-Inputs!$B$8*AG639</f>
        <v>580.852984198677</v>
      </c>
      <c r="AJ639" s="0" t="n">
        <f aca="false">RANK(AH639,$AH$5:$AH$2004,0)+COUNTIF($AH$4:AH638,AH639)</f>
        <v>234</v>
      </c>
      <c r="AK639" s="0" t="n">
        <f aca="false">IF(AJ639&lt;=Deciles!$B$5*(Deciles!$B$4+1),INT((AJ639-1)/(Deciles!$B$4+1))+1,Deciles!$B$5+INT((AJ639-1-Deciles!$B$5*(Deciles!$B$4+1))/Deciles!$B$4)+1)</f>
        <v>2</v>
      </c>
    </row>
    <row r="640" customFormat="false" ht="15" hidden="false" customHeight="false" outlineLevel="0" collapsed="false">
      <c r="A640" s="0" t="n">
        <v>18500</v>
      </c>
      <c r="B640" s="0" t="s">
        <v>155</v>
      </c>
      <c r="C640" s="0" t="n">
        <v>829</v>
      </c>
      <c r="D640" s="0" t="n">
        <v>94.737419128418</v>
      </c>
      <c r="E640" s="0" t="n">
        <v>82.5804443359375</v>
      </c>
      <c r="F640" s="0" t="n">
        <v>33</v>
      </c>
      <c r="G640" s="0" t="n">
        <v>3.09500002861023</v>
      </c>
      <c r="H640" s="0" t="n">
        <v>-2.6383330821991</v>
      </c>
      <c r="I640" s="0" t="n">
        <v>23</v>
      </c>
      <c r="J640" s="0" t="n">
        <v>12.5891189575195</v>
      </c>
      <c r="K640" s="0" t="n">
        <v>5.00833320617676</v>
      </c>
      <c r="L640" s="0" t="n">
        <v>-1.125</v>
      </c>
      <c r="M640" s="0" t="n">
        <v>6.2885799407959</v>
      </c>
      <c r="N640" s="0" t="n">
        <v>0</v>
      </c>
      <c r="O640" s="0" t="n">
        <v>0</v>
      </c>
      <c r="P640" s="0" t="s">
        <v>140</v>
      </c>
      <c r="Q640" s="0" t="s">
        <v>141</v>
      </c>
      <c r="R640" s="0" t="n">
        <v>2</v>
      </c>
      <c r="S640" s="0" t="s">
        <v>149</v>
      </c>
      <c r="T640" s="0" t="n">
        <v>0</v>
      </c>
      <c r="U640" s="0" t="n">
        <v>293349.3</v>
      </c>
      <c r="V640" s="0" t="n">
        <v>0.00222431309521198</v>
      </c>
      <c r="W640" s="0" t="n">
        <v>657.890502929688</v>
      </c>
      <c r="X640" s="0" t="n">
        <v>0.000938169367145747</v>
      </c>
      <c r="Y640" s="0" t="n">
        <f aca="false">IF(ISNUMBER(C640),INDEX(Scorecard!$D$5:$D$12,SUMPRODUCT(--(Scorecard!$G$5:$G$11&lt;C640))+1),Scorecard!$D$13)</f>
        <v>2.19112706886128</v>
      </c>
      <c r="Z640" s="0" t="n">
        <f aca="false">IF(ISNUMBER(D640),INDEX(Scorecard!$D$14:$D$17,SUMPRODUCT(--(Scorecard!$G$14:$G$16&lt;D640))+1),Scorecard!$D$18)</f>
        <v>-0.361970872710667</v>
      </c>
      <c r="AA640" s="0" t="n">
        <f aca="false">IF(ISNUMBER(E640),INDEX(Scorecard!$D$19:$D$26,SUMPRODUCT(--(Scorecard!$G$19:$G$25&lt;E640))+1),Scorecard!$D$27)</f>
        <v>-0.219855970853228</v>
      </c>
      <c r="AB640" s="0" t="n">
        <f aca="false">IF(ISNUMBER(F640),INDEX(Scorecard!$D$28:$D$35,SUMPRODUCT(--(Scorecard!$G$28:$G$34&lt;F640))+1),Scorecard!$D$36)</f>
        <v>-0.0008456427959252</v>
      </c>
      <c r="AC640" s="0" t="n">
        <f aca="false">IF(ISNUMBER(H640),INDEX(Scorecard!$D$37:$D$44,SUMPRODUCT(--(Scorecard!$G$37:$G$43&lt;H640))+1),Scorecard!$D$45)</f>
        <v>1.35057635045042</v>
      </c>
      <c r="AD640" s="0" t="n">
        <f aca="false">IF(ISNUMBER(I640),INDEX(Scorecard!$D$46:$D$52,SUMPRODUCT(--(Scorecard!$G$46:$G$51&lt;I640))+1),Scorecard!$D$53)</f>
        <v>-0.048559051279741</v>
      </c>
      <c r="AE640" s="0" t="n">
        <f aca="false">IF(ISNUMBER(K640),INDEX(Scorecard!$D$54:$D$61,SUMPRODUCT(--(Scorecard!$G$54:$G$60&lt;K640))+1),Scorecard!$D$62)</f>
        <v>0.214429354789033</v>
      </c>
      <c r="AF640" s="0" t="n">
        <f aca="false">IF(ISNUMBER(L640),INDEX(Scorecard!$D$63:$D$68,SUMPRODUCT(--(Scorecard!$G$63:$G$67&lt;L640))+1),Scorecard!$D$69)</f>
        <v>-0.340582194386522</v>
      </c>
      <c r="AG640" s="0" t="n">
        <f aca="false">Inputs!$B$10+Scorecard!$J$5*Y640+Scorecard!$J$6*Z640+Scorecard!$J$7*AA640+Scorecard!$J$8*AB640+Scorecard!$J$9*AC640+Scorecard!$J$10*AD640+Scorecard!$J$11*AE640+Scorecard!$J$12*AF640</f>
        <v>-5.91835451876405</v>
      </c>
      <c r="AH640" s="0" t="n">
        <f aca="false">MIN(1-Inputs!$B$13,MAX(Inputs!$B$13,1/(1+EXP(-(Inputs!$B$11*AG640+Inputs!$B$12)))))</f>
        <v>0.00222431304645124</v>
      </c>
      <c r="AI640" s="0" t="n">
        <f aca="false">Inputs!$B$9-Inputs!$B$8*AG640</f>
        <v>657.890490493379</v>
      </c>
      <c r="AJ640" s="0" t="n">
        <f aca="false">RANK(AH640,$AH$5:$AH$2004,0)+COUNTIF($AH$4:AH639,AH640)</f>
        <v>1666</v>
      </c>
      <c r="AK640" s="0" t="n">
        <f aca="false">IF(AJ640&lt;=Deciles!$B$5*(Deciles!$B$4+1),INT((AJ640-1)/(Deciles!$B$4+1))+1,Deciles!$B$5+INT((AJ640-1-Deciles!$B$5*(Deciles!$B$4+1))/Deciles!$B$4)+1)</f>
        <v>9</v>
      </c>
    </row>
    <row r="641" customFormat="false" ht="15" hidden="false" customHeight="false" outlineLevel="0" collapsed="false">
      <c r="A641" s="0" t="n">
        <v>18534</v>
      </c>
      <c r="B641" s="0" t="s">
        <v>143</v>
      </c>
      <c r="C641" s="0" t="n">
        <v>754</v>
      </c>
      <c r="D641" s="0" t="n">
        <v>95.8027725219727</v>
      </c>
      <c r="E641" s="0" t="n">
        <v>90.5220184326172</v>
      </c>
      <c r="F641" s="0" t="n">
        <v>36</v>
      </c>
      <c r="G641" s="0" t="n">
        <v>3.92000007629395</v>
      </c>
      <c r="H641" s="0" t="n">
        <v>0.68666672706604</v>
      </c>
      <c r="I641" s="0" t="n">
        <v>14</v>
      </c>
      <c r="J641" s="0" t="n">
        <v>12.2608737945557</v>
      </c>
      <c r="K641" s="0" t="n">
        <v>9.63333320617676</v>
      </c>
      <c r="L641" s="0" t="n">
        <v>5.0717945098877</v>
      </c>
      <c r="M641" s="0" t="n">
        <v>2.57371878623962</v>
      </c>
      <c r="N641" s="0" t="n">
        <v>0</v>
      </c>
      <c r="O641" s="0" t="n">
        <v>0</v>
      </c>
      <c r="P641" s="0" t="s">
        <v>144</v>
      </c>
      <c r="Q641" s="0" t="s">
        <v>141</v>
      </c>
      <c r="R641" s="0" t="n">
        <v>1</v>
      </c>
      <c r="S641" s="0" t="s">
        <v>149</v>
      </c>
      <c r="T641" s="0" t="n">
        <v>0</v>
      </c>
      <c r="U641" s="0" t="n">
        <v>211266.1</v>
      </c>
      <c r="V641" s="0" t="n">
        <v>0.0253451038151979</v>
      </c>
      <c r="W641" s="0" t="n">
        <v>591.405090332031</v>
      </c>
      <c r="X641" s="0" t="n">
        <v>0.0353689603507519</v>
      </c>
      <c r="Y641" s="0" t="n">
        <f aca="false">IF(ISNUMBER(C641),INDEX(Scorecard!$D$5:$D$12,SUMPRODUCT(--(Scorecard!$G$5:$G$11&lt;C641))+1),Scorecard!$D$13)</f>
        <v>0.733188958177614</v>
      </c>
      <c r="Z641" s="0" t="n">
        <f aca="false">IF(ISNUMBER(D641),INDEX(Scorecard!$D$14:$D$17,SUMPRODUCT(--(Scorecard!$G$14:$G$16&lt;D641))+1),Scorecard!$D$18)</f>
        <v>-0.361970872710667</v>
      </c>
      <c r="AA641" s="0" t="n">
        <f aca="false">IF(ISNUMBER(E641),INDEX(Scorecard!$D$19:$D$26,SUMPRODUCT(--(Scorecard!$G$19:$G$25&lt;E641))+1),Scorecard!$D$27)</f>
        <v>-0.820992370602782</v>
      </c>
      <c r="AB641" s="0" t="n">
        <f aca="false">IF(ISNUMBER(F641),INDEX(Scorecard!$D$28:$D$35,SUMPRODUCT(--(Scorecard!$G$28:$G$34&lt;F641))+1),Scorecard!$D$36)</f>
        <v>-0.0008456427959252</v>
      </c>
      <c r="AC641" s="0" t="n">
        <f aca="false">IF(ISNUMBER(H641),INDEX(Scorecard!$D$37:$D$44,SUMPRODUCT(--(Scorecard!$G$37:$G$43&lt;H641))+1),Scorecard!$D$45)</f>
        <v>-0.569454719285959</v>
      </c>
      <c r="AD641" s="0" t="n">
        <f aca="false">IF(ISNUMBER(I641),INDEX(Scorecard!$D$46:$D$52,SUMPRODUCT(--(Scorecard!$G$46:$G$51&lt;I641))+1),Scorecard!$D$53)</f>
        <v>-0.114272400683245</v>
      </c>
      <c r="AE641" s="0" t="n">
        <f aca="false">IF(ISNUMBER(K641),INDEX(Scorecard!$D$54:$D$61,SUMPRODUCT(--(Scorecard!$G$54:$G$60&lt;K641))+1),Scorecard!$D$62)</f>
        <v>-0.541917179454542</v>
      </c>
      <c r="AF641" s="0" t="n">
        <f aca="false">IF(ISNUMBER(L641),INDEX(Scorecard!$D$63:$D$68,SUMPRODUCT(--(Scorecard!$G$63:$G$67&lt;L641))+1),Scorecard!$D$69)</f>
        <v>0.322484508656054</v>
      </c>
      <c r="AG641" s="0" t="n">
        <f aca="false">Inputs!$B$10+Scorecard!$J$5*Y641+Scorecard!$J$6*Z641+Scorecard!$J$7*AA641+Scorecard!$J$8*AB641+Scorecard!$J$9*AC641+Scorecard!$J$10*AD641+Scorecard!$J$11*AE641+Scorecard!$J$12*AF641</f>
        <v>-3.61414545762933</v>
      </c>
      <c r="AH641" s="0" t="n">
        <f aca="false">MIN(1-Inputs!$B$13,MAX(Inputs!$B$13,1/(1+EXP(-(Inputs!$B$11*AG641+Inputs!$B$12)))))</f>
        <v>0.0253451033792042</v>
      </c>
      <c r="AI641" s="0" t="n">
        <f aca="false">Inputs!$B$9-Inputs!$B$8*AG641</f>
        <v>591.40507077997</v>
      </c>
      <c r="AJ641" s="0" t="n">
        <f aca="false">RANK(AH641,$AH$5:$AH$2004,0)+COUNTIF($AH$4:AH640,AH641)</f>
        <v>377</v>
      </c>
      <c r="AK641" s="0" t="n">
        <f aca="false">IF(AJ641&lt;=Deciles!$B$5*(Deciles!$B$4+1),INT((AJ641-1)/(Deciles!$B$4+1))+1,Deciles!$B$5+INT((AJ641-1-Deciles!$B$5*(Deciles!$B$4+1))/Deciles!$B$4)+1)</f>
        <v>2</v>
      </c>
    </row>
    <row r="642" customFormat="false" ht="15" hidden="false" customHeight="false" outlineLevel="0" collapsed="false">
      <c r="A642" s="0" t="n">
        <v>18553</v>
      </c>
      <c r="B642" s="0" t="s">
        <v>157</v>
      </c>
      <c r="C642" s="0" t="n">
        <v>679</v>
      </c>
      <c r="D642" s="0" t="n">
        <v>80</v>
      </c>
      <c r="E642" s="0" t="n">
        <v>71.3432006835938</v>
      </c>
      <c r="F642" s="0" t="n">
        <v>39</v>
      </c>
      <c r="G642" s="0" t="n">
        <v>4.7810001373291</v>
      </c>
      <c r="H642" s="0" t="n">
        <v>0.897666692733765</v>
      </c>
      <c r="I642" s="0" t="n">
        <v>28</v>
      </c>
      <c r="J642" s="0" t="n">
        <v>12.4085187911987</v>
      </c>
      <c r="K642" s="0" t="n">
        <v>3.92307686805725</v>
      </c>
      <c r="L642" s="0" t="n">
        <v>-0.276922941207886</v>
      </c>
      <c r="M642" s="0" t="n">
        <v>3.18022561073303</v>
      </c>
      <c r="N642" s="0" t="n">
        <v>0</v>
      </c>
      <c r="O642" s="0" t="n">
        <v>0</v>
      </c>
      <c r="P642" s="0" t="s">
        <v>144</v>
      </c>
      <c r="Q642" s="0" t="s">
        <v>141</v>
      </c>
      <c r="R642" s="0" t="n">
        <v>1</v>
      </c>
      <c r="S642" s="0" t="s">
        <v>159</v>
      </c>
      <c r="T642" s="0" t="n">
        <v>0</v>
      </c>
      <c r="U642" s="0" t="n">
        <v>244878.9</v>
      </c>
      <c r="V642" s="0" t="n">
        <v>0.0325524099171162</v>
      </c>
      <c r="W642" s="0" t="n">
        <v>584.430969238281</v>
      </c>
      <c r="X642" s="0" t="n">
        <v>0.0420326478779316</v>
      </c>
      <c r="Y642" s="0" t="n">
        <f aca="false">IF(ISNUMBER(C642),INDEX(Scorecard!$D$5:$D$12,SUMPRODUCT(--(Scorecard!$G$5:$G$11&lt;C642))+1),Scorecard!$D$13)</f>
        <v>-0.869677851527538</v>
      </c>
      <c r="Z642" s="0" t="n">
        <f aca="false">IF(ISNUMBER(D642),INDEX(Scorecard!$D$14:$D$17,SUMPRODUCT(--(Scorecard!$G$14:$G$16&lt;D642))+1),Scorecard!$D$18)</f>
        <v>0.0505355481560174</v>
      </c>
      <c r="AA642" s="0" t="n">
        <f aca="false">IF(ISNUMBER(E642),INDEX(Scorecard!$D$19:$D$26,SUMPRODUCT(--(Scorecard!$G$19:$G$25&lt;E642))+1),Scorecard!$D$27)</f>
        <v>0.0530843085177338</v>
      </c>
      <c r="AB642" s="0" t="n">
        <f aca="false">IF(ISNUMBER(F642),INDEX(Scorecard!$D$28:$D$35,SUMPRODUCT(--(Scorecard!$G$28:$G$34&lt;F642))+1),Scorecard!$D$36)</f>
        <v>-0.132616866359722</v>
      </c>
      <c r="AC642" s="0" t="n">
        <f aca="false">IF(ISNUMBER(H642),INDEX(Scorecard!$D$37:$D$44,SUMPRODUCT(--(Scorecard!$G$37:$G$43&lt;H642))+1),Scorecard!$D$45)</f>
        <v>-0.569454719285959</v>
      </c>
      <c r="AD642" s="0" t="n">
        <f aca="false">IF(ISNUMBER(I642),INDEX(Scorecard!$D$46:$D$52,SUMPRODUCT(--(Scorecard!$G$46:$G$51&lt;I642))+1),Scorecard!$D$53)</f>
        <v>0.123869379412532</v>
      </c>
      <c r="AE642" s="0" t="n">
        <f aca="false">IF(ISNUMBER(K642),INDEX(Scorecard!$D$54:$D$61,SUMPRODUCT(--(Scorecard!$G$54:$G$60&lt;K642))+1),Scorecard!$D$62)</f>
        <v>0.489050497890326</v>
      </c>
      <c r="AF642" s="0" t="n">
        <f aca="false">IF(ISNUMBER(L642),INDEX(Scorecard!$D$63:$D$68,SUMPRODUCT(--(Scorecard!$G$63:$G$67&lt;L642))+1),Scorecard!$D$69)</f>
        <v>0.322484508656054</v>
      </c>
      <c r="AG642" s="0" t="n">
        <f aca="false">Inputs!$B$10+Scorecard!$J$5*Y642+Scorecard!$J$6*Z642+Scorecard!$J$7*AA642+Scorecard!$J$8*AB642+Scorecard!$J$9*AC642+Scorecard!$J$10*AD642+Scorecard!$J$11*AE642+Scorecard!$J$12*AF642</f>
        <v>-3.37244093180848</v>
      </c>
      <c r="AH642" s="0" t="n">
        <f aca="false">MIN(1-Inputs!$B$13,MAX(Inputs!$B$13,1/(1+EXP(-(Inputs!$B$11*AG642+Inputs!$B$12)))))</f>
        <v>0.0325524091704189</v>
      </c>
      <c r="AI642" s="0" t="n">
        <f aca="false">Inputs!$B$9-Inputs!$B$8*AG642</f>
        <v>584.430952364726</v>
      </c>
      <c r="AJ642" s="0" t="n">
        <f aca="false">RANK(AH642,$AH$5:$AH$2004,0)+COUNTIF($AH$4:AH641,AH642)</f>
        <v>278</v>
      </c>
      <c r="AK642" s="0" t="n">
        <f aca="false">IF(AJ642&lt;=Deciles!$B$5*(Deciles!$B$4+1),INT((AJ642-1)/(Deciles!$B$4+1))+1,Deciles!$B$5+INT((AJ642-1-Deciles!$B$5*(Deciles!$B$4+1))/Deciles!$B$4)+1)</f>
        <v>2</v>
      </c>
    </row>
    <row r="643" customFormat="false" ht="15" hidden="false" customHeight="false" outlineLevel="0" collapsed="false">
      <c r="A643" s="0" t="n">
        <v>18664</v>
      </c>
      <c r="B643" s="0" t="s">
        <v>158</v>
      </c>
      <c r="C643" s="0" t="n">
        <v>733</v>
      </c>
      <c r="D643" s="0" t="n">
        <v>83.5889129638672</v>
      </c>
      <c r="E643" s="0" t="n">
        <v>82.0178909301758</v>
      </c>
      <c r="F643" s="0" t="n">
        <v>31</v>
      </c>
      <c r="G643" s="0" t="n">
        <v>3.85599994659424</v>
      </c>
      <c r="H643" s="0" t="n">
        <v>0.939333200454712</v>
      </c>
      <c r="I643" s="0" t="n">
        <v>10</v>
      </c>
      <c r="J643" s="0" t="n">
        <v>12.2195587158203</v>
      </c>
      <c r="K643" s="0" t="n">
        <v>6.43333339691162</v>
      </c>
      <c r="L643" s="0" t="n">
        <v>2.71025657653809</v>
      </c>
      <c r="M643" s="0" t="n">
        <v>0.387000143527985</v>
      </c>
      <c r="N643" s="0" t="n">
        <v>0</v>
      </c>
      <c r="O643" s="0" t="n">
        <v>0</v>
      </c>
      <c r="P643" s="0" t="s">
        <v>140</v>
      </c>
      <c r="Q643" s="0" t="s">
        <v>141</v>
      </c>
      <c r="R643" s="0" t="n">
        <v>2</v>
      </c>
      <c r="S643" s="0" t="s">
        <v>142</v>
      </c>
      <c r="T643" s="0" t="n">
        <v>0</v>
      </c>
      <c r="U643" s="0" t="n">
        <v>202715.52</v>
      </c>
      <c r="V643" s="0" t="n">
        <v>0.0187641829252243</v>
      </c>
      <c r="W643" s="0" t="n">
        <v>599.7236328125</v>
      </c>
      <c r="X643" s="0" t="n">
        <v>0.0101684294641018</v>
      </c>
      <c r="Y643" s="0" t="n">
        <f aca="false">IF(ISNUMBER(C643),INDEX(Scorecard!$D$5:$D$12,SUMPRODUCT(--(Scorecard!$G$5:$G$11&lt;C643))+1),Scorecard!$D$13)</f>
        <v>-0.0290424113398221</v>
      </c>
      <c r="Z643" s="0" t="n">
        <f aca="false">IF(ISNUMBER(D643),INDEX(Scorecard!$D$14:$D$17,SUMPRODUCT(--(Scorecard!$G$14:$G$16&lt;D643))+1),Scorecard!$D$18)</f>
        <v>0.0505355481560174</v>
      </c>
      <c r="AA643" s="0" t="n">
        <f aca="false">IF(ISNUMBER(E643),INDEX(Scorecard!$D$19:$D$26,SUMPRODUCT(--(Scorecard!$G$19:$G$25&lt;E643))+1),Scorecard!$D$27)</f>
        <v>-0.0341578513653732</v>
      </c>
      <c r="AB643" s="0" t="n">
        <f aca="false">IF(ISNUMBER(F643),INDEX(Scorecard!$D$28:$D$35,SUMPRODUCT(--(Scorecard!$G$28:$G$34&lt;F643))+1),Scorecard!$D$36)</f>
        <v>0.126913191054783</v>
      </c>
      <c r="AC643" s="0" t="n">
        <f aca="false">IF(ISNUMBER(H643),INDEX(Scorecard!$D$37:$D$44,SUMPRODUCT(--(Scorecard!$G$37:$G$43&lt;H643))+1),Scorecard!$D$45)</f>
        <v>-0.975503570149195</v>
      </c>
      <c r="AD643" s="0" t="n">
        <f aca="false">IF(ISNUMBER(I643),INDEX(Scorecard!$D$46:$D$52,SUMPRODUCT(--(Scorecard!$G$46:$G$51&lt;I643))+1),Scorecard!$D$53)</f>
        <v>-0.114272400683245</v>
      </c>
      <c r="AE643" s="0" t="n">
        <f aca="false">IF(ISNUMBER(K643),INDEX(Scorecard!$D$54:$D$61,SUMPRODUCT(--(Scorecard!$G$54:$G$60&lt;K643))+1),Scorecard!$D$62)</f>
        <v>-0.119873800601421</v>
      </c>
      <c r="AF643" s="0" t="n">
        <f aca="false">IF(ISNUMBER(L643),INDEX(Scorecard!$D$63:$D$68,SUMPRODUCT(--(Scorecard!$G$63:$G$67&lt;L643))+1),Scorecard!$D$69)</f>
        <v>0.322484508656054</v>
      </c>
      <c r="AG643" s="0" t="n">
        <f aca="false">Inputs!$B$10+Scorecard!$J$5*Y643+Scorecard!$J$6*Z643+Scorecard!$J$7*AA643+Scorecard!$J$8*AB643+Scorecard!$J$9*AC643+Scorecard!$J$10*AD643+Scorecard!$J$11*AE643+Scorecard!$J$12*AF643</f>
        <v>-3.90244565575373</v>
      </c>
      <c r="AH643" s="0" t="n">
        <f aca="false">MIN(1-Inputs!$B$13,MAX(Inputs!$B$13,1/(1+EXP(-(Inputs!$B$11*AG643+Inputs!$B$12)))))</f>
        <v>0.0187641833723844</v>
      </c>
      <c r="AI643" s="0" t="n">
        <f aca="false">Inputs!$B$9-Inputs!$B$8*AG643</f>
        <v>599.723656102397</v>
      </c>
      <c r="AJ643" s="0" t="n">
        <f aca="false">RANK(AH643,$AH$5:$AH$2004,0)+COUNTIF($AH$4:AH642,AH643)</f>
        <v>479</v>
      </c>
      <c r="AK643" s="0" t="n">
        <f aca="false">IF(AJ643&lt;=Deciles!$B$5*(Deciles!$B$4+1),INT((AJ643-1)/(Deciles!$B$4+1))+1,Deciles!$B$5+INT((AJ643-1-Deciles!$B$5*(Deciles!$B$4+1))/Deciles!$B$4)+1)</f>
        <v>3</v>
      </c>
    </row>
    <row r="644" customFormat="false" ht="15" hidden="false" customHeight="false" outlineLevel="0" collapsed="false">
      <c r="A644" s="0" t="n">
        <v>18715</v>
      </c>
      <c r="B644" s="0" t="s">
        <v>155</v>
      </c>
      <c r="C644" s="0" t="n">
        <v>777</v>
      </c>
      <c r="D644" s="0" t="n">
        <v>80</v>
      </c>
      <c r="E644" s="0" t="n">
        <v>67.494873046875</v>
      </c>
      <c r="F644" s="0" t="n">
        <v>42</v>
      </c>
      <c r="G644" s="0" t="n">
        <v>3.63000011444092</v>
      </c>
      <c r="H644" s="0" t="n">
        <v>-2.10333299636841</v>
      </c>
      <c r="I644" s="0" t="n">
        <v>39</v>
      </c>
      <c r="J644" s="0" t="n">
        <v>12.6222257614136</v>
      </c>
      <c r="K644" s="0" t="n">
        <v>4.30833339691162</v>
      </c>
      <c r="L644" s="0" t="n">
        <v>-1.125</v>
      </c>
      <c r="M644" s="0" t="n">
        <v>4.74416542053223</v>
      </c>
      <c r="N644" s="0" t="n">
        <v>0</v>
      </c>
      <c r="O644" s="0" t="n">
        <v>0</v>
      </c>
      <c r="P644" s="0" t="s">
        <v>146</v>
      </c>
      <c r="Q644" s="0" t="s">
        <v>141</v>
      </c>
      <c r="R644" s="0" t="n">
        <v>1</v>
      </c>
      <c r="S644" s="0" t="s">
        <v>142</v>
      </c>
      <c r="T644" s="0" t="n">
        <v>0</v>
      </c>
      <c r="U644" s="0" t="n">
        <v>303223.72</v>
      </c>
      <c r="V644" s="0" t="n">
        <v>0.00401696097105742</v>
      </c>
      <c r="W644" s="0" t="n">
        <v>641.844787597656</v>
      </c>
      <c r="X644" s="0" t="n">
        <v>0.00243900180794299</v>
      </c>
      <c r="Y644" s="0" t="n">
        <f aca="false">IF(ISNUMBER(C644),INDEX(Scorecard!$D$5:$D$12,SUMPRODUCT(--(Scorecard!$G$5:$G$11&lt;C644))+1),Scorecard!$D$13)</f>
        <v>1.23750384304241</v>
      </c>
      <c r="Z644" s="0" t="n">
        <f aca="false">IF(ISNUMBER(D644),INDEX(Scorecard!$D$14:$D$17,SUMPRODUCT(--(Scorecard!$G$14:$G$16&lt;D644))+1),Scorecard!$D$18)</f>
        <v>0.0505355481560174</v>
      </c>
      <c r="AA644" s="0" t="n">
        <f aca="false">IF(ISNUMBER(E644),INDEX(Scorecard!$D$19:$D$26,SUMPRODUCT(--(Scorecard!$G$19:$G$25&lt;E644))+1),Scorecard!$D$27)</f>
        <v>0.0530843085177338</v>
      </c>
      <c r="AB644" s="0" t="n">
        <f aca="false">IF(ISNUMBER(F644),INDEX(Scorecard!$D$28:$D$35,SUMPRODUCT(--(Scorecard!$G$28:$G$34&lt;F644))+1),Scorecard!$D$36)</f>
        <v>-0.309727037437117</v>
      </c>
      <c r="AC644" s="0" t="n">
        <f aca="false">IF(ISNUMBER(H644),INDEX(Scorecard!$D$37:$D$44,SUMPRODUCT(--(Scorecard!$G$37:$G$43&lt;H644))+1),Scorecard!$D$45)</f>
        <v>1.35057635045042</v>
      </c>
      <c r="AD644" s="0" t="n">
        <f aca="false">IF(ISNUMBER(I644),INDEX(Scorecard!$D$46:$D$52,SUMPRODUCT(--(Scorecard!$G$46:$G$51&lt;I644))+1),Scorecard!$D$53)</f>
        <v>0.569875412099532</v>
      </c>
      <c r="AE644" s="0" t="n">
        <f aca="false">IF(ISNUMBER(K644),INDEX(Scorecard!$D$54:$D$61,SUMPRODUCT(--(Scorecard!$G$54:$G$60&lt;K644))+1),Scorecard!$D$62)</f>
        <v>0.489050497890326</v>
      </c>
      <c r="AF644" s="0" t="n">
        <f aca="false">IF(ISNUMBER(L644),INDEX(Scorecard!$D$63:$D$68,SUMPRODUCT(--(Scorecard!$G$63:$G$67&lt;L644))+1),Scorecard!$D$69)</f>
        <v>-0.340582194386522</v>
      </c>
      <c r="AG644" s="0" t="n">
        <f aca="false">Inputs!$B$10+Scorecard!$J$5*Y644+Scorecard!$J$6*Z644+Scorecard!$J$7*AA644+Scorecard!$J$8*AB644+Scorecard!$J$9*AC644+Scorecard!$J$10*AD644+Scorecard!$J$11*AE644+Scorecard!$J$12*AF644</f>
        <v>-5.36225282217355</v>
      </c>
      <c r="AH644" s="0" t="n">
        <f aca="false">MIN(1-Inputs!$B$13,MAX(Inputs!$B$13,1/(1+EXP(-(Inputs!$B$11*AG644+Inputs!$B$12)))))</f>
        <v>0.00401696086797003</v>
      </c>
      <c r="AI644" s="0" t="n">
        <f aca="false">Inputs!$B$9-Inputs!$B$8*AG644</f>
        <v>641.844787295358</v>
      </c>
      <c r="AJ644" s="0" t="n">
        <f aca="false">RANK(AH644,$AH$5:$AH$2004,0)+COUNTIF($AH$4:AH643,AH644)</f>
        <v>1381</v>
      </c>
      <c r="AK644" s="0" t="n">
        <f aca="false">IF(AJ644&lt;=Deciles!$B$5*(Deciles!$B$4+1),INT((AJ644-1)/(Deciles!$B$4+1))+1,Deciles!$B$5+INT((AJ644-1-Deciles!$B$5*(Deciles!$B$4+1))/Deciles!$B$4)+1)</f>
        <v>7</v>
      </c>
    </row>
    <row r="645" customFormat="false" ht="15" hidden="false" customHeight="false" outlineLevel="0" collapsed="false">
      <c r="A645" s="0" t="n">
        <v>18734</v>
      </c>
      <c r="B645" s="0" t="s">
        <v>143</v>
      </c>
      <c r="C645" s="0" t="n">
        <v>775</v>
      </c>
      <c r="D645" s="0" t="n">
        <v>80</v>
      </c>
      <c r="E645" s="0" t="n">
        <v>64.2568206787109</v>
      </c>
      <c r="F645" s="0" t="n">
        <v>30</v>
      </c>
      <c r="G645" s="0" t="n">
        <v>3.84699988365173</v>
      </c>
      <c r="H645" s="0" t="n">
        <v>0.613666534423828</v>
      </c>
      <c r="I645" s="0" t="n">
        <v>38</v>
      </c>
      <c r="J645" s="0" t="n">
        <v>11.5253877639771</v>
      </c>
      <c r="K645" s="0" t="n">
        <v>9.63333320617676</v>
      </c>
      <c r="L645" s="0" t="n">
        <v>5.0717945098877</v>
      </c>
      <c r="M645" s="0" t="n">
        <v>2.57371878623962</v>
      </c>
      <c r="N645" s="0" t="n">
        <v>0</v>
      </c>
      <c r="O645" s="0" t="n">
        <v>0</v>
      </c>
      <c r="P645" s="0" t="s">
        <v>140</v>
      </c>
      <c r="Q645" s="0" t="s">
        <v>141</v>
      </c>
      <c r="R645" s="0" t="n">
        <v>2</v>
      </c>
      <c r="S645" s="0" t="s">
        <v>149</v>
      </c>
      <c r="T645" s="0" t="n">
        <v>0</v>
      </c>
      <c r="U645" s="0" t="n">
        <v>101254.016</v>
      </c>
      <c r="V645" s="0" t="n">
        <v>0.00537934806197882</v>
      </c>
      <c r="W645" s="0" t="n">
        <v>633.903869628906</v>
      </c>
      <c r="X645" s="0" t="n">
        <v>0.00535031501203775</v>
      </c>
      <c r="Y645" s="0" t="n">
        <f aca="false">IF(ISNUMBER(C645),INDEX(Scorecard!$D$5:$D$12,SUMPRODUCT(--(Scorecard!$G$5:$G$11&lt;C645))+1),Scorecard!$D$13)</f>
        <v>1.23750384304241</v>
      </c>
      <c r="Z645" s="0" t="n">
        <f aca="false">IF(ISNUMBER(D645),INDEX(Scorecard!$D$14:$D$17,SUMPRODUCT(--(Scorecard!$G$14:$G$16&lt;D645))+1),Scorecard!$D$18)</f>
        <v>0.0505355481560174</v>
      </c>
      <c r="AA645" s="0" t="n">
        <f aca="false">IF(ISNUMBER(E645),INDEX(Scorecard!$D$19:$D$26,SUMPRODUCT(--(Scorecard!$G$19:$G$25&lt;E645))+1),Scorecard!$D$27)</f>
        <v>0.233621608745691</v>
      </c>
      <c r="AB645" s="0" t="n">
        <f aca="false">IF(ISNUMBER(F645),INDEX(Scorecard!$D$28:$D$35,SUMPRODUCT(--(Scorecard!$G$28:$G$34&lt;F645))+1),Scorecard!$D$36)</f>
        <v>0.126913191054783</v>
      </c>
      <c r="AC645" s="0" t="n">
        <f aca="false">IF(ISNUMBER(H645),INDEX(Scorecard!$D$37:$D$44,SUMPRODUCT(--(Scorecard!$G$37:$G$43&lt;H645))+1),Scorecard!$D$45)</f>
        <v>-0.271229676926091</v>
      </c>
      <c r="AD645" s="0" t="n">
        <f aca="false">IF(ISNUMBER(I645),INDEX(Scorecard!$D$46:$D$52,SUMPRODUCT(--(Scorecard!$G$46:$G$51&lt;I645))+1),Scorecard!$D$53)</f>
        <v>0.569875412099532</v>
      </c>
      <c r="AE645" s="0" t="n">
        <f aca="false">IF(ISNUMBER(K645),INDEX(Scorecard!$D$54:$D$61,SUMPRODUCT(--(Scorecard!$G$54:$G$60&lt;K645))+1),Scorecard!$D$62)</f>
        <v>-0.541917179454542</v>
      </c>
      <c r="AF645" s="0" t="n">
        <f aca="false">IF(ISNUMBER(L645),INDEX(Scorecard!$D$63:$D$68,SUMPRODUCT(--(Scorecard!$G$63:$G$67&lt;L645))+1),Scorecard!$D$69)</f>
        <v>0.322484508656054</v>
      </c>
      <c r="AG645" s="0" t="n">
        <f aca="false">Inputs!$B$10+Scorecard!$J$5*Y645+Scorecard!$J$6*Z645+Scorecard!$J$7*AA645+Scorecard!$J$8*AB645+Scorecard!$J$9*AC645+Scorecard!$J$10*AD645+Scorecard!$J$11*AE645+Scorecard!$J$12*AF645</f>
        <v>-5.08704164873911</v>
      </c>
      <c r="AH645" s="0" t="n">
        <f aca="false">MIN(1-Inputs!$B$13,MAX(Inputs!$B$13,1/(1+EXP(-(Inputs!$B$11*AG645+Inputs!$B$12)))))</f>
        <v>0.00537934818731932</v>
      </c>
      <c r="AI645" s="0" t="n">
        <f aca="false">Inputs!$B$9-Inputs!$B$8*AG645</f>
        <v>633.903871393136</v>
      </c>
      <c r="AJ645" s="0" t="n">
        <f aca="false">RANK(AH645,$AH$5:$AH$2004,0)+COUNTIF($AH$4:AH644,AH645)</f>
        <v>1205</v>
      </c>
      <c r="AK645" s="0" t="n">
        <f aca="false">IF(AJ645&lt;=Deciles!$B$5*(Deciles!$B$4+1),INT((AJ645-1)/(Deciles!$B$4+1))+1,Deciles!$B$5+INT((AJ645-1-Deciles!$B$5*(Deciles!$B$4+1))/Deciles!$B$4)+1)</f>
        <v>7</v>
      </c>
    </row>
    <row r="646" customFormat="false" ht="15" hidden="false" customHeight="false" outlineLevel="0" collapsed="false">
      <c r="A646" s="0" t="n">
        <v>18783</v>
      </c>
      <c r="B646" s="0" t="s">
        <v>152</v>
      </c>
      <c r="C646" s="0" t="n">
        <v>802</v>
      </c>
      <c r="D646" s="0" t="n">
        <v>80</v>
      </c>
      <c r="E646" s="0" t="n">
        <v>71.9793930053711</v>
      </c>
      <c r="F646" s="0" t="n">
        <v>43</v>
      </c>
      <c r="G646" s="0" t="n">
        <v>3.04999995231628</v>
      </c>
      <c r="H646" s="0" t="n">
        <v>-3.38333344459534</v>
      </c>
      <c r="I646" s="0" t="n">
        <v>21</v>
      </c>
      <c r="J646" s="0" t="n">
        <v>11.8416576385498</v>
      </c>
      <c r="K646" s="0" t="n">
        <v>4.5</v>
      </c>
      <c r="L646" s="0" t="n">
        <v>-0.458333492279053</v>
      </c>
      <c r="M646" s="0" t="n">
        <v>3.98039174079895</v>
      </c>
      <c r="N646" s="0" t="n">
        <v>0</v>
      </c>
      <c r="O646" s="0" t="n">
        <v>0</v>
      </c>
      <c r="P646" s="0" t="s">
        <v>144</v>
      </c>
      <c r="Q646" s="0" t="s">
        <v>141</v>
      </c>
      <c r="R646" s="0" t="n">
        <v>2</v>
      </c>
      <c r="S646" s="0" t="s">
        <v>162</v>
      </c>
      <c r="T646" s="0" t="n">
        <v>0</v>
      </c>
      <c r="U646" s="0" t="n">
        <v>138920.56</v>
      </c>
      <c r="V646" s="0" t="n">
        <v>0.00173531170003116</v>
      </c>
      <c r="W646" s="0" t="n">
        <v>664.622741699219</v>
      </c>
      <c r="X646" s="0" t="n">
        <v>0.00160793610848486</v>
      </c>
      <c r="Y646" s="0" t="n">
        <f aca="false">IF(ISNUMBER(C646),INDEX(Scorecard!$D$5:$D$12,SUMPRODUCT(--(Scorecard!$G$5:$G$11&lt;C646))+1),Scorecard!$D$13)</f>
        <v>2.19112706886128</v>
      </c>
      <c r="Z646" s="0" t="n">
        <f aca="false">IF(ISNUMBER(D646),INDEX(Scorecard!$D$14:$D$17,SUMPRODUCT(--(Scorecard!$G$14:$G$16&lt;D646))+1),Scorecard!$D$18)</f>
        <v>0.0505355481560174</v>
      </c>
      <c r="AA646" s="0" t="n">
        <f aca="false">IF(ISNUMBER(E646),INDEX(Scorecard!$D$19:$D$26,SUMPRODUCT(--(Scorecard!$G$19:$G$25&lt;E646))+1),Scorecard!$D$27)</f>
        <v>0.0530843085177338</v>
      </c>
      <c r="AB646" s="0" t="n">
        <f aca="false">IF(ISNUMBER(F646),INDEX(Scorecard!$D$28:$D$35,SUMPRODUCT(--(Scorecard!$G$28:$G$34&lt;F646))+1),Scorecard!$D$36)</f>
        <v>-0.309727037437117</v>
      </c>
      <c r="AC646" s="0" t="n">
        <f aca="false">IF(ISNUMBER(H646),INDEX(Scorecard!$D$37:$D$44,SUMPRODUCT(--(Scorecard!$G$37:$G$43&lt;H646))+1),Scorecard!$D$45)</f>
        <v>1.35057635045042</v>
      </c>
      <c r="AD646" s="0" t="n">
        <f aca="false">IF(ISNUMBER(I646),INDEX(Scorecard!$D$46:$D$52,SUMPRODUCT(--(Scorecard!$G$46:$G$51&lt;I646))+1),Scorecard!$D$53)</f>
        <v>-0.108777051091409</v>
      </c>
      <c r="AE646" s="0" t="n">
        <f aca="false">IF(ISNUMBER(K646),INDEX(Scorecard!$D$54:$D$61,SUMPRODUCT(--(Scorecard!$G$54:$G$60&lt;K646))+1),Scorecard!$D$62)</f>
        <v>0.409483001259379</v>
      </c>
      <c r="AF646" s="0" t="n">
        <f aca="false">IF(ISNUMBER(L646),INDEX(Scorecard!$D$63:$D$68,SUMPRODUCT(--(Scorecard!$G$63:$G$67&lt;L646))+1),Scorecard!$D$69)</f>
        <v>0.322484508656054</v>
      </c>
      <c r="AG646" s="0" t="n">
        <f aca="false">Inputs!$B$10+Scorecard!$J$5*Y646+Scorecard!$J$6*Z646+Scorecard!$J$7*AA646+Scorecard!$J$8*AB646+Scorecard!$J$9*AC646+Scorecard!$J$10*AD646+Scorecard!$J$11*AE646+Scorecard!$J$12*AF646</f>
        <v>-6.15167636453608</v>
      </c>
      <c r="AH646" s="0" t="n">
        <f aca="false">MIN(1-Inputs!$B$13,MAX(Inputs!$B$13,1/(1+EXP(-(Inputs!$B$11*AG646+Inputs!$B$12)))))</f>
        <v>0.00173531174345312</v>
      </c>
      <c r="AI646" s="0" t="n">
        <f aca="false">Inputs!$B$9-Inputs!$B$8*AG646</f>
        <v>664.622735889906</v>
      </c>
      <c r="AJ646" s="0" t="n">
        <f aca="false">RANK(AH646,$AH$5:$AH$2004,0)+COUNTIF($AH$4:AH645,AH646)</f>
        <v>1744</v>
      </c>
      <c r="AK646" s="0" t="n">
        <f aca="false">IF(AJ646&lt;=Deciles!$B$5*(Deciles!$B$4+1),INT((AJ646-1)/(Deciles!$B$4+1))+1,Deciles!$B$5+INT((AJ646-1-Deciles!$B$5*(Deciles!$B$4+1))/Deciles!$B$4)+1)</f>
        <v>9</v>
      </c>
    </row>
    <row r="647" customFormat="false" ht="15" hidden="false" customHeight="false" outlineLevel="0" collapsed="false">
      <c r="A647" s="0" t="n">
        <v>18786</v>
      </c>
      <c r="B647" s="0" t="s">
        <v>145</v>
      </c>
      <c r="C647" s="0" t="n">
        <v>736</v>
      </c>
      <c r="D647" s="0" t="n">
        <v>80</v>
      </c>
      <c r="E647" s="0" t="n">
        <v>75.7103881835938</v>
      </c>
      <c r="F647" s="0" t="n">
        <v>31</v>
      </c>
      <c r="G647" s="0" t="n">
        <v>2.99000000953674</v>
      </c>
      <c r="H647" s="0" t="n">
        <v>-0.526666641235352</v>
      </c>
      <c r="I647" s="0" t="n">
        <v>11</v>
      </c>
      <c r="J647" s="0" t="n">
        <v>12.6903028488159</v>
      </c>
      <c r="K647" s="0" t="n">
        <v>4.95833349227905</v>
      </c>
      <c r="L647" s="0" t="n">
        <v>-1.875</v>
      </c>
      <c r="M647" s="0" t="n">
        <v>3.98038840293884</v>
      </c>
      <c r="N647" s="0" t="n">
        <v>0</v>
      </c>
      <c r="O647" s="0" t="n">
        <v>0</v>
      </c>
      <c r="P647" s="0" t="s">
        <v>144</v>
      </c>
      <c r="Q647" s="0" t="s">
        <v>141</v>
      </c>
      <c r="R647" s="0" t="n">
        <v>2</v>
      </c>
      <c r="S647" s="0" t="s">
        <v>162</v>
      </c>
      <c r="T647" s="0" t="n">
        <v>0</v>
      </c>
      <c r="U647" s="0" t="n">
        <v>324585.12</v>
      </c>
      <c r="V647" s="0" t="n">
        <v>0.00827863998711109</v>
      </c>
      <c r="W647" s="0" t="n">
        <v>622.157165527344</v>
      </c>
      <c r="X647" s="0" t="n">
        <v>0.0182021856307983</v>
      </c>
      <c r="Y647" s="0" t="n">
        <f aca="false">IF(ISNUMBER(C647),INDEX(Scorecard!$D$5:$D$12,SUMPRODUCT(--(Scorecard!$G$5:$G$11&lt;C647))+1),Scorecard!$D$13)</f>
        <v>0.488358159108655</v>
      </c>
      <c r="Z647" s="0" t="n">
        <f aca="false">IF(ISNUMBER(D647),INDEX(Scorecard!$D$14:$D$17,SUMPRODUCT(--(Scorecard!$G$14:$G$16&lt;D647))+1),Scorecard!$D$18)</f>
        <v>0.0505355481560174</v>
      </c>
      <c r="AA647" s="0" t="n">
        <f aca="false">IF(ISNUMBER(E647),INDEX(Scorecard!$D$19:$D$26,SUMPRODUCT(--(Scorecard!$G$19:$G$25&lt;E647))+1),Scorecard!$D$27)</f>
        <v>-0.0341578513653732</v>
      </c>
      <c r="AB647" s="0" t="n">
        <f aca="false">IF(ISNUMBER(F647),INDEX(Scorecard!$D$28:$D$35,SUMPRODUCT(--(Scorecard!$G$28:$G$34&lt;F647))+1),Scorecard!$D$36)</f>
        <v>0.126913191054783</v>
      </c>
      <c r="AC647" s="0" t="n">
        <f aca="false">IF(ISNUMBER(H647),INDEX(Scorecard!$D$37:$D$44,SUMPRODUCT(--(Scorecard!$G$37:$G$43&lt;H647))+1),Scorecard!$D$45)</f>
        <v>0.769716833645565</v>
      </c>
      <c r="AD647" s="0" t="n">
        <f aca="false">IF(ISNUMBER(I647),INDEX(Scorecard!$D$46:$D$52,SUMPRODUCT(--(Scorecard!$G$46:$G$51&lt;I647))+1),Scorecard!$D$53)</f>
        <v>-0.114272400683245</v>
      </c>
      <c r="AE647" s="0" t="n">
        <f aca="false">IF(ISNUMBER(K647),INDEX(Scorecard!$D$54:$D$61,SUMPRODUCT(--(Scorecard!$G$54:$G$60&lt;K647))+1),Scorecard!$D$62)</f>
        <v>0.214429354789033</v>
      </c>
      <c r="AF647" s="0" t="n">
        <f aca="false">IF(ISNUMBER(L647),INDEX(Scorecard!$D$63:$D$68,SUMPRODUCT(--(Scorecard!$G$63:$G$67&lt;L647))+1),Scorecard!$D$69)</f>
        <v>-0.340582194386522</v>
      </c>
      <c r="AG647" s="0" t="n">
        <f aca="false">Inputs!$B$10+Scorecard!$J$5*Y647+Scorecard!$J$6*Z647+Scorecard!$J$7*AA647+Scorecard!$J$8*AB647+Scorecard!$J$9*AC647+Scorecard!$J$10*AD647+Scorecard!$J$11*AE647+Scorecard!$J$12*AF647</f>
        <v>-4.67993240025159</v>
      </c>
      <c r="AH647" s="0" t="n">
        <f aca="false">MIN(1-Inputs!$B$13,MAX(Inputs!$B$13,1/(1+EXP(-(Inputs!$B$11*AG647+Inputs!$B$12)))))</f>
        <v>0.00827863970971634</v>
      </c>
      <c r="AI647" s="0" t="n">
        <f aca="false">Inputs!$B$9-Inputs!$B$8*AG647</f>
        <v>622.157181515277</v>
      </c>
      <c r="AJ647" s="0" t="n">
        <f aca="false">RANK(AH647,$AH$5:$AH$2004,0)+COUNTIF($AH$4:AH646,AH647)</f>
        <v>941</v>
      </c>
      <c r="AK647" s="0" t="n">
        <f aca="false">IF(AJ647&lt;=Deciles!$B$5*(Deciles!$B$4+1),INT((AJ647-1)/(Deciles!$B$4+1))+1,Deciles!$B$5+INT((AJ647-1-Deciles!$B$5*(Deciles!$B$4+1))/Deciles!$B$4)+1)</f>
        <v>5</v>
      </c>
    </row>
    <row r="648" customFormat="false" ht="15" hidden="false" customHeight="false" outlineLevel="0" collapsed="false">
      <c r="A648" s="0" t="n">
        <v>18794</v>
      </c>
      <c r="B648" s="0" t="s">
        <v>155</v>
      </c>
      <c r="C648" s="0" t="n">
        <v>751</v>
      </c>
      <c r="D648" s="0" t="n">
        <v>68.8427810668945</v>
      </c>
      <c r="E648" s="0" t="n">
        <v>65.526985168457</v>
      </c>
      <c r="F648" s="0" t="n">
        <v>38</v>
      </c>
      <c r="G648" s="0" t="n">
        <v>3.23000001907349</v>
      </c>
      <c r="H648" s="0" t="n">
        <v>-2.50333309173584</v>
      </c>
      <c r="I648" s="0" t="n">
        <v>10</v>
      </c>
      <c r="J648" s="0" t="n">
        <v>12.3671064376831</v>
      </c>
      <c r="K648" s="0" t="n">
        <v>4.70833349227905</v>
      </c>
      <c r="L648" s="0" t="n">
        <v>-1.125</v>
      </c>
      <c r="M648" s="0" t="n">
        <v>3.98038673400879</v>
      </c>
      <c r="N648" s="0" t="n">
        <v>0</v>
      </c>
      <c r="O648" s="0" t="n">
        <v>0</v>
      </c>
      <c r="P648" s="0" t="s">
        <v>140</v>
      </c>
      <c r="Q648" s="0" t="s">
        <v>141</v>
      </c>
      <c r="R648" s="0" t="n">
        <v>2</v>
      </c>
      <c r="S648" s="0" t="s">
        <v>162</v>
      </c>
      <c r="T648" s="0" t="n">
        <v>0</v>
      </c>
      <c r="U648" s="0" t="n">
        <v>234944.88</v>
      </c>
      <c r="V648" s="0" t="n">
        <v>0.00615125428885222</v>
      </c>
      <c r="W648" s="0" t="n">
        <v>630.253845214844</v>
      </c>
      <c r="X648" s="0" t="n">
        <v>0.00830107554793358</v>
      </c>
      <c r="Y648" s="0" t="n">
        <f aca="false">IF(ISNUMBER(C648),INDEX(Scorecard!$D$5:$D$12,SUMPRODUCT(--(Scorecard!$G$5:$G$11&lt;C648))+1),Scorecard!$D$13)</f>
        <v>0.733188958177614</v>
      </c>
      <c r="Z648" s="0" t="n">
        <f aca="false">IF(ISNUMBER(D648),INDEX(Scorecard!$D$14:$D$17,SUMPRODUCT(--(Scorecard!$G$14:$G$16&lt;D648))+1),Scorecard!$D$18)</f>
        <v>0.128579646629417</v>
      </c>
      <c r="AA648" s="0" t="n">
        <f aca="false">IF(ISNUMBER(E648),INDEX(Scorecard!$D$19:$D$26,SUMPRODUCT(--(Scorecard!$G$19:$G$25&lt;E648))+1),Scorecard!$D$27)</f>
        <v>0.233621608745691</v>
      </c>
      <c r="AB648" s="0" t="n">
        <f aca="false">IF(ISNUMBER(F648),INDEX(Scorecard!$D$28:$D$35,SUMPRODUCT(--(Scorecard!$G$28:$G$34&lt;F648))+1),Scorecard!$D$36)</f>
        <v>-0.132616866359722</v>
      </c>
      <c r="AC648" s="0" t="n">
        <f aca="false">IF(ISNUMBER(H648),INDEX(Scorecard!$D$37:$D$44,SUMPRODUCT(--(Scorecard!$G$37:$G$43&lt;H648))+1),Scorecard!$D$45)</f>
        <v>1.35057635045042</v>
      </c>
      <c r="AD648" s="0" t="n">
        <f aca="false">IF(ISNUMBER(I648),INDEX(Scorecard!$D$46:$D$52,SUMPRODUCT(--(Scorecard!$G$46:$G$51&lt;I648))+1),Scorecard!$D$53)</f>
        <v>-0.114272400683245</v>
      </c>
      <c r="AE648" s="0" t="n">
        <f aca="false">IF(ISNUMBER(K648),INDEX(Scorecard!$D$54:$D$61,SUMPRODUCT(--(Scorecard!$G$54:$G$60&lt;K648))+1),Scorecard!$D$62)</f>
        <v>0.409483001259379</v>
      </c>
      <c r="AF648" s="0" t="n">
        <f aca="false">IF(ISNUMBER(L648),INDEX(Scorecard!$D$63:$D$68,SUMPRODUCT(--(Scorecard!$G$63:$G$67&lt;L648))+1),Scorecard!$D$69)</f>
        <v>-0.340582194386522</v>
      </c>
      <c r="AG648" s="0" t="n">
        <f aca="false">Inputs!$B$10+Scorecard!$J$5*Y648+Scorecard!$J$6*Z648+Scorecard!$J$7*AA648+Scorecard!$J$8*AB648+Scorecard!$J$9*AC648+Scorecard!$J$10*AD648+Scorecard!$J$11*AE648+Scorecard!$J$12*AF648</f>
        <v>-4.96054170371697</v>
      </c>
      <c r="AH648" s="0" t="n">
        <f aca="false">MIN(1-Inputs!$B$13,MAX(Inputs!$B$13,1/(1+EXP(-(Inputs!$B$11*AG648+Inputs!$B$12)))))</f>
        <v>0.00615125422194031</v>
      </c>
      <c r="AI648" s="0" t="n">
        <f aca="false">Inputs!$B$9-Inputs!$B$8*AG648</f>
        <v>630.253854526013</v>
      </c>
      <c r="AJ648" s="0" t="n">
        <f aca="false">RANK(AH648,$AH$5:$AH$2004,0)+COUNTIF($AH$4:AH647,AH648)</f>
        <v>1133</v>
      </c>
      <c r="AK648" s="0" t="n">
        <f aca="false">IF(AJ648&lt;=Deciles!$B$5*(Deciles!$B$4+1),INT((AJ648-1)/(Deciles!$B$4+1))+1,Deciles!$B$5+INT((AJ648-1-Deciles!$B$5*(Deciles!$B$4+1))/Deciles!$B$4)+1)</f>
        <v>6</v>
      </c>
    </row>
    <row r="649" customFormat="false" ht="15" hidden="false" customHeight="false" outlineLevel="0" collapsed="false">
      <c r="A649" s="0" t="n">
        <v>18816</v>
      </c>
      <c r="B649" s="0" t="s">
        <v>157</v>
      </c>
      <c r="C649" s="0" t="n">
        <v>752</v>
      </c>
      <c r="D649" s="0" t="n">
        <v>80</v>
      </c>
      <c r="E649" s="0" t="n">
        <v>63.6896705627441</v>
      </c>
      <c r="F649" s="0" t="n">
        <v>31</v>
      </c>
      <c r="G649" s="0" t="n">
        <v>3.96399998664856</v>
      </c>
      <c r="H649" s="0" t="n">
        <v>0.0806665420532227</v>
      </c>
      <c r="I649" s="0" t="n">
        <v>35</v>
      </c>
      <c r="J649" s="0" t="n">
        <v>11.4583292007446</v>
      </c>
      <c r="K649" s="0" t="n">
        <v>4.42307710647583</v>
      </c>
      <c r="L649" s="0" t="n">
        <v>-0.276922702789307</v>
      </c>
      <c r="M649" s="0" t="n">
        <v>5.74976253509522</v>
      </c>
      <c r="N649" s="0" t="n">
        <v>0</v>
      </c>
      <c r="O649" s="0" t="n">
        <v>0</v>
      </c>
      <c r="P649" s="0" t="s">
        <v>140</v>
      </c>
      <c r="Q649" s="0" t="s">
        <v>141</v>
      </c>
      <c r="R649" s="0" t="n">
        <v>1</v>
      </c>
      <c r="S649" s="0" t="s">
        <v>149</v>
      </c>
      <c r="T649" s="0" t="n">
        <v>0</v>
      </c>
      <c r="U649" s="0" t="n">
        <v>94686.766</v>
      </c>
      <c r="V649" s="0" t="n">
        <v>0.00436950102448463</v>
      </c>
      <c r="W649" s="0" t="n">
        <v>639.558471679688</v>
      </c>
      <c r="X649" s="0" t="n">
        <v>0.00411704322323203</v>
      </c>
      <c r="Y649" s="0" t="n">
        <f aca="false">IF(ISNUMBER(C649),INDEX(Scorecard!$D$5:$D$12,SUMPRODUCT(--(Scorecard!$G$5:$G$11&lt;C649))+1),Scorecard!$D$13)</f>
        <v>0.733188958177614</v>
      </c>
      <c r="Z649" s="0" t="n">
        <f aca="false">IF(ISNUMBER(D649),INDEX(Scorecard!$D$14:$D$17,SUMPRODUCT(--(Scorecard!$G$14:$G$16&lt;D649))+1),Scorecard!$D$18)</f>
        <v>0.0505355481560174</v>
      </c>
      <c r="AA649" s="0" t="n">
        <f aca="false">IF(ISNUMBER(E649),INDEX(Scorecard!$D$19:$D$26,SUMPRODUCT(--(Scorecard!$G$19:$G$25&lt;E649))+1),Scorecard!$D$27)</f>
        <v>0.233621608745691</v>
      </c>
      <c r="AB649" s="0" t="n">
        <f aca="false">IF(ISNUMBER(F649),INDEX(Scorecard!$D$28:$D$35,SUMPRODUCT(--(Scorecard!$G$28:$G$34&lt;F649))+1),Scorecard!$D$36)</f>
        <v>0.126913191054783</v>
      </c>
      <c r="AC649" s="0" t="n">
        <f aca="false">IF(ISNUMBER(H649),INDEX(Scorecard!$D$37:$D$44,SUMPRODUCT(--(Scorecard!$G$37:$G$43&lt;H649))+1),Scorecard!$D$45)</f>
        <v>0.330501541082344</v>
      </c>
      <c r="AD649" s="0" t="n">
        <f aca="false">IF(ISNUMBER(I649),INDEX(Scorecard!$D$46:$D$52,SUMPRODUCT(--(Scorecard!$G$46:$G$51&lt;I649))+1),Scorecard!$D$53)</f>
        <v>0.123869379412532</v>
      </c>
      <c r="AE649" s="0" t="n">
        <f aca="false">IF(ISNUMBER(K649),INDEX(Scorecard!$D$54:$D$61,SUMPRODUCT(--(Scorecard!$G$54:$G$60&lt;K649))+1),Scorecard!$D$62)</f>
        <v>0.409483001259379</v>
      </c>
      <c r="AF649" s="0" t="n">
        <f aca="false">IF(ISNUMBER(L649),INDEX(Scorecard!$D$63:$D$68,SUMPRODUCT(--(Scorecard!$G$63:$G$67&lt;L649))+1),Scorecard!$D$69)</f>
        <v>0.322484508656054</v>
      </c>
      <c r="AG649" s="0" t="n">
        <f aca="false">Inputs!$B$10+Scorecard!$J$5*Y649+Scorecard!$J$6*Z649+Scorecard!$J$7*AA649+Scorecard!$J$8*AB649+Scorecard!$J$9*AC649+Scorecard!$J$10*AD649+Scorecard!$J$11*AE649+Scorecard!$J$12*AF649</f>
        <v>-5.28301540298948</v>
      </c>
      <c r="AH649" s="0" t="n">
        <f aca="false">MIN(1-Inputs!$B$13,MAX(Inputs!$B$13,1/(1+EXP(-(Inputs!$B$11*AG649+Inputs!$B$12)))))</f>
        <v>0.00436950112218837</v>
      </c>
      <c r="AI649" s="0" t="n">
        <f aca="false">Inputs!$B$9-Inputs!$B$8*AG649</f>
        <v>639.558478661164</v>
      </c>
      <c r="AJ649" s="0" t="n">
        <f aca="false">RANK(AH649,$AH$5:$AH$2004,0)+COUNTIF($AH$4:AH648,AH649)</f>
        <v>1334</v>
      </c>
      <c r="AK649" s="0" t="n">
        <f aca="false">IF(AJ649&lt;=Deciles!$B$5*(Deciles!$B$4+1),INT((AJ649-1)/(Deciles!$B$4+1))+1,Deciles!$B$5+INT((AJ649-1-Deciles!$B$5*(Deciles!$B$4+1))/Deciles!$B$4)+1)</f>
        <v>7</v>
      </c>
    </row>
    <row r="650" customFormat="false" ht="15" hidden="false" customHeight="false" outlineLevel="0" collapsed="false">
      <c r="A650" s="0" t="n">
        <v>18824</v>
      </c>
      <c r="B650" s="0" t="s">
        <v>150</v>
      </c>
      <c r="C650" s="0" t="n">
        <v>740</v>
      </c>
      <c r="D650" s="0" t="n">
        <v>70.9468002319336</v>
      </c>
      <c r="E650" s="0" t="n">
        <v>62.0097541809082</v>
      </c>
      <c r="F650" s="0" t="n">
        <v>38</v>
      </c>
      <c r="G650" s="0" t="n">
        <v>3.1949999332428</v>
      </c>
      <c r="H650" s="0" t="n">
        <v>-3.43833327293396</v>
      </c>
      <c r="I650" s="0" t="n">
        <v>24</v>
      </c>
      <c r="J650" s="0" t="n">
        <v>12.3468656539917</v>
      </c>
      <c r="K650" s="0" t="n">
        <v>4.09999990463257</v>
      </c>
      <c r="L650" s="0" t="n">
        <v>-0.208333492279053</v>
      </c>
      <c r="M650" s="0" t="n">
        <v>4.74416780471802</v>
      </c>
      <c r="N650" s="0" t="n">
        <v>0</v>
      </c>
      <c r="O650" s="0" t="n">
        <v>0</v>
      </c>
      <c r="P650" s="0" t="s">
        <v>144</v>
      </c>
      <c r="Q650" s="0" t="s">
        <v>160</v>
      </c>
      <c r="R650" s="0" t="n">
        <v>2</v>
      </c>
      <c r="S650" s="0" t="s">
        <v>142</v>
      </c>
      <c r="T650" s="0" t="n">
        <v>0</v>
      </c>
      <c r="U650" s="0" t="n">
        <v>230237.17</v>
      </c>
      <c r="V650" s="0" t="n">
        <v>0.00688216369599104</v>
      </c>
      <c r="W650" s="0" t="n">
        <v>627.195251464844</v>
      </c>
      <c r="X650" s="0" t="n">
        <v>0.00813857838511467</v>
      </c>
      <c r="Y650" s="0" t="n">
        <f aca="false">IF(ISNUMBER(C650),INDEX(Scorecard!$D$5:$D$12,SUMPRODUCT(--(Scorecard!$G$5:$G$11&lt;C650))+1),Scorecard!$D$13)</f>
        <v>0.488358159108655</v>
      </c>
      <c r="Z650" s="0" t="n">
        <f aca="false">IF(ISNUMBER(D650),INDEX(Scorecard!$D$14:$D$17,SUMPRODUCT(--(Scorecard!$G$14:$G$16&lt;D650))+1),Scorecard!$D$18)</f>
        <v>0.128579646629417</v>
      </c>
      <c r="AA650" s="0" t="n">
        <f aca="false">IF(ISNUMBER(E650),INDEX(Scorecard!$D$19:$D$26,SUMPRODUCT(--(Scorecard!$G$19:$G$25&lt;E650))+1),Scorecard!$D$27)</f>
        <v>0.233621608745691</v>
      </c>
      <c r="AB650" s="0" t="n">
        <f aca="false">IF(ISNUMBER(F650),INDEX(Scorecard!$D$28:$D$35,SUMPRODUCT(--(Scorecard!$G$28:$G$34&lt;F650))+1),Scorecard!$D$36)</f>
        <v>-0.132616866359722</v>
      </c>
      <c r="AC650" s="0" t="n">
        <f aca="false">IF(ISNUMBER(H650),INDEX(Scorecard!$D$37:$D$44,SUMPRODUCT(--(Scorecard!$G$37:$G$43&lt;H650))+1),Scorecard!$D$45)</f>
        <v>1.35057635045042</v>
      </c>
      <c r="AD650" s="0" t="n">
        <f aca="false">IF(ISNUMBER(I650),INDEX(Scorecard!$D$46:$D$52,SUMPRODUCT(--(Scorecard!$G$46:$G$51&lt;I650))+1),Scorecard!$D$53)</f>
        <v>-0.048559051279741</v>
      </c>
      <c r="AE650" s="0" t="n">
        <f aca="false">IF(ISNUMBER(K650),INDEX(Scorecard!$D$54:$D$61,SUMPRODUCT(--(Scorecard!$G$54:$G$60&lt;K650))+1),Scorecard!$D$62)</f>
        <v>0.489050497890326</v>
      </c>
      <c r="AF650" s="0" t="n">
        <f aca="false">IF(ISNUMBER(L650),INDEX(Scorecard!$D$63:$D$68,SUMPRODUCT(--(Scorecard!$G$63:$G$67&lt;L650))+1),Scorecard!$D$69)</f>
        <v>0.322484508656054</v>
      </c>
      <c r="AG650" s="0" t="n">
        <f aca="false">Inputs!$B$10+Scorecard!$J$5*Y650+Scorecard!$J$6*Z650+Scorecard!$J$7*AA650+Scorecard!$J$8*AB650+Scorecard!$J$9*AC650+Scorecard!$J$10*AD650+Scorecard!$J$11*AE650+Scorecard!$J$12*AF650</f>
        <v>-4.85453873303811</v>
      </c>
      <c r="AH650" s="0" t="n">
        <f aca="false">MIN(1-Inputs!$B$13,MAX(Inputs!$B$13,1/(1+EXP(-(Inputs!$B$11*AG650+Inputs!$B$12)))))</f>
        <v>0.00688216347716183</v>
      </c>
      <c r="AI650" s="0" t="n">
        <f aca="false">Inputs!$B$9-Inputs!$B$8*AG650</f>
        <v>627.195255323655</v>
      </c>
      <c r="AJ650" s="0" t="n">
        <f aca="false">RANK(AH650,$AH$5:$AH$2004,0)+COUNTIF($AH$4:AH649,AH650)</f>
        <v>1063</v>
      </c>
      <c r="AK650" s="0" t="n">
        <f aca="false">IF(AJ650&lt;=Deciles!$B$5*(Deciles!$B$4+1),INT((AJ650-1)/(Deciles!$B$4+1))+1,Deciles!$B$5+INT((AJ650-1-Deciles!$B$5*(Deciles!$B$4+1))/Deciles!$B$4)+1)</f>
        <v>6</v>
      </c>
    </row>
    <row r="651" customFormat="false" ht="15" hidden="false" customHeight="false" outlineLevel="0" collapsed="false">
      <c r="A651" s="0" t="n">
        <v>18829</v>
      </c>
      <c r="B651" s="0" t="s">
        <v>157</v>
      </c>
      <c r="C651" s="0" t="n">
        <v>727</v>
      </c>
      <c r="D651" s="0" t="n">
        <v>80</v>
      </c>
      <c r="E651" s="0" t="n">
        <v>64.5304641723633</v>
      </c>
      <c r="F651" s="0" t="n">
        <v>37</v>
      </c>
      <c r="G651" s="0" t="n">
        <v>3.9210000038147</v>
      </c>
      <c r="H651" s="0" t="n">
        <v>0.0376665592193604</v>
      </c>
      <c r="I651" s="0" t="n">
        <v>34</v>
      </c>
      <c r="J651" s="0" t="n">
        <v>12.0901403427124</v>
      </c>
      <c r="K651" s="0" t="n">
        <v>3.82307696342468</v>
      </c>
      <c r="L651" s="0" t="n">
        <v>-0.276922941207886</v>
      </c>
      <c r="M651" s="0" t="n">
        <v>5.51355028152466</v>
      </c>
      <c r="N651" s="0" t="n">
        <v>2</v>
      </c>
      <c r="O651" s="0" t="n">
        <v>0</v>
      </c>
      <c r="P651" s="0" t="s">
        <v>146</v>
      </c>
      <c r="Q651" s="0" t="s">
        <v>160</v>
      </c>
      <c r="R651" s="0" t="n">
        <v>2</v>
      </c>
      <c r="S651" s="0" t="s">
        <v>156</v>
      </c>
      <c r="T651" s="0" t="n">
        <v>0</v>
      </c>
      <c r="U651" s="0" t="n">
        <v>178107.05</v>
      </c>
      <c r="V651" s="0" t="n">
        <v>0.0105831734836102</v>
      </c>
      <c r="W651" s="0" t="n">
        <v>615.447631835938</v>
      </c>
      <c r="X651" s="0" t="n">
        <v>0.00732642225921154</v>
      </c>
      <c r="Y651" s="0" t="n">
        <f aca="false">IF(ISNUMBER(C651),INDEX(Scorecard!$D$5:$D$12,SUMPRODUCT(--(Scorecard!$G$5:$G$11&lt;C651))+1),Scorecard!$D$13)</f>
        <v>-0.0290424113398221</v>
      </c>
      <c r="Z651" s="0" t="n">
        <f aca="false">IF(ISNUMBER(D651),INDEX(Scorecard!$D$14:$D$17,SUMPRODUCT(--(Scorecard!$G$14:$G$16&lt;D651))+1),Scorecard!$D$18)</f>
        <v>0.0505355481560174</v>
      </c>
      <c r="AA651" s="0" t="n">
        <f aca="false">IF(ISNUMBER(E651),INDEX(Scorecard!$D$19:$D$26,SUMPRODUCT(--(Scorecard!$G$19:$G$25&lt;E651))+1),Scorecard!$D$27)</f>
        <v>0.233621608745691</v>
      </c>
      <c r="AB651" s="0" t="n">
        <f aca="false">IF(ISNUMBER(F651),INDEX(Scorecard!$D$28:$D$35,SUMPRODUCT(--(Scorecard!$G$28:$G$34&lt;F651))+1),Scorecard!$D$36)</f>
        <v>-0.0008456427959252</v>
      </c>
      <c r="AC651" s="0" t="n">
        <f aca="false">IF(ISNUMBER(H651),INDEX(Scorecard!$D$37:$D$44,SUMPRODUCT(--(Scorecard!$G$37:$G$43&lt;H651))+1),Scorecard!$D$45)</f>
        <v>0.330501541082344</v>
      </c>
      <c r="AD651" s="0" t="n">
        <f aca="false">IF(ISNUMBER(I651),INDEX(Scorecard!$D$46:$D$52,SUMPRODUCT(--(Scorecard!$G$46:$G$51&lt;I651))+1),Scorecard!$D$53)</f>
        <v>0.123869379412532</v>
      </c>
      <c r="AE651" s="0" t="n">
        <f aca="false">IF(ISNUMBER(K651),INDEX(Scorecard!$D$54:$D$61,SUMPRODUCT(--(Scorecard!$G$54:$G$60&lt;K651))+1),Scorecard!$D$62)</f>
        <v>0.489050497890326</v>
      </c>
      <c r="AF651" s="0" t="n">
        <f aca="false">IF(ISNUMBER(L651),INDEX(Scorecard!$D$63:$D$68,SUMPRODUCT(--(Scorecard!$G$63:$G$67&lt;L651))+1),Scorecard!$D$69)</f>
        <v>0.322484508656054</v>
      </c>
      <c r="AG651" s="0" t="n">
        <f aca="false">Inputs!$B$10+Scorecard!$J$5*Y651+Scorecard!$J$6*Z651+Scorecard!$J$7*AA651+Scorecard!$J$8*AB651+Scorecard!$J$9*AC651+Scorecard!$J$10*AD651+Scorecard!$J$11*AE651+Scorecard!$J$12*AF651</f>
        <v>-4.447396460772</v>
      </c>
      <c r="AH651" s="0" t="n">
        <f aca="false">MIN(1-Inputs!$B$13,MAX(Inputs!$B$13,1/(1+EXP(-(Inputs!$B$11*AG651+Inputs!$B$12)))))</f>
        <v>0.0105831735164252</v>
      </c>
      <c r="AI651" s="0" t="n">
        <f aca="false">Inputs!$B$9-Inputs!$B$8*AG651</f>
        <v>615.447612580963</v>
      </c>
      <c r="AJ651" s="0" t="n">
        <f aca="false">RANK(AH651,$AH$5:$AH$2004,0)+COUNTIF($AH$4:AH650,AH651)</f>
        <v>777</v>
      </c>
      <c r="AK651" s="0" t="n">
        <f aca="false">IF(AJ651&lt;=Deciles!$B$5*(Deciles!$B$4+1),INT((AJ651-1)/(Deciles!$B$4+1))+1,Deciles!$B$5+INT((AJ651-1-Deciles!$B$5*(Deciles!$B$4+1))/Deciles!$B$4)+1)</f>
        <v>4</v>
      </c>
    </row>
    <row r="652" customFormat="false" ht="15" hidden="false" customHeight="false" outlineLevel="0" collapsed="false">
      <c r="A652" s="0" t="n">
        <v>18874</v>
      </c>
      <c r="B652" s="0" t="s">
        <v>157</v>
      </c>
      <c r="C652" s="0" t="n">
        <v>720</v>
      </c>
      <c r="D652" s="0" t="n">
        <v>61.5927124023438</v>
      </c>
      <c r="E652" s="0" t="n">
        <v>59.8424491882324</v>
      </c>
      <c r="F652" s="0" t="n">
        <v>30</v>
      </c>
      <c r="G652" s="0" t="n">
        <v>4.53200006484985</v>
      </c>
      <c r="H652" s="0" t="n">
        <v>0.648666620254517</v>
      </c>
      <c r="I652" s="0" t="n">
        <v>7</v>
      </c>
      <c r="J652" s="0" t="n">
        <v>11.6224889755249</v>
      </c>
      <c r="K652" s="0" t="n">
        <v>4.12307691574097</v>
      </c>
      <c r="L652" s="0" t="n">
        <v>-0.276923179626465</v>
      </c>
      <c r="M652" s="0" t="n">
        <v>3.64271926879883</v>
      </c>
      <c r="N652" s="0" t="n">
        <v>0</v>
      </c>
      <c r="O652" s="0" t="n">
        <v>0</v>
      </c>
      <c r="P652" s="0" t="s">
        <v>144</v>
      </c>
      <c r="Q652" s="0" t="s">
        <v>141</v>
      </c>
      <c r="R652" s="0" t="n">
        <v>1</v>
      </c>
      <c r="S652" s="0" t="s">
        <v>162</v>
      </c>
      <c r="T652" s="0" t="n">
        <v>0</v>
      </c>
      <c r="U652" s="0" t="n">
        <v>111579.09</v>
      </c>
      <c r="V652" s="0" t="n">
        <v>0.00848293118178845</v>
      </c>
      <c r="W652" s="0" t="n">
        <v>621.491882324219</v>
      </c>
      <c r="X652" s="0" t="n">
        <v>0.00503595918416977</v>
      </c>
      <c r="Y652" s="0" t="n">
        <f aca="false">IF(ISNUMBER(C652),INDEX(Scorecard!$D$5:$D$12,SUMPRODUCT(--(Scorecard!$G$5:$G$11&lt;C652))+1),Scorecard!$D$13)</f>
        <v>-0.0290424113398221</v>
      </c>
      <c r="Z652" s="0" t="n">
        <f aca="false">IF(ISNUMBER(D652),INDEX(Scorecard!$D$14:$D$17,SUMPRODUCT(--(Scorecard!$G$14:$G$16&lt;D652))+1),Scorecard!$D$18)</f>
        <v>0.248677243387958</v>
      </c>
      <c r="AA652" s="0" t="n">
        <f aca="false">IF(ISNUMBER(E652),INDEX(Scorecard!$D$19:$D$26,SUMPRODUCT(--(Scorecard!$G$19:$G$25&lt;E652))+1),Scorecard!$D$27)</f>
        <v>0.267179331770092</v>
      </c>
      <c r="AB652" s="0" t="n">
        <f aca="false">IF(ISNUMBER(F652),INDEX(Scorecard!$D$28:$D$35,SUMPRODUCT(--(Scorecard!$G$28:$G$34&lt;F652))+1),Scorecard!$D$36)</f>
        <v>0.126913191054783</v>
      </c>
      <c r="AC652" s="0" t="n">
        <f aca="false">IF(ISNUMBER(H652),INDEX(Scorecard!$D$37:$D$44,SUMPRODUCT(--(Scorecard!$G$37:$G$43&lt;H652))+1),Scorecard!$D$45)</f>
        <v>-0.569454719285959</v>
      </c>
      <c r="AD652" s="0" t="n">
        <f aca="false">IF(ISNUMBER(I652),INDEX(Scorecard!$D$46:$D$52,SUMPRODUCT(--(Scorecard!$G$46:$G$51&lt;I652))+1),Scorecard!$D$53)</f>
        <v>-0.114272400683245</v>
      </c>
      <c r="AE652" s="0" t="n">
        <f aca="false">IF(ISNUMBER(K652),INDEX(Scorecard!$D$54:$D$61,SUMPRODUCT(--(Scorecard!$G$54:$G$60&lt;K652))+1),Scorecard!$D$62)</f>
        <v>0.489050497890326</v>
      </c>
      <c r="AF652" s="0" t="n">
        <f aca="false">IF(ISNUMBER(L652),INDEX(Scorecard!$D$63:$D$68,SUMPRODUCT(--(Scorecard!$G$63:$G$67&lt;L652))+1),Scorecard!$D$69)</f>
        <v>0.322484508656054</v>
      </c>
      <c r="AG652" s="0" t="n">
        <f aca="false">Inputs!$B$10+Scorecard!$J$5*Y652+Scorecard!$J$6*Z652+Scorecard!$J$7*AA652+Scorecard!$J$8*AB652+Scorecard!$J$9*AC652+Scorecard!$J$10*AD652+Scorecard!$J$11*AE652+Scorecard!$J$12*AF652</f>
        <v>-4.65687384976327</v>
      </c>
      <c r="AH652" s="0" t="n">
        <f aca="false">MIN(1-Inputs!$B$13,MAX(Inputs!$B$13,1/(1+EXP(-(Inputs!$B$11*AG652+Inputs!$B$12)))))</f>
        <v>0.00848293097306855</v>
      </c>
      <c r="AI652" s="0" t="n">
        <f aca="false">Inputs!$B$9-Inputs!$B$8*AG652</f>
        <v>621.491852386485</v>
      </c>
      <c r="AJ652" s="0" t="n">
        <f aca="false">RANK(AH652,$AH$5:$AH$2004,0)+COUNTIF($AH$4:AH651,AH652)</f>
        <v>923</v>
      </c>
      <c r="AK652" s="0" t="n">
        <f aca="false">IF(AJ652&lt;=Deciles!$B$5*(Deciles!$B$4+1),INT((AJ652-1)/(Deciles!$B$4+1))+1,Deciles!$B$5+INT((AJ652-1-Deciles!$B$5*(Deciles!$B$4+1))/Deciles!$B$4)+1)</f>
        <v>5</v>
      </c>
    </row>
    <row r="653" customFormat="false" ht="15" hidden="false" customHeight="false" outlineLevel="0" collapsed="false">
      <c r="A653" s="0" t="n">
        <v>18878</v>
      </c>
      <c r="B653" s="0" t="s">
        <v>157</v>
      </c>
      <c r="C653" s="0" t="n">
        <v>739</v>
      </c>
      <c r="D653" s="0" t="n">
        <v>80</v>
      </c>
      <c r="E653" s="0" t="n">
        <v>76.2983703613281</v>
      </c>
      <c r="F653" s="0" t="n">
        <v>50</v>
      </c>
      <c r="G653" s="0" t="n">
        <v>3.9670000076294</v>
      </c>
      <c r="H653" s="0" t="n">
        <v>0.0836665630340576</v>
      </c>
      <c r="I653" s="0" t="n">
        <v>8</v>
      </c>
      <c r="J653" s="0" t="n">
        <v>12.0630598068237</v>
      </c>
      <c r="K653" s="0" t="n">
        <v>4.42307710647583</v>
      </c>
      <c r="L653" s="0" t="n">
        <v>-0.276922702789307</v>
      </c>
      <c r="M653" s="0" t="n">
        <v>5.74976253509522</v>
      </c>
      <c r="N653" s="0" t="n">
        <v>0</v>
      </c>
      <c r="O653" s="0" t="n">
        <v>0</v>
      </c>
      <c r="P653" s="0" t="s">
        <v>140</v>
      </c>
      <c r="Q653" s="0" t="s">
        <v>141</v>
      </c>
      <c r="R653" s="0" t="n">
        <v>2</v>
      </c>
      <c r="S653" s="0" t="s">
        <v>149</v>
      </c>
      <c r="T653" s="0" t="n">
        <v>0</v>
      </c>
      <c r="U653" s="0" t="n">
        <v>173348.56</v>
      </c>
      <c r="V653" s="0" t="n">
        <v>0.0124181415885687</v>
      </c>
      <c r="W653" s="0" t="n">
        <v>611.070007324219</v>
      </c>
      <c r="X653" s="0" t="n">
        <v>0.0112805245444179</v>
      </c>
      <c r="Y653" s="0" t="n">
        <f aca="false">IF(ISNUMBER(C653),INDEX(Scorecard!$D$5:$D$12,SUMPRODUCT(--(Scorecard!$G$5:$G$11&lt;C653))+1),Scorecard!$D$13)</f>
        <v>0.488358159108655</v>
      </c>
      <c r="Z653" s="0" t="n">
        <f aca="false">IF(ISNUMBER(D653),INDEX(Scorecard!$D$14:$D$17,SUMPRODUCT(--(Scorecard!$G$14:$G$16&lt;D653))+1),Scorecard!$D$18)</f>
        <v>0.0505355481560174</v>
      </c>
      <c r="AA653" s="0" t="n">
        <f aca="false">IF(ISNUMBER(E653),INDEX(Scorecard!$D$19:$D$26,SUMPRODUCT(--(Scorecard!$G$19:$G$25&lt;E653))+1),Scorecard!$D$27)</f>
        <v>-0.0341578513653732</v>
      </c>
      <c r="AB653" s="0" t="n">
        <f aca="false">IF(ISNUMBER(F653),INDEX(Scorecard!$D$28:$D$35,SUMPRODUCT(--(Scorecard!$G$28:$G$34&lt;F653))+1),Scorecard!$D$36)</f>
        <v>-0.400689107298307</v>
      </c>
      <c r="AC653" s="0" t="n">
        <f aca="false">IF(ISNUMBER(H653),INDEX(Scorecard!$D$37:$D$44,SUMPRODUCT(--(Scorecard!$G$37:$G$43&lt;H653))+1),Scorecard!$D$45)</f>
        <v>0.330501541082344</v>
      </c>
      <c r="AD653" s="0" t="n">
        <f aca="false">IF(ISNUMBER(I653),INDEX(Scorecard!$D$46:$D$52,SUMPRODUCT(--(Scorecard!$G$46:$G$51&lt;I653))+1),Scorecard!$D$53)</f>
        <v>-0.114272400683245</v>
      </c>
      <c r="AE653" s="0" t="n">
        <f aca="false">IF(ISNUMBER(K653),INDEX(Scorecard!$D$54:$D$61,SUMPRODUCT(--(Scorecard!$G$54:$G$60&lt;K653))+1),Scorecard!$D$62)</f>
        <v>0.409483001259379</v>
      </c>
      <c r="AF653" s="0" t="n">
        <f aca="false">IF(ISNUMBER(L653),INDEX(Scorecard!$D$63:$D$68,SUMPRODUCT(--(Scorecard!$G$63:$G$67&lt;L653))+1),Scorecard!$D$69)</f>
        <v>0.322484508656054</v>
      </c>
      <c r="AG653" s="0" t="n">
        <f aca="false">Inputs!$B$10+Scorecard!$J$5*Y653+Scorecard!$J$6*Z653+Scorecard!$J$7*AA653+Scorecard!$J$8*AB653+Scorecard!$J$9*AC653+Scorecard!$J$10*AD653+Scorecard!$J$11*AE653+Scorecard!$J$12*AF653</f>
        <v>-4.29567980192572</v>
      </c>
      <c r="AH653" s="0" t="n">
        <f aca="false">MIN(1-Inputs!$B$13,MAX(Inputs!$B$13,1/(1+EXP(-(Inputs!$B$11*AG653+Inputs!$B$12)))))</f>
        <v>0.012418141650648</v>
      </c>
      <c r="AI653" s="0" t="n">
        <f aca="false">Inputs!$B$9-Inputs!$B$8*AG653</f>
        <v>611.069995154208</v>
      </c>
      <c r="AJ653" s="0" t="n">
        <f aca="false">RANK(AH653,$AH$5:$AH$2004,0)+COUNTIF($AH$4:AH652,AH653)</f>
        <v>695</v>
      </c>
      <c r="AK653" s="0" t="n">
        <f aca="false">IF(AJ653&lt;=Deciles!$B$5*(Deciles!$B$4+1),INT((AJ653-1)/(Deciles!$B$4+1))+1,Deciles!$B$5+INT((AJ653-1-Deciles!$B$5*(Deciles!$B$4+1))/Deciles!$B$4)+1)</f>
        <v>4</v>
      </c>
    </row>
    <row r="654" customFormat="false" ht="15" hidden="false" customHeight="false" outlineLevel="0" collapsed="false">
      <c r="A654" s="0" t="n">
        <v>18952</v>
      </c>
      <c r="B654" s="0" t="s">
        <v>157</v>
      </c>
      <c r="C654" s="0" t="n">
        <v>688</v>
      </c>
      <c r="D654" s="0" t="n">
        <v>80</v>
      </c>
      <c r="E654" s="0" t="n">
        <v>66.1830596923828</v>
      </c>
      <c r="F654" s="0" t="n">
        <v>50</v>
      </c>
      <c r="G654" s="0" t="n">
        <v>4.55600023269653</v>
      </c>
      <c r="H654" s="0" t="n">
        <v>0.672666788101196</v>
      </c>
      <c r="I654" s="0" t="n">
        <v>30</v>
      </c>
      <c r="J654" s="0" t="n">
        <v>12.4404315948486</v>
      </c>
      <c r="K654" s="0" t="n">
        <v>4.42307710647583</v>
      </c>
      <c r="L654" s="0" t="n">
        <v>-0.276922702789307</v>
      </c>
      <c r="M654" s="0" t="n">
        <v>5.74976253509522</v>
      </c>
      <c r="N654" s="0" t="n">
        <v>0</v>
      </c>
      <c r="O654" s="0" t="n">
        <v>0</v>
      </c>
      <c r="P654" s="0" t="s">
        <v>144</v>
      </c>
      <c r="Q654" s="0" t="s">
        <v>141</v>
      </c>
      <c r="R654" s="0" t="n">
        <v>1</v>
      </c>
      <c r="S654" s="0" t="s">
        <v>149</v>
      </c>
      <c r="T654" s="0" t="n">
        <v>0</v>
      </c>
      <c r="U654" s="0" t="n">
        <v>252819.69</v>
      </c>
      <c r="V654" s="0" t="n">
        <v>0.0473160520195961</v>
      </c>
      <c r="W654" s="0" t="n">
        <v>573.892822265625</v>
      </c>
      <c r="X654" s="0" t="n">
        <v>0.0464171953499317</v>
      </c>
      <c r="Y654" s="0" t="n">
        <f aca="false">IF(ISNUMBER(C654),INDEX(Scorecard!$D$5:$D$12,SUMPRODUCT(--(Scorecard!$G$5:$G$11&lt;C654))+1),Scorecard!$D$13)</f>
        <v>-0.869677851527538</v>
      </c>
      <c r="Z654" s="0" t="n">
        <f aca="false">IF(ISNUMBER(D654),INDEX(Scorecard!$D$14:$D$17,SUMPRODUCT(--(Scorecard!$G$14:$G$16&lt;D654))+1),Scorecard!$D$18)</f>
        <v>0.0505355481560174</v>
      </c>
      <c r="AA654" s="0" t="n">
        <f aca="false">IF(ISNUMBER(E654),INDEX(Scorecard!$D$19:$D$26,SUMPRODUCT(--(Scorecard!$G$19:$G$25&lt;E654))+1),Scorecard!$D$27)</f>
        <v>0.0530843085177338</v>
      </c>
      <c r="AB654" s="0" t="n">
        <f aca="false">IF(ISNUMBER(F654),INDEX(Scorecard!$D$28:$D$35,SUMPRODUCT(--(Scorecard!$G$28:$G$34&lt;F654))+1),Scorecard!$D$36)</f>
        <v>-0.400689107298307</v>
      </c>
      <c r="AC654" s="0" t="n">
        <f aca="false">IF(ISNUMBER(H654),INDEX(Scorecard!$D$37:$D$44,SUMPRODUCT(--(Scorecard!$G$37:$G$43&lt;H654))+1),Scorecard!$D$45)</f>
        <v>-0.569454719285959</v>
      </c>
      <c r="AD654" s="0" t="n">
        <f aca="false">IF(ISNUMBER(I654),INDEX(Scorecard!$D$46:$D$52,SUMPRODUCT(--(Scorecard!$G$46:$G$51&lt;I654))+1),Scorecard!$D$53)</f>
        <v>0.123869379412532</v>
      </c>
      <c r="AE654" s="0" t="n">
        <f aca="false">IF(ISNUMBER(K654),INDEX(Scorecard!$D$54:$D$61,SUMPRODUCT(--(Scorecard!$G$54:$G$60&lt;K654))+1),Scorecard!$D$62)</f>
        <v>0.409483001259379</v>
      </c>
      <c r="AF654" s="0" t="n">
        <f aca="false">IF(ISNUMBER(L654),INDEX(Scorecard!$D$63:$D$68,SUMPRODUCT(--(Scorecard!$G$63:$G$67&lt;L654))+1),Scorecard!$D$69)</f>
        <v>0.322484508656054</v>
      </c>
      <c r="AG654" s="0" t="n">
        <f aca="false">Inputs!$B$10+Scorecard!$J$5*Y654+Scorecard!$J$6*Z654+Scorecard!$J$7*AA654+Scorecard!$J$8*AB654+Scorecard!$J$9*AC654+Scorecard!$J$10*AD654+Scorecard!$J$11*AE654+Scorecard!$J$12*AF654</f>
        <v>-3.00721634334081</v>
      </c>
      <c r="AH654" s="0" t="n">
        <f aca="false">MIN(1-Inputs!$B$13,MAX(Inputs!$B$13,1/(1+EXP(-(Inputs!$B$11*AG654+Inputs!$B$12)))))</f>
        <v>0.0473160518776119</v>
      </c>
      <c r="AI654" s="0" t="n">
        <f aca="false">Inputs!$B$9-Inputs!$B$8*AG654</f>
        <v>573.892798312866</v>
      </c>
      <c r="AJ654" s="0" t="n">
        <f aca="false">RANK(AH654,$AH$5:$AH$2004,0)+COUNTIF($AH$4:AH653,AH654)</f>
        <v>162</v>
      </c>
      <c r="AK654" s="0" t="n">
        <f aca="false">IF(AJ654&lt;=Deciles!$B$5*(Deciles!$B$4+1),INT((AJ654-1)/(Deciles!$B$4+1))+1,Deciles!$B$5+INT((AJ654-1-Deciles!$B$5*(Deciles!$B$4+1))/Deciles!$B$4)+1)</f>
        <v>1</v>
      </c>
    </row>
    <row r="655" customFormat="false" ht="15" hidden="false" customHeight="false" outlineLevel="0" collapsed="false">
      <c r="A655" s="0" t="n">
        <v>19010</v>
      </c>
      <c r="B655" s="0" t="s">
        <v>143</v>
      </c>
      <c r="C655" s="0" t="n">
        <v>730</v>
      </c>
      <c r="D655" s="0" t="n">
        <v>80</v>
      </c>
      <c r="E655" s="0" t="n">
        <v>68.5910339355469</v>
      </c>
      <c r="F655" s="0" t="n">
        <v>43</v>
      </c>
      <c r="G655" s="0" t="n">
        <v>4.63399982452393</v>
      </c>
      <c r="H655" s="0" t="n">
        <v>1.40066647529602</v>
      </c>
      <c r="I655" s="0" t="n">
        <v>30</v>
      </c>
      <c r="J655" s="0" t="n">
        <v>12.0438547134399</v>
      </c>
      <c r="K655" s="0" t="n">
        <v>9.03333377838135</v>
      </c>
      <c r="L655" s="0" t="n">
        <v>5.07179546356201</v>
      </c>
      <c r="M655" s="0" t="n">
        <v>2.46950244903565</v>
      </c>
      <c r="N655" s="0" t="n">
        <v>0</v>
      </c>
      <c r="O655" s="0" t="n">
        <v>0</v>
      </c>
      <c r="P655" s="0" t="s">
        <v>144</v>
      </c>
      <c r="Q655" s="0" t="s">
        <v>141</v>
      </c>
      <c r="R655" s="0" t="n">
        <v>2</v>
      </c>
      <c r="S655" s="0" t="s">
        <v>156</v>
      </c>
      <c r="T655" s="0" t="n">
        <v>0</v>
      </c>
      <c r="U655" s="0" t="n">
        <v>170051.25</v>
      </c>
      <c r="V655" s="0" t="n">
        <v>0.0407695211470127</v>
      </c>
      <c r="W655" s="0" t="n">
        <v>578.1083984375</v>
      </c>
      <c r="X655" s="0" t="n">
        <v>0.0404709503054619</v>
      </c>
      <c r="Y655" s="0" t="n">
        <f aca="false">IF(ISNUMBER(C655),INDEX(Scorecard!$D$5:$D$12,SUMPRODUCT(--(Scorecard!$G$5:$G$11&lt;C655))+1),Scorecard!$D$13)</f>
        <v>-0.0290424113398221</v>
      </c>
      <c r="Z655" s="0" t="n">
        <f aca="false">IF(ISNUMBER(D655),INDEX(Scorecard!$D$14:$D$17,SUMPRODUCT(--(Scorecard!$G$14:$G$16&lt;D655))+1),Scorecard!$D$18)</f>
        <v>0.0505355481560174</v>
      </c>
      <c r="AA655" s="0" t="n">
        <f aca="false">IF(ISNUMBER(E655),INDEX(Scorecard!$D$19:$D$26,SUMPRODUCT(--(Scorecard!$G$19:$G$25&lt;E655))+1),Scorecard!$D$27)</f>
        <v>0.0530843085177338</v>
      </c>
      <c r="AB655" s="0" t="n">
        <f aca="false">IF(ISNUMBER(F655),INDEX(Scorecard!$D$28:$D$35,SUMPRODUCT(--(Scorecard!$G$28:$G$34&lt;F655))+1),Scorecard!$D$36)</f>
        <v>-0.309727037437117</v>
      </c>
      <c r="AC655" s="0" t="n">
        <f aca="false">IF(ISNUMBER(H655),INDEX(Scorecard!$D$37:$D$44,SUMPRODUCT(--(Scorecard!$G$37:$G$43&lt;H655))+1),Scorecard!$D$45)</f>
        <v>-0.975503570149195</v>
      </c>
      <c r="AD655" s="0" t="n">
        <f aca="false">IF(ISNUMBER(I655),INDEX(Scorecard!$D$46:$D$52,SUMPRODUCT(--(Scorecard!$G$46:$G$51&lt;I655))+1),Scorecard!$D$53)</f>
        <v>0.123869379412532</v>
      </c>
      <c r="AE655" s="0" t="n">
        <f aca="false">IF(ISNUMBER(K655),INDEX(Scorecard!$D$54:$D$61,SUMPRODUCT(--(Scorecard!$G$54:$G$60&lt;K655))+1),Scorecard!$D$62)</f>
        <v>-0.541917179454542</v>
      </c>
      <c r="AF655" s="0" t="n">
        <f aca="false">IF(ISNUMBER(L655),INDEX(Scorecard!$D$63:$D$68,SUMPRODUCT(--(Scorecard!$G$63:$G$67&lt;L655))+1),Scorecard!$D$69)</f>
        <v>0.322484508656054</v>
      </c>
      <c r="AG655" s="0" t="n">
        <f aca="false">Inputs!$B$10+Scorecard!$J$5*Y655+Scorecard!$J$6*Z655+Scorecard!$J$7*AA655+Scorecard!$J$8*AB655+Scorecard!$J$9*AC655+Scorecard!$J$10*AD655+Scorecard!$J$11*AE655+Scorecard!$J$12*AF655</f>
        <v>-3.15331785844515</v>
      </c>
      <c r="AH655" s="0" t="n">
        <f aca="false">MIN(1-Inputs!$B$13,MAX(Inputs!$B$13,1/(1+EXP(-(Inputs!$B$11*AG655+Inputs!$B$12)))))</f>
        <v>0.0407695227245047</v>
      </c>
      <c r="AI655" s="0" t="n">
        <f aca="false">Inputs!$B$9-Inputs!$B$8*AG655</f>
        <v>578.108396939014</v>
      </c>
      <c r="AJ655" s="0" t="n">
        <f aca="false">RANK(AH655,$AH$5:$AH$2004,0)+COUNTIF($AH$4:AH654,AH655)</f>
        <v>211</v>
      </c>
      <c r="AK655" s="0" t="n">
        <f aca="false">IF(AJ655&lt;=Deciles!$B$5*(Deciles!$B$4+1),INT((AJ655-1)/(Deciles!$B$4+1))+1,Deciles!$B$5+INT((AJ655-1-Deciles!$B$5*(Deciles!$B$4+1))/Deciles!$B$4)+1)</f>
        <v>2</v>
      </c>
    </row>
    <row r="656" customFormat="false" ht="15" hidden="false" customHeight="false" outlineLevel="0" collapsed="false">
      <c r="A656" s="0" t="n">
        <v>19040</v>
      </c>
      <c r="B656" s="0" t="s">
        <v>155</v>
      </c>
      <c r="C656" s="0" t="n">
        <v>771</v>
      </c>
      <c r="D656" s="0" t="n">
        <v>61.2196578979492</v>
      </c>
      <c r="E656" s="0" t="n">
        <v>35.472469329834</v>
      </c>
      <c r="F656" s="0" t="n">
        <v>35</v>
      </c>
      <c r="G656" s="0" t="n">
        <v>4.32100009918213</v>
      </c>
      <c r="H656" s="0" t="n">
        <v>-1.4123330116272</v>
      </c>
      <c r="I656" s="0" t="n">
        <v>87</v>
      </c>
      <c r="J656" s="0" t="n">
        <v>11.3591737747192</v>
      </c>
      <c r="K656" s="0" t="n">
        <v>4.60833311080933</v>
      </c>
      <c r="L656" s="0" t="n">
        <v>-1.125</v>
      </c>
      <c r="M656" s="0" t="n">
        <v>6.54818534851074</v>
      </c>
      <c r="N656" s="0" t="n">
        <v>0</v>
      </c>
      <c r="O656" s="0" t="n">
        <v>0</v>
      </c>
      <c r="P656" s="0" t="s">
        <v>144</v>
      </c>
      <c r="Q656" s="0" t="s">
        <v>141</v>
      </c>
      <c r="R656" s="0" t="n">
        <v>1</v>
      </c>
      <c r="S656" s="0" t="s">
        <v>151</v>
      </c>
      <c r="T656" s="0" t="n">
        <v>0</v>
      </c>
      <c r="U656" s="0" t="n">
        <v>85748.52</v>
      </c>
      <c r="V656" s="0" t="n">
        <v>0.00198319461196661</v>
      </c>
      <c r="W656" s="0" t="n">
        <v>661.002380371094</v>
      </c>
      <c r="X656" s="0" t="n">
        <v>0.00256629241630435</v>
      </c>
      <c r="Y656" s="0" t="n">
        <f aca="false">IF(ISNUMBER(C656),INDEX(Scorecard!$D$5:$D$12,SUMPRODUCT(--(Scorecard!$G$5:$G$11&lt;C656))+1),Scorecard!$D$13)</f>
        <v>1.23750384304241</v>
      </c>
      <c r="Z656" s="0" t="n">
        <f aca="false">IF(ISNUMBER(D656),INDEX(Scorecard!$D$14:$D$17,SUMPRODUCT(--(Scorecard!$G$14:$G$16&lt;D656))+1),Scorecard!$D$18)</f>
        <v>0.248677243387958</v>
      </c>
      <c r="AA656" s="0" t="n">
        <f aca="false">IF(ISNUMBER(E656),INDEX(Scorecard!$D$19:$D$26,SUMPRODUCT(--(Scorecard!$G$19:$G$25&lt;E656))+1),Scorecard!$D$27)</f>
        <v>0.57899015159425</v>
      </c>
      <c r="AB656" s="0" t="n">
        <f aca="false">IF(ISNUMBER(F656),INDEX(Scorecard!$D$28:$D$35,SUMPRODUCT(--(Scorecard!$G$28:$G$34&lt;F656))+1),Scorecard!$D$36)</f>
        <v>-0.0008456427959252</v>
      </c>
      <c r="AC656" s="0" t="n">
        <f aca="false">IF(ISNUMBER(H656),INDEX(Scorecard!$D$37:$D$44,SUMPRODUCT(--(Scorecard!$G$37:$G$43&lt;H656))+1),Scorecard!$D$45)</f>
        <v>1.35057635045042</v>
      </c>
      <c r="AD656" s="0" t="n">
        <f aca="false">IF(ISNUMBER(I656),INDEX(Scorecard!$D$46:$D$52,SUMPRODUCT(--(Scorecard!$G$46:$G$51&lt;I656))+1),Scorecard!$D$53)</f>
        <v>0.818882373006414</v>
      </c>
      <c r="AE656" s="0" t="n">
        <f aca="false">IF(ISNUMBER(K656),INDEX(Scorecard!$D$54:$D$61,SUMPRODUCT(--(Scorecard!$G$54:$G$60&lt;K656))+1),Scorecard!$D$62)</f>
        <v>0.409483001259379</v>
      </c>
      <c r="AF656" s="0" t="n">
        <f aca="false">IF(ISNUMBER(L656),INDEX(Scorecard!$D$63:$D$68,SUMPRODUCT(--(Scorecard!$G$63:$G$67&lt;L656))+1),Scorecard!$D$69)</f>
        <v>-0.340582194386522</v>
      </c>
      <c r="AG656" s="0" t="n">
        <f aca="false">Inputs!$B$10+Scorecard!$J$5*Y656+Scorecard!$J$6*Z656+Scorecard!$J$7*AA656+Scorecard!$J$8*AB656+Scorecard!$J$9*AC656+Scorecard!$J$10*AD656+Scorecard!$J$11*AE656+Scorecard!$J$12*AF656</f>
        <v>-6.02620342995233</v>
      </c>
      <c r="AH656" s="0" t="n">
        <f aca="false">MIN(1-Inputs!$B$13,MAX(Inputs!$B$13,1/(1+EXP(-(Inputs!$B$11*AG656+Inputs!$B$12)))))</f>
        <v>0.00198319459562453</v>
      </c>
      <c r="AI656" s="0" t="n">
        <f aca="false">Inputs!$B$9-Inputs!$B$8*AG656</f>
        <v>661.002352280111</v>
      </c>
      <c r="AJ656" s="0" t="n">
        <f aca="false">RANK(AH656,$AH$5:$AH$2004,0)+COUNTIF($AH$4:AH655,AH656)</f>
        <v>1694</v>
      </c>
      <c r="AK656" s="0" t="n">
        <f aca="false">IF(AJ656&lt;=Deciles!$B$5*(Deciles!$B$4+1),INT((AJ656-1)/(Deciles!$B$4+1))+1,Deciles!$B$5+INT((AJ656-1-Deciles!$B$5*(Deciles!$B$4+1))/Deciles!$B$4)+1)</f>
        <v>9</v>
      </c>
    </row>
    <row r="657" customFormat="false" ht="15" hidden="false" customHeight="false" outlineLevel="0" collapsed="false">
      <c r="A657" s="0" t="n">
        <v>19084</v>
      </c>
      <c r="B657" s="0" t="s">
        <v>155</v>
      </c>
      <c r="C657" s="0" t="n">
        <v>730</v>
      </c>
      <c r="D657" s="0" t="n">
        <v>80</v>
      </c>
      <c r="E657" s="0" t="n">
        <v>70.1610488891602</v>
      </c>
      <c r="F657" s="0" t="n">
        <v>23</v>
      </c>
      <c r="G657" s="0" t="n">
        <v>3.18899989128113</v>
      </c>
      <c r="H657" s="0" t="n">
        <v>-2.5443332195282</v>
      </c>
      <c r="I657" s="0" t="n">
        <v>20</v>
      </c>
      <c r="J657" s="0" t="n">
        <v>13.057861328125</v>
      </c>
      <c r="K657" s="0" t="n">
        <v>5.00833320617676</v>
      </c>
      <c r="L657" s="0" t="n">
        <v>-1.125</v>
      </c>
      <c r="M657" s="0" t="n">
        <v>6.2885799407959</v>
      </c>
      <c r="N657" s="0" t="n">
        <v>0</v>
      </c>
      <c r="O657" s="0" t="n">
        <v>0</v>
      </c>
      <c r="P657" s="0" t="s">
        <v>140</v>
      </c>
      <c r="Q657" s="0" t="s">
        <v>141</v>
      </c>
      <c r="R657" s="0" t="n">
        <v>2</v>
      </c>
      <c r="S657" s="0" t="s">
        <v>149</v>
      </c>
      <c r="T657" s="0" t="n">
        <v>0</v>
      </c>
      <c r="U657" s="0" t="n">
        <v>468767.1</v>
      </c>
      <c r="V657" s="0" t="n">
        <v>0.0104054352268577</v>
      </c>
      <c r="W657" s="0" t="n">
        <v>615.910888671875</v>
      </c>
      <c r="X657" s="0" t="n">
        <v>0.00769659038633108</v>
      </c>
      <c r="Y657" s="0" t="n">
        <f aca="false">IF(ISNUMBER(C657),INDEX(Scorecard!$D$5:$D$12,SUMPRODUCT(--(Scorecard!$G$5:$G$11&lt;C657))+1),Scorecard!$D$13)</f>
        <v>-0.0290424113398221</v>
      </c>
      <c r="Z657" s="0" t="n">
        <f aca="false">IF(ISNUMBER(D657),INDEX(Scorecard!$D$14:$D$17,SUMPRODUCT(--(Scorecard!$G$14:$G$16&lt;D657))+1),Scorecard!$D$18)</f>
        <v>0.0505355481560174</v>
      </c>
      <c r="AA657" s="0" t="n">
        <f aca="false">IF(ISNUMBER(E657),INDEX(Scorecard!$D$19:$D$26,SUMPRODUCT(--(Scorecard!$G$19:$G$25&lt;E657))+1),Scorecard!$D$27)</f>
        <v>0.0530843085177338</v>
      </c>
      <c r="AB657" s="0" t="n">
        <f aca="false">IF(ISNUMBER(F657),INDEX(Scorecard!$D$28:$D$35,SUMPRODUCT(--(Scorecard!$G$28:$G$34&lt;F657))+1),Scorecard!$D$36)</f>
        <v>0.349218150643304</v>
      </c>
      <c r="AC657" s="0" t="n">
        <f aca="false">IF(ISNUMBER(H657),INDEX(Scorecard!$D$37:$D$44,SUMPRODUCT(--(Scorecard!$G$37:$G$43&lt;H657))+1),Scorecard!$D$45)</f>
        <v>1.35057635045042</v>
      </c>
      <c r="AD657" s="0" t="n">
        <f aca="false">IF(ISNUMBER(I657),INDEX(Scorecard!$D$46:$D$52,SUMPRODUCT(--(Scorecard!$G$46:$G$51&lt;I657))+1),Scorecard!$D$53)</f>
        <v>-0.108777051091409</v>
      </c>
      <c r="AE657" s="0" t="n">
        <f aca="false">IF(ISNUMBER(K657),INDEX(Scorecard!$D$54:$D$61,SUMPRODUCT(--(Scorecard!$G$54:$G$60&lt;K657))+1),Scorecard!$D$62)</f>
        <v>0.214429354789033</v>
      </c>
      <c r="AF657" s="0" t="n">
        <f aca="false">IF(ISNUMBER(L657),INDEX(Scorecard!$D$63:$D$68,SUMPRODUCT(--(Scorecard!$G$63:$G$67&lt;L657))+1),Scorecard!$D$69)</f>
        <v>-0.340582194386522</v>
      </c>
      <c r="AG657" s="0" t="n">
        <f aca="false">Inputs!$B$10+Scorecard!$J$5*Y657+Scorecard!$J$6*Z657+Scorecard!$J$7*AA657+Scorecard!$J$8*AB657+Scorecard!$J$9*AC657+Scorecard!$J$10*AD657+Scorecard!$J$11*AE657+Scorecard!$J$12*AF657</f>
        <v>-4.4634514146782</v>
      </c>
      <c r="AH657" s="0" t="n">
        <f aca="false">MIN(1-Inputs!$B$13,MAX(Inputs!$B$13,1/(1+EXP(-(Inputs!$B$11*AG657+Inputs!$B$12)))))</f>
        <v>0.0104054355456714</v>
      </c>
      <c r="AI657" s="0" t="n">
        <f aca="false">Inputs!$B$9-Inputs!$B$8*AG657</f>
        <v>615.910860628607</v>
      </c>
      <c r="AJ657" s="0" t="n">
        <f aca="false">RANK(AH657,$AH$5:$AH$2004,0)+COUNTIF($AH$4:AH656,AH657)</f>
        <v>789</v>
      </c>
      <c r="AK657" s="0" t="n">
        <f aca="false">IF(AJ657&lt;=Deciles!$B$5*(Deciles!$B$4+1),INT((AJ657-1)/(Deciles!$B$4+1))+1,Deciles!$B$5+INT((AJ657-1-Deciles!$B$5*(Deciles!$B$4+1))/Deciles!$B$4)+1)</f>
        <v>4</v>
      </c>
    </row>
    <row r="658" customFormat="false" ht="15" hidden="false" customHeight="false" outlineLevel="0" collapsed="false">
      <c r="A658" s="0" t="n">
        <v>19126</v>
      </c>
      <c r="B658" s="0" t="s">
        <v>157</v>
      </c>
      <c r="C658" s="0" t="n">
        <v>781</v>
      </c>
      <c r="D658" s="0" t="n">
        <v>88.9135131835938</v>
      </c>
      <c r="E658" s="0" t="n">
        <v>84.7895126342773</v>
      </c>
      <c r="F658" s="0" t="n">
        <v>17</v>
      </c>
      <c r="G658" s="0" t="n">
        <v>4.06799983978272</v>
      </c>
      <c r="H658" s="0" t="n">
        <v>0.184666395187378</v>
      </c>
      <c r="I658" s="0" t="n">
        <v>10</v>
      </c>
      <c r="J658" s="0" t="n">
        <v>12.195405960083</v>
      </c>
      <c r="K658" s="0" t="n">
        <v>4.0230770111084</v>
      </c>
      <c r="L658" s="0" t="n">
        <v>-0.276923179626465</v>
      </c>
      <c r="M658" s="0" t="n">
        <v>4.10729646682739</v>
      </c>
      <c r="N658" s="0" t="n">
        <v>0</v>
      </c>
      <c r="O658" s="0" t="n">
        <v>0</v>
      </c>
      <c r="P658" s="0" t="s">
        <v>146</v>
      </c>
      <c r="Q658" s="0" t="s">
        <v>141</v>
      </c>
      <c r="R658" s="0" t="n">
        <v>1</v>
      </c>
      <c r="S658" s="0" t="s">
        <v>161</v>
      </c>
      <c r="T658" s="0" t="n">
        <v>0</v>
      </c>
      <c r="U658" s="0" t="n">
        <v>197878.03</v>
      </c>
      <c r="V658" s="0" t="n">
        <v>0.00225527351722121</v>
      </c>
      <c r="W658" s="0" t="n">
        <v>657.515563964844</v>
      </c>
      <c r="X658" s="0" t="n">
        <v>0.00171284168027341</v>
      </c>
      <c r="Y658" s="0" t="n">
        <f aca="false">IF(ISNUMBER(C658),INDEX(Scorecard!$D$5:$D$12,SUMPRODUCT(--(Scorecard!$G$5:$G$11&lt;C658))+1),Scorecard!$D$13)</f>
        <v>1.23750384304241</v>
      </c>
      <c r="Z658" s="0" t="n">
        <f aca="false">IF(ISNUMBER(D658),INDEX(Scorecard!$D$14:$D$17,SUMPRODUCT(--(Scorecard!$G$14:$G$16&lt;D658))+1),Scorecard!$D$18)</f>
        <v>-0.361970872710667</v>
      </c>
      <c r="AA658" s="0" t="n">
        <f aca="false">IF(ISNUMBER(E658),INDEX(Scorecard!$D$19:$D$26,SUMPRODUCT(--(Scorecard!$G$19:$G$25&lt;E658))+1),Scorecard!$D$27)</f>
        <v>-0.219855970853228</v>
      </c>
      <c r="AB658" s="0" t="n">
        <f aca="false">IF(ISNUMBER(F658),INDEX(Scorecard!$D$28:$D$35,SUMPRODUCT(--(Scorecard!$G$28:$G$34&lt;F658))+1),Scorecard!$D$36)</f>
        <v>0.624829191519909</v>
      </c>
      <c r="AC658" s="0" t="n">
        <f aca="false">IF(ISNUMBER(H658),INDEX(Scorecard!$D$37:$D$44,SUMPRODUCT(--(Scorecard!$G$37:$G$43&lt;H658))+1),Scorecard!$D$45)</f>
        <v>0.102184252677548</v>
      </c>
      <c r="AD658" s="0" t="n">
        <f aca="false">IF(ISNUMBER(I658),INDEX(Scorecard!$D$46:$D$52,SUMPRODUCT(--(Scorecard!$G$46:$G$51&lt;I658))+1),Scorecard!$D$53)</f>
        <v>-0.114272400683245</v>
      </c>
      <c r="AE658" s="0" t="n">
        <f aca="false">IF(ISNUMBER(K658),INDEX(Scorecard!$D$54:$D$61,SUMPRODUCT(--(Scorecard!$G$54:$G$60&lt;K658))+1),Scorecard!$D$62)</f>
        <v>0.489050497890326</v>
      </c>
      <c r="AF658" s="0" t="n">
        <f aca="false">IF(ISNUMBER(L658),INDEX(Scorecard!$D$63:$D$68,SUMPRODUCT(--(Scorecard!$G$63:$G$67&lt;L658))+1),Scorecard!$D$69)</f>
        <v>0.322484508656054</v>
      </c>
      <c r="AG658" s="0" t="n">
        <f aca="false">Inputs!$B$10+Scorecard!$J$5*Y658+Scorecard!$J$6*Z658+Scorecard!$J$7*AA658+Scorecard!$J$8*AB658+Scorecard!$J$9*AC658+Scorecard!$J$10*AD658+Scorecard!$J$11*AE658+Scorecard!$J$12*AF658</f>
        <v>-5.90535966828543</v>
      </c>
      <c r="AH658" s="0" t="n">
        <f aca="false">MIN(1-Inputs!$B$13,MAX(Inputs!$B$13,1/(1+EXP(-(Inputs!$B$11*AG658+Inputs!$B$12)))))</f>
        <v>0.00225527354696001</v>
      </c>
      <c r="AI658" s="0" t="n">
        <f aca="false">Inputs!$B$9-Inputs!$B$8*AG658</f>
        <v>657.515538366527</v>
      </c>
      <c r="AJ658" s="0" t="n">
        <f aca="false">RANK(AH658,$AH$5:$AH$2004,0)+COUNTIF($AH$4:AH657,AH658)</f>
        <v>1659</v>
      </c>
      <c r="AK658" s="0" t="n">
        <f aca="false">IF(AJ658&lt;=Deciles!$B$5*(Deciles!$B$4+1),INT((AJ658-1)/(Deciles!$B$4+1))+1,Deciles!$B$5+INT((AJ658-1-Deciles!$B$5*(Deciles!$B$4+1))/Deciles!$B$4)+1)</f>
        <v>9</v>
      </c>
    </row>
    <row r="659" customFormat="false" ht="15" hidden="false" customHeight="false" outlineLevel="0" collapsed="false">
      <c r="A659" s="0" t="n">
        <v>19171</v>
      </c>
      <c r="B659" s="0" t="s">
        <v>155</v>
      </c>
      <c r="C659" s="0" t="n">
        <v>795</v>
      </c>
      <c r="D659" s="0" t="n">
        <v>84.5149841308594</v>
      </c>
      <c r="E659" s="0" t="n">
        <v>68.4603729248047</v>
      </c>
      <c r="F659" s="0" t="n">
        <v>19</v>
      </c>
      <c r="G659" s="0" t="n">
        <v>4.34100008010864</v>
      </c>
      <c r="H659" s="0" t="n">
        <v>-1.39233303070068</v>
      </c>
      <c r="I659" s="0" t="n">
        <v>49</v>
      </c>
      <c r="J659" s="0" t="n">
        <v>12.5227117538452</v>
      </c>
      <c r="K659" s="0" t="n">
        <v>4.60833311080933</v>
      </c>
      <c r="L659" s="0" t="n">
        <v>-1.125</v>
      </c>
      <c r="M659" s="0" t="n">
        <v>4.48895978927612</v>
      </c>
      <c r="N659" s="0" t="n">
        <v>0</v>
      </c>
      <c r="O659" s="0" t="n">
        <v>0</v>
      </c>
      <c r="P659" s="0" t="s">
        <v>144</v>
      </c>
      <c r="Q659" s="0" t="s">
        <v>141</v>
      </c>
      <c r="R659" s="0" t="n">
        <v>1</v>
      </c>
      <c r="S659" s="0" t="s">
        <v>161</v>
      </c>
      <c r="T659" s="0" t="n">
        <v>0</v>
      </c>
      <c r="U659" s="0" t="n">
        <v>274501.53</v>
      </c>
      <c r="V659" s="0" t="n">
        <v>0.000486186036141589</v>
      </c>
      <c r="W659" s="0" t="n">
        <v>699.091735839844</v>
      </c>
      <c r="X659" s="0" t="n">
        <v>0.000775055319536477</v>
      </c>
      <c r="Y659" s="0" t="n">
        <f aca="false">IF(ISNUMBER(C659),INDEX(Scorecard!$D$5:$D$12,SUMPRODUCT(--(Scorecard!$G$5:$G$11&lt;C659))+1),Scorecard!$D$13)</f>
        <v>2.19112706886128</v>
      </c>
      <c r="Z659" s="0" t="n">
        <f aca="false">IF(ISNUMBER(D659),INDEX(Scorecard!$D$14:$D$17,SUMPRODUCT(--(Scorecard!$G$14:$G$16&lt;D659))+1),Scorecard!$D$18)</f>
        <v>0.0505355481560174</v>
      </c>
      <c r="AA659" s="0" t="n">
        <f aca="false">IF(ISNUMBER(E659),INDEX(Scorecard!$D$19:$D$26,SUMPRODUCT(--(Scorecard!$G$19:$G$25&lt;E659))+1),Scorecard!$D$27)</f>
        <v>0.0530843085177338</v>
      </c>
      <c r="AB659" s="0" t="n">
        <f aca="false">IF(ISNUMBER(F659),INDEX(Scorecard!$D$28:$D$35,SUMPRODUCT(--(Scorecard!$G$28:$G$34&lt;F659))+1),Scorecard!$D$36)</f>
        <v>0.624829191519909</v>
      </c>
      <c r="AC659" s="0" t="n">
        <f aca="false">IF(ISNUMBER(H659),INDEX(Scorecard!$D$37:$D$44,SUMPRODUCT(--(Scorecard!$G$37:$G$43&lt;H659))+1),Scorecard!$D$45)</f>
        <v>1.35057635045042</v>
      </c>
      <c r="AD659" s="0" t="n">
        <f aca="false">IF(ISNUMBER(I659),INDEX(Scorecard!$D$46:$D$52,SUMPRODUCT(--(Scorecard!$G$46:$G$51&lt;I659))+1),Scorecard!$D$53)</f>
        <v>0.818882373006414</v>
      </c>
      <c r="AE659" s="0" t="n">
        <f aca="false">IF(ISNUMBER(K659),INDEX(Scorecard!$D$54:$D$61,SUMPRODUCT(--(Scorecard!$G$54:$G$60&lt;K659))+1),Scorecard!$D$62)</f>
        <v>0.409483001259379</v>
      </c>
      <c r="AF659" s="0" t="n">
        <f aca="false">IF(ISNUMBER(L659),INDEX(Scorecard!$D$63:$D$68,SUMPRODUCT(--(Scorecard!$G$63:$G$67&lt;L659))+1),Scorecard!$D$69)</f>
        <v>-0.340582194386522</v>
      </c>
      <c r="AG659" s="0" t="n">
        <f aca="false">Inputs!$B$10+Scorecard!$J$5*Y659+Scorecard!$J$6*Z659+Scorecard!$J$7*AA659+Scorecard!$J$8*AB659+Scorecard!$J$9*AC659+Scorecard!$J$10*AD659+Scorecard!$J$11*AE659+Scorecard!$J$12*AF659</f>
        <v>-7.34628077238679</v>
      </c>
      <c r="AH659" s="0" t="n">
        <f aca="false">MIN(1-Inputs!$B$13,MAX(Inputs!$B$13,1/(1+EXP(-(Inputs!$B$11*AG659+Inputs!$B$12)))))</f>
        <v>0.000486186025818028</v>
      </c>
      <c r="AI659" s="0" t="n">
        <f aca="false">Inputs!$B$9-Inputs!$B$8*AG659</f>
        <v>699.091732990513</v>
      </c>
      <c r="AJ659" s="0" t="n">
        <f aca="false">RANK(AH659,$AH$5:$AH$2004,0)+COUNTIF($AH$4:AH658,AH659)</f>
        <v>1989</v>
      </c>
      <c r="AK659" s="0" t="n">
        <f aca="false">IF(AJ659&lt;=Deciles!$B$5*(Deciles!$B$4+1),INT((AJ659-1)/(Deciles!$B$4+1))+1,Deciles!$B$5+INT((AJ659-1-Deciles!$B$5*(Deciles!$B$4+1))/Deciles!$B$4)+1)</f>
        <v>10</v>
      </c>
    </row>
    <row r="660" customFormat="false" ht="15" hidden="false" customHeight="false" outlineLevel="0" collapsed="false">
      <c r="A660" s="0" t="n">
        <v>19177</v>
      </c>
      <c r="B660" s="0" t="s">
        <v>155</v>
      </c>
      <c r="C660" s="0" t="n">
        <v>714</v>
      </c>
      <c r="D660" s="0" t="n">
        <v>80</v>
      </c>
      <c r="E660" s="0" t="n">
        <v>35.3897132873535</v>
      </c>
      <c r="F660" s="0" t="n">
        <v>33</v>
      </c>
      <c r="G660" s="0" t="n">
        <v>4.31599998474121</v>
      </c>
      <c r="H660" s="0" t="n">
        <v>-1.41733312606812</v>
      </c>
      <c r="I660" s="0" t="n">
        <v>125</v>
      </c>
      <c r="J660" s="0" t="n">
        <v>12.1001119613648</v>
      </c>
      <c r="K660" s="0" t="n">
        <v>5.00833320617676</v>
      </c>
      <c r="L660" s="0" t="n">
        <v>-1.125</v>
      </c>
      <c r="M660" s="0" t="n">
        <v>6.2885799407959</v>
      </c>
      <c r="N660" s="0" t="n">
        <v>0</v>
      </c>
      <c r="O660" s="0" t="n">
        <v>0</v>
      </c>
      <c r="P660" s="0" t="s">
        <v>140</v>
      </c>
      <c r="Q660" s="0" t="s">
        <v>141</v>
      </c>
      <c r="R660" s="0" t="n">
        <v>2</v>
      </c>
      <c r="S660" s="0" t="s">
        <v>149</v>
      </c>
      <c r="T660" s="0" t="n">
        <v>0</v>
      </c>
      <c r="U660" s="0" t="n">
        <v>179891.94</v>
      </c>
      <c r="V660" s="0" t="n">
        <v>0.0102700190618634</v>
      </c>
      <c r="W660" s="0" t="n">
        <v>616.269104003906</v>
      </c>
      <c r="X660" s="0" t="n">
        <v>0.00839934777468443</v>
      </c>
      <c r="Y660" s="0" t="n">
        <f aca="false">IF(ISNUMBER(C660),INDEX(Scorecard!$D$5:$D$12,SUMPRODUCT(--(Scorecard!$G$5:$G$11&lt;C660))+1),Scorecard!$D$13)</f>
        <v>-0.0290424113398221</v>
      </c>
      <c r="Z660" s="0" t="n">
        <f aca="false">IF(ISNUMBER(D660),INDEX(Scorecard!$D$14:$D$17,SUMPRODUCT(--(Scorecard!$G$14:$G$16&lt;D660))+1),Scorecard!$D$18)</f>
        <v>0.0505355481560174</v>
      </c>
      <c r="AA660" s="0" t="n">
        <f aca="false">IF(ISNUMBER(E660),INDEX(Scorecard!$D$19:$D$26,SUMPRODUCT(--(Scorecard!$G$19:$G$25&lt;E660))+1),Scorecard!$D$27)</f>
        <v>0.57899015159425</v>
      </c>
      <c r="AB660" s="0" t="n">
        <f aca="false">IF(ISNUMBER(F660),INDEX(Scorecard!$D$28:$D$35,SUMPRODUCT(--(Scorecard!$G$28:$G$34&lt;F660))+1),Scorecard!$D$36)</f>
        <v>-0.0008456427959252</v>
      </c>
      <c r="AC660" s="0" t="n">
        <f aca="false">IF(ISNUMBER(H660),INDEX(Scorecard!$D$37:$D$44,SUMPRODUCT(--(Scorecard!$G$37:$G$43&lt;H660))+1),Scorecard!$D$45)</f>
        <v>1.35057635045042</v>
      </c>
      <c r="AD660" s="0" t="n">
        <f aca="false">IF(ISNUMBER(I660),INDEX(Scorecard!$D$46:$D$52,SUMPRODUCT(--(Scorecard!$G$46:$G$51&lt;I660))+1),Scorecard!$D$53)</f>
        <v>0.818882373006414</v>
      </c>
      <c r="AE660" s="0" t="n">
        <f aca="false">IF(ISNUMBER(K660),INDEX(Scorecard!$D$54:$D$61,SUMPRODUCT(--(Scorecard!$G$54:$G$60&lt;K660))+1),Scorecard!$D$62)</f>
        <v>0.214429354789033</v>
      </c>
      <c r="AF660" s="0" t="n">
        <f aca="false">IF(ISNUMBER(L660),INDEX(Scorecard!$D$63:$D$68,SUMPRODUCT(--(Scorecard!$G$63:$G$67&lt;L660))+1),Scorecard!$D$69)</f>
        <v>-0.340582194386522</v>
      </c>
      <c r="AG660" s="0" t="n">
        <f aca="false">Inputs!$B$10+Scorecard!$J$5*Y660+Scorecard!$J$6*Z660+Scorecard!$J$7*AA660+Scorecard!$J$8*AB660+Scorecard!$J$9*AC660+Scorecard!$J$10*AD660+Scorecard!$J$11*AE660+Scorecard!$J$12*AF660</f>
        <v>-4.47586667562492</v>
      </c>
      <c r="AH660" s="0" t="n">
        <f aca="false">MIN(1-Inputs!$B$13,MAX(Inputs!$B$13,1/(1+EXP(-(Inputs!$B$11*AG660+Inputs!$B$12)))))</f>
        <v>0.0102700191467368</v>
      </c>
      <c r="AI660" s="0" t="n">
        <f aca="false">Inputs!$B$9-Inputs!$B$8*AG660</f>
        <v>616.26908933659</v>
      </c>
      <c r="AJ660" s="0" t="n">
        <f aca="false">RANK(AH660,$AH$5:$AH$2004,0)+COUNTIF($AH$4:AH659,AH660)</f>
        <v>800</v>
      </c>
      <c r="AK660" s="0" t="n">
        <f aca="false">IF(AJ660&lt;=Deciles!$B$5*(Deciles!$B$4+1),INT((AJ660-1)/(Deciles!$B$4+1))+1,Deciles!$B$5+INT((AJ660-1-Deciles!$B$5*(Deciles!$B$4+1))/Deciles!$B$4)+1)</f>
        <v>4</v>
      </c>
    </row>
    <row r="661" customFormat="false" ht="15" hidden="false" customHeight="false" outlineLevel="0" collapsed="false">
      <c r="A661" s="0" t="n">
        <v>19180</v>
      </c>
      <c r="B661" s="0" t="s">
        <v>158</v>
      </c>
      <c r="C661" s="0" t="n">
        <v>816</v>
      </c>
      <c r="D661" s="0" t="n">
        <v>79.8143920898438</v>
      </c>
      <c r="E661" s="0" t="n">
        <v>61.7097473144531</v>
      </c>
      <c r="F661" s="0" t="n">
        <v>37</v>
      </c>
      <c r="G661" s="0" t="n">
        <v>3.58899998664856</v>
      </c>
      <c r="H661" s="0" t="n">
        <v>0.672333240509033</v>
      </c>
      <c r="I661" s="0" t="n">
        <v>54</v>
      </c>
      <c r="J661" s="0" t="n">
        <v>11.8347902297974</v>
      </c>
      <c r="K661" s="0" t="n">
        <v>6.43333339691162</v>
      </c>
      <c r="L661" s="0" t="n">
        <v>2.71025657653809</v>
      </c>
      <c r="M661" s="0" t="n">
        <v>0.387000143527985</v>
      </c>
      <c r="N661" s="0" t="n">
        <v>0</v>
      </c>
      <c r="O661" s="0" t="n">
        <v>0</v>
      </c>
      <c r="P661" s="0" t="s">
        <v>144</v>
      </c>
      <c r="Q661" s="0" t="s">
        <v>141</v>
      </c>
      <c r="R661" s="0" t="n">
        <v>2</v>
      </c>
      <c r="S661" s="0" t="s">
        <v>142</v>
      </c>
      <c r="T661" s="0" t="n">
        <v>0</v>
      </c>
      <c r="U661" s="0" t="n">
        <v>137969.83</v>
      </c>
      <c r="V661" s="0" t="n">
        <v>0.00150347978342325</v>
      </c>
      <c r="W661" s="0" t="n">
        <v>668.510131835938</v>
      </c>
      <c r="X661" s="0" t="n">
        <v>0.00136786326766014</v>
      </c>
      <c r="Y661" s="0" t="n">
        <f aca="false">IF(ISNUMBER(C661),INDEX(Scorecard!$D$5:$D$12,SUMPRODUCT(--(Scorecard!$G$5:$G$11&lt;C661))+1),Scorecard!$D$13)</f>
        <v>2.19112706886128</v>
      </c>
      <c r="Z661" s="0" t="n">
        <f aca="false">IF(ISNUMBER(D661),INDEX(Scorecard!$D$14:$D$17,SUMPRODUCT(--(Scorecard!$G$14:$G$16&lt;D661))+1),Scorecard!$D$18)</f>
        <v>0.0505355481560174</v>
      </c>
      <c r="AA661" s="0" t="n">
        <f aca="false">IF(ISNUMBER(E661),INDEX(Scorecard!$D$19:$D$26,SUMPRODUCT(--(Scorecard!$G$19:$G$25&lt;E661))+1),Scorecard!$D$27)</f>
        <v>0.233621608745691</v>
      </c>
      <c r="AB661" s="0" t="n">
        <f aca="false">IF(ISNUMBER(F661),INDEX(Scorecard!$D$28:$D$35,SUMPRODUCT(--(Scorecard!$G$28:$G$34&lt;F661))+1),Scorecard!$D$36)</f>
        <v>-0.0008456427959252</v>
      </c>
      <c r="AC661" s="0" t="n">
        <f aca="false">IF(ISNUMBER(H661),INDEX(Scorecard!$D$37:$D$44,SUMPRODUCT(--(Scorecard!$G$37:$G$43&lt;H661))+1),Scorecard!$D$45)</f>
        <v>-0.569454719285959</v>
      </c>
      <c r="AD661" s="0" t="n">
        <f aca="false">IF(ISNUMBER(I661),INDEX(Scorecard!$D$46:$D$52,SUMPRODUCT(--(Scorecard!$G$46:$G$51&lt;I661))+1),Scorecard!$D$53)</f>
        <v>0.818882373006414</v>
      </c>
      <c r="AE661" s="0" t="n">
        <f aca="false">IF(ISNUMBER(K661),INDEX(Scorecard!$D$54:$D$61,SUMPRODUCT(--(Scorecard!$G$54:$G$60&lt;K661))+1),Scorecard!$D$62)</f>
        <v>-0.119873800601421</v>
      </c>
      <c r="AF661" s="0" t="n">
        <f aca="false">IF(ISNUMBER(L661),INDEX(Scorecard!$D$63:$D$68,SUMPRODUCT(--(Scorecard!$G$63:$G$67&lt;L661))+1),Scorecard!$D$69)</f>
        <v>0.322484508656054</v>
      </c>
      <c r="AG661" s="0" t="n">
        <f aca="false">Inputs!$B$10+Scorecard!$J$5*Y661+Scorecard!$J$6*Z661+Scorecard!$J$7*AA661+Scorecard!$J$8*AB661+Scorecard!$J$9*AC661+Scorecard!$J$10*AD661+Scorecard!$J$11*AE661+Scorecard!$J$12*AF661</f>
        <v>-6.28640403406812</v>
      </c>
      <c r="AH661" s="0" t="n">
        <f aca="false">MIN(1-Inputs!$B$13,MAX(Inputs!$B$13,1/(1+EXP(-(Inputs!$B$11*AG661+Inputs!$B$12)))))</f>
        <v>0.00150347982544225</v>
      </c>
      <c r="AI661" s="0" t="n">
        <f aca="false">Inputs!$B$9-Inputs!$B$8*AG661</f>
        <v>668.510154703994</v>
      </c>
      <c r="AJ661" s="0" t="n">
        <f aca="false">RANK(AH661,$AH$5:$AH$2004,0)+COUNTIF($AH$4:AH660,AH661)</f>
        <v>1800</v>
      </c>
      <c r="AK661" s="0" t="n">
        <f aca="false">IF(AJ661&lt;=Deciles!$B$5*(Deciles!$B$4+1),INT((AJ661-1)/(Deciles!$B$4+1))+1,Deciles!$B$5+INT((AJ661-1-Deciles!$B$5*(Deciles!$B$4+1))/Deciles!$B$4)+1)</f>
        <v>9</v>
      </c>
    </row>
    <row r="662" customFormat="false" ht="15" hidden="false" customHeight="false" outlineLevel="0" collapsed="false">
      <c r="A662" s="0" t="n">
        <v>19183</v>
      </c>
      <c r="B662" s="0" t="s">
        <v>157</v>
      </c>
      <c r="C662" s="0" t="n">
        <v>704</v>
      </c>
      <c r="D662" s="0" t="n">
        <v>92.6190414428711</v>
      </c>
      <c r="E662" s="0" t="n">
        <v>68.2288208007813</v>
      </c>
      <c r="F662" s="0" t="n">
        <v>35</v>
      </c>
      <c r="G662" s="0" t="n">
        <v>4.33900022506714</v>
      </c>
      <c r="H662" s="0" t="n">
        <v>0.455666780471802</v>
      </c>
      <c r="I662" s="0" t="n">
        <v>47</v>
      </c>
      <c r="J662" s="0" t="n">
        <v>12.25732421875</v>
      </c>
      <c r="K662" s="0" t="n">
        <v>4.42307710647583</v>
      </c>
      <c r="L662" s="0" t="n">
        <v>-0.276922702789307</v>
      </c>
      <c r="M662" s="0" t="n">
        <v>5.74976253509522</v>
      </c>
      <c r="N662" s="0" t="n">
        <v>1</v>
      </c>
      <c r="O662" s="0" t="n">
        <v>0</v>
      </c>
      <c r="P662" s="0" t="s">
        <v>140</v>
      </c>
      <c r="Q662" s="0" t="s">
        <v>141</v>
      </c>
      <c r="R662" s="0" t="n">
        <v>1</v>
      </c>
      <c r="S662" s="0" t="s">
        <v>149</v>
      </c>
      <c r="T662" s="0" t="n">
        <v>0</v>
      </c>
      <c r="U662" s="0" t="n">
        <v>210517.58</v>
      </c>
      <c r="V662" s="0" t="n">
        <v>0.0334859974682331</v>
      </c>
      <c r="W662" s="0" t="n">
        <v>583.639587402344</v>
      </c>
      <c r="X662" s="0" t="n">
        <v>0.0122784627601504</v>
      </c>
      <c r="Y662" s="0" t="n">
        <f aca="false">IF(ISNUMBER(C662),INDEX(Scorecard!$D$5:$D$12,SUMPRODUCT(--(Scorecard!$G$5:$G$11&lt;C662))+1),Scorecard!$D$13)</f>
        <v>-0.869677851527538</v>
      </c>
      <c r="Z662" s="0" t="n">
        <f aca="false">IF(ISNUMBER(D662),INDEX(Scorecard!$D$14:$D$17,SUMPRODUCT(--(Scorecard!$G$14:$G$16&lt;D662))+1),Scorecard!$D$18)</f>
        <v>-0.361970872710667</v>
      </c>
      <c r="AA662" s="0" t="n">
        <f aca="false">IF(ISNUMBER(E662),INDEX(Scorecard!$D$19:$D$26,SUMPRODUCT(--(Scorecard!$G$19:$G$25&lt;E662))+1),Scorecard!$D$27)</f>
        <v>0.0530843085177338</v>
      </c>
      <c r="AB662" s="0" t="n">
        <f aca="false">IF(ISNUMBER(F662),INDEX(Scorecard!$D$28:$D$35,SUMPRODUCT(--(Scorecard!$G$28:$G$34&lt;F662))+1),Scorecard!$D$36)</f>
        <v>-0.0008456427959252</v>
      </c>
      <c r="AC662" s="0" t="n">
        <f aca="false">IF(ISNUMBER(H662),INDEX(Scorecard!$D$37:$D$44,SUMPRODUCT(--(Scorecard!$G$37:$G$43&lt;H662))+1),Scorecard!$D$45)</f>
        <v>-0.271229676926091</v>
      </c>
      <c r="AD662" s="0" t="n">
        <f aca="false">IF(ISNUMBER(I662),INDEX(Scorecard!$D$46:$D$52,SUMPRODUCT(--(Scorecard!$G$46:$G$51&lt;I662))+1),Scorecard!$D$53)</f>
        <v>0.818882373006414</v>
      </c>
      <c r="AE662" s="0" t="n">
        <f aca="false">IF(ISNUMBER(K662),INDEX(Scorecard!$D$54:$D$61,SUMPRODUCT(--(Scorecard!$G$54:$G$60&lt;K662))+1),Scorecard!$D$62)</f>
        <v>0.409483001259379</v>
      </c>
      <c r="AF662" s="0" t="n">
        <f aca="false">IF(ISNUMBER(L662),INDEX(Scorecard!$D$63:$D$68,SUMPRODUCT(--(Scorecard!$G$63:$G$67&lt;L662))+1),Scorecard!$D$69)</f>
        <v>0.322484508656054</v>
      </c>
      <c r="AG662" s="0" t="n">
        <f aca="false">Inputs!$B$10+Scorecard!$J$5*Y662+Scorecard!$J$6*Z662+Scorecard!$J$7*AA662+Scorecard!$J$8*AB662+Scorecard!$J$9*AC662+Scorecard!$J$10*AD662+Scorecard!$J$11*AE662+Scorecard!$J$12*AF662</f>
        <v>-3.34501327912938</v>
      </c>
      <c r="AH662" s="0" t="n">
        <f aca="false">MIN(1-Inputs!$B$13,MAX(Inputs!$B$13,1/(1+EXP(-(Inputs!$B$11*AG662+Inputs!$B$12)))))</f>
        <v>0.0334859956546519</v>
      </c>
      <c r="AI662" s="0" t="n">
        <f aca="false">Inputs!$B$9-Inputs!$B$8*AG662</f>
        <v>583.639557594659</v>
      </c>
      <c r="AJ662" s="0" t="n">
        <f aca="false">RANK(AH662,$AH$5:$AH$2004,0)+COUNTIF($AH$4:AH661,AH662)</f>
        <v>271</v>
      </c>
      <c r="AK662" s="0" t="n">
        <f aca="false">IF(AJ662&lt;=Deciles!$B$5*(Deciles!$B$4+1),INT((AJ662-1)/(Deciles!$B$4+1))+1,Deciles!$B$5+INT((AJ662-1-Deciles!$B$5*(Deciles!$B$4+1))/Deciles!$B$4)+1)</f>
        <v>2</v>
      </c>
    </row>
    <row r="663" customFormat="false" ht="15" hidden="false" customHeight="false" outlineLevel="0" collapsed="false">
      <c r="A663" s="0" t="n">
        <v>19197</v>
      </c>
      <c r="B663" s="0" t="s">
        <v>152</v>
      </c>
      <c r="C663" s="0" t="n">
        <v>703</v>
      </c>
      <c r="D663" s="0" t="n">
        <v>80</v>
      </c>
      <c r="E663" s="0" t="n">
        <v>72.4913787841797</v>
      </c>
      <c r="F663" s="0" t="n">
        <v>37</v>
      </c>
      <c r="G663" s="0" t="n">
        <v>3.39199995994568</v>
      </c>
      <c r="H663" s="0" t="n">
        <v>-3.04133343696594</v>
      </c>
      <c r="I663" s="0" t="n">
        <v>20</v>
      </c>
      <c r="J663" s="0" t="n">
        <v>12.7586250305176</v>
      </c>
      <c r="K663" s="0" t="n">
        <v>4.5</v>
      </c>
      <c r="L663" s="0" t="n">
        <v>-0.458333492279053</v>
      </c>
      <c r="M663" s="0" t="n">
        <v>3.98039174079895</v>
      </c>
      <c r="N663" s="0" t="n">
        <v>0</v>
      </c>
      <c r="O663" s="0" t="n">
        <v>0</v>
      </c>
      <c r="P663" s="0" t="s">
        <v>146</v>
      </c>
      <c r="Q663" s="0" t="s">
        <v>141</v>
      </c>
      <c r="R663" s="0" t="n">
        <v>1</v>
      </c>
      <c r="S663" s="0" t="s">
        <v>162</v>
      </c>
      <c r="T663" s="0" t="n">
        <v>0</v>
      </c>
      <c r="U663" s="0" t="n">
        <v>347536.38</v>
      </c>
      <c r="V663" s="0" t="n">
        <v>0.030970361083746</v>
      </c>
      <c r="W663" s="0" t="n">
        <v>585.823547363281</v>
      </c>
      <c r="X663" s="0" t="n">
        <v>0.023625073954463</v>
      </c>
      <c r="Y663" s="0" t="n">
        <f aca="false">IF(ISNUMBER(C663),INDEX(Scorecard!$D$5:$D$12,SUMPRODUCT(--(Scorecard!$G$5:$G$11&lt;C663))+1),Scorecard!$D$13)</f>
        <v>-0.869677851527538</v>
      </c>
      <c r="Z663" s="0" t="n">
        <f aca="false">IF(ISNUMBER(D663),INDEX(Scorecard!$D$14:$D$17,SUMPRODUCT(--(Scorecard!$G$14:$G$16&lt;D663))+1),Scorecard!$D$18)</f>
        <v>0.0505355481560174</v>
      </c>
      <c r="AA663" s="0" t="n">
        <f aca="false">IF(ISNUMBER(E663),INDEX(Scorecard!$D$19:$D$26,SUMPRODUCT(--(Scorecard!$G$19:$G$25&lt;E663))+1),Scorecard!$D$27)</f>
        <v>-0.0341578513653732</v>
      </c>
      <c r="AB663" s="0" t="n">
        <f aca="false">IF(ISNUMBER(F663),INDEX(Scorecard!$D$28:$D$35,SUMPRODUCT(--(Scorecard!$G$28:$G$34&lt;F663))+1),Scorecard!$D$36)</f>
        <v>-0.0008456427959252</v>
      </c>
      <c r="AC663" s="0" t="n">
        <f aca="false">IF(ISNUMBER(H663),INDEX(Scorecard!$D$37:$D$44,SUMPRODUCT(--(Scorecard!$G$37:$G$43&lt;H663))+1),Scorecard!$D$45)</f>
        <v>1.35057635045042</v>
      </c>
      <c r="AD663" s="0" t="n">
        <f aca="false">IF(ISNUMBER(I663),INDEX(Scorecard!$D$46:$D$52,SUMPRODUCT(--(Scorecard!$G$46:$G$51&lt;I663))+1),Scorecard!$D$53)</f>
        <v>-0.108777051091409</v>
      </c>
      <c r="AE663" s="0" t="n">
        <f aca="false">IF(ISNUMBER(K663),INDEX(Scorecard!$D$54:$D$61,SUMPRODUCT(--(Scorecard!$G$54:$G$60&lt;K663))+1),Scorecard!$D$62)</f>
        <v>0.409483001259379</v>
      </c>
      <c r="AF663" s="0" t="n">
        <f aca="false">IF(ISNUMBER(L663),INDEX(Scorecard!$D$63:$D$68,SUMPRODUCT(--(Scorecard!$G$63:$G$67&lt;L663))+1),Scorecard!$D$69)</f>
        <v>0.322484508656054</v>
      </c>
      <c r="AG663" s="0" t="n">
        <f aca="false">Inputs!$B$10+Scorecard!$J$5*Y663+Scorecard!$J$6*Z663+Scorecard!$J$7*AA663+Scorecard!$J$8*AB663+Scorecard!$J$9*AC663+Scorecard!$J$10*AD663+Scorecard!$J$11*AE663+Scorecard!$J$12*AF663</f>
        <v>-3.42070401939787</v>
      </c>
      <c r="AH663" s="0" t="n">
        <f aca="false">MIN(1-Inputs!$B$13,MAX(Inputs!$B$13,1/(1+EXP(-(Inputs!$B$11*AG663+Inputs!$B$12)))))</f>
        <v>0.0309703619605267</v>
      </c>
      <c r="AI663" s="0" t="n">
        <f aca="false">Inputs!$B$9-Inputs!$B$8*AG663</f>
        <v>585.823530707191</v>
      </c>
      <c r="AJ663" s="0" t="n">
        <f aca="false">RANK(AH663,$AH$5:$AH$2004,0)+COUNTIF($AH$4:AH662,AH663)</f>
        <v>299</v>
      </c>
      <c r="AK663" s="0" t="n">
        <f aca="false">IF(AJ663&lt;=Deciles!$B$5*(Deciles!$B$4+1),INT((AJ663-1)/(Deciles!$B$4+1))+1,Deciles!$B$5+INT((AJ663-1-Deciles!$B$5*(Deciles!$B$4+1))/Deciles!$B$4)+1)</f>
        <v>2</v>
      </c>
    </row>
    <row r="664" customFormat="false" ht="15" hidden="false" customHeight="false" outlineLevel="0" collapsed="false">
      <c r="A664" s="0" t="n">
        <v>19197</v>
      </c>
      <c r="B664" s="0" t="s">
        <v>150</v>
      </c>
      <c r="C664" s="0" t="n">
        <v>703</v>
      </c>
      <c r="D664" s="0" t="n">
        <v>80</v>
      </c>
      <c r="E664" s="0" t="n">
        <v>70.3366012573242</v>
      </c>
      <c r="F664" s="0" t="n">
        <v>37</v>
      </c>
      <c r="G664" s="0" t="n">
        <v>3.39199995994568</v>
      </c>
      <c r="H664" s="0" t="n">
        <v>-3.24133324623108</v>
      </c>
      <c r="I664" s="0" t="n">
        <v>26</v>
      </c>
      <c r="J664" s="0" t="n">
        <v>12.7479658126831</v>
      </c>
      <c r="K664" s="0" t="n">
        <v>4.5</v>
      </c>
      <c r="L664" s="0" t="n">
        <v>-0.208333492279053</v>
      </c>
      <c r="M664" s="0" t="n">
        <v>3.98038363456726</v>
      </c>
      <c r="N664" s="0" t="n">
        <v>0</v>
      </c>
      <c r="O664" s="0" t="n">
        <v>0</v>
      </c>
      <c r="P664" s="0" t="s">
        <v>146</v>
      </c>
      <c r="Q664" s="0" t="s">
        <v>141</v>
      </c>
      <c r="R664" s="0" t="n">
        <v>1</v>
      </c>
      <c r="S664" s="0" t="s">
        <v>162</v>
      </c>
      <c r="T664" s="0" t="n">
        <v>0</v>
      </c>
      <c r="U664" s="0" t="n">
        <v>343851.56</v>
      </c>
      <c r="V664" s="0" t="n">
        <v>0.028376055881381</v>
      </c>
      <c r="W664" s="0" t="n">
        <v>588.263610839844</v>
      </c>
      <c r="X664" s="0" t="n">
        <v>0.0234921835362911</v>
      </c>
      <c r="Y664" s="0" t="n">
        <f aca="false">IF(ISNUMBER(C664),INDEX(Scorecard!$D$5:$D$12,SUMPRODUCT(--(Scorecard!$G$5:$G$11&lt;C664))+1),Scorecard!$D$13)</f>
        <v>-0.869677851527538</v>
      </c>
      <c r="Z664" s="0" t="n">
        <f aca="false">IF(ISNUMBER(D664),INDEX(Scorecard!$D$14:$D$17,SUMPRODUCT(--(Scorecard!$G$14:$G$16&lt;D664))+1),Scorecard!$D$18)</f>
        <v>0.0505355481560174</v>
      </c>
      <c r="AA664" s="0" t="n">
        <f aca="false">IF(ISNUMBER(E664),INDEX(Scorecard!$D$19:$D$26,SUMPRODUCT(--(Scorecard!$G$19:$G$25&lt;E664))+1),Scorecard!$D$27)</f>
        <v>0.0530843085177338</v>
      </c>
      <c r="AB664" s="0" t="n">
        <f aca="false">IF(ISNUMBER(F664),INDEX(Scorecard!$D$28:$D$35,SUMPRODUCT(--(Scorecard!$G$28:$G$34&lt;F664))+1),Scorecard!$D$36)</f>
        <v>-0.0008456427959252</v>
      </c>
      <c r="AC664" s="0" t="n">
        <f aca="false">IF(ISNUMBER(H664),INDEX(Scorecard!$D$37:$D$44,SUMPRODUCT(--(Scorecard!$G$37:$G$43&lt;H664))+1),Scorecard!$D$45)</f>
        <v>1.35057635045042</v>
      </c>
      <c r="AD664" s="0" t="n">
        <f aca="false">IF(ISNUMBER(I664),INDEX(Scorecard!$D$46:$D$52,SUMPRODUCT(--(Scorecard!$G$46:$G$51&lt;I664))+1),Scorecard!$D$53)</f>
        <v>0.123869379412532</v>
      </c>
      <c r="AE664" s="0" t="n">
        <f aca="false">IF(ISNUMBER(K664),INDEX(Scorecard!$D$54:$D$61,SUMPRODUCT(--(Scorecard!$G$54:$G$60&lt;K664))+1),Scorecard!$D$62)</f>
        <v>0.409483001259379</v>
      </c>
      <c r="AF664" s="0" t="n">
        <f aca="false">IF(ISNUMBER(L664),INDEX(Scorecard!$D$63:$D$68,SUMPRODUCT(--(Scorecard!$G$63:$G$67&lt;L664))+1),Scorecard!$D$69)</f>
        <v>0.322484508656054</v>
      </c>
      <c r="AG664" s="0" t="n">
        <f aca="false">Inputs!$B$10+Scorecard!$J$5*Y664+Scorecard!$J$6*Z664+Scorecard!$J$7*AA664+Scorecard!$J$8*AB664+Scorecard!$J$9*AC664+Scorecard!$J$10*AD664+Scorecard!$J$11*AE664+Scorecard!$J$12*AF664</f>
        <v>-3.50527042087957</v>
      </c>
      <c r="AH664" s="0" t="n">
        <f aca="false">MIN(1-Inputs!$B$13,MAX(Inputs!$B$13,1/(1+EXP(-(Inputs!$B$11*AG664+Inputs!$B$12)))))</f>
        <v>0.0283760560210783</v>
      </c>
      <c r="AI664" s="0" t="n">
        <f aca="false">Inputs!$B$9-Inputs!$B$8*AG664</f>
        <v>588.26360126806</v>
      </c>
      <c r="AJ664" s="0" t="n">
        <f aca="false">RANK(AH664,$AH$5:$AH$2004,0)+COUNTIF($AH$4:AH663,AH664)</f>
        <v>333</v>
      </c>
      <c r="AK664" s="0" t="n">
        <f aca="false">IF(AJ664&lt;=Deciles!$B$5*(Deciles!$B$4+1),INT((AJ664-1)/(Deciles!$B$4+1))+1,Deciles!$B$5+INT((AJ664-1-Deciles!$B$5*(Deciles!$B$4+1))/Deciles!$B$4)+1)</f>
        <v>2</v>
      </c>
    </row>
    <row r="665" customFormat="false" ht="15" hidden="false" customHeight="false" outlineLevel="0" collapsed="false">
      <c r="A665" s="0" t="n">
        <v>19209</v>
      </c>
      <c r="B665" s="0" t="s">
        <v>158</v>
      </c>
      <c r="C665" s="0" t="n">
        <v>754</v>
      </c>
      <c r="D665" s="0" t="n">
        <v>75.2866058349609</v>
      </c>
      <c r="E665" s="0" t="n">
        <v>74.5011825561523</v>
      </c>
      <c r="F665" s="0" t="n">
        <v>33</v>
      </c>
      <c r="G665" s="0" t="n">
        <v>3.24900007247925</v>
      </c>
      <c r="H665" s="0" t="n">
        <v>0.332333326339722</v>
      </c>
      <c r="I665" s="0" t="n">
        <v>4</v>
      </c>
      <c r="J665" s="0" t="n">
        <v>12.035945892334</v>
      </c>
      <c r="K665" s="0" t="n">
        <v>6.03333330154419</v>
      </c>
      <c r="L665" s="0" t="n">
        <v>2.71025633811951</v>
      </c>
      <c r="M665" s="0" t="n">
        <v>0.387000143527985</v>
      </c>
      <c r="N665" s="0" t="n">
        <v>0</v>
      </c>
      <c r="O665" s="0" t="n">
        <v>0</v>
      </c>
      <c r="P665" s="0" t="s">
        <v>140</v>
      </c>
      <c r="Q665" s="0" t="s">
        <v>153</v>
      </c>
      <c r="R665" s="0" t="n">
        <v>2</v>
      </c>
      <c r="S665" s="0" t="s">
        <v>147</v>
      </c>
      <c r="T665" s="0" t="n">
        <v>0</v>
      </c>
      <c r="U665" s="0" t="n">
        <v>168711.62</v>
      </c>
      <c r="V665" s="0" t="n">
        <v>0.00816251896321774</v>
      </c>
      <c r="W665" s="0" t="n">
        <v>622.542663574219</v>
      </c>
      <c r="X665" s="0" t="n">
        <v>0.00399010675027967</v>
      </c>
      <c r="Y665" s="0" t="n">
        <f aca="false">IF(ISNUMBER(C665),INDEX(Scorecard!$D$5:$D$12,SUMPRODUCT(--(Scorecard!$G$5:$G$11&lt;C665))+1),Scorecard!$D$13)</f>
        <v>0.733188958177614</v>
      </c>
      <c r="Z665" s="0" t="n">
        <f aca="false">IF(ISNUMBER(D665),INDEX(Scorecard!$D$14:$D$17,SUMPRODUCT(--(Scorecard!$G$14:$G$16&lt;D665))+1),Scorecard!$D$18)</f>
        <v>0.128579646629417</v>
      </c>
      <c r="AA665" s="0" t="n">
        <f aca="false">IF(ISNUMBER(E665),INDEX(Scorecard!$D$19:$D$26,SUMPRODUCT(--(Scorecard!$G$19:$G$25&lt;E665))+1),Scorecard!$D$27)</f>
        <v>-0.0341578513653732</v>
      </c>
      <c r="AB665" s="0" t="n">
        <f aca="false">IF(ISNUMBER(F665),INDEX(Scorecard!$D$28:$D$35,SUMPRODUCT(--(Scorecard!$G$28:$G$34&lt;F665))+1),Scorecard!$D$36)</f>
        <v>-0.0008456427959252</v>
      </c>
      <c r="AC665" s="0" t="n">
        <f aca="false">IF(ISNUMBER(H665),INDEX(Scorecard!$D$37:$D$44,SUMPRODUCT(--(Scorecard!$G$37:$G$43&lt;H665))+1),Scorecard!$D$45)</f>
        <v>-0.0679520129233634</v>
      </c>
      <c r="AD665" s="0" t="n">
        <f aca="false">IF(ISNUMBER(I665),INDEX(Scorecard!$D$46:$D$52,SUMPRODUCT(--(Scorecard!$G$46:$G$51&lt;I665))+1),Scorecard!$D$53)</f>
        <v>-0.161534840507194</v>
      </c>
      <c r="AE665" s="0" t="n">
        <f aca="false">IF(ISNUMBER(K665),INDEX(Scorecard!$D$54:$D$61,SUMPRODUCT(--(Scorecard!$G$54:$G$60&lt;K665))+1),Scorecard!$D$62)</f>
        <v>0.0151758992857273</v>
      </c>
      <c r="AF665" s="0" t="n">
        <f aca="false">IF(ISNUMBER(L665),INDEX(Scorecard!$D$63:$D$68,SUMPRODUCT(--(Scorecard!$G$63:$G$67&lt;L665))+1),Scorecard!$D$69)</f>
        <v>0.322484508656054</v>
      </c>
      <c r="AG665" s="0" t="n">
        <f aca="false">Inputs!$B$10+Scorecard!$J$5*Y665+Scorecard!$J$6*Z665+Scorecard!$J$7*AA665+Scorecard!$J$8*AB665+Scorecard!$J$9*AC665+Scorecard!$J$10*AD665+Scorecard!$J$11*AE665+Scorecard!$J$12*AF665</f>
        <v>-4.69329191951998</v>
      </c>
      <c r="AH665" s="0" t="n">
        <f aca="false">MIN(1-Inputs!$B$13,MAX(Inputs!$B$13,1/(1+EXP(-(Inputs!$B$11*AG665+Inputs!$B$12)))))</f>
        <v>0.0081625187419886</v>
      </c>
      <c r="AI665" s="0" t="n">
        <f aca="false">Inputs!$B$9-Inputs!$B$8*AG665</f>
        <v>622.54265575922</v>
      </c>
      <c r="AJ665" s="0" t="n">
        <f aca="false">RANK(AH665,$AH$5:$AH$2004,0)+COUNTIF($AH$4:AH664,AH665)</f>
        <v>960</v>
      </c>
      <c r="AK665" s="0" t="n">
        <f aca="false">IF(AJ665&lt;=Deciles!$B$5*(Deciles!$B$4+1),INT((AJ665-1)/(Deciles!$B$4+1))+1,Deciles!$B$5+INT((AJ665-1-Deciles!$B$5*(Deciles!$B$4+1))/Deciles!$B$4)+1)</f>
        <v>5</v>
      </c>
    </row>
    <row r="666" customFormat="false" ht="15" hidden="false" customHeight="false" outlineLevel="0" collapsed="false">
      <c r="A666" s="0" t="n">
        <v>19239</v>
      </c>
      <c r="B666" s="0" t="s">
        <v>139</v>
      </c>
      <c r="C666" s="0" t="n">
        <v>716</v>
      </c>
      <c r="D666" s="0" t="n">
        <v>64.791259765625</v>
      </c>
      <c r="E666" s="0" t="n">
        <v>41.7734985351563</v>
      </c>
      <c r="F666" s="0" t="n">
        <v>20</v>
      </c>
      <c r="G666" s="0" t="n">
        <v>4.52299976348877</v>
      </c>
      <c r="H666" s="0" t="n">
        <v>1.50633311271668</v>
      </c>
      <c r="I666" s="0" t="n">
        <v>73</v>
      </c>
      <c r="J666" s="0" t="n">
        <v>11.8049726486206</v>
      </c>
      <c r="K666" s="0" t="n">
        <v>5.73333311080933</v>
      </c>
      <c r="L666" s="0" t="n">
        <v>-3.50000047683716</v>
      </c>
      <c r="M666" s="0" t="n">
        <v>3.76922249794006</v>
      </c>
      <c r="N666" s="0" t="n">
        <v>0</v>
      </c>
      <c r="O666" s="0" t="n">
        <v>0</v>
      </c>
      <c r="P666" s="0" t="s">
        <v>140</v>
      </c>
      <c r="Q666" s="0" t="s">
        <v>141</v>
      </c>
      <c r="R666" s="0" t="n">
        <v>2</v>
      </c>
      <c r="S666" s="0" t="s">
        <v>151</v>
      </c>
      <c r="T666" s="0" t="n">
        <v>0</v>
      </c>
      <c r="U666" s="0" t="n">
        <v>133916.58</v>
      </c>
      <c r="V666" s="0" t="n">
        <v>0.00588451558724046</v>
      </c>
      <c r="W666" s="0" t="n">
        <v>631.4609375</v>
      </c>
      <c r="X666" s="0" t="n">
        <v>0.00850048568099737</v>
      </c>
      <c r="Y666" s="0" t="n">
        <f aca="false">IF(ISNUMBER(C666),INDEX(Scorecard!$D$5:$D$12,SUMPRODUCT(--(Scorecard!$G$5:$G$11&lt;C666))+1),Scorecard!$D$13)</f>
        <v>-0.0290424113398221</v>
      </c>
      <c r="Z666" s="0" t="n">
        <f aca="false">IF(ISNUMBER(D666),INDEX(Scorecard!$D$14:$D$17,SUMPRODUCT(--(Scorecard!$G$14:$G$16&lt;D666))+1),Scorecard!$D$18)</f>
        <v>0.128579646629417</v>
      </c>
      <c r="AA666" s="0" t="n">
        <f aca="false">IF(ISNUMBER(E666),INDEX(Scorecard!$D$19:$D$26,SUMPRODUCT(--(Scorecard!$G$19:$G$25&lt;E666))+1),Scorecard!$D$27)</f>
        <v>0.57899015159425</v>
      </c>
      <c r="AB666" s="0" t="n">
        <f aca="false">IF(ISNUMBER(F666),INDEX(Scorecard!$D$28:$D$35,SUMPRODUCT(--(Scorecard!$G$28:$G$34&lt;F666))+1),Scorecard!$D$36)</f>
        <v>0.624829191519909</v>
      </c>
      <c r="AC666" s="0" t="n">
        <f aca="false">IF(ISNUMBER(H666),INDEX(Scorecard!$D$37:$D$44,SUMPRODUCT(--(Scorecard!$G$37:$G$43&lt;H666))+1),Scorecard!$D$45)</f>
        <v>-0.975503570149195</v>
      </c>
      <c r="AD666" s="0" t="n">
        <f aca="false">IF(ISNUMBER(I666),INDEX(Scorecard!$D$46:$D$52,SUMPRODUCT(--(Scorecard!$G$46:$G$51&lt;I666))+1),Scorecard!$D$53)</f>
        <v>0.818882373006414</v>
      </c>
      <c r="AE666" s="0" t="n">
        <f aca="false">IF(ISNUMBER(K666),INDEX(Scorecard!$D$54:$D$61,SUMPRODUCT(--(Scorecard!$G$54:$G$60&lt;K666))+1),Scorecard!$D$62)</f>
        <v>0.0151758992857273</v>
      </c>
      <c r="AF666" s="0" t="n">
        <f aca="false">IF(ISNUMBER(L666),INDEX(Scorecard!$D$63:$D$68,SUMPRODUCT(--(Scorecard!$G$63:$G$67&lt;L666))+1),Scorecard!$D$69)</f>
        <v>-0.340582194386522</v>
      </c>
      <c r="AG666" s="0" t="n">
        <f aca="false">Inputs!$B$10+Scorecard!$J$5*Y666+Scorecard!$J$6*Z666+Scorecard!$J$7*AA666+Scorecard!$J$8*AB666+Scorecard!$J$9*AC666+Scorecard!$J$10*AD666+Scorecard!$J$11*AE666+Scorecard!$J$12*AF666</f>
        <v>-5.00237521707365</v>
      </c>
      <c r="AH666" s="0" t="n">
        <f aca="false">MIN(1-Inputs!$B$13,MAX(Inputs!$B$13,1/(1+EXP(-(Inputs!$B$11*AG666+Inputs!$B$12)))))</f>
        <v>0.00588451580366241</v>
      </c>
      <c r="AI666" s="0" t="n">
        <f aca="false">Inputs!$B$9-Inputs!$B$8*AG666</f>
        <v>631.460914571266</v>
      </c>
      <c r="AJ666" s="0" t="n">
        <f aca="false">RANK(AH666,$AH$5:$AH$2004,0)+COUNTIF($AH$4:AH665,AH666)</f>
        <v>1153</v>
      </c>
      <c r="AK666" s="0" t="n">
        <f aca="false">IF(AJ666&lt;=Deciles!$B$5*(Deciles!$B$4+1),INT((AJ666-1)/(Deciles!$B$4+1))+1,Deciles!$B$5+INT((AJ666-1-Deciles!$B$5*(Deciles!$B$4+1))/Deciles!$B$4)+1)</f>
        <v>6</v>
      </c>
    </row>
    <row r="667" customFormat="false" ht="15" hidden="false" customHeight="false" outlineLevel="0" collapsed="false">
      <c r="A667" s="0" t="n">
        <v>19313</v>
      </c>
      <c r="B667" s="0" t="s">
        <v>158</v>
      </c>
      <c r="C667" s="0" t="n">
        <v>721</v>
      </c>
      <c r="D667" s="0" t="n">
        <v>78.1404571533203</v>
      </c>
      <c r="E667" s="0" t="n">
        <v>76.9376373291016</v>
      </c>
      <c r="F667" s="0" t="n">
        <v>39</v>
      </c>
      <c r="G667" s="0" t="n">
        <v>3.56100010871887</v>
      </c>
      <c r="H667" s="0" t="n">
        <v>0.644333362579346</v>
      </c>
      <c r="I667" s="0" t="n">
        <v>8</v>
      </c>
      <c r="J667" s="0" t="n">
        <v>11.6341514587402</v>
      </c>
      <c r="K667" s="0" t="n">
        <v>6.63333320617676</v>
      </c>
      <c r="L667" s="0" t="n">
        <v>2.71025633811951</v>
      </c>
      <c r="M667" s="0" t="n">
        <v>0.285017788410187</v>
      </c>
      <c r="N667" s="0" t="n">
        <v>0</v>
      </c>
      <c r="O667" s="0" t="n">
        <v>0</v>
      </c>
      <c r="P667" s="0" t="s">
        <v>144</v>
      </c>
      <c r="Q667" s="0" t="s">
        <v>141</v>
      </c>
      <c r="R667" s="0" t="n">
        <v>2</v>
      </c>
      <c r="S667" s="0" t="s">
        <v>159</v>
      </c>
      <c r="T667" s="0" t="n">
        <v>0</v>
      </c>
      <c r="U667" s="0" t="n">
        <v>112888</v>
      </c>
      <c r="V667" s="0" t="n">
        <v>0.0307389572262764</v>
      </c>
      <c r="W667" s="0" t="n">
        <v>586.032958984375</v>
      </c>
      <c r="X667" s="0" t="n">
        <v>0.0317020751535893</v>
      </c>
      <c r="Y667" s="0" t="n">
        <f aca="false">IF(ISNUMBER(C667),INDEX(Scorecard!$D$5:$D$12,SUMPRODUCT(--(Scorecard!$G$5:$G$11&lt;C667))+1),Scorecard!$D$13)</f>
        <v>-0.0290424113398221</v>
      </c>
      <c r="Z667" s="0" t="n">
        <f aca="false">IF(ISNUMBER(D667),INDEX(Scorecard!$D$14:$D$17,SUMPRODUCT(--(Scorecard!$G$14:$G$16&lt;D667))+1),Scorecard!$D$18)</f>
        <v>0.0505355481560174</v>
      </c>
      <c r="AA667" s="0" t="n">
        <f aca="false">IF(ISNUMBER(E667),INDEX(Scorecard!$D$19:$D$26,SUMPRODUCT(--(Scorecard!$G$19:$G$25&lt;E667))+1),Scorecard!$D$27)</f>
        <v>-0.0341578513653732</v>
      </c>
      <c r="AB667" s="0" t="n">
        <f aca="false">IF(ISNUMBER(F667),INDEX(Scorecard!$D$28:$D$35,SUMPRODUCT(--(Scorecard!$G$28:$G$34&lt;F667))+1),Scorecard!$D$36)</f>
        <v>-0.132616866359722</v>
      </c>
      <c r="AC667" s="0" t="n">
        <f aca="false">IF(ISNUMBER(H667),INDEX(Scorecard!$D$37:$D$44,SUMPRODUCT(--(Scorecard!$G$37:$G$43&lt;H667))+1),Scorecard!$D$45)</f>
        <v>-0.569454719285959</v>
      </c>
      <c r="AD667" s="0" t="n">
        <f aca="false">IF(ISNUMBER(I667),INDEX(Scorecard!$D$46:$D$52,SUMPRODUCT(--(Scorecard!$G$46:$G$51&lt;I667))+1),Scorecard!$D$53)</f>
        <v>-0.114272400683245</v>
      </c>
      <c r="AE667" s="0" t="n">
        <f aca="false">IF(ISNUMBER(K667),INDEX(Scorecard!$D$54:$D$61,SUMPRODUCT(--(Scorecard!$G$54:$G$60&lt;K667))+1),Scorecard!$D$62)</f>
        <v>-0.357264871923982</v>
      </c>
      <c r="AF667" s="0" t="n">
        <f aca="false">IF(ISNUMBER(L667),INDEX(Scorecard!$D$63:$D$68,SUMPRODUCT(--(Scorecard!$G$63:$G$67&lt;L667))+1),Scorecard!$D$69)</f>
        <v>0.322484508656054</v>
      </c>
      <c r="AG667" s="0" t="n">
        <f aca="false">Inputs!$B$10+Scorecard!$J$5*Y667+Scorecard!$J$6*Z667+Scorecard!$J$7*AA667+Scorecard!$J$8*AB667+Scorecard!$J$9*AC667+Scorecard!$J$10*AD667+Scorecard!$J$11*AE667+Scorecard!$J$12*AF667</f>
        <v>-3.4279626798703</v>
      </c>
      <c r="AH667" s="0" t="n">
        <f aca="false">MIN(1-Inputs!$B$13,MAX(Inputs!$B$13,1/(1+EXP(-(Inputs!$B$11*AG667+Inputs!$B$12)))))</f>
        <v>0.0307389564790683</v>
      </c>
      <c r="AI667" s="0" t="n">
        <f aca="false">Inputs!$B$9-Inputs!$B$8*AG667</f>
        <v>586.032971376532</v>
      </c>
      <c r="AJ667" s="0" t="n">
        <f aca="false">RANK(AH667,$AH$5:$AH$2004,0)+COUNTIF($AH$4:AH666,AH667)</f>
        <v>306</v>
      </c>
      <c r="AK667" s="0" t="n">
        <f aca="false">IF(AJ667&lt;=Deciles!$B$5*(Deciles!$B$4+1),INT((AJ667-1)/(Deciles!$B$4+1))+1,Deciles!$B$5+INT((AJ667-1-Deciles!$B$5*(Deciles!$B$4+1))/Deciles!$B$4)+1)</f>
        <v>2</v>
      </c>
    </row>
    <row r="668" customFormat="false" ht="15" hidden="false" customHeight="false" outlineLevel="0" collapsed="false">
      <c r="A668" s="0" t="n">
        <v>19321</v>
      </c>
      <c r="B668" s="0" t="s">
        <v>155</v>
      </c>
      <c r="C668" s="0" t="n">
        <v>761</v>
      </c>
      <c r="D668" s="0" t="n">
        <v>80</v>
      </c>
      <c r="E668" s="0" t="n">
        <v>74.42626953125</v>
      </c>
      <c r="F668" s="0" t="n">
        <v>21</v>
      </c>
      <c r="G668" s="0" t="n">
        <v>3.23399996757507</v>
      </c>
      <c r="H668" s="0" t="n">
        <v>-2.49933314323425</v>
      </c>
      <c r="I668" s="0" t="n">
        <v>11</v>
      </c>
      <c r="J668" s="0" t="n">
        <v>12.5671548843384</v>
      </c>
      <c r="K668" s="0" t="n">
        <v>4.40833330154419</v>
      </c>
      <c r="L668" s="0" t="n">
        <v>-1.125</v>
      </c>
      <c r="M668" s="0" t="n">
        <v>6.02960968017578</v>
      </c>
      <c r="N668" s="0" t="n">
        <v>0</v>
      </c>
      <c r="O668" s="0" t="n">
        <v>0</v>
      </c>
      <c r="P668" s="0" t="s">
        <v>144</v>
      </c>
      <c r="Q668" s="0" t="s">
        <v>160</v>
      </c>
      <c r="R668" s="0" t="n">
        <v>1</v>
      </c>
      <c r="S668" s="0" t="s">
        <v>156</v>
      </c>
      <c r="T668" s="0" t="n">
        <v>0</v>
      </c>
      <c r="U668" s="0" t="n">
        <v>286976.38</v>
      </c>
      <c r="V668" s="0" t="n">
        <v>0.00294036883860827</v>
      </c>
      <c r="W668" s="0" t="n">
        <v>650.317810058594</v>
      </c>
      <c r="X668" s="0" t="n">
        <v>0.00318001210689545</v>
      </c>
      <c r="Y668" s="0" t="n">
        <f aca="false">IF(ISNUMBER(C668),INDEX(Scorecard!$D$5:$D$12,SUMPRODUCT(--(Scorecard!$G$5:$G$11&lt;C668))+1),Scorecard!$D$13)</f>
        <v>0.733188958177614</v>
      </c>
      <c r="Z668" s="0" t="n">
        <f aca="false">IF(ISNUMBER(D668),INDEX(Scorecard!$D$14:$D$17,SUMPRODUCT(--(Scorecard!$G$14:$G$16&lt;D668))+1),Scorecard!$D$18)</f>
        <v>0.0505355481560174</v>
      </c>
      <c r="AA668" s="0" t="n">
        <f aca="false">IF(ISNUMBER(E668),INDEX(Scorecard!$D$19:$D$26,SUMPRODUCT(--(Scorecard!$G$19:$G$25&lt;E668))+1),Scorecard!$D$27)</f>
        <v>-0.0341578513653732</v>
      </c>
      <c r="AB668" s="0" t="n">
        <f aca="false">IF(ISNUMBER(F668),INDEX(Scorecard!$D$28:$D$35,SUMPRODUCT(--(Scorecard!$G$28:$G$34&lt;F668))+1),Scorecard!$D$36)</f>
        <v>0.624829191519909</v>
      </c>
      <c r="AC668" s="0" t="n">
        <f aca="false">IF(ISNUMBER(H668),INDEX(Scorecard!$D$37:$D$44,SUMPRODUCT(--(Scorecard!$G$37:$G$43&lt;H668))+1),Scorecard!$D$45)</f>
        <v>1.35057635045042</v>
      </c>
      <c r="AD668" s="0" t="n">
        <f aca="false">IF(ISNUMBER(I668),INDEX(Scorecard!$D$46:$D$52,SUMPRODUCT(--(Scorecard!$G$46:$G$51&lt;I668))+1),Scorecard!$D$53)</f>
        <v>-0.114272400683245</v>
      </c>
      <c r="AE668" s="0" t="n">
        <f aca="false">IF(ISNUMBER(K668),INDEX(Scorecard!$D$54:$D$61,SUMPRODUCT(--(Scorecard!$G$54:$G$60&lt;K668))+1),Scorecard!$D$62)</f>
        <v>0.409483001259379</v>
      </c>
      <c r="AF668" s="0" t="n">
        <f aca="false">IF(ISNUMBER(L668),INDEX(Scorecard!$D$63:$D$68,SUMPRODUCT(--(Scorecard!$G$63:$G$67&lt;L668))+1),Scorecard!$D$69)</f>
        <v>-0.340582194386522</v>
      </c>
      <c r="AG668" s="0" t="n">
        <f aca="false">Inputs!$B$10+Scorecard!$J$5*Y668+Scorecard!$J$6*Z668+Scorecard!$J$7*AA668+Scorecard!$J$8*AB668+Scorecard!$J$9*AC668+Scorecard!$J$10*AD668+Scorecard!$J$11*AE668+Scorecard!$J$12*AF668</f>
        <v>-5.65590500402259</v>
      </c>
      <c r="AH668" s="0" t="n">
        <f aca="false">MIN(1-Inputs!$B$13,MAX(Inputs!$B$13,1/(1+EXP(-(Inputs!$B$11*AG668+Inputs!$B$12)))))</f>
        <v>0.00294036894928242</v>
      </c>
      <c r="AI668" s="0" t="n">
        <f aca="false">Inputs!$B$9-Inputs!$B$8*AG668</f>
        <v>650.317798225355</v>
      </c>
      <c r="AJ668" s="0" t="n">
        <f aca="false">RANK(AH668,$AH$5:$AH$2004,0)+COUNTIF($AH$4:AH667,AH668)</f>
        <v>1549</v>
      </c>
      <c r="AK668" s="0" t="n">
        <f aca="false">IF(AJ668&lt;=Deciles!$B$5*(Deciles!$B$4+1),INT((AJ668-1)/(Deciles!$B$4+1))+1,Deciles!$B$5+INT((AJ668-1-Deciles!$B$5*(Deciles!$B$4+1))/Deciles!$B$4)+1)</f>
        <v>8</v>
      </c>
    </row>
    <row r="669" customFormat="false" ht="15" hidden="false" customHeight="false" outlineLevel="0" collapsed="false">
      <c r="A669" s="0" t="n">
        <v>19332</v>
      </c>
      <c r="B669" s="0" t="s">
        <v>155</v>
      </c>
      <c r="C669" s="0" t="n">
        <v>740</v>
      </c>
      <c r="D669" s="0" t="n">
        <v>93.466911315918</v>
      </c>
      <c r="E669" s="0" t="n">
        <v>41.6468391418457</v>
      </c>
      <c r="F669" s="0" t="n">
        <v>26</v>
      </c>
      <c r="G669" s="0" t="n">
        <v>4.26599979400635</v>
      </c>
      <c r="H669" s="0" t="n">
        <v>-1.46733331680298</v>
      </c>
      <c r="I669" s="0" t="n">
        <v>121</v>
      </c>
      <c r="J669" s="0" t="n">
        <v>11.3950204849243</v>
      </c>
      <c r="K669" s="0" t="n">
        <v>4.60833311080933</v>
      </c>
      <c r="L669" s="0" t="n">
        <v>-1.125</v>
      </c>
      <c r="M669" s="0" t="n">
        <v>6.54818534851074</v>
      </c>
      <c r="N669" s="0" t="n">
        <v>0</v>
      </c>
      <c r="O669" s="0" t="n">
        <v>0</v>
      </c>
      <c r="P669" s="0" t="s">
        <v>144</v>
      </c>
      <c r="Q669" s="0" t="s">
        <v>141</v>
      </c>
      <c r="R669" s="0" t="n">
        <v>2</v>
      </c>
      <c r="S669" s="0" t="s">
        <v>151</v>
      </c>
      <c r="T669" s="0" t="n">
        <v>0</v>
      </c>
      <c r="U669" s="0" t="n">
        <v>88878.01</v>
      </c>
      <c r="V669" s="0" t="n">
        <v>0.00551259145140648</v>
      </c>
      <c r="W669" s="0" t="n">
        <v>633.238037109375</v>
      </c>
      <c r="X669" s="0" t="n">
        <v>0.00338828633539379</v>
      </c>
      <c r="Y669" s="0" t="n">
        <f aca="false">IF(ISNUMBER(C669),INDEX(Scorecard!$D$5:$D$12,SUMPRODUCT(--(Scorecard!$G$5:$G$11&lt;C669))+1),Scorecard!$D$13)</f>
        <v>0.488358159108655</v>
      </c>
      <c r="Z669" s="0" t="n">
        <f aca="false">IF(ISNUMBER(D669),INDEX(Scorecard!$D$14:$D$17,SUMPRODUCT(--(Scorecard!$G$14:$G$16&lt;D669))+1),Scorecard!$D$18)</f>
        <v>-0.361970872710667</v>
      </c>
      <c r="AA669" s="0" t="n">
        <f aca="false">IF(ISNUMBER(E669),INDEX(Scorecard!$D$19:$D$26,SUMPRODUCT(--(Scorecard!$G$19:$G$25&lt;E669))+1),Scorecard!$D$27)</f>
        <v>0.57899015159425</v>
      </c>
      <c r="AB669" s="0" t="n">
        <f aca="false">IF(ISNUMBER(F669),INDEX(Scorecard!$D$28:$D$35,SUMPRODUCT(--(Scorecard!$G$28:$G$34&lt;F669))+1),Scorecard!$D$36)</f>
        <v>0.165097008946478</v>
      </c>
      <c r="AC669" s="0" t="n">
        <f aca="false">IF(ISNUMBER(H669),INDEX(Scorecard!$D$37:$D$44,SUMPRODUCT(--(Scorecard!$G$37:$G$43&lt;H669))+1),Scorecard!$D$45)</f>
        <v>1.35057635045042</v>
      </c>
      <c r="AD669" s="0" t="n">
        <f aca="false">IF(ISNUMBER(I669),INDEX(Scorecard!$D$46:$D$52,SUMPRODUCT(--(Scorecard!$G$46:$G$51&lt;I669))+1),Scorecard!$D$53)</f>
        <v>0.818882373006414</v>
      </c>
      <c r="AE669" s="0" t="n">
        <f aca="false">IF(ISNUMBER(K669),INDEX(Scorecard!$D$54:$D$61,SUMPRODUCT(--(Scorecard!$G$54:$G$60&lt;K669))+1),Scorecard!$D$62)</f>
        <v>0.409483001259379</v>
      </c>
      <c r="AF669" s="0" t="n">
        <f aca="false">IF(ISNUMBER(L669),INDEX(Scorecard!$D$63:$D$68,SUMPRODUCT(--(Scorecard!$G$63:$G$67&lt;L669))+1),Scorecard!$D$69)</f>
        <v>-0.340582194386522</v>
      </c>
      <c r="AG669" s="0" t="n">
        <f aca="false">Inputs!$B$10+Scorecard!$J$5*Y669+Scorecard!$J$6*Z669+Scorecard!$J$7*AA669+Scorecard!$J$8*AB669+Scorecard!$J$9*AC669+Scorecard!$J$10*AD669+Scorecard!$J$11*AE669+Scorecard!$J$12*AF669</f>
        <v>-5.06396601660054</v>
      </c>
      <c r="AH669" s="0" t="n">
        <f aca="false">MIN(1-Inputs!$B$13,MAX(Inputs!$B$13,1/(1+EXP(-(Inputs!$B$11*AG669+Inputs!$B$12)))))</f>
        <v>0.00551259141236557</v>
      </c>
      <c r="AI669" s="0" t="n">
        <f aca="false">Inputs!$B$9-Inputs!$B$8*AG669</f>
        <v>633.238049392102</v>
      </c>
      <c r="AJ669" s="0" t="n">
        <f aca="false">RANK(AH669,$AH$5:$AH$2004,0)+COUNTIF($AH$4:AH668,AH669)</f>
        <v>1190</v>
      </c>
      <c r="AK669" s="0" t="n">
        <f aca="false">IF(AJ669&lt;=Deciles!$B$5*(Deciles!$B$4+1),INT((AJ669-1)/(Deciles!$B$4+1))+1,Deciles!$B$5+INT((AJ669-1-Deciles!$B$5*(Deciles!$B$4+1))/Deciles!$B$4)+1)</f>
        <v>6</v>
      </c>
    </row>
    <row r="670" customFormat="false" ht="15" hidden="false" customHeight="false" outlineLevel="0" collapsed="false">
      <c r="A670" s="0" t="n">
        <v>19353</v>
      </c>
      <c r="B670" s="0" t="s">
        <v>158</v>
      </c>
      <c r="C670" s="0" t="n">
        <v>804</v>
      </c>
      <c r="D670" s="0" t="n">
        <v>80</v>
      </c>
      <c r="E670" s="0" t="n">
        <v>71.9525680541992</v>
      </c>
      <c r="F670" s="0" t="n">
        <v>40</v>
      </c>
      <c r="G670" s="0" t="n">
        <v>4.34100008010864</v>
      </c>
      <c r="H670" s="0" t="n">
        <v>1.42433333396912</v>
      </c>
      <c r="I670" s="0" t="n">
        <v>30</v>
      </c>
      <c r="J670" s="0" t="n">
        <v>13.1016349792481</v>
      </c>
      <c r="K670" s="0" t="n">
        <v>6.33333349227905</v>
      </c>
      <c r="L670" s="0" t="n">
        <v>2.71025657653809</v>
      </c>
      <c r="M670" s="0" t="n">
        <v>0.346199959516525</v>
      </c>
      <c r="N670" s="0" t="n">
        <v>0</v>
      </c>
      <c r="O670" s="0" t="n">
        <v>0</v>
      </c>
      <c r="P670" s="0" t="s">
        <v>144</v>
      </c>
      <c r="Q670" s="0" t="s">
        <v>141</v>
      </c>
      <c r="R670" s="0" t="n">
        <v>1</v>
      </c>
      <c r="S670" s="0" t="s">
        <v>148</v>
      </c>
      <c r="T670" s="0" t="n">
        <v>0</v>
      </c>
      <c r="U670" s="0" t="n">
        <v>489742.44</v>
      </c>
      <c r="V670" s="0" t="n">
        <v>0.00225446233525872</v>
      </c>
      <c r="W670" s="0" t="n">
        <v>657.525268554688</v>
      </c>
      <c r="X670" s="0" t="n">
        <v>0.00125040404964238</v>
      </c>
      <c r="Y670" s="0" t="n">
        <f aca="false">IF(ISNUMBER(C670),INDEX(Scorecard!$D$5:$D$12,SUMPRODUCT(--(Scorecard!$G$5:$G$11&lt;C670))+1),Scorecard!$D$13)</f>
        <v>2.19112706886128</v>
      </c>
      <c r="Z670" s="0" t="n">
        <f aca="false">IF(ISNUMBER(D670),INDEX(Scorecard!$D$14:$D$17,SUMPRODUCT(--(Scorecard!$G$14:$G$16&lt;D670))+1),Scorecard!$D$18)</f>
        <v>0.0505355481560174</v>
      </c>
      <c r="AA670" s="0" t="n">
        <f aca="false">IF(ISNUMBER(E670),INDEX(Scorecard!$D$19:$D$26,SUMPRODUCT(--(Scorecard!$G$19:$G$25&lt;E670))+1),Scorecard!$D$27)</f>
        <v>0.0530843085177338</v>
      </c>
      <c r="AB670" s="0" t="n">
        <f aca="false">IF(ISNUMBER(F670),INDEX(Scorecard!$D$28:$D$35,SUMPRODUCT(--(Scorecard!$G$28:$G$34&lt;F670))+1),Scorecard!$D$36)</f>
        <v>-0.132616866359722</v>
      </c>
      <c r="AC670" s="0" t="n">
        <f aca="false">IF(ISNUMBER(H670),INDEX(Scorecard!$D$37:$D$44,SUMPRODUCT(--(Scorecard!$G$37:$G$43&lt;H670))+1),Scorecard!$D$45)</f>
        <v>-0.975503570149195</v>
      </c>
      <c r="AD670" s="0" t="n">
        <f aca="false">IF(ISNUMBER(I670),INDEX(Scorecard!$D$46:$D$52,SUMPRODUCT(--(Scorecard!$G$46:$G$51&lt;I670))+1),Scorecard!$D$53)</f>
        <v>0.123869379412532</v>
      </c>
      <c r="AE670" s="0" t="n">
        <f aca="false">IF(ISNUMBER(K670),INDEX(Scorecard!$D$54:$D$61,SUMPRODUCT(--(Scorecard!$G$54:$G$60&lt;K670))+1),Scorecard!$D$62)</f>
        <v>-0.119873800601421</v>
      </c>
      <c r="AF670" s="0" t="n">
        <f aca="false">IF(ISNUMBER(L670),INDEX(Scorecard!$D$63:$D$68,SUMPRODUCT(--(Scorecard!$G$63:$G$67&lt;L670))+1),Scorecard!$D$69)</f>
        <v>0.322484508656054</v>
      </c>
      <c r="AG670" s="0" t="n">
        <f aca="false">Inputs!$B$10+Scorecard!$J$5*Y670+Scorecard!$J$6*Z670+Scorecard!$J$7*AA670+Scorecard!$J$8*AB670+Scorecard!$J$9*AC670+Scorecard!$J$10*AD670+Scorecard!$J$11*AE670+Scorecard!$J$12*AF670</f>
        <v>-5.90569788893609</v>
      </c>
      <c r="AH670" s="0" t="n">
        <f aca="false">MIN(1-Inputs!$B$13,MAX(Inputs!$B$13,1/(1+EXP(-(Inputs!$B$11*AG670+Inputs!$B$12)))))</f>
        <v>0.00225446230518065</v>
      </c>
      <c r="AI670" s="0" t="n">
        <f aca="false">Inputs!$B$9-Inputs!$B$8*AG670</f>
        <v>657.525297351636</v>
      </c>
      <c r="AJ670" s="0" t="n">
        <f aca="false">RANK(AH670,$AH$5:$AH$2004,0)+COUNTIF($AH$4:AH669,AH670)</f>
        <v>1660</v>
      </c>
      <c r="AK670" s="0" t="n">
        <f aca="false">IF(AJ670&lt;=Deciles!$B$5*(Deciles!$B$4+1),INT((AJ670-1)/(Deciles!$B$4+1))+1,Deciles!$B$5+INT((AJ670-1-Deciles!$B$5*(Deciles!$B$4+1))/Deciles!$B$4)+1)</f>
        <v>9</v>
      </c>
    </row>
    <row r="671" customFormat="false" ht="15" hidden="false" customHeight="false" outlineLevel="0" collapsed="false">
      <c r="A671" s="0" t="n">
        <v>19423</v>
      </c>
      <c r="B671" s="0" t="s">
        <v>157</v>
      </c>
      <c r="C671" s="0" t="n">
        <v>722</v>
      </c>
      <c r="D671" s="0" t="n">
        <v>90.9181823730469</v>
      </c>
      <c r="E671" s="0" t="n">
        <v>75.6253662109375</v>
      </c>
      <c r="F671" s="0" t="n">
        <v>29</v>
      </c>
      <c r="G671" s="0" t="n">
        <v>4.39300012588501</v>
      </c>
      <c r="H671" s="0" t="n">
        <v>0.509666681289673</v>
      </c>
      <c r="I671" s="0" t="n">
        <v>29</v>
      </c>
      <c r="J671" s="0" t="n">
        <v>10.971851348877</v>
      </c>
      <c r="K671" s="0" t="n">
        <v>4.42307710647583</v>
      </c>
      <c r="L671" s="0" t="n">
        <v>-0.276922702789307</v>
      </c>
      <c r="M671" s="0" t="n">
        <v>5.74976253509522</v>
      </c>
      <c r="N671" s="0" t="n">
        <v>0</v>
      </c>
      <c r="O671" s="0" t="n">
        <v>0</v>
      </c>
      <c r="P671" s="0" t="s">
        <v>144</v>
      </c>
      <c r="Q671" s="0" t="s">
        <v>141</v>
      </c>
      <c r="R671" s="0" t="n">
        <v>2</v>
      </c>
      <c r="S671" s="0" t="s">
        <v>149</v>
      </c>
      <c r="T671" s="0" t="n">
        <v>0</v>
      </c>
      <c r="U671" s="0" t="n">
        <v>58212.29</v>
      </c>
      <c r="V671" s="0" t="n">
        <v>0.0140384053811431</v>
      </c>
      <c r="W671" s="0" t="n">
        <v>607.706420898438</v>
      </c>
      <c r="X671" s="0" t="n">
        <v>0.0090375104919076</v>
      </c>
      <c r="Y671" s="0" t="n">
        <f aca="false">IF(ISNUMBER(C671),INDEX(Scorecard!$D$5:$D$12,SUMPRODUCT(--(Scorecard!$G$5:$G$11&lt;C671))+1),Scorecard!$D$13)</f>
        <v>-0.0290424113398221</v>
      </c>
      <c r="Z671" s="0" t="n">
        <f aca="false">IF(ISNUMBER(D671),INDEX(Scorecard!$D$14:$D$17,SUMPRODUCT(--(Scorecard!$G$14:$G$16&lt;D671))+1),Scorecard!$D$18)</f>
        <v>-0.361970872710667</v>
      </c>
      <c r="AA671" s="0" t="n">
        <f aca="false">IF(ISNUMBER(E671),INDEX(Scorecard!$D$19:$D$26,SUMPRODUCT(--(Scorecard!$G$19:$G$25&lt;E671))+1),Scorecard!$D$27)</f>
        <v>-0.0341578513653732</v>
      </c>
      <c r="AB671" s="0" t="n">
        <f aca="false">IF(ISNUMBER(F671),INDEX(Scorecard!$D$28:$D$35,SUMPRODUCT(--(Scorecard!$G$28:$G$34&lt;F671))+1),Scorecard!$D$36)</f>
        <v>0.165097008946478</v>
      </c>
      <c r="AC671" s="0" t="n">
        <f aca="false">IF(ISNUMBER(H671),INDEX(Scorecard!$D$37:$D$44,SUMPRODUCT(--(Scorecard!$G$37:$G$43&lt;H671))+1),Scorecard!$D$45)</f>
        <v>-0.271229676926091</v>
      </c>
      <c r="AD671" s="0" t="n">
        <f aca="false">IF(ISNUMBER(I671),INDEX(Scorecard!$D$46:$D$52,SUMPRODUCT(--(Scorecard!$G$46:$G$51&lt;I671))+1),Scorecard!$D$53)</f>
        <v>0.123869379412532</v>
      </c>
      <c r="AE671" s="0" t="n">
        <f aca="false">IF(ISNUMBER(K671),INDEX(Scorecard!$D$54:$D$61,SUMPRODUCT(--(Scorecard!$G$54:$G$60&lt;K671))+1),Scorecard!$D$62)</f>
        <v>0.409483001259379</v>
      </c>
      <c r="AF671" s="0" t="n">
        <f aca="false">IF(ISNUMBER(L671),INDEX(Scorecard!$D$63:$D$68,SUMPRODUCT(--(Scorecard!$G$63:$G$67&lt;L671))+1),Scorecard!$D$69)</f>
        <v>0.322484508656054</v>
      </c>
      <c r="AG671" s="0" t="n">
        <f aca="false">Inputs!$B$10+Scorecard!$J$5*Y671+Scorecard!$J$6*Z671+Scorecard!$J$7*AA671+Scorecard!$J$8*AB671+Scorecard!$J$9*AC671+Scorecard!$J$10*AD671+Scorecard!$J$11*AE671+Scorecard!$J$12*AF671</f>
        <v>-4.17910815344736</v>
      </c>
      <c r="AH671" s="0" t="n">
        <f aca="false">MIN(1-Inputs!$B$13,MAX(Inputs!$B$13,1/(1+EXP(-(Inputs!$B$11*AG671+Inputs!$B$12)))))</f>
        <v>0.0140384049879778</v>
      </c>
      <c r="AI671" s="0" t="n">
        <f aca="false">Inputs!$B$9-Inputs!$B$8*AG671</f>
        <v>607.706448370848</v>
      </c>
      <c r="AJ671" s="0" t="n">
        <f aca="false">RANK(AH671,$AH$5:$AH$2004,0)+COUNTIF($AH$4:AH670,AH671)</f>
        <v>626</v>
      </c>
      <c r="AK671" s="0" t="n">
        <f aca="false">IF(AJ671&lt;=Deciles!$B$5*(Deciles!$B$4+1),INT((AJ671-1)/(Deciles!$B$4+1))+1,Deciles!$B$5+INT((AJ671-1-Deciles!$B$5*(Deciles!$B$4+1))/Deciles!$B$4)+1)</f>
        <v>4</v>
      </c>
    </row>
    <row r="672" customFormat="false" ht="15" hidden="false" customHeight="false" outlineLevel="0" collapsed="false">
      <c r="A672" s="0" t="n">
        <v>19461</v>
      </c>
      <c r="B672" s="0" t="s">
        <v>155</v>
      </c>
      <c r="C672" s="0" t="n">
        <v>811</v>
      </c>
      <c r="D672" s="0" t="n">
        <v>76.8628616333008</v>
      </c>
      <c r="E672" s="0" t="n">
        <v>72.1663055419922</v>
      </c>
      <c r="F672" s="0" t="n">
        <v>33</v>
      </c>
      <c r="G672" s="0" t="n">
        <v>3.0920000076294</v>
      </c>
      <c r="H672" s="0" t="n">
        <v>-2.64133310317993</v>
      </c>
      <c r="I672" s="0" t="n">
        <v>9</v>
      </c>
      <c r="J672" s="0" t="n">
        <v>12.1601552963257</v>
      </c>
      <c r="K672" s="0" t="n">
        <v>4.60833311080933</v>
      </c>
      <c r="L672" s="0" t="n">
        <v>-1.125</v>
      </c>
      <c r="M672" s="0" t="n">
        <v>6.54818534851074</v>
      </c>
      <c r="N672" s="0" t="n">
        <v>0</v>
      </c>
      <c r="O672" s="0" t="n">
        <v>0</v>
      </c>
      <c r="P672" s="0" t="s">
        <v>144</v>
      </c>
      <c r="Q672" s="0" t="s">
        <v>141</v>
      </c>
      <c r="R672" s="0" t="n">
        <v>1</v>
      </c>
      <c r="S672" s="0" t="s">
        <v>151</v>
      </c>
      <c r="T672" s="0" t="n">
        <v>0</v>
      </c>
      <c r="U672" s="0" t="n">
        <v>191024.1</v>
      </c>
      <c r="V672" s="0" t="n">
        <v>0.0013241070555523</v>
      </c>
      <c r="W672" s="0" t="n">
        <v>671.953369140625</v>
      </c>
      <c r="X672" s="0" t="n">
        <v>0.0010895055020228</v>
      </c>
      <c r="Y672" s="0" t="n">
        <f aca="false">IF(ISNUMBER(C672),INDEX(Scorecard!$D$5:$D$12,SUMPRODUCT(--(Scorecard!$G$5:$G$11&lt;C672))+1),Scorecard!$D$13)</f>
        <v>2.19112706886128</v>
      </c>
      <c r="Z672" s="0" t="n">
        <f aca="false">IF(ISNUMBER(D672),INDEX(Scorecard!$D$14:$D$17,SUMPRODUCT(--(Scorecard!$G$14:$G$16&lt;D672))+1),Scorecard!$D$18)</f>
        <v>0.0505355481560174</v>
      </c>
      <c r="AA672" s="0" t="n">
        <f aca="false">IF(ISNUMBER(E672),INDEX(Scorecard!$D$19:$D$26,SUMPRODUCT(--(Scorecard!$G$19:$G$25&lt;E672))+1),Scorecard!$D$27)</f>
        <v>-0.0341578513653732</v>
      </c>
      <c r="AB672" s="0" t="n">
        <f aca="false">IF(ISNUMBER(F672),INDEX(Scorecard!$D$28:$D$35,SUMPRODUCT(--(Scorecard!$G$28:$G$34&lt;F672))+1),Scorecard!$D$36)</f>
        <v>-0.0008456427959252</v>
      </c>
      <c r="AC672" s="0" t="n">
        <f aca="false">IF(ISNUMBER(H672),INDEX(Scorecard!$D$37:$D$44,SUMPRODUCT(--(Scorecard!$G$37:$G$43&lt;H672))+1),Scorecard!$D$45)</f>
        <v>1.35057635045042</v>
      </c>
      <c r="AD672" s="0" t="n">
        <f aca="false">IF(ISNUMBER(I672),INDEX(Scorecard!$D$46:$D$52,SUMPRODUCT(--(Scorecard!$G$46:$G$51&lt;I672))+1),Scorecard!$D$53)</f>
        <v>-0.114272400683245</v>
      </c>
      <c r="AE672" s="0" t="n">
        <f aca="false">IF(ISNUMBER(K672),INDEX(Scorecard!$D$54:$D$61,SUMPRODUCT(--(Scorecard!$G$54:$G$60&lt;K672))+1),Scorecard!$D$62)</f>
        <v>0.409483001259379</v>
      </c>
      <c r="AF672" s="0" t="n">
        <f aca="false">IF(ISNUMBER(L672),INDEX(Scorecard!$D$63:$D$68,SUMPRODUCT(--(Scorecard!$G$63:$G$67&lt;L672))+1),Scorecard!$D$69)</f>
        <v>-0.340582194386522</v>
      </c>
      <c r="AG672" s="0" t="n">
        <f aca="false">Inputs!$B$10+Scorecard!$J$5*Y672+Scorecard!$J$6*Z672+Scorecard!$J$7*AA672+Scorecard!$J$8*AB672+Scorecard!$J$9*AC672+Scorecard!$J$10*AD672+Scorecard!$J$11*AE672+Scorecard!$J$12*AF672</f>
        <v>-6.40573637782269</v>
      </c>
      <c r="AH672" s="0" t="n">
        <f aca="false">MIN(1-Inputs!$B$13,MAX(Inputs!$B$13,1/(1+EXP(-(Inputs!$B$11*AG672+Inputs!$B$12)))))</f>
        <v>0.00132410709864564</v>
      </c>
      <c r="AI672" s="0" t="n">
        <f aca="false">Inputs!$B$9-Inputs!$B$8*AG672</f>
        <v>671.953358315042</v>
      </c>
      <c r="AJ672" s="0" t="n">
        <f aca="false">RANK(AH672,$AH$5:$AH$2004,0)+COUNTIF($AH$4:AH671,AH672)</f>
        <v>1841</v>
      </c>
      <c r="AK672" s="0" t="n">
        <f aca="false">IF(AJ672&lt;=Deciles!$B$5*(Deciles!$B$4+1),INT((AJ672-1)/(Deciles!$B$4+1))+1,Deciles!$B$5+INT((AJ672-1-Deciles!$B$5*(Deciles!$B$4+1))/Deciles!$B$4)+1)</f>
        <v>10</v>
      </c>
    </row>
    <row r="673" customFormat="false" ht="15" hidden="false" customHeight="false" outlineLevel="0" collapsed="false">
      <c r="A673" s="0" t="n">
        <v>19483</v>
      </c>
      <c r="B673" s="0" t="s">
        <v>143</v>
      </c>
      <c r="C673" s="0" t="n">
        <v>736</v>
      </c>
      <c r="D673" s="0" t="n">
        <v>80</v>
      </c>
      <c r="E673" s="0" t="n">
        <v>68.1127777099609</v>
      </c>
      <c r="F673" s="0" t="n">
        <v>49</v>
      </c>
      <c r="G673" s="0" t="n">
        <v>4.19600009918213</v>
      </c>
      <c r="H673" s="0" t="n">
        <v>0.962666749954224</v>
      </c>
      <c r="I673" s="0" t="n">
        <v>36</v>
      </c>
      <c r="J673" s="0" t="n">
        <v>12.0187978744507</v>
      </c>
      <c r="K673" s="0" t="n">
        <v>9.23333358764648</v>
      </c>
      <c r="L673" s="0" t="n">
        <v>5.07179498672485</v>
      </c>
      <c r="M673" s="0" t="n">
        <v>1.84646689891815</v>
      </c>
      <c r="N673" s="0" t="n">
        <v>0</v>
      </c>
      <c r="O673" s="0" t="n">
        <v>0</v>
      </c>
      <c r="P673" s="0" t="s">
        <v>144</v>
      </c>
      <c r="Q673" s="0" t="s">
        <v>141</v>
      </c>
      <c r="R673" s="0" t="n">
        <v>2</v>
      </c>
      <c r="S673" s="0" t="s">
        <v>161</v>
      </c>
      <c r="T673" s="0" t="n">
        <v>0</v>
      </c>
      <c r="U673" s="0" t="n">
        <v>165843.11</v>
      </c>
      <c r="V673" s="0" t="n">
        <v>0.0266424156725407</v>
      </c>
      <c r="W673" s="0" t="n">
        <v>590.018005371094</v>
      </c>
      <c r="X673" s="0" t="n">
        <v>0.0325623005628586</v>
      </c>
      <c r="Y673" s="0" t="n">
        <f aca="false">IF(ISNUMBER(C673),INDEX(Scorecard!$D$5:$D$12,SUMPRODUCT(--(Scorecard!$G$5:$G$11&lt;C673))+1),Scorecard!$D$13)</f>
        <v>0.488358159108655</v>
      </c>
      <c r="Z673" s="0" t="n">
        <f aca="false">IF(ISNUMBER(D673),INDEX(Scorecard!$D$14:$D$17,SUMPRODUCT(--(Scorecard!$G$14:$G$16&lt;D673))+1),Scorecard!$D$18)</f>
        <v>0.0505355481560174</v>
      </c>
      <c r="AA673" s="0" t="n">
        <f aca="false">IF(ISNUMBER(E673),INDEX(Scorecard!$D$19:$D$26,SUMPRODUCT(--(Scorecard!$G$19:$G$25&lt;E673))+1),Scorecard!$D$27)</f>
        <v>0.0530843085177338</v>
      </c>
      <c r="AB673" s="0" t="n">
        <f aca="false">IF(ISNUMBER(F673),INDEX(Scorecard!$D$28:$D$35,SUMPRODUCT(--(Scorecard!$G$28:$G$34&lt;F673))+1),Scorecard!$D$36)</f>
        <v>-0.400689107298307</v>
      </c>
      <c r="AC673" s="0" t="n">
        <f aca="false">IF(ISNUMBER(H673),INDEX(Scorecard!$D$37:$D$44,SUMPRODUCT(--(Scorecard!$G$37:$G$43&lt;H673))+1),Scorecard!$D$45)</f>
        <v>-0.975503570149195</v>
      </c>
      <c r="AD673" s="0" t="n">
        <f aca="false">IF(ISNUMBER(I673),INDEX(Scorecard!$D$46:$D$52,SUMPRODUCT(--(Scorecard!$G$46:$G$51&lt;I673))+1),Scorecard!$D$53)</f>
        <v>0.123869379412532</v>
      </c>
      <c r="AE673" s="0" t="n">
        <f aca="false">IF(ISNUMBER(K673),INDEX(Scorecard!$D$54:$D$61,SUMPRODUCT(--(Scorecard!$G$54:$G$60&lt;K673))+1),Scorecard!$D$62)</f>
        <v>-0.541917179454542</v>
      </c>
      <c r="AF673" s="0" t="n">
        <f aca="false">IF(ISNUMBER(L673),INDEX(Scorecard!$D$63:$D$68,SUMPRODUCT(--(Scorecard!$G$63:$G$67&lt;L673))+1),Scorecard!$D$69)</f>
        <v>0.322484508656054</v>
      </c>
      <c r="AG673" s="0" t="n">
        <f aca="false">Inputs!$B$10+Scorecard!$J$5*Y673+Scorecard!$J$6*Z673+Scorecard!$J$7*AA673+Scorecard!$J$8*AB673+Scorecard!$J$9*AC673+Scorecard!$J$10*AD673+Scorecard!$J$11*AE673+Scorecard!$J$12*AF673</f>
        <v>-3.56607344089145</v>
      </c>
      <c r="AH673" s="0" t="n">
        <f aca="false">MIN(1-Inputs!$B$13,MAX(Inputs!$B$13,1/(1+EXP(-(Inputs!$B$11*AG673+Inputs!$B$12)))))</f>
        <v>0.0266424165336309</v>
      </c>
      <c r="AI673" s="0" t="n">
        <f aca="false">Inputs!$B$9-Inputs!$B$8*AG673</f>
        <v>590.018005576904</v>
      </c>
      <c r="AJ673" s="0" t="n">
        <f aca="false">RANK(AH673,$AH$5:$AH$2004,0)+COUNTIF($AH$4:AH672,AH673)</f>
        <v>354</v>
      </c>
      <c r="AK673" s="0" t="n">
        <f aca="false">IF(AJ673&lt;=Deciles!$B$5*(Deciles!$B$4+1),INT((AJ673-1)/(Deciles!$B$4+1))+1,Deciles!$B$5+INT((AJ673-1-Deciles!$B$5*(Deciles!$B$4+1))/Deciles!$B$4)+1)</f>
        <v>2</v>
      </c>
    </row>
    <row r="674" customFormat="false" ht="15" hidden="false" customHeight="false" outlineLevel="0" collapsed="false">
      <c r="A674" s="0" t="n">
        <v>19510</v>
      </c>
      <c r="B674" s="0" t="s">
        <v>139</v>
      </c>
      <c r="C674" s="0" t="n">
        <v>788</v>
      </c>
      <c r="D674" s="0" t="n">
        <v>73.9549255371094</v>
      </c>
      <c r="E674" s="0" t="n">
        <v>65.9018859863281</v>
      </c>
      <c r="F674" s="0" t="n">
        <v>33</v>
      </c>
      <c r="G674" s="0" t="n">
        <v>3.93499994277954</v>
      </c>
      <c r="H674" s="0" t="n">
        <v>0.918333292007446</v>
      </c>
      <c r="I674" s="0" t="n">
        <v>25</v>
      </c>
      <c r="J674" s="0" t="n">
        <v>12.1656637191773</v>
      </c>
      <c r="K674" s="0" t="n">
        <v>6.53333330154419</v>
      </c>
      <c r="L674" s="0" t="n">
        <v>-3.50000047683716</v>
      </c>
      <c r="M674" s="0" t="n">
        <v>4.21317195892334</v>
      </c>
      <c r="N674" s="0" t="n">
        <v>0</v>
      </c>
      <c r="O674" s="0" t="n">
        <v>0</v>
      </c>
      <c r="P674" s="0" t="s">
        <v>144</v>
      </c>
      <c r="Q674" s="0" t="s">
        <v>141</v>
      </c>
      <c r="R674" s="0" t="n">
        <v>2</v>
      </c>
      <c r="S674" s="0" t="s">
        <v>154</v>
      </c>
      <c r="T674" s="0" t="n">
        <v>0</v>
      </c>
      <c r="U674" s="0" t="n">
        <v>192079.28</v>
      </c>
      <c r="V674" s="0" t="n">
        <v>0.00187985098455101</v>
      </c>
      <c r="W674" s="0" t="n">
        <v>662.453552246094</v>
      </c>
      <c r="X674" s="0" t="n">
        <v>0.00280192797072232</v>
      </c>
      <c r="Y674" s="0" t="n">
        <f aca="false">IF(ISNUMBER(C674),INDEX(Scorecard!$D$5:$D$12,SUMPRODUCT(--(Scorecard!$G$5:$G$11&lt;C674))+1),Scorecard!$D$13)</f>
        <v>2.19112706886128</v>
      </c>
      <c r="Z674" s="0" t="n">
        <f aca="false">IF(ISNUMBER(D674),INDEX(Scorecard!$D$14:$D$17,SUMPRODUCT(--(Scorecard!$G$14:$G$16&lt;D674))+1),Scorecard!$D$18)</f>
        <v>0.128579646629417</v>
      </c>
      <c r="AA674" s="0" t="n">
        <f aca="false">IF(ISNUMBER(E674),INDEX(Scorecard!$D$19:$D$26,SUMPRODUCT(--(Scorecard!$G$19:$G$25&lt;E674))+1),Scorecard!$D$27)</f>
        <v>0.233621608745691</v>
      </c>
      <c r="AB674" s="0" t="n">
        <f aca="false">IF(ISNUMBER(F674),INDEX(Scorecard!$D$28:$D$35,SUMPRODUCT(--(Scorecard!$G$28:$G$34&lt;F674))+1),Scorecard!$D$36)</f>
        <v>-0.0008456427959252</v>
      </c>
      <c r="AC674" s="0" t="n">
        <f aca="false">IF(ISNUMBER(H674),INDEX(Scorecard!$D$37:$D$44,SUMPRODUCT(--(Scorecard!$G$37:$G$43&lt;H674))+1),Scorecard!$D$45)</f>
        <v>-0.975503570149195</v>
      </c>
      <c r="AD674" s="0" t="n">
        <f aca="false">IF(ISNUMBER(I674),INDEX(Scorecard!$D$46:$D$52,SUMPRODUCT(--(Scorecard!$G$46:$G$51&lt;I674))+1),Scorecard!$D$53)</f>
        <v>-0.048559051279741</v>
      </c>
      <c r="AE674" s="0" t="n">
        <f aca="false">IF(ISNUMBER(K674),INDEX(Scorecard!$D$54:$D$61,SUMPRODUCT(--(Scorecard!$G$54:$G$60&lt;K674))+1),Scorecard!$D$62)</f>
        <v>-0.119873800601421</v>
      </c>
      <c r="AF674" s="0" t="n">
        <f aca="false">IF(ISNUMBER(L674),INDEX(Scorecard!$D$63:$D$68,SUMPRODUCT(--(Scorecard!$G$63:$G$67&lt;L674))+1),Scorecard!$D$69)</f>
        <v>-0.340582194386522</v>
      </c>
      <c r="AG674" s="0" t="n">
        <f aca="false">Inputs!$B$10+Scorecard!$J$5*Y674+Scorecard!$J$6*Z674+Scorecard!$J$7*AA674+Scorecard!$J$8*AB674+Scorecard!$J$9*AC674+Scorecard!$J$10*AD674+Scorecard!$J$11*AE674+Scorecard!$J$12*AF674</f>
        <v>-6.07649758381635</v>
      </c>
      <c r="AH674" s="0" t="n">
        <f aca="false">MIN(1-Inputs!$B$13,MAX(Inputs!$B$13,1/(1+EXP(-(Inputs!$B$11*AG674+Inputs!$B$12)))))</f>
        <v>0.00187985096581717</v>
      </c>
      <c r="AI674" s="0" t="n">
        <f aca="false">Inputs!$B$9-Inputs!$B$8*AG674</f>
        <v>662.453534807418</v>
      </c>
      <c r="AJ674" s="0" t="n">
        <f aca="false">RANK(AH674,$AH$5:$AH$2004,0)+COUNTIF($AH$4:AH673,AH674)</f>
        <v>1718</v>
      </c>
      <c r="AK674" s="0" t="n">
        <f aca="false">IF(AJ674&lt;=Deciles!$B$5*(Deciles!$B$4+1),INT((AJ674-1)/(Deciles!$B$4+1))+1,Deciles!$B$5+INT((AJ674-1-Deciles!$B$5*(Deciles!$B$4+1))/Deciles!$B$4)+1)</f>
        <v>9</v>
      </c>
    </row>
    <row r="675" customFormat="false" ht="15" hidden="false" customHeight="false" outlineLevel="0" collapsed="false">
      <c r="A675" s="0" t="n">
        <v>19517</v>
      </c>
      <c r="B675" s="0" t="s">
        <v>152</v>
      </c>
      <c r="C675" s="0" t="n">
        <v>751</v>
      </c>
      <c r="D675" s="0" t="n">
        <v>75.8166961669922</v>
      </c>
      <c r="E675" s="0" t="n">
        <v>62.7925109863281</v>
      </c>
      <c r="F675" s="0" t="n">
        <v>42</v>
      </c>
      <c r="G675" s="0" t="n">
        <v>3.84299993515015</v>
      </c>
      <c r="H675" s="0" t="n">
        <v>-2.59033346176148</v>
      </c>
      <c r="I675" s="0" t="n">
        <v>38</v>
      </c>
      <c r="J675" s="0" t="n">
        <v>12.1827898025513</v>
      </c>
      <c r="K675" s="0" t="n">
        <v>4.19999980926514</v>
      </c>
      <c r="L675" s="0" t="n">
        <v>-0.458333492279053</v>
      </c>
      <c r="M675" s="0" t="n">
        <v>6.02961158752441</v>
      </c>
      <c r="N675" s="0" t="n">
        <v>0</v>
      </c>
      <c r="O675" s="0" t="n">
        <v>0</v>
      </c>
      <c r="P675" s="0" t="s">
        <v>146</v>
      </c>
      <c r="Q675" s="0" t="s">
        <v>141</v>
      </c>
      <c r="R675" s="0" t="n">
        <v>2</v>
      </c>
      <c r="S675" s="0" t="s">
        <v>156</v>
      </c>
      <c r="T675" s="0" t="n">
        <v>0</v>
      </c>
      <c r="U675" s="0" t="n">
        <v>195397.2</v>
      </c>
      <c r="V675" s="0" t="n">
        <v>0.00566907366737723</v>
      </c>
      <c r="W675" s="0" t="n">
        <v>632.476257324219</v>
      </c>
      <c r="X675" s="0" t="n">
        <v>0.00325102964416146</v>
      </c>
      <c r="Y675" s="0" t="n">
        <f aca="false">IF(ISNUMBER(C675),INDEX(Scorecard!$D$5:$D$12,SUMPRODUCT(--(Scorecard!$G$5:$G$11&lt;C675))+1),Scorecard!$D$13)</f>
        <v>0.733188958177614</v>
      </c>
      <c r="Z675" s="0" t="n">
        <f aca="false">IF(ISNUMBER(D675),INDEX(Scorecard!$D$14:$D$17,SUMPRODUCT(--(Scorecard!$G$14:$G$16&lt;D675))+1),Scorecard!$D$18)</f>
        <v>0.128579646629417</v>
      </c>
      <c r="AA675" s="0" t="n">
        <f aca="false">IF(ISNUMBER(E675),INDEX(Scorecard!$D$19:$D$26,SUMPRODUCT(--(Scorecard!$G$19:$G$25&lt;E675))+1),Scorecard!$D$27)</f>
        <v>0.233621608745691</v>
      </c>
      <c r="AB675" s="0" t="n">
        <f aca="false">IF(ISNUMBER(F675),INDEX(Scorecard!$D$28:$D$35,SUMPRODUCT(--(Scorecard!$G$28:$G$34&lt;F675))+1),Scorecard!$D$36)</f>
        <v>-0.309727037437117</v>
      </c>
      <c r="AC675" s="0" t="n">
        <f aca="false">IF(ISNUMBER(H675),INDEX(Scorecard!$D$37:$D$44,SUMPRODUCT(--(Scorecard!$G$37:$G$43&lt;H675))+1),Scorecard!$D$45)</f>
        <v>1.35057635045042</v>
      </c>
      <c r="AD675" s="0" t="n">
        <f aca="false">IF(ISNUMBER(I675),INDEX(Scorecard!$D$46:$D$52,SUMPRODUCT(--(Scorecard!$G$46:$G$51&lt;I675))+1),Scorecard!$D$53)</f>
        <v>0.569875412099532</v>
      </c>
      <c r="AE675" s="0" t="n">
        <f aca="false">IF(ISNUMBER(K675),INDEX(Scorecard!$D$54:$D$61,SUMPRODUCT(--(Scorecard!$G$54:$G$60&lt;K675))+1),Scorecard!$D$62)</f>
        <v>0.489050497890326</v>
      </c>
      <c r="AF675" s="0" t="n">
        <f aca="false">IF(ISNUMBER(L675),INDEX(Scorecard!$D$63:$D$68,SUMPRODUCT(--(Scorecard!$G$63:$G$67&lt;L675))+1),Scorecard!$D$69)</f>
        <v>0.322484508656054</v>
      </c>
      <c r="AG675" s="0" t="n">
        <f aca="false">Inputs!$B$10+Scorecard!$J$5*Y675+Scorecard!$J$6*Z675+Scorecard!$J$7*AA675+Scorecard!$J$8*AB675+Scorecard!$J$9*AC675+Scorecard!$J$10*AD675+Scorecard!$J$11*AE675+Scorecard!$J$12*AF675</f>
        <v>-5.03756368784695</v>
      </c>
      <c r="AH675" s="0" t="n">
        <f aca="false">MIN(1-Inputs!$B$13,MAX(Inputs!$B$13,1/(1+EXP(-(Inputs!$B$11*AG675+Inputs!$B$12)))))</f>
        <v>0.00566907367200838</v>
      </c>
      <c r="AI675" s="0" t="n">
        <f aca="false">Inputs!$B$9-Inputs!$B$8*AG675</f>
        <v>632.476239216888</v>
      </c>
      <c r="AJ675" s="0" t="n">
        <f aca="false">RANK(AH675,$AH$5:$AH$2004,0)+COUNTIF($AH$4:AH674,AH675)</f>
        <v>1172</v>
      </c>
      <c r="AK675" s="0" t="n">
        <f aca="false">IF(AJ675&lt;=Deciles!$B$5*(Deciles!$B$4+1),INT((AJ675-1)/(Deciles!$B$4+1))+1,Deciles!$B$5+INT((AJ675-1-Deciles!$B$5*(Deciles!$B$4+1))/Deciles!$B$4)+1)</f>
        <v>6</v>
      </c>
    </row>
    <row r="676" customFormat="false" ht="15" hidden="false" customHeight="false" outlineLevel="0" collapsed="false">
      <c r="A676" s="0" t="n">
        <v>19537</v>
      </c>
      <c r="B676" s="0" t="s">
        <v>155</v>
      </c>
      <c r="C676" s="0" t="n">
        <v>750</v>
      </c>
      <c r="D676" s="0" t="n">
        <v>80</v>
      </c>
      <c r="E676" s="0" t="n">
        <v>69.5273513793945</v>
      </c>
      <c r="F676" s="0" t="n">
        <v>40</v>
      </c>
      <c r="G676" s="0" t="n">
        <v>3.91700005531311</v>
      </c>
      <c r="H676" s="0" t="n">
        <v>-1.81633305549622</v>
      </c>
      <c r="I676" s="0" t="n">
        <v>28</v>
      </c>
      <c r="J676" s="0" t="n">
        <v>12.0753660202026</v>
      </c>
      <c r="K676" s="0" t="n">
        <v>5.00833320617676</v>
      </c>
      <c r="L676" s="0" t="n">
        <v>-1.125</v>
      </c>
      <c r="M676" s="0" t="n">
        <v>6.2885799407959</v>
      </c>
      <c r="N676" s="0" t="n">
        <v>0</v>
      </c>
      <c r="O676" s="0" t="n">
        <v>0</v>
      </c>
      <c r="P676" s="0" t="s">
        <v>144</v>
      </c>
      <c r="Q676" s="0" t="s">
        <v>141</v>
      </c>
      <c r="R676" s="0" t="n">
        <v>1</v>
      </c>
      <c r="S676" s="0" t="s">
        <v>149</v>
      </c>
      <c r="T676" s="0" t="n">
        <v>0</v>
      </c>
      <c r="U676" s="0" t="n">
        <v>175495.03</v>
      </c>
      <c r="V676" s="0" t="n">
        <v>0.0101104574277997</v>
      </c>
      <c r="W676" s="0" t="n">
        <v>616.697265625</v>
      </c>
      <c r="X676" s="0" t="n">
        <v>0.00672278599813581</v>
      </c>
      <c r="Y676" s="0" t="n">
        <f aca="false">IF(ISNUMBER(C676),INDEX(Scorecard!$D$5:$D$12,SUMPRODUCT(--(Scorecard!$G$5:$G$11&lt;C676))+1),Scorecard!$D$13)</f>
        <v>0.488358159108655</v>
      </c>
      <c r="Z676" s="0" t="n">
        <f aca="false">IF(ISNUMBER(D676),INDEX(Scorecard!$D$14:$D$17,SUMPRODUCT(--(Scorecard!$G$14:$G$16&lt;D676))+1),Scorecard!$D$18)</f>
        <v>0.0505355481560174</v>
      </c>
      <c r="AA676" s="0" t="n">
        <f aca="false">IF(ISNUMBER(E676),INDEX(Scorecard!$D$19:$D$26,SUMPRODUCT(--(Scorecard!$G$19:$G$25&lt;E676))+1),Scorecard!$D$27)</f>
        <v>0.0530843085177338</v>
      </c>
      <c r="AB676" s="0" t="n">
        <f aca="false">IF(ISNUMBER(F676),INDEX(Scorecard!$D$28:$D$35,SUMPRODUCT(--(Scorecard!$G$28:$G$34&lt;F676))+1),Scorecard!$D$36)</f>
        <v>-0.132616866359722</v>
      </c>
      <c r="AC676" s="0" t="n">
        <f aca="false">IF(ISNUMBER(H676),INDEX(Scorecard!$D$37:$D$44,SUMPRODUCT(--(Scorecard!$G$37:$G$43&lt;H676))+1),Scorecard!$D$45)</f>
        <v>1.35057635045042</v>
      </c>
      <c r="AD676" s="0" t="n">
        <f aca="false">IF(ISNUMBER(I676),INDEX(Scorecard!$D$46:$D$52,SUMPRODUCT(--(Scorecard!$G$46:$G$51&lt;I676))+1),Scorecard!$D$53)</f>
        <v>0.123869379412532</v>
      </c>
      <c r="AE676" s="0" t="n">
        <f aca="false">IF(ISNUMBER(K676),INDEX(Scorecard!$D$54:$D$61,SUMPRODUCT(--(Scorecard!$G$54:$G$60&lt;K676))+1),Scorecard!$D$62)</f>
        <v>0.214429354789033</v>
      </c>
      <c r="AF676" s="0" t="n">
        <f aca="false">IF(ISNUMBER(L676),INDEX(Scorecard!$D$63:$D$68,SUMPRODUCT(--(Scorecard!$G$63:$G$67&lt;L676))+1),Scorecard!$D$69)</f>
        <v>-0.340582194386522</v>
      </c>
      <c r="AG676" s="0" t="n">
        <f aca="false">Inputs!$B$10+Scorecard!$J$5*Y676+Scorecard!$J$6*Z676+Scorecard!$J$7*AA676+Scorecard!$J$8*AB676+Scorecard!$J$9*AC676+Scorecard!$J$10*AD676+Scorecard!$J$11*AE676+Scorecard!$J$12*AF676</f>
        <v>-4.49070524374763</v>
      </c>
      <c r="AH676" s="0" t="n">
        <f aca="false">MIN(1-Inputs!$B$13,MAX(Inputs!$B$13,1/(1+EXP(-(Inputs!$B$11*AG676+Inputs!$B$12)))))</f>
        <v>0.0101104574118353</v>
      </c>
      <c r="AI676" s="0" t="n">
        <f aca="false">Inputs!$B$9-Inputs!$B$8*AG676</f>
        <v>616.697239909481</v>
      </c>
      <c r="AJ676" s="0" t="n">
        <f aca="false">RANK(AH676,$AH$5:$AH$2004,0)+COUNTIF($AH$4:AH675,AH676)</f>
        <v>813</v>
      </c>
      <c r="AK676" s="0" t="n">
        <f aca="false">IF(AJ676&lt;=Deciles!$B$5*(Deciles!$B$4+1),INT((AJ676-1)/(Deciles!$B$4+1))+1,Deciles!$B$5+INT((AJ676-1-Deciles!$B$5*(Deciles!$B$4+1))/Deciles!$B$4)+1)</f>
        <v>5</v>
      </c>
    </row>
    <row r="677" customFormat="false" ht="15" hidden="false" customHeight="false" outlineLevel="0" collapsed="false">
      <c r="A677" s="0" t="n">
        <v>19547</v>
      </c>
      <c r="B677" s="0" t="s">
        <v>155</v>
      </c>
      <c r="C677" s="0" t="n">
        <v>733</v>
      </c>
      <c r="D677" s="0" t="n">
        <v>74.6640701293945</v>
      </c>
      <c r="E677" s="0" t="n">
        <v>63.4342308044434</v>
      </c>
      <c r="F677" s="0" t="n">
        <v>36</v>
      </c>
      <c r="G677" s="0" t="n">
        <v>3.69400000572205</v>
      </c>
      <c r="H677" s="0" t="n">
        <v>-2.03933310508728</v>
      </c>
      <c r="I677" s="0" t="n">
        <v>41</v>
      </c>
      <c r="J677" s="0" t="n">
        <v>11.8126993179321</v>
      </c>
      <c r="K677" s="0" t="n">
        <v>4.70833349227905</v>
      </c>
      <c r="L677" s="0" t="n">
        <v>-1.125</v>
      </c>
      <c r="M677" s="0" t="n">
        <v>3.98038673400879</v>
      </c>
      <c r="N677" s="0" t="n">
        <v>0</v>
      </c>
      <c r="O677" s="0" t="n">
        <v>0</v>
      </c>
      <c r="P677" s="0" t="s">
        <v>140</v>
      </c>
      <c r="Q677" s="0" t="s">
        <v>141</v>
      </c>
      <c r="R677" s="0" t="n">
        <v>1</v>
      </c>
      <c r="S677" s="0" t="s">
        <v>162</v>
      </c>
      <c r="T677" s="0" t="n">
        <v>0</v>
      </c>
      <c r="U677" s="0" t="n">
        <v>134955.34</v>
      </c>
      <c r="V677" s="0" t="n">
        <v>0.00998737383633852</v>
      </c>
      <c r="W677" s="0" t="n">
        <v>617.032104492188</v>
      </c>
      <c r="X677" s="0" t="n">
        <v>0.00784740503877401</v>
      </c>
      <c r="Y677" s="0" t="n">
        <f aca="false">IF(ISNUMBER(C677),INDEX(Scorecard!$D$5:$D$12,SUMPRODUCT(--(Scorecard!$G$5:$G$11&lt;C677))+1),Scorecard!$D$13)</f>
        <v>-0.0290424113398221</v>
      </c>
      <c r="Z677" s="0" t="n">
        <f aca="false">IF(ISNUMBER(D677),INDEX(Scorecard!$D$14:$D$17,SUMPRODUCT(--(Scorecard!$G$14:$G$16&lt;D677))+1),Scorecard!$D$18)</f>
        <v>0.128579646629417</v>
      </c>
      <c r="AA677" s="0" t="n">
        <f aca="false">IF(ISNUMBER(E677),INDEX(Scorecard!$D$19:$D$26,SUMPRODUCT(--(Scorecard!$G$19:$G$25&lt;E677))+1),Scorecard!$D$27)</f>
        <v>0.233621608745691</v>
      </c>
      <c r="AB677" s="0" t="n">
        <f aca="false">IF(ISNUMBER(F677),INDEX(Scorecard!$D$28:$D$35,SUMPRODUCT(--(Scorecard!$G$28:$G$34&lt;F677))+1),Scorecard!$D$36)</f>
        <v>-0.0008456427959252</v>
      </c>
      <c r="AC677" s="0" t="n">
        <f aca="false">IF(ISNUMBER(H677),INDEX(Scorecard!$D$37:$D$44,SUMPRODUCT(--(Scorecard!$G$37:$G$43&lt;H677))+1),Scorecard!$D$45)</f>
        <v>1.35057635045042</v>
      </c>
      <c r="AD677" s="0" t="n">
        <f aca="false">IF(ISNUMBER(I677),INDEX(Scorecard!$D$46:$D$52,SUMPRODUCT(--(Scorecard!$G$46:$G$51&lt;I677))+1),Scorecard!$D$53)</f>
        <v>0.569875412099532</v>
      </c>
      <c r="AE677" s="0" t="n">
        <f aca="false">IF(ISNUMBER(K677),INDEX(Scorecard!$D$54:$D$61,SUMPRODUCT(--(Scorecard!$G$54:$G$60&lt;K677))+1),Scorecard!$D$62)</f>
        <v>0.409483001259379</v>
      </c>
      <c r="AF677" s="0" t="n">
        <f aca="false">IF(ISNUMBER(L677),INDEX(Scorecard!$D$63:$D$68,SUMPRODUCT(--(Scorecard!$G$63:$G$67&lt;L677))+1),Scorecard!$D$69)</f>
        <v>-0.340582194386522</v>
      </c>
      <c r="AG677" s="0" t="n">
        <f aca="false">Inputs!$B$10+Scorecard!$J$5*Y677+Scorecard!$J$6*Z677+Scorecard!$J$7*AA677+Scorecard!$J$8*AB677+Scorecard!$J$9*AC677+Scorecard!$J$10*AD677+Scorecard!$J$11*AE677+Scorecard!$J$12*AF677</f>
        <v>-4.50231074530876</v>
      </c>
      <c r="AH677" s="0" t="n">
        <f aca="false">MIN(1-Inputs!$B$13,MAX(Inputs!$B$13,1/(1+EXP(-(Inputs!$B$11*AG677+Inputs!$B$12)))))</f>
        <v>0.00998737360052254</v>
      </c>
      <c r="AI677" s="0" t="n">
        <f aca="false">Inputs!$B$9-Inputs!$B$8*AG677</f>
        <v>617.032103900466</v>
      </c>
      <c r="AJ677" s="0" t="n">
        <f aca="false">RANK(AH677,$AH$5:$AH$2004,0)+COUNTIF($AH$4:AH676,AH677)</f>
        <v>825</v>
      </c>
      <c r="AK677" s="0" t="n">
        <f aca="false">IF(AJ677&lt;=Deciles!$B$5*(Deciles!$B$4+1),INT((AJ677-1)/(Deciles!$B$4+1))+1,Deciles!$B$5+INT((AJ677-1-Deciles!$B$5*(Deciles!$B$4+1))/Deciles!$B$4)+1)</f>
        <v>5</v>
      </c>
    </row>
    <row r="678" customFormat="false" ht="15" hidden="false" customHeight="false" outlineLevel="0" collapsed="false">
      <c r="A678" s="0" t="n">
        <v>19704</v>
      </c>
      <c r="B678" s="0" t="s">
        <v>158</v>
      </c>
      <c r="C678" s="0" t="n">
        <v>763</v>
      </c>
      <c r="D678" s="0" t="n">
        <v>90.9672012329102</v>
      </c>
      <c r="E678" s="0" t="n">
        <v>89.1668930053711</v>
      </c>
      <c r="F678" s="0" t="n">
        <v>31</v>
      </c>
      <c r="G678" s="0" t="n">
        <v>3.97099995613098</v>
      </c>
      <c r="H678" s="0" t="n">
        <v>1.05433320999146</v>
      </c>
      <c r="I678" s="0" t="n">
        <v>11</v>
      </c>
      <c r="J678" s="0" t="n">
        <v>12.1880159378052</v>
      </c>
      <c r="K678" s="0" t="n">
        <v>6.73333311080933</v>
      </c>
      <c r="L678" s="0" t="n">
        <v>2.71025609970093</v>
      </c>
      <c r="M678" s="0" t="n">
        <v>0.36659899353981</v>
      </c>
      <c r="N678" s="0" t="n">
        <v>0</v>
      </c>
      <c r="O678" s="0" t="n">
        <v>0</v>
      </c>
      <c r="P678" s="0" t="s">
        <v>144</v>
      </c>
      <c r="Q678" s="0" t="s">
        <v>141</v>
      </c>
      <c r="R678" s="0" t="n">
        <v>1</v>
      </c>
      <c r="S678" s="0" t="s">
        <v>161</v>
      </c>
      <c r="T678" s="0" t="n">
        <v>0</v>
      </c>
      <c r="U678" s="0" t="n">
        <v>196421.12</v>
      </c>
      <c r="V678" s="0" t="n">
        <v>0.0111323138698936</v>
      </c>
      <c r="W678" s="0" t="n">
        <v>614.0634765625</v>
      </c>
      <c r="X678" s="0" t="n">
        <v>0.0115955770015717</v>
      </c>
      <c r="Y678" s="0" t="n">
        <f aca="false">IF(ISNUMBER(C678),INDEX(Scorecard!$D$5:$D$12,SUMPRODUCT(--(Scorecard!$G$5:$G$11&lt;C678))+1),Scorecard!$D$13)</f>
        <v>1.23750384304241</v>
      </c>
      <c r="Z678" s="0" t="n">
        <f aca="false">IF(ISNUMBER(D678),INDEX(Scorecard!$D$14:$D$17,SUMPRODUCT(--(Scorecard!$G$14:$G$16&lt;D678))+1),Scorecard!$D$18)</f>
        <v>-0.361970872710667</v>
      </c>
      <c r="AA678" s="0" t="n">
        <f aca="false">IF(ISNUMBER(E678),INDEX(Scorecard!$D$19:$D$26,SUMPRODUCT(--(Scorecard!$G$19:$G$25&lt;E678))+1),Scorecard!$D$27)</f>
        <v>-0.820992370602782</v>
      </c>
      <c r="AB678" s="0" t="n">
        <f aca="false">IF(ISNUMBER(F678),INDEX(Scorecard!$D$28:$D$35,SUMPRODUCT(--(Scorecard!$G$28:$G$34&lt;F678))+1),Scorecard!$D$36)</f>
        <v>0.126913191054783</v>
      </c>
      <c r="AC678" s="0" t="n">
        <f aca="false">IF(ISNUMBER(H678),INDEX(Scorecard!$D$37:$D$44,SUMPRODUCT(--(Scorecard!$G$37:$G$43&lt;H678))+1),Scorecard!$D$45)</f>
        <v>-0.975503570149195</v>
      </c>
      <c r="AD678" s="0" t="n">
        <f aca="false">IF(ISNUMBER(I678),INDEX(Scorecard!$D$46:$D$52,SUMPRODUCT(--(Scorecard!$G$46:$G$51&lt;I678))+1),Scorecard!$D$53)</f>
        <v>-0.114272400683245</v>
      </c>
      <c r="AE678" s="0" t="n">
        <f aca="false">IF(ISNUMBER(K678),INDEX(Scorecard!$D$54:$D$61,SUMPRODUCT(--(Scorecard!$G$54:$G$60&lt;K678))+1),Scorecard!$D$62)</f>
        <v>-0.357264871923982</v>
      </c>
      <c r="AF678" s="0" t="n">
        <f aca="false">IF(ISNUMBER(L678),INDEX(Scorecard!$D$63:$D$68,SUMPRODUCT(--(Scorecard!$G$63:$G$67&lt;L678))+1),Scorecard!$D$69)</f>
        <v>0.322484508656054</v>
      </c>
      <c r="AG678" s="0" t="n">
        <f aca="false">Inputs!$B$10+Scorecard!$J$5*Y678+Scorecard!$J$6*Z678+Scorecard!$J$7*AA678+Scorecard!$J$8*AB678+Scorecard!$J$9*AC678+Scorecard!$J$10*AD678+Scorecard!$J$11*AE678+Scorecard!$J$12*AF678</f>
        <v>-4.39942675693018</v>
      </c>
      <c r="AH678" s="0" t="n">
        <f aca="false">MIN(1-Inputs!$B$13,MAX(Inputs!$B$13,1/(1+EXP(-(Inputs!$B$11*AG678+Inputs!$B$12)))))</f>
        <v>0.011132313728115</v>
      </c>
      <c r="AI678" s="0" t="n">
        <f aca="false">Inputs!$B$9-Inputs!$B$8*AG678</f>
        <v>614.063499504053</v>
      </c>
      <c r="AJ678" s="0" t="n">
        <f aca="false">RANK(AH678,$AH$5:$AH$2004,0)+COUNTIF($AH$4:AH677,AH678)</f>
        <v>749</v>
      </c>
      <c r="AK678" s="0" t="n">
        <f aca="false">IF(AJ678&lt;=Deciles!$B$5*(Deciles!$B$4+1),INT((AJ678-1)/(Deciles!$B$4+1))+1,Deciles!$B$5+INT((AJ678-1-Deciles!$B$5*(Deciles!$B$4+1))/Deciles!$B$4)+1)</f>
        <v>4</v>
      </c>
    </row>
    <row r="679" customFormat="false" ht="15" hidden="false" customHeight="false" outlineLevel="0" collapsed="false">
      <c r="A679" s="0" t="n">
        <v>19736</v>
      </c>
      <c r="B679" s="0" t="s">
        <v>139</v>
      </c>
      <c r="C679" s="0" t="n">
        <v>818</v>
      </c>
      <c r="D679" s="0" t="n">
        <v>80</v>
      </c>
      <c r="E679" s="0" t="n">
        <v>78.9203491210938</v>
      </c>
      <c r="F679" s="0" t="n">
        <v>25</v>
      </c>
      <c r="G679" s="0" t="n">
        <v>3.03299999237061</v>
      </c>
      <c r="H679" s="0" t="n">
        <v>0.0163333415985107</v>
      </c>
      <c r="I679" s="0" t="n">
        <v>2</v>
      </c>
      <c r="J679" s="0" t="n">
        <v>12.6088180541992</v>
      </c>
      <c r="K679" s="0" t="n">
        <v>6.13333320617676</v>
      </c>
      <c r="L679" s="0" t="n">
        <v>-3.5</v>
      </c>
      <c r="M679" s="0" t="n">
        <v>3.62166213989258</v>
      </c>
      <c r="N679" s="0" t="n">
        <v>0</v>
      </c>
      <c r="O679" s="0" t="n">
        <v>0</v>
      </c>
      <c r="P679" s="0" t="s">
        <v>144</v>
      </c>
      <c r="Q679" s="0" t="s">
        <v>141</v>
      </c>
      <c r="R679" s="0" t="n">
        <v>2</v>
      </c>
      <c r="S679" s="0" t="s">
        <v>149</v>
      </c>
      <c r="T679" s="0" t="n">
        <v>0</v>
      </c>
      <c r="U679" s="0" t="n">
        <v>299185.16</v>
      </c>
      <c r="V679" s="0" t="n">
        <v>0.00128174782730639</v>
      </c>
      <c r="W679" s="0" t="n">
        <v>672.83447265625</v>
      </c>
      <c r="X679" s="0" t="n">
        <v>0.000975141010712832</v>
      </c>
      <c r="Y679" s="0" t="n">
        <f aca="false">IF(ISNUMBER(C679),INDEX(Scorecard!$D$5:$D$12,SUMPRODUCT(--(Scorecard!$G$5:$G$11&lt;C679))+1),Scorecard!$D$13)</f>
        <v>2.19112706886128</v>
      </c>
      <c r="Z679" s="0" t="n">
        <f aca="false">IF(ISNUMBER(D679),INDEX(Scorecard!$D$14:$D$17,SUMPRODUCT(--(Scorecard!$G$14:$G$16&lt;D679))+1),Scorecard!$D$18)</f>
        <v>0.0505355481560174</v>
      </c>
      <c r="AA679" s="0" t="n">
        <f aca="false">IF(ISNUMBER(E679),INDEX(Scorecard!$D$19:$D$26,SUMPRODUCT(--(Scorecard!$G$19:$G$25&lt;E679))+1),Scorecard!$D$27)</f>
        <v>-0.0341578513653732</v>
      </c>
      <c r="AB679" s="0" t="n">
        <f aca="false">IF(ISNUMBER(F679),INDEX(Scorecard!$D$28:$D$35,SUMPRODUCT(--(Scorecard!$G$28:$G$34&lt;F679))+1),Scorecard!$D$36)</f>
        <v>0.349218150643304</v>
      </c>
      <c r="AC679" s="0" t="n">
        <f aca="false">IF(ISNUMBER(H679),INDEX(Scorecard!$D$37:$D$44,SUMPRODUCT(--(Scorecard!$G$37:$G$43&lt;H679))+1),Scorecard!$D$45)</f>
        <v>0.330501541082344</v>
      </c>
      <c r="AD679" s="0" t="n">
        <f aca="false">IF(ISNUMBER(I679),INDEX(Scorecard!$D$46:$D$52,SUMPRODUCT(--(Scorecard!$G$46:$G$51&lt;I679))+1),Scorecard!$D$53)</f>
        <v>-0.161534840507194</v>
      </c>
      <c r="AE679" s="0" t="n">
        <f aca="false">IF(ISNUMBER(K679),INDEX(Scorecard!$D$54:$D$61,SUMPRODUCT(--(Scorecard!$G$54:$G$60&lt;K679))+1),Scorecard!$D$62)</f>
        <v>0.0151758992857273</v>
      </c>
      <c r="AF679" s="0" t="n">
        <f aca="false">IF(ISNUMBER(L679),INDEX(Scorecard!$D$63:$D$68,SUMPRODUCT(--(Scorecard!$G$63:$G$67&lt;L679))+1),Scorecard!$D$69)</f>
        <v>-0.340582194386522</v>
      </c>
      <c r="AG679" s="0" t="n">
        <f aca="false">Inputs!$B$10+Scorecard!$J$5*Y679+Scorecard!$J$6*Z679+Scorecard!$J$7*AA679+Scorecard!$J$8*AB679+Scorecard!$J$9*AC679+Scorecard!$J$10*AD679+Scorecard!$J$11*AE679+Scorecard!$J$12*AF679</f>
        <v>-6.43627315013791</v>
      </c>
      <c r="AH679" s="0" t="n">
        <f aca="false">MIN(1-Inputs!$B$13,MAX(Inputs!$B$13,1/(1+EXP(-(Inputs!$B$11*AG679+Inputs!$B$12)))))</f>
        <v>0.00128174783455905</v>
      </c>
      <c r="AI679" s="0" t="n">
        <f aca="false">Inputs!$B$9-Inputs!$B$8*AG679</f>
        <v>672.83446331472</v>
      </c>
      <c r="AJ679" s="0" t="n">
        <f aca="false">RANK(AH679,$AH$5:$AH$2004,0)+COUNTIF($AH$4:AH678,AH679)</f>
        <v>1850</v>
      </c>
      <c r="AK679" s="0" t="n">
        <f aca="false">IF(AJ679&lt;=Deciles!$B$5*(Deciles!$B$4+1),INT((AJ679-1)/(Deciles!$B$4+1))+1,Deciles!$B$5+INT((AJ679-1-Deciles!$B$5*(Deciles!$B$4+1))/Deciles!$B$4)+1)</f>
        <v>10</v>
      </c>
    </row>
    <row r="680" customFormat="false" ht="15" hidden="false" customHeight="false" outlineLevel="0" collapsed="false">
      <c r="A680" s="0" t="n">
        <v>20079</v>
      </c>
      <c r="B680" s="0" t="s">
        <v>157</v>
      </c>
      <c r="C680" s="0" t="n">
        <v>821</v>
      </c>
      <c r="D680" s="0" t="n">
        <v>79.5482482910156</v>
      </c>
      <c r="E680" s="0" t="n">
        <v>67.0256881713867</v>
      </c>
      <c r="F680" s="0" t="n">
        <v>48</v>
      </c>
      <c r="G680" s="0" t="n">
        <v>3.69400000572205</v>
      </c>
      <c r="H680" s="0" t="n">
        <v>-0.189333438873291</v>
      </c>
      <c r="I680" s="0" t="n">
        <v>33</v>
      </c>
      <c r="J680" s="0" t="n">
        <v>13.4954633712769</v>
      </c>
      <c r="K680" s="0" t="n">
        <v>4.0230770111084</v>
      </c>
      <c r="L680" s="0" t="n">
        <v>-0.276923179626465</v>
      </c>
      <c r="M680" s="0" t="n">
        <v>4.10729646682739</v>
      </c>
      <c r="N680" s="0" t="n">
        <v>0</v>
      </c>
      <c r="O680" s="0" t="n">
        <v>0</v>
      </c>
      <c r="P680" s="0" t="s">
        <v>144</v>
      </c>
      <c r="Q680" s="0" t="s">
        <v>141</v>
      </c>
      <c r="R680" s="0" t="n">
        <v>1</v>
      </c>
      <c r="S680" s="0" t="s">
        <v>161</v>
      </c>
      <c r="T680" s="0" t="n">
        <v>0</v>
      </c>
      <c r="U680" s="0" t="n">
        <v>726115.06</v>
      </c>
      <c r="V680" s="0" t="n">
        <v>0.0017353092553094</v>
      </c>
      <c r="W680" s="0" t="n">
        <v>664.622802734375</v>
      </c>
      <c r="X680" s="0" t="n">
        <v>0.0010826310608536</v>
      </c>
      <c r="Y680" s="0" t="n">
        <f aca="false">IF(ISNUMBER(C680),INDEX(Scorecard!$D$5:$D$12,SUMPRODUCT(--(Scorecard!$G$5:$G$11&lt;C680))+1),Scorecard!$D$13)</f>
        <v>2.19112706886128</v>
      </c>
      <c r="Z680" s="0" t="n">
        <f aca="false">IF(ISNUMBER(D680),INDEX(Scorecard!$D$14:$D$17,SUMPRODUCT(--(Scorecard!$G$14:$G$16&lt;D680))+1),Scorecard!$D$18)</f>
        <v>0.0505355481560174</v>
      </c>
      <c r="AA680" s="0" t="n">
        <f aca="false">IF(ISNUMBER(E680),INDEX(Scorecard!$D$19:$D$26,SUMPRODUCT(--(Scorecard!$G$19:$G$25&lt;E680))+1),Scorecard!$D$27)</f>
        <v>0.0530843085177338</v>
      </c>
      <c r="AB680" s="0" t="n">
        <f aca="false">IF(ISNUMBER(F680),INDEX(Scorecard!$D$28:$D$35,SUMPRODUCT(--(Scorecard!$G$28:$G$34&lt;F680))+1),Scorecard!$D$36)</f>
        <v>-0.400689107298307</v>
      </c>
      <c r="AC680" s="0" t="n">
        <f aca="false">IF(ISNUMBER(H680),INDEX(Scorecard!$D$37:$D$44,SUMPRODUCT(--(Scorecard!$G$37:$G$43&lt;H680))+1),Scorecard!$D$45)</f>
        <v>0.769716833645565</v>
      </c>
      <c r="AD680" s="0" t="n">
        <f aca="false">IF(ISNUMBER(I680),INDEX(Scorecard!$D$46:$D$52,SUMPRODUCT(--(Scorecard!$G$46:$G$51&lt;I680))+1),Scorecard!$D$53)</f>
        <v>0.123869379412532</v>
      </c>
      <c r="AE680" s="0" t="n">
        <f aca="false">IF(ISNUMBER(K680),INDEX(Scorecard!$D$54:$D$61,SUMPRODUCT(--(Scorecard!$G$54:$G$60&lt;K680))+1),Scorecard!$D$62)</f>
        <v>0.489050497890326</v>
      </c>
      <c r="AF680" s="0" t="n">
        <f aca="false">IF(ISNUMBER(L680),INDEX(Scorecard!$D$63:$D$68,SUMPRODUCT(--(Scorecard!$G$63:$G$67&lt;L680))+1),Scorecard!$D$69)</f>
        <v>0.322484508656054</v>
      </c>
      <c r="AG680" s="0" t="n">
        <f aca="false">Inputs!$B$10+Scorecard!$J$5*Y680+Scorecard!$J$6*Z680+Scorecard!$J$7*AA680+Scorecard!$J$8*AB680+Scorecard!$J$9*AC680+Scorecard!$J$10*AD680+Scorecard!$J$11*AE680+Scorecard!$J$12*AF680</f>
        <v>-6.15167772800027</v>
      </c>
      <c r="AH680" s="0" t="n">
        <f aca="false">MIN(1-Inputs!$B$13,MAX(Inputs!$B$13,1/(1+EXP(-(Inputs!$B$11*AG680+Inputs!$B$12)))))</f>
        <v>0.00173530922533497</v>
      </c>
      <c r="AI680" s="0" t="n">
        <f aca="false">Inputs!$B$9-Inputs!$B$8*AG680</f>
        <v>664.622775231167</v>
      </c>
      <c r="AJ680" s="0" t="n">
        <f aca="false">RANK(AH680,$AH$5:$AH$2004,0)+COUNTIF($AH$4:AH679,AH680)</f>
        <v>1745</v>
      </c>
      <c r="AK680" s="0" t="n">
        <f aca="false">IF(AJ680&lt;=Deciles!$B$5*(Deciles!$B$4+1),INT((AJ680-1)/(Deciles!$B$4+1))+1,Deciles!$B$5+INT((AJ680-1-Deciles!$B$5*(Deciles!$B$4+1))/Deciles!$B$4)+1)</f>
        <v>9</v>
      </c>
    </row>
    <row r="681" customFormat="false" ht="15" hidden="false" customHeight="false" outlineLevel="0" collapsed="false">
      <c r="A681" s="0" t="n">
        <v>20087</v>
      </c>
      <c r="B681" s="0" t="s">
        <v>143</v>
      </c>
      <c r="C681" s="0" t="n">
        <v>830</v>
      </c>
      <c r="D681" s="0" t="n">
        <v>80</v>
      </c>
      <c r="E681" s="0" t="n">
        <v>66.0127639770508</v>
      </c>
      <c r="F681" s="0" t="n">
        <v>30</v>
      </c>
      <c r="G681" s="0" t="n">
        <v>3.28800010681152</v>
      </c>
      <c r="H681" s="0" t="n">
        <v>0.0546667575836182</v>
      </c>
      <c r="I681" s="0" t="n">
        <v>40</v>
      </c>
      <c r="J681" s="0" t="n">
        <v>12.6238031387329</v>
      </c>
      <c r="K681" s="0" t="n">
        <v>9.23333358764648</v>
      </c>
      <c r="L681" s="0" t="n">
        <v>5.07179498672485</v>
      </c>
      <c r="M681" s="0" t="n">
        <v>1.84646689891815</v>
      </c>
      <c r="N681" s="0" t="n">
        <v>0</v>
      </c>
      <c r="O681" s="0" t="n">
        <v>0</v>
      </c>
      <c r="P681" s="0" t="s">
        <v>144</v>
      </c>
      <c r="Q681" s="0" t="s">
        <v>141</v>
      </c>
      <c r="R681" s="0" t="n">
        <v>2</v>
      </c>
      <c r="S681" s="0" t="s">
        <v>161</v>
      </c>
      <c r="T681" s="0" t="n">
        <v>0</v>
      </c>
      <c r="U681" s="0" t="n">
        <v>303702.28</v>
      </c>
      <c r="V681" s="0" t="n">
        <v>0.00193102995399386</v>
      </c>
      <c r="W681" s="0" t="n">
        <v>661.725158691406</v>
      </c>
      <c r="X681" s="0" t="n">
        <v>0.00152405060362071</v>
      </c>
      <c r="Y681" s="0" t="n">
        <f aca="false">IF(ISNUMBER(C681),INDEX(Scorecard!$D$5:$D$12,SUMPRODUCT(--(Scorecard!$G$5:$G$11&lt;C681))+1),Scorecard!$D$13)</f>
        <v>2.19112706886128</v>
      </c>
      <c r="Z681" s="0" t="n">
        <f aca="false">IF(ISNUMBER(D681),INDEX(Scorecard!$D$14:$D$17,SUMPRODUCT(--(Scorecard!$G$14:$G$16&lt;D681))+1),Scorecard!$D$18)</f>
        <v>0.0505355481560174</v>
      </c>
      <c r="AA681" s="0" t="n">
        <f aca="false">IF(ISNUMBER(E681),INDEX(Scorecard!$D$19:$D$26,SUMPRODUCT(--(Scorecard!$G$19:$G$25&lt;E681))+1),Scorecard!$D$27)</f>
        <v>0.233621608745691</v>
      </c>
      <c r="AB681" s="0" t="n">
        <f aca="false">IF(ISNUMBER(F681),INDEX(Scorecard!$D$28:$D$35,SUMPRODUCT(--(Scorecard!$G$28:$G$34&lt;F681))+1),Scorecard!$D$36)</f>
        <v>0.126913191054783</v>
      </c>
      <c r="AC681" s="0" t="n">
        <f aca="false">IF(ISNUMBER(H681),INDEX(Scorecard!$D$37:$D$44,SUMPRODUCT(--(Scorecard!$G$37:$G$43&lt;H681))+1),Scorecard!$D$45)</f>
        <v>0.330501541082344</v>
      </c>
      <c r="AD681" s="0" t="n">
        <f aca="false">IF(ISNUMBER(I681),INDEX(Scorecard!$D$46:$D$52,SUMPRODUCT(--(Scorecard!$G$46:$G$51&lt;I681))+1),Scorecard!$D$53)</f>
        <v>0.569875412099532</v>
      </c>
      <c r="AE681" s="0" t="n">
        <f aca="false">IF(ISNUMBER(K681),INDEX(Scorecard!$D$54:$D$61,SUMPRODUCT(--(Scorecard!$G$54:$G$60&lt;K681))+1),Scorecard!$D$62)</f>
        <v>-0.541917179454542</v>
      </c>
      <c r="AF681" s="0" t="n">
        <f aca="false">IF(ISNUMBER(L681),INDEX(Scorecard!$D$63:$D$68,SUMPRODUCT(--(Scorecard!$G$63:$G$67&lt;L681))+1),Scorecard!$D$69)</f>
        <v>0.322484508656054</v>
      </c>
      <c r="AG681" s="0" t="n">
        <f aca="false">Inputs!$B$10+Scorecard!$J$5*Y681+Scorecard!$J$6*Z681+Scorecard!$J$7*AA681+Scorecard!$J$8*AB681+Scorecard!$J$9*AC681+Scorecard!$J$10*AD681+Scorecard!$J$11*AE681+Scorecard!$J$12*AF681</f>
        <v>-6.05125458494352</v>
      </c>
      <c r="AH681" s="0" t="n">
        <f aca="false">MIN(1-Inputs!$B$13,MAX(Inputs!$B$13,1/(1+EXP(-(Inputs!$B$11*AG681+Inputs!$B$12)))))</f>
        <v>0.00193102992151802</v>
      </c>
      <c r="AI681" s="0" t="n">
        <f aca="false">Inputs!$B$9-Inputs!$B$8*AG681</f>
        <v>661.725175821598</v>
      </c>
      <c r="AJ681" s="0" t="n">
        <f aca="false">RANK(AH681,$AH$5:$AH$2004,0)+COUNTIF($AH$4:AH680,AH681)</f>
        <v>1702</v>
      </c>
      <c r="AK681" s="0" t="n">
        <f aca="false">IF(AJ681&lt;=Deciles!$B$5*(Deciles!$B$4+1),INT((AJ681-1)/(Deciles!$B$4+1))+1,Deciles!$B$5+INT((AJ681-1-Deciles!$B$5*(Deciles!$B$4+1))/Deciles!$B$4)+1)</f>
        <v>9</v>
      </c>
    </row>
    <row r="682" customFormat="false" ht="15" hidden="false" customHeight="false" outlineLevel="0" collapsed="false">
      <c r="A682" s="0" t="n">
        <v>20134</v>
      </c>
      <c r="B682" s="0" t="s">
        <v>157</v>
      </c>
      <c r="C682" s="0" t="n">
        <v>820</v>
      </c>
      <c r="D682" s="0" t="n">
        <v>86.7649459838867</v>
      </c>
      <c r="E682" s="0" t="n">
        <v>79.5948867797852</v>
      </c>
      <c r="F682" s="0" t="n">
        <v>41</v>
      </c>
      <c r="G682" s="0" t="n">
        <v>4.23600006103516</v>
      </c>
      <c r="H682" s="0" t="n">
        <v>0.352666616439819</v>
      </c>
      <c r="I682" s="0" t="n">
        <v>17</v>
      </c>
      <c r="J682" s="0" t="n">
        <v>12.5491275787354</v>
      </c>
      <c r="K682" s="0" t="n">
        <v>3.32307696342468</v>
      </c>
      <c r="L682" s="0" t="n">
        <v>-0.276922941207886</v>
      </c>
      <c r="M682" s="0" t="n">
        <v>4.3403639793396</v>
      </c>
      <c r="N682" s="0" t="n">
        <v>0</v>
      </c>
      <c r="O682" s="0" t="n">
        <v>0</v>
      </c>
      <c r="P682" s="0" t="s">
        <v>144</v>
      </c>
      <c r="Q682" s="0" t="s">
        <v>141</v>
      </c>
      <c r="R682" s="0" t="n">
        <v>1</v>
      </c>
      <c r="S682" s="0" t="s">
        <v>147</v>
      </c>
      <c r="T682" s="0" t="n">
        <v>0</v>
      </c>
      <c r="U682" s="0" t="n">
        <v>281849.28</v>
      </c>
      <c r="V682" s="0" t="n">
        <v>0.00141454685945064</v>
      </c>
      <c r="W682" s="0" t="n">
        <v>670.162780761719</v>
      </c>
      <c r="X682" s="0" t="n">
        <v>0.000814638508018106</v>
      </c>
      <c r="Y682" s="0" t="n">
        <f aca="false">IF(ISNUMBER(C682),INDEX(Scorecard!$D$5:$D$12,SUMPRODUCT(--(Scorecard!$G$5:$G$11&lt;C682))+1),Scorecard!$D$13)</f>
        <v>2.19112706886128</v>
      </c>
      <c r="Z682" s="0" t="n">
        <f aca="false">IF(ISNUMBER(D682),INDEX(Scorecard!$D$14:$D$17,SUMPRODUCT(--(Scorecard!$G$14:$G$16&lt;D682))+1),Scorecard!$D$18)</f>
        <v>0.0505355481560174</v>
      </c>
      <c r="AA682" s="0" t="n">
        <f aca="false">IF(ISNUMBER(E682),INDEX(Scorecard!$D$19:$D$26,SUMPRODUCT(--(Scorecard!$G$19:$G$25&lt;E682))+1),Scorecard!$D$27)</f>
        <v>-0.0341578513653732</v>
      </c>
      <c r="AB682" s="0" t="n">
        <f aca="false">IF(ISNUMBER(F682),INDEX(Scorecard!$D$28:$D$35,SUMPRODUCT(--(Scorecard!$G$28:$G$34&lt;F682))+1),Scorecard!$D$36)</f>
        <v>-0.132616866359722</v>
      </c>
      <c r="AC682" s="0" t="n">
        <f aca="false">IF(ISNUMBER(H682),INDEX(Scorecard!$D$37:$D$44,SUMPRODUCT(--(Scorecard!$G$37:$G$43&lt;H682))+1),Scorecard!$D$45)</f>
        <v>-0.0679520129233634</v>
      </c>
      <c r="AD682" s="0" t="n">
        <f aca="false">IF(ISNUMBER(I682),INDEX(Scorecard!$D$46:$D$52,SUMPRODUCT(--(Scorecard!$G$46:$G$51&lt;I682))+1),Scorecard!$D$53)</f>
        <v>-0.114272400683245</v>
      </c>
      <c r="AE682" s="0" t="n">
        <f aca="false">IF(ISNUMBER(K682),INDEX(Scorecard!$D$54:$D$61,SUMPRODUCT(--(Scorecard!$G$54:$G$60&lt;K682))+1),Scorecard!$D$62)</f>
        <v>0.489050497890326</v>
      </c>
      <c r="AF682" s="0" t="n">
        <f aca="false">IF(ISNUMBER(L682),INDEX(Scorecard!$D$63:$D$68,SUMPRODUCT(--(Scorecard!$G$63:$G$67&lt;L682))+1),Scorecard!$D$69)</f>
        <v>0.322484508656054</v>
      </c>
      <c r="AG682" s="0" t="n">
        <f aca="false">Inputs!$B$10+Scorecard!$J$5*Y682+Scorecard!$J$6*Z682+Scorecard!$J$7*AA682+Scorecard!$J$8*AB682+Scorecard!$J$9*AC682+Scorecard!$J$10*AD682+Scorecard!$J$11*AE682+Scorecard!$J$12*AF682</f>
        <v>-6.34367870472767</v>
      </c>
      <c r="AH682" s="0" t="n">
        <f aca="false">MIN(1-Inputs!$B$13,MAX(Inputs!$B$13,1/(1+EXP(-(Inputs!$B$11*AG682+Inputs!$B$12)))))</f>
        <v>0.00141454683436136</v>
      </c>
      <c r="AI682" s="0" t="n">
        <f aca="false">Inputs!$B$9-Inputs!$B$8*AG682</f>
        <v>670.162752370576</v>
      </c>
      <c r="AJ682" s="0" t="n">
        <f aca="false">RANK(AH682,$AH$5:$AH$2004,0)+COUNTIF($AH$4:AH681,AH682)</f>
        <v>1822</v>
      </c>
      <c r="AK682" s="0" t="n">
        <f aca="false">IF(AJ682&lt;=Deciles!$B$5*(Deciles!$B$4+1),INT((AJ682-1)/(Deciles!$B$4+1))+1,Deciles!$B$5+INT((AJ682-1-Deciles!$B$5*(Deciles!$B$4+1))/Deciles!$B$4)+1)</f>
        <v>10</v>
      </c>
    </row>
    <row r="683" customFormat="false" ht="15" hidden="false" customHeight="false" outlineLevel="0" collapsed="false">
      <c r="A683" s="0" t="n">
        <v>20157</v>
      </c>
      <c r="B683" s="0" t="s">
        <v>157</v>
      </c>
      <c r="C683" s="0" t="n">
        <v>762</v>
      </c>
      <c r="D683" s="0" t="n">
        <v>91.2915115356445</v>
      </c>
      <c r="E683" s="0" t="n">
        <v>77.2300033569336</v>
      </c>
      <c r="F683" s="0" t="n">
        <v>38</v>
      </c>
      <c r="G683" s="0" t="n">
        <v>3.80699992179871</v>
      </c>
      <c r="H683" s="0" t="n">
        <v>-0.0763335227966309</v>
      </c>
      <c r="I683" s="0" t="n">
        <v>35</v>
      </c>
      <c r="J683" s="0" t="n">
        <v>11.6202011108398</v>
      </c>
      <c r="K683" s="0" t="n">
        <v>4.12307691574097</v>
      </c>
      <c r="L683" s="0" t="n">
        <v>-0.276923179626465</v>
      </c>
      <c r="M683" s="0" t="n">
        <v>3.64271926879883</v>
      </c>
      <c r="N683" s="0" t="n">
        <v>0</v>
      </c>
      <c r="O683" s="0" t="n">
        <v>0</v>
      </c>
      <c r="P683" s="0" t="s">
        <v>144</v>
      </c>
      <c r="Q683" s="0" t="s">
        <v>141</v>
      </c>
      <c r="R683" s="0" t="n">
        <v>2</v>
      </c>
      <c r="S683" s="0" t="s">
        <v>162</v>
      </c>
      <c r="T683" s="0" t="n">
        <v>0</v>
      </c>
      <c r="U683" s="0" t="n">
        <v>111324.055</v>
      </c>
      <c r="V683" s="0" t="n">
        <v>0.00483957026153803</v>
      </c>
      <c r="W683" s="0" t="n">
        <v>636.780334472656</v>
      </c>
      <c r="X683" s="0" t="n">
        <v>0.0064684571698308</v>
      </c>
      <c r="Y683" s="0" t="n">
        <f aca="false">IF(ISNUMBER(C683),INDEX(Scorecard!$D$5:$D$12,SUMPRODUCT(--(Scorecard!$G$5:$G$11&lt;C683))+1),Scorecard!$D$13)</f>
        <v>1.23750384304241</v>
      </c>
      <c r="Z683" s="0" t="n">
        <f aca="false">IF(ISNUMBER(D683),INDEX(Scorecard!$D$14:$D$17,SUMPRODUCT(--(Scorecard!$G$14:$G$16&lt;D683))+1),Scorecard!$D$18)</f>
        <v>-0.361970872710667</v>
      </c>
      <c r="AA683" s="0" t="n">
        <f aca="false">IF(ISNUMBER(E683),INDEX(Scorecard!$D$19:$D$26,SUMPRODUCT(--(Scorecard!$G$19:$G$25&lt;E683))+1),Scorecard!$D$27)</f>
        <v>-0.0341578513653732</v>
      </c>
      <c r="AB683" s="0" t="n">
        <f aca="false">IF(ISNUMBER(F683),INDEX(Scorecard!$D$28:$D$35,SUMPRODUCT(--(Scorecard!$G$28:$G$34&lt;F683))+1),Scorecard!$D$36)</f>
        <v>-0.132616866359722</v>
      </c>
      <c r="AC683" s="0" t="n">
        <f aca="false">IF(ISNUMBER(H683),INDEX(Scorecard!$D$37:$D$44,SUMPRODUCT(--(Scorecard!$G$37:$G$43&lt;H683))+1),Scorecard!$D$45)</f>
        <v>0.330501541082344</v>
      </c>
      <c r="AD683" s="0" t="n">
        <f aca="false">IF(ISNUMBER(I683),INDEX(Scorecard!$D$46:$D$52,SUMPRODUCT(--(Scorecard!$G$46:$G$51&lt;I683))+1),Scorecard!$D$53)</f>
        <v>0.123869379412532</v>
      </c>
      <c r="AE683" s="0" t="n">
        <f aca="false">IF(ISNUMBER(K683),INDEX(Scorecard!$D$54:$D$61,SUMPRODUCT(--(Scorecard!$G$54:$G$60&lt;K683))+1),Scorecard!$D$62)</f>
        <v>0.489050497890326</v>
      </c>
      <c r="AF683" s="0" t="n">
        <f aca="false">IF(ISNUMBER(L683),INDEX(Scorecard!$D$63:$D$68,SUMPRODUCT(--(Scorecard!$G$63:$G$67&lt;L683))+1),Scorecard!$D$69)</f>
        <v>0.322484508656054</v>
      </c>
      <c r="AG683" s="0" t="n">
        <f aca="false">Inputs!$B$10+Scorecard!$J$5*Y683+Scorecard!$J$6*Z683+Scorecard!$J$7*AA683+Scorecard!$J$8*AB683+Scorecard!$J$9*AC683+Scorecard!$J$10*AD683+Scorecard!$J$11*AE683+Scorecard!$J$12*AF683</f>
        <v>-5.18673303272669</v>
      </c>
      <c r="AH683" s="0" t="n">
        <f aca="false">MIN(1-Inputs!$B$13,MAX(Inputs!$B$13,1/(1+EXP(-(Inputs!$B$11*AG683+Inputs!$B$12)))))</f>
        <v>0.00483957040548579</v>
      </c>
      <c r="AI683" s="0" t="n">
        <f aca="false">Inputs!$B$9-Inputs!$B$8*AG683</f>
        <v>636.780356699101</v>
      </c>
      <c r="AJ683" s="0" t="n">
        <f aca="false">RANK(AH683,$AH$5:$AH$2004,0)+COUNTIF($AH$4:AH682,AH683)</f>
        <v>1276</v>
      </c>
      <c r="AK683" s="0" t="n">
        <f aca="false">IF(AJ683&lt;=Deciles!$B$5*(Deciles!$B$4+1),INT((AJ683-1)/(Deciles!$B$4+1))+1,Deciles!$B$5+INT((AJ683-1-Deciles!$B$5*(Deciles!$B$4+1))/Deciles!$B$4)+1)</f>
        <v>7</v>
      </c>
    </row>
    <row r="684" customFormat="false" ht="15" hidden="false" customHeight="false" outlineLevel="0" collapsed="false">
      <c r="A684" s="0" t="n">
        <v>20176</v>
      </c>
      <c r="B684" s="0" t="s">
        <v>150</v>
      </c>
      <c r="C684" s="0" t="n">
        <v>772</v>
      </c>
      <c r="D684" s="0" t="n">
        <v>80</v>
      </c>
      <c r="E684" s="0" t="n">
        <v>68.8939819335938</v>
      </c>
      <c r="F684" s="0" t="n">
        <v>20</v>
      </c>
      <c r="G684" s="0" t="n">
        <v>3.29299998283386</v>
      </c>
      <c r="H684" s="0" t="n">
        <v>-3.3403332233429</v>
      </c>
      <c r="I684" s="0" t="n">
        <v>22</v>
      </c>
      <c r="J684" s="0" t="n">
        <v>12.0040521621704</v>
      </c>
      <c r="K684" s="0" t="n">
        <v>4.80000019073486</v>
      </c>
      <c r="L684" s="0" t="n">
        <v>-0.208333015441895</v>
      </c>
      <c r="M684" s="0" t="n">
        <v>6.28858661651611</v>
      </c>
      <c r="N684" s="0" t="n">
        <v>0</v>
      </c>
      <c r="O684" s="0" t="n">
        <v>0</v>
      </c>
      <c r="P684" s="0" t="s">
        <v>144</v>
      </c>
      <c r="Q684" s="0" t="s">
        <v>141</v>
      </c>
      <c r="R684" s="0" t="n">
        <v>2</v>
      </c>
      <c r="S684" s="0" t="s">
        <v>149</v>
      </c>
      <c r="T684" s="0" t="n">
        <v>0</v>
      </c>
      <c r="U684" s="0" t="n">
        <v>163415.62</v>
      </c>
      <c r="V684" s="0" t="n">
        <v>0.00156467035412788</v>
      </c>
      <c r="W684" s="0" t="n">
        <v>667.428833007813</v>
      </c>
      <c r="X684" s="0" t="n">
        <v>0.00196022400632501</v>
      </c>
      <c r="Y684" s="0" t="n">
        <f aca="false">IF(ISNUMBER(C684),INDEX(Scorecard!$D$5:$D$12,SUMPRODUCT(--(Scorecard!$G$5:$G$11&lt;C684))+1),Scorecard!$D$13)</f>
        <v>1.23750384304241</v>
      </c>
      <c r="Z684" s="0" t="n">
        <f aca="false">IF(ISNUMBER(D684),INDEX(Scorecard!$D$14:$D$17,SUMPRODUCT(--(Scorecard!$G$14:$G$16&lt;D684))+1),Scorecard!$D$18)</f>
        <v>0.0505355481560174</v>
      </c>
      <c r="AA684" s="0" t="n">
        <f aca="false">IF(ISNUMBER(E684),INDEX(Scorecard!$D$19:$D$26,SUMPRODUCT(--(Scorecard!$G$19:$G$25&lt;E684))+1),Scorecard!$D$27)</f>
        <v>0.0530843085177338</v>
      </c>
      <c r="AB684" s="0" t="n">
        <f aca="false">IF(ISNUMBER(F684),INDEX(Scorecard!$D$28:$D$35,SUMPRODUCT(--(Scorecard!$G$28:$G$34&lt;F684))+1),Scorecard!$D$36)</f>
        <v>0.624829191519909</v>
      </c>
      <c r="AC684" s="0" t="n">
        <f aca="false">IF(ISNUMBER(H684),INDEX(Scorecard!$D$37:$D$44,SUMPRODUCT(--(Scorecard!$G$37:$G$43&lt;H684))+1),Scorecard!$D$45)</f>
        <v>1.35057635045042</v>
      </c>
      <c r="AD684" s="0" t="n">
        <f aca="false">IF(ISNUMBER(I684),INDEX(Scorecard!$D$46:$D$52,SUMPRODUCT(--(Scorecard!$G$46:$G$51&lt;I684))+1),Scorecard!$D$53)</f>
        <v>-0.108777051091409</v>
      </c>
      <c r="AE684" s="0" t="n">
        <f aca="false">IF(ISNUMBER(K684),INDEX(Scorecard!$D$54:$D$61,SUMPRODUCT(--(Scorecard!$G$54:$G$60&lt;K684))+1),Scorecard!$D$62)</f>
        <v>0.409483001259379</v>
      </c>
      <c r="AF684" s="0" t="n">
        <f aca="false">IF(ISNUMBER(L684),INDEX(Scorecard!$D$63:$D$68,SUMPRODUCT(--(Scorecard!$G$63:$G$67&lt;L684))+1),Scorecard!$D$69)</f>
        <v>0.322484508656054</v>
      </c>
      <c r="AG684" s="0" t="n">
        <f aca="false">Inputs!$B$10+Scorecard!$J$5*Y684+Scorecard!$J$6*Z684+Scorecard!$J$7*AA684+Scorecard!$J$8*AB684+Scorecard!$J$9*AC684+Scorecard!$J$10*AD684+Scorecard!$J$11*AE684+Scorecard!$J$12*AF684</f>
        <v>-6.2489281421687</v>
      </c>
      <c r="AH684" s="0" t="n">
        <f aca="false">MIN(1-Inputs!$B$13,MAX(Inputs!$B$13,1/(1+EXP(-(Inputs!$B$11*AG684+Inputs!$B$12)))))</f>
        <v>0.0015646702969064</v>
      </c>
      <c r="AI684" s="0" t="n">
        <f aca="false">Inputs!$B$9-Inputs!$B$8*AG684</f>
        <v>667.428829036071</v>
      </c>
      <c r="AJ684" s="0" t="n">
        <f aca="false">RANK(AH684,$AH$5:$AH$2004,0)+COUNTIF($AH$4:AH683,AH684)</f>
        <v>1791</v>
      </c>
      <c r="AK684" s="0" t="n">
        <f aca="false">IF(AJ684&lt;=Deciles!$B$5*(Deciles!$B$4+1),INT((AJ684-1)/(Deciles!$B$4+1))+1,Deciles!$B$5+INT((AJ684-1-Deciles!$B$5*(Deciles!$B$4+1))/Deciles!$B$4)+1)</f>
        <v>9</v>
      </c>
    </row>
    <row r="685" customFormat="false" ht="15" hidden="false" customHeight="false" outlineLevel="0" collapsed="false">
      <c r="A685" s="0" t="n">
        <v>20178</v>
      </c>
      <c r="B685" s="0" t="s">
        <v>143</v>
      </c>
      <c r="C685" s="0" t="n">
        <v>830</v>
      </c>
      <c r="D685" s="0" t="n">
        <v>80</v>
      </c>
      <c r="E685" s="0" t="n">
        <v>60.7195510864258</v>
      </c>
      <c r="F685" s="0" t="n">
        <v>21</v>
      </c>
      <c r="G685" s="0" t="n">
        <v>3.73000001907349</v>
      </c>
      <c r="H685" s="0" t="n">
        <v>0.496666669845581</v>
      </c>
      <c r="I685" s="0" t="n">
        <v>46</v>
      </c>
      <c r="J685" s="0" t="n">
        <v>12.0448141098023</v>
      </c>
      <c r="K685" s="0" t="n">
        <v>9.63333320617676</v>
      </c>
      <c r="L685" s="0" t="n">
        <v>5.0717945098877</v>
      </c>
      <c r="M685" s="0" t="n">
        <v>2.57371878623962</v>
      </c>
      <c r="N685" s="0" t="n">
        <v>0</v>
      </c>
      <c r="O685" s="0" t="n">
        <v>0</v>
      </c>
      <c r="P685" s="0" t="s">
        <v>140</v>
      </c>
      <c r="Q685" s="0" t="s">
        <v>141</v>
      </c>
      <c r="R685" s="0" t="n">
        <v>2</v>
      </c>
      <c r="S685" s="0" t="s">
        <v>149</v>
      </c>
      <c r="T685" s="0" t="n">
        <v>0</v>
      </c>
      <c r="U685" s="0" t="n">
        <v>170214.39</v>
      </c>
      <c r="V685" s="0" t="n">
        <v>0.00102315866388381</v>
      </c>
      <c r="W685" s="0" t="n">
        <v>678.939819335938</v>
      </c>
      <c r="X685" s="0" t="n">
        <v>0.000865778129082173</v>
      </c>
      <c r="Y685" s="0" t="n">
        <f aca="false">IF(ISNUMBER(C685),INDEX(Scorecard!$D$5:$D$12,SUMPRODUCT(--(Scorecard!$G$5:$G$11&lt;C685))+1),Scorecard!$D$13)</f>
        <v>2.19112706886128</v>
      </c>
      <c r="Z685" s="0" t="n">
        <f aca="false">IF(ISNUMBER(D685),INDEX(Scorecard!$D$14:$D$17,SUMPRODUCT(--(Scorecard!$G$14:$G$16&lt;D685))+1),Scorecard!$D$18)</f>
        <v>0.0505355481560174</v>
      </c>
      <c r="AA685" s="0" t="n">
        <f aca="false">IF(ISNUMBER(E685),INDEX(Scorecard!$D$19:$D$26,SUMPRODUCT(--(Scorecard!$G$19:$G$25&lt;E685))+1),Scorecard!$D$27)</f>
        <v>0.233621608745691</v>
      </c>
      <c r="AB685" s="0" t="n">
        <f aca="false">IF(ISNUMBER(F685),INDEX(Scorecard!$D$28:$D$35,SUMPRODUCT(--(Scorecard!$G$28:$G$34&lt;F685))+1),Scorecard!$D$36)</f>
        <v>0.624829191519909</v>
      </c>
      <c r="AC685" s="0" t="n">
        <f aca="false">IF(ISNUMBER(H685),INDEX(Scorecard!$D$37:$D$44,SUMPRODUCT(--(Scorecard!$G$37:$G$43&lt;H685))+1),Scorecard!$D$45)</f>
        <v>-0.271229676926091</v>
      </c>
      <c r="AD685" s="0" t="n">
        <f aca="false">IF(ISNUMBER(I685),INDEX(Scorecard!$D$46:$D$52,SUMPRODUCT(--(Scorecard!$G$46:$G$51&lt;I685))+1),Scorecard!$D$53)</f>
        <v>0.818882373006414</v>
      </c>
      <c r="AE685" s="0" t="n">
        <f aca="false">IF(ISNUMBER(K685),INDEX(Scorecard!$D$54:$D$61,SUMPRODUCT(--(Scorecard!$G$54:$G$60&lt;K685))+1),Scorecard!$D$62)</f>
        <v>-0.541917179454542</v>
      </c>
      <c r="AF685" s="0" t="n">
        <f aca="false">IF(ISNUMBER(L685),INDEX(Scorecard!$D$63:$D$68,SUMPRODUCT(--(Scorecard!$G$63:$G$67&lt;L685))+1),Scorecard!$D$69)</f>
        <v>0.322484508656054</v>
      </c>
      <c r="AG685" s="0" t="n">
        <f aca="false">Inputs!$B$10+Scorecard!$J$5*Y685+Scorecard!$J$6*Z685+Scorecard!$J$7*AA685+Scorecard!$J$8*AB685+Scorecard!$J$9*AC685+Scorecard!$J$10*AD685+Scorecard!$J$11*AE685+Scorecard!$J$12*AF685</f>
        <v>-6.64786961754898</v>
      </c>
      <c r="AH685" s="0" t="n">
        <f aca="false">MIN(1-Inputs!$B$13,MAX(Inputs!$B$13,1/(1+EXP(-(Inputs!$B$11*AG685+Inputs!$B$12)))))</f>
        <v>0.00102315864232743</v>
      </c>
      <c r="AI685" s="0" t="n">
        <f aca="false">Inputs!$B$9-Inputs!$B$8*AG685</f>
        <v>678.939846798792</v>
      </c>
      <c r="AJ685" s="0" t="n">
        <f aca="false">RANK(AH685,$AH$5:$AH$2004,0)+COUNTIF($AH$4:AH684,AH685)</f>
        <v>1898</v>
      </c>
      <c r="AK685" s="0" t="n">
        <f aca="false">IF(AJ685&lt;=Deciles!$B$5*(Deciles!$B$4+1),INT((AJ685-1)/(Deciles!$B$4+1))+1,Deciles!$B$5+INT((AJ685-1-Deciles!$B$5*(Deciles!$B$4+1))/Deciles!$B$4)+1)</f>
        <v>10</v>
      </c>
    </row>
    <row r="686" customFormat="false" ht="15" hidden="false" customHeight="false" outlineLevel="0" collapsed="false">
      <c r="A686" s="0" t="n">
        <v>20189</v>
      </c>
      <c r="B686" s="0" t="s">
        <v>155</v>
      </c>
      <c r="C686" s="0" t="n">
        <v>792</v>
      </c>
      <c r="D686" s="0" t="n">
        <v>83.2091522216797</v>
      </c>
      <c r="E686" s="0" t="n">
        <v>69.8450622558594</v>
      </c>
      <c r="F686" s="0" t="n">
        <v>26</v>
      </c>
      <c r="G686" s="0" t="n">
        <v>3.68499994277954</v>
      </c>
      <c r="H686" s="0" t="n">
        <v>-2.04833316802979</v>
      </c>
      <c r="I686" s="0" t="n">
        <v>40</v>
      </c>
      <c r="J686" s="0" t="n">
        <v>11.5297794342041</v>
      </c>
      <c r="K686" s="0" t="n">
        <v>4.30833339691162</v>
      </c>
      <c r="L686" s="0" t="n">
        <v>-1.125</v>
      </c>
      <c r="M686" s="0" t="n">
        <v>4.74416542053223</v>
      </c>
      <c r="N686" s="0" t="n">
        <v>0</v>
      </c>
      <c r="O686" s="0" t="n">
        <v>0</v>
      </c>
      <c r="P686" s="0" t="s">
        <v>144</v>
      </c>
      <c r="Q686" s="0" t="s">
        <v>141</v>
      </c>
      <c r="R686" s="0" t="n">
        <v>1</v>
      </c>
      <c r="S686" s="0" t="s">
        <v>142</v>
      </c>
      <c r="T686" s="0" t="n">
        <v>0</v>
      </c>
      <c r="U686" s="0" t="n">
        <v>101699.68</v>
      </c>
      <c r="V686" s="0" t="n">
        <v>0.000832211051601917</v>
      </c>
      <c r="W686" s="0" t="n">
        <v>684.535522460938</v>
      </c>
      <c r="X686" s="0" t="n">
        <v>0.000924141495488584</v>
      </c>
      <c r="Y686" s="0" t="n">
        <f aca="false">IF(ISNUMBER(C686),INDEX(Scorecard!$D$5:$D$12,SUMPRODUCT(--(Scorecard!$G$5:$G$11&lt;C686))+1),Scorecard!$D$13)</f>
        <v>2.19112706886128</v>
      </c>
      <c r="Z686" s="0" t="n">
        <f aca="false">IF(ISNUMBER(D686),INDEX(Scorecard!$D$14:$D$17,SUMPRODUCT(--(Scorecard!$G$14:$G$16&lt;D686))+1),Scorecard!$D$18)</f>
        <v>0.0505355481560174</v>
      </c>
      <c r="AA686" s="0" t="n">
        <f aca="false">IF(ISNUMBER(E686),INDEX(Scorecard!$D$19:$D$26,SUMPRODUCT(--(Scorecard!$G$19:$G$25&lt;E686))+1),Scorecard!$D$27)</f>
        <v>0.0530843085177338</v>
      </c>
      <c r="AB686" s="0" t="n">
        <f aca="false">IF(ISNUMBER(F686),INDEX(Scorecard!$D$28:$D$35,SUMPRODUCT(--(Scorecard!$G$28:$G$34&lt;F686))+1),Scorecard!$D$36)</f>
        <v>0.165097008946478</v>
      </c>
      <c r="AC686" s="0" t="n">
        <f aca="false">IF(ISNUMBER(H686),INDEX(Scorecard!$D$37:$D$44,SUMPRODUCT(--(Scorecard!$G$37:$G$43&lt;H686))+1),Scorecard!$D$45)</f>
        <v>1.35057635045042</v>
      </c>
      <c r="AD686" s="0" t="n">
        <f aca="false">IF(ISNUMBER(I686),INDEX(Scorecard!$D$46:$D$52,SUMPRODUCT(--(Scorecard!$G$46:$G$51&lt;I686))+1),Scorecard!$D$53)</f>
        <v>0.569875412099532</v>
      </c>
      <c r="AE686" s="0" t="n">
        <f aca="false">IF(ISNUMBER(K686),INDEX(Scorecard!$D$54:$D$61,SUMPRODUCT(--(Scorecard!$G$54:$G$60&lt;K686))+1),Scorecard!$D$62)</f>
        <v>0.489050497890326</v>
      </c>
      <c r="AF686" s="0" t="n">
        <f aca="false">IF(ISNUMBER(L686),INDEX(Scorecard!$D$63:$D$68,SUMPRODUCT(--(Scorecard!$G$63:$G$67&lt;L686))+1),Scorecard!$D$69)</f>
        <v>-0.340582194386522</v>
      </c>
      <c r="AG686" s="0" t="n">
        <f aca="false">Inputs!$B$10+Scorecard!$J$5*Y686+Scorecard!$J$6*Z686+Scorecard!$J$7*AA686+Scorecard!$J$8*AB686+Scorecard!$J$9*AC686+Scorecard!$J$10*AD686+Scorecard!$J$11*AE686+Scorecard!$J$12*AF686</f>
        <v>-6.84180021522705</v>
      </c>
      <c r="AH686" s="0" t="n">
        <f aca="false">MIN(1-Inputs!$B$13,MAX(Inputs!$B$13,1/(1+EXP(-(Inputs!$B$11*AG686+Inputs!$B$12)))))</f>
        <v>0.000832211036755408</v>
      </c>
      <c r="AI686" s="0" t="n">
        <f aca="false">Inputs!$B$9-Inputs!$B$8*AG686</f>
        <v>684.535501029728</v>
      </c>
      <c r="AJ686" s="0" t="n">
        <f aca="false">RANK(AH686,$AH$5:$AH$2004,0)+COUNTIF($AH$4:AH685,AH686)</f>
        <v>1947</v>
      </c>
      <c r="AK686" s="0" t="n">
        <f aca="false">IF(AJ686&lt;=Deciles!$B$5*(Deciles!$B$4+1),INT((AJ686-1)/(Deciles!$B$4+1))+1,Deciles!$B$5+INT((AJ686-1-Deciles!$B$5*(Deciles!$B$4+1))/Deciles!$B$4)+1)</f>
        <v>10</v>
      </c>
    </row>
    <row r="687" customFormat="false" ht="15" hidden="false" customHeight="false" outlineLevel="0" collapsed="false">
      <c r="A687" s="0" t="n">
        <v>20207</v>
      </c>
      <c r="B687" s="0" t="s">
        <v>143</v>
      </c>
      <c r="C687" s="0" t="n">
        <v>637</v>
      </c>
      <c r="D687" s="0" t="n">
        <v>94.2893218994141</v>
      </c>
      <c r="E687" s="0" t="n">
        <v>83.9654541015625</v>
      </c>
      <c r="F687" s="0" t="n">
        <v>27</v>
      </c>
      <c r="G687" s="0" t="n">
        <v>5.33900022506714</v>
      </c>
      <c r="H687" s="0" t="n">
        <v>2.10566687583923</v>
      </c>
      <c r="I687" s="0" t="n">
        <v>29</v>
      </c>
      <c r="J687" s="0" t="n">
        <v>11.9030027389526</v>
      </c>
      <c r="K687" s="0" t="n">
        <v>9.23333358764648</v>
      </c>
      <c r="L687" s="0" t="n">
        <v>5.07179498672485</v>
      </c>
      <c r="M687" s="0" t="n">
        <v>1.84646689891815</v>
      </c>
      <c r="N687" s="0" t="n">
        <v>0</v>
      </c>
      <c r="O687" s="0" t="n">
        <v>0</v>
      </c>
      <c r="P687" s="0" t="s">
        <v>144</v>
      </c>
      <c r="Q687" s="0" t="s">
        <v>141</v>
      </c>
      <c r="R687" s="0" t="n">
        <v>2</v>
      </c>
      <c r="S687" s="0" t="s">
        <v>161</v>
      </c>
      <c r="T687" s="0" t="n">
        <v>1</v>
      </c>
      <c r="U687" s="0" t="n">
        <v>147709.45</v>
      </c>
      <c r="V687" s="0" t="n">
        <v>0.20417994260788</v>
      </c>
      <c r="W687" s="0" t="n">
        <v>529.451721191406</v>
      </c>
      <c r="X687" s="0" t="n">
        <v>0.367024123668671</v>
      </c>
      <c r="Y687" s="0" t="n">
        <f aca="false">IF(ISNUMBER(C687),INDEX(Scorecard!$D$5:$D$12,SUMPRODUCT(--(Scorecard!$G$5:$G$11&lt;C687))+1),Scorecard!$D$13)</f>
        <v>-1.88220980528339</v>
      </c>
      <c r="Z687" s="0" t="n">
        <f aca="false">IF(ISNUMBER(D687),INDEX(Scorecard!$D$14:$D$17,SUMPRODUCT(--(Scorecard!$G$14:$G$16&lt;D687))+1),Scorecard!$D$18)</f>
        <v>-0.361970872710667</v>
      </c>
      <c r="AA687" s="0" t="n">
        <f aca="false">IF(ISNUMBER(E687),INDEX(Scorecard!$D$19:$D$26,SUMPRODUCT(--(Scorecard!$G$19:$G$25&lt;E687))+1),Scorecard!$D$27)</f>
        <v>-0.219855970853228</v>
      </c>
      <c r="AB687" s="0" t="n">
        <f aca="false">IF(ISNUMBER(F687),INDEX(Scorecard!$D$28:$D$35,SUMPRODUCT(--(Scorecard!$G$28:$G$34&lt;F687))+1),Scorecard!$D$36)</f>
        <v>0.165097008946478</v>
      </c>
      <c r="AC687" s="0" t="n">
        <f aca="false">IF(ISNUMBER(H687),INDEX(Scorecard!$D$37:$D$44,SUMPRODUCT(--(Scorecard!$G$37:$G$43&lt;H687))+1),Scorecard!$D$45)</f>
        <v>-0.975503570149195</v>
      </c>
      <c r="AD687" s="0" t="n">
        <f aca="false">IF(ISNUMBER(I687),INDEX(Scorecard!$D$46:$D$52,SUMPRODUCT(--(Scorecard!$G$46:$G$51&lt;I687))+1),Scorecard!$D$53)</f>
        <v>0.123869379412532</v>
      </c>
      <c r="AE687" s="0" t="n">
        <f aca="false">IF(ISNUMBER(K687),INDEX(Scorecard!$D$54:$D$61,SUMPRODUCT(--(Scorecard!$G$54:$G$60&lt;K687))+1),Scorecard!$D$62)</f>
        <v>-0.541917179454542</v>
      </c>
      <c r="AF687" s="0" t="n">
        <f aca="false">IF(ISNUMBER(L687),INDEX(Scorecard!$D$63:$D$68,SUMPRODUCT(--(Scorecard!$G$63:$G$67&lt;L687))+1),Scorecard!$D$69)</f>
        <v>0.322484508656054</v>
      </c>
      <c r="AG687" s="0" t="n">
        <f aca="false">Inputs!$B$10+Scorecard!$J$5*Y687+Scorecard!$J$6*Z687+Scorecard!$J$7*AA687+Scorecard!$J$8*AB687+Scorecard!$J$9*AC687+Scorecard!$J$10*AD687+Scorecard!$J$11*AE687+Scorecard!$J$12*AF687</f>
        <v>-1.46700565242184</v>
      </c>
      <c r="AH687" s="0" t="n">
        <f aca="false">MIN(1-Inputs!$B$13,MAX(Inputs!$B$13,1/(1+EXP(-(Inputs!$B$11*AG687+Inputs!$B$12)))))</f>
        <v>0.204179942827862</v>
      </c>
      <c r="AI687" s="0" t="n">
        <f aca="false">Inputs!$B$9-Inputs!$B$8*AG687</f>
        <v>529.451711798607</v>
      </c>
      <c r="AJ687" s="0" t="n">
        <f aca="false">RANK(AH687,$AH$5:$AH$2004,0)+COUNTIF($AH$4:AH686,AH687)</f>
        <v>7</v>
      </c>
      <c r="AK687" s="0" t="n">
        <f aca="false">IF(AJ687&lt;=Deciles!$B$5*(Deciles!$B$4+1),INT((AJ687-1)/(Deciles!$B$4+1))+1,Deciles!$B$5+INT((AJ687-1-Deciles!$B$5*(Deciles!$B$4+1))/Deciles!$B$4)+1)</f>
        <v>1</v>
      </c>
    </row>
    <row r="688" customFormat="false" ht="15" hidden="false" customHeight="false" outlineLevel="0" collapsed="false">
      <c r="A688" s="0" t="n">
        <v>20228</v>
      </c>
      <c r="B688" s="0" t="s">
        <v>145</v>
      </c>
      <c r="C688" s="0" t="n">
        <v>748</v>
      </c>
      <c r="D688" s="0" t="n">
        <v>89.2406387329102</v>
      </c>
      <c r="E688" s="0" t="n">
        <v>83.4251556396484</v>
      </c>
      <c r="F688" s="0" t="n">
        <v>38</v>
      </c>
      <c r="G688" s="0" t="n">
        <v>3.11700010299683</v>
      </c>
      <c r="H688" s="0" t="n">
        <v>-0.399666547775269</v>
      </c>
      <c r="I688" s="0" t="n">
        <v>13</v>
      </c>
      <c r="J688" s="0" t="n">
        <v>12.4441804885864</v>
      </c>
      <c r="K688" s="0" t="n">
        <v>4.45833349227905</v>
      </c>
      <c r="L688" s="0" t="n">
        <v>-1.875</v>
      </c>
      <c r="M688" s="0" t="n">
        <v>4.23435020446777</v>
      </c>
      <c r="N688" s="0" t="n">
        <v>0</v>
      </c>
      <c r="O688" s="0" t="n">
        <v>0</v>
      </c>
      <c r="P688" s="0" t="s">
        <v>144</v>
      </c>
      <c r="Q688" s="0" t="s">
        <v>141</v>
      </c>
      <c r="R688" s="0" t="n">
        <v>1</v>
      </c>
      <c r="S688" s="0" t="s">
        <v>148</v>
      </c>
      <c r="T688" s="0" t="n">
        <v>0</v>
      </c>
      <c r="U688" s="0" t="n">
        <v>253769.1</v>
      </c>
      <c r="V688" s="0" t="n">
        <v>0.0136218788102269</v>
      </c>
      <c r="W688" s="0" t="n">
        <v>608.533020019531</v>
      </c>
      <c r="X688" s="0" t="n">
        <v>0.0127772856503725</v>
      </c>
      <c r="Y688" s="0" t="n">
        <f aca="false">IF(ISNUMBER(C688),INDEX(Scorecard!$D$5:$D$12,SUMPRODUCT(--(Scorecard!$G$5:$G$11&lt;C688))+1),Scorecard!$D$13)</f>
        <v>0.488358159108655</v>
      </c>
      <c r="Z688" s="0" t="n">
        <f aca="false">IF(ISNUMBER(D688),INDEX(Scorecard!$D$14:$D$17,SUMPRODUCT(--(Scorecard!$G$14:$G$16&lt;D688))+1),Scorecard!$D$18)</f>
        <v>-0.361970872710667</v>
      </c>
      <c r="AA688" s="0" t="n">
        <f aca="false">IF(ISNUMBER(E688),INDEX(Scorecard!$D$19:$D$26,SUMPRODUCT(--(Scorecard!$G$19:$G$25&lt;E688))+1),Scorecard!$D$27)</f>
        <v>-0.219855970853228</v>
      </c>
      <c r="AB688" s="0" t="n">
        <f aca="false">IF(ISNUMBER(F688),INDEX(Scorecard!$D$28:$D$35,SUMPRODUCT(--(Scorecard!$G$28:$G$34&lt;F688))+1),Scorecard!$D$36)</f>
        <v>-0.132616866359722</v>
      </c>
      <c r="AC688" s="0" t="n">
        <f aca="false">IF(ISNUMBER(H688),INDEX(Scorecard!$D$37:$D$44,SUMPRODUCT(--(Scorecard!$G$37:$G$43&lt;H688))+1),Scorecard!$D$45)</f>
        <v>0.769716833645565</v>
      </c>
      <c r="AD688" s="0" t="n">
        <f aca="false">IF(ISNUMBER(I688),INDEX(Scorecard!$D$46:$D$52,SUMPRODUCT(--(Scorecard!$G$46:$G$51&lt;I688))+1),Scorecard!$D$53)</f>
        <v>-0.114272400683245</v>
      </c>
      <c r="AE688" s="0" t="n">
        <f aca="false">IF(ISNUMBER(K688),INDEX(Scorecard!$D$54:$D$61,SUMPRODUCT(--(Scorecard!$G$54:$G$60&lt;K688))+1),Scorecard!$D$62)</f>
        <v>0.409483001259379</v>
      </c>
      <c r="AF688" s="0" t="n">
        <f aca="false">IF(ISNUMBER(L688),INDEX(Scorecard!$D$63:$D$68,SUMPRODUCT(--(Scorecard!$G$63:$G$67&lt;L688))+1),Scorecard!$D$69)</f>
        <v>-0.340582194386522</v>
      </c>
      <c r="AG688" s="0" t="n">
        <f aca="false">Inputs!$B$10+Scorecard!$J$5*Y688+Scorecard!$J$6*Z688+Scorecard!$J$7*AA688+Scorecard!$J$8*AB688+Scorecard!$J$9*AC688+Scorecard!$J$10*AD688+Scorecard!$J$11*AE688+Scorecard!$J$12*AF688</f>
        <v>-4.20775566776481</v>
      </c>
      <c r="AH688" s="0" t="n">
        <f aca="false">MIN(1-Inputs!$B$13,MAX(Inputs!$B$13,1/(1+EXP(-(Inputs!$B$11*AG688+Inputs!$B$12)))))</f>
        <v>0.0136218787211926</v>
      </c>
      <c r="AI688" s="0" t="n">
        <f aca="false">Inputs!$B$9-Inputs!$B$8*AG688</f>
        <v>608.53304090764</v>
      </c>
      <c r="AJ688" s="0" t="n">
        <f aca="false">RANK(AH688,$AH$5:$AH$2004,0)+COUNTIF($AH$4:AH687,AH688)</f>
        <v>646</v>
      </c>
      <c r="AK688" s="0" t="n">
        <f aca="false">IF(AJ688&lt;=Deciles!$B$5*(Deciles!$B$4+1),INT((AJ688-1)/(Deciles!$B$4+1))+1,Deciles!$B$5+INT((AJ688-1-Deciles!$B$5*(Deciles!$B$4+1))/Deciles!$B$4)+1)</f>
        <v>4</v>
      </c>
    </row>
    <row r="689" customFormat="false" ht="15" hidden="false" customHeight="false" outlineLevel="0" collapsed="false">
      <c r="A689" s="0" t="n">
        <v>20242</v>
      </c>
      <c r="B689" s="0" t="s">
        <v>155</v>
      </c>
      <c r="C689" s="0" t="n">
        <v>819</v>
      </c>
      <c r="D689" s="0" t="n">
        <v>86.1945037841797</v>
      </c>
      <c r="E689" s="0" t="n">
        <v>56.8701782226563</v>
      </c>
      <c r="F689" s="0" t="n">
        <v>50</v>
      </c>
      <c r="G689" s="0" t="n">
        <v>3.59100008010864</v>
      </c>
      <c r="H689" s="0" t="n">
        <v>-2.14233303070068</v>
      </c>
      <c r="I689" s="0" t="n">
        <v>69</v>
      </c>
      <c r="J689" s="0" t="n">
        <v>12.2759113311768</v>
      </c>
      <c r="K689" s="0" t="n">
        <v>5.00833320617676</v>
      </c>
      <c r="L689" s="0" t="n">
        <v>-1.125</v>
      </c>
      <c r="M689" s="0" t="n">
        <v>6.2885799407959</v>
      </c>
      <c r="N689" s="0" t="n">
        <v>0</v>
      </c>
      <c r="O689" s="0" t="n">
        <v>0</v>
      </c>
      <c r="P689" s="0" t="s">
        <v>144</v>
      </c>
      <c r="Q689" s="0" t="s">
        <v>141</v>
      </c>
      <c r="R689" s="0" t="n">
        <v>2</v>
      </c>
      <c r="S689" s="0" t="s">
        <v>149</v>
      </c>
      <c r="T689" s="0" t="n">
        <v>0</v>
      </c>
      <c r="U689" s="0" t="n">
        <v>214466.94</v>
      </c>
      <c r="V689" s="0" t="n">
        <v>0.00178285827860236</v>
      </c>
      <c r="W689" s="0" t="n">
        <v>663.889892578125</v>
      </c>
      <c r="X689" s="0" t="n">
        <v>0.00120953284204006</v>
      </c>
      <c r="Y689" s="0" t="n">
        <f aca="false">IF(ISNUMBER(C689),INDEX(Scorecard!$D$5:$D$12,SUMPRODUCT(--(Scorecard!$G$5:$G$11&lt;C689))+1),Scorecard!$D$13)</f>
        <v>2.19112706886128</v>
      </c>
      <c r="Z689" s="0" t="n">
        <f aca="false">IF(ISNUMBER(D689),INDEX(Scorecard!$D$14:$D$17,SUMPRODUCT(--(Scorecard!$G$14:$G$16&lt;D689))+1),Scorecard!$D$18)</f>
        <v>0.0505355481560174</v>
      </c>
      <c r="AA689" s="0" t="n">
        <f aca="false">IF(ISNUMBER(E689),INDEX(Scorecard!$D$19:$D$26,SUMPRODUCT(--(Scorecard!$G$19:$G$25&lt;E689))+1),Scorecard!$D$27)</f>
        <v>0.285899340811827</v>
      </c>
      <c r="AB689" s="0" t="n">
        <f aca="false">IF(ISNUMBER(F689),INDEX(Scorecard!$D$28:$D$35,SUMPRODUCT(--(Scorecard!$G$28:$G$34&lt;F689))+1),Scorecard!$D$36)</f>
        <v>-0.400689107298307</v>
      </c>
      <c r="AC689" s="0" t="n">
        <f aca="false">IF(ISNUMBER(H689),INDEX(Scorecard!$D$37:$D$44,SUMPRODUCT(--(Scorecard!$G$37:$G$43&lt;H689))+1),Scorecard!$D$45)</f>
        <v>1.35057635045042</v>
      </c>
      <c r="AD689" s="0" t="n">
        <f aca="false">IF(ISNUMBER(I689),INDEX(Scorecard!$D$46:$D$52,SUMPRODUCT(--(Scorecard!$G$46:$G$51&lt;I689))+1),Scorecard!$D$53)</f>
        <v>0.818882373006414</v>
      </c>
      <c r="AE689" s="0" t="n">
        <f aca="false">IF(ISNUMBER(K689),INDEX(Scorecard!$D$54:$D$61,SUMPRODUCT(--(Scorecard!$G$54:$G$60&lt;K689))+1),Scorecard!$D$62)</f>
        <v>0.214429354789033</v>
      </c>
      <c r="AF689" s="0" t="n">
        <f aca="false">IF(ISNUMBER(L689),INDEX(Scorecard!$D$63:$D$68,SUMPRODUCT(--(Scorecard!$G$63:$G$67&lt;L689))+1),Scorecard!$D$69)</f>
        <v>-0.340582194386522</v>
      </c>
      <c r="AG689" s="0" t="n">
        <f aca="false">Inputs!$B$10+Scorecard!$J$5*Y689+Scorecard!$J$6*Z689+Scorecard!$J$7*AA689+Scorecard!$J$8*AB689+Scorecard!$J$9*AC689+Scorecard!$J$10*AD689+Scorecard!$J$11*AE689+Scorecard!$J$12*AF689</f>
        <v>-6.12627751682764</v>
      </c>
      <c r="AH689" s="0" t="n">
        <f aca="false">MIN(1-Inputs!$B$13,MAX(Inputs!$B$13,1/(1+EXP(-(Inputs!$B$11*AG689+Inputs!$B$12)))))</f>
        <v>0.00178285832350027</v>
      </c>
      <c r="AI689" s="0" t="n">
        <f aca="false">Inputs!$B$9-Inputs!$B$8*AG689</f>
        <v>663.889880057241</v>
      </c>
      <c r="AJ689" s="0" t="n">
        <f aca="false">RANK(AH689,$AH$5:$AH$2004,0)+COUNTIF($AH$4:AH688,AH689)</f>
        <v>1735</v>
      </c>
      <c r="AK689" s="0" t="n">
        <f aca="false">IF(AJ689&lt;=Deciles!$B$5*(Deciles!$B$4+1),INT((AJ689-1)/(Deciles!$B$4+1))+1,Deciles!$B$5+INT((AJ689-1-Deciles!$B$5*(Deciles!$B$4+1))/Deciles!$B$4)+1)</f>
        <v>9</v>
      </c>
    </row>
    <row r="690" customFormat="false" ht="15" hidden="false" customHeight="false" outlineLevel="0" collapsed="false">
      <c r="A690" s="0" t="n">
        <v>20262</v>
      </c>
      <c r="B690" s="0" t="s">
        <v>152</v>
      </c>
      <c r="C690" s="0" t="n">
        <v>751</v>
      </c>
      <c r="D690" s="0" t="n">
        <v>80</v>
      </c>
      <c r="E690" s="0" t="n">
        <v>66.9037322998047</v>
      </c>
      <c r="F690" s="0" t="n">
        <v>28</v>
      </c>
      <c r="G690" s="0" t="n">
        <v>3.77500009536743</v>
      </c>
      <c r="H690" s="0" t="n">
        <v>-2.65833330154419</v>
      </c>
      <c r="I690" s="0" t="n">
        <v>32</v>
      </c>
      <c r="J690" s="0" t="n">
        <v>12.6558246612549</v>
      </c>
      <c r="K690" s="0" t="n">
        <v>4.80000019073486</v>
      </c>
      <c r="L690" s="0" t="n">
        <v>-0.458333015441895</v>
      </c>
      <c r="M690" s="0" t="n">
        <v>6.28858137130737</v>
      </c>
      <c r="N690" s="0" t="n">
        <v>0</v>
      </c>
      <c r="O690" s="0" t="n">
        <v>0</v>
      </c>
      <c r="P690" s="0" t="s">
        <v>144</v>
      </c>
      <c r="Q690" s="0" t="s">
        <v>141</v>
      </c>
      <c r="R690" s="0" t="n">
        <v>2</v>
      </c>
      <c r="S690" s="0" t="s">
        <v>149</v>
      </c>
      <c r="T690" s="0" t="n">
        <v>0</v>
      </c>
      <c r="U690" s="0" t="n">
        <v>313584.6</v>
      </c>
      <c r="V690" s="0" t="n">
        <v>0.00436087371781468</v>
      </c>
      <c r="W690" s="0" t="n">
        <v>639.612182617188</v>
      </c>
      <c r="X690" s="0" t="n">
        <v>0.00610203249379993</v>
      </c>
      <c r="Y690" s="0" t="n">
        <f aca="false">IF(ISNUMBER(C690),INDEX(Scorecard!$D$5:$D$12,SUMPRODUCT(--(Scorecard!$G$5:$G$11&lt;C690))+1),Scorecard!$D$13)</f>
        <v>0.733188958177614</v>
      </c>
      <c r="Z690" s="0" t="n">
        <f aca="false">IF(ISNUMBER(D690),INDEX(Scorecard!$D$14:$D$17,SUMPRODUCT(--(Scorecard!$G$14:$G$16&lt;D690))+1),Scorecard!$D$18)</f>
        <v>0.0505355481560174</v>
      </c>
      <c r="AA690" s="0" t="n">
        <f aca="false">IF(ISNUMBER(E690),INDEX(Scorecard!$D$19:$D$26,SUMPRODUCT(--(Scorecard!$G$19:$G$25&lt;E690))+1),Scorecard!$D$27)</f>
        <v>0.0530843085177338</v>
      </c>
      <c r="AB690" s="0" t="n">
        <f aca="false">IF(ISNUMBER(F690),INDEX(Scorecard!$D$28:$D$35,SUMPRODUCT(--(Scorecard!$G$28:$G$34&lt;F690))+1),Scorecard!$D$36)</f>
        <v>0.165097008946478</v>
      </c>
      <c r="AC690" s="0" t="n">
        <f aca="false">IF(ISNUMBER(H690),INDEX(Scorecard!$D$37:$D$44,SUMPRODUCT(--(Scorecard!$G$37:$G$43&lt;H690))+1),Scorecard!$D$45)</f>
        <v>1.35057635045042</v>
      </c>
      <c r="AD690" s="0" t="n">
        <f aca="false">IF(ISNUMBER(I690),INDEX(Scorecard!$D$46:$D$52,SUMPRODUCT(--(Scorecard!$G$46:$G$51&lt;I690))+1),Scorecard!$D$53)</f>
        <v>0.123869379412532</v>
      </c>
      <c r="AE690" s="0" t="n">
        <f aca="false">IF(ISNUMBER(K690),INDEX(Scorecard!$D$54:$D$61,SUMPRODUCT(--(Scorecard!$G$54:$G$60&lt;K690))+1),Scorecard!$D$62)</f>
        <v>0.409483001259379</v>
      </c>
      <c r="AF690" s="0" t="n">
        <f aca="false">IF(ISNUMBER(L690),INDEX(Scorecard!$D$63:$D$68,SUMPRODUCT(--(Scorecard!$G$63:$G$67&lt;L690))+1),Scorecard!$D$69)</f>
        <v>0.322484508656054</v>
      </c>
      <c r="AG690" s="0" t="n">
        <f aca="false">Inputs!$B$10+Scorecard!$J$5*Y690+Scorecard!$J$6*Z690+Scorecard!$J$7*AA690+Scorecard!$J$8*AB690+Scorecard!$J$9*AC690+Scorecard!$J$10*AD690+Scorecard!$J$11*AE690+Scorecard!$J$12*AF690</f>
        <v>-5.28487739255474</v>
      </c>
      <c r="AH690" s="0" t="n">
        <f aca="false">MIN(1-Inputs!$B$13,MAX(Inputs!$B$13,1/(1+EXP(-(Inputs!$B$11*AG690+Inputs!$B$12)))))</f>
        <v>0.00436087353161147</v>
      </c>
      <c r="AI690" s="0" t="n">
        <f aca="false">Inputs!$B$9-Inputs!$B$8*AG690</f>
        <v>639.612204323404</v>
      </c>
      <c r="AJ690" s="0" t="n">
        <f aca="false">RANK(AH690,$AH$5:$AH$2004,0)+COUNTIF($AH$4:AH689,AH690)</f>
        <v>1335</v>
      </c>
      <c r="AK690" s="0" t="n">
        <f aca="false">IF(AJ690&lt;=Deciles!$B$5*(Deciles!$B$4+1),INT((AJ690-1)/(Deciles!$B$4+1))+1,Deciles!$B$5+INT((AJ690-1-Deciles!$B$5*(Deciles!$B$4+1))/Deciles!$B$4)+1)</f>
        <v>7</v>
      </c>
    </row>
    <row r="691" customFormat="false" ht="15" hidden="false" customHeight="false" outlineLevel="0" collapsed="false">
      <c r="A691" s="0" t="n">
        <v>20287</v>
      </c>
      <c r="B691" s="0" t="s">
        <v>155</v>
      </c>
      <c r="C691" s="0" t="n">
        <v>785</v>
      </c>
      <c r="D691" s="0" t="n">
        <v>80</v>
      </c>
      <c r="E691" s="0" t="n">
        <v>76.0389785766602</v>
      </c>
      <c r="F691" s="0" t="n">
        <v>41</v>
      </c>
      <c r="G691" s="0" t="n">
        <v>2.89000010490418</v>
      </c>
      <c r="H691" s="0" t="n">
        <v>-2.84333300590515</v>
      </c>
      <c r="I691" s="0" t="n">
        <v>9</v>
      </c>
      <c r="J691" s="0" t="n">
        <v>13.4145812988281</v>
      </c>
      <c r="K691" s="0" t="n">
        <v>3.90833330154419</v>
      </c>
      <c r="L691" s="0" t="n">
        <v>-1.125</v>
      </c>
      <c r="M691" s="0" t="n">
        <v>4.74416542053223</v>
      </c>
      <c r="N691" s="0" t="n">
        <v>0</v>
      </c>
      <c r="O691" s="0" t="n">
        <v>0</v>
      </c>
      <c r="P691" s="0" t="s">
        <v>146</v>
      </c>
      <c r="Q691" s="0" t="s">
        <v>141</v>
      </c>
      <c r="R691" s="0" t="n">
        <v>2</v>
      </c>
      <c r="S691" s="0" t="s">
        <v>147</v>
      </c>
      <c r="T691" s="0" t="n">
        <v>0</v>
      </c>
      <c r="U691" s="0" t="n">
        <v>669697.7</v>
      </c>
      <c r="V691" s="0" t="n">
        <v>0.00396168744191527</v>
      </c>
      <c r="W691" s="0" t="n">
        <v>642.221252441406</v>
      </c>
      <c r="X691" s="0" t="n">
        <v>0.00313925952650607</v>
      </c>
      <c r="Y691" s="0" t="n">
        <f aca="false">IF(ISNUMBER(C691),INDEX(Scorecard!$D$5:$D$12,SUMPRODUCT(--(Scorecard!$G$5:$G$11&lt;C691))+1),Scorecard!$D$13)</f>
        <v>1.23750384304241</v>
      </c>
      <c r="Z691" s="0" t="n">
        <f aca="false">IF(ISNUMBER(D691),INDEX(Scorecard!$D$14:$D$17,SUMPRODUCT(--(Scorecard!$G$14:$G$16&lt;D691))+1),Scorecard!$D$18)</f>
        <v>0.0505355481560174</v>
      </c>
      <c r="AA691" s="0" t="n">
        <f aca="false">IF(ISNUMBER(E691),INDEX(Scorecard!$D$19:$D$26,SUMPRODUCT(--(Scorecard!$G$19:$G$25&lt;E691))+1),Scorecard!$D$27)</f>
        <v>-0.0341578513653732</v>
      </c>
      <c r="AB691" s="0" t="n">
        <f aca="false">IF(ISNUMBER(F691),INDEX(Scorecard!$D$28:$D$35,SUMPRODUCT(--(Scorecard!$G$28:$G$34&lt;F691))+1),Scorecard!$D$36)</f>
        <v>-0.132616866359722</v>
      </c>
      <c r="AC691" s="0" t="n">
        <f aca="false">IF(ISNUMBER(H691),INDEX(Scorecard!$D$37:$D$44,SUMPRODUCT(--(Scorecard!$G$37:$G$43&lt;H691))+1),Scorecard!$D$45)</f>
        <v>1.35057635045042</v>
      </c>
      <c r="AD691" s="0" t="n">
        <f aca="false">IF(ISNUMBER(I691),INDEX(Scorecard!$D$46:$D$52,SUMPRODUCT(--(Scorecard!$G$46:$G$51&lt;I691))+1),Scorecard!$D$53)</f>
        <v>-0.114272400683245</v>
      </c>
      <c r="AE691" s="0" t="n">
        <f aca="false">IF(ISNUMBER(K691),INDEX(Scorecard!$D$54:$D$61,SUMPRODUCT(--(Scorecard!$G$54:$G$60&lt;K691))+1),Scorecard!$D$62)</f>
        <v>0.489050497890326</v>
      </c>
      <c r="AF691" s="0" t="n">
        <f aca="false">IF(ISNUMBER(L691),INDEX(Scorecard!$D$63:$D$68,SUMPRODUCT(--(Scorecard!$G$63:$G$67&lt;L691))+1),Scorecard!$D$69)</f>
        <v>-0.340582194386522</v>
      </c>
      <c r="AG691" s="0" t="n">
        <f aca="false">Inputs!$B$10+Scorecard!$J$5*Y691+Scorecard!$J$6*Z691+Scorecard!$J$7*AA691+Scorecard!$J$8*AB691+Scorecard!$J$9*AC691+Scorecard!$J$10*AD691+Scorecard!$J$11*AE691+Scorecard!$J$12*AF691</f>
        <v>-5.3753010246199</v>
      </c>
      <c r="AH691" s="0" t="n">
        <f aca="false">MIN(1-Inputs!$B$13,MAX(Inputs!$B$13,1/(1+EXP(-(Inputs!$B$11*AG691+Inputs!$B$12)))))</f>
        <v>0.00396168742069113</v>
      </c>
      <c r="AI691" s="0" t="n">
        <f aca="false">Inputs!$B$9-Inputs!$B$8*AG691</f>
        <v>642.221278834595</v>
      </c>
      <c r="AJ691" s="0" t="n">
        <f aca="false">RANK(AH691,$AH$5:$AH$2004,0)+COUNTIF($AH$4:AH690,AH691)</f>
        <v>1384</v>
      </c>
      <c r="AK691" s="0" t="n">
        <f aca="false">IF(AJ691&lt;=Deciles!$B$5*(Deciles!$B$4+1),INT((AJ691-1)/(Deciles!$B$4+1))+1,Deciles!$B$5+INT((AJ691-1-Deciles!$B$5*(Deciles!$B$4+1))/Deciles!$B$4)+1)</f>
        <v>7</v>
      </c>
    </row>
    <row r="692" customFormat="false" ht="15" hidden="false" customHeight="false" outlineLevel="0" collapsed="false">
      <c r="A692" s="0" t="n">
        <v>20329</v>
      </c>
      <c r="B692" s="0" t="s">
        <v>143</v>
      </c>
      <c r="C692" s="0" t="n">
        <v>647</v>
      </c>
      <c r="D692" s="0" t="n">
        <v>90.7958068847656</v>
      </c>
      <c r="E692" s="0" t="n">
        <v>73.1532135009766</v>
      </c>
      <c r="F692" s="0" t="n">
        <v>22</v>
      </c>
      <c r="G692" s="0" t="n">
        <v>4.52099990844727</v>
      </c>
      <c r="H692" s="0" t="n">
        <v>1.28766655921936</v>
      </c>
      <c r="I692" s="0" t="n">
        <v>47</v>
      </c>
      <c r="J692" s="0" t="n">
        <v>12.7569065093994</v>
      </c>
      <c r="K692" s="0" t="n">
        <v>9.23333358764648</v>
      </c>
      <c r="L692" s="0" t="n">
        <v>5.07179498672485</v>
      </c>
      <c r="M692" s="0" t="n">
        <v>1.84646689891815</v>
      </c>
      <c r="N692" s="0" t="n">
        <v>0</v>
      </c>
      <c r="O692" s="0" t="n">
        <v>0</v>
      </c>
      <c r="P692" s="0" t="s">
        <v>146</v>
      </c>
      <c r="Q692" s="0" t="s">
        <v>141</v>
      </c>
      <c r="R692" s="0" t="n">
        <v>1</v>
      </c>
      <c r="S692" s="0" t="s">
        <v>161</v>
      </c>
      <c r="T692" s="0" t="n">
        <v>0</v>
      </c>
      <c r="U692" s="0" t="n">
        <v>346939.62</v>
      </c>
      <c r="V692" s="0" t="n">
        <v>0.104511894285679</v>
      </c>
      <c r="W692" s="0" t="n">
        <v>550.770080566406</v>
      </c>
      <c r="X692" s="0" t="n">
        <v>0.107665851712227</v>
      </c>
      <c r="Y692" s="0" t="n">
        <f aca="false">IF(ISNUMBER(C692),INDEX(Scorecard!$D$5:$D$12,SUMPRODUCT(--(Scorecard!$G$5:$G$11&lt;C692))+1),Scorecard!$D$13)</f>
        <v>-1.88220980528339</v>
      </c>
      <c r="Z692" s="0" t="n">
        <f aca="false">IF(ISNUMBER(D692),INDEX(Scorecard!$D$14:$D$17,SUMPRODUCT(--(Scorecard!$G$14:$G$16&lt;D692))+1),Scorecard!$D$18)</f>
        <v>-0.361970872710667</v>
      </c>
      <c r="AA692" s="0" t="n">
        <f aca="false">IF(ISNUMBER(E692),INDEX(Scorecard!$D$19:$D$26,SUMPRODUCT(--(Scorecard!$G$19:$G$25&lt;E692))+1),Scorecard!$D$27)</f>
        <v>-0.0341578513653732</v>
      </c>
      <c r="AB692" s="0" t="n">
        <f aca="false">IF(ISNUMBER(F692),INDEX(Scorecard!$D$28:$D$35,SUMPRODUCT(--(Scorecard!$G$28:$G$34&lt;F692))+1),Scorecard!$D$36)</f>
        <v>0.624829191519909</v>
      </c>
      <c r="AC692" s="0" t="n">
        <f aca="false">IF(ISNUMBER(H692),INDEX(Scorecard!$D$37:$D$44,SUMPRODUCT(--(Scorecard!$G$37:$G$43&lt;H692))+1),Scorecard!$D$45)</f>
        <v>-0.975503570149195</v>
      </c>
      <c r="AD692" s="0" t="n">
        <f aca="false">IF(ISNUMBER(I692),INDEX(Scorecard!$D$46:$D$52,SUMPRODUCT(--(Scorecard!$G$46:$G$51&lt;I692))+1),Scorecard!$D$53)</f>
        <v>0.818882373006414</v>
      </c>
      <c r="AE692" s="0" t="n">
        <f aca="false">IF(ISNUMBER(K692),INDEX(Scorecard!$D$54:$D$61,SUMPRODUCT(--(Scorecard!$G$54:$G$60&lt;K692))+1),Scorecard!$D$62)</f>
        <v>-0.541917179454542</v>
      </c>
      <c r="AF692" s="0" t="n">
        <f aca="false">IF(ISNUMBER(L692),INDEX(Scorecard!$D$63:$D$68,SUMPRODUCT(--(Scorecard!$G$63:$G$67&lt;L692))+1),Scorecard!$D$69)</f>
        <v>0.322484508656054</v>
      </c>
      <c r="AG692" s="0" t="n">
        <f aca="false">Inputs!$B$10+Scorecard!$J$5*Y692+Scorecard!$J$6*Z692+Scorecard!$J$7*AA692+Scorecard!$J$8*AB692+Scorecard!$J$9*AC692+Scorecard!$J$10*AD692+Scorecard!$J$11*AE692+Scorecard!$J$12*AF692</f>
        <v>-2.20584413137086</v>
      </c>
      <c r="AH692" s="0" t="n">
        <f aca="false">MIN(1-Inputs!$B$13,MAX(Inputs!$B$13,1/(1+EXP(-(Inputs!$B$11*AG692+Inputs!$B$12)))))</f>
        <v>0.10451189689818</v>
      </c>
      <c r="AI692" s="0" t="n">
        <f aca="false">Inputs!$B$9-Inputs!$B$8*AG692</f>
        <v>550.770083990561</v>
      </c>
      <c r="AJ692" s="0" t="n">
        <f aca="false">RANK(AH692,$AH$5:$AH$2004,0)+COUNTIF($AH$4:AH691,AH692)</f>
        <v>34</v>
      </c>
      <c r="AK692" s="0" t="n">
        <f aca="false">IF(AJ692&lt;=Deciles!$B$5*(Deciles!$B$4+1),INT((AJ692-1)/(Deciles!$B$4+1))+1,Deciles!$B$5+INT((AJ692-1-Deciles!$B$5*(Deciles!$B$4+1))/Deciles!$B$4)+1)</f>
        <v>1</v>
      </c>
    </row>
    <row r="693" customFormat="false" ht="15" hidden="false" customHeight="false" outlineLevel="0" collapsed="false">
      <c r="A693" s="0" t="n">
        <v>20411</v>
      </c>
      <c r="B693" s="0" t="s">
        <v>143</v>
      </c>
      <c r="C693" s="0" t="n">
        <v>745</v>
      </c>
      <c r="D693" s="0" t="n">
        <v>80</v>
      </c>
      <c r="E693" s="0" t="n">
        <v>45.3695755004883</v>
      </c>
      <c r="F693" s="0" t="n">
        <v>39</v>
      </c>
      <c r="G693" s="0" t="n">
        <v>3.71399998664856</v>
      </c>
      <c r="H693" s="0" t="n">
        <v>0.480666637420654</v>
      </c>
      <c r="I693" s="0" t="n">
        <v>102</v>
      </c>
      <c r="J693" s="0" t="n">
        <v>12.3734617233276</v>
      </c>
      <c r="K693" s="0" t="n">
        <v>8.53333377838135</v>
      </c>
      <c r="L693" s="0" t="n">
        <v>5.07179546356201</v>
      </c>
      <c r="M693" s="0" t="n">
        <v>1.95005702972412</v>
      </c>
      <c r="N693" s="0" t="n">
        <v>0</v>
      </c>
      <c r="O693" s="0" t="n">
        <v>0</v>
      </c>
      <c r="P693" s="0" t="s">
        <v>144</v>
      </c>
      <c r="Q693" s="0" t="s">
        <v>141</v>
      </c>
      <c r="R693" s="0" t="n">
        <v>1</v>
      </c>
      <c r="S693" s="0" t="s">
        <v>147</v>
      </c>
      <c r="T693" s="0" t="n">
        <v>0</v>
      </c>
      <c r="U693" s="0" t="n">
        <v>236442.94</v>
      </c>
      <c r="V693" s="0" t="n">
        <v>0.0132113080471754</v>
      </c>
      <c r="W693" s="0" t="n">
        <v>609.37255859375</v>
      </c>
      <c r="X693" s="0" t="n">
        <v>0.00678054429590702</v>
      </c>
      <c r="Y693" s="0" t="n">
        <f aca="false">IF(ISNUMBER(C693),INDEX(Scorecard!$D$5:$D$12,SUMPRODUCT(--(Scorecard!$G$5:$G$11&lt;C693))+1),Scorecard!$D$13)</f>
        <v>0.488358159108655</v>
      </c>
      <c r="Z693" s="0" t="n">
        <f aca="false">IF(ISNUMBER(D693),INDEX(Scorecard!$D$14:$D$17,SUMPRODUCT(--(Scorecard!$G$14:$G$16&lt;D693))+1),Scorecard!$D$18)</f>
        <v>0.0505355481560174</v>
      </c>
      <c r="AA693" s="0" t="n">
        <f aca="false">IF(ISNUMBER(E693),INDEX(Scorecard!$D$19:$D$26,SUMPRODUCT(--(Scorecard!$G$19:$G$25&lt;E693))+1),Scorecard!$D$27)</f>
        <v>0.57899015159425</v>
      </c>
      <c r="AB693" s="0" t="n">
        <f aca="false">IF(ISNUMBER(F693),INDEX(Scorecard!$D$28:$D$35,SUMPRODUCT(--(Scorecard!$G$28:$G$34&lt;F693))+1),Scorecard!$D$36)</f>
        <v>-0.132616866359722</v>
      </c>
      <c r="AC693" s="0" t="n">
        <f aca="false">IF(ISNUMBER(H693),INDEX(Scorecard!$D$37:$D$44,SUMPRODUCT(--(Scorecard!$G$37:$G$43&lt;H693))+1),Scorecard!$D$45)</f>
        <v>-0.271229676926091</v>
      </c>
      <c r="AD693" s="0" t="n">
        <f aca="false">IF(ISNUMBER(I693),INDEX(Scorecard!$D$46:$D$52,SUMPRODUCT(--(Scorecard!$G$46:$G$51&lt;I693))+1),Scorecard!$D$53)</f>
        <v>0.818882373006414</v>
      </c>
      <c r="AE693" s="0" t="n">
        <f aca="false">IF(ISNUMBER(K693),INDEX(Scorecard!$D$54:$D$61,SUMPRODUCT(--(Scorecard!$G$54:$G$60&lt;K693))+1),Scorecard!$D$62)</f>
        <v>-0.541917179454542</v>
      </c>
      <c r="AF693" s="0" t="n">
        <f aca="false">IF(ISNUMBER(L693),INDEX(Scorecard!$D$63:$D$68,SUMPRODUCT(--(Scorecard!$G$63:$G$67&lt;L693))+1),Scorecard!$D$69)</f>
        <v>0.322484508656054</v>
      </c>
      <c r="AG693" s="0" t="n">
        <f aca="false">Inputs!$B$10+Scorecard!$J$5*Y693+Scorecard!$J$6*Z693+Scorecard!$J$7*AA693+Scorecard!$J$8*AB693+Scorecard!$J$9*AC693+Scorecard!$J$10*AD693+Scorecard!$J$11*AE693+Scorecard!$J$12*AF693</f>
        <v>-4.23685182148491</v>
      </c>
      <c r="AH693" s="0" t="n">
        <f aca="false">MIN(1-Inputs!$B$13,MAX(Inputs!$B$13,1/(1+EXP(-(Inputs!$B$11*AG693+Inputs!$B$12)))))</f>
        <v>0.0132113082826067</v>
      </c>
      <c r="AI693" s="0" t="n">
        <f aca="false">Inputs!$B$9-Inputs!$B$8*AG693</f>
        <v>609.372578441259</v>
      </c>
      <c r="AJ693" s="0" t="n">
        <f aca="false">RANK(AH693,$AH$5:$AH$2004,0)+COUNTIF($AH$4:AH692,AH693)</f>
        <v>664</v>
      </c>
      <c r="AK693" s="0" t="n">
        <f aca="false">IF(AJ693&lt;=Deciles!$B$5*(Deciles!$B$4+1),INT((AJ693-1)/(Deciles!$B$4+1))+1,Deciles!$B$5+INT((AJ693-1-Deciles!$B$5*(Deciles!$B$4+1))/Deciles!$B$4)+1)</f>
        <v>4</v>
      </c>
    </row>
    <row r="694" customFormat="false" ht="15" hidden="false" customHeight="false" outlineLevel="0" collapsed="false">
      <c r="A694" s="0" t="n">
        <v>20432</v>
      </c>
      <c r="B694" s="0" t="s">
        <v>157</v>
      </c>
      <c r="C694" s="0" t="n">
        <v>754</v>
      </c>
      <c r="D694" s="0" t="n">
        <v>80</v>
      </c>
      <c r="E694" s="0" t="n">
        <v>71.9481048583984</v>
      </c>
      <c r="F694" s="0" t="n">
        <v>31</v>
      </c>
      <c r="G694" s="0" t="n">
        <v>4.55999994277954</v>
      </c>
      <c r="H694" s="0" t="n">
        <v>0.676666498184204</v>
      </c>
      <c r="I694" s="0" t="n">
        <v>21</v>
      </c>
      <c r="J694" s="0" t="n">
        <v>13.048508644104</v>
      </c>
      <c r="K694" s="0" t="n">
        <v>3.72307682037354</v>
      </c>
      <c r="L694" s="0" t="n">
        <v>-0.276923179626465</v>
      </c>
      <c r="M694" s="0" t="n">
        <v>4.3403639793396</v>
      </c>
      <c r="N694" s="0" t="n">
        <v>0</v>
      </c>
      <c r="O694" s="0" t="n">
        <v>0</v>
      </c>
      <c r="P694" s="0" t="s">
        <v>140</v>
      </c>
      <c r="Q694" s="0" t="s">
        <v>141</v>
      </c>
      <c r="R694" s="0" t="n">
        <v>2</v>
      </c>
      <c r="S694" s="0" t="s">
        <v>142</v>
      </c>
      <c r="T694" s="0" t="n">
        <v>0</v>
      </c>
      <c r="U694" s="0" t="n">
        <v>464403.2</v>
      </c>
      <c r="V694" s="0" t="n">
        <v>0.00474692741408944</v>
      </c>
      <c r="W694" s="0" t="n">
        <v>637.305969238281</v>
      </c>
      <c r="X694" s="0" t="n">
        <v>0.00278286659158766</v>
      </c>
      <c r="Y694" s="0" t="n">
        <f aca="false">IF(ISNUMBER(C694),INDEX(Scorecard!$D$5:$D$12,SUMPRODUCT(--(Scorecard!$G$5:$G$11&lt;C694))+1),Scorecard!$D$13)</f>
        <v>0.733188958177614</v>
      </c>
      <c r="Z694" s="0" t="n">
        <f aca="false">IF(ISNUMBER(D694),INDEX(Scorecard!$D$14:$D$17,SUMPRODUCT(--(Scorecard!$G$14:$G$16&lt;D694))+1),Scorecard!$D$18)</f>
        <v>0.0505355481560174</v>
      </c>
      <c r="AA694" s="0" t="n">
        <f aca="false">IF(ISNUMBER(E694),INDEX(Scorecard!$D$19:$D$26,SUMPRODUCT(--(Scorecard!$G$19:$G$25&lt;E694))+1),Scorecard!$D$27)</f>
        <v>0.0530843085177338</v>
      </c>
      <c r="AB694" s="0" t="n">
        <f aca="false">IF(ISNUMBER(F694),INDEX(Scorecard!$D$28:$D$35,SUMPRODUCT(--(Scorecard!$G$28:$G$34&lt;F694))+1),Scorecard!$D$36)</f>
        <v>0.126913191054783</v>
      </c>
      <c r="AC694" s="0" t="n">
        <f aca="false">IF(ISNUMBER(H694),INDEX(Scorecard!$D$37:$D$44,SUMPRODUCT(--(Scorecard!$G$37:$G$43&lt;H694))+1),Scorecard!$D$45)</f>
        <v>-0.569454719285959</v>
      </c>
      <c r="AD694" s="0" t="n">
        <f aca="false">IF(ISNUMBER(I694),INDEX(Scorecard!$D$46:$D$52,SUMPRODUCT(--(Scorecard!$G$46:$G$51&lt;I694))+1),Scorecard!$D$53)</f>
        <v>-0.108777051091409</v>
      </c>
      <c r="AE694" s="0" t="n">
        <f aca="false">IF(ISNUMBER(K694),INDEX(Scorecard!$D$54:$D$61,SUMPRODUCT(--(Scorecard!$G$54:$G$60&lt;K694))+1),Scorecard!$D$62)</f>
        <v>0.489050497890326</v>
      </c>
      <c r="AF694" s="0" t="n">
        <f aca="false">IF(ISNUMBER(L694),INDEX(Scorecard!$D$63:$D$68,SUMPRODUCT(--(Scorecard!$G$63:$G$67&lt;L694))+1),Scorecard!$D$69)</f>
        <v>0.322484508656054</v>
      </c>
      <c r="AG694" s="0" t="n">
        <f aca="false">Inputs!$B$10+Scorecard!$J$5*Y694+Scorecard!$J$6*Z694+Scorecard!$J$7*AA694+Scorecard!$J$8*AB694+Scorecard!$J$9*AC694+Scorecard!$J$10*AD694+Scorecard!$J$11*AE694+Scorecard!$J$12*AF694</f>
        <v>-5.20494985860297</v>
      </c>
      <c r="AH694" s="0" t="n">
        <f aca="false">MIN(1-Inputs!$B$13,MAX(Inputs!$B$13,1/(1+EXP(-(Inputs!$B$11*AG694+Inputs!$B$12)))))</f>
        <v>0.00474692753160275</v>
      </c>
      <c r="AI694" s="0" t="n">
        <f aca="false">Inputs!$B$9-Inputs!$B$8*AG694</f>
        <v>637.30598318615</v>
      </c>
      <c r="AJ694" s="0" t="n">
        <f aca="false">RANK(AH694,$AH$5:$AH$2004,0)+COUNTIF($AH$4:AH693,AH694)</f>
        <v>1292</v>
      </c>
      <c r="AK694" s="0" t="n">
        <f aca="false">IF(AJ694&lt;=Deciles!$B$5*(Deciles!$B$4+1),INT((AJ694-1)/(Deciles!$B$4+1))+1,Deciles!$B$5+INT((AJ694-1-Deciles!$B$5*(Deciles!$B$4+1))/Deciles!$B$4)+1)</f>
        <v>7</v>
      </c>
    </row>
    <row r="695" customFormat="false" ht="15" hidden="false" customHeight="false" outlineLevel="0" collapsed="false">
      <c r="A695" s="0" t="n">
        <v>20434</v>
      </c>
      <c r="B695" s="0" t="s">
        <v>157</v>
      </c>
      <c r="C695" s="0" t="n">
        <v>697</v>
      </c>
      <c r="D695" s="0" t="n">
        <v>80</v>
      </c>
      <c r="E695" s="0" t="n">
        <v>65.6346435546875</v>
      </c>
      <c r="F695" s="0" t="n">
        <v>47</v>
      </c>
      <c r="G695" s="0" t="n">
        <v>4.33300018310547</v>
      </c>
      <c r="H695" s="0" t="n">
        <v>0.449666738510132</v>
      </c>
      <c r="I695" s="0" t="n">
        <v>31</v>
      </c>
      <c r="J695" s="0" t="n">
        <v>12.4495801925659</v>
      </c>
      <c r="K695" s="0" t="n">
        <v>4.42307710647583</v>
      </c>
      <c r="L695" s="0" t="n">
        <v>-0.276922702789307</v>
      </c>
      <c r="M695" s="0" t="n">
        <v>5.74976253509522</v>
      </c>
      <c r="N695" s="0" t="n">
        <v>2</v>
      </c>
      <c r="O695" s="0" t="n">
        <v>0</v>
      </c>
      <c r="P695" s="0" t="s">
        <v>146</v>
      </c>
      <c r="Q695" s="0" t="s">
        <v>141</v>
      </c>
      <c r="R695" s="0" t="n">
        <v>1</v>
      </c>
      <c r="S695" s="0" t="s">
        <v>149</v>
      </c>
      <c r="T695" s="0" t="n">
        <v>0</v>
      </c>
      <c r="U695" s="0" t="n">
        <v>255143.2</v>
      </c>
      <c r="V695" s="0" t="n">
        <v>0.0438091084361076</v>
      </c>
      <c r="W695" s="0" t="n">
        <v>576.076416015625</v>
      </c>
      <c r="X695" s="0" t="n">
        <v>0.0417963080108166</v>
      </c>
      <c r="Y695" s="0" t="n">
        <f aca="false">IF(ISNUMBER(C695),INDEX(Scorecard!$D$5:$D$12,SUMPRODUCT(--(Scorecard!$G$5:$G$11&lt;C695))+1),Scorecard!$D$13)</f>
        <v>-0.869677851527538</v>
      </c>
      <c r="Z695" s="0" t="n">
        <f aca="false">IF(ISNUMBER(D695),INDEX(Scorecard!$D$14:$D$17,SUMPRODUCT(--(Scorecard!$G$14:$G$16&lt;D695))+1),Scorecard!$D$18)</f>
        <v>0.0505355481560174</v>
      </c>
      <c r="AA695" s="0" t="n">
        <f aca="false">IF(ISNUMBER(E695),INDEX(Scorecard!$D$19:$D$26,SUMPRODUCT(--(Scorecard!$G$19:$G$25&lt;E695))+1),Scorecard!$D$27)</f>
        <v>0.233621608745691</v>
      </c>
      <c r="AB695" s="0" t="n">
        <f aca="false">IF(ISNUMBER(F695),INDEX(Scorecard!$D$28:$D$35,SUMPRODUCT(--(Scorecard!$G$28:$G$34&lt;F695))+1),Scorecard!$D$36)</f>
        <v>-0.400689107298307</v>
      </c>
      <c r="AC695" s="0" t="n">
        <f aca="false">IF(ISNUMBER(H695),INDEX(Scorecard!$D$37:$D$44,SUMPRODUCT(--(Scorecard!$G$37:$G$43&lt;H695))+1),Scorecard!$D$45)</f>
        <v>-0.271229676926091</v>
      </c>
      <c r="AD695" s="0" t="n">
        <f aca="false">IF(ISNUMBER(I695),INDEX(Scorecard!$D$46:$D$52,SUMPRODUCT(--(Scorecard!$G$46:$G$51&lt;I695))+1),Scorecard!$D$53)</f>
        <v>0.123869379412532</v>
      </c>
      <c r="AE695" s="0" t="n">
        <f aca="false">IF(ISNUMBER(K695),INDEX(Scorecard!$D$54:$D$61,SUMPRODUCT(--(Scorecard!$G$54:$G$60&lt;K695))+1),Scorecard!$D$62)</f>
        <v>0.409483001259379</v>
      </c>
      <c r="AF695" s="0" t="n">
        <f aca="false">IF(ISNUMBER(L695),INDEX(Scorecard!$D$63:$D$68,SUMPRODUCT(--(Scorecard!$G$63:$G$67&lt;L695))+1),Scorecard!$D$69)</f>
        <v>0.322484508656054</v>
      </c>
      <c r="AG695" s="0" t="n">
        <f aca="false">Inputs!$B$10+Scorecard!$J$5*Y695+Scorecard!$J$6*Z695+Scorecard!$J$7*AA695+Scorecard!$J$8*AB695+Scorecard!$J$9*AC695+Scorecard!$J$10*AD695+Scorecard!$J$11*AE695+Scorecard!$J$12*AF695</f>
        <v>-3.08289412081274</v>
      </c>
      <c r="AH695" s="0" t="n">
        <f aca="false">MIN(1-Inputs!$B$13,MAX(Inputs!$B$13,1/(1+EXP(-(Inputs!$B$11*AG695+Inputs!$B$12)))))</f>
        <v>0.0438091080874901</v>
      </c>
      <c r="AI695" s="0" t="n">
        <f aca="false">Inputs!$B$9-Inputs!$B$8*AG695</f>
        <v>576.076397398151</v>
      </c>
      <c r="AJ695" s="0" t="n">
        <f aca="false">RANK(AH695,$AH$5:$AH$2004,0)+COUNTIF($AH$4:AH694,AH695)</f>
        <v>178</v>
      </c>
      <c r="AK695" s="0" t="n">
        <f aca="false">IF(AJ695&lt;=Deciles!$B$5*(Deciles!$B$4+1),INT((AJ695-1)/(Deciles!$B$4+1))+1,Deciles!$B$5+INT((AJ695-1-Deciles!$B$5*(Deciles!$B$4+1))/Deciles!$B$4)+1)</f>
        <v>1</v>
      </c>
    </row>
    <row r="696" customFormat="false" ht="15" hidden="false" customHeight="false" outlineLevel="0" collapsed="false">
      <c r="A696" s="0" t="n">
        <v>20462</v>
      </c>
      <c r="B696" s="0" t="s">
        <v>145</v>
      </c>
      <c r="C696" s="0" t="n">
        <v>655</v>
      </c>
      <c r="D696" s="0" t="n">
        <v>80</v>
      </c>
      <c r="E696" s="0" t="n">
        <v>76.2029647827148</v>
      </c>
      <c r="F696" s="0" t="n">
        <v>35</v>
      </c>
      <c r="G696" s="0" t="n">
        <v>3.4909999370575</v>
      </c>
      <c r="H696" s="0" t="n">
        <v>-0.0256667137145996</v>
      </c>
      <c r="I696" s="0" t="n">
        <v>10</v>
      </c>
      <c r="J696" s="0" t="n">
        <v>12.8198127746582</v>
      </c>
      <c r="K696" s="0" t="n">
        <v>4.95833349227905</v>
      </c>
      <c r="L696" s="0" t="n">
        <v>-1.875</v>
      </c>
      <c r="M696" s="0" t="n">
        <v>3.98038840293884</v>
      </c>
      <c r="N696" s="0" t="n">
        <v>0</v>
      </c>
      <c r="O696" s="0" t="n">
        <v>0</v>
      </c>
      <c r="P696" s="0" t="s">
        <v>140</v>
      </c>
      <c r="Q696" s="0" t="s">
        <v>141</v>
      </c>
      <c r="R696" s="0" t="n">
        <v>2</v>
      </c>
      <c r="S696" s="0" t="s">
        <v>162</v>
      </c>
      <c r="T696" s="0" t="n">
        <v>0</v>
      </c>
      <c r="U696" s="0" t="n">
        <v>369465.66</v>
      </c>
      <c r="V696" s="0" t="n">
        <v>0.108347304165363</v>
      </c>
      <c r="W696" s="0" t="n">
        <v>549.678527832031</v>
      </c>
      <c r="X696" s="0" t="n">
        <v>0.103164650499821</v>
      </c>
      <c r="Y696" s="0" t="n">
        <f aca="false">IF(ISNUMBER(C696),INDEX(Scorecard!$D$5:$D$12,SUMPRODUCT(--(Scorecard!$G$5:$G$11&lt;C696))+1),Scorecard!$D$13)</f>
        <v>-1.88220980528339</v>
      </c>
      <c r="Z696" s="0" t="n">
        <f aca="false">IF(ISNUMBER(D696),INDEX(Scorecard!$D$14:$D$17,SUMPRODUCT(--(Scorecard!$G$14:$G$16&lt;D696))+1),Scorecard!$D$18)</f>
        <v>0.0505355481560174</v>
      </c>
      <c r="AA696" s="0" t="n">
        <f aca="false">IF(ISNUMBER(E696),INDEX(Scorecard!$D$19:$D$26,SUMPRODUCT(--(Scorecard!$G$19:$G$25&lt;E696))+1),Scorecard!$D$27)</f>
        <v>-0.0341578513653732</v>
      </c>
      <c r="AB696" s="0" t="n">
        <f aca="false">IF(ISNUMBER(F696),INDEX(Scorecard!$D$28:$D$35,SUMPRODUCT(--(Scorecard!$G$28:$G$34&lt;F696))+1),Scorecard!$D$36)</f>
        <v>-0.0008456427959252</v>
      </c>
      <c r="AC696" s="0" t="n">
        <f aca="false">IF(ISNUMBER(H696),INDEX(Scorecard!$D$37:$D$44,SUMPRODUCT(--(Scorecard!$G$37:$G$43&lt;H696))+1),Scorecard!$D$45)</f>
        <v>0.330501541082344</v>
      </c>
      <c r="AD696" s="0" t="n">
        <f aca="false">IF(ISNUMBER(I696),INDEX(Scorecard!$D$46:$D$52,SUMPRODUCT(--(Scorecard!$G$46:$G$51&lt;I696))+1),Scorecard!$D$53)</f>
        <v>-0.114272400683245</v>
      </c>
      <c r="AE696" s="0" t="n">
        <f aca="false">IF(ISNUMBER(K696),INDEX(Scorecard!$D$54:$D$61,SUMPRODUCT(--(Scorecard!$G$54:$G$60&lt;K696))+1),Scorecard!$D$62)</f>
        <v>0.214429354789033</v>
      </c>
      <c r="AF696" s="0" t="n">
        <f aca="false">IF(ISNUMBER(L696),INDEX(Scorecard!$D$63:$D$68,SUMPRODUCT(--(Scorecard!$G$63:$G$67&lt;L696))+1),Scorecard!$D$69)</f>
        <v>-0.340582194386522</v>
      </c>
      <c r="AG696" s="0" t="n">
        <f aca="false">Inputs!$B$10+Scorecard!$J$5*Y696+Scorecard!$J$6*Z696+Scorecard!$J$7*AA696+Scorecard!$J$8*AB696+Scorecard!$J$9*AC696+Scorecard!$J$10*AD696+Scorecard!$J$11*AE696+Scorecard!$J$12*AF696</f>
        <v>-2.16801267592534</v>
      </c>
      <c r="AH696" s="0" t="n">
        <f aca="false">MIN(1-Inputs!$B$13,MAX(Inputs!$B$13,1/(1+EXP(-(Inputs!$B$11*AG696+Inputs!$B$12)))))</f>
        <v>0.108347305599701</v>
      </c>
      <c r="AI696" s="0" t="n">
        <f aca="false">Inputs!$B$9-Inputs!$B$8*AG696</f>
        <v>549.678498927344</v>
      </c>
      <c r="AJ696" s="0" t="n">
        <f aca="false">RANK(AH696,$AH$5:$AH$2004,0)+COUNTIF($AH$4:AH695,AH696)</f>
        <v>32</v>
      </c>
      <c r="AK696" s="0" t="n">
        <f aca="false">IF(AJ696&lt;=Deciles!$B$5*(Deciles!$B$4+1),INT((AJ696-1)/(Deciles!$B$4+1))+1,Deciles!$B$5+INT((AJ696-1-Deciles!$B$5*(Deciles!$B$4+1))/Deciles!$B$4)+1)</f>
        <v>1</v>
      </c>
    </row>
    <row r="697" customFormat="false" ht="15" hidden="false" customHeight="false" outlineLevel="0" collapsed="false">
      <c r="A697" s="0" t="n">
        <v>20501</v>
      </c>
      <c r="B697" s="0" t="s">
        <v>155</v>
      </c>
      <c r="C697" s="0" t="n">
        <v>777</v>
      </c>
      <c r="D697" s="0" t="n">
        <v>91.8497543334961</v>
      </c>
      <c r="E697" s="0" t="n">
        <v>87.4069747924805</v>
      </c>
      <c r="F697" s="0" t="n">
        <v>21</v>
      </c>
      <c r="G697" s="0" t="n">
        <v>3.32200002670288</v>
      </c>
      <c r="H697" s="0" t="n">
        <v>-2.41133308410645</v>
      </c>
      <c r="I697" s="0" t="n">
        <v>11</v>
      </c>
      <c r="J697" s="0" t="n">
        <v>12.4117240905762</v>
      </c>
      <c r="K697" s="0" t="n">
        <v>4.50833320617676</v>
      </c>
      <c r="L697" s="0" t="n">
        <v>-1.125</v>
      </c>
      <c r="M697" s="0" t="n">
        <v>3.47430872917175</v>
      </c>
      <c r="N697" s="0" t="n">
        <v>0</v>
      </c>
      <c r="O697" s="0" t="n">
        <v>0</v>
      </c>
      <c r="P697" s="0" t="s">
        <v>144</v>
      </c>
      <c r="Q697" s="0" t="s">
        <v>141</v>
      </c>
      <c r="R697" s="0" t="n">
        <v>2</v>
      </c>
      <c r="S697" s="0" t="s">
        <v>159</v>
      </c>
      <c r="T697" s="0" t="n">
        <v>0</v>
      </c>
      <c r="U697" s="0" t="n">
        <v>245664.97</v>
      </c>
      <c r="V697" s="0" t="n">
        <v>0.00315458793193102</v>
      </c>
      <c r="W697" s="0" t="n">
        <v>648.408752441406</v>
      </c>
      <c r="X697" s="0" t="n">
        <v>0.00417705625295639</v>
      </c>
      <c r="Y697" s="0" t="n">
        <f aca="false">IF(ISNUMBER(C697),INDEX(Scorecard!$D$5:$D$12,SUMPRODUCT(--(Scorecard!$G$5:$G$11&lt;C697))+1),Scorecard!$D$13)</f>
        <v>1.23750384304241</v>
      </c>
      <c r="Z697" s="0" t="n">
        <f aca="false">IF(ISNUMBER(D697),INDEX(Scorecard!$D$14:$D$17,SUMPRODUCT(--(Scorecard!$G$14:$G$16&lt;D697))+1),Scorecard!$D$18)</f>
        <v>-0.361970872710667</v>
      </c>
      <c r="AA697" s="0" t="n">
        <f aca="false">IF(ISNUMBER(E697),INDEX(Scorecard!$D$19:$D$26,SUMPRODUCT(--(Scorecard!$G$19:$G$25&lt;E697))+1),Scorecard!$D$27)</f>
        <v>-0.820992370602782</v>
      </c>
      <c r="AB697" s="0" t="n">
        <f aca="false">IF(ISNUMBER(F697),INDEX(Scorecard!$D$28:$D$35,SUMPRODUCT(--(Scorecard!$G$28:$G$34&lt;F697))+1),Scorecard!$D$36)</f>
        <v>0.624829191519909</v>
      </c>
      <c r="AC697" s="0" t="n">
        <f aca="false">IF(ISNUMBER(H697),INDEX(Scorecard!$D$37:$D$44,SUMPRODUCT(--(Scorecard!$G$37:$G$43&lt;H697))+1),Scorecard!$D$45)</f>
        <v>1.35057635045042</v>
      </c>
      <c r="AD697" s="0" t="n">
        <f aca="false">IF(ISNUMBER(I697),INDEX(Scorecard!$D$46:$D$52,SUMPRODUCT(--(Scorecard!$G$46:$G$51&lt;I697))+1),Scorecard!$D$53)</f>
        <v>-0.114272400683245</v>
      </c>
      <c r="AE697" s="0" t="n">
        <f aca="false">IF(ISNUMBER(K697),INDEX(Scorecard!$D$54:$D$61,SUMPRODUCT(--(Scorecard!$G$54:$G$60&lt;K697))+1),Scorecard!$D$62)</f>
        <v>0.409483001259379</v>
      </c>
      <c r="AF697" s="0" t="n">
        <f aca="false">IF(ISNUMBER(L697),INDEX(Scorecard!$D$63:$D$68,SUMPRODUCT(--(Scorecard!$G$63:$G$67&lt;L697))+1),Scorecard!$D$69)</f>
        <v>-0.340582194386522</v>
      </c>
      <c r="AG697" s="0" t="n">
        <f aca="false">Inputs!$B$10+Scorecard!$J$5*Y697+Scorecard!$J$6*Z697+Scorecard!$J$7*AA697+Scorecard!$J$8*AB697+Scorecard!$J$9*AC697+Scorecard!$J$10*AD697+Scorecard!$J$11*AE697+Scorecard!$J$12*AF697</f>
        <v>-5.58974256185611</v>
      </c>
      <c r="AH697" s="0" t="n">
        <f aca="false">MIN(1-Inputs!$B$13,MAX(Inputs!$B$13,1/(1+EXP(-(Inputs!$B$11*AG697+Inputs!$B$12)))))</f>
        <v>0.00315458781938701</v>
      </c>
      <c r="AI697" s="0" t="n">
        <f aca="false">Inputs!$B$9-Inputs!$B$8*AG697</f>
        <v>648.408753681221</v>
      </c>
      <c r="AJ697" s="0" t="n">
        <f aca="false">RANK(AH697,$AH$5:$AH$2004,0)+COUNTIF($AH$4:AH696,AH697)</f>
        <v>1517</v>
      </c>
      <c r="AK697" s="0" t="n">
        <f aca="false">IF(AJ697&lt;=Deciles!$B$5*(Deciles!$B$4+1),INT((AJ697-1)/(Deciles!$B$4+1))+1,Deciles!$B$5+INT((AJ697-1-Deciles!$B$5*(Deciles!$B$4+1))/Deciles!$B$4)+1)</f>
        <v>8</v>
      </c>
    </row>
    <row r="698" customFormat="false" ht="15" hidden="false" customHeight="false" outlineLevel="0" collapsed="false">
      <c r="A698" s="0" t="n">
        <v>20514</v>
      </c>
      <c r="B698" s="0" t="s">
        <v>158</v>
      </c>
      <c r="C698" s="0" t="n">
        <v>691</v>
      </c>
      <c r="D698" s="0" t="n">
        <v>80</v>
      </c>
      <c r="E698" s="0" t="n">
        <v>70.7568893432617</v>
      </c>
      <c r="F698" s="0" t="n">
        <v>33</v>
      </c>
      <c r="G698" s="0" t="n">
        <v>4.66599988937378</v>
      </c>
      <c r="H698" s="0" t="n">
        <v>1.74933314323425</v>
      </c>
      <c r="I698" s="0" t="n">
        <v>33</v>
      </c>
      <c r="J698" s="0" t="n">
        <v>12.0085906982422</v>
      </c>
      <c r="K698" s="0" t="n">
        <v>6.73333311080933</v>
      </c>
      <c r="L698" s="0" t="n">
        <v>2.71025609970093</v>
      </c>
      <c r="M698" s="0" t="n">
        <v>0.36659899353981</v>
      </c>
      <c r="N698" s="0" t="n">
        <v>0</v>
      </c>
      <c r="O698" s="0" t="n">
        <v>0</v>
      </c>
      <c r="P698" s="0" t="s">
        <v>140</v>
      </c>
      <c r="Q698" s="0" t="s">
        <v>153</v>
      </c>
      <c r="R698" s="0" t="n">
        <v>2</v>
      </c>
      <c r="S698" s="0" t="s">
        <v>161</v>
      </c>
      <c r="T698" s="0" t="n">
        <v>0</v>
      </c>
      <c r="U698" s="0" t="n">
        <v>164158.97</v>
      </c>
      <c r="V698" s="0" t="n">
        <v>0.0574884228408337</v>
      </c>
      <c r="W698" s="0" t="n">
        <v>568.331970214844</v>
      </c>
      <c r="X698" s="0" t="n">
        <v>0.0354623608291149</v>
      </c>
      <c r="Y698" s="0" t="n">
        <f aca="false">IF(ISNUMBER(C698),INDEX(Scorecard!$D$5:$D$12,SUMPRODUCT(--(Scorecard!$G$5:$G$11&lt;C698))+1),Scorecard!$D$13)</f>
        <v>-0.869677851527538</v>
      </c>
      <c r="Z698" s="0" t="n">
        <f aca="false">IF(ISNUMBER(D698),INDEX(Scorecard!$D$14:$D$17,SUMPRODUCT(--(Scorecard!$G$14:$G$16&lt;D698))+1),Scorecard!$D$18)</f>
        <v>0.0505355481560174</v>
      </c>
      <c r="AA698" s="0" t="n">
        <f aca="false">IF(ISNUMBER(E698),INDEX(Scorecard!$D$19:$D$26,SUMPRODUCT(--(Scorecard!$G$19:$G$25&lt;E698))+1),Scorecard!$D$27)</f>
        <v>0.0530843085177338</v>
      </c>
      <c r="AB698" s="0" t="n">
        <f aca="false">IF(ISNUMBER(F698),INDEX(Scorecard!$D$28:$D$35,SUMPRODUCT(--(Scorecard!$G$28:$G$34&lt;F698))+1),Scorecard!$D$36)</f>
        <v>-0.0008456427959252</v>
      </c>
      <c r="AC698" s="0" t="n">
        <f aca="false">IF(ISNUMBER(H698),INDEX(Scorecard!$D$37:$D$44,SUMPRODUCT(--(Scorecard!$G$37:$G$43&lt;H698))+1),Scorecard!$D$45)</f>
        <v>-0.975503570149195</v>
      </c>
      <c r="AD698" s="0" t="n">
        <f aca="false">IF(ISNUMBER(I698),INDEX(Scorecard!$D$46:$D$52,SUMPRODUCT(--(Scorecard!$G$46:$G$51&lt;I698))+1),Scorecard!$D$53)</f>
        <v>0.123869379412532</v>
      </c>
      <c r="AE698" s="0" t="n">
        <f aca="false">IF(ISNUMBER(K698),INDEX(Scorecard!$D$54:$D$61,SUMPRODUCT(--(Scorecard!$G$54:$G$60&lt;K698))+1),Scorecard!$D$62)</f>
        <v>-0.357264871923982</v>
      </c>
      <c r="AF698" s="0" t="n">
        <f aca="false">IF(ISNUMBER(L698),INDEX(Scorecard!$D$63:$D$68,SUMPRODUCT(--(Scorecard!$G$63:$G$67&lt;L698))+1),Scorecard!$D$69)</f>
        <v>0.322484508656054</v>
      </c>
      <c r="AG698" s="0" t="n">
        <f aca="false">Inputs!$B$10+Scorecard!$J$5*Y698+Scorecard!$J$6*Z698+Scorecard!$J$7*AA698+Scorecard!$J$8*AB698+Scorecard!$J$9*AC698+Scorecard!$J$10*AD698+Scorecard!$J$11*AE698+Scorecard!$J$12*AF698</f>
        <v>-2.81449189613228</v>
      </c>
      <c r="AH698" s="0" t="n">
        <f aca="false">MIN(1-Inputs!$B$13,MAX(Inputs!$B$13,1/(1+EXP(-(Inputs!$B$11*AG698+Inputs!$B$12)))))</f>
        <v>0.0574884224674325</v>
      </c>
      <c r="AI698" s="0" t="n">
        <f aca="false">Inputs!$B$9-Inputs!$B$8*AG698</f>
        <v>568.33194622795</v>
      </c>
      <c r="AJ698" s="0" t="n">
        <f aca="false">RANK(AH698,$AH$5:$AH$2004,0)+COUNTIF($AH$4:AH697,AH698)</f>
        <v>121</v>
      </c>
      <c r="AK698" s="0" t="n">
        <f aca="false">IF(AJ698&lt;=Deciles!$B$5*(Deciles!$B$4+1),INT((AJ698-1)/(Deciles!$B$4+1))+1,Deciles!$B$5+INT((AJ698-1-Deciles!$B$5*(Deciles!$B$4+1))/Deciles!$B$4)+1)</f>
        <v>1</v>
      </c>
    </row>
    <row r="699" customFormat="false" ht="15" hidden="false" customHeight="false" outlineLevel="0" collapsed="false">
      <c r="A699" s="0" t="n">
        <v>20589</v>
      </c>
      <c r="B699" s="0" t="s">
        <v>155</v>
      </c>
      <c r="C699" s="0" t="n">
        <v>761</v>
      </c>
      <c r="D699" s="0" t="n">
        <v>88.0289001464844</v>
      </c>
      <c r="E699" s="0" t="n">
        <v>80.6411819458008</v>
      </c>
      <c r="F699" s="0" t="n">
        <v>27</v>
      </c>
      <c r="G699" s="0" t="n">
        <v>3.05999994277954</v>
      </c>
      <c r="H699" s="0" t="n">
        <v>-2.67333316802979</v>
      </c>
      <c r="I699" s="0" t="n">
        <v>19</v>
      </c>
      <c r="J699" s="0" t="n">
        <v>12.094931602478</v>
      </c>
      <c r="K699" s="0" t="n">
        <v>4.50833320617676</v>
      </c>
      <c r="L699" s="0" t="n">
        <v>-1.125</v>
      </c>
      <c r="M699" s="0" t="n">
        <v>3.47430872917175</v>
      </c>
      <c r="N699" s="0" t="n">
        <v>0</v>
      </c>
      <c r="O699" s="0" t="n">
        <v>0</v>
      </c>
      <c r="P699" s="0" t="s">
        <v>144</v>
      </c>
      <c r="Q699" s="0" t="s">
        <v>141</v>
      </c>
      <c r="R699" s="0" t="n">
        <v>1</v>
      </c>
      <c r="S699" s="0" t="s">
        <v>159</v>
      </c>
      <c r="T699" s="0" t="n">
        <v>0</v>
      </c>
      <c r="U699" s="0" t="n">
        <v>178962.42</v>
      </c>
      <c r="V699" s="0" t="n">
        <v>0.00676605012267828</v>
      </c>
      <c r="W699" s="0" t="n">
        <v>627.658935546875</v>
      </c>
      <c r="X699" s="0" t="n">
        <v>0.00752033665776253</v>
      </c>
      <c r="Y699" s="0" t="n">
        <f aca="false">IF(ISNUMBER(C699),INDEX(Scorecard!$D$5:$D$12,SUMPRODUCT(--(Scorecard!$G$5:$G$11&lt;C699))+1),Scorecard!$D$13)</f>
        <v>0.733188958177614</v>
      </c>
      <c r="Z699" s="0" t="n">
        <f aca="false">IF(ISNUMBER(D699),INDEX(Scorecard!$D$14:$D$17,SUMPRODUCT(--(Scorecard!$G$14:$G$16&lt;D699))+1),Scorecard!$D$18)</f>
        <v>-0.361970872710667</v>
      </c>
      <c r="AA699" s="0" t="n">
        <f aca="false">IF(ISNUMBER(E699),INDEX(Scorecard!$D$19:$D$26,SUMPRODUCT(--(Scorecard!$G$19:$G$25&lt;E699))+1),Scorecard!$D$27)</f>
        <v>-0.0341578513653732</v>
      </c>
      <c r="AB699" s="0" t="n">
        <f aca="false">IF(ISNUMBER(F699),INDEX(Scorecard!$D$28:$D$35,SUMPRODUCT(--(Scorecard!$G$28:$G$34&lt;F699))+1),Scorecard!$D$36)</f>
        <v>0.165097008946478</v>
      </c>
      <c r="AC699" s="0" t="n">
        <f aca="false">IF(ISNUMBER(H699),INDEX(Scorecard!$D$37:$D$44,SUMPRODUCT(--(Scorecard!$G$37:$G$43&lt;H699))+1),Scorecard!$D$45)</f>
        <v>1.35057635045042</v>
      </c>
      <c r="AD699" s="0" t="n">
        <f aca="false">IF(ISNUMBER(I699),INDEX(Scorecard!$D$46:$D$52,SUMPRODUCT(--(Scorecard!$G$46:$G$51&lt;I699))+1),Scorecard!$D$53)</f>
        <v>-0.108777051091409</v>
      </c>
      <c r="AE699" s="0" t="n">
        <f aca="false">IF(ISNUMBER(K699),INDEX(Scorecard!$D$54:$D$61,SUMPRODUCT(--(Scorecard!$G$54:$G$60&lt;K699))+1),Scorecard!$D$62)</f>
        <v>0.409483001259379</v>
      </c>
      <c r="AF699" s="0" t="n">
        <f aca="false">IF(ISNUMBER(L699),INDEX(Scorecard!$D$63:$D$68,SUMPRODUCT(--(Scorecard!$G$63:$G$67&lt;L699))+1),Scorecard!$D$69)</f>
        <v>-0.340582194386522</v>
      </c>
      <c r="AG699" s="0" t="n">
        <f aca="false">Inputs!$B$10+Scorecard!$J$5*Y699+Scorecard!$J$6*Z699+Scorecard!$J$7*AA699+Scorecard!$J$8*AB699+Scorecard!$J$9*AC699+Scorecard!$J$10*AD699+Scorecard!$J$11*AE699+Scorecard!$J$12*AF699</f>
        <v>-4.87060855888141</v>
      </c>
      <c r="AH699" s="0" t="n">
        <f aca="false">MIN(1-Inputs!$B$13,MAX(Inputs!$B$13,1/(1+EXP(-(Inputs!$B$11*AG699+Inputs!$B$12)))))</f>
        <v>0.00676605011143151</v>
      </c>
      <c r="AI699" s="0" t="n">
        <f aca="false">Inputs!$B$9-Inputs!$B$8*AG699</f>
        <v>627.658932484696</v>
      </c>
      <c r="AJ699" s="0" t="n">
        <f aca="false">RANK(AH699,$AH$5:$AH$2004,0)+COUNTIF($AH$4:AH698,AH699)</f>
        <v>1078</v>
      </c>
      <c r="AK699" s="0" t="n">
        <f aca="false">IF(AJ699&lt;=Deciles!$B$5*(Deciles!$B$4+1),INT((AJ699-1)/(Deciles!$B$4+1))+1,Deciles!$B$5+INT((AJ699-1-Deciles!$B$5*(Deciles!$B$4+1))/Deciles!$B$4)+1)</f>
        <v>6</v>
      </c>
    </row>
    <row r="700" customFormat="false" ht="15" hidden="false" customHeight="false" outlineLevel="0" collapsed="false">
      <c r="A700" s="0" t="n">
        <v>20606</v>
      </c>
      <c r="B700" s="0" t="s">
        <v>155</v>
      </c>
      <c r="C700" s="0" t="n">
        <v>830</v>
      </c>
      <c r="D700" s="0" t="n">
        <v>80</v>
      </c>
      <c r="E700" s="0" t="n">
        <v>71.0762100219727</v>
      </c>
      <c r="F700" s="0" t="n">
        <v>43</v>
      </c>
      <c r="G700" s="0" t="n">
        <v>3.04500007629395</v>
      </c>
      <c r="H700" s="0" t="n">
        <v>-2.68833303451538</v>
      </c>
      <c r="I700" s="0" t="n">
        <v>25</v>
      </c>
      <c r="J700" s="0" t="n">
        <v>11.3862981796265</v>
      </c>
      <c r="K700" s="0" t="n">
        <v>3.90833330154419</v>
      </c>
      <c r="L700" s="0" t="n">
        <v>-1.125</v>
      </c>
      <c r="M700" s="0" t="n">
        <v>4.74416542053223</v>
      </c>
      <c r="N700" s="0" t="n">
        <v>0</v>
      </c>
      <c r="O700" s="0" t="n">
        <v>0</v>
      </c>
      <c r="P700" s="0" t="s">
        <v>144</v>
      </c>
      <c r="Q700" s="0" t="s">
        <v>141</v>
      </c>
      <c r="R700" s="0" t="n">
        <v>2</v>
      </c>
      <c r="S700" s="0" t="s">
        <v>147</v>
      </c>
      <c r="T700" s="0" t="n">
        <v>0</v>
      </c>
      <c r="U700" s="0" t="n">
        <v>88106.21</v>
      </c>
      <c r="V700" s="0" t="n">
        <v>0.00169661198742688</v>
      </c>
      <c r="W700" s="0" t="n">
        <v>665.234191894531</v>
      </c>
      <c r="X700" s="0" t="n">
        <v>0.00144359702244401</v>
      </c>
      <c r="Y700" s="0" t="n">
        <f aca="false">IF(ISNUMBER(C700),INDEX(Scorecard!$D$5:$D$12,SUMPRODUCT(--(Scorecard!$G$5:$G$11&lt;C700))+1),Scorecard!$D$13)</f>
        <v>2.19112706886128</v>
      </c>
      <c r="Z700" s="0" t="n">
        <f aca="false">IF(ISNUMBER(D700),INDEX(Scorecard!$D$14:$D$17,SUMPRODUCT(--(Scorecard!$G$14:$G$16&lt;D700))+1),Scorecard!$D$18)</f>
        <v>0.0505355481560174</v>
      </c>
      <c r="AA700" s="0" t="n">
        <f aca="false">IF(ISNUMBER(E700),INDEX(Scorecard!$D$19:$D$26,SUMPRODUCT(--(Scorecard!$G$19:$G$25&lt;E700))+1),Scorecard!$D$27)</f>
        <v>0.0530843085177338</v>
      </c>
      <c r="AB700" s="0" t="n">
        <f aca="false">IF(ISNUMBER(F700),INDEX(Scorecard!$D$28:$D$35,SUMPRODUCT(--(Scorecard!$G$28:$G$34&lt;F700))+1),Scorecard!$D$36)</f>
        <v>-0.309727037437117</v>
      </c>
      <c r="AC700" s="0" t="n">
        <f aca="false">IF(ISNUMBER(H700),INDEX(Scorecard!$D$37:$D$44,SUMPRODUCT(--(Scorecard!$G$37:$G$43&lt;H700))+1),Scorecard!$D$45)</f>
        <v>1.35057635045042</v>
      </c>
      <c r="AD700" s="0" t="n">
        <f aca="false">IF(ISNUMBER(I700),INDEX(Scorecard!$D$46:$D$52,SUMPRODUCT(--(Scorecard!$G$46:$G$51&lt;I700))+1),Scorecard!$D$53)</f>
        <v>-0.048559051279741</v>
      </c>
      <c r="AE700" s="0" t="n">
        <f aca="false">IF(ISNUMBER(K700),INDEX(Scorecard!$D$54:$D$61,SUMPRODUCT(--(Scorecard!$G$54:$G$60&lt;K700))+1),Scorecard!$D$62)</f>
        <v>0.489050497890326</v>
      </c>
      <c r="AF700" s="0" t="n">
        <f aca="false">IF(ISNUMBER(L700),INDEX(Scorecard!$D$63:$D$68,SUMPRODUCT(--(Scorecard!$G$63:$G$67&lt;L700))+1),Scorecard!$D$69)</f>
        <v>-0.340582194386522</v>
      </c>
      <c r="AG700" s="0" t="n">
        <f aca="false">Inputs!$B$10+Scorecard!$J$5*Y700+Scorecard!$J$6*Z700+Scorecard!$J$7*AA700+Scorecard!$J$8*AB700+Scorecard!$J$9*AC700+Scorecard!$J$10*AD700+Scorecard!$J$11*AE700+Scorecard!$J$12*AF700</f>
        <v>-6.17286754429953</v>
      </c>
      <c r="AH700" s="0" t="n">
        <f aca="false">MIN(1-Inputs!$B$13,MAX(Inputs!$B$13,1/(1+EXP(-(Inputs!$B$11*AG700+Inputs!$B$12)))))</f>
        <v>0.0016966120088729</v>
      </c>
      <c r="AI700" s="0" t="n">
        <f aca="false">Inputs!$B$9-Inputs!$B$8*AG700</f>
        <v>665.234184089013</v>
      </c>
      <c r="AJ700" s="0" t="n">
        <f aca="false">RANK(AH700,$AH$5:$AH$2004,0)+COUNTIF($AH$4:AH699,AH700)</f>
        <v>1755</v>
      </c>
      <c r="AK700" s="0" t="n">
        <f aca="false">IF(AJ700&lt;=Deciles!$B$5*(Deciles!$B$4+1),INT((AJ700-1)/(Deciles!$B$4+1))+1,Deciles!$B$5+INT((AJ700-1-Deciles!$B$5*(Deciles!$B$4+1))/Deciles!$B$4)+1)</f>
        <v>9</v>
      </c>
    </row>
    <row r="701" customFormat="false" ht="15" hidden="false" customHeight="false" outlineLevel="0" collapsed="false">
      <c r="A701" s="0" t="n">
        <v>20615</v>
      </c>
      <c r="B701" s="0" t="s">
        <v>145</v>
      </c>
      <c r="C701" s="0" t="n">
        <v>633</v>
      </c>
      <c r="D701" s="0" t="n">
        <v>82.0177154541016</v>
      </c>
      <c r="E701" s="0" t="n">
        <v>43.9078254699707</v>
      </c>
      <c r="F701" s="0" t="n">
        <v>30</v>
      </c>
      <c r="G701" s="0" t="n">
        <v>4.75099992752075</v>
      </c>
      <c r="H701" s="0" t="n">
        <v>1.23433327674866</v>
      </c>
      <c r="I701" s="0" t="n">
        <v>99</v>
      </c>
      <c r="J701" s="0" t="n">
        <v>11.253981590271</v>
      </c>
      <c r="K701" s="0" t="n">
        <v>4.85833311080933</v>
      </c>
      <c r="L701" s="0" t="n">
        <v>-1.875</v>
      </c>
      <c r="M701" s="0" t="n">
        <v>6.54819345474243</v>
      </c>
      <c r="N701" s="0" t="n">
        <v>0</v>
      </c>
      <c r="O701" s="0" t="n">
        <v>0</v>
      </c>
      <c r="P701" s="0" t="s">
        <v>144</v>
      </c>
      <c r="Q701" s="0" t="s">
        <v>141</v>
      </c>
      <c r="R701" s="0" t="n">
        <v>2</v>
      </c>
      <c r="S701" s="0" t="s">
        <v>151</v>
      </c>
      <c r="T701" s="0" t="n">
        <v>0</v>
      </c>
      <c r="U701" s="0" t="n">
        <v>77186.66</v>
      </c>
      <c r="V701" s="0" t="n">
        <v>0.063544400036335</v>
      </c>
      <c r="W701" s="0" t="n">
        <v>565.446838378906</v>
      </c>
      <c r="X701" s="0" t="n">
        <v>0.118328996002674</v>
      </c>
      <c r="Y701" s="0" t="n">
        <f aca="false">IF(ISNUMBER(C701),INDEX(Scorecard!$D$5:$D$12,SUMPRODUCT(--(Scorecard!$G$5:$G$11&lt;C701))+1),Scorecard!$D$13)</f>
        <v>-1.88220980528339</v>
      </c>
      <c r="Z701" s="0" t="n">
        <f aca="false">IF(ISNUMBER(D701),INDEX(Scorecard!$D$14:$D$17,SUMPRODUCT(--(Scorecard!$G$14:$G$16&lt;D701))+1),Scorecard!$D$18)</f>
        <v>0.0505355481560174</v>
      </c>
      <c r="AA701" s="0" t="n">
        <f aca="false">IF(ISNUMBER(E701),INDEX(Scorecard!$D$19:$D$26,SUMPRODUCT(--(Scorecard!$G$19:$G$25&lt;E701))+1),Scorecard!$D$27)</f>
        <v>0.57899015159425</v>
      </c>
      <c r="AB701" s="0" t="n">
        <f aca="false">IF(ISNUMBER(F701),INDEX(Scorecard!$D$28:$D$35,SUMPRODUCT(--(Scorecard!$G$28:$G$34&lt;F701))+1),Scorecard!$D$36)</f>
        <v>0.126913191054783</v>
      </c>
      <c r="AC701" s="0" t="n">
        <f aca="false">IF(ISNUMBER(H701),INDEX(Scorecard!$D$37:$D$44,SUMPRODUCT(--(Scorecard!$G$37:$G$43&lt;H701))+1),Scorecard!$D$45)</f>
        <v>-0.975503570149195</v>
      </c>
      <c r="AD701" s="0" t="n">
        <f aca="false">IF(ISNUMBER(I701),INDEX(Scorecard!$D$46:$D$52,SUMPRODUCT(--(Scorecard!$G$46:$G$51&lt;I701))+1),Scorecard!$D$53)</f>
        <v>0.818882373006414</v>
      </c>
      <c r="AE701" s="0" t="n">
        <f aca="false">IF(ISNUMBER(K701),INDEX(Scorecard!$D$54:$D$61,SUMPRODUCT(--(Scorecard!$G$54:$G$60&lt;K701))+1),Scorecard!$D$62)</f>
        <v>0.214429354789033</v>
      </c>
      <c r="AF701" s="0" t="n">
        <f aca="false">IF(ISNUMBER(L701),INDEX(Scorecard!$D$63:$D$68,SUMPRODUCT(--(Scorecard!$G$63:$G$67&lt;L701))+1),Scorecard!$D$69)</f>
        <v>-0.340582194386522</v>
      </c>
      <c r="AG701" s="0" t="n">
        <f aca="false">Inputs!$B$10+Scorecard!$J$5*Y701+Scorecard!$J$6*Z701+Scorecard!$J$7*AA701+Scorecard!$J$8*AB701+Scorecard!$J$9*AC701+Scorecard!$J$10*AD701+Scorecard!$J$11*AE701+Scorecard!$J$12*AF701</f>
        <v>-2.71450267880565</v>
      </c>
      <c r="AH701" s="0" t="n">
        <f aca="false">MIN(1-Inputs!$B$13,MAX(Inputs!$B$13,1/(1+EXP(-(Inputs!$B$11*AG701+Inputs!$B$12)))))</f>
        <v>0.0635443967278261</v>
      </c>
      <c r="AI701" s="0" t="n">
        <f aca="false">Inputs!$B$9-Inputs!$B$8*AG701</f>
        <v>565.44686726836</v>
      </c>
      <c r="AJ701" s="0" t="n">
        <f aca="false">RANK(AH701,$AH$5:$AH$2004,0)+COUNTIF($AH$4:AH700,AH701)</f>
        <v>105</v>
      </c>
      <c r="AK701" s="0" t="n">
        <f aca="false">IF(AJ701&lt;=Deciles!$B$5*(Deciles!$B$4+1),INT((AJ701-1)/(Deciles!$B$4+1))+1,Deciles!$B$5+INT((AJ701-1-Deciles!$B$5*(Deciles!$B$4+1))/Deciles!$B$4)+1)</f>
        <v>1</v>
      </c>
    </row>
    <row r="702" customFormat="false" ht="15" hidden="false" customHeight="false" outlineLevel="0" collapsed="false">
      <c r="A702" s="0" t="n">
        <v>20625</v>
      </c>
      <c r="B702" s="0" t="s">
        <v>143</v>
      </c>
      <c r="C702" s="0" t="n">
        <v>676</v>
      </c>
      <c r="D702" s="0" t="n">
        <v>95.4980392456055</v>
      </c>
      <c r="E702" s="0" t="n">
        <v>58.9797019958496</v>
      </c>
      <c r="F702" s="0" t="n">
        <v>40</v>
      </c>
      <c r="G702" s="0" t="n">
        <v>4.40899991989136</v>
      </c>
      <c r="H702" s="0" t="n">
        <v>1.17566657066345</v>
      </c>
      <c r="I702" s="0" t="n">
        <v>79</v>
      </c>
      <c r="J702" s="0" t="n">
        <v>12.027886390686</v>
      </c>
      <c r="K702" s="0" t="n">
        <v>9.03333377838135</v>
      </c>
      <c r="L702" s="0" t="n">
        <v>5.07179546356201</v>
      </c>
      <c r="M702" s="0" t="n">
        <v>2.46950244903565</v>
      </c>
      <c r="N702" s="0" t="n">
        <v>0</v>
      </c>
      <c r="O702" s="0" t="n">
        <v>0</v>
      </c>
      <c r="P702" s="0" t="s">
        <v>140</v>
      </c>
      <c r="Q702" s="0" t="s">
        <v>141</v>
      </c>
      <c r="R702" s="0" t="n">
        <v>2</v>
      </c>
      <c r="S702" s="0" t="s">
        <v>156</v>
      </c>
      <c r="T702" s="0" t="n">
        <v>1</v>
      </c>
      <c r="U702" s="0" t="n">
        <v>167357.25</v>
      </c>
      <c r="V702" s="0" t="n">
        <v>0.203387096524239</v>
      </c>
      <c r="W702" s="0" t="n">
        <v>529.583984375</v>
      </c>
      <c r="X702" s="0" t="n">
        <v>0.0603453107178211</v>
      </c>
      <c r="Y702" s="0" t="n">
        <f aca="false">IF(ISNUMBER(C702),INDEX(Scorecard!$D$5:$D$12,SUMPRODUCT(--(Scorecard!$G$5:$G$11&lt;C702))+1),Scorecard!$D$13)</f>
        <v>-1.88220980528339</v>
      </c>
      <c r="Z702" s="0" t="n">
        <f aca="false">IF(ISNUMBER(D702),INDEX(Scorecard!$D$14:$D$17,SUMPRODUCT(--(Scorecard!$G$14:$G$16&lt;D702))+1),Scorecard!$D$18)</f>
        <v>-0.361970872710667</v>
      </c>
      <c r="AA702" s="0" t="n">
        <f aca="false">IF(ISNUMBER(E702),INDEX(Scorecard!$D$19:$D$26,SUMPRODUCT(--(Scorecard!$G$19:$G$25&lt;E702))+1),Scorecard!$D$27)</f>
        <v>0.267179331770092</v>
      </c>
      <c r="AB702" s="0" t="n">
        <f aca="false">IF(ISNUMBER(F702),INDEX(Scorecard!$D$28:$D$35,SUMPRODUCT(--(Scorecard!$G$28:$G$34&lt;F702))+1),Scorecard!$D$36)</f>
        <v>-0.132616866359722</v>
      </c>
      <c r="AC702" s="0" t="n">
        <f aca="false">IF(ISNUMBER(H702),INDEX(Scorecard!$D$37:$D$44,SUMPRODUCT(--(Scorecard!$G$37:$G$43&lt;H702))+1),Scorecard!$D$45)</f>
        <v>-0.975503570149195</v>
      </c>
      <c r="AD702" s="0" t="n">
        <f aca="false">IF(ISNUMBER(I702),INDEX(Scorecard!$D$46:$D$52,SUMPRODUCT(--(Scorecard!$G$46:$G$51&lt;I702))+1),Scorecard!$D$53)</f>
        <v>0.818882373006414</v>
      </c>
      <c r="AE702" s="0" t="n">
        <f aca="false">IF(ISNUMBER(K702),INDEX(Scorecard!$D$54:$D$61,SUMPRODUCT(--(Scorecard!$G$54:$G$60&lt;K702))+1),Scorecard!$D$62)</f>
        <v>-0.541917179454542</v>
      </c>
      <c r="AF702" s="0" t="n">
        <f aca="false">IF(ISNUMBER(L702),INDEX(Scorecard!$D$63:$D$68,SUMPRODUCT(--(Scorecard!$G$63:$G$67&lt;L702))+1),Scorecard!$D$69)</f>
        <v>0.322484508656054</v>
      </c>
      <c r="AG702" s="0" t="n">
        <f aca="false">Inputs!$B$10+Scorecard!$J$5*Y702+Scorecard!$J$6*Z702+Scorecard!$J$7*AA702+Scorecard!$J$8*AB702+Scorecard!$J$9*AC702+Scorecard!$J$10*AD702+Scorecard!$J$11*AE702+Scorecard!$J$12*AF702</f>
        <v>-1.47158898804323</v>
      </c>
      <c r="AH702" s="0" t="n">
        <f aca="false">MIN(1-Inputs!$B$13,MAX(Inputs!$B$13,1/(1+EXP(-(Inputs!$B$11*AG702+Inputs!$B$12)))))</f>
        <v>0.203387093063071</v>
      </c>
      <c r="AI702" s="0" t="n">
        <f aca="false">Inputs!$B$9-Inputs!$B$8*AG702</f>
        <v>529.583958910041</v>
      </c>
      <c r="AJ702" s="0" t="n">
        <f aca="false">RANK(AH702,$AH$5:$AH$2004,0)+COUNTIF($AH$4:AH701,AH702)</f>
        <v>8</v>
      </c>
      <c r="AK702" s="0" t="n">
        <f aca="false">IF(AJ702&lt;=Deciles!$B$5*(Deciles!$B$4+1),INT((AJ702-1)/(Deciles!$B$4+1))+1,Deciles!$B$5+INT((AJ702-1-Deciles!$B$5*(Deciles!$B$4+1))/Deciles!$B$4)+1)</f>
        <v>1</v>
      </c>
    </row>
    <row r="703" customFormat="false" ht="15" hidden="false" customHeight="false" outlineLevel="0" collapsed="false">
      <c r="A703" s="0" t="n">
        <v>20683</v>
      </c>
      <c r="B703" s="0" t="s">
        <v>139</v>
      </c>
      <c r="C703" s="0" t="n">
        <v>740</v>
      </c>
      <c r="D703" s="0" t="n">
        <v>80</v>
      </c>
      <c r="E703" s="0" t="n">
        <v>59.7518577575684</v>
      </c>
      <c r="F703" s="0" t="n">
        <v>26</v>
      </c>
      <c r="G703" s="0" t="n">
        <v>3.98699998855591</v>
      </c>
      <c r="H703" s="0" t="n">
        <v>0.970333337783814</v>
      </c>
      <c r="I703" s="0" t="n">
        <v>61</v>
      </c>
      <c r="J703" s="0" t="n">
        <v>12.2303333282471</v>
      </c>
      <c r="K703" s="0" t="n">
        <v>5.43333339691162</v>
      </c>
      <c r="L703" s="0" t="n">
        <v>-3.5</v>
      </c>
      <c r="M703" s="0" t="n">
        <v>2.74066424369812</v>
      </c>
      <c r="N703" s="0" t="n">
        <v>0</v>
      </c>
      <c r="O703" s="0" t="n">
        <v>0</v>
      </c>
      <c r="P703" s="0" t="s">
        <v>144</v>
      </c>
      <c r="Q703" s="0" t="s">
        <v>141</v>
      </c>
      <c r="R703" s="0" t="n">
        <v>2</v>
      </c>
      <c r="S703" s="0" t="s">
        <v>142</v>
      </c>
      <c r="T703" s="0" t="n">
        <v>0</v>
      </c>
      <c r="U703" s="0" t="n">
        <v>204911.52</v>
      </c>
      <c r="V703" s="0" t="n">
        <v>0.00638612592592835</v>
      </c>
      <c r="W703" s="0" t="n">
        <v>629.233337402344</v>
      </c>
      <c r="X703" s="0" t="n">
        <v>0.00676371343433857</v>
      </c>
      <c r="Y703" s="0" t="n">
        <f aca="false">IF(ISNUMBER(C703),INDEX(Scorecard!$D$5:$D$12,SUMPRODUCT(--(Scorecard!$G$5:$G$11&lt;C703))+1),Scorecard!$D$13)</f>
        <v>0.488358159108655</v>
      </c>
      <c r="Z703" s="0" t="n">
        <f aca="false">IF(ISNUMBER(D703),INDEX(Scorecard!$D$14:$D$17,SUMPRODUCT(--(Scorecard!$G$14:$G$16&lt;D703))+1),Scorecard!$D$18)</f>
        <v>0.0505355481560174</v>
      </c>
      <c r="AA703" s="0" t="n">
        <f aca="false">IF(ISNUMBER(E703),INDEX(Scorecard!$D$19:$D$26,SUMPRODUCT(--(Scorecard!$G$19:$G$25&lt;E703))+1),Scorecard!$D$27)</f>
        <v>0.267179331770092</v>
      </c>
      <c r="AB703" s="0" t="n">
        <f aca="false">IF(ISNUMBER(F703),INDEX(Scorecard!$D$28:$D$35,SUMPRODUCT(--(Scorecard!$G$28:$G$34&lt;F703))+1),Scorecard!$D$36)</f>
        <v>0.165097008946478</v>
      </c>
      <c r="AC703" s="0" t="n">
        <f aca="false">IF(ISNUMBER(H703),INDEX(Scorecard!$D$37:$D$44,SUMPRODUCT(--(Scorecard!$G$37:$G$43&lt;H703))+1),Scorecard!$D$45)</f>
        <v>-0.975503570149195</v>
      </c>
      <c r="AD703" s="0" t="n">
        <f aca="false">IF(ISNUMBER(I703),INDEX(Scorecard!$D$46:$D$52,SUMPRODUCT(--(Scorecard!$G$46:$G$51&lt;I703))+1),Scorecard!$D$53)</f>
        <v>0.818882373006414</v>
      </c>
      <c r="AE703" s="0" t="n">
        <f aca="false">IF(ISNUMBER(K703),INDEX(Scorecard!$D$54:$D$61,SUMPRODUCT(--(Scorecard!$G$54:$G$60&lt;K703))+1),Scorecard!$D$62)</f>
        <v>0.126303549215828</v>
      </c>
      <c r="AF703" s="0" t="n">
        <f aca="false">IF(ISNUMBER(L703),INDEX(Scorecard!$D$63:$D$68,SUMPRODUCT(--(Scorecard!$G$63:$G$67&lt;L703))+1),Scorecard!$D$69)</f>
        <v>-0.340582194386522</v>
      </c>
      <c r="AG703" s="0" t="n">
        <f aca="false">Inputs!$B$10+Scorecard!$J$5*Y703+Scorecard!$J$6*Z703+Scorecard!$J$7*AA703+Scorecard!$J$8*AB703+Scorecard!$J$9*AC703+Scorecard!$J$10*AD703+Scorecard!$J$11*AE703+Scorecard!$J$12*AF703</f>
        <v>-4.92517245054211</v>
      </c>
      <c r="AH703" s="0" t="n">
        <f aca="false">MIN(1-Inputs!$B$13,MAX(Inputs!$B$13,1/(1+EXP(-(Inputs!$B$11*AG703+Inputs!$B$12)))))</f>
        <v>0.00638612589006334</v>
      </c>
      <c r="AI703" s="0" t="n">
        <f aca="false">Inputs!$B$9-Inputs!$B$8*AG703</f>
        <v>629.233313602906</v>
      </c>
      <c r="AJ703" s="0" t="n">
        <f aca="false">RANK(AH703,$AH$5:$AH$2004,0)+COUNTIF($AH$4:AH702,AH703)</f>
        <v>1106</v>
      </c>
      <c r="AK703" s="0" t="n">
        <f aca="false">IF(AJ703&lt;=Deciles!$B$5*(Deciles!$B$4+1),INT((AJ703-1)/(Deciles!$B$4+1))+1,Deciles!$B$5+INT((AJ703-1-Deciles!$B$5*(Deciles!$B$4+1))/Deciles!$B$4)+1)</f>
        <v>6</v>
      </c>
    </row>
    <row r="704" customFormat="false" ht="15" hidden="false" customHeight="false" outlineLevel="0" collapsed="false">
      <c r="A704" s="0" t="n">
        <v>20689</v>
      </c>
      <c r="B704" s="0" t="s">
        <v>145</v>
      </c>
      <c r="C704" s="0" t="n">
        <v>734</v>
      </c>
      <c r="D704" s="0" t="n">
        <v>80</v>
      </c>
      <c r="E704" s="0" t="n">
        <v>72.9007263183594</v>
      </c>
      <c r="F704" s="0" t="n">
        <v>36</v>
      </c>
      <c r="G704" s="0" t="n">
        <v>3.12299990653992</v>
      </c>
      <c r="H704" s="0" t="n">
        <v>-0.393666744232178</v>
      </c>
      <c r="I704" s="0" t="n">
        <v>14</v>
      </c>
      <c r="J704" s="0" t="n">
        <v>13.0622205734253</v>
      </c>
      <c r="K704" s="0" t="n">
        <v>4.85833311080933</v>
      </c>
      <c r="L704" s="0" t="n">
        <v>-1.875</v>
      </c>
      <c r="M704" s="0" t="n">
        <v>6.54819345474243</v>
      </c>
      <c r="N704" s="0" t="n">
        <v>0</v>
      </c>
      <c r="O704" s="0" t="n">
        <v>0</v>
      </c>
      <c r="P704" s="0" t="s">
        <v>144</v>
      </c>
      <c r="Q704" s="0" t="s">
        <v>141</v>
      </c>
      <c r="R704" s="0" t="n">
        <v>1</v>
      </c>
      <c r="S704" s="0" t="s">
        <v>151</v>
      </c>
      <c r="T704" s="0" t="n">
        <v>0</v>
      </c>
      <c r="U704" s="0" t="n">
        <v>470814.94</v>
      </c>
      <c r="V704" s="0" t="n">
        <v>0.00962827540934086</v>
      </c>
      <c r="W704" s="0" t="n">
        <v>618.032958984375</v>
      </c>
      <c r="X704" s="0" t="n">
        <v>0.0197518467903137</v>
      </c>
      <c r="Y704" s="0" t="n">
        <f aca="false">IF(ISNUMBER(C704),INDEX(Scorecard!$D$5:$D$12,SUMPRODUCT(--(Scorecard!$G$5:$G$11&lt;C704))+1),Scorecard!$D$13)</f>
        <v>0.488358159108655</v>
      </c>
      <c r="Z704" s="0" t="n">
        <f aca="false">IF(ISNUMBER(D704),INDEX(Scorecard!$D$14:$D$17,SUMPRODUCT(--(Scorecard!$G$14:$G$16&lt;D704))+1),Scorecard!$D$18)</f>
        <v>0.0505355481560174</v>
      </c>
      <c r="AA704" s="0" t="n">
        <f aca="false">IF(ISNUMBER(E704),INDEX(Scorecard!$D$19:$D$26,SUMPRODUCT(--(Scorecard!$G$19:$G$25&lt;E704))+1),Scorecard!$D$27)</f>
        <v>-0.0341578513653732</v>
      </c>
      <c r="AB704" s="0" t="n">
        <f aca="false">IF(ISNUMBER(F704),INDEX(Scorecard!$D$28:$D$35,SUMPRODUCT(--(Scorecard!$G$28:$G$34&lt;F704))+1),Scorecard!$D$36)</f>
        <v>-0.0008456427959252</v>
      </c>
      <c r="AC704" s="0" t="n">
        <f aca="false">IF(ISNUMBER(H704),INDEX(Scorecard!$D$37:$D$44,SUMPRODUCT(--(Scorecard!$G$37:$G$43&lt;H704))+1),Scorecard!$D$45)</f>
        <v>0.769716833645565</v>
      </c>
      <c r="AD704" s="0" t="n">
        <f aca="false">IF(ISNUMBER(I704),INDEX(Scorecard!$D$46:$D$52,SUMPRODUCT(--(Scorecard!$G$46:$G$51&lt;I704))+1),Scorecard!$D$53)</f>
        <v>-0.114272400683245</v>
      </c>
      <c r="AE704" s="0" t="n">
        <f aca="false">IF(ISNUMBER(K704),INDEX(Scorecard!$D$54:$D$61,SUMPRODUCT(--(Scorecard!$G$54:$G$60&lt;K704))+1),Scorecard!$D$62)</f>
        <v>0.214429354789033</v>
      </c>
      <c r="AF704" s="0" t="n">
        <f aca="false">IF(ISNUMBER(L704),INDEX(Scorecard!$D$63:$D$68,SUMPRODUCT(--(Scorecard!$G$63:$G$67&lt;L704))+1),Scorecard!$D$69)</f>
        <v>-0.340582194386522</v>
      </c>
      <c r="AG704" s="0" t="n">
        <f aca="false">Inputs!$B$10+Scorecard!$J$5*Y704+Scorecard!$J$6*Z704+Scorecard!$J$7*AA704+Scorecard!$J$8*AB704+Scorecard!$J$9*AC704+Scorecard!$J$10*AD704+Scorecard!$J$11*AE704+Scorecard!$J$12*AF704</f>
        <v>-4.53699722030881</v>
      </c>
      <c r="AH704" s="0" t="n">
        <f aca="false">MIN(1-Inputs!$B$13,MAX(Inputs!$B$13,1/(1+EXP(-(Inputs!$B$11*AG704+Inputs!$B$12)))))</f>
        <v>0.00962827496673246</v>
      </c>
      <c r="AI704" s="0" t="n">
        <f aca="false">Inputs!$B$9-Inputs!$B$8*AG704</f>
        <v>618.032944009836</v>
      </c>
      <c r="AJ704" s="0" t="n">
        <f aca="false">RANK(AH704,$AH$5:$AH$2004,0)+COUNTIF($AH$4:AH703,AH704)</f>
        <v>844</v>
      </c>
      <c r="AK704" s="0" t="n">
        <f aca="false">IF(AJ704&lt;=Deciles!$B$5*(Deciles!$B$4+1),INT((AJ704-1)/(Deciles!$B$4+1))+1,Deciles!$B$5+INT((AJ704-1-Deciles!$B$5*(Deciles!$B$4+1))/Deciles!$B$4)+1)</f>
        <v>5</v>
      </c>
    </row>
    <row r="705" customFormat="false" ht="15" hidden="false" customHeight="false" outlineLevel="0" collapsed="false">
      <c r="A705" s="0" t="n">
        <v>20695</v>
      </c>
      <c r="B705" s="0" t="s">
        <v>157</v>
      </c>
      <c r="C705" s="0" t="n">
        <v>758</v>
      </c>
      <c r="D705" s="0" t="n">
        <v>60.105281829834</v>
      </c>
      <c r="E705" s="0" t="n">
        <v>51.5809516906738</v>
      </c>
      <c r="F705" s="0" t="n">
        <v>36</v>
      </c>
      <c r="G705" s="0" t="n">
        <v>3.85999989509583</v>
      </c>
      <c r="H705" s="0" t="n">
        <v>-0.0233335494995117</v>
      </c>
      <c r="I705" s="0" t="n">
        <v>35</v>
      </c>
      <c r="J705" s="0" t="n">
        <v>11.8993091583252</v>
      </c>
      <c r="K705" s="0" t="n">
        <v>3.92307686805725</v>
      </c>
      <c r="L705" s="0" t="n">
        <v>-0.276922941207886</v>
      </c>
      <c r="M705" s="0" t="n">
        <v>3.18022561073303</v>
      </c>
      <c r="N705" s="0" t="n">
        <v>0</v>
      </c>
      <c r="O705" s="0" t="n">
        <v>0</v>
      </c>
      <c r="P705" s="0" t="s">
        <v>144</v>
      </c>
      <c r="Q705" s="0" t="s">
        <v>153</v>
      </c>
      <c r="R705" s="0" t="n">
        <v>2</v>
      </c>
      <c r="S705" s="0" t="s">
        <v>159</v>
      </c>
      <c r="T705" s="0" t="n">
        <v>0</v>
      </c>
      <c r="U705" s="0" t="n">
        <v>147164.92</v>
      </c>
      <c r="V705" s="0" t="n">
        <v>0.00359851494431496</v>
      </c>
      <c r="W705" s="0" t="n">
        <v>644.833312988281</v>
      </c>
      <c r="X705" s="0" t="n">
        <v>0.0020476367790252</v>
      </c>
      <c r="Y705" s="0" t="n">
        <f aca="false">IF(ISNUMBER(C705),INDEX(Scorecard!$D$5:$D$12,SUMPRODUCT(--(Scorecard!$G$5:$G$11&lt;C705))+1),Scorecard!$D$13)</f>
        <v>0.733188958177614</v>
      </c>
      <c r="Z705" s="0" t="n">
        <f aca="false">IF(ISNUMBER(D705),INDEX(Scorecard!$D$14:$D$17,SUMPRODUCT(--(Scorecard!$G$14:$G$16&lt;D705))+1),Scorecard!$D$18)</f>
        <v>0.248677243387958</v>
      </c>
      <c r="AA705" s="0" t="n">
        <f aca="false">IF(ISNUMBER(E705),INDEX(Scorecard!$D$19:$D$26,SUMPRODUCT(--(Scorecard!$G$19:$G$25&lt;E705))+1),Scorecard!$D$27)</f>
        <v>0.57899015159425</v>
      </c>
      <c r="AB705" s="0" t="n">
        <f aca="false">IF(ISNUMBER(F705),INDEX(Scorecard!$D$28:$D$35,SUMPRODUCT(--(Scorecard!$G$28:$G$34&lt;F705))+1),Scorecard!$D$36)</f>
        <v>-0.0008456427959252</v>
      </c>
      <c r="AC705" s="0" t="n">
        <f aca="false">IF(ISNUMBER(H705),INDEX(Scorecard!$D$37:$D$44,SUMPRODUCT(--(Scorecard!$G$37:$G$43&lt;H705))+1),Scorecard!$D$45)</f>
        <v>0.330501541082344</v>
      </c>
      <c r="AD705" s="0" t="n">
        <f aca="false">IF(ISNUMBER(I705),INDEX(Scorecard!$D$46:$D$52,SUMPRODUCT(--(Scorecard!$G$46:$G$51&lt;I705))+1),Scorecard!$D$53)</f>
        <v>0.123869379412532</v>
      </c>
      <c r="AE705" s="0" t="n">
        <f aca="false">IF(ISNUMBER(K705),INDEX(Scorecard!$D$54:$D$61,SUMPRODUCT(--(Scorecard!$G$54:$G$60&lt;K705))+1),Scorecard!$D$62)</f>
        <v>0.489050497890326</v>
      </c>
      <c r="AF705" s="0" t="n">
        <f aca="false">IF(ISNUMBER(L705),INDEX(Scorecard!$D$63:$D$68,SUMPRODUCT(--(Scorecard!$G$63:$G$67&lt;L705))+1),Scorecard!$D$69)</f>
        <v>0.322484508656054</v>
      </c>
      <c r="AG705" s="0" t="n">
        <f aca="false">Inputs!$B$10+Scorecard!$J$5*Y705+Scorecard!$J$6*Z705+Scorecard!$J$7*AA705+Scorecard!$J$8*AB705+Scorecard!$J$9*AC705+Scorecard!$J$10*AD705+Scorecard!$J$11*AE705+Scorecard!$J$12*AF705</f>
        <v>-5.46582800088431</v>
      </c>
      <c r="AH705" s="0" t="n">
        <f aca="false">MIN(1-Inputs!$B$13,MAX(Inputs!$B$13,1/(1+EXP(-(Inputs!$B$11*AG705+Inputs!$B$12)))))</f>
        <v>0.00359851489546627</v>
      </c>
      <c r="AI705" s="0" t="n">
        <f aca="false">Inputs!$B$9-Inputs!$B$8*AG705</f>
        <v>644.833335229062</v>
      </c>
      <c r="AJ705" s="0" t="n">
        <f aca="false">RANK(AH705,$AH$5:$AH$2004,0)+COUNTIF($AH$4:AH704,AH705)</f>
        <v>1445</v>
      </c>
      <c r="AK705" s="0" t="n">
        <f aca="false">IF(AJ705&lt;=Deciles!$B$5*(Deciles!$B$4+1),INT((AJ705-1)/(Deciles!$B$4+1))+1,Deciles!$B$5+INT((AJ705-1-Deciles!$B$5*(Deciles!$B$4+1))/Deciles!$B$4)+1)</f>
        <v>8</v>
      </c>
    </row>
    <row r="706" customFormat="false" ht="15" hidden="false" customHeight="false" outlineLevel="0" collapsed="false">
      <c r="A706" s="0" t="n">
        <v>20712</v>
      </c>
      <c r="B706" s="0" t="s">
        <v>145</v>
      </c>
      <c r="C706" s="0" t="n">
        <v>774</v>
      </c>
      <c r="D706" s="0" t="n">
        <v>80</v>
      </c>
      <c r="E706" s="0" t="n">
        <v>68.5499801635742</v>
      </c>
      <c r="F706" s="0" t="n">
        <v>35</v>
      </c>
      <c r="G706" s="0" t="n">
        <v>3.6489999294281</v>
      </c>
      <c r="H706" s="0" t="n">
        <v>0.132333278656006</v>
      </c>
      <c r="I706" s="0" t="n">
        <v>32</v>
      </c>
      <c r="J706" s="0" t="n">
        <v>12.0179166793823</v>
      </c>
      <c r="K706" s="0" t="n">
        <v>5.25833320617676</v>
      </c>
      <c r="L706" s="0" t="n">
        <v>-1.875</v>
      </c>
      <c r="M706" s="0" t="n">
        <v>6.28858280181885</v>
      </c>
      <c r="N706" s="0" t="n">
        <v>0</v>
      </c>
      <c r="O706" s="0" t="n">
        <v>0</v>
      </c>
      <c r="P706" s="0" t="s">
        <v>140</v>
      </c>
      <c r="Q706" s="0" t="s">
        <v>141</v>
      </c>
      <c r="R706" s="0" t="n">
        <v>1</v>
      </c>
      <c r="S706" s="0" t="s">
        <v>149</v>
      </c>
      <c r="T706" s="0" t="n">
        <v>0</v>
      </c>
      <c r="U706" s="0" t="n">
        <v>165697.08</v>
      </c>
      <c r="V706" s="0" t="n">
        <v>0.00439374800771475</v>
      </c>
      <c r="W706" s="0" t="n">
        <v>639.408081054688</v>
      </c>
      <c r="X706" s="0" t="n">
        <v>0.00505864713340998</v>
      </c>
      <c r="Y706" s="0" t="n">
        <f aca="false">IF(ISNUMBER(C706),INDEX(Scorecard!$D$5:$D$12,SUMPRODUCT(--(Scorecard!$G$5:$G$11&lt;C706))+1),Scorecard!$D$13)</f>
        <v>1.23750384304241</v>
      </c>
      <c r="Z706" s="0" t="n">
        <f aca="false">IF(ISNUMBER(D706),INDEX(Scorecard!$D$14:$D$17,SUMPRODUCT(--(Scorecard!$G$14:$G$16&lt;D706))+1),Scorecard!$D$18)</f>
        <v>0.0505355481560174</v>
      </c>
      <c r="AA706" s="0" t="n">
        <f aca="false">IF(ISNUMBER(E706),INDEX(Scorecard!$D$19:$D$26,SUMPRODUCT(--(Scorecard!$G$19:$G$25&lt;E706))+1),Scorecard!$D$27)</f>
        <v>0.0530843085177338</v>
      </c>
      <c r="AB706" s="0" t="n">
        <f aca="false">IF(ISNUMBER(F706),INDEX(Scorecard!$D$28:$D$35,SUMPRODUCT(--(Scorecard!$G$28:$G$34&lt;F706))+1),Scorecard!$D$36)</f>
        <v>-0.0008456427959252</v>
      </c>
      <c r="AC706" s="0" t="n">
        <f aca="false">IF(ISNUMBER(H706),INDEX(Scorecard!$D$37:$D$44,SUMPRODUCT(--(Scorecard!$G$37:$G$43&lt;H706))+1),Scorecard!$D$45)</f>
        <v>0.102184252677548</v>
      </c>
      <c r="AD706" s="0" t="n">
        <f aca="false">IF(ISNUMBER(I706),INDEX(Scorecard!$D$46:$D$52,SUMPRODUCT(--(Scorecard!$G$46:$G$51&lt;I706))+1),Scorecard!$D$53)</f>
        <v>0.123869379412532</v>
      </c>
      <c r="AE706" s="0" t="n">
        <f aca="false">IF(ISNUMBER(K706),INDEX(Scorecard!$D$54:$D$61,SUMPRODUCT(--(Scorecard!$G$54:$G$60&lt;K706))+1),Scorecard!$D$62)</f>
        <v>0.126303549215828</v>
      </c>
      <c r="AF706" s="0" t="n">
        <f aca="false">IF(ISNUMBER(L706),INDEX(Scorecard!$D$63:$D$68,SUMPRODUCT(--(Scorecard!$G$63:$G$67&lt;L706))+1),Scorecard!$D$69)</f>
        <v>-0.340582194386522</v>
      </c>
      <c r="AG706" s="0" t="n">
        <f aca="false">Inputs!$B$10+Scorecard!$J$5*Y706+Scorecard!$J$6*Z706+Scorecard!$J$7*AA706+Scorecard!$J$8*AB706+Scorecard!$J$9*AC706+Scorecard!$J$10*AD706+Scorecard!$J$11*AE706+Scorecard!$J$12*AF706</f>
        <v>-5.27780204683966</v>
      </c>
      <c r="AH706" s="0" t="n">
        <f aca="false">MIN(1-Inputs!$B$13,MAX(Inputs!$B$13,1/(1+EXP(-(Inputs!$B$11*AG706+Inputs!$B$12)))))</f>
        <v>0.00439374788800198</v>
      </c>
      <c r="AI706" s="0" t="n">
        <f aca="false">Inputs!$B$9-Inputs!$B$8*AG706</f>
        <v>639.40805299989</v>
      </c>
      <c r="AJ706" s="0" t="n">
        <f aca="false">RANK(AH706,$AH$5:$AH$2004,0)+COUNTIF($AH$4:AH705,AH706)</f>
        <v>1329</v>
      </c>
      <c r="AK706" s="0" t="n">
        <f aca="false">IF(AJ706&lt;=Deciles!$B$5*(Deciles!$B$4+1),INT((AJ706-1)/(Deciles!$B$4+1))+1,Deciles!$B$5+INT((AJ706-1-Deciles!$B$5*(Deciles!$B$4+1))/Deciles!$B$4)+1)</f>
        <v>7</v>
      </c>
    </row>
    <row r="707" customFormat="false" ht="15" hidden="false" customHeight="false" outlineLevel="0" collapsed="false">
      <c r="A707" s="0" t="n">
        <v>20719</v>
      </c>
      <c r="B707" s="0" t="s">
        <v>145</v>
      </c>
      <c r="C707" s="0" t="n">
        <v>798</v>
      </c>
      <c r="D707" s="0" t="n">
        <v>67.3275985717773</v>
      </c>
      <c r="E707" s="0" t="n">
        <v>61.3127479553223</v>
      </c>
      <c r="F707" s="0" t="n">
        <v>35</v>
      </c>
      <c r="G707" s="0" t="n">
        <v>3.18400001525879</v>
      </c>
      <c r="H707" s="0" t="n">
        <v>-0.332666635513306</v>
      </c>
      <c r="I707" s="0" t="n">
        <v>16</v>
      </c>
      <c r="J707" s="0" t="n">
        <v>12.9811735153198</v>
      </c>
      <c r="K707" s="0" t="n">
        <v>5.25833320617676</v>
      </c>
      <c r="L707" s="0" t="n">
        <v>-1.875</v>
      </c>
      <c r="M707" s="0" t="n">
        <v>6.28858280181885</v>
      </c>
      <c r="N707" s="0" t="n">
        <v>0</v>
      </c>
      <c r="O707" s="0" t="n">
        <v>0</v>
      </c>
      <c r="P707" s="0" t="s">
        <v>146</v>
      </c>
      <c r="Q707" s="0" t="s">
        <v>141</v>
      </c>
      <c r="R707" s="0" t="n">
        <v>1</v>
      </c>
      <c r="S707" s="0" t="s">
        <v>149</v>
      </c>
      <c r="T707" s="0" t="n">
        <v>0</v>
      </c>
      <c r="U707" s="0" t="n">
        <v>434162.3</v>
      </c>
      <c r="V707" s="0" t="n">
        <v>0.00146615004632622</v>
      </c>
      <c r="W707" s="0" t="n">
        <v>669.191650390625</v>
      </c>
      <c r="X707" s="0" t="n">
        <v>0.0012699788203463</v>
      </c>
      <c r="Y707" s="0" t="n">
        <f aca="false">IF(ISNUMBER(C707),INDEX(Scorecard!$D$5:$D$12,SUMPRODUCT(--(Scorecard!$G$5:$G$11&lt;C707))+1),Scorecard!$D$13)</f>
        <v>2.19112706886128</v>
      </c>
      <c r="Z707" s="0" t="n">
        <f aca="false">IF(ISNUMBER(D707),INDEX(Scorecard!$D$14:$D$17,SUMPRODUCT(--(Scorecard!$G$14:$G$16&lt;D707))+1),Scorecard!$D$18)</f>
        <v>0.128579646629417</v>
      </c>
      <c r="AA707" s="0" t="n">
        <f aca="false">IF(ISNUMBER(E707),INDEX(Scorecard!$D$19:$D$26,SUMPRODUCT(--(Scorecard!$G$19:$G$25&lt;E707))+1),Scorecard!$D$27)</f>
        <v>0.233621608745691</v>
      </c>
      <c r="AB707" s="0" t="n">
        <f aca="false">IF(ISNUMBER(F707),INDEX(Scorecard!$D$28:$D$35,SUMPRODUCT(--(Scorecard!$G$28:$G$34&lt;F707))+1),Scorecard!$D$36)</f>
        <v>-0.0008456427959252</v>
      </c>
      <c r="AC707" s="0" t="n">
        <f aca="false">IF(ISNUMBER(H707),INDEX(Scorecard!$D$37:$D$44,SUMPRODUCT(--(Scorecard!$G$37:$G$43&lt;H707))+1),Scorecard!$D$45)</f>
        <v>0.769716833645565</v>
      </c>
      <c r="AD707" s="0" t="n">
        <f aca="false">IF(ISNUMBER(I707),INDEX(Scorecard!$D$46:$D$52,SUMPRODUCT(--(Scorecard!$G$46:$G$51&lt;I707))+1),Scorecard!$D$53)</f>
        <v>-0.114272400683245</v>
      </c>
      <c r="AE707" s="0" t="n">
        <f aca="false">IF(ISNUMBER(K707),INDEX(Scorecard!$D$54:$D$61,SUMPRODUCT(--(Scorecard!$G$54:$G$60&lt;K707))+1),Scorecard!$D$62)</f>
        <v>0.126303549215828</v>
      </c>
      <c r="AF707" s="0" t="n">
        <f aca="false">IF(ISNUMBER(L707),INDEX(Scorecard!$D$63:$D$68,SUMPRODUCT(--(Scorecard!$G$63:$G$67&lt;L707))+1),Scorecard!$D$69)</f>
        <v>-0.340582194386522</v>
      </c>
      <c r="AG707" s="0" t="n">
        <f aca="false">Inputs!$B$10+Scorecard!$J$5*Y707+Scorecard!$J$6*Z707+Scorecard!$J$7*AA707+Scorecard!$J$8*AB707+Scorecard!$J$9*AC707+Scorecard!$J$10*AD707+Scorecard!$J$11*AE707+Scorecard!$J$12*AF707</f>
        <v>-6.31002198469063</v>
      </c>
      <c r="AH707" s="0" t="n">
        <f aca="false">MIN(1-Inputs!$B$13,MAX(Inputs!$B$13,1/(1+EXP(-(Inputs!$B$11*AG707+Inputs!$B$12)))))</f>
        <v>0.00146615001112639</v>
      </c>
      <c r="AI707" s="0" t="n">
        <f aca="false">Inputs!$B$9-Inputs!$B$8*AG707</f>
        <v>669.191624708776</v>
      </c>
      <c r="AJ707" s="0" t="n">
        <f aca="false">RANK(AH707,$AH$5:$AH$2004,0)+COUNTIF($AH$4:AH706,AH707)</f>
        <v>1808</v>
      </c>
      <c r="AK707" s="0" t="n">
        <f aca="false">IF(AJ707&lt;=Deciles!$B$5*(Deciles!$B$4+1),INT((AJ707-1)/(Deciles!$B$4+1))+1,Deciles!$B$5+INT((AJ707-1-Deciles!$B$5*(Deciles!$B$4+1))/Deciles!$B$4)+1)</f>
        <v>10</v>
      </c>
    </row>
    <row r="708" customFormat="false" ht="15" hidden="false" customHeight="false" outlineLevel="0" collapsed="false">
      <c r="A708" s="0" t="n">
        <v>20762</v>
      </c>
      <c r="B708" s="0" t="s">
        <v>143</v>
      </c>
      <c r="C708" s="0" t="n">
        <v>750</v>
      </c>
      <c r="D708" s="0" t="n">
        <v>80</v>
      </c>
      <c r="E708" s="0" t="n">
        <v>61.7232055664063</v>
      </c>
      <c r="F708" s="0" t="n">
        <v>30</v>
      </c>
      <c r="G708" s="0" t="n">
        <v>3.93799996376038</v>
      </c>
      <c r="H708" s="0" t="n">
        <v>0.704666614532471</v>
      </c>
      <c r="I708" s="0" t="n">
        <v>44</v>
      </c>
      <c r="J708" s="0" t="n">
        <v>12.2788257598877</v>
      </c>
      <c r="K708" s="0" t="n">
        <v>9.63333320617676</v>
      </c>
      <c r="L708" s="0" t="n">
        <v>5.0717945098877</v>
      </c>
      <c r="M708" s="0" t="n">
        <v>2.57371878623962</v>
      </c>
      <c r="N708" s="0" t="n">
        <v>0</v>
      </c>
      <c r="O708" s="0" t="n">
        <v>0</v>
      </c>
      <c r="P708" s="0" t="s">
        <v>140</v>
      </c>
      <c r="Q708" s="0" t="s">
        <v>141</v>
      </c>
      <c r="R708" s="0" t="n">
        <v>1</v>
      </c>
      <c r="S708" s="0" t="s">
        <v>149</v>
      </c>
      <c r="T708" s="0" t="n">
        <v>0</v>
      </c>
      <c r="U708" s="0" t="n">
        <v>215093</v>
      </c>
      <c r="V708" s="0" t="n">
        <v>0.0112478686496615</v>
      </c>
      <c r="W708" s="0" t="n">
        <v>613.780883789063</v>
      </c>
      <c r="X708" s="0" t="n">
        <v>0.00902449246495962</v>
      </c>
      <c r="Y708" s="0" t="n">
        <f aca="false">IF(ISNUMBER(C708),INDEX(Scorecard!$D$5:$D$12,SUMPRODUCT(--(Scorecard!$G$5:$G$11&lt;C708))+1),Scorecard!$D$13)</f>
        <v>0.488358159108655</v>
      </c>
      <c r="Z708" s="0" t="n">
        <f aca="false">IF(ISNUMBER(D708),INDEX(Scorecard!$D$14:$D$17,SUMPRODUCT(--(Scorecard!$G$14:$G$16&lt;D708))+1),Scorecard!$D$18)</f>
        <v>0.0505355481560174</v>
      </c>
      <c r="AA708" s="0" t="n">
        <f aca="false">IF(ISNUMBER(E708),INDEX(Scorecard!$D$19:$D$26,SUMPRODUCT(--(Scorecard!$G$19:$G$25&lt;E708))+1),Scorecard!$D$27)</f>
        <v>0.233621608745691</v>
      </c>
      <c r="AB708" s="0" t="n">
        <f aca="false">IF(ISNUMBER(F708),INDEX(Scorecard!$D$28:$D$35,SUMPRODUCT(--(Scorecard!$G$28:$G$34&lt;F708))+1),Scorecard!$D$36)</f>
        <v>0.126913191054783</v>
      </c>
      <c r="AC708" s="0" t="n">
        <f aca="false">IF(ISNUMBER(H708),INDEX(Scorecard!$D$37:$D$44,SUMPRODUCT(--(Scorecard!$G$37:$G$43&lt;H708))+1),Scorecard!$D$45)</f>
        <v>-0.569454719285959</v>
      </c>
      <c r="AD708" s="0" t="n">
        <f aca="false">IF(ISNUMBER(I708),INDEX(Scorecard!$D$46:$D$52,SUMPRODUCT(--(Scorecard!$G$46:$G$51&lt;I708))+1),Scorecard!$D$53)</f>
        <v>0.818882373006414</v>
      </c>
      <c r="AE708" s="0" t="n">
        <f aca="false">IF(ISNUMBER(K708),INDEX(Scorecard!$D$54:$D$61,SUMPRODUCT(--(Scorecard!$G$54:$G$60&lt;K708))+1),Scorecard!$D$62)</f>
        <v>-0.541917179454542</v>
      </c>
      <c r="AF708" s="0" t="n">
        <f aca="false">IF(ISNUMBER(L708),INDEX(Scorecard!$D$63:$D$68,SUMPRODUCT(--(Scorecard!$G$63:$G$67&lt;L708))+1),Scorecard!$D$69)</f>
        <v>0.322484508656054</v>
      </c>
      <c r="AG708" s="0" t="n">
        <f aca="false">Inputs!$B$10+Scorecard!$J$5*Y708+Scorecard!$J$6*Z708+Scorecard!$J$7*AA708+Scorecard!$J$8*AB708+Scorecard!$J$9*AC708+Scorecard!$J$10*AD708+Scorecard!$J$11*AE708+Scorecard!$J$12*AF708</f>
        <v>-4.38963104448362</v>
      </c>
      <c r="AH708" s="0" t="n">
        <f aca="false">MIN(1-Inputs!$B$13,MAX(Inputs!$B$13,1/(1+EXP(-(Inputs!$B$11*AG708+Inputs!$B$12)))))</f>
        <v>0.0112478685604335</v>
      </c>
      <c r="AI708" s="0" t="n">
        <f aca="false">Inputs!$B$9-Inputs!$B$8*AG708</f>
        <v>613.780854988681</v>
      </c>
      <c r="AJ708" s="0" t="n">
        <f aca="false">RANK(AH708,$AH$5:$AH$2004,0)+COUNTIF($AH$4:AH707,AH708)</f>
        <v>741</v>
      </c>
      <c r="AK708" s="0" t="n">
        <f aca="false">IF(AJ708&lt;=Deciles!$B$5*(Deciles!$B$4+1),INT((AJ708-1)/(Deciles!$B$4+1))+1,Deciles!$B$5+INT((AJ708-1-Deciles!$B$5*(Deciles!$B$4+1))/Deciles!$B$4)+1)</f>
        <v>4</v>
      </c>
    </row>
    <row r="709" customFormat="false" ht="15" hidden="false" customHeight="false" outlineLevel="0" collapsed="false">
      <c r="A709" s="0" t="n">
        <v>20768</v>
      </c>
      <c r="B709" s="0" t="s">
        <v>143</v>
      </c>
      <c r="C709" s="0" t="n">
        <v>731</v>
      </c>
      <c r="D709" s="0" t="n">
        <v>79.2223663330078</v>
      </c>
      <c r="E709" s="0" t="n">
        <v>65.9047470092773</v>
      </c>
      <c r="F709" s="0" t="n">
        <v>34</v>
      </c>
      <c r="G709" s="0" t="n">
        <v>4.74300003051758</v>
      </c>
      <c r="H709" s="0" t="n">
        <v>1.50966668128967</v>
      </c>
      <c r="I709" s="0" t="n">
        <v>34</v>
      </c>
      <c r="J709" s="0" t="n">
        <v>11.8879632949829</v>
      </c>
      <c r="K709" s="0" t="n">
        <v>9.63333320617676</v>
      </c>
      <c r="L709" s="0" t="n">
        <v>5.0717945098877</v>
      </c>
      <c r="M709" s="0" t="n">
        <v>2.57371878623962</v>
      </c>
      <c r="N709" s="0" t="n">
        <v>1</v>
      </c>
      <c r="O709" s="0" t="n">
        <v>1</v>
      </c>
      <c r="P709" s="0" t="s">
        <v>140</v>
      </c>
      <c r="Q709" s="0" t="s">
        <v>141</v>
      </c>
      <c r="R709" s="0" t="n">
        <v>2</v>
      </c>
      <c r="S709" s="0" t="s">
        <v>149</v>
      </c>
      <c r="T709" s="0" t="n">
        <v>0</v>
      </c>
      <c r="U709" s="0" t="n">
        <v>145504.58</v>
      </c>
      <c r="V709" s="0" t="n">
        <v>0.0266253277659416</v>
      </c>
      <c r="W709" s="0" t="n">
        <v>590.035827636719</v>
      </c>
      <c r="X709" s="0" t="n">
        <v>0.263334393501282</v>
      </c>
      <c r="Y709" s="0" t="n">
        <f aca="false">IF(ISNUMBER(C709),INDEX(Scorecard!$D$5:$D$12,SUMPRODUCT(--(Scorecard!$G$5:$G$11&lt;C709))+1),Scorecard!$D$13)</f>
        <v>-0.0290424113398221</v>
      </c>
      <c r="Z709" s="0" t="n">
        <f aca="false">IF(ISNUMBER(D709),INDEX(Scorecard!$D$14:$D$17,SUMPRODUCT(--(Scorecard!$G$14:$G$16&lt;D709))+1),Scorecard!$D$18)</f>
        <v>0.0505355481560174</v>
      </c>
      <c r="AA709" s="0" t="n">
        <f aca="false">IF(ISNUMBER(E709),INDEX(Scorecard!$D$19:$D$26,SUMPRODUCT(--(Scorecard!$G$19:$G$25&lt;E709))+1),Scorecard!$D$27)</f>
        <v>0.233621608745691</v>
      </c>
      <c r="AB709" s="0" t="n">
        <f aca="false">IF(ISNUMBER(F709),INDEX(Scorecard!$D$28:$D$35,SUMPRODUCT(--(Scorecard!$G$28:$G$34&lt;F709))+1),Scorecard!$D$36)</f>
        <v>-0.0008456427959252</v>
      </c>
      <c r="AC709" s="0" t="n">
        <f aca="false">IF(ISNUMBER(H709),INDEX(Scorecard!$D$37:$D$44,SUMPRODUCT(--(Scorecard!$G$37:$G$43&lt;H709))+1),Scorecard!$D$45)</f>
        <v>-0.975503570149195</v>
      </c>
      <c r="AD709" s="0" t="n">
        <f aca="false">IF(ISNUMBER(I709),INDEX(Scorecard!$D$46:$D$52,SUMPRODUCT(--(Scorecard!$G$46:$G$51&lt;I709))+1),Scorecard!$D$53)</f>
        <v>0.123869379412532</v>
      </c>
      <c r="AE709" s="0" t="n">
        <f aca="false">IF(ISNUMBER(K709),INDEX(Scorecard!$D$54:$D$61,SUMPRODUCT(--(Scorecard!$G$54:$G$60&lt;K709))+1),Scorecard!$D$62)</f>
        <v>-0.541917179454542</v>
      </c>
      <c r="AF709" s="0" t="n">
        <f aca="false">IF(ISNUMBER(L709),INDEX(Scorecard!$D$63:$D$68,SUMPRODUCT(--(Scorecard!$G$63:$G$67&lt;L709))+1),Scorecard!$D$69)</f>
        <v>0.322484508656054</v>
      </c>
      <c r="AG709" s="0" t="n">
        <f aca="false">Inputs!$B$10+Scorecard!$J$5*Y709+Scorecard!$J$6*Z709+Scorecard!$J$7*AA709+Scorecard!$J$8*AB709+Scorecard!$J$9*AC709+Scorecard!$J$10*AD709+Scorecard!$J$11*AE709+Scorecard!$J$12*AF709</f>
        <v>-3.56669175710297</v>
      </c>
      <c r="AH709" s="0" t="n">
        <f aca="false">MIN(1-Inputs!$B$13,MAX(Inputs!$B$13,1/(1+EXP(-(Inputs!$B$11*AG709+Inputs!$B$12)))))</f>
        <v>0.0266253269839603</v>
      </c>
      <c r="AI709" s="0" t="n">
        <f aca="false">Inputs!$B$9-Inputs!$B$8*AG709</f>
        <v>590.035846411545</v>
      </c>
      <c r="AJ709" s="0" t="n">
        <f aca="false">RANK(AH709,$AH$5:$AH$2004,0)+COUNTIF($AH$4:AH708,AH709)</f>
        <v>355</v>
      </c>
      <c r="AK709" s="0" t="n">
        <f aca="false">IF(AJ709&lt;=Deciles!$B$5*(Deciles!$B$4+1),INT((AJ709-1)/(Deciles!$B$4+1))+1,Deciles!$B$5+INT((AJ709-1-Deciles!$B$5*(Deciles!$B$4+1))/Deciles!$B$4)+1)</f>
        <v>2</v>
      </c>
    </row>
    <row r="710" customFormat="false" ht="15" hidden="false" customHeight="false" outlineLevel="0" collapsed="false">
      <c r="A710" s="0" t="n">
        <v>20797</v>
      </c>
      <c r="B710" s="0" t="s">
        <v>139</v>
      </c>
      <c r="C710" s="0" t="n">
        <v>663</v>
      </c>
      <c r="D710" s="0" t="n">
        <v>80</v>
      </c>
      <c r="E710" s="0" t="n">
        <v>75.2935104370117</v>
      </c>
      <c r="F710" s="0" t="n">
        <v>34</v>
      </c>
      <c r="G710" s="0" t="n">
        <v>4.75699996948242</v>
      </c>
      <c r="H710" s="0" t="n">
        <v>1.74033331871033</v>
      </c>
      <c r="I710" s="0" t="n">
        <v>19</v>
      </c>
      <c r="J710" s="0" t="n">
        <v>12.1265125274658</v>
      </c>
      <c r="K710" s="0" t="n">
        <v>6.13333320617676</v>
      </c>
      <c r="L710" s="0" t="n">
        <v>-3.5</v>
      </c>
      <c r="M710" s="0" t="n">
        <v>3.62166213989258</v>
      </c>
      <c r="N710" s="0" t="n">
        <v>1</v>
      </c>
      <c r="O710" s="0" t="n">
        <v>0</v>
      </c>
      <c r="P710" s="0" t="s">
        <v>144</v>
      </c>
      <c r="Q710" s="0" t="s">
        <v>141</v>
      </c>
      <c r="R710" s="0" t="n">
        <v>2</v>
      </c>
      <c r="S710" s="0" t="s">
        <v>149</v>
      </c>
      <c r="T710" s="0" t="n">
        <v>0</v>
      </c>
      <c r="U710" s="0" t="n">
        <v>184704.48</v>
      </c>
      <c r="V710" s="0" t="n">
        <v>0.130346059799194</v>
      </c>
      <c r="W710" s="0" t="n">
        <v>543.999572753906</v>
      </c>
      <c r="X710" s="0" t="n">
        <v>0.112701110541821</v>
      </c>
      <c r="Y710" s="0" t="n">
        <f aca="false">IF(ISNUMBER(C710),INDEX(Scorecard!$D$5:$D$12,SUMPRODUCT(--(Scorecard!$G$5:$G$11&lt;C710))+1),Scorecard!$D$13)</f>
        <v>-1.88220980528339</v>
      </c>
      <c r="Z710" s="0" t="n">
        <f aca="false">IF(ISNUMBER(D710),INDEX(Scorecard!$D$14:$D$17,SUMPRODUCT(--(Scorecard!$G$14:$G$16&lt;D710))+1),Scorecard!$D$18)</f>
        <v>0.0505355481560174</v>
      </c>
      <c r="AA710" s="0" t="n">
        <f aca="false">IF(ISNUMBER(E710),INDEX(Scorecard!$D$19:$D$26,SUMPRODUCT(--(Scorecard!$G$19:$G$25&lt;E710))+1),Scorecard!$D$27)</f>
        <v>-0.0341578513653732</v>
      </c>
      <c r="AB710" s="0" t="n">
        <f aca="false">IF(ISNUMBER(F710),INDEX(Scorecard!$D$28:$D$35,SUMPRODUCT(--(Scorecard!$G$28:$G$34&lt;F710))+1),Scorecard!$D$36)</f>
        <v>-0.0008456427959252</v>
      </c>
      <c r="AC710" s="0" t="n">
        <f aca="false">IF(ISNUMBER(H710),INDEX(Scorecard!$D$37:$D$44,SUMPRODUCT(--(Scorecard!$G$37:$G$43&lt;H710))+1),Scorecard!$D$45)</f>
        <v>-0.975503570149195</v>
      </c>
      <c r="AD710" s="0" t="n">
        <f aca="false">IF(ISNUMBER(I710),INDEX(Scorecard!$D$46:$D$52,SUMPRODUCT(--(Scorecard!$G$46:$G$51&lt;I710))+1),Scorecard!$D$53)</f>
        <v>-0.108777051091409</v>
      </c>
      <c r="AE710" s="0" t="n">
        <f aca="false">IF(ISNUMBER(K710),INDEX(Scorecard!$D$54:$D$61,SUMPRODUCT(--(Scorecard!$G$54:$G$60&lt;K710))+1),Scorecard!$D$62)</f>
        <v>0.0151758992857273</v>
      </c>
      <c r="AF710" s="0" t="n">
        <f aca="false">IF(ISNUMBER(L710),INDEX(Scorecard!$D$63:$D$68,SUMPRODUCT(--(Scorecard!$G$63:$G$67&lt;L710))+1),Scorecard!$D$69)</f>
        <v>-0.340582194386522</v>
      </c>
      <c r="AG710" s="0" t="n">
        <f aca="false">Inputs!$B$10+Scorecard!$J$5*Y710+Scorecard!$J$6*Z710+Scorecard!$J$7*AA710+Scorecard!$J$8*AB710+Scorecard!$J$9*AC710+Scorecard!$J$10*AD710+Scorecard!$J$11*AE710+Scorecard!$J$12*AF710</f>
        <v>-1.97119541079293</v>
      </c>
      <c r="AH710" s="0" t="n">
        <f aca="false">MIN(1-Inputs!$B$13,MAX(Inputs!$B$13,1/(1+EXP(-(Inputs!$B$11*AG710+Inputs!$B$12)))))</f>
        <v>0.130346067010796</v>
      </c>
      <c r="AI710" s="0" t="n">
        <f aca="false">Inputs!$B$9-Inputs!$B$8*AG710</f>
        <v>543.999553079986</v>
      </c>
      <c r="AJ710" s="0" t="n">
        <f aca="false">RANK(AH710,$AH$5:$AH$2004,0)+COUNTIF($AH$4:AH709,AH710)</f>
        <v>20</v>
      </c>
      <c r="AK710" s="0" t="n">
        <f aca="false">IF(AJ710&lt;=Deciles!$B$5*(Deciles!$B$4+1),INT((AJ710-1)/(Deciles!$B$4+1))+1,Deciles!$B$5+INT((AJ710-1-Deciles!$B$5*(Deciles!$B$4+1))/Deciles!$B$4)+1)</f>
        <v>1</v>
      </c>
    </row>
    <row r="711" customFormat="false" ht="15" hidden="false" customHeight="false" outlineLevel="0" collapsed="false">
      <c r="A711" s="0" t="n">
        <v>20818</v>
      </c>
      <c r="B711" s="0" t="s">
        <v>145</v>
      </c>
      <c r="C711" s="0" t="n">
        <v>653</v>
      </c>
      <c r="D711" s="0" t="n">
        <v>80</v>
      </c>
      <c r="E711" s="0" t="n">
        <v>78.3744277954102</v>
      </c>
      <c r="F711" s="0" t="n">
        <v>31</v>
      </c>
      <c r="G711" s="0" t="n">
        <v>3.92000007629395</v>
      </c>
      <c r="H711" s="0" t="n">
        <v>0.403333425521851</v>
      </c>
      <c r="I711" s="0" t="n">
        <v>4</v>
      </c>
      <c r="J711" s="0" t="n">
        <v>11.923267364502</v>
      </c>
      <c r="K711" s="0" t="n">
        <v>4.85833311080933</v>
      </c>
      <c r="L711" s="0" t="n">
        <v>-1.875</v>
      </c>
      <c r="M711" s="0" t="n">
        <v>4.48895072937012</v>
      </c>
      <c r="N711" s="0" t="n">
        <v>0</v>
      </c>
      <c r="O711" s="0" t="n">
        <v>0</v>
      </c>
      <c r="P711" s="0" t="s">
        <v>140</v>
      </c>
      <c r="Q711" s="0" t="s">
        <v>141</v>
      </c>
      <c r="R711" s="0" t="n">
        <v>1</v>
      </c>
      <c r="S711" s="0" t="s">
        <v>161</v>
      </c>
      <c r="T711" s="0" t="n">
        <v>0</v>
      </c>
      <c r="U711" s="0" t="n">
        <v>150733.27</v>
      </c>
      <c r="V711" s="0" t="n">
        <v>0.096917137503624</v>
      </c>
      <c r="W711" s="0" t="n">
        <v>553.040466308594</v>
      </c>
      <c r="X711" s="0" t="n">
        <v>0.0935387462377548</v>
      </c>
      <c r="Y711" s="0" t="n">
        <f aca="false">IF(ISNUMBER(C711),INDEX(Scorecard!$D$5:$D$12,SUMPRODUCT(--(Scorecard!$G$5:$G$11&lt;C711))+1),Scorecard!$D$13)</f>
        <v>-1.88220980528339</v>
      </c>
      <c r="Z711" s="0" t="n">
        <f aca="false">IF(ISNUMBER(D711),INDEX(Scorecard!$D$14:$D$17,SUMPRODUCT(--(Scorecard!$G$14:$G$16&lt;D711))+1),Scorecard!$D$18)</f>
        <v>0.0505355481560174</v>
      </c>
      <c r="AA711" s="0" t="n">
        <f aca="false">IF(ISNUMBER(E711),INDEX(Scorecard!$D$19:$D$26,SUMPRODUCT(--(Scorecard!$G$19:$G$25&lt;E711))+1),Scorecard!$D$27)</f>
        <v>-0.0341578513653732</v>
      </c>
      <c r="AB711" s="0" t="n">
        <f aca="false">IF(ISNUMBER(F711),INDEX(Scorecard!$D$28:$D$35,SUMPRODUCT(--(Scorecard!$G$28:$G$34&lt;F711))+1),Scorecard!$D$36)</f>
        <v>0.126913191054783</v>
      </c>
      <c r="AC711" s="0" t="n">
        <f aca="false">IF(ISNUMBER(H711),INDEX(Scorecard!$D$37:$D$44,SUMPRODUCT(--(Scorecard!$G$37:$G$43&lt;H711))+1),Scorecard!$D$45)</f>
        <v>-0.271229676926091</v>
      </c>
      <c r="AD711" s="0" t="n">
        <f aca="false">IF(ISNUMBER(I711),INDEX(Scorecard!$D$46:$D$52,SUMPRODUCT(--(Scorecard!$G$46:$G$51&lt;I711))+1),Scorecard!$D$53)</f>
        <v>-0.161534840507194</v>
      </c>
      <c r="AE711" s="0" t="n">
        <f aca="false">IF(ISNUMBER(K711),INDEX(Scorecard!$D$54:$D$61,SUMPRODUCT(--(Scorecard!$G$54:$G$60&lt;K711))+1),Scorecard!$D$62)</f>
        <v>0.214429354789033</v>
      </c>
      <c r="AF711" s="0" t="n">
        <f aca="false">IF(ISNUMBER(L711),INDEX(Scorecard!$D$63:$D$68,SUMPRODUCT(--(Scorecard!$G$63:$G$67&lt;L711))+1),Scorecard!$D$69)</f>
        <v>-0.340582194386522</v>
      </c>
      <c r="AG711" s="0" t="n">
        <f aca="false">Inputs!$B$10+Scorecard!$J$5*Y711+Scorecard!$J$6*Z711+Scorecard!$J$7*AA711+Scorecard!$J$8*AB711+Scorecard!$J$9*AC711+Scorecard!$J$10*AD711+Scorecard!$J$11*AE711+Scorecard!$J$12*AF711</f>
        <v>-2.28453061517112</v>
      </c>
      <c r="AH711" s="0" t="n">
        <f aca="false">MIN(1-Inputs!$B$13,MAX(Inputs!$B$13,1/(1+EXP(-(Inputs!$B$11*AG711+Inputs!$B$12)))))</f>
        <v>0.0969171410364161</v>
      </c>
      <c r="AI711" s="0" t="n">
        <f aca="false">Inputs!$B$9-Inputs!$B$8*AG711</f>
        <v>553.040495989833</v>
      </c>
      <c r="AJ711" s="0" t="n">
        <f aca="false">RANK(AH711,$AH$5:$AH$2004,0)+COUNTIF($AH$4:AH710,AH711)</f>
        <v>43</v>
      </c>
      <c r="AK711" s="0" t="n">
        <f aca="false">IF(AJ711&lt;=Deciles!$B$5*(Deciles!$B$4+1),INT((AJ711-1)/(Deciles!$B$4+1))+1,Deciles!$B$5+INT((AJ711-1-Deciles!$B$5*(Deciles!$B$4+1))/Deciles!$B$4)+1)</f>
        <v>1</v>
      </c>
    </row>
    <row r="712" customFormat="false" ht="15" hidden="false" customHeight="false" outlineLevel="0" collapsed="false">
      <c r="A712" s="0" t="n">
        <v>20851</v>
      </c>
      <c r="B712" s="0" t="s">
        <v>139</v>
      </c>
      <c r="C712" s="0" t="n">
        <v>731</v>
      </c>
      <c r="D712" s="0" t="n">
        <v>73.2212677001953</v>
      </c>
      <c r="E712" s="0" t="n">
        <v>54.5597076416016</v>
      </c>
      <c r="F712" s="0" t="n">
        <v>29</v>
      </c>
      <c r="G712" s="0" t="n">
        <v>5.11899995803833</v>
      </c>
      <c r="H712" s="0" t="n">
        <v>2.10233330726624</v>
      </c>
      <c r="I712" s="0" t="n">
        <v>71</v>
      </c>
      <c r="J712" s="0" t="n">
        <v>11.4115924835205</v>
      </c>
      <c r="K712" s="0" t="n">
        <v>5.83333349227905</v>
      </c>
      <c r="L712" s="0" t="n">
        <v>-3.49999952316284</v>
      </c>
      <c r="M712" s="0" t="n">
        <v>2.30299806594849</v>
      </c>
      <c r="N712" s="0" t="n">
        <v>0</v>
      </c>
      <c r="O712" s="0" t="n">
        <v>0</v>
      </c>
      <c r="P712" s="0" t="s">
        <v>140</v>
      </c>
      <c r="Q712" s="0" t="s">
        <v>160</v>
      </c>
      <c r="R712" s="0" t="n">
        <v>1</v>
      </c>
      <c r="S712" s="0" t="s">
        <v>162</v>
      </c>
      <c r="T712" s="0" t="n">
        <v>0</v>
      </c>
      <c r="U712" s="0" t="n">
        <v>90363.234</v>
      </c>
      <c r="V712" s="0" t="n">
        <v>0.0101390220224857</v>
      </c>
      <c r="W712" s="0" t="n">
        <v>616.6201171875</v>
      </c>
      <c r="X712" s="0" t="n">
        <v>0.0108822518959642</v>
      </c>
      <c r="Y712" s="0" t="n">
        <f aca="false">IF(ISNUMBER(C712),INDEX(Scorecard!$D$5:$D$12,SUMPRODUCT(--(Scorecard!$G$5:$G$11&lt;C712))+1),Scorecard!$D$13)</f>
        <v>-0.0290424113398221</v>
      </c>
      <c r="Z712" s="0" t="n">
        <f aca="false">IF(ISNUMBER(D712),INDEX(Scorecard!$D$14:$D$17,SUMPRODUCT(--(Scorecard!$G$14:$G$16&lt;D712))+1),Scorecard!$D$18)</f>
        <v>0.128579646629417</v>
      </c>
      <c r="AA712" s="0" t="n">
        <f aca="false">IF(ISNUMBER(E712),INDEX(Scorecard!$D$19:$D$26,SUMPRODUCT(--(Scorecard!$G$19:$G$25&lt;E712))+1),Scorecard!$D$27)</f>
        <v>0.57899015159425</v>
      </c>
      <c r="AB712" s="0" t="n">
        <f aca="false">IF(ISNUMBER(F712),INDEX(Scorecard!$D$28:$D$35,SUMPRODUCT(--(Scorecard!$G$28:$G$34&lt;F712))+1),Scorecard!$D$36)</f>
        <v>0.165097008946478</v>
      </c>
      <c r="AC712" s="0" t="n">
        <f aca="false">IF(ISNUMBER(H712),INDEX(Scorecard!$D$37:$D$44,SUMPRODUCT(--(Scorecard!$G$37:$G$43&lt;H712))+1),Scorecard!$D$45)</f>
        <v>-0.975503570149195</v>
      </c>
      <c r="AD712" s="0" t="n">
        <f aca="false">IF(ISNUMBER(I712),INDEX(Scorecard!$D$46:$D$52,SUMPRODUCT(--(Scorecard!$G$46:$G$51&lt;I712))+1),Scorecard!$D$53)</f>
        <v>0.818882373006414</v>
      </c>
      <c r="AE712" s="0" t="n">
        <f aca="false">IF(ISNUMBER(K712),INDEX(Scorecard!$D$54:$D$61,SUMPRODUCT(--(Scorecard!$G$54:$G$60&lt;K712))+1),Scorecard!$D$62)</f>
        <v>0.0151758992857273</v>
      </c>
      <c r="AF712" s="0" t="n">
        <f aca="false">IF(ISNUMBER(L712),INDEX(Scorecard!$D$63:$D$68,SUMPRODUCT(--(Scorecard!$G$63:$G$67&lt;L712))+1),Scorecard!$D$69)</f>
        <v>-0.340582194386522</v>
      </c>
      <c r="AG712" s="0" t="n">
        <f aca="false">Inputs!$B$10+Scorecard!$J$5*Y712+Scorecard!$J$6*Z712+Scorecard!$J$7*AA712+Scorecard!$J$8*AB712+Scorecard!$J$9*AC712+Scorecard!$J$10*AD712+Scorecard!$J$11*AE712+Scorecard!$J$12*AF712</f>
        <v>-4.48803190114757</v>
      </c>
      <c r="AH712" s="0" t="n">
        <f aca="false">MIN(1-Inputs!$B$13,MAX(Inputs!$B$13,1/(1+EXP(-(Inputs!$B$11*AG712+Inputs!$B$12)))))</f>
        <v>0.0101390220112104</v>
      </c>
      <c r="AI712" s="0" t="n">
        <f aca="false">Inputs!$B$9-Inputs!$B$8*AG712</f>
        <v>616.620103547247</v>
      </c>
      <c r="AJ712" s="0" t="n">
        <f aca="false">RANK(AH712,$AH$5:$AH$2004,0)+COUNTIF($AH$4:AH711,AH712)</f>
        <v>808</v>
      </c>
      <c r="AK712" s="0" t="n">
        <f aca="false">IF(AJ712&lt;=Deciles!$B$5*(Deciles!$B$4+1),INT((AJ712-1)/(Deciles!$B$4+1))+1,Deciles!$B$5+INT((AJ712-1-Deciles!$B$5*(Deciles!$B$4+1))/Deciles!$B$4)+1)</f>
        <v>5</v>
      </c>
    </row>
    <row r="713" customFormat="false" ht="15" hidden="false" customHeight="false" outlineLevel="0" collapsed="false">
      <c r="A713" s="0" t="n">
        <v>20866</v>
      </c>
      <c r="B713" s="0" t="s">
        <v>157</v>
      </c>
      <c r="C713" s="0" t="n">
        <v>698</v>
      </c>
      <c r="D713" s="0" t="n">
        <v>71.9224395751953</v>
      </c>
      <c r="E713" s="0" t="n">
        <v>71.8202285766602</v>
      </c>
      <c r="F713" s="0" t="n">
        <v>37</v>
      </c>
      <c r="G713" s="0" t="n">
        <v>4.0770001411438</v>
      </c>
      <c r="H713" s="0" t="n">
        <v>0.193666696548462</v>
      </c>
      <c r="I713" s="0" t="n">
        <v>1</v>
      </c>
      <c r="J713" s="0" t="n">
        <v>12.8475008010864</v>
      </c>
      <c r="K713" s="0" t="n">
        <v>3.62307691574097</v>
      </c>
      <c r="L713" s="0" t="n">
        <v>-0.276923179626465</v>
      </c>
      <c r="M713" s="0" t="n">
        <v>3.87475156784058</v>
      </c>
      <c r="N713" s="0" t="n">
        <v>0</v>
      </c>
      <c r="O713" s="0" t="n">
        <v>0</v>
      </c>
      <c r="P713" s="0" t="s">
        <v>144</v>
      </c>
      <c r="Q713" s="0" t="s">
        <v>141</v>
      </c>
      <c r="R713" s="0" t="n">
        <v>1</v>
      </c>
      <c r="S713" s="0" t="s">
        <v>148</v>
      </c>
      <c r="T713" s="0" t="n">
        <v>0</v>
      </c>
      <c r="U713" s="0" t="n">
        <v>379838.44</v>
      </c>
      <c r="V713" s="0" t="n">
        <v>0.027786010876298</v>
      </c>
      <c r="W713" s="0" t="n">
        <v>588.848754882813</v>
      </c>
      <c r="X713" s="0" t="n">
        <v>0.0164342094212771</v>
      </c>
      <c r="Y713" s="0" t="n">
        <f aca="false">IF(ISNUMBER(C713),INDEX(Scorecard!$D$5:$D$12,SUMPRODUCT(--(Scorecard!$G$5:$G$11&lt;C713))+1),Scorecard!$D$13)</f>
        <v>-0.869677851527538</v>
      </c>
      <c r="Z713" s="0" t="n">
        <f aca="false">IF(ISNUMBER(D713),INDEX(Scorecard!$D$14:$D$17,SUMPRODUCT(--(Scorecard!$G$14:$G$16&lt;D713))+1),Scorecard!$D$18)</f>
        <v>0.128579646629417</v>
      </c>
      <c r="AA713" s="0" t="n">
        <f aca="false">IF(ISNUMBER(E713),INDEX(Scorecard!$D$19:$D$26,SUMPRODUCT(--(Scorecard!$G$19:$G$25&lt;E713))+1),Scorecard!$D$27)</f>
        <v>0.0530843085177338</v>
      </c>
      <c r="AB713" s="0" t="n">
        <f aca="false">IF(ISNUMBER(F713),INDEX(Scorecard!$D$28:$D$35,SUMPRODUCT(--(Scorecard!$G$28:$G$34&lt;F713))+1),Scorecard!$D$36)</f>
        <v>-0.0008456427959252</v>
      </c>
      <c r="AC713" s="0" t="n">
        <f aca="false">IF(ISNUMBER(H713),INDEX(Scorecard!$D$37:$D$44,SUMPRODUCT(--(Scorecard!$G$37:$G$43&lt;H713))+1),Scorecard!$D$45)</f>
        <v>0.102184252677548</v>
      </c>
      <c r="AD713" s="0" t="n">
        <f aca="false">IF(ISNUMBER(I713),INDEX(Scorecard!$D$46:$D$52,SUMPRODUCT(--(Scorecard!$G$46:$G$51&lt;I713))+1),Scorecard!$D$53)</f>
        <v>-0.161534840507194</v>
      </c>
      <c r="AE713" s="0" t="n">
        <f aca="false">IF(ISNUMBER(K713),INDEX(Scorecard!$D$54:$D$61,SUMPRODUCT(--(Scorecard!$G$54:$G$60&lt;K713))+1),Scorecard!$D$62)</f>
        <v>0.489050497890326</v>
      </c>
      <c r="AF713" s="0" t="n">
        <f aca="false">IF(ISNUMBER(L713),INDEX(Scorecard!$D$63:$D$68,SUMPRODUCT(--(Scorecard!$G$63:$G$67&lt;L713))+1),Scorecard!$D$69)</f>
        <v>0.322484508656054</v>
      </c>
      <c r="AG713" s="0" t="n">
        <f aca="false">Inputs!$B$10+Scorecard!$J$5*Y713+Scorecard!$J$6*Z713+Scorecard!$J$7*AA713+Scorecard!$J$8*AB713+Scorecard!$J$9*AC713+Scorecard!$J$10*AD713+Scorecard!$J$11*AE713+Scorecard!$J$12*AF713</f>
        <v>-3.5255495057749</v>
      </c>
      <c r="AH713" s="0" t="n">
        <f aca="false">MIN(1-Inputs!$B$13,MAX(Inputs!$B$13,1/(1+EXP(-(Inputs!$B$11*AG713+Inputs!$B$12)))))</f>
        <v>0.0277860106191431</v>
      </c>
      <c r="AI713" s="0" t="n">
        <f aca="false">Inputs!$B$9-Inputs!$B$8*AG713</f>
        <v>588.848731972305</v>
      </c>
      <c r="AJ713" s="0" t="n">
        <f aca="false">RANK(AH713,$AH$5:$AH$2004,0)+COUNTIF($AH$4:AH712,AH713)</f>
        <v>342</v>
      </c>
      <c r="AK713" s="0" t="n">
        <f aca="false">IF(AJ713&lt;=Deciles!$B$5*(Deciles!$B$4+1),INT((AJ713-1)/(Deciles!$B$4+1))+1,Deciles!$B$5+INT((AJ713-1-Deciles!$B$5*(Deciles!$B$4+1))/Deciles!$B$4)+1)</f>
        <v>2</v>
      </c>
    </row>
    <row r="714" customFormat="false" ht="15" hidden="false" customHeight="false" outlineLevel="0" collapsed="false">
      <c r="A714" s="0" t="n">
        <v>20902</v>
      </c>
      <c r="B714" s="0" t="s">
        <v>152</v>
      </c>
      <c r="C714" s="0" t="n">
        <v>719</v>
      </c>
      <c r="D714" s="0" t="n">
        <v>96.8172378540039</v>
      </c>
      <c r="E714" s="0" t="n">
        <v>88.2170944213867</v>
      </c>
      <c r="F714" s="0" t="n">
        <v>27</v>
      </c>
      <c r="G714" s="0" t="n">
        <v>3.49200010299683</v>
      </c>
      <c r="H714" s="0" t="n">
        <v>-2.9413332939148</v>
      </c>
      <c r="I714" s="0" t="n">
        <v>19</v>
      </c>
      <c r="J714" s="0" t="n">
        <v>12.8438215255737</v>
      </c>
      <c r="K714" s="0" t="n">
        <v>4.5</v>
      </c>
      <c r="L714" s="0" t="n">
        <v>-0.458333492279053</v>
      </c>
      <c r="M714" s="0" t="n">
        <v>3.98039174079895</v>
      </c>
      <c r="N714" s="0" t="n">
        <v>0</v>
      </c>
      <c r="O714" s="0" t="n">
        <v>0</v>
      </c>
      <c r="P714" s="0" t="s">
        <v>144</v>
      </c>
      <c r="Q714" s="0" t="s">
        <v>141</v>
      </c>
      <c r="R714" s="0" t="n">
        <v>1</v>
      </c>
      <c r="S714" s="0" t="s">
        <v>162</v>
      </c>
      <c r="T714" s="0" t="n">
        <v>0</v>
      </c>
      <c r="U714" s="0" t="n">
        <v>378443.3</v>
      </c>
      <c r="V714" s="0" t="n">
        <v>0.0193177275359631</v>
      </c>
      <c r="W714" s="0" t="n">
        <v>598.921569824219</v>
      </c>
      <c r="X714" s="0" t="n">
        <v>0.0212898459285498</v>
      </c>
      <c r="Y714" s="0" t="n">
        <f aca="false">IF(ISNUMBER(C714),INDEX(Scorecard!$D$5:$D$12,SUMPRODUCT(--(Scorecard!$G$5:$G$11&lt;C714))+1),Scorecard!$D$13)</f>
        <v>-0.0290424113398221</v>
      </c>
      <c r="Z714" s="0" t="n">
        <f aca="false">IF(ISNUMBER(D714),INDEX(Scorecard!$D$14:$D$17,SUMPRODUCT(--(Scorecard!$G$14:$G$16&lt;D714))+1),Scorecard!$D$18)</f>
        <v>-0.361970872710667</v>
      </c>
      <c r="AA714" s="0" t="n">
        <f aca="false">IF(ISNUMBER(E714),INDEX(Scorecard!$D$19:$D$26,SUMPRODUCT(--(Scorecard!$G$19:$G$25&lt;E714))+1),Scorecard!$D$27)</f>
        <v>-0.820992370602782</v>
      </c>
      <c r="AB714" s="0" t="n">
        <f aca="false">IF(ISNUMBER(F714),INDEX(Scorecard!$D$28:$D$35,SUMPRODUCT(--(Scorecard!$G$28:$G$34&lt;F714))+1),Scorecard!$D$36)</f>
        <v>0.165097008946478</v>
      </c>
      <c r="AC714" s="0" t="n">
        <f aca="false">IF(ISNUMBER(H714),INDEX(Scorecard!$D$37:$D$44,SUMPRODUCT(--(Scorecard!$G$37:$G$43&lt;H714))+1),Scorecard!$D$45)</f>
        <v>1.35057635045042</v>
      </c>
      <c r="AD714" s="0" t="n">
        <f aca="false">IF(ISNUMBER(I714),INDEX(Scorecard!$D$46:$D$52,SUMPRODUCT(--(Scorecard!$G$46:$G$51&lt;I714))+1),Scorecard!$D$53)</f>
        <v>-0.108777051091409</v>
      </c>
      <c r="AE714" s="0" t="n">
        <f aca="false">IF(ISNUMBER(K714),INDEX(Scorecard!$D$54:$D$61,SUMPRODUCT(--(Scorecard!$G$54:$G$60&lt;K714))+1),Scorecard!$D$62)</f>
        <v>0.409483001259379</v>
      </c>
      <c r="AF714" s="0" t="n">
        <f aca="false">IF(ISNUMBER(L714),INDEX(Scorecard!$D$63:$D$68,SUMPRODUCT(--(Scorecard!$G$63:$G$67&lt;L714))+1),Scorecard!$D$69)</f>
        <v>0.322484508656054</v>
      </c>
      <c r="AG714" s="0" t="n">
        <f aca="false">Inputs!$B$10+Scorecard!$J$5*Y714+Scorecard!$J$6*Z714+Scorecard!$J$7*AA714+Scorecard!$J$8*AB714+Scorecard!$J$9*AC714+Scorecard!$J$10*AD714+Scorecard!$J$11*AE714+Scorecard!$J$12*AF714</f>
        <v>-3.87464643665972</v>
      </c>
      <c r="AH714" s="0" t="n">
        <f aca="false">MIN(1-Inputs!$B$13,MAX(Inputs!$B$13,1/(1+EXP(-(Inputs!$B$11*AG714+Inputs!$B$12)))))</f>
        <v>0.0193177267502186</v>
      </c>
      <c r="AI714" s="0" t="n">
        <f aca="false">Inputs!$B$9-Inputs!$B$8*AG714</f>
        <v>598.921540191847</v>
      </c>
      <c r="AJ714" s="0" t="n">
        <f aca="false">RANK(AH714,$AH$5:$AH$2004,0)+COUNTIF($AH$4:AH713,AH714)</f>
        <v>465</v>
      </c>
      <c r="AK714" s="0" t="n">
        <f aca="false">IF(AJ714&lt;=Deciles!$B$5*(Deciles!$B$4+1),INT((AJ714-1)/(Deciles!$B$4+1))+1,Deciles!$B$5+INT((AJ714-1-Deciles!$B$5*(Deciles!$B$4+1))/Deciles!$B$4)+1)</f>
        <v>3</v>
      </c>
    </row>
    <row r="715" customFormat="false" ht="15" hidden="false" customHeight="false" outlineLevel="0" collapsed="false">
      <c r="A715" s="0" t="n">
        <v>20918</v>
      </c>
      <c r="B715" s="0" t="s">
        <v>155</v>
      </c>
      <c r="C715" s="0" t="n">
        <v>736</v>
      </c>
      <c r="D715" s="0" t="n">
        <v>79.4607849121094</v>
      </c>
      <c r="E715" s="0" t="n">
        <v>70.5688323974609</v>
      </c>
      <c r="F715" s="0" t="n">
        <v>42</v>
      </c>
      <c r="G715" s="0" t="n">
        <v>3.93400001525879</v>
      </c>
      <c r="H715" s="0" t="n">
        <v>-1.79933309555054</v>
      </c>
      <c r="I715" s="0" t="n">
        <v>29</v>
      </c>
      <c r="J715" s="0" t="n">
        <v>12.4457397460938</v>
      </c>
      <c r="K715" s="0" t="n">
        <v>3.90833330154419</v>
      </c>
      <c r="L715" s="0" t="n">
        <v>-1.125</v>
      </c>
      <c r="M715" s="0" t="n">
        <v>4.74416542053223</v>
      </c>
      <c r="N715" s="0" t="n">
        <v>0</v>
      </c>
      <c r="O715" s="0" t="n">
        <v>0</v>
      </c>
      <c r="P715" s="0" t="s">
        <v>144</v>
      </c>
      <c r="Q715" s="0" t="s">
        <v>153</v>
      </c>
      <c r="R715" s="0" t="n">
        <v>1</v>
      </c>
      <c r="S715" s="0" t="s">
        <v>147</v>
      </c>
      <c r="T715" s="0" t="n">
        <v>0</v>
      </c>
      <c r="U715" s="0" t="n">
        <v>254165.11</v>
      </c>
      <c r="V715" s="0" t="n">
        <v>0.00982371810823679</v>
      </c>
      <c r="W715" s="0" t="n">
        <v>617.483703613281</v>
      </c>
      <c r="X715" s="0" t="n">
        <v>0.00862669385969639</v>
      </c>
      <c r="Y715" s="0" t="n">
        <f aca="false">IF(ISNUMBER(C715),INDEX(Scorecard!$D$5:$D$12,SUMPRODUCT(--(Scorecard!$G$5:$G$11&lt;C715))+1),Scorecard!$D$13)</f>
        <v>0.488358159108655</v>
      </c>
      <c r="Z715" s="0" t="n">
        <f aca="false">IF(ISNUMBER(D715),INDEX(Scorecard!$D$14:$D$17,SUMPRODUCT(--(Scorecard!$G$14:$G$16&lt;D715))+1),Scorecard!$D$18)</f>
        <v>0.0505355481560174</v>
      </c>
      <c r="AA715" s="0" t="n">
        <f aca="false">IF(ISNUMBER(E715),INDEX(Scorecard!$D$19:$D$26,SUMPRODUCT(--(Scorecard!$G$19:$G$25&lt;E715))+1),Scorecard!$D$27)</f>
        <v>0.0530843085177338</v>
      </c>
      <c r="AB715" s="0" t="n">
        <f aca="false">IF(ISNUMBER(F715),INDEX(Scorecard!$D$28:$D$35,SUMPRODUCT(--(Scorecard!$G$28:$G$34&lt;F715))+1),Scorecard!$D$36)</f>
        <v>-0.309727037437117</v>
      </c>
      <c r="AC715" s="0" t="n">
        <f aca="false">IF(ISNUMBER(H715),INDEX(Scorecard!$D$37:$D$44,SUMPRODUCT(--(Scorecard!$G$37:$G$43&lt;H715))+1),Scorecard!$D$45)</f>
        <v>1.35057635045042</v>
      </c>
      <c r="AD715" s="0" t="n">
        <f aca="false">IF(ISNUMBER(I715),INDEX(Scorecard!$D$46:$D$52,SUMPRODUCT(--(Scorecard!$G$46:$G$51&lt;I715))+1),Scorecard!$D$53)</f>
        <v>0.123869379412532</v>
      </c>
      <c r="AE715" s="0" t="n">
        <f aca="false">IF(ISNUMBER(K715),INDEX(Scorecard!$D$54:$D$61,SUMPRODUCT(--(Scorecard!$G$54:$G$60&lt;K715))+1),Scorecard!$D$62)</f>
        <v>0.489050497890326</v>
      </c>
      <c r="AF715" s="0" t="n">
        <f aca="false">IF(ISNUMBER(L715),INDEX(Scorecard!$D$63:$D$68,SUMPRODUCT(--(Scorecard!$G$63:$G$67&lt;L715))+1),Scorecard!$D$69)</f>
        <v>-0.340582194386522</v>
      </c>
      <c r="AG715" s="0" t="n">
        <f aca="false">Inputs!$B$10+Scorecard!$J$5*Y715+Scorecard!$J$6*Z715+Scorecard!$J$7*AA715+Scorecard!$J$8*AB715+Scorecard!$J$9*AC715+Scorecard!$J$10*AD715+Scorecard!$J$11*AE715+Scorecard!$J$12*AF715</f>
        <v>-4.51796297815862</v>
      </c>
      <c r="AH715" s="0" t="n">
        <f aca="false">MIN(1-Inputs!$B$13,MAX(Inputs!$B$13,1/(1+EXP(-(Inputs!$B$11*AG715+Inputs!$B$12)))))</f>
        <v>0.00982371794349882</v>
      </c>
      <c r="AI715" s="0" t="n">
        <f aca="false">Inputs!$B$9-Inputs!$B$8*AG715</f>
        <v>617.483731874693</v>
      </c>
      <c r="AJ715" s="0" t="n">
        <f aca="false">RANK(AH715,$AH$5:$AH$2004,0)+COUNTIF($AH$4:AH714,AH715)</f>
        <v>833</v>
      </c>
      <c r="AK715" s="0" t="n">
        <f aca="false">IF(AJ715&lt;=Deciles!$B$5*(Deciles!$B$4+1),INT((AJ715-1)/(Deciles!$B$4+1))+1,Deciles!$B$5+INT((AJ715-1-Deciles!$B$5*(Deciles!$B$4+1))/Deciles!$B$4)+1)</f>
        <v>5</v>
      </c>
    </row>
    <row r="716" customFormat="false" ht="15" hidden="false" customHeight="false" outlineLevel="0" collapsed="false">
      <c r="A716" s="0" t="n">
        <v>20926</v>
      </c>
      <c r="B716" s="0" t="s">
        <v>139</v>
      </c>
      <c r="C716" s="0" t="n">
        <v>757</v>
      </c>
      <c r="D716" s="0" t="n">
        <v>85.6056365966797</v>
      </c>
      <c r="E716" s="0" t="n">
        <v>69.9787063598633</v>
      </c>
      <c r="F716" s="0" t="n">
        <v>34</v>
      </c>
      <c r="G716" s="0" t="n">
        <v>4.41300010681152</v>
      </c>
      <c r="H716" s="0" t="n">
        <v>1.39633345603943</v>
      </c>
      <c r="I716" s="0" t="n">
        <v>40</v>
      </c>
      <c r="J716" s="0" t="n">
        <v>12.7649040222168</v>
      </c>
      <c r="K716" s="0" t="n">
        <v>6.13333320617676</v>
      </c>
      <c r="L716" s="0" t="n">
        <v>-3.5</v>
      </c>
      <c r="M716" s="0" t="n">
        <v>3.62166213989258</v>
      </c>
      <c r="N716" s="0" t="n">
        <v>0</v>
      </c>
      <c r="O716" s="0" t="n">
        <v>0</v>
      </c>
      <c r="P716" s="0" t="s">
        <v>144</v>
      </c>
      <c r="Q716" s="0" t="s">
        <v>141</v>
      </c>
      <c r="R716" s="0" t="n">
        <v>2</v>
      </c>
      <c r="S716" s="0" t="s">
        <v>149</v>
      </c>
      <c r="T716" s="0" t="n">
        <v>0</v>
      </c>
      <c r="U716" s="0" t="n">
        <v>349725.56</v>
      </c>
      <c r="V716" s="0" t="n">
        <v>0.0076392930932343</v>
      </c>
      <c r="W716" s="0" t="n">
        <v>624.349853515625</v>
      </c>
      <c r="X716" s="0" t="n">
        <v>0.00711454637348652</v>
      </c>
      <c r="Y716" s="0" t="n">
        <f aca="false">IF(ISNUMBER(C716),INDEX(Scorecard!$D$5:$D$12,SUMPRODUCT(--(Scorecard!$G$5:$G$11&lt;C716))+1),Scorecard!$D$13)</f>
        <v>0.733188958177614</v>
      </c>
      <c r="Z716" s="0" t="n">
        <f aca="false">IF(ISNUMBER(D716),INDEX(Scorecard!$D$14:$D$17,SUMPRODUCT(--(Scorecard!$G$14:$G$16&lt;D716))+1),Scorecard!$D$18)</f>
        <v>0.0505355481560174</v>
      </c>
      <c r="AA716" s="0" t="n">
        <f aca="false">IF(ISNUMBER(E716),INDEX(Scorecard!$D$19:$D$26,SUMPRODUCT(--(Scorecard!$G$19:$G$25&lt;E716))+1),Scorecard!$D$27)</f>
        <v>0.0530843085177338</v>
      </c>
      <c r="AB716" s="0" t="n">
        <f aca="false">IF(ISNUMBER(F716),INDEX(Scorecard!$D$28:$D$35,SUMPRODUCT(--(Scorecard!$G$28:$G$34&lt;F716))+1),Scorecard!$D$36)</f>
        <v>-0.0008456427959252</v>
      </c>
      <c r="AC716" s="0" t="n">
        <f aca="false">IF(ISNUMBER(H716),INDEX(Scorecard!$D$37:$D$44,SUMPRODUCT(--(Scorecard!$G$37:$G$43&lt;H716))+1),Scorecard!$D$45)</f>
        <v>-0.975503570149195</v>
      </c>
      <c r="AD716" s="0" t="n">
        <f aca="false">IF(ISNUMBER(I716),INDEX(Scorecard!$D$46:$D$52,SUMPRODUCT(--(Scorecard!$G$46:$G$51&lt;I716))+1),Scorecard!$D$53)</f>
        <v>0.569875412099532</v>
      </c>
      <c r="AE716" s="0" t="n">
        <f aca="false">IF(ISNUMBER(K716),INDEX(Scorecard!$D$54:$D$61,SUMPRODUCT(--(Scorecard!$G$54:$G$60&lt;K716))+1),Scorecard!$D$62)</f>
        <v>0.0151758992857273</v>
      </c>
      <c r="AF716" s="0" t="n">
        <f aca="false">IF(ISNUMBER(L716),INDEX(Scorecard!$D$63:$D$68,SUMPRODUCT(--(Scorecard!$G$63:$G$67&lt;L716))+1),Scorecard!$D$69)</f>
        <v>-0.340582194386522</v>
      </c>
      <c r="AG716" s="0" t="n">
        <f aca="false">Inputs!$B$10+Scorecard!$J$5*Y716+Scorecard!$J$6*Z716+Scorecard!$J$7*AA716+Scorecard!$J$8*AB716+Scorecard!$J$9*AC716+Scorecard!$J$10*AD716+Scorecard!$J$11*AE716+Scorecard!$J$12*AF716</f>
        <v>-4.75592520809934</v>
      </c>
      <c r="AH716" s="0" t="n">
        <f aca="false">MIN(1-Inputs!$B$13,MAX(Inputs!$B$13,1/(1+EXP(-(Inputs!$B$11*AG716+Inputs!$B$12)))))</f>
        <v>0.00763929302331363</v>
      </c>
      <c r="AI716" s="0" t="n">
        <f aca="false">Inputs!$B$9-Inputs!$B$8*AG716</f>
        <v>624.34987045578</v>
      </c>
      <c r="AJ716" s="0" t="n">
        <f aca="false">RANK(AH716,$AH$5:$AH$2004,0)+COUNTIF($AH$4:AH715,AH716)</f>
        <v>998</v>
      </c>
      <c r="AK716" s="0" t="n">
        <f aca="false">IF(AJ716&lt;=Deciles!$B$5*(Deciles!$B$4+1),INT((AJ716-1)/(Deciles!$B$4+1))+1,Deciles!$B$5+INT((AJ716-1-Deciles!$B$5*(Deciles!$B$4+1))/Deciles!$B$4)+1)</f>
        <v>5</v>
      </c>
    </row>
    <row r="717" customFormat="false" ht="15" hidden="false" customHeight="false" outlineLevel="0" collapsed="false">
      <c r="A717" s="0" t="n">
        <v>20952</v>
      </c>
      <c r="B717" s="0" t="s">
        <v>152</v>
      </c>
      <c r="C717" s="0" t="n">
        <v>743</v>
      </c>
      <c r="D717" s="0" t="n">
        <v>80</v>
      </c>
      <c r="E717" s="0" t="n">
        <v>74.0258941650391</v>
      </c>
      <c r="F717" s="0" t="n">
        <v>31</v>
      </c>
      <c r="G717" s="0" t="n">
        <v>3.29099988937378</v>
      </c>
      <c r="H717" s="0" t="n">
        <v>-3.14233350753784</v>
      </c>
      <c r="I717" s="0" t="n">
        <v>14</v>
      </c>
      <c r="J717" s="0" t="n">
        <v>12.1201448440552</v>
      </c>
      <c r="K717" s="0" t="n">
        <v>3.70000004768372</v>
      </c>
      <c r="L717" s="0" t="n">
        <v>-0.458333253860474</v>
      </c>
      <c r="M717" s="0" t="n">
        <v>4.74415826797485</v>
      </c>
      <c r="N717" s="0" t="n">
        <v>0</v>
      </c>
      <c r="O717" s="0" t="n">
        <v>0</v>
      </c>
      <c r="P717" s="0" t="s">
        <v>146</v>
      </c>
      <c r="Q717" s="0" t="s">
        <v>160</v>
      </c>
      <c r="R717" s="0" t="n">
        <v>1</v>
      </c>
      <c r="S717" s="0" t="s">
        <v>147</v>
      </c>
      <c r="T717" s="0" t="n">
        <v>0</v>
      </c>
      <c r="U717" s="0" t="n">
        <v>183532.16</v>
      </c>
      <c r="V717" s="0" t="n">
        <v>0.00603718217462301</v>
      </c>
      <c r="W717" s="0" t="n">
        <v>630.763549804688</v>
      </c>
      <c r="X717" s="0" t="n">
        <v>0.00637937989085913</v>
      </c>
      <c r="Y717" s="0" t="n">
        <f aca="false">IF(ISNUMBER(C717),INDEX(Scorecard!$D$5:$D$12,SUMPRODUCT(--(Scorecard!$G$5:$G$11&lt;C717))+1),Scorecard!$D$13)</f>
        <v>0.488358159108655</v>
      </c>
      <c r="Z717" s="0" t="n">
        <f aca="false">IF(ISNUMBER(D717),INDEX(Scorecard!$D$14:$D$17,SUMPRODUCT(--(Scorecard!$G$14:$G$16&lt;D717))+1),Scorecard!$D$18)</f>
        <v>0.0505355481560174</v>
      </c>
      <c r="AA717" s="0" t="n">
        <f aca="false">IF(ISNUMBER(E717),INDEX(Scorecard!$D$19:$D$26,SUMPRODUCT(--(Scorecard!$G$19:$G$25&lt;E717))+1),Scorecard!$D$27)</f>
        <v>-0.0341578513653732</v>
      </c>
      <c r="AB717" s="0" t="n">
        <f aca="false">IF(ISNUMBER(F717),INDEX(Scorecard!$D$28:$D$35,SUMPRODUCT(--(Scorecard!$G$28:$G$34&lt;F717))+1),Scorecard!$D$36)</f>
        <v>0.126913191054783</v>
      </c>
      <c r="AC717" s="0" t="n">
        <f aca="false">IF(ISNUMBER(H717),INDEX(Scorecard!$D$37:$D$44,SUMPRODUCT(--(Scorecard!$G$37:$G$43&lt;H717))+1),Scorecard!$D$45)</f>
        <v>1.35057635045042</v>
      </c>
      <c r="AD717" s="0" t="n">
        <f aca="false">IF(ISNUMBER(I717),INDEX(Scorecard!$D$46:$D$52,SUMPRODUCT(--(Scorecard!$G$46:$G$51&lt;I717))+1),Scorecard!$D$53)</f>
        <v>-0.114272400683245</v>
      </c>
      <c r="AE717" s="0" t="n">
        <f aca="false">IF(ISNUMBER(K717),INDEX(Scorecard!$D$54:$D$61,SUMPRODUCT(--(Scorecard!$G$54:$G$60&lt;K717))+1),Scorecard!$D$62)</f>
        <v>0.489050497890326</v>
      </c>
      <c r="AF717" s="0" t="n">
        <f aca="false">IF(ISNUMBER(L717),INDEX(Scorecard!$D$63:$D$68,SUMPRODUCT(--(Scorecard!$G$63:$G$67&lt;L717))+1),Scorecard!$D$69)</f>
        <v>0.322484508656054</v>
      </c>
      <c r="AG717" s="0" t="n">
        <f aca="false">Inputs!$B$10+Scorecard!$J$5*Y717+Scorecard!$J$6*Z717+Scorecard!$J$7*AA717+Scorecard!$J$8*AB717+Scorecard!$J$9*AC717+Scorecard!$J$10*AD717+Scorecard!$J$11*AE717+Scorecard!$J$12*AF717</f>
        <v>-4.97820690860163</v>
      </c>
      <c r="AH717" s="0" t="n">
        <f aca="false">MIN(1-Inputs!$B$13,MAX(Inputs!$B$13,1/(1+EXP(-(Inputs!$B$11*AG717+Inputs!$B$12)))))</f>
        <v>0.00603718229894427</v>
      </c>
      <c r="AI717" s="0" t="n">
        <f aca="false">Inputs!$B$9-Inputs!$B$8*AG717</f>
        <v>630.763564595681</v>
      </c>
      <c r="AJ717" s="0" t="n">
        <f aca="false">RANK(AH717,$AH$5:$AH$2004,0)+COUNTIF($AH$4:AH716,AH717)</f>
        <v>1141</v>
      </c>
      <c r="AK717" s="0" t="n">
        <f aca="false">IF(AJ717&lt;=Deciles!$B$5*(Deciles!$B$4+1),INT((AJ717-1)/(Deciles!$B$4+1))+1,Deciles!$B$5+INT((AJ717-1-Deciles!$B$5*(Deciles!$B$4+1))/Deciles!$B$4)+1)</f>
        <v>6</v>
      </c>
    </row>
    <row r="718" customFormat="false" ht="15" hidden="false" customHeight="false" outlineLevel="0" collapsed="false">
      <c r="A718" s="0" t="n">
        <v>20963</v>
      </c>
      <c r="B718" s="0" t="s">
        <v>139</v>
      </c>
      <c r="C718" s="0" t="n">
        <v>830</v>
      </c>
      <c r="D718" s="0" t="n">
        <v>75.2620010375977</v>
      </c>
      <c r="E718" s="0" t="n">
        <v>72.3121948242188</v>
      </c>
      <c r="F718" s="0" t="n">
        <v>23</v>
      </c>
      <c r="G718" s="0" t="n">
        <v>2.83599996566773</v>
      </c>
      <c r="H718" s="0" t="n">
        <v>-0.18066668510437</v>
      </c>
      <c r="I718" s="0" t="n">
        <v>6</v>
      </c>
      <c r="J718" s="0" t="n">
        <v>12.3894128799439</v>
      </c>
      <c r="K718" s="0" t="n">
        <v>5.53333330154419</v>
      </c>
      <c r="L718" s="0" t="n">
        <v>-3.50000047683716</v>
      </c>
      <c r="M718" s="0" t="n">
        <v>3.47430467605591</v>
      </c>
      <c r="N718" s="0" t="n">
        <v>0</v>
      </c>
      <c r="O718" s="0" t="n">
        <v>0</v>
      </c>
      <c r="P718" s="0" t="s">
        <v>144</v>
      </c>
      <c r="Q718" s="0" t="s">
        <v>141</v>
      </c>
      <c r="R718" s="0" t="n">
        <v>2</v>
      </c>
      <c r="S718" s="0" t="s">
        <v>156</v>
      </c>
      <c r="T718" s="0" t="n">
        <v>0</v>
      </c>
      <c r="U718" s="0" t="n">
        <v>240244.52</v>
      </c>
      <c r="V718" s="0" t="n">
        <v>0.00119846337474883</v>
      </c>
      <c r="W718" s="0" t="n">
        <v>674.655029296875</v>
      </c>
      <c r="X718" s="0" t="n">
        <v>0.000981048913672566</v>
      </c>
      <c r="Y718" s="0" t="n">
        <f aca="false">IF(ISNUMBER(C718),INDEX(Scorecard!$D$5:$D$12,SUMPRODUCT(--(Scorecard!$G$5:$G$11&lt;C718))+1),Scorecard!$D$13)</f>
        <v>2.19112706886128</v>
      </c>
      <c r="Z718" s="0" t="n">
        <f aca="false">IF(ISNUMBER(D718),INDEX(Scorecard!$D$14:$D$17,SUMPRODUCT(--(Scorecard!$G$14:$G$16&lt;D718))+1),Scorecard!$D$18)</f>
        <v>0.128579646629417</v>
      </c>
      <c r="AA718" s="0" t="n">
        <f aca="false">IF(ISNUMBER(E718),INDEX(Scorecard!$D$19:$D$26,SUMPRODUCT(--(Scorecard!$G$19:$G$25&lt;E718))+1),Scorecard!$D$27)</f>
        <v>-0.0341578513653732</v>
      </c>
      <c r="AB718" s="0" t="n">
        <f aca="false">IF(ISNUMBER(F718),INDEX(Scorecard!$D$28:$D$35,SUMPRODUCT(--(Scorecard!$G$28:$G$34&lt;F718))+1),Scorecard!$D$36)</f>
        <v>0.349218150643304</v>
      </c>
      <c r="AC718" s="0" t="n">
        <f aca="false">IF(ISNUMBER(H718),INDEX(Scorecard!$D$37:$D$44,SUMPRODUCT(--(Scorecard!$G$37:$G$43&lt;H718))+1),Scorecard!$D$45)</f>
        <v>0.769716833645565</v>
      </c>
      <c r="AD718" s="0" t="n">
        <f aca="false">IF(ISNUMBER(I718),INDEX(Scorecard!$D$46:$D$52,SUMPRODUCT(--(Scorecard!$G$46:$G$51&lt;I718))+1),Scorecard!$D$53)</f>
        <v>-0.161534840507194</v>
      </c>
      <c r="AE718" s="0" t="n">
        <f aca="false">IF(ISNUMBER(K718),INDEX(Scorecard!$D$54:$D$61,SUMPRODUCT(--(Scorecard!$G$54:$G$60&lt;K718))+1),Scorecard!$D$62)</f>
        <v>0.0151758992857273</v>
      </c>
      <c r="AF718" s="0" t="n">
        <f aca="false">IF(ISNUMBER(L718),INDEX(Scorecard!$D$63:$D$68,SUMPRODUCT(--(Scorecard!$G$63:$G$67&lt;L718))+1),Scorecard!$D$69)</f>
        <v>-0.340582194386522</v>
      </c>
      <c r="AG718" s="0" t="n">
        <f aca="false">Inputs!$B$10+Scorecard!$J$5*Y718+Scorecard!$J$6*Z718+Scorecard!$J$7*AA718+Scorecard!$J$8*AB718+Scorecard!$J$9*AC718+Scorecard!$J$10*AD718+Scorecard!$J$11*AE718+Scorecard!$J$12*AF718</f>
        <v>-6.4993685493643</v>
      </c>
      <c r="AH718" s="0" t="n">
        <f aca="false">MIN(1-Inputs!$B$13,MAX(Inputs!$B$13,1/(1+EXP(-(Inputs!$B$11*AG718+Inputs!$B$12)))))</f>
        <v>0.00119846340474051</v>
      </c>
      <c r="AI718" s="0" t="n">
        <f aca="false">Inputs!$B$9-Inputs!$B$8*AG718</f>
        <v>674.655011706057</v>
      </c>
      <c r="AJ718" s="0" t="n">
        <f aca="false">RANK(AH718,$AH$5:$AH$2004,0)+COUNTIF($AH$4:AH717,AH718)</f>
        <v>1863</v>
      </c>
      <c r="AK718" s="0" t="n">
        <f aca="false">IF(AJ718&lt;=Deciles!$B$5*(Deciles!$B$4+1),INT((AJ718-1)/(Deciles!$B$4+1))+1,Deciles!$B$5+INT((AJ718-1-Deciles!$B$5*(Deciles!$B$4+1))/Deciles!$B$4)+1)</f>
        <v>10</v>
      </c>
    </row>
    <row r="719" customFormat="false" ht="15" hidden="false" customHeight="false" outlineLevel="0" collapsed="false">
      <c r="A719" s="0" t="n">
        <v>20985</v>
      </c>
      <c r="B719" s="0" t="s">
        <v>158</v>
      </c>
      <c r="C719" s="0" t="n">
        <v>830</v>
      </c>
      <c r="D719" s="0" t="n">
        <v>80</v>
      </c>
      <c r="E719" s="0" t="n">
        <v>78.8173904418945</v>
      </c>
      <c r="F719" s="0" t="n">
        <v>41</v>
      </c>
      <c r="G719" s="0" t="n">
        <v>3.06299996376038</v>
      </c>
      <c r="H719" s="0" t="n">
        <v>0.14633321762085</v>
      </c>
      <c r="I719" s="0" t="n">
        <v>7</v>
      </c>
      <c r="J719" s="0" t="n">
        <v>12.8762483596802</v>
      </c>
      <c r="K719" s="0" t="n">
        <v>6.63333320617676</v>
      </c>
      <c r="L719" s="0" t="n">
        <v>2.71025633811951</v>
      </c>
      <c r="M719" s="0" t="n">
        <v>0.285017788410187</v>
      </c>
      <c r="N719" s="0" t="n">
        <v>0</v>
      </c>
      <c r="O719" s="0" t="n">
        <v>0</v>
      </c>
      <c r="P719" s="0" t="s">
        <v>140</v>
      </c>
      <c r="Q719" s="0" t="s">
        <v>141</v>
      </c>
      <c r="R719" s="0" t="n">
        <v>1</v>
      </c>
      <c r="S719" s="0" t="s">
        <v>159</v>
      </c>
      <c r="T719" s="0" t="n">
        <v>0</v>
      </c>
      <c r="U719" s="0" t="n">
        <v>390916.22</v>
      </c>
      <c r="V719" s="0" t="n">
        <v>0.00294781988486648</v>
      </c>
      <c r="W719" s="0" t="n">
        <v>650.249084472656</v>
      </c>
      <c r="X719" s="0" t="n">
        <v>0.00108290591742843</v>
      </c>
      <c r="Y719" s="0" t="n">
        <f aca="false">IF(ISNUMBER(C719),INDEX(Scorecard!$D$5:$D$12,SUMPRODUCT(--(Scorecard!$G$5:$G$11&lt;C719))+1),Scorecard!$D$13)</f>
        <v>2.19112706886128</v>
      </c>
      <c r="Z719" s="0" t="n">
        <f aca="false">IF(ISNUMBER(D719),INDEX(Scorecard!$D$14:$D$17,SUMPRODUCT(--(Scorecard!$G$14:$G$16&lt;D719))+1),Scorecard!$D$18)</f>
        <v>0.0505355481560174</v>
      </c>
      <c r="AA719" s="0" t="n">
        <f aca="false">IF(ISNUMBER(E719),INDEX(Scorecard!$D$19:$D$26,SUMPRODUCT(--(Scorecard!$G$19:$G$25&lt;E719))+1),Scorecard!$D$27)</f>
        <v>-0.0341578513653732</v>
      </c>
      <c r="AB719" s="0" t="n">
        <f aca="false">IF(ISNUMBER(F719),INDEX(Scorecard!$D$28:$D$35,SUMPRODUCT(--(Scorecard!$G$28:$G$34&lt;F719))+1),Scorecard!$D$36)</f>
        <v>-0.132616866359722</v>
      </c>
      <c r="AC719" s="0" t="n">
        <f aca="false">IF(ISNUMBER(H719),INDEX(Scorecard!$D$37:$D$44,SUMPRODUCT(--(Scorecard!$G$37:$G$43&lt;H719))+1),Scorecard!$D$45)</f>
        <v>0.102184252677548</v>
      </c>
      <c r="AD719" s="0" t="n">
        <f aca="false">IF(ISNUMBER(I719),INDEX(Scorecard!$D$46:$D$52,SUMPRODUCT(--(Scorecard!$G$46:$G$51&lt;I719))+1),Scorecard!$D$53)</f>
        <v>-0.114272400683245</v>
      </c>
      <c r="AE719" s="0" t="n">
        <f aca="false">IF(ISNUMBER(K719),INDEX(Scorecard!$D$54:$D$61,SUMPRODUCT(--(Scorecard!$G$54:$G$60&lt;K719))+1),Scorecard!$D$62)</f>
        <v>-0.357264871923982</v>
      </c>
      <c r="AF719" s="0" t="n">
        <f aca="false">IF(ISNUMBER(L719),INDEX(Scorecard!$D$63:$D$68,SUMPRODUCT(--(Scorecard!$G$63:$G$67&lt;L719))+1),Scorecard!$D$69)</f>
        <v>0.322484508656054</v>
      </c>
      <c r="AG719" s="0" t="n">
        <f aca="false">Inputs!$B$10+Scorecard!$J$5*Y719+Scorecard!$J$6*Z719+Scorecard!$J$7*AA719+Scorecard!$J$8*AB719+Scorecard!$J$9*AC719+Scorecard!$J$10*AD719+Scorecard!$J$11*AE719+Scorecard!$J$12*AF719</f>
        <v>-5.65352419530567</v>
      </c>
      <c r="AH719" s="0" t="n">
        <f aca="false">MIN(1-Inputs!$B$13,MAX(Inputs!$B$13,1/(1+EXP(-(Inputs!$B$11*AG719+Inputs!$B$12)))))</f>
        <v>0.00294781978479077</v>
      </c>
      <c r="AI719" s="0" t="n">
        <f aca="false">Inputs!$B$9-Inputs!$B$8*AG719</f>
        <v>650.249102606771</v>
      </c>
      <c r="AJ719" s="0" t="n">
        <f aca="false">RANK(AH719,$AH$5:$AH$2004,0)+COUNTIF($AH$4:AH718,AH719)</f>
        <v>1545</v>
      </c>
      <c r="AK719" s="0" t="n">
        <f aca="false">IF(AJ719&lt;=Deciles!$B$5*(Deciles!$B$4+1),INT((AJ719-1)/(Deciles!$B$4+1))+1,Deciles!$B$5+INT((AJ719-1-Deciles!$B$5*(Deciles!$B$4+1))/Deciles!$B$4)+1)</f>
        <v>8</v>
      </c>
    </row>
    <row r="720" customFormat="false" ht="15" hidden="false" customHeight="false" outlineLevel="0" collapsed="false">
      <c r="A720" s="0" t="n">
        <v>21105</v>
      </c>
      <c r="B720" s="0" t="s">
        <v>150</v>
      </c>
      <c r="C720" s="0" t="n">
        <v>726</v>
      </c>
      <c r="D720" s="0" t="n">
        <v>80</v>
      </c>
      <c r="E720" s="0" t="n">
        <v>64.213981628418</v>
      </c>
      <c r="F720" s="0" t="n">
        <v>17</v>
      </c>
      <c r="G720" s="0" t="n">
        <v>3.50200009346008</v>
      </c>
      <c r="H720" s="0" t="n">
        <v>-3.13133311271668</v>
      </c>
      <c r="I720" s="0" t="n">
        <v>33</v>
      </c>
      <c r="J720" s="0" t="n">
        <v>12.386646270752</v>
      </c>
      <c r="K720" s="0" t="n">
        <v>4.40000009536743</v>
      </c>
      <c r="L720" s="0" t="n">
        <v>-0.208333015441895</v>
      </c>
      <c r="M720" s="0" t="n">
        <v>6.54819679260254</v>
      </c>
      <c r="N720" s="0" t="n">
        <v>2</v>
      </c>
      <c r="O720" s="0" t="n">
        <v>0</v>
      </c>
      <c r="P720" s="0" t="s">
        <v>144</v>
      </c>
      <c r="Q720" s="0" t="s">
        <v>141</v>
      </c>
      <c r="R720" s="0" t="n">
        <v>1</v>
      </c>
      <c r="S720" s="0" t="s">
        <v>151</v>
      </c>
      <c r="T720" s="0" t="n">
        <v>0</v>
      </c>
      <c r="U720" s="0" t="n">
        <v>239580.86</v>
      </c>
      <c r="V720" s="0" t="n">
        <v>0.00490363407880068</v>
      </c>
      <c r="W720" s="0" t="n">
        <v>636.422729492188</v>
      </c>
      <c r="X720" s="0" t="n">
        <v>0.00258075748570263</v>
      </c>
      <c r="Y720" s="0" t="n">
        <f aca="false">IF(ISNUMBER(C720),INDEX(Scorecard!$D$5:$D$12,SUMPRODUCT(--(Scorecard!$G$5:$G$11&lt;C720))+1),Scorecard!$D$13)</f>
        <v>-0.0290424113398221</v>
      </c>
      <c r="Z720" s="0" t="n">
        <f aca="false">IF(ISNUMBER(D720),INDEX(Scorecard!$D$14:$D$17,SUMPRODUCT(--(Scorecard!$G$14:$G$16&lt;D720))+1),Scorecard!$D$18)</f>
        <v>0.0505355481560174</v>
      </c>
      <c r="AA720" s="0" t="n">
        <f aca="false">IF(ISNUMBER(E720),INDEX(Scorecard!$D$19:$D$26,SUMPRODUCT(--(Scorecard!$G$19:$G$25&lt;E720))+1),Scorecard!$D$27)</f>
        <v>0.233621608745691</v>
      </c>
      <c r="AB720" s="0" t="n">
        <f aca="false">IF(ISNUMBER(F720),INDEX(Scorecard!$D$28:$D$35,SUMPRODUCT(--(Scorecard!$G$28:$G$34&lt;F720))+1),Scorecard!$D$36)</f>
        <v>0.624829191519909</v>
      </c>
      <c r="AC720" s="0" t="n">
        <f aca="false">IF(ISNUMBER(H720),INDEX(Scorecard!$D$37:$D$44,SUMPRODUCT(--(Scorecard!$G$37:$G$43&lt;H720))+1),Scorecard!$D$45)</f>
        <v>1.35057635045042</v>
      </c>
      <c r="AD720" s="0" t="n">
        <f aca="false">IF(ISNUMBER(I720),INDEX(Scorecard!$D$46:$D$52,SUMPRODUCT(--(Scorecard!$G$46:$G$51&lt;I720))+1),Scorecard!$D$53)</f>
        <v>0.123869379412532</v>
      </c>
      <c r="AE720" s="0" t="n">
        <f aca="false">IF(ISNUMBER(K720),INDEX(Scorecard!$D$54:$D$61,SUMPRODUCT(--(Scorecard!$G$54:$G$60&lt;K720))+1),Scorecard!$D$62)</f>
        <v>0.489050497890326</v>
      </c>
      <c r="AF720" s="0" t="n">
        <f aca="false">IF(ISNUMBER(L720),INDEX(Scorecard!$D$63:$D$68,SUMPRODUCT(--(Scorecard!$G$63:$G$67&lt;L720))+1),Scorecard!$D$69)</f>
        <v>0.322484508656054</v>
      </c>
      <c r="AG720" s="0" t="n">
        <f aca="false">Inputs!$B$10+Scorecard!$J$5*Y720+Scorecard!$J$6*Z720+Scorecard!$J$7*AA720+Scorecard!$J$8*AB720+Scorecard!$J$9*AC720+Scorecard!$J$10*AD720+Scorecard!$J$11*AE720+Scorecard!$J$12*AF720</f>
        <v>-5.17433773345305</v>
      </c>
      <c r="AH720" s="0" t="n">
        <f aca="false">MIN(1-Inputs!$B$13,MAX(Inputs!$B$13,1/(1+EXP(-(Inputs!$B$11*AG720+Inputs!$B$12)))))</f>
        <v>0.00490363398369198</v>
      </c>
      <c r="AI720" s="0" t="n">
        <f aca="false">Inputs!$B$9-Inputs!$B$8*AG720</f>
        <v>636.422703963253</v>
      </c>
      <c r="AJ720" s="0" t="n">
        <f aca="false">RANK(AH720,$AH$5:$AH$2004,0)+COUNTIF($AH$4:AH719,AH720)</f>
        <v>1269</v>
      </c>
      <c r="AK720" s="0" t="n">
        <f aca="false">IF(AJ720&lt;=Deciles!$B$5*(Deciles!$B$4+1),INT((AJ720-1)/(Deciles!$B$4+1))+1,Deciles!$B$5+INT((AJ720-1-Deciles!$B$5*(Deciles!$B$4+1))/Deciles!$B$4)+1)</f>
        <v>7</v>
      </c>
    </row>
    <row r="721" customFormat="false" ht="15" hidden="false" customHeight="false" outlineLevel="0" collapsed="false">
      <c r="A721" s="0" t="n">
        <v>21199</v>
      </c>
      <c r="B721" s="0" t="s">
        <v>157</v>
      </c>
      <c r="C721" s="0" t="n">
        <v>716</v>
      </c>
      <c r="D721" s="0" t="n">
        <v>77.7701187133789</v>
      </c>
      <c r="E721" s="0" t="n">
        <v>70.4734649658203</v>
      </c>
      <c r="F721" s="0" t="n">
        <v>21</v>
      </c>
      <c r="G721" s="0" t="n">
        <v>4.40399980545044</v>
      </c>
      <c r="H721" s="0" t="n">
        <v>0.520666360855103</v>
      </c>
      <c r="I721" s="0" t="n">
        <v>16</v>
      </c>
      <c r="J721" s="0" t="n">
        <v>12.6421852111816</v>
      </c>
      <c r="K721" s="0" t="n">
        <v>4.42307710647583</v>
      </c>
      <c r="L721" s="0" t="n">
        <v>-0.276922702789307</v>
      </c>
      <c r="M721" s="0" t="n">
        <v>5.74976253509522</v>
      </c>
      <c r="N721" s="0" t="n">
        <v>0</v>
      </c>
      <c r="O721" s="0" t="n">
        <v>0</v>
      </c>
      <c r="P721" s="0" t="s">
        <v>140</v>
      </c>
      <c r="Q721" s="0" t="s">
        <v>141</v>
      </c>
      <c r="R721" s="0" t="n">
        <v>2</v>
      </c>
      <c r="S721" s="0" t="s">
        <v>149</v>
      </c>
      <c r="T721" s="0" t="n">
        <v>0</v>
      </c>
      <c r="U721" s="0" t="n">
        <v>309336.6</v>
      </c>
      <c r="V721" s="0" t="n">
        <v>0.00625096075236797</v>
      </c>
      <c r="W721" s="0" t="n">
        <v>629.815979003906</v>
      </c>
      <c r="X721" s="0" t="n">
        <v>0.00980242434889078</v>
      </c>
      <c r="Y721" s="0" t="n">
        <f aca="false">IF(ISNUMBER(C721),INDEX(Scorecard!$D$5:$D$12,SUMPRODUCT(--(Scorecard!$G$5:$G$11&lt;C721))+1),Scorecard!$D$13)</f>
        <v>-0.0290424113398221</v>
      </c>
      <c r="Z721" s="0" t="n">
        <f aca="false">IF(ISNUMBER(D721),INDEX(Scorecard!$D$14:$D$17,SUMPRODUCT(--(Scorecard!$G$14:$G$16&lt;D721))+1),Scorecard!$D$18)</f>
        <v>0.0505355481560174</v>
      </c>
      <c r="AA721" s="0" t="n">
        <f aca="false">IF(ISNUMBER(E721),INDEX(Scorecard!$D$19:$D$26,SUMPRODUCT(--(Scorecard!$G$19:$G$25&lt;E721))+1),Scorecard!$D$27)</f>
        <v>0.0530843085177338</v>
      </c>
      <c r="AB721" s="0" t="n">
        <f aca="false">IF(ISNUMBER(F721),INDEX(Scorecard!$D$28:$D$35,SUMPRODUCT(--(Scorecard!$G$28:$G$34&lt;F721))+1),Scorecard!$D$36)</f>
        <v>0.624829191519909</v>
      </c>
      <c r="AC721" s="0" t="n">
        <f aca="false">IF(ISNUMBER(H721),INDEX(Scorecard!$D$37:$D$44,SUMPRODUCT(--(Scorecard!$G$37:$G$43&lt;H721))+1),Scorecard!$D$45)</f>
        <v>-0.271229676926091</v>
      </c>
      <c r="AD721" s="0" t="n">
        <f aca="false">IF(ISNUMBER(I721),INDEX(Scorecard!$D$46:$D$52,SUMPRODUCT(--(Scorecard!$G$46:$G$51&lt;I721))+1),Scorecard!$D$53)</f>
        <v>-0.114272400683245</v>
      </c>
      <c r="AE721" s="0" t="n">
        <f aca="false">IF(ISNUMBER(K721),INDEX(Scorecard!$D$54:$D$61,SUMPRODUCT(--(Scorecard!$G$54:$G$60&lt;K721))+1),Scorecard!$D$62)</f>
        <v>0.409483001259379</v>
      </c>
      <c r="AF721" s="0" t="n">
        <f aca="false">IF(ISNUMBER(L721),INDEX(Scorecard!$D$63:$D$68,SUMPRODUCT(--(Scorecard!$G$63:$G$67&lt;L721))+1),Scorecard!$D$69)</f>
        <v>0.322484508656054</v>
      </c>
      <c r="AG721" s="0" t="n">
        <f aca="false">Inputs!$B$10+Scorecard!$J$5*Y721+Scorecard!$J$6*Z721+Scorecard!$J$7*AA721+Scorecard!$J$8*AB721+Scorecard!$J$9*AC721+Scorecard!$J$10*AD721+Scorecard!$J$11*AE721+Scorecard!$J$12*AF721</f>
        <v>-4.94536578740234</v>
      </c>
      <c r="AH721" s="0" t="n">
        <f aca="false">MIN(1-Inputs!$B$13,MAX(Inputs!$B$13,1/(1+EXP(-(Inputs!$B$11*AG721+Inputs!$B$12)))))</f>
        <v>0.00625096057978965</v>
      </c>
      <c r="AI721" s="0" t="n">
        <f aca="false">Inputs!$B$9-Inputs!$B$8*AG721</f>
        <v>629.815970141851</v>
      </c>
      <c r="AJ721" s="0" t="n">
        <f aca="false">RANK(AH721,$AH$5:$AH$2004,0)+COUNTIF($AH$4:AH720,AH721)</f>
        <v>1118</v>
      </c>
      <c r="AK721" s="0" t="n">
        <f aca="false">IF(AJ721&lt;=Deciles!$B$5*(Deciles!$B$4+1),INT((AJ721-1)/(Deciles!$B$4+1))+1,Deciles!$B$5+INT((AJ721-1-Deciles!$B$5*(Deciles!$B$4+1))/Deciles!$B$4)+1)</f>
        <v>6</v>
      </c>
    </row>
    <row r="722" customFormat="false" ht="15" hidden="false" customHeight="false" outlineLevel="0" collapsed="false">
      <c r="A722" s="0" t="n">
        <v>21208</v>
      </c>
      <c r="B722" s="0" t="s">
        <v>155</v>
      </c>
      <c r="C722" s="0" t="n">
        <v>732</v>
      </c>
      <c r="D722" s="0" t="n">
        <v>80</v>
      </c>
      <c r="E722" s="0" t="n">
        <v>72.541633605957</v>
      </c>
      <c r="F722" s="0" t="n">
        <v>25</v>
      </c>
      <c r="G722" s="0" t="n">
        <v>3.72900009155273</v>
      </c>
      <c r="H722" s="0" t="n">
        <v>-2.00433301925659</v>
      </c>
      <c r="I722" s="0" t="n">
        <v>18</v>
      </c>
      <c r="J722" s="0" t="n">
        <v>11.9324836730957</v>
      </c>
      <c r="K722" s="0" t="n">
        <v>4.30833339691162</v>
      </c>
      <c r="L722" s="0" t="n">
        <v>-1.125</v>
      </c>
      <c r="M722" s="0" t="n">
        <v>4.74416542053223</v>
      </c>
      <c r="N722" s="0" t="n">
        <v>0</v>
      </c>
      <c r="O722" s="0" t="n">
        <v>0</v>
      </c>
      <c r="P722" s="0" t="s">
        <v>140</v>
      </c>
      <c r="Q722" s="0" t="s">
        <v>141</v>
      </c>
      <c r="R722" s="0" t="n">
        <v>2</v>
      </c>
      <c r="S722" s="0" t="s">
        <v>142</v>
      </c>
      <c r="T722" s="0" t="n">
        <v>0</v>
      </c>
      <c r="U722" s="0" t="n">
        <v>152128.98</v>
      </c>
      <c r="V722" s="0" t="n">
        <v>0.00850091315805912</v>
      </c>
      <c r="W722" s="0" t="n">
        <v>621.43408203125</v>
      </c>
      <c r="X722" s="0" t="n">
        <v>0.00892816204577684</v>
      </c>
      <c r="Y722" s="0" t="n">
        <f aca="false">IF(ISNUMBER(C722),INDEX(Scorecard!$D$5:$D$12,SUMPRODUCT(--(Scorecard!$G$5:$G$11&lt;C722))+1),Scorecard!$D$13)</f>
        <v>-0.0290424113398221</v>
      </c>
      <c r="Z722" s="0" t="n">
        <f aca="false">IF(ISNUMBER(D722),INDEX(Scorecard!$D$14:$D$17,SUMPRODUCT(--(Scorecard!$G$14:$G$16&lt;D722))+1),Scorecard!$D$18)</f>
        <v>0.0505355481560174</v>
      </c>
      <c r="AA722" s="0" t="n">
        <f aca="false">IF(ISNUMBER(E722),INDEX(Scorecard!$D$19:$D$26,SUMPRODUCT(--(Scorecard!$G$19:$G$25&lt;E722))+1),Scorecard!$D$27)</f>
        <v>-0.0341578513653732</v>
      </c>
      <c r="AB722" s="0" t="n">
        <f aca="false">IF(ISNUMBER(F722),INDEX(Scorecard!$D$28:$D$35,SUMPRODUCT(--(Scorecard!$G$28:$G$34&lt;F722))+1),Scorecard!$D$36)</f>
        <v>0.349218150643304</v>
      </c>
      <c r="AC722" s="0" t="n">
        <f aca="false">IF(ISNUMBER(H722),INDEX(Scorecard!$D$37:$D$44,SUMPRODUCT(--(Scorecard!$G$37:$G$43&lt;H722))+1),Scorecard!$D$45)</f>
        <v>1.35057635045042</v>
      </c>
      <c r="AD722" s="0" t="n">
        <f aca="false">IF(ISNUMBER(I722),INDEX(Scorecard!$D$46:$D$52,SUMPRODUCT(--(Scorecard!$G$46:$G$51&lt;I722))+1),Scorecard!$D$53)</f>
        <v>-0.114272400683245</v>
      </c>
      <c r="AE722" s="0" t="n">
        <f aca="false">IF(ISNUMBER(K722),INDEX(Scorecard!$D$54:$D$61,SUMPRODUCT(--(Scorecard!$G$54:$G$60&lt;K722))+1),Scorecard!$D$62)</f>
        <v>0.489050497890326</v>
      </c>
      <c r="AF722" s="0" t="n">
        <f aca="false">IF(ISNUMBER(L722),INDEX(Scorecard!$D$63:$D$68,SUMPRODUCT(--(Scorecard!$G$63:$G$67&lt;L722))+1),Scorecard!$D$69)</f>
        <v>-0.340582194386522</v>
      </c>
      <c r="AG722" s="0" t="n">
        <f aca="false">Inputs!$B$10+Scorecard!$J$5*Y722+Scorecard!$J$6*Z722+Scorecard!$J$7*AA722+Scorecard!$J$8*AB722+Scorecard!$J$9*AC722+Scorecard!$J$10*AD722+Scorecard!$J$11*AE722+Scorecard!$J$12*AF722</f>
        <v>-4.65487063666997</v>
      </c>
      <c r="AH722" s="0" t="n">
        <f aca="false">MIN(1-Inputs!$B$13,MAX(Inputs!$B$13,1/(1+EXP(-(Inputs!$B$11*AG722+Inputs!$B$12)))))</f>
        <v>0.00850091300266547</v>
      </c>
      <c r="AI722" s="0" t="n">
        <f aca="false">Inputs!$B$9-Inputs!$B$8*AG722</f>
        <v>621.434051874574</v>
      </c>
      <c r="AJ722" s="0" t="n">
        <f aca="false">RANK(AH722,$AH$5:$AH$2004,0)+COUNTIF($AH$4:AH721,AH722)</f>
        <v>920</v>
      </c>
      <c r="AK722" s="0" t="n">
        <f aca="false">IF(AJ722&lt;=Deciles!$B$5*(Deciles!$B$4+1),INT((AJ722-1)/(Deciles!$B$4+1))+1,Deciles!$B$5+INT((AJ722-1-Deciles!$B$5*(Deciles!$B$4+1))/Deciles!$B$4)+1)</f>
        <v>5</v>
      </c>
    </row>
    <row r="723" customFormat="false" ht="15" hidden="false" customHeight="false" outlineLevel="0" collapsed="false">
      <c r="A723" s="0" t="n">
        <v>21212</v>
      </c>
      <c r="B723" s="0" t="s">
        <v>143</v>
      </c>
      <c r="C723" s="0" t="n">
        <v>800</v>
      </c>
      <c r="D723" s="0" t="n">
        <v>81.4746475219727</v>
      </c>
      <c r="E723" s="0" t="n">
        <v>70.1922302246094</v>
      </c>
      <c r="F723" s="0" t="n">
        <v>36</v>
      </c>
      <c r="G723" s="0" t="n">
        <v>4.1100001335144</v>
      </c>
      <c r="H723" s="0" t="n">
        <v>0.876666784286499</v>
      </c>
      <c r="I723" s="0" t="n">
        <v>28</v>
      </c>
      <c r="J723" s="0" t="n">
        <v>13.0015029907227</v>
      </c>
      <c r="K723" s="0" t="n">
        <v>9.63333320617676</v>
      </c>
      <c r="L723" s="0" t="n">
        <v>5.0717945098877</v>
      </c>
      <c r="M723" s="0" t="n">
        <v>2.57371878623962</v>
      </c>
      <c r="N723" s="0" t="n">
        <v>0</v>
      </c>
      <c r="O723" s="0" t="n">
        <v>0</v>
      </c>
      <c r="P723" s="0" t="s">
        <v>144</v>
      </c>
      <c r="Q723" s="0" t="s">
        <v>141</v>
      </c>
      <c r="R723" s="0" t="n">
        <v>2</v>
      </c>
      <c r="S723" s="0" t="s">
        <v>149</v>
      </c>
      <c r="T723" s="0" t="n">
        <v>0</v>
      </c>
      <c r="U723" s="0" t="n">
        <v>443078.8</v>
      </c>
      <c r="V723" s="0" t="n">
        <v>0.00275418139062822</v>
      </c>
      <c r="W723" s="0" t="n">
        <v>652.09326171875</v>
      </c>
      <c r="X723" s="0" t="n">
        <v>0.00165295822080225</v>
      </c>
      <c r="Y723" s="0" t="n">
        <f aca="false">IF(ISNUMBER(C723),INDEX(Scorecard!$D$5:$D$12,SUMPRODUCT(--(Scorecard!$G$5:$G$11&lt;C723))+1),Scorecard!$D$13)</f>
        <v>2.19112706886128</v>
      </c>
      <c r="Z723" s="0" t="n">
        <f aca="false">IF(ISNUMBER(D723),INDEX(Scorecard!$D$14:$D$17,SUMPRODUCT(--(Scorecard!$G$14:$G$16&lt;D723))+1),Scorecard!$D$18)</f>
        <v>0.0505355481560174</v>
      </c>
      <c r="AA723" s="0" t="n">
        <f aca="false">IF(ISNUMBER(E723),INDEX(Scorecard!$D$19:$D$26,SUMPRODUCT(--(Scorecard!$G$19:$G$25&lt;E723))+1),Scorecard!$D$27)</f>
        <v>0.0530843085177338</v>
      </c>
      <c r="AB723" s="0" t="n">
        <f aca="false">IF(ISNUMBER(F723),INDEX(Scorecard!$D$28:$D$35,SUMPRODUCT(--(Scorecard!$G$28:$G$34&lt;F723))+1),Scorecard!$D$36)</f>
        <v>-0.0008456427959252</v>
      </c>
      <c r="AC723" s="0" t="n">
        <f aca="false">IF(ISNUMBER(H723),INDEX(Scorecard!$D$37:$D$44,SUMPRODUCT(--(Scorecard!$G$37:$G$43&lt;H723))+1),Scorecard!$D$45)</f>
        <v>-0.569454719285959</v>
      </c>
      <c r="AD723" s="0" t="n">
        <f aca="false">IF(ISNUMBER(I723),INDEX(Scorecard!$D$46:$D$52,SUMPRODUCT(--(Scorecard!$G$46:$G$51&lt;I723))+1),Scorecard!$D$53)</f>
        <v>0.123869379412532</v>
      </c>
      <c r="AE723" s="0" t="n">
        <f aca="false">IF(ISNUMBER(K723),INDEX(Scorecard!$D$54:$D$61,SUMPRODUCT(--(Scorecard!$G$54:$G$60&lt;K723))+1),Scorecard!$D$62)</f>
        <v>-0.541917179454542</v>
      </c>
      <c r="AF723" s="0" t="n">
        <f aca="false">IF(ISNUMBER(L723),INDEX(Scorecard!$D$63:$D$68,SUMPRODUCT(--(Scorecard!$G$63:$G$67&lt;L723))+1),Scorecard!$D$69)</f>
        <v>0.322484508656054</v>
      </c>
      <c r="AG723" s="0" t="n">
        <f aca="false">Inputs!$B$10+Scorecard!$J$5*Y723+Scorecard!$J$6*Z723+Scorecard!$J$7*AA723+Scorecard!$J$8*AB723+Scorecard!$J$9*AC723+Scorecard!$J$10*AD723+Scorecard!$J$11*AE723+Scorecard!$J$12*AF723</f>
        <v>-5.71743747819741</v>
      </c>
      <c r="AH723" s="0" t="n">
        <f aca="false">MIN(1-Inputs!$B$13,MAX(Inputs!$B$13,1/(1+EXP(-(Inputs!$B$11*AG723+Inputs!$B$12)))))</f>
        <v>0.00275418142305023</v>
      </c>
      <c r="AI723" s="0" t="n">
        <f aca="false">Inputs!$B$9-Inputs!$B$8*AG723</f>
        <v>652.093250132267</v>
      </c>
      <c r="AJ723" s="0" t="n">
        <f aca="false">RANK(AH723,$AH$5:$AH$2004,0)+COUNTIF($AH$4:AH722,AH723)</f>
        <v>1583</v>
      </c>
      <c r="AK723" s="0" t="n">
        <f aca="false">IF(AJ723&lt;=Deciles!$B$5*(Deciles!$B$4+1),INT((AJ723-1)/(Deciles!$B$4+1))+1,Deciles!$B$5+INT((AJ723-1-Deciles!$B$5*(Deciles!$B$4+1))/Deciles!$B$4)+1)</f>
        <v>8</v>
      </c>
    </row>
    <row r="724" customFormat="false" ht="15" hidden="false" customHeight="false" outlineLevel="0" collapsed="false">
      <c r="A724" s="0" t="n">
        <v>21241</v>
      </c>
      <c r="B724" s="0" t="s">
        <v>158</v>
      </c>
      <c r="C724" s="0" t="n">
        <v>751</v>
      </c>
      <c r="D724" s="0" t="n">
        <v>80</v>
      </c>
      <c r="E724" s="0" t="n">
        <v>61.3633728027344</v>
      </c>
      <c r="F724" s="0" t="n">
        <v>28</v>
      </c>
      <c r="G724" s="0" t="n">
        <v>3.67000007629395</v>
      </c>
      <c r="H724" s="0" t="n">
        <v>0.753333330154419</v>
      </c>
      <c r="I724" s="0" t="n">
        <v>47</v>
      </c>
      <c r="J724" s="0" t="n">
        <v>11.8652696609497</v>
      </c>
      <c r="K724" s="0" t="n">
        <v>6.73333311080933</v>
      </c>
      <c r="L724" s="0" t="n">
        <v>2.71025609970093</v>
      </c>
      <c r="M724" s="0" t="n">
        <v>0.529953420162201</v>
      </c>
      <c r="N724" s="0" t="n">
        <v>0</v>
      </c>
      <c r="O724" s="0" t="n">
        <v>0</v>
      </c>
      <c r="P724" s="0" t="s">
        <v>144</v>
      </c>
      <c r="Q724" s="0" t="s">
        <v>141</v>
      </c>
      <c r="R724" s="0" t="n">
        <v>2</v>
      </c>
      <c r="S724" s="0" t="s">
        <v>151</v>
      </c>
      <c r="T724" s="0" t="n">
        <v>0</v>
      </c>
      <c r="U724" s="0" t="n">
        <v>142239.75</v>
      </c>
      <c r="V724" s="0" t="n">
        <v>0.00708290934562683</v>
      </c>
      <c r="W724" s="0" t="n">
        <v>626.41162109375</v>
      </c>
      <c r="X724" s="0" t="n">
        <v>0.00799458846449852</v>
      </c>
      <c r="Y724" s="0" t="n">
        <f aca="false">IF(ISNUMBER(C724),INDEX(Scorecard!$D$5:$D$12,SUMPRODUCT(--(Scorecard!$G$5:$G$11&lt;C724))+1),Scorecard!$D$13)</f>
        <v>0.733188958177614</v>
      </c>
      <c r="Z724" s="0" t="n">
        <f aca="false">IF(ISNUMBER(D724),INDEX(Scorecard!$D$14:$D$17,SUMPRODUCT(--(Scorecard!$G$14:$G$16&lt;D724))+1),Scorecard!$D$18)</f>
        <v>0.0505355481560174</v>
      </c>
      <c r="AA724" s="0" t="n">
        <f aca="false">IF(ISNUMBER(E724),INDEX(Scorecard!$D$19:$D$26,SUMPRODUCT(--(Scorecard!$G$19:$G$25&lt;E724))+1),Scorecard!$D$27)</f>
        <v>0.233621608745691</v>
      </c>
      <c r="AB724" s="0" t="n">
        <f aca="false">IF(ISNUMBER(F724),INDEX(Scorecard!$D$28:$D$35,SUMPRODUCT(--(Scorecard!$G$28:$G$34&lt;F724))+1),Scorecard!$D$36)</f>
        <v>0.165097008946478</v>
      </c>
      <c r="AC724" s="0" t="n">
        <f aca="false">IF(ISNUMBER(H724),INDEX(Scorecard!$D$37:$D$44,SUMPRODUCT(--(Scorecard!$G$37:$G$43&lt;H724))+1),Scorecard!$D$45)</f>
        <v>-0.569454719285959</v>
      </c>
      <c r="AD724" s="0" t="n">
        <f aca="false">IF(ISNUMBER(I724),INDEX(Scorecard!$D$46:$D$52,SUMPRODUCT(--(Scorecard!$G$46:$G$51&lt;I724))+1),Scorecard!$D$53)</f>
        <v>0.818882373006414</v>
      </c>
      <c r="AE724" s="0" t="n">
        <f aca="false">IF(ISNUMBER(K724),INDEX(Scorecard!$D$54:$D$61,SUMPRODUCT(--(Scorecard!$G$54:$G$60&lt;K724))+1),Scorecard!$D$62)</f>
        <v>-0.357264871923982</v>
      </c>
      <c r="AF724" s="0" t="n">
        <f aca="false">IF(ISNUMBER(L724),INDEX(Scorecard!$D$63:$D$68,SUMPRODUCT(--(Scorecard!$G$63:$G$67&lt;L724))+1),Scorecard!$D$69)</f>
        <v>0.322484508656054</v>
      </c>
      <c r="AG724" s="0" t="n">
        <f aca="false">Inputs!$B$10+Scorecard!$J$5*Y724+Scorecard!$J$6*Z724+Scorecard!$J$7*AA724+Scorecard!$J$8*AB724+Scorecard!$J$9*AC724+Scorecard!$J$10*AD724+Scorecard!$J$11*AE724+Scorecard!$J$12*AF724</f>
        <v>-4.82738081545986</v>
      </c>
      <c r="AH724" s="0" t="n">
        <f aca="false">MIN(1-Inputs!$B$13,MAX(Inputs!$B$13,1/(1+EXP(-(Inputs!$B$11*AG724+Inputs!$B$12)))))</f>
        <v>0.00708290920690671</v>
      </c>
      <c r="AI724" s="0" t="n">
        <f aca="false">Inputs!$B$9-Inputs!$B$8*AG724</f>
        <v>626.411643463435</v>
      </c>
      <c r="AJ724" s="0" t="n">
        <f aca="false">RANK(AH724,$AH$5:$AH$2004,0)+COUNTIF($AH$4:AH723,AH724)</f>
        <v>1045</v>
      </c>
      <c r="AK724" s="0" t="n">
        <f aca="false">IF(AJ724&lt;=Deciles!$B$5*(Deciles!$B$4+1),INT((AJ724-1)/(Deciles!$B$4+1))+1,Deciles!$B$5+INT((AJ724-1-Deciles!$B$5*(Deciles!$B$4+1))/Deciles!$B$4)+1)</f>
        <v>6</v>
      </c>
    </row>
    <row r="725" customFormat="false" ht="15" hidden="false" customHeight="false" outlineLevel="0" collapsed="false">
      <c r="A725" s="0" t="n">
        <v>21247</v>
      </c>
      <c r="B725" s="0" t="s">
        <v>143</v>
      </c>
      <c r="C725" s="0" t="n">
        <v>789</v>
      </c>
      <c r="D725" s="0" t="n">
        <v>68.2914428710938</v>
      </c>
      <c r="E725" s="0" t="n">
        <v>41.3942527770996</v>
      </c>
      <c r="F725" s="0" t="n">
        <v>22</v>
      </c>
      <c r="G725" s="0" t="n">
        <v>3.81200003623962</v>
      </c>
      <c r="H725" s="0" t="n">
        <v>0.578666687011719</v>
      </c>
      <c r="I725" s="0" t="n">
        <v>101</v>
      </c>
      <c r="J725" s="0" t="n">
        <v>12.1507349014282</v>
      </c>
      <c r="K725" s="0" t="n">
        <v>9.3333330154419</v>
      </c>
      <c r="L725" s="0" t="n">
        <v>5.0717945098877</v>
      </c>
      <c r="M725" s="0" t="n">
        <v>1.63963341712952</v>
      </c>
      <c r="N725" s="0" t="n">
        <v>0</v>
      </c>
      <c r="O725" s="0" t="n">
        <v>0</v>
      </c>
      <c r="P725" s="0" t="s">
        <v>144</v>
      </c>
      <c r="Q725" s="0" t="s">
        <v>141</v>
      </c>
      <c r="R725" s="0" t="n">
        <v>1</v>
      </c>
      <c r="S725" s="0" t="s">
        <v>162</v>
      </c>
      <c r="T725" s="0" t="n">
        <v>0</v>
      </c>
      <c r="U725" s="0" t="n">
        <v>189233.16</v>
      </c>
      <c r="V725" s="0" t="n">
        <v>0.000843575748149306</v>
      </c>
      <c r="W725" s="0" t="n">
        <v>684.168090820313</v>
      </c>
      <c r="X725" s="0" t="n">
        <v>0.00207842118106782</v>
      </c>
      <c r="Y725" s="0" t="n">
        <f aca="false">IF(ISNUMBER(C725),INDEX(Scorecard!$D$5:$D$12,SUMPRODUCT(--(Scorecard!$G$5:$G$11&lt;C725))+1),Scorecard!$D$13)</f>
        <v>2.19112706886128</v>
      </c>
      <c r="Z725" s="0" t="n">
        <f aca="false">IF(ISNUMBER(D725),INDEX(Scorecard!$D$14:$D$17,SUMPRODUCT(--(Scorecard!$G$14:$G$16&lt;D725))+1),Scorecard!$D$18)</f>
        <v>0.128579646629417</v>
      </c>
      <c r="AA725" s="0" t="n">
        <f aca="false">IF(ISNUMBER(E725),INDEX(Scorecard!$D$19:$D$26,SUMPRODUCT(--(Scorecard!$G$19:$G$25&lt;E725))+1),Scorecard!$D$27)</f>
        <v>0.57899015159425</v>
      </c>
      <c r="AB725" s="0" t="n">
        <f aca="false">IF(ISNUMBER(F725),INDEX(Scorecard!$D$28:$D$35,SUMPRODUCT(--(Scorecard!$G$28:$G$34&lt;F725))+1),Scorecard!$D$36)</f>
        <v>0.624829191519909</v>
      </c>
      <c r="AC725" s="0" t="n">
        <f aca="false">IF(ISNUMBER(H725),INDEX(Scorecard!$D$37:$D$44,SUMPRODUCT(--(Scorecard!$G$37:$G$43&lt;H725))+1),Scorecard!$D$45)</f>
        <v>-0.271229676926091</v>
      </c>
      <c r="AD725" s="0" t="n">
        <f aca="false">IF(ISNUMBER(I725),INDEX(Scorecard!$D$46:$D$52,SUMPRODUCT(--(Scorecard!$G$46:$G$51&lt;I725))+1),Scorecard!$D$53)</f>
        <v>0.818882373006414</v>
      </c>
      <c r="AE725" s="0" t="n">
        <f aca="false">IF(ISNUMBER(K725),INDEX(Scorecard!$D$54:$D$61,SUMPRODUCT(--(Scorecard!$G$54:$G$60&lt;K725))+1),Scorecard!$D$62)</f>
        <v>-0.541917179454542</v>
      </c>
      <c r="AF725" s="0" t="n">
        <f aca="false">IF(ISNUMBER(L725),INDEX(Scorecard!$D$63:$D$68,SUMPRODUCT(--(Scorecard!$G$63:$G$67&lt;L725))+1),Scorecard!$D$69)</f>
        <v>0.322484508656054</v>
      </c>
      <c r="AG725" s="0" t="n">
        <f aca="false">Inputs!$B$10+Scorecard!$J$5*Y725+Scorecard!$J$6*Z725+Scorecard!$J$7*AA725+Scorecard!$J$8*AB725+Scorecard!$J$9*AC725+Scorecard!$J$10*AD725+Scorecard!$J$11*AE725+Scorecard!$J$12*AF725</f>
        <v>-6.8290672284222</v>
      </c>
      <c r="AH725" s="0" t="n">
        <f aca="false">MIN(1-Inputs!$B$13,MAX(Inputs!$B$13,1/(1+EXP(-(Inputs!$B$11*AG725+Inputs!$B$12)))))</f>
        <v>0.000843575732658561</v>
      </c>
      <c r="AI725" s="0" t="n">
        <f aca="false">Inputs!$B$9-Inputs!$B$8*AG725</f>
        <v>684.168104691346</v>
      </c>
      <c r="AJ725" s="0" t="n">
        <f aca="false">RANK(AH725,$AH$5:$AH$2004,0)+COUNTIF($AH$4:AH724,AH725)</f>
        <v>1943</v>
      </c>
      <c r="AK725" s="0" t="n">
        <f aca="false">IF(AJ725&lt;=Deciles!$B$5*(Deciles!$B$4+1),INT((AJ725-1)/(Deciles!$B$4+1))+1,Deciles!$B$5+INT((AJ725-1-Deciles!$B$5*(Deciles!$B$4+1))/Deciles!$B$4)+1)</f>
        <v>10</v>
      </c>
    </row>
    <row r="726" customFormat="false" ht="15" hidden="false" customHeight="false" outlineLevel="0" collapsed="false">
      <c r="A726" s="0" t="n">
        <v>21248</v>
      </c>
      <c r="B726" s="0" t="s">
        <v>152</v>
      </c>
      <c r="C726" s="0" t="n">
        <v>720</v>
      </c>
      <c r="D726" s="0" t="n">
        <v>80</v>
      </c>
      <c r="E726" s="0" t="n">
        <v>60.5564880371094</v>
      </c>
      <c r="F726" s="0" t="n">
        <v>41</v>
      </c>
      <c r="G726" s="0" t="n">
        <v>4.4689998626709</v>
      </c>
      <c r="H726" s="0" t="n">
        <v>-1.96433353424072</v>
      </c>
      <c r="I726" s="0" t="n">
        <v>60</v>
      </c>
      <c r="J726" s="0" t="n">
        <v>12.1482620239258</v>
      </c>
      <c r="K726" s="0" t="n">
        <v>3.70000004768372</v>
      </c>
      <c r="L726" s="0" t="n">
        <v>-0.458333253860474</v>
      </c>
      <c r="M726" s="0" t="n">
        <v>4.74415826797485</v>
      </c>
      <c r="N726" s="0" t="n">
        <v>1</v>
      </c>
      <c r="O726" s="0" t="n">
        <v>0</v>
      </c>
      <c r="P726" s="0" t="s">
        <v>144</v>
      </c>
      <c r="Q726" s="0" t="s">
        <v>141</v>
      </c>
      <c r="R726" s="0" t="n">
        <v>1</v>
      </c>
      <c r="S726" s="0" t="s">
        <v>147</v>
      </c>
      <c r="T726" s="0" t="n">
        <v>0</v>
      </c>
      <c r="U726" s="0" t="n">
        <v>188765.73</v>
      </c>
      <c r="V726" s="0" t="n">
        <v>0.0102073028683662</v>
      </c>
      <c r="W726" s="0" t="n">
        <v>616.436584472656</v>
      </c>
      <c r="X726" s="0" t="n">
        <v>0.00528590101748705</v>
      </c>
      <c r="Y726" s="0" t="n">
        <f aca="false">IF(ISNUMBER(C726),INDEX(Scorecard!$D$5:$D$12,SUMPRODUCT(--(Scorecard!$G$5:$G$11&lt;C726))+1),Scorecard!$D$13)</f>
        <v>-0.0290424113398221</v>
      </c>
      <c r="Z726" s="0" t="n">
        <f aca="false">IF(ISNUMBER(D726),INDEX(Scorecard!$D$14:$D$17,SUMPRODUCT(--(Scorecard!$G$14:$G$16&lt;D726))+1),Scorecard!$D$18)</f>
        <v>0.0505355481560174</v>
      </c>
      <c r="AA726" s="0" t="n">
        <f aca="false">IF(ISNUMBER(E726),INDEX(Scorecard!$D$19:$D$26,SUMPRODUCT(--(Scorecard!$G$19:$G$25&lt;E726))+1),Scorecard!$D$27)</f>
        <v>0.233621608745691</v>
      </c>
      <c r="AB726" s="0" t="n">
        <f aca="false">IF(ISNUMBER(F726),INDEX(Scorecard!$D$28:$D$35,SUMPRODUCT(--(Scorecard!$G$28:$G$34&lt;F726))+1),Scorecard!$D$36)</f>
        <v>-0.132616866359722</v>
      </c>
      <c r="AC726" s="0" t="n">
        <f aca="false">IF(ISNUMBER(H726),INDEX(Scorecard!$D$37:$D$44,SUMPRODUCT(--(Scorecard!$G$37:$G$43&lt;H726))+1),Scorecard!$D$45)</f>
        <v>1.35057635045042</v>
      </c>
      <c r="AD726" s="0" t="n">
        <f aca="false">IF(ISNUMBER(I726),INDEX(Scorecard!$D$46:$D$52,SUMPRODUCT(--(Scorecard!$G$46:$G$51&lt;I726))+1),Scorecard!$D$53)</f>
        <v>0.818882373006414</v>
      </c>
      <c r="AE726" s="0" t="n">
        <f aca="false">IF(ISNUMBER(K726),INDEX(Scorecard!$D$54:$D$61,SUMPRODUCT(--(Scorecard!$G$54:$G$60&lt;K726))+1),Scorecard!$D$62)</f>
        <v>0.489050497890326</v>
      </c>
      <c r="AF726" s="0" t="n">
        <f aca="false">IF(ISNUMBER(L726),INDEX(Scorecard!$D$63:$D$68,SUMPRODUCT(--(Scorecard!$G$63:$G$67&lt;L726))+1),Scorecard!$D$69)</f>
        <v>0.322484508656054</v>
      </c>
      <c r="AG726" s="0" t="n">
        <f aca="false">Inputs!$B$10+Scorecard!$J$5*Y726+Scorecard!$J$6*Z726+Scorecard!$J$7*AA726+Scorecard!$J$8*AB726+Scorecard!$J$9*AC726+Scorecard!$J$10*AD726+Scorecard!$J$11*AE726+Scorecard!$J$12*AF726</f>
        <v>-4.48167163406266</v>
      </c>
      <c r="AH726" s="0" t="n">
        <f aca="false">MIN(1-Inputs!$B$13,MAX(Inputs!$B$13,1/(1+EXP(-(Inputs!$B$11*AG726+Inputs!$B$12)))))</f>
        <v>0.0102073027808658</v>
      </c>
      <c r="AI726" s="0" t="n">
        <f aca="false">Inputs!$B$9-Inputs!$B$8*AG726</f>
        <v>616.436585031604</v>
      </c>
      <c r="AJ726" s="0" t="n">
        <f aca="false">RANK(AH726,$AH$5:$AH$2004,0)+COUNTIF($AH$4:AH725,AH726)</f>
        <v>803</v>
      </c>
      <c r="AK726" s="0" t="n">
        <f aca="false">IF(AJ726&lt;=Deciles!$B$5*(Deciles!$B$4+1),INT((AJ726-1)/(Deciles!$B$4+1))+1,Deciles!$B$5+INT((AJ726-1-Deciles!$B$5*(Deciles!$B$4+1))/Deciles!$B$4)+1)</f>
        <v>5</v>
      </c>
    </row>
    <row r="727" customFormat="false" ht="15" hidden="false" customHeight="false" outlineLevel="0" collapsed="false">
      <c r="A727" s="0" t="n">
        <v>21256</v>
      </c>
      <c r="B727" s="0" t="s">
        <v>145</v>
      </c>
      <c r="C727" s="0" t="n">
        <v>740</v>
      </c>
      <c r="D727" s="0" t="n">
        <v>87.2754821777344</v>
      </c>
      <c r="E727" s="0" t="n">
        <v>76.5315017700195</v>
      </c>
      <c r="F727" s="0" t="n">
        <v>36</v>
      </c>
      <c r="G727" s="0" t="n">
        <v>3.8199999332428</v>
      </c>
      <c r="H727" s="0" t="n">
        <v>0.303333282470703</v>
      </c>
      <c r="I727" s="0" t="n">
        <v>35</v>
      </c>
      <c r="J727" s="0" t="n">
        <v>12.2057552337647</v>
      </c>
      <c r="K727" s="0" t="n">
        <v>4.95833349227905</v>
      </c>
      <c r="L727" s="0" t="n">
        <v>-1.875</v>
      </c>
      <c r="M727" s="0" t="n">
        <v>3.98038840293884</v>
      </c>
      <c r="N727" s="0" t="n">
        <v>0</v>
      </c>
      <c r="O727" s="0" t="n">
        <v>0</v>
      </c>
      <c r="P727" s="0" t="s">
        <v>144</v>
      </c>
      <c r="Q727" s="0" t="s">
        <v>141</v>
      </c>
      <c r="R727" s="0" t="n">
        <v>1</v>
      </c>
      <c r="S727" s="0" t="s">
        <v>162</v>
      </c>
      <c r="T727" s="0" t="n">
        <v>0</v>
      </c>
      <c r="U727" s="0" t="n">
        <v>199936.6</v>
      </c>
      <c r="V727" s="0" t="n">
        <v>0.0124175976961851</v>
      </c>
      <c r="W727" s="0" t="n">
        <v>611.071166992188</v>
      </c>
      <c r="X727" s="0" t="n">
        <v>0.00723907398059964</v>
      </c>
      <c r="Y727" s="0" t="n">
        <f aca="false">IF(ISNUMBER(C727),INDEX(Scorecard!$D$5:$D$12,SUMPRODUCT(--(Scorecard!$G$5:$G$11&lt;C727))+1),Scorecard!$D$13)</f>
        <v>0.488358159108655</v>
      </c>
      <c r="Z727" s="0" t="n">
        <f aca="false">IF(ISNUMBER(D727),INDEX(Scorecard!$D$14:$D$17,SUMPRODUCT(--(Scorecard!$G$14:$G$16&lt;D727))+1),Scorecard!$D$18)</f>
        <v>-0.361970872710667</v>
      </c>
      <c r="AA727" s="0" t="n">
        <f aca="false">IF(ISNUMBER(E727),INDEX(Scorecard!$D$19:$D$26,SUMPRODUCT(--(Scorecard!$G$19:$G$25&lt;E727))+1),Scorecard!$D$27)</f>
        <v>-0.0341578513653732</v>
      </c>
      <c r="AB727" s="0" t="n">
        <f aca="false">IF(ISNUMBER(F727),INDEX(Scorecard!$D$28:$D$35,SUMPRODUCT(--(Scorecard!$G$28:$G$34&lt;F727))+1),Scorecard!$D$36)</f>
        <v>-0.0008456427959252</v>
      </c>
      <c r="AC727" s="0" t="n">
        <f aca="false">IF(ISNUMBER(H727),INDEX(Scorecard!$D$37:$D$44,SUMPRODUCT(--(Scorecard!$G$37:$G$43&lt;H727))+1),Scorecard!$D$45)</f>
        <v>-0.0679520129233634</v>
      </c>
      <c r="AD727" s="0" t="n">
        <f aca="false">IF(ISNUMBER(I727),INDEX(Scorecard!$D$46:$D$52,SUMPRODUCT(--(Scorecard!$G$46:$G$51&lt;I727))+1),Scorecard!$D$53)</f>
        <v>0.123869379412532</v>
      </c>
      <c r="AE727" s="0" t="n">
        <f aca="false">IF(ISNUMBER(K727),INDEX(Scorecard!$D$54:$D$61,SUMPRODUCT(--(Scorecard!$G$54:$G$60&lt;K727))+1),Scorecard!$D$62)</f>
        <v>0.214429354789033</v>
      </c>
      <c r="AF727" s="0" t="n">
        <f aca="false">IF(ISNUMBER(L727),INDEX(Scorecard!$D$63:$D$68,SUMPRODUCT(--(Scorecard!$G$63:$G$67&lt;L727))+1),Scorecard!$D$69)</f>
        <v>-0.340582194386522</v>
      </c>
      <c r="AG727" s="0" t="n">
        <f aca="false">Inputs!$B$10+Scorecard!$J$5*Y727+Scorecard!$J$6*Z727+Scorecard!$J$7*AA727+Scorecard!$J$8*AB727+Scorecard!$J$9*AC727+Scorecard!$J$10*AD727+Scorecard!$J$11*AE727+Scorecard!$J$12*AF727</f>
        <v>-4.29572142832215</v>
      </c>
      <c r="AH727" s="0" t="n">
        <f aca="false">MIN(1-Inputs!$B$13,MAX(Inputs!$B$13,1/(1+EXP(-(Inputs!$B$11*AG727+Inputs!$B$12)))))</f>
        <v>0.0124175974004476</v>
      </c>
      <c r="AI727" s="0" t="n">
        <f aca="false">Inputs!$B$9-Inputs!$B$8*AG727</f>
        <v>611.071196238122</v>
      </c>
      <c r="AJ727" s="0" t="n">
        <f aca="false">RANK(AH727,$AH$5:$AH$2004,0)+COUNTIF($AH$4:AH726,AH727)</f>
        <v>696</v>
      </c>
      <c r="AK727" s="0" t="n">
        <f aca="false">IF(AJ727&lt;=Deciles!$B$5*(Deciles!$B$4+1),INT((AJ727-1)/(Deciles!$B$4+1))+1,Deciles!$B$5+INT((AJ727-1-Deciles!$B$5*(Deciles!$B$4+1))/Deciles!$B$4)+1)</f>
        <v>4</v>
      </c>
    </row>
    <row r="728" customFormat="false" ht="15" hidden="false" customHeight="false" outlineLevel="0" collapsed="false">
      <c r="A728" s="0" t="n">
        <v>21276</v>
      </c>
      <c r="B728" s="0" t="s">
        <v>155</v>
      </c>
      <c r="C728" s="0" t="n">
        <v>786</v>
      </c>
      <c r="D728" s="0" t="n">
        <v>80</v>
      </c>
      <c r="E728" s="0" t="n">
        <v>70.1249618530273</v>
      </c>
      <c r="F728" s="0" t="n">
        <v>39</v>
      </c>
      <c r="G728" s="0" t="n">
        <v>2.77900004386902</v>
      </c>
      <c r="H728" s="0" t="n">
        <v>-2.95433306694031</v>
      </c>
      <c r="I728" s="0" t="n">
        <v>19</v>
      </c>
      <c r="J728" s="0" t="n">
        <v>12.7306184768677</v>
      </c>
      <c r="K728" s="0" t="n">
        <v>5.00833320617676</v>
      </c>
      <c r="L728" s="0" t="n">
        <v>-1.125</v>
      </c>
      <c r="M728" s="0" t="n">
        <v>6.2885799407959</v>
      </c>
      <c r="N728" s="0" t="n">
        <v>0</v>
      </c>
      <c r="O728" s="0" t="n">
        <v>0</v>
      </c>
      <c r="P728" s="0" t="s">
        <v>144</v>
      </c>
      <c r="Q728" s="0" t="s">
        <v>141</v>
      </c>
      <c r="R728" s="0" t="n">
        <v>1</v>
      </c>
      <c r="S728" s="0" t="s">
        <v>149</v>
      </c>
      <c r="T728" s="0" t="n">
        <v>0</v>
      </c>
      <c r="U728" s="0" t="n">
        <v>337938.34</v>
      </c>
      <c r="V728" s="0" t="n">
        <v>0.00485423253849149</v>
      </c>
      <c r="W728" s="0" t="n">
        <v>636.698059082031</v>
      </c>
      <c r="X728" s="0" t="n">
        <v>0.00319151231087744</v>
      </c>
      <c r="Y728" s="0" t="n">
        <f aca="false">IF(ISNUMBER(C728),INDEX(Scorecard!$D$5:$D$12,SUMPRODUCT(--(Scorecard!$G$5:$G$11&lt;C728))+1),Scorecard!$D$13)</f>
        <v>1.23750384304241</v>
      </c>
      <c r="Z728" s="0" t="n">
        <f aca="false">IF(ISNUMBER(D728),INDEX(Scorecard!$D$14:$D$17,SUMPRODUCT(--(Scorecard!$G$14:$G$16&lt;D728))+1),Scorecard!$D$18)</f>
        <v>0.0505355481560174</v>
      </c>
      <c r="AA728" s="0" t="n">
        <f aca="false">IF(ISNUMBER(E728),INDEX(Scorecard!$D$19:$D$26,SUMPRODUCT(--(Scorecard!$G$19:$G$25&lt;E728))+1),Scorecard!$D$27)</f>
        <v>0.0530843085177338</v>
      </c>
      <c r="AB728" s="0" t="n">
        <f aca="false">IF(ISNUMBER(F728),INDEX(Scorecard!$D$28:$D$35,SUMPRODUCT(--(Scorecard!$G$28:$G$34&lt;F728))+1),Scorecard!$D$36)</f>
        <v>-0.132616866359722</v>
      </c>
      <c r="AC728" s="0" t="n">
        <f aca="false">IF(ISNUMBER(H728),INDEX(Scorecard!$D$37:$D$44,SUMPRODUCT(--(Scorecard!$G$37:$G$43&lt;H728))+1),Scorecard!$D$45)</f>
        <v>1.35057635045042</v>
      </c>
      <c r="AD728" s="0" t="n">
        <f aca="false">IF(ISNUMBER(I728),INDEX(Scorecard!$D$46:$D$52,SUMPRODUCT(--(Scorecard!$G$46:$G$51&lt;I728))+1),Scorecard!$D$53)</f>
        <v>-0.108777051091409</v>
      </c>
      <c r="AE728" s="0" t="n">
        <f aca="false">IF(ISNUMBER(K728),INDEX(Scorecard!$D$54:$D$61,SUMPRODUCT(--(Scorecard!$G$54:$G$60&lt;K728))+1),Scorecard!$D$62)</f>
        <v>0.214429354789033</v>
      </c>
      <c r="AF728" s="0" t="n">
        <f aca="false">IF(ISNUMBER(L728),INDEX(Scorecard!$D$63:$D$68,SUMPRODUCT(--(Scorecard!$G$63:$G$67&lt;L728))+1),Scorecard!$D$69)</f>
        <v>-0.340582194386522</v>
      </c>
      <c r="AG728" s="0" t="n">
        <f aca="false">Inputs!$B$10+Scorecard!$J$5*Y728+Scorecard!$J$6*Z728+Scorecard!$J$7*AA728+Scorecard!$J$8*AB728+Scorecard!$J$9*AC728+Scorecard!$J$10*AD728+Scorecard!$J$11*AE728+Scorecard!$J$12*AF728</f>
        <v>-5.18388180262813</v>
      </c>
      <c r="AH728" s="0" t="n">
        <f aca="false">MIN(1-Inputs!$B$13,MAX(Inputs!$B$13,1/(1+EXP(-(Inputs!$B$11*AG728+Inputs!$B$12)))))</f>
        <v>0.00485423248235741</v>
      </c>
      <c r="AI728" s="0" t="n">
        <f aca="false">Inputs!$B$9-Inputs!$B$8*AG728</f>
        <v>636.698087588628</v>
      </c>
      <c r="AJ728" s="0" t="n">
        <f aca="false">RANK(AH728,$AH$5:$AH$2004,0)+COUNTIF($AH$4:AH727,AH728)</f>
        <v>1274</v>
      </c>
      <c r="AK728" s="0" t="n">
        <f aca="false">IF(AJ728&lt;=Deciles!$B$5*(Deciles!$B$4+1),INT((AJ728-1)/(Deciles!$B$4+1))+1,Deciles!$B$5+INT((AJ728-1-Deciles!$B$5*(Deciles!$B$4+1))/Deciles!$B$4)+1)</f>
        <v>7</v>
      </c>
    </row>
    <row r="729" customFormat="false" ht="15" hidden="false" customHeight="false" outlineLevel="0" collapsed="false">
      <c r="A729" s="0" t="n">
        <v>21305</v>
      </c>
      <c r="B729" s="0" t="s">
        <v>157</v>
      </c>
      <c r="C729" s="0" t="n">
        <v>775</v>
      </c>
      <c r="D729" s="0" t="n">
        <v>63.3924560546875</v>
      </c>
      <c r="E729" s="0" t="n">
        <v>61.6639289855957</v>
      </c>
      <c r="F729" s="0" t="n">
        <v>33</v>
      </c>
      <c r="G729" s="0" t="n">
        <v>3.8199999332428</v>
      </c>
      <c r="H729" s="0" t="n">
        <v>-0.0633335113525391</v>
      </c>
      <c r="I729" s="0" t="n">
        <v>7</v>
      </c>
      <c r="J729" s="0" t="n">
        <v>13.291090965271</v>
      </c>
      <c r="K729" s="0" t="n">
        <v>3.92307686805725</v>
      </c>
      <c r="L729" s="0" t="n">
        <v>-0.276922941207886</v>
      </c>
      <c r="M729" s="0" t="n">
        <v>3.18022561073303</v>
      </c>
      <c r="N729" s="0" t="n">
        <v>0</v>
      </c>
      <c r="O729" s="0" t="n">
        <v>0</v>
      </c>
      <c r="P729" s="0" t="s">
        <v>144</v>
      </c>
      <c r="Q729" s="0" t="s">
        <v>141</v>
      </c>
      <c r="R729" s="0" t="n">
        <v>1</v>
      </c>
      <c r="S729" s="0" t="s">
        <v>159</v>
      </c>
      <c r="T729" s="0" t="n">
        <v>0</v>
      </c>
      <c r="U729" s="0" t="n">
        <v>591899</v>
      </c>
      <c r="V729" s="0" t="n">
        <v>0.00278975418768823</v>
      </c>
      <c r="W729" s="0" t="n">
        <v>651.744934082031</v>
      </c>
      <c r="X729" s="0" t="n">
        <v>0.00243024341762066</v>
      </c>
      <c r="Y729" s="0" t="n">
        <f aca="false">IF(ISNUMBER(C729),INDEX(Scorecard!$D$5:$D$12,SUMPRODUCT(--(Scorecard!$G$5:$G$11&lt;C729))+1),Scorecard!$D$13)</f>
        <v>1.23750384304241</v>
      </c>
      <c r="Z729" s="0" t="n">
        <f aca="false">IF(ISNUMBER(D729),INDEX(Scorecard!$D$14:$D$17,SUMPRODUCT(--(Scorecard!$G$14:$G$16&lt;D729))+1),Scorecard!$D$18)</f>
        <v>0.128579646629417</v>
      </c>
      <c r="AA729" s="0" t="n">
        <f aca="false">IF(ISNUMBER(E729),INDEX(Scorecard!$D$19:$D$26,SUMPRODUCT(--(Scorecard!$G$19:$G$25&lt;E729))+1),Scorecard!$D$27)</f>
        <v>0.233621608745691</v>
      </c>
      <c r="AB729" s="0" t="n">
        <f aca="false">IF(ISNUMBER(F729),INDEX(Scorecard!$D$28:$D$35,SUMPRODUCT(--(Scorecard!$G$28:$G$34&lt;F729))+1),Scorecard!$D$36)</f>
        <v>-0.0008456427959252</v>
      </c>
      <c r="AC729" s="0" t="n">
        <f aca="false">IF(ISNUMBER(H729),INDEX(Scorecard!$D$37:$D$44,SUMPRODUCT(--(Scorecard!$G$37:$G$43&lt;H729))+1),Scorecard!$D$45)</f>
        <v>0.330501541082344</v>
      </c>
      <c r="AD729" s="0" t="n">
        <f aca="false">IF(ISNUMBER(I729),INDEX(Scorecard!$D$46:$D$52,SUMPRODUCT(--(Scorecard!$G$46:$G$51&lt;I729))+1),Scorecard!$D$53)</f>
        <v>-0.114272400683245</v>
      </c>
      <c r="AE729" s="0" t="n">
        <f aca="false">IF(ISNUMBER(K729),INDEX(Scorecard!$D$54:$D$61,SUMPRODUCT(--(Scorecard!$G$54:$G$60&lt;K729))+1),Scorecard!$D$62)</f>
        <v>0.489050497890326</v>
      </c>
      <c r="AF729" s="0" t="n">
        <f aca="false">IF(ISNUMBER(L729),INDEX(Scorecard!$D$63:$D$68,SUMPRODUCT(--(Scorecard!$G$63:$G$67&lt;L729))+1),Scorecard!$D$69)</f>
        <v>0.322484508656054</v>
      </c>
      <c r="AG729" s="0" t="n">
        <f aca="false">Inputs!$B$10+Scorecard!$J$5*Y729+Scorecard!$J$6*Z729+Scorecard!$J$7*AA729+Scorecard!$J$8*AB729+Scorecard!$J$9*AC729+Scorecard!$J$10*AD729+Scorecard!$J$11*AE729+Scorecard!$J$12*AF729</f>
        <v>-5.70536678215666</v>
      </c>
      <c r="AH729" s="0" t="n">
        <f aca="false">MIN(1-Inputs!$B$13,MAX(Inputs!$B$13,1/(1+EXP(-(Inputs!$B$11*AG729+Inputs!$B$12)))))</f>
        <v>0.00278975426001192</v>
      </c>
      <c r="AI729" s="0" t="n">
        <f aca="false">Inputs!$B$9-Inputs!$B$8*AG729</f>
        <v>651.744963465906</v>
      </c>
      <c r="AJ729" s="0" t="n">
        <f aca="false">RANK(AH729,$AH$5:$AH$2004,0)+COUNTIF($AH$4:AH728,AH729)</f>
        <v>1573</v>
      </c>
      <c r="AK729" s="0" t="n">
        <f aca="false">IF(AJ729&lt;=Deciles!$B$5*(Deciles!$B$4+1),INT((AJ729-1)/(Deciles!$B$4+1))+1,Deciles!$B$5+INT((AJ729-1-Deciles!$B$5*(Deciles!$B$4+1))/Deciles!$B$4)+1)</f>
        <v>8</v>
      </c>
    </row>
    <row r="730" customFormat="false" ht="15" hidden="false" customHeight="false" outlineLevel="0" collapsed="false">
      <c r="A730" s="0" t="n">
        <v>21340</v>
      </c>
      <c r="B730" s="0" t="s">
        <v>150</v>
      </c>
      <c r="C730" s="0" t="n">
        <v>824</v>
      </c>
      <c r="D730" s="0" t="n">
        <v>85.1678085327148</v>
      </c>
      <c r="E730" s="0" t="n">
        <v>62.1558456420898</v>
      </c>
      <c r="F730" s="0" t="n">
        <v>41</v>
      </c>
      <c r="G730" s="0" t="n">
        <v>4.31199979782105</v>
      </c>
      <c r="H730" s="0" t="n">
        <v>-2.32133340835571</v>
      </c>
      <c r="I730" s="0" t="n">
        <v>70</v>
      </c>
      <c r="J730" s="0" t="n">
        <v>11.4722757339478</v>
      </c>
      <c r="K730" s="0" t="n">
        <v>4</v>
      </c>
      <c r="L730" s="0" t="n">
        <v>-0.208333492279053</v>
      </c>
      <c r="M730" s="0" t="n">
        <v>4.23436641693115</v>
      </c>
      <c r="N730" s="0" t="n">
        <v>0</v>
      </c>
      <c r="O730" s="0" t="n">
        <v>0</v>
      </c>
      <c r="P730" s="0" t="s">
        <v>146</v>
      </c>
      <c r="Q730" s="0" t="s">
        <v>141</v>
      </c>
      <c r="R730" s="0" t="n">
        <v>2</v>
      </c>
      <c r="S730" s="0" t="s">
        <v>148</v>
      </c>
      <c r="T730" s="0" t="n">
        <v>0</v>
      </c>
      <c r="U730" s="0" t="n">
        <v>96016.5</v>
      </c>
      <c r="V730" s="0" t="n">
        <v>0.000978791038505733</v>
      </c>
      <c r="W730" s="0" t="n">
        <v>680.140869140625</v>
      </c>
      <c r="X730" s="0" t="n">
        <v>0.000614041346125305</v>
      </c>
      <c r="Y730" s="0" t="n">
        <f aca="false">IF(ISNUMBER(C730),INDEX(Scorecard!$D$5:$D$12,SUMPRODUCT(--(Scorecard!$G$5:$G$11&lt;C730))+1),Scorecard!$D$13)</f>
        <v>2.19112706886128</v>
      </c>
      <c r="Z730" s="0" t="n">
        <f aca="false">IF(ISNUMBER(D730),INDEX(Scorecard!$D$14:$D$17,SUMPRODUCT(--(Scorecard!$G$14:$G$16&lt;D730))+1),Scorecard!$D$18)</f>
        <v>0.0505355481560174</v>
      </c>
      <c r="AA730" s="0" t="n">
        <f aca="false">IF(ISNUMBER(E730),INDEX(Scorecard!$D$19:$D$26,SUMPRODUCT(--(Scorecard!$G$19:$G$25&lt;E730))+1),Scorecard!$D$27)</f>
        <v>0.233621608745691</v>
      </c>
      <c r="AB730" s="0" t="n">
        <f aca="false">IF(ISNUMBER(F730),INDEX(Scorecard!$D$28:$D$35,SUMPRODUCT(--(Scorecard!$G$28:$G$34&lt;F730))+1),Scorecard!$D$36)</f>
        <v>-0.132616866359722</v>
      </c>
      <c r="AC730" s="0" t="n">
        <f aca="false">IF(ISNUMBER(H730),INDEX(Scorecard!$D$37:$D$44,SUMPRODUCT(--(Scorecard!$G$37:$G$43&lt;H730))+1),Scorecard!$D$45)</f>
        <v>1.35057635045042</v>
      </c>
      <c r="AD730" s="0" t="n">
        <f aca="false">IF(ISNUMBER(I730),INDEX(Scorecard!$D$46:$D$52,SUMPRODUCT(--(Scorecard!$G$46:$G$51&lt;I730))+1),Scorecard!$D$53)</f>
        <v>0.818882373006414</v>
      </c>
      <c r="AE730" s="0" t="n">
        <f aca="false">IF(ISNUMBER(K730),INDEX(Scorecard!$D$54:$D$61,SUMPRODUCT(--(Scorecard!$G$54:$G$60&lt;K730))+1),Scorecard!$D$62)</f>
        <v>0.489050497890326</v>
      </c>
      <c r="AF730" s="0" t="n">
        <f aca="false">IF(ISNUMBER(L730),INDEX(Scorecard!$D$63:$D$68,SUMPRODUCT(--(Scorecard!$G$63:$G$67&lt;L730))+1),Scorecard!$D$69)</f>
        <v>0.322484508656054</v>
      </c>
      <c r="AG730" s="0" t="n">
        <f aca="false">Inputs!$B$10+Scorecard!$J$5*Y730+Scorecard!$J$6*Z730+Scorecard!$J$7*AA730+Scorecard!$J$8*AB730+Scorecard!$J$9*AC730+Scorecard!$J$10*AD730+Scorecard!$J$11*AE730+Scorecard!$J$12*AF730</f>
        <v>-6.68949321198298</v>
      </c>
      <c r="AH730" s="0" t="n">
        <f aca="false">MIN(1-Inputs!$B$13,MAX(Inputs!$B$13,1/(1+EXP(-(Inputs!$B$11*AG730+Inputs!$B$12)))))</f>
        <v>0.000978791013303601</v>
      </c>
      <c r="AI730" s="0" t="n">
        <f aca="false">Inputs!$B$9-Inputs!$B$8*AG730</f>
        <v>680.14084986427</v>
      </c>
      <c r="AJ730" s="0" t="n">
        <f aca="false">RANK(AH730,$AH$5:$AH$2004,0)+COUNTIF($AH$4:AH729,AH730)</f>
        <v>1911</v>
      </c>
      <c r="AK730" s="0" t="n">
        <f aca="false">IF(AJ730&lt;=Deciles!$B$5*(Deciles!$B$4+1),INT((AJ730-1)/(Deciles!$B$4+1))+1,Deciles!$B$5+INT((AJ730-1-Deciles!$B$5*(Deciles!$B$4+1))/Deciles!$B$4)+1)</f>
        <v>10</v>
      </c>
    </row>
    <row r="731" customFormat="false" ht="15" hidden="false" customHeight="false" outlineLevel="0" collapsed="false">
      <c r="A731" s="0" t="n">
        <v>21378</v>
      </c>
      <c r="B731" s="0" t="s">
        <v>150</v>
      </c>
      <c r="C731" s="0" t="n">
        <v>712</v>
      </c>
      <c r="D731" s="0" t="n">
        <v>84.4648590087891</v>
      </c>
      <c r="E731" s="0" t="n">
        <v>71.7493667602539</v>
      </c>
      <c r="F731" s="0" t="n">
        <v>50</v>
      </c>
      <c r="G731" s="0" t="n">
        <v>3.20799994468689</v>
      </c>
      <c r="H731" s="0" t="n">
        <v>-3.42533326148987</v>
      </c>
      <c r="I731" s="0" t="n">
        <v>29</v>
      </c>
      <c r="J731" s="0" t="n">
        <v>12.0133495330811</v>
      </c>
      <c r="K731" s="0" t="n">
        <v>3.70000004768372</v>
      </c>
      <c r="L731" s="0" t="n">
        <v>-0.208333253860474</v>
      </c>
      <c r="M731" s="0" t="n">
        <v>4.74416780471802</v>
      </c>
      <c r="N731" s="0" t="n">
        <v>0</v>
      </c>
      <c r="O731" s="0" t="n">
        <v>0</v>
      </c>
      <c r="P731" s="0" t="s">
        <v>140</v>
      </c>
      <c r="Q731" s="0" t="s">
        <v>141</v>
      </c>
      <c r="R731" s="0" t="n">
        <v>1</v>
      </c>
      <c r="S731" s="0" t="s">
        <v>147</v>
      </c>
      <c r="T731" s="0" t="n">
        <v>0</v>
      </c>
      <c r="U731" s="0" t="n">
        <v>164942.03</v>
      </c>
      <c r="V731" s="0" t="n">
        <v>0.029190793633461</v>
      </c>
      <c r="W731" s="0" t="n">
        <v>587.474792480469</v>
      </c>
      <c r="X731" s="0" t="n">
        <v>0.0215938426554203</v>
      </c>
      <c r="Y731" s="0" t="n">
        <f aca="false">IF(ISNUMBER(C731),INDEX(Scorecard!$D$5:$D$12,SUMPRODUCT(--(Scorecard!$G$5:$G$11&lt;C731))+1),Scorecard!$D$13)</f>
        <v>-0.513000642971656</v>
      </c>
      <c r="Z731" s="0" t="n">
        <f aca="false">IF(ISNUMBER(D731),INDEX(Scorecard!$D$14:$D$17,SUMPRODUCT(--(Scorecard!$G$14:$G$16&lt;D731))+1),Scorecard!$D$18)</f>
        <v>0.0505355481560174</v>
      </c>
      <c r="AA731" s="0" t="n">
        <f aca="false">IF(ISNUMBER(E731),INDEX(Scorecard!$D$19:$D$26,SUMPRODUCT(--(Scorecard!$G$19:$G$25&lt;E731))+1),Scorecard!$D$27)</f>
        <v>0.0530843085177338</v>
      </c>
      <c r="AB731" s="0" t="n">
        <f aca="false">IF(ISNUMBER(F731),INDEX(Scorecard!$D$28:$D$35,SUMPRODUCT(--(Scorecard!$G$28:$G$34&lt;F731))+1),Scorecard!$D$36)</f>
        <v>-0.400689107298307</v>
      </c>
      <c r="AC731" s="0" t="n">
        <f aca="false">IF(ISNUMBER(H731),INDEX(Scorecard!$D$37:$D$44,SUMPRODUCT(--(Scorecard!$G$37:$G$43&lt;H731))+1),Scorecard!$D$45)</f>
        <v>1.35057635045042</v>
      </c>
      <c r="AD731" s="0" t="n">
        <f aca="false">IF(ISNUMBER(I731),INDEX(Scorecard!$D$46:$D$52,SUMPRODUCT(--(Scorecard!$G$46:$G$51&lt;I731))+1),Scorecard!$D$53)</f>
        <v>0.123869379412532</v>
      </c>
      <c r="AE731" s="0" t="n">
        <f aca="false">IF(ISNUMBER(K731),INDEX(Scorecard!$D$54:$D$61,SUMPRODUCT(--(Scorecard!$G$54:$G$60&lt;K731))+1),Scorecard!$D$62)</f>
        <v>0.489050497890326</v>
      </c>
      <c r="AF731" s="0" t="n">
        <f aca="false">IF(ISNUMBER(L731),INDEX(Scorecard!$D$63:$D$68,SUMPRODUCT(--(Scorecard!$G$63:$G$67&lt;L731))+1),Scorecard!$D$69)</f>
        <v>0.322484508656054</v>
      </c>
      <c r="AG731" s="0" t="n">
        <f aca="false">Inputs!$B$10+Scorecard!$J$5*Y731+Scorecard!$J$6*Z731+Scorecard!$J$7*AA731+Scorecard!$J$8*AB731+Scorecard!$J$9*AC731+Scorecard!$J$10*AD731+Scorecard!$J$11*AE731+Scorecard!$J$12*AF731</f>
        <v>-3.47793173405807</v>
      </c>
      <c r="AH731" s="0" t="n">
        <f aca="false">MIN(1-Inputs!$B$13,MAX(Inputs!$B$13,1/(1+EXP(-(Inputs!$B$11*AG731+Inputs!$B$12)))))</f>
        <v>0.0291907931350141</v>
      </c>
      <c r="AI731" s="0" t="n">
        <f aca="false">Inputs!$B$9-Inputs!$B$8*AG731</f>
        <v>587.474773510024</v>
      </c>
      <c r="AJ731" s="0" t="n">
        <f aca="false">RANK(AH731,$AH$5:$AH$2004,0)+COUNTIF($AH$4:AH730,AH731)</f>
        <v>324</v>
      </c>
      <c r="AK731" s="0" t="n">
        <f aca="false">IF(AJ731&lt;=Deciles!$B$5*(Deciles!$B$4+1),INT((AJ731-1)/(Deciles!$B$4+1))+1,Deciles!$B$5+INT((AJ731-1-Deciles!$B$5*(Deciles!$B$4+1))/Deciles!$B$4)+1)</f>
        <v>2</v>
      </c>
    </row>
    <row r="732" customFormat="false" ht="15" hidden="false" customHeight="false" outlineLevel="0" collapsed="false">
      <c r="A732" s="0" t="n">
        <v>21387</v>
      </c>
      <c r="B732" s="0" t="s">
        <v>139</v>
      </c>
      <c r="C732" s="0" t="n">
        <v>776</v>
      </c>
      <c r="D732" s="0" t="n">
        <v>80</v>
      </c>
      <c r="E732" s="0" t="n">
        <v>69.086067199707</v>
      </c>
      <c r="F732" s="0" t="n">
        <v>30</v>
      </c>
      <c r="G732" s="0" t="n">
        <v>3.75900006294251</v>
      </c>
      <c r="H732" s="0" t="n">
        <v>0.74233341217041</v>
      </c>
      <c r="I732" s="0" t="n">
        <v>31</v>
      </c>
      <c r="J732" s="0" t="n">
        <v>12.360200881958</v>
      </c>
      <c r="K732" s="0" t="n">
        <v>6.13333320617676</v>
      </c>
      <c r="L732" s="0" t="n">
        <v>-3.5</v>
      </c>
      <c r="M732" s="0" t="n">
        <v>3.62166213989258</v>
      </c>
      <c r="N732" s="0" t="n">
        <v>0</v>
      </c>
      <c r="O732" s="0" t="n">
        <v>0</v>
      </c>
      <c r="P732" s="0" t="s">
        <v>144</v>
      </c>
      <c r="Q732" s="0" t="s">
        <v>141</v>
      </c>
      <c r="R732" s="0" t="n">
        <v>1</v>
      </c>
      <c r="S732" s="0" t="s">
        <v>149</v>
      </c>
      <c r="T732" s="0" t="n">
        <v>0</v>
      </c>
      <c r="U732" s="0" t="n">
        <v>233328.11</v>
      </c>
      <c r="V732" s="0" t="n">
        <v>0.00423807464540005</v>
      </c>
      <c r="W732" s="0" t="n">
        <v>640.388610839844</v>
      </c>
      <c r="X732" s="0" t="n">
        <v>0.00455053709447384</v>
      </c>
      <c r="Y732" s="0" t="n">
        <f aca="false">IF(ISNUMBER(C732),INDEX(Scorecard!$D$5:$D$12,SUMPRODUCT(--(Scorecard!$G$5:$G$11&lt;C732))+1),Scorecard!$D$13)</f>
        <v>1.23750384304241</v>
      </c>
      <c r="Z732" s="0" t="n">
        <f aca="false">IF(ISNUMBER(D732),INDEX(Scorecard!$D$14:$D$17,SUMPRODUCT(--(Scorecard!$G$14:$G$16&lt;D732))+1),Scorecard!$D$18)</f>
        <v>0.0505355481560174</v>
      </c>
      <c r="AA732" s="0" t="n">
        <f aca="false">IF(ISNUMBER(E732),INDEX(Scorecard!$D$19:$D$26,SUMPRODUCT(--(Scorecard!$G$19:$G$25&lt;E732))+1),Scorecard!$D$27)</f>
        <v>0.0530843085177338</v>
      </c>
      <c r="AB732" s="0" t="n">
        <f aca="false">IF(ISNUMBER(F732),INDEX(Scorecard!$D$28:$D$35,SUMPRODUCT(--(Scorecard!$G$28:$G$34&lt;F732))+1),Scorecard!$D$36)</f>
        <v>0.126913191054783</v>
      </c>
      <c r="AC732" s="0" t="n">
        <f aca="false">IF(ISNUMBER(H732),INDEX(Scorecard!$D$37:$D$44,SUMPRODUCT(--(Scorecard!$G$37:$G$43&lt;H732))+1),Scorecard!$D$45)</f>
        <v>-0.569454719285959</v>
      </c>
      <c r="AD732" s="0" t="n">
        <f aca="false">IF(ISNUMBER(I732),INDEX(Scorecard!$D$46:$D$52,SUMPRODUCT(--(Scorecard!$G$46:$G$51&lt;I732))+1),Scorecard!$D$53)</f>
        <v>0.123869379412532</v>
      </c>
      <c r="AE732" s="0" t="n">
        <f aca="false">IF(ISNUMBER(K732),INDEX(Scorecard!$D$54:$D$61,SUMPRODUCT(--(Scorecard!$G$54:$G$60&lt;K732))+1),Scorecard!$D$62)</f>
        <v>0.0151758992857273</v>
      </c>
      <c r="AF732" s="0" t="n">
        <f aca="false">IF(ISNUMBER(L732),INDEX(Scorecard!$D$63:$D$68,SUMPRODUCT(--(Scorecard!$G$63:$G$67&lt;L732))+1),Scorecard!$D$69)</f>
        <v>-0.340582194386522</v>
      </c>
      <c r="AG732" s="0" t="n">
        <f aca="false">Inputs!$B$10+Scorecard!$J$5*Y732+Scorecard!$J$6*Z732+Scorecard!$J$7*AA732+Scorecard!$J$8*AB732+Scorecard!$J$9*AC732+Scorecard!$J$10*AD732+Scorecard!$J$11*AE732+Scorecard!$J$12*AF732</f>
        <v>-5.31178467968453</v>
      </c>
      <c r="AH732" s="0" t="n">
        <f aca="false">MIN(1-Inputs!$B$13,MAX(Inputs!$B$13,1/(1+EXP(-(Inputs!$B$11*AG732+Inputs!$B$12)))))</f>
        <v>0.00423807474983019</v>
      </c>
      <c r="AI732" s="0" t="n">
        <f aca="false">Inputs!$B$9-Inputs!$B$8*AG732</f>
        <v>640.388584517522</v>
      </c>
      <c r="AJ732" s="0" t="n">
        <f aca="false">RANK(AH732,$AH$5:$AH$2004,0)+COUNTIF($AH$4:AH731,AH732)</f>
        <v>1356</v>
      </c>
      <c r="AK732" s="0" t="n">
        <f aca="false">IF(AJ732&lt;=Deciles!$B$5*(Deciles!$B$4+1),INT((AJ732-1)/(Deciles!$B$4+1))+1,Deciles!$B$5+INT((AJ732-1-Deciles!$B$5*(Deciles!$B$4+1))/Deciles!$B$4)+1)</f>
        <v>7</v>
      </c>
    </row>
    <row r="733" customFormat="false" ht="15" hidden="false" customHeight="false" outlineLevel="0" collapsed="false">
      <c r="A733" s="0" t="n">
        <v>21387</v>
      </c>
      <c r="B733" s="0" t="s">
        <v>145</v>
      </c>
      <c r="C733" s="0" t="n">
        <v>776</v>
      </c>
      <c r="D733" s="0" t="n">
        <v>80</v>
      </c>
      <c r="E733" s="0" t="n">
        <v>66.3052520751953</v>
      </c>
      <c r="F733" s="0" t="n">
        <v>30</v>
      </c>
      <c r="G733" s="0" t="n">
        <v>3.75900006294251</v>
      </c>
      <c r="H733" s="0" t="n">
        <v>0.24233341217041</v>
      </c>
      <c r="I733" s="0" t="n">
        <v>37</v>
      </c>
      <c r="J733" s="0" t="n">
        <v>12.3496103286743</v>
      </c>
      <c r="K733" s="0" t="n">
        <v>5.25833320617676</v>
      </c>
      <c r="L733" s="0" t="n">
        <v>-1.875</v>
      </c>
      <c r="M733" s="0" t="n">
        <v>6.28858280181885</v>
      </c>
      <c r="N733" s="0" t="n">
        <v>0</v>
      </c>
      <c r="O733" s="0" t="n">
        <v>0</v>
      </c>
      <c r="P733" s="0" t="s">
        <v>144</v>
      </c>
      <c r="Q733" s="0" t="s">
        <v>141</v>
      </c>
      <c r="R733" s="0" t="n">
        <v>1</v>
      </c>
      <c r="S733" s="0" t="s">
        <v>149</v>
      </c>
      <c r="T733" s="0" t="n">
        <v>0</v>
      </c>
      <c r="U733" s="0" t="n">
        <v>230870.17</v>
      </c>
      <c r="V733" s="0" t="n">
        <v>0.00341334473341703</v>
      </c>
      <c r="W733" s="0" t="n">
        <v>646.268127441406</v>
      </c>
      <c r="X733" s="0" t="n">
        <v>0.00314564304426312</v>
      </c>
      <c r="Y733" s="0" t="n">
        <f aca="false">IF(ISNUMBER(C733),INDEX(Scorecard!$D$5:$D$12,SUMPRODUCT(--(Scorecard!$G$5:$G$11&lt;C733))+1),Scorecard!$D$13)</f>
        <v>1.23750384304241</v>
      </c>
      <c r="Z733" s="0" t="n">
        <f aca="false">IF(ISNUMBER(D733),INDEX(Scorecard!$D$14:$D$17,SUMPRODUCT(--(Scorecard!$G$14:$G$16&lt;D733))+1),Scorecard!$D$18)</f>
        <v>0.0505355481560174</v>
      </c>
      <c r="AA733" s="0" t="n">
        <f aca="false">IF(ISNUMBER(E733),INDEX(Scorecard!$D$19:$D$26,SUMPRODUCT(--(Scorecard!$G$19:$G$25&lt;E733))+1),Scorecard!$D$27)</f>
        <v>0.0530843085177338</v>
      </c>
      <c r="AB733" s="0" t="n">
        <f aca="false">IF(ISNUMBER(F733),INDEX(Scorecard!$D$28:$D$35,SUMPRODUCT(--(Scorecard!$G$28:$G$34&lt;F733))+1),Scorecard!$D$36)</f>
        <v>0.126913191054783</v>
      </c>
      <c r="AC733" s="0" t="n">
        <f aca="false">IF(ISNUMBER(H733),INDEX(Scorecard!$D$37:$D$44,SUMPRODUCT(--(Scorecard!$G$37:$G$43&lt;H733))+1),Scorecard!$D$45)</f>
        <v>-0.0679520129233634</v>
      </c>
      <c r="AD733" s="0" t="n">
        <f aca="false">IF(ISNUMBER(I733),INDEX(Scorecard!$D$46:$D$52,SUMPRODUCT(--(Scorecard!$G$46:$G$51&lt;I733))+1),Scorecard!$D$53)</f>
        <v>0.569875412099532</v>
      </c>
      <c r="AE733" s="0" t="n">
        <f aca="false">IF(ISNUMBER(K733),INDEX(Scorecard!$D$54:$D$61,SUMPRODUCT(--(Scorecard!$G$54:$G$60&lt;K733))+1),Scorecard!$D$62)</f>
        <v>0.126303549215828</v>
      </c>
      <c r="AF733" s="0" t="n">
        <f aca="false">IF(ISNUMBER(L733),INDEX(Scorecard!$D$63:$D$68,SUMPRODUCT(--(Scorecard!$G$63:$G$67&lt;L733))+1),Scorecard!$D$69)</f>
        <v>-0.340582194386522</v>
      </c>
      <c r="AG733" s="0" t="n">
        <f aca="false">Inputs!$B$10+Scorecard!$J$5*Y733+Scorecard!$J$6*Z733+Scorecard!$J$7*AA733+Scorecard!$J$8*AB733+Scorecard!$J$9*AC733+Scorecard!$J$10*AD733+Scorecard!$J$11*AE733+Scorecard!$J$12*AF733</f>
        <v>-5.51555411227015</v>
      </c>
      <c r="AH733" s="0" t="n">
        <f aca="false">MIN(1-Inputs!$B$13,MAX(Inputs!$B$13,1/(1+EXP(-(Inputs!$B$11*AG733+Inputs!$B$12)))))</f>
        <v>0.00341334462529143</v>
      </c>
      <c r="AI733" s="0" t="n">
        <f aca="false">Inputs!$B$9-Inputs!$B$8*AG733</f>
        <v>646.268127515043</v>
      </c>
      <c r="AJ733" s="0" t="n">
        <f aca="false">RANK(AH733,$AH$5:$AH$2004,0)+COUNTIF($AH$4:AH732,AH733)</f>
        <v>1477</v>
      </c>
      <c r="AK733" s="0" t="n">
        <f aca="false">IF(AJ733&lt;=Deciles!$B$5*(Deciles!$B$4+1),INT((AJ733-1)/(Deciles!$B$4+1))+1,Deciles!$B$5+INT((AJ733-1-Deciles!$B$5*(Deciles!$B$4+1))/Deciles!$B$4)+1)</f>
        <v>8</v>
      </c>
    </row>
    <row r="734" customFormat="false" ht="15" hidden="false" customHeight="false" outlineLevel="0" collapsed="false">
      <c r="A734" s="0" t="n">
        <v>21431</v>
      </c>
      <c r="B734" s="0" t="s">
        <v>157</v>
      </c>
      <c r="C734" s="0" t="n">
        <v>830</v>
      </c>
      <c r="D734" s="0" t="n">
        <v>82.0808868408203</v>
      </c>
      <c r="E734" s="0" t="n">
        <v>66.2039489746094</v>
      </c>
      <c r="F734" s="0" t="n">
        <v>41</v>
      </c>
      <c r="G734" s="0" t="n">
        <v>3.62400007247925</v>
      </c>
      <c r="H734" s="0" t="n">
        <v>-0.259333372116089</v>
      </c>
      <c r="I734" s="0" t="n">
        <v>44</v>
      </c>
      <c r="J734" s="0" t="n">
        <v>12.2420492172241</v>
      </c>
      <c r="K734" s="0" t="n">
        <v>4.12307691574097</v>
      </c>
      <c r="L734" s="0" t="n">
        <v>-0.276923179626465</v>
      </c>
      <c r="M734" s="0" t="n">
        <v>3.64271926879883</v>
      </c>
      <c r="N734" s="0" t="n">
        <v>0</v>
      </c>
      <c r="O734" s="0" t="n">
        <v>0</v>
      </c>
      <c r="P734" s="0" t="s">
        <v>144</v>
      </c>
      <c r="Q734" s="0" t="s">
        <v>141</v>
      </c>
      <c r="R734" s="0" t="n">
        <v>1</v>
      </c>
      <c r="S734" s="0" t="s">
        <v>162</v>
      </c>
      <c r="T734" s="0" t="n">
        <v>0</v>
      </c>
      <c r="U734" s="0" t="n">
        <v>207326.23</v>
      </c>
      <c r="V734" s="0" t="n">
        <v>0.00106941652484238</v>
      </c>
      <c r="W734" s="0" t="n">
        <v>677.741821289063</v>
      </c>
      <c r="X734" s="0" t="n">
        <v>0.000582700478844345</v>
      </c>
      <c r="Y734" s="0" t="n">
        <f aca="false">IF(ISNUMBER(C734),INDEX(Scorecard!$D$5:$D$12,SUMPRODUCT(--(Scorecard!$G$5:$G$11&lt;C734))+1),Scorecard!$D$13)</f>
        <v>2.19112706886128</v>
      </c>
      <c r="Z734" s="0" t="n">
        <f aca="false">IF(ISNUMBER(D734),INDEX(Scorecard!$D$14:$D$17,SUMPRODUCT(--(Scorecard!$G$14:$G$16&lt;D734))+1),Scorecard!$D$18)</f>
        <v>0.0505355481560174</v>
      </c>
      <c r="AA734" s="0" t="n">
        <f aca="false">IF(ISNUMBER(E734),INDEX(Scorecard!$D$19:$D$26,SUMPRODUCT(--(Scorecard!$G$19:$G$25&lt;E734))+1),Scorecard!$D$27)</f>
        <v>0.0530843085177338</v>
      </c>
      <c r="AB734" s="0" t="n">
        <f aca="false">IF(ISNUMBER(F734),INDEX(Scorecard!$D$28:$D$35,SUMPRODUCT(--(Scorecard!$G$28:$G$34&lt;F734))+1),Scorecard!$D$36)</f>
        <v>-0.132616866359722</v>
      </c>
      <c r="AC734" s="0" t="n">
        <f aca="false">IF(ISNUMBER(H734),INDEX(Scorecard!$D$37:$D$44,SUMPRODUCT(--(Scorecard!$G$37:$G$43&lt;H734))+1),Scorecard!$D$45)</f>
        <v>0.769716833645565</v>
      </c>
      <c r="AD734" s="0" t="n">
        <f aca="false">IF(ISNUMBER(I734),INDEX(Scorecard!$D$46:$D$52,SUMPRODUCT(--(Scorecard!$G$46:$G$51&lt;I734))+1),Scorecard!$D$53)</f>
        <v>0.818882373006414</v>
      </c>
      <c r="AE734" s="0" t="n">
        <f aca="false">IF(ISNUMBER(K734),INDEX(Scorecard!$D$54:$D$61,SUMPRODUCT(--(Scorecard!$G$54:$G$60&lt;K734))+1),Scorecard!$D$62)</f>
        <v>0.489050497890326</v>
      </c>
      <c r="AF734" s="0" t="n">
        <f aca="false">IF(ISNUMBER(L734),INDEX(Scorecard!$D$63:$D$68,SUMPRODUCT(--(Scorecard!$G$63:$G$67&lt;L734))+1),Scorecard!$D$69)</f>
        <v>0.322484508656054</v>
      </c>
      <c r="AG734" s="0" t="n">
        <f aca="false">Inputs!$B$10+Scorecard!$J$5*Y734+Scorecard!$J$6*Z734+Scorecard!$J$7*AA734+Scorecard!$J$8*AB734+Scorecard!$J$9*AC734+Scorecard!$J$10*AD734+Scorecard!$J$11*AE734+Scorecard!$J$12*AF734</f>
        <v>-6.60635023650207</v>
      </c>
      <c r="AH734" s="0" t="n">
        <f aca="false">MIN(1-Inputs!$B$13,MAX(Inputs!$B$13,1/(1+EXP(-(Inputs!$B$11*AG734+Inputs!$B$12)))))</f>
        <v>0.00106941656215049</v>
      </c>
      <c r="AI734" s="0" t="n">
        <f aca="false">Inputs!$B$9-Inputs!$B$8*AG734</f>
        <v>677.741850696049</v>
      </c>
      <c r="AJ734" s="0" t="n">
        <f aca="false">RANK(AH734,$AH$5:$AH$2004,0)+COUNTIF($AH$4:AH733,AH734)</f>
        <v>1888</v>
      </c>
      <c r="AK734" s="0" t="n">
        <f aca="false">IF(AJ734&lt;=Deciles!$B$5*(Deciles!$B$4+1),INT((AJ734-1)/(Deciles!$B$4+1))+1,Deciles!$B$5+INT((AJ734-1-Deciles!$B$5*(Deciles!$B$4+1))/Deciles!$B$4)+1)</f>
        <v>10</v>
      </c>
    </row>
    <row r="735" customFormat="false" ht="15" hidden="false" customHeight="false" outlineLevel="0" collapsed="false">
      <c r="A735" s="0" t="n">
        <v>21433</v>
      </c>
      <c r="B735" s="0" t="s">
        <v>145</v>
      </c>
      <c r="C735" s="0" t="n">
        <v>744</v>
      </c>
      <c r="D735" s="0" t="n">
        <v>92.8976364135742</v>
      </c>
      <c r="E735" s="0" t="n">
        <v>81.9429550170898</v>
      </c>
      <c r="F735" s="0" t="n">
        <v>37</v>
      </c>
      <c r="G735" s="0" t="n">
        <v>3.83800005912781</v>
      </c>
      <c r="H735" s="0" t="n">
        <v>0.321333408355713</v>
      </c>
      <c r="I735" s="0" t="n">
        <v>33</v>
      </c>
      <c r="J735" s="0" t="n">
        <v>12.2887659072876</v>
      </c>
      <c r="K735" s="0" t="n">
        <v>4.45833349227905</v>
      </c>
      <c r="L735" s="0" t="n">
        <v>-1.875</v>
      </c>
      <c r="M735" s="0" t="n">
        <v>4.23435020446777</v>
      </c>
      <c r="N735" s="0" t="n">
        <v>0</v>
      </c>
      <c r="O735" s="0" t="n">
        <v>0</v>
      </c>
      <c r="P735" s="0" t="s">
        <v>144</v>
      </c>
      <c r="Q735" s="0" t="s">
        <v>141</v>
      </c>
      <c r="R735" s="0" t="n">
        <v>2</v>
      </c>
      <c r="S735" s="0" t="s">
        <v>148</v>
      </c>
      <c r="T735" s="0" t="n">
        <v>0</v>
      </c>
      <c r="U735" s="0" t="n">
        <v>217241.64</v>
      </c>
      <c r="V735" s="0" t="n">
        <v>0.0104895513504744</v>
      </c>
      <c r="W735" s="0" t="n">
        <v>615.690673828125</v>
      </c>
      <c r="X735" s="0" t="n">
        <v>0.00785123463720083</v>
      </c>
      <c r="Y735" s="0" t="n">
        <f aca="false">IF(ISNUMBER(C735),INDEX(Scorecard!$D$5:$D$12,SUMPRODUCT(--(Scorecard!$G$5:$G$11&lt;C735))+1),Scorecard!$D$13)</f>
        <v>0.488358159108655</v>
      </c>
      <c r="Z735" s="0" t="n">
        <f aca="false">IF(ISNUMBER(D735),INDEX(Scorecard!$D$14:$D$17,SUMPRODUCT(--(Scorecard!$G$14:$G$16&lt;D735))+1),Scorecard!$D$18)</f>
        <v>-0.361970872710667</v>
      </c>
      <c r="AA735" s="0" t="n">
        <f aca="false">IF(ISNUMBER(E735),INDEX(Scorecard!$D$19:$D$26,SUMPRODUCT(--(Scorecard!$G$19:$G$25&lt;E735))+1),Scorecard!$D$27)</f>
        <v>-0.0341578513653732</v>
      </c>
      <c r="AB735" s="0" t="n">
        <f aca="false">IF(ISNUMBER(F735),INDEX(Scorecard!$D$28:$D$35,SUMPRODUCT(--(Scorecard!$G$28:$G$34&lt;F735))+1),Scorecard!$D$36)</f>
        <v>-0.0008456427959252</v>
      </c>
      <c r="AC735" s="0" t="n">
        <f aca="false">IF(ISNUMBER(H735),INDEX(Scorecard!$D$37:$D$44,SUMPRODUCT(--(Scorecard!$G$37:$G$43&lt;H735))+1),Scorecard!$D$45)</f>
        <v>-0.0679520129233634</v>
      </c>
      <c r="AD735" s="0" t="n">
        <f aca="false">IF(ISNUMBER(I735),INDEX(Scorecard!$D$46:$D$52,SUMPRODUCT(--(Scorecard!$G$46:$G$51&lt;I735))+1),Scorecard!$D$53)</f>
        <v>0.123869379412532</v>
      </c>
      <c r="AE735" s="0" t="n">
        <f aca="false">IF(ISNUMBER(K735),INDEX(Scorecard!$D$54:$D$61,SUMPRODUCT(--(Scorecard!$G$54:$G$60&lt;K735))+1),Scorecard!$D$62)</f>
        <v>0.409483001259379</v>
      </c>
      <c r="AF735" s="0" t="n">
        <f aca="false">IF(ISNUMBER(L735),INDEX(Scorecard!$D$63:$D$68,SUMPRODUCT(--(Scorecard!$G$63:$G$67&lt;L735))+1),Scorecard!$D$69)</f>
        <v>-0.340582194386522</v>
      </c>
      <c r="AG735" s="0" t="n">
        <f aca="false">Inputs!$B$10+Scorecard!$J$5*Y735+Scorecard!$J$6*Z735+Scorecard!$J$7*AA735+Scorecard!$J$8*AB735+Scorecard!$J$9*AC735+Scorecard!$J$10*AD735+Scorecard!$J$11*AE735+Scorecard!$J$12*AF735</f>
        <v>-4.45581976671412</v>
      </c>
      <c r="AH735" s="0" t="n">
        <f aca="false">MIN(1-Inputs!$B$13,MAX(Inputs!$B$13,1/(1+EXP(-(Inputs!$B$11*AG735+Inputs!$B$12)))))</f>
        <v>0.0104895511209545</v>
      </c>
      <c r="AI735" s="0" t="n">
        <f aca="false">Inputs!$B$9-Inputs!$B$8*AG735</f>
        <v>615.690657815175</v>
      </c>
      <c r="AJ735" s="0" t="n">
        <f aca="false">RANK(AH735,$AH$5:$AH$2004,0)+COUNTIF($AH$4:AH734,AH735)</f>
        <v>783</v>
      </c>
      <c r="AK735" s="0" t="n">
        <f aca="false">IF(AJ735&lt;=Deciles!$B$5*(Deciles!$B$4+1),INT((AJ735-1)/(Deciles!$B$4+1))+1,Deciles!$B$5+INT((AJ735-1-Deciles!$B$5*(Deciles!$B$4+1))/Deciles!$B$4)+1)</f>
        <v>4</v>
      </c>
    </row>
    <row r="736" customFormat="false" ht="15" hidden="false" customHeight="false" outlineLevel="0" collapsed="false">
      <c r="A736" s="0" t="n">
        <v>21559</v>
      </c>
      <c r="B736" s="0" t="s">
        <v>150</v>
      </c>
      <c r="C736" s="0" t="n">
        <v>822</v>
      </c>
      <c r="D736" s="0" t="n">
        <v>74.8894958496094</v>
      </c>
      <c r="E736" s="0" t="n">
        <v>63.2164497375488</v>
      </c>
      <c r="F736" s="0" t="n">
        <v>35</v>
      </c>
      <c r="G736" s="0" t="n">
        <v>2.9670000076294</v>
      </c>
      <c r="H736" s="0" t="n">
        <v>-3.66633319854736</v>
      </c>
      <c r="I736" s="0" t="n">
        <v>22</v>
      </c>
      <c r="J736" s="0" t="n">
        <v>12.3739233016968</v>
      </c>
      <c r="K736" s="0" t="n">
        <v>5.19999980926514</v>
      </c>
      <c r="L736" s="0" t="n">
        <v>-0.208333492279053</v>
      </c>
      <c r="M736" s="0" t="n">
        <v>7.33083200454712</v>
      </c>
      <c r="N736" s="0" t="n">
        <v>0</v>
      </c>
      <c r="O736" s="0" t="n">
        <v>0</v>
      </c>
      <c r="P736" s="0" t="s">
        <v>144</v>
      </c>
      <c r="Q736" s="0" t="s">
        <v>160</v>
      </c>
      <c r="R736" s="0" t="n">
        <v>1</v>
      </c>
      <c r="S736" s="0" t="s">
        <v>154</v>
      </c>
      <c r="T736" s="0" t="n">
        <v>0</v>
      </c>
      <c r="U736" s="0" t="n">
        <v>236552.03</v>
      </c>
      <c r="V736" s="0" t="n">
        <v>0.00125450955238193</v>
      </c>
      <c r="W736" s="0" t="n">
        <v>673.416564941406</v>
      </c>
      <c r="X736" s="0" t="n">
        <v>0.000961030309554189</v>
      </c>
      <c r="Y736" s="0" t="n">
        <f aca="false">IF(ISNUMBER(C736),INDEX(Scorecard!$D$5:$D$12,SUMPRODUCT(--(Scorecard!$G$5:$G$11&lt;C736))+1),Scorecard!$D$13)</f>
        <v>2.19112706886128</v>
      </c>
      <c r="Z736" s="0" t="n">
        <f aca="false">IF(ISNUMBER(D736),INDEX(Scorecard!$D$14:$D$17,SUMPRODUCT(--(Scorecard!$G$14:$G$16&lt;D736))+1),Scorecard!$D$18)</f>
        <v>0.128579646629417</v>
      </c>
      <c r="AA736" s="0" t="n">
        <f aca="false">IF(ISNUMBER(E736),INDEX(Scorecard!$D$19:$D$26,SUMPRODUCT(--(Scorecard!$G$19:$G$25&lt;E736))+1),Scorecard!$D$27)</f>
        <v>0.233621608745691</v>
      </c>
      <c r="AB736" s="0" t="n">
        <f aca="false">IF(ISNUMBER(F736),INDEX(Scorecard!$D$28:$D$35,SUMPRODUCT(--(Scorecard!$G$28:$G$34&lt;F736))+1),Scorecard!$D$36)</f>
        <v>-0.0008456427959252</v>
      </c>
      <c r="AC736" s="0" t="n">
        <f aca="false">IF(ISNUMBER(H736),INDEX(Scorecard!$D$37:$D$44,SUMPRODUCT(--(Scorecard!$G$37:$G$43&lt;H736))+1),Scorecard!$D$45)</f>
        <v>1.35057635045042</v>
      </c>
      <c r="AD736" s="0" t="n">
        <f aca="false">IF(ISNUMBER(I736),INDEX(Scorecard!$D$46:$D$52,SUMPRODUCT(--(Scorecard!$G$46:$G$51&lt;I736))+1),Scorecard!$D$53)</f>
        <v>-0.108777051091409</v>
      </c>
      <c r="AE736" s="0" t="n">
        <f aca="false">IF(ISNUMBER(K736),INDEX(Scorecard!$D$54:$D$61,SUMPRODUCT(--(Scorecard!$G$54:$G$60&lt;K736))+1),Scorecard!$D$62)</f>
        <v>0.214429354789033</v>
      </c>
      <c r="AF736" s="0" t="n">
        <f aca="false">IF(ISNUMBER(L736),INDEX(Scorecard!$D$63:$D$68,SUMPRODUCT(--(Scorecard!$G$63:$G$67&lt;L736))+1),Scorecard!$D$69)</f>
        <v>0.322484508656054</v>
      </c>
      <c r="AG736" s="0" t="n">
        <f aca="false">Inputs!$B$10+Scorecard!$J$5*Y736+Scorecard!$J$6*Z736+Scorecard!$J$7*AA736+Scorecard!$J$8*AB736+Scorecard!$J$9*AC736+Scorecard!$J$10*AD736+Scorecard!$J$11*AE736+Scorecard!$J$12*AF736</f>
        <v>-6.45644637147646</v>
      </c>
      <c r="AH736" s="0" t="n">
        <f aca="false">MIN(1-Inputs!$B$13,MAX(Inputs!$B$13,1/(1+EXP(-(Inputs!$B$11*AG736+Inputs!$B$12)))))</f>
        <v>0.001254509517196</v>
      </c>
      <c r="AI736" s="0" t="n">
        <f aca="false">Inputs!$B$9-Inputs!$B$8*AG736</f>
        <v>673.416539442398</v>
      </c>
      <c r="AJ736" s="0" t="n">
        <f aca="false">RANK(AH736,$AH$5:$AH$2004,0)+COUNTIF($AH$4:AH735,AH736)</f>
        <v>1853</v>
      </c>
      <c r="AK736" s="0" t="n">
        <f aca="false">IF(AJ736&lt;=Deciles!$B$5*(Deciles!$B$4+1),INT((AJ736-1)/(Deciles!$B$4+1))+1,Deciles!$B$5+INT((AJ736-1-Deciles!$B$5*(Deciles!$B$4+1))/Deciles!$B$4)+1)</f>
        <v>10</v>
      </c>
    </row>
    <row r="737" customFormat="false" ht="15" hidden="false" customHeight="false" outlineLevel="0" collapsed="false">
      <c r="A737" s="0" t="n">
        <v>21625</v>
      </c>
      <c r="B737" s="0" t="s">
        <v>143</v>
      </c>
      <c r="C737" s="0" t="n">
        <v>734</v>
      </c>
      <c r="D737" s="0" t="n">
        <v>92.0309982299805</v>
      </c>
      <c r="E737" s="0" t="n">
        <v>61.0698318481445</v>
      </c>
      <c r="F737" s="0" t="n">
        <v>14</v>
      </c>
      <c r="G737" s="0" t="n">
        <v>4.20800018310547</v>
      </c>
      <c r="H737" s="0" t="n">
        <v>0.974666833877564</v>
      </c>
      <c r="I737" s="0" t="n">
        <v>68</v>
      </c>
      <c r="J737" s="0" t="n">
        <v>12.0088167190552</v>
      </c>
      <c r="K737" s="0" t="n">
        <v>9.03333377838135</v>
      </c>
      <c r="L737" s="0" t="n">
        <v>5.07179546356201</v>
      </c>
      <c r="M737" s="0" t="n">
        <v>2.46950244903565</v>
      </c>
      <c r="N737" s="0" t="n">
        <v>0</v>
      </c>
      <c r="O737" s="0" t="n">
        <v>0</v>
      </c>
      <c r="P737" s="0" t="s">
        <v>144</v>
      </c>
      <c r="Q737" s="0" t="s">
        <v>141</v>
      </c>
      <c r="R737" s="0" t="n">
        <v>1</v>
      </c>
      <c r="S737" s="0" t="s">
        <v>156</v>
      </c>
      <c r="T737" s="0" t="n">
        <v>0</v>
      </c>
      <c r="U737" s="0" t="n">
        <v>164196.11</v>
      </c>
      <c r="V737" s="0" t="n">
        <v>0.00842111650854349</v>
      </c>
      <c r="W737" s="0" t="n">
        <v>621.691467285156</v>
      </c>
      <c r="X737" s="0" t="n">
        <v>0.00384781486354768</v>
      </c>
      <c r="Y737" s="0" t="n">
        <f aca="false">IF(ISNUMBER(C737),INDEX(Scorecard!$D$5:$D$12,SUMPRODUCT(--(Scorecard!$G$5:$G$11&lt;C737))+1),Scorecard!$D$13)</f>
        <v>0.488358159108655</v>
      </c>
      <c r="Z737" s="0" t="n">
        <f aca="false">IF(ISNUMBER(D737),INDEX(Scorecard!$D$14:$D$17,SUMPRODUCT(--(Scorecard!$G$14:$G$16&lt;D737))+1),Scorecard!$D$18)</f>
        <v>-0.361970872710667</v>
      </c>
      <c r="AA737" s="0" t="n">
        <f aca="false">IF(ISNUMBER(E737),INDEX(Scorecard!$D$19:$D$26,SUMPRODUCT(--(Scorecard!$G$19:$G$25&lt;E737))+1),Scorecard!$D$27)</f>
        <v>0.233621608745691</v>
      </c>
      <c r="AB737" s="0" t="n">
        <f aca="false">IF(ISNUMBER(F737),INDEX(Scorecard!$D$28:$D$35,SUMPRODUCT(--(Scorecard!$G$28:$G$34&lt;F737))+1),Scorecard!$D$36)</f>
        <v>0.624829191519909</v>
      </c>
      <c r="AC737" s="0" t="n">
        <f aca="false">IF(ISNUMBER(H737),INDEX(Scorecard!$D$37:$D$44,SUMPRODUCT(--(Scorecard!$G$37:$G$43&lt;H737))+1),Scorecard!$D$45)</f>
        <v>-0.975503570149195</v>
      </c>
      <c r="AD737" s="0" t="n">
        <f aca="false">IF(ISNUMBER(I737),INDEX(Scorecard!$D$46:$D$52,SUMPRODUCT(--(Scorecard!$G$46:$G$51&lt;I737))+1),Scorecard!$D$53)</f>
        <v>0.818882373006414</v>
      </c>
      <c r="AE737" s="0" t="n">
        <f aca="false">IF(ISNUMBER(K737),INDEX(Scorecard!$D$54:$D$61,SUMPRODUCT(--(Scorecard!$G$54:$G$60&lt;K737))+1),Scorecard!$D$62)</f>
        <v>-0.541917179454542</v>
      </c>
      <c r="AF737" s="0" t="n">
        <f aca="false">IF(ISNUMBER(L737),INDEX(Scorecard!$D$63:$D$68,SUMPRODUCT(--(Scorecard!$G$63:$G$67&lt;L737))+1),Scorecard!$D$69)</f>
        <v>0.322484508656054</v>
      </c>
      <c r="AG737" s="0" t="n">
        <f aca="false">Inputs!$B$10+Scorecard!$J$5*Y737+Scorecard!$J$6*Z737+Scorecard!$J$7*AA737+Scorecard!$J$8*AB737+Scorecard!$J$9*AC737+Scorecard!$J$10*AD737+Scorecard!$J$11*AE737+Scorecard!$J$12*AF737</f>
        <v>-4.66379230559714</v>
      </c>
      <c r="AH737" s="0" t="n">
        <f aca="false">MIN(1-Inputs!$B$13,MAX(Inputs!$B$13,1/(1+EXP(-(Inputs!$B$11*AG737+Inputs!$B$12)))))</f>
        <v>0.00842111635979203</v>
      </c>
      <c r="AI737" s="0" t="n">
        <f aca="false">Inputs!$B$9-Inputs!$B$8*AG737</f>
        <v>621.691476824928</v>
      </c>
      <c r="AJ737" s="0" t="n">
        <f aca="false">RANK(AH737,$AH$5:$AH$2004,0)+COUNTIF($AH$4:AH736,AH737)</f>
        <v>927</v>
      </c>
      <c r="AK737" s="0" t="n">
        <f aca="false">IF(AJ737&lt;=Deciles!$B$5*(Deciles!$B$4+1),INT((AJ737-1)/(Deciles!$B$4+1))+1,Deciles!$B$5+INT((AJ737-1-Deciles!$B$5*(Deciles!$B$4+1))/Deciles!$B$4)+1)</f>
        <v>5</v>
      </c>
    </row>
    <row r="738" customFormat="false" ht="15" hidden="false" customHeight="false" outlineLevel="0" collapsed="false">
      <c r="A738" s="0" t="n">
        <v>21650</v>
      </c>
      <c r="B738" s="0" t="s">
        <v>152</v>
      </c>
      <c r="C738" s="0" t="n">
        <v>811</v>
      </c>
      <c r="D738" s="0" t="n">
        <v>80</v>
      </c>
      <c r="E738" s="0" t="n">
        <v>69.5717849731445</v>
      </c>
      <c r="F738" s="0" t="n">
        <v>35</v>
      </c>
      <c r="G738" s="0" t="n">
        <v>3.45900011062622</v>
      </c>
      <c r="H738" s="0" t="n">
        <v>-2.9743332862854</v>
      </c>
      <c r="I738" s="0" t="n">
        <v>38</v>
      </c>
      <c r="J738" s="0" t="n">
        <v>12.5814380645752</v>
      </c>
      <c r="K738" s="0" t="n">
        <v>4.30000019073486</v>
      </c>
      <c r="L738" s="0" t="n">
        <v>-0.458333015441895</v>
      </c>
      <c r="M738" s="0" t="n">
        <v>3.47430324554443</v>
      </c>
      <c r="N738" s="0" t="n">
        <v>0</v>
      </c>
      <c r="O738" s="0" t="n">
        <v>0</v>
      </c>
      <c r="P738" s="0" t="s">
        <v>140</v>
      </c>
      <c r="Q738" s="0" t="s">
        <v>141</v>
      </c>
      <c r="R738" s="0" t="n">
        <v>2</v>
      </c>
      <c r="S738" s="0" t="s">
        <v>159</v>
      </c>
      <c r="T738" s="0" t="n">
        <v>0</v>
      </c>
      <c r="U738" s="0" t="n">
        <v>291104.72</v>
      </c>
      <c r="V738" s="0" t="n">
        <v>0.000953907147049904</v>
      </c>
      <c r="W738" s="0" t="n">
        <v>680.838500976563</v>
      </c>
      <c r="X738" s="0" t="n">
        <v>0.000770535785704851</v>
      </c>
      <c r="Y738" s="0" t="n">
        <f aca="false">IF(ISNUMBER(C738),INDEX(Scorecard!$D$5:$D$12,SUMPRODUCT(--(Scorecard!$G$5:$G$11&lt;C738))+1),Scorecard!$D$13)</f>
        <v>2.19112706886128</v>
      </c>
      <c r="Z738" s="0" t="n">
        <f aca="false">IF(ISNUMBER(D738),INDEX(Scorecard!$D$14:$D$17,SUMPRODUCT(--(Scorecard!$G$14:$G$16&lt;D738))+1),Scorecard!$D$18)</f>
        <v>0.0505355481560174</v>
      </c>
      <c r="AA738" s="0" t="n">
        <f aca="false">IF(ISNUMBER(E738),INDEX(Scorecard!$D$19:$D$26,SUMPRODUCT(--(Scorecard!$G$19:$G$25&lt;E738))+1),Scorecard!$D$27)</f>
        <v>0.0530843085177338</v>
      </c>
      <c r="AB738" s="0" t="n">
        <f aca="false">IF(ISNUMBER(F738),INDEX(Scorecard!$D$28:$D$35,SUMPRODUCT(--(Scorecard!$G$28:$G$34&lt;F738))+1),Scorecard!$D$36)</f>
        <v>-0.0008456427959252</v>
      </c>
      <c r="AC738" s="0" t="n">
        <f aca="false">IF(ISNUMBER(H738),INDEX(Scorecard!$D$37:$D$44,SUMPRODUCT(--(Scorecard!$G$37:$G$43&lt;H738))+1),Scorecard!$D$45)</f>
        <v>1.35057635045042</v>
      </c>
      <c r="AD738" s="0" t="n">
        <f aca="false">IF(ISNUMBER(I738),INDEX(Scorecard!$D$46:$D$52,SUMPRODUCT(--(Scorecard!$G$46:$G$51&lt;I738))+1),Scorecard!$D$53)</f>
        <v>0.569875412099532</v>
      </c>
      <c r="AE738" s="0" t="n">
        <f aca="false">IF(ISNUMBER(K738),INDEX(Scorecard!$D$54:$D$61,SUMPRODUCT(--(Scorecard!$G$54:$G$60&lt;K738))+1),Scorecard!$D$62)</f>
        <v>0.489050497890326</v>
      </c>
      <c r="AF738" s="0" t="n">
        <f aca="false">IF(ISNUMBER(L738),INDEX(Scorecard!$D$63:$D$68,SUMPRODUCT(--(Scorecard!$G$63:$G$67&lt;L738))+1),Scorecard!$D$69)</f>
        <v>0.322484508656054</v>
      </c>
      <c r="AG738" s="0" t="n">
        <f aca="false">Inputs!$B$10+Scorecard!$J$5*Y738+Scorecard!$J$6*Z738+Scorecard!$J$7*AA738+Scorecard!$J$8*AB738+Scorecard!$J$9*AC738+Scorecard!$J$10*AD738+Scorecard!$J$11*AE738+Scorecard!$J$12*AF738</f>
        <v>-6.7136710710317</v>
      </c>
      <c r="AH738" s="0" t="n">
        <f aca="false">MIN(1-Inputs!$B$13,MAX(Inputs!$B$13,1/(1+EXP(-(Inputs!$B$11*AG738+Inputs!$B$12)))))</f>
        <v>0.000953907168115953</v>
      </c>
      <c r="AI738" s="0" t="n">
        <f aca="false">Inputs!$B$9-Inputs!$B$8*AG738</f>
        <v>680.838475411248</v>
      </c>
      <c r="AJ738" s="0" t="n">
        <f aca="false">RANK(AH738,$AH$5:$AH$2004,0)+COUNTIF($AH$4:AH737,AH738)</f>
        <v>1919</v>
      </c>
      <c r="AK738" s="0" t="n">
        <f aca="false">IF(AJ738&lt;=Deciles!$B$5*(Deciles!$B$4+1),INT((AJ738-1)/(Deciles!$B$4+1))+1,Deciles!$B$5+INT((AJ738-1-Deciles!$B$5*(Deciles!$B$4+1))/Deciles!$B$4)+1)</f>
        <v>10</v>
      </c>
    </row>
    <row r="739" customFormat="false" ht="15" hidden="false" customHeight="false" outlineLevel="0" collapsed="false">
      <c r="A739" s="0" t="n">
        <v>21679</v>
      </c>
      <c r="B739" s="0" t="s">
        <v>157</v>
      </c>
      <c r="C739" s="0" t="n">
        <v>731</v>
      </c>
      <c r="D739" s="0" t="n">
        <v>96.5373764038086</v>
      </c>
      <c r="E739" s="0" t="n">
        <v>84.0708160400391</v>
      </c>
      <c r="F739" s="0" t="n">
        <v>30</v>
      </c>
      <c r="G739" s="0" t="n">
        <v>4.44299983978272</v>
      </c>
      <c r="H739" s="0" t="n">
        <v>0.559666395187378</v>
      </c>
      <c r="I739" s="0" t="n">
        <v>29</v>
      </c>
      <c r="J739" s="0" t="n">
        <v>11.6519422531128</v>
      </c>
      <c r="K739" s="0" t="n">
        <v>3.62307691574097</v>
      </c>
      <c r="L739" s="0" t="n">
        <v>-0.276923179626465</v>
      </c>
      <c r="M739" s="0" t="n">
        <v>3.87475156784058</v>
      </c>
      <c r="N739" s="0" t="n">
        <v>0</v>
      </c>
      <c r="O739" s="0" t="n">
        <v>0</v>
      </c>
      <c r="P739" s="0" t="s">
        <v>144</v>
      </c>
      <c r="Q739" s="0" t="s">
        <v>141</v>
      </c>
      <c r="R739" s="0" t="n">
        <v>1</v>
      </c>
      <c r="S739" s="0" t="s">
        <v>148</v>
      </c>
      <c r="T739" s="0" t="n">
        <v>0</v>
      </c>
      <c r="U739" s="0" t="n">
        <v>114914.29</v>
      </c>
      <c r="V739" s="0" t="n">
        <v>0.0147514520213008</v>
      </c>
      <c r="W739" s="0" t="n">
        <v>606.346008300781</v>
      </c>
      <c r="X739" s="0" t="n">
        <v>0.0134108876809478</v>
      </c>
      <c r="Y739" s="0" t="n">
        <f aca="false">IF(ISNUMBER(C739),INDEX(Scorecard!$D$5:$D$12,SUMPRODUCT(--(Scorecard!$G$5:$G$11&lt;C739))+1),Scorecard!$D$13)</f>
        <v>-0.0290424113398221</v>
      </c>
      <c r="Z739" s="0" t="n">
        <f aca="false">IF(ISNUMBER(D739),INDEX(Scorecard!$D$14:$D$17,SUMPRODUCT(--(Scorecard!$G$14:$G$16&lt;D739))+1),Scorecard!$D$18)</f>
        <v>-0.361970872710667</v>
      </c>
      <c r="AA739" s="0" t="n">
        <f aca="false">IF(ISNUMBER(E739),INDEX(Scorecard!$D$19:$D$26,SUMPRODUCT(--(Scorecard!$G$19:$G$25&lt;E739))+1),Scorecard!$D$27)</f>
        <v>-0.219855970853228</v>
      </c>
      <c r="AB739" s="0" t="n">
        <f aca="false">IF(ISNUMBER(F739),INDEX(Scorecard!$D$28:$D$35,SUMPRODUCT(--(Scorecard!$G$28:$G$34&lt;F739))+1),Scorecard!$D$36)</f>
        <v>0.126913191054783</v>
      </c>
      <c r="AC739" s="0" t="n">
        <f aca="false">IF(ISNUMBER(H739),INDEX(Scorecard!$D$37:$D$44,SUMPRODUCT(--(Scorecard!$G$37:$G$43&lt;H739))+1),Scorecard!$D$45)</f>
        <v>-0.271229676926091</v>
      </c>
      <c r="AD739" s="0" t="n">
        <f aca="false">IF(ISNUMBER(I739),INDEX(Scorecard!$D$46:$D$52,SUMPRODUCT(--(Scorecard!$G$46:$G$51&lt;I739))+1),Scorecard!$D$53)</f>
        <v>0.123869379412532</v>
      </c>
      <c r="AE739" s="0" t="n">
        <f aca="false">IF(ISNUMBER(K739),INDEX(Scorecard!$D$54:$D$61,SUMPRODUCT(--(Scorecard!$G$54:$G$60&lt;K739))+1),Scorecard!$D$62)</f>
        <v>0.489050497890326</v>
      </c>
      <c r="AF739" s="0" t="n">
        <f aca="false">IF(ISNUMBER(L739),INDEX(Scorecard!$D$63:$D$68,SUMPRODUCT(--(Scorecard!$G$63:$G$67&lt;L739))+1),Scorecard!$D$69)</f>
        <v>0.322484508656054</v>
      </c>
      <c r="AG739" s="0" t="n">
        <f aca="false">Inputs!$B$10+Scorecard!$J$5*Y739+Scorecard!$J$6*Z739+Scorecard!$J$7*AA739+Scorecard!$J$8*AB739+Scorecard!$J$9*AC739+Scorecard!$J$10*AD739+Scorecard!$J$11*AE739+Scorecard!$J$12*AF739</f>
        <v>-4.13195789433282</v>
      </c>
      <c r="AH739" s="0" t="n">
        <f aca="false">MIN(1-Inputs!$B$13,MAX(Inputs!$B$13,1/(1+EXP(-(Inputs!$B$11*AG739+Inputs!$B$12)))))</f>
        <v>0.0147514524713002</v>
      </c>
      <c r="AI739" s="0" t="n">
        <f aca="false">Inputs!$B$9-Inputs!$B$8*AG739</f>
        <v>606.345979470825</v>
      </c>
      <c r="AJ739" s="0" t="n">
        <f aca="false">RANK(AH739,$AH$5:$AH$2004,0)+COUNTIF($AH$4:AH738,AH739)</f>
        <v>600</v>
      </c>
      <c r="AK739" s="0" t="n">
        <f aca="false">IF(AJ739&lt;=Deciles!$B$5*(Deciles!$B$4+1),INT((AJ739-1)/(Deciles!$B$4+1))+1,Deciles!$B$5+INT((AJ739-1-Deciles!$B$5*(Deciles!$B$4+1))/Deciles!$B$4)+1)</f>
        <v>3</v>
      </c>
    </row>
    <row r="740" customFormat="false" ht="15" hidden="false" customHeight="false" outlineLevel="0" collapsed="false">
      <c r="A740" s="0" t="n">
        <v>21695</v>
      </c>
      <c r="B740" s="0" t="s">
        <v>157</v>
      </c>
      <c r="C740" s="0" t="n">
        <v>753</v>
      </c>
      <c r="D740" s="0" t="n">
        <v>80</v>
      </c>
      <c r="E740" s="0" t="n">
        <v>42.6644668579102</v>
      </c>
      <c r="F740" s="0" t="n">
        <v>33</v>
      </c>
      <c r="G740" s="0" t="n">
        <v>4.08099985122681</v>
      </c>
      <c r="H740" s="0" t="n">
        <v>0.19766640663147</v>
      </c>
      <c r="I740" s="0" t="n">
        <v>92</v>
      </c>
      <c r="J740" s="0" t="n">
        <v>12.7158651351929</v>
      </c>
      <c r="K740" s="0" t="n">
        <v>4.42307710647583</v>
      </c>
      <c r="L740" s="0" t="n">
        <v>-0.276922702789307</v>
      </c>
      <c r="M740" s="0" t="n">
        <v>5.74976253509522</v>
      </c>
      <c r="N740" s="0" t="n">
        <v>0</v>
      </c>
      <c r="O740" s="0" t="n">
        <v>0</v>
      </c>
      <c r="P740" s="0" t="s">
        <v>144</v>
      </c>
      <c r="Q740" s="0" t="s">
        <v>141</v>
      </c>
      <c r="R740" s="0" t="n">
        <v>2</v>
      </c>
      <c r="S740" s="0" t="s">
        <v>149</v>
      </c>
      <c r="T740" s="0" t="n">
        <v>0</v>
      </c>
      <c r="U740" s="0" t="n">
        <v>332989.22</v>
      </c>
      <c r="V740" s="0" t="n">
        <v>0.0037840052973479</v>
      </c>
      <c r="W740" s="0" t="n">
        <v>643.468017578125</v>
      </c>
      <c r="X740" s="0" t="n">
        <v>0.00216781650669873</v>
      </c>
      <c r="Y740" s="0" t="n">
        <f aca="false">IF(ISNUMBER(C740),INDEX(Scorecard!$D$5:$D$12,SUMPRODUCT(--(Scorecard!$G$5:$G$11&lt;C740))+1),Scorecard!$D$13)</f>
        <v>0.733188958177614</v>
      </c>
      <c r="Z740" s="0" t="n">
        <f aca="false">IF(ISNUMBER(D740),INDEX(Scorecard!$D$14:$D$17,SUMPRODUCT(--(Scorecard!$G$14:$G$16&lt;D740))+1),Scorecard!$D$18)</f>
        <v>0.0505355481560174</v>
      </c>
      <c r="AA740" s="0" t="n">
        <f aca="false">IF(ISNUMBER(E740),INDEX(Scorecard!$D$19:$D$26,SUMPRODUCT(--(Scorecard!$G$19:$G$25&lt;E740))+1),Scorecard!$D$27)</f>
        <v>0.57899015159425</v>
      </c>
      <c r="AB740" s="0" t="n">
        <f aca="false">IF(ISNUMBER(F740),INDEX(Scorecard!$D$28:$D$35,SUMPRODUCT(--(Scorecard!$G$28:$G$34&lt;F740))+1),Scorecard!$D$36)</f>
        <v>-0.0008456427959252</v>
      </c>
      <c r="AC740" s="0" t="n">
        <f aca="false">IF(ISNUMBER(H740),INDEX(Scorecard!$D$37:$D$44,SUMPRODUCT(--(Scorecard!$G$37:$G$43&lt;H740))+1),Scorecard!$D$45)</f>
        <v>0.102184252677548</v>
      </c>
      <c r="AD740" s="0" t="n">
        <f aca="false">IF(ISNUMBER(I740),INDEX(Scorecard!$D$46:$D$52,SUMPRODUCT(--(Scorecard!$G$46:$G$51&lt;I740))+1),Scorecard!$D$53)</f>
        <v>0.818882373006414</v>
      </c>
      <c r="AE740" s="0" t="n">
        <f aca="false">IF(ISNUMBER(K740),INDEX(Scorecard!$D$54:$D$61,SUMPRODUCT(--(Scorecard!$G$54:$G$60&lt;K740))+1),Scorecard!$D$62)</f>
        <v>0.409483001259379</v>
      </c>
      <c r="AF740" s="0" t="n">
        <f aca="false">IF(ISNUMBER(L740),INDEX(Scorecard!$D$63:$D$68,SUMPRODUCT(--(Scorecard!$G$63:$G$67&lt;L740))+1),Scorecard!$D$69)</f>
        <v>0.322484508656054</v>
      </c>
      <c r="AG740" s="0" t="n">
        <f aca="false">Inputs!$B$10+Scorecard!$J$5*Y740+Scorecard!$J$6*Z740+Scorecard!$J$7*AA740+Scorecard!$J$8*AB740+Scorecard!$J$9*AC740+Scorecard!$J$10*AD740+Scorecard!$J$11*AE740+Scorecard!$J$12*AF740</f>
        <v>-5.41850909398894</v>
      </c>
      <c r="AH740" s="0" t="n">
        <f aca="false">MIN(1-Inputs!$B$13,MAX(Inputs!$B$13,1/(1+EXP(-(Inputs!$B$11*AG740+Inputs!$B$12)))))</f>
        <v>0.00378400540172838</v>
      </c>
      <c r="AI740" s="0" t="n">
        <f aca="false">Inputs!$B$9-Inputs!$B$8*AG740</f>
        <v>643.468000182697</v>
      </c>
      <c r="AJ740" s="0" t="n">
        <f aca="false">RANK(AH740,$AH$5:$AH$2004,0)+COUNTIF($AH$4:AH739,AH740)</f>
        <v>1405</v>
      </c>
      <c r="AK740" s="0" t="n">
        <f aca="false">IF(AJ740&lt;=Deciles!$B$5*(Deciles!$B$4+1),INT((AJ740-1)/(Deciles!$B$4+1))+1,Deciles!$B$5+INT((AJ740-1-Deciles!$B$5*(Deciles!$B$4+1))/Deciles!$B$4)+1)</f>
        <v>8</v>
      </c>
    </row>
    <row r="741" customFormat="false" ht="15" hidden="false" customHeight="false" outlineLevel="0" collapsed="false">
      <c r="A741" s="0" t="n">
        <v>21705</v>
      </c>
      <c r="B741" s="0" t="s">
        <v>150</v>
      </c>
      <c r="C741" s="0" t="n">
        <v>767</v>
      </c>
      <c r="D741" s="0" t="n">
        <v>80</v>
      </c>
      <c r="E741" s="0" t="n">
        <v>56.5081367492676</v>
      </c>
      <c r="F741" s="0" t="n">
        <v>42</v>
      </c>
      <c r="G741" s="0" t="n">
        <v>4.10699987411499</v>
      </c>
      <c r="H741" s="0" t="n">
        <v>-2.52633333206177</v>
      </c>
      <c r="I741" s="0" t="n">
        <v>73</v>
      </c>
      <c r="J741" s="0" t="n">
        <v>11.7609996795654</v>
      </c>
      <c r="K741" s="0" t="n">
        <v>4.40000009536743</v>
      </c>
      <c r="L741" s="0" t="n">
        <v>-0.208333015441895</v>
      </c>
      <c r="M741" s="0" t="n">
        <v>4.48895025253296</v>
      </c>
      <c r="N741" s="0" t="n">
        <v>0</v>
      </c>
      <c r="O741" s="0" t="n">
        <v>0</v>
      </c>
      <c r="P741" s="0" t="s">
        <v>144</v>
      </c>
      <c r="Q741" s="0" t="s">
        <v>141</v>
      </c>
      <c r="R741" s="0" t="n">
        <v>1</v>
      </c>
      <c r="S741" s="0" t="s">
        <v>161</v>
      </c>
      <c r="T741" s="0" t="n">
        <v>0</v>
      </c>
      <c r="U741" s="0" t="n">
        <v>128155.49</v>
      </c>
      <c r="V741" s="0" t="n">
        <v>0.00324670714326203</v>
      </c>
      <c r="W741" s="0" t="n">
        <v>647.627258300781</v>
      </c>
      <c r="X741" s="0" t="n">
        <v>0.00156682974193245</v>
      </c>
      <c r="Y741" s="0" t="n">
        <f aca="false">IF(ISNUMBER(C741),INDEX(Scorecard!$D$5:$D$12,SUMPRODUCT(--(Scorecard!$G$5:$G$11&lt;C741))+1),Scorecard!$D$13)</f>
        <v>1.23750384304241</v>
      </c>
      <c r="Z741" s="0" t="n">
        <f aca="false">IF(ISNUMBER(D741),INDEX(Scorecard!$D$14:$D$17,SUMPRODUCT(--(Scorecard!$G$14:$G$16&lt;D741))+1),Scorecard!$D$18)</f>
        <v>0.0505355481560174</v>
      </c>
      <c r="AA741" s="0" t="n">
        <f aca="false">IF(ISNUMBER(E741),INDEX(Scorecard!$D$19:$D$26,SUMPRODUCT(--(Scorecard!$G$19:$G$25&lt;E741))+1),Scorecard!$D$27)</f>
        <v>0.285899340811827</v>
      </c>
      <c r="AB741" s="0" t="n">
        <f aca="false">IF(ISNUMBER(F741),INDEX(Scorecard!$D$28:$D$35,SUMPRODUCT(--(Scorecard!$G$28:$G$34&lt;F741))+1),Scorecard!$D$36)</f>
        <v>-0.309727037437117</v>
      </c>
      <c r="AC741" s="0" t="n">
        <f aca="false">IF(ISNUMBER(H741),INDEX(Scorecard!$D$37:$D$44,SUMPRODUCT(--(Scorecard!$G$37:$G$43&lt;H741))+1),Scorecard!$D$45)</f>
        <v>1.35057635045042</v>
      </c>
      <c r="AD741" s="0" t="n">
        <f aca="false">IF(ISNUMBER(I741),INDEX(Scorecard!$D$46:$D$52,SUMPRODUCT(--(Scorecard!$G$46:$G$51&lt;I741))+1),Scorecard!$D$53)</f>
        <v>0.818882373006414</v>
      </c>
      <c r="AE741" s="0" t="n">
        <f aca="false">IF(ISNUMBER(K741),INDEX(Scorecard!$D$54:$D$61,SUMPRODUCT(--(Scorecard!$G$54:$G$60&lt;K741))+1),Scorecard!$D$62)</f>
        <v>0.489050497890326</v>
      </c>
      <c r="AF741" s="0" t="n">
        <f aca="false">IF(ISNUMBER(L741),INDEX(Scorecard!$D$63:$D$68,SUMPRODUCT(--(Scorecard!$G$63:$G$67&lt;L741))+1),Scorecard!$D$69)</f>
        <v>0.322484508656054</v>
      </c>
      <c r="AG741" s="0" t="n">
        <f aca="false">Inputs!$B$10+Scorecard!$J$5*Y741+Scorecard!$J$6*Z741+Scorecard!$J$7*AA741+Scorecard!$J$8*AB741+Scorecard!$J$9*AC741+Scorecard!$J$10*AD741+Scorecard!$J$11*AE741+Scorecard!$J$12*AF741</f>
        <v>-5.56265773585629</v>
      </c>
      <c r="AH741" s="0" t="n">
        <f aca="false">MIN(1-Inputs!$B$13,MAX(Inputs!$B$13,1/(1+EXP(-(Inputs!$B$11*AG741+Inputs!$B$12)))))</f>
        <v>0.00324670724627828</v>
      </c>
      <c r="AI741" s="0" t="n">
        <f aca="false">Inputs!$B$9-Inputs!$B$8*AG741</f>
        <v>647.627250798156</v>
      </c>
      <c r="AJ741" s="0" t="n">
        <f aca="false">RANK(AH741,$AH$5:$AH$2004,0)+COUNTIF($AH$4:AH740,AH741)</f>
        <v>1503</v>
      </c>
      <c r="AK741" s="0" t="n">
        <f aca="false">IF(AJ741&lt;=Deciles!$B$5*(Deciles!$B$4+1),INT((AJ741-1)/(Deciles!$B$4+1))+1,Deciles!$B$5+INT((AJ741-1-Deciles!$B$5*(Deciles!$B$4+1))/Deciles!$B$4)+1)</f>
        <v>8</v>
      </c>
    </row>
    <row r="742" customFormat="false" ht="15" hidden="false" customHeight="false" outlineLevel="0" collapsed="false">
      <c r="A742" s="0" t="n">
        <v>21717</v>
      </c>
      <c r="B742" s="0" t="s">
        <v>155</v>
      </c>
      <c r="C742" s="0" t="n">
        <v>687</v>
      </c>
      <c r="D742" s="0" t="n">
        <v>80</v>
      </c>
      <c r="E742" s="0" t="n">
        <v>47.9394569396973</v>
      </c>
      <c r="F742" s="0" t="n">
        <v>47</v>
      </c>
      <c r="G742" s="0" t="n">
        <v>4.69099998474121</v>
      </c>
      <c r="H742" s="0" t="n">
        <v>-1.04233312606812</v>
      </c>
      <c r="I742" s="0" t="n">
        <v>78</v>
      </c>
      <c r="J742" s="0" t="n">
        <v>11.7930812835693</v>
      </c>
      <c r="K742" s="0" t="n">
        <v>5.40833330154419</v>
      </c>
      <c r="L742" s="0" t="n">
        <v>-1.125</v>
      </c>
      <c r="M742" s="0" t="n">
        <v>7.33082818984985</v>
      </c>
      <c r="N742" s="0" t="n">
        <v>0</v>
      </c>
      <c r="O742" s="0" t="n">
        <v>0</v>
      </c>
      <c r="P742" s="0" t="s">
        <v>140</v>
      </c>
      <c r="Q742" s="0" t="s">
        <v>141</v>
      </c>
      <c r="R742" s="0" t="n">
        <v>2</v>
      </c>
      <c r="S742" s="0" t="s">
        <v>154</v>
      </c>
      <c r="T742" s="0" t="n">
        <v>0</v>
      </c>
      <c r="U742" s="0" t="n">
        <v>132333.66</v>
      </c>
      <c r="V742" s="0" t="n">
        <v>0.0421715006232262</v>
      </c>
      <c r="W742" s="0" t="n">
        <v>577.153747558594</v>
      </c>
      <c r="X742" s="0" t="n">
        <v>0.0628487914800644</v>
      </c>
      <c r="Y742" s="0" t="n">
        <f aca="false">IF(ISNUMBER(C742),INDEX(Scorecard!$D$5:$D$12,SUMPRODUCT(--(Scorecard!$G$5:$G$11&lt;C742))+1),Scorecard!$D$13)</f>
        <v>-0.869677851527538</v>
      </c>
      <c r="Z742" s="0" t="n">
        <f aca="false">IF(ISNUMBER(D742),INDEX(Scorecard!$D$14:$D$17,SUMPRODUCT(--(Scorecard!$G$14:$G$16&lt;D742))+1),Scorecard!$D$18)</f>
        <v>0.0505355481560174</v>
      </c>
      <c r="AA742" s="0" t="n">
        <f aca="false">IF(ISNUMBER(E742),INDEX(Scorecard!$D$19:$D$26,SUMPRODUCT(--(Scorecard!$G$19:$G$25&lt;E742))+1),Scorecard!$D$27)</f>
        <v>0.57899015159425</v>
      </c>
      <c r="AB742" s="0" t="n">
        <f aca="false">IF(ISNUMBER(F742),INDEX(Scorecard!$D$28:$D$35,SUMPRODUCT(--(Scorecard!$G$28:$G$34&lt;F742))+1),Scorecard!$D$36)</f>
        <v>-0.400689107298307</v>
      </c>
      <c r="AC742" s="0" t="n">
        <f aca="false">IF(ISNUMBER(H742),INDEX(Scorecard!$D$37:$D$44,SUMPRODUCT(--(Scorecard!$G$37:$G$43&lt;H742))+1),Scorecard!$D$45)</f>
        <v>1.35057635045042</v>
      </c>
      <c r="AD742" s="0" t="n">
        <f aca="false">IF(ISNUMBER(I742),INDEX(Scorecard!$D$46:$D$52,SUMPRODUCT(--(Scorecard!$G$46:$G$51&lt;I742))+1),Scorecard!$D$53)</f>
        <v>0.818882373006414</v>
      </c>
      <c r="AE742" s="0" t="n">
        <f aca="false">IF(ISNUMBER(K742),INDEX(Scorecard!$D$54:$D$61,SUMPRODUCT(--(Scorecard!$G$54:$G$60&lt;K742))+1),Scorecard!$D$62)</f>
        <v>0.126303549215828</v>
      </c>
      <c r="AF742" s="0" t="n">
        <f aca="false">IF(ISNUMBER(L742),INDEX(Scorecard!$D$63:$D$68,SUMPRODUCT(--(Scorecard!$G$63:$G$67&lt;L742))+1),Scorecard!$D$69)</f>
        <v>-0.340582194386522</v>
      </c>
      <c r="AG742" s="0" t="n">
        <f aca="false">Inputs!$B$10+Scorecard!$J$5*Y742+Scorecard!$J$6*Z742+Scorecard!$J$7*AA742+Scorecard!$J$8*AB742+Scorecard!$J$9*AC742+Scorecard!$J$10*AD742+Scorecard!$J$11*AE742+Scorecard!$J$12*AF742</f>
        <v>-3.12023322057158</v>
      </c>
      <c r="AH742" s="0" t="n">
        <f aca="false">MIN(1-Inputs!$B$13,MAX(Inputs!$B$13,1/(1+EXP(-(Inputs!$B$11*AG742+Inputs!$B$12)))))</f>
        <v>0.0421715002983504</v>
      </c>
      <c r="AI742" s="0" t="n">
        <f aca="false">Inputs!$B$9-Inputs!$B$8*AG742</f>
        <v>577.153776079218</v>
      </c>
      <c r="AJ742" s="0" t="n">
        <f aca="false">RANK(AH742,$AH$5:$AH$2004,0)+COUNTIF($AH$4:AH741,AH742)</f>
        <v>196</v>
      </c>
      <c r="AK742" s="0" t="n">
        <f aca="false">IF(AJ742&lt;=Deciles!$B$5*(Deciles!$B$4+1),INT((AJ742-1)/(Deciles!$B$4+1))+1,Deciles!$B$5+INT((AJ742-1-Deciles!$B$5*(Deciles!$B$4+1))/Deciles!$B$4)+1)</f>
        <v>1</v>
      </c>
    </row>
    <row r="743" customFormat="false" ht="15" hidden="false" customHeight="false" outlineLevel="0" collapsed="false">
      <c r="A743" s="0" t="n">
        <v>21782</v>
      </c>
      <c r="B743" s="0" t="s">
        <v>158</v>
      </c>
      <c r="C743" s="0" t="n">
        <v>754</v>
      </c>
      <c r="D743" s="0" t="n">
        <v>76.0274810791016</v>
      </c>
      <c r="E743" s="0" t="n">
        <v>62.5967292785645</v>
      </c>
      <c r="F743" s="0" t="n">
        <v>35</v>
      </c>
      <c r="G743" s="0" t="n">
        <v>3.8970000743866</v>
      </c>
      <c r="H743" s="0" t="n">
        <v>0.98033332824707</v>
      </c>
      <c r="I743" s="0" t="n">
        <v>45</v>
      </c>
      <c r="J743" s="0" t="n">
        <v>11.8720750808716</v>
      </c>
      <c r="K743" s="0" t="n">
        <v>6.73333311080933</v>
      </c>
      <c r="L743" s="0" t="n">
        <v>2.71025609970093</v>
      </c>
      <c r="M743" s="0" t="n">
        <v>0.36659899353981</v>
      </c>
      <c r="N743" s="0" t="n">
        <v>0</v>
      </c>
      <c r="O743" s="0" t="n">
        <v>0</v>
      </c>
      <c r="P743" s="0" t="s">
        <v>144</v>
      </c>
      <c r="Q743" s="0" t="s">
        <v>153</v>
      </c>
      <c r="R743" s="0" t="n">
        <v>2</v>
      </c>
      <c r="S743" s="0" t="s">
        <v>161</v>
      </c>
      <c r="T743" s="0" t="n">
        <v>0</v>
      </c>
      <c r="U743" s="0" t="n">
        <v>143211.05</v>
      </c>
      <c r="V743" s="0" t="n">
        <v>0.00825623515993357</v>
      </c>
      <c r="W743" s="0" t="n">
        <v>622.231140136719</v>
      </c>
      <c r="X743" s="0" t="n">
        <v>0.00768005941063166</v>
      </c>
      <c r="Y743" s="0" t="n">
        <f aca="false">IF(ISNUMBER(C743),INDEX(Scorecard!$D$5:$D$12,SUMPRODUCT(--(Scorecard!$G$5:$G$11&lt;C743))+1),Scorecard!$D$13)</f>
        <v>0.733188958177614</v>
      </c>
      <c r="Z743" s="0" t="n">
        <f aca="false">IF(ISNUMBER(D743),INDEX(Scorecard!$D$14:$D$17,SUMPRODUCT(--(Scorecard!$G$14:$G$16&lt;D743))+1),Scorecard!$D$18)</f>
        <v>0.128579646629417</v>
      </c>
      <c r="AA743" s="0" t="n">
        <f aca="false">IF(ISNUMBER(E743),INDEX(Scorecard!$D$19:$D$26,SUMPRODUCT(--(Scorecard!$G$19:$G$25&lt;E743))+1),Scorecard!$D$27)</f>
        <v>0.233621608745691</v>
      </c>
      <c r="AB743" s="0" t="n">
        <f aca="false">IF(ISNUMBER(F743),INDEX(Scorecard!$D$28:$D$35,SUMPRODUCT(--(Scorecard!$G$28:$G$34&lt;F743))+1),Scorecard!$D$36)</f>
        <v>-0.0008456427959252</v>
      </c>
      <c r="AC743" s="0" t="n">
        <f aca="false">IF(ISNUMBER(H743),INDEX(Scorecard!$D$37:$D$44,SUMPRODUCT(--(Scorecard!$G$37:$G$43&lt;H743))+1),Scorecard!$D$45)</f>
        <v>-0.975503570149195</v>
      </c>
      <c r="AD743" s="0" t="n">
        <f aca="false">IF(ISNUMBER(I743),INDEX(Scorecard!$D$46:$D$52,SUMPRODUCT(--(Scorecard!$G$46:$G$51&lt;I743))+1),Scorecard!$D$53)</f>
        <v>0.818882373006414</v>
      </c>
      <c r="AE743" s="0" t="n">
        <f aca="false">IF(ISNUMBER(K743),INDEX(Scorecard!$D$54:$D$61,SUMPRODUCT(--(Scorecard!$G$54:$G$60&lt;K743))+1),Scorecard!$D$62)</f>
        <v>-0.357264871923982</v>
      </c>
      <c r="AF743" s="0" t="n">
        <f aca="false">IF(ISNUMBER(L743),INDEX(Scorecard!$D$63:$D$68,SUMPRODUCT(--(Scorecard!$G$63:$G$67&lt;L743))+1),Scorecard!$D$69)</f>
        <v>0.322484508656054</v>
      </c>
      <c r="AG743" s="0" t="n">
        <f aca="false">Inputs!$B$10+Scorecard!$J$5*Y743+Scorecard!$J$6*Z743+Scorecard!$J$7*AA743+Scorecard!$J$8*AB743+Scorecard!$J$9*AC743+Scorecard!$J$10*AD743+Scorecard!$J$11*AE743+Scorecard!$J$12*AF743</f>
        <v>-4.68249551574422</v>
      </c>
      <c r="AH743" s="0" t="n">
        <f aca="false">MIN(1-Inputs!$B$13,MAX(Inputs!$B$13,1/(1+EXP(-(Inputs!$B$11*AG743+Inputs!$B$12)))))</f>
        <v>0.00825623481747173</v>
      </c>
      <c r="AI743" s="0" t="n">
        <f aca="false">Inputs!$B$9-Inputs!$B$8*AG743</f>
        <v>622.231137395485</v>
      </c>
      <c r="AJ743" s="0" t="n">
        <f aca="false">RANK(AH743,$AH$5:$AH$2004,0)+COUNTIF($AH$4:AH742,AH743)</f>
        <v>944</v>
      </c>
      <c r="AK743" s="0" t="n">
        <f aca="false">IF(AJ743&lt;=Deciles!$B$5*(Deciles!$B$4+1),INT((AJ743-1)/(Deciles!$B$4+1))+1,Deciles!$B$5+INT((AJ743-1-Deciles!$B$5*(Deciles!$B$4+1))/Deciles!$B$4)+1)</f>
        <v>5</v>
      </c>
    </row>
    <row r="744" customFormat="false" ht="15" hidden="false" customHeight="false" outlineLevel="0" collapsed="false">
      <c r="A744" s="0" t="n">
        <v>21854</v>
      </c>
      <c r="B744" s="0" t="s">
        <v>143</v>
      </c>
      <c r="C744" s="0" t="n">
        <v>696</v>
      </c>
      <c r="D744" s="0" t="n">
        <v>80</v>
      </c>
      <c r="E744" s="0" t="n">
        <v>76.4309539794922</v>
      </c>
      <c r="F744" s="0" t="n">
        <v>40</v>
      </c>
      <c r="G744" s="0" t="n">
        <v>4.22499990463257</v>
      </c>
      <c r="H744" s="0" t="n">
        <v>0.991666555404663</v>
      </c>
      <c r="I744" s="0" t="n">
        <v>14</v>
      </c>
      <c r="J744" s="0" t="n">
        <v>12.7559623718262</v>
      </c>
      <c r="K744" s="0" t="n">
        <v>9.23333358764648</v>
      </c>
      <c r="L744" s="0" t="n">
        <v>5.07179498672485</v>
      </c>
      <c r="M744" s="0" t="n">
        <v>1.84646689891815</v>
      </c>
      <c r="N744" s="0" t="n">
        <v>0</v>
      </c>
      <c r="O744" s="0" t="n">
        <v>0</v>
      </c>
      <c r="P744" s="0" t="s">
        <v>144</v>
      </c>
      <c r="Q744" s="0" t="s">
        <v>153</v>
      </c>
      <c r="R744" s="0" t="n">
        <v>1</v>
      </c>
      <c r="S744" s="0" t="s">
        <v>161</v>
      </c>
      <c r="T744" s="0" t="n">
        <v>0</v>
      </c>
      <c r="U744" s="0" t="n">
        <v>346612.47</v>
      </c>
      <c r="V744" s="0" t="n">
        <v>0.0841890648007393</v>
      </c>
      <c r="W744" s="0" t="n">
        <v>557.229675292969</v>
      </c>
      <c r="X744" s="0" t="n">
        <v>0.0682135969400406</v>
      </c>
      <c r="Y744" s="0" t="n">
        <f aca="false">IF(ISNUMBER(C744),INDEX(Scorecard!$D$5:$D$12,SUMPRODUCT(--(Scorecard!$G$5:$G$11&lt;C744))+1),Scorecard!$D$13)</f>
        <v>-0.869677851527538</v>
      </c>
      <c r="Z744" s="0" t="n">
        <f aca="false">IF(ISNUMBER(D744),INDEX(Scorecard!$D$14:$D$17,SUMPRODUCT(--(Scorecard!$G$14:$G$16&lt;D744))+1),Scorecard!$D$18)</f>
        <v>0.0505355481560174</v>
      </c>
      <c r="AA744" s="0" t="n">
        <f aca="false">IF(ISNUMBER(E744),INDEX(Scorecard!$D$19:$D$26,SUMPRODUCT(--(Scorecard!$G$19:$G$25&lt;E744))+1),Scorecard!$D$27)</f>
        <v>-0.0341578513653732</v>
      </c>
      <c r="AB744" s="0" t="n">
        <f aca="false">IF(ISNUMBER(F744),INDEX(Scorecard!$D$28:$D$35,SUMPRODUCT(--(Scorecard!$G$28:$G$34&lt;F744))+1),Scorecard!$D$36)</f>
        <v>-0.132616866359722</v>
      </c>
      <c r="AC744" s="0" t="n">
        <f aca="false">IF(ISNUMBER(H744),INDEX(Scorecard!$D$37:$D$44,SUMPRODUCT(--(Scorecard!$G$37:$G$43&lt;H744))+1),Scorecard!$D$45)</f>
        <v>-0.975503570149195</v>
      </c>
      <c r="AD744" s="0" t="n">
        <f aca="false">IF(ISNUMBER(I744),INDEX(Scorecard!$D$46:$D$52,SUMPRODUCT(--(Scorecard!$G$46:$G$51&lt;I744))+1),Scorecard!$D$53)</f>
        <v>-0.114272400683245</v>
      </c>
      <c r="AE744" s="0" t="n">
        <f aca="false">IF(ISNUMBER(K744),INDEX(Scorecard!$D$54:$D$61,SUMPRODUCT(--(Scorecard!$G$54:$G$60&lt;K744))+1),Scorecard!$D$62)</f>
        <v>-0.541917179454542</v>
      </c>
      <c r="AF744" s="0" t="n">
        <f aca="false">IF(ISNUMBER(L744),INDEX(Scorecard!$D$63:$D$68,SUMPRODUCT(--(Scorecard!$G$63:$G$67&lt;L744))+1),Scorecard!$D$69)</f>
        <v>0.322484508656054</v>
      </c>
      <c r="AG744" s="0" t="n">
        <f aca="false">Inputs!$B$10+Scorecard!$J$5*Y744+Scorecard!$J$6*Z744+Scorecard!$J$7*AA744+Scorecard!$J$8*AB744+Scorecard!$J$9*AC744+Scorecard!$J$10*AD744+Scorecard!$J$11*AE744+Scorecard!$J$12*AF744</f>
        <v>-2.42971665621093</v>
      </c>
      <c r="AH744" s="0" t="n">
        <f aca="false">MIN(1-Inputs!$B$13,MAX(Inputs!$B$13,1/(1+EXP(-(Inputs!$B$11*AG744+Inputs!$B$12)))))</f>
        <v>0.0841890681132843</v>
      </c>
      <c r="AI744" s="0" t="n">
        <f aca="false">Inputs!$B$9-Inputs!$B$8*AG744</f>
        <v>557.229679618122</v>
      </c>
      <c r="AJ744" s="0" t="n">
        <f aca="false">RANK(AH744,$AH$5:$AH$2004,0)+COUNTIF($AH$4:AH743,AH744)</f>
        <v>62</v>
      </c>
      <c r="AK744" s="0" t="n">
        <f aca="false">IF(AJ744&lt;=Deciles!$B$5*(Deciles!$B$4+1),INT((AJ744-1)/(Deciles!$B$4+1))+1,Deciles!$B$5+INT((AJ744-1-Deciles!$B$5*(Deciles!$B$4+1))/Deciles!$B$4)+1)</f>
        <v>1</v>
      </c>
    </row>
    <row r="745" customFormat="false" ht="15" hidden="false" customHeight="false" outlineLevel="0" collapsed="false">
      <c r="A745" s="0" t="n">
        <v>21858</v>
      </c>
      <c r="B745" s="0" t="s">
        <v>139</v>
      </c>
      <c r="C745" s="0" t="n">
        <v>791</v>
      </c>
      <c r="D745" s="0" t="n">
        <v>80</v>
      </c>
      <c r="E745" s="0" t="n">
        <v>49.941104888916</v>
      </c>
      <c r="F745" s="0" t="n">
        <v>13</v>
      </c>
      <c r="G745" s="0" t="n">
        <v>4.06300020217896</v>
      </c>
      <c r="H745" s="0" t="n">
        <v>1.04633355140686</v>
      </c>
      <c r="I745" s="0" t="n">
        <v>78</v>
      </c>
      <c r="J745" s="0" t="n">
        <v>12.3428812026978</v>
      </c>
      <c r="K745" s="0" t="n">
        <v>6.13333320617676</v>
      </c>
      <c r="L745" s="0" t="n">
        <v>-3.5</v>
      </c>
      <c r="M745" s="0" t="n">
        <v>3.62166213989258</v>
      </c>
      <c r="N745" s="0" t="n">
        <v>0</v>
      </c>
      <c r="O745" s="0" t="n">
        <v>0</v>
      </c>
      <c r="P745" s="0" t="s">
        <v>144</v>
      </c>
      <c r="Q745" s="0" t="s">
        <v>153</v>
      </c>
      <c r="R745" s="0" t="n">
        <v>2</v>
      </c>
      <c r="S745" s="0" t="s">
        <v>149</v>
      </c>
      <c r="T745" s="0" t="n">
        <v>0</v>
      </c>
      <c r="U745" s="0" t="n">
        <v>229321.7</v>
      </c>
      <c r="V745" s="0" t="n">
        <v>0.000593754753936082</v>
      </c>
      <c r="W745" s="0" t="n">
        <v>693.679382324219</v>
      </c>
      <c r="X745" s="0" t="n">
        <v>0.00140319706406444</v>
      </c>
      <c r="Y745" s="0" t="n">
        <f aca="false">IF(ISNUMBER(C745),INDEX(Scorecard!$D$5:$D$12,SUMPRODUCT(--(Scorecard!$G$5:$G$11&lt;C745))+1),Scorecard!$D$13)</f>
        <v>2.19112706886128</v>
      </c>
      <c r="Z745" s="0" t="n">
        <f aca="false">IF(ISNUMBER(D745),INDEX(Scorecard!$D$14:$D$17,SUMPRODUCT(--(Scorecard!$G$14:$G$16&lt;D745))+1),Scorecard!$D$18)</f>
        <v>0.0505355481560174</v>
      </c>
      <c r="AA745" s="0" t="n">
        <f aca="false">IF(ISNUMBER(E745),INDEX(Scorecard!$D$19:$D$26,SUMPRODUCT(--(Scorecard!$G$19:$G$25&lt;E745))+1),Scorecard!$D$27)</f>
        <v>0.57899015159425</v>
      </c>
      <c r="AB745" s="0" t="n">
        <f aca="false">IF(ISNUMBER(F745),INDEX(Scorecard!$D$28:$D$35,SUMPRODUCT(--(Scorecard!$G$28:$G$34&lt;F745))+1),Scorecard!$D$36)</f>
        <v>0.624829191519909</v>
      </c>
      <c r="AC745" s="0" t="n">
        <f aca="false">IF(ISNUMBER(H745),INDEX(Scorecard!$D$37:$D$44,SUMPRODUCT(--(Scorecard!$G$37:$G$43&lt;H745))+1),Scorecard!$D$45)</f>
        <v>-0.975503570149195</v>
      </c>
      <c r="AD745" s="0" t="n">
        <f aca="false">IF(ISNUMBER(I745),INDEX(Scorecard!$D$46:$D$52,SUMPRODUCT(--(Scorecard!$G$46:$G$51&lt;I745))+1),Scorecard!$D$53)</f>
        <v>0.818882373006414</v>
      </c>
      <c r="AE745" s="0" t="n">
        <f aca="false">IF(ISNUMBER(K745),INDEX(Scorecard!$D$54:$D$61,SUMPRODUCT(--(Scorecard!$G$54:$G$60&lt;K745))+1),Scorecard!$D$62)</f>
        <v>0.0151758992857273</v>
      </c>
      <c r="AF745" s="0" t="n">
        <f aca="false">IF(ISNUMBER(L745),INDEX(Scorecard!$D$63:$D$68,SUMPRODUCT(--(Scorecard!$G$63:$G$67&lt;L745))+1),Scorecard!$D$69)</f>
        <v>-0.340582194386522</v>
      </c>
      <c r="AG745" s="0" t="n">
        <f aca="false">Inputs!$B$10+Scorecard!$J$5*Y745+Scorecard!$J$6*Z745+Scorecard!$J$7*AA745+Scorecard!$J$8*AB745+Scorecard!$J$9*AC745+Scorecard!$J$10*AD745+Scorecard!$J$11*AE745+Scorecard!$J$12*AF745</f>
        <v>-7.15870234831943</v>
      </c>
      <c r="AH745" s="0" t="n">
        <f aca="false">MIN(1-Inputs!$B$13,MAX(Inputs!$B$13,1/(1+EXP(-(Inputs!$B$11*AG745+Inputs!$B$12)))))</f>
        <v>0.000593754750910967</v>
      </c>
      <c r="AI745" s="0" t="n">
        <f aca="false">Inputs!$B$9-Inputs!$B$8*AG745</f>
        <v>693.679363746918</v>
      </c>
      <c r="AJ745" s="0" t="n">
        <f aca="false">RANK(AH745,$AH$5:$AH$2004,0)+COUNTIF($AH$4:AH744,AH745)</f>
        <v>1978</v>
      </c>
      <c r="AK745" s="0" t="n">
        <f aca="false">IF(AJ745&lt;=Deciles!$B$5*(Deciles!$B$4+1),INT((AJ745-1)/(Deciles!$B$4+1))+1,Deciles!$B$5+INT((AJ745-1-Deciles!$B$5*(Deciles!$B$4+1))/Deciles!$B$4)+1)</f>
        <v>10</v>
      </c>
    </row>
    <row r="746" customFormat="false" ht="15" hidden="false" customHeight="false" outlineLevel="0" collapsed="false">
      <c r="A746" s="0" t="n">
        <v>21867</v>
      </c>
      <c r="B746" s="0" t="s">
        <v>143</v>
      </c>
      <c r="C746" s="0" t="n">
        <v>761</v>
      </c>
      <c r="D746" s="0" t="n">
        <v>80</v>
      </c>
      <c r="E746" s="0" t="n">
        <v>65.466194152832</v>
      </c>
      <c r="F746" s="0" t="n">
        <v>39</v>
      </c>
      <c r="G746" s="0" t="n">
        <v>4.50699996948242</v>
      </c>
      <c r="H746" s="0" t="n">
        <v>1.27366662025452</v>
      </c>
      <c r="I746" s="0" t="n">
        <v>33</v>
      </c>
      <c r="J746" s="0" t="n">
        <v>12.6390609741211</v>
      </c>
      <c r="K746" s="0" t="n">
        <v>10.0333337783814</v>
      </c>
      <c r="L746" s="0" t="n">
        <v>5.07179546356201</v>
      </c>
      <c r="M746" s="0" t="n">
        <v>2.99160885810852</v>
      </c>
      <c r="N746" s="0" t="n">
        <v>0</v>
      </c>
      <c r="O746" s="0" t="n">
        <v>0</v>
      </c>
      <c r="P746" s="0" t="s">
        <v>144</v>
      </c>
      <c r="Q746" s="0" t="s">
        <v>141</v>
      </c>
      <c r="R746" s="0" t="n">
        <v>1</v>
      </c>
      <c r="S746" s="0" t="s">
        <v>154</v>
      </c>
      <c r="T746" s="0" t="n">
        <v>0</v>
      </c>
      <c r="U746" s="0" t="n">
        <v>308371.56</v>
      </c>
      <c r="V746" s="0" t="n">
        <v>0.0140657089650631</v>
      </c>
      <c r="W746" s="0" t="n">
        <v>607.653137207031</v>
      </c>
      <c r="X746" s="0" t="n">
        <v>0.00837690383195877</v>
      </c>
      <c r="Y746" s="0" t="n">
        <f aca="false">IF(ISNUMBER(C746),INDEX(Scorecard!$D$5:$D$12,SUMPRODUCT(--(Scorecard!$G$5:$G$11&lt;C746))+1),Scorecard!$D$13)</f>
        <v>0.733188958177614</v>
      </c>
      <c r="Z746" s="0" t="n">
        <f aca="false">IF(ISNUMBER(D746),INDEX(Scorecard!$D$14:$D$17,SUMPRODUCT(--(Scorecard!$G$14:$G$16&lt;D746))+1),Scorecard!$D$18)</f>
        <v>0.0505355481560174</v>
      </c>
      <c r="AA746" s="0" t="n">
        <f aca="false">IF(ISNUMBER(E746),INDEX(Scorecard!$D$19:$D$26,SUMPRODUCT(--(Scorecard!$G$19:$G$25&lt;E746))+1),Scorecard!$D$27)</f>
        <v>0.233621608745691</v>
      </c>
      <c r="AB746" s="0" t="n">
        <f aca="false">IF(ISNUMBER(F746),INDEX(Scorecard!$D$28:$D$35,SUMPRODUCT(--(Scorecard!$G$28:$G$34&lt;F746))+1),Scorecard!$D$36)</f>
        <v>-0.132616866359722</v>
      </c>
      <c r="AC746" s="0" t="n">
        <f aca="false">IF(ISNUMBER(H746),INDEX(Scorecard!$D$37:$D$44,SUMPRODUCT(--(Scorecard!$G$37:$G$43&lt;H746))+1),Scorecard!$D$45)</f>
        <v>-0.975503570149195</v>
      </c>
      <c r="AD746" s="0" t="n">
        <f aca="false">IF(ISNUMBER(I746),INDEX(Scorecard!$D$46:$D$52,SUMPRODUCT(--(Scorecard!$G$46:$G$51&lt;I746))+1),Scorecard!$D$53)</f>
        <v>0.123869379412532</v>
      </c>
      <c r="AE746" s="0" t="n">
        <f aca="false">IF(ISNUMBER(K746),INDEX(Scorecard!$D$54:$D$61,SUMPRODUCT(--(Scorecard!$G$54:$G$60&lt;K746))+1),Scorecard!$D$62)</f>
        <v>-0.541917179454542</v>
      </c>
      <c r="AF746" s="0" t="n">
        <f aca="false">IF(ISNUMBER(L746),INDEX(Scorecard!$D$63:$D$68,SUMPRODUCT(--(Scorecard!$G$63:$G$67&lt;L746))+1),Scorecard!$D$69)</f>
        <v>0.322484508656054</v>
      </c>
      <c r="AG746" s="0" t="n">
        <f aca="false">Inputs!$B$10+Scorecard!$J$5*Y746+Scorecard!$J$6*Z746+Scorecard!$J$7*AA746+Scorecard!$J$8*AB746+Scorecard!$J$9*AC746+Scorecard!$J$10*AD746+Scorecard!$J$11*AE746+Scorecard!$J$12*AF746</f>
        <v>-4.17725963184835</v>
      </c>
      <c r="AH746" s="0" t="n">
        <f aca="false">MIN(1-Inputs!$B$13,MAX(Inputs!$B$13,1/(1+EXP(-(Inputs!$B$11*AG746+Inputs!$B$12)))))</f>
        <v>0.0140657090806967</v>
      </c>
      <c r="AI746" s="0" t="n">
        <f aca="false">Inputs!$B$9-Inputs!$B$8*AG746</f>
        <v>607.653111311971</v>
      </c>
      <c r="AJ746" s="0" t="n">
        <f aca="false">RANK(AH746,$AH$5:$AH$2004,0)+COUNTIF($AH$4:AH745,AH746)</f>
        <v>625</v>
      </c>
      <c r="AK746" s="0" t="n">
        <f aca="false">IF(AJ746&lt;=Deciles!$B$5*(Deciles!$B$4+1),INT((AJ746-1)/(Deciles!$B$4+1))+1,Deciles!$B$5+INT((AJ746-1-Deciles!$B$5*(Deciles!$B$4+1))/Deciles!$B$4)+1)</f>
        <v>4</v>
      </c>
    </row>
    <row r="747" customFormat="false" ht="15" hidden="false" customHeight="false" outlineLevel="0" collapsed="false">
      <c r="A747" s="0" t="n">
        <v>21971</v>
      </c>
      <c r="B747" s="0" t="s">
        <v>139</v>
      </c>
      <c r="C747" s="0" t="n">
        <v>781</v>
      </c>
      <c r="D747" s="0" t="n">
        <v>63.4241218566895</v>
      </c>
      <c r="E747" s="0" t="n">
        <v>58.8931274414063</v>
      </c>
      <c r="F747" s="0" t="n">
        <v>42</v>
      </c>
      <c r="G747" s="0" t="n">
        <v>3.69300007820129</v>
      </c>
      <c r="H747" s="0" t="n">
        <v>0.676333427429199</v>
      </c>
      <c r="I747" s="0" t="n">
        <v>20</v>
      </c>
      <c r="J747" s="0" t="n">
        <v>12.9551115036011</v>
      </c>
      <c r="K747" s="0" t="n">
        <v>5.73333311080933</v>
      </c>
      <c r="L747" s="0" t="n">
        <v>-3.50000047683716</v>
      </c>
      <c r="M747" s="0" t="n">
        <v>3.76922249794006</v>
      </c>
      <c r="N747" s="0" t="n">
        <v>0</v>
      </c>
      <c r="O747" s="0" t="n">
        <v>0</v>
      </c>
      <c r="P747" s="0" t="s">
        <v>140</v>
      </c>
      <c r="Q747" s="0" t="s">
        <v>141</v>
      </c>
      <c r="R747" s="0" t="n">
        <v>1</v>
      </c>
      <c r="S747" s="0" t="s">
        <v>151</v>
      </c>
      <c r="T747" s="0" t="n">
        <v>0</v>
      </c>
      <c r="U747" s="0" t="n">
        <v>422993.34</v>
      </c>
      <c r="V747" s="0" t="n">
        <v>0.00653531216084957</v>
      </c>
      <c r="W747" s="0" t="n">
        <v>628.604248046875</v>
      </c>
      <c r="X747" s="0" t="n">
        <v>0.00550029147416353</v>
      </c>
      <c r="Y747" s="0" t="n">
        <f aca="false">IF(ISNUMBER(C747),INDEX(Scorecard!$D$5:$D$12,SUMPRODUCT(--(Scorecard!$G$5:$G$11&lt;C747))+1),Scorecard!$D$13)</f>
        <v>1.23750384304241</v>
      </c>
      <c r="Z747" s="0" t="n">
        <f aca="false">IF(ISNUMBER(D747),INDEX(Scorecard!$D$14:$D$17,SUMPRODUCT(--(Scorecard!$G$14:$G$16&lt;D747))+1),Scorecard!$D$18)</f>
        <v>0.128579646629417</v>
      </c>
      <c r="AA747" s="0" t="n">
        <f aca="false">IF(ISNUMBER(E747),INDEX(Scorecard!$D$19:$D$26,SUMPRODUCT(--(Scorecard!$G$19:$G$25&lt;E747))+1),Scorecard!$D$27)</f>
        <v>0.267179331770092</v>
      </c>
      <c r="AB747" s="0" t="n">
        <f aca="false">IF(ISNUMBER(F747),INDEX(Scorecard!$D$28:$D$35,SUMPRODUCT(--(Scorecard!$G$28:$G$34&lt;F747))+1),Scorecard!$D$36)</f>
        <v>-0.309727037437117</v>
      </c>
      <c r="AC747" s="0" t="n">
        <f aca="false">IF(ISNUMBER(H747),INDEX(Scorecard!$D$37:$D$44,SUMPRODUCT(--(Scorecard!$G$37:$G$43&lt;H747))+1),Scorecard!$D$45)</f>
        <v>-0.569454719285959</v>
      </c>
      <c r="AD747" s="0" t="n">
        <f aca="false">IF(ISNUMBER(I747),INDEX(Scorecard!$D$46:$D$52,SUMPRODUCT(--(Scorecard!$G$46:$G$51&lt;I747))+1),Scorecard!$D$53)</f>
        <v>-0.108777051091409</v>
      </c>
      <c r="AE747" s="0" t="n">
        <f aca="false">IF(ISNUMBER(K747),INDEX(Scorecard!$D$54:$D$61,SUMPRODUCT(--(Scorecard!$G$54:$G$60&lt;K747))+1),Scorecard!$D$62)</f>
        <v>0.0151758992857273</v>
      </c>
      <c r="AF747" s="0" t="n">
        <f aca="false">IF(ISNUMBER(L747),INDEX(Scorecard!$D$63:$D$68,SUMPRODUCT(--(Scorecard!$G$63:$G$67&lt;L747))+1),Scorecard!$D$69)</f>
        <v>-0.340582194386522</v>
      </c>
      <c r="AG747" s="0" t="n">
        <f aca="false">Inputs!$B$10+Scorecard!$J$5*Y747+Scorecard!$J$6*Z747+Scorecard!$J$7*AA747+Scorecard!$J$8*AB747+Scorecard!$J$9*AC747+Scorecard!$J$10*AD747+Scorecard!$J$11*AE747+Scorecard!$J$12*AF747</f>
        <v>-4.90337161957087</v>
      </c>
      <c r="AH747" s="0" t="n">
        <f aca="false">MIN(1-Inputs!$B$13,MAX(Inputs!$B$13,1/(1+EXP(-(Inputs!$B$11*AG747+Inputs!$B$12)))))</f>
        <v>0.00653531229234369</v>
      </c>
      <c r="AI747" s="0" t="n">
        <f aca="false">Inputs!$B$9-Inputs!$B$8*AG747</f>
        <v>628.604274588317</v>
      </c>
      <c r="AJ747" s="0" t="n">
        <f aca="false">RANK(AH747,$AH$5:$AH$2004,0)+COUNTIF($AH$4:AH746,AH747)</f>
        <v>1100</v>
      </c>
      <c r="AK747" s="0" t="n">
        <f aca="false">IF(AJ747&lt;=Deciles!$B$5*(Deciles!$B$4+1),INT((AJ747-1)/(Deciles!$B$4+1))+1,Deciles!$B$5+INT((AJ747-1-Deciles!$B$5*(Deciles!$B$4+1))/Deciles!$B$4)+1)</f>
        <v>6</v>
      </c>
    </row>
    <row r="748" customFormat="false" ht="15" hidden="false" customHeight="false" outlineLevel="0" collapsed="false">
      <c r="A748" s="0" t="n">
        <v>21971</v>
      </c>
      <c r="B748" s="0" t="s">
        <v>155</v>
      </c>
      <c r="C748" s="0" t="n">
        <v>781</v>
      </c>
      <c r="D748" s="0" t="n">
        <v>63.4241218566895</v>
      </c>
      <c r="E748" s="0" t="n">
        <v>54.1469841003418</v>
      </c>
      <c r="F748" s="0" t="n">
        <v>42</v>
      </c>
      <c r="G748" s="0" t="n">
        <v>3.69300007820129</v>
      </c>
      <c r="H748" s="0" t="n">
        <v>-2.04033303260803</v>
      </c>
      <c r="I748" s="0" t="n">
        <v>32</v>
      </c>
      <c r="J748" s="0" t="n">
        <v>12.9345169067383</v>
      </c>
      <c r="K748" s="0" t="n">
        <v>4.60833311080933</v>
      </c>
      <c r="L748" s="0" t="n">
        <v>-1.125</v>
      </c>
      <c r="M748" s="0" t="n">
        <v>6.54818534851074</v>
      </c>
      <c r="N748" s="0" t="n">
        <v>0</v>
      </c>
      <c r="O748" s="0" t="n">
        <v>0</v>
      </c>
      <c r="P748" s="0" t="s">
        <v>140</v>
      </c>
      <c r="Q748" s="0" t="s">
        <v>141</v>
      </c>
      <c r="R748" s="0" t="n">
        <v>1</v>
      </c>
      <c r="S748" s="0" t="s">
        <v>151</v>
      </c>
      <c r="T748" s="0" t="n">
        <v>0</v>
      </c>
      <c r="U748" s="0" t="n">
        <v>414370.9</v>
      </c>
      <c r="V748" s="0" t="n">
        <v>0.00367264449596405</v>
      </c>
      <c r="W748" s="0" t="n">
        <v>644.279479980469</v>
      </c>
      <c r="X748" s="0" t="n">
        <v>0.00286691356450319</v>
      </c>
      <c r="Y748" s="0" t="n">
        <f aca="false">IF(ISNUMBER(C748),INDEX(Scorecard!$D$5:$D$12,SUMPRODUCT(--(Scorecard!$G$5:$G$11&lt;C748))+1),Scorecard!$D$13)</f>
        <v>1.23750384304241</v>
      </c>
      <c r="Z748" s="0" t="n">
        <f aca="false">IF(ISNUMBER(D748),INDEX(Scorecard!$D$14:$D$17,SUMPRODUCT(--(Scorecard!$G$14:$G$16&lt;D748))+1),Scorecard!$D$18)</f>
        <v>0.128579646629417</v>
      </c>
      <c r="AA748" s="0" t="n">
        <f aca="false">IF(ISNUMBER(E748),INDEX(Scorecard!$D$19:$D$26,SUMPRODUCT(--(Scorecard!$G$19:$G$25&lt;E748))+1),Scorecard!$D$27)</f>
        <v>0.57899015159425</v>
      </c>
      <c r="AB748" s="0" t="n">
        <f aca="false">IF(ISNUMBER(F748),INDEX(Scorecard!$D$28:$D$35,SUMPRODUCT(--(Scorecard!$G$28:$G$34&lt;F748))+1),Scorecard!$D$36)</f>
        <v>-0.309727037437117</v>
      </c>
      <c r="AC748" s="0" t="n">
        <f aca="false">IF(ISNUMBER(H748),INDEX(Scorecard!$D$37:$D$44,SUMPRODUCT(--(Scorecard!$G$37:$G$43&lt;H748))+1),Scorecard!$D$45)</f>
        <v>1.35057635045042</v>
      </c>
      <c r="AD748" s="0" t="n">
        <f aca="false">IF(ISNUMBER(I748),INDEX(Scorecard!$D$46:$D$52,SUMPRODUCT(--(Scorecard!$G$46:$G$51&lt;I748))+1),Scorecard!$D$53)</f>
        <v>0.123869379412532</v>
      </c>
      <c r="AE748" s="0" t="n">
        <f aca="false">IF(ISNUMBER(K748),INDEX(Scorecard!$D$54:$D$61,SUMPRODUCT(--(Scorecard!$G$54:$G$60&lt;K748))+1),Scorecard!$D$62)</f>
        <v>0.409483001259379</v>
      </c>
      <c r="AF748" s="0" t="n">
        <f aca="false">IF(ISNUMBER(L748),INDEX(Scorecard!$D$63:$D$68,SUMPRODUCT(--(Scorecard!$G$63:$G$67&lt;L748))+1),Scorecard!$D$69)</f>
        <v>-0.340582194386522</v>
      </c>
      <c r="AG748" s="0" t="n">
        <f aca="false">Inputs!$B$10+Scorecard!$J$5*Y748+Scorecard!$J$6*Z748+Scorecard!$J$7*AA748+Scorecard!$J$8*AB748+Scorecard!$J$9*AC748+Scorecard!$J$10*AD748+Scorecard!$J$11*AE748+Scorecard!$J$12*AF748</f>
        <v>-5.44663223154292</v>
      </c>
      <c r="AH748" s="0" t="n">
        <f aca="false">MIN(1-Inputs!$B$13,MAX(Inputs!$B$13,1/(1+EXP(-(Inputs!$B$11*AG748+Inputs!$B$12)))))</f>
        <v>0.00367264453333998</v>
      </c>
      <c r="AI748" s="0" t="n">
        <f aca="false">Inputs!$B$9-Inputs!$B$8*AG748</f>
        <v>644.279462404365</v>
      </c>
      <c r="AJ748" s="0" t="n">
        <f aca="false">RANK(AH748,$AH$5:$AH$2004,0)+COUNTIF($AH$4:AH747,AH748)</f>
        <v>1424</v>
      </c>
      <c r="AK748" s="0" t="n">
        <f aca="false">IF(AJ748&lt;=Deciles!$B$5*(Deciles!$B$4+1),INT((AJ748-1)/(Deciles!$B$4+1))+1,Deciles!$B$5+INT((AJ748-1-Deciles!$B$5*(Deciles!$B$4+1))/Deciles!$B$4)+1)</f>
        <v>8</v>
      </c>
    </row>
    <row r="749" customFormat="false" ht="15" hidden="false" customHeight="false" outlineLevel="0" collapsed="false">
      <c r="A749" s="0" t="n">
        <v>21972</v>
      </c>
      <c r="B749" s="0" t="s">
        <v>139</v>
      </c>
      <c r="C749" s="0" t="n">
        <v>732</v>
      </c>
      <c r="D749" s="0" t="n">
        <v>80</v>
      </c>
      <c r="E749" s="0" t="n">
        <v>74.4242858886719</v>
      </c>
      <c r="F749" s="0" t="n">
        <v>41</v>
      </c>
      <c r="G749" s="0" t="n">
        <v>4.0460000038147</v>
      </c>
      <c r="H749" s="0" t="n">
        <v>1.0293333530426</v>
      </c>
      <c r="I749" s="0" t="n">
        <v>20</v>
      </c>
      <c r="J749" s="0" t="n">
        <v>11.3112277984619</v>
      </c>
      <c r="K749" s="0" t="n">
        <v>5.73333311080933</v>
      </c>
      <c r="L749" s="0" t="n">
        <v>-3.50000047683716</v>
      </c>
      <c r="M749" s="0" t="n">
        <v>3.76922249794006</v>
      </c>
      <c r="N749" s="0" t="n">
        <v>0</v>
      </c>
      <c r="O749" s="0" t="n">
        <v>0</v>
      </c>
      <c r="P749" s="0" t="s">
        <v>140</v>
      </c>
      <c r="Q749" s="0" t="s">
        <v>141</v>
      </c>
      <c r="R749" s="0" t="n">
        <v>1</v>
      </c>
      <c r="S749" s="0" t="s">
        <v>151</v>
      </c>
      <c r="T749" s="0" t="n">
        <v>0</v>
      </c>
      <c r="U749" s="0" t="n">
        <v>81734.234</v>
      </c>
      <c r="V749" s="0" t="n">
        <v>0.0239989142864943</v>
      </c>
      <c r="W749" s="0" t="n">
        <v>592.919494628906</v>
      </c>
      <c r="X749" s="0" t="n">
        <v>0.0308189485222101</v>
      </c>
      <c r="Y749" s="0" t="n">
        <f aca="false">IF(ISNUMBER(C749),INDEX(Scorecard!$D$5:$D$12,SUMPRODUCT(--(Scorecard!$G$5:$G$11&lt;C749))+1),Scorecard!$D$13)</f>
        <v>-0.0290424113398221</v>
      </c>
      <c r="Z749" s="0" t="n">
        <f aca="false">IF(ISNUMBER(D749),INDEX(Scorecard!$D$14:$D$17,SUMPRODUCT(--(Scorecard!$G$14:$G$16&lt;D749))+1),Scorecard!$D$18)</f>
        <v>0.0505355481560174</v>
      </c>
      <c r="AA749" s="0" t="n">
        <f aca="false">IF(ISNUMBER(E749),INDEX(Scorecard!$D$19:$D$26,SUMPRODUCT(--(Scorecard!$G$19:$G$25&lt;E749))+1),Scorecard!$D$27)</f>
        <v>-0.0341578513653732</v>
      </c>
      <c r="AB749" s="0" t="n">
        <f aca="false">IF(ISNUMBER(F749),INDEX(Scorecard!$D$28:$D$35,SUMPRODUCT(--(Scorecard!$G$28:$G$34&lt;F749))+1),Scorecard!$D$36)</f>
        <v>-0.132616866359722</v>
      </c>
      <c r="AC749" s="0" t="n">
        <f aca="false">IF(ISNUMBER(H749),INDEX(Scorecard!$D$37:$D$44,SUMPRODUCT(--(Scorecard!$G$37:$G$43&lt;H749))+1),Scorecard!$D$45)</f>
        <v>-0.975503570149195</v>
      </c>
      <c r="AD749" s="0" t="n">
        <f aca="false">IF(ISNUMBER(I749),INDEX(Scorecard!$D$46:$D$52,SUMPRODUCT(--(Scorecard!$G$46:$G$51&lt;I749))+1),Scorecard!$D$53)</f>
        <v>-0.108777051091409</v>
      </c>
      <c r="AE749" s="0" t="n">
        <f aca="false">IF(ISNUMBER(K749),INDEX(Scorecard!$D$54:$D$61,SUMPRODUCT(--(Scorecard!$G$54:$G$60&lt;K749))+1),Scorecard!$D$62)</f>
        <v>0.0151758992857273</v>
      </c>
      <c r="AF749" s="0" t="n">
        <f aca="false">IF(ISNUMBER(L749),INDEX(Scorecard!$D$63:$D$68,SUMPRODUCT(--(Scorecard!$G$63:$G$67&lt;L749))+1),Scorecard!$D$69)</f>
        <v>-0.340582194386522</v>
      </c>
      <c r="AG749" s="0" t="n">
        <f aca="false">Inputs!$B$10+Scorecard!$J$5*Y749+Scorecard!$J$6*Z749+Scorecard!$J$7*AA749+Scorecard!$J$8*AB749+Scorecard!$J$9*AC749+Scorecard!$J$10*AD749+Scorecard!$J$11*AE749+Scorecard!$J$12*AF749</f>
        <v>-3.66663185811254</v>
      </c>
      <c r="AH749" s="0" t="n">
        <f aca="false">MIN(1-Inputs!$B$13,MAX(Inputs!$B$13,1/(1+EXP(-(Inputs!$B$11*AG749+Inputs!$B$12)))))</f>
        <v>0.0239989134896905</v>
      </c>
      <c r="AI749" s="0" t="n">
        <f aca="false">Inputs!$B$9-Inputs!$B$8*AG749</f>
        <v>592.919508173794</v>
      </c>
      <c r="AJ749" s="0" t="n">
        <f aca="false">RANK(AH749,$AH$5:$AH$2004,0)+COUNTIF($AH$4:AH748,AH749)</f>
        <v>398</v>
      </c>
      <c r="AK749" s="0" t="n">
        <f aca="false">IF(AJ749&lt;=Deciles!$B$5*(Deciles!$B$4+1),INT((AJ749-1)/(Deciles!$B$4+1))+1,Deciles!$B$5+INT((AJ749-1-Deciles!$B$5*(Deciles!$B$4+1))/Deciles!$B$4)+1)</f>
        <v>2</v>
      </c>
    </row>
    <row r="750" customFormat="false" ht="15" hidden="false" customHeight="false" outlineLevel="0" collapsed="false">
      <c r="A750" s="0" t="n">
        <v>22014</v>
      </c>
      <c r="B750" s="0" t="s">
        <v>155</v>
      </c>
      <c r="C750" s="0" t="n">
        <v>713</v>
      </c>
      <c r="D750" s="0" t="n">
        <v>80</v>
      </c>
      <c r="E750" s="0" t="n">
        <v>72.4965667724609</v>
      </c>
      <c r="F750" s="0" t="n">
        <v>46</v>
      </c>
      <c r="G750" s="0" t="n">
        <v>3.15599989891052</v>
      </c>
      <c r="H750" s="0" t="n">
        <v>-2.5773332118988</v>
      </c>
      <c r="I750" s="0" t="n">
        <v>21</v>
      </c>
      <c r="J750" s="0" t="n">
        <v>11.5835857391357</v>
      </c>
      <c r="K750" s="0" t="n">
        <v>4.70833349227905</v>
      </c>
      <c r="L750" s="0" t="n">
        <v>-1.125</v>
      </c>
      <c r="M750" s="0" t="n">
        <v>3.98038673400879</v>
      </c>
      <c r="N750" s="0" t="n">
        <v>1</v>
      </c>
      <c r="O750" s="0" t="n">
        <v>0</v>
      </c>
      <c r="P750" s="0" t="s">
        <v>146</v>
      </c>
      <c r="Q750" s="0" t="s">
        <v>141</v>
      </c>
      <c r="R750" s="0" t="n">
        <v>1</v>
      </c>
      <c r="S750" s="0" t="s">
        <v>162</v>
      </c>
      <c r="T750" s="0" t="n">
        <v>0</v>
      </c>
      <c r="U750" s="0" t="n">
        <v>107321.63</v>
      </c>
      <c r="V750" s="0" t="n">
        <v>0.0361533984541893</v>
      </c>
      <c r="W750" s="0" t="n">
        <v>581.490478515625</v>
      </c>
      <c r="X750" s="0" t="n">
        <v>0.0309613365679979</v>
      </c>
      <c r="Y750" s="0" t="n">
        <f aca="false">IF(ISNUMBER(C750),INDEX(Scorecard!$D$5:$D$12,SUMPRODUCT(--(Scorecard!$G$5:$G$11&lt;C750))+1),Scorecard!$D$13)</f>
        <v>-0.513000642971656</v>
      </c>
      <c r="Z750" s="0" t="n">
        <f aca="false">IF(ISNUMBER(D750),INDEX(Scorecard!$D$14:$D$17,SUMPRODUCT(--(Scorecard!$G$14:$G$16&lt;D750))+1),Scorecard!$D$18)</f>
        <v>0.0505355481560174</v>
      </c>
      <c r="AA750" s="0" t="n">
        <f aca="false">IF(ISNUMBER(E750),INDEX(Scorecard!$D$19:$D$26,SUMPRODUCT(--(Scorecard!$G$19:$G$25&lt;E750))+1),Scorecard!$D$27)</f>
        <v>-0.0341578513653732</v>
      </c>
      <c r="AB750" s="0" t="n">
        <f aca="false">IF(ISNUMBER(F750),INDEX(Scorecard!$D$28:$D$35,SUMPRODUCT(--(Scorecard!$G$28:$G$34&lt;F750))+1),Scorecard!$D$36)</f>
        <v>-0.400689107298307</v>
      </c>
      <c r="AC750" s="0" t="n">
        <f aca="false">IF(ISNUMBER(H750),INDEX(Scorecard!$D$37:$D$44,SUMPRODUCT(--(Scorecard!$G$37:$G$43&lt;H750))+1),Scorecard!$D$45)</f>
        <v>1.35057635045042</v>
      </c>
      <c r="AD750" s="0" t="n">
        <f aca="false">IF(ISNUMBER(I750),INDEX(Scorecard!$D$46:$D$52,SUMPRODUCT(--(Scorecard!$G$46:$G$51&lt;I750))+1),Scorecard!$D$53)</f>
        <v>-0.108777051091409</v>
      </c>
      <c r="AE750" s="0" t="n">
        <f aca="false">IF(ISNUMBER(K750),INDEX(Scorecard!$D$54:$D$61,SUMPRODUCT(--(Scorecard!$G$54:$G$60&lt;K750))+1),Scorecard!$D$62)</f>
        <v>0.409483001259379</v>
      </c>
      <c r="AF750" s="0" t="n">
        <f aca="false">IF(ISNUMBER(L750),INDEX(Scorecard!$D$63:$D$68,SUMPRODUCT(--(Scorecard!$G$63:$G$67&lt;L750))+1),Scorecard!$D$69)</f>
        <v>-0.340582194386522</v>
      </c>
      <c r="AG750" s="0" t="n">
        <f aca="false">Inputs!$B$10+Scorecard!$J$5*Y750+Scorecard!$J$6*Z750+Scorecard!$J$7*AA750+Scorecard!$J$8*AB750+Scorecard!$J$9*AC750+Scorecard!$J$10*AD750+Scorecard!$J$11*AE750+Scorecard!$J$12*AF750</f>
        <v>-3.27053135085228</v>
      </c>
      <c r="AH750" s="0" t="n">
        <f aca="false">MIN(1-Inputs!$B$13,MAX(Inputs!$B$13,1/(1+EXP(-(Inputs!$B$11*AG750+Inputs!$B$12)))))</f>
        <v>0.036153398959028</v>
      </c>
      <c r="AI750" s="0" t="n">
        <f aca="false">Inputs!$B$9-Inputs!$B$8*AG750</f>
        <v>581.490463423435</v>
      </c>
      <c r="AJ750" s="0" t="n">
        <f aca="false">RANK(AH750,$AH$5:$AH$2004,0)+COUNTIF($AH$4:AH749,AH750)</f>
        <v>244</v>
      </c>
      <c r="AK750" s="0" t="n">
        <f aca="false">IF(AJ750&lt;=Deciles!$B$5*(Deciles!$B$4+1),INT((AJ750-1)/(Deciles!$B$4+1))+1,Deciles!$B$5+INT((AJ750-1-Deciles!$B$5*(Deciles!$B$4+1))/Deciles!$B$4)+1)</f>
        <v>2</v>
      </c>
    </row>
    <row r="751" customFormat="false" ht="15" hidden="false" customHeight="false" outlineLevel="0" collapsed="false">
      <c r="A751" s="0" t="n">
        <v>22030</v>
      </c>
      <c r="B751" s="0" t="s">
        <v>143</v>
      </c>
      <c r="C751" s="0" t="n">
        <v>788</v>
      </c>
      <c r="D751" s="0" t="n">
        <v>88.2287216186523</v>
      </c>
      <c r="E751" s="0" t="n">
        <v>85.5360946655273</v>
      </c>
      <c r="F751" s="0" t="n">
        <v>29</v>
      </c>
      <c r="G751" s="0" t="n">
        <v>3.61899995803833</v>
      </c>
      <c r="H751" s="0" t="n">
        <v>0.385666608810425</v>
      </c>
      <c r="I751" s="0" t="n">
        <v>10</v>
      </c>
      <c r="J751" s="0" t="n">
        <v>12.4908742904663</v>
      </c>
      <c r="K751" s="0" t="n">
        <v>9.63333320617676</v>
      </c>
      <c r="L751" s="0" t="n">
        <v>5.0717945098877</v>
      </c>
      <c r="M751" s="0" t="n">
        <v>2.57371878623962</v>
      </c>
      <c r="N751" s="0" t="n">
        <v>1</v>
      </c>
      <c r="O751" s="0" t="n">
        <v>0</v>
      </c>
      <c r="P751" s="0" t="s">
        <v>140</v>
      </c>
      <c r="Q751" s="0" t="s">
        <v>153</v>
      </c>
      <c r="R751" s="0" t="n">
        <v>2</v>
      </c>
      <c r="S751" s="0" t="s">
        <v>149</v>
      </c>
      <c r="T751" s="0" t="n">
        <v>0</v>
      </c>
      <c r="U751" s="0" t="n">
        <v>265899.7</v>
      </c>
      <c r="V751" s="0" t="n">
        <v>0.00351238367147744</v>
      </c>
      <c r="W751" s="0" t="n">
        <v>645.491333007813</v>
      </c>
      <c r="X751" s="0" t="n">
        <v>0.00663294270634651</v>
      </c>
      <c r="Y751" s="0" t="n">
        <f aca="false">IF(ISNUMBER(C751),INDEX(Scorecard!$D$5:$D$12,SUMPRODUCT(--(Scorecard!$G$5:$G$11&lt;C751))+1),Scorecard!$D$13)</f>
        <v>2.19112706886128</v>
      </c>
      <c r="Z751" s="0" t="n">
        <f aca="false">IF(ISNUMBER(D751),INDEX(Scorecard!$D$14:$D$17,SUMPRODUCT(--(Scorecard!$G$14:$G$16&lt;D751))+1),Scorecard!$D$18)</f>
        <v>-0.361970872710667</v>
      </c>
      <c r="AA751" s="0" t="n">
        <f aca="false">IF(ISNUMBER(E751),INDEX(Scorecard!$D$19:$D$26,SUMPRODUCT(--(Scorecard!$G$19:$G$25&lt;E751))+1),Scorecard!$D$27)</f>
        <v>-0.219855970853228</v>
      </c>
      <c r="AB751" s="0" t="n">
        <f aca="false">IF(ISNUMBER(F751),INDEX(Scorecard!$D$28:$D$35,SUMPRODUCT(--(Scorecard!$G$28:$G$34&lt;F751))+1),Scorecard!$D$36)</f>
        <v>0.165097008946478</v>
      </c>
      <c r="AC751" s="0" t="n">
        <f aca="false">IF(ISNUMBER(H751),INDEX(Scorecard!$D$37:$D$44,SUMPRODUCT(--(Scorecard!$G$37:$G$43&lt;H751))+1),Scorecard!$D$45)</f>
        <v>-0.0679520129233634</v>
      </c>
      <c r="AD751" s="0" t="n">
        <f aca="false">IF(ISNUMBER(I751),INDEX(Scorecard!$D$46:$D$52,SUMPRODUCT(--(Scorecard!$G$46:$G$51&lt;I751))+1),Scorecard!$D$53)</f>
        <v>-0.114272400683245</v>
      </c>
      <c r="AE751" s="0" t="n">
        <f aca="false">IF(ISNUMBER(K751),INDEX(Scorecard!$D$54:$D$61,SUMPRODUCT(--(Scorecard!$G$54:$G$60&lt;K751))+1),Scorecard!$D$62)</f>
        <v>-0.541917179454542</v>
      </c>
      <c r="AF751" s="0" t="n">
        <f aca="false">IF(ISNUMBER(L751),INDEX(Scorecard!$D$63:$D$68,SUMPRODUCT(--(Scorecard!$G$63:$G$67&lt;L751))+1),Scorecard!$D$69)</f>
        <v>0.322484508656054</v>
      </c>
      <c r="AG751" s="0" t="n">
        <f aca="false">Inputs!$B$10+Scorecard!$J$5*Y751+Scorecard!$J$6*Z751+Scorecard!$J$7*AA751+Scorecard!$J$8*AB751+Scorecard!$J$9*AC751+Scorecard!$J$10*AD751+Scorecard!$J$11*AE751+Scorecard!$J$12*AF751</f>
        <v>-5.48863271222801</v>
      </c>
      <c r="AH751" s="0" t="n">
        <f aca="false">MIN(1-Inputs!$B$13,MAX(Inputs!$B$13,1/(1+EXP(-(Inputs!$B$11*AG751+Inputs!$B$12)))))</f>
        <v>0.00351238369374134</v>
      </c>
      <c r="AI751" s="0" t="n">
        <f aca="false">Inputs!$B$9-Inputs!$B$8*AG751</f>
        <v>645.491340108351</v>
      </c>
      <c r="AJ751" s="0" t="n">
        <f aca="false">RANK(AH751,$AH$5:$AH$2004,0)+COUNTIF($AH$4:AH750,AH751)</f>
        <v>1460</v>
      </c>
      <c r="AK751" s="0" t="n">
        <f aca="false">IF(AJ751&lt;=Deciles!$B$5*(Deciles!$B$4+1),INT((AJ751-1)/(Deciles!$B$4+1))+1,Deciles!$B$5+INT((AJ751-1-Deciles!$B$5*(Deciles!$B$4+1))/Deciles!$B$4)+1)</f>
        <v>8</v>
      </c>
    </row>
    <row r="752" customFormat="false" ht="15" hidden="false" customHeight="false" outlineLevel="0" collapsed="false">
      <c r="A752" s="0" t="n">
        <v>22077</v>
      </c>
      <c r="B752" s="0" t="s">
        <v>143</v>
      </c>
      <c r="C752" s="0" t="n">
        <v>779</v>
      </c>
      <c r="D752" s="0" t="n">
        <v>82.4251022338867</v>
      </c>
      <c r="E752" s="0" t="n">
        <v>81.5577774047852</v>
      </c>
      <c r="F752" s="0" t="n">
        <v>24</v>
      </c>
      <c r="G752" s="0" t="n">
        <v>3.81500005722046</v>
      </c>
      <c r="H752" s="0" t="n">
        <v>0.581666707992554</v>
      </c>
      <c r="I752" s="0" t="n">
        <v>7</v>
      </c>
      <c r="J752" s="0" t="n">
        <v>12.6409358978272</v>
      </c>
      <c r="K752" s="0" t="n">
        <v>9.63333320617676</v>
      </c>
      <c r="L752" s="0" t="n">
        <v>5.0717945098877</v>
      </c>
      <c r="M752" s="0" t="n">
        <v>2.57371878623962</v>
      </c>
      <c r="N752" s="0" t="n">
        <v>0</v>
      </c>
      <c r="O752" s="0" t="n">
        <v>0</v>
      </c>
      <c r="P752" s="0" t="s">
        <v>146</v>
      </c>
      <c r="Q752" s="0" t="s">
        <v>153</v>
      </c>
      <c r="R752" s="0" t="n">
        <v>1</v>
      </c>
      <c r="S752" s="0" t="s">
        <v>149</v>
      </c>
      <c r="T752" s="0" t="n">
        <v>0</v>
      </c>
      <c r="U752" s="0" t="n">
        <v>308950.47</v>
      </c>
      <c r="V752" s="0" t="n">
        <v>0.00540329702198505</v>
      </c>
      <c r="W752" s="0" t="n">
        <v>633.783020019531</v>
      </c>
      <c r="X752" s="0" t="n">
        <v>0.00363579276017845</v>
      </c>
      <c r="Y752" s="0" t="n">
        <f aca="false">IF(ISNUMBER(C752),INDEX(Scorecard!$D$5:$D$12,SUMPRODUCT(--(Scorecard!$G$5:$G$11&lt;C752))+1),Scorecard!$D$13)</f>
        <v>1.23750384304241</v>
      </c>
      <c r="Z752" s="0" t="n">
        <f aca="false">IF(ISNUMBER(D752),INDEX(Scorecard!$D$14:$D$17,SUMPRODUCT(--(Scorecard!$G$14:$G$16&lt;D752))+1),Scorecard!$D$18)</f>
        <v>0.0505355481560174</v>
      </c>
      <c r="AA752" s="0" t="n">
        <f aca="false">IF(ISNUMBER(E752),INDEX(Scorecard!$D$19:$D$26,SUMPRODUCT(--(Scorecard!$G$19:$G$25&lt;E752))+1),Scorecard!$D$27)</f>
        <v>-0.0341578513653732</v>
      </c>
      <c r="AB752" s="0" t="n">
        <f aca="false">IF(ISNUMBER(F752),INDEX(Scorecard!$D$28:$D$35,SUMPRODUCT(--(Scorecard!$G$28:$G$34&lt;F752))+1),Scorecard!$D$36)</f>
        <v>0.349218150643304</v>
      </c>
      <c r="AC752" s="0" t="n">
        <f aca="false">IF(ISNUMBER(H752),INDEX(Scorecard!$D$37:$D$44,SUMPRODUCT(--(Scorecard!$G$37:$G$43&lt;H752))+1),Scorecard!$D$45)</f>
        <v>-0.271229676926091</v>
      </c>
      <c r="AD752" s="0" t="n">
        <f aca="false">IF(ISNUMBER(I752),INDEX(Scorecard!$D$46:$D$52,SUMPRODUCT(--(Scorecard!$G$46:$G$51&lt;I752))+1),Scorecard!$D$53)</f>
        <v>-0.114272400683245</v>
      </c>
      <c r="AE752" s="0" t="n">
        <f aca="false">IF(ISNUMBER(K752),INDEX(Scorecard!$D$54:$D$61,SUMPRODUCT(--(Scorecard!$G$54:$G$60&lt;K752))+1),Scorecard!$D$62)</f>
        <v>-0.541917179454542</v>
      </c>
      <c r="AF752" s="0" t="n">
        <f aca="false">IF(ISNUMBER(L752),INDEX(Scorecard!$D$63:$D$68,SUMPRODUCT(--(Scorecard!$G$63:$G$67&lt;L752))+1),Scorecard!$D$69)</f>
        <v>0.322484508656054</v>
      </c>
      <c r="AG752" s="0" t="n">
        <f aca="false">Inputs!$B$10+Scorecard!$J$5*Y752+Scorecard!$J$6*Z752+Scorecard!$J$7*AA752+Scorecard!$J$8*AB752+Scorecard!$J$9*AC752+Scorecard!$J$10*AD752+Scorecard!$J$11*AE752+Scorecard!$J$12*AF752</f>
        <v>-5.08285249688176</v>
      </c>
      <c r="AH752" s="0" t="n">
        <f aca="false">MIN(1-Inputs!$B$13,MAX(Inputs!$B$13,1/(1+EXP(-(Inputs!$B$11*AG752+Inputs!$B$12)))))</f>
        <v>0.00540329691353936</v>
      </c>
      <c r="AI752" s="0" t="n">
        <f aca="false">Inputs!$B$9-Inputs!$B$8*AG752</f>
        <v>633.782998020934</v>
      </c>
      <c r="AJ752" s="0" t="n">
        <f aca="false">RANK(AH752,$AH$5:$AH$2004,0)+COUNTIF($AH$4:AH751,AH752)</f>
        <v>1201</v>
      </c>
      <c r="AK752" s="0" t="n">
        <f aca="false">IF(AJ752&lt;=Deciles!$B$5*(Deciles!$B$4+1),INT((AJ752-1)/(Deciles!$B$4+1))+1,Deciles!$B$5+INT((AJ752-1-Deciles!$B$5*(Deciles!$B$4+1))/Deciles!$B$4)+1)</f>
        <v>7</v>
      </c>
    </row>
    <row r="753" customFormat="false" ht="15" hidden="false" customHeight="false" outlineLevel="0" collapsed="false">
      <c r="A753" s="0" t="n">
        <v>22078</v>
      </c>
      <c r="B753" s="0" t="s">
        <v>155</v>
      </c>
      <c r="C753" s="0" t="n">
        <v>777</v>
      </c>
      <c r="D753" s="0" t="n">
        <v>80</v>
      </c>
      <c r="E753" s="0" t="n">
        <v>73.5967254638672</v>
      </c>
      <c r="F753" s="0" t="n">
        <v>36</v>
      </c>
      <c r="G753" s="0" t="n">
        <v>2.97499990463257</v>
      </c>
      <c r="H753" s="0" t="n">
        <v>-2.75833320617676</v>
      </c>
      <c r="I753" s="0" t="n">
        <v>18</v>
      </c>
      <c r="J753" s="0" t="n">
        <v>12.1803398132324</v>
      </c>
      <c r="K753" s="0" t="n">
        <v>4.50833320617676</v>
      </c>
      <c r="L753" s="0" t="n">
        <v>-1.125</v>
      </c>
      <c r="M753" s="0" t="n">
        <v>3.47430872917175</v>
      </c>
      <c r="N753" s="0" t="n">
        <v>0</v>
      </c>
      <c r="O753" s="0" t="n">
        <v>0</v>
      </c>
      <c r="P753" s="0" t="s">
        <v>146</v>
      </c>
      <c r="Q753" s="0" t="s">
        <v>141</v>
      </c>
      <c r="R753" s="0" t="n">
        <v>1</v>
      </c>
      <c r="S753" s="0" t="s">
        <v>159</v>
      </c>
      <c r="T753" s="0" t="n">
        <v>0</v>
      </c>
      <c r="U753" s="0" t="n">
        <v>194919.17</v>
      </c>
      <c r="V753" s="0" t="n">
        <v>0.00363081134855747</v>
      </c>
      <c r="W753" s="0" t="n">
        <v>644.590637207031</v>
      </c>
      <c r="X753" s="0" t="n">
        <v>0.00442738505080342</v>
      </c>
      <c r="Y753" s="0" t="n">
        <f aca="false">IF(ISNUMBER(C753),INDEX(Scorecard!$D$5:$D$12,SUMPRODUCT(--(Scorecard!$G$5:$G$11&lt;C753))+1),Scorecard!$D$13)</f>
        <v>1.23750384304241</v>
      </c>
      <c r="Z753" s="0" t="n">
        <f aca="false">IF(ISNUMBER(D753),INDEX(Scorecard!$D$14:$D$17,SUMPRODUCT(--(Scorecard!$G$14:$G$16&lt;D753))+1),Scorecard!$D$18)</f>
        <v>0.0505355481560174</v>
      </c>
      <c r="AA753" s="0" t="n">
        <f aca="false">IF(ISNUMBER(E753),INDEX(Scorecard!$D$19:$D$26,SUMPRODUCT(--(Scorecard!$G$19:$G$25&lt;E753))+1),Scorecard!$D$27)</f>
        <v>-0.0341578513653732</v>
      </c>
      <c r="AB753" s="0" t="n">
        <f aca="false">IF(ISNUMBER(F753),INDEX(Scorecard!$D$28:$D$35,SUMPRODUCT(--(Scorecard!$G$28:$G$34&lt;F753))+1),Scorecard!$D$36)</f>
        <v>-0.0008456427959252</v>
      </c>
      <c r="AC753" s="0" t="n">
        <f aca="false">IF(ISNUMBER(H753),INDEX(Scorecard!$D$37:$D$44,SUMPRODUCT(--(Scorecard!$G$37:$G$43&lt;H753))+1),Scorecard!$D$45)</f>
        <v>1.35057635045042</v>
      </c>
      <c r="AD753" s="0" t="n">
        <f aca="false">IF(ISNUMBER(I753),INDEX(Scorecard!$D$46:$D$52,SUMPRODUCT(--(Scorecard!$G$46:$G$51&lt;I753))+1),Scorecard!$D$53)</f>
        <v>-0.114272400683245</v>
      </c>
      <c r="AE753" s="0" t="n">
        <f aca="false">IF(ISNUMBER(K753),INDEX(Scorecard!$D$54:$D$61,SUMPRODUCT(--(Scorecard!$G$54:$G$60&lt;K753))+1),Scorecard!$D$62)</f>
        <v>0.409483001259379</v>
      </c>
      <c r="AF753" s="0" t="n">
        <f aca="false">IF(ISNUMBER(L753),INDEX(Scorecard!$D$63:$D$68,SUMPRODUCT(--(Scorecard!$G$63:$G$67&lt;L753))+1),Scorecard!$D$69)</f>
        <v>-0.340582194386522</v>
      </c>
      <c r="AG753" s="0" t="n">
        <f aca="false">Inputs!$B$10+Scorecard!$J$5*Y753+Scorecard!$J$6*Z753+Scorecard!$J$7*AA753+Scorecard!$J$8*AB753+Scorecard!$J$9*AC753+Scorecard!$J$10*AD753+Scorecard!$J$11*AE753+Scorecard!$J$12*AF753</f>
        <v>-5.45741691214921</v>
      </c>
      <c r="AH753" s="0" t="n">
        <f aca="false">MIN(1-Inputs!$B$13,MAX(Inputs!$B$13,1/(1+EXP(-(Inputs!$B$11*AG753+Inputs!$B$12)))))</f>
        <v>0.00363081128349329</v>
      </c>
      <c r="AI753" s="0" t="n">
        <f aca="false">Inputs!$B$9-Inputs!$B$8*AG753</f>
        <v>644.59064250893</v>
      </c>
      <c r="AJ753" s="0" t="n">
        <f aca="false">RANK(AH753,$AH$5:$AH$2004,0)+COUNTIF($AH$4:AH752,AH753)</f>
        <v>1432</v>
      </c>
      <c r="AK753" s="0" t="n">
        <f aca="false">IF(AJ753&lt;=Deciles!$B$5*(Deciles!$B$4+1),INT((AJ753-1)/(Deciles!$B$4+1))+1,Deciles!$B$5+INT((AJ753-1-Deciles!$B$5*(Deciles!$B$4+1))/Deciles!$B$4)+1)</f>
        <v>8</v>
      </c>
    </row>
    <row r="754" customFormat="false" ht="15" hidden="false" customHeight="false" outlineLevel="0" collapsed="false">
      <c r="A754" s="0" t="n">
        <v>22081</v>
      </c>
      <c r="B754" s="0" t="s">
        <v>143</v>
      </c>
      <c r="C754" s="0" t="n">
        <v>774</v>
      </c>
      <c r="D754" s="0" t="n">
        <v>71.8130722045898</v>
      </c>
      <c r="E754" s="0" t="n">
        <v>51.6983489990234</v>
      </c>
      <c r="F754" s="0" t="n">
        <v>32</v>
      </c>
      <c r="G754" s="0" t="n">
        <v>4.42700004577637</v>
      </c>
      <c r="H754" s="0" t="n">
        <v>1.19366669654846</v>
      </c>
      <c r="I754" s="0" t="n">
        <v>55</v>
      </c>
      <c r="J754" s="0" t="n">
        <v>12.5464639663696</v>
      </c>
      <c r="K754" s="0" t="n">
        <v>9.63333320617676</v>
      </c>
      <c r="L754" s="0" t="n">
        <v>5.0717945098877</v>
      </c>
      <c r="M754" s="0" t="n">
        <v>2.57371878623962</v>
      </c>
      <c r="N754" s="0" t="n">
        <v>2</v>
      </c>
      <c r="O754" s="0" t="n">
        <v>0</v>
      </c>
      <c r="P754" s="0" t="s">
        <v>140</v>
      </c>
      <c r="Q754" s="0" t="s">
        <v>153</v>
      </c>
      <c r="R754" s="0" t="n">
        <v>1</v>
      </c>
      <c r="S754" s="0" t="s">
        <v>149</v>
      </c>
      <c r="T754" s="0" t="n">
        <v>0</v>
      </c>
      <c r="U754" s="0" t="n">
        <v>281099.56</v>
      </c>
      <c r="V754" s="0" t="n">
        <v>0.00426833424717188</v>
      </c>
      <c r="W754" s="0" t="n">
        <v>640.195190429688</v>
      </c>
      <c r="X754" s="0" t="n">
        <v>0.00587683264166117</v>
      </c>
      <c r="Y754" s="0" t="n">
        <f aca="false">IF(ISNUMBER(C754),INDEX(Scorecard!$D$5:$D$12,SUMPRODUCT(--(Scorecard!$G$5:$G$11&lt;C754))+1),Scorecard!$D$13)</f>
        <v>1.23750384304241</v>
      </c>
      <c r="Z754" s="0" t="n">
        <f aca="false">IF(ISNUMBER(D754),INDEX(Scorecard!$D$14:$D$17,SUMPRODUCT(--(Scorecard!$G$14:$G$16&lt;D754))+1),Scorecard!$D$18)</f>
        <v>0.128579646629417</v>
      </c>
      <c r="AA754" s="0" t="n">
        <f aca="false">IF(ISNUMBER(E754),INDEX(Scorecard!$D$19:$D$26,SUMPRODUCT(--(Scorecard!$G$19:$G$25&lt;E754))+1),Scorecard!$D$27)</f>
        <v>0.57899015159425</v>
      </c>
      <c r="AB754" s="0" t="n">
        <f aca="false">IF(ISNUMBER(F754),INDEX(Scorecard!$D$28:$D$35,SUMPRODUCT(--(Scorecard!$G$28:$G$34&lt;F754))+1),Scorecard!$D$36)</f>
        <v>0.126913191054783</v>
      </c>
      <c r="AC754" s="0" t="n">
        <f aca="false">IF(ISNUMBER(H754),INDEX(Scorecard!$D$37:$D$44,SUMPRODUCT(--(Scorecard!$G$37:$G$43&lt;H754))+1),Scorecard!$D$45)</f>
        <v>-0.975503570149195</v>
      </c>
      <c r="AD754" s="0" t="n">
        <f aca="false">IF(ISNUMBER(I754),INDEX(Scorecard!$D$46:$D$52,SUMPRODUCT(--(Scorecard!$G$46:$G$51&lt;I754))+1),Scorecard!$D$53)</f>
        <v>0.818882373006414</v>
      </c>
      <c r="AE754" s="0" t="n">
        <f aca="false">IF(ISNUMBER(K754),INDEX(Scorecard!$D$54:$D$61,SUMPRODUCT(--(Scorecard!$G$54:$G$60&lt;K754))+1),Scorecard!$D$62)</f>
        <v>-0.541917179454542</v>
      </c>
      <c r="AF754" s="0" t="n">
        <f aca="false">IF(ISNUMBER(L754),INDEX(Scorecard!$D$63:$D$68,SUMPRODUCT(--(Scorecard!$G$63:$G$67&lt;L754))+1),Scorecard!$D$69)</f>
        <v>0.322484508656054</v>
      </c>
      <c r="AG754" s="0" t="n">
        <f aca="false">Inputs!$B$10+Scorecard!$J$5*Y754+Scorecard!$J$6*Z754+Scorecard!$J$7*AA754+Scorecard!$J$8*AB754+Scorecard!$J$9*AC754+Scorecard!$J$10*AD754+Scorecard!$J$11*AE754+Scorecard!$J$12*AF754</f>
        <v>-5.30508289015024</v>
      </c>
      <c r="AH754" s="0" t="n">
        <f aca="false">MIN(1-Inputs!$B$13,MAX(Inputs!$B$13,1/(1+EXP(-(Inputs!$B$11*AG754+Inputs!$B$12)))))</f>
        <v>0.00426833438000144</v>
      </c>
      <c r="AI754" s="0" t="n">
        <f aca="false">Inputs!$B$9-Inputs!$B$8*AG754</f>
        <v>640.195211746998</v>
      </c>
      <c r="AJ754" s="0" t="n">
        <f aca="false">RANK(AH754,$AH$5:$AH$2004,0)+COUNTIF($AH$4:AH753,AH754)</f>
        <v>1349</v>
      </c>
      <c r="AK754" s="0" t="n">
        <f aca="false">IF(AJ754&lt;=Deciles!$B$5*(Deciles!$B$4+1),INT((AJ754-1)/(Deciles!$B$4+1))+1,Deciles!$B$5+INT((AJ754-1-Deciles!$B$5*(Deciles!$B$4+1))/Deciles!$B$4)+1)</f>
        <v>7</v>
      </c>
    </row>
    <row r="755" customFormat="false" ht="15" hidden="false" customHeight="false" outlineLevel="0" collapsed="false">
      <c r="A755" s="0" t="n">
        <v>22137</v>
      </c>
      <c r="B755" s="0" t="s">
        <v>145</v>
      </c>
      <c r="C755" s="0" t="n">
        <v>688</v>
      </c>
      <c r="D755" s="0" t="n">
        <v>77.008186340332</v>
      </c>
      <c r="E755" s="0" t="n">
        <v>71.8865966796875</v>
      </c>
      <c r="F755" s="0" t="n">
        <v>34</v>
      </c>
      <c r="G755" s="0" t="n">
        <v>3.76500010490418</v>
      </c>
      <c r="H755" s="0" t="n">
        <v>0.24833345413208</v>
      </c>
      <c r="I755" s="0" t="n">
        <v>17</v>
      </c>
      <c r="J755" s="0" t="n">
        <v>11.7933950424194</v>
      </c>
      <c r="K755" s="0" t="n">
        <v>4.95833349227905</v>
      </c>
      <c r="L755" s="0" t="n">
        <v>-1.875</v>
      </c>
      <c r="M755" s="0" t="n">
        <v>3.98038840293884</v>
      </c>
      <c r="N755" s="0" t="n">
        <v>0</v>
      </c>
      <c r="O755" s="0" t="n">
        <v>0</v>
      </c>
      <c r="P755" s="0" t="s">
        <v>144</v>
      </c>
      <c r="Q755" s="0" t="s">
        <v>141</v>
      </c>
      <c r="R755" s="0" t="n">
        <v>2</v>
      </c>
      <c r="S755" s="0" t="s">
        <v>162</v>
      </c>
      <c r="T755" s="0" t="n">
        <v>0</v>
      </c>
      <c r="U755" s="0" t="n">
        <v>132375.12</v>
      </c>
      <c r="V755" s="0" t="n">
        <v>0.0389806143939495</v>
      </c>
      <c r="W755" s="0" t="n">
        <v>579.373229980469</v>
      </c>
      <c r="X755" s="0" t="n">
        <v>0.0376302413642407</v>
      </c>
      <c r="Y755" s="0" t="n">
        <f aca="false">IF(ISNUMBER(C755),INDEX(Scorecard!$D$5:$D$12,SUMPRODUCT(--(Scorecard!$G$5:$G$11&lt;C755))+1),Scorecard!$D$13)</f>
        <v>-0.869677851527538</v>
      </c>
      <c r="Z755" s="0" t="n">
        <f aca="false">IF(ISNUMBER(D755),INDEX(Scorecard!$D$14:$D$17,SUMPRODUCT(--(Scorecard!$G$14:$G$16&lt;D755))+1),Scorecard!$D$18)</f>
        <v>0.0505355481560174</v>
      </c>
      <c r="AA755" s="0" t="n">
        <f aca="false">IF(ISNUMBER(E755),INDEX(Scorecard!$D$19:$D$26,SUMPRODUCT(--(Scorecard!$G$19:$G$25&lt;E755))+1),Scorecard!$D$27)</f>
        <v>0.0530843085177338</v>
      </c>
      <c r="AB755" s="0" t="n">
        <f aca="false">IF(ISNUMBER(F755),INDEX(Scorecard!$D$28:$D$35,SUMPRODUCT(--(Scorecard!$G$28:$G$34&lt;F755))+1),Scorecard!$D$36)</f>
        <v>-0.0008456427959252</v>
      </c>
      <c r="AC755" s="0" t="n">
        <f aca="false">IF(ISNUMBER(H755),INDEX(Scorecard!$D$37:$D$44,SUMPRODUCT(--(Scorecard!$G$37:$G$43&lt;H755))+1),Scorecard!$D$45)</f>
        <v>-0.0679520129233634</v>
      </c>
      <c r="AD755" s="0" t="n">
        <f aca="false">IF(ISNUMBER(I755),INDEX(Scorecard!$D$46:$D$52,SUMPRODUCT(--(Scorecard!$G$46:$G$51&lt;I755))+1),Scorecard!$D$53)</f>
        <v>-0.114272400683245</v>
      </c>
      <c r="AE755" s="0" t="n">
        <f aca="false">IF(ISNUMBER(K755),INDEX(Scorecard!$D$54:$D$61,SUMPRODUCT(--(Scorecard!$G$54:$G$60&lt;K755))+1),Scorecard!$D$62)</f>
        <v>0.214429354789033</v>
      </c>
      <c r="AF755" s="0" t="n">
        <f aca="false">IF(ISNUMBER(L755),INDEX(Scorecard!$D$63:$D$68,SUMPRODUCT(--(Scorecard!$G$63:$G$67&lt;L755))+1),Scorecard!$D$69)</f>
        <v>-0.340582194386522</v>
      </c>
      <c r="AG755" s="0" t="n">
        <f aca="false">Inputs!$B$10+Scorecard!$J$5*Y755+Scorecard!$J$6*Z755+Scorecard!$J$7*AA755+Scorecard!$J$8*AB755+Scorecard!$J$9*AC755+Scorecard!$J$10*AD755+Scorecard!$J$11*AE755+Scorecard!$J$12*AF755</f>
        <v>-3.19715271583762</v>
      </c>
      <c r="AH755" s="0" t="n">
        <f aca="false">MIN(1-Inputs!$B$13,MAX(Inputs!$B$13,1/(1+EXP(-(Inputs!$B$11*AG755+Inputs!$B$12)))))</f>
        <v>0.0389806135449468</v>
      </c>
      <c r="AI755" s="0" t="n">
        <f aca="false">Inputs!$B$9-Inputs!$B$8*AG755</f>
        <v>579.373203566578</v>
      </c>
      <c r="AJ755" s="0" t="n">
        <f aca="false">RANK(AH755,$AH$5:$AH$2004,0)+COUNTIF($AH$4:AH754,AH755)</f>
        <v>218</v>
      </c>
      <c r="AK755" s="0" t="n">
        <f aca="false">IF(AJ755&lt;=Deciles!$B$5*(Deciles!$B$4+1),INT((AJ755-1)/(Deciles!$B$4+1))+1,Deciles!$B$5+INT((AJ755-1-Deciles!$B$5*(Deciles!$B$4+1))/Deciles!$B$4)+1)</f>
        <v>2</v>
      </c>
    </row>
    <row r="756" customFormat="false" ht="15" hidden="false" customHeight="false" outlineLevel="0" collapsed="false">
      <c r="A756" s="0" t="n">
        <v>22221</v>
      </c>
      <c r="B756" s="0" t="s">
        <v>145</v>
      </c>
      <c r="C756" s="0" t="n">
        <v>730</v>
      </c>
      <c r="D756" s="0" t="n">
        <v>80</v>
      </c>
      <c r="E756" s="0" t="n">
        <v>76.8562850952148</v>
      </c>
      <c r="F756" s="0" t="n">
        <v>35</v>
      </c>
      <c r="G756" s="0" t="n">
        <v>3.47699999809265</v>
      </c>
      <c r="H756" s="0" t="n">
        <v>-0.0396666526794434</v>
      </c>
      <c r="I756" s="0" t="n">
        <v>6</v>
      </c>
      <c r="J756" s="0" t="n">
        <v>11.5944681167603</v>
      </c>
      <c r="K756" s="0" t="n">
        <v>5.25833320617676</v>
      </c>
      <c r="L756" s="0" t="n">
        <v>-1.875</v>
      </c>
      <c r="M756" s="0" t="n">
        <v>6.28858280181885</v>
      </c>
      <c r="N756" s="0" t="n">
        <v>0</v>
      </c>
      <c r="O756" s="0" t="n">
        <v>0</v>
      </c>
      <c r="P756" s="0" t="s">
        <v>140</v>
      </c>
      <c r="Q756" s="0" t="s">
        <v>141</v>
      </c>
      <c r="R756" s="0" t="n">
        <v>2</v>
      </c>
      <c r="S756" s="0" t="s">
        <v>149</v>
      </c>
      <c r="T756" s="0" t="n">
        <v>0</v>
      </c>
      <c r="U756" s="0" t="n">
        <v>108495.914</v>
      </c>
      <c r="V756" s="0" t="n">
        <v>0.0182687640190125</v>
      </c>
      <c r="W756" s="0" t="n">
        <v>600.461486816406</v>
      </c>
      <c r="X756" s="0" t="n">
        <v>0.0172154046595097</v>
      </c>
      <c r="Y756" s="0" t="n">
        <f aca="false">IF(ISNUMBER(C756),INDEX(Scorecard!$D$5:$D$12,SUMPRODUCT(--(Scorecard!$G$5:$G$11&lt;C756))+1),Scorecard!$D$13)</f>
        <v>-0.0290424113398221</v>
      </c>
      <c r="Z756" s="0" t="n">
        <f aca="false">IF(ISNUMBER(D756),INDEX(Scorecard!$D$14:$D$17,SUMPRODUCT(--(Scorecard!$G$14:$G$16&lt;D756))+1),Scorecard!$D$18)</f>
        <v>0.0505355481560174</v>
      </c>
      <c r="AA756" s="0" t="n">
        <f aca="false">IF(ISNUMBER(E756),INDEX(Scorecard!$D$19:$D$26,SUMPRODUCT(--(Scorecard!$G$19:$G$25&lt;E756))+1),Scorecard!$D$27)</f>
        <v>-0.0341578513653732</v>
      </c>
      <c r="AB756" s="0" t="n">
        <f aca="false">IF(ISNUMBER(F756),INDEX(Scorecard!$D$28:$D$35,SUMPRODUCT(--(Scorecard!$G$28:$G$34&lt;F756))+1),Scorecard!$D$36)</f>
        <v>-0.0008456427959252</v>
      </c>
      <c r="AC756" s="0" t="n">
        <f aca="false">IF(ISNUMBER(H756),INDEX(Scorecard!$D$37:$D$44,SUMPRODUCT(--(Scorecard!$G$37:$G$43&lt;H756))+1),Scorecard!$D$45)</f>
        <v>0.330501541082344</v>
      </c>
      <c r="AD756" s="0" t="n">
        <f aca="false">IF(ISNUMBER(I756),INDEX(Scorecard!$D$46:$D$52,SUMPRODUCT(--(Scorecard!$G$46:$G$51&lt;I756))+1),Scorecard!$D$53)</f>
        <v>-0.161534840507194</v>
      </c>
      <c r="AE756" s="0" t="n">
        <f aca="false">IF(ISNUMBER(K756),INDEX(Scorecard!$D$54:$D$61,SUMPRODUCT(--(Scorecard!$G$54:$G$60&lt;K756))+1),Scorecard!$D$62)</f>
        <v>0.126303549215828</v>
      </c>
      <c r="AF756" s="0" t="n">
        <f aca="false">IF(ISNUMBER(L756),INDEX(Scorecard!$D$63:$D$68,SUMPRODUCT(--(Scorecard!$G$63:$G$67&lt;L756))+1),Scorecard!$D$69)</f>
        <v>-0.340582194386522</v>
      </c>
      <c r="AG756" s="0" t="n">
        <f aca="false">Inputs!$B$10+Scorecard!$J$5*Y756+Scorecard!$J$6*Z756+Scorecard!$J$7*AA756+Scorecard!$J$8*AB756+Scorecard!$J$9*AC756+Scorecard!$J$10*AD756+Scorecard!$J$11*AE756+Scorecard!$J$12*AF756</f>
        <v>-3.92801665498317</v>
      </c>
      <c r="AH756" s="0" t="n">
        <f aca="false">MIN(1-Inputs!$B$13,MAX(Inputs!$B$13,1/(1+EXP(-(Inputs!$B$11*AG756+Inputs!$B$12)))))</f>
        <v>0.0182687639469208</v>
      </c>
      <c r="AI756" s="0" t="n">
        <f aca="false">Inputs!$B$9-Inputs!$B$8*AG756</f>
        <v>600.461479177975</v>
      </c>
      <c r="AJ756" s="0" t="n">
        <f aca="false">RANK(AH756,$AH$5:$AH$2004,0)+COUNTIF($AH$4:AH755,AH756)</f>
        <v>500</v>
      </c>
      <c r="AK756" s="0" t="n">
        <f aca="false">IF(AJ756&lt;=Deciles!$B$5*(Deciles!$B$4+1),INT((AJ756-1)/(Deciles!$B$4+1))+1,Deciles!$B$5+INT((AJ756-1-Deciles!$B$5*(Deciles!$B$4+1))/Deciles!$B$4)+1)</f>
        <v>3</v>
      </c>
    </row>
    <row r="757" customFormat="false" ht="15" hidden="false" customHeight="false" outlineLevel="0" collapsed="false">
      <c r="A757" s="0" t="n">
        <v>22229</v>
      </c>
      <c r="B757" s="0" t="s">
        <v>155</v>
      </c>
      <c r="C757" s="0" t="n">
        <v>746</v>
      </c>
      <c r="D757" s="0" t="n">
        <v>80</v>
      </c>
      <c r="E757" s="0" t="n">
        <v>71.5684509277344</v>
      </c>
      <c r="F757" s="0" t="n">
        <v>28</v>
      </c>
      <c r="G757" s="0" t="n">
        <v>3.36199998855591</v>
      </c>
      <c r="H757" s="0" t="n">
        <v>-2.37133312225342</v>
      </c>
      <c r="I757" s="0" t="n">
        <v>17</v>
      </c>
      <c r="J757" s="0" t="n">
        <v>12.3717336654663</v>
      </c>
      <c r="K757" s="0" t="n">
        <v>4.40833330154419</v>
      </c>
      <c r="L757" s="0" t="n">
        <v>-1.125</v>
      </c>
      <c r="M757" s="0" t="n">
        <v>6.02960968017578</v>
      </c>
      <c r="N757" s="0" t="n">
        <v>0</v>
      </c>
      <c r="O757" s="0" t="n">
        <v>0</v>
      </c>
      <c r="P757" s="0" t="s">
        <v>144</v>
      </c>
      <c r="Q757" s="0" t="s">
        <v>141</v>
      </c>
      <c r="R757" s="0" t="n">
        <v>2</v>
      </c>
      <c r="S757" s="0" t="s">
        <v>156</v>
      </c>
      <c r="T757" s="0" t="n">
        <v>0</v>
      </c>
      <c r="U757" s="0" t="n">
        <v>236034.48</v>
      </c>
      <c r="V757" s="0" t="n">
        <v>0.00634778942912817</v>
      </c>
      <c r="W757" s="0" t="n">
        <v>629.397338867188</v>
      </c>
      <c r="X757" s="0" t="n">
        <v>0.00725390342995524</v>
      </c>
      <c r="Y757" s="0" t="n">
        <f aca="false">IF(ISNUMBER(C757),INDEX(Scorecard!$D$5:$D$12,SUMPRODUCT(--(Scorecard!$G$5:$G$11&lt;C757))+1),Scorecard!$D$13)</f>
        <v>0.488358159108655</v>
      </c>
      <c r="Z757" s="0" t="n">
        <f aca="false">IF(ISNUMBER(D757),INDEX(Scorecard!$D$14:$D$17,SUMPRODUCT(--(Scorecard!$G$14:$G$16&lt;D757))+1),Scorecard!$D$18)</f>
        <v>0.0505355481560174</v>
      </c>
      <c r="AA757" s="0" t="n">
        <f aca="false">IF(ISNUMBER(E757),INDEX(Scorecard!$D$19:$D$26,SUMPRODUCT(--(Scorecard!$G$19:$G$25&lt;E757))+1),Scorecard!$D$27)</f>
        <v>0.0530843085177338</v>
      </c>
      <c r="AB757" s="0" t="n">
        <f aca="false">IF(ISNUMBER(F757),INDEX(Scorecard!$D$28:$D$35,SUMPRODUCT(--(Scorecard!$G$28:$G$34&lt;F757))+1),Scorecard!$D$36)</f>
        <v>0.165097008946478</v>
      </c>
      <c r="AC757" s="0" t="n">
        <f aca="false">IF(ISNUMBER(H757),INDEX(Scorecard!$D$37:$D$44,SUMPRODUCT(--(Scorecard!$G$37:$G$43&lt;H757))+1),Scorecard!$D$45)</f>
        <v>1.35057635045042</v>
      </c>
      <c r="AD757" s="0" t="n">
        <f aca="false">IF(ISNUMBER(I757),INDEX(Scorecard!$D$46:$D$52,SUMPRODUCT(--(Scorecard!$G$46:$G$51&lt;I757))+1),Scorecard!$D$53)</f>
        <v>-0.114272400683245</v>
      </c>
      <c r="AE757" s="0" t="n">
        <f aca="false">IF(ISNUMBER(K757),INDEX(Scorecard!$D$54:$D$61,SUMPRODUCT(--(Scorecard!$G$54:$G$60&lt;K757))+1),Scorecard!$D$62)</f>
        <v>0.409483001259379</v>
      </c>
      <c r="AF757" s="0" t="n">
        <f aca="false">IF(ISNUMBER(L757),INDEX(Scorecard!$D$63:$D$68,SUMPRODUCT(--(Scorecard!$G$63:$G$67&lt;L757))+1),Scorecard!$D$69)</f>
        <v>-0.340582194386522</v>
      </c>
      <c r="AG757" s="0" t="n">
        <f aca="false">Inputs!$B$10+Scorecard!$J$5*Y757+Scorecard!$J$6*Z757+Scorecard!$J$7*AA757+Scorecard!$J$8*AB757+Scorecard!$J$9*AC757+Scorecard!$J$10*AD757+Scorecard!$J$11*AE757+Scorecard!$J$12*AF757</f>
        <v>-4.93085635805164</v>
      </c>
      <c r="AH757" s="0" t="n">
        <f aca="false">MIN(1-Inputs!$B$13,MAX(Inputs!$B$13,1/(1+EXP(-(Inputs!$B$11*AG757+Inputs!$B$12)))))</f>
        <v>0.00634778932935583</v>
      </c>
      <c r="AI757" s="0" t="n">
        <f aca="false">Inputs!$B$9-Inputs!$B$8*AG757</f>
        <v>629.397316506444</v>
      </c>
      <c r="AJ757" s="0" t="n">
        <f aca="false">RANK(AH757,$AH$5:$AH$2004,0)+COUNTIF($AH$4:AH756,AH757)</f>
        <v>1109</v>
      </c>
      <c r="AK757" s="0" t="n">
        <f aca="false">IF(AJ757&lt;=Deciles!$B$5*(Deciles!$B$4+1),INT((AJ757-1)/(Deciles!$B$4+1))+1,Deciles!$B$5+INT((AJ757-1-Deciles!$B$5*(Deciles!$B$4+1))/Deciles!$B$4)+1)</f>
        <v>6</v>
      </c>
    </row>
    <row r="758" customFormat="false" ht="15" hidden="false" customHeight="false" outlineLevel="0" collapsed="false">
      <c r="A758" s="0" t="n">
        <v>22305</v>
      </c>
      <c r="B758" s="0" t="s">
        <v>158</v>
      </c>
      <c r="C758" s="0" t="n">
        <v>712</v>
      </c>
      <c r="D758" s="0" t="n">
        <v>87.7374877929688</v>
      </c>
      <c r="E758" s="0" t="n">
        <v>63.272331237793</v>
      </c>
      <c r="F758" s="0" t="n">
        <v>28</v>
      </c>
      <c r="G758" s="0" t="n">
        <v>4.31400012969971</v>
      </c>
      <c r="H758" s="0" t="n">
        <v>1.39733338356018</v>
      </c>
      <c r="I758" s="0" t="n">
        <v>68</v>
      </c>
      <c r="J758" s="0" t="n">
        <v>12.798999786377</v>
      </c>
      <c r="K758" s="0" t="n">
        <v>6.03333330154419</v>
      </c>
      <c r="L758" s="0" t="n">
        <v>2.71025633811951</v>
      </c>
      <c r="M758" s="0" t="n">
        <v>0.387000143527985</v>
      </c>
      <c r="N758" s="0" t="n">
        <v>0</v>
      </c>
      <c r="O758" s="0" t="n">
        <v>0</v>
      </c>
      <c r="P758" s="0" t="s">
        <v>140</v>
      </c>
      <c r="Q758" s="0" t="s">
        <v>141</v>
      </c>
      <c r="R758" s="0" t="n">
        <v>2</v>
      </c>
      <c r="S758" s="0" t="s">
        <v>147</v>
      </c>
      <c r="T758" s="0" t="n">
        <v>0</v>
      </c>
      <c r="U758" s="0" t="n">
        <v>361855.5</v>
      </c>
      <c r="V758" s="0" t="n">
        <v>0.025430278852582</v>
      </c>
      <c r="W758" s="0" t="n">
        <v>591.311889648438</v>
      </c>
      <c r="X758" s="0" t="n">
        <v>0.00928505416959524</v>
      </c>
      <c r="Y758" s="0" t="n">
        <f aca="false">IF(ISNUMBER(C758),INDEX(Scorecard!$D$5:$D$12,SUMPRODUCT(--(Scorecard!$G$5:$G$11&lt;C758))+1),Scorecard!$D$13)</f>
        <v>-0.513000642971656</v>
      </c>
      <c r="Z758" s="0" t="n">
        <f aca="false">IF(ISNUMBER(D758),INDEX(Scorecard!$D$14:$D$17,SUMPRODUCT(--(Scorecard!$G$14:$G$16&lt;D758))+1),Scorecard!$D$18)</f>
        <v>-0.361970872710667</v>
      </c>
      <c r="AA758" s="0" t="n">
        <f aca="false">IF(ISNUMBER(E758),INDEX(Scorecard!$D$19:$D$26,SUMPRODUCT(--(Scorecard!$G$19:$G$25&lt;E758))+1),Scorecard!$D$27)</f>
        <v>0.233621608745691</v>
      </c>
      <c r="AB758" s="0" t="n">
        <f aca="false">IF(ISNUMBER(F758),INDEX(Scorecard!$D$28:$D$35,SUMPRODUCT(--(Scorecard!$G$28:$G$34&lt;F758))+1),Scorecard!$D$36)</f>
        <v>0.165097008946478</v>
      </c>
      <c r="AC758" s="0" t="n">
        <f aca="false">IF(ISNUMBER(H758),INDEX(Scorecard!$D$37:$D$44,SUMPRODUCT(--(Scorecard!$G$37:$G$43&lt;H758))+1),Scorecard!$D$45)</f>
        <v>-0.975503570149195</v>
      </c>
      <c r="AD758" s="0" t="n">
        <f aca="false">IF(ISNUMBER(I758),INDEX(Scorecard!$D$46:$D$52,SUMPRODUCT(--(Scorecard!$G$46:$G$51&lt;I758))+1),Scorecard!$D$53)</f>
        <v>0.818882373006414</v>
      </c>
      <c r="AE758" s="0" t="n">
        <f aca="false">IF(ISNUMBER(K758),INDEX(Scorecard!$D$54:$D$61,SUMPRODUCT(--(Scorecard!$G$54:$G$60&lt;K758))+1),Scorecard!$D$62)</f>
        <v>0.0151758992857273</v>
      </c>
      <c r="AF758" s="0" t="n">
        <f aca="false">IF(ISNUMBER(L758),INDEX(Scorecard!$D$63:$D$68,SUMPRODUCT(--(Scorecard!$G$63:$G$67&lt;L758))+1),Scorecard!$D$69)</f>
        <v>0.322484508656054</v>
      </c>
      <c r="AG758" s="0" t="n">
        <f aca="false">Inputs!$B$10+Scorecard!$J$5*Y758+Scorecard!$J$6*Z758+Scorecard!$J$7*AA758+Scorecard!$J$8*AB758+Scorecard!$J$9*AC758+Scorecard!$J$10*AD758+Scorecard!$J$11*AE758+Scorecard!$J$12*AF758</f>
        <v>-3.6109165973744</v>
      </c>
      <c r="AH758" s="0" t="n">
        <f aca="false">MIN(1-Inputs!$B$13,MAX(Inputs!$B$13,1/(1+EXP(-(Inputs!$B$11*AG758+Inputs!$B$12)))))</f>
        <v>0.0254302786286774</v>
      </c>
      <c r="AI758" s="0" t="n">
        <f aca="false">Inputs!$B$9-Inputs!$B$8*AG758</f>
        <v>591.31190556642</v>
      </c>
      <c r="AJ758" s="0" t="n">
        <f aca="false">RANK(AH758,$AH$5:$AH$2004,0)+COUNTIF($AH$4:AH757,AH758)</f>
        <v>375</v>
      </c>
      <c r="AK758" s="0" t="n">
        <f aca="false">IF(AJ758&lt;=Deciles!$B$5*(Deciles!$B$4+1),INT((AJ758-1)/(Deciles!$B$4+1))+1,Deciles!$B$5+INT((AJ758-1-Deciles!$B$5*(Deciles!$B$4+1))/Deciles!$B$4)+1)</f>
        <v>2</v>
      </c>
    </row>
    <row r="759" customFormat="false" ht="15" hidden="false" customHeight="false" outlineLevel="0" collapsed="false">
      <c r="A759" s="0" t="n">
        <v>22322</v>
      </c>
      <c r="B759" s="0" t="s">
        <v>139</v>
      </c>
      <c r="C759" s="0" t="n">
        <v>746</v>
      </c>
      <c r="D759" s="0" t="n">
        <v>80</v>
      </c>
      <c r="E759" s="0" t="n">
        <v>65.895263671875</v>
      </c>
      <c r="F759" s="0" t="n">
        <v>31</v>
      </c>
      <c r="G759" s="0" t="n">
        <v>4.02699995040894</v>
      </c>
      <c r="H759" s="0" t="n">
        <v>1.01033329963684</v>
      </c>
      <c r="I759" s="0" t="n">
        <v>51</v>
      </c>
      <c r="J759" s="0" t="n">
        <v>12.3866271972656</v>
      </c>
      <c r="K759" s="0" t="n">
        <v>5.63333320617676</v>
      </c>
      <c r="L759" s="0" t="n">
        <v>-3.5</v>
      </c>
      <c r="M759" s="0" t="n">
        <v>2.01224088668823</v>
      </c>
      <c r="N759" s="0" t="n">
        <v>0</v>
      </c>
      <c r="O759" s="0" t="n">
        <v>0</v>
      </c>
      <c r="P759" s="0" t="s">
        <v>144</v>
      </c>
      <c r="Q759" s="0" t="s">
        <v>141</v>
      </c>
      <c r="R759" s="0" t="n">
        <v>1</v>
      </c>
      <c r="S759" s="0" t="s">
        <v>159</v>
      </c>
      <c r="T759" s="0" t="n">
        <v>0</v>
      </c>
      <c r="U759" s="0" t="n">
        <v>239576.4</v>
      </c>
      <c r="V759" s="0" t="n">
        <v>0.0074578975327313</v>
      </c>
      <c r="W759" s="0" t="n">
        <v>625.005187988281</v>
      </c>
      <c r="X759" s="0" t="n">
        <v>0.00864451844245195</v>
      </c>
      <c r="Y759" s="0" t="n">
        <f aca="false">IF(ISNUMBER(C759),INDEX(Scorecard!$D$5:$D$12,SUMPRODUCT(--(Scorecard!$G$5:$G$11&lt;C759))+1),Scorecard!$D$13)</f>
        <v>0.488358159108655</v>
      </c>
      <c r="Z759" s="0" t="n">
        <f aca="false">IF(ISNUMBER(D759),INDEX(Scorecard!$D$14:$D$17,SUMPRODUCT(--(Scorecard!$G$14:$G$16&lt;D759))+1),Scorecard!$D$18)</f>
        <v>0.0505355481560174</v>
      </c>
      <c r="AA759" s="0" t="n">
        <f aca="false">IF(ISNUMBER(E759),INDEX(Scorecard!$D$19:$D$26,SUMPRODUCT(--(Scorecard!$G$19:$G$25&lt;E759))+1),Scorecard!$D$27)</f>
        <v>0.233621608745691</v>
      </c>
      <c r="AB759" s="0" t="n">
        <f aca="false">IF(ISNUMBER(F759),INDEX(Scorecard!$D$28:$D$35,SUMPRODUCT(--(Scorecard!$G$28:$G$34&lt;F759))+1),Scorecard!$D$36)</f>
        <v>0.126913191054783</v>
      </c>
      <c r="AC759" s="0" t="n">
        <f aca="false">IF(ISNUMBER(H759),INDEX(Scorecard!$D$37:$D$44,SUMPRODUCT(--(Scorecard!$G$37:$G$43&lt;H759))+1),Scorecard!$D$45)</f>
        <v>-0.975503570149195</v>
      </c>
      <c r="AD759" s="0" t="n">
        <f aca="false">IF(ISNUMBER(I759),INDEX(Scorecard!$D$46:$D$52,SUMPRODUCT(--(Scorecard!$G$46:$G$51&lt;I759))+1),Scorecard!$D$53)</f>
        <v>0.818882373006414</v>
      </c>
      <c r="AE759" s="0" t="n">
        <f aca="false">IF(ISNUMBER(K759),INDEX(Scorecard!$D$54:$D$61,SUMPRODUCT(--(Scorecard!$G$54:$G$60&lt;K759))+1),Scorecard!$D$62)</f>
        <v>0.0151758992857273</v>
      </c>
      <c r="AF759" s="0" t="n">
        <f aca="false">IF(ISNUMBER(L759),INDEX(Scorecard!$D$63:$D$68,SUMPRODUCT(--(Scorecard!$G$63:$G$67&lt;L759))+1),Scorecard!$D$69)</f>
        <v>-0.340582194386522</v>
      </c>
      <c r="AG759" s="0" t="n">
        <f aca="false">Inputs!$B$10+Scorecard!$J$5*Y759+Scorecard!$J$6*Z759+Scorecard!$J$7*AA759+Scorecard!$J$8*AB759+Scorecard!$J$9*AC759+Scorecard!$J$10*AD759+Scorecard!$J$11*AE759+Scorecard!$J$12*AF759</f>
        <v>-4.77863760128039</v>
      </c>
      <c r="AH759" s="0" t="n">
        <f aca="false">MIN(1-Inputs!$B$13,MAX(Inputs!$B$13,1/(1+EXP(-(Inputs!$B$11*AG759+Inputs!$B$12)))))</f>
        <v>0.00745789731526208</v>
      </c>
      <c r="AI759" s="0" t="n">
        <f aca="false">Inputs!$B$9-Inputs!$B$8*AG759</f>
        <v>625.00521159596</v>
      </c>
      <c r="AJ759" s="0" t="n">
        <f aca="false">RANK(AH759,$AH$5:$AH$2004,0)+COUNTIF($AH$4:AH758,AH759)</f>
        <v>1015</v>
      </c>
      <c r="AK759" s="0" t="n">
        <f aca="false">IF(AJ759&lt;=Deciles!$B$5*(Deciles!$B$4+1),INT((AJ759-1)/(Deciles!$B$4+1))+1,Deciles!$B$5+INT((AJ759-1-Deciles!$B$5*(Deciles!$B$4+1))/Deciles!$B$4)+1)</f>
        <v>6</v>
      </c>
    </row>
    <row r="760" customFormat="false" ht="15" hidden="false" customHeight="false" outlineLevel="0" collapsed="false">
      <c r="A760" s="0" t="n">
        <v>22334</v>
      </c>
      <c r="B760" s="0" t="s">
        <v>145</v>
      </c>
      <c r="C760" s="0" t="n">
        <v>717</v>
      </c>
      <c r="D760" s="0" t="n">
        <v>76.2815322875977</v>
      </c>
      <c r="E760" s="0" t="n">
        <v>40.3603401184082</v>
      </c>
      <c r="F760" s="0" t="n">
        <v>34</v>
      </c>
      <c r="G760" s="0" t="n">
        <v>4.2960000038147</v>
      </c>
      <c r="H760" s="0" t="n">
        <v>0.779333353042603</v>
      </c>
      <c r="I760" s="0" t="n">
        <v>99</v>
      </c>
      <c r="J760" s="0" t="n">
        <v>11.9005146026611</v>
      </c>
      <c r="K760" s="0" t="n">
        <v>4.85833311080933</v>
      </c>
      <c r="L760" s="0" t="n">
        <v>-1.875</v>
      </c>
      <c r="M760" s="0" t="n">
        <v>6.54819345474243</v>
      </c>
      <c r="N760" s="0" t="n">
        <v>0</v>
      </c>
      <c r="O760" s="0" t="n">
        <v>0</v>
      </c>
      <c r="P760" s="0" t="s">
        <v>140</v>
      </c>
      <c r="Q760" s="0" t="s">
        <v>160</v>
      </c>
      <c r="R760" s="0" t="n">
        <v>1</v>
      </c>
      <c r="S760" s="0" t="s">
        <v>151</v>
      </c>
      <c r="T760" s="0" t="n">
        <v>0</v>
      </c>
      <c r="U760" s="0" t="n">
        <v>147342.36</v>
      </c>
      <c r="V760" s="0" t="n">
        <v>0.0102615607902408</v>
      </c>
      <c r="W760" s="0" t="n">
        <v>616.291625976563</v>
      </c>
      <c r="X760" s="0" t="n">
        <v>0.00962389353662729</v>
      </c>
      <c r="Y760" s="0" t="n">
        <f aca="false">IF(ISNUMBER(C760),INDEX(Scorecard!$D$5:$D$12,SUMPRODUCT(--(Scorecard!$G$5:$G$11&lt;C760))+1),Scorecard!$D$13)</f>
        <v>-0.0290424113398221</v>
      </c>
      <c r="Z760" s="0" t="n">
        <f aca="false">IF(ISNUMBER(D760),INDEX(Scorecard!$D$14:$D$17,SUMPRODUCT(--(Scorecard!$G$14:$G$16&lt;D760))+1),Scorecard!$D$18)</f>
        <v>0.128579646629417</v>
      </c>
      <c r="AA760" s="0" t="n">
        <f aca="false">IF(ISNUMBER(E760),INDEX(Scorecard!$D$19:$D$26,SUMPRODUCT(--(Scorecard!$G$19:$G$25&lt;E760))+1),Scorecard!$D$27)</f>
        <v>0.57899015159425</v>
      </c>
      <c r="AB760" s="0" t="n">
        <f aca="false">IF(ISNUMBER(F760),INDEX(Scorecard!$D$28:$D$35,SUMPRODUCT(--(Scorecard!$G$28:$G$34&lt;F760))+1),Scorecard!$D$36)</f>
        <v>-0.0008456427959252</v>
      </c>
      <c r="AC760" s="0" t="n">
        <f aca="false">IF(ISNUMBER(H760),INDEX(Scorecard!$D$37:$D$44,SUMPRODUCT(--(Scorecard!$G$37:$G$43&lt;H760))+1),Scorecard!$D$45)</f>
        <v>-0.569454719285959</v>
      </c>
      <c r="AD760" s="0" t="n">
        <f aca="false">IF(ISNUMBER(I760),INDEX(Scorecard!$D$46:$D$52,SUMPRODUCT(--(Scorecard!$G$46:$G$51&lt;I760))+1),Scorecard!$D$53)</f>
        <v>0.818882373006414</v>
      </c>
      <c r="AE760" s="0" t="n">
        <f aca="false">IF(ISNUMBER(K760),INDEX(Scorecard!$D$54:$D$61,SUMPRODUCT(--(Scorecard!$G$54:$G$60&lt;K760))+1),Scorecard!$D$62)</f>
        <v>0.214429354789033</v>
      </c>
      <c r="AF760" s="0" t="n">
        <f aca="false">IF(ISNUMBER(L760),INDEX(Scorecard!$D$63:$D$68,SUMPRODUCT(--(Scorecard!$G$63:$G$67&lt;L760))+1),Scorecard!$D$69)</f>
        <v>-0.340582194386522</v>
      </c>
      <c r="AG760" s="0" t="n">
        <f aca="false">Inputs!$B$10+Scorecard!$J$5*Y760+Scorecard!$J$6*Z760+Scorecard!$J$7*AA760+Scorecard!$J$8*AB760+Scorecard!$J$9*AC760+Scorecard!$J$10*AD760+Scorecard!$J$11*AE760+Scorecard!$J$12*AF760</f>
        <v>-4.47664752075767</v>
      </c>
      <c r="AH760" s="0" t="n">
        <f aca="false">MIN(1-Inputs!$B$13,MAX(Inputs!$B$13,1/(1+EXP(-(Inputs!$B$11*AG760+Inputs!$B$12)))))</f>
        <v>0.01026156080347</v>
      </c>
      <c r="AI760" s="0" t="n">
        <f aca="false">Inputs!$B$9-Inputs!$B$8*AG760</f>
        <v>616.291619764605</v>
      </c>
      <c r="AJ760" s="0" t="n">
        <f aca="false">RANK(AH760,$AH$5:$AH$2004,0)+COUNTIF($AH$4:AH759,AH760)</f>
        <v>801</v>
      </c>
      <c r="AK760" s="0" t="n">
        <f aca="false">IF(AJ760&lt;=Deciles!$B$5*(Deciles!$B$4+1),INT((AJ760-1)/(Deciles!$B$4+1))+1,Deciles!$B$5+INT((AJ760-1-Deciles!$B$5*(Deciles!$B$4+1))/Deciles!$B$4)+1)</f>
        <v>5</v>
      </c>
    </row>
    <row r="761" customFormat="false" ht="15" hidden="false" customHeight="false" outlineLevel="0" collapsed="false">
      <c r="A761" s="0" t="n">
        <v>22354</v>
      </c>
      <c r="B761" s="0" t="s">
        <v>152</v>
      </c>
      <c r="C761" s="0" t="n">
        <v>687</v>
      </c>
      <c r="D761" s="0" t="n">
        <v>80</v>
      </c>
      <c r="E761" s="0" t="n">
        <v>61.176929473877</v>
      </c>
      <c r="F761" s="0" t="n">
        <v>37</v>
      </c>
      <c r="G761" s="0" t="n">
        <v>4.49100017547607</v>
      </c>
      <c r="H761" s="0" t="n">
        <v>-1.94233322143555</v>
      </c>
      <c r="I761" s="0" t="n">
        <v>50</v>
      </c>
      <c r="J761" s="0" t="n">
        <v>12.7698402404785</v>
      </c>
      <c r="K761" s="0" t="n">
        <v>4.80000019073486</v>
      </c>
      <c r="L761" s="0" t="n">
        <v>-0.458333015441895</v>
      </c>
      <c r="M761" s="0" t="n">
        <v>6.28858137130737</v>
      </c>
      <c r="N761" s="0" t="n">
        <v>0</v>
      </c>
      <c r="O761" s="0" t="n">
        <v>0</v>
      </c>
      <c r="P761" s="0" t="s">
        <v>144</v>
      </c>
      <c r="Q761" s="0" t="s">
        <v>141</v>
      </c>
      <c r="R761" s="0" t="n">
        <v>2</v>
      </c>
      <c r="S761" s="0" t="s">
        <v>149</v>
      </c>
      <c r="T761" s="0" t="n">
        <v>0</v>
      </c>
      <c r="U761" s="0" t="n">
        <v>351456.3</v>
      </c>
      <c r="V761" s="0" t="n">
        <v>0.0225172825157642</v>
      </c>
      <c r="W761" s="0" t="n">
        <v>594.685241699219</v>
      </c>
      <c r="X761" s="0" t="n">
        <v>0.0263660941272974</v>
      </c>
      <c r="Y761" s="0" t="n">
        <f aca="false">IF(ISNUMBER(C761),INDEX(Scorecard!$D$5:$D$12,SUMPRODUCT(--(Scorecard!$G$5:$G$11&lt;C761))+1),Scorecard!$D$13)</f>
        <v>-0.869677851527538</v>
      </c>
      <c r="Z761" s="0" t="n">
        <f aca="false">IF(ISNUMBER(D761),INDEX(Scorecard!$D$14:$D$17,SUMPRODUCT(--(Scorecard!$G$14:$G$16&lt;D761))+1),Scorecard!$D$18)</f>
        <v>0.0505355481560174</v>
      </c>
      <c r="AA761" s="0" t="n">
        <f aca="false">IF(ISNUMBER(E761),INDEX(Scorecard!$D$19:$D$26,SUMPRODUCT(--(Scorecard!$G$19:$G$25&lt;E761))+1),Scorecard!$D$27)</f>
        <v>0.233621608745691</v>
      </c>
      <c r="AB761" s="0" t="n">
        <f aca="false">IF(ISNUMBER(F761),INDEX(Scorecard!$D$28:$D$35,SUMPRODUCT(--(Scorecard!$G$28:$G$34&lt;F761))+1),Scorecard!$D$36)</f>
        <v>-0.0008456427959252</v>
      </c>
      <c r="AC761" s="0" t="n">
        <f aca="false">IF(ISNUMBER(H761),INDEX(Scorecard!$D$37:$D$44,SUMPRODUCT(--(Scorecard!$G$37:$G$43&lt;H761))+1),Scorecard!$D$45)</f>
        <v>1.35057635045042</v>
      </c>
      <c r="AD761" s="0" t="n">
        <f aca="false">IF(ISNUMBER(I761),INDEX(Scorecard!$D$46:$D$52,SUMPRODUCT(--(Scorecard!$G$46:$G$51&lt;I761))+1),Scorecard!$D$53)</f>
        <v>0.818882373006414</v>
      </c>
      <c r="AE761" s="0" t="n">
        <f aca="false">IF(ISNUMBER(K761),INDEX(Scorecard!$D$54:$D$61,SUMPRODUCT(--(Scorecard!$G$54:$G$60&lt;K761))+1),Scorecard!$D$62)</f>
        <v>0.409483001259379</v>
      </c>
      <c r="AF761" s="0" t="n">
        <f aca="false">IF(ISNUMBER(L761),INDEX(Scorecard!$D$63:$D$68,SUMPRODUCT(--(Scorecard!$G$63:$G$67&lt;L761))+1),Scorecard!$D$69)</f>
        <v>0.322484508656054</v>
      </c>
      <c r="AG761" s="0" t="n">
        <f aca="false">Inputs!$B$10+Scorecard!$J$5*Y761+Scorecard!$J$6*Z761+Scorecard!$J$7*AA761+Scorecard!$J$8*AB761+Scorecard!$J$9*AC761+Scorecard!$J$10*AD761+Scorecard!$J$11*AE761+Scorecard!$J$12*AF761</f>
        <v>-3.72782743811093</v>
      </c>
      <c r="AH761" s="0" t="n">
        <f aca="false">MIN(1-Inputs!$B$13,MAX(Inputs!$B$13,1/(1+EXP(-(Inputs!$B$11*AG761+Inputs!$B$12)))))</f>
        <v>0.0225172826208259</v>
      </c>
      <c r="AI761" s="0" t="n">
        <f aca="false">Inputs!$B$9-Inputs!$B$8*AG761</f>
        <v>594.685239369554</v>
      </c>
      <c r="AJ761" s="0" t="n">
        <f aca="false">RANK(AH761,$AH$5:$AH$2004,0)+COUNTIF($AH$4:AH760,AH761)</f>
        <v>424</v>
      </c>
      <c r="AK761" s="0" t="n">
        <f aca="false">IF(AJ761&lt;=Deciles!$B$5*(Deciles!$B$4+1),INT((AJ761-1)/(Deciles!$B$4+1))+1,Deciles!$B$5+INT((AJ761-1-Deciles!$B$5*(Deciles!$B$4+1))/Deciles!$B$4)+1)</f>
        <v>3</v>
      </c>
    </row>
    <row r="762" customFormat="false" ht="15" hidden="false" customHeight="false" outlineLevel="0" collapsed="false">
      <c r="A762" s="0" t="n">
        <v>22412</v>
      </c>
      <c r="B762" s="0" t="s">
        <v>143</v>
      </c>
      <c r="C762" s="0" t="n">
        <v>830</v>
      </c>
      <c r="D762" s="0" t="n">
        <v>80</v>
      </c>
      <c r="E762" s="0" t="n">
        <v>77.6100387573242</v>
      </c>
      <c r="F762" s="0" t="n">
        <v>47</v>
      </c>
      <c r="G762" s="0" t="n">
        <v>3.63899993896484</v>
      </c>
      <c r="H762" s="0" t="n">
        <v>0.405666589736939</v>
      </c>
      <c r="I762" s="0" t="n">
        <v>10</v>
      </c>
      <c r="J762" s="0" t="n">
        <v>11.8065099716187</v>
      </c>
      <c r="K762" s="0" t="n">
        <v>9.03333377838135</v>
      </c>
      <c r="L762" s="0" t="n">
        <v>5.07179546356201</v>
      </c>
      <c r="M762" s="0" t="n">
        <v>2.46950244903565</v>
      </c>
      <c r="N762" s="0" t="n">
        <v>0</v>
      </c>
      <c r="O762" s="0" t="n">
        <v>0</v>
      </c>
      <c r="P762" s="0" t="s">
        <v>144</v>
      </c>
      <c r="Q762" s="0" t="s">
        <v>141</v>
      </c>
      <c r="R762" s="0" t="n">
        <v>2</v>
      </c>
      <c r="S762" s="0" t="s">
        <v>156</v>
      </c>
      <c r="T762" s="0" t="n">
        <v>0</v>
      </c>
      <c r="U762" s="0" t="n">
        <v>134122.64</v>
      </c>
      <c r="V762" s="0" t="n">
        <v>0.0048116622492671</v>
      </c>
      <c r="W762" s="0" t="n">
        <v>636.937622070313</v>
      </c>
      <c r="X762" s="0" t="n">
        <v>0.00149109156336635</v>
      </c>
      <c r="Y762" s="0" t="n">
        <f aca="false">IF(ISNUMBER(C762),INDEX(Scorecard!$D$5:$D$12,SUMPRODUCT(--(Scorecard!$G$5:$G$11&lt;C762))+1),Scorecard!$D$13)</f>
        <v>2.19112706886128</v>
      </c>
      <c r="Z762" s="0" t="n">
        <f aca="false">IF(ISNUMBER(D762),INDEX(Scorecard!$D$14:$D$17,SUMPRODUCT(--(Scorecard!$G$14:$G$16&lt;D762))+1),Scorecard!$D$18)</f>
        <v>0.0505355481560174</v>
      </c>
      <c r="AA762" s="0" t="n">
        <f aca="false">IF(ISNUMBER(E762),INDEX(Scorecard!$D$19:$D$26,SUMPRODUCT(--(Scorecard!$G$19:$G$25&lt;E762))+1),Scorecard!$D$27)</f>
        <v>-0.0341578513653732</v>
      </c>
      <c r="AB762" s="0" t="n">
        <f aca="false">IF(ISNUMBER(F762),INDEX(Scorecard!$D$28:$D$35,SUMPRODUCT(--(Scorecard!$G$28:$G$34&lt;F762))+1),Scorecard!$D$36)</f>
        <v>-0.400689107298307</v>
      </c>
      <c r="AC762" s="0" t="n">
        <f aca="false">IF(ISNUMBER(H762),INDEX(Scorecard!$D$37:$D$44,SUMPRODUCT(--(Scorecard!$G$37:$G$43&lt;H762))+1),Scorecard!$D$45)</f>
        <v>-0.271229676926091</v>
      </c>
      <c r="AD762" s="0" t="n">
        <f aca="false">IF(ISNUMBER(I762),INDEX(Scorecard!$D$46:$D$52,SUMPRODUCT(--(Scorecard!$G$46:$G$51&lt;I762))+1),Scorecard!$D$53)</f>
        <v>-0.114272400683245</v>
      </c>
      <c r="AE762" s="0" t="n">
        <f aca="false">IF(ISNUMBER(K762),INDEX(Scorecard!$D$54:$D$61,SUMPRODUCT(--(Scorecard!$G$54:$G$60&lt;K762))+1),Scorecard!$D$62)</f>
        <v>-0.541917179454542</v>
      </c>
      <c r="AF762" s="0" t="n">
        <f aca="false">IF(ISNUMBER(L762),INDEX(Scorecard!$D$63:$D$68,SUMPRODUCT(--(Scorecard!$G$63:$G$67&lt;L762))+1),Scorecard!$D$69)</f>
        <v>0.322484508656054</v>
      </c>
      <c r="AG762" s="0" t="n">
        <f aca="false">Inputs!$B$10+Scorecard!$J$5*Y762+Scorecard!$J$6*Z762+Scorecard!$J$7*AA762+Scorecard!$J$8*AB762+Scorecard!$J$9*AC762+Scorecard!$J$10*AD762+Scorecard!$J$11*AE762+Scorecard!$J$12*AF762</f>
        <v>-5.19218395974098</v>
      </c>
      <c r="AH762" s="0" t="n">
        <f aca="false">MIN(1-Inputs!$B$13,MAX(Inputs!$B$13,1/(1+EXP(-(Inputs!$B$11*AG762+Inputs!$B$12)))))</f>
        <v>0.00481166228379712</v>
      </c>
      <c r="AI762" s="0" t="n">
        <f aca="false">Inputs!$B$9-Inputs!$B$8*AG762</f>
        <v>636.937637206536</v>
      </c>
      <c r="AJ762" s="0" t="n">
        <f aca="false">RANK(AH762,$AH$5:$AH$2004,0)+COUNTIF($AH$4:AH761,AH762)</f>
        <v>1281</v>
      </c>
      <c r="AK762" s="0" t="n">
        <f aca="false">IF(AJ762&lt;=Deciles!$B$5*(Deciles!$B$4+1),INT((AJ762-1)/(Deciles!$B$4+1))+1,Deciles!$B$5+INT((AJ762-1-Deciles!$B$5*(Deciles!$B$4+1))/Deciles!$B$4)+1)</f>
        <v>7</v>
      </c>
    </row>
    <row r="763" customFormat="false" ht="15" hidden="false" customHeight="false" outlineLevel="0" collapsed="false">
      <c r="A763" s="0" t="n">
        <v>22439</v>
      </c>
      <c r="B763" s="0" t="s">
        <v>150</v>
      </c>
      <c r="C763" s="0" t="n">
        <v>729</v>
      </c>
      <c r="D763" s="0" t="n">
        <v>67.58935546875</v>
      </c>
      <c r="E763" s="0" t="n">
        <v>43.9214286804199</v>
      </c>
      <c r="F763" s="0" t="n">
        <v>27</v>
      </c>
      <c r="G763" s="0" t="n">
        <v>4.79300022125244</v>
      </c>
      <c r="H763" s="0" t="n">
        <v>-1.84033298492432</v>
      </c>
      <c r="I763" s="0" t="n">
        <v>93</v>
      </c>
      <c r="J763" s="0" t="n">
        <v>12.0244369506836</v>
      </c>
      <c r="K763" s="0" t="n">
        <v>4</v>
      </c>
      <c r="L763" s="0" t="n">
        <v>-0.208333492279053</v>
      </c>
      <c r="M763" s="0" t="n">
        <v>4.23436641693115</v>
      </c>
      <c r="N763" s="0" t="n">
        <v>0</v>
      </c>
      <c r="O763" s="0" t="n">
        <v>0</v>
      </c>
      <c r="P763" s="0" t="s">
        <v>144</v>
      </c>
      <c r="Q763" s="0" t="s">
        <v>141</v>
      </c>
      <c r="R763" s="0" t="n">
        <v>2</v>
      </c>
      <c r="S763" s="0" t="s">
        <v>148</v>
      </c>
      <c r="T763" s="0" t="n">
        <v>0</v>
      </c>
      <c r="U763" s="0" t="n">
        <v>166781.03</v>
      </c>
      <c r="V763" s="0" t="n">
        <v>0.00592473521828651</v>
      </c>
      <c r="W763" s="0" t="n">
        <v>631.275451660156</v>
      </c>
      <c r="X763" s="0" t="n">
        <v>0.00486530503258109</v>
      </c>
      <c r="Y763" s="0" t="n">
        <f aca="false">IF(ISNUMBER(C763),INDEX(Scorecard!$D$5:$D$12,SUMPRODUCT(--(Scorecard!$G$5:$G$11&lt;C763))+1),Scorecard!$D$13)</f>
        <v>-0.0290424113398221</v>
      </c>
      <c r="Z763" s="0" t="n">
        <f aca="false">IF(ISNUMBER(D763),INDEX(Scorecard!$D$14:$D$17,SUMPRODUCT(--(Scorecard!$G$14:$G$16&lt;D763))+1),Scorecard!$D$18)</f>
        <v>0.128579646629417</v>
      </c>
      <c r="AA763" s="0" t="n">
        <f aca="false">IF(ISNUMBER(E763),INDEX(Scorecard!$D$19:$D$26,SUMPRODUCT(--(Scorecard!$G$19:$G$25&lt;E763))+1),Scorecard!$D$27)</f>
        <v>0.57899015159425</v>
      </c>
      <c r="AB763" s="0" t="n">
        <f aca="false">IF(ISNUMBER(F763),INDEX(Scorecard!$D$28:$D$35,SUMPRODUCT(--(Scorecard!$G$28:$G$34&lt;F763))+1),Scorecard!$D$36)</f>
        <v>0.165097008946478</v>
      </c>
      <c r="AC763" s="0" t="n">
        <f aca="false">IF(ISNUMBER(H763),INDEX(Scorecard!$D$37:$D$44,SUMPRODUCT(--(Scorecard!$G$37:$G$43&lt;H763))+1),Scorecard!$D$45)</f>
        <v>1.35057635045042</v>
      </c>
      <c r="AD763" s="0" t="n">
        <f aca="false">IF(ISNUMBER(I763),INDEX(Scorecard!$D$46:$D$52,SUMPRODUCT(--(Scorecard!$G$46:$G$51&lt;I763))+1),Scorecard!$D$53)</f>
        <v>0.818882373006414</v>
      </c>
      <c r="AE763" s="0" t="n">
        <f aca="false">IF(ISNUMBER(K763),INDEX(Scorecard!$D$54:$D$61,SUMPRODUCT(--(Scorecard!$G$54:$G$60&lt;K763))+1),Scorecard!$D$62)</f>
        <v>0.489050497890326</v>
      </c>
      <c r="AF763" s="0" t="n">
        <f aca="false">IF(ISNUMBER(L763),INDEX(Scorecard!$D$63:$D$68,SUMPRODUCT(--(Scorecard!$G$63:$G$67&lt;L763))+1),Scorecard!$D$69)</f>
        <v>0.322484508656054</v>
      </c>
      <c r="AG763" s="0" t="n">
        <f aca="false">Inputs!$B$10+Scorecard!$J$5*Y763+Scorecard!$J$6*Z763+Scorecard!$J$7*AA763+Scorecard!$J$8*AB763+Scorecard!$J$9*AC763+Scorecard!$J$10*AD763+Scorecard!$J$11*AE763+Scorecard!$J$12*AF763</f>
        <v>-4.99594825838463</v>
      </c>
      <c r="AH763" s="0" t="n">
        <f aca="false">MIN(1-Inputs!$B$13,MAX(Inputs!$B$13,1/(1+EXP(-(Inputs!$B$11*AG763+Inputs!$B$12)))))</f>
        <v>0.00592473502980621</v>
      </c>
      <c r="AI763" s="0" t="n">
        <f aca="false">Inputs!$B$9-Inputs!$B$8*AG763</f>
        <v>631.275471742693</v>
      </c>
      <c r="AJ763" s="0" t="n">
        <f aca="false">RANK(AH763,$AH$5:$AH$2004,0)+COUNTIF($AH$4:AH762,AH763)</f>
        <v>1150</v>
      </c>
      <c r="AK763" s="0" t="n">
        <f aca="false">IF(AJ763&lt;=Deciles!$B$5*(Deciles!$B$4+1),INT((AJ763-1)/(Deciles!$B$4+1))+1,Deciles!$B$5+INT((AJ763-1-Deciles!$B$5*(Deciles!$B$4+1))/Deciles!$B$4)+1)</f>
        <v>6</v>
      </c>
    </row>
    <row r="764" customFormat="false" ht="15" hidden="false" customHeight="false" outlineLevel="0" collapsed="false">
      <c r="A764" s="0" t="n">
        <v>22449</v>
      </c>
      <c r="B764" s="0" t="s">
        <v>143</v>
      </c>
      <c r="C764" s="0" t="n">
        <v>802</v>
      </c>
      <c r="D764" s="0" t="n">
        <v>88.6440887451172</v>
      </c>
      <c r="E764" s="0" t="n">
        <v>71.3148574829102</v>
      </c>
      <c r="F764" s="0" t="n">
        <v>17</v>
      </c>
      <c r="G764" s="0" t="n">
        <v>3.66400003433228</v>
      </c>
      <c r="H764" s="0" t="n">
        <v>0.43066668510437</v>
      </c>
      <c r="I764" s="0" t="n">
        <v>44</v>
      </c>
      <c r="J764" s="0" t="n">
        <v>12.2764196395874</v>
      </c>
      <c r="K764" s="0" t="n">
        <v>8.53333377838135</v>
      </c>
      <c r="L764" s="0" t="n">
        <v>5.07179546356201</v>
      </c>
      <c r="M764" s="0" t="n">
        <v>1.95005702972412</v>
      </c>
      <c r="N764" s="0" t="n">
        <v>0</v>
      </c>
      <c r="O764" s="0" t="n">
        <v>0</v>
      </c>
      <c r="P764" s="0" t="s">
        <v>146</v>
      </c>
      <c r="Q764" s="0" t="s">
        <v>141</v>
      </c>
      <c r="R764" s="0" t="n">
        <v>2</v>
      </c>
      <c r="S764" s="0" t="s">
        <v>147</v>
      </c>
      <c r="T764" s="0" t="n">
        <v>0</v>
      </c>
      <c r="U764" s="0" t="n">
        <v>214576.08</v>
      </c>
      <c r="V764" s="0" t="n">
        <v>0.00146947812754661</v>
      </c>
      <c r="W764" s="0" t="n">
        <v>669.130187988281</v>
      </c>
      <c r="X764" s="0" t="n">
        <v>0.000730394793208689</v>
      </c>
      <c r="Y764" s="0" t="n">
        <f aca="false">IF(ISNUMBER(C764),INDEX(Scorecard!$D$5:$D$12,SUMPRODUCT(--(Scorecard!$G$5:$G$11&lt;C764))+1),Scorecard!$D$13)</f>
        <v>2.19112706886128</v>
      </c>
      <c r="Z764" s="0" t="n">
        <f aca="false">IF(ISNUMBER(D764),INDEX(Scorecard!$D$14:$D$17,SUMPRODUCT(--(Scorecard!$G$14:$G$16&lt;D764))+1),Scorecard!$D$18)</f>
        <v>-0.361970872710667</v>
      </c>
      <c r="AA764" s="0" t="n">
        <f aca="false">IF(ISNUMBER(E764),INDEX(Scorecard!$D$19:$D$26,SUMPRODUCT(--(Scorecard!$G$19:$G$25&lt;E764))+1),Scorecard!$D$27)</f>
        <v>0.0530843085177338</v>
      </c>
      <c r="AB764" s="0" t="n">
        <f aca="false">IF(ISNUMBER(F764),INDEX(Scorecard!$D$28:$D$35,SUMPRODUCT(--(Scorecard!$G$28:$G$34&lt;F764))+1),Scorecard!$D$36)</f>
        <v>0.624829191519909</v>
      </c>
      <c r="AC764" s="0" t="n">
        <f aca="false">IF(ISNUMBER(H764),INDEX(Scorecard!$D$37:$D$44,SUMPRODUCT(--(Scorecard!$G$37:$G$43&lt;H764))+1),Scorecard!$D$45)</f>
        <v>-0.271229676926091</v>
      </c>
      <c r="AD764" s="0" t="n">
        <f aca="false">IF(ISNUMBER(I764),INDEX(Scorecard!$D$46:$D$52,SUMPRODUCT(--(Scorecard!$G$46:$G$51&lt;I764))+1),Scorecard!$D$53)</f>
        <v>0.818882373006414</v>
      </c>
      <c r="AE764" s="0" t="n">
        <f aca="false">IF(ISNUMBER(K764),INDEX(Scorecard!$D$54:$D$61,SUMPRODUCT(--(Scorecard!$G$54:$G$60&lt;K764))+1),Scorecard!$D$62)</f>
        <v>-0.541917179454542</v>
      </c>
      <c r="AF764" s="0" t="n">
        <f aca="false">IF(ISNUMBER(L764),INDEX(Scorecard!$D$63:$D$68,SUMPRODUCT(--(Scorecard!$G$63:$G$67&lt;L764))+1),Scorecard!$D$69)</f>
        <v>0.322484508656054</v>
      </c>
      <c r="AG764" s="0" t="n">
        <f aca="false">Inputs!$B$10+Scorecard!$J$5*Y764+Scorecard!$J$6*Z764+Scorecard!$J$7*AA764+Scorecard!$J$8*AB764+Scorecard!$J$9*AC764+Scorecard!$J$10*AD764+Scorecard!$J$11*AE764+Scorecard!$J$12*AF764</f>
        <v>-6.3078920698842</v>
      </c>
      <c r="AH764" s="0" t="n">
        <f aca="false">MIN(1-Inputs!$B$13,MAX(Inputs!$B$13,1/(1+EXP(-(Inputs!$B$11*AG764+Inputs!$B$12)))))</f>
        <v>0.00146947817448059</v>
      </c>
      <c r="AI764" s="0" t="n">
        <f aca="false">Inputs!$B$9-Inputs!$B$8*AG764</f>
        <v>669.130168358201</v>
      </c>
      <c r="AJ764" s="0" t="n">
        <f aca="false">RANK(AH764,$AH$5:$AH$2004,0)+COUNTIF($AH$4:AH763,AH764)</f>
        <v>1807</v>
      </c>
      <c r="AK764" s="0" t="n">
        <f aca="false">IF(AJ764&lt;=Deciles!$B$5*(Deciles!$B$4+1),INT((AJ764-1)/(Deciles!$B$4+1))+1,Deciles!$B$5+INT((AJ764-1-Deciles!$B$5*(Deciles!$B$4+1))/Deciles!$B$4)+1)</f>
        <v>10</v>
      </c>
    </row>
    <row r="765" customFormat="false" ht="15" hidden="false" customHeight="false" outlineLevel="0" collapsed="false">
      <c r="A765" s="0" t="n">
        <v>22471</v>
      </c>
      <c r="B765" s="0" t="s">
        <v>139</v>
      </c>
      <c r="C765" s="0" t="n">
        <v>745</v>
      </c>
      <c r="D765" s="0" t="n">
        <v>80</v>
      </c>
      <c r="E765" s="0" t="n">
        <v>78.3124389648438</v>
      </c>
      <c r="F765" s="0" t="n">
        <v>22</v>
      </c>
      <c r="G765" s="0" t="n">
        <v>3.19799995422363</v>
      </c>
      <c r="H765" s="0" t="n">
        <v>0.181333303451538</v>
      </c>
      <c r="I765" s="0" t="n">
        <v>4</v>
      </c>
      <c r="J765" s="0" t="n">
        <v>12.1839561462402</v>
      </c>
      <c r="K765" s="0" t="n">
        <v>5.73333311080933</v>
      </c>
      <c r="L765" s="0" t="n">
        <v>-3.50000047683716</v>
      </c>
      <c r="M765" s="0" t="n">
        <v>2.59457206726074</v>
      </c>
      <c r="N765" s="0" t="n">
        <v>0</v>
      </c>
      <c r="O765" s="0" t="n">
        <v>0</v>
      </c>
      <c r="P765" s="0" t="s">
        <v>140</v>
      </c>
      <c r="Q765" s="0" t="s">
        <v>141</v>
      </c>
      <c r="R765" s="0" t="n">
        <v>1</v>
      </c>
      <c r="S765" s="0" t="s">
        <v>161</v>
      </c>
      <c r="T765" s="0" t="n">
        <v>0</v>
      </c>
      <c r="U765" s="0" t="n">
        <v>195625.23</v>
      </c>
      <c r="V765" s="0" t="n">
        <v>0.00562280183658004</v>
      </c>
      <c r="W765" s="0" t="n">
        <v>632.699279785156</v>
      </c>
      <c r="X765" s="0" t="n">
        <v>0.00321198767051101</v>
      </c>
      <c r="Y765" s="0" t="n">
        <f aca="false">IF(ISNUMBER(C765),INDEX(Scorecard!$D$5:$D$12,SUMPRODUCT(--(Scorecard!$G$5:$G$11&lt;C765))+1),Scorecard!$D$13)</f>
        <v>0.488358159108655</v>
      </c>
      <c r="Z765" s="0" t="n">
        <f aca="false">IF(ISNUMBER(D765),INDEX(Scorecard!$D$14:$D$17,SUMPRODUCT(--(Scorecard!$G$14:$G$16&lt;D765))+1),Scorecard!$D$18)</f>
        <v>0.0505355481560174</v>
      </c>
      <c r="AA765" s="0" t="n">
        <f aca="false">IF(ISNUMBER(E765),INDEX(Scorecard!$D$19:$D$26,SUMPRODUCT(--(Scorecard!$G$19:$G$25&lt;E765))+1),Scorecard!$D$27)</f>
        <v>-0.0341578513653732</v>
      </c>
      <c r="AB765" s="0" t="n">
        <f aca="false">IF(ISNUMBER(F765),INDEX(Scorecard!$D$28:$D$35,SUMPRODUCT(--(Scorecard!$G$28:$G$34&lt;F765))+1),Scorecard!$D$36)</f>
        <v>0.624829191519909</v>
      </c>
      <c r="AC765" s="0" t="n">
        <f aca="false">IF(ISNUMBER(H765),INDEX(Scorecard!$D$37:$D$44,SUMPRODUCT(--(Scorecard!$G$37:$G$43&lt;H765))+1),Scorecard!$D$45)</f>
        <v>0.102184252677548</v>
      </c>
      <c r="AD765" s="0" t="n">
        <f aca="false">IF(ISNUMBER(I765),INDEX(Scorecard!$D$46:$D$52,SUMPRODUCT(--(Scorecard!$G$46:$G$51&lt;I765))+1),Scorecard!$D$53)</f>
        <v>-0.161534840507194</v>
      </c>
      <c r="AE765" s="0" t="n">
        <f aca="false">IF(ISNUMBER(K765),INDEX(Scorecard!$D$54:$D$61,SUMPRODUCT(--(Scorecard!$G$54:$G$60&lt;K765))+1),Scorecard!$D$62)</f>
        <v>0.0151758992857273</v>
      </c>
      <c r="AF765" s="0" t="n">
        <f aca="false">IF(ISNUMBER(L765),INDEX(Scorecard!$D$63:$D$68,SUMPRODUCT(--(Scorecard!$G$63:$G$67&lt;L765))+1),Scorecard!$D$69)</f>
        <v>-0.340582194386522</v>
      </c>
      <c r="AG765" s="0" t="n">
        <f aca="false">Inputs!$B$10+Scorecard!$J$5*Y765+Scorecard!$J$6*Z765+Scorecard!$J$7*AA765+Scorecard!$J$8*AB765+Scorecard!$J$9*AC765+Scorecard!$J$10*AD765+Scorecard!$J$11*AE765+Scorecard!$J$12*AF765</f>
        <v>-5.04529460108702</v>
      </c>
      <c r="AH765" s="0" t="n">
        <f aca="false">MIN(1-Inputs!$B$13,MAX(Inputs!$B$13,1/(1+EXP(-(Inputs!$B$11*AG765+Inputs!$B$12)))))</f>
        <v>0.00562280202121844</v>
      </c>
      <c r="AI765" s="0" t="n">
        <f aca="false">Inputs!$B$9-Inputs!$B$8*AG765</f>
        <v>632.699306220748</v>
      </c>
      <c r="AJ765" s="0" t="n">
        <f aca="false">RANK(AH765,$AH$5:$AH$2004,0)+COUNTIF($AH$4:AH764,AH765)</f>
        <v>1179</v>
      </c>
      <c r="AK765" s="0" t="n">
        <f aca="false">IF(AJ765&lt;=Deciles!$B$5*(Deciles!$B$4+1),INT((AJ765-1)/(Deciles!$B$4+1))+1,Deciles!$B$5+INT((AJ765-1-Deciles!$B$5*(Deciles!$B$4+1))/Deciles!$B$4)+1)</f>
        <v>6</v>
      </c>
    </row>
    <row r="766" customFormat="false" ht="15" hidden="false" customHeight="false" outlineLevel="0" collapsed="false">
      <c r="A766" s="0" t="n">
        <v>22486</v>
      </c>
      <c r="B766" s="0" t="s">
        <v>152</v>
      </c>
      <c r="C766" s="0" t="n">
        <v>718</v>
      </c>
      <c r="D766" s="0" t="n">
        <v>80</v>
      </c>
      <c r="E766" s="0" t="n">
        <v>67.3323059082031</v>
      </c>
      <c r="F766" s="0" t="n">
        <v>26</v>
      </c>
      <c r="G766" s="0" t="n">
        <v>3.51300001144409</v>
      </c>
      <c r="H766" s="0" t="n">
        <v>-2.92033338546753</v>
      </c>
      <c r="I766" s="0" t="n">
        <v>30</v>
      </c>
      <c r="J766" s="0" t="n">
        <v>11.7676286697388</v>
      </c>
      <c r="K766" s="0" t="n">
        <v>4.19999980926514</v>
      </c>
      <c r="L766" s="0" t="n">
        <v>-0.458333492279053</v>
      </c>
      <c r="M766" s="0" t="n">
        <v>6.02961158752441</v>
      </c>
      <c r="N766" s="0" t="n">
        <v>0</v>
      </c>
      <c r="O766" s="0" t="n">
        <v>0</v>
      </c>
      <c r="P766" s="0" t="s">
        <v>140</v>
      </c>
      <c r="Q766" s="0" t="s">
        <v>141</v>
      </c>
      <c r="R766" s="0" t="n">
        <v>1</v>
      </c>
      <c r="S766" s="0" t="s">
        <v>156</v>
      </c>
      <c r="T766" s="0" t="n">
        <v>0</v>
      </c>
      <c r="U766" s="0" t="n">
        <v>129007.86</v>
      </c>
      <c r="V766" s="0" t="n">
        <v>0.00908303167670965</v>
      </c>
      <c r="W766" s="0" t="n">
        <v>619.625549316406</v>
      </c>
      <c r="X766" s="0" t="n">
        <v>0.00699647376313806</v>
      </c>
      <c r="Y766" s="0" t="n">
        <f aca="false">IF(ISNUMBER(C766),INDEX(Scorecard!$D$5:$D$12,SUMPRODUCT(--(Scorecard!$G$5:$G$11&lt;C766))+1),Scorecard!$D$13)</f>
        <v>-0.0290424113398221</v>
      </c>
      <c r="Z766" s="0" t="n">
        <f aca="false">IF(ISNUMBER(D766),INDEX(Scorecard!$D$14:$D$17,SUMPRODUCT(--(Scorecard!$G$14:$G$16&lt;D766))+1),Scorecard!$D$18)</f>
        <v>0.0505355481560174</v>
      </c>
      <c r="AA766" s="0" t="n">
        <f aca="false">IF(ISNUMBER(E766),INDEX(Scorecard!$D$19:$D$26,SUMPRODUCT(--(Scorecard!$G$19:$G$25&lt;E766))+1),Scorecard!$D$27)</f>
        <v>0.0530843085177338</v>
      </c>
      <c r="AB766" s="0" t="n">
        <f aca="false">IF(ISNUMBER(F766),INDEX(Scorecard!$D$28:$D$35,SUMPRODUCT(--(Scorecard!$G$28:$G$34&lt;F766))+1),Scorecard!$D$36)</f>
        <v>0.165097008946478</v>
      </c>
      <c r="AC766" s="0" t="n">
        <f aca="false">IF(ISNUMBER(H766),INDEX(Scorecard!$D$37:$D$44,SUMPRODUCT(--(Scorecard!$G$37:$G$43&lt;H766))+1),Scorecard!$D$45)</f>
        <v>1.35057635045042</v>
      </c>
      <c r="AD766" s="0" t="n">
        <f aca="false">IF(ISNUMBER(I766),INDEX(Scorecard!$D$46:$D$52,SUMPRODUCT(--(Scorecard!$G$46:$G$51&lt;I766))+1),Scorecard!$D$53)</f>
        <v>0.123869379412532</v>
      </c>
      <c r="AE766" s="0" t="n">
        <f aca="false">IF(ISNUMBER(K766),INDEX(Scorecard!$D$54:$D$61,SUMPRODUCT(--(Scorecard!$G$54:$G$60&lt;K766))+1),Scorecard!$D$62)</f>
        <v>0.489050497890326</v>
      </c>
      <c r="AF766" s="0" t="n">
        <f aca="false">IF(ISNUMBER(L766),INDEX(Scorecard!$D$63:$D$68,SUMPRODUCT(--(Scorecard!$G$63:$G$67&lt;L766))+1),Scorecard!$D$69)</f>
        <v>0.322484508656054</v>
      </c>
      <c r="AG766" s="0" t="n">
        <f aca="false">Inputs!$B$10+Scorecard!$J$5*Y766+Scorecard!$J$6*Z766+Scorecard!$J$7*AA766+Scorecard!$J$8*AB766+Scorecard!$J$9*AC766+Scorecard!$J$10*AD766+Scorecard!$J$11*AE766+Scorecard!$J$12*AF766</f>
        <v>-4.59219363028004</v>
      </c>
      <c r="AH766" s="0" t="n">
        <f aca="false">MIN(1-Inputs!$B$13,MAX(Inputs!$B$13,1/(1+EXP(-(Inputs!$B$11*AG766+Inputs!$B$12)))))</f>
        <v>0.00908303163345297</v>
      </c>
      <c r="AI766" s="0" t="n">
        <f aca="false">Inputs!$B$9-Inputs!$B$8*AG766</f>
        <v>619.625575748644</v>
      </c>
      <c r="AJ766" s="0" t="n">
        <f aca="false">RANK(AH766,$AH$5:$AH$2004,0)+COUNTIF($AH$4:AH765,AH766)</f>
        <v>883</v>
      </c>
      <c r="AK766" s="0" t="n">
        <f aca="false">IF(AJ766&lt;=Deciles!$B$5*(Deciles!$B$4+1),INT((AJ766-1)/(Deciles!$B$4+1))+1,Deciles!$B$5+INT((AJ766-1-Deciles!$B$5*(Deciles!$B$4+1))/Deciles!$B$4)+1)</f>
        <v>5</v>
      </c>
    </row>
    <row r="767" customFormat="false" ht="15" hidden="false" customHeight="false" outlineLevel="0" collapsed="false">
      <c r="A767" s="0" t="n">
        <v>22500</v>
      </c>
      <c r="B767" s="0" t="s">
        <v>152</v>
      </c>
      <c r="C767" s="0" t="n">
        <v>830</v>
      </c>
      <c r="D767" s="0" t="n">
        <v>80</v>
      </c>
      <c r="E767" s="0" t="n">
        <v>62.0616874694824</v>
      </c>
      <c r="F767" s="0" t="n">
        <v>29</v>
      </c>
      <c r="G767" s="0" t="n">
        <v>3.45499992370606</v>
      </c>
      <c r="H767" s="0" t="n">
        <v>-2.97833347320557</v>
      </c>
      <c r="I767" s="0" t="n">
        <v>46</v>
      </c>
      <c r="J767" s="0" t="n">
        <v>11.8901433944702</v>
      </c>
      <c r="K767" s="0" t="n">
        <v>4.80000019073486</v>
      </c>
      <c r="L767" s="0" t="n">
        <v>-0.458333015441895</v>
      </c>
      <c r="M767" s="0" t="n">
        <v>6.28858137130737</v>
      </c>
      <c r="N767" s="0" t="n">
        <v>0</v>
      </c>
      <c r="O767" s="0" t="n">
        <v>0</v>
      </c>
      <c r="P767" s="0" t="s">
        <v>140</v>
      </c>
      <c r="Q767" s="0" t="s">
        <v>141</v>
      </c>
      <c r="R767" s="0" t="n">
        <v>2</v>
      </c>
      <c r="S767" s="0" t="s">
        <v>149</v>
      </c>
      <c r="T767" s="0" t="n">
        <v>0</v>
      </c>
      <c r="U767" s="0" t="n">
        <v>145822.16</v>
      </c>
      <c r="V767" s="0" t="n">
        <v>0.000735891982913017</v>
      </c>
      <c r="W767" s="0" t="n">
        <v>687.867065429688</v>
      </c>
      <c r="X767" s="0" t="n">
        <v>0.000757661589886993</v>
      </c>
      <c r="Y767" s="0" t="n">
        <f aca="false">IF(ISNUMBER(C767),INDEX(Scorecard!$D$5:$D$12,SUMPRODUCT(--(Scorecard!$G$5:$G$11&lt;C767))+1),Scorecard!$D$13)</f>
        <v>2.19112706886128</v>
      </c>
      <c r="Z767" s="0" t="n">
        <f aca="false">IF(ISNUMBER(D767),INDEX(Scorecard!$D$14:$D$17,SUMPRODUCT(--(Scorecard!$G$14:$G$16&lt;D767))+1),Scorecard!$D$18)</f>
        <v>0.0505355481560174</v>
      </c>
      <c r="AA767" s="0" t="n">
        <f aca="false">IF(ISNUMBER(E767),INDEX(Scorecard!$D$19:$D$26,SUMPRODUCT(--(Scorecard!$G$19:$G$25&lt;E767))+1),Scorecard!$D$27)</f>
        <v>0.233621608745691</v>
      </c>
      <c r="AB767" s="0" t="n">
        <f aca="false">IF(ISNUMBER(F767),INDEX(Scorecard!$D$28:$D$35,SUMPRODUCT(--(Scorecard!$G$28:$G$34&lt;F767))+1),Scorecard!$D$36)</f>
        <v>0.165097008946478</v>
      </c>
      <c r="AC767" s="0" t="n">
        <f aca="false">IF(ISNUMBER(H767),INDEX(Scorecard!$D$37:$D$44,SUMPRODUCT(--(Scorecard!$G$37:$G$43&lt;H767))+1),Scorecard!$D$45)</f>
        <v>1.35057635045042</v>
      </c>
      <c r="AD767" s="0" t="n">
        <f aca="false">IF(ISNUMBER(I767),INDEX(Scorecard!$D$46:$D$52,SUMPRODUCT(--(Scorecard!$G$46:$G$51&lt;I767))+1),Scorecard!$D$53)</f>
        <v>0.818882373006414</v>
      </c>
      <c r="AE767" s="0" t="n">
        <f aca="false">IF(ISNUMBER(K767),INDEX(Scorecard!$D$54:$D$61,SUMPRODUCT(--(Scorecard!$G$54:$G$60&lt;K767))+1),Scorecard!$D$62)</f>
        <v>0.409483001259379</v>
      </c>
      <c r="AF767" s="0" t="n">
        <f aca="false">IF(ISNUMBER(L767),INDEX(Scorecard!$D$63:$D$68,SUMPRODUCT(--(Scorecard!$G$63:$G$67&lt;L767))+1),Scorecard!$D$69)</f>
        <v>0.322484508656054</v>
      </c>
      <c r="AG767" s="0" t="n">
        <f aca="false">Inputs!$B$10+Scorecard!$J$5*Y767+Scorecard!$J$6*Z767+Scorecard!$J$7*AA767+Scorecard!$J$8*AB767+Scorecard!$J$9*AC767+Scorecard!$J$10*AD767+Scorecard!$J$11*AE767+Scorecard!$J$12*AF767</f>
        <v>-6.95726391548141</v>
      </c>
      <c r="AH767" s="0" t="n">
        <f aca="false">MIN(1-Inputs!$B$13,MAX(Inputs!$B$13,1/(1+EXP(-(Inputs!$B$11*AG767+Inputs!$B$12)))))</f>
        <v>0.000735891976079212</v>
      </c>
      <c r="AI767" s="0" t="n">
        <f aca="false">Inputs!$B$9-Inputs!$B$8*AG767</f>
        <v>687.867079184921</v>
      </c>
      <c r="AJ767" s="0" t="n">
        <f aca="false">RANK(AH767,$AH$5:$AH$2004,0)+COUNTIF($AH$4:AH766,AH767)</f>
        <v>1961</v>
      </c>
      <c r="AK767" s="0" t="n">
        <f aca="false">IF(AJ767&lt;=Deciles!$B$5*(Deciles!$B$4+1),INT((AJ767-1)/(Deciles!$B$4+1))+1,Deciles!$B$5+INT((AJ767-1-Deciles!$B$5*(Deciles!$B$4+1))/Deciles!$B$4)+1)</f>
        <v>10</v>
      </c>
    </row>
    <row r="768" customFormat="false" ht="15" hidden="false" customHeight="false" outlineLevel="0" collapsed="false">
      <c r="A768" s="0" t="n">
        <v>22514</v>
      </c>
      <c r="B768" s="0" t="s">
        <v>155</v>
      </c>
      <c r="C768" s="0" t="n">
        <v>721</v>
      </c>
      <c r="D768" s="0" t="n">
        <v>79.6736602783203</v>
      </c>
      <c r="E768" s="0" t="n">
        <v>38.7259674072266</v>
      </c>
      <c r="F768" s="0" t="n">
        <v>39</v>
      </c>
      <c r="G768" s="0" t="n">
        <v>4.88299989700317</v>
      </c>
      <c r="H768" s="0" t="n">
        <v>-0.850333213806152</v>
      </c>
      <c r="I768" s="0" t="n">
        <v>115</v>
      </c>
      <c r="J768" s="0" t="n">
        <v>11.8920488357544</v>
      </c>
      <c r="K768" s="0" t="n">
        <v>5.00833320617676</v>
      </c>
      <c r="L768" s="0" t="n">
        <v>-1.125</v>
      </c>
      <c r="M768" s="0" t="n">
        <v>6.2885799407959</v>
      </c>
      <c r="N768" s="0" t="n">
        <v>0</v>
      </c>
      <c r="O768" s="0" t="n">
        <v>0</v>
      </c>
      <c r="P768" s="0" t="s">
        <v>140</v>
      </c>
      <c r="Q768" s="0" t="s">
        <v>153</v>
      </c>
      <c r="R768" s="0" t="n">
        <v>2</v>
      </c>
      <c r="S768" s="0" t="s">
        <v>149</v>
      </c>
      <c r="T768" s="0" t="n">
        <v>0</v>
      </c>
      <c r="U768" s="0" t="n">
        <v>146100.28</v>
      </c>
      <c r="V768" s="0" t="n">
        <v>0.0119969872757793</v>
      </c>
      <c r="W768" s="0" t="n">
        <v>612.015319824219</v>
      </c>
      <c r="X768" s="0" t="n">
        <v>0.00935973320156336</v>
      </c>
      <c r="Y768" s="0" t="n">
        <f aca="false">IF(ISNUMBER(C768),INDEX(Scorecard!$D$5:$D$12,SUMPRODUCT(--(Scorecard!$G$5:$G$11&lt;C768))+1),Scorecard!$D$13)</f>
        <v>-0.0290424113398221</v>
      </c>
      <c r="Z768" s="0" t="n">
        <f aca="false">IF(ISNUMBER(D768),INDEX(Scorecard!$D$14:$D$17,SUMPRODUCT(--(Scorecard!$G$14:$G$16&lt;D768))+1),Scorecard!$D$18)</f>
        <v>0.0505355481560174</v>
      </c>
      <c r="AA768" s="0" t="n">
        <f aca="false">IF(ISNUMBER(E768),INDEX(Scorecard!$D$19:$D$26,SUMPRODUCT(--(Scorecard!$G$19:$G$25&lt;E768))+1),Scorecard!$D$27)</f>
        <v>0.57899015159425</v>
      </c>
      <c r="AB768" s="0" t="n">
        <f aca="false">IF(ISNUMBER(F768),INDEX(Scorecard!$D$28:$D$35,SUMPRODUCT(--(Scorecard!$G$28:$G$34&lt;F768))+1),Scorecard!$D$36)</f>
        <v>-0.132616866359722</v>
      </c>
      <c r="AC768" s="0" t="n">
        <f aca="false">IF(ISNUMBER(H768),INDEX(Scorecard!$D$37:$D$44,SUMPRODUCT(--(Scorecard!$G$37:$G$43&lt;H768))+1),Scorecard!$D$45)</f>
        <v>1.35057635045042</v>
      </c>
      <c r="AD768" s="0" t="n">
        <f aca="false">IF(ISNUMBER(I768),INDEX(Scorecard!$D$46:$D$52,SUMPRODUCT(--(Scorecard!$G$46:$G$51&lt;I768))+1),Scorecard!$D$53)</f>
        <v>0.818882373006414</v>
      </c>
      <c r="AE768" s="0" t="n">
        <f aca="false">IF(ISNUMBER(K768),INDEX(Scorecard!$D$54:$D$61,SUMPRODUCT(--(Scorecard!$G$54:$G$60&lt;K768))+1),Scorecard!$D$62)</f>
        <v>0.214429354789033</v>
      </c>
      <c r="AF768" s="0" t="n">
        <f aca="false">IF(ISNUMBER(L768),INDEX(Scorecard!$D$63:$D$68,SUMPRODUCT(--(Scorecard!$G$63:$G$67&lt;L768))+1),Scorecard!$D$69)</f>
        <v>-0.340582194386522</v>
      </c>
      <c r="AG768" s="0" t="n">
        <f aca="false">Inputs!$B$10+Scorecard!$J$5*Y768+Scorecard!$J$6*Z768+Scorecard!$J$7*AA768+Scorecard!$J$8*AB768+Scorecard!$J$9*AC768+Scorecard!$J$10*AD768+Scorecard!$J$11*AE768+Scorecard!$J$12*AF768</f>
        <v>-4.3284424781453</v>
      </c>
      <c r="AH768" s="0" t="n">
        <f aca="false">MIN(1-Inputs!$B$13,MAX(Inputs!$B$13,1/(1+EXP(-(Inputs!$B$11*AG768+Inputs!$B$12)))))</f>
        <v>0.0119969875741104</v>
      </c>
      <c r="AI768" s="0" t="n">
        <f aca="false">Inputs!$B$9-Inputs!$B$8*AG768</f>
        <v>612.015326164373</v>
      </c>
      <c r="AJ768" s="0" t="n">
        <f aca="false">RANK(AH768,$AH$5:$AH$2004,0)+COUNTIF($AH$4:AH767,AH768)</f>
        <v>710</v>
      </c>
      <c r="AK768" s="0" t="n">
        <f aca="false">IF(AJ768&lt;=Deciles!$B$5*(Deciles!$B$4+1),INT((AJ768-1)/(Deciles!$B$4+1))+1,Deciles!$B$5+INT((AJ768-1-Deciles!$B$5*(Deciles!$B$4+1))/Deciles!$B$4)+1)</f>
        <v>4</v>
      </c>
    </row>
    <row r="769" customFormat="false" ht="15" hidden="false" customHeight="false" outlineLevel="0" collapsed="false">
      <c r="A769" s="0" t="n">
        <v>22519</v>
      </c>
      <c r="B769" s="0" t="s">
        <v>139</v>
      </c>
      <c r="C769" s="0" t="n">
        <v>745</v>
      </c>
      <c r="D769" s="0" t="n">
        <v>80</v>
      </c>
      <c r="E769" s="0" t="n">
        <v>75.3101425170898</v>
      </c>
      <c r="F769" s="0" t="n">
        <v>34</v>
      </c>
      <c r="G769" s="0" t="n">
        <v>4.48699998855591</v>
      </c>
      <c r="H769" s="0" t="n">
        <v>1.47033333778381</v>
      </c>
      <c r="I769" s="0" t="n">
        <v>18</v>
      </c>
      <c r="J769" s="0" t="n">
        <v>12.4924936294556</v>
      </c>
      <c r="K769" s="0" t="n">
        <v>6.13333320617676</v>
      </c>
      <c r="L769" s="0" t="n">
        <v>-3.5</v>
      </c>
      <c r="M769" s="0" t="n">
        <v>3.62166213989258</v>
      </c>
      <c r="N769" s="0" t="n">
        <v>0</v>
      </c>
      <c r="O769" s="0" t="n">
        <v>0</v>
      </c>
      <c r="P769" s="0" t="s">
        <v>140</v>
      </c>
      <c r="Q769" s="0" t="s">
        <v>141</v>
      </c>
      <c r="R769" s="0" t="n">
        <v>2</v>
      </c>
      <c r="S769" s="0" t="s">
        <v>149</v>
      </c>
      <c r="T769" s="0" t="n">
        <v>0</v>
      </c>
      <c r="U769" s="0" t="n">
        <v>266330.7</v>
      </c>
      <c r="V769" s="0" t="n">
        <v>0.012010732665658</v>
      </c>
      <c r="W769" s="0" t="n">
        <v>611.983947753906</v>
      </c>
      <c r="X769" s="0" t="n">
        <v>0.00921845436096191</v>
      </c>
      <c r="Y769" s="0" t="n">
        <f aca="false">IF(ISNUMBER(C769),INDEX(Scorecard!$D$5:$D$12,SUMPRODUCT(--(Scorecard!$G$5:$G$11&lt;C769))+1),Scorecard!$D$13)</f>
        <v>0.488358159108655</v>
      </c>
      <c r="Z769" s="0" t="n">
        <f aca="false">IF(ISNUMBER(D769),INDEX(Scorecard!$D$14:$D$17,SUMPRODUCT(--(Scorecard!$G$14:$G$16&lt;D769))+1),Scorecard!$D$18)</f>
        <v>0.0505355481560174</v>
      </c>
      <c r="AA769" s="0" t="n">
        <f aca="false">IF(ISNUMBER(E769),INDEX(Scorecard!$D$19:$D$26,SUMPRODUCT(--(Scorecard!$G$19:$G$25&lt;E769))+1),Scorecard!$D$27)</f>
        <v>-0.0341578513653732</v>
      </c>
      <c r="AB769" s="0" t="n">
        <f aca="false">IF(ISNUMBER(F769),INDEX(Scorecard!$D$28:$D$35,SUMPRODUCT(--(Scorecard!$G$28:$G$34&lt;F769))+1),Scorecard!$D$36)</f>
        <v>-0.0008456427959252</v>
      </c>
      <c r="AC769" s="0" t="n">
        <f aca="false">IF(ISNUMBER(H769),INDEX(Scorecard!$D$37:$D$44,SUMPRODUCT(--(Scorecard!$G$37:$G$43&lt;H769))+1),Scorecard!$D$45)</f>
        <v>-0.975503570149195</v>
      </c>
      <c r="AD769" s="0" t="n">
        <f aca="false">IF(ISNUMBER(I769),INDEX(Scorecard!$D$46:$D$52,SUMPRODUCT(--(Scorecard!$G$46:$G$51&lt;I769))+1),Scorecard!$D$53)</f>
        <v>-0.114272400683245</v>
      </c>
      <c r="AE769" s="0" t="n">
        <f aca="false">IF(ISNUMBER(K769),INDEX(Scorecard!$D$54:$D$61,SUMPRODUCT(--(Scorecard!$G$54:$G$60&lt;K769))+1),Scorecard!$D$62)</f>
        <v>0.0151758992857273</v>
      </c>
      <c r="AF769" s="0" t="n">
        <f aca="false">IF(ISNUMBER(L769),INDEX(Scorecard!$D$63:$D$68,SUMPRODUCT(--(Scorecard!$G$63:$G$67&lt;L769))+1),Scorecard!$D$69)</f>
        <v>-0.340582194386522</v>
      </c>
      <c r="AG769" s="0" t="n">
        <f aca="false">Inputs!$B$10+Scorecard!$J$5*Y769+Scorecard!$J$6*Z769+Scorecard!$J$7*AA769+Scorecard!$J$8*AB769+Scorecard!$J$9*AC769+Scorecard!$J$10*AD769+Scorecard!$J$11*AE769+Scorecard!$J$12*AF769</f>
        <v>-4.32735537142179</v>
      </c>
      <c r="AH769" s="0" t="n">
        <f aca="false">MIN(1-Inputs!$B$13,MAX(Inputs!$B$13,1/(1+EXP(-(Inputs!$B$11*AG769+Inputs!$B$12)))))</f>
        <v>0.0120107329867077</v>
      </c>
      <c r="AI769" s="0" t="n">
        <f aca="false">Inputs!$B$9-Inputs!$B$8*AG769</f>
        <v>611.983958894794</v>
      </c>
      <c r="AJ769" s="0" t="n">
        <f aca="false">RANK(AH769,$AH$5:$AH$2004,0)+COUNTIF($AH$4:AH768,AH769)</f>
        <v>709</v>
      </c>
      <c r="AK769" s="0" t="n">
        <f aca="false">IF(AJ769&lt;=Deciles!$B$5*(Deciles!$B$4+1),INT((AJ769-1)/(Deciles!$B$4+1))+1,Deciles!$B$5+INT((AJ769-1-Deciles!$B$5*(Deciles!$B$4+1))/Deciles!$B$4)+1)</f>
        <v>4</v>
      </c>
    </row>
    <row r="770" customFormat="false" ht="15" hidden="false" customHeight="false" outlineLevel="0" collapsed="false">
      <c r="A770" s="0" t="n">
        <v>22531</v>
      </c>
      <c r="B770" s="0" t="s">
        <v>155</v>
      </c>
      <c r="C770" s="0" t="n">
        <v>766</v>
      </c>
      <c r="D770" s="0" t="n">
        <v>78.2537155151367</v>
      </c>
      <c r="E770" s="0" t="n">
        <v>69.4463043212891</v>
      </c>
      <c r="F770" s="0" t="n">
        <v>34</v>
      </c>
      <c r="G770" s="0" t="n">
        <v>3.83999991416931</v>
      </c>
      <c r="H770" s="0" t="n">
        <v>-1.89333319664002</v>
      </c>
      <c r="I770" s="0" t="n">
        <v>29</v>
      </c>
      <c r="J770" s="0" t="n">
        <v>12.2257242202759</v>
      </c>
      <c r="K770" s="0" t="n">
        <v>3.90833330154419</v>
      </c>
      <c r="L770" s="0" t="n">
        <v>-1.125</v>
      </c>
      <c r="M770" s="0" t="n">
        <v>4.74416542053223</v>
      </c>
      <c r="N770" s="0" t="n">
        <v>0</v>
      </c>
      <c r="O770" s="0" t="n">
        <v>0</v>
      </c>
      <c r="P770" s="0" t="s">
        <v>144</v>
      </c>
      <c r="Q770" s="0" t="s">
        <v>141</v>
      </c>
      <c r="R770" s="0" t="n">
        <v>1</v>
      </c>
      <c r="S770" s="0" t="s">
        <v>147</v>
      </c>
      <c r="T770" s="0" t="n">
        <v>0</v>
      </c>
      <c r="U770" s="0" t="n">
        <v>203969.28</v>
      </c>
      <c r="V770" s="0" t="n">
        <v>0.00309227243997157</v>
      </c>
      <c r="W770" s="0" t="n">
        <v>648.950439453125</v>
      </c>
      <c r="X770" s="0" t="n">
        <v>0.0035744144115597</v>
      </c>
      <c r="Y770" s="0" t="n">
        <f aca="false">IF(ISNUMBER(C770),INDEX(Scorecard!$D$5:$D$12,SUMPRODUCT(--(Scorecard!$G$5:$G$11&lt;C770))+1),Scorecard!$D$13)</f>
        <v>1.23750384304241</v>
      </c>
      <c r="Z770" s="0" t="n">
        <f aca="false">IF(ISNUMBER(D770),INDEX(Scorecard!$D$14:$D$17,SUMPRODUCT(--(Scorecard!$G$14:$G$16&lt;D770))+1),Scorecard!$D$18)</f>
        <v>0.0505355481560174</v>
      </c>
      <c r="AA770" s="0" t="n">
        <f aca="false">IF(ISNUMBER(E770),INDEX(Scorecard!$D$19:$D$26,SUMPRODUCT(--(Scorecard!$G$19:$G$25&lt;E770))+1),Scorecard!$D$27)</f>
        <v>0.0530843085177338</v>
      </c>
      <c r="AB770" s="0" t="n">
        <f aca="false">IF(ISNUMBER(F770),INDEX(Scorecard!$D$28:$D$35,SUMPRODUCT(--(Scorecard!$G$28:$G$34&lt;F770))+1),Scorecard!$D$36)</f>
        <v>-0.0008456427959252</v>
      </c>
      <c r="AC770" s="0" t="n">
        <f aca="false">IF(ISNUMBER(H770),INDEX(Scorecard!$D$37:$D$44,SUMPRODUCT(--(Scorecard!$G$37:$G$43&lt;H770))+1),Scorecard!$D$45)</f>
        <v>1.35057635045042</v>
      </c>
      <c r="AD770" s="0" t="n">
        <f aca="false">IF(ISNUMBER(I770),INDEX(Scorecard!$D$46:$D$52,SUMPRODUCT(--(Scorecard!$G$46:$G$51&lt;I770))+1),Scorecard!$D$53)</f>
        <v>0.123869379412532</v>
      </c>
      <c r="AE770" s="0" t="n">
        <f aca="false">IF(ISNUMBER(K770),INDEX(Scorecard!$D$54:$D$61,SUMPRODUCT(--(Scorecard!$G$54:$G$60&lt;K770))+1),Scorecard!$D$62)</f>
        <v>0.489050497890326</v>
      </c>
      <c r="AF770" s="0" t="n">
        <f aca="false">IF(ISNUMBER(L770),INDEX(Scorecard!$D$63:$D$68,SUMPRODUCT(--(Scorecard!$G$63:$G$67&lt;L770))+1),Scorecard!$D$69)</f>
        <v>-0.340582194386522</v>
      </c>
      <c r="AG770" s="0" t="n">
        <f aca="false">Inputs!$B$10+Scorecard!$J$5*Y770+Scorecard!$J$6*Z770+Scorecard!$J$7*AA770+Scorecard!$J$8*AB770+Scorecard!$J$9*AC770+Scorecard!$J$10*AD770+Scorecard!$J$11*AE770+Scorecard!$J$12*AF770</f>
        <v>-5.60851525478397</v>
      </c>
      <c r="AH770" s="0" t="n">
        <f aca="false">MIN(1-Inputs!$B$13,MAX(Inputs!$B$13,1/(1+EXP(-(Inputs!$B$11*AG770+Inputs!$B$12)))))</f>
        <v>0.00309227249371141</v>
      </c>
      <c r="AI770" s="0" t="n">
        <f aca="false">Inputs!$B$9-Inputs!$B$8*AG770</f>
        <v>648.950419101044</v>
      </c>
      <c r="AJ770" s="0" t="n">
        <f aca="false">RANK(AH770,$AH$5:$AH$2004,0)+COUNTIF($AH$4:AH769,AH770)</f>
        <v>1526</v>
      </c>
      <c r="AK770" s="0" t="n">
        <f aca="false">IF(AJ770&lt;=Deciles!$B$5*(Deciles!$B$4+1),INT((AJ770-1)/(Deciles!$B$4+1))+1,Deciles!$B$5+INT((AJ770-1-Deciles!$B$5*(Deciles!$B$4+1))/Deciles!$B$4)+1)</f>
        <v>8</v>
      </c>
    </row>
    <row r="771" customFormat="false" ht="15" hidden="false" customHeight="false" outlineLevel="0" collapsed="false">
      <c r="A771" s="0" t="n">
        <v>22540</v>
      </c>
      <c r="B771" s="0" t="s">
        <v>155</v>
      </c>
      <c r="C771" s="0" t="n">
        <v>716</v>
      </c>
      <c r="D771" s="0" t="n">
        <v>84.8919677734375</v>
      </c>
      <c r="E771" s="0" t="n">
        <v>77.5891036987305</v>
      </c>
      <c r="F771" s="0" t="n">
        <v>36</v>
      </c>
      <c r="G771" s="0" t="n">
        <v>3.12400007247925</v>
      </c>
      <c r="H771" s="0" t="n">
        <v>-2.60933303833008</v>
      </c>
      <c r="I771" s="0" t="n">
        <v>18</v>
      </c>
      <c r="J771" s="0" t="n">
        <v>12.9425268173218</v>
      </c>
      <c r="K771" s="0" t="n">
        <v>4.70833349227905</v>
      </c>
      <c r="L771" s="0" t="n">
        <v>-1.125</v>
      </c>
      <c r="M771" s="0" t="n">
        <v>3.98038673400879</v>
      </c>
      <c r="N771" s="0" t="n">
        <v>0</v>
      </c>
      <c r="O771" s="0" t="n">
        <v>0</v>
      </c>
      <c r="P771" s="0" t="s">
        <v>140</v>
      </c>
      <c r="Q771" s="0" t="s">
        <v>141</v>
      </c>
      <c r="R771" s="0" t="n">
        <v>1</v>
      </c>
      <c r="S771" s="0" t="s">
        <v>162</v>
      </c>
      <c r="T771" s="0" t="n">
        <v>0</v>
      </c>
      <c r="U771" s="0" t="n">
        <v>417703.2</v>
      </c>
      <c r="V771" s="0" t="n">
        <v>0.0137635692954063</v>
      </c>
      <c r="W771" s="0" t="n">
        <v>608.249084472656</v>
      </c>
      <c r="X771" s="0" t="n">
        <v>0.0188536141067743</v>
      </c>
      <c r="Y771" s="0" t="n">
        <f aca="false">IF(ISNUMBER(C771),INDEX(Scorecard!$D$5:$D$12,SUMPRODUCT(--(Scorecard!$G$5:$G$11&lt;C771))+1),Scorecard!$D$13)</f>
        <v>-0.0290424113398221</v>
      </c>
      <c r="Z771" s="0" t="n">
        <f aca="false">IF(ISNUMBER(D771),INDEX(Scorecard!$D$14:$D$17,SUMPRODUCT(--(Scorecard!$G$14:$G$16&lt;D771))+1),Scorecard!$D$18)</f>
        <v>0.0505355481560174</v>
      </c>
      <c r="AA771" s="0" t="n">
        <f aca="false">IF(ISNUMBER(E771),INDEX(Scorecard!$D$19:$D$26,SUMPRODUCT(--(Scorecard!$G$19:$G$25&lt;E771))+1),Scorecard!$D$27)</f>
        <v>-0.0341578513653732</v>
      </c>
      <c r="AB771" s="0" t="n">
        <f aca="false">IF(ISNUMBER(F771),INDEX(Scorecard!$D$28:$D$35,SUMPRODUCT(--(Scorecard!$G$28:$G$34&lt;F771))+1),Scorecard!$D$36)</f>
        <v>-0.0008456427959252</v>
      </c>
      <c r="AC771" s="0" t="n">
        <f aca="false">IF(ISNUMBER(H771),INDEX(Scorecard!$D$37:$D$44,SUMPRODUCT(--(Scorecard!$G$37:$G$43&lt;H771))+1),Scorecard!$D$45)</f>
        <v>1.35057635045042</v>
      </c>
      <c r="AD771" s="0" t="n">
        <f aca="false">IF(ISNUMBER(I771),INDEX(Scorecard!$D$46:$D$52,SUMPRODUCT(--(Scorecard!$G$46:$G$51&lt;I771))+1),Scorecard!$D$53)</f>
        <v>-0.114272400683245</v>
      </c>
      <c r="AE771" s="0" t="n">
        <f aca="false">IF(ISNUMBER(K771),INDEX(Scorecard!$D$54:$D$61,SUMPRODUCT(--(Scorecard!$G$54:$G$60&lt;K771))+1),Scorecard!$D$62)</f>
        <v>0.409483001259379</v>
      </c>
      <c r="AF771" s="0" t="n">
        <f aca="false">IF(ISNUMBER(L771),INDEX(Scorecard!$D$63:$D$68,SUMPRODUCT(--(Scorecard!$G$63:$G$67&lt;L771))+1),Scorecard!$D$69)</f>
        <v>-0.340582194386522</v>
      </c>
      <c r="AG771" s="0" t="n">
        <f aca="false">Inputs!$B$10+Scorecard!$J$5*Y771+Scorecard!$J$6*Z771+Scorecard!$J$7*AA771+Scorecard!$J$8*AB771+Scorecard!$J$9*AC771+Scorecard!$J$10*AD771+Scorecard!$J$11*AE771+Scorecard!$J$12*AF771</f>
        <v>-4.19791479990238</v>
      </c>
      <c r="AH771" s="0" t="n">
        <f aca="false">MIN(1-Inputs!$B$13,MAX(Inputs!$B$13,1/(1+EXP(-(Inputs!$B$11*AG771+Inputs!$B$12)))))</f>
        <v>0.0137635693529622</v>
      </c>
      <c r="AI771" s="0" t="n">
        <f aca="false">Inputs!$B$9-Inputs!$B$8*AG771</f>
        <v>608.249093482376</v>
      </c>
      <c r="AJ771" s="0" t="n">
        <f aca="false">RANK(AH771,$AH$5:$AH$2004,0)+COUNTIF($AH$4:AH770,AH771)</f>
        <v>641</v>
      </c>
      <c r="AK771" s="0" t="n">
        <f aca="false">IF(AJ771&lt;=Deciles!$B$5*(Deciles!$B$4+1),INT((AJ771-1)/(Deciles!$B$4+1))+1,Deciles!$B$5+INT((AJ771-1-Deciles!$B$5*(Deciles!$B$4+1))/Deciles!$B$4)+1)</f>
        <v>4</v>
      </c>
    </row>
    <row r="772" customFormat="false" ht="15" hidden="false" customHeight="false" outlineLevel="0" collapsed="false">
      <c r="A772" s="0" t="n">
        <v>22559</v>
      </c>
      <c r="B772" s="0" t="s">
        <v>150</v>
      </c>
      <c r="C772" s="0" t="n">
        <v>756</v>
      </c>
      <c r="D772" s="0" t="n">
        <v>80</v>
      </c>
      <c r="E772" s="0" t="n">
        <v>55.5744171142578</v>
      </c>
      <c r="F772" s="0" t="n">
        <v>28</v>
      </c>
      <c r="G772" s="0" t="n">
        <v>4.49100017547607</v>
      </c>
      <c r="H772" s="0" t="n">
        <v>-2.14233303070068</v>
      </c>
      <c r="I772" s="0" t="n">
        <v>64</v>
      </c>
      <c r="J772" s="0" t="n">
        <v>11.7526187896729</v>
      </c>
      <c r="K772" s="0" t="n">
        <v>4.80000019073486</v>
      </c>
      <c r="L772" s="0" t="n">
        <v>-0.208333015441895</v>
      </c>
      <c r="M772" s="0" t="n">
        <v>6.28858661651611</v>
      </c>
      <c r="N772" s="0" t="n">
        <v>0</v>
      </c>
      <c r="O772" s="0" t="n">
        <v>0</v>
      </c>
      <c r="P772" s="0" t="s">
        <v>144</v>
      </c>
      <c r="Q772" s="0" t="s">
        <v>141</v>
      </c>
      <c r="R772" s="0" t="n">
        <v>1</v>
      </c>
      <c r="S772" s="0" t="s">
        <v>149</v>
      </c>
      <c r="T772" s="0" t="n">
        <v>0</v>
      </c>
      <c r="U772" s="0" t="n">
        <v>127085.945</v>
      </c>
      <c r="V772" s="0" t="n">
        <v>0.00337184383533895</v>
      </c>
      <c r="W772" s="0" t="n">
        <v>646.600341796875</v>
      </c>
      <c r="X772" s="0" t="n">
        <v>0.00216020364314318</v>
      </c>
      <c r="Y772" s="0" t="n">
        <f aca="false">IF(ISNUMBER(C772),INDEX(Scorecard!$D$5:$D$12,SUMPRODUCT(--(Scorecard!$G$5:$G$11&lt;C772))+1),Scorecard!$D$13)</f>
        <v>0.733188958177614</v>
      </c>
      <c r="Z772" s="0" t="n">
        <f aca="false">IF(ISNUMBER(D772),INDEX(Scorecard!$D$14:$D$17,SUMPRODUCT(--(Scorecard!$G$14:$G$16&lt;D772))+1),Scorecard!$D$18)</f>
        <v>0.0505355481560174</v>
      </c>
      <c r="AA772" s="0" t="n">
        <f aca="false">IF(ISNUMBER(E772),INDEX(Scorecard!$D$19:$D$26,SUMPRODUCT(--(Scorecard!$G$19:$G$25&lt;E772))+1),Scorecard!$D$27)</f>
        <v>0.285899340811827</v>
      </c>
      <c r="AB772" s="0" t="n">
        <f aca="false">IF(ISNUMBER(F772),INDEX(Scorecard!$D$28:$D$35,SUMPRODUCT(--(Scorecard!$G$28:$G$34&lt;F772))+1),Scorecard!$D$36)</f>
        <v>0.165097008946478</v>
      </c>
      <c r="AC772" s="0" t="n">
        <f aca="false">IF(ISNUMBER(H772),INDEX(Scorecard!$D$37:$D$44,SUMPRODUCT(--(Scorecard!$G$37:$G$43&lt;H772))+1),Scorecard!$D$45)</f>
        <v>1.35057635045042</v>
      </c>
      <c r="AD772" s="0" t="n">
        <f aca="false">IF(ISNUMBER(I772),INDEX(Scorecard!$D$46:$D$52,SUMPRODUCT(--(Scorecard!$G$46:$G$51&lt;I772))+1),Scorecard!$D$53)</f>
        <v>0.818882373006414</v>
      </c>
      <c r="AE772" s="0" t="n">
        <f aca="false">IF(ISNUMBER(K772),INDEX(Scorecard!$D$54:$D$61,SUMPRODUCT(--(Scorecard!$G$54:$G$60&lt;K772))+1),Scorecard!$D$62)</f>
        <v>0.409483001259379</v>
      </c>
      <c r="AF772" s="0" t="n">
        <f aca="false">IF(ISNUMBER(L772),INDEX(Scorecard!$D$63:$D$68,SUMPRODUCT(--(Scorecard!$G$63:$G$67&lt;L772))+1),Scorecard!$D$69)</f>
        <v>0.322484508656054</v>
      </c>
      <c r="AG772" s="0" t="n">
        <f aca="false">Inputs!$B$10+Scorecard!$J$5*Y772+Scorecard!$J$6*Z772+Scorecard!$J$7*AA772+Scorecard!$J$8*AB772+Scorecard!$J$9*AC772+Scorecard!$J$10*AD772+Scorecard!$J$11*AE772+Scorecard!$J$12*AF772</f>
        <v>-5.52706731326418</v>
      </c>
      <c r="AH772" s="0" t="n">
        <f aca="false">MIN(1-Inputs!$B$13,MAX(Inputs!$B$13,1/(1+EXP(-(Inputs!$B$11*AG772+Inputs!$B$12)))))</f>
        <v>0.00337184385232266</v>
      </c>
      <c r="AI772" s="0" t="n">
        <f aca="false">Inputs!$B$9-Inputs!$B$8*AG772</f>
        <v>646.60032827462</v>
      </c>
      <c r="AJ772" s="0" t="n">
        <f aca="false">RANK(AH772,$AH$5:$AH$2004,0)+COUNTIF($AH$4:AH771,AH772)</f>
        <v>1487</v>
      </c>
      <c r="AK772" s="0" t="n">
        <f aca="false">IF(AJ772&lt;=Deciles!$B$5*(Deciles!$B$4+1),INT((AJ772-1)/(Deciles!$B$4+1))+1,Deciles!$B$5+INT((AJ772-1-Deciles!$B$5*(Deciles!$B$4+1))/Deciles!$B$4)+1)</f>
        <v>8</v>
      </c>
    </row>
    <row r="773" customFormat="false" ht="15" hidden="false" customHeight="false" outlineLevel="0" collapsed="false">
      <c r="A773" s="0" t="n">
        <v>22615</v>
      </c>
      <c r="B773" s="0" t="s">
        <v>155</v>
      </c>
      <c r="C773" s="0" t="n">
        <v>751</v>
      </c>
      <c r="D773" s="0" t="n">
        <v>61.331184387207</v>
      </c>
      <c r="E773" s="0" t="n">
        <v>55.4865493774414</v>
      </c>
      <c r="F773" s="0" t="n">
        <v>29</v>
      </c>
      <c r="G773" s="0" t="n">
        <v>3.2739999294281</v>
      </c>
      <c r="H773" s="0" t="n">
        <v>-2.45933318138123</v>
      </c>
      <c r="I773" s="0" t="n">
        <v>18</v>
      </c>
      <c r="J773" s="0" t="n">
        <v>12.0458087921143</v>
      </c>
      <c r="K773" s="0" t="n">
        <v>4.30833339691162</v>
      </c>
      <c r="L773" s="0" t="n">
        <v>-1.125</v>
      </c>
      <c r="M773" s="0" t="n">
        <v>4.74416542053223</v>
      </c>
      <c r="N773" s="0" t="n">
        <v>0</v>
      </c>
      <c r="O773" s="0" t="n">
        <v>0</v>
      </c>
      <c r="P773" s="0" t="s">
        <v>140</v>
      </c>
      <c r="Q773" s="0" t="s">
        <v>141</v>
      </c>
      <c r="R773" s="0" t="n">
        <v>2</v>
      </c>
      <c r="S773" s="0" t="s">
        <v>142</v>
      </c>
      <c r="T773" s="0" t="n">
        <v>0</v>
      </c>
      <c r="U773" s="0" t="n">
        <v>170383.83</v>
      </c>
      <c r="V773" s="0" t="n">
        <v>0.00362931936979294</v>
      </c>
      <c r="W773" s="0" t="n">
        <v>644.601806640625</v>
      </c>
      <c r="X773" s="0" t="n">
        <v>0.00489668268710375</v>
      </c>
      <c r="Y773" s="0" t="n">
        <f aca="false">IF(ISNUMBER(C773),INDEX(Scorecard!$D$5:$D$12,SUMPRODUCT(--(Scorecard!$G$5:$G$11&lt;C773))+1),Scorecard!$D$13)</f>
        <v>0.733188958177614</v>
      </c>
      <c r="Z773" s="0" t="n">
        <f aca="false">IF(ISNUMBER(D773),INDEX(Scorecard!$D$14:$D$17,SUMPRODUCT(--(Scorecard!$G$14:$G$16&lt;D773))+1),Scorecard!$D$18)</f>
        <v>0.248677243387958</v>
      </c>
      <c r="AA773" s="0" t="n">
        <f aca="false">IF(ISNUMBER(E773),INDEX(Scorecard!$D$19:$D$26,SUMPRODUCT(--(Scorecard!$G$19:$G$25&lt;E773))+1),Scorecard!$D$27)</f>
        <v>0.285899340811827</v>
      </c>
      <c r="AB773" s="0" t="n">
        <f aca="false">IF(ISNUMBER(F773),INDEX(Scorecard!$D$28:$D$35,SUMPRODUCT(--(Scorecard!$G$28:$G$34&lt;F773))+1),Scorecard!$D$36)</f>
        <v>0.165097008946478</v>
      </c>
      <c r="AC773" s="0" t="n">
        <f aca="false">IF(ISNUMBER(H773),INDEX(Scorecard!$D$37:$D$44,SUMPRODUCT(--(Scorecard!$G$37:$G$43&lt;H773))+1),Scorecard!$D$45)</f>
        <v>1.35057635045042</v>
      </c>
      <c r="AD773" s="0" t="n">
        <f aca="false">IF(ISNUMBER(I773),INDEX(Scorecard!$D$46:$D$52,SUMPRODUCT(--(Scorecard!$G$46:$G$51&lt;I773))+1),Scorecard!$D$53)</f>
        <v>-0.114272400683245</v>
      </c>
      <c r="AE773" s="0" t="n">
        <f aca="false">IF(ISNUMBER(K773),INDEX(Scorecard!$D$54:$D$61,SUMPRODUCT(--(Scorecard!$G$54:$G$60&lt;K773))+1),Scorecard!$D$62)</f>
        <v>0.489050497890326</v>
      </c>
      <c r="AF773" s="0" t="n">
        <f aca="false">IF(ISNUMBER(L773),INDEX(Scorecard!$D$63:$D$68,SUMPRODUCT(--(Scorecard!$G$63:$G$67&lt;L773))+1),Scorecard!$D$69)</f>
        <v>-0.340582194386522</v>
      </c>
      <c r="AG773" s="0" t="n">
        <f aca="false">Inputs!$B$10+Scorecard!$J$5*Y773+Scorecard!$J$6*Z773+Scorecard!$J$7*AA773+Scorecard!$J$8*AB773+Scorecard!$J$9*AC773+Scorecard!$J$10*AD773+Scorecard!$J$11*AE773+Scorecard!$J$12*AF773</f>
        <v>-5.45780378760818</v>
      </c>
      <c r="AH773" s="0" t="n">
        <f aca="false">MIN(1-Inputs!$B$13,MAX(Inputs!$B$13,1/(1+EXP(-(Inputs!$B$11*AG773+Inputs!$B$12)))))</f>
        <v>0.00362931946597606</v>
      </c>
      <c r="AI773" s="0" t="n">
        <f aca="false">Inputs!$B$9-Inputs!$B$8*AG773</f>
        <v>644.601805375052</v>
      </c>
      <c r="AJ773" s="0" t="n">
        <f aca="false">RANK(AH773,$AH$5:$AH$2004,0)+COUNTIF($AH$4:AH772,AH773)</f>
        <v>1437</v>
      </c>
      <c r="AK773" s="0" t="n">
        <f aca="false">IF(AJ773&lt;=Deciles!$B$5*(Deciles!$B$4+1),INT((AJ773-1)/(Deciles!$B$4+1))+1,Deciles!$B$5+INT((AJ773-1-Deciles!$B$5*(Deciles!$B$4+1))/Deciles!$B$4)+1)</f>
        <v>8</v>
      </c>
    </row>
    <row r="774" customFormat="false" ht="15" hidden="false" customHeight="false" outlineLevel="0" collapsed="false">
      <c r="A774" s="0" t="n">
        <v>22641</v>
      </c>
      <c r="B774" s="0" t="s">
        <v>145</v>
      </c>
      <c r="C774" s="0" t="n">
        <v>789</v>
      </c>
      <c r="D774" s="0" t="n">
        <v>62.7913131713867</v>
      </c>
      <c r="E774" s="0" t="n">
        <v>36.700855255127</v>
      </c>
      <c r="F774" s="0" t="n">
        <v>39</v>
      </c>
      <c r="G774" s="0" t="n">
        <v>3.71000003814697</v>
      </c>
      <c r="H774" s="0" t="n">
        <v>0.193333387374878</v>
      </c>
      <c r="I774" s="0" t="n">
        <v>88</v>
      </c>
      <c r="J774" s="0" t="n">
        <v>12.488242149353</v>
      </c>
      <c r="K774" s="0" t="n">
        <v>4.65833330154419</v>
      </c>
      <c r="L774" s="0" t="n">
        <v>-1.875</v>
      </c>
      <c r="M774" s="0" t="n">
        <v>6.02960777282715</v>
      </c>
      <c r="N774" s="0" t="n">
        <v>0</v>
      </c>
      <c r="O774" s="0" t="n">
        <v>0</v>
      </c>
      <c r="P774" s="0" t="s">
        <v>144</v>
      </c>
      <c r="Q774" s="0" t="s">
        <v>141</v>
      </c>
      <c r="R774" s="0" t="n">
        <v>2</v>
      </c>
      <c r="S774" s="0" t="s">
        <v>156</v>
      </c>
      <c r="T774" s="0" t="n">
        <v>0</v>
      </c>
      <c r="U774" s="0" t="n">
        <v>265200.7</v>
      </c>
      <c r="V774" s="0" t="n">
        <v>0.000875565980095416</v>
      </c>
      <c r="W774" s="0" t="n">
        <v>683.159912109375</v>
      </c>
      <c r="X774" s="0" t="n">
        <v>0.00216557108797133</v>
      </c>
      <c r="Y774" s="0" t="n">
        <f aca="false">IF(ISNUMBER(C774),INDEX(Scorecard!$D$5:$D$12,SUMPRODUCT(--(Scorecard!$G$5:$G$11&lt;C774))+1),Scorecard!$D$13)</f>
        <v>2.19112706886128</v>
      </c>
      <c r="Z774" s="0" t="n">
        <f aca="false">IF(ISNUMBER(D774),INDEX(Scorecard!$D$14:$D$17,SUMPRODUCT(--(Scorecard!$G$14:$G$16&lt;D774))+1),Scorecard!$D$18)</f>
        <v>0.248677243387958</v>
      </c>
      <c r="AA774" s="0" t="n">
        <f aca="false">IF(ISNUMBER(E774),INDEX(Scorecard!$D$19:$D$26,SUMPRODUCT(--(Scorecard!$G$19:$G$25&lt;E774))+1),Scorecard!$D$27)</f>
        <v>0.57899015159425</v>
      </c>
      <c r="AB774" s="0" t="n">
        <f aca="false">IF(ISNUMBER(F774),INDEX(Scorecard!$D$28:$D$35,SUMPRODUCT(--(Scorecard!$G$28:$G$34&lt;F774))+1),Scorecard!$D$36)</f>
        <v>-0.132616866359722</v>
      </c>
      <c r="AC774" s="0" t="n">
        <f aca="false">IF(ISNUMBER(H774),INDEX(Scorecard!$D$37:$D$44,SUMPRODUCT(--(Scorecard!$G$37:$G$43&lt;H774))+1),Scorecard!$D$45)</f>
        <v>0.102184252677548</v>
      </c>
      <c r="AD774" s="0" t="n">
        <f aca="false">IF(ISNUMBER(I774),INDEX(Scorecard!$D$46:$D$52,SUMPRODUCT(--(Scorecard!$G$46:$G$51&lt;I774))+1),Scorecard!$D$53)</f>
        <v>0.818882373006414</v>
      </c>
      <c r="AE774" s="0" t="n">
        <f aca="false">IF(ISNUMBER(K774),INDEX(Scorecard!$D$54:$D$61,SUMPRODUCT(--(Scorecard!$G$54:$G$60&lt;K774))+1),Scorecard!$D$62)</f>
        <v>0.409483001259379</v>
      </c>
      <c r="AF774" s="0" t="n">
        <f aca="false">IF(ISNUMBER(L774),INDEX(Scorecard!$D$63:$D$68,SUMPRODUCT(--(Scorecard!$G$63:$G$67&lt;L774))+1),Scorecard!$D$69)</f>
        <v>-0.340582194386522</v>
      </c>
      <c r="AG774" s="0" t="n">
        <f aca="false">Inputs!$B$10+Scorecard!$J$5*Y774+Scorecard!$J$6*Z774+Scorecard!$J$7*AA774+Scorecard!$J$8*AB774+Scorecard!$J$9*AC774+Scorecard!$J$10*AD774+Scorecard!$J$11*AE774+Scorecard!$J$12*AF774</f>
        <v>-6.79412503411947</v>
      </c>
      <c r="AH774" s="0" t="n">
        <f aca="false">MIN(1-Inputs!$B$13,MAX(Inputs!$B$13,1/(1+EXP(-(Inputs!$B$11*AG774+Inputs!$B$12)))))</f>
        <v>0.00087556599244008</v>
      </c>
      <c r="AI774" s="0" t="n">
        <f aca="false">Inputs!$B$9-Inputs!$B$8*AG774</f>
        <v>683.15988608258</v>
      </c>
      <c r="AJ774" s="0" t="n">
        <f aca="false">RANK(AH774,$AH$5:$AH$2004,0)+COUNTIF($AH$4:AH773,AH774)</f>
        <v>1938</v>
      </c>
      <c r="AK774" s="0" t="n">
        <f aca="false">IF(AJ774&lt;=Deciles!$B$5*(Deciles!$B$4+1),INT((AJ774-1)/(Deciles!$B$4+1))+1,Deciles!$B$5+INT((AJ774-1-Deciles!$B$5*(Deciles!$B$4+1))/Deciles!$B$4)+1)</f>
        <v>10</v>
      </c>
    </row>
    <row r="775" customFormat="false" ht="15" hidden="false" customHeight="false" outlineLevel="0" collapsed="false">
      <c r="A775" s="0" t="n">
        <v>22690</v>
      </c>
      <c r="B775" s="0" t="s">
        <v>150</v>
      </c>
      <c r="C775" s="0" t="n">
        <v>738</v>
      </c>
      <c r="D775" s="0" t="n">
        <v>83.5106430053711</v>
      </c>
      <c r="E775" s="0" t="n">
        <v>74.1239166259766</v>
      </c>
      <c r="F775" s="0" t="n">
        <v>18</v>
      </c>
      <c r="G775" s="0" t="n">
        <v>3.12299990653992</v>
      </c>
      <c r="H775" s="0" t="n">
        <v>-3.51033329963684</v>
      </c>
      <c r="I775" s="0" t="n">
        <v>22</v>
      </c>
      <c r="J775" s="0" t="n">
        <v>12.4181776046753</v>
      </c>
      <c r="K775" s="0" t="n">
        <v>4.40000009536743</v>
      </c>
      <c r="L775" s="0" t="n">
        <v>-0.208333015441895</v>
      </c>
      <c r="M775" s="0" t="n">
        <v>4.48895025253296</v>
      </c>
      <c r="N775" s="0" t="n">
        <v>0</v>
      </c>
      <c r="O775" s="0" t="n">
        <v>0</v>
      </c>
      <c r="P775" s="0" t="s">
        <v>144</v>
      </c>
      <c r="Q775" s="0" t="s">
        <v>141</v>
      </c>
      <c r="R775" s="0" t="n">
        <v>1</v>
      </c>
      <c r="S775" s="0" t="s">
        <v>161</v>
      </c>
      <c r="T775" s="0" t="n">
        <v>0</v>
      </c>
      <c r="U775" s="0" t="n">
        <v>247255.42</v>
      </c>
      <c r="V775" s="0" t="n">
        <v>0.00333824078552425</v>
      </c>
      <c r="W775" s="0" t="n">
        <v>646.872314453125</v>
      </c>
      <c r="X775" s="0" t="n">
        <v>0.00326319946907461</v>
      </c>
      <c r="Y775" s="0" t="n">
        <f aca="false">IF(ISNUMBER(C775),INDEX(Scorecard!$D$5:$D$12,SUMPRODUCT(--(Scorecard!$G$5:$G$11&lt;C775))+1),Scorecard!$D$13)</f>
        <v>0.488358159108655</v>
      </c>
      <c r="Z775" s="0" t="n">
        <f aca="false">IF(ISNUMBER(D775),INDEX(Scorecard!$D$14:$D$17,SUMPRODUCT(--(Scorecard!$G$14:$G$16&lt;D775))+1),Scorecard!$D$18)</f>
        <v>0.0505355481560174</v>
      </c>
      <c r="AA775" s="0" t="n">
        <f aca="false">IF(ISNUMBER(E775),INDEX(Scorecard!$D$19:$D$26,SUMPRODUCT(--(Scorecard!$G$19:$G$25&lt;E775))+1),Scorecard!$D$27)</f>
        <v>-0.0341578513653732</v>
      </c>
      <c r="AB775" s="0" t="n">
        <f aca="false">IF(ISNUMBER(F775),INDEX(Scorecard!$D$28:$D$35,SUMPRODUCT(--(Scorecard!$G$28:$G$34&lt;F775))+1),Scorecard!$D$36)</f>
        <v>0.624829191519909</v>
      </c>
      <c r="AC775" s="0" t="n">
        <f aca="false">IF(ISNUMBER(H775),INDEX(Scorecard!$D$37:$D$44,SUMPRODUCT(--(Scorecard!$G$37:$G$43&lt;H775))+1),Scorecard!$D$45)</f>
        <v>1.35057635045042</v>
      </c>
      <c r="AD775" s="0" t="n">
        <f aca="false">IF(ISNUMBER(I775),INDEX(Scorecard!$D$46:$D$52,SUMPRODUCT(--(Scorecard!$G$46:$G$51&lt;I775))+1),Scorecard!$D$53)</f>
        <v>-0.108777051091409</v>
      </c>
      <c r="AE775" s="0" t="n">
        <f aca="false">IF(ISNUMBER(K775),INDEX(Scorecard!$D$54:$D$61,SUMPRODUCT(--(Scorecard!$G$54:$G$60&lt;K775))+1),Scorecard!$D$62)</f>
        <v>0.489050497890326</v>
      </c>
      <c r="AF775" s="0" t="n">
        <f aca="false">IF(ISNUMBER(L775),INDEX(Scorecard!$D$63:$D$68,SUMPRODUCT(--(Scorecard!$G$63:$G$67&lt;L775))+1),Scorecard!$D$69)</f>
        <v>0.322484508656054</v>
      </c>
      <c r="AG775" s="0" t="n">
        <f aca="false">Inputs!$B$10+Scorecard!$J$5*Y775+Scorecard!$J$6*Z775+Scorecard!$J$7*AA775+Scorecard!$J$8*AB775+Scorecard!$J$9*AC775+Scorecard!$J$10*AD775+Scorecard!$J$11*AE775+Scorecard!$J$12*AF775</f>
        <v>-5.53649349175681</v>
      </c>
      <c r="AH775" s="0" t="n">
        <f aca="false">MIN(1-Inputs!$B$13,MAX(Inputs!$B$13,1/(1+EXP(-(Inputs!$B$11*AG775+Inputs!$B$12)))))</f>
        <v>0.00333824070328057</v>
      </c>
      <c r="AI775" s="0" t="n">
        <f aca="false">Inputs!$B$9-Inputs!$B$8*AG775</f>
        <v>646.872310293937</v>
      </c>
      <c r="AJ775" s="0" t="n">
        <f aca="false">RANK(AH775,$AH$5:$AH$2004,0)+COUNTIF($AH$4:AH774,AH775)</f>
        <v>1491</v>
      </c>
      <c r="AK775" s="0" t="n">
        <f aca="false">IF(AJ775&lt;=Deciles!$B$5*(Deciles!$B$4+1),INT((AJ775-1)/(Deciles!$B$4+1))+1,Deciles!$B$5+INT((AJ775-1-Deciles!$B$5*(Deciles!$B$4+1))/Deciles!$B$4)+1)</f>
        <v>8</v>
      </c>
    </row>
    <row r="776" customFormat="false" ht="15" hidden="false" customHeight="false" outlineLevel="0" collapsed="false">
      <c r="A776" s="0" t="n">
        <v>22694</v>
      </c>
      <c r="B776" s="0" t="s">
        <v>157</v>
      </c>
      <c r="C776" s="0" t="n">
        <v>789</v>
      </c>
      <c r="D776" s="0" t="n">
        <v>80</v>
      </c>
      <c r="E776" s="0" t="n">
        <v>63.5209350585938</v>
      </c>
      <c r="F776" s="0" t="n">
        <v>32</v>
      </c>
      <c r="G776" s="0" t="n">
        <v>3.66599988937378</v>
      </c>
      <c r="H776" s="0" t="n">
        <v>-0.217333555221558</v>
      </c>
      <c r="I776" s="0" t="n">
        <v>34</v>
      </c>
      <c r="J776" s="0" t="n">
        <v>12.4802875518799</v>
      </c>
      <c r="K776" s="0" t="n">
        <v>4.0230770111084</v>
      </c>
      <c r="L776" s="0" t="n">
        <v>-0.276923179626465</v>
      </c>
      <c r="M776" s="0" t="n">
        <v>5.98650598526001</v>
      </c>
      <c r="N776" s="0" t="n">
        <v>0</v>
      </c>
      <c r="O776" s="0" t="n">
        <v>0</v>
      </c>
      <c r="P776" s="0" t="s">
        <v>146</v>
      </c>
      <c r="Q776" s="0" t="s">
        <v>141</v>
      </c>
      <c r="R776" s="0" t="n">
        <v>1</v>
      </c>
      <c r="S776" s="0" t="s">
        <v>151</v>
      </c>
      <c r="T776" s="0" t="n">
        <v>0</v>
      </c>
      <c r="U776" s="0" t="n">
        <v>263099.47</v>
      </c>
      <c r="V776" s="0" t="n">
        <v>0.000861110049299896</v>
      </c>
      <c r="W776" s="0" t="n">
        <v>683.61083984375</v>
      </c>
      <c r="X776" s="0" t="n">
        <v>0.00183587498031557</v>
      </c>
      <c r="Y776" s="0" t="n">
        <f aca="false">IF(ISNUMBER(C776),INDEX(Scorecard!$D$5:$D$12,SUMPRODUCT(--(Scorecard!$G$5:$G$11&lt;C776))+1),Scorecard!$D$13)</f>
        <v>2.19112706886128</v>
      </c>
      <c r="Z776" s="0" t="n">
        <f aca="false">IF(ISNUMBER(D776),INDEX(Scorecard!$D$14:$D$17,SUMPRODUCT(--(Scorecard!$G$14:$G$16&lt;D776))+1),Scorecard!$D$18)</f>
        <v>0.0505355481560174</v>
      </c>
      <c r="AA776" s="0" t="n">
        <f aca="false">IF(ISNUMBER(E776),INDEX(Scorecard!$D$19:$D$26,SUMPRODUCT(--(Scorecard!$G$19:$G$25&lt;E776))+1),Scorecard!$D$27)</f>
        <v>0.233621608745691</v>
      </c>
      <c r="AB776" s="0" t="n">
        <f aca="false">IF(ISNUMBER(F776),INDEX(Scorecard!$D$28:$D$35,SUMPRODUCT(--(Scorecard!$G$28:$G$34&lt;F776))+1),Scorecard!$D$36)</f>
        <v>0.126913191054783</v>
      </c>
      <c r="AC776" s="0" t="n">
        <f aca="false">IF(ISNUMBER(H776),INDEX(Scorecard!$D$37:$D$44,SUMPRODUCT(--(Scorecard!$G$37:$G$43&lt;H776))+1),Scorecard!$D$45)</f>
        <v>0.769716833645565</v>
      </c>
      <c r="AD776" s="0" t="n">
        <f aca="false">IF(ISNUMBER(I776),INDEX(Scorecard!$D$46:$D$52,SUMPRODUCT(--(Scorecard!$G$46:$G$51&lt;I776))+1),Scorecard!$D$53)</f>
        <v>0.123869379412532</v>
      </c>
      <c r="AE776" s="0" t="n">
        <f aca="false">IF(ISNUMBER(K776),INDEX(Scorecard!$D$54:$D$61,SUMPRODUCT(--(Scorecard!$G$54:$G$60&lt;K776))+1),Scorecard!$D$62)</f>
        <v>0.489050497890326</v>
      </c>
      <c r="AF776" s="0" t="n">
        <f aca="false">IF(ISNUMBER(L776),INDEX(Scorecard!$D$63:$D$68,SUMPRODUCT(--(Scorecard!$G$63:$G$67&lt;L776))+1),Scorecard!$D$69)</f>
        <v>0.322484508656054</v>
      </c>
      <c r="AG776" s="0" t="n">
        <f aca="false">Inputs!$B$10+Scorecard!$J$5*Y776+Scorecard!$J$6*Z776+Scorecard!$J$7*AA776+Scorecard!$J$8*AB776+Scorecard!$J$9*AC776+Scorecard!$J$10*AD776+Scorecard!$J$11*AE776+Scorecard!$J$12*AF776</f>
        <v>-6.80975417118696</v>
      </c>
      <c r="AH776" s="0" t="n">
        <f aca="false">MIN(1-Inputs!$B$13,MAX(Inputs!$B$13,1/(1+EXP(-(Inputs!$B$11*AG776+Inputs!$B$12)))))</f>
        <v>0.000861110064088501</v>
      </c>
      <c r="AI776" s="0" t="n">
        <f aca="false">Inputs!$B$9-Inputs!$B$8*AG776</f>
        <v>683.610847653393</v>
      </c>
      <c r="AJ776" s="0" t="n">
        <f aca="false">RANK(AH776,$AH$5:$AH$2004,0)+COUNTIF($AH$4:AH775,AH776)</f>
        <v>1940</v>
      </c>
      <c r="AK776" s="0" t="n">
        <f aca="false">IF(AJ776&lt;=Deciles!$B$5*(Deciles!$B$4+1),INT((AJ776-1)/(Deciles!$B$4+1))+1,Deciles!$B$5+INT((AJ776-1-Deciles!$B$5*(Deciles!$B$4+1))/Deciles!$B$4)+1)</f>
        <v>10</v>
      </c>
    </row>
    <row r="777" customFormat="false" ht="15" hidden="false" customHeight="false" outlineLevel="0" collapsed="false">
      <c r="A777" s="0" t="n">
        <v>22707</v>
      </c>
      <c r="B777" s="0" t="s">
        <v>157</v>
      </c>
      <c r="C777" s="0" t="n">
        <v>747</v>
      </c>
      <c r="D777" s="0" t="n">
        <v>80</v>
      </c>
      <c r="E777" s="0" t="n">
        <v>67.1221084594727</v>
      </c>
      <c r="F777" s="0" t="n">
        <v>22</v>
      </c>
      <c r="G777" s="0" t="n">
        <v>3.95000004768372</v>
      </c>
      <c r="H777" s="0" t="n">
        <v>0.0666666030883789</v>
      </c>
      <c r="I777" s="0" t="n">
        <v>33</v>
      </c>
      <c r="J777" s="0" t="n">
        <v>12.4483594894409</v>
      </c>
      <c r="K777" s="0" t="n">
        <v>3.32307696342468</v>
      </c>
      <c r="L777" s="0" t="n">
        <v>-0.276922941207886</v>
      </c>
      <c r="M777" s="0" t="n">
        <v>4.3403639793396</v>
      </c>
      <c r="N777" s="0" t="n">
        <v>0</v>
      </c>
      <c r="O777" s="0" t="n">
        <v>0</v>
      </c>
      <c r="P777" s="0" t="s">
        <v>146</v>
      </c>
      <c r="Q777" s="0" t="s">
        <v>141</v>
      </c>
      <c r="R777" s="0" t="n">
        <v>2</v>
      </c>
      <c r="S777" s="0" t="s">
        <v>147</v>
      </c>
      <c r="T777" s="0" t="n">
        <v>0</v>
      </c>
      <c r="U777" s="0" t="n">
        <v>254831.97</v>
      </c>
      <c r="V777" s="0" t="n">
        <v>0.00313995685428381</v>
      </c>
      <c r="W777" s="0" t="n">
        <v>648.534973144531</v>
      </c>
      <c r="X777" s="0" t="n">
        <v>0.00192750000860542</v>
      </c>
      <c r="Y777" s="0" t="n">
        <f aca="false">IF(ISNUMBER(C777),INDEX(Scorecard!$D$5:$D$12,SUMPRODUCT(--(Scorecard!$G$5:$G$11&lt;C777))+1),Scorecard!$D$13)</f>
        <v>0.488358159108655</v>
      </c>
      <c r="Z777" s="0" t="n">
        <f aca="false">IF(ISNUMBER(D777),INDEX(Scorecard!$D$14:$D$17,SUMPRODUCT(--(Scorecard!$G$14:$G$16&lt;D777))+1),Scorecard!$D$18)</f>
        <v>0.0505355481560174</v>
      </c>
      <c r="AA777" s="0" t="n">
        <f aca="false">IF(ISNUMBER(E777),INDEX(Scorecard!$D$19:$D$26,SUMPRODUCT(--(Scorecard!$G$19:$G$25&lt;E777))+1),Scorecard!$D$27)</f>
        <v>0.0530843085177338</v>
      </c>
      <c r="AB777" s="0" t="n">
        <f aca="false">IF(ISNUMBER(F777),INDEX(Scorecard!$D$28:$D$35,SUMPRODUCT(--(Scorecard!$G$28:$G$34&lt;F777))+1),Scorecard!$D$36)</f>
        <v>0.624829191519909</v>
      </c>
      <c r="AC777" s="0" t="n">
        <f aca="false">IF(ISNUMBER(H777),INDEX(Scorecard!$D$37:$D$44,SUMPRODUCT(--(Scorecard!$G$37:$G$43&lt;H777))+1),Scorecard!$D$45)</f>
        <v>0.330501541082344</v>
      </c>
      <c r="AD777" s="0" t="n">
        <f aca="false">IF(ISNUMBER(I777),INDEX(Scorecard!$D$46:$D$52,SUMPRODUCT(--(Scorecard!$G$46:$G$51&lt;I777))+1),Scorecard!$D$53)</f>
        <v>0.123869379412532</v>
      </c>
      <c r="AE777" s="0" t="n">
        <f aca="false">IF(ISNUMBER(K777),INDEX(Scorecard!$D$54:$D$61,SUMPRODUCT(--(Scorecard!$G$54:$G$60&lt;K777))+1),Scorecard!$D$62)</f>
        <v>0.489050497890326</v>
      </c>
      <c r="AF777" s="0" t="n">
        <f aca="false">IF(ISNUMBER(L777),INDEX(Scorecard!$D$63:$D$68,SUMPRODUCT(--(Scorecard!$G$63:$G$67&lt;L777))+1),Scorecard!$D$69)</f>
        <v>0.322484508656054</v>
      </c>
      <c r="AG777" s="0" t="n">
        <f aca="false">Inputs!$B$10+Scorecard!$J$5*Y777+Scorecard!$J$6*Z777+Scorecard!$J$7*AA777+Scorecard!$J$8*AB777+Scorecard!$J$9*AC777+Scorecard!$J$10*AD777+Scorecard!$J$11*AE777+Scorecard!$J$12*AF777</f>
        <v>-5.59411675245267</v>
      </c>
      <c r="AH777" s="0" t="n">
        <f aca="false">MIN(1-Inputs!$B$13,MAX(Inputs!$B$13,1/(1+EXP(-(Inputs!$B$11*AG777+Inputs!$B$12)))))</f>
        <v>0.00313995689660718</v>
      </c>
      <c r="AI777" s="0" t="n">
        <f aca="false">Inputs!$B$9-Inputs!$B$8*AG777</f>
        <v>648.534966142852</v>
      </c>
      <c r="AJ777" s="0" t="n">
        <f aca="false">RANK(AH777,$AH$5:$AH$2004,0)+COUNTIF($AH$4:AH776,AH777)</f>
        <v>1520</v>
      </c>
      <c r="AK777" s="0" t="n">
        <f aca="false">IF(AJ777&lt;=Deciles!$B$5*(Deciles!$B$4+1),INT((AJ777-1)/(Deciles!$B$4+1))+1,Deciles!$B$5+INT((AJ777-1-Deciles!$B$5*(Deciles!$B$4+1))/Deciles!$B$4)+1)</f>
        <v>8</v>
      </c>
    </row>
    <row r="778" customFormat="false" ht="15" hidden="false" customHeight="false" outlineLevel="0" collapsed="false">
      <c r="A778" s="0" t="n">
        <v>22802</v>
      </c>
      <c r="B778" s="0" t="s">
        <v>155</v>
      </c>
      <c r="C778" s="0" t="n">
        <v>775</v>
      </c>
      <c r="D778" s="0" t="n">
        <v>82.6118927001953</v>
      </c>
      <c r="E778" s="0" t="n">
        <v>71.0877304077148</v>
      </c>
      <c r="F778" s="0" t="n">
        <v>35</v>
      </c>
      <c r="G778" s="0" t="n">
        <v>3.20199990272522</v>
      </c>
      <c r="H778" s="0" t="n">
        <v>-2.53133320808411</v>
      </c>
      <c r="I778" s="0" t="n">
        <v>22</v>
      </c>
      <c r="J778" s="0" t="n">
        <v>12.9959497451782</v>
      </c>
      <c r="K778" s="0" t="n">
        <v>5.40833330154419</v>
      </c>
      <c r="L778" s="0" t="n">
        <v>-1.125</v>
      </c>
      <c r="M778" s="0" t="n">
        <v>7.33082818984985</v>
      </c>
      <c r="N778" s="0" t="n">
        <v>0</v>
      </c>
      <c r="O778" s="0" t="n">
        <v>0</v>
      </c>
      <c r="P778" s="0" t="s">
        <v>144</v>
      </c>
      <c r="Q778" s="0" t="s">
        <v>141</v>
      </c>
      <c r="R778" s="0" t="n">
        <v>2</v>
      </c>
      <c r="S778" s="0" t="s">
        <v>154</v>
      </c>
      <c r="T778" s="0" t="n">
        <v>1</v>
      </c>
      <c r="U778" s="0" t="n">
        <v>440625.12</v>
      </c>
      <c r="V778" s="0" t="n">
        <v>0.00448244018480182</v>
      </c>
      <c r="W778" s="0" t="n">
        <v>638.86474609375</v>
      </c>
      <c r="X778" s="0" t="n">
        <v>0.00420064525678754</v>
      </c>
      <c r="Y778" s="0" t="n">
        <f aca="false">IF(ISNUMBER(C778),INDEX(Scorecard!$D$5:$D$12,SUMPRODUCT(--(Scorecard!$G$5:$G$11&lt;C778))+1),Scorecard!$D$13)</f>
        <v>1.23750384304241</v>
      </c>
      <c r="Z778" s="0" t="n">
        <f aca="false">IF(ISNUMBER(D778),INDEX(Scorecard!$D$14:$D$17,SUMPRODUCT(--(Scorecard!$G$14:$G$16&lt;D778))+1),Scorecard!$D$18)</f>
        <v>0.0505355481560174</v>
      </c>
      <c r="AA778" s="0" t="n">
        <f aca="false">IF(ISNUMBER(E778),INDEX(Scorecard!$D$19:$D$26,SUMPRODUCT(--(Scorecard!$G$19:$G$25&lt;E778))+1),Scorecard!$D$27)</f>
        <v>0.0530843085177338</v>
      </c>
      <c r="AB778" s="0" t="n">
        <f aca="false">IF(ISNUMBER(F778),INDEX(Scorecard!$D$28:$D$35,SUMPRODUCT(--(Scorecard!$G$28:$G$34&lt;F778))+1),Scorecard!$D$36)</f>
        <v>-0.0008456427959252</v>
      </c>
      <c r="AC778" s="0" t="n">
        <f aca="false">IF(ISNUMBER(H778),INDEX(Scorecard!$D$37:$D$44,SUMPRODUCT(--(Scorecard!$G$37:$G$43&lt;H778))+1),Scorecard!$D$45)</f>
        <v>1.35057635045042</v>
      </c>
      <c r="AD778" s="0" t="n">
        <f aca="false">IF(ISNUMBER(I778),INDEX(Scorecard!$D$46:$D$52,SUMPRODUCT(--(Scorecard!$G$46:$G$51&lt;I778))+1),Scorecard!$D$53)</f>
        <v>-0.108777051091409</v>
      </c>
      <c r="AE778" s="0" t="n">
        <f aca="false">IF(ISNUMBER(K778),INDEX(Scorecard!$D$54:$D$61,SUMPRODUCT(--(Scorecard!$G$54:$G$60&lt;K778))+1),Scorecard!$D$62)</f>
        <v>0.126303549215828</v>
      </c>
      <c r="AF778" s="0" t="n">
        <f aca="false">IF(ISNUMBER(L778),INDEX(Scorecard!$D$63:$D$68,SUMPRODUCT(--(Scorecard!$G$63:$G$67&lt;L778))+1),Scorecard!$D$69)</f>
        <v>-0.340582194386522</v>
      </c>
      <c r="AG778" s="0" t="n">
        <f aca="false">Inputs!$B$10+Scorecard!$J$5*Y778+Scorecard!$J$6*Z778+Scorecard!$J$7*AA778+Scorecard!$J$8*AB778+Scorecard!$J$9*AC778+Scorecard!$J$10*AD778+Scorecard!$J$11*AE778+Scorecard!$J$12*AF778</f>
        <v>-5.25897310453243</v>
      </c>
      <c r="AH778" s="0" t="n">
        <f aca="false">MIN(1-Inputs!$B$13,MAX(Inputs!$B$13,1/(1+EXP(-(Inputs!$B$11*AG778+Inputs!$B$12)))))</f>
        <v>0.00448244015789742</v>
      </c>
      <c r="AI778" s="0" t="n">
        <f aca="false">Inputs!$B$9-Inputs!$B$8*AG778</f>
        <v>638.864764566053</v>
      </c>
      <c r="AJ778" s="0" t="n">
        <f aca="false">RANK(AH778,$AH$5:$AH$2004,0)+COUNTIF($AH$4:AH777,AH778)</f>
        <v>1316</v>
      </c>
      <c r="AK778" s="0" t="n">
        <f aca="false">IF(AJ778&lt;=Deciles!$B$5*(Deciles!$B$4+1),INT((AJ778-1)/(Deciles!$B$4+1))+1,Deciles!$B$5+INT((AJ778-1-Deciles!$B$5*(Deciles!$B$4+1))/Deciles!$B$4)+1)</f>
        <v>7</v>
      </c>
    </row>
    <row r="779" customFormat="false" ht="15" hidden="false" customHeight="false" outlineLevel="0" collapsed="false">
      <c r="A779" s="0" t="n">
        <v>22820</v>
      </c>
      <c r="B779" s="0" t="s">
        <v>139</v>
      </c>
      <c r="C779" s="0" t="n">
        <v>830</v>
      </c>
      <c r="D779" s="0" t="n">
        <v>78.9464416503906</v>
      </c>
      <c r="E779" s="0" t="n">
        <v>75.1800308227539</v>
      </c>
      <c r="F779" s="0" t="n">
        <v>30</v>
      </c>
      <c r="G779" s="0" t="n">
        <v>3.35800004005432</v>
      </c>
      <c r="H779" s="0" t="n">
        <v>0.341333389282227</v>
      </c>
      <c r="I779" s="0" t="n">
        <v>14</v>
      </c>
      <c r="J779" s="0" t="n">
        <v>12.0763759613037</v>
      </c>
      <c r="K779" s="0" t="n">
        <v>5.73333311080933</v>
      </c>
      <c r="L779" s="0" t="n">
        <v>-3.50000047683716</v>
      </c>
      <c r="M779" s="0" t="n">
        <v>2.59457206726074</v>
      </c>
      <c r="N779" s="0" t="n">
        <v>0</v>
      </c>
      <c r="O779" s="0" t="n">
        <v>0</v>
      </c>
      <c r="P779" s="0" t="s">
        <v>144</v>
      </c>
      <c r="Q779" s="0" t="s">
        <v>153</v>
      </c>
      <c r="R779" s="0" t="n">
        <v>2</v>
      </c>
      <c r="S779" s="0" t="s">
        <v>161</v>
      </c>
      <c r="T779" s="0" t="n">
        <v>0</v>
      </c>
      <c r="U779" s="0" t="n">
        <v>175672.31</v>
      </c>
      <c r="V779" s="0" t="n">
        <v>0.00167028687428683</v>
      </c>
      <c r="W779" s="0" t="n">
        <v>665.658142089844</v>
      </c>
      <c r="X779" s="0" t="n">
        <v>0.00125503353774548</v>
      </c>
      <c r="Y779" s="0" t="n">
        <f aca="false">IF(ISNUMBER(C779),INDEX(Scorecard!$D$5:$D$12,SUMPRODUCT(--(Scorecard!$G$5:$G$11&lt;C779))+1),Scorecard!$D$13)</f>
        <v>2.19112706886128</v>
      </c>
      <c r="Z779" s="0" t="n">
        <f aca="false">IF(ISNUMBER(D779),INDEX(Scorecard!$D$14:$D$17,SUMPRODUCT(--(Scorecard!$G$14:$G$16&lt;D779))+1),Scorecard!$D$18)</f>
        <v>0.0505355481560174</v>
      </c>
      <c r="AA779" s="0" t="n">
        <f aca="false">IF(ISNUMBER(E779),INDEX(Scorecard!$D$19:$D$26,SUMPRODUCT(--(Scorecard!$G$19:$G$25&lt;E779))+1),Scorecard!$D$27)</f>
        <v>-0.0341578513653732</v>
      </c>
      <c r="AB779" s="0" t="n">
        <f aca="false">IF(ISNUMBER(F779),INDEX(Scorecard!$D$28:$D$35,SUMPRODUCT(--(Scorecard!$G$28:$G$34&lt;F779))+1),Scorecard!$D$36)</f>
        <v>0.126913191054783</v>
      </c>
      <c r="AC779" s="0" t="n">
        <f aca="false">IF(ISNUMBER(H779),INDEX(Scorecard!$D$37:$D$44,SUMPRODUCT(--(Scorecard!$G$37:$G$43&lt;H779))+1),Scorecard!$D$45)</f>
        <v>-0.0679520129233634</v>
      </c>
      <c r="AD779" s="0" t="n">
        <f aca="false">IF(ISNUMBER(I779),INDEX(Scorecard!$D$46:$D$52,SUMPRODUCT(--(Scorecard!$G$46:$G$51&lt;I779))+1),Scorecard!$D$53)</f>
        <v>-0.114272400683245</v>
      </c>
      <c r="AE779" s="0" t="n">
        <f aca="false">IF(ISNUMBER(K779),INDEX(Scorecard!$D$54:$D$61,SUMPRODUCT(--(Scorecard!$G$54:$G$60&lt;K779))+1),Scorecard!$D$62)</f>
        <v>0.0151758992857273</v>
      </c>
      <c r="AF779" s="0" t="n">
        <f aca="false">IF(ISNUMBER(L779),INDEX(Scorecard!$D$63:$D$68,SUMPRODUCT(--(Scorecard!$G$63:$G$67&lt;L779))+1),Scorecard!$D$69)</f>
        <v>-0.340582194386522</v>
      </c>
      <c r="AG779" s="0" t="n">
        <f aca="false">Inputs!$B$10+Scorecard!$J$5*Y779+Scorecard!$J$6*Z779+Scorecard!$J$7*AA779+Scorecard!$J$8*AB779+Scorecard!$J$9*AC779+Scorecard!$J$10*AD779+Scorecard!$J$11*AE779+Scorecard!$J$12*AF779</f>
        <v>-6.18756025687584</v>
      </c>
      <c r="AH779" s="0" t="n">
        <f aca="false">MIN(1-Inputs!$B$13,MAX(Inputs!$B$13,1/(1+EXP(-(Inputs!$B$11*AG779+Inputs!$B$12)))))</f>
        <v>0.0016702868524783</v>
      </c>
      <c r="AI779" s="0" t="n">
        <f aca="false">Inputs!$B$9-Inputs!$B$8*AG779</f>
        <v>665.658126160434</v>
      </c>
      <c r="AJ779" s="0" t="n">
        <f aca="false">RANK(AH779,$AH$5:$AH$2004,0)+COUNTIF($AH$4:AH778,AH779)</f>
        <v>1769</v>
      </c>
      <c r="AK779" s="0" t="n">
        <f aca="false">IF(AJ779&lt;=Deciles!$B$5*(Deciles!$B$4+1),INT((AJ779-1)/(Deciles!$B$4+1))+1,Deciles!$B$5+INT((AJ779-1-Deciles!$B$5*(Deciles!$B$4+1))/Deciles!$B$4)+1)</f>
        <v>9</v>
      </c>
    </row>
    <row r="780" customFormat="false" ht="15" hidden="false" customHeight="false" outlineLevel="0" collapsed="false">
      <c r="A780" s="0" t="n">
        <v>22827</v>
      </c>
      <c r="B780" s="0" t="s">
        <v>143</v>
      </c>
      <c r="C780" s="0" t="n">
        <v>716</v>
      </c>
      <c r="D780" s="0" t="n">
        <v>76.797966003418</v>
      </c>
      <c r="E780" s="0" t="n">
        <v>67.9687881469727</v>
      </c>
      <c r="F780" s="0" t="n">
        <v>46</v>
      </c>
      <c r="G780" s="0" t="n">
        <v>4.42600011825562</v>
      </c>
      <c r="H780" s="0" t="n">
        <v>1.19266676902771</v>
      </c>
      <c r="I780" s="0" t="n">
        <v>29</v>
      </c>
      <c r="J780" s="0" t="n">
        <v>13.157548904419</v>
      </c>
      <c r="K780" s="0" t="n">
        <v>9.23333358764648</v>
      </c>
      <c r="L780" s="0" t="n">
        <v>5.07179498672485</v>
      </c>
      <c r="M780" s="0" t="n">
        <v>1.84646689891815</v>
      </c>
      <c r="N780" s="0" t="n">
        <v>0</v>
      </c>
      <c r="O780" s="0" t="n">
        <v>0</v>
      </c>
      <c r="P780" s="0" t="s">
        <v>144</v>
      </c>
      <c r="Q780" s="0" t="s">
        <v>141</v>
      </c>
      <c r="R780" s="0" t="n">
        <v>1</v>
      </c>
      <c r="S780" s="0" t="s">
        <v>161</v>
      </c>
      <c r="T780" s="0" t="n">
        <v>0</v>
      </c>
      <c r="U780" s="0" t="n">
        <v>517905.8</v>
      </c>
      <c r="V780" s="0" t="n">
        <v>0.0452304482460022</v>
      </c>
      <c r="W780" s="0" t="n">
        <v>575.171997070313</v>
      </c>
      <c r="X780" s="0" t="n">
        <v>0.0656082928180695</v>
      </c>
      <c r="Y780" s="0" t="n">
        <f aca="false">IF(ISNUMBER(C780),INDEX(Scorecard!$D$5:$D$12,SUMPRODUCT(--(Scorecard!$G$5:$G$11&lt;C780))+1),Scorecard!$D$13)</f>
        <v>-0.0290424113398221</v>
      </c>
      <c r="Z780" s="0" t="n">
        <f aca="false">IF(ISNUMBER(D780),INDEX(Scorecard!$D$14:$D$17,SUMPRODUCT(--(Scorecard!$G$14:$G$16&lt;D780))+1),Scorecard!$D$18)</f>
        <v>0.0505355481560174</v>
      </c>
      <c r="AA780" s="0" t="n">
        <f aca="false">IF(ISNUMBER(E780),INDEX(Scorecard!$D$19:$D$26,SUMPRODUCT(--(Scorecard!$G$19:$G$25&lt;E780))+1),Scorecard!$D$27)</f>
        <v>0.0530843085177338</v>
      </c>
      <c r="AB780" s="0" t="n">
        <f aca="false">IF(ISNUMBER(F780),INDEX(Scorecard!$D$28:$D$35,SUMPRODUCT(--(Scorecard!$G$28:$G$34&lt;F780))+1),Scorecard!$D$36)</f>
        <v>-0.400689107298307</v>
      </c>
      <c r="AC780" s="0" t="n">
        <f aca="false">IF(ISNUMBER(H780),INDEX(Scorecard!$D$37:$D$44,SUMPRODUCT(--(Scorecard!$G$37:$G$43&lt;H780))+1),Scorecard!$D$45)</f>
        <v>-0.975503570149195</v>
      </c>
      <c r="AD780" s="0" t="n">
        <f aca="false">IF(ISNUMBER(I780),INDEX(Scorecard!$D$46:$D$52,SUMPRODUCT(--(Scorecard!$G$46:$G$51&lt;I780))+1),Scorecard!$D$53)</f>
        <v>0.123869379412532</v>
      </c>
      <c r="AE780" s="0" t="n">
        <f aca="false">IF(ISNUMBER(K780),INDEX(Scorecard!$D$54:$D$61,SUMPRODUCT(--(Scorecard!$G$54:$G$60&lt;K780))+1),Scorecard!$D$62)</f>
        <v>-0.541917179454542</v>
      </c>
      <c r="AF780" s="0" t="n">
        <f aca="false">IF(ISNUMBER(L780),INDEX(Scorecard!$D$63:$D$68,SUMPRODUCT(--(Scorecard!$G$63:$G$67&lt;L780))+1),Scorecard!$D$69)</f>
        <v>0.322484508656054</v>
      </c>
      <c r="AG780" s="0" t="n">
        <f aca="false">Inputs!$B$10+Scorecard!$J$5*Y780+Scorecard!$J$6*Z780+Scorecard!$J$7*AA780+Scorecard!$J$8*AB780+Scorecard!$J$9*AC780+Scorecard!$J$10*AD780+Scorecard!$J$11*AE780+Scorecard!$J$12*AF780</f>
        <v>-3.05155049385907</v>
      </c>
      <c r="AH780" s="0" t="n">
        <f aca="false">MIN(1-Inputs!$B$13,MAX(Inputs!$B$13,1/(1+EXP(-(Inputs!$B$11*AG780+Inputs!$B$12)))))</f>
        <v>0.0452304486737056</v>
      </c>
      <c r="AI780" s="0" t="n">
        <f aca="false">Inputs!$B$9-Inputs!$B$8*AG780</f>
        <v>575.17201149476</v>
      </c>
      <c r="AJ780" s="0" t="n">
        <f aca="false">RANK(AH780,$AH$5:$AH$2004,0)+COUNTIF($AH$4:AH779,AH780)</f>
        <v>171</v>
      </c>
      <c r="AK780" s="0" t="n">
        <f aca="false">IF(AJ780&lt;=Deciles!$B$5*(Deciles!$B$4+1),INT((AJ780-1)/(Deciles!$B$4+1))+1,Deciles!$B$5+INT((AJ780-1-Deciles!$B$5*(Deciles!$B$4+1))/Deciles!$B$4)+1)</f>
        <v>1</v>
      </c>
    </row>
    <row r="781" customFormat="false" ht="15" hidden="false" customHeight="false" outlineLevel="0" collapsed="false">
      <c r="A781" s="0" t="n">
        <v>22830</v>
      </c>
      <c r="B781" s="0" t="s">
        <v>155</v>
      </c>
      <c r="C781" s="0" t="n">
        <v>774</v>
      </c>
      <c r="D781" s="0" t="n">
        <v>81.4273376464844</v>
      </c>
      <c r="E781" s="0" t="n">
        <v>71.6869888305664</v>
      </c>
      <c r="F781" s="0" t="n">
        <v>44</v>
      </c>
      <c r="G781" s="0" t="n">
        <v>2.96300005912781</v>
      </c>
      <c r="H781" s="0" t="n">
        <v>-2.77033305168152</v>
      </c>
      <c r="I781" s="0" t="n">
        <v>18</v>
      </c>
      <c r="J781" s="0" t="n">
        <v>12.2807674407959</v>
      </c>
      <c r="K781" s="0" t="n">
        <v>4.60833311080933</v>
      </c>
      <c r="L781" s="0" t="n">
        <v>-1.125</v>
      </c>
      <c r="M781" s="0" t="n">
        <v>6.54818534851074</v>
      </c>
      <c r="N781" s="0" t="n">
        <v>0</v>
      </c>
      <c r="O781" s="0" t="n">
        <v>0</v>
      </c>
      <c r="P781" s="0" t="s">
        <v>140</v>
      </c>
      <c r="Q781" s="0" t="s">
        <v>141</v>
      </c>
      <c r="R781" s="0" t="n">
        <v>1</v>
      </c>
      <c r="S781" s="0" t="s">
        <v>151</v>
      </c>
      <c r="T781" s="0" t="n">
        <v>0</v>
      </c>
      <c r="U781" s="0" t="n">
        <v>215511.05</v>
      </c>
      <c r="V781" s="0" t="n">
        <v>0.00506075052544475</v>
      </c>
      <c r="W781" s="0" t="n">
        <v>635.564880371094</v>
      </c>
      <c r="X781" s="0" t="n">
        <v>0.00638098455965519</v>
      </c>
      <c r="Y781" s="0" t="n">
        <f aca="false">IF(ISNUMBER(C781),INDEX(Scorecard!$D$5:$D$12,SUMPRODUCT(--(Scorecard!$G$5:$G$11&lt;C781))+1),Scorecard!$D$13)</f>
        <v>1.23750384304241</v>
      </c>
      <c r="Z781" s="0" t="n">
        <f aca="false">IF(ISNUMBER(D781),INDEX(Scorecard!$D$14:$D$17,SUMPRODUCT(--(Scorecard!$G$14:$G$16&lt;D781))+1),Scorecard!$D$18)</f>
        <v>0.0505355481560174</v>
      </c>
      <c r="AA781" s="0" t="n">
        <f aca="false">IF(ISNUMBER(E781),INDEX(Scorecard!$D$19:$D$26,SUMPRODUCT(--(Scorecard!$G$19:$G$25&lt;E781))+1),Scorecard!$D$27)</f>
        <v>0.0530843085177338</v>
      </c>
      <c r="AB781" s="0" t="n">
        <f aca="false">IF(ISNUMBER(F781),INDEX(Scorecard!$D$28:$D$35,SUMPRODUCT(--(Scorecard!$G$28:$G$34&lt;F781))+1),Scorecard!$D$36)</f>
        <v>-0.309727037437117</v>
      </c>
      <c r="AC781" s="0" t="n">
        <f aca="false">IF(ISNUMBER(H781),INDEX(Scorecard!$D$37:$D$44,SUMPRODUCT(--(Scorecard!$G$37:$G$43&lt;H781))+1),Scorecard!$D$45)</f>
        <v>1.35057635045042</v>
      </c>
      <c r="AD781" s="0" t="n">
        <f aca="false">IF(ISNUMBER(I781),INDEX(Scorecard!$D$46:$D$52,SUMPRODUCT(--(Scorecard!$G$46:$G$51&lt;I781))+1),Scorecard!$D$53)</f>
        <v>-0.114272400683245</v>
      </c>
      <c r="AE781" s="0" t="n">
        <f aca="false">IF(ISNUMBER(K781),INDEX(Scorecard!$D$54:$D$61,SUMPRODUCT(--(Scorecard!$G$54:$G$60&lt;K781))+1),Scorecard!$D$62)</f>
        <v>0.409483001259379</v>
      </c>
      <c r="AF781" s="0" t="n">
        <f aca="false">IF(ISNUMBER(L781),INDEX(Scorecard!$D$63:$D$68,SUMPRODUCT(--(Scorecard!$G$63:$G$67&lt;L781))+1),Scorecard!$D$69)</f>
        <v>-0.340582194386522</v>
      </c>
      <c r="AG781" s="0" t="n">
        <f aca="false">Inputs!$B$10+Scorecard!$J$5*Y781+Scorecard!$J$6*Z781+Scorecard!$J$7*AA781+Scorecard!$J$8*AB781+Scorecard!$J$9*AC781+Scorecard!$J$10*AD781+Scorecard!$J$11*AE781+Scorecard!$J$12*AF781</f>
        <v>-5.14460759588607</v>
      </c>
      <c r="AH781" s="0" t="n">
        <f aca="false">MIN(1-Inputs!$B$13,MAX(Inputs!$B$13,1/(1+EXP(-(Inputs!$B$11*AG781+Inputs!$B$12)))))</f>
        <v>0.00506075052273514</v>
      </c>
      <c r="AI781" s="0" t="n">
        <f aca="false">Inputs!$B$9-Inputs!$B$8*AG781</f>
        <v>635.564873522596</v>
      </c>
      <c r="AJ781" s="0" t="n">
        <f aca="false">RANK(AH781,$AH$5:$AH$2004,0)+COUNTIF($AH$4:AH780,AH781)</f>
        <v>1245</v>
      </c>
      <c r="AK781" s="0" t="n">
        <f aca="false">IF(AJ781&lt;=Deciles!$B$5*(Deciles!$B$4+1),INT((AJ781-1)/(Deciles!$B$4+1))+1,Deciles!$B$5+INT((AJ781-1-Deciles!$B$5*(Deciles!$B$4+1))/Deciles!$B$4)+1)</f>
        <v>7</v>
      </c>
    </row>
    <row r="782" customFormat="false" ht="15" hidden="false" customHeight="false" outlineLevel="0" collapsed="false">
      <c r="A782" s="0" t="n">
        <v>22844</v>
      </c>
      <c r="B782" s="0" t="s">
        <v>152</v>
      </c>
      <c r="C782" s="0" t="n">
        <v>785</v>
      </c>
      <c r="D782" s="0" t="n">
        <v>80</v>
      </c>
      <c r="E782" s="0" t="n">
        <v>66.8381042480469</v>
      </c>
      <c r="F782" s="0" t="n">
        <v>36</v>
      </c>
      <c r="G782" s="0" t="n">
        <v>3.24600005149841</v>
      </c>
      <c r="H782" s="0" t="n">
        <v>-3.18733334541321</v>
      </c>
      <c r="I782" s="0" t="n">
        <v>30</v>
      </c>
      <c r="J782" s="0" t="n">
        <v>12.2647705078125</v>
      </c>
      <c r="K782" s="0" t="n">
        <v>4.80000019073486</v>
      </c>
      <c r="L782" s="0" t="n">
        <v>-0.458333015441895</v>
      </c>
      <c r="M782" s="0" t="n">
        <v>6.28858137130737</v>
      </c>
      <c r="N782" s="0" t="n">
        <v>0</v>
      </c>
      <c r="O782" s="0" t="n">
        <v>0</v>
      </c>
      <c r="P782" s="0" t="s">
        <v>144</v>
      </c>
      <c r="Q782" s="0" t="s">
        <v>153</v>
      </c>
      <c r="R782" s="0" t="n">
        <v>2</v>
      </c>
      <c r="S782" s="0" t="s">
        <v>149</v>
      </c>
      <c r="T782" s="0" t="n">
        <v>0</v>
      </c>
      <c r="U782" s="0" t="n">
        <v>212091.02</v>
      </c>
      <c r="V782" s="0" t="n">
        <v>0.00311795645393431</v>
      </c>
      <c r="W782" s="0" t="n">
        <v>648.725830078125</v>
      </c>
      <c r="X782" s="0" t="n">
        <v>0.0031823362223804</v>
      </c>
      <c r="Y782" s="0" t="n">
        <f aca="false">IF(ISNUMBER(C782),INDEX(Scorecard!$D$5:$D$12,SUMPRODUCT(--(Scorecard!$G$5:$G$11&lt;C782))+1),Scorecard!$D$13)</f>
        <v>1.23750384304241</v>
      </c>
      <c r="Z782" s="0" t="n">
        <f aca="false">IF(ISNUMBER(D782),INDEX(Scorecard!$D$14:$D$17,SUMPRODUCT(--(Scorecard!$G$14:$G$16&lt;D782))+1),Scorecard!$D$18)</f>
        <v>0.0505355481560174</v>
      </c>
      <c r="AA782" s="0" t="n">
        <f aca="false">IF(ISNUMBER(E782),INDEX(Scorecard!$D$19:$D$26,SUMPRODUCT(--(Scorecard!$G$19:$G$25&lt;E782))+1),Scorecard!$D$27)</f>
        <v>0.0530843085177338</v>
      </c>
      <c r="AB782" s="0" t="n">
        <f aca="false">IF(ISNUMBER(F782),INDEX(Scorecard!$D$28:$D$35,SUMPRODUCT(--(Scorecard!$G$28:$G$34&lt;F782))+1),Scorecard!$D$36)</f>
        <v>-0.0008456427959252</v>
      </c>
      <c r="AC782" s="0" t="n">
        <f aca="false">IF(ISNUMBER(H782),INDEX(Scorecard!$D$37:$D$44,SUMPRODUCT(--(Scorecard!$G$37:$G$43&lt;H782))+1),Scorecard!$D$45)</f>
        <v>1.35057635045042</v>
      </c>
      <c r="AD782" s="0" t="n">
        <f aca="false">IF(ISNUMBER(I782),INDEX(Scorecard!$D$46:$D$52,SUMPRODUCT(--(Scorecard!$G$46:$G$51&lt;I782))+1),Scorecard!$D$53)</f>
        <v>0.123869379412532</v>
      </c>
      <c r="AE782" s="0" t="n">
        <f aca="false">IF(ISNUMBER(K782),INDEX(Scorecard!$D$54:$D$61,SUMPRODUCT(--(Scorecard!$G$54:$G$60&lt;K782))+1),Scorecard!$D$62)</f>
        <v>0.409483001259379</v>
      </c>
      <c r="AF782" s="0" t="n">
        <f aca="false">IF(ISNUMBER(L782),INDEX(Scorecard!$D$63:$D$68,SUMPRODUCT(--(Scorecard!$G$63:$G$67&lt;L782))+1),Scorecard!$D$69)</f>
        <v>0.322484508656054</v>
      </c>
      <c r="AG782" s="0" t="n">
        <f aca="false">Inputs!$B$10+Scorecard!$J$5*Y782+Scorecard!$J$6*Z782+Scorecard!$J$7*AA782+Scorecard!$J$8*AB782+Scorecard!$J$9*AC782+Scorecard!$J$10*AD782+Scorecard!$J$11*AE782+Scorecard!$J$12*AF782</f>
        <v>-5.60073261660745</v>
      </c>
      <c r="AH782" s="0" t="n">
        <f aca="false">MIN(1-Inputs!$B$13,MAX(Inputs!$B$13,1/(1+EXP(-(Inputs!$B$11*AG782+Inputs!$B$12)))))</f>
        <v>0.00311795638461768</v>
      </c>
      <c r="AI782" s="0" t="n">
        <f aca="false">Inputs!$B$9-Inputs!$B$8*AG782</f>
        <v>648.725859630998</v>
      </c>
      <c r="AJ782" s="0" t="n">
        <f aca="false">RANK(AH782,$AH$5:$AH$2004,0)+COUNTIF($AH$4:AH781,AH782)</f>
        <v>1524</v>
      </c>
      <c r="AK782" s="0" t="n">
        <f aca="false">IF(AJ782&lt;=Deciles!$B$5*(Deciles!$B$4+1),INT((AJ782-1)/(Deciles!$B$4+1))+1,Deciles!$B$5+INT((AJ782-1-Deciles!$B$5*(Deciles!$B$4+1))/Deciles!$B$4)+1)</f>
        <v>8</v>
      </c>
    </row>
    <row r="783" customFormat="false" ht="15" hidden="false" customHeight="false" outlineLevel="0" collapsed="false">
      <c r="A783" s="0" t="n">
        <v>22904</v>
      </c>
      <c r="B783" s="0" t="s">
        <v>158</v>
      </c>
      <c r="C783" s="0" t="n">
        <v>808</v>
      </c>
      <c r="D783" s="0" t="n">
        <v>96.3125534057617</v>
      </c>
      <c r="E783" s="0" t="n">
        <v>69.7179183959961</v>
      </c>
      <c r="F783" s="0" t="n">
        <v>48</v>
      </c>
      <c r="G783" s="0" t="n">
        <v>3.30599999427795</v>
      </c>
      <c r="H783" s="0" t="n">
        <v>0.389333248138428</v>
      </c>
      <c r="I783" s="0" t="n">
        <v>51</v>
      </c>
      <c r="J783" s="0" t="n">
        <v>12.7640075683594</v>
      </c>
      <c r="K783" s="0" t="n">
        <v>7.53333330154419</v>
      </c>
      <c r="L783" s="0" t="n">
        <v>2.71025657653809</v>
      </c>
      <c r="M783" s="0" t="n">
        <v>0.591292560100555</v>
      </c>
      <c r="N783" s="0" t="n">
        <v>0</v>
      </c>
      <c r="O783" s="0" t="n">
        <v>0</v>
      </c>
      <c r="P783" s="0" t="s">
        <v>144</v>
      </c>
      <c r="Q783" s="0" t="s">
        <v>141</v>
      </c>
      <c r="R783" s="0" t="n">
        <v>1</v>
      </c>
      <c r="S783" s="0" t="s">
        <v>154</v>
      </c>
      <c r="T783" s="0" t="n">
        <v>0</v>
      </c>
      <c r="U783" s="0" t="n">
        <v>349412.22</v>
      </c>
      <c r="V783" s="0" t="n">
        <v>0.00497586792334914</v>
      </c>
      <c r="W783" s="0" t="n">
        <v>636.024963378906</v>
      </c>
      <c r="X783" s="0" t="n">
        <v>0.00165551493410021</v>
      </c>
      <c r="Y783" s="0" t="n">
        <f aca="false">IF(ISNUMBER(C783),INDEX(Scorecard!$D$5:$D$12,SUMPRODUCT(--(Scorecard!$G$5:$G$11&lt;C783))+1),Scorecard!$D$13)</f>
        <v>2.19112706886128</v>
      </c>
      <c r="Z783" s="0" t="n">
        <f aca="false">IF(ISNUMBER(D783),INDEX(Scorecard!$D$14:$D$17,SUMPRODUCT(--(Scorecard!$G$14:$G$16&lt;D783))+1),Scorecard!$D$18)</f>
        <v>-0.361970872710667</v>
      </c>
      <c r="AA783" s="0" t="n">
        <f aca="false">IF(ISNUMBER(E783),INDEX(Scorecard!$D$19:$D$26,SUMPRODUCT(--(Scorecard!$G$19:$G$25&lt;E783))+1),Scorecard!$D$27)</f>
        <v>0.0530843085177338</v>
      </c>
      <c r="AB783" s="0" t="n">
        <f aca="false">IF(ISNUMBER(F783),INDEX(Scorecard!$D$28:$D$35,SUMPRODUCT(--(Scorecard!$G$28:$G$34&lt;F783))+1),Scorecard!$D$36)</f>
        <v>-0.400689107298307</v>
      </c>
      <c r="AC783" s="0" t="n">
        <f aca="false">IF(ISNUMBER(H783),INDEX(Scorecard!$D$37:$D$44,SUMPRODUCT(--(Scorecard!$G$37:$G$43&lt;H783))+1),Scorecard!$D$45)</f>
        <v>-0.271229676926091</v>
      </c>
      <c r="AD783" s="0" t="n">
        <f aca="false">IF(ISNUMBER(I783),INDEX(Scorecard!$D$46:$D$52,SUMPRODUCT(--(Scorecard!$G$46:$G$51&lt;I783))+1),Scorecard!$D$53)</f>
        <v>0.818882373006414</v>
      </c>
      <c r="AE783" s="0" t="n">
        <f aca="false">IF(ISNUMBER(K783),INDEX(Scorecard!$D$54:$D$61,SUMPRODUCT(--(Scorecard!$G$54:$G$60&lt;K783))+1),Scorecard!$D$62)</f>
        <v>-0.541917179454542</v>
      </c>
      <c r="AF783" s="0" t="n">
        <f aca="false">IF(ISNUMBER(L783),INDEX(Scorecard!$D$63:$D$68,SUMPRODUCT(--(Scorecard!$G$63:$G$67&lt;L783))+1),Scorecard!$D$69)</f>
        <v>0.322484508656054</v>
      </c>
      <c r="AG783" s="0" t="n">
        <f aca="false">Inputs!$B$10+Scorecard!$J$5*Y783+Scorecard!$J$6*Z783+Scorecard!$J$7*AA783+Scorecard!$J$8*AB783+Scorecard!$J$9*AC783+Scorecard!$J$10*AD783+Scorecard!$J$11*AE783+Scorecard!$J$12*AF783</f>
        <v>-5.16055346199202</v>
      </c>
      <c r="AH783" s="0" t="n">
        <f aca="false">MIN(1-Inputs!$B$13,MAX(Inputs!$B$13,1/(1+EXP(-(Inputs!$B$11*AG783+Inputs!$B$12)))))</f>
        <v>0.00497586770751654</v>
      </c>
      <c r="AI783" s="0" t="n">
        <f aca="false">Inputs!$B$9-Inputs!$B$8*AG783</f>
        <v>636.024973961671</v>
      </c>
      <c r="AJ783" s="0" t="n">
        <f aca="false">RANK(AH783,$AH$5:$AH$2004,0)+COUNTIF($AH$4:AH782,AH783)</f>
        <v>1255</v>
      </c>
      <c r="AK783" s="0" t="n">
        <f aca="false">IF(AJ783&lt;=Deciles!$B$5*(Deciles!$B$4+1),INT((AJ783-1)/(Deciles!$B$4+1))+1,Deciles!$B$5+INT((AJ783-1-Deciles!$B$5*(Deciles!$B$4+1))/Deciles!$B$4)+1)</f>
        <v>7</v>
      </c>
    </row>
    <row r="784" customFormat="false" ht="15" hidden="false" customHeight="false" outlineLevel="0" collapsed="false">
      <c r="A784" s="0" t="n">
        <v>22945</v>
      </c>
      <c r="B784" s="0" t="s">
        <v>143</v>
      </c>
      <c r="C784" s="0" t="n">
        <v>774</v>
      </c>
      <c r="D784" s="0" t="n">
        <v>64.0372924804688</v>
      </c>
      <c r="E784" s="0" t="n">
        <v>63.6662483215332</v>
      </c>
      <c r="F784" s="0" t="n">
        <v>47</v>
      </c>
      <c r="G784" s="0" t="n">
        <v>3.99799990653992</v>
      </c>
      <c r="H784" s="0" t="n">
        <v>0.764666557312012</v>
      </c>
      <c r="I784" s="0" t="n">
        <v>4</v>
      </c>
      <c r="J784" s="0" t="n">
        <v>11.9020376205444</v>
      </c>
      <c r="K784" s="0" t="n">
        <v>9.63333320617676</v>
      </c>
      <c r="L784" s="0" t="n">
        <v>5.0717945098877</v>
      </c>
      <c r="M784" s="0" t="n">
        <v>2.57371878623962</v>
      </c>
      <c r="N784" s="0" t="n">
        <v>0</v>
      </c>
      <c r="O784" s="0" t="n">
        <v>0</v>
      </c>
      <c r="P784" s="0" t="s">
        <v>146</v>
      </c>
      <c r="Q784" s="0" t="s">
        <v>141</v>
      </c>
      <c r="R784" s="0" t="n">
        <v>2</v>
      </c>
      <c r="S784" s="0" t="s">
        <v>149</v>
      </c>
      <c r="T784" s="0" t="n">
        <v>0</v>
      </c>
      <c r="U784" s="0" t="n">
        <v>147566.98</v>
      </c>
      <c r="V784" s="0" t="n">
        <v>0.0113923437893391</v>
      </c>
      <c r="W784" s="0" t="n">
        <v>613.431457519531</v>
      </c>
      <c r="X784" s="0" t="n">
        <v>0.00714681716635823</v>
      </c>
      <c r="Y784" s="0" t="n">
        <f aca="false">IF(ISNUMBER(C784),INDEX(Scorecard!$D$5:$D$12,SUMPRODUCT(--(Scorecard!$G$5:$G$11&lt;C784))+1),Scorecard!$D$13)</f>
        <v>1.23750384304241</v>
      </c>
      <c r="Z784" s="0" t="n">
        <f aca="false">IF(ISNUMBER(D784),INDEX(Scorecard!$D$14:$D$17,SUMPRODUCT(--(Scorecard!$G$14:$G$16&lt;D784))+1),Scorecard!$D$18)</f>
        <v>0.128579646629417</v>
      </c>
      <c r="AA784" s="0" t="n">
        <f aca="false">IF(ISNUMBER(E784),INDEX(Scorecard!$D$19:$D$26,SUMPRODUCT(--(Scorecard!$G$19:$G$25&lt;E784))+1),Scorecard!$D$27)</f>
        <v>0.233621608745691</v>
      </c>
      <c r="AB784" s="0" t="n">
        <f aca="false">IF(ISNUMBER(F784),INDEX(Scorecard!$D$28:$D$35,SUMPRODUCT(--(Scorecard!$G$28:$G$34&lt;F784))+1),Scorecard!$D$36)</f>
        <v>-0.400689107298307</v>
      </c>
      <c r="AC784" s="0" t="n">
        <f aca="false">IF(ISNUMBER(H784),INDEX(Scorecard!$D$37:$D$44,SUMPRODUCT(--(Scorecard!$G$37:$G$43&lt;H784))+1),Scorecard!$D$45)</f>
        <v>-0.569454719285959</v>
      </c>
      <c r="AD784" s="0" t="n">
        <f aca="false">IF(ISNUMBER(I784),INDEX(Scorecard!$D$46:$D$52,SUMPRODUCT(--(Scorecard!$G$46:$G$51&lt;I784))+1),Scorecard!$D$53)</f>
        <v>-0.161534840507194</v>
      </c>
      <c r="AE784" s="0" t="n">
        <f aca="false">IF(ISNUMBER(K784),INDEX(Scorecard!$D$54:$D$61,SUMPRODUCT(--(Scorecard!$G$54:$G$60&lt;K784))+1),Scorecard!$D$62)</f>
        <v>-0.541917179454542</v>
      </c>
      <c r="AF784" s="0" t="n">
        <f aca="false">IF(ISNUMBER(L784),INDEX(Scorecard!$D$63:$D$68,SUMPRODUCT(--(Scorecard!$G$63:$G$67&lt;L784))+1),Scorecard!$D$69)</f>
        <v>0.322484508656054</v>
      </c>
      <c r="AG784" s="0" t="n">
        <f aca="false">Inputs!$B$10+Scorecard!$J$5*Y784+Scorecard!$J$6*Z784+Scorecard!$J$7*AA784+Scorecard!$J$8*AB784+Scorecard!$J$9*AC784+Scorecard!$J$10*AD784+Scorecard!$J$11*AE784+Scorecard!$J$12*AF784</f>
        <v>-4.37752276274562</v>
      </c>
      <c r="AH784" s="0" t="n">
        <f aca="false">MIN(1-Inputs!$B$13,MAX(Inputs!$B$13,1/(1+EXP(-(Inputs!$B$11*AG784+Inputs!$B$12)))))</f>
        <v>0.0113923434434363</v>
      </c>
      <c r="AI784" s="0" t="n">
        <f aca="false">Inputs!$B$9-Inputs!$B$8*AG784</f>
        <v>613.431483828339</v>
      </c>
      <c r="AJ784" s="0" t="n">
        <f aca="false">RANK(AH784,$AH$5:$AH$2004,0)+COUNTIF($AH$4:AH783,AH784)</f>
        <v>739</v>
      </c>
      <c r="AK784" s="0" t="n">
        <f aca="false">IF(AJ784&lt;=Deciles!$B$5*(Deciles!$B$4+1),INT((AJ784-1)/(Deciles!$B$4+1))+1,Deciles!$B$5+INT((AJ784-1-Deciles!$B$5*(Deciles!$B$4+1))/Deciles!$B$4)+1)</f>
        <v>4</v>
      </c>
    </row>
    <row r="785" customFormat="false" ht="15" hidden="false" customHeight="false" outlineLevel="0" collapsed="false">
      <c r="A785" s="0" t="n">
        <v>22953</v>
      </c>
      <c r="B785" s="0" t="s">
        <v>152</v>
      </c>
      <c r="C785" s="0" t="n">
        <v>707</v>
      </c>
      <c r="D785" s="0" t="n">
        <v>80</v>
      </c>
      <c r="E785" s="0" t="n">
        <v>69.759162902832</v>
      </c>
      <c r="F785" s="0" t="n">
        <v>49</v>
      </c>
      <c r="G785" s="0" t="n">
        <v>3.4539999961853</v>
      </c>
      <c r="H785" s="0" t="n">
        <v>-2.97933340072632</v>
      </c>
      <c r="I785" s="0" t="n">
        <v>27</v>
      </c>
      <c r="J785" s="0" t="n">
        <v>12.7667484283447</v>
      </c>
      <c r="K785" s="0" t="n">
        <v>4.40000009536743</v>
      </c>
      <c r="L785" s="0" t="n">
        <v>-0.458333015441895</v>
      </c>
      <c r="M785" s="0" t="n">
        <v>4.48895788192749</v>
      </c>
      <c r="N785" s="0" t="n">
        <v>0</v>
      </c>
      <c r="O785" s="0" t="n">
        <v>0</v>
      </c>
      <c r="P785" s="0" t="s">
        <v>144</v>
      </c>
      <c r="Q785" s="0" t="s">
        <v>141</v>
      </c>
      <c r="R785" s="0" t="n">
        <v>2</v>
      </c>
      <c r="S785" s="0" t="s">
        <v>161</v>
      </c>
      <c r="T785" s="0" t="n">
        <v>0</v>
      </c>
      <c r="U785" s="0" t="n">
        <v>350371.25</v>
      </c>
      <c r="V785" s="0" t="n">
        <v>0.029190793633461</v>
      </c>
      <c r="W785" s="0" t="n">
        <v>587.474792480469</v>
      </c>
      <c r="X785" s="0" t="n">
        <v>0.0343837775290012</v>
      </c>
      <c r="Y785" s="0" t="n">
        <f aca="false">IF(ISNUMBER(C785),INDEX(Scorecard!$D$5:$D$12,SUMPRODUCT(--(Scorecard!$G$5:$G$11&lt;C785))+1),Scorecard!$D$13)</f>
        <v>-0.513000642971656</v>
      </c>
      <c r="Z785" s="0" t="n">
        <f aca="false">IF(ISNUMBER(D785),INDEX(Scorecard!$D$14:$D$17,SUMPRODUCT(--(Scorecard!$G$14:$G$16&lt;D785))+1),Scorecard!$D$18)</f>
        <v>0.0505355481560174</v>
      </c>
      <c r="AA785" s="0" t="n">
        <f aca="false">IF(ISNUMBER(E785),INDEX(Scorecard!$D$19:$D$26,SUMPRODUCT(--(Scorecard!$G$19:$G$25&lt;E785))+1),Scorecard!$D$27)</f>
        <v>0.0530843085177338</v>
      </c>
      <c r="AB785" s="0" t="n">
        <f aca="false">IF(ISNUMBER(F785),INDEX(Scorecard!$D$28:$D$35,SUMPRODUCT(--(Scorecard!$G$28:$G$34&lt;F785))+1),Scorecard!$D$36)</f>
        <v>-0.400689107298307</v>
      </c>
      <c r="AC785" s="0" t="n">
        <f aca="false">IF(ISNUMBER(H785),INDEX(Scorecard!$D$37:$D$44,SUMPRODUCT(--(Scorecard!$G$37:$G$43&lt;H785))+1),Scorecard!$D$45)</f>
        <v>1.35057635045042</v>
      </c>
      <c r="AD785" s="0" t="n">
        <f aca="false">IF(ISNUMBER(I785),INDEX(Scorecard!$D$46:$D$52,SUMPRODUCT(--(Scorecard!$G$46:$G$51&lt;I785))+1),Scorecard!$D$53)</f>
        <v>0.123869379412532</v>
      </c>
      <c r="AE785" s="0" t="n">
        <f aca="false">IF(ISNUMBER(K785),INDEX(Scorecard!$D$54:$D$61,SUMPRODUCT(--(Scorecard!$G$54:$G$60&lt;K785))+1),Scorecard!$D$62)</f>
        <v>0.489050497890326</v>
      </c>
      <c r="AF785" s="0" t="n">
        <f aca="false">IF(ISNUMBER(L785),INDEX(Scorecard!$D$63:$D$68,SUMPRODUCT(--(Scorecard!$G$63:$G$67&lt;L785))+1),Scorecard!$D$69)</f>
        <v>0.322484508656054</v>
      </c>
      <c r="AG785" s="0" t="n">
        <f aca="false">Inputs!$B$10+Scorecard!$J$5*Y785+Scorecard!$J$6*Z785+Scorecard!$J$7*AA785+Scorecard!$J$8*AB785+Scorecard!$J$9*AC785+Scorecard!$J$10*AD785+Scorecard!$J$11*AE785+Scorecard!$J$12*AF785</f>
        <v>-3.47793173405807</v>
      </c>
      <c r="AH785" s="0" t="n">
        <f aca="false">MIN(1-Inputs!$B$13,MAX(Inputs!$B$13,1/(1+EXP(-(Inputs!$B$11*AG785+Inputs!$B$12)))))</f>
        <v>0.0291907931350141</v>
      </c>
      <c r="AI785" s="0" t="n">
        <f aca="false">Inputs!$B$9-Inputs!$B$8*AG785</f>
        <v>587.474773510024</v>
      </c>
      <c r="AJ785" s="0" t="n">
        <f aca="false">RANK(AH785,$AH$5:$AH$2004,0)+COUNTIF($AH$4:AH784,AH785)</f>
        <v>325</v>
      </c>
      <c r="AK785" s="0" t="n">
        <f aca="false">IF(AJ785&lt;=Deciles!$B$5*(Deciles!$B$4+1),INT((AJ785-1)/(Deciles!$B$4+1))+1,Deciles!$B$5+INT((AJ785-1-Deciles!$B$5*(Deciles!$B$4+1))/Deciles!$B$4)+1)</f>
        <v>2</v>
      </c>
    </row>
    <row r="786" customFormat="false" ht="15" hidden="false" customHeight="false" outlineLevel="0" collapsed="false">
      <c r="A786" s="0" t="n">
        <v>22983</v>
      </c>
      <c r="B786" s="0" t="s">
        <v>157</v>
      </c>
      <c r="C786" s="0" t="n">
        <v>757</v>
      </c>
      <c r="D786" s="0" t="n">
        <v>80</v>
      </c>
      <c r="E786" s="0" t="n">
        <v>53.8584251403809</v>
      </c>
      <c r="F786" s="0" t="n">
        <v>36</v>
      </c>
      <c r="G786" s="0" t="n">
        <v>4.4060001373291</v>
      </c>
      <c r="H786" s="0" t="n">
        <v>0.522666692733765</v>
      </c>
      <c r="I786" s="0" t="n">
        <v>54</v>
      </c>
      <c r="J786" s="0" t="n">
        <v>12.5260906219482</v>
      </c>
      <c r="K786" s="0" t="n">
        <v>4.8230767250061</v>
      </c>
      <c r="L786" s="0" t="n">
        <v>-0.276923179626465</v>
      </c>
      <c r="M786" s="0" t="n">
        <v>6.69991636276245</v>
      </c>
      <c r="N786" s="0" t="n">
        <v>0</v>
      </c>
      <c r="O786" s="0" t="n">
        <v>0</v>
      </c>
      <c r="P786" s="0" t="s">
        <v>140</v>
      </c>
      <c r="Q786" s="0" t="s">
        <v>141</v>
      </c>
      <c r="R786" s="0" t="n">
        <v>2</v>
      </c>
      <c r="S786" s="0" t="s">
        <v>154</v>
      </c>
      <c r="T786" s="0" t="n">
        <v>0</v>
      </c>
      <c r="U786" s="0" t="n">
        <v>275430.62</v>
      </c>
      <c r="V786" s="0" t="n">
        <v>0.00453231204301119</v>
      </c>
      <c r="W786" s="0" t="n">
        <v>638.56396484375</v>
      </c>
      <c r="X786" s="0" t="n">
        <v>0.002136648632586</v>
      </c>
      <c r="Y786" s="0" t="n">
        <f aca="false">IF(ISNUMBER(C786),INDEX(Scorecard!$D$5:$D$12,SUMPRODUCT(--(Scorecard!$G$5:$G$11&lt;C786))+1),Scorecard!$D$13)</f>
        <v>0.733188958177614</v>
      </c>
      <c r="Z786" s="0" t="n">
        <f aca="false">IF(ISNUMBER(D786),INDEX(Scorecard!$D$14:$D$17,SUMPRODUCT(--(Scorecard!$G$14:$G$16&lt;D786))+1),Scorecard!$D$18)</f>
        <v>0.0505355481560174</v>
      </c>
      <c r="AA786" s="0" t="n">
        <f aca="false">IF(ISNUMBER(E786),INDEX(Scorecard!$D$19:$D$26,SUMPRODUCT(--(Scorecard!$G$19:$G$25&lt;E786))+1),Scorecard!$D$27)</f>
        <v>0.57899015159425</v>
      </c>
      <c r="AB786" s="0" t="n">
        <f aca="false">IF(ISNUMBER(F786),INDEX(Scorecard!$D$28:$D$35,SUMPRODUCT(--(Scorecard!$G$28:$G$34&lt;F786))+1),Scorecard!$D$36)</f>
        <v>-0.0008456427959252</v>
      </c>
      <c r="AC786" s="0" t="n">
        <f aca="false">IF(ISNUMBER(H786),INDEX(Scorecard!$D$37:$D$44,SUMPRODUCT(--(Scorecard!$G$37:$G$43&lt;H786))+1),Scorecard!$D$45)</f>
        <v>-0.271229676926091</v>
      </c>
      <c r="AD786" s="0" t="n">
        <f aca="false">IF(ISNUMBER(I786),INDEX(Scorecard!$D$46:$D$52,SUMPRODUCT(--(Scorecard!$G$46:$G$51&lt;I786))+1),Scorecard!$D$53)</f>
        <v>0.818882373006414</v>
      </c>
      <c r="AE786" s="0" t="n">
        <f aca="false">IF(ISNUMBER(K786),INDEX(Scorecard!$D$54:$D$61,SUMPRODUCT(--(Scorecard!$G$54:$G$60&lt;K786))+1),Scorecard!$D$62)</f>
        <v>0.214429354789033</v>
      </c>
      <c r="AF786" s="0" t="n">
        <f aca="false">IF(ISNUMBER(L786),INDEX(Scorecard!$D$63:$D$68,SUMPRODUCT(--(Scorecard!$G$63:$G$67&lt;L786))+1),Scorecard!$D$69)</f>
        <v>0.322484508656054</v>
      </c>
      <c r="AG786" s="0" t="n">
        <f aca="false">Inputs!$B$10+Scorecard!$J$5*Y786+Scorecard!$J$6*Z786+Scorecard!$J$7*AA786+Scorecard!$J$8*AB786+Scorecard!$J$9*AC786+Scorecard!$J$10*AD786+Scorecard!$J$11*AE786+Scorecard!$J$12*AF786</f>
        <v>-5.24854780830693</v>
      </c>
      <c r="AH786" s="0" t="n">
        <f aca="false">MIN(1-Inputs!$B$13,MAX(Inputs!$B$13,1/(1+EXP(-(Inputs!$B$11*AG786+Inputs!$B$12)))))</f>
        <v>0.00453231198747181</v>
      </c>
      <c r="AI786" s="0" t="n">
        <f aca="false">Inputs!$B$9-Inputs!$B$8*AG786</f>
        <v>638.563954102766</v>
      </c>
      <c r="AJ786" s="0" t="n">
        <f aca="false">RANK(AH786,$AH$5:$AH$2004,0)+COUNTIF($AH$4:AH785,AH786)</f>
        <v>1312</v>
      </c>
      <c r="AK786" s="0" t="n">
        <f aca="false">IF(AJ786&lt;=Deciles!$B$5*(Deciles!$B$4+1),INT((AJ786-1)/(Deciles!$B$4+1))+1,Deciles!$B$5+INT((AJ786-1-Deciles!$B$5*(Deciles!$B$4+1))/Deciles!$B$4)+1)</f>
        <v>7</v>
      </c>
    </row>
    <row r="787" customFormat="false" ht="15" hidden="false" customHeight="false" outlineLevel="0" collapsed="false">
      <c r="A787" s="0" t="n">
        <v>22983</v>
      </c>
      <c r="B787" s="0" t="s">
        <v>139</v>
      </c>
      <c r="C787" s="0" t="n">
        <v>757</v>
      </c>
      <c r="D787" s="0" t="n">
        <v>80</v>
      </c>
      <c r="E787" s="0" t="n">
        <v>49.9779243469238</v>
      </c>
      <c r="F787" s="0" t="n">
        <v>36</v>
      </c>
      <c r="G787" s="0" t="n">
        <v>4.4060001373291</v>
      </c>
      <c r="H787" s="0" t="n">
        <v>1.38933348655701</v>
      </c>
      <c r="I787" s="0" t="n">
        <v>72</v>
      </c>
      <c r="J787" s="0" t="n">
        <v>12.492582321167</v>
      </c>
      <c r="K787" s="0" t="n">
        <v>6.53333330154419</v>
      </c>
      <c r="L787" s="0" t="n">
        <v>-3.50000047683716</v>
      </c>
      <c r="M787" s="0" t="n">
        <v>4.21317195892334</v>
      </c>
      <c r="N787" s="0" t="n">
        <v>0</v>
      </c>
      <c r="O787" s="0" t="n">
        <v>0</v>
      </c>
      <c r="P787" s="0" t="s">
        <v>140</v>
      </c>
      <c r="Q787" s="0" t="s">
        <v>141</v>
      </c>
      <c r="R787" s="0" t="n">
        <v>2</v>
      </c>
      <c r="S787" s="0" t="s">
        <v>154</v>
      </c>
      <c r="T787" s="0" t="n">
        <v>0</v>
      </c>
      <c r="U787" s="0" t="n">
        <v>266354.12</v>
      </c>
      <c r="V787" s="0" t="n">
        <v>0.00657241092994809</v>
      </c>
      <c r="W787" s="0" t="n">
        <v>628.450073242188</v>
      </c>
      <c r="X787" s="0" t="n">
        <v>0.0048735374584794</v>
      </c>
      <c r="Y787" s="0" t="n">
        <f aca="false">IF(ISNUMBER(C787),INDEX(Scorecard!$D$5:$D$12,SUMPRODUCT(--(Scorecard!$G$5:$G$11&lt;C787))+1),Scorecard!$D$13)</f>
        <v>0.733188958177614</v>
      </c>
      <c r="Z787" s="0" t="n">
        <f aca="false">IF(ISNUMBER(D787),INDEX(Scorecard!$D$14:$D$17,SUMPRODUCT(--(Scorecard!$G$14:$G$16&lt;D787))+1),Scorecard!$D$18)</f>
        <v>0.0505355481560174</v>
      </c>
      <c r="AA787" s="0" t="n">
        <f aca="false">IF(ISNUMBER(E787),INDEX(Scorecard!$D$19:$D$26,SUMPRODUCT(--(Scorecard!$G$19:$G$25&lt;E787))+1),Scorecard!$D$27)</f>
        <v>0.57899015159425</v>
      </c>
      <c r="AB787" s="0" t="n">
        <f aca="false">IF(ISNUMBER(F787),INDEX(Scorecard!$D$28:$D$35,SUMPRODUCT(--(Scorecard!$G$28:$G$34&lt;F787))+1),Scorecard!$D$36)</f>
        <v>-0.0008456427959252</v>
      </c>
      <c r="AC787" s="0" t="n">
        <f aca="false">IF(ISNUMBER(H787),INDEX(Scorecard!$D$37:$D$44,SUMPRODUCT(--(Scorecard!$G$37:$G$43&lt;H787))+1),Scorecard!$D$45)</f>
        <v>-0.975503570149195</v>
      </c>
      <c r="AD787" s="0" t="n">
        <f aca="false">IF(ISNUMBER(I787),INDEX(Scorecard!$D$46:$D$52,SUMPRODUCT(--(Scorecard!$G$46:$G$51&lt;I787))+1),Scorecard!$D$53)</f>
        <v>0.818882373006414</v>
      </c>
      <c r="AE787" s="0" t="n">
        <f aca="false">IF(ISNUMBER(K787),INDEX(Scorecard!$D$54:$D$61,SUMPRODUCT(--(Scorecard!$G$54:$G$60&lt;K787))+1),Scorecard!$D$62)</f>
        <v>-0.119873800601421</v>
      </c>
      <c r="AF787" s="0" t="n">
        <f aca="false">IF(ISNUMBER(L787),INDEX(Scorecard!$D$63:$D$68,SUMPRODUCT(--(Scorecard!$G$63:$G$67&lt;L787))+1),Scorecard!$D$69)</f>
        <v>-0.340582194386522</v>
      </c>
      <c r="AG787" s="0" t="n">
        <f aca="false">Inputs!$B$10+Scorecard!$J$5*Y787+Scorecard!$J$6*Z787+Scorecard!$J$7*AA787+Scorecard!$J$8*AB787+Scorecard!$J$9*AC787+Scorecard!$J$10*AD787+Scorecard!$J$11*AE787+Scorecard!$J$12*AF787</f>
        <v>-4.89802709037667</v>
      </c>
      <c r="AH787" s="0" t="n">
        <f aca="false">MIN(1-Inputs!$B$13,MAX(Inputs!$B$13,1/(1+EXP(-(Inputs!$B$11*AG787+Inputs!$B$12)))))</f>
        <v>0.00657241104984062</v>
      </c>
      <c r="AI787" s="0" t="n">
        <f aca="false">Inputs!$B$9-Inputs!$B$8*AG787</f>
        <v>628.45006407303</v>
      </c>
      <c r="AJ787" s="0" t="n">
        <f aca="false">RANK(AH787,$AH$5:$AH$2004,0)+COUNTIF($AH$4:AH786,AH787)</f>
        <v>1093</v>
      </c>
      <c r="AK787" s="0" t="n">
        <f aca="false">IF(AJ787&lt;=Deciles!$B$5*(Deciles!$B$4+1),INT((AJ787-1)/(Deciles!$B$4+1))+1,Deciles!$B$5+INT((AJ787-1-Deciles!$B$5*(Deciles!$B$4+1))/Deciles!$B$4)+1)</f>
        <v>6</v>
      </c>
    </row>
    <row r="788" customFormat="false" ht="15" hidden="false" customHeight="false" outlineLevel="0" collapsed="false">
      <c r="A788" s="0" t="n">
        <v>22998</v>
      </c>
      <c r="B788" s="0" t="s">
        <v>157</v>
      </c>
      <c r="C788" s="0" t="n">
        <v>732</v>
      </c>
      <c r="D788" s="0" t="n">
        <v>63.2943649291992</v>
      </c>
      <c r="E788" s="0" t="n">
        <v>63.2053413391113</v>
      </c>
      <c r="F788" s="0" t="n">
        <v>45</v>
      </c>
      <c r="G788" s="0" t="n">
        <v>4.13500022888184</v>
      </c>
      <c r="H788" s="0" t="n">
        <v>0.251666784286499</v>
      </c>
      <c r="I788" s="0" t="n">
        <v>1</v>
      </c>
      <c r="J788" s="0" t="n">
        <v>12.1199779510498</v>
      </c>
      <c r="K788" s="0" t="n">
        <v>3.92307686805725</v>
      </c>
      <c r="L788" s="0" t="n">
        <v>-0.276922941207886</v>
      </c>
      <c r="M788" s="0" t="n">
        <v>3.18022561073303</v>
      </c>
      <c r="N788" s="0" t="n">
        <v>0</v>
      </c>
      <c r="O788" s="0" t="n">
        <v>0</v>
      </c>
      <c r="P788" s="0" t="s">
        <v>140</v>
      </c>
      <c r="Q788" s="0" t="s">
        <v>141</v>
      </c>
      <c r="R788" s="0" t="n">
        <v>1</v>
      </c>
      <c r="S788" s="0" t="s">
        <v>159</v>
      </c>
      <c r="T788" s="0" t="n">
        <v>0</v>
      </c>
      <c r="U788" s="0" t="n">
        <v>183501.55</v>
      </c>
      <c r="V788" s="0" t="n">
        <v>0.0143460026010871</v>
      </c>
      <c r="W788" s="0" t="n">
        <v>607.111389160156</v>
      </c>
      <c r="X788" s="0" t="n">
        <v>0.00586646934971213</v>
      </c>
      <c r="Y788" s="0" t="n">
        <f aca="false">IF(ISNUMBER(C788),INDEX(Scorecard!$D$5:$D$12,SUMPRODUCT(--(Scorecard!$G$5:$G$11&lt;C788))+1),Scorecard!$D$13)</f>
        <v>-0.0290424113398221</v>
      </c>
      <c r="Z788" s="0" t="n">
        <f aca="false">IF(ISNUMBER(D788),INDEX(Scorecard!$D$14:$D$17,SUMPRODUCT(--(Scorecard!$G$14:$G$16&lt;D788))+1),Scorecard!$D$18)</f>
        <v>0.248677243387958</v>
      </c>
      <c r="AA788" s="0" t="n">
        <f aca="false">IF(ISNUMBER(E788),INDEX(Scorecard!$D$19:$D$26,SUMPRODUCT(--(Scorecard!$G$19:$G$25&lt;E788))+1),Scorecard!$D$27)</f>
        <v>0.233621608745691</v>
      </c>
      <c r="AB788" s="0" t="n">
        <f aca="false">IF(ISNUMBER(F788),INDEX(Scorecard!$D$28:$D$35,SUMPRODUCT(--(Scorecard!$G$28:$G$34&lt;F788))+1),Scorecard!$D$36)</f>
        <v>-0.309727037437117</v>
      </c>
      <c r="AC788" s="0" t="n">
        <f aca="false">IF(ISNUMBER(H788),INDEX(Scorecard!$D$37:$D$44,SUMPRODUCT(--(Scorecard!$G$37:$G$43&lt;H788))+1),Scorecard!$D$45)</f>
        <v>-0.0679520129233634</v>
      </c>
      <c r="AD788" s="0" t="n">
        <f aca="false">IF(ISNUMBER(I788),INDEX(Scorecard!$D$46:$D$52,SUMPRODUCT(--(Scorecard!$G$46:$G$51&lt;I788))+1),Scorecard!$D$53)</f>
        <v>-0.161534840507194</v>
      </c>
      <c r="AE788" s="0" t="n">
        <f aca="false">IF(ISNUMBER(K788),INDEX(Scorecard!$D$54:$D$61,SUMPRODUCT(--(Scorecard!$G$54:$G$60&lt;K788))+1),Scorecard!$D$62)</f>
        <v>0.489050497890326</v>
      </c>
      <c r="AF788" s="0" t="n">
        <f aca="false">IF(ISNUMBER(L788),INDEX(Scorecard!$D$63:$D$68,SUMPRODUCT(--(Scorecard!$G$63:$G$67&lt;L788))+1),Scorecard!$D$69)</f>
        <v>0.322484508656054</v>
      </c>
      <c r="AG788" s="0" t="n">
        <f aca="false">Inputs!$B$10+Scorecard!$J$5*Y788+Scorecard!$J$6*Z788+Scorecard!$J$7*AA788+Scorecard!$J$8*AB788+Scorecard!$J$9*AC788+Scorecard!$J$10*AD788+Scorecard!$J$11*AE788+Scorecard!$J$12*AF788</f>
        <v>-4.15848532879328</v>
      </c>
      <c r="AH788" s="0" t="n">
        <f aca="false">MIN(1-Inputs!$B$13,MAX(Inputs!$B$13,1/(1+EXP(-(Inputs!$B$11*AG788+Inputs!$B$12)))))</f>
        <v>0.0143460025875981</v>
      </c>
      <c r="AI788" s="0" t="n">
        <f aca="false">Inputs!$B$9-Inputs!$B$8*AG788</f>
        <v>607.111399433697</v>
      </c>
      <c r="AJ788" s="0" t="n">
        <f aca="false">RANK(AH788,$AH$5:$AH$2004,0)+COUNTIF($AH$4:AH787,AH788)</f>
        <v>618</v>
      </c>
      <c r="AK788" s="0" t="n">
        <f aca="false">IF(AJ788&lt;=Deciles!$B$5*(Deciles!$B$4+1),INT((AJ788-1)/(Deciles!$B$4+1))+1,Deciles!$B$5+INT((AJ788-1-Deciles!$B$5*(Deciles!$B$4+1))/Deciles!$B$4)+1)</f>
        <v>4</v>
      </c>
    </row>
    <row r="789" customFormat="false" ht="15" hidden="false" customHeight="false" outlineLevel="0" collapsed="false">
      <c r="A789" s="0" t="n">
        <v>23032</v>
      </c>
      <c r="B789" s="0" t="s">
        <v>157</v>
      </c>
      <c r="C789" s="0" t="n">
        <v>731</v>
      </c>
      <c r="D789" s="0" t="n">
        <v>87.7539215087891</v>
      </c>
      <c r="E789" s="0" t="n">
        <v>83.1750183105469</v>
      </c>
      <c r="F789" s="0" t="n">
        <v>16</v>
      </c>
      <c r="G789" s="0" t="n">
        <v>4.12900018692017</v>
      </c>
      <c r="H789" s="0" t="n">
        <v>0.245666742324829</v>
      </c>
      <c r="I789" s="0" t="n">
        <v>9</v>
      </c>
      <c r="J789" s="0" t="n">
        <v>12.7116527557373</v>
      </c>
      <c r="K789" s="0" t="n">
        <v>4.42307710647583</v>
      </c>
      <c r="L789" s="0" t="n">
        <v>-0.276922702789307</v>
      </c>
      <c r="M789" s="0" t="n">
        <v>5.74976253509522</v>
      </c>
      <c r="N789" s="0" t="n">
        <v>0</v>
      </c>
      <c r="O789" s="0" t="n">
        <v>0</v>
      </c>
      <c r="P789" s="0" t="s">
        <v>144</v>
      </c>
      <c r="Q789" s="0" t="s">
        <v>141</v>
      </c>
      <c r="R789" s="0" t="n">
        <v>1</v>
      </c>
      <c r="S789" s="0" t="s">
        <v>149</v>
      </c>
      <c r="T789" s="0" t="n">
        <v>0</v>
      </c>
      <c r="U789" s="0" t="n">
        <v>331589.38</v>
      </c>
      <c r="V789" s="0" t="n">
        <v>0.00923920422792435</v>
      </c>
      <c r="W789" s="0" t="n">
        <v>619.159912109375</v>
      </c>
      <c r="X789" s="0" t="n">
        <v>0.00363788451068103</v>
      </c>
      <c r="Y789" s="0" t="n">
        <f aca="false">IF(ISNUMBER(C789),INDEX(Scorecard!$D$5:$D$12,SUMPRODUCT(--(Scorecard!$G$5:$G$11&lt;C789))+1),Scorecard!$D$13)</f>
        <v>-0.0290424113398221</v>
      </c>
      <c r="Z789" s="0" t="n">
        <f aca="false">IF(ISNUMBER(D789),INDEX(Scorecard!$D$14:$D$17,SUMPRODUCT(--(Scorecard!$G$14:$G$16&lt;D789))+1),Scorecard!$D$18)</f>
        <v>-0.361970872710667</v>
      </c>
      <c r="AA789" s="0" t="n">
        <f aca="false">IF(ISNUMBER(E789),INDEX(Scorecard!$D$19:$D$26,SUMPRODUCT(--(Scorecard!$G$19:$G$25&lt;E789))+1),Scorecard!$D$27)</f>
        <v>-0.219855970853228</v>
      </c>
      <c r="AB789" s="0" t="n">
        <f aca="false">IF(ISNUMBER(F789),INDEX(Scorecard!$D$28:$D$35,SUMPRODUCT(--(Scorecard!$G$28:$G$34&lt;F789))+1),Scorecard!$D$36)</f>
        <v>0.624829191519909</v>
      </c>
      <c r="AC789" s="0" t="n">
        <f aca="false">IF(ISNUMBER(H789),INDEX(Scorecard!$D$37:$D$44,SUMPRODUCT(--(Scorecard!$G$37:$G$43&lt;H789))+1),Scorecard!$D$45)</f>
        <v>-0.0679520129233634</v>
      </c>
      <c r="AD789" s="0" t="n">
        <f aca="false">IF(ISNUMBER(I789),INDEX(Scorecard!$D$46:$D$52,SUMPRODUCT(--(Scorecard!$G$46:$G$51&lt;I789))+1),Scorecard!$D$53)</f>
        <v>-0.114272400683245</v>
      </c>
      <c r="AE789" s="0" t="n">
        <f aca="false">IF(ISNUMBER(K789),INDEX(Scorecard!$D$54:$D$61,SUMPRODUCT(--(Scorecard!$G$54:$G$60&lt;K789))+1),Scorecard!$D$62)</f>
        <v>0.409483001259379</v>
      </c>
      <c r="AF789" s="0" t="n">
        <f aca="false">IF(ISNUMBER(L789),INDEX(Scorecard!$D$63:$D$68,SUMPRODUCT(--(Scorecard!$G$63:$G$67&lt;L789))+1),Scorecard!$D$69)</f>
        <v>0.322484508656054</v>
      </c>
      <c r="AG789" s="0" t="n">
        <f aca="false">Inputs!$B$10+Scorecard!$J$5*Y789+Scorecard!$J$6*Z789+Scorecard!$J$7*AA789+Scorecard!$J$8*AB789+Scorecard!$J$9*AC789+Scorecard!$J$10*AD789+Scorecard!$J$11*AE789+Scorecard!$J$12*AF789</f>
        <v>-4.57605545277552</v>
      </c>
      <c r="AH789" s="0" t="n">
        <f aca="false">MIN(1-Inputs!$B$13,MAX(Inputs!$B$13,1/(1+EXP(-(Inputs!$B$11*AG789+Inputs!$B$12)))))</f>
        <v>0.00923920430839911</v>
      </c>
      <c r="AI789" s="0" t="n">
        <f aca="false">Inputs!$B$9-Inputs!$B$8*AG789</f>
        <v>619.159926375548</v>
      </c>
      <c r="AJ789" s="0" t="n">
        <f aca="false">RANK(AH789,$AH$5:$AH$2004,0)+COUNTIF($AH$4:AH788,AH789)</f>
        <v>875</v>
      </c>
      <c r="AK789" s="0" t="n">
        <f aca="false">IF(AJ789&lt;=Deciles!$B$5*(Deciles!$B$4+1),INT((AJ789-1)/(Deciles!$B$4+1))+1,Deciles!$B$5+INT((AJ789-1-Deciles!$B$5*(Deciles!$B$4+1))/Deciles!$B$4)+1)</f>
        <v>5</v>
      </c>
    </row>
    <row r="790" customFormat="false" ht="15" hidden="false" customHeight="false" outlineLevel="0" collapsed="false">
      <c r="A790" s="0" t="n">
        <v>23099</v>
      </c>
      <c r="B790" s="0" t="s">
        <v>157</v>
      </c>
      <c r="C790" s="0" t="n">
        <v>620</v>
      </c>
      <c r="D790" s="0" t="n">
        <v>80</v>
      </c>
      <c r="E790" s="0" t="n">
        <v>71.7590179443359</v>
      </c>
      <c r="F790" s="0" t="n">
        <v>37</v>
      </c>
      <c r="G790" s="0" t="n">
        <v>5.08300018310547</v>
      </c>
      <c r="H790" s="0" t="n">
        <v>1.19966673851013</v>
      </c>
      <c r="I790" s="0" t="n">
        <v>22</v>
      </c>
      <c r="J790" s="0" t="n">
        <v>11.7576408386231</v>
      </c>
      <c r="K790" s="0" t="n">
        <v>3.32307696342468</v>
      </c>
      <c r="L790" s="0" t="n">
        <v>-0.276922941207886</v>
      </c>
      <c r="M790" s="0" t="n">
        <v>4.3403639793396</v>
      </c>
      <c r="N790" s="0" t="n">
        <v>0</v>
      </c>
      <c r="O790" s="0" t="n">
        <v>0</v>
      </c>
      <c r="P790" s="0" t="s">
        <v>140</v>
      </c>
      <c r="Q790" s="0" t="s">
        <v>141</v>
      </c>
      <c r="R790" s="0" t="n">
        <v>1</v>
      </c>
      <c r="S790" s="0" t="s">
        <v>147</v>
      </c>
      <c r="T790" s="0" t="n">
        <v>0</v>
      </c>
      <c r="U790" s="0" t="n">
        <v>127725.75</v>
      </c>
      <c r="V790" s="0" t="n">
        <v>0.0825014263391495</v>
      </c>
      <c r="W790" s="0" t="n">
        <v>557.827514648438</v>
      </c>
      <c r="X790" s="0" t="n">
        <v>0.175928682088852</v>
      </c>
      <c r="Y790" s="0" t="n">
        <f aca="false">IF(ISNUMBER(C790),INDEX(Scorecard!$D$5:$D$12,SUMPRODUCT(--(Scorecard!$G$5:$G$11&lt;C790))+1),Scorecard!$D$13)</f>
        <v>-1.88220980528339</v>
      </c>
      <c r="Z790" s="0" t="n">
        <f aca="false">IF(ISNUMBER(D790),INDEX(Scorecard!$D$14:$D$17,SUMPRODUCT(--(Scorecard!$G$14:$G$16&lt;D790))+1),Scorecard!$D$18)</f>
        <v>0.0505355481560174</v>
      </c>
      <c r="AA790" s="0" t="n">
        <f aca="false">IF(ISNUMBER(E790),INDEX(Scorecard!$D$19:$D$26,SUMPRODUCT(--(Scorecard!$G$19:$G$25&lt;E790))+1),Scorecard!$D$27)</f>
        <v>0.0530843085177338</v>
      </c>
      <c r="AB790" s="0" t="n">
        <f aca="false">IF(ISNUMBER(F790),INDEX(Scorecard!$D$28:$D$35,SUMPRODUCT(--(Scorecard!$G$28:$G$34&lt;F790))+1),Scorecard!$D$36)</f>
        <v>-0.0008456427959252</v>
      </c>
      <c r="AC790" s="0" t="n">
        <f aca="false">IF(ISNUMBER(H790),INDEX(Scorecard!$D$37:$D$44,SUMPRODUCT(--(Scorecard!$G$37:$G$43&lt;H790))+1),Scorecard!$D$45)</f>
        <v>-0.975503570149195</v>
      </c>
      <c r="AD790" s="0" t="n">
        <f aca="false">IF(ISNUMBER(I790),INDEX(Scorecard!$D$46:$D$52,SUMPRODUCT(--(Scorecard!$G$46:$G$51&lt;I790))+1),Scorecard!$D$53)</f>
        <v>-0.108777051091409</v>
      </c>
      <c r="AE790" s="0" t="n">
        <f aca="false">IF(ISNUMBER(K790),INDEX(Scorecard!$D$54:$D$61,SUMPRODUCT(--(Scorecard!$G$54:$G$60&lt;K790))+1),Scorecard!$D$62)</f>
        <v>0.489050497890326</v>
      </c>
      <c r="AF790" s="0" t="n">
        <f aca="false">IF(ISNUMBER(L790),INDEX(Scorecard!$D$63:$D$68,SUMPRODUCT(--(Scorecard!$G$63:$G$67&lt;L790))+1),Scorecard!$D$69)</f>
        <v>0.322484508656054</v>
      </c>
      <c r="AG790" s="0" t="n">
        <f aca="false">Inputs!$B$10+Scorecard!$J$5*Y790+Scorecard!$J$6*Z790+Scorecard!$J$7*AA790+Scorecard!$J$8*AB790+Scorecard!$J$9*AC790+Scorecard!$J$10*AD790+Scorecard!$J$11*AE790+Scorecard!$J$12*AF790</f>
        <v>-2.45043703121491</v>
      </c>
      <c r="AH790" s="0" t="n">
        <f aca="false">MIN(1-Inputs!$B$13,MAX(Inputs!$B$13,1/(1+EXP(-(Inputs!$B$11*AG790+Inputs!$B$12)))))</f>
        <v>0.0825014269890888</v>
      </c>
      <c r="AI790" s="0" t="n">
        <f aca="false">Inputs!$B$9-Inputs!$B$8*AG790</f>
        <v>557.827543263394</v>
      </c>
      <c r="AJ790" s="0" t="n">
        <f aca="false">RANK(AH790,$AH$5:$AH$2004,0)+COUNTIF($AH$4:AH789,AH790)</f>
        <v>64</v>
      </c>
      <c r="AK790" s="0" t="n">
        <f aca="false">IF(AJ790&lt;=Deciles!$B$5*(Deciles!$B$4+1),INT((AJ790-1)/(Deciles!$B$4+1))+1,Deciles!$B$5+INT((AJ790-1-Deciles!$B$5*(Deciles!$B$4+1))/Deciles!$B$4)+1)</f>
        <v>1</v>
      </c>
    </row>
    <row r="791" customFormat="false" ht="15" hidden="false" customHeight="false" outlineLevel="0" collapsed="false">
      <c r="A791" s="0" t="n">
        <v>23102</v>
      </c>
      <c r="B791" s="0" t="s">
        <v>150</v>
      </c>
      <c r="C791" s="0" t="n">
        <v>729</v>
      </c>
      <c r="D791" s="0" t="n">
        <v>80</v>
      </c>
      <c r="E791" s="0" t="n">
        <v>68.7744140625</v>
      </c>
      <c r="F791" s="0" t="n">
        <v>28</v>
      </c>
      <c r="G791" s="0" t="n">
        <v>3.27099990844727</v>
      </c>
      <c r="H791" s="0" t="n">
        <v>-3.36233329772949</v>
      </c>
      <c r="I791" s="0" t="n">
        <v>27</v>
      </c>
      <c r="J791" s="0" t="n">
        <v>11.9604167938232</v>
      </c>
      <c r="K791" s="0" t="n">
        <v>3.70000004768372</v>
      </c>
      <c r="L791" s="0" t="n">
        <v>-0.208333253860474</v>
      </c>
      <c r="M791" s="0" t="n">
        <v>4.74416780471802</v>
      </c>
      <c r="N791" s="0" t="n">
        <v>0</v>
      </c>
      <c r="O791" s="0" t="n">
        <v>0</v>
      </c>
      <c r="P791" s="0" t="s">
        <v>144</v>
      </c>
      <c r="Q791" s="0" t="s">
        <v>141</v>
      </c>
      <c r="R791" s="0" t="n">
        <v>2</v>
      </c>
      <c r="S791" s="0" t="s">
        <v>147</v>
      </c>
      <c r="T791" s="0" t="n">
        <v>0</v>
      </c>
      <c r="U791" s="0" t="n">
        <v>156438.31</v>
      </c>
      <c r="V791" s="0" t="n">
        <v>0.00908303167670965</v>
      </c>
      <c r="W791" s="0" t="n">
        <v>619.625549316406</v>
      </c>
      <c r="X791" s="0" t="n">
        <v>0.00628863833844662</v>
      </c>
      <c r="Y791" s="0" t="n">
        <f aca="false">IF(ISNUMBER(C791),INDEX(Scorecard!$D$5:$D$12,SUMPRODUCT(--(Scorecard!$G$5:$G$11&lt;C791))+1),Scorecard!$D$13)</f>
        <v>-0.0290424113398221</v>
      </c>
      <c r="Z791" s="0" t="n">
        <f aca="false">IF(ISNUMBER(D791),INDEX(Scorecard!$D$14:$D$17,SUMPRODUCT(--(Scorecard!$G$14:$G$16&lt;D791))+1),Scorecard!$D$18)</f>
        <v>0.0505355481560174</v>
      </c>
      <c r="AA791" s="0" t="n">
        <f aca="false">IF(ISNUMBER(E791),INDEX(Scorecard!$D$19:$D$26,SUMPRODUCT(--(Scorecard!$G$19:$G$25&lt;E791))+1),Scorecard!$D$27)</f>
        <v>0.0530843085177338</v>
      </c>
      <c r="AB791" s="0" t="n">
        <f aca="false">IF(ISNUMBER(F791),INDEX(Scorecard!$D$28:$D$35,SUMPRODUCT(--(Scorecard!$G$28:$G$34&lt;F791))+1),Scorecard!$D$36)</f>
        <v>0.165097008946478</v>
      </c>
      <c r="AC791" s="0" t="n">
        <f aca="false">IF(ISNUMBER(H791),INDEX(Scorecard!$D$37:$D$44,SUMPRODUCT(--(Scorecard!$G$37:$G$43&lt;H791))+1),Scorecard!$D$45)</f>
        <v>1.35057635045042</v>
      </c>
      <c r="AD791" s="0" t="n">
        <f aca="false">IF(ISNUMBER(I791),INDEX(Scorecard!$D$46:$D$52,SUMPRODUCT(--(Scorecard!$G$46:$G$51&lt;I791))+1),Scorecard!$D$53)</f>
        <v>0.123869379412532</v>
      </c>
      <c r="AE791" s="0" t="n">
        <f aca="false">IF(ISNUMBER(K791),INDEX(Scorecard!$D$54:$D$61,SUMPRODUCT(--(Scorecard!$G$54:$G$60&lt;K791))+1),Scorecard!$D$62)</f>
        <v>0.489050497890326</v>
      </c>
      <c r="AF791" s="0" t="n">
        <f aca="false">IF(ISNUMBER(L791),INDEX(Scorecard!$D$63:$D$68,SUMPRODUCT(--(Scorecard!$G$63:$G$67&lt;L791))+1),Scorecard!$D$69)</f>
        <v>0.322484508656054</v>
      </c>
      <c r="AG791" s="0" t="n">
        <f aca="false">Inputs!$B$10+Scorecard!$J$5*Y791+Scorecard!$J$6*Z791+Scorecard!$J$7*AA791+Scorecard!$J$8*AB791+Scorecard!$J$9*AC791+Scorecard!$J$10*AD791+Scorecard!$J$11*AE791+Scorecard!$J$12*AF791</f>
        <v>-4.59219363028004</v>
      </c>
      <c r="AH791" s="0" t="n">
        <f aca="false">MIN(1-Inputs!$B$13,MAX(Inputs!$B$13,1/(1+EXP(-(Inputs!$B$11*AG791+Inputs!$B$12)))))</f>
        <v>0.00908303163345297</v>
      </c>
      <c r="AI791" s="0" t="n">
        <f aca="false">Inputs!$B$9-Inputs!$B$8*AG791</f>
        <v>619.625575748644</v>
      </c>
      <c r="AJ791" s="0" t="n">
        <f aca="false">RANK(AH791,$AH$5:$AH$2004,0)+COUNTIF($AH$4:AH790,AH791)</f>
        <v>884</v>
      </c>
      <c r="AK791" s="0" t="n">
        <f aca="false">IF(AJ791&lt;=Deciles!$B$5*(Deciles!$B$4+1),INT((AJ791-1)/(Deciles!$B$4+1))+1,Deciles!$B$5+INT((AJ791-1-Deciles!$B$5*(Deciles!$B$4+1))/Deciles!$B$4)+1)</f>
        <v>5</v>
      </c>
    </row>
    <row r="792" customFormat="false" ht="15" hidden="false" customHeight="false" outlineLevel="0" collapsed="false">
      <c r="A792" s="0" t="n">
        <v>23171</v>
      </c>
      <c r="B792" s="0" t="s">
        <v>155</v>
      </c>
      <c r="C792" s="0" t="n">
        <v>718</v>
      </c>
      <c r="D792" s="0" t="n">
        <v>68.7691192626953</v>
      </c>
      <c r="E792" s="0" t="n">
        <v>64.0043258666992</v>
      </c>
      <c r="F792" s="0" t="n">
        <v>48</v>
      </c>
      <c r="G792" s="0" t="n">
        <v>3.3659999370575</v>
      </c>
      <c r="H792" s="0" t="n">
        <v>-2.36733317375183</v>
      </c>
      <c r="I792" s="0" t="n">
        <v>11</v>
      </c>
      <c r="J792" s="0" t="n">
        <v>12.3186855316162</v>
      </c>
      <c r="K792" s="0" t="n">
        <v>4.40833330154419</v>
      </c>
      <c r="L792" s="0" t="n">
        <v>-1.125</v>
      </c>
      <c r="M792" s="0" t="n">
        <v>6.02960968017578</v>
      </c>
      <c r="N792" s="0" t="n">
        <v>0</v>
      </c>
      <c r="O792" s="0" t="n">
        <v>0</v>
      </c>
      <c r="P792" s="0" t="s">
        <v>144</v>
      </c>
      <c r="Q792" s="0" t="s">
        <v>141</v>
      </c>
      <c r="R792" s="0" t="n">
        <v>2</v>
      </c>
      <c r="S792" s="0" t="s">
        <v>156</v>
      </c>
      <c r="T792" s="0" t="n">
        <v>0</v>
      </c>
      <c r="U792" s="0" t="n">
        <v>223839.66</v>
      </c>
      <c r="V792" s="0" t="n">
        <v>0.0187604986131191</v>
      </c>
      <c r="W792" s="0" t="n">
        <v>599.729064941406</v>
      </c>
      <c r="X792" s="0" t="n">
        <v>0.0172027163207531</v>
      </c>
      <c r="Y792" s="0" t="n">
        <f aca="false">IF(ISNUMBER(C792),INDEX(Scorecard!$D$5:$D$12,SUMPRODUCT(--(Scorecard!$G$5:$G$11&lt;C792))+1),Scorecard!$D$13)</f>
        <v>-0.0290424113398221</v>
      </c>
      <c r="Z792" s="0" t="n">
        <f aca="false">IF(ISNUMBER(D792),INDEX(Scorecard!$D$14:$D$17,SUMPRODUCT(--(Scorecard!$G$14:$G$16&lt;D792))+1),Scorecard!$D$18)</f>
        <v>0.128579646629417</v>
      </c>
      <c r="AA792" s="0" t="n">
        <f aca="false">IF(ISNUMBER(E792),INDEX(Scorecard!$D$19:$D$26,SUMPRODUCT(--(Scorecard!$G$19:$G$25&lt;E792))+1),Scorecard!$D$27)</f>
        <v>0.233621608745691</v>
      </c>
      <c r="AB792" s="0" t="n">
        <f aca="false">IF(ISNUMBER(F792),INDEX(Scorecard!$D$28:$D$35,SUMPRODUCT(--(Scorecard!$G$28:$G$34&lt;F792))+1),Scorecard!$D$36)</f>
        <v>-0.400689107298307</v>
      </c>
      <c r="AC792" s="0" t="n">
        <f aca="false">IF(ISNUMBER(H792),INDEX(Scorecard!$D$37:$D$44,SUMPRODUCT(--(Scorecard!$G$37:$G$43&lt;H792))+1),Scorecard!$D$45)</f>
        <v>1.35057635045042</v>
      </c>
      <c r="AD792" s="0" t="n">
        <f aca="false">IF(ISNUMBER(I792),INDEX(Scorecard!$D$46:$D$52,SUMPRODUCT(--(Scorecard!$G$46:$G$51&lt;I792))+1),Scorecard!$D$53)</f>
        <v>-0.114272400683245</v>
      </c>
      <c r="AE792" s="0" t="n">
        <f aca="false">IF(ISNUMBER(K792),INDEX(Scorecard!$D$54:$D$61,SUMPRODUCT(--(Scorecard!$G$54:$G$60&lt;K792))+1),Scorecard!$D$62)</f>
        <v>0.409483001259379</v>
      </c>
      <c r="AF792" s="0" t="n">
        <f aca="false">IF(ISNUMBER(L792),INDEX(Scorecard!$D$63:$D$68,SUMPRODUCT(--(Scorecard!$G$63:$G$67&lt;L792))+1),Scorecard!$D$69)</f>
        <v>-0.340582194386522</v>
      </c>
      <c r="AG792" s="0" t="n">
        <f aca="false">Inputs!$B$10+Scorecard!$J$5*Y792+Scorecard!$J$6*Z792+Scorecard!$J$7*AA792+Scorecard!$J$8*AB792+Scorecard!$J$9*AC792+Scorecard!$J$10*AD792+Scorecard!$J$11*AE792+Scorecard!$J$12*AF792</f>
        <v>-3.90263335297461</v>
      </c>
      <c r="AH792" s="0" t="n">
        <f aca="false">MIN(1-Inputs!$B$13,MAX(Inputs!$B$13,1/(1+EXP(-(Inputs!$B$11*AG792+Inputs!$B$12)))))</f>
        <v>0.0187604992966683</v>
      </c>
      <c r="AI792" s="0" t="n">
        <f aca="false">Inputs!$B$9-Inputs!$B$8*AG792</f>
        <v>599.729071899392</v>
      </c>
      <c r="AJ792" s="0" t="n">
        <f aca="false">RANK(AH792,$AH$5:$AH$2004,0)+COUNTIF($AH$4:AH791,AH792)</f>
        <v>480</v>
      </c>
      <c r="AK792" s="0" t="n">
        <f aca="false">IF(AJ792&lt;=Deciles!$B$5*(Deciles!$B$4+1),INT((AJ792-1)/(Deciles!$B$4+1))+1,Deciles!$B$5+INT((AJ792-1-Deciles!$B$5*(Deciles!$B$4+1))/Deciles!$B$4)+1)</f>
        <v>3</v>
      </c>
    </row>
    <row r="793" customFormat="false" ht="15" hidden="false" customHeight="false" outlineLevel="0" collapsed="false">
      <c r="A793" s="0" t="n">
        <v>23188</v>
      </c>
      <c r="B793" s="0" t="s">
        <v>157</v>
      </c>
      <c r="C793" s="0" t="n">
        <v>774</v>
      </c>
      <c r="D793" s="0" t="n">
        <v>96.0560684204102</v>
      </c>
      <c r="E793" s="0" t="n">
        <v>79.0240783691406</v>
      </c>
      <c r="F793" s="0" t="n">
        <v>38</v>
      </c>
      <c r="G793" s="0" t="n">
        <v>3.91499996185303</v>
      </c>
      <c r="H793" s="0" t="n">
        <v>0.0316665172576904</v>
      </c>
      <c r="I793" s="0" t="n">
        <v>31</v>
      </c>
      <c r="J793" s="0" t="n">
        <v>12.637038230896</v>
      </c>
      <c r="K793" s="0" t="n">
        <v>3.82307696342468</v>
      </c>
      <c r="L793" s="0" t="n">
        <v>-0.276922941207886</v>
      </c>
      <c r="M793" s="0" t="n">
        <v>5.51355028152466</v>
      </c>
      <c r="N793" s="0" t="n">
        <v>0</v>
      </c>
      <c r="O793" s="0" t="n">
        <v>0</v>
      </c>
      <c r="P793" s="0" t="s">
        <v>140</v>
      </c>
      <c r="Q793" s="0" t="s">
        <v>141</v>
      </c>
      <c r="R793" s="0" t="n">
        <v>1</v>
      </c>
      <c r="S793" s="0" t="s">
        <v>156</v>
      </c>
      <c r="T793" s="0" t="n">
        <v>0</v>
      </c>
      <c r="U793" s="0" t="n">
        <v>307748.5</v>
      </c>
      <c r="V793" s="0" t="n">
        <v>0.00483957026153803</v>
      </c>
      <c r="W793" s="0" t="n">
        <v>636.780334472656</v>
      </c>
      <c r="X793" s="0" t="n">
        <v>0.00343825225718319</v>
      </c>
      <c r="Y793" s="0" t="n">
        <f aca="false">IF(ISNUMBER(C793),INDEX(Scorecard!$D$5:$D$12,SUMPRODUCT(--(Scorecard!$G$5:$G$11&lt;C793))+1),Scorecard!$D$13)</f>
        <v>1.23750384304241</v>
      </c>
      <c r="Z793" s="0" t="n">
        <f aca="false">IF(ISNUMBER(D793),INDEX(Scorecard!$D$14:$D$17,SUMPRODUCT(--(Scorecard!$G$14:$G$16&lt;D793))+1),Scorecard!$D$18)</f>
        <v>-0.361970872710667</v>
      </c>
      <c r="AA793" s="0" t="n">
        <f aca="false">IF(ISNUMBER(E793),INDEX(Scorecard!$D$19:$D$26,SUMPRODUCT(--(Scorecard!$G$19:$G$25&lt;E793))+1),Scorecard!$D$27)</f>
        <v>-0.0341578513653732</v>
      </c>
      <c r="AB793" s="0" t="n">
        <f aca="false">IF(ISNUMBER(F793),INDEX(Scorecard!$D$28:$D$35,SUMPRODUCT(--(Scorecard!$G$28:$G$34&lt;F793))+1),Scorecard!$D$36)</f>
        <v>-0.132616866359722</v>
      </c>
      <c r="AC793" s="0" t="n">
        <f aca="false">IF(ISNUMBER(H793),INDEX(Scorecard!$D$37:$D$44,SUMPRODUCT(--(Scorecard!$G$37:$G$43&lt;H793))+1),Scorecard!$D$45)</f>
        <v>0.330501541082344</v>
      </c>
      <c r="AD793" s="0" t="n">
        <f aca="false">IF(ISNUMBER(I793),INDEX(Scorecard!$D$46:$D$52,SUMPRODUCT(--(Scorecard!$G$46:$G$51&lt;I793))+1),Scorecard!$D$53)</f>
        <v>0.123869379412532</v>
      </c>
      <c r="AE793" s="0" t="n">
        <f aca="false">IF(ISNUMBER(K793),INDEX(Scorecard!$D$54:$D$61,SUMPRODUCT(--(Scorecard!$G$54:$G$60&lt;K793))+1),Scorecard!$D$62)</f>
        <v>0.489050497890326</v>
      </c>
      <c r="AF793" s="0" t="n">
        <f aca="false">IF(ISNUMBER(L793),INDEX(Scorecard!$D$63:$D$68,SUMPRODUCT(--(Scorecard!$G$63:$G$67&lt;L793))+1),Scorecard!$D$69)</f>
        <v>0.322484508656054</v>
      </c>
      <c r="AG793" s="0" t="n">
        <f aca="false">Inputs!$B$10+Scorecard!$J$5*Y793+Scorecard!$J$6*Z793+Scorecard!$J$7*AA793+Scorecard!$J$8*AB793+Scorecard!$J$9*AC793+Scorecard!$J$10*AD793+Scorecard!$J$11*AE793+Scorecard!$J$12*AF793</f>
        <v>-5.18673303272669</v>
      </c>
      <c r="AH793" s="0" t="n">
        <f aca="false">MIN(1-Inputs!$B$13,MAX(Inputs!$B$13,1/(1+EXP(-(Inputs!$B$11*AG793+Inputs!$B$12)))))</f>
        <v>0.00483957040548579</v>
      </c>
      <c r="AI793" s="0" t="n">
        <f aca="false">Inputs!$B$9-Inputs!$B$8*AG793</f>
        <v>636.780356699101</v>
      </c>
      <c r="AJ793" s="0" t="n">
        <f aca="false">RANK(AH793,$AH$5:$AH$2004,0)+COUNTIF($AH$4:AH792,AH793)</f>
        <v>1277</v>
      </c>
      <c r="AK793" s="0" t="n">
        <f aca="false">IF(AJ793&lt;=Deciles!$B$5*(Deciles!$B$4+1),INT((AJ793-1)/(Deciles!$B$4+1))+1,Deciles!$B$5+INT((AJ793-1-Deciles!$B$5*(Deciles!$B$4+1))/Deciles!$B$4)+1)</f>
        <v>7</v>
      </c>
    </row>
    <row r="794" customFormat="false" ht="15" hidden="false" customHeight="false" outlineLevel="0" collapsed="false">
      <c r="A794" s="0" t="n">
        <v>23234</v>
      </c>
      <c r="B794" s="0" t="s">
        <v>157</v>
      </c>
      <c r="C794" s="0" t="n">
        <v>753</v>
      </c>
      <c r="D794" s="0" t="n">
        <v>81.0840911865234</v>
      </c>
      <c r="E794" s="0" t="n">
        <v>71.1149826049805</v>
      </c>
      <c r="F794" s="0" t="n">
        <v>26</v>
      </c>
      <c r="G794" s="0" t="n">
        <v>4.28800010681152</v>
      </c>
      <c r="H794" s="0" t="n">
        <v>0.404666662216187</v>
      </c>
      <c r="I794" s="0" t="n">
        <v>31</v>
      </c>
      <c r="J794" s="0" t="n">
        <v>12.8236017227173</v>
      </c>
      <c r="K794" s="0" t="n">
        <v>3.92307686805725</v>
      </c>
      <c r="L794" s="0" t="n">
        <v>-0.276922941207886</v>
      </c>
      <c r="M794" s="0" t="n">
        <v>3.18022561073303</v>
      </c>
      <c r="N794" s="0" t="n">
        <v>0</v>
      </c>
      <c r="O794" s="0" t="n">
        <v>0</v>
      </c>
      <c r="P794" s="0" t="s">
        <v>144</v>
      </c>
      <c r="Q794" s="0" t="s">
        <v>141</v>
      </c>
      <c r="R794" s="0" t="n">
        <v>1</v>
      </c>
      <c r="S794" s="0" t="s">
        <v>159</v>
      </c>
      <c r="T794" s="0" t="n">
        <v>0</v>
      </c>
      <c r="U794" s="0" t="n">
        <v>370867.97</v>
      </c>
      <c r="V794" s="0" t="n">
        <v>0.00425807805731893</v>
      </c>
      <c r="W794" s="0" t="n">
        <v>640.260620117188</v>
      </c>
      <c r="X794" s="0" t="n">
        <v>0.00456448365002871</v>
      </c>
      <c r="Y794" s="0" t="n">
        <f aca="false">IF(ISNUMBER(C794),INDEX(Scorecard!$D$5:$D$12,SUMPRODUCT(--(Scorecard!$G$5:$G$11&lt;C794))+1),Scorecard!$D$13)</f>
        <v>0.733188958177614</v>
      </c>
      <c r="Z794" s="0" t="n">
        <f aca="false">IF(ISNUMBER(D794),INDEX(Scorecard!$D$14:$D$17,SUMPRODUCT(--(Scorecard!$G$14:$G$16&lt;D794))+1),Scorecard!$D$18)</f>
        <v>0.0505355481560174</v>
      </c>
      <c r="AA794" s="0" t="n">
        <f aca="false">IF(ISNUMBER(E794),INDEX(Scorecard!$D$19:$D$26,SUMPRODUCT(--(Scorecard!$G$19:$G$25&lt;E794))+1),Scorecard!$D$27)</f>
        <v>0.0530843085177338</v>
      </c>
      <c r="AB794" s="0" t="n">
        <f aca="false">IF(ISNUMBER(F794),INDEX(Scorecard!$D$28:$D$35,SUMPRODUCT(--(Scorecard!$G$28:$G$34&lt;F794))+1),Scorecard!$D$36)</f>
        <v>0.165097008946478</v>
      </c>
      <c r="AC794" s="0" t="n">
        <f aca="false">IF(ISNUMBER(H794),INDEX(Scorecard!$D$37:$D$44,SUMPRODUCT(--(Scorecard!$G$37:$G$43&lt;H794))+1),Scorecard!$D$45)</f>
        <v>-0.271229676926091</v>
      </c>
      <c r="AD794" s="0" t="n">
        <f aca="false">IF(ISNUMBER(I794),INDEX(Scorecard!$D$46:$D$52,SUMPRODUCT(--(Scorecard!$G$46:$G$51&lt;I794))+1),Scorecard!$D$53)</f>
        <v>0.123869379412532</v>
      </c>
      <c r="AE794" s="0" t="n">
        <f aca="false">IF(ISNUMBER(K794),INDEX(Scorecard!$D$54:$D$61,SUMPRODUCT(--(Scorecard!$G$54:$G$60&lt;K794))+1),Scorecard!$D$62)</f>
        <v>0.489050497890326</v>
      </c>
      <c r="AF794" s="0" t="n">
        <f aca="false">IF(ISNUMBER(L794),INDEX(Scorecard!$D$63:$D$68,SUMPRODUCT(--(Scorecard!$G$63:$G$67&lt;L794))+1),Scorecard!$D$69)</f>
        <v>0.322484508656054</v>
      </c>
      <c r="AG794" s="0" t="n">
        <f aca="false">Inputs!$B$10+Scorecard!$J$5*Y794+Scorecard!$J$6*Z794+Scorecard!$J$7*AA794+Scorecard!$J$8*AB794+Scorecard!$J$9*AC794+Scorecard!$J$10*AD794+Scorecard!$J$11*AE794+Scorecard!$J$12*AF794</f>
        <v>-5.30734909118827</v>
      </c>
      <c r="AH794" s="0" t="n">
        <f aca="false">MIN(1-Inputs!$B$13,MAX(Inputs!$B$13,1/(1+EXP(-(Inputs!$B$11*AG794+Inputs!$B$12)))))</f>
        <v>0.00425807813016641</v>
      </c>
      <c r="AI794" s="0" t="n">
        <f aca="false">Inputs!$B$9-Inputs!$B$8*AG794</f>
        <v>640.260600486983</v>
      </c>
      <c r="AJ794" s="0" t="n">
        <f aca="false">RANK(AH794,$AH$5:$AH$2004,0)+COUNTIF($AH$4:AH793,AH794)</f>
        <v>1353</v>
      </c>
      <c r="AK794" s="0" t="n">
        <f aca="false">IF(AJ794&lt;=Deciles!$B$5*(Deciles!$B$4+1),INT((AJ794-1)/(Deciles!$B$4+1))+1,Deciles!$B$5+INT((AJ794-1-Deciles!$B$5*(Deciles!$B$4+1))/Deciles!$B$4)+1)</f>
        <v>7</v>
      </c>
    </row>
    <row r="795" customFormat="false" ht="15" hidden="false" customHeight="false" outlineLevel="0" collapsed="false">
      <c r="A795" s="0" t="n">
        <v>23299</v>
      </c>
      <c r="B795" s="0" t="s">
        <v>145</v>
      </c>
      <c r="C795" s="0" t="n">
        <v>760</v>
      </c>
      <c r="D795" s="0" t="n">
        <v>60.0296859741211</v>
      </c>
      <c r="E795" s="0" t="n">
        <v>56.2735366821289</v>
      </c>
      <c r="F795" s="0" t="n">
        <v>43</v>
      </c>
      <c r="G795" s="0" t="n">
        <v>3.11199998855591</v>
      </c>
      <c r="H795" s="0" t="n">
        <v>-0.404666662216187</v>
      </c>
      <c r="I795" s="0" t="n">
        <v>12</v>
      </c>
      <c r="J795" s="0" t="n">
        <v>13.5289516448975</v>
      </c>
      <c r="K795" s="0" t="n">
        <v>4.85833311080933</v>
      </c>
      <c r="L795" s="0" t="n">
        <v>-1.875</v>
      </c>
      <c r="M795" s="0" t="n">
        <v>4.48895072937012</v>
      </c>
      <c r="N795" s="0" t="n">
        <v>0</v>
      </c>
      <c r="O795" s="0" t="n">
        <v>0</v>
      </c>
      <c r="P795" s="0" t="s">
        <v>144</v>
      </c>
      <c r="Q795" s="0" t="s">
        <v>141</v>
      </c>
      <c r="R795" s="0" t="n">
        <v>1</v>
      </c>
      <c r="S795" s="0" t="s">
        <v>161</v>
      </c>
      <c r="T795" s="0" t="n">
        <v>0</v>
      </c>
      <c r="U795" s="0" t="n">
        <v>750842.75</v>
      </c>
      <c r="V795" s="0" t="n">
        <v>0.00822720304131508</v>
      </c>
      <c r="W795" s="0" t="n">
        <v>622.327270507813</v>
      </c>
      <c r="X795" s="0" t="n">
        <v>0.00911407172679901</v>
      </c>
      <c r="Y795" s="0" t="n">
        <f aca="false">IF(ISNUMBER(C795),INDEX(Scorecard!$D$5:$D$12,SUMPRODUCT(--(Scorecard!$G$5:$G$11&lt;C795))+1),Scorecard!$D$13)</f>
        <v>0.733188958177614</v>
      </c>
      <c r="Z795" s="0" t="n">
        <f aca="false">IF(ISNUMBER(D795),INDEX(Scorecard!$D$14:$D$17,SUMPRODUCT(--(Scorecard!$G$14:$G$16&lt;D795))+1),Scorecard!$D$18)</f>
        <v>0.248677243387958</v>
      </c>
      <c r="AA795" s="0" t="n">
        <f aca="false">IF(ISNUMBER(E795),INDEX(Scorecard!$D$19:$D$26,SUMPRODUCT(--(Scorecard!$G$19:$G$25&lt;E795))+1),Scorecard!$D$27)</f>
        <v>0.285899340811827</v>
      </c>
      <c r="AB795" s="0" t="n">
        <f aca="false">IF(ISNUMBER(F795),INDEX(Scorecard!$D$28:$D$35,SUMPRODUCT(--(Scorecard!$G$28:$G$34&lt;F795))+1),Scorecard!$D$36)</f>
        <v>-0.309727037437117</v>
      </c>
      <c r="AC795" s="0" t="n">
        <f aca="false">IF(ISNUMBER(H795),INDEX(Scorecard!$D$37:$D$44,SUMPRODUCT(--(Scorecard!$G$37:$G$43&lt;H795))+1),Scorecard!$D$45)</f>
        <v>0.769716833645565</v>
      </c>
      <c r="AD795" s="0" t="n">
        <f aca="false">IF(ISNUMBER(I795),INDEX(Scorecard!$D$46:$D$52,SUMPRODUCT(--(Scorecard!$G$46:$G$51&lt;I795))+1),Scorecard!$D$53)</f>
        <v>-0.114272400683245</v>
      </c>
      <c r="AE795" s="0" t="n">
        <f aca="false">IF(ISNUMBER(K795),INDEX(Scorecard!$D$54:$D$61,SUMPRODUCT(--(Scorecard!$G$54:$G$60&lt;K795))+1),Scorecard!$D$62)</f>
        <v>0.214429354789033</v>
      </c>
      <c r="AF795" s="0" t="n">
        <f aca="false">IF(ISNUMBER(L795),INDEX(Scorecard!$D$63:$D$68,SUMPRODUCT(--(Scorecard!$G$63:$G$67&lt;L795))+1),Scorecard!$D$69)</f>
        <v>-0.340582194386522</v>
      </c>
      <c r="AG795" s="0" t="n">
        <f aca="false">Inputs!$B$10+Scorecard!$J$5*Y795+Scorecard!$J$6*Z795+Scorecard!$J$7*AA795+Scorecard!$J$8*AB795+Scorecard!$J$9*AC795+Scorecard!$J$10*AD795+Scorecard!$J$11*AE795+Scorecard!$J$12*AF795</f>
        <v>-4.6858270236519</v>
      </c>
      <c r="AH795" s="0" t="n">
        <f aca="false">MIN(1-Inputs!$B$13,MAX(Inputs!$B$13,1/(1+EXP(-(Inputs!$B$11*AG795+Inputs!$B$12)))))</f>
        <v>0.00822720304814532</v>
      </c>
      <c r="AI795" s="0" t="n">
        <f aca="false">Inputs!$B$9-Inputs!$B$8*AG795</f>
        <v>622.327264394227</v>
      </c>
      <c r="AJ795" s="0" t="n">
        <f aca="false">RANK(AH795,$AH$5:$AH$2004,0)+COUNTIF($AH$4:AH794,AH795)</f>
        <v>948</v>
      </c>
      <c r="AK795" s="0" t="n">
        <f aca="false">IF(AJ795&lt;=Deciles!$B$5*(Deciles!$B$4+1),INT((AJ795-1)/(Deciles!$B$4+1))+1,Deciles!$B$5+INT((AJ795-1-Deciles!$B$5*(Deciles!$B$4+1))/Deciles!$B$4)+1)</f>
        <v>5</v>
      </c>
    </row>
    <row r="796" customFormat="false" ht="15" hidden="false" customHeight="false" outlineLevel="0" collapsed="false">
      <c r="A796" s="0" t="n">
        <v>23332</v>
      </c>
      <c r="B796" s="0" t="s">
        <v>158</v>
      </c>
      <c r="C796" s="0" t="n">
        <v>717</v>
      </c>
      <c r="D796" s="0" t="n">
        <v>89.6582183837891</v>
      </c>
      <c r="E796" s="0" t="n">
        <v>81.0230331420898</v>
      </c>
      <c r="F796" s="0" t="n">
        <v>19</v>
      </c>
      <c r="G796" s="0" t="n">
        <v>4.5149998664856</v>
      </c>
      <c r="H796" s="0" t="n">
        <v>1.59833312034607</v>
      </c>
      <c r="I796" s="0" t="n">
        <v>28</v>
      </c>
      <c r="J796" s="0" t="n">
        <v>12.1293048858643</v>
      </c>
      <c r="K796" s="0" t="n">
        <v>6.43333339691162</v>
      </c>
      <c r="L796" s="0" t="n">
        <v>2.71025657653809</v>
      </c>
      <c r="M796" s="0" t="n">
        <v>0.387000143527985</v>
      </c>
      <c r="N796" s="0" t="n">
        <v>0</v>
      </c>
      <c r="O796" s="0" t="n">
        <v>0</v>
      </c>
      <c r="P796" s="0" t="s">
        <v>144</v>
      </c>
      <c r="Q796" s="0" t="s">
        <v>141</v>
      </c>
      <c r="R796" s="0" t="n">
        <v>1</v>
      </c>
      <c r="S796" s="0" t="s">
        <v>142</v>
      </c>
      <c r="T796" s="0" t="n">
        <v>0</v>
      </c>
      <c r="U796" s="0" t="n">
        <v>185221.03</v>
      </c>
      <c r="V796" s="0" t="n">
        <v>0.0131626641377807</v>
      </c>
      <c r="W796" s="0" t="n">
        <v>609.473754882813</v>
      </c>
      <c r="X796" s="0" t="n">
        <v>0.00979410670697689</v>
      </c>
      <c r="Y796" s="0" t="n">
        <f aca="false">IF(ISNUMBER(C796),INDEX(Scorecard!$D$5:$D$12,SUMPRODUCT(--(Scorecard!$G$5:$G$11&lt;C796))+1),Scorecard!$D$13)</f>
        <v>-0.0290424113398221</v>
      </c>
      <c r="Z796" s="0" t="n">
        <f aca="false">IF(ISNUMBER(D796),INDEX(Scorecard!$D$14:$D$17,SUMPRODUCT(--(Scorecard!$G$14:$G$16&lt;D796))+1),Scorecard!$D$18)</f>
        <v>-0.361970872710667</v>
      </c>
      <c r="AA796" s="0" t="n">
        <f aca="false">IF(ISNUMBER(E796),INDEX(Scorecard!$D$19:$D$26,SUMPRODUCT(--(Scorecard!$G$19:$G$25&lt;E796))+1),Scorecard!$D$27)</f>
        <v>-0.0341578513653732</v>
      </c>
      <c r="AB796" s="0" t="n">
        <f aca="false">IF(ISNUMBER(F796),INDEX(Scorecard!$D$28:$D$35,SUMPRODUCT(--(Scorecard!$G$28:$G$34&lt;F796))+1),Scorecard!$D$36)</f>
        <v>0.624829191519909</v>
      </c>
      <c r="AC796" s="0" t="n">
        <f aca="false">IF(ISNUMBER(H796),INDEX(Scorecard!$D$37:$D$44,SUMPRODUCT(--(Scorecard!$G$37:$G$43&lt;H796))+1),Scorecard!$D$45)</f>
        <v>-0.975503570149195</v>
      </c>
      <c r="AD796" s="0" t="n">
        <f aca="false">IF(ISNUMBER(I796),INDEX(Scorecard!$D$46:$D$52,SUMPRODUCT(--(Scorecard!$G$46:$G$51&lt;I796))+1),Scorecard!$D$53)</f>
        <v>0.123869379412532</v>
      </c>
      <c r="AE796" s="0" t="n">
        <f aca="false">IF(ISNUMBER(K796),INDEX(Scorecard!$D$54:$D$61,SUMPRODUCT(--(Scorecard!$G$54:$G$60&lt;K796))+1),Scorecard!$D$62)</f>
        <v>-0.119873800601421</v>
      </c>
      <c r="AF796" s="0" t="n">
        <f aca="false">IF(ISNUMBER(L796),INDEX(Scorecard!$D$63:$D$68,SUMPRODUCT(--(Scorecard!$G$63:$G$67&lt;L796))+1),Scorecard!$D$69)</f>
        <v>0.322484508656054</v>
      </c>
      <c r="AG796" s="0" t="n">
        <f aca="false">Inputs!$B$10+Scorecard!$J$5*Y796+Scorecard!$J$6*Z796+Scorecard!$J$7*AA796+Scorecard!$J$8*AB796+Scorecard!$J$9*AC796+Scorecard!$J$10*AD796+Scorecard!$J$11*AE796+Scorecard!$J$12*AF796</f>
        <v>-4.240358084825</v>
      </c>
      <c r="AH796" s="0" t="n">
        <f aca="false">MIN(1-Inputs!$B$13,MAX(Inputs!$B$13,1/(1+EXP(-(Inputs!$B$11*AG796+Inputs!$B$12)))))</f>
        <v>0.0131626637622712</v>
      </c>
      <c r="AI796" s="0" t="n">
        <f aca="false">Inputs!$B$9-Inputs!$B$8*AG796</f>
        <v>609.473747815915</v>
      </c>
      <c r="AJ796" s="0" t="n">
        <f aca="false">RANK(AH796,$AH$5:$AH$2004,0)+COUNTIF($AH$4:AH795,AH796)</f>
        <v>668</v>
      </c>
      <c r="AK796" s="0" t="n">
        <f aca="false">IF(AJ796&lt;=Deciles!$B$5*(Deciles!$B$4+1),INT((AJ796-1)/(Deciles!$B$4+1))+1,Deciles!$B$5+INT((AJ796-1-Deciles!$B$5*(Deciles!$B$4+1))/Deciles!$B$4)+1)</f>
        <v>4</v>
      </c>
    </row>
    <row r="797" customFormat="false" ht="15" hidden="false" customHeight="false" outlineLevel="0" collapsed="false">
      <c r="A797" s="0" t="n">
        <v>23350</v>
      </c>
      <c r="B797" s="0" t="s">
        <v>158</v>
      </c>
      <c r="C797" s="0" t="n">
        <v>711</v>
      </c>
      <c r="D797" s="0" t="n">
        <v>94.1948623657227</v>
      </c>
      <c r="E797" s="0" t="n">
        <v>92.5711288452148</v>
      </c>
      <c r="F797" s="0" t="n">
        <v>27</v>
      </c>
      <c r="G797" s="0" t="n">
        <v>3.72699999809265</v>
      </c>
      <c r="H797" s="0" t="n">
        <v>0.810333251953125</v>
      </c>
      <c r="I797" s="0" t="n">
        <v>8</v>
      </c>
      <c r="J797" s="0" t="n">
        <v>12.1738805770874</v>
      </c>
      <c r="K797" s="0" t="n">
        <v>7.13333320617676</v>
      </c>
      <c r="L797" s="0" t="n">
        <v>2.71025609970093</v>
      </c>
      <c r="M797" s="0" t="n">
        <v>0.509527981281281</v>
      </c>
      <c r="N797" s="0" t="n">
        <v>0</v>
      </c>
      <c r="O797" s="0" t="n">
        <v>0</v>
      </c>
      <c r="P797" s="0" t="s">
        <v>140</v>
      </c>
      <c r="Q797" s="0" t="s">
        <v>141</v>
      </c>
      <c r="R797" s="0" t="n">
        <v>1</v>
      </c>
      <c r="S797" s="0" t="s">
        <v>149</v>
      </c>
      <c r="T797" s="0" t="n">
        <v>0</v>
      </c>
      <c r="U797" s="0" t="n">
        <v>193664.05</v>
      </c>
      <c r="V797" s="0" t="n">
        <v>0.0740403085947037</v>
      </c>
      <c r="W797" s="0" t="n">
        <v>561.004516601563</v>
      </c>
      <c r="X797" s="0" t="n">
        <v>0.046720314770937</v>
      </c>
      <c r="Y797" s="0" t="n">
        <f aca="false">IF(ISNUMBER(C797),INDEX(Scorecard!$D$5:$D$12,SUMPRODUCT(--(Scorecard!$G$5:$G$11&lt;C797))+1),Scorecard!$D$13)</f>
        <v>-0.513000642971656</v>
      </c>
      <c r="Z797" s="0" t="n">
        <f aca="false">IF(ISNUMBER(D797),INDEX(Scorecard!$D$14:$D$17,SUMPRODUCT(--(Scorecard!$G$14:$G$16&lt;D797))+1),Scorecard!$D$18)</f>
        <v>-0.361970872710667</v>
      </c>
      <c r="AA797" s="0" t="n">
        <f aca="false">IF(ISNUMBER(E797),INDEX(Scorecard!$D$19:$D$26,SUMPRODUCT(--(Scorecard!$G$19:$G$25&lt;E797))+1),Scorecard!$D$27)</f>
        <v>-0.820992370602782</v>
      </c>
      <c r="AB797" s="0" t="n">
        <f aca="false">IF(ISNUMBER(F797),INDEX(Scorecard!$D$28:$D$35,SUMPRODUCT(--(Scorecard!$G$28:$G$34&lt;F797))+1),Scorecard!$D$36)</f>
        <v>0.165097008946478</v>
      </c>
      <c r="AC797" s="0" t="n">
        <f aca="false">IF(ISNUMBER(H797),INDEX(Scorecard!$D$37:$D$44,SUMPRODUCT(--(Scorecard!$G$37:$G$43&lt;H797))+1),Scorecard!$D$45)</f>
        <v>-0.569454719285959</v>
      </c>
      <c r="AD797" s="0" t="n">
        <f aca="false">IF(ISNUMBER(I797),INDEX(Scorecard!$D$46:$D$52,SUMPRODUCT(--(Scorecard!$G$46:$G$51&lt;I797))+1),Scorecard!$D$53)</f>
        <v>-0.114272400683245</v>
      </c>
      <c r="AE797" s="0" t="n">
        <f aca="false">IF(ISNUMBER(K797),INDEX(Scorecard!$D$54:$D$61,SUMPRODUCT(--(Scorecard!$G$54:$G$60&lt;K797))+1),Scorecard!$D$62)</f>
        <v>-0.541917179454542</v>
      </c>
      <c r="AF797" s="0" t="n">
        <f aca="false">IF(ISNUMBER(L797),INDEX(Scorecard!$D$63:$D$68,SUMPRODUCT(--(Scorecard!$G$63:$G$67&lt;L797))+1),Scorecard!$D$69)</f>
        <v>0.322484508656054</v>
      </c>
      <c r="AG797" s="0" t="n">
        <f aca="false">Inputs!$B$10+Scorecard!$J$5*Y797+Scorecard!$J$6*Z797+Scorecard!$J$7*AA797+Scorecard!$J$8*AB797+Scorecard!$J$9*AC797+Scorecard!$J$10*AD797+Scorecard!$J$11*AE797+Scorecard!$J$12*AF797</f>
        <v>-2.56054159711757</v>
      </c>
      <c r="AH797" s="0" t="n">
        <f aca="false">MIN(1-Inputs!$B$13,MAX(Inputs!$B$13,1/(1+EXP(-(Inputs!$B$11*AG797+Inputs!$B$12)))))</f>
        <v>0.074040310066331</v>
      </c>
      <c r="AI797" s="0" t="n">
        <f aca="false">Inputs!$B$9-Inputs!$B$8*AG797</f>
        <v>561.004489487534</v>
      </c>
      <c r="AJ797" s="0" t="n">
        <f aca="false">RANK(AH797,$AH$5:$AH$2004,0)+COUNTIF($AH$4:AH796,AH797)</f>
        <v>80</v>
      </c>
      <c r="AK797" s="0" t="n">
        <f aca="false">IF(AJ797&lt;=Deciles!$B$5*(Deciles!$B$4+1),INT((AJ797-1)/(Deciles!$B$4+1))+1,Deciles!$B$5+INT((AJ797-1-Deciles!$B$5*(Deciles!$B$4+1))/Deciles!$B$4)+1)</f>
        <v>1</v>
      </c>
    </row>
    <row r="798" customFormat="false" ht="15" hidden="false" customHeight="false" outlineLevel="0" collapsed="false">
      <c r="A798" s="0" t="n">
        <v>23372</v>
      </c>
      <c r="B798" s="0" t="s">
        <v>152</v>
      </c>
      <c r="C798" s="0" t="n">
        <v>729</v>
      </c>
      <c r="D798" s="0" t="n">
        <v>80</v>
      </c>
      <c r="E798" s="0" t="n">
        <v>70.0483856201172</v>
      </c>
      <c r="F798" s="0" t="n">
        <v>15</v>
      </c>
      <c r="G798" s="0" t="n">
        <v>3.08800005912781</v>
      </c>
      <c r="H798" s="0" t="n">
        <v>-3.34533333778381</v>
      </c>
      <c r="I798" s="0" t="n">
        <v>20</v>
      </c>
      <c r="J798" s="0" t="n">
        <v>12.1347188949585</v>
      </c>
      <c r="K798" s="0" t="n">
        <v>4.19999980926514</v>
      </c>
      <c r="L798" s="0" t="n">
        <v>-0.458333492279053</v>
      </c>
      <c r="M798" s="0" t="n">
        <v>6.02961158752441</v>
      </c>
      <c r="N798" s="0" t="n">
        <v>0</v>
      </c>
      <c r="O798" s="0" t="n">
        <v>0</v>
      </c>
      <c r="P798" s="0" t="s">
        <v>146</v>
      </c>
      <c r="Q798" s="0" t="s">
        <v>141</v>
      </c>
      <c r="R798" s="0" t="n">
        <v>2</v>
      </c>
      <c r="S798" s="0" t="s">
        <v>156</v>
      </c>
      <c r="T798" s="0" t="n">
        <v>0</v>
      </c>
      <c r="U798" s="0" t="n">
        <v>186226.5</v>
      </c>
      <c r="V798" s="0" t="n">
        <v>0.00556681165471673</v>
      </c>
      <c r="W798" s="0" t="n">
        <v>632.9716796875</v>
      </c>
      <c r="X798" s="0" t="n">
        <v>0.00391587661579251</v>
      </c>
      <c r="Y798" s="0" t="n">
        <f aca="false">IF(ISNUMBER(C798),INDEX(Scorecard!$D$5:$D$12,SUMPRODUCT(--(Scorecard!$G$5:$G$11&lt;C798))+1),Scorecard!$D$13)</f>
        <v>-0.0290424113398221</v>
      </c>
      <c r="Z798" s="0" t="n">
        <f aca="false">IF(ISNUMBER(D798),INDEX(Scorecard!$D$14:$D$17,SUMPRODUCT(--(Scorecard!$G$14:$G$16&lt;D798))+1),Scorecard!$D$18)</f>
        <v>0.0505355481560174</v>
      </c>
      <c r="AA798" s="0" t="n">
        <f aca="false">IF(ISNUMBER(E798),INDEX(Scorecard!$D$19:$D$26,SUMPRODUCT(--(Scorecard!$G$19:$G$25&lt;E798))+1),Scorecard!$D$27)</f>
        <v>0.0530843085177338</v>
      </c>
      <c r="AB798" s="0" t="n">
        <f aca="false">IF(ISNUMBER(F798),INDEX(Scorecard!$D$28:$D$35,SUMPRODUCT(--(Scorecard!$G$28:$G$34&lt;F798))+1),Scorecard!$D$36)</f>
        <v>0.624829191519909</v>
      </c>
      <c r="AC798" s="0" t="n">
        <f aca="false">IF(ISNUMBER(H798),INDEX(Scorecard!$D$37:$D$44,SUMPRODUCT(--(Scorecard!$G$37:$G$43&lt;H798))+1),Scorecard!$D$45)</f>
        <v>1.35057635045042</v>
      </c>
      <c r="AD798" s="0" t="n">
        <f aca="false">IF(ISNUMBER(I798),INDEX(Scorecard!$D$46:$D$52,SUMPRODUCT(--(Scorecard!$G$46:$G$51&lt;I798))+1),Scorecard!$D$53)</f>
        <v>-0.108777051091409</v>
      </c>
      <c r="AE798" s="0" t="n">
        <f aca="false">IF(ISNUMBER(K798),INDEX(Scorecard!$D$54:$D$61,SUMPRODUCT(--(Scorecard!$G$54:$G$60&lt;K798))+1),Scorecard!$D$62)</f>
        <v>0.489050497890326</v>
      </c>
      <c r="AF798" s="0" t="n">
        <f aca="false">IF(ISNUMBER(L798),INDEX(Scorecard!$D$63:$D$68,SUMPRODUCT(--(Scorecard!$G$63:$G$67&lt;L798))+1),Scorecard!$D$69)</f>
        <v>0.322484508656054</v>
      </c>
      <c r="AG798" s="0" t="n">
        <f aca="false">Inputs!$B$10+Scorecard!$J$5*Y798+Scorecard!$J$6*Z798+Scorecard!$J$7*AA798+Scorecard!$J$8*AB798+Scorecard!$J$9*AC798+Scorecard!$J$10*AD798+Scorecard!$J$11*AE798+Scorecard!$J$12*AF798</f>
        <v>-5.05473433987217</v>
      </c>
      <c r="AH798" s="0" t="n">
        <f aca="false">MIN(1-Inputs!$B$13,MAX(Inputs!$B$13,1/(1+EXP(-(Inputs!$B$11*AG798+Inputs!$B$12)))))</f>
        <v>0.00556681152527832</v>
      </c>
      <c r="AI798" s="0" t="n">
        <f aca="false">Inputs!$B$9-Inputs!$B$8*AG798</f>
        <v>632.9716795074</v>
      </c>
      <c r="AJ798" s="0" t="n">
        <f aca="false">RANK(AH798,$AH$5:$AH$2004,0)+COUNTIF($AH$4:AH797,AH798)</f>
        <v>1185</v>
      </c>
      <c r="AK798" s="0" t="n">
        <f aca="false">IF(AJ798&lt;=Deciles!$B$5*(Deciles!$B$4+1),INT((AJ798-1)/(Deciles!$B$4+1))+1,Deciles!$B$5+INT((AJ798-1-Deciles!$B$5*(Deciles!$B$4+1))/Deciles!$B$4)+1)</f>
        <v>6</v>
      </c>
    </row>
    <row r="799" customFormat="false" ht="15" hidden="false" customHeight="false" outlineLevel="0" collapsed="false">
      <c r="A799" s="0" t="n">
        <v>23379</v>
      </c>
      <c r="B799" s="0" t="s">
        <v>155</v>
      </c>
      <c r="C799" s="0" t="n">
        <v>787</v>
      </c>
      <c r="D799" s="0" t="n">
        <v>88.2394638061523</v>
      </c>
      <c r="E799" s="0" t="n">
        <v>47.8163414001465</v>
      </c>
      <c r="F799" s="0" t="n">
        <v>41</v>
      </c>
      <c r="G799" s="0" t="n">
        <v>3.78900003433228</v>
      </c>
      <c r="H799" s="0" t="n">
        <v>-1.94433307647705</v>
      </c>
      <c r="I799" s="0" t="n">
        <v>119</v>
      </c>
      <c r="J799" s="0" t="n">
        <v>11.2708873748779</v>
      </c>
      <c r="K799" s="0" t="n">
        <v>4.20833349227905</v>
      </c>
      <c r="L799" s="0" t="n">
        <v>-1.125</v>
      </c>
      <c r="M799" s="0" t="n">
        <v>4.23436260223389</v>
      </c>
      <c r="N799" s="0" t="n">
        <v>0</v>
      </c>
      <c r="O799" s="0" t="n">
        <v>0</v>
      </c>
      <c r="P799" s="0" t="s">
        <v>146</v>
      </c>
      <c r="Q799" s="0" t="s">
        <v>141</v>
      </c>
      <c r="R799" s="0" t="n">
        <v>1</v>
      </c>
      <c r="S799" s="0" t="s">
        <v>148</v>
      </c>
      <c r="T799" s="0" t="n">
        <v>0</v>
      </c>
      <c r="U799" s="0" t="n">
        <v>78502.6</v>
      </c>
      <c r="V799" s="0" t="n">
        <v>0.00121113157365471</v>
      </c>
      <c r="W799" s="0" t="n">
        <v>674.3701171875</v>
      </c>
      <c r="X799" s="0" t="n">
        <v>0.00232724309898913</v>
      </c>
      <c r="Y799" s="0" t="n">
        <f aca="false">IF(ISNUMBER(C799),INDEX(Scorecard!$D$5:$D$12,SUMPRODUCT(--(Scorecard!$G$5:$G$11&lt;C799))+1),Scorecard!$D$13)</f>
        <v>2.19112706886128</v>
      </c>
      <c r="Z799" s="0" t="n">
        <f aca="false">IF(ISNUMBER(D799),INDEX(Scorecard!$D$14:$D$17,SUMPRODUCT(--(Scorecard!$G$14:$G$16&lt;D799))+1),Scorecard!$D$18)</f>
        <v>-0.361970872710667</v>
      </c>
      <c r="AA799" s="0" t="n">
        <f aca="false">IF(ISNUMBER(E799),INDEX(Scorecard!$D$19:$D$26,SUMPRODUCT(--(Scorecard!$G$19:$G$25&lt;E799))+1),Scorecard!$D$27)</f>
        <v>0.57899015159425</v>
      </c>
      <c r="AB799" s="0" t="n">
        <f aca="false">IF(ISNUMBER(F799),INDEX(Scorecard!$D$28:$D$35,SUMPRODUCT(--(Scorecard!$G$28:$G$34&lt;F799))+1),Scorecard!$D$36)</f>
        <v>-0.132616866359722</v>
      </c>
      <c r="AC799" s="0" t="n">
        <f aca="false">IF(ISNUMBER(H799),INDEX(Scorecard!$D$37:$D$44,SUMPRODUCT(--(Scorecard!$G$37:$G$43&lt;H799))+1),Scorecard!$D$45)</f>
        <v>1.35057635045042</v>
      </c>
      <c r="AD799" s="0" t="n">
        <f aca="false">IF(ISNUMBER(I799),INDEX(Scorecard!$D$46:$D$52,SUMPRODUCT(--(Scorecard!$G$46:$G$51&lt;I799))+1),Scorecard!$D$53)</f>
        <v>0.818882373006414</v>
      </c>
      <c r="AE799" s="0" t="n">
        <f aca="false">IF(ISNUMBER(K799),INDEX(Scorecard!$D$54:$D$61,SUMPRODUCT(--(Scorecard!$G$54:$G$60&lt;K799))+1),Scorecard!$D$62)</f>
        <v>0.489050497890326</v>
      </c>
      <c r="AF799" s="0" t="n">
        <f aca="false">IF(ISNUMBER(L799),INDEX(Scorecard!$D$63:$D$68,SUMPRODUCT(--(Scorecard!$G$63:$G$67&lt;L799))+1),Scorecard!$D$69)</f>
        <v>-0.340582194386522</v>
      </c>
      <c r="AG799" s="0" t="n">
        <f aca="false">Inputs!$B$10+Scorecard!$J$5*Y799+Scorecard!$J$6*Z799+Scorecard!$J$7*AA799+Scorecard!$J$8*AB799+Scorecard!$J$9*AC799+Scorecard!$J$10*AD799+Scorecard!$J$11*AE799+Scorecard!$J$12*AF799</f>
        <v>-6.48949394399004</v>
      </c>
      <c r="AH799" s="0" t="n">
        <f aca="false">MIN(1-Inputs!$B$13,MAX(Inputs!$B$13,1/(1+EXP(-(Inputs!$B$11*AG799+Inputs!$B$12)))))</f>
        <v>0.00121113162861356</v>
      </c>
      <c r="AI799" s="0" t="n">
        <f aca="false">Inputs!$B$9-Inputs!$B$8*AG799</f>
        <v>674.370090821973</v>
      </c>
      <c r="AJ799" s="0" t="n">
        <f aca="false">RANK(AH799,$AH$5:$AH$2004,0)+COUNTIF($AH$4:AH798,AH799)</f>
        <v>1860</v>
      </c>
      <c r="AK799" s="0" t="n">
        <f aca="false">IF(AJ799&lt;=Deciles!$B$5*(Deciles!$B$4+1),INT((AJ799-1)/(Deciles!$B$4+1))+1,Deciles!$B$5+INT((AJ799-1-Deciles!$B$5*(Deciles!$B$4+1))/Deciles!$B$4)+1)</f>
        <v>10</v>
      </c>
    </row>
    <row r="800" customFormat="false" ht="15" hidden="false" customHeight="false" outlineLevel="0" collapsed="false">
      <c r="A800" s="0" t="n">
        <v>23384</v>
      </c>
      <c r="B800" s="0" t="s">
        <v>145</v>
      </c>
      <c r="C800" s="0" t="n">
        <v>772</v>
      </c>
      <c r="D800" s="0" t="n">
        <v>96.6327819824219</v>
      </c>
      <c r="E800" s="0" t="n">
        <v>82.755241394043</v>
      </c>
      <c r="F800" s="0" t="n">
        <v>40</v>
      </c>
      <c r="G800" s="0" t="n">
        <v>3.875</v>
      </c>
      <c r="H800" s="0" t="n">
        <v>0.358333349227905</v>
      </c>
      <c r="I800" s="0" t="n">
        <v>33</v>
      </c>
      <c r="J800" s="0" t="n">
        <v>12.3153991699219</v>
      </c>
      <c r="K800" s="0" t="n">
        <v>4.65833330154419</v>
      </c>
      <c r="L800" s="0" t="n">
        <v>-1.875</v>
      </c>
      <c r="M800" s="0" t="n">
        <v>6.02960777282715</v>
      </c>
      <c r="N800" s="0" t="n">
        <v>0</v>
      </c>
      <c r="O800" s="0" t="n">
        <v>0</v>
      </c>
      <c r="P800" s="0" t="s">
        <v>140</v>
      </c>
      <c r="Q800" s="0" t="s">
        <v>141</v>
      </c>
      <c r="R800" s="0" t="n">
        <v>2</v>
      </c>
      <c r="S800" s="0" t="s">
        <v>156</v>
      </c>
      <c r="T800" s="0" t="n">
        <v>0</v>
      </c>
      <c r="U800" s="0" t="n">
        <v>223105.27</v>
      </c>
      <c r="V800" s="0" t="n">
        <v>0.00600254954770207</v>
      </c>
      <c r="W800" s="0" t="n">
        <v>630.920227050781</v>
      </c>
      <c r="X800" s="0" t="n">
        <v>0.00562327681109309</v>
      </c>
      <c r="Y800" s="0" t="n">
        <f aca="false">IF(ISNUMBER(C800),INDEX(Scorecard!$D$5:$D$12,SUMPRODUCT(--(Scorecard!$G$5:$G$11&lt;C800))+1),Scorecard!$D$13)</f>
        <v>1.23750384304241</v>
      </c>
      <c r="Z800" s="0" t="n">
        <f aca="false">IF(ISNUMBER(D800),INDEX(Scorecard!$D$14:$D$17,SUMPRODUCT(--(Scorecard!$G$14:$G$16&lt;D800))+1),Scorecard!$D$18)</f>
        <v>-0.361970872710667</v>
      </c>
      <c r="AA800" s="0" t="n">
        <f aca="false">IF(ISNUMBER(E800),INDEX(Scorecard!$D$19:$D$26,SUMPRODUCT(--(Scorecard!$G$19:$G$25&lt;E800))+1),Scorecard!$D$27)</f>
        <v>-0.219855970853228</v>
      </c>
      <c r="AB800" s="0" t="n">
        <f aca="false">IF(ISNUMBER(F800),INDEX(Scorecard!$D$28:$D$35,SUMPRODUCT(--(Scorecard!$G$28:$G$34&lt;F800))+1),Scorecard!$D$36)</f>
        <v>-0.132616866359722</v>
      </c>
      <c r="AC800" s="0" t="n">
        <f aca="false">IF(ISNUMBER(H800),INDEX(Scorecard!$D$37:$D$44,SUMPRODUCT(--(Scorecard!$G$37:$G$43&lt;H800))+1),Scorecard!$D$45)</f>
        <v>-0.0679520129233634</v>
      </c>
      <c r="AD800" s="0" t="n">
        <f aca="false">IF(ISNUMBER(I800),INDEX(Scorecard!$D$46:$D$52,SUMPRODUCT(--(Scorecard!$G$46:$G$51&lt;I800))+1),Scorecard!$D$53)</f>
        <v>0.123869379412532</v>
      </c>
      <c r="AE800" s="0" t="n">
        <f aca="false">IF(ISNUMBER(K800),INDEX(Scorecard!$D$54:$D$61,SUMPRODUCT(--(Scorecard!$G$54:$G$60&lt;K800))+1),Scorecard!$D$62)</f>
        <v>0.409483001259379</v>
      </c>
      <c r="AF800" s="0" t="n">
        <f aca="false">IF(ISNUMBER(L800),INDEX(Scorecard!$D$63:$D$68,SUMPRODUCT(--(Scorecard!$G$63:$G$67&lt;L800))+1),Scorecard!$D$69)</f>
        <v>-0.340582194386522</v>
      </c>
      <c r="AG800" s="0" t="n">
        <f aca="false">Inputs!$B$10+Scorecard!$J$5*Y800+Scorecard!$J$6*Z800+Scorecard!$J$7*AA800+Scorecard!$J$8*AB800+Scorecard!$J$9*AC800+Scorecard!$J$10*AD800+Scorecard!$J$11*AE800+Scorecard!$J$12*AF800</f>
        <v>-4.98363580141045</v>
      </c>
      <c r="AH800" s="0" t="n">
        <f aca="false">MIN(1-Inputs!$B$13,MAX(Inputs!$B$13,1/(1+EXP(-(Inputs!$B$11*AG800+Inputs!$B$12)))))</f>
        <v>0.00600254978052201</v>
      </c>
      <c r="AI800" s="0" t="n">
        <f aca="false">Inputs!$B$9-Inputs!$B$8*AG800</f>
        <v>630.920209330337</v>
      </c>
      <c r="AJ800" s="0" t="n">
        <f aca="false">RANK(AH800,$AH$5:$AH$2004,0)+COUNTIF($AH$4:AH799,AH800)</f>
        <v>1143</v>
      </c>
      <c r="AK800" s="0" t="n">
        <f aca="false">IF(AJ800&lt;=Deciles!$B$5*(Deciles!$B$4+1),INT((AJ800-1)/(Deciles!$B$4+1))+1,Deciles!$B$5+INT((AJ800-1-Deciles!$B$5*(Deciles!$B$4+1))/Deciles!$B$4)+1)</f>
        <v>6</v>
      </c>
    </row>
    <row r="801" customFormat="false" ht="15" hidden="false" customHeight="false" outlineLevel="0" collapsed="false">
      <c r="A801" s="0" t="n">
        <v>23399</v>
      </c>
      <c r="B801" s="0" t="s">
        <v>157</v>
      </c>
      <c r="C801" s="0" t="n">
        <v>769</v>
      </c>
      <c r="D801" s="0" t="n">
        <v>80</v>
      </c>
      <c r="E801" s="0" t="n">
        <v>64.1628265380859</v>
      </c>
      <c r="F801" s="0" t="n">
        <v>29</v>
      </c>
      <c r="G801" s="0" t="n">
        <v>3.88100004196167</v>
      </c>
      <c r="H801" s="0" t="n">
        <v>-0.00233340263366699</v>
      </c>
      <c r="I801" s="0" t="n">
        <v>44</v>
      </c>
      <c r="J801" s="0" t="n">
        <v>12.4574966430664</v>
      </c>
      <c r="K801" s="0" t="n">
        <v>3.62307691574097</v>
      </c>
      <c r="L801" s="0" t="n">
        <v>-0.276923179626465</v>
      </c>
      <c r="M801" s="0" t="n">
        <v>3.87475156784058</v>
      </c>
      <c r="N801" s="0" t="n">
        <v>0</v>
      </c>
      <c r="O801" s="0" t="n">
        <v>0</v>
      </c>
      <c r="P801" s="0" t="s">
        <v>144</v>
      </c>
      <c r="Q801" s="0" t="s">
        <v>141</v>
      </c>
      <c r="R801" s="0" t="n">
        <v>2</v>
      </c>
      <c r="S801" s="0" t="s">
        <v>148</v>
      </c>
      <c r="T801" s="0" t="n">
        <v>0</v>
      </c>
      <c r="U801" s="0" t="n">
        <v>257170.94</v>
      </c>
      <c r="V801" s="0" t="n">
        <v>0.00193915283307433</v>
      </c>
      <c r="W801" s="0" t="n">
        <v>661.611328125</v>
      </c>
      <c r="X801" s="0" t="n">
        <v>0.00167827936820686</v>
      </c>
      <c r="Y801" s="0" t="n">
        <f aca="false">IF(ISNUMBER(C801),INDEX(Scorecard!$D$5:$D$12,SUMPRODUCT(--(Scorecard!$G$5:$G$11&lt;C801))+1),Scorecard!$D$13)</f>
        <v>1.23750384304241</v>
      </c>
      <c r="Z801" s="0" t="n">
        <f aca="false">IF(ISNUMBER(D801),INDEX(Scorecard!$D$14:$D$17,SUMPRODUCT(--(Scorecard!$G$14:$G$16&lt;D801))+1),Scorecard!$D$18)</f>
        <v>0.0505355481560174</v>
      </c>
      <c r="AA801" s="0" t="n">
        <f aca="false">IF(ISNUMBER(E801),INDEX(Scorecard!$D$19:$D$26,SUMPRODUCT(--(Scorecard!$G$19:$G$25&lt;E801))+1),Scorecard!$D$27)</f>
        <v>0.233621608745691</v>
      </c>
      <c r="AB801" s="0" t="n">
        <f aca="false">IF(ISNUMBER(F801),INDEX(Scorecard!$D$28:$D$35,SUMPRODUCT(--(Scorecard!$G$28:$G$34&lt;F801))+1),Scorecard!$D$36)</f>
        <v>0.165097008946478</v>
      </c>
      <c r="AC801" s="0" t="n">
        <f aca="false">IF(ISNUMBER(H801),INDEX(Scorecard!$D$37:$D$44,SUMPRODUCT(--(Scorecard!$G$37:$G$43&lt;H801))+1),Scorecard!$D$45)</f>
        <v>0.330501541082344</v>
      </c>
      <c r="AD801" s="0" t="n">
        <f aca="false">IF(ISNUMBER(I801),INDEX(Scorecard!$D$46:$D$52,SUMPRODUCT(--(Scorecard!$G$46:$G$51&lt;I801))+1),Scorecard!$D$53)</f>
        <v>0.818882373006414</v>
      </c>
      <c r="AE801" s="0" t="n">
        <f aca="false">IF(ISNUMBER(K801),INDEX(Scorecard!$D$54:$D$61,SUMPRODUCT(--(Scorecard!$G$54:$G$60&lt;K801))+1),Scorecard!$D$62)</f>
        <v>0.489050497890326</v>
      </c>
      <c r="AF801" s="0" t="n">
        <f aca="false">IF(ISNUMBER(L801),INDEX(Scorecard!$D$63:$D$68,SUMPRODUCT(--(Scorecard!$G$63:$G$67&lt;L801))+1),Scorecard!$D$69)</f>
        <v>0.322484508656054</v>
      </c>
      <c r="AG801" s="0" t="n">
        <f aca="false">Inputs!$B$10+Scorecard!$J$5*Y801+Scorecard!$J$6*Z801+Scorecard!$J$7*AA801+Scorecard!$J$8*AB801+Scorecard!$J$9*AC801+Scorecard!$J$10*AD801+Scorecard!$J$11*AE801+Scorecard!$J$12*AF801</f>
        <v>-6.0473096189724</v>
      </c>
      <c r="AH801" s="0" t="n">
        <f aca="false">MIN(1-Inputs!$B$13,MAX(Inputs!$B$13,1/(1+EXP(-(Inputs!$B$11*AG801+Inputs!$B$12)))))</f>
        <v>0.00193915284489388</v>
      </c>
      <c r="AI801" s="0" t="n">
        <f aca="false">Inputs!$B$9-Inputs!$B$8*AG801</f>
        <v>661.611348164738</v>
      </c>
      <c r="AJ801" s="0" t="n">
        <f aca="false">RANK(AH801,$AH$5:$AH$2004,0)+COUNTIF($AH$4:AH800,AH801)</f>
        <v>1701</v>
      </c>
      <c r="AK801" s="0" t="n">
        <f aca="false">IF(AJ801&lt;=Deciles!$B$5*(Deciles!$B$4+1),INT((AJ801-1)/(Deciles!$B$4+1))+1,Deciles!$B$5+INT((AJ801-1-Deciles!$B$5*(Deciles!$B$4+1))/Deciles!$B$4)+1)</f>
        <v>9</v>
      </c>
    </row>
    <row r="802" customFormat="false" ht="15" hidden="false" customHeight="false" outlineLevel="0" collapsed="false">
      <c r="A802" s="0" t="n">
        <v>23469</v>
      </c>
      <c r="B802" s="0" t="s">
        <v>155</v>
      </c>
      <c r="C802" s="0" t="n">
        <v>742</v>
      </c>
      <c r="D802" s="0" t="n">
        <v>89.8314819335938</v>
      </c>
      <c r="E802" s="0" t="n">
        <v>57.2119865417481</v>
      </c>
      <c r="F802" s="0" t="n">
        <v>27</v>
      </c>
      <c r="G802" s="0" t="n">
        <v>3.89400005340576</v>
      </c>
      <c r="H802" s="0" t="n">
        <v>-1.83933305740356</v>
      </c>
      <c r="I802" s="0" t="n">
        <v>102</v>
      </c>
      <c r="J802" s="0" t="n">
        <v>11.5110063552856</v>
      </c>
      <c r="K802" s="0" t="n">
        <v>4.50833320617676</v>
      </c>
      <c r="L802" s="0" t="n">
        <v>-1.125</v>
      </c>
      <c r="M802" s="0" t="n">
        <v>3.47430872917175</v>
      </c>
      <c r="N802" s="0" t="n">
        <v>0</v>
      </c>
      <c r="O802" s="0" t="n">
        <v>0</v>
      </c>
      <c r="P802" s="0" t="s">
        <v>146</v>
      </c>
      <c r="Q802" s="0" t="s">
        <v>141</v>
      </c>
      <c r="R802" s="0" t="n">
        <v>1</v>
      </c>
      <c r="S802" s="0" t="s">
        <v>159</v>
      </c>
      <c r="T802" s="0" t="n">
        <v>0</v>
      </c>
      <c r="U802" s="0" t="n">
        <v>99808.305</v>
      </c>
      <c r="V802" s="0" t="n">
        <v>0.00619472237303853</v>
      </c>
      <c r="W802" s="0" t="n">
        <v>630.062072753906</v>
      </c>
      <c r="X802" s="0" t="n">
        <v>0.00379176065325737</v>
      </c>
      <c r="Y802" s="0" t="n">
        <f aca="false">IF(ISNUMBER(C802),INDEX(Scorecard!$D$5:$D$12,SUMPRODUCT(--(Scorecard!$G$5:$G$11&lt;C802))+1),Scorecard!$D$13)</f>
        <v>0.488358159108655</v>
      </c>
      <c r="Z802" s="0" t="n">
        <f aca="false">IF(ISNUMBER(D802),INDEX(Scorecard!$D$14:$D$17,SUMPRODUCT(--(Scorecard!$G$14:$G$16&lt;D802))+1),Scorecard!$D$18)</f>
        <v>-0.361970872710667</v>
      </c>
      <c r="AA802" s="0" t="n">
        <f aca="false">IF(ISNUMBER(E802),INDEX(Scorecard!$D$19:$D$26,SUMPRODUCT(--(Scorecard!$G$19:$G$25&lt;E802))+1),Scorecard!$D$27)</f>
        <v>0.285899340811827</v>
      </c>
      <c r="AB802" s="0" t="n">
        <f aca="false">IF(ISNUMBER(F802),INDEX(Scorecard!$D$28:$D$35,SUMPRODUCT(--(Scorecard!$G$28:$G$34&lt;F802))+1),Scorecard!$D$36)</f>
        <v>0.165097008946478</v>
      </c>
      <c r="AC802" s="0" t="n">
        <f aca="false">IF(ISNUMBER(H802),INDEX(Scorecard!$D$37:$D$44,SUMPRODUCT(--(Scorecard!$G$37:$G$43&lt;H802))+1),Scorecard!$D$45)</f>
        <v>1.35057635045042</v>
      </c>
      <c r="AD802" s="0" t="n">
        <f aca="false">IF(ISNUMBER(I802),INDEX(Scorecard!$D$46:$D$52,SUMPRODUCT(--(Scorecard!$G$46:$G$51&lt;I802))+1),Scorecard!$D$53)</f>
        <v>0.818882373006414</v>
      </c>
      <c r="AE802" s="0" t="n">
        <f aca="false">IF(ISNUMBER(K802),INDEX(Scorecard!$D$54:$D$61,SUMPRODUCT(--(Scorecard!$G$54:$G$60&lt;K802))+1),Scorecard!$D$62)</f>
        <v>0.409483001259379</v>
      </c>
      <c r="AF802" s="0" t="n">
        <f aca="false">IF(ISNUMBER(L802),INDEX(Scorecard!$D$63:$D$68,SUMPRODUCT(--(Scorecard!$G$63:$G$67&lt;L802))+1),Scorecard!$D$69)</f>
        <v>-0.340582194386522</v>
      </c>
      <c r="AG802" s="0" t="n">
        <f aca="false">Inputs!$B$10+Scorecard!$J$5*Y802+Scorecard!$J$6*Z802+Scorecard!$J$7*AA802+Scorecard!$J$8*AB802+Scorecard!$J$9*AC802+Scorecard!$J$10*AD802+Scorecard!$J$11*AE802+Scorecard!$J$12*AF802</f>
        <v>-4.95389575587993</v>
      </c>
      <c r="AH802" s="0" t="n">
        <f aca="false">MIN(1-Inputs!$B$13,MAX(Inputs!$B$13,1/(1+EXP(-(Inputs!$B$11*AG802+Inputs!$B$12)))))</f>
        <v>0.00619472234221399</v>
      </c>
      <c r="AI802" s="0" t="n">
        <f aca="false">Inputs!$B$9-Inputs!$B$8*AG802</f>
        <v>630.062093006283</v>
      </c>
      <c r="AJ802" s="0" t="n">
        <f aca="false">RANK(AH802,$AH$5:$AH$2004,0)+COUNTIF($AH$4:AH801,AH802)</f>
        <v>1126</v>
      </c>
      <c r="AK802" s="0" t="n">
        <f aca="false">IF(AJ802&lt;=Deciles!$B$5*(Deciles!$B$4+1),INT((AJ802-1)/(Deciles!$B$4+1))+1,Deciles!$B$5+INT((AJ802-1-Deciles!$B$5*(Deciles!$B$4+1))/Deciles!$B$4)+1)</f>
        <v>6</v>
      </c>
    </row>
    <row r="803" customFormat="false" ht="15" hidden="false" customHeight="false" outlineLevel="0" collapsed="false">
      <c r="A803" s="0" t="n">
        <v>23484</v>
      </c>
      <c r="B803" s="0" t="s">
        <v>143</v>
      </c>
      <c r="C803" s="0" t="n">
        <v>702</v>
      </c>
      <c r="D803" s="0" t="n">
        <v>66.2688217163086</v>
      </c>
      <c r="E803" s="0" t="n">
        <v>53.4691848754883</v>
      </c>
      <c r="F803" s="0" t="n">
        <v>42</v>
      </c>
      <c r="G803" s="0" t="n">
        <v>3.90599989891052</v>
      </c>
      <c r="H803" s="0" t="n">
        <v>0.672666549682617</v>
      </c>
      <c r="I803" s="0" t="n">
        <v>44</v>
      </c>
      <c r="J803" s="0" t="n">
        <v>11.8747730255127</v>
      </c>
      <c r="K803" s="0" t="n">
        <v>8.53333377838135</v>
      </c>
      <c r="L803" s="0" t="n">
        <v>5.07179546356201</v>
      </c>
      <c r="M803" s="0" t="n">
        <v>1.95005702972412</v>
      </c>
      <c r="N803" s="0" t="n">
        <v>0</v>
      </c>
      <c r="O803" s="0" t="n">
        <v>0</v>
      </c>
      <c r="P803" s="0" t="s">
        <v>146</v>
      </c>
      <c r="Q803" s="0" t="s">
        <v>160</v>
      </c>
      <c r="R803" s="0" t="n">
        <v>1</v>
      </c>
      <c r="S803" s="0" t="s">
        <v>147</v>
      </c>
      <c r="T803" s="0" t="n">
        <v>0</v>
      </c>
      <c r="U803" s="0" t="n">
        <v>143598.02</v>
      </c>
      <c r="V803" s="0" t="n">
        <v>0.0624534897506237</v>
      </c>
      <c r="W803" s="0" t="n">
        <v>565.947021484375</v>
      </c>
      <c r="X803" s="0" t="n">
        <v>0.0159896891564131</v>
      </c>
      <c r="Y803" s="0" t="n">
        <f aca="false">IF(ISNUMBER(C803),INDEX(Scorecard!$D$5:$D$12,SUMPRODUCT(--(Scorecard!$G$5:$G$11&lt;C803))+1),Scorecard!$D$13)</f>
        <v>-0.869677851527538</v>
      </c>
      <c r="Z803" s="0" t="n">
        <f aca="false">IF(ISNUMBER(D803),INDEX(Scorecard!$D$14:$D$17,SUMPRODUCT(--(Scorecard!$G$14:$G$16&lt;D803))+1),Scorecard!$D$18)</f>
        <v>0.128579646629417</v>
      </c>
      <c r="AA803" s="0" t="n">
        <f aca="false">IF(ISNUMBER(E803),INDEX(Scorecard!$D$19:$D$26,SUMPRODUCT(--(Scorecard!$G$19:$G$25&lt;E803))+1),Scorecard!$D$27)</f>
        <v>0.57899015159425</v>
      </c>
      <c r="AB803" s="0" t="n">
        <f aca="false">IF(ISNUMBER(F803),INDEX(Scorecard!$D$28:$D$35,SUMPRODUCT(--(Scorecard!$G$28:$G$34&lt;F803))+1),Scorecard!$D$36)</f>
        <v>-0.309727037437117</v>
      </c>
      <c r="AC803" s="0" t="n">
        <f aca="false">IF(ISNUMBER(H803),INDEX(Scorecard!$D$37:$D$44,SUMPRODUCT(--(Scorecard!$G$37:$G$43&lt;H803))+1),Scorecard!$D$45)</f>
        <v>-0.569454719285959</v>
      </c>
      <c r="AD803" s="0" t="n">
        <f aca="false">IF(ISNUMBER(I803),INDEX(Scorecard!$D$46:$D$52,SUMPRODUCT(--(Scorecard!$G$46:$G$51&lt;I803))+1),Scorecard!$D$53)</f>
        <v>0.818882373006414</v>
      </c>
      <c r="AE803" s="0" t="n">
        <f aca="false">IF(ISNUMBER(K803),INDEX(Scorecard!$D$54:$D$61,SUMPRODUCT(--(Scorecard!$G$54:$G$60&lt;K803))+1),Scorecard!$D$62)</f>
        <v>-0.541917179454542</v>
      </c>
      <c r="AF803" s="0" t="n">
        <f aca="false">IF(ISNUMBER(L803),INDEX(Scorecard!$D$63:$D$68,SUMPRODUCT(--(Scorecard!$G$63:$G$67&lt;L803))+1),Scorecard!$D$69)</f>
        <v>0.322484508656054</v>
      </c>
      <c r="AG803" s="0" t="n">
        <f aca="false">Inputs!$B$10+Scorecard!$J$5*Y803+Scorecard!$J$6*Z803+Scorecard!$J$7*AA803+Scorecard!$J$8*AB803+Scorecard!$J$9*AC803+Scorecard!$J$10*AD803+Scorecard!$J$11*AE803+Scorecard!$J$12*AF803</f>
        <v>-2.73183733348974</v>
      </c>
      <c r="AH803" s="0" t="n">
        <f aca="false">MIN(1-Inputs!$B$13,MAX(Inputs!$B$13,1/(1+EXP(-(Inputs!$B$11*AG803+Inputs!$B$12)))))</f>
        <v>0.0624534894642326</v>
      </c>
      <c r="AI803" s="0" t="n">
        <f aca="false">Inputs!$B$9-Inputs!$B$8*AG803</f>
        <v>565.947039675325</v>
      </c>
      <c r="AJ803" s="0" t="n">
        <f aca="false">RANK(AH803,$AH$5:$AH$2004,0)+COUNTIF($AH$4:AH802,AH803)</f>
        <v>110</v>
      </c>
      <c r="AK803" s="0" t="n">
        <f aca="false">IF(AJ803&lt;=Deciles!$B$5*(Deciles!$B$4+1),INT((AJ803-1)/(Deciles!$B$4+1))+1,Deciles!$B$5+INT((AJ803-1-Deciles!$B$5*(Deciles!$B$4+1))/Deciles!$B$4)+1)</f>
        <v>1</v>
      </c>
    </row>
    <row r="804" customFormat="false" ht="15" hidden="false" customHeight="false" outlineLevel="0" collapsed="false">
      <c r="A804" s="0" t="n">
        <v>23635</v>
      </c>
      <c r="B804" s="0" t="s">
        <v>145</v>
      </c>
      <c r="C804" s="0" t="n">
        <v>758</v>
      </c>
      <c r="D804" s="0" t="n">
        <v>80</v>
      </c>
      <c r="E804" s="0" t="n">
        <v>77.2929000854492</v>
      </c>
      <c r="F804" s="0" t="n">
        <v>24</v>
      </c>
      <c r="G804" s="0" t="n">
        <v>3.25600004196167</v>
      </c>
      <c r="H804" s="0" t="n">
        <v>-0.260666608810425</v>
      </c>
      <c r="I804" s="0" t="n">
        <v>7</v>
      </c>
      <c r="J804" s="0" t="n">
        <v>11.556022644043</v>
      </c>
      <c r="K804" s="0" t="n">
        <v>4.95833349227905</v>
      </c>
      <c r="L804" s="0" t="n">
        <v>-1.875</v>
      </c>
      <c r="M804" s="0" t="n">
        <v>3.98038840293884</v>
      </c>
      <c r="N804" s="0" t="n">
        <v>0</v>
      </c>
      <c r="O804" s="0" t="n">
        <v>0</v>
      </c>
      <c r="P804" s="0" t="s">
        <v>144</v>
      </c>
      <c r="Q804" s="0" t="s">
        <v>141</v>
      </c>
      <c r="R804" s="0" t="n">
        <v>1</v>
      </c>
      <c r="S804" s="0" t="s">
        <v>162</v>
      </c>
      <c r="T804" s="0" t="n">
        <v>0</v>
      </c>
      <c r="U804" s="0" t="n">
        <v>104403.97</v>
      </c>
      <c r="V804" s="0" t="n">
        <v>0.00491521647199988</v>
      </c>
      <c r="W804" s="0" t="n">
        <v>636.358520507813</v>
      </c>
      <c r="X804" s="0" t="n">
        <v>0.00365165038965643</v>
      </c>
      <c r="Y804" s="0" t="n">
        <f aca="false">IF(ISNUMBER(C804),INDEX(Scorecard!$D$5:$D$12,SUMPRODUCT(--(Scorecard!$G$5:$G$11&lt;C804))+1),Scorecard!$D$13)</f>
        <v>0.733188958177614</v>
      </c>
      <c r="Z804" s="0" t="n">
        <f aca="false">IF(ISNUMBER(D804),INDEX(Scorecard!$D$14:$D$17,SUMPRODUCT(--(Scorecard!$G$14:$G$16&lt;D804))+1),Scorecard!$D$18)</f>
        <v>0.0505355481560174</v>
      </c>
      <c r="AA804" s="0" t="n">
        <f aca="false">IF(ISNUMBER(E804),INDEX(Scorecard!$D$19:$D$26,SUMPRODUCT(--(Scorecard!$G$19:$G$25&lt;E804))+1),Scorecard!$D$27)</f>
        <v>-0.0341578513653732</v>
      </c>
      <c r="AB804" s="0" t="n">
        <f aca="false">IF(ISNUMBER(F804),INDEX(Scorecard!$D$28:$D$35,SUMPRODUCT(--(Scorecard!$G$28:$G$34&lt;F804))+1),Scorecard!$D$36)</f>
        <v>0.349218150643304</v>
      </c>
      <c r="AC804" s="0" t="n">
        <f aca="false">IF(ISNUMBER(H804),INDEX(Scorecard!$D$37:$D$44,SUMPRODUCT(--(Scorecard!$G$37:$G$43&lt;H804))+1),Scorecard!$D$45)</f>
        <v>0.769716833645565</v>
      </c>
      <c r="AD804" s="0" t="n">
        <f aca="false">IF(ISNUMBER(I804),INDEX(Scorecard!$D$46:$D$52,SUMPRODUCT(--(Scorecard!$G$46:$G$51&lt;I804))+1),Scorecard!$D$53)</f>
        <v>-0.114272400683245</v>
      </c>
      <c r="AE804" s="0" t="n">
        <f aca="false">IF(ISNUMBER(K804),INDEX(Scorecard!$D$54:$D$61,SUMPRODUCT(--(Scorecard!$G$54:$G$60&lt;K804))+1),Scorecard!$D$62)</f>
        <v>0.214429354789033</v>
      </c>
      <c r="AF804" s="0" t="n">
        <f aca="false">IF(ISNUMBER(L804),INDEX(Scorecard!$D$63:$D$68,SUMPRODUCT(--(Scorecard!$G$63:$G$67&lt;L804))+1),Scorecard!$D$69)</f>
        <v>-0.340582194386522</v>
      </c>
      <c r="AG804" s="0" t="n">
        <f aca="false">Inputs!$B$10+Scorecard!$J$5*Y804+Scorecard!$J$6*Z804+Scorecard!$J$7*AA804+Scorecard!$J$8*AB804+Scorecard!$J$9*AC804+Scorecard!$J$10*AD804+Scorecard!$J$11*AE804+Scorecard!$J$12*AF804</f>
        <v>-5.17211387231871</v>
      </c>
      <c r="AH804" s="0" t="n">
        <f aca="false">MIN(1-Inputs!$B$13,MAX(Inputs!$B$13,1/(1+EXP(-(Inputs!$B$11*AG804+Inputs!$B$12)))))</f>
        <v>0.00491521669423207</v>
      </c>
      <c r="AI804" s="0" t="n">
        <f aca="false">Inputs!$B$9-Inputs!$B$8*AG804</f>
        <v>636.35853689465</v>
      </c>
      <c r="AJ804" s="0" t="n">
        <f aca="false">RANK(AH804,$AH$5:$AH$2004,0)+COUNTIF($AH$4:AH803,AH804)</f>
        <v>1266</v>
      </c>
      <c r="AK804" s="0" t="n">
        <f aca="false">IF(AJ804&lt;=Deciles!$B$5*(Deciles!$B$4+1),INT((AJ804-1)/(Deciles!$B$4+1))+1,Deciles!$B$5+INT((AJ804-1-Deciles!$B$5*(Deciles!$B$4+1))/Deciles!$B$4)+1)</f>
        <v>7</v>
      </c>
    </row>
    <row r="805" customFormat="false" ht="15" hidden="false" customHeight="false" outlineLevel="0" collapsed="false">
      <c r="A805" s="0" t="n">
        <v>23698</v>
      </c>
      <c r="B805" s="0" t="s">
        <v>158</v>
      </c>
      <c r="C805" s="0" t="n">
        <v>797</v>
      </c>
      <c r="D805" s="0" t="n">
        <v>75.6144027709961</v>
      </c>
      <c r="E805" s="0" t="n">
        <v>68.7994155883789</v>
      </c>
      <c r="F805" s="0" t="n">
        <v>50</v>
      </c>
      <c r="G805" s="0" t="n">
        <v>3.92300009727478</v>
      </c>
      <c r="H805" s="0" t="n">
        <v>1.00633335113525</v>
      </c>
      <c r="I805" s="0" t="n">
        <v>26</v>
      </c>
      <c r="J805" s="0" t="n">
        <v>11.6992626190186</v>
      </c>
      <c r="K805" s="0" t="n">
        <v>6.43333339691162</v>
      </c>
      <c r="L805" s="0" t="n">
        <v>2.71025657653809</v>
      </c>
      <c r="M805" s="0" t="n">
        <v>0.387000143527985</v>
      </c>
      <c r="N805" s="0" t="n">
        <v>0</v>
      </c>
      <c r="O805" s="0" t="n">
        <v>0</v>
      </c>
      <c r="P805" s="0" t="s">
        <v>144</v>
      </c>
      <c r="Q805" s="0" t="s">
        <v>141</v>
      </c>
      <c r="R805" s="0" t="n">
        <v>1</v>
      </c>
      <c r="S805" s="0" t="s">
        <v>142</v>
      </c>
      <c r="T805" s="0" t="n">
        <v>0</v>
      </c>
      <c r="U805" s="0" t="n">
        <v>120482.87</v>
      </c>
      <c r="V805" s="0" t="n">
        <v>0.00293608661741018</v>
      </c>
      <c r="W805" s="0" t="n">
        <v>650.357360839844</v>
      </c>
      <c r="X805" s="0" t="n">
        <v>0.001984226051718</v>
      </c>
      <c r="Y805" s="0" t="n">
        <f aca="false">IF(ISNUMBER(C805),INDEX(Scorecard!$D$5:$D$12,SUMPRODUCT(--(Scorecard!$G$5:$G$11&lt;C805))+1),Scorecard!$D$13)</f>
        <v>2.19112706886128</v>
      </c>
      <c r="Z805" s="0" t="n">
        <f aca="false">IF(ISNUMBER(D805),INDEX(Scorecard!$D$14:$D$17,SUMPRODUCT(--(Scorecard!$G$14:$G$16&lt;D805))+1),Scorecard!$D$18)</f>
        <v>0.128579646629417</v>
      </c>
      <c r="AA805" s="0" t="n">
        <f aca="false">IF(ISNUMBER(E805),INDEX(Scorecard!$D$19:$D$26,SUMPRODUCT(--(Scorecard!$G$19:$G$25&lt;E805))+1),Scorecard!$D$27)</f>
        <v>0.0530843085177338</v>
      </c>
      <c r="AB805" s="0" t="n">
        <f aca="false">IF(ISNUMBER(F805),INDEX(Scorecard!$D$28:$D$35,SUMPRODUCT(--(Scorecard!$G$28:$G$34&lt;F805))+1),Scorecard!$D$36)</f>
        <v>-0.400689107298307</v>
      </c>
      <c r="AC805" s="0" t="n">
        <f aca="false">IF(ISNUMBER(H805),INDEX(Scorecard!$D$37:$D$44,SUMPRODUCT(--(Scorecard!$G$37:$G$43&lt;H805))+1),Scorecard!$D$45)</f>
        <v>-0.975503570149195</v>
      </c>
      <c r="AD805" s="0" t="n">
        <f aca="false">IF(ISNUMBER(I805),INDEX(Scorecard!$D$46:$D$52,SUMPRODUCT(--(Scorecard!$G$46:$G$51&lt;I805))+1),Scorecard!$D$53)</f>
        <v>0.123869379412532</v>
      </c>
      <c r="AE805" s="0" t="n">
        <f aca="false">IF(ISNUMBER(K805),INDEX(Scorecard!$D$54:$D$61,SUMPRODUCT(--(Scorecard!$G$54:$G$60&lt;K805))+1),Scorecard!$D$62)</f>
        <v>-0.119873800601421</v>
      </c>
      <c r="AF805" s="0" t="n">
        <f aca="false">IF(ISNUMBER(L805),INDEX(Scorecard!$D$63:$D$68,SUMPRODUCT(--(Scorecard!$G$63:$G$67&lt;L805))+1),Scorecard!$D$69)</f>
        <v>0.322484508656054</v>
      </c>
      <c r="AG805" s="0" t="n">
        <f aca="false">Inputs!$B$10+Scorecard!$J$5*Y805+Scorecard!$J$6*Z805+Scorecard!$J$7*AA805+Scorecard!$J$8*AB805+Scorecard!$J$9*AC805+Scorecard!$J$10*AD805+Scorecard!$J$11*AE805+Scorecard!$J$12*AF805</f>
        <v>-5.65727605709326</v>
      </c>
      <c r="AH805" s="0" t="n">
        <f aca="false">MIN(1-Inputs!$B$13,MAX(Inputs!$B$13,1/(1+EXP(-(Inputs!$B$11*AG805+Inputs!$B$12)))))</f>
        <v>0.0029360867074612</v>
      </c>
      <c r="AI805" s="0" t="n">
        <f aca="false">Inputs!$B$9-Inputs!$B$8*AG805</f>
        <v>650.357358454672</v>
      </c>
      <c r="AJ805" s="0" t="n">
        <f aca="false">RANK(AH805,$AH$5:$AH$2004,0)+COUNTIF($AH$4:AH804,AH805)</f>
        <v>1550</v>
      </c>
      <c r="AK805" s="0" t="n">
        <f aca="false">IF(AJ805&lt;=Deciles!$B$5*(Deciles!$B$4+1),INT((AJ805-1)/(Deciles!$B$4+1))+1,Deciles!$B$5+INT((AJ805-1-Deciles!$B$5*(Deciles!$B$4+1))/Deciles!$B$4)+1)</f>
        <v>8</v>
      </c>
    </row>
    <row r="806" customFormat="false" ht="15" hidden="false" customHeight="false" outlineLevel="0" collapsed="false">
      <c r="A806" s="0" t="n">
        <v>23705</v>
      </c>
      <c r="B806" s="0" t="s">
        <v>145</v>
      </c>
      <c r="C806" s="0" t="n">
        <v>718</v>
      </c>
      <c r="D806" s="0" t="n">
        <v>60.6213340759277</v>
      </c>
      <c r="E806" s="0" t="n">
        <v>51.6804122924805</v>
      </c>
      <c r="F806" s="0" t="n">
        <v>27</v>
      </c>
      <c r="G806" s="0" t="n">
        <v>4.63000011444092</v>
      </c>
      <c r="H806" s="0" t="n">
        <v>1.11333346366882</v>
      </c>
      <c r="I806" s="0" t="n">
        <v>40</v>
      </c>
      <c r="J806" s="0" t="n">
        <v>11.5451641082764</v>
      </c>
      <c r="K806" s="0" t="n">
        <v>4.85833311080933</v>
      </c>
      <c r="L806" s="0" t="n">
        <v>-1.875</v>
      </c>
      <c r="M806" s="0" t="n">
        <v>4.48895072937012</v>
      </c>
      <c r="N806" s="0" t="n">
        <v>0</v>
      </c>
      <c r="O806" s="0" t="n">
        <v>0</v>
      </c>
      <c r="P806" s="0" t="s">
        <v>144</v>
      </c>
      <c r="Q806" s="0" t="s">
        <v>141</v>
      </c>
      <c r="R806" s="0" t="n">
        <v>1</v>
      </c>
      <c r="S806" s="0" t="s">
        <v>161</v>
      </c>
      <c r="T806" s="0" t="n">
        <v>0</v>
      </c>
      <c r="U806" s="0" t="n">
        <v>103276.35</v>
      </c>
      <c r="V806" s="0" t="n">
        <v>0.0083186374977231</v>
      </c>
      <c r="W806" s="0" t="n">
        <v>622.025634765625</v>
      </c>
      <c r="X806" s="0" t="n">
        <v>0.0113599570468068</v>
      </c>
      <c r="Y806" s="0" t="n">
        <f aca="false">IF(ISNUMBER(C806),INDEX(Scorecard!$D$5:$D$12,SUMPRODUCT(--(Scorecard!$G$5:$G$11&lt;C806))+1),Scorecard!$D$13)</f>
        <v>-0.0290424113398221</v>
      </c>
      <c r="Z806" s="0" t="n">
        <f aca="false">IF(ISNUMBER(D806),INDEX(Scorecard!$D$14:$D$17,SUMPRODUCT(--(Scorecard!$G$14:$G$16&lt;D806))+1),Scorecard!$D$18)</f>
        <v>0.248677243387958</v>
      </c>
      <c r="AA806" s="0" t="n">
        <f aca="false">IF(ISNUMBER(E806),INDEX(Scorecard!$D$19:$D$26,SUMPRODUCT(--(Scorecard!$G$19:$G$25&lt;E806))+1),Scorecard!$D$27)</f>
        <v>0.57899015159425</v>
      </c>
      <c r="AB806" s="0" t="n">
        <f aca="false">IF(ISNUMBER(F806),INDEX(Scorecard!$D$28:$D$35,SUMPRODUCT(--(Scorecard!$G$28:$G$34&lt;F806))+1),Scorecard!$D$36)</f>
        <v>0.165097008946478</v>
      </c>
      <c r="AC806" s="0" t="n">
        <f aca="false">IF(ISNUMBER(H806),INDEX(Scorecard!$D$37:$D$44,SUMPRODUCT(--(Scorecard!$G$37:$G$43&lt;H806))+1),Scorecard!$D$45)</f>
        <v>-0.975503570149195</v>
      </c>
      <c r="AD806" s="0" t="n">
        <f aca="false">IF(ISNUMBER(I806),INDEX(Scorecard!$D$46:$D$52,SUMPRODUCT(--(Scorecard!$G$46:$G$51&lt;I806))+1),Scorecard!$D$53)</f>
        <v>0.569875412099532</v>
      </c>
      <c r="AE806" s="0" t="n">
        <f aca="false">IF(ISNUMBER(K806),INDEX(Scorecard!$D$54:$D$61,SUMPRODUCT(--(Scorecard!$G$54:$G$60&lt;K806))+1),Scorecard!$D$62)</f>
        <v>0.214429354789033</v>
      </c>
      <c r="AF806" s="0" t="n">
        <f aca="false">IF(ISNUMBER(L806),INDEX(Scorecard!$D$63:$D$68,SUMPRODUCT(--(Scorecard!$G$63:$G$67&lt;L806))+1),Scorecard!$D$69)</f>
        <v>-0.340582194386522</v>
      </c>
      <c r="AG806" s="0" t="n">
        <f aca="false">Inputs!$B$10+Scorecard!$J$5*Y806+Scorecard!$J$6*Z806+Scorecard!$J$7*AA806+Scorecard!$J$8*AB806+Scorecard!$J$9*AC806+Scorecard!$J$10*AD806+Scorecard!$J$11*AE806+Scorecard!$J$12*AF806</f>
        <v>-4.67537371213586</v>
      </c>
      <c r="AH806" s="0" t="n">
        <f aca="false">MIN(1-Inputs!$B$13,MAX(Inputs!$B$13,1/(1+EXP(-(Inputs!$B$11*AG806+Inputs!$B$12)))))</f>
        <v>0.00831863752545822</v>
      </c>
      <c r="AI806" s="0" t="n">
        <f aca="false">Inputs!$B$9-Inputs!$B$8*AG806</f>
        <v>622.025645580526</v>
      </c>
      <c r="AJ806" s="0" t="n">
        <f aca="false">RANK(AH806,$AH$5:$AH$2004,0)+COUNTIF($AH$4:AH805,AH806)</f>
        <v>935</v>
      </c>
      <c r="AK806" s="0" t="n">
        <f aca="false">IF(AJ806&lt;=Deciles!$B$5*(Deciles!$B$4+1),INT((AJ806-1)/(Deciles!$B$4+1))+1,Deciles!$B$5+INT((AJ806-1-Deciles!$B$5*(Deciles!$B$4+1))/Deciles!$B$4)+1)</f>
        <v>5</v>
      </c>
    </row>
    <row r="807" customFormat="false" ht="15" hidden="false" customHeight="false" outlineLevel="0" collapsed="false">
      <c r="A807" s="0" t="n">
        <v>23739</v>
      </c>
      <c r="B807" s="0" t="s">
        <v>143</v>
      </c>
      <c r="C807" s="0" t="n">
        <v>776</v>
      </c>
      <c r="D807" s="0" t="n">
        <v>96.5452423095703</v>
      </c>
      <c r="E807" s="0" t="n">
        <v>50.0140495300293</v>
      </c>
      <c r="F807" s="0" t="n">
        <v>42</v>
      </c>
      <c r="G807" s="0" t="n">
        <v>3.8050000667572</v>
      </c>
      <c r="H807" s="0" t="n">
        <v>0.571666717529297</v>
      </c>
      <c r="I807" s="0" t="n">
        <v>99</v>
      </c>
      <c r="J807" s="0" t="n">
        <v>11.6329402923584</v>
      </c>
      <c r="K807" s="0" t="n">
        <v>9.63333320617676</v>
      </c>
      <c r="L807" s="0" t="n">
        <v>5.0717945098877</v>
      </c>
      <c r="M807" s="0" t="n">
        <v>2.57371878623962</v>
      </c>
      <c r="N807" s="0" t="n">
        <v>1</v>
      </c>
      <c r="O807" s="0" t="n">
        <v>1</v>
      </c>
      <c r="P807" s="0" t="s">
        <v>140</v>
      </c>
      <c r="Q807" s="0" t="s">
        <v>141</v>
      </c>
      <c r="R807" s="0" t="n">
        <v>1</v>
      </c>
      <c r="S807" s="0" t="s">
        <v>149</v>
      </c>
      <c r="T807" s="0" t="n">
        <v>0</v>
      </c>
      <c r="U807" s="0" t="n">
        <v>112751.36</v>
      </c>
      <c r="V807" s="0" t="n">
        <v>0.0098909130319953</v>
      </c>
      <c r="W807" s="0" t="n">
        <v>617.297424316406</v>
      </c>
      <c r="X807" s="0" t="n">
        <v>0.16060771048069</v>
      </c>
      <c r="Y807" s="0" t="n">
        <f aca="false">IF(ISNUMBER(C807),INDEX(Scorecard!$D$5:$D$12,SUMPRODUCT(--(Scorecard!$G$5:$G$11&lt;C807))+1),Scorecard!$D$13)</f>
        <v>1.23750384304241</v>
      </c>
      <c r="Z807" s="0" t="n">
        <f aca="false">IF(ISNUMBER(D807),INDEX(Scorecard!$D$14:$D$17,SUMPRODUCT(--(Scorecard!$G$14:$G$16&lt;D807))+1),Scorecard!$D$18)</f>
        <v>-0.361970872710667</v>
      </c>
      <c r="AA807" s="0" t="n">
        <f aca="false">IF(ISNUMBER(E807),INDEX(Scorecard!$D$19:$D$26,SUMPRODUCT(--(Scorecard!$G$19:$G$25&lt;E807))+1),Scorecard!$D$27)</f>
        <v>0.57899015159425</v>
      </c>
      <c r="AB807" s="0" t="n">
        <f aca="false">IF(ISNUMBER(F807),INDEX(Scorecard!$D$28:$D$35,SUMPRODUCT(--(Scorecard!$G$28:$G$34&lt;F807))+1),Scorecard!$D$36)</f>
        <v>-0.309727037437117</v>
      </c>
      <c r="AC807" s="0" t="n">
        <f aca="false">IF(ISNUMBER(H807),INDEX(Scorecard!$D$37:$D$44,SUMPRODUCT(--(Scorecard!$G$37:$G$43&lt;H807))+1),Scorecard!$D$45)</f>
        <v>-0.271229676926091</v>
      </c>
      <c r="AD807" s="0" t="n">
        <f aca="false">IF(ISNUMBER(I807),INDEX(Scorecard!$D$46:$D$52,SUMPRODUCT(--(Scorecard!$G$46:$G$51&lt;I807))+1),Scorecard!$D$53)</f>
        <v>0.818882373006414</v>
      </c>
      <c r="AE807" s="0" t="n">
        <f aca="false">IF(ISNUMBER(K807),INDEX(Scorecard!$D$54:$D$61,SUMPRODUCT(--(Scorecard!$G$54:$G$60&lt;K807))+1),Scorecard!$D$62)</f>
        <v>-0.541917179454542</v>
      </c>
      <c r="AF807" s="0" t="n">
        <f aca="false">IF(ISNUMBER(L807),INDEX(Scorecard!$D$63:$D$68,SUMPRODUCT(--(Scorecard!$G$63:$G$67&lt;L807))+1),Scorecard!$D$69)</f>
        <v>0.322484508656054</v>
      </c>
      <c r="AG807" s="0" t="n">
        <f aca="false">Inputs!$B$10+Scorecard!$J$5*Y807+Scorecard!$J$6*Z807+Scorecard!$J$7*AA807+Scorecard!$J$8*AB807+Scorecard!$J$9*AC807+Scorecard!$J$10*AD807+Scorecard!$J$11*AE807+Scorecard!$J$12*AF807</f>
        <v>-4.51150531235024</v>
      </c>
      <c r="AH807" s="0" t="n">
        <f aca="false">MIN(1-Inputs!$B$13,MAX(Inputs!$B$13,1/(1+EXP(-(Inputs!$B$11*AG807+Inputs!$B$12)))))</f>
        <v>0.00989091338541498</v>
      </c>
      <c r="AI807" s="0" t="n">
        <f aca="false">Inputs!$B$9-Inputs!$B$8*AG807</f>
        <v>617.297403025944</v>
      </c>
      <c r="AJ807" s="0" t="n">
        <f aca="false">RANK(AH807,$AH$5:$AH$2004,0)+COUNTIF($AH$4:AH806,AH807)</f>
        <v>830</v>
      </c>
      <c r="AK807" s="0" t="n">
        <f aca="false">IF(AJ807&lt;=Deciles!$B$5*(Deciles!$B$4+1),INT((AJ807-1)/(Deciles!$B$4+1))+1,Deciles!$B$5+INT((AJ807-1-Deciles!$B$5*(Deciles!$B$4+1))/Deciles!$B$4)+1)</f>
        <v>5</v>
      </c>
    </row>
    <row r="808" customFormat="false" ht="15" hidden="false" customHeight="false" outlineLevel="0" collapsed="false">
      <c r="A808" s="0" t="n">
        <v>23754</v>
      </c>
      <c r="B808" s="0" t="s">
        <v>145</v>
      </c>
      <c r="C808" s="0" t="n">
        <v>735</v>
      </c>
      <c r="D808" s="0" t="n">
        <v>80</v>
      </c>
      <c r="E808" s="0" t="n">
        <v>50.3596458435059</v>
      </c>
      <c r="F808" s="0" t="n">
        <v>19</v>
      </c>
      <c r="G808" s="0" t="n">
        <v>3.83500003814697</v>
      </c>
      <c r="H808" s="0" t="n">
        <v>0.318333387374878</v>
      </c>
      <c r="I808" s="0" t="n">
        <v>89</v>
      </c>
      <c r="J808" s="0" t="n">
        <v>12.2836418151856</v>
      </c>
      <c r="K808" s="0" t="n">
        <v>4.15833330154419</v>
      </c>
      <c r="L808" s="0" t="n">
        <v>-1.875</v>
      </c>
      <c r="M808" s="0" t="n">
        <v>4.74416494369507</v>
      </c>
      <c r="N808" s="0" t="n">
        <v>0</v>
      </c>
      <c r="O808" s="0" t="n">
        <v>0</v>
      </c>
      <c r="P808" s="0" t="s">
        <v>146</v>
      </c>
      <c r="Q808" s="0" t="s">
        <v>141</v>
      </c>
      <c r="R808" s="0" t="n">
        <v>2</v>
      </c>
      <c r="S808" s="0" t="s">
        <v>147</v>
      </c>
      <c r="T808" s="0" t="n">
        <v>0</v>
      </c>
      <c r="U808" s="0" t="n">
        <v>216131.48</v>
      </c>
      <c r="V808" s="0" t="n">
        <v>0.0023210640065372</v>
      </c>
      <c r="W808" s="0" t="n">
        <v>656.735534667969</v>
      </c>
      <c r="X808" s="0" t="n">
        <v>0.00157880352344364</v>
      </c>
      <c r="Y808" s="0" t="n">
        <f aca="false">IF(ISNUMBER(C808),INDEX(Scorecard!$D$5:$D$12,SUMPRODUCT(--(Scorecard!$G$5:$G$11&lt;C808))+1),Scorecard!$D$13)</f>
        <v>0.488358159108655</v>
      </c>
      <c r="Z808" s="0" t="n">
        <f aca="false">IF(ISNUMBER(D808),INDEX(Scorecard!$D$14:$D$17,SUMPRODUCT(--(Scorecard!$G$14:$G$16&lt;D808))+1),Scorecard!$D$18)</f>
        <v>0.0505355481560174</v>
      </c>
      <c r="AA808" s="0" t="n">
        <f aca="false">IF(ISNUMBER(E808),INDEX(Scorecard!$D$19:$D$26,SUMPRODUCT(--(Scorecard!$G$19:$G$25&lt;E808))+1),Scorecard!$D$27)</f>
        <v>0.57899015159425</v>
      </c>
      <c r="AB808" s="0" t="n">
        <f aca="false">IF(ISNUMBER(F808),INDEX(Scorecard!$D$28:$D$35,SUMPRODUCT(--(Scorecard!$G$28:$G$34&lt;F808))+1),Scorecard!$D$36)</f>
        <v>0.624829191519909</v>
      </c>
      <c r="AC808" s="0" t="n">
        <f aca="false">IF(ISNUMBER(H808),INDEX(Scorecard!$D$37:$D$44,SUMPRODUCT(--(Scorecard!$G$37:$G$43&lt;H808))+1),Scorecard!$D$45)</f>
        <v>-0.0679520129233634</v>
      </c>
      <c r="AD808" s="0" t="n">
        <f aca="false">IF(ISNUMBER(I808),INDEX(Scorecard!$D$46:$D$52,SUMPRODUCT(--(Scorecard!$G$46:$G$51&lt;I808))+1),Scorecard!$D$53)</f>
        <v>0.818882373006414</v>
      </c>
      <c r="AE808" s="0" t="n">
        <f aca="false">IF(ISNUMBER(K808),INDEX(Scorecard!$D$54:$D$61,SUMPRODUCT(--(Scorecard!$G$54:$G$60&lt;K808))+1),Scorecard!$D$62)</f>
        <v>0.489050497890326</v>
      </c>
      <c r="AF808" s="0" t="n">
        <f aca="false">IF(ISNUMBER(L808),INDEX(Scorecard!$D$63:$D$68,SUMPRODUCT(--(Scorecard!$G$63:$G$67&lt;L808))+1),Scorecard!$D$69)</f>
        <v>-0.340582194386522</v>
      </c>
      <c r="AG808" s="0" t="n">
        <f aca="false">Inputs!$B$10+Scorecard!$J$5*Y808+Scorecard!$J$6*Z808+Scorecard!$J$7*AA808+Scorecard!$J$8*AB808+Scorecard!$J$9*AC808+Scorecard!$J$10*AD808+Scorecard!$J$11*AE808+Scorecard!$J$12*AF808</f>
        <v>-5.87832694555528</v>
      </c>
      <c r="AH808" s="0" t="n">
        <f aca="false">MIN(1-Inputs!$B$13,MAX(Inputs!$B$13,1/(1+EXP(-(Inputs!$B$11*AG808+Inputs!$B$12)))))</f>
        <v>0.00232106395426206</v>
      </c>
      <c r="AI808" s="0" t="n">
        <f aca="false">Inputs!$B$9-Inputs!$B$8*AG808</f>
        <v>656.735538866037</v>
      </c>
      <c r="AJ808" s="0" t="n">
        <f aca="false">RANK(AH808,$AH$5:$AH$2004,0)+COUNTIF($AH$4:AH807,AH808)</f>
        <v>1649</v>
      </c>
      <c r="AK808" s="0" t="n">
        <f aca="false">IF(AJ808&lt;=Deciles!$B$5*(Deciles!$B$4+1),INT((AJ808-1)/(Deciles!$B$4+1))+1,Deciles!$B$5+INT((AJ808-1-Deciles!$B$5*(Deciles!$B$4+1))/Deciles!$B$4)+1)</f>
        <v>9</v>
      </c>
    </row>
    <row r="809" customFormat="false" ht="15" hidden="false" customHeight="false" outlineLevel="0" collapsed="false">
      <c r="A809" s="0" t="n">
        <v>23760</v>
      </c>
      <c r="B809" s="0" t="s">
        <v>139</v>
      </c>
      <c r="C809" s="0" t="n">
        <v>811</v>
      </c>
      <c r="D809" s="0" t="n">
        <v>80</v>
      </c>
      <c r="E809" s="0" t="n">
        <v>77.4205474853516</v>
      </c>
      <c r="F809" s="0" t="n">
        <v>41</v>
      </c>
      <c r="G809" s="0" t="n">
        <v>3.19300007820129</v>
      </c>
      <c r="H809" s="0" t="n">
        <v>0.176333427429199</v>
      </c>
      <c r="I809" s="0" t="n">
        <v>5</v>
      </c>
      <c r="J809" s="0" t="n">
        <v>13.523398399353</v>
      </c>
      <c r="K809" s="0" t="n">
        <v>5.53333330154419</v>
      </c>
      <c r="L809" s="0" t="n">
        <v>-3.50000047683716</v>
      </c>
      <c r="M809" s="0" t="n">
        <v>3.47430467605591</v>
      </c>
      <c r="N809" s="0" t="n">
        <v>0</v>
      </c>
      <c r="O809" s="0" t="n">
        <v>0</v>
      </c>
      <c r="P809" s="0" t="s">
        <v>140</v>
      </c>
      <c r="Q809" s="0" t="s">
        <v>141</v>
      </c>
      <c r="R809" s="0" t="n">
        <v>1</v>
      </c>
      <c r="S809" s="0" t="s">
        <v>156</v>
      </c>
      <c r="T809" s="0" t="n">
        <v>0</v>
      </c>
      <c r="U809" s="0" t="n">
        <v>746685</v>
      </c>
      <c r="V809" s="0" t="n">
        <v>0.00228956970386207</v>
      </c>
      <c r="W809" s="0" t="n">
        <v>657.106140136719</v>
      </c>
      <c r="X809" s="0" t="n">
        <v>0.00149911688640714</v>
      </c>
      <c r="Y809" s="0" t="n">
        <f aca="false">IF(ISNUMBER(C809),INDEX(Scorecard!$D$5:$D$12,SUMPRODUCT(--(Scorecard!$G$5:$G$11&lt;C809))+1),Scorecard!$D$13)</f>
        <v>2.19112706886128</v>
      </c>
      <c r="Z809" s="0" t="n">
        <f aca="false">IF(ISNUMBER(D809),INDEX(Scorecard!$D$14:$D$17,SUMPRODUCT(--(Scorecard!$G$14:$G$16&lt;D809))+1),Scorecard!$D$18)</f>
        <v>0.0505355481560174</v>
      </c>
      <c r="AA809" s="0" t="n">
        <f aca="false">IF(ISNUMBER(E809),INDEX(Scorecard!$D$19:$D$26,SUMPRODUCT(--(Scorecard!$G$19:$G$25&lt;E809))+1),Scorecard!$D$27)</f>
        <v>-0.0341578513653732</v>
      </c>
      <c r="AB809" s="0" t="n">
        <f aca="false">IF(ISNUMBER(F809),INDEX(Scorecard!$D$28:$D$35,SUMPRODUCT(--(Scorecard!$G$28:$G$34&lt;F809))+1),Scorecard!$D$36)</f>
        <v>-0.132616866359722</v>
      </c>
      <c r="AC809" s="0" t="n">
        <f aca="false">IF(ISNUMBER(H809),INDEX(Scorecard!$D$37:$D$44,SUMPRODUCT(--(Scorecard!$G$37:$G$43&lt;H809))+1),Scorecard!$D$45)</f>
        <v>0.102184252677548</v>
      </c>
      <c r="AD809" s="0" t="n">
        <f aca="false">IF(ISNUMBER(I809),INDEX(Scorecard!$D$46:$D$52,SUMPRODUCT(--(Scorecard!$G$46:$G$51&lt;I809))+1),Scorecard!$D$53)</f>
        <v>-0.161534840507194</v>
      </c>
      <c r="AE809" s="0" t="n">
        <f aca="false">IF(ISNUMBER(K809),INDEX(Scorecard!$D$54:$D$61,SUMPRODUCT(--(Scorecard!$G$54:$G$60&lt;K809))+1),Scorecard!$D$62)</f>
        <v>0.0151758992857273</v>
      </c>
      <c r="AF809" s="0" t="n">
        <f aca="false">IF(ISNUMBER(L809),INDEX(Scorecard!$D$63:$D$68,SUMPRODUCT(--(Scorecard!$G$63:$G$67&lt;L809))+1),Scorecard!$D$69)</f>
        <v>-0.340582194386522</v>
      </c>
      <c r="AG809" s="0" t="n">
        <f aca="false">Inputs!$B$10+Scorecard!$J$5*Y809+Scorecard!$J$6*Z809+Scorecard!$J$7*AA809+Scorecard!$J$8*AB809+Scorecard!$J$9*AC809+Scorecard!$J$10*AD809+Scorecard!$J$11*AE809+Scorecard!$J$12*AF809</f>
        <v>-5.89117090260013</v>
      </c>
      <c r="AH809" s="0" t="n">
        <f aca="false">MIN(1-Inputs!$B$13,MAX(Inputs!$B$13,1/(1+EXP(-(Inputs!$B$11*AG809+Inputs!$B$12)))))</f>
        <v>0.00228956980657957</v>
      </c>
      <c r="AI809" s="0" t="n">
        <f aca="false">Inputs!$B$9-Inputs!$B$8*AG809</f>
        <v>657.106137128717</v>
      </c>
      <c r="AJ809" s="0" t="n">
        <f aca="false">RANK(AH809,$AH$5:$AH$2004,0)+COUNTIF($AH$4:AH808,AH809)</f>
        <v>1654</v>
      </c>
      <c r="AK809" s="0" t="n">
        <f aca="false">IF(AJ809&lt;=Deciles!$B$5*(Deciles!$B$4+1),INT((AJ809-1)/(Deciles!$B$4+1))+1,Deciles!$B$5+INT((AJ809-1-Deciles!$B$5*(Deciles!$B$4+1))/Deciles!$B$4)+1)</f>
        <v>9</v>
      </c>
    </row>
    <row r="810" customFormat="false" ht="15" hidden="false" customHeight="false" outlineLevel="0" collapsed="false">
      <c r="A810" s="0" t="n">
        <v>23767</v>
      </c>
      <c r="B810" s="0" t="s">
        <v>150</v>
      </c>
      <c r="C810" s="0" t="n">
        <v>775</v>
      </c>
      <c r="D810" s="0" t="n">
        <v>80</v>
      </c>
      <c r="E810" s="0" t="n">
        <v>67.0467681884766</v>
      </c>
      <c r="F810" s="0" t="n">
        <v>40</v>
      </c>
      <c r="G810" s="0" t="n">
        <v>3.20000004768372</v>
      </c>
      <c r="H810" s="0" t="n">
        <v>-3.43333315849304</v>
      </c>
      <c r="I810" s="0" t="n">
        <v>32</v>
      </c>
      <c r="J810" s="0" t="n">
        <v>12.2805414199829</v>
      </c>
      <c r="K810" s="0" t="n">
        <v>4.09999990463257</v>
      </c>
      <c r="L810" s="0" t="n">
        <v>-0.208333492279053</v>
      </c>
      <c r="M810" s="0" t="n">
        <v>4.74416780471802</v>
      </c>
      <c r="N810" s="0" t="n">
        <v>0</v>
      </c>
      <c r="O810" s="0" t="n">
        <v>0</v>
      </c>
      <c r="P810" s="0" t="s">
        <v>140</v>
      </c>
      <c r="Q810" s="0" t="s">
        <v>141</v>
      </c>
      <c r="R810" s="0" t="n">
        <v>2</v>
      </c>
      <c r="S810" s="0" t="s">
        <v>142</v>
      </c>
      <c r="T810" s="0" t="n">
        <v>0</v>
      </c>
      <c r="U810" s="0" t="n">
        <v>215462.36</v>
      </c>
      <c r="V810" s="0" t="n">
        <v>0.00340225570835173</v>
      </c>
      <c r="W810" s="0" t="n">
        <v>646.356506347656</v>
      </c>
      <c r="X810" s="0" t="n">
        <v>0.00447997124865651</v>
      </c>
      <c r="Y810" s="0" t="n">
        <f aca="false">IF(ISNUMBER(C810),INDEX(Scorecard!$D$5:$D$12,SUMPRODUCT(--(Scorecard!$G$5:$G$11&lt;C810))+1),Scorecard!$D$13)</f>
        <v>1.23750384304241</v>
      </c>
      <c r="Z810" s="0" t="n">
        <f aca="false">IF(ISNUMBER(D810),INDEX(Scorecard!$D$14:$D$17,SUMPRODUCT(--(Scorecard!$G$14:$G$16&lt;D810))+1),Scorecard!$D$18)</f>
        <v>0.0505355481560174</v>
      </c>
      <c r="AA810" s="0" t="n">
        <f aca="false">IF(ISNUMBER(E810),INDEX(Scorecard!$D$19:$D$26,SUMPRODUCT(--(Scorecard!$G$19:$G$25&lt;E810))+1),Scorecard!$D$27)</f>
        <v>0.0530843085177338</v>
      </c>
      <c r="AB810" s="0" t="n">
        <f aca="false">IF(ISNUMBER(F810),INDEX(Scorecard!$D$28:$D$35,SUMPRODUCT(--(Scorecard!$G$28:$G$34&lt;F810))+1),Scorecard!$D$36)</f>
        <v>-0.132616866359722</v>
      </c>
      <c r="AC810" s="0" t="n">
        <f aca="false">IF(ISNUMBER(H810),INDEX(Scorecard!$D$37:$D$44,SUMPRODUCT(--(Scorecard!$G$37:$G$43&lt;H810))+1),Scorecard!$D$45)</f>
        <v>1.35057635045042</v>
      </c>
      <c r="AD810" s="0" t="n">
        <f aca="false">IF(ISNUMBER(I810),INDEX(Scorecard!$D$46:$D$52,SUMPRODUCT(--(Scorecard!$G$46:$G$51&lt;I810))+1),Scorecard!$D$53)</f>
        <v>0.123869379412532</v>
      </c>
      <c r="AE810" s="0" t="n">
        <f aca="false">IF(ISNUMBER(K810),INDEX(Scorecard!$D$54:$D$61,SUMPRODUCT(--(Scorecard!$G$54:$G$60&lt;K810))+1),Scorecard!$D$62)</f>
        <v>0.489050497890326</v>
      </c>
      <c r="AF810" s="0" t="n">
        <f aca="false">IF(ISNUMBER(L810),INDEX(Scorecard!$D$63:$D$68,SUMPRODUCT(--(Scorecard!$G$63:$G$67&lt;L810))+1),Scorecard!$D$69)</f>
        <v>0.322484508656054</v>
      </c>
      <c r="AG810" s="0" t="n">
        <f aca="false">Inputs!$B$10+Scorecard!$J$5*Y810+Scorecard!$J$6*Z810+Scorecard!$J$7*AA810+Scorecard!$J$8*AB810+Scorecard!$J$9*AC810+Scorecard!$J$10*AD810+Scorecard!$J$11*AE810+Scorecard!$J$12*AF810</f>
        <v>-5.51861672907814</v>
      </c>
      <c r="AH810" s="0" t="n">
        <f aca="false">MIN(1-Inputs!$B$13,MAX(Inputs!$B$13,1/(1+EXP(-(Inputs!$B$11*AG810+Inputs!$B$12)))))</f>
        <v>0.0034022556007994</v>
      </c>
      <c r="AI810" s="0" t="n">
        <f aca="false">Inputs!$B$9-Inputs!$B$8*AG810</f>
        <v>646.356495956664</v>
      </c>
      <c r="AJ810" s="0" t="n">
        <f aca="false">RANK(AH810,$AH$5:$AH$2004,0)+COUNTIF($AH$4:AH809,AH810)</f>
        <v>1480</v>
      </c>
      <c r="AK810" s="0" t="n">
        <f aca="false">IF(AJ810&lt;=Deciles!$B$5*(Deciles!$B$4+1),INT((AJ810-1)/(Deciles!$B$4+1))+1,Deciles!$B$5+INT((AJ810-1-Deciles!$B$5*(Deciles!$B$4+1))/Deciles!$B$4)+1)</f>
        <v>8</v>
      </c>
    </row>
    <row r="811" customFormat="false" ht="15" hidden="false" customHeight="false" outlineLevel="0" collapsed="false">
      <c r="A811" s="0" t="n">
        <v>23775</v>
      </c>
      <c r="B811" s="0" t="s">
        <v>157</v>
      </c>
      <c r="C811" s="0" t="n">
        <v>766</v>
      </c>
      <c r="D811" s="0" t="n">
        <v>67.0667724609375</v>
      </c>
      <c r="E811" s="0" t="n">
        <v>53.2648544311523</v>
      </c>
      <c r="F811" s="0" t="n">
        <v>30</v>
      </c>
      <c r="G811" s="0" t="n">
        <v>3.70900011062622</v>
      </c>
      <c r="H811" s="0" t="n">
        <v>-0.174333333969116</v>
      </c>
      <c r="I811" s="0" t="n">
        <v>35</v>
      </c>
      <c r="J811" s="0" t="n">
        <v>11.990517616272</v>
      </c>
      <c r="K811" s="0" t="n">
        <v>4.42307710647583</v>
      </c>
      <c r="L811" s="0" t="n">
        <v>-0.276922702789307</v>
      </c>
      <c r="M811" s="0" t="n">
        <v>5.74976253509522</v>
      </c>
      <c r="N811" s="0" t="n">
        <v>0</v>
      </c>
      <c r="O811" s="0" t="n">
        <v>0</v>
      </c>
      <c r="P811" s="0" t="s">
        <v>144</v>
      </c>
      <c r="Q811" s="0" t="s">
        <v>141</v>
      </c>
      <c r="R811" s="0" t="n">
        <v>2</v>
      </c>
      <c r="S811" s="0" t="s">
        <v>149</v>
      </c>
      <c r="T811" s="0" t="n">
        <v>0</v>
      </c>
      <c r="U811" s="0" t="n">
        <v>161218.83</v>
      </c>
      <c r="V811" s="0" t="n">
        <v>0.00208906084299088</v>
      </c>
      <c r="W811" s="0" t="n">
        <v>659.591979980469</v>
      </c>
      <c r="X811" s="0" t="n">
        <v>0.00318019487895072</v>
      </c>
      <c r="Y811" s="0" t="n">
        <f aca="false">IF(ISNUMBER(C811),INDEX(Scorecard!$D$5:$D$12,SUMPRODUCT(--(Scorecard!$G$5:$G$11&lt;C811))+1),Scorecard!$D$13)</f>
        <v>1.23750384304241</v>
      </c>
      <c r="Z811" s="0" t="n">
        <f aca="false">IF(ISNUMBER(D811),INDEX(Scorecard!$D$14:$D$17,SUMPRODUCT(--(Scorecard!$G$14:$G$16&lt;D811))+1),Scorecard!$D$18)</f>
        <v>0.128579646629417</v>
      </c>
      <c r="AA811" s="0" t="n">
        <f aca="false">IF(ISNUMBER(E811),INDEX(Scorecard!$D$19:$D$26,SUMPRODUCT(--(Scorecard!$G$19:$G$25&lt;E811))+1),Scorecard!$D$27)</f>
        <v>0.57899015159425</v>
      </c>
      <c r="AB811" s="0" t="n">
        <f aca="false">IF(ISNUMBER(F811),INDEX(Scorecard!$D$28:$D$35,SUMPRODUCT(--(Scorecard!$G$28:$G$34&lt;F811))+1),Scorecard!$D$36)</f>
        <v>0.126913191054783</v>
      </c>
      <c r="AC811" s="0" t="n">
        <f aca="false">IF(ISNUMBER(H811),INDEX(Scorecard!$D$37:$D$44,SUMPRODUCT(--(Scorecard!$G$37:$G$43&lt;H811))+1),Scorecard!$D$45)</f>
        <v>0.769716833645565</v>
      </c>
      <c r="AD811" s="0" t="n">
        <f aca="false">IF(ISNUMBER(I811),INDEX(Scorecard!$D$46:$D$52,SUMPRODUCT(--(Scorecard!$G$46:$G$51&lt;I811))+1),Scorecard!$D$53)</f>
        <v>0.123869379412532</v>
      </c>
      <c r="AE811" s="0" t="n">
        <f aca="false">IF(ISNUMBER(K811),INDEX(Scorecard!$D$54:$D$61,SUMPRODUCT(--(Scorecard!$G$54:$G$60&lt;K811))+1),Scorecard!$D$62)</f>
        <v>0.409483001259379</v>
      </c>
      <c r="AF811" s="0" t="n">
        <f aca="false">IF(ISNUMBER(L811),INDEX(Scorecard!$D$63:$D$68,SUMPRODUCT(--(Scorecard!$G$63:$G$67&lt;L811))+1),Scorecard!$D$69)</f>
        <v>0.322484508656054</v>
      </c>
      <c r="AG811" s="0" t="n">
        <f aca="false">Inputs!$B$10+Scorecard!$J$5*Y811+Scorecard!$J$6*Z811+Scorecard!$J$7*AA811+Scorecard!$J$8*AB811+Scorecard!$J$9*AC811+Scorecard!$J$10*AD811+Scorecard!$J$11*AE811+Scorecard!$J$12*AF811</f>
        <v>-5.97732400643639</v>
      </c>
      <c r="AH811" s="0" t="n">
        <f aca="false">MIN(1-Inputs!$B$13,MAX(Inputs!$B$13,1/(1+EXP(-(Inputs!$B$11*AG811+Inputs!$B$12)))))</f>
        <v>0.00208906089071155</v>
      </c>
      <c r="AI811" s="0" t="n">
        <f aca="false">Inputs!$B$9-Inputs!$B$8*AG811</f>
        <v>659.591990241952</v>
      </c>
      <c r="AJ811" s="0" t="n">
        <f aca="false">RANK(AH811,$AH$5:$AH$2004,0)+COUNTIF($AH$4:AH810,AH811)</f>
        <v>1682</v>
      </c>
      <c r="AK811" s="0" t="n">
        <f aca="false">IF(AJ811&lt;=Deciles!$B$5*(Deciles!$B$4+1),INT((AJ811-1)/(Deciles!$B$4+1))+1,Deciles!$B$5+INT((AJ811-1-Deciles!$B$5*(Deciles!$B$4+1))/Deciles!$B$4)+1)</f>
        <v>9</v>
      </c>
    </row>
    <row r="812" customFormat="false" ht="15" hidden="false" customHeight="false" outlineLevel="0" collapsed="false">
      <c r="A812" s="0" t="n">
        <v>23815</v>
      </c>
      <c r="B812" s="0" t="s">
        <v>152</v>
      </c>
      <c r="C812" s="0" t="n">
        <v>706</v>
      </c>
      <c r="D812" s="0" t="n">
        <v>90.4121551513672</v>
      </c>
      <c r="E812" s="0" t="n">
        <v>61.1819763183594</v>
      </c>
      <c r="F812" s="0" t="n">
        <v>36</v>
      </c>
      <c r="G812" s="0" t="n">
        <v>4.35500001907349</v>
      </c>
      <c r="H812" s="0" t="n">
        <v>-2.07833337783814</v>
      </c>
      <c r="I812" s="0" t="n">
        <v>79</v>
      </c>
      <c r="J812" s="0" t="n">
        <v>11.9402408599854</v>
      </c>
      <c r="K812" s="0" t="n">
        <v>4.09999990463257</v>
      </c>
      <c r="L812" s="0" t="n">
        <v>-0.458333492279053</v>
      </c>
      <c r="M812" s="0" t="n">
        <v>4.74415826797485</v>
      </c>
      <c r="N812" s="0" t="n">
        <v>0</v>
      </c>
      <c r="O812" s="0" t="n">
        <v>0</v>
      </c>
      <c r="P812" s="0" t="s">
        <v>140</v>
      </c>
      <c r="Q812" s="0" t="s">
        <v>141</v>
      </c>
      <c r="R812" s="0" t="n">
        <v>1</v>
      </c>
      <c r="S812" s="0" t="s">
        <v>142</v>
      </c>
      <c r="T812" s="0" t="n">
        <v>0</v>
      </c>
      <c r="U812" s="0" t="n">
        <v>153313.55</v>
      </c>
      <c r="V812" s="0" t="n">
        <v>0.0192974172532558</v>
      </c>
      <c r="W812" s="0" t="n">
        <v>598.950561523438</v>
      </c>
      <c r="X812" s="0" t="n">
        <v>0.00816867407411337</v>
      </c>
      <c r="Y812" s="0" t="n">
        <f aca="false">IF(ISNUMBER(C812),INDEX(Scorecard!$D$5:$D$12,SUMPRODUCT(--(Scorecard!$G$5:$G$11&lt;C812))+1),Scorecard!$D$13)</f>
        <v>-0.513000642971656</v>
      </c>
      <c r="Z812" s="0" t="n">
        <f aca="false">IF(ISNUMBER(D812),INDEX(Scorecard!$D$14:$D$17,SUMPRODUCT(--(Scorecard!$G$14:$G$16&lt;D812))+1),Scorecard!$D$18)</f>
        <v>-0.361970872710667</v>
      </c>
      <c r="AA812" s="0" t="n">
        <f aca="false">IF(ISNUMBER(E812),INDEX(Scorecard!$D$19:$D$26,SUMPRODUCT(--(Scorecard!$G$19:$G$25&lt;E812))+1),Scorecard!$D$27)</f>
        <v>0.233621608745691</v>
      </c>
      <c r="AB812" s="0" t="n">
        <f aca="false">IF(ISNUMBER(F812),INDEX(Scorecard!$D$28:$D$35,SUMPRODUCT(--(Scorecard!$G$28:$G$34&lt;F812))+1),Scorecard!$D$36)</f>
        <v>-0.0008456427959252</v>
      </c>
      <c r="AC812" s="0" t="n">
        <f aca="false">IF(ISNUMBER(H812),INDEX(Scorecard!$D$37:$D$44,SUMPRODUCT(--(Scorecard!$G$37:$G$43&lt;H812))+1),Scorecard!$D$45)</f>
        <v>1.35057635045042</v>
      </c>
      <c r="AD812" s="0" t="n">
        <f aca="false">IF(ISNUMBER(I812),INDEX(Scorecard!$D$46:$D$52,SUMPRODUCT(--(Scorecard!$G$46:$G$51&lt;I812))+1),Scorecard!$D$53)</f>
        <v>0.818882373006414</v>
      </c>
      <c r="AE812" s="0" t="n">
        <f aca="false">IF(ISNUMBER(K812),INDEX(Scorecard!$D$54:$D$61,SUMPRODUCT(--(Scorecard!$G$54:$G$60&lt;K812))+1),Scorecard!$D$62)</f>
        <v>0.489050497890326</v>
      </c>
      <c r="AF812" s="0" t="n">
        <f aca="false">IF(ISNUMBER(L812),INDEX(Scorecard!$D$63:$D$68,SUMPRODUCT(--(Scorecard!$G$63:$G$67&lt;L812))+1),Scorecard!$D$69)</f>
        <v>0.322484508656054</v>
      </c>
      <c r="AG812" s="0" t="n">
        <f aca="false">Inputs!$B$10+Scorecard!$J$5*Y812+Scorecard!$J$6*Z812+Scorecard!$J$7*AA812+Scorecard!$J$8*AB812+Scorecard!$J$9*AC812+Scorecard!$J$10*AD812+Scorecard!$J$11*AE812+Scorecard!$J$12*AF812</f>
        <v>-3.87565246686855</v>
      </c>
      <c r="AH812" s="0" t="n">
        <f aca="false">MIN(1-Inputs!$B$13,MAX(Inputs!$B$13,1/(1+EXP(-(Inputs!$B$11*AG812+Inputs!$B$12)))))</f>
        <v>0.0192974181054403</v>
      </c>
      <c r="AI812" s="0" t="n">
        <f aca="false">Inputs!$B$9-Inputs!$B$8*AG812</f>
        <v>598.950568087712</v>
      </c>
      <c r="AJ812" s="0" t="n">
        <f aca="false">RANK(AH812,$AH$5:$AH$2004,0)+COUNTIF($AH$4:AH811,AH812)</f>
        <v>467</v>
      </c>
      <c r="AK812" s="0" t="n">
        <f aca="false">IF(AJ812&lt;=Deciles!$B$5*(Deciles!$B$4+1),INT((AJ812-1)/(Deciles!$B$4+1))+1,Deciles!$B$5+INT((AJ812-1-Deciles!$B$5*(Deciles!$B$4+1))/Deciles!$B$4)+1)</f>
        <v>3</v>
      </c>
    </row>
    <row r="813" customFormat="false" ht="15" hidden="false" customHeight="false" outlineLevel="0" collapsed="false">
      <c r="A813" s="0" t="n">
        <v>23876</v>
      </c>
      <c r="B813" s="0" t="s">
        <v>158</v>
      </c>
      <c r="C813" s="0" t="n">
        <v>742</v>
      </c>
      <c r="D813" s="0" t="n">
        <v>80</v>
      </c>
      <c r="E813" s="0" t="n">
        <v>62.647632598877</v>
      </c>
      <c r="F813" s="0" t="n">
        <v>28</v>
      </c>
      <c r="G813" s="0" t="n">
        <v>4.06500005722046</v>
      </c>
      <c r="H813" s="0" t="n">
        <v>1.14833331108093</v>
      </c>
      <c r="I813" s="0" t="n">
        <v>53</v>
      </c>
      <c r="J813" s="0" t="n">
        <v>11.824423789978</v>
      </c>
      <c r="K813" s="0" t="n">
        <v>6.43333339691162</v>
      </c>
      <c r="L813" s="0" t="n">
        <v>2.71025657653809</v>
      </c>
      <c r="M813" s="0" t="n">
        <v>0.387000143527985</v>
      </c>
      <c r="N813" s="0" t="n">
        <v>0</v>
      </c>
      <c r="O813" s="0" t="n">
        <v>0</v>
      </c>
      <c r="P813" s="0" t="s">
        <v>144</v>
      </c>
      <c r="Q813" s="0" t="s">
        <v>141</v>
      </c>
      <c r="R813" s="0" t="n">
        <v>1</v>
      </c>
      <c r="S813" s="0" t="s">
        <v>142</v>
      </c>
      <c r="T813" s="0" t="n">
        <v>0</v>
      </c>
      <c r="U813" s="0" t="n">
        <v>136546.98</v>
      </c>
      <c r="V813" s="0" t="n">
        <v>0.00754203600808978</v>
      </c>
      <c r="W813" s="0" t="n">
        <v>624.699279785156</v>
      </c>
      <c r="X813" s="0" t="n">
        <v>0.00527132581919432</v>
      </c>
      <c r="Y813" s="0" t="n">
        <f aca="false">IF(ISNUMBER(C813),INDEX(Scorecard!$D$5:$D$12,SUMPRODUCT(--(Scorecard!$G$5:$G$11&lt;C813))+1),Scorecard!$D$13)</f>
        <v>0.488358159108655</v>
      </c>
      <c r="Z813" s="0" t="n">
        <f aca="false">IF(ISNUMBER(D813),INDEX(Scorecard!$D$14:$D$17,SUMPRODUCT(--(Scorecard!$G$14:$G$16&lt;D813))+1),Scorecard!$D$18)</f>
        <v>0.0505355481560174</v>
      </c>
      <c r="AA813" s="0" t="n">
        <f aca="false">IF(ISNUMBER(E813),INDEX(Scorecard!$D$19:$D$26,SUMPRODUCT(--(Scorecard!$G$19:$G$25&lt;E813))+1),Scorecard!$D$27)</f>
        <v>0.233621608745691</v>
      </c>
      <c r="AB813" s="0" t="n">
        <f aca="false">IF(ISNUMBER(F813),INDEX(Scorecard!$D$28:$D$35,SUMPRODUCT(--(Scorecard!$G$28:$G$34&lt;F813))+1),Scorecard!$D$36)</f>
        <v>0.165097008946478</v>
      </c>
      <c r="AC813" s="0" t="n">
        <f aca="false">IF(ISNUMBER(H813),INDEX(Scorecard!$D$37:$D$44,SUMPRODUCT(--(Scorecard!$G$37:$G$43&lt;H813))+1),Scorecard!$D$45)</f>
        <v>-0.975503570149195</v>
      </c>
      <c r="AD813" s="0" t="n">
        <f aca="false">IF(ISNUMBER(I813),INDEX(Scorecard!$D$46:$D$52,SUMPRODUCT(--(Scorecard!$G$46:$G$51&lt;I813))+1),Scorecard!$D$53)</f>
        <v>0.818882373006414</v>
      </c>
      <c r="AE813" s="0" t="n">
        <f aca="false">IF(ISNUMBER(K813),INDEX(Scorecard!$D$54:$D$61,SUMPRODUCT(--(Scorecard!$G$54:$G$60&lt;K813))+1),Scorecard!$D$62)</f>
        <v>-0.119873800601421</v>
      </c>
      <c r="AF813" s="0" t="n">
        <f aca="false">IF(ISNUMBER(L813),INDEX(Scorecard!$D$63:$D$68,SUMPRODUCT(--(Scorecard!$G$63:$G$67&lt;L813))+1),Scorecard!$D$69)</f>
        <v>0.322484508656054</v>
      </c>
      <c r="AG813" s="0" t="n">
        <f aca="false">Inputs!$B$10+Scorecard!$J$5*Y813+Scorecard!$J$6*Z813+Scorecard!$J$7*AA813+Scorecard!$J$8*AB813+Scorecard!$J$9*AC813+Scorecard!$J$10*AD813+Scorecard!$J$11*AE813+Scorecard!$J$12*AF813</f>
        <v>-4.76803528872826</v>
      </c>
      <c r="AH813" s="0" t="n">
        <f aca="false">MIN(1-Inputs!$B$13,MAX(Inputs!$B$13,1/(1+EXP(-(Inputs!$B$11*AG813+Inputs!$B$12)))))</f>
        <v>0.0075420359400483</v>
      </c>
      <c r="AI813" s="0" t="n">
        <f aca="false">Inputs!$B$9-Inputs!$B$8*AG813</f>
        <v>624.699293521142</v>
      </c>
      <c r="AJ813" s="0" t="n">
        <f aca="false">RANK(AH813,$AH$5:$AH$2004,0)+COUNTIF($AH$4:AH812,AH813)</f>
        <v>1006</v>
      </c>
      <c r="AK813" s="0" t="n">
        <f aca="false">IF(AJ813&lt;=Deciles!$B$5*(Deciles!$B$4+1),INT((AJ813-1)/(Deciles!$B$4+1))+1,Deciles!$B$5+INT((AJ813-1-Deciles!$B$5*(Deciles!$B$4+1))/Deciles!$B$4)+1)</f>
        <v>6</v>
      </c>
    </row>
    <row r="814" customFormat="false" ht="15" hidden="false" customHeight="false" outlineLevel="0" collapsed="false">
      <c r="A814" s="0" t="n">
        <v>23886</v>
      </c>
      <c r="B814" s="0" t="s">
        <v>145</v>
      </c>
      <c r="C814" s="0" t="n">
        <v>723</v>
      </c>
      <c r="D814" s="0" t="n">
        <v>80</v>
      </c>
      <c r="E814" s="0" t="n">
        <v>70.9535751342773</v>
      </c>
      <c r="F814" s="0" t="n">
        <v>31</v>
      </c>
      <c r="G814" s="0" t="n">
        <v>4.18599987030029</v>
      </c>
      <c r="H814" s="0" t="n">
        <v>0.669333219528198</v>
      </c>
      <c r="I814" s="0" t="n">
        <v>31</v>
      </c>
      <c r="J814" s="0" t="n">
        <v>11.3684463500977</v>
      </c>
      <c r="K814" s="0" t="n">
        <v>4.55833339691162</v>
      </c>
      <c r="L814" s="0" t="n">
        <v>-1.875</v>
      </c>
      <c r="M814" s="0" t="n">
        <v>4.74416494369507</v>
      </c>
      <c r="N814" s="0" t="n">
        <v>0</v>
      </c>
      <c r="O814" s="0" t="n">
        <v>0</v>
      </c>
      <c r="P814" s="0" t="s">
        <v>144</v>
      </c>
      <c r="Q814" s="0" t="s">
        <v>141</v>
      </c>
      <c r="R814" s="0" t="n">
        <v>2</v>
      </c>
      <c r="S814" s="0" t="s">
        <v>142</v>
      </c>
      <c r="T814" s="0" t="n">
        <v>0</v>
      </c>
      <c r="U814" s="0" t="n">
        <v>86547.336</v>
      </c>
      <c r="V814" s="0" t="n">
        <v>0.011411527171731</v>
      </c>
      <c r="W814" s="0" t="n">
        <v>613.385437011719</v>
      </c>
      <c r="X814" s="0" t="n">
        <v>0.0118611250072718</v>
      </c>
      <c r="Y814" s="0" t="n">
        <f aca="false">IF(ISNUMBER(C814),INDEX(Scorecard!$D$5:$D$12,SUMPRODUCT(--(Scorecard!$G$5:$G$11&lt;C814))+1),Scorecard!$D$13)</f>
        <v>-0.0290424113398221</v>
      </c>
      <c r="Z814" s="0" t="n">
        <f aca="false">IF(ISNUMBER(D814),INDEX(Scorecard!$D$14:$D$17,SUMPRODUCT(--(Scorecard!$G$14:$G$16&lt;D814))+1),Scorecard!$D$18)</f>
        <v>0.0505355481560174</v>
      </c>
      <c r="AA814" s="0" t="n">
        <f aca="false">IF(ISNUMBER(E814),INDEX(Scorecard!$D$19:$D$26,SUMPRODUCT(--(Scorecard!$G$19:$G$25&lt;E814))+1),Scorecard!$D$27)</f>
        <v>0.0530843085177338</v>
      </c>
      <c r="AB814" s="0" t="n">
        <f aca="false">IF(ISNUMBER(F814),INDEX(Scorecard!$D$28:$D$35,SUMPRODUCT(--(Scorecard!$G$28:$G$34&lt;F814))+1),Scorecard!$D$36)</f>
        <v>0.126913191054783</v>
      </c>
      <c r="AC814" s="0" t="n">
        <f aca="false">IF(ISNUMBER(H814),INDEX(Scorecard!$D$37:$D$44,SUMPRODUCT(--(Scorecard!$G$37:$G$43&lt;H814))+1),Scorecard!$D$45)</f>
        <v>-0.569454719285959</v>
      </c>
      <c r="AD814" s="0" t="n">
        <f aca="false">IF(ISNUMBER(I814),INDEX(Scorecard!$D$46:$D$52,SUMPRODUCT(--(Scorecard!$G$46:$G$51&lt;I814))+1),Scorecard!$D$53)</f>
        <v>0.123869379412532</v>
      </c>
      <c r="AE814" s="0" t="n">
        <f aca="false">IF(ISNUMBER(K814),INDEX(Scorecard!$D$54:$D$61,SUMPRODUCT(--(Scorecard!$G$54:$G$60&lt;K814))+1),Scorecard!$D$62)</f>
        <v>0.409483001259379</v>
      </c>
      <c r="AF814" s="0" t="n">
        <f aca="false">IF(ISNUMBER(L814),INDEX(Scorecard!$D$63:$D$68,SUMPRODUCT(--(Scorecard!$G$63:$G$67&lt;L814))+1),Scorecard!$D$69)</f>
        <v>-0.340582194386522</v>
      </c>
      <c r="AG814" s="0" t="n">
        <f aca="false">Inputs!$B$10+Scorecard!$J$5*Y814+Scorecard!$J$6*Z814+Scorecard!$J$7*AA814+Scorecard!$J$8*AB814+Scorecard!$J$9*AC814+Scorecard!$J$10*AD814+Scorecard!$J$11*AE814+Scorecard!$J$12*AF814</f>
        <v>-4.37592641098784</v>
      </c>
      <c r="AH814" s="0" t="n">
        <f aca="false">MIN(1-Inputs!$B$13,MAX(Inputs!$B$13,1/(1+EXP(-(Inputs!$B$11*AG814+Inputs!$B$12)))))</f>
        <v>0.0114115273164507</v>
      </c>
      <c r="AI814" s="0" t="n">
        <f aca="false">Inputs!$B$9-Inputs!$B$8*AG814</f>
        <v>613.385422853049</v>
      </c>
      <c r="AJ814" s="0" t="n">
        <f aca="false">RANK(AH814,$AH$5:$AH$2004,0)+COUNTIF($AH$4:AH813,AH814)</f>
        <v>738</v>
      </c>
      <c r="AK814" s="0" t="n">
        <f aca="false">IF(AJ814&lt;=Deciles!$B$5*(Deciles!$B$4+1),INT((AJ814-1)/(Deciles!$B$4+1))+1,Deciles!$B$5+INT((AJ814-1-Deciles!$B$5*(Deciles!$B$4+1))/Deciles!$B$4)+1)</f>
        <v>4</v>
      </c>
    </row>
    <row r="815" customFormat="false" ht="15" hidden="false" customHeight="false" outlineLevel="0" collapsed="false">
      <c r="A815" s="0" t="n">
        <v>23896</v>
      </c>
      <c r="B815" s="0" t="s">
        <v>139</v>
      </c>
      <c r="C815" s="0" t="n">
        <v>747</v>
      </c>
      <c r="D815" s="0" t="n">
        <v>61.2632904052734</v>
      </c>
      <c r="E815" s="0" t="n">
        <v>47.5495223999023</v>
      </c>
      <c r="F815" s="0" t="n">
        <v>48</v>
      </c>
      <c r="G815" s="0" t="n">
        <v>3.45600008964539</v>
      </c>
      <c r="H815" s="0" t="n">
        <v>0.439333438873291</v>
      </c>
      <c r="I815" s="0" t="n">
        <v>53</v>
      </c>
      <c r="J815" s="0" t="n">
        <v>12.4425954818726</v>
      </c>
      <c r="K815" s="0" t="n">
        <v>5.43333339691162</v>
      </c>
      <c r="L815" s="0" t="n">
        <v>-3.5</v>
      </c>
      <c r="M815" s="0" t="n">
        <v>2.74066424369812</v>
      </c>
      <c r="N815" s="0" t="n">
        <v>0</v>
      </c>
      <c r="O815" s="0" t="n">
        <v>0</v>
      </c>
      <c r="P815" s="0" t="s">
        <v>146</v>
      </c>
      <c r="Q815" s="0" t="s">
        <v>141</v>
      </c>
      <c r="R815" s="0" t="n">
        <v>1</v>
      </c>
      <c r="S815" s="0" t="s">
        <v>142</v>
      </c>
      <c r="T815" s="0" t="n">
        <v>0</v>
      </c>
      <c r="U815" s="0" t="n">
        <v>253367.34</v>
      </c>
      <c r="V815" s="0" t="n">
        <v>0.00941096153110266</v>
      </c>
      <c r="W815" s="0" t="n">
        <v>618.65673828125</v>
      </c>
      <c r="X815" s="0" t="n">
        <v>0.0076913284137845</v>
      </c>
      <c r="Y815" s="0" t="n">
        <f aca="false">IF(ISNUMBER(C815),INDEX(Scorecard!$D$5:$D$12,SUMPRODUCT(--(Scorecard!$G$5:$G$11&lt;C815))+1),Scorecard!$D$13)</f>
        <v>0.488358159108655</v>
      </c>
      <c r="Z815" s="0" t="n">
        <f aca="false">IF(ISNUMBER(D815),INDEX(Scorecard!$D$14:$D$17,SUMPRODUCT(--(Scorecard!$G$14:$G$16&lt;D815))+1),Scorecard!$D$18)</f>
        <v>0.248677243387958</v>
      </c>
      <c r="AA815" s="0" t="n">
        <f aca="false">IF(ISNUMBER(E815),INDEX(Scorecard!$D$19:$D$26,SUMPRODUCT(--(Scorecard!$G$19:$G$25&lt;E815))+1),Scorecard!$D$27)</f>
        <v>0.57899015159425</v>
      </c>
      <c r="AB815" s="0" t="n">
        <f aca="false">IF(ISNUMBER(F815),INDEX(Scorecard!$D$28:$D$35,SUMPRODUCT(--(Scorecard!$G$28:$G$34&lt;F815))+1),Scorecard!$D$36)</f>
        <v>-0.400689107298307</v>
      </c>
      <c r="AC815" s="0" t="n">
        <f aca="false">IF(ISNUMBER(H815),INDEX(Scorecard!$D$37:$D$44,SUMPRODUCT(--(Scorecard!$G$37:$G$43&lt;H815))+1),Scorecard!$D$45)</f>
        <v>-0.271229676926091</v>
      </c>
      <c r="AD815" s="0" t="n">
        <f aca="false">IF(ISNUMBER(I815),INDEX(Scorecard!$D$46:$D$52,SUMPRODUCT(--(Scorecard!$G$46:$G$51&lt;I815))+1),Scorecard!$D$53)</f>
        <v>0.818882373006414</v>
      </c>
      <c r="AE815" s="0" t="n">
        <f aca="false">IF(ISNUMBER(K815),INDEX(Scorecard!$D$54:$D$61,SUMPRODUCT(--(Scorecard!$G$54:$G$60&lt;K815))+1),Scorecard!$D$62)</f>
        <v>0.126303549215828</v>
      </c>
      <c r="AF815" s="0" t="n">
        <f aca="false">IF(ISNUMBER(L815),INDEX(Scorecard!$D$63:$D$68,SUMPRODUCT(--(Scorecard!$G$63:$G$67&lt;L815))+1),Scorecard!$D$69)</f>
        <v>-0.340582194386522</v>
      </c>
      <c r="AG815" s="0" t="n">
        <f aca="false">Inputs!$B$10+Scorecard!$J$5*Y815+Scorecard!$J$6*Z815+Scorecard!$J$7*AA815+Scorecard!$J$8*AB815+Scorecard!$J$9*AC815+Scorecard!$J$10*AD815+Scorecard!$J$11*AE815+Scorecard!$J$12*AF815</f>
        <v>-4.55861594345685</v>
      </c>
      <c r="AH815" s="0" t="n">
        <f aca="false">MIN(1-Inputs!$B$13,MAX(Inputs!$B$13,1/(1+EXP(-(Inputs!$B$11*AG815+Inputs!$B$12)))))</f>
        <v>0.00941096170039498</v>
      </c>
      <c r="AI815" s="0" t="n">
        <f aca="false">Inputs!$B$9-Inputs!$B$8*AG815</f>
        <v>618.656728503357</v>
      </c>
      <c r="AJ815" s="0" t="n">
        <f aca="false">RANK(AH815,$AH$5:$AH$2004,0)+COUNTIF($AH$4:AH814,AH815)</f>
        <v>865</v>
      </c>
      <c r="AK815" s="0" t="n">
        <f aca="false">IF(AJ815&lt;=Deciles!$B$5*(Deciles!$B$4+1),INT((AJ815-1)/(Deciles!$B$4+1))+1,Deciles!$B$5+INT((AJ815-1-Deciles!$B$5*(Deciles!$B$4+1))/Deciles!$B$4)+1)</f>
        <v>5</v>
      </c>
    </row>
    <row r="816" customFormat="false" ht="15" hidden="false" customHeight="false" outlineLevel="0" collapsed="false">
      <c r="A816" s="0" t="n">
        <v>23950</v>
      </c>
      <c r="B816" s="0" t="s">
        <v>143</v>
      </c>
      <c r="C816" s="0" t="n">
        <v>764</v>
      </c>
      <c r="D816" s="0" t="n">
        <v>80</v>
      </c>
      <c r="E816" s="0" t="n">
        <v>54.1670455932617</v>
      </c>
      <c r="F816" s="0" t="n">
        <v>28</v>
      </c>
      <c r="G816" s="0" t="n">
        <v>3.58299994468689</v>
      </c>
      <c r="H816" s="0" t="n">
        <v>0.349666595458984</v>
      </c>
      <c r="I816" s="0" t="n">
        <v>73</v>
      </c>
      <c r="J816" s="0" t="n">
        <v>12.1126117706299</v>
      </c>
      <c r="K816" s="0" t="n">
        <v>8.93333339691162</v>
      </c>
      <c r="L816" s="0" t="n">
        <v>5.07179498672485</v>
      </c>
      <c r="M816" s="0" t="n">
        <v>1.95005702972412</v>
      </c>
      <c r="N816" s="0" t="n">
        <v>0</v>
      </c>
      <c r="O816" s="0" t="n">
        <v>0</v>
      </c>
      <c r="P816" s="0" t="s">
        <v>146</v>
      </c>
      <c r="Q816" s="0" t="s">
        <v>141</v>
      </c>
      <c r="R816" s="0" t="n">
        <v>2</v>
      </c>
      <c r="S816" s="0" t="s">
        <v>142</v>
      </c>
      <c r="T816" s="0" t="n">
        <v>0</v>
      </c>
      <c r="U816" s="0" t="n">
        <v>182154.69</v>
      </c>
      <c r="V816" s="0" t="n">
        <v>0.00420002778992057</v>
      </c>
      <c r="W816" s="0" t="n">
        <v>640.633666992188</v>
      </c>
      <c r="X816" s="0" t="n">
        <v>0.00326037500053644</v>
      </c>
      <c r="Y816" s="0" t="n">
        <f aca="false">IF(ISNUMBER(C816),INDEX(Scorecard!$D$5:$D$12,SUMPRODUCT(--(Scorecard!$G$5:$G$11&lt;C816))+1),Scorecard!$D$13)</f>
        <v>1.23750384304241</v>
      </c>
      <c r="Z816" s="0" t="n">
        <f aca="false">IF(ISNUMBER(D816),INDEX(Scorecard!$D$14:$D$17,SUMPRODUCT(--(Scorecard!$G$14:$G$16&lt;D816))+1),Scorecard!$D$18)</f>
        <v>0.0505355481560174</v>
      </c>
      <c r="AA816" s="0" t="n">
        <f aca="false">IF(ISNUMBER(E816),INDEX(Scorecard!$D$19:$D$26,SUMPRODUCT(--(Scorecard!$G$19:$G$25&lt;E816))+1),Scorecard!$D$27)</f>
        <v>0.57899015159425</v>
      </c>
      <c r="AB816" s="0" t="n">
        <f aca="false">IF(ISNUMBER(F816),INDEX(Scorecard!$D$28:$D$35,SUMPRODUCT(--(Scorecard!$G$28:$G$34&lt;F816))+1),Scorecard!$D$36)</f>
        <v>0.165097008946478</v>
      </c>
      <c r="AC816" s="0" t="n">
        <f aca="false">IF(ISNUMBER(H816),INDEX(Scorecard!$D$37:$D$44,SUMPRODUCT(--(Scorecard!$G$37:$G$43&lt;H816))+1),Scorecard!$D$45)</f>
        <v>-0.0679520129233634</v>
      </c>
      <c r="AD816" s="0" t="n">
        <f aca="false">IF(ISNUMBER(I816),INDEX(Scorecard!$D$46:$D$52,SUMPRODUCT(--(Scorecard!$G$46:$G$51&lt;I816))+1),Scorecard!$D$53)</f>
        <v>0.818882373006414</v>
      </c>
      <c r="AE816" s="0" t="n">
        <f aca="false">IF(ISNUMBER(K816),INDEX(Scorecard!$D$54:$D$61,SUMPRODUCT(--(Scorecard!$G$54:$G$60&lt;K816))+1),Scorecard!$D$62)</f>
        <v>-0.541917179454542</v>
      </c>
      <c r="AF816" s="0" t="n">
        <f aca="false">IF(ISNUMBER(L816),INDEX(Scorecard!$D$63:$D$68,SUMPRODUCT(--(Scorecard!$G$63:$G$67&lt;L816))+1),Scorecard!$D$69)</f>
        <v>0.322484508656054</v>
      </c>
      <c r="AG816" s="0" t="n">
        <f aca="false">Inputs!$B$10+Scorecard!$J$5*Y816+Scorecard!$J$6*Z816+Scorecard!$J$7*AA816+Scorecard!$J$8*AB816+Scorecard!$J$9*AC816+Scorecard!$J$10*AD816+Scorecard!$J$11*AE816+Scorecard!$J$12*AF816</f>
        <v>-5.32027915412539</v>
      </c>
      <c r="AH816" s="0" t="n">
        <f aca="false">MIN(1-Inputs!$B$13,MAX(Inputs!$B$13,1/(1+EXP(-(Inputs!$B$11*AG816+Inputs!$B$12)))))</f>
        <v>0.00420002764124902</v>
      </c>
      <c r="AI816" s="0" t="n">
        <f aca="false">Inputs!$B$9-Inputs!$B$8*AG816</f>
        <v>640.633683240538</v>
      </c>
      <c r="AJ816" s="0" t="n">
        <f aca="false">RANK(AH816,$AH$5:$AH$2004,0)+COUNTIF($AH$4:AH815,AH816)</f>
        <v>1362</v>
      </c>
      <c r="AK816" s="0" t="n">
        <f aca="false">IF(AJ816&lt;=Deciles!$B$5*(Deciles!$B$4+1),INT((AJ816-1)/(Deciles!$B$4+1))+1,Deciles!$B$5+INT((AJ816-1-Deciles!$B$5*(Deciles!$B$4+1))/Deciles!$B$4)+1)</f>
        <v>7</v>
      </c>
    </row>
    <row r="817" customFormat="false" ht="15" hidden="false" customHeight="false" outlineLevel="0" collapsed="false">
      <c r="A817" s="0" t="n">
        <v>23973</v>
      </c>
      <c r="B817" s="0" t="s">
        <v>143</v>
      </c>
      <c r="C817" s="0" t="n">
        <v>738</v>
      </c>
      <c r="D817" s="0" t="n">
        <v>85.7988815307617</v>
      </c>
      <c r="E817" s="0" t="n">
        <v>84.3660202026367</v>
      </c>
      <c r="F817" s="0" t="n">
        <v>33</v>
      </c>
      <c r="G817" s="0" t="n">
        <v>4.08500003814697</v>
      </c>
      <c r="H817" s="0" t="n">
        <v>0.851666688919067</v>
      </c>
      <c r="I817" s="0" t="n">
        <v>8</v>
      </c>
      <c r="J817" s="0" t="n">
        <v>12.4621248245239</v>
      </c>
      <c r="K817" s="0" t="n">
        <v>9.23333358764648</v>
      </c>
      <c r="L817" s="0" t="n">
        <v>5.07179498672485</v>
      </c>
      <c r="M817" s="0" t="n">
        <v>2.67803835868835</v>
      </c>
      <c r="N817" s="0" t="n">
        <v>1</v>
      </c>
      <c r="O817" s="0" t="n">
        <v>1</v>
      </c>
      <c r="P817" s="0" t="s">
        <v>140</v>
      </c>
      <c r="Q817" s="0" t="s">
        <v>141</v>
      </c>
      <c r="R817" s="0" t="n">
        <v>1</v>
      </c>
      <c r="S817" s="0" t="s">
        <v>151</v>
      </c>
      <c r="T817" s="0" t="n">
        <v>0</v>
      </c>
      <c r="U817" s="0" t="n">
        <v>258364.11</v>
      </c>
      <c r="V817" s="0" t="n">
        <v>0.0194400269538164</v>
      </c>
      <c r="W817" s="0" t="n">
        <v>598.747375488281</v>
      </c>
      <c r="X817" s="0" t="n">
        <v>0.255764812231064</v>
      </c>
      <c r="Y817" s="0" t="n">
        <f aca="false">IF(ISNUMBER(C817),INDEX(Scorecard!$D$5:$D$12,SUMPRODUCT(--(Scorecard!$G$5:$G$11&lt;C817))+1),Scorecard!$D$13)</f>
        <v>0.488358159108655</v>
      </c>
      <c r="Z817" s="0" t="n">
        <f aca="false">IF(ISNUMBER(D817),INDEX(Scorecard!$D$14:$D$17,SUMPRODUCT(--(Scorecard!$G$14:$G$16&lt;D817))+1),Scorecard!$D$18)</f>
        <v>0.0505355481560174</v>
      </c>
      <c r="AA817" s="0" t="n">
        <f aca="false">IF(ISNUMBER(E817),INDEX(Scorecard!$D$19:$D$26,SUMPRODUCT(--(Scorecard!$G$19:$G$25&lt;E817))+1),Scorecard!$D$27)</f>
        <v>-0.219855970853228</v>
      </c>
      <c r="AB817" s="0" t="n">
        <f aca="false">IF(ISNUMBER(F817),INDEX(Scorecard!$D$28:$D$35,SUMPRODUCT(--(Scorecard!$G$28:$G$34&lt;F817))+1),Scorecard!$D$36)</f>
        <v>-0.0008456427959252</v>
      </c>
      <c r="AC817" s="0" t="n">
        <f aca="false">IF(ISNUMBER(H817),INDEX(Scorecard!$D$37:$D$44,SUMPRODUCT(--(Scorecard!$G$37:$G$43&lt;H817))+1),Scorecard!$D$45)</f>
        <v>-0.569454719285959</v>
      </c>
      <c r="AD817" s="0" t="n">
        <f aca="false">IF(ISNUMBER(I817),INDEX(Scorecard!$D$46:$D$52,SUMPRODUCT(--(Scorecard!$G$46:$G$51&lt;I817))+1),Scorecard!$D$53)</f>
        <v>-0.114272400683245</v>
      </c>
      <c r="AE817" s="0" t="n">
        <f aca="false">IF(ISNUMBER(K817),INDEX(Scorecard!$D$54:$D$61,SUMPRODUCT(--(Scorecard!$G$54:$G$60&lt;K817))+1),Scorecard!$D$62)</f>
        <v>-0.541917179454542</v>
      </c>
      <c r="AF817" s="0" t="n">
        <f aca="false">IF(ISNUMBER(L817),INDEX(Scorecard!$D$63:$D$68,SUMPRODUCT(--(Scorecard!$G$63:$G$67&lt;L817))+1),Scorecard!$D$69)</f>
        <v>0.322484508656054</v>
      </c>
      <c r="AG817" s="0" t="n">
        <f aca="false">Inputs!$B$10+Scorecard!$J$5*Y817+Scorecard!$J$6*Z817+Scorecard!$J$7*AA817+Scorecard!$J$8*AB817+Scorecard!$J$9*AC817+Scorecard!$J$10*AD817+Scorecard!$J$11*AE817+Scorecard!$J$12*AF817</f>
        <v>-3.86860988158652</v>
      </c>
      <c r="AH817" s="0" t="n">
        <f aca="false">MIN(1-Inputs!$B$13,MAX(Inputs!$B$13,1/(1+EXP(-(Inputs!$B$11*AG817+Inputs!$B$12)))))</f>
        <v>0.019440026921818</v>
      </c>
      <c r="AI817" s="0" t="n">
        <f aca="false">Inputs!$B$9-Inputs!$B$8*AG817</f>
        <v>598.747362030484</v>
      </c>
      <c r="AJ817" s="0" t="n">
        <f aca="false">RANK(AH817,$AH$5:$AH$2004,0)+COUNTIF($AH$4:AH816,AH817)</f>
        <v>464</v>
      </c>
      <c r="AK817" s="0" t="n">
        <f aca="false">IF(AJ817&lt;=Deciles!$B$5*(Deciles!$B$4+1),INT((AJ817-1)/(Deciles!$B$4+1))+1,Deciles!$B$5+INT((AJ817-1-Deciles!$B$5*(Deciles!$B$4+1))/Deciles!$B$4)+1)</f>
        <v>3</v>
      </c>
    </row>
    <row r="818" customFormat="false" ht="15" hidden="false" customHeight="false" outlineLevel="0" collapsed="false">
      <c r="A818" s="0" t="n">
        <v>23981</v>
      </c>
      <c r="B818" s="0" t="s">
        <v>155</v>
      </c>
      <c r="C818" s="0" t="n">
        <v>721</v>
      </c>
      <c r="D818" s="0" t="n">
        <v>70.7793350219727</v>
      </c>
      <c r="E818" s="0" t="n">
        <v>66.0635528564453</v>
      </c>
      <c r="F818" s="0" t="n">
        <v>16</v>
      </c>
      <c r="G818" s="0" t="n">
        <v>3.49300003051758</v>
      </c>
      <c r="H818" s="0" t="n">
        <v>-2.24033308029175</v>
      </c>
      <c r="I818" s="0" t="n">
        <v>10</v>
      </c>
      <c r="J818" s="0" t="n">
        <v>12.7699995040894</v>
      </c>
      <c r="K818" s="0" t="n">
        <v>4.60833311080933</v>
      </c>
      <c r="L818" s="0" t="n">
        <v>-1.125</v>
      </c>
      <c r="M818" s="0" t="n">
        <v>6.54818534851074</v>
      </c>
      <c r="N818" s="0" t="n">
        <v>0</v>
      </c>
      <c r="O818" s="0" t="n">
        <v>0</v>
      </c>
      <c r="P818" s="0" t="s">
        <v>144</v>
      </c>
      <c r="Q818" s="0" t="s">
        <v>141</v>
      </c>
      <c r="R818" s="0" t="n">
        <v>2</v>
      </c>
      <c r="S818" s="0" t="s">
        <v>151</v>
      </c>
      <c r="T818" s="0" t="n">
        <v>0</v>
      </c>
      <c r="U818" s="0" t="n">
        <v>351512.03</v>
      </c>
      <c r="V818" s="0" t="n">
        <v>0.00559498928487301</v>
      </c>
      <c r="W818" s="0" t="n">
        <v>632.834289550781</v>
      </c>
      <c r="X818" s="0" t="n">
        <v>0.00472366949543357</v>
      </c>
      <c r="Y818" s="0" t="n">
        <f aca="false">IF(ISNUMBER(C818),INDEX(Scorecard!$D$5:$D$12,SUMPRODUCT(--(Scorecard!$G$5:$G$11&lt;C818))+1),Scorecard!$D$13)</f>
        <v>-0.0290424113398221</v>
      </c>
      <c r="Z818" s="0" t="n">
        <f aca="false">IF(ISNUMBER(D818),INDEX(Scorecard!$D$14:$D$17,SUMPRODUCT(--(Scorecard!$G$14:$G$16&lt;D818))+1),Scorecard!$D$18)</f>
        <v>0.128579646629417</v>
      </c>
      <c r="AA818" s="0" t="n">
        <f aca="false">IF(ISNUMBER(E818),INDEX(Scorecard!$D$19:$D$26,SUMPRODUCT(--(Scorecard!$G$19:$G$25&lt;E818))+1),Scorecard!$D$27)</f>
        <v>0.233621608745691</v>
      </c>
      <c r="AB818" s="0" t="n">
        <f aca="false">IF(ISNUMBER(F818),INDEX(Scorecard!$D$28:$D$35,SUMPRODUCT(--(Scorecard!$G$28:$G$34&lt;F818))+1),Scorecard!$D$36)</f>
        <v>0.624829191519909</v>
      </c>
      <c r="AC818" s="0" t="n">
        <f aca="false">IF(ISNUMBER(H818),INDEX(Scorecard!$D$37:$D$44,SUMPRODUCT(--(Scorecard!$G$37:$G$43&lt;H818))+1),Scorecard!$D$45)</f>
        <v>1.35057635045042</v>
      </c>
      <c r="AD818" s="0" t="n">
        <f aca="false">IF(ISNUMBER(I818),INDEX(Scorecard!$D$46:$D$52,SUMPRODUCT(--(Scorecard!$G$46:$G$51&lt;I818))+1),Scorecard!$D$53)</f>
        <v>-0.114272400683245</v>
      </c>
      <c r="AE818" s="0" t="n">
        <f aca="false">IF(ISNUMBER(K818),INDEX(Scorecard!$D$54:$D$61,SUMPRODUCT(--(Scorecard!$G$54:$G$60&lt;K818))+1),Scorecard!$D$62)</f>
        <v>0.409483001259379</v>
      </c>
      <c r="AF818" s="0" t="n">
        <f aca="false">IF(ISNUMBER(L818),INDEX(Scorecard!$D$63:$D$68,SUMPRODUCT(--(Scorecard!$G$63:$G$67&lt;L818))+1),Scorecard!$D$69)</f>
        <v>-0.340582194386522</v>
      </c>
      <c r="AG818" s="0" t="n">
        <f aca="false">Inputs!$B$10+Scorecard!$J$5*Y818+Scorecard!$J$6*Z818+Scorecard!$J$7*AA818+Scorecard!$J$8*AB818+Scorecard!$J$9*AC818+Scorecard!$J$10*AD818+Scorecard!$J$11*AE818+Scorecard!$J$12*AF818</f>
        <v>-5.04997196086679</v>
      </c>
      <c r="AH818" s="0" t="n">
        <f aca="false">MIN(1-Inputs!$B$13,MAX(Inputs!$B$13,1/(1+EXP(-(Inputs!$B$11*AG818+Inputs!$B$12)))))</f>
        <v>0.00559498927015306</v>
      </c>
      <c r="AI818" s="0" t="n">
        <f aca="false">Inputs!$B$9-Inputs!$B$8*AG818</f>
        <v>632.834266295922</v>
      </c>
      <c r="AJ818" s="0" t="n">
        <f aca="false">RANK(AH818,$AH$5:$AH$2004,0)+COUNTIF($AH$4:AH817,AH818)</f>
        <v>1182</v>
      </c>
      <c r="AK818" s="0" t="n">
        <f aca="false">IF(AJ818&lt;=Deciles!$B$5*(Deciles!$B$4+1),INT((AJ818-1)/(Deciles!$B$4+1))+1,Deciles!$B$5+INT((AJ818-1-Deciles!$B$5*(Deciles!$B$4+1))/Deciles!$B$4)+1)</f>
        <v>6</v>
      </c>
    </row>
    <row r="819" customFormat="false" ht="15" hidden="false" customHeight="false" outlineLevel="0" collapsed="false">
      <c r="A819" s="0" t="n">
        <v>24023</v>
      </c>
      <c r="B819" s="0" t="s">
        <v>139</v>
      </c>
      <c r="C819" s="0" t="n">
        <v>635</v>
      </c>
      <c r="D819" s="0" t="n">
        <v>80</v>
      </c>
      <c r="E819" s="0" t="n">
        <v>75.4814605712891</v>
      </c>
      <c r="F819" s="0" t="n">
        <v>26</v>
      </c>
      <c r="G819" s="0" t="n">
        <v>4.33400011062622</v>
      </c>
      <c r="H819" s="0" t="n">
        <v>1.31733345985413</v>
      </c>
      <c r="I819" s="0" t="n">
        <v>16</v>
      </c>
      <c r="J819" s="0" t="n">
        <v>12.5591545104981</v>
      </c>
      <c r="K819" s="0" t="n">
        <v>6.13333320617676</v>
      </c>
      <c r="L819" s="0" t="n">
        <v>-3.5</v>
      </c>
      <c r="M819" s="0" t="n">
        <v>3.62166213989258</v>
      </c>
      <c r="N819" s="0" t="n">
        <v>0</v>
      </c>
      <c r="O819" s="0" t="n">
        <v>0</v>
      </c>
      <c r="P819" s="0" t="s">
        <v>144</v>
      </c>
      <c r="Q819" s="0" t="s">
        <v>160</v>
      </c>
      <c r="R819" s="0" t="n">
        <v>2</v>
      </c>
      <c r="S819" s="0" t="s">
        <v>149</v>
      </c>
      <c r="T819" s="0" t="n">
        <v>1</v>
      </c>
      <c r="U819" s="0" t="n">
        <v>284689.44</v>
      </c>
      <c r="V819" s="0" t="n">
        <v>0.109629645943642</v>
      </c>
      <c r="W819" s="0" t="n">
        <v>549.321105957031</v>
      </c>
      <c r="X819" s="0" t="n">
        <v>0.207853570580483</v>
      </c>
      <c r="Y819" s="0" t="n">
        <f aca="false">IF(ISNUMBER(C819),INDEX(Scorecard!$D$5:$D$12,SUMPRODUCT(--(Scorecard!$G$5:$G$11&lt;C819))+1),Scorecard!$D$13)</f>
        <v>-1.88220980528339</v>
      </c>
      <c r="Z819" s="0" t="n">
        <f aca="false">IF(ISNUMBER(D819),INDEX(Scorecard!$D$14:$D$17,SUMPRODUCT(--(Scorecard!$G$14:$G$16&lt;D819))+1),Scorecard!$D$18)</f>
        <v>0.0505355481560174</v>
      </c>
      <c r="AA819" s="0" t="n">
        <f aca="false">IF(ISNUMBER(E819),INDEX(Scorecard!$D$19:$D$26,SUMPRODUCT(--(Scorecard!$G$19:$G$25&lt;E819))+1),Scorecard!$D$27)</f>
        <v>-0.0341578513653732</v>
      </c>
      <c r="AB819" s="0" t="n">
        <f aca="false">IF(ISNUMBER(F819),INDEX(Scorecard!$D$28:$D$35,SUMPRODUCT(--(Scorecard!$G$28:$G$34&lt;F819))+1),Scorecard!$D$36)</f>
        <v>0.165097008946478</v>
      </c>
      <c r="AC819" s="0" t="n">
        <f aca="false">IF(ISNUMBER(H819),INDEX(Scorecard!$D$37:$D$44,SUMPRODUCT(--(Scorecard!$G$37:$G$43&lt;H819))+1),Scorecard!$D$45)</f>
        <v>-0.975503570149195</v>
      </c>
      <c r="AD819" s="0" t="n">
        <f aca="false">IF(ISNUMBER(I819),INDEX(Scorecard!$D$46:$D$52,SUMPRODUCT(--(Scorecard!$G$46:$G$51&lt;I819))+1),Scorecard!$D$53)</f>
        <v>-0.114272400683245</v>
      </c>
      <c r="AE819" s="0" t="n">
        <f aca="false">IF(ISNUMBER(K819),INDEX(Scorecard!$D$54:$D$61,SUMPRODUCT(--(Scorecard!$G$54:$G$60&lt;K819))+1),Scorecard!$D$62)</f>
        <v>0.0151758992857273</v>
      </c>
      <c r="AF819" s="0" t="n">
        <f aca="false">IF(ISNUMBER(L819),INDEX(Scorecard!$D$63:$D$68,SUMPRODUCT(--(Scorecard!$G$63:$G$67&lt;L819))+1),Scorecard!$D$69)</f>
        <v>-0.340582194386522</v>
      </c>
      <c r="AG819" s="0" t="n">
        <f aca="false">Inputs!$B$10+Scorecard!$J$5*Y819+Scorecard!$J$6*Z819+Scorecard!$J$7*AA819+Scorecard!$J$8*AB819+Scorecard!$J$9*AC819+Scorecard!$J$10*AD819+Scorecard!$J$11*AE819+Scorecard!$J$12*AF819</f>
        <v>-2.15562659555931</v>
      </c>
      <c r="AH819" s="0" t="n">
        <f aca="false">MIN(1-Inputs!$B$13,MAX(Inputs!$B$13,1/(1+EXP(-(Inputs!$B$11*AG819+Inputs!$B$12)))))</f>
        <v>0.109629644405322</v>
      </c>
      <c r="AI819" s="0" t="n">
        <f aca="false">Inputs!$B$9-Inputs!$B$8*AG819</f>
        <v>549.321112192941</v>
      </c>
      <c r="AJ819" s="0" t="n">
        <f aca="false">RANK(AH819,$AH$5:$AH$2004,0)+COUNTIF($AH$4:AH818,AH819)</f>
        <v>30</v>
      </c>
      <c r="AK819" s="0" t="n">
        <f aca="false">IF(AJ819&lt;=Deciles!$B$5*(Deciles!$B$4+1),INT((AJ819-1)/(Deciles!$B$4+1))+1,Deciles!$B$5+INT((AJ819-1-Deciles!$B$5*(Deciles!$B$4+1))/Deciles!$B$4)+1)</f>
        <v>1</v>
      </c>
    </row>
    <row r="820" customFormat="false" ht="15" hidden="false" customHeight="false" outlineLevel="0" collapsed="false">
      <c r="A820" s="0" t="n">
        <v>24032</v>
      </c>
      <c r="B820" s="0" t="s">
        <v>152</v>
      </c>
      <c r="C820" s="0" t="n">
        <v>708</v>
      </c>
      <c r="D820" s="0" t="n">
        <v>81.9396438598633</v>
      </c>
      <c r="E820" s="0" t="n">
        <v>70.5139541625977</v>
      </c>
      <c r="F820" s="0" t="n">
        <v>37</v>
      </c>
      <c r="G820" s="0" t="n">
        <v>4.13800001144409</v>
      </c>
      <c r="H820" s="0" t="n">
        <v>-2.29533338546753</v>
      </c>
      <c r="I820" s="0" t="n">
        <v>35</v>
      </c>
      <c r="J820" s="0" t="n">
        <v>12.2845096588135</v>
      </c>
      <c r="K820" s="0" t="n">
        <v>3.70000004768372</v>
      </c>
      <c r="L820" s="0" t="n">
        <v>-0.458333253860474</v>
      </c>
      <c r="M820" s="0" t="n">
        <v>4.74415826797485</v>
      </c>
      <c r="N820" s="0" t="n">
        <v>0</v>
      </c>
      <c r="O820" s="0" t="n">
        <v>0</v>
      </c>
      <c r="P820" s="0" t="s">
        <v>144</v>
      </c>
      <c r="Q820" s="0" t="s">
        <v>141</v>
      </c>
      <c r="R820" s="0" t="n">
        <v>2</v>
      </c>
      <c r="S820" s="0" t="s">
        <v>147</v>
      </c>
      <c r="T820" s="0" t="n">
        <v>0</v>
      </c>
      <c r="U820" s="0" t="n">
        <v>216319</v>
      </c>
      <c r="V820" s="0" t="n">
        <v>0.0183213148266077</v>
      </c>
      <c r="W820" s="0" t="n">
        <v>600.382263183594</v>
      </c>
      <c r="X820" s="0" t="n">
        <v>0.0197927746921778</v>
      </c>
      <c r="Y820" s="0" t="n">
        <f aca="false">IF(ISNUMBER(C820),INDEX(Scorecard!$D$5:$D$12,SUMPRODUCT(--(Scorecard!$G$5:$G$11&lt;C820))+1),Scorecard!$D$13)</f>
        <v>-0.513000642971656</v>
      </c>
      <c r="Z820" s="0" t="n">
        <f aca="false">IF(ISNUMBER(D820),INDEX(Scorecard!$D$14:$D$17,SUMPRODUCT(--(Scorecard!$G$14:$G$16&lt;D820))+1),Scorecard!$D$18)</f>
        <v>0.0505355481560174</v>
      </c>
      <c r="AA820" s="0" t="n">
        <f aca="false">IF(ISNUMBER(E820),INDEX(Scorecard!$D$19:$D$26,SUMPRODUCT(--(Scorecard!$G$19:$G$25&lt;E820))+1),Scorecard!$D$27)</f>
        <v>0.0530843085177338</v>
      </c>
      <c r="AB820" s="0" t="n">
        <f aca="false">IF(ISNUMBER(F820),INDEX(Scorecard!$D$28:$D$35,SUMPRODUCT(--(Scorecard!$G$28:$G$34&lt;F820))+1),Scorecard!$D$36)</f>
        <v>-0.0008456427959252</v>
      </c>
      <c r="AC820" s="0" t="n">
        <f aca="false">IF(ISNUMBER(H820),INDEX(Scorecard!$D$37:$D$44,SUMPRODUCT(--(Scorecard!$G$37:$G$43&lt;H820))+1),Scorecard!$D$45)</f>
        <v>1.35057635045042</v>
      </c>
      <c r="AD820" s="0" t="n">
        <f aca="false">IF(ISNUMBER(I820),INDEX(Scorecard!$D$46:$D$52,SUMPRODUCT(--(Scorecard!$G$46:$G$51&lt;I820))+1),Scorecard!$D$53)</f>
        <v>0.123869379412532</v>
      </c>
      <c r="AE820" s="0" t="n">
        <f aca="false">IF(ISNUMBER(K820),INDEX(Scorecard!$D$54:$D$61,SUMPRODUCT(--(Scorecard!$G$54:$G$60&lt;K820))+1),Scorecard!$D$62)</f>
        <v>0.489050497890326</v>
      </c>
      <c r="AF820" s="0" t="n">
        <f aca="false">IF(ISNUMBER(L820),INDEX(Scorecard!$D$63:$D$68,SUMPRODUCT(--(Scorecard!$G$63:$G$67&lt;L820))+1),Scorecard!$D$69)</f>
        <v>0.322484508656054</v>
      </c>
      <c r="AG820" s="0" t="n">
        <f aca="false">Inputs!$B$10+Scorecard!$J$5*Y820+Scorecard!$J$6*Z820+Scorecard!$J$7*AA820+Scorecard!$J$8*AB820+Scorecard!$J$9*AC820+Scorecard!$J$10*AD820+Scorecard!$J$11*AE820+Scorecard!$J$12*AF820</f>
        <v>-3.92527221005504</v>
      </c>
      <c r="AH820" s="0" t="n">
        <f aca="false">MIN(1-Inputs!$B$13,MAX(Inputs!$B$13,1/(1+EXP(-(Inputs!$B$11*AG820+Inputs!$B$12)))))</f>
        <v>0.0183213145887912</v>
      </c>
      <c r="AI820" s="0" t="n">
        <f aca="false">Inputs!$B$9-Inputs!$B$8*AG820</f>
        <v>600.382291236219</v>
      </c>
      <c r="AJ820" s="0" t="n">
        <f aca="false">RANK(AH820,$AH$5:$AH$2004,0)+COUNTIF($AH$4:AH819,AH820)</f>
        <v>496</v>
      </c>
      <c r="AK820" s="0" t="n">
        <f aca="false">IF(AJ820&lt;=Deciles!$B$5*(Deciles!$B$4+1),INT((AJ820-1)/(Deciles!$B$4+1))+1,Deciles!$B$5+INT((AJ820-1-Deciles!$B$5*(Deciles!$B$4+1))/Deciles!$B$4)+1)</f>
        <v>3</v>
      </c>
    </row>
    <row r="821" customFormat="false" ht="15" hidden="false" customHeight="false" outlineLevel="0" collapsed="false">
      <c r="A821" s="0" t="n">
        <v>24044</v>
      </c>
      <c r="B821" s="0" t="s">
        <v>139</v>
      </c>
      <c r="C821" s="0" t="n">
        <v>728</v>
      </c>
      <c r="D821" s="0" t="n">
        <v>80</v>
      </c>
      <c r="E821" s="0" t="n">
        <v>77.4028854370117</v>
      </c>
      <c r="F821" s="0" t="n">
        <v>37</v>
      </c>
      <c r="G821" s="0" t="n">
        <v>3.33899998664856</v>
      </c>
      <c r="H821" s="0" t="n">
        <v>0.322333335876465</v>
      </c>
      <c r="I821" s="0" t="n">
        <v>6</v>
      </c>
      <c r="J821" s="0" t="n">
        <v>11.9016456604004</v>
      </c>
      <c r="K821" s="0" t="n">
        <v>5.03333330154419</v>
      </c>
      <c r="L821" s="0" t="n">
        <v>-3.50000047683716</v>
      </c>
      <c r="M821" s="0" t="n">
        <v>2.74066424369812</v>
      </c>
      <c r="N821" s="0" t="n">
        <v>0</v>
      </c>
      <c r="O821" s="0" t="n">
        <v>0</v>
      </c>
      <c r="P821" s="0" t="s">
        <v>146</v>
      </c>
      <c r="Q821" s="0" t="s">
        <v>141</v>
      </c>
      <c r="R821" s="0" t="n">
        <v>1</v>
      </c>
      <c r="S821" s="0" t="s">
        <v>147</v>
      </c>
      <c r="T821" s="0" t="n">
        <v>0</v>
      </c>
      <c r="U821" s="0" t="n">
        <v>147509.23</v>
      </c>
      <c r="V821" s="0" t="n">
        <v>0.0171236842870712</v>
      </c>
      <c r="W821" s="0" t="n">
        <v>602.244873046875</v>
      </c>
      <c r="X821" s="0" t="n">
        <v>0.00971211958676577</v>
      </c>
      <c r="Y821" s="0" t="n">
        <f aca="false">IF(ISNUMBER(C821),INDEX(Scorecard!$D$5:$D$12,SUMPRODUCT(--(Scorecard!$G$5:$G$11&lt;C821))+1),Scorecard!$D$13)</f>
        <v>-0.0290424113398221</v>
      </c>
      <c r="Z821" s="0" t="n">
        <f aca="false">IF(ISNUMBER(D821),INDEX(Scorecard!$D$14:$D$17,SUMPRODUCT(--(Scorecard!$G$14:$G$16&lt;D821))+1),Scorecard!$D$18)</f>
        <v>0.0505355481560174</v>
      </c>
      <c r="AA821" s="0" t="n">
        <f aca="false">IF(ISNUMBER(E821),INDEX(Scorecard!$D$19:$D$26,SUMPRODUCT(--(Scorecard!$G$19:$G$25&lt;E821))+1),Scorecard!$D$27)</f>
        <v>-0.0341578513653732</v>
      </c>
      <c r="AB821" s="0" t="n">
        <f aca="false">IF(ISNUMBER(F821),INDEX(Scorecard!$D$28:$D$35,SUMPRODUCT(--(Scorecard!$G$28:$G$34&lt;F821))+1),Scorecard!$D$36)</f>
        <v>-0.0008456427959252</v>
      </c>
      <c r="AC821" s="0" t="n">
        <f aca="false">IF(ISNUMBER(H821),INDEX(Scorecard!$D$37:$D$44,SUMPRODUCT(--(Scorecard!$G$37:$G$43&lt;H821))+1),Scorecard!$D$45)</f>
        <v>-0.0679520129233634</v>
      </c>
      <c r="AD821" s="0" t="n">
        <f aca="false">IF(ISNUMBER(I821),INDEX(Scorecard!$D$46:$D$52,SUMPRODUCT(--(Scorecard!$G$46:$G$51&lt;I821))+1),Scorecard!$D$53)</f>
        <v>-0.161534840507194</v>
      </c>
      <c r="AE821" s="0" t="n">
        <f aca="false">IF(ISNUMBER(K821),INDEX(Scorecard!$D$54:$D$61,SUMPRODUCT(--(Scorecard!$G$54:$G$60&lt;K821))+1),Scorecard!$D$62)</f>
        <v>0.214429354789033</v>
      </c>
      <c r="AF821" s="0" t="n">
        <f aca="false">IF(ISNUMBER(L821),INDEX(Scorecard!$D$63:$D$68,SUMPRODUCT(--(Scorecard!$G$63:$G$67&lt;L821))+1),Scorecard!$D$69)</f>
        <v>-0.340582194386522</v>
      </c>
      <c r="AG821" s="0" t="n">
        <f aca="false">Inputs!$B$10+Scorecard!$J$5*Y821+Scorecard!$J$6*Z821+Scorecard!$J$7*AA821+Scorecard!$J$8*AB821+Scorecard!$J$9*AC821+Scorecard!$J$10*AD821+Scorecard!$J$11*AE821+Scorecard!$J$12*AF821</f>
        <v>-3.98982523400484</v>
      </c>
      <c r="AH821" s="0" t="n">
        <f aca="false">MIN(1-Inputs!$B$13,MAX(Inputs!$B$13,1/(1+EXP(-(Inputs!$B$11*AG821+Inputs!$B$12)))))</f>
        <v>0.0171236842204222</v>
      </c>
      <c r="AI821" s="0" t="n">
        <f aca="false">Inputs!$B$9-Inputs!$B$8*AG821</f>
        <v>602.244897786754</v>
      </c>
      <c r="AJ821" s="0" t="n">
        <f aca="false">RANK(AH821,$AH$5:$AH$2004,0)+COUNTIF($AH$4:AH820,AH821)</f>
        <v>523</v>
      </c>
      <c r="AK821" s="0" t="n">
        <f aca="false">IF(AJ821&lt;=Deciles!$B$5*(Deciles!$B$4+1),INT((AJ821-1)/(Deciles!$B$4+1))+1,Deciles!$B$5+INT((AJ821-1-Deciles!$B$5*(Deciles!$B$4+1))/Deciles!$B$4)+1)</f>
        <v>3</v>
      </c>
    </row>
    <row r="822" customFormat="false" ht="15" hidden="false" customHeight="false" outlineLevel="0" collapsed="false">
      <c r="A822" s="0" t="n">
        <v>24081</v>
      </c>
      <c r="B822" s="0" t="s">
        <v>157</v>
      </c>
      <c r="C822" s="0" t="n">
        <v>737</v>
      </c>
      <c r="D822" s="0" t="n">
        <v>63.6698837280273</v>
      </c>
      <c r="E822" s="0" t="n">
        <v>61.4706001281738</v>
      </c>
      <c r="F822" s="0" t="n">
        <v>42</v>
      </c>
      <c r="G822" s="0" t="n">
        <v>4.01999998092651</v>
      </c>
      <c r="H822" s="0" t="n">
        <v>0.136666536331177</v>
      </c>
      <c r="I822" s="0" t="n">
        <v>6</v>
      </c>
      <c r="J822" s="0" t="n">
        <v>12.1757669448853</v>
      </c>
      <c r="K822" s="0" t="n">
        <v>4.0230770111084</v>
      </c>
      <c r="L822" s="0" t="n">
        <v>-0.276923179626465</v>
      </c>
      <c r="M822" s="0" t="n">
        <v>5.98650598526001</v>
      </c>
      <c r="N822" s="0" t="n">
        <v>0</v>
      </c>
      <c r="O822" s="0" t="n">
        <v>0</v>
      </c>
      <c r="P822" s="0" t="s">
        <v>144</v>
      </c>
      <c r="Q822" s="0" t="s">
        <v>141</v>
      </c>
      <c r="R822" s="0" t="n">
        <v>1</v>
      </c>
      <c r="S822" s="0" t="s">
        <v>151</v>
      </c>
      <c r="T822" s="0" t="n">
        <v>0</v>
      </c>
      <c r="U822" s="0" t="n">
        <v>194029.77</v>
      </c>
      <c r="V822" s="0" t="n">
        <v>0.00902500282973051</v>
      </c>
      <c r="W822" s="0" t="n">
        <v>619.800598144531</v>
      </c>
      <c r="X822" s="0" t="n">
        <v>0.00523425685241818</v>
      </c>
      <c r="Y822" s="0" t="n">
        <f aca="false">IF(ISNUMBER(C822),INDEX(Scorecard!$D$5:$D$12,SUMPRODUCT(--(Scorecard!$G$5:$G$11&lt;C822))+1),Scorecard!$D$13)</f>
        <v>0.488358159108655</v>
      </c>
      <c r="Z822" s="0" t="n">
        <f aca="false">IF(ISNUMBER(D822),INDEX(Scorecard!$D$14:$D$17,SUMPRODUCT(--(Scorecard!$G$14:$G$16&lt;D822))+1),Scorecard!$D$18)</f>
        <v>0.128579646629417</v>
      </c>
      <c r="AA822" s="0" t="n">
        <f aca="false">IF(ISNUMBER(E822),INDEX(Scorecard!$D$19:$D$26,SUMPRODUCT(--(Scorecard!$G$19:$G$25&lt;E822))+1),Scorecard!$D$27)</f>
        <v>0.233621608745691</v>
      </c>
      <c r="AB822" s="0" t="n">
        <f aca="false">IF(ISNUMBER(F822),INDEX(Scorecard!$D$28:$D$35,SUMPRODUCT(--(Scorecard!$G$28:$G$34&lt;F822))+1),Scorecard!$D$36)</f>
        <v>-0.309727037437117</v>
      </c>
      <c r="AC822" s="0" t="n">
        <f aca="false">IF(ISNUMBER(H822),INDEX(Scorecard!$D$37:$D$44,SUMPRODUCT(--(Scorecard!$G$37:$G$43&lt;H822))+1),Scorecard!$D$45)</f>
        <v>0.102184252677548</v>
      </c>
      <c r="AD822" s="0" t="n">
        <f aca="false">IF(ISNUMBER(I822),INDEX(Scorecard!$D$46:$D$52,SUMPRODUCT(--(Scorecard!$G$46:$G$51&lt;I822))+1),Scorecard!$D$53)</f>
        <v>-0.161534840507194</v>
      </c>
      <c r="AE822" s="0" t="n">
        <f aca="false">IF(ISNUMBER(K822),INDEX(Scorecard!$D$54:$D$61,SUMPRODUCT(--(Scorecard!$G$54:$G$60&lt;K822))+1),Scorecard!$D$62)</f>
        <v>0.489050497890326</v>
      </c>
      <c r="AF822" s="0" t="n">
        <f aca="false">IF(ISNUMBER(L822),INDEX(Scorecard!$D$63:$D$68,SUMPRODUCT(--(Scorecard!$G$63:$G$67&lt;L822))+1),Scorecard!$D$69)</f>
        <v>0.322484508656054</v>
      </c>
      <c r="AG822" s="0" t="n">
        <f aca="false">Inputs!$B$10+Scorecard!$J$5*Y822+Scorecard!$J$6*Z822+Scorecard!$J$7*AA822+Scorecard!$J$8*AB822+Scorecard!$J$9*AC822+Scorecard!$J$10*AD822+Scorecard!$J$11*AE822+Scorecard!$J$12*AF822</f>
        <v>-4.59826021212435</v>
      </c>
      <c r="AH822" s="0" t="n">
        <f aca="false">MIN(1-Inputs!$B$13,MAX(Inputs!$B$13,1/(1+EXP(-(Inputs!$B$11*AG822+Inputs!$B$12)))))</f>
        <v>0.00902500286507568</v>
      </c>
      <c r="AI822" s="0" t="n">
        <f aca="false">Inputs!$B$9-Inputs!$B$8*AG822</f>
        <v>619.800620299482</v>
      </c>
      <c r="AJ822" s="0" t="n">
        <f aca="false">RANK(AH822,$AH$5:$AH$2004,0)+COUNTIF($AH$4:AH821,AH822)</f>
        <v>890</v>
      </c>
      <c r="AK822" s="0" t="n">
        <f aca="false">IF(AJ822&lt;=Deciles!$B$5*(Deciles!$B$4+1),INT((AJ822-1)/(Deciles!$B$4+1))+1,Deciles!$B$5+INT((AJ822-1-Deciles!$B$5*(Deciles!$B$4+1))/Deciles!$B$4)+1)</f>
        <v>5</v>
      </c>
    </row>
    <row r="823" customFormat="false" ht="15" hidden="false" customHeight="false" outlineLevel="0" collapsed="false">
      <c r="A823" s="0" t="n">
        <v>24087</v>
      </c>
      <c r="B823" s="0" t="s">
        <v>145</v>
      </c>
      <c r="C823" s="0" t="n">
        <v>690</v>
      </c>
      <c r="D823" s="0" t="n">
        <v>80</v>
      </c>
      <c r="E823" s="0" t="n">
        <v>73.7735137939453</v>
      </c>
      <c r="F823" s="0" t="n">
        <v>32</v>
      </c>
      <c r="G823" s="0" t="n">
        <v>3.30399990081787</v>
      </c>
      <c r="H823" s="0" t="n">
        <v>-0.212666749954224</v>
      </c>
      <c r="I823" s="0" t="n">
        <v>12</v>
      </c>
      <c r="J823" s="0" t="n">
        <v>12.188325881958</v>
      </c>
      <c r="K823" s="0" t="n">
        <v>5.25833320617676</v>
      </c>
      <c r="L823" s="0" t="n">
        <v>-1.875</v>
      </c>
      <c r="M823" s="0" t="n">
        <v>6.28858280181885</v>
      </c>
      <c r="N823" s="0" t="n">
        <v>0</v>
      </c>
      <c r="O823" s="0" t="n">
        <v>0</v>
      </c>
      <c r="P823" s="0" t="s">
        <v>140</v>
      </c>
      <c r="Q823" s="0" t="s">
        <v>141</v>
      </c>
      <c r="R823" s="0" t="n">
        <v>1</v>
      </c>
      <c r="S823" s="0" t="s">
        <v>149</v>
      </c>
      <c r="T823" s="0" t="n">
        <v>0</v>
      </c>
      <c r="U823" s="0" t="n">
        <v>196481.95</v>
      </c>
      <c r="V823" s="0" t="n">
        <v>0.0366550907492638</v>
      </c>
      <c r="W823" s="0" t="n">
        <v>581.103393554688</v>
      </c>
      <c r="X823" s="0" t="n">
        <v>0.0332564935088158</v>
      </c>
      <c r="Y823" s="0" t="n">
        <f aca="false">IF(ISNUMBER(C823),INDEX(Scorecard!$D$5:$D$12,SUMPRODUCT(--(Scorecard!$G$5:$G$11&lt;C823))+1),Scorecard!$D$13)</f>
        <v>-0.869677851527538</v>
      </c>
      <c r="Z823" s="0" t="n">
        <f aca="false">IF(ISNUMBER(D823),INDEX(Scorecard!$D$14:$D$17,SUMPRODUCT(--(Scorecard!$G$14:$G$16&lt;D823))+1),Scorecard!$D$18)</f>
        <v>0.0505355481560174</v>
      </c>
      <c r="AA823" s="0" t="n">
        <f aca="false">IF(ISNUMBER(E823),INDEX(Scorecard!$D$19:$D$26,SUMPRODUCT(--(Scorecard!$G$19:$G$25&lt;E823))+1),Scorecard!$D$27)</f>
        <v>-0.0341578513653732</v>
      </c>
      <c r="AB823" s="0" t="n">
        <f aca="false">IF(ISNUMBER(F823),INDEX(Scorecard!$D$28:$D$35,SUMPRODUCT(--(Scorecard!$G$28:$G$34&lt;F823))+1),Scorecard!$D$36)</f>
        <v>0.126913191054783</v>
      </c>
      <c r="AC823" s="0" t="n">
        <f aca="false">IF(ISNUMBER(H823),INDEX(Scorecard!$D$37:$D$44,SUMPRODUCT(--(Scorecard!$G$37:$G$43&lt;H823))+1),Scorecard!$D$45)</f>
        <v>0.769716833645565</v>
      </c>
      <c r="AD823" s="0" t="n">
        <f aca="false">IF(ISNUMBER(I823),INDEX(Scorecard!$D$46:$D$52,SUMPRODUCT(--(Scorecard!$G$46:$G$51&lt;I823))+1),Scorecard!$D$53)</f>
        <v>-0.114272400683245</v>
      </c>
      <c r="AE823" s="0" t="n">
        <f aca="false">IF(ISNUMBER(K823),INDEX(Scorecard!$D$54:$D$61,SUMPRODUCT(--(Scorecard!$G$54:$G$60&lt;K823))+1),Scorecard!$D$62)</f>
        <v>0.126303549215828</v>
      </c>
      <c r="AF823" s="0" t="n">
        <f aca="false">IF(ISNUMBER(L823),INDEX(Scorecard!$D$63:$D$68,SUMPRODUCT(--(Scorecard!$G$63:$G$67&lt;L823))+1),Scorecard!$D$69)</f>
        <v>-0.340582194386522</v>
      </c>
      <c r="AG823" s="0" t="n">
        <f aca="false">Inputs!$B$10+Scorecard!$J$5*Y823+Scorecard!$J$6*Z823+Scorecard!$J$7*AA823+Scorecard!$J$8*AB823+Scorecard!$J$9*AC823+Scorecard!$J$10*AD823+Scorecard!$J$11*AE823+Scorecard!$J$12*AF823</f>
        <v>-3.25711647416286</v>
      </c>
      <c r="AH823" s="0" t="n">
        <f aca="false">MIN(1-Inputs!$B$13,MAX(Inputs!$B$13,1/(1+EXP(-(Inputs!$B$11*AG823+Inputs!$B$12)))))</f>
        <v>0.0366550900959789</v>
      </c>
      <c r="AI823" s="0" t="n">
        <f aca="false">Inputs!$B$9-Inputs!$B$8*AG823</f>
        <v>581.103391901955</v>
      </c>
      <c r="AJ823" s="0" t="n">
        <f aca="false">RANK(AH823,$AH$5:$AH$2004,0)+COUNTIF($AH$4:AH822,AH823)</f>
        <v>237</v>
      </c>
      <c r="AK823" s="0" t="n">
        <f aca="false">IF(AJ823&lt;=Deciles!$B$5*(Deciles!$B$4+1),INT((AJ823-1)/(Deciles!$B$4+1))+1,Deciles!$B$5+INT((AJ823-1-Deciles!$B$5*(Deciles!$B$4+1))/Deciles!$B$4)+1)</f>
        <v>2</v>
      </c>
    </row>
    <row r="824" customFormat="false" ht="15" hidden="false" customHeight="false" outlineLevel="0" collapsed="false">
      <c r="A824" s="0" t="n">
        <v>24147</v>
      </c>
      <c r="B824" s="0" t="s">
        <v>152</v>
      </c>
      <c r="C824" s="0" t="n">
        <v>716</v>
      </c>
      <c r="D824" s="0" t="n">
        <v>80</v>
      </c>
      <c r="E824" s="0" t="n">
        <v>67.0922927856445</v>
      </c>
      <c r="F824" s="0" t="n">
        <v>45</v>
      </c>
      <c r="G824" s="0" t="n">
        <v>3.90400004386902</v>
      </c>
      <c r="H824" s="0" t="n">
        <v>-2.5293333530426</v>
      </c>
      <c r="I824" s="0" t="n">
        <v>31</v>
      </c>
      <c r="J824" s="0" t="n">
        <v>11.5687103271484</v>
      </c>
      <c r="K824" s="0" t="n">
        <v>4.80000019073486</v>
      </c>
      <c r="L824" s="0" t="n">
        <v>-0.458333015441895</v>
      </c>
      <c r="M824" s="0" t="n">
        <v>6.28858137130737</v>
      </c>
      <c r="N824" s="0" t="n">
        <v>0</v>
      </c>
      <c r="O824" s="0" t="n">
        <v>0</v>
      </c>
      <c r="P824" s="0" t="s">
        <v>144</v>
      </c>
      <c r="Q824" s="0" t="s">
        <v>141</v>
      </c>
      <c r="R824" s="0" t="n">
        <v>2</v>
      </c>
      <c r="S824" s="0" t="s">
        <v>149</v>
      </c>
      <c r="T824" s="0" t="n">
        <v>0</v>
      </c>
      <c r="U824" s="0" t="n">
        <v>105736.984</v>
      </c>
      <c r="V824" s="0" t="n">
        <v>0.0170193482190371</v>
      </c>
      <c r="W824" s="0" t="n">
        <v>602.413208007813</v>
      </c>
      <c r="X824" s="0" t="n">
        <v>0.0228681210428476</v>
      </c>
      <c r="Y824" s="0" t="n">
        <f aca="false">IF(ISNUMBER(C824),INDEX(Scorecard!$D$5:$D$12,SUMPRODUCT(--(Scorecard!$G$5:$G$11&lt;C824))+1),Scorecard!$D$13)</f>
        <v>-0.0290424113398221</v>
      </c>
      <c r="Z824" s="0" t="n">
        <f aca="false">IF(ISNUMBER(D824),INDEX(Scorecard!$D$14:$D$17,SUMPRODUCT(--(Scorecard!$G$14:$G$16&lt;D824))+1),Scorecard!$D$18)</f>
        <v>0.0505355481560174</v>
      </c>
      <c r="AA824" s="0" t="n">
        <f aca="false">IF(ISNUMBER(E824),INDEX(Scorecard!$D$19:$D$26,SUMPRODUCT(--(Scorecard!$G$19:$G$25&lt;E824))+1),Scorecard!$D$27)</f>
        <v>0.0530843085177338</v>
      </c>
      <c r="AB824" s="0" t="n">
        <f aca="false">IF(ISNUMBER(F824),INDEX(Scorecard!$D$28:$D$35,SUMPRODUCT(--(Scorecard!$G$28:$G$34&lt;F824))+1),Scorecard!$D$36)</f>
        <v>-0.309727037437117</v>
      </c>
      <c r="AC824" s="0" t="n">
        <f aca="false">IF(ISNUMBER(H824),INDEX(Scorecard!$D$37:$D$44,SUMPRODUCT(--(Scorecard!$G$37:$G$43&lt;H824))+1),Scorecard!$D$45)</f>
        <v>1.35057635045042</v>
      </c>
      <c r="AD824" s="0" t="n">
        <f aca="false">IF(ISNUMBER(I824),INDEX(Scorecard!$D$46:$D$52,SUMPRODUCT(--(Scorecard!$G$46:$G$51&lt;I824))+1),Scorecard!$D$53)</f>
        <v>0.123869379412532</v>
      </c>
      <c r="AE824" s="0" t="n">
        <f aca="false">IF(ISNUMBER(K824),INDEX(Scorecard!$D$54:$D$61,SUMPRODUCT(--(Scorecard!$G$54:$G$60&lt;K824))+1),Scorecard!$D$62)</f>
        <v>0.409483001259379</v>
      </c>
      <c r="AF824" s="0" t="n">
        <f aca="false">IF(ISNUMBER(L824),INDEX(Scorecard!$D$63:$D$68,SUMPRODUCT(--(Scorecard!$G$63:$G$67&lt;L824))+1),Scorecard!$D$69)</f>
        <v>0.322484508656054</v>
      </c>
      <c r="AG824" s="0" t="n">
        <f aca="false">Inputs!$B$10+Scorecard!$J$5*Y824+Scorecard!$J$6*Z824+Scorecard!$J$7*AA824+Scorecard!$J$8*AB824+Scorecard!$J$9*AC824+Scorecard!$J$10*AD824+Scorecard!$J$11*AE824+Scorecard!$J$12*AF824</f>
        <v>-3.99565739294972</v>
      </c>
      <c r="AH824" s="0" t="n">
        <f aca="false">MIN(1-Inputs!$B$13,MAX(Inputs!$B$13,1/(1+EXP(-(Inputs!$B$11*AG824+Inputs!$B$12)))))</f>
        <v>0.0170193488619883</v>
      </c>
      <c r="AI824" s="0" t="n">
        <f aca="false">Inputs!$B$9-Inputs!$B$8*AG824</f>
        <v>602.413178322503</v>
      </c>
      <c r="AJ824" s="0" t="n">
        <f aca="false">RANK(AH824,$AH$5:$AH$2004,0)+COUNTIF($AH$4:AH823,AH824)</f>
        <v>531</v>
      </c>
      <c r="AK824" s="0" t="n">
        <f aca="false">IF(AJ824&lt;=Deciles!$B$5*(Deciles!$B$4+1),INT((AJ824-1)/(Deciles!$B$4+1))+1,Deciles!$B$5+INT((AJ824-1-Deciles!$B$5*(Deciles!$B$4+1))/Deciles!$B$4)+1)</f>
        <v>3</v>
      </c>
    </row>
    <row r="825" customFormat="false" ht="15" hidden="false" customHeight="false" outlineLevel="0" collapsed="false">
      <c r="A825" s="0" t="n">
        <v>24149</v>
      </c>
      <c r="B825" s="0" t="s">
        <v>139</v>
      </c>
      <c r="C825" s="0" t="n">
        <v>775</v>
      </c>
      <c r="D825" s="0" t="n">
        <v>80</v>
      </c>
      <c r="E825" s="0" t="n">
        <v>77.0686416625977</v>
      </c>
      <c r="F825" s="0" t="n">
        <v>41</v>
      </c>
      <c r="G825" s="0" t="n">
        <v>2.74399995803833</v>
      </c>
      <c r="H825" s="0" t="n">
        <v>-0.272666692733765</v>
      </c>
      <c r="I825" s="0" t="n">
        <v>8</v>
      </c>
      <c r="J825" s="0" t="n">
        <v>13.0407962799072</v>
      </c>
      <c r="K825" s="0" t="n">
        <v>5.83333349227905</v>
      </c>
      <c r="L825" s="0" t="n">
        <v>-3.49999952316284</v>
      </c>
      <c r="M825" s="0" t="n">
        <v>2.30299806594849</v>
      </c>
      <c r="N825" s="0" t="n">
        <v>0</v>
      </c>
      <c r="O825" s="0" t="n">
        <v>0</v>
      </c>
      <c r="P825" s="0" t="s">
        <v>144</v>
      </c>
      <c r="Q825" s="0" t="s">
        <v>141</v>
      </c>
      <c r="R825" s="0" t="n">
        <v>2</v>
      </c>
      <c r="S825" s="0" t="s">
        <v>162</v>
      </c>
      <c r="T825" s="0" t="n">
        <v>0</v>
      </c>
      <c r="U825" s="0" t="n">
        <v>460835.53</v>
      </c>
      <c r="V825" s="0" t="n">
        <v>0.0060834214091301</v>
      </c>
      <c r="W825" s="0" t="n">
        <v>630.555786132813</v>
      </c>
      <c r="X825" s="0" t="n">
        <v>0.00622507696971297</v>
      </c>
      <c r="Y825" s="0" t="n">
        <f aca="false">IF(ISNUMBER(C825),INDEX(Scorecard!$D$5:$D$12,SUMPRODUCT(--(Scorecard!$G$5:$G$11&lt;C825))+1),Scorecard!$D$13)</f>
        <v>1.23750384304241</v>
      </c>
      <c r="Z825" s="0" t="n">
        <f aca="false">IF(ISNUMBER(D825),INDEX(Scorecard!$D$14:$D$17,SUMPRODUCT(--(Scorecard!$G$14:$G$16&lt;D825))+1),Scorecard!$D$18)</f>
        <v>0.0505355481560174</v>
      </c>
      <c r="AA825" s="0" t="n">
        <f aca="false">IF(ISNUMBER(E825),INDEX(Scorecard!$D$19:$D$26,SUMPRODUCT(--(Scorecard!$G$19:$G$25&lt;E825))+1),Scorecard!$D$27)</f>
        <v>-0.0341578513653732</v>
      </c>
      <c r="AB825" s="0" t="n">
        <f aca="false">IF(ISNUMBER(F825),INDEX(Scorecard!$D$28:$D$35,SUMPRODUCT(--(Scorecard!$G$28:$G$34&lt;F825))+1),Scorecard!$D$36)</f>
        <v>-0.132616866359722</v>
      </c>
      <c r="AC825" s="0" t="n">
        <f aca="false">IF(ISNUMBER(H825),INDEX(Scorecard!$D$37:$D$44,SUMPRODUCT(--(Scorecard!$G$37:$G$43&lt;H825))+1),Scorecard!$D$45)</f>
        <v>0.769716833645565</v>
      </c>
      <c r="AD825" s="0" t="n">
        <f aca="false">IF(ISNUMBER(I825),INDEX(Scorecard!$D$46:$D$52,SUMPRODUCT(--(Scorecard!$G$46:$G$51&lt;I825))+1),Scorecard!$D$53)</f>
        <v>-0.114272400683245</v>
      </c>
      <c r="AE825" s="0" t="n">
        <f aca="false">IF(ISNUMBER(K825),INDEX(Scorecard!$D$54:$D$61,SUMPRODUCT(--(Scorecard!$G$54:$G$60&lt;K825))+1),Scorecard!$D$62)</f>
        <v>0.0151758992857273</v>
      </c>
      <c r="AF825" s="0" t="n">
        <f aca="false">IF(ISNUMBER(L825),INDEX(Scorecard!$D$63:$D$68,SUMPRODUCT(--(Scorecard!$G$63:$G$67&lt;L825))+1),Scorecard!$D$69)</f>
        <v>-0.340582194386522</v>
      </c>
      <c r="AG825" s="0" t="n">
        <f aca="false">Inputs!$B$10+Scorecard!$J$5*Y825+Scorecard!$J$6*Z825+Scorecard!$J$7*AA825+Scorecard!$J$8*AB825+Scorecard!$J$9*AC825+Scorecard!$J$10*AD825+Scorecard!$J$11*AE825+Scorecard!$J$12*AF825</f>
        <v>-4.97100668288547</v>
      </c>
      <c r="AH825" s="0" t="n">
        <f aca="false">MIN(1-Inputs!$B$13,MAX(Inputs!$B$13,1/(1+EXP(-(Inputs!$B$11*AG825+Inputs!$B$12)))))</f>
        <v>0.00608342122832261</v>
      </c>
      <c r="AI825" s="0" t="n">
        <f aca="false">Inputs!$B$9-Inputs!$B$8*AG825</f>
        <v>630.555809997001</v>
      </c>
      <c r="AJ825" s="0" t="n">
        <f aca="false">RANK(AH825,$AH$5:$AH$2004,0)+COUNTIF($AH$4:AH824,AH825)</f>
        <v>1139</v>
      </c>
      <c r="AK825" s="0" t="n">
        <f aca="false">IF(AJ825&lt;=Deciles!$B$5*(Deciles!$B$4+1),INT((AJ825-1)/(Deciles!$B$4+1))+1,Deciles!$B$5+INT((AJ825-1-Deciles!$B$5*(Deciles!$B$4+1))/Deciles!$B$4)+1)</f>
        <v>6</v>
      </c>
    </row>
    <row r="826" customFormat="false" ht="15" hidden="false" customHeight="false" outlineLevel="0" collapsed="false">
      <c r="A826" s="0" t="n">
        <v>24151</v>
      </c>
      <c r="B826" s="0" t="s">
        <v>139</v>
      </c>
      <c r="C826" s="0" t="n">
        <v>830</v>
      </c>
      <c r="D826" s="0" t="n">
        <v>78.1962051391602</v>
      </c>
      <c r="E826" s="0" t="n">
        <v>76.0711059570313</v>
      </c>
      <c r="F826" s="0" t="n">
        <v>44</v>
      </c>
      <c r="G826" s="0" t="n">
        <v>2.74200010299683</v>
      </c>
      <c r="H826" s="0" t="n">
        <v>-0.274666547775269</v>
      </c>
      <c r="I826" s="0" t="n">
        <v>4</v>
      </c>
      <c r="J826" s="0" t="n">
        <v>12.7418451309204</v>
      </c>
      <c r="K826" s="0" t="n">
        <v>6.13333320617676</v>
      </c>
      <c r="L826" s="0" t="n">
        <v>-3.5</v>
      </c>
      <c r="M826" s="0" t="n">
        <v>3.62166213989258</v>
      </c>
      <c r="N826" s="0" t="n">
        <v>0</v>
      </c>
      <c r="O826" s="0" t="n">
        <v>0</v>
      </c>
      <c r="P826" s="0" t="s">
        <v>146</v>
      </c>
      <c r="Q826" s="0" t="s">
        <v>141</v>
      </c>
      <c r="R826" s="0" t="n">
        <v>2</v>
      </c>
      <c r="S826" s="0" t="s">
        <v>149</v>
      </c>
      <c r="T826" s="0" t="n">
        <v>0</v>
      </c>
      <c r="U826" s="0" t="n">
        <v>341753.47</v>
      </c>
      <c r="V826" s="0" t="n">
        <v>0.00277411821298301</v>
      </c>
      <c r="W826" s="0" t="n">
        <v>651.897521972656</v>
      </c>
      <c r="X826" s="0" t="n">
        <v>0.00180092849768698</v>
      </c>
      <c r="Y826" s="0" t="n">
        <f aca="false">IF(ISNUMBER(C826),INDEX(Scorecard!$D$5:$D$12,SUMPRODUCT(--(Scorecard!$G$5:$G$11&lt;C826))+1),Scorecard!$D$13)</f>
        <v>2.19112706886128</v>
      </c>
      <c r="Z826" s="0" t="n">
        <f aca="false">IF(ISNUMBER(D826),INDEX(Scorecard!$D$14:$D$17,SUMPRODUCT(--(Scorecard!$G$14:$G$16&lt;D826))+1),Scorecard!$D$18)</f>
        <v>0.0505355481560174</v>
      </c>
      <c r="AA826" s="0" t="n">
        <f aca="false">IF(ISNUMBER(E826),INDEX(Scorecard!$D$19:$D$26,SUMPRODUCT(--(Scorecard!$G$19:$G$25&lt;E826))+1),Scorecard!$D$27)</f>
        <v>-0.0341578513653732</v>
      </c>
      <c r="AB826" s="0" t="n">
        <f aca="false">IF(ISNUMBER(F826),INDEX(Scorecard!$D$28:$D$35,SUMPRODUCT(--(Scorecard!$G$28:$G$34&lt;F826))+1),Scorecard!$D$36)</f>
        <v>-0.309727037437117</v>
      </c>
      <c r="AC826" s="0" t="n">
        <f aca="false">IF(ISNUMBER(H826),INDEX(Scorecard!$D$37:$D$44,SUMPRODUCT(--(Scorecard!$G$37:$G$43&lt;H826))+1),Scorecard!$D$45)</f>
        <v>0.769716833645565</v>
      </c>
      <c r="AD826" s="0" t="n">
        <f aca="false">IF(ISNUMBER(I826),INDEX(Scorecard!$D$46:$D$52,SUMPRODUCT(--(Scorecard!$G$46:$G$51&lt;I826))+1),Scorecard!$D$53)</f>
        <v>-0.161534840507194</v>
      </c>
      <c r="AE826" s="0" t="n">
        <f aca="false">IF(ISNUMBER(K826),INDEX(Scorecard!$D$54:$D$61,SUMPRODUCT(--(Scorecard!$G$54:$G$60&lt;K826))+1),Scorecard!$D$62)</f>
        <v>0.0151758992857273</v>
      </c>
      <c r="AF826" s="0" t="n">
        <f aca="false">IF(ISNUMBER(L826),INDEX(Scorecard!$D$63:$D$68,SUMPRODUCT(--(Scorecard!$G$63:$G$67&lt;L826))+1),Scorecard!$D$69)</f>
        <v>-0.340582194386522</v>
      </c>
      <c r="AG826" s="0" t="n">
        <f aca="false">Inputs!$B$10+Scorecard!$J$5*Y826+Scorecard!$J$6*Z826+Scorecard!$J$7*AA826+Scorecard!$J$8*AB826+Scorecard!$J$9*AC826+Scorecard!$J$10*AD826+Scorecard!$J$11*AE826+Scorecard!$J$12*AF826</f>
        <v>-5.71065346446159</v>
      </c>
      <c r="AH826" s="0" t="n">
        <f aca="false">MIN(1-Inputs!$B$13,MAX(Inputs!$B$13,1/(1+EXP(-(Inputs!$B$11*AG826+Inputs!$B$12)))))</f>
        <v>0.0027741181455104</v>
      </c>
      <c r="AI826" s="0" t="n">
        <f aca="false">Inputs!$B$9-Inputs!$B$8*AG826</f>
        <v>651.897504872788</v>
      </c>
      <c r="AJ826" s="0" t="n">
        <f aca="false">RANK(AH826,$AH$5:$AH$2004,0)+COUNTIF($AH$4:AH825,AH826)</f>
        <v>1577</v>
      </c>
      <c r="AK826" s="0" t="n">
        <f aca="false">IF(AJ826&lt;=Deciles!$B$5*(Deciles!$B$4+1),INT((AJ826-1)/(Deciles!$B$4+1))+1,Deciles!$B$5+INT((AJ826-1-Deciles!$B$5*(Deciles!$B$4+1))/Deciles!$B$4)+1)</f>
        <v>8</v>
      </c>
    </row>
    <row r="827" customFormat="false" ht="15" hidden="false" customHeight="false" outlineLevel="0" collapsed="false">
      <c r="A827" s="0" t="n">
        <v>24169</v>
      </c>
      <c r="B827" s="0" t="s">
        <v>157</v>
      </c>
      <c r="C827" s="0" t="n">
        <v>765</v>
      </c>
      <c r="D827" s="0" t="n">
        <v>80</v>
      </c>
      <c r="E827" s="0" t="n">
        <v>76.48876953125</v>
      </c>
      <c r="F827" s="0" t="n">
        <v>41</v>
      </c>
      <c r="G827" s="0" t="n">
        <v>3.67000007629395</v>
      </c>
      <c r="H827" s="0" t="n">
        <v>-0.213333368301392</v>
      </c>
      <c r="I827" s="0" t="n">
        <v>10</v>
      </c>
      <c r="J827" s="0" t="n">
        <v>11.9815683364868</v>
      </c>
      <c r="K827" s="0" t="n">
        <v>4.12307691574097</v>
      </c>
      <c r="L827" s="0" t="n">
        <v>-0.276923179626465</v>
      </c>
      <c r="M827" s="0" t="n">
        <v>3.64271926879883</v>
      </c>
      <c r="N827" s="0" t="n">
        <v>0</v>
      </c>
      <c r="O827" s="0" t="n">
        <v>0</v>
      </c>
      <c r="P827" s="0" t="s">
        <v>144</v>
      </c>
      <c r="Q827" s="0" t="s">
        <v>141</v>
      </c>
      <c r="R827" s="0" t="n">
        <v>2</v>
      </c>
      <c r="S827" s="0" t="s">
        <v>162</v>
      </c>
      <c r="T827" s="0" t="n">
        <v>0</v>
      </c>
      <c r="U827" s="0" t="n">
        <v>159782.45</v>
      </c>
      <c r="V827" s="0" t="n">
        <v>0.003788125468418</v>
      </c>
      <c r="W827" s="0" t="n">
        <v>643.438415527344</v>
      </c>
      <c r="X827" s="0" t="n">
        <v>0.00505438819527626</v>
      </c>
      <c r="Y827" s="0" t="n">
        <f aca="false">IF(ISNUMBER(C827),INDEX(Scorecard!$D$5:$D$12,SUMPRODUCT(--(Scorecard!$G$5:$G$11&lt;C827))+1),Scorecard!$D$13)</f>
        <v>1.23750384304241</v>
      </c>
      <c r="Z827" s="0" t="n">
        <f aca="false">IF(ISNUMBER(D827),INDEX(Scorecard!$D$14:$D$17,SUMPRODUCT(--(Scorecard!$G$14:$G$16&lt;D827))+1),Scorecard!$D$18)</f>
        <v>0.0505355481560174</v>
      </c>
      <c r="AA827" s="0" t="n">
        <f aca="false">IF(ISNUMBER(E827),INDEX(Scorecard!$D$19:$D$26,SUMPRODUCT(--(Scorecard!$G$19:$G$25&lt;E827))+1),Scorecard!$D$27)</f>
        <v>-0.0341578513653732</v>
      </c>
      <c r="AB827" s="0" t="n">
        <f aca="false">IF(ISNUMBER(F827),INDEX(Scorecard!$D$28:$D$35,SUMPRODUCT(--(Scorecard!$G$28:$G$34&lt;F827))+1),Scorecard!$D$36)</f>
        <v>-0.132616866359722</v>
      </c>
      <c r="AC827" s="0" t="n">
        <f aca="false">IF(ISNUMBER(H827),INDEX(Scorecard!$D$37:$D$44,SUMPRODUCT(--(Scorecard!$G$37:$G$43&lt;H827))+1),Scorecard!$D$45)</f>
        <v>0.769716833645565</v>
      </c>
      <c r="AD827" s="0" t="n">
        <f aca="false">IF(ISNUMBER(I827),INDEX(Scorecard!$D$46:$D$52,SUMPRODUCT(--(Scorecard!$G$46:$G$51&lt;I827))+1),Scorecard!$D$53)</f>
        <v>-0.114272400683245</v>
      </c>
      <c r="AE827" s="0" t="n">
        <f aca="false">IF(ISNUMBER(K827),INDEX(Scorecard!$D$54:$D$61,SUMPRODUCT(--(Scorecard!$G$54:$G$60&lt;K827))+1),Scorecard!$D$62)</f>
        <v>0.489050497890326</v>
      </c>
      <c r="AF827" s="0" t="n">
        <f aca="false">IF(ISNUMBER(L827),INDEX(Scorecard!$D$63:$D$68,SUMPRODUCT(--(Scorecard!$G$63:$G$67&lt;L827))+1),Scorecard!$D$69)</f>
        <v>0.322484508656054</v>
      </c>
      <c r="AG827" s="0" t="n">
        <f aca="false">Inputs!$B$10+Scorecard!$J$5*Y827+Scorecard!$J$6*Z827+Scorecard!$J$7*AA827+Scorecard!$J$8*AB827+Scorecard!$J$9*AC827+Scorecard!$J$10*AD827+Scorecard!$J$11*AE827+Scorecard!$J$12*AF827</f>
        <v>-5.4174845081597</v>
      </c>
      <c r="AH827" s="0" t="n">
        <f aca="false">MIN(1-Inputs!$B$13,MAX(Inputs!$B$13,1/(1+EXP(-(Inputs!$B$11*AG827+Inputs!$B$12)))))</f>
        <v>0.00378812541384455</v>
      </c>
      <c r="AI827" s="0" t="n">
        <f aca="false">Inputs!$B$9-Inputs!$B$8*AG827</f>
        <v>643.438436884801</v>
      </c>
      <c r="AJ827" s="0" t="n">
        <f aca="false">RANK(AH827,$AH$5:$AH$2004,0)+COUNTIF($AH$4:AH826,AH827)</f>
        <v>1401</v>
      </c>
      <c r="AK827" s="0" t="n">
        <f aca="false">IF(AJ827&lt;=Deciles!$B$5*(Deciles!$B$4+1),INT((AJ827-1)/(Deciles!$B$4+1))+1,Deciles!$B$5+INT((AJ827-1-Deciles!$B$5*(Deciles!$B$4+1))/Deciles!$B$4)+1)</f>
        <v>8</v>
      </c>
    </row>
    <row r="828" customFormat="false" ht="15" hidden="false" customHeight="false" outlineLevel="0" collapsed="false">
      <c r="A828" s="0" t="n">
        <v>24193</v>
      </c>
      <c r="B828" s="0" t="s">
        <v>155</v>
      </c>
      <c r="C828" s="0" t="n">
        <v>709</v>
      </c>
      <c r="D828" s="0" t="n">
        <v>80</v>
      </c>
      <c r="E828" s="0" t="n">
        <v>68.1688995361328</v>
      </c>
      <c r="F828" s="0" t="n">
        <v>31</v>
      </c>
      <c r="G828" s="0" t="n">
        <v>4.04199981689453</v>
      </c>
      <c r="H828" s="0" t="n">
        <v>-1.6913332939148</v>
      </c>
      <c r="I828" s="0" t="n">
        <v>38</v>
      </c>
      <c r="J828" s="0" t="n">
        <v>12.4054927825928</v>
      </c>
      <c r="K828" s="0" t="n">
        <v>3.90833330154419</v>
      </c>
      <c r="L828" s="0" t="n">
        <v>-1.125</v>
      </c>
      <c r="M828" s="0" t="n">
        <v>4.74416542053223</v>
      </c>
      <c r="N828" s="0" t="n">
        <v>0</v>
      </c>
      <c r="O828" s="0" t="n">
        <v>0</v>
      </c>
      <c r="P828" s="0" t="s">
        <v>144</v>
      </c>
      <c r="Q828" s="0" t="s">
        <v>141</v>
      </c>
      <c r="R828" s="0" t="n">
        <v>2</v>
      </c>
      <c r="S828" s="0" t="s">
        <v>147</v>
      </c>
      <c r="T828" s="0" t="n">
        <v>0</v>
      </c>
      <c r="U828" s="0" t="n">
        <v>244138.92</v>
      </c>
      <c r="V828" s="0" t="n">
        <v>0.0150957023724914</v>
      </c>
      <c r="W828" s="0" t="n">
        <v>605.712219238281</v>
      </c>
      <c r="X828" s="0" t="n">
        <v>0.0110676968470216</v>
      </c>
      <c r="Y828" s="0" t="n">
        <f aca="false">IF(ISNUMBER(C828),INDEX(Scorecard!$D$5:$D$12,SUMPRODUCT(--(Scorecard!$G$5:$G$11&lt;C828))+1),Scorecard!$D$13)</f>
        <v>-0.513000642971656</v>
      </c>
      <c r="Z828" s="0" t="n">
        <f aca="false">IF(ISNUMBER(D828),INDEX(Scorecard!$D$14:$D$17,SUMPRODUCT(--(Scorecard!$G$14:$G$16&lt;D828))+1),Scorecard!$D$18)</f>
        <v>0.0505355481560174</v>
      </c>
      <c r="AA828" s="0" t="n">
        <f aca="false">IF(ISNUMBER(E828),INDEX(Scorecard!$D$19:$D$26,SUMPRODUCT(--(Scorecard!$G$19:$G$25&lt;E828))+1),Scorecard!$D$27)</f>
        <v>0.0530843085177338</v>
      </c>
      <c r="AB828" s="0" t="n">
        <f aca="false">IF(ISNUMBER(F828),INDEX(Scorecard!$D$28:$D$35,SUMPRODUCT(--(Scorecard!$G$28:$G$34&lt;F828))+1),Scorecard!$D$36)</f>
        <v>0.126913191054783</v>
      </c>
      <c r="AC828" s="0" t="n">
        <f aca="false">IF(ISNUMBER(H828),INDEX(Scorecard!$D$37:$D$44,SUMPRODUCT(--(Scorecard!$G$37:$G$43&lt;H828))+1),Scorecard!$D$45)</f>
        <v>1.35057635045042</v>
      </c>
      <c r="AD828" s="0" t="n">
        <f aca="false">IF(ISNUMBER(I828),INDEX(Scorecard!$D$46:$D$52,SUMPRODUCT(--(Scorecard!$G$46:$G$51&lt;I828))+1),Scorecard!$D$53)</f>
        <v>0.569875412099532</v>
      </c>
      <c r="AE828" s="0" t="n">
        <f aca="false">IF(ISNUMBER(K828),INDEX(Scorecard!$D$54:$D$61,SUMPRODUCT(--(Scorecard!$G$54:$G$60&lt;K828))+1),Scorecard!$D$62)</f>
        <v>0.489050497890326</v>
      </c>
      <c r="AF828" s="0" t="n">
        <f aca="false">IF(ISNUMBER(L828),INDEX(Scorecard!$D$63:$D$68,SUMPRODUCT(--(Scorecard!$G$63:$G$67&lt;L828))+1),Scorecard!$D$69)</f>
        <v>-0.340582194386522</v>
      </c>
      <c r="AG828" s="0" t="n">
        <f aca="false">Inputs!$B$10+Scorecard!$J$5*Y828+Scorecard!$J$6*Z828+Scorecard!$J$7*AA828+Scorecard!$J$8*AB828+Scorecard!$J$9*AC828+Scorecard!$J$10*AD828+Scorecard!$J$11*AE828+Scorecard!$J$12*AF828</f>
        <v>-4.10999239702452</v>
      </c>
      <c r="AH828" s="0" t="n">
        <f aca="false">MIN(1-Inputs!$B$13,MAX(Inputs!$B$13,1/(1+EXP(-(Inputs!$B$11*AG828+Inputs!$B$12)))))</f>
        <v>0.0150957028361383</v>
      </c>
      <c r="AI828" s="0" t="n">
        <f aca="false">Inputs!$B$9-Inputs!$B$8*AG828</f>
        <v>605.712189190078</v>
      </c>
      <c r="AJ828" s="0" t="n">
        <f aca="false">RANK(AH828,$AH$5:$AH$2004,0)+COUNTIF($AH$4:AH827,AH828)</f>
        <v>588</v>
      </c>
      <c r="AK828" s="0" t="n">
        <f aca="false">IF(AJ828&lt;=Deciles!$B$5*(Deciles!$B$4+1),INT((AJ828-1)/(Deciles!$B$4+1))+1,Deciles!$B$5+INT((AJ828-1-Deciles!$B$5*(Deciles!$B$4+1))/Deciles!$B$4)+1)</f>
        <v>3</v>
      </c>
    </row>
    <row r="829" customFormat="false" ht="15" hidden="false" customHeight="false" outlineLevel="0" collapsed="false">
      <c r="A829" s="0" t="n">
        <v>24197</v>
      </c>
      <c r="B829" s="0" t="s">
        <v>145</v>
      </c>
      <c r="C829" s="0" t="n">
        <v>736</v>
      </c>
      <c r="D829" s="0" t="n">
        <v>80</v>
      </c>
      <c r="E829" s="0" t="n">
        <v>72.2795867919922</v>
      </c>
      <c r="F829" s="0" t="n">
        <v>33</v>
      </c>
      <c r="G829" s="0" t="n">
        <v>3.39199995994568</v>
      </c>
      <c r="H829" s="0" t="n">
        <v>-0.124666690826416</v>
      </c>
      <c r="I829" s="0" t="n">
        <v>15</v>
      </c>
      <c r="J829" s="0" t="n">
        <v>13.1461305618286</v>
      </c>
      <c r="K829" s="0" t="n">
        <v>5.65833330154419</v>
      </c>
      <c r="L829" s="0" t="n">
        <v>-1.875</v>
      </c>
      <c r="M829" s="0" t="n">
        <v>7.33082866668701</v>
      </c>
      <c r="N829" s="0" t="n">
        <v>0</v>
      </c>
      <c r="O829" s="0" t="n">
        <v>0</v>
      </c>
      <c r="P829" s="0" t="s">
        <v>146</v>
      </c>
      <c r="Q829" s="0" t="s">
        <v>141</v>
      </c>
      <c r="R829" s="0" t="n">
        <v>1</v>
      </c>
      <c r="S829" s="0" t="s">
        <v>154</v>
      </c>
      <c r="T829" s="0" t="n">
        <v>0</v>
      </c>
      <c r="U829" s="0" t="n">
        <v>512026.1</v>
      </c>
      <c r="V829" s="0" t="n">
        <v>0.0115820672363043</v>
      </c>
      <c r="W829" s="0" t="n">
        <v>612.979309082031</v>
      </c>
      <c r="X829" s="0" t="n">
        <v>0.0199627373367548</v>
      </c>
      <c r="Y829" s="0" t="n">
        <f aca="false">IF(ISNUMBER(C829),INDEX(Scorecard!$D$5:$D$12,SUMPRODUCT(--(Scorecard!$G$5:$G$11&lt;C829))+1),Scorecard!$D$13)</f>
        <v>0.488358159108655</v>
      </c>
      <c r="Z829" s="0" t="n">
        <f aca="false">IF(ISNUMBER(D829),INDEX(Scorecard!$D$14:$D$17,SUMPRODUCT(--(Scorecard!$G$14:$G$16&lt;D829))+1),Scorecard!$D$18)</f>
        <v>0.0505355481560174</v>
      </c>
      <c r="AA829" s="0" t="n">
        <f aca="false">IF(ISNUMBER(E829),INDEX(Scorecard!$D$19:$D$26,SUMPRODUCT(--(Scorecard!$G$19:$G$25&lt;E829))+1),Scorecard!$D$27)</f>
        <v>-0.0341578513653732</v>
      </c>
      <c r="AB829" s="0" t="n">
        <f aca="false">IF(ISNUMBER(F829),INDEX(Scorecard!$D$28:$D$35,SUMPRODUCT(--(Scorecard!$G$28:$G$34&lt;F829))+1),Scorecard!$D$36)</f>
        <v>-0.0008456427959252</v>
      </c>
      <c r="AC829" s="0" t="n">
        <f aca="false">IF(ISNUMBER(H829),INDEX(Scorecard!$D$37:$D$44,SUMPRODUCT(--(Scorecard!$G$37:$G$43&lt;H829))+1),Scorecard!$D$45)</f>
        <v>0.330501541082344</v>
      </c>
      <c r="AD829" s="0" t="n">
        <f aca="false">IF(ISNUMBER(I829),INDEX(Scorecard!$D$46:$D$52,SUMPRODUCT(--(Scorecard!$G$46:$G$51&lt;I829))+1),Scorecard!$D$53)</f>
        <v>-0.114272400683245</v>
      </c>
      <c r="AE829" s="0" t="n">
        <f aca="false">IF(ISNUMBER(K829),INDEX(Scorecard!$D$54:$D$61,SUMPRODUCT(--(Scorecard!$G$54:$G$60&lt;K829))+1),Scorecard!$D$62)</f>
        <v>0.0151758992857273</v>
      </c>
      <c r="AF829" s="0" t="n">
        <f aca="false">IF(ISNUMBER(L829),INDEX(Scorecard!$D$63:$D$68,SUMPRODUCT(--(Scorecard!$G$63:$G$67&lt;L829))+1),Scorecard!$D$69)</f>
        <v>-0.340582194386522</v>
      </c>
      <c r="AG829" s="0" t="n">
        <f aca="false">Inputs!$B$10+Scorecard!$J$5*Y829+Scorecard!$J$6*Z829+Scorecard!$J$7*AA829+Scorecard!$J$8*AB829+Scorecard!$J$9*AC829+Scorecard!$J$10*AD829+Scorecard!$J$11*AE829+Scorecard!$J$12*AF829</f>
        <v>-4.36185076259878</v>
      </c>
      <c r="AH829" s="0" t="n">
        <f aca="false">MIN(1-Inputs!$B$13,MAX(Inputs!$B$13,1/(1+EXP(-(Inputs!$B$11*AG829+Inputs!$B$12)))))</f>
        <v>0.0115820668025344</v>
      </c>
      <c r="AI829" s="0" t="n">
        <f aca="false">Inputs!$B$9-Inputs!$B$8*AG829</f>
        <v>612.979285490485</v>
      </c>
      <c r="AJ829" s="0" t="n">
        <f aca="false">RANK(AH829,$AH$5:$AH$2004,0)+COUNTIF($AH$4:AH828,AH829)</f>
        <v>727</v>
      </c>
      <c r="AK829" s="0" t="n">
        <f aca="false">IF(AJ829&lt;=Deciles!$B$5*(Deciles!$B$4+1),INT((AJ829-1)/(Deciles!$B$4+1))+1,Deciles!$B$5+INT((AJ829-1-Deciles!$B$5*(Deciles!$B$4+1))/Deciles!$B$4)+1)</f>
        <v>4</v>
      </c>
    </row>
    <row r="830" customFormat="false" ht="15" hidden="false" customHeight="false" outlineLevel="0" collapsed="false">
      <c r="A830" s="0" t="n">
        <v>24217</v>
      </c>
      <c r="B830" s="0" t="s">
        <v>157</v>
      </c>
      <c r="C830" s="0" t="n">
        <v>753</v>
      </c>
      <c r="D830" s="0" t="n">
        <v>80</v>
      </c>
      <c r="E830" s="0" t="n">
        <v>65.7819595336914</v>
      </c>
      <c r="F830" s="0" t="n">
        <v>46</v>
      </c>
      <c r="G830" s="0" t="n">
        <v>4.5310001373291</v>
      </c>
      <c r="H830" s="0" t="n">
        <v>0.647666692733765</v>
      </c>
      <c r="I830" s="0" t="n">
        <v>30</v>
      </c>
      <c r="J830" s="0" t="n">
        <v>11.8307857513428</v>
      </c>
      <c r="K830" s="0" t="n">
        <v>4.0230770111084</v>
      </c>
      <c r="L830" s="0" t="n">
        <v>-0.276923179626465</v>
      </c>
      <c r="M830" s="0" t="n">
        <v>5.98650598526001</v>
      </c>
      <c r="N830" s="0" t="n">
        <v>0</v>
      </c>
      <c r="O830" s="0" t="n">
        <v>0</v>
      </c>
      <c r="P830" s="0" t="s">
        <v>140</v>
      </c>
      <c r="Q830" s="0" t="s">
        <v>141</v>
      </c>
      <c r="R830" s="0" t="n">
        <v>1</v>
      </c>
      <c r="S830" s="0" t="s">
        <v>151</v>
      </c>
      <c r="T830" s="0" t="n">
        <v>0</v>
      </c>
      <c r="U830" s="0" t="n">
        <v>137418.39</v>
      </c>
      <c r="V830" s="0" t="n">
        <v>0.00781625788658857</v>
      </c>
      <c r="W830" s="0" t="n">
        <v>623.725280761719</v>
      </c>
      <c r="X830" s="0" t="n">
        <v>0.00567332981154323</v>
      </c>
      <c r="Y830" s="0" t="n">
        <f aca="false">IF(ISNUMBER(C830),INDEX(Scorecard!$D$5:$D$12,SUMPRODUCT(--(Scorecard!$G$5:$G$11&lt;C830))+1),Scorecard!$D$13)</f>
        <v>0.733188958177614</v>
      </c>
      <c r="Z830" s="0" t="n">
        <f aca="false">IF(ISNUMBER(D830),INDEX(Scorecard!$D$14:$D$17,SUMPRODUCT(--(Scorecard!$G$14:$G$16&lt;D830))+1),Scorecard!$D$18)</f>
        <v>0.0505355481560174</v>
      </c>
      <c r="AA830" s="0" t="n">
        <f aca="false">IF(ISNUMBER(E830),INDEX(Scorecard!$D$19:$D$26,SUMPRODUCT(--(Scorecard!$G$19:$G$25&lt;E830))+1),Scorecard!$D$27)</f>
        <v>0.233621608745691</v>
      </c>
      <c r="AB830" s="0" t="n">
        <f aca="false">IF(ISNUMBER(F830),INDEX(Scorecard!$D$28:$D$35,SUMPRODUCT(--(Scorecard!$G$28:$G$34&lt;F830))+1),Scorecard!$D$36)</f>
        <v>-0.400689107298307</v>
      </c>
      <c r="AC830" s="0" t="n">
        <f aca="false">IF(ISNUMBER(H830),INDEX(Scorecard!$D$37:$D$44,SUMPRODUCT(--(Scorecard!$G$37:$G$43&lt;H830))+1),Scorecard!$D$45)</f>
        <v>-0.569454719285959</v>
      </c>
      <c r="AD830" s="0" t="n">
        <f aca="false">IF(ISNUMBER(I830),INDEX(Scorecard!$D$46:$D$52,SUMPRODUCT(--(Scorecard!$G$46:$G$51&lt;I830))+1),Scorecard!$D$53)</f>
        <v>0.123869379412532</v>
      </c>
      <c r="AE830" s="0" t="n">
        <f aca="false">IF(ISNUMBER(K830),INDEX(Scorecard!$D$54:$D$61,SUMPRODUCT(--(Scorecard!$G$54:$G$60&lt;K830))+1),Scorecard!$D$62)</f>
        <v>0.489050497890326</v>
      </c>
      <c r="AF830" s="0" t="n">
        <f aca="false">IF(ISNUMBER(L830),INDEX(Scorecard!$D$63:$D$68,SUMPRODUCT(--(Scorecard!$G$63:$G$67&lt;L830))+1),Scorecard!$D$69)</f>
        <v>0.322484508656054</v>
      </c>
      <c r="AG830" s="0" t="n">
        <f aca="false">Inputs!$B$10+Scorecard!$J$5*Y830+Scorecard!$J$6*Z830+Scorecard!$J$7*AA830+Scorecard!$J$8*AB830+Scorecard!$J$9*AC830+Scorecard!$J$10*AD830+Scorecard!$J$11*AE830+Scorecard!$J$12*AF830</f>
        <v>-4.73427759624409</v>
      </c>
      <c r="AH830" s="0" t="n">
        <f aca="false">MIN(1-Inputs!$B$13,MAX(Inputs!$B$13,1/(1+EXP(-(Inputs!$B$11*AG830+Inputs!$B$12)))))</f>
        <v>0.00781625743726102</v>
      </c>
      <c r="AI830" s="0" t="n">
        <f aca="false">Inputs!$B$9-Inputs!$B$8*AG830</f>
        <v>623.725252410367</v>
      </c>
      <c r="AJ830" s="0" t="n">
        <f aca="false">RANK(AH830,$AH$5:$AH$2004,0)+COUNTIF($AH$4:AH829,AH830)</f>
        <v>989</v>
      </c>
      <c r="AK830" s="0" t="n">
        <f aca="false">IF(AJ830&lt;=Deciles!$B$5*(Deciles!$B$4+1),INT((AJ830-1)/(Deciles!$B$4+1))+1,Deciles!$B$5+INT((AJ830-1-Deciles!$B$5*(Deciles!$B$4+1))/Deciles!$B$4)+1)</f>
        <v>5</v>
      </c>
    </row>
    <row r="831" customFormat="false" ht="15" hidden="false" customHeight="false" outlineLevel="0" collapsed="false">
      <c r="A831" s="0" t="n">
        <v>24258</v>
      </c>
      <c r="B831" s="0" t="s">
        <v>152</v>
      </c>
      <c r="C831" s="0" t="n">
        <v>731</v>
      </c>
      <c r="D831" s="0" t="n">
        <v>80</v>
      </c>
      <c r="E831" s="0" t="n">
        <v>71.6415863037109</v>
      </c>
      <c r="F831" s="0" t="n">
        <v>23</v>
      </c>
      <c r="G831" s="0" t="n">
        <v>3.46399998664856</v>
      </c>
      <c r="H831" s="0" t="n">
        <v>-2.96933341026306</v>
      </c>
      <c r="I831" s="0" t="n">
        <v>20</v>
      </c>
      <c r="J831" s="0" t="n">
        <v>12.9337968826294</v>
      </c>
      <c r="K831" s="0" t="n">
        <v>3.70000004768372</v>
      </c>
      <c r="L831" s="0" t="n">
        <v>-0.458333253860474</v>
      </c>
      <c r="M831" s="0" t="n">
        <v>4.74415826797485</v>
      </c>
      <c r="N831" s="0" t="n">
        <v>0</v>
      </c>
      <c r="O831" s="0" t="n">
        <v>0</v>
      </c>
      <c r="P831" s="0" t="s">
        <v>144</v>
      </c>
      <c r="Q831" s="0" t="s">
        <v>141</v>
      </c>
      <c r="R831" s="0" t="n">
        <v>1</v>
      </c>
      <c r="S831" s="0" t="s">
        <v>147</v>
      </c>
      <c r="T831" s="0" t="n">
        <v>0</v>
      </c>
      <c r="U831" s="0" t="n">
        <v>414072.9</v>
      </c>
      <c r="V831" s="0" t="n">
        <v>0.00771679729223251</v>
      </c>
      <c r="W831" s="0" t="n">
        <v>624.074584960938</v>
      </c>
      <c r="X831" s="0" t="n">
        <v>0.0048248590901494</v>
      </c>
      <c r="Y831" s="0" t="n">
        <f aca="false">IF(ISNUMBER(C831),INDEX(Scorecard!$D$5:$D$12,SUMPRODUCT(--(Scorecard!$G$5:$G$11&lt;C831))+1),Scorecard!$D$13)</f>
        <v>-0.0290424113398221</v>
      </c>
      <c r="Z831" s="0" t="n">
        <f aca="false">IF(ISNUMBER(D831),INDEX(Scorecard!$D$14:$D$17,SUMPRODUCT(--(Scorecard!$G$14:$G$16&lt;D831))+1),Scorecard!$D$18)</f>
        <v>0.0505355481560174</v>
      </c>
      <c r="AA831" s="0" t="n">
        <f aca="false">IF(ISNUMBER(E831),INDEX(Scorecard!$D$19:$D$26,SUMPRODUCT(--(Scorecard!$G$19:$G$25&lt;E831))+1),Scorecard!$D$27)</f>
        <v>0.0530843085177338</v>
      </c>
      <c r="AB831" s="0" t="n">
        <f aca="false">IF(ISNUMBER(F831),INDEX(Scorecard!$D$28:$D$35,SUMPRODUCT(--(Scorecard!$G$28:$G$34&lt;F831))+1),Scorecard!$D$36)</f>
        <v>0.349218150643304</v>
      </c>
      <c r="AC831" s="0" t="n">
        <f aca="false">IF(ISNUMBER(H831),INDEX(Scorecard!$D$37:$D$44,SUMPRODUCT(--(Scorecard!$G$37:$G$43&lt;H831))+1),Scorecard!$D$45)</f>
        <v>1.35057635045042</v>
      </c>
      <c r="AD831" s="0" t="n">
        <f aca="false">IF(ISNUMBER(I831),INDEX(Scorecard!$D$46:$D$52,SUMPRODUCT(--(Scorecard!$G$46:$G$51&lt;I831))+1),Scorecard!$D$53)</f>
        <v>-0.108777051091409</v>
      </c>
      <c r="AE831" s="0" t="n">
        <f aca="false">IF(ISNUMBER(K831),INDEX(Scorecard!$D$54:$D$61,SUMPRODUCT(--(Scorecard!$G$54:$G$60&lt;K831))+1),Scorecard!$D$62)</f>
        <v>0.489050497890326</v>
      </c>
      <c r="AF831" s="0" t="n">
        <f aca="false">IF(ISNUMBER(L831),INDEX(Scorecard!$D$63:$D$68,SUMPRODUCT(--(Scorecard!$G$63:$G$67&lt;L831))+1),Scorecard!$D$69)</f>
        <v>0.322484508656054</v>
      </c>
      <c r="AG831" s="0" t="n">
        <f aca="false">Inputs!$B$10+Scorecard!$J$5*Y831+Scorecard!$J$6*Z831+Scorecard!$J$7*AA831+Scorecard!$J$8*AB831+Scorecard!$J$9*AC831+Scorecard!$J$10*AD831+Scorecard!$J$11*AE831+Scorecard!$J$12*AF831</f>
        <v>-4.74638373479425</v>
      </c>
      <c r="AH831" s="0" t="n">
        <f aca="false">MIN(1-Inputs!$B$13,MAX(Inputs!$B$13,1/(1+EXP(-(Inputs!$B$11*AG831+Inputs!$B$12)))))</f>
        <v>0.0077167970921719</v>
      </c>
      <c r="AI831" s="0" t="n">
        <f aca="false">Inputs!$B$9-Inputs!$B$8*AG831</f>
        <v>624.07456173138</v>
      </c>
      <c r="AJ831" s="0" t="n">
        <f aca="false">RANK(AH831,$AH$5:$AH$2004,0)+COUNTIF($AH$4:AH830,AH831)</f>
        <v>992</v>
      </c>
      <c r="AK831" s="0" t="n">
        <f aca="false">IF(AJ831&lt;=Deciles!$B$5*(Deciles!$B$4+1),INT((AJ831-1)/(Deciles!$B$4+1))+1,Deciles!$B$5+INT((AJ831-1-Deciles!$B$5*(Deciles!$B$4+1))/Deciles!$B$4)+1)</f>
        <v>5</v>
      </c>
    </row>
    <row r="832" customFormat="false" ht="15" hidden="false" customHeight="false" outlineLevel="0" collapsed="false">
      <c r="A832" s="0" t="n">
        <v>24300</v>
      </c>
      <c r="B832" s="0" t="s">
        <v>155</v>
      </c>
      <c r="C832" s="0" t="n">
        <v>795</v>
      </c>
      <c r="D832" s="0" t="n">
        <v>80</v>
      </c>
      <c r="E832" s="0" t="n">
        <v>69.3873062133789</v>
      </c>
      <c r="F832" s="0" t="n">
        <v>29</v>
      </c>
      <c r="G832" s="0" t="n">
        <v>3.54800009727478</v>
      </c>
      <c r="H832" s="0" t="n">
        <v>-2.18533301353455</v>
      </c>
      <c r="I832" s="0" t="n">
        <v>34</v>
      </c>
      <c r="J832" s="0" t="n">
        <v>12.0569562911987</v>
      </c>
      <c r="K832" s="0" t="n">
        <v>4.30833339691162</v>
      </c>
      <c r="L832" s="0" t="n">
        <v>-1.125</v>
      </c>
      <c r="M832" s="0" t="n">
        <v>4.74416542053223</v>
      </c>
      <c r="N832" s="0" t="n">
        <v>1</v>
      </c>
      <c r="O832" s="0" t="n">
        <v>0</v>
      </c>
      <c r="P832" s="0" t="s">
        <v>140</v>
      </c>
      <c r="Q832" s="0" t="s">
        <v>141</v>
      </c>
      <c r="R832" s="0" t="n">
        <v>1</v>
      </c>
      <c r="S832" s="0" t="s">
        <v>142</v>
      </c>
      <c r="T832" s="0" t="n">
        <v>0</v>
      </c>
      <c r="U832" s="0" t="n">
        <v>172293.77</v>
      </c>
      <c r="V832" s="0" t="n">
        <v>0.000925071479286999</v>
      </c>
      <c r="W832" s="0" t="n">
        <v>681.669982910156</v>
      </c>
      <c r="X832" s="0" t="n">
        <v>0.00131987524218857</v>
      </c>
      <c r="Y832" s="0" t="n">
        <f aca="false">IF(ISNUMBER(C832),INDEX(Scorecard!$D$5:$D$12,SUMPRODUCT(--(Scorecard!$G$5:$G$11&lt;C832))+1),Scorecard!$D$13)</f>
        <v>2.19112706886128</v>
      </c>
      <c r="Z832" s="0" t="n">
        <f aca="false">IF(ISNUMBER(D832),INDEX(Scorecard!$D$14:$D$17,SUMPRODUCT(--(Scorecard!$G$14:$G$16&lt;D832))+1),Scorecard!$D$18)</f>
        <v>0.0505355481560174</v>
      </c>
      <c r="AA832" s="0" t="n">
        <f aca="false">IF(ISNUMBER(E832),INDEX(Scorecard!$D$19:$D$26,SUMPRODUCT(--(Scorecard!$G$19:$G$25&lt;E832))+1),Scorecard!$D$27)</f>
        <v>0.0530843085177338</v>
      </c>
      <c r="AB832" s="0" t="n">
        <f aca="false">IF(ISNUMBER(F832),INDEX(Scorecard!$D$28:$D$35,SUMPRODUCT(--(Scorecard!$G$28:$G$34&lt;F832))+1),Scorecard!$D$36)</f>
        <v>0.165097008946478</v>
      </c>
      <c r="AC832" s="0" t="n">
        <f aca="false">IF(ISNUMBER(H832),INDEX(Scorecard!$D$37:$D$44,SUMPRODUCT(--(Scorecard!$G$37:$G$43&lt;H832))+1),Scorecard!$D$45)</f>
        <v>1.35057635045042</v>
      </c>
      <c r="AD832" s="0" t="n">
        <f aca="false">IF(ISNUMBER(I832),INDEX(Scorecard!$D$46:$D$52,SUMPRODUCT(--(Scorecard!$G$46:$G$51&lt;I832))+1),Scorecard!$D$53)</f>
        <v>0.123869379412532</v>
      </c>
      <c r="AE832" s="0" t="n">
        <f aca="false">IF(ISNUMBER(K832),INDEX(Scorecard!$D$54:$D$61,SUMPRODUCT(--(Scorecard!$G$54:$G$60&lt;K832))+1),Scorecard!$D$62)</f>
        <v>0.489050497890326</v>
      </c>
      <c r="AF832" s="0" t="n">
        <f aca="false">IF(ISNUMBER(L832),INDEX(Scorecard!$D$63:$D$68,SUMPRODUCT(--(Scorecard!$G$63:$G$67&lt;L832))+1),Scorecard!$D$69)</f>
        <v>-0.340582194386522</v>
      </c>
      <c r="AG832" s="0" t="n">
        <f aca="false">Inputs!$B$10+Scorecard!$J$5*Y832+Scorecard!$J$6*Z832+Scorecard!$J$7*AA832+Scorecard!$J$8*AB832+Scorecard!$J$9*AC832+Scorecard!$J$10*AD832+Scorecard!$J$11*AE832+Scorecard!$J$12*AF832</f>
        <v>-6.74248953642658</v>
      </c>
      <c r="AH832" s="0" t="n">
        <f aca="false">MIN(1-Inputs!$B$13,MAX(Inputs!$B$13,1/(1+EXP(-(Inputs!$B$11*AG832+Inputs!$B$12)))))</f>
        <v>0.000925071507843662</v>
      </c>
      <c r="AI832" s="0" t="n">
        <f aca="false">Inputs!$B$9-Inputs!$B$8*AG832</f>
        <v>681.670000553472</v>
      </c>
      <c r="AJ832" s="0" t="n">
        <f aca="false">RANK(AH832,$AH$5:$AH$2004,0)+COUNTIF($AH$4:AH831,AH832)</f>
        <v>1924</v>
      </c>
      <c r="AK832" s="0" t="n">
        <f aca="false">IF(AJ832&lt;=Deciles!$B$5*(Deciles!$B$4+1),INT((AJ832-1)/(Deciles!$B$4+1))+1,Deciles!$B$5+INT((AJ832-1-Deciles!$B$5*(Deciles!$B$4+1))/Deciles!$B$4)+1)</f>
        <v>10</v>
      </c>
    </row>
    <row r="833" customFormat="false" ht="15" hidden="false" customHeight="false" outlineLevel="0" collapsed="false">
      <c r="A833" s="0" t="n">
        <v>24316</v>
      </c>
      <c r="B833" s="0" t="s">
        <v>152</v>
      </c>
      <c r="C833" s="0" t="n">
        <v>761</v>
      </c>
      <c r="D833" s="0" t="n">
        <v>80</v>
      </c>
      <c r="E833" s="0" t="n">
        <v>68.9834289550781</v>
      </c>
      <c r="F833" s="0" t="n">
        <v>36</v>
      </c>
      <c r="G833" s="0" t="n">
        <v>3.80699992179871</v>
      </c>
      <c r="H833" s="0" t="n">
        <v>-2.62633347511292</v>
      </c>
      <c r="I833" s="0" t="n">
        <v>35</v>
      </c>
      <c r="J833" s="0" t="n">
        <v>13.174391746521</v>
      </c>
      <c r="K833" s="0" t="n">
        <v>4.40000009536743</v>
      </c>
      <c r="L833" s="0" t="n">
        <v>-0.458333015441895</v>
      </c>
      <c r="M833" s="0" t="n">
        <v>4.48895788192749</v>
      </c>
      <c r="N833" s="0" t="n">
        <v>0</v>
      </c>
      <c r="O833" s="0" t="n">
        <v>0</v>
      </c>
      <c r="P833" s="0" t="s">
        <v>140</v>
      </c>
      <c r="Q833" s="0" t="s">
        <v>141</v>
      </c>
      <c r="R833" s="0" t="n">
        <v>1</v>
      </c>
      <c r="S833" s="0" t="s">
        <v>161</v>
      </c>
      <c r="T833" s="0" t="n">
        <v>0</v>
      </c>
      <c r="U833" s="0" t="n">
        <v>526702.94</v>
      </c>
      <c r="V833" s="0" t="n">
        <v>0.00495491689071059</v>
      </c>
      <c r="W833" s="0" t="n">
        <v>636.139709472656</v>
      </c>
      <c r="X833" s="0" t="n">
        <v>0.00516761606559157</v>
      </c>
      <c r="Y833" s="0" t="n">
        <f aca="false">IF(ISNUMBER(C833),INDEX(Scorecard!$D$5:$D$12,SUMPRODUCT(--(Scorecard!$G$5:$G$11&lt;C833))+1),Scorecard!$D$13)</f>
        <v>0.733188958177614</v>
      </c>
      <c r="Z833" s="0" t="n">
        <f aca="false">IF(ISNUMBER(D833),INDEX(Scorecard!$D$14:$D$17,SUMPRODUCT(--(Scorecard!$G$14:$G$16&lt;D833))+1),Scorecard!$D$18)</f>
        <v>0.0505355481560174</v>
      </c>
      <c r="AA833" s="0" t="n">
        <f aca="false">IF(ISNUMBER(E833),INDEX(Scorecard!$D$19:$D$26,SUMPRODUCT(--(Scorecard!$G$19:$G$25&lt;E833))+1),Scorecard!$D$27)</f>
        <v>0.0530843085177338</v>
      </c>
      <c r="AB833" s="0" t="n">
        <f aca="false">IF(ISNUMBER(F833),INDEX(Scorecard!$D$28:$D$35,SUMPRODUCT(--(Scorecard!$G$28:$G$34&lt;F833))+1),Scorecard!$D$36)</f>
        <v>-0.0008456427959252</v>
      </c>
      <c r="AC833" s="0" t="n">
        <f aca="false">IF(ISNUMBER(H833),INDEX(Scorecard!$D$37:$D$44,SUMPRODUCT(--(Scorecard!$G$37:$G$43&lt;H833))+1),Scorecard!$D$45)</f>
        <v>1.35057635045042</v>
      </c>
      <c r="AD833" s="0" t="n">
        <f aca="false">IF(ISNUMBER(I833),INDEX(Scorecard!$D$46:$D$52,SUMPRODUCT(--(Scorecard!$G$46:$G$51&lt;I833))+1),Scorecard!$D$53)</f>
        <v>0.123869379412532</v>
      </c>
      <c r="AE833" s="0" t="n">
        <f aca="false">IF(ISNUMBER(K833),INDEX(Scorecard!$D$54:$D$61,SUMPRODUCT(--(Scorecard!$G$54:$G$60&lt;K833))+1),Scorecard!$D$62)</f>
        <v>0.489050497890326</v>
      </c>
      <c r="AF833" s="0" t="n">
        <f aca="false">IF(ISNUMBER(L833),INDEX(Scorecard!$D$63:$D$68,SUMPRODUCT(--(Scorecard!$G$63:$G$67&lt;L833))+1),Scorecard!$D$69)</f>
        <v>0.322484508656054</v>
      </c>
      <c r="AG833" s="0" t="n">
        <f aca="false">Inputs!$B$10+Scorecard!$J$5*Y833+Scorecard!$J$6*Z833+Scorecard!$J$7*AA833+Scorecard!$J$8*AB833+Scorecard!$J$9*AC833+Scorecard!$J$10*AD833+Scorecard!$J$11*AE833+Scorecard!$J$12*AF833</f>
        <v>-5.16453088653592</v>
      </c>
      <c r="AH833" s="0" t="n">
        <f aca="false">MIN(1-Inputs!$B$13,MAX(Inputs!$B$13,1/(1+EXP(-(Inputs!$B$11*AG833+Inputs!$B$12)))))</f>
        <v>0.00495491681525728</v>
      </c>
      <c r="AI833" s="0" t="n">
        <f aca="false">Inputs!$B$9-Inputs!$B$8*AG833</f>
        <v>636.139738174971</v>
      </c>
      <c r="AJ833" s="0" t="n">
        <f aca="false">RANK(AH833,$AH$5:$AH$2004,0)+COUNTIF($AH$4:AH832,AH833)</f>
        <v>1259</v>
      </c>
      <c r="AK833" s="0" t="n">
        <f aca="false">IF(AJ833&lt;=Deciles!$B$5*(Deciles!$B$4+1),INT((AJ833-1)/(Deciles!$B$4+1))+1,Deciles!$B$5+INT((AJ833-1-Deciles!$B$5*(Deciles!$B$4+1))/Deciles!$B$4)+1)</f>
        <v>7</v>
      </c>
    </row>
    <row r="834" customFormat="false" ht="15" hidden="false" customHeight="false" outlineLevel="0" collapsed="false">
      <c r="A834" s="0" t="n">
        <v>24323</v>
      </c>
      <c r="B834" s="0" t="s">
        <v>150</v>
      </c>
      <c r="C834" s="0" t="n">
        <v>789</v>
      </c>
      <c r="D834" s="0" t="n">
        <v>68.3040390014648</v>
      </c>
      <c r="E834" s="0" t="n">
        <v>60.7922706604004</v>
      </c>
      <c r="F834" s="0" t="n">
        <v>33</v>
      </c>
      <c r="G834" s="0" t="n">
        <v>3.36999988555908</v>
      </c>
      <c r="H834" s="0" t="n">
        <v>-3.26333332061768</v>
      </c>
      <c r="I834" s="0" t="n">
        <v>21</v>
      </c>
      <c r="J834" s="0" t="n">
        <v>12.1121072769165</v>
      </c>
      <c r="K834" s="0" t="n">
        <v>3.70000004768372</v>
      </c>
      <c r="L834" s="0" t="n">
        <v>-0.208333253860474</v>
      </c>
      <c r="M834" s="0" t="n">
        <v>4.74416780471802</v>
      </c>
      <c r="N834" s="0" t="n">
        <v>0</v>
      </c>
      <c r="O834" s="0" t="n">
        <v>0</v>
      </c>
      <c r="P834" s="0" t="s">
        <v>140</v>
      </c>
      <c r="Q834" s="0" t="s">
        <v>141</v>
      </c>
      <c r="R834" s="0" t="n">
        <v>2</v>
      </c>
      <c r="S834" s="0" t="s">
        <v>147</v>
      </c>
      <c r="T834" s="0" t="n">
        <v>0</v>
      </c>
      <c r="U834" s="0" t="n">
        <v>182062.94</v>
      </c>
      <c r="V834" s="0" t="n">
        <v>0.000986788305453956</v>
      </c>
      <c r="W834" s="0" t="n">
        <v>679.92041015625</v>
      </c>
      <c r="X834" s="0" t="n">
        <v>0.00218347203917801</v>
      </c>
      <c r="Y834" s="0" t="n">
        <f aca="false">IF(ISNUMBER(C834),INDEX(Scorecard!$D$5:$D$12,SUMPRODUCT(--(Scorecard!$G$5:$G$11&lt;C834))+1),Scorecard!$D$13)</f>
        <v>2.19112706886128</v>
      </c>
      <c r="Z834" s="0" t="n">
        <f aca="false">IF(ISNUMBER(D834),INDEX(Scorecard!$D$14:$D$17,SUMPRODUCT(--(Scorecard!$G$14:$G$16&lt;D834))+1),Scorecard!$D$18)</f>
        <v>0.128579646629417</v>
      </c>
      <c r="AA834" s="0" t="n">
        <f aca="false">IF(ISNUMBER(E834),INDEX(Scorecard!$D$19:$D$26,SUMPRODUCT(--(Scorecard!$G$19:$G$25&lt;E834))+1),Scorecard!$D$27)</f>
        <v>0.233621608745691</v>
      </c>
      <c r="AB834" s="0" t="n">
        <f aca="false">IF(ISNUMBER(F834),INDEX(Scorecard!$D$28:$D$35,SUMPRODUCT(--(Scorecard!$G$28:$G$34&lt;F834))+1),Scorecard!$D$36)</f>
        <v>-0.0008456427959252</v>
      </c>
      <c r="AC834" s="0" t="n">
        <f aca="false">IF(ISNUMBER(H834),INDEX(Scorecard!$D$37:$D$44,SUMPRODUCT(--(Scorecard!$G$37:$G$43&lt;H834))+1),Scorecard!$D$45)</f>
        <v>1.35057635045042</v>
      </c>
      <c r="AD834" s="0" t="n">
        <f aca="false">IF(ISNUMBER(I834),INDEX(Scorecard!$D$46:$D$52,SUMPRODUCT(--(Scorecard!$G$46:$G$51&lt;I834))+1),Scorecard!$D$53)</f>
        <v>-0.108777051091409</v>
      </c>
      <c r="AE834" s="0" t="n">
        <f aca="false">IF(ISNUMBER(K834),INDEX(Scorecard!$D$54:$D$61,SUMPRODUCT(--(Scorecard!$G$54:$G$60&lt;K834))+1),Scorecard!$D$62)</f>
        <v>0.489050497890326</v>
      </c>
      <c r="AF834" s="0" t="n">
        <f aca="false">IF(ISNUMBER(L834),INDEX(Scorecard!$D$63:$D$68,SUMPRODUCT(--(Scorecard!$G$63:$G$67&lt;L834))+1),Scorecard!$D$69)</f>
        <v>0.322484508656054</v>
      </c>
      <c r="AG834" s="0" t="n">
        <f aca="false">Inputs!$B$10+Scorecard!$J$5*Y834+Scorecard!$J$6*Z834+Scorecard!$J$7*AA834+Scorecard!$J$8*AB834+Scorecard!$J$9*AC834+Scorecard!$J$10*AD834+Scorecard!$J$11*AE834+Scorecard!$J$12*AF834</f>
        <v>-6.68185301981873</v>
      </c>
      <c r="AH834" s="0" t="n">
        <f aca="false">MIN(1-Inputs!$B$13,MAX(Inputs!$B$13,1/(1+EXP(-(Inputs!$B$11*AG834+Inputs!$B$12)))))</f>
        <v>0.000986788341339002</v>
      </c>
      <c r="AI834" s="0" t="n">
        <f aca="false">Inputs!$B$9-Inputs!$B$8*AG834</f>
        <v>679.920400517334</v>
      </c>
      <c r="AJ834" s="0" t="n">
        <f aca="false">RANK(AH834,$AH$5:$AH$2004,0)+COUNTIF($AH$4:AH833,AH834)</f>
        <v>1905</v>
      </c>
      <c r="AK834" s="0" t="n">
        <f aca="false">IF(AJ834&lt;=Deciles!$B$5*(Deciles!$B$4+1),INT((AJ834-1)/(Deciles!$B$4+1))+1,Deciles!$B$5+INT((AJ834-1-Deciles!$B$5*(Deciles!$B$4+1))/Deciles!$B$4)+1)</f>
        <v>10</v>
      </c>
    </row>
    <row r="835" customFormat="false" ht="15" hidden="false" customHeight="false" outlineLevel="0" collapsed="false">
      <c r="A835" s="0" t="n">
        <v>24334</v>
      </c>
      <c r="B835" s="0" t="s">
        <v>158</v>
      </c>
      <c r="C835" s="0" t="n">
        <v>718</v>
      </c>
      <c r="D835" s="0" t="n">
        <v>80</v>
      </c>
      <c r="E835" s="0" t="n">
        <v>75.5663299560547</v>
      </c>
      <c r="F835" s="0" t="n">
        <v>50</v>
      </c>
      <c r="G835" s="0" t="n">
        <v>3.8529999256134</v>
      </c>
      <c r="H835" s="0" t="n">
        <v>0.936333179473877</v>
      </c>
      <c r="I835" s="0" t="n">
        <v>18</v>
      </c>
      <c r="J835" s="0" t="n">
        <v>12.9223728179932</v>
      </c>
      <c r="K835" s="0" t="n">
        <v>6.53333330154419</v>
      </c>
      <c r="L835" s="0" t="n">
        <v>2.71025633811951</v>
      </c>
      <c r="M835" s="0" t="n">
        <v>0.489093065261841</v>
      </c>
      <c r="N835" s="0" t="n">
        <v>3</v>
      </c>
      <c r="O835" s="0" t="n">
        <v>0</v>
      </c>
      <c r="P835" s="0" t="s">
        <v>140</v>
      </c>
      <c r="Q835" s="0" t="s">
        <v>141</v>
      </c>
      <c r="R835" s="0" t="n">
        <v>1</v>
      </c>
      <c r="S835" s="0" t="s">
        <v>156</v>
      </c>
      <c r="T835" s="0" t="n">
        <v>0</v>
      </c>
      <c r="U835" s="0" t="n">
        <v>409369.38</v>
      </c>
      <c r="V835" s="0" t="n">
        <v>0.034637950360775</v>
      </c>
      <c r="W835" s="0" t="n">
        <v>582.69189453125</v>
      </c>
      <c r="X835" s="0" t="n">
        <v>0.0240650996565819</v>
      </c>
      <c r="Y835" s="0" t="n">
        <f aca="false">IF(ISNUMBER(C835),INDEX(Scorecard!$D$5:$D$12,SUMPRODUCT(--(Scorecard!$G$5:$G$11&lt;C835))+1),Scorecard!$D$13)</f>
        <v>-0.0290424113398221</v>
      </c>
      <c r="Z835" s="0" t="n">
        <f aca="false">IF(ISNUMBER(D835),INDEX(Scorecard!$D$14:$D$17,SUMPRODUCT(--(Scorecard!$G$14:$G$16&lt;D835))+1),Scorecard!$D$18)</f>
        <v>0.0505355481560174</v>
      </c>
      <c r="AA835" s="0" t="n">
        <f aca="false">IF(ISNUMBER(E835),INDEX(Scorecard!$D$19:$D$26,SUMPRODUCT(--(Scorecard!$G$19:$G$25&lt;E835))+1),Scorecard!$D$27)</f>
        <v>-0.0341578513653732</v>
      </c>
      <c r="AB835" s="0" t="n">
        <f aca="false">IF(ISNUMBER(F835),INDEX(Scorecard!$D$28:$D$35,SUMPRODUCT(--(Scorecard!$G$28:$G$34&lt;F835))+1),Scorecard!$D$36)</f>
        <v>-0.400689107298307</v>
      </c>
      <c r="AC835" s="0" t="n">
        <f aca="false">IF(ISNUMBER(H835),INDEX(Scorecard!$D$37:$D$44,SUMPRODUCT(--(Scorecard!$G$37:$G$43&lt;H835))+1),Scorecard!$D$45)</f>
        <v>-0.975503570149195</v>
      </c>
      <c r="AD835" s="0" t="n">
        <f aca="false">IF(ISNUMBER(I835),INDEX(Scorecard!$D$46:$D$52,SUMPRODUCT(--(Scorecard!$G$46:$G$51&lt;I835))+1),Scorecard!$D$53)</f>
        <v>-0.114272400683245</v>
      </c>
      <c r="AE835" s="0" t="n">
        <f aca="false">IF(ISNUMBER(K835),INDEX(Scorecard!$D$54:$D$61,SUMPRODUCT(--(Scorecard!$G$54:$G$60&lt;K835))+1),Scorecard!$D$62)</f>
        <v>-0.119873800601421</v>
      </c>
      <c r="AF835" s="0" t="n">
        <f aca="false">IF(ISNUMBER(L835),INDEX(Scorecard!$D$63:$D$68,SUMPRODUCT(--(Scorecard!$G$63:$G$67&lt;L835))+1),Scorecard!$D$69)</f>
        <v>0.322484508656054</v>
      </c>
      <c r="AG835" s="0" t="n">
        <f aca="false">Inputs!$B$10+Scorecard!$J$5*Y835+Scorecard!$J$6*Z835+Scorecard!$J$7*AA835+Scorecard!$J$8*AB835+Scorecard!$J$9*AC835+Scorecard!$J$10*AD835+Scorecard!$J$11*AE835+Scorecard!$J$12*AF835</f>
        <v>-3.31216999981396</v>
      </c>
      <c r="AH835" s="0" t="n">
        <f aca="false">MIN(1-Inputs!$B$13,MAX(Inputs!$B$13,1/(1+EXP(-(Inputs!$B$11*AG835+Inputs!$B$12)))))</f>
        <v>0.0346379494179983</v>
      </c>
      <c r="AI835" s="0" t="n">
        <f aca="false">Inputs!$B$9-Inputs!$B$8*AG835</f>
        <v>582.691900870762</v>
      </c>
      <c r="AJ835" s="0" t="n">
        <f aca="false">RANK(AH835,$AH$5:$AH$2004,0)+COUNTIF($AH$4:AH834,AH835)</f>
        <v>258</v>
      </c>
      <c r="AK835" s="0" t="n">
        <f aca="false">IF(AJ835&lt;=Deciles!$B$5*(Deciles!$B$4+1),INT((AJ835-1)/(Deciles!$B$4+1))+1,Deciles!$B$5+INT((AJ835-1-Deciles!$B$5*(Deciles!$B$4+1))/Deciles!$B$4)+1)</f>
        <v>2</v>
      </c>
    </row>
    <row r="836" customFormat="false" ht="15" hidden="false" customHeight="false" outlineLevel="0" collapsed="false">
      <c r="A836" s="0" t="n">
        <v>24367</v>
      </c>
      <c r="B836" s="0" t="s">
        <v>150</v>
      </c>
      <c r="C836" s="0" t="n">
        <v>799</v>
      </c>
      <c r="D836" s="0" t="n">
        <v>78.4138412475586</v>
      </c>
      <c r="E836" s="0" t="n">
        <v>59.8701133728027</v>
      </c>
      <c r="F836" s="0" t="n">
        <v>37</v>
      </c>
      <c r="G836" s="0" t="n">
        <v>4.39499998092651</v>
      </c>
      <c r="H836" s="0" t="n">
        <v>-2.23833322525024</v>
      </c>
      <c r="I836" s="0" t="n">
        <v>60</v>
      </c>
      <c r="J836" s="0" t="n">
        <v>12.6110496520996</v>
      </c>
      <c r="K836" s="0" t="n">
        <v>4.40000009536743</v>
      </c>
      <c r="L836" s="0" t="n">
        <v>-0.208333015441895</v>
      </c>
      <c r="M836" s="0" t="n">
        <v>4.48895025253296</v>
      </c>
      <c r="N836" s="0" t="n">
        <v>0</v>
      </c>
      <c r="O836" s="0" t="n">
        <v>0</v>
      </c>
      <c r="P836" s="0" t="s">
        <v>140</v>
      </c>
      <c r="Q836" s="0" t="s">
        <v>141</v>
      </c>
      <c r="R836" s="0" t="n">
        <v>2</v>
      </c>
      <c r="S836" s="0" t="s">
        <v>161</v>
      </c>
      <c r="T836" s="0" t="n">
        <v>0</v>
      </c>
      <c r="U836" s="0" t="n">
        <v>299853.72</v>
      </c>
      <c r="V836" s="0" t="n">
        <v>0.000825395458377898</v>
      </c>
      <c r="W836" s="0" t="n">
        <v>684.758239746094</v>
      </c>
      <c r="X836" s="0" t="n">
        <v>0.000823117734398693</v>
      </c>
      <c r="Y836" s="0" t="n">
        <f aca="false">IF(ISNUMBER(C836),INDEX(Scorecard!$D$5:$D$12,SUMPRODUCT(--(Scorecard!$G$5:$G$11&lt;C836))+1),Scorecard!$D$13)</f>
        <v>2.19112706886128</v>
      </c>
      <c r="Z836" s="0" t="n">
        <f aca="false">IF(ISNUMBER(D836),INDEX(Scorecard!$D$14:$D$17,SUMPRODUCT(--(Scorecard!$G$14:$G$16&lt;D836))+1),Scorecard!$D$18)</f>
        <v>0.0505355481560174</v>
      </c>
      <c r="AA836" s="0" t="n">
        <f aca="false">IF(ISNUMBER(E836),INDEX(Scorecard!$D$19:$D$26,SUMPRODUCT(--(Scorecard!$G$19:$G$25&lt;E836))+1),Scorecard!$D$27)</f>
        <v>0.267179331770092</v>
      </c>
      <c r="AB836" s="0" t="n">
        <f aca="false">IF(ISNUMBER(F836),INDEX(Scorecard!$D$28:$D$35,SUMPRODUCT(--(Scorecard!$G$28:$G$34&lt;F836))+1),Scorecard!$D$36)</f>
        <v>-0.0008456427959252</v>
      </c>
      <c r="AC836" s="0" t="n">
        <f aca="false">IF(ISNUMBER(H836),INDEX(Scorecard!$D$37:$D$44,SUMPRODUCT(--(Scorecard!$G$37:$G$43&lt;H836))+1),Scorecard!$D$45)</f>
        <v>1.35057635045042</v>
      </c>
      <c r="AD836" s="0" t="n">
        <f aca="false">IF(ISNUMBER(I836),INDEX(Scorecard!$D$46:$D$52,SUMPRODUCT(--(Scorecard!$G$46:$G$51&lt;I836))+1),Scorecard!$D$53)</f>
        <v>0.818882373006414</v>
      </c>
      <c r="AE836" s="0" t="n">
        <f aca="false">IF(ISNUMBER(K836),INDEX(Scorecard!$D$54:$D$61,SUMPRODUCT(--(Scorecard!$G$54:$G$60&lt;K836))+1),Scorecard!$D$62)</f>
        <v>0.489050497890326</v>
      </c>
      <c r="AF836" s="0" t="n">
        <f aca="false">IF(ISNUMBER(L836),INDEX(Scorecard!$D$63:$D$68,SUMPRODUCT(--(Scorecard!$G$63:$G$67&lt;L836))+1),Scorecard!$D$69)</f>
        <v>0.322484508656054</v>
      </c>
      <c r="AG836" s="0" t="n">
        <f aca="false">Inputs!$B$10+Scorecard!$J$5*Y836+Scorecard!$J$6*Z836+Scorecard!$J$7*AA836+Scorecard!$J$8*AB836+Scorecard!$J$9*AC836+Scorecard!$J$10*AD836+Scorecard!$J$11*AE836+Scorecard!$J$12*AF836</f>
        <v>-6.84952001311511</v>
      </c>
      <c r="AH836" s="0" t="n">
        <f aca="false">MIN(1-Inputs!$B$13,MAX(Inputs!$B$13,1/(1+EXP(-(Inputs!$B$11*AG836+Inputs!$B$12)))))</f>
        <v>0.000825395433608204</v>
      </c>
      <c r="AI836" s="0" t="n">
        <f aca="false">Inputs!$B$9-Inputs!$B$8*AG836</f>
        <v>684.758247312323</v>
      </c>
      <c r="AJ836" s="0" t="n">
        <f aca="false">RANK(AH836,$AH$5:$AH$2004,0)+COUNTIF($AH$4:AH835,AH836)</f>
        <v>1948</v>
      </c>
      <c r="AK836" s="0" t="n">
        <f aca="false">IF(AJ836&lt;=Deciles!$B$5*(Deciles!$B$4+1),INT((AJ836-1)/(Deciles!$B$4+1))+1,Deciles!$B$5+INT((AJ836-1-Deciles!$B$5*(Deciles!$B$4+1))/Deciles!$B$4)+1)</f>
        <v>10</v>
      </c>
    </row>
    <row r="837" customFormat="false" ht="15" hidden="false" customHeight="false" outlineLevel="0" collapsed="false">
      <c r="A837" s="0" t="n">
        <v>24381</v>
      </c>
      <c r="B837" s="0" t="s">
        <v>143</v>
      </c>
      <c r="C837" s="0" t="n">
        <v>754</v>
      </c>
      <c r="D837" s="0" t="n">
        <v>62.9129104614258</v>
      </c>
      <c r="E837" s="0" t="n">
        <v>61.9370727539063</v>
      </c>
      <c r="F837" s="0" t="n">
        <v>50</v>
      </c>
      <c r="G837" s="0" t="n">
        <v>3.98099994659424</v>
      </c>
      <c r="H837" s="0" t="n">
        <v>0.747666597366333</v>
      </c>
      <c r="I837" s="0" t="n">
        <v>8</v>
      </c>
      <c r="J837" s="0" t="n">
        <v>11.7916965484619</v>
      </c>
      <c r="K837" s="0" t="n">
        <v>8.53333377838135</v>
      </c>
      <c r="L837" s="0" t="n">
        <v>5.07179546356201</v>
      </c>
      <c r="M837" s="0" t="n">
        <v>1.95005702972412</v>
      </c>
      <c r="N837" s="0" t="n">
        <v>0</v>
      </c>
      <c r="O837" s="0" t="n">
        <v>0</v>
      </c>
      <c r="P837" s="0" t="s">
        <v>140</v>
      </c>
      <c r="Q837" s="0" t="s">
        <v>141</v>
      </c>
      <c r="R837" s="0" t="n">
        <v>2</v>
      </c>
      <c r="S837" s="0" t="s">
        <v>147</v>
      </c>
      <c r="T837" s="0" t="n">
        <v>0</v>
      </c>
      <c r="U837" s="0" t="n">
        <v>132150.42</v>
      </c>
      <c r="V837" s="0" t="n">
        <v>0.0175605528056622</v>
      </c>
      <c r="W837" s="0" t="n">
        <v>601.551025390625</v>
      </c>
      <c r="X837" s="0" t="n">
        <v>0.0131017174571753</v>
      </c>
      <c r="Y837" s="0" t="n">
        <f aca="false">IF(ISNUMBER(C837),INDEX(Scorecard!$D$5:$D$12,SUMPRODUCT(--(Scorecard!$G$5:$G$11&lt;C837))+1),Scorecard!$D$13)</f>
        <v>0.733188958177614</v>
      </c>
      <c r="Z837" s="0" t="n">
        <f aca="false">IF(ISNUMBER(D837),INDEX(Scorecard!$D$14:$D$17,SUMPRODUCT(--(Scorecard!$G$14:$G$16&lt;D837))+1),Scorecard!$D$18)</f>
        <v>0.248677243387958</v>
      </c>
      <c r="AA837" s="0" t="n">
        <f aca="false">IF(ISNUMBER(E837),INDEX(Scorecard!$D$19:$D$26,SUMPRODUCT(--(Scorecard!$G$19:$G$25&lt;E837))+1),Scorecard!$D$27)</f>
        <v>0.233621608745691</v>
      </c>
      <c r="AB837" s="0" t="n">
        <f aca="false">IF(ISNUMBER(F837),INDEX(Scorecard!$D$28:$D$35,SUMPRODUCT(--(Scorecard!$G$28:$G$34&lt;F837))+1),Scorecard!$D$36)</f>
        <v>-0.400689107298307</v>
      </c>
      <c r="AC837" s="0" t="n">
        <f aca="false">IF(ISNUMBER(H837),INDEX(Scorecard!$D$37:$D$44,SUMPRODUCT(--(Scorecard!$G$37:$G$43&lt;H837))+1),Scorecard!$D$45)</f>
        <v>-0.569454719285959</v>
      </c>
      <c r="AD837" s="0" t="n">
        <f aca="false">IF(ISNUMBER(I837),INDEX(Scorecard!$D$46:$D$52,SUMPRODUCT(--(Scorecard!$G$46:$G$51&lt;I837))+1),Scorecard!$D$53)</f>
        <v>-0.114272400683245</v>
      </c>
      <c r="AE837" s="0" t="n">
        <f aca="false">IF(ISNUMBER(K837),INDEX(Scorecard!$D$54:$D$61,SUMPRODUCT(--(Scorecard!$G$54:$G$60&lt;K837))+1),Scorecard!$D$62)</f>
        <v>-0.541917179454542</v>
      </c>
      <c r="AF837" s="0" t="n">
        <f aca="false">IF(ISNUMBER(L837),INDEX(Scorecard!$D$63:$D$68,SUMPRODUCT(--(Scorecard!$G$63:$G$67&lt;L837))+1),Scorecard!$D$69)</f>
        <v>0.322484508656054</v>
      </c>
      <c r="AG837" s="0" t="n">
        <f aca="false">Inputs!$B$10+Scorecard!$J$5*Y837+Scorecard!$J$6*Z837+Scorecard!$J$7*AA837+Scorecard!$J$8*AB837+Scorecard!$J$9*AC837+Scorecard!$J$10*AD837+Scorecard!$J$11*AE837+Scorecard!$J$12*AF837</f>
        <v>-3.96577834990395</v>
      </c>
      <c r="AH837" s="0" t="n">
        <f aca="false">MIN(1-Inputs!$B$13,MAX(Inputs!$B$13,1/(1+EXP(-(Inputs!$B$11*AG837+Inputs!$B$12)))))</f>
        <v>0.0175605521759502</v>
      </c>
      <c r="AI837" s="0" t="n">
        <f aca="false">Inputs!$B$9-Inputs!$B$8*AG837</f>
        <v>601.55105137793</v>
      </c>
      <c r="AJ837" s="0" t="n">
        <f aca="false">RANK(AH837,$AH$5:$AH$2004,0)+COUNTIF($AH$4:AH836,AH837)</f>
        <v>512</v>
      </c>
      <c r="AK837" s="0" t="n">
        <f aca="false">IF(AJ837&lt;=Deciles!$B$5*(Deciles!$B$4+1),INT((AJ837-1)/(Deciles!$B$4+1))+1,Deciles!$B$5+INT((AJ837-1-Deciles!$B$5*(Deciles!$B$4+1))/Deciles!$B$4)+1)</f>
        <v>3</v>
      </c>
    </row>
    <row r="838" customFormat="false" ht="15" hidden="false" customHeight="false" outlineLevel="0" collapsed="false">
      <c r="A838" s="0" t="n">
        <v>24391</v>
      </c>
      <c r="B838" s="0" t="s">
        <v>150</v>
      </c>
      <c r="C838" s="0" t="n">
        <v>772</v>
      </c>
      <c r="D838" s="0" t="n">
        <v>90.9306106567383</v>
      </c>
      <c r="E838" s="0" t="n">
        <v>79.5914764404297</v>
      </c>
      <c r="F838" s="0" t="n">
        <v>38</v>
      </c>
      <c r="G838" s="0" t="n">
        <v>3.20700001716614</v>
      </c>
      <c r="H838" s="0" t="n">
        <v>-3.42633318901062</v>
      </c>
      <c r="I838" s="0" t="n">
        <v>19</v>
      </c>
      <c r="J838" s="0" t="n">
        <v>12.8705701828003</v>
      </c>
      <c r="K838" s="0" t="n">
        <v>4.40000009536743</v>
      </c>
      <c r="L838" s="0" t="n">
        <v>-0.208333015441895</v>
      </c>
      <c r="M838" s="0" t="n">
        <v>6.54819679260254</v>
      </c>
      <c r="N838" s="0" t="n">
        <v>0</v>
      </c>
      <c r="O838" s="0" t="n">
        <v>0</v>
      </c>
      <c r="P838" s="0" t="s">
        <v>140</v>
      </c>
      <c r="Q838" s="0" t="s">
        <v>141</v>
      </c>
      <c r="R838" s="0" t="n">
        <v>1</v>
      </c>
      <c r="S838" s="0" t="s">
        <v>151</v>
      </c>
      <c r="T838" s="0" t="n">
        <v>0</v>
      </c>
      <c r="U838" s="0" t="n">
        <v>388702.9</v>
      </c>
      <c r="V838" s="0" t="n">
        <v>0.00496890442445874</v>
      </c>
      <c r="W838" s="0" t="n">
        <v>636.063049316406</v>
      </c>
      <c r="X838" s="0" t="n">
        <v>0.00475660106167197</v>
      </c>
      <c r="Y838" s="0" t="n">
        <f aca="false">IF(ISNUMBER(C838),INDEX(Scorecard!$D$5:$D$12,SUMPRODUCT(--(Scorecard!$G$5:$G$11&lt;C838))+1),Scorecard!$D$13)</f>
        <v>1.23750384304241</v>
      </c>
      <c r="Z838" s="0" t="n">
        <f aca="false">IF(ISNUMBER(D838),INDEX(Scorecard!$D$14:$D$17,SUMPRODUCT(--(Scorecard!$G$14:$G$16&lt;D838))+1),Scorecard!$D$18)</f>
        <v>-0.361970872710667</v>
      </c>
      <c r="AA838" s="0" t="n">
        <f aca="false">IF(ISNUMBER(E838),INDEX(Scorecard!$D$19:$D$26,SUMPRODUCT(--(Scorecard!$G$19:$G$25&lt;E838))+1),Scorecard!$D$27)</f>
        <v>-0.0341578513653732</v>
      </c>
      <c r="AB838" s="0" t="n">
        <f aca="false">IF(ISNUMBER(F838),INDEX(Scorecard!$D$28:$D$35,SUMPRODUCT(--(Scorecard!$G$28:$G$34&lt;F838))+1),Scorecard!$D$36)</f>
        <v>-0.132616866359722</v>
      </c>
      <c r="AC838" s="0" t="n">
        <f aca="false">IF(ISNUMBER(H838),INDEX(Scorecard!$D$37:$D$44,SUMPRODUCT(--(Scorecard!$G$37:$G$43&lt;H838))+1),Scorecard!$D$45)</f>
        <v>1.35057635045042</v>
      </c>
      <c r="AD838" s="0" t="n">
        <f aca="false">IF(ISNUMBER(I838),INDEX(Scorecard!$D$46:$D$52,SUMPRODUCT(--(Scorecard!$G$46:$G$51&lt;I838))+1),Scorecard!$D$53)</f>
        <v>-0.108777051091409</v>
      </c>
      <c r="AE838" s="0" t="n">
        <f aca="false">IF(ISNUMBER(K838),INDEX(Scorecard!$D$54:$D$61,SUMPRODUCT(--(Scorecard!$G$54:$G$60&lt;K838))+1),Scorecard!$D$62)</f>
        <v>0.489050497890326</v>
      </c>
      <c r="AF838" s="0" t="n">
        <f aca="false">IF(ISNUMBER(L838),INDEX(Scorecard!$D$63:$D$68,SUMPRODUCT(--(Scorecard!$G$63:$G$67&lt;L838))+1),Scorecard!$D$69)</f>
        <v>0.322484508656054</v>
      </c>
      <c r="AG838" s="0" t="n">
        <f aca="false">Inputs!$B$10+Scorecard!$J$5*Y838+Scorecard!$J$6*Z838+Scorecard!$J$7*AA838+Scorecard!$J$8*AB838+Scorecard!$J$9*AC838+Scorecard!$J$10*AD838+Scorecard!$J$11*AE838+Scorecard!$J$12*AF838</f>
        <v>-5.16187356717859</v>
      </c>
      <c r="AH838" s="0" t="n">
        <f aca="false">MIN(1-Inputs!$B$13,MAX(Inputs!$B$13,1/(1+EXP(-(Inputs!$B$11*AG838+Inputs!$B$12)))))</f>
        <v>0.00496890436265138</v>
      </c>
      <c r="AI838" s="0" t="n">
        <f aca="false">Inputs!$B$9-Inputs!$B$8*AG838</f>
        <v>636.063064145793</v>
      </c>
      <c r="AJ838" s="0" t="n">
        <f aca="false">RANK(AH838,$AH$5:$AH$2004,0)+COUNTIF($AH$4:AH837,AH838)</f>
        <v>1256</v>
      </c>
      <c r="AK838" s="0" t="n">
        <f aca="false">IF(AJ838&lt;=Deciles!$B$5*(Deciles!$B$4+1),INT((AJ838-1)/(Deciles!$B$4+1))+1,Deciles!$B$5+INT((AJ838-1-Deciles!$B$5*(Deciles!$B$4+1))/Deciles!$B$4)+1)</f>
        <v>7</v>
      </c>
    </row>
    <row r="839" customFormat="false" ht="15" hidden="false" customHeight="false" outlineLevel="0" collapsed="false">
      <c r="A839" s="0" t="n">
        <v>24425</v>
      </c>
      <c r="B839" s="0" t="s">
        <v>152</v>
      </c>
      <c r="C839" s="0" t="n">
        <v>724</v>
      </c>
      <c r="D839" s="0" t="n">
        <v>96.3117980957031</v>
      </c>
      <c r="E839" s="0" t="n">
        <v>78.8838577270508</v>
      </c>
      <c r="F839" s="0" t="n">
        <v>40</v>
      </c>
      <c r="G839" s="0" t="n">
        <v>4.02899980545044</v>
      </c>
      <c r="H839" s="0" t="n">
        <v>-2.40433359146118</v>
      </c>
      <c r="I839" s="0" t="n">
        <v>49</v>
      </c>
      <c r="J839" s="0" t="n">
        <v>12.379451751709</v>
      </c>
      <c r="K839" s="0" t="n">
        <v>4.5</v>
      </c>
      <c r="L839" s="0" t="n">
        <v>-0.458333492279053</v>
      </c>
      <c r="M839" s="0" t="n">
        <v>3.98039174079895</v>
      </c>
      <c r="N839" s="0" t="n">
        <v>0</v>
      </c>
      <c r="O839" s="0" t="n">
        <v>0</v>
      </c>
      <c r="P839" s="0" t="s">
        <v>140</v>
      </c>
      <c r="Q839" s="0" t="s">
        <v>141</v>
      </c>
      <c r="R839" s="0" t="n">
        <v>2</v>
      </c>
      <c r="S839" s="0" t="s">
        <v>162</v>
      </c>
      <c r="T839" s="0" t="n">
        <v>0</v>
      </c>
      <c r="U839" s="0" t="n">
        <v>237863.33</v>
      </c>
      <c r="V839" s="0" t="n">
        <v>0.0161846503615379</v>
      </c>
      <c r="W839" s="0" t="n">
        <v>603.797119140625</v>
      </c>
      <c r="X839" s="0" t="n">
        <v>0.0083420891314745</v>
      </c>
      <c r="Y839" s="0" t="n">
        <f aca="false">IF(ISNUMBER(C839),INDEX(Scorecard!$D$5:$D$12,SUMPRODUCT(--(Scorecard!$G$5:$G$11&lt;C839))+1),Scorecard!$D$13)</f>
        <v>-0.0290424113398221</v>
      </c>
      <c r="Z839" s="0" t="n">
        <f aca="false">IF(ISNUMBER(D839),INDEX(Scorecard!$D$14:$D$17,SUMPRODUCT(--(Scorecard!$G$14:$G$16&lt;D839))+1),Scorecard!$D$18)</f>
        <v>-0.361970872710667</v>
      </c>
      <c r="AA839" s="0" t="n">
        <f aca="false">IF(ISNUMBER(E839),INDEX(Scorecard!$D$19:$D$26,SUMPRODUCT(--(Scorecard!$G$19:$G$25&lt;E839))+1),Scorecard!$D$27)</f>
        <v>-0.0341578513653732</v>
      </c>
      <c r="AB839" s="0" t="n">
        <f aca="false">IF(ISNUMBER(F839),INDEX(Scorecard!$D$28:$D$35,SUMPRODUCT(--(Scorecard!$G$28:$G$34&lt;F839))+1),Scorecard!$D$36)</f>
        <v>-0.132616866359722</v>
      </c>
      <c r="AC839" s="0" t="n">
        <f aca="false">IF(ISNUMBER(H839),INDEX(Scorecard!$D$37:$D$44,SUMPRODUCT(--(Scorecard!$G$37:$G$43&lt;H839))+1),Scorecard!$D$45)</f>
        <v>1.35057635045042</v>
      </c>
      <c r="AD839" s="0" t="n">
        <f aca="false">IF(ISNUMBER(I839),INDEX(Scorecard!$D$46:$D$52,SUMPRODUCT(--(Scorecard!$G$46:$G$51&lt;I839))+1),Scorecard!$D$53)</f>
        <v>0.818882373006414</v>
      </c>
      <c r="AE839" s="0" t="n">
        <f aca="false">IF(ISNUMBER(K839),INDEX(Scorecard!$D$54:$D$61,SUMPRODUCT(--(Scorecard!$G$54:$G$60&lt;K839))+1),Scorecard!$D$62)</f>
        <v>0.409483001259379</v>
      </c>
      <c r="AF839" s="0" t="n">
        <f aca="false">IF(ISNUMBER(L839),INDEX(Scorecard!$D$63:$D$68,SUMPRODUCT(--(Scorecard!$G$63:$G$67&lt;L839))+1),Scorecard!$D$69)</f>
        <v>0.322484508656054</v>
      </c>
      <c r="AG839" s="0" t="n">
        <f aca="false">Inputs!$B$10+Scorecard!$J$5*Y839+Scorecard!$J$6*Z839+Scorecard!$J$7*AA839+Scorecard!$J$8*AB839+Scorecard!$J$9*AC839+Scorecard!$J$10*AD839+Scorecard!$J$11*AE839+Scorecard!$J$12*AF839</f>
        <v>-4.04362198129983</v>
      </c>
      <c r="AH839" s="0" t="n">
        <f aca="false">MIN(1-Inputs!$B$13,MAX(Inputs!$B$13,1/(1+EXP(-(Inputs!$B$11*AG839+Inputs!$B$12)))))</f>
        <v>0.0161846498270692</v>
      </c>
      <c r="AI839" s="0" t="n">
        <f aca="false">Inputs!$B$9-Inputs!$B$8*AG839</f>
        <v>603.797143797523</v>
      </c>
      <c r="AJ839" s="0" t="n">
        <f aca="false">RANK(AH839,$AH$5:$AH$2004,0)+COUNTIF($AH$4:AH838,AH839)</f>
        <v>560</v>
      </c>
      <c r="AK839" s="0" t="n">
        <f aca="false">IF(AJ839&lt;=Deciles!$B$5*(Deciles!$B$4+1),INT((AJ839-1)/(Deciles!$B$4+1))+1,Deciles!$B$5+INT((AJ839-1-Deciles!$B$5*(Deciles!$B$4+1))/Deciles!$B$4)+1)</f>
        <v>3</v>
      </c>
    </row>
    <row r="840" customFormat="false" ht="15" hidden="false" customHeight="false" outlineLevel="0" collapsed="false">
      <c r="A840" s="0" t="n">
        <v>24474</v>
      </c>
      <c r="B840" s="0" t="s">
        <v>157</v>
      </c>
      <c r="C840" s="0" t="n">
        <v>728</v>
      </c>
      <c r="D840" s="0" t="n">
        <v>87.2394180297852</v>
      </c>
      <c r="E840" s="0" t="n">
        <v>85.7179336547852</v>
      </c>
      <c r="F840" s="0" t="n">
        <v>46</v>
      </c>
      <c r="G840" s="0" t="n">
        <v>3.81100010871887</v>
      </c>
      <c r="H840" s="0" t="n">
        <v>-0.0723333358764648</v>
      </c>
      <c r="I840" s="0" t="n">
        <v>4</v>
      </c>
      <c r="J840" s="0" t="n">
        <v>13.5436487197876</v>
      </c>
      <c r="K840" s="0" t="n">
        <v>3.32307696342468</v>
      </c>
      <c r="L840" s="0" t="n">
        <v>-0.276922941207886</v>
      </c>
      <c r="M840" s="0" t="n">
        <v>4.3403639793396</v>
      </c>
      <c r="N840" s="0" t="n">
        <v>0</v>
      </c>
      <c r="O840" s="0" t="n">
        <v>0</v>
      </c>
      <c r="P840" s="0" t="s">
        <v>140</v>
      </c>
      <c r="Q840" s="0" t="s">
        <v>141</v>
      </c>
      <c r="R840" s="0" t="n">
        <v>2</v>
      </c>
      <c r="S840" s="0" t="s">
        <v>147</v>
      </c>
      <c r="T840" s="0" t="n">
        <v>0</v>
      </c>
      <c r="U840" s="0" t="n">
        <v>761959.56</v>
      </c>
      <c r="V840" s="0" t="n">
        <v>0.0287084598094225</v>
      </c>
      <c r="W840" s="0" t="n">
        <v>587.939147949219</v>
      </c>
      <c r="X840" s="0" t="n">
        <v>0.0191279053688049</v>
      </c>
      <c r="Y840" s="0" t="n">
        <f aca="false">IF(ISNUMBER(C840),INDEX(Scorecard!$D$5:$D$12,SUMPRODUCT(--(Scorecard!$G$5:$G$11&lt;C840))+1),Scorecard!$D$13)</f>
        <v>-0.0290424113398221</v>
      </c>
      <c r="Z840" s="0" t="n">
        <f aca="false">IF(ISNUMBER(D840),INDEX(Scorecard!$D$14:$D$17,SUMPRODUCT(--(Scorecard!$G$14:$G$16&lt;D840))+1),Scorecard!$D$18)</f>
        <v>-0.361970872710667</v>
      </c>
      <c r="AA840" s="0" t="n">
        <f aca="false">IF(ISNUMBER(E840),INDEX(Scorecard!$D$19:$D$26,SUMPRODUCT(--(Scorecard!$G$19:$G$25&lt;E840))+1),Scorecard!$D$27)</f>
        <v>-0.219855970853228</v>
      </c>
      <c r="AB840" s="0" t="n">
        <f aca="false">IF(ISNUMBER(F840),INDEX(Scorecard!$D$28:$D$35,SUMPRODUCT(--(Scorecard!$G$28:$G$34&lt;F840))+1),Scorecard!$D$36)</f>
        <v>-0.400689107298307</v>
      </c>
      <c r="AC840" s="0" t="n">
        <f aca="false">IF(ISNUMBER(H840),INDEX(Scorecard!$D$37:$D$44,SUMPRODUCT(--(Scorecard!$G$37:$G$43&lt;H840))+1),Scorecard!$D$45)</f>
        <v>0.330501541082344</v>
      </c>
      <c r="AD840" s="0" t="n">
        <f aca="false">IF(ISNUMBER(I840),INDEX(Scorecard!$D$46:$D$52,SUMPRODUCT(--(Scorecard!$G$46:$G$51&lt;I840))+1),Scorecard!$D$53)</f>
        <v>-0.161534840507194</v>
      </c>
      <c r="AE840" s="0" t="n">
        <f aca="false">IF(ISNUMBER(K840),INDEX(Scorecard!$D$54:$D$61,SUMPRODUCT(--(Scorecard!$G$54:$G$60&lt;K840))+1),Scorecard!$D$62)</f>
        <v>0.489050497890326</v>
      </c>
      <c r="AF840" s="0" t="n">
        <f aca="false">IF(ISNUMBER(L840),INDEX(Scorecard!$D$63:$D$68,SUMPRODUCT(--(Scorecard!$G$63:$G$67&lt;L840))+1),Scorecard!$D$69)</f>
        <v>0.322484508656054</v>
      </c>
      <c r="AG840" s="0" t="n">
        <f aca="false">Inputs!$B$10+Scorecard!$J$5*Y840+Scorecard!$J$6*Z840+Scorecard!$J$7*AA840+Scorecard!$J$8*AB840+Scorecard!$J$9*AC840+Scorecard!$J$10*AD840+Scorecard!$J$11*AE840+Scorecard!$J$12*AF840</f>
        <v>-3.49402570122121</v>
      </c>
      <c r="AH840" s="0" t="n">
        <f aca="false">MIN(1-Inputs!$B$13,MAX(Inputs!$B$13,1/(1+EXP(-(Inputs!$B$11*AG840+Inputs!$B$12)))))</f>
        <v>0.0287084595056427</v>
      </c>
      <c r="AI840" s="0" t="n">
        <f aca="false">Inputs!$B$9-Inputs!$B$8*AG840</f>
        <v>587.939147242314</v>
      </c>
      <c r="AJ840" s="0" t="n">
        <f aca="false">RANK(AH840,$AH$5:$AH$2004,0)+COUNTIF($AH$4:AH839,AH840)</f>
        <v>328</v>
      </c>
      <c r="AK840" s="0" t="n">
        <f aca="false">IF(AJ840&lt;=Deciles!$B$5*(Deciles!$B$4+1),INT((AJ840-1)/(Deciles!$B$4+1))+1,Deciles!$B$5+INT((AJ840-1-Deciles!$B$5*(Deciles!$B$4+1))/Deciles!$B$4)+1)</f>
        <v>2</v>
      </c>
    </row>
    <row r="841" customFormat="false" ht="15" hidden="false" customHeight="false" outlineLevel="0" collapsed="false">
      <c r="A841" s="0" t="n">
        <v>24479</v>
      </c>
      <c r="B841" s="0" t="s">
        <v>155</v>
      </c>
      <c r="C841" s="0" t="n">
        <v>780</v>
      </c>
      <c r="D841" s="0" t="n">
        <v>60.225830078125</v>
      </c>
      <c r="E841" s="0" t="n">
        <v>33.492862701416</v>
      </c>
      <c r="F841" s="0" t="n">
        <v>37</v>
      </c>
      <c r="G841" s="0" t="n">
        <v>4.33599996566773</v>
      </c>
      <c r="H841" s="0" t="n">
        <v>-1.3973331451416</v>
      </c>
      <c r="I841" s="0" t="n">
        <v>111</v>
      </c>
      <c r="J841" s="0" t="n">
        <v>12.0546541213989</v>
      </c>
      <c r="K841" s="0" t="n">
        <v>4.30833339691162</v>
      </c>
      <c r="L841" s="0" t="n">
        <v>-1.125</v>
      </c>
      <c r="M841" s="0" t="n">
        <v>4.74416542053223</v>
      </c>
      <c r="N841" s="0" t="n">
        <v>0</v>
      </c>
      <c r="O841" s="0" t="n">
        <v>0</v>
      </c>
      <c r="P841" s="0" t="s">
        <v>144</v>
      </c>
      <c r="Q841" s="0" t="s">
        <v>141</v>
      </c>
      <c r="R841" s="0" t="n">
        <v>2</v>
      </c>
      <c r="S841" s="0" t="s">
        <v>142</v>
      </c>
      <c r="T841" s="0" t="n">
        <v>0</v>
      </c>
      <c r="U841" s="0" t="n">
        <v>171897.6</v>
      </c>
      <c r="V841" s="0" t="n">
        <v>0.0018500549485907</v>
      </c>
      <c r="W841" s="0" t="n">
        <v>662.886779785156</v>
      </c>
      <c r="X841" s="0" t="n">
        <v>0.00148571073077619</v>
      </c>
      <c r="Y841" s="0" t="n">
        <f aca="false">IF(ISNUMBER(C841),INDEX(Scorecard!$D$5:$D$12,SUMPRODUCT(--(Scorecard!$G$5:$G$11&lt;C841))+1),Scorecard!$D$13)</f>
        <v>1.23750384304241</v>
      </c>
      <c r="Z841" s="0" t="n">
        <f aca="false">IF(ISNUMBER(D841),INDEX(Scorecard!$D$14:$D$17,SUMPRODUCT(--(Scorecard!$G$14:$G$16&lt;D841))+1),Scorecard!$D$18)</f>
        <v>0.248677243387958</v>
      </c>
      <c r="AA841" s="0" t="n">
        <f aca="false">IF(ISNUMBER(E841),INDEX(Scorecard!$D$19:$D$26,SUMPRODUCT(--(Scorecard!$G$19:$G$25&lt;E841))+1),Scorecard!$D$27)</f>
        <v>0.57899015159425</v>
      </c>
      <c r="AB841" s="0" t="n">
        <f aca="false">IF(ISNUMBER(F841),INDEX(Scorecard!$D$28:$D$35,SUMPRODUCT(--(Scorecard!$G$28:$G$34&lt;F841))+1),Scorecard!$D$36)</f>
        <v>-0.0008456427959252</v>
      </c>
      <c r="AC841" s="0" t="n">
        <f aca="false">IF(ISNUMBER(H841),INDEX(Scorecard!$D$37:$D$44,SUMPRODUCT(--(Scorecard!$G$37:$G$43&lt;H841))+1),Scorecard!$D$45)</f>
        <v>1.35057635045042</v>
      </c>
      <c r="AD841" s="0" t="n">
        <f aca="false">IF(ISNUMBER(I841),INDEX(Scorecard!$D$46:$D$52,SUMPRODUCT(--(Scorecard!$G$46:$G$51&lt;I841))+1),Scorecard!$D$53)</f>
        <v>0.818882373006414</v>
      </c>
      <c r="AE841" s="0" t="n">
        <f aca="false">IF(ISNUMBER(K841),INDEX(Scorecard!$D$54:$D$61,SUMPRODUCT(--(Scorecard!$G$54:$G$60&lt;K841))+1),Scorecard!$D$62)</f>
        <v>0.489050497890326</v>
      </c>
      <c r="AF841" s="0" t="n">
        <f aca="false">IF(ISNUMBER(L841),INDEX(Scorecard!$D$63:$D$68,SUMPRODUCT(--(Scorecard!$G$63:$G$67&lt;L841))+1),Scorecard!$D$69)</f>
        <v>-0.340582194386522</v>
      </c>
      <c r="AG841" s="0" t="n">
        <f aca="false">Inputs!$B$10+Scorecard!$J$5*Y841+Scorecard!$J$6*Z841+Scorecard!$J$7*AA841+Scorecard!$J$8*AB841+Scorecard!$J$9*AC841+Scorecard!$J$10*AD841+Scorecard!$J$11*AE841+Scorecard!$J$12*AF841</f>
        <v>-6.09151173990264</v>
      </c>
      <c r="AH841" s="0" t="n">
        <f aca="false">MIN(1-Inputs!$B$13,MAX(Inputs!$B$13,1/(1+EXP(-(Inputs!$B$11*AG841+Inputs!$B$12)))))</f>
        <v>0.00185005493897725</v>
      </c>
      <c r="AI841" s="0" t="n">
        <f aca="false">Inputs!$B$9-Inputs!$B$8*AG841</f>
        <v>662.886751777994</v>
      </c>
      <c r="AJ841" s="0" t="n">
        <f aca="false">RANK(AH841,$AH$5:$AH$2004,0)+COUNTIF($AH$4:AH840,AH841)</f>
        <v>1728</v>
      </c>
      <c r="AK841" s="0" t="n">
        <f aca="false">IF(AJ841&lt;=Deciles!$B$5*(Deciles!$B$4+1),INT((AJ841-1)/(Deciles!$B$4+1))+1,Deciles!$B$5+INT((AJ841-1-Deciles!$B$5*(Deciles!$B$4+1))/Deciles!$B$4)+1)</f>
        <v>9</v>
      </c>
    </row>
    <row r="842" customFormat="false" ht="15" hidden="false" customHeight="false" outlineLevel="0" collapsed="false">
      <c r="A842" s="0" t="n">
        <v>24539</v>
      </c>
      <c r="B842" s="0" t="s">
        <v>143</v>
      </c>
      <c r="C842" s="0" t="n">
        <v>705</v>
      </c>
      <c r="D842" s="0" t="n">
        <v>69.597282409668</v>
      </c>
      <c r="E842" s="0" t="n">
        <v>47.6163635253906</v>
      </c>
      <c r="F842" s="0" t="n">
        <v>37</v>
      </c>
      <c r="G842" s="0" t="n">
        <v>3.71900010108948</v>
      </c>
      <c r="H842" s="0" t="n">
        <v>0.485666751861572</v>
      </c>
      <c r="I842" s="0" t="n">
        <v>74</v>
      </c>
      <c r="J842" s="0" t="n">
        <v>12.4337577819824</v>
      </c>
      <c r="K842" s="0" t="n">
        <v>9.23333358764648</v>
      </c>
      <c r="L842" s="0" t="n">
        <v>5.07179498672485</v>
      </c>
      <c r="M842" s="0" t="n">
        <v>1.84646689891815</v>
      </c>
      <c r="N842" s="0" t="n">
        <v>0</v>
      </c>
      <c r="O842" s="0" t="n">
        <v>0</v>
      </c>
      <c r="P842" s="0" t="s">
        <v>140</v>
      </c>
      <c r="Q842" s="0" t="s">
        <v>141</v>
      </c>
      <c r="R842" s="0" t="n">
        <v>2</v>
      </c>
      <c r="S842" s="0" t="s">
        <v>161</v>
      </c>
      <c r="T842" s="0" t="n">
        <v>0</v>
      </c>
      <c r="U842" s="0" t="n">
        <v>251137.92</v>
      </c>
      <c r="V842" s="0" t="n">
        <v>0.0303594917058945</v>
      </c>
      <c r="W842" s="0" t="n">
        <v>586.379760742188</v>
      </c>
      <c r="X842" s="0" t="n">
        <v>0.0240686591714621</v>
      </c>
      <c r="Y842" s="0" t="n">
        <f aca="false">IF(ISNUMBER(C842),INDEX(Scorecard!$D$5:$D$12,SUMPRODUCT(--(Scorecard!$G$5:$G$11&lt;C842))+1),Scorecard!$D$13)</f>
        <v>-0.513000642971656</v>
      </c>
      <c r="Z842" s="0" t="n">
        <f aca="false">IF(ISNUMBER(D842),INDEX(Scorecard!$D$14:$D$17,SUMPRODUCT(--(Scorecard!$G$14:$G$16&lt;D842))+1),Scorecard!$D$18)</f>
        <v>0.128579646629417</v>
      </c>
      <c r="AA842" s="0" t="n">
        <f aca="false">IF(ISNUMBER(E842),INDEX(Scorecard!$D$19:$D$26,SUMPRODUCT(--(Scorecard!$G$19:$G$25&lt;E842))+1),Scorecard!$D$27)</f>
        <v>0.57899015159425</v>
      </c>
      <c r="AB842" s="0" t="n">
        <f aca="false">IF(ISNUMBER(F842),INDEX(Scorecard!$D$28:$D$35,SUMPRODUCT(--(Scorecard!$G$28:$G$34&lt;F842))+1),Scorecard!$D$36)</f>
        <v>-0.0008456427959252</v>
      </c>
      <c r="AC842" s="0" t="n">
        <f aca="false">IF(ISNUMBER(H842),INDEX(Scorecard!$D$37:$D$44,SUMPRODUCT(--(Scorecard!$G$37:$G$43&lt;H842))+1),Scorecard!$D$45)</f>
        <v>-0.271229676926091</v>
      </c>
      <c r="AD842" s="0" t="n">
        <f aca="false">IF(ISNUMBER(I842),INDEX(Scorecard!$D$46:$D$52,SUMPRODUCT(--(Scorecard!$G$46:$G$51&lt;I842))+1),Scorecard!$D$53)</f>
        <v>0.818882373006414</v>
      </c>
      <c r="AE842" s="0" t="n">
        <f aca="false">IF(ISNUMBER(K842),INDEX(Scorecard!$D$54:$D$61,SUMPRODUCT(--(Scorecard!$G$54:$G$60&lt;K842))+1),Scorecard!$D$62)</f>
        <v>-0.541917179454542</v>
      </c>
      <c r="AF842" s="0" t="n">
        <f aca="false">IF(ISNUMBER(L842),INDEX(Scorecard!$D$63:$D$68,SUMPRODUCT(--(Scorecard!$G$63:$G$67&lt;L842))+1),Scorecard!$D$69)</f>
        <v>0.322484508656054</v>
      </c>
      <c r="AG842" s="0" t="n">
        <f aca="false">Inputs!$B$10+Scorecard!$J$5*Y842+Scorecard!$J$6*Z842+Scorecard!$J$7*AA842+Scorecard!$J$8*AB842+Scorecard!$J$9*AC842+Scorecard!$J$10*AD842+Scorecard!$J$11*AE842+Scorecard!$J$12*AF842</f>
        <v>-3.4399809143508</v>
      </c>
      <c r="AH842" s="0" t="n">
        <f aca="false">MIN(1-Inputs!$B$13,MAX(Inputs!$B$13,1/(1+EXP(-(Inputs!$B$11*AG842+Inputs!$B$12)))))</f>
        <v>0.0303594923945096</v>
      </c>
      <c r="AI842" s="0" t="n">
        <f aca="false">Inputs!$B$9-Inputs!$B$8*AG842</f>
        <v>586.379744322237</v>
      </c>
      <c r="AJ842" s="0" t="n">
        <f aca="false">RANK(AH842,$AH$5:$AH$2004,0)+COUNTIF($AH$4:AH841,AH842)</f>
        <v>310</v>
      </c>
      <c r="AK842" s="0" t="n">
        <f aca="false">IF(AJ842&lt;=Deciles!$B$5*(Deciles!$B$4+1),INT((AJ842-1)/(Deciles!$B$4+1))+1,Deciles!$B$5+INT((AJ842-1-Deciles!$B$5*(Deciles!$B$4+1))/Deciles!$B$4)+1)</f>
        <v>2</v>
      </c>
    </row>
    <row r="843" customFormat="false" ht="15" hidden="false" customHeight="false" outlineLevel="0" collapsed="false">
      <c r="A843" s="0" t="n">
        <v>24572</v>
      </c>
      <c r="B843" s="0" t="s">
        <v>150</v>
      </c>
      <c r="C843" s="0" t="n">
        <v>779</v>
      </c>
      <c r="D843" s="0" t="n">
        <v>80</v>
      </c>
      <c r="E843" s="0" t="n">
        <v>68.1393966674805</v>
      </c>
      <c r="F843" s="0" t="n">
        <v>25</v>
      </c>
      <c r="G843" s="0" t="n">
        <v>2.8420000076294</v>
      </c>
      <c r="H843" s="0" t="n">
        <v>-3.79133319854736</v>
      </c>
      <c r="I843" s="0" t="n">
        <v>28</v>
      </c>
      <c r="J843" s="0" t="n">
        <v>11.9743270874023</v>
      </c>
      <c r="K843" s="0" t="n">
        <v>3.70000004768372</v>
      </c>
      <c r="L843" s="0" t="n">
        <v>-0.208333253860474</v>
      </c>
      <c r="M843" s="0" t="n">
        <v>4.74416780471802</v>
      </c>
      <c r="N843" s="0" t="n">
        <v>0</v>
      </c>
      <c r="O843" s="0" t="n">
        <v>0</v>
      </c>
      <c r="P843" s="0" t="s">
        <v>144</v>
      </c>
      <c r="Q843" s="0" t="s">
        <v>141</v>
      </c>
      <c r="R843" s="0" t="n">
        <v>2</v>
      </c>
      <c r="S843" s="0" t="s">
        <v>147</v>
      </c>
      <c r="T843" s="0" t="n">
        <v>0</v>
      </c>
      <c r="U843" s="0" t="n">
        <v>158629.62</v>
      </c>
      <c r="V843" s="0" t="n">
        <v>0.00191785499919206</v>
      </c>
      <c r="W843" s="0" t="n">
        <v>661.910827636719</v>
      </c>
      <c r="X843" s="0" t="n">
        <v>0.00191137485671789</v>
      </c>
      <c r="Y843" s="0" t="n">
        <f aca="false">IF(ISNUMBER(C843),INDEX(Scorecard!$D$5:$D$12,SUMPRODUCT(--(Scorecard!$G$5:$G$11&lt;C843))+1),Scorecard!$D$13)</f>
        <v>1.23750384304241</v>
      </c>
      <c r="Z843" s="0" t="n">
        <f aca="false">IF(ISNUMBER(D843),INDEX(Scorecard!$D$14:$D$17,SUMPRODUCT(--(Scorecard!$G$14:$G$16&lt;D843))+1),Scorecard!$D$18)</f>
        <v>0.0505355481560174</v>
      </c>
      <c r="AA843" s="0" t="n">
        <f aca="false">IF(ISNUMBER(E843),INDEX(Scorecard!$D$19:$D$26,SUMPRODUCT(--(Scorecard!$G$19:$G$25&lt;E843))+1),Scorecard!$D$27)</f>
        <v>0.0530843085177338</v>
      </c>
      <c r="AB843" s="0" t="n">
        <f aca="false">IF(ISNUMBER(F843),INDEX(Scorecard!$D$28:$D$35,SUMPRODUCT(--(Scorecard!$G$28:$G$34&lt;F843))+1),Scorecard!$D$36)</f>
        <v>0.349218150643304</v>
      </c>
      <c r="AC843" s="0" t="n">
        <f aca="false">IF(ISNUMBER(H843),INDEX(Scorecard!$D$37:$D$44,SUMPRODUCT(--(Scorecard!$G$37:$G$43&lt;H843))+1),Scorecard!$D$45)</f>
        <v>1.35057635045042</v>
      </c>
      <c r="AD843" s="0" t="n">
        <f aca="false">IF(ISNUMBER(I843),INDEX(Scorecard!$D$46:$D$52,SUMPRODUCT(--(Scorecard!$G$46:$G$51&lt;I843))+1),Scorecard!$D$53)</f>
        <v>0.123869379412532</v>
      </c>
      <c r="AE843" s="0" t="n">
        <f aca="false">IF(ISNUMBER(K843),INDEX(Scorecard!$D$54:$D$61,SUMPRODUCT(--(Scorecard!$G$54:$G$60&lt;K843))+1),Scorecard!$D$62)</f>
        <v>0.489050497890326</v>
      </c>
      <c r="AF843" s="0" t="n">
        <f aca="false">IF(ISNUMBER(L843),INDEX(Scorecard!$D$63:$D$68,SUMPRODUCT(--(Scorecard!$G$63:$G$67&lt;L843))+1),Scorecard!$D$69)</f>
        <v>0.322484508656054</v>
      </c>
      <c r="AG843" s="0" t="n">
        <f aca="false">Inputs!$B$10+Scorecard!$J$5*Y843+Scorecard!$J$6*Z843+Scorecard!$J$7*AA843+Scorecard!$J$8*AB843+Scorecard!$J$9*AC843+Scorecard!$J$10*AD843+Scorecard!$J$11*AE843+Scorecard!$J$12*AF843</f>
        <v>-6.05768845337504</v>
      </c>
      <c r="AH843" s="0" t="n">
        <f aca="false">MIN(1-Inputs!$B$13,MAX(Inputs!$B$13,1/(1+EXP(-(Inputs!$B$11*AG843+Inputs!$B$12)))))</f>
        <v>0.00191785499205986</v>
      </c>
      <c r="AI843" s="0" t="n">
        <f aca="false">Inputs!$B$9-Inputs!$B$8*AG843</f>
        <v>661.910818023196</v>
      </c>
      <c r="AJ843" s="0" t="n">
        <f aca="false">RANK(AH843,$AH$5:$AH$2004,0)+COUNTIF($AH$4:AH842,AH843)</f>
        <v>1707</v>
      </c>
      <c r="AK843" s="0" t="n">
        <f aca="false">IF(AJ843&lt;=Deciles!$B$5*(Deciles!$B$4+1),INT((AJ843-1)/(Deciles!$B$4+1))+1,Deciles!$B$5+INT((AJ843-1-Deciles!$B$5*(Deciles!$B$4+1))/Deciles!$B$4)+1)</f>
        <v>9</v>
      </c>
    </row>
    <row r="844" customFormat="false" ht="15" hidden="false" customHeight="false" outlineLevel="0" collapsed="false">
      <c r="A844" s="0" t="n">
        <v>24575</v>
      </c>
      <c r="B844" s="0" t="s">
        <v>143</v>
      </c>
      <c r="C844" s="0" t="n">
        <v>780</v>
      </c>
      <c r="D844" s="0" t="n">
        <v>80</v>
      </c>
      <c r="E844" s="0" t="n">
        <v>79.607421875</v>
      </c>
      <c r="F844" s="0" t="n">
        <v>48</v>
      </c>
      <c r="G844" s="0" t="n">
        <v>3.29399991035461</v>
      </c>
      <c r="H844" s="0" t="n">
        <v>0.060666561126709</v>
      </c>
      <c r="I844" s="0" t="n">
        <v>3</v>
      </c>
      <c r="J844" s="0" t="n">
        <v>11.7847356796265</v>
      </c>
      <c r="K844" s="0" t="n">
        <v>8.8333330154419</v>
      </c>
      <c r="L844" s="0" t="n">
        <v>5.0717945098877</v>
      </c>
      <c r="M844" s="0" t="n">
        <v>1.74300384521484</v>
      </c>
      <c r="N844" s="0" t="n">
        <v>0</v>
      </c>
      <c r="O844" s="0" t="n">
        <v>0</v>
      </c>
      <c r="P844" s="0" t="s">
        <v>144</v>
      </c>
      <c r="Q844" s="0" t="s">
        <v>141</v>
      </c>
      <c r="R844" s="0" t="n">
        <v>1</v>
      </c>
      <c r="S844" s="0" t="s">
        <v>148</v>
      </c>
      <c r="T844" s="0" t="n">
        <v>0</v>
      </c>
      <c r="U844" s="0" t="n">
        <v>131233.83</v>
      </c>
      <c r="V844" s="0" t="n">
        <v>0.0130403088405728</v>
      </c>
      <c r="W844" s="0" t="n">
        <v>609.729858398438</v>
      </c>
      <c r="X844" s="0" t="n">
        <v>0.0107248220592737</v>
      </c>
      <c r="Y844" s="0" t="n">
        <f aca="false">IF(ISNUMBER(C844),INDEX(Scorecard!$D$5:$D$12,SUMPRODUCT(--(Scorecard!$G$5:$G$11&lt;C844))+1),Scorecard!$D$13)</f>
        <v>1.23750384304241</v>
      </c>
      <c r="Z844" s="0" t="n">
        <f aca="false">IF(ISNUMBER(D844),INDEX(Scorecard!$D$14:$D$17,SUMPRODUCT(--(Scorecard!$G$14:$G$16&lt;D844))+1),Scorecard!$D$18)</f>
        <v>0.0505355481560174</v>
      </c>
      <c r="AA844" s="0" t="n">
        <f aca="false">IF(ISNUMBER(E844),INDEX(Scorecard!$D$19:$D$26,SUMPRODUCT(--(Scorecard!$G$19:$G$25&lt;E844))+1),Scorecard!$D$27)</f>
        <v>-0.0341578513653732</v>
      </c>
      <c r="AB844" s="0" t="n">
        <f aca="false">IF(ISNUMBER(F844),INDEX(Scorecard!$D$28:$D$35,SUMPRODUCT(--(Scorecard!$G$28:$G$34&lt;F844))+1),Scorecard!$D$36)</f>
        <v>-0.400689107298307</v>
      </c>
      <c r="AC844" s="0" t="n">
        <f aca="false">IF(ISNUMBER(H844),INDEX(Scorecard!$D$37:$D$44,SUMPRODUCT(--(Scorecard!$G$37:$G$43&lt;H844))+1),Scorecard!$D$45)</f>
        <v>0.330501541082344</v>
      </c>
      <c r="AD844" s="0" t="n">
        <f aca="false">IF(ISNUMBER(I844),INDEX(Scorecard!$D$46:$D$52,SUMPRODUCT(--(Scorecard!$G$46:$G$51&lt;I844))+1),Scorecard!$D$53)</f>
        <v>-0.161534840507194</v>
      </c>
      <c r="AE844" s="0" t="n">
        <f aca="false">IF(ISNUMBER(K844),INDEX(Scorecard!$D$54:$D$61,SUMPRODUCT(--(Scorecard!$G$54:$G$60&lt;K844))+1),Scorecard!$D$62)</f>
        <v>-0.541917179454542</v>
      </c>
      <c r="AF844" s="0" t="n">
        <f aca="false">IF(ISNUMBER(L844),INDEX(Scorecard!$D$63:$D$68,SUMPRODUCT(--(Scorecard!$G$63:$G$67&lt;L844))+1),Scorecard!$D$69)</f>
        <v>0.322484508656054</v>
      </c>
      <c r="AG844" s="0" t="n">
        <f aca="false">Inputs!$B$10+Scorecard!$J$5*Y844+Scorecard!$J$6*Z844+Scorecard!$J$7*AA844+Scorecard!$J$8*AB844+Scorecard!$J$9*AC844+Scorecard!$J$10*AD844+Scorecard!$J$11*AE844+Scorecard!$J$12*AF844</f>
        <v>-4.24923419443236</v>
      </c>
      <c r="AH844" s="0" t="n">
        <f aca="false">MIN(1-Inputs!$B$13,MAX(Inputs!$B$13,1/(1+EXP(-(Inputs!$B$11*AG844+Inputs!$B$12)))))</f>
        <v>0.0130403086649756</v>
      </c>
      <c r="AI844" s="0" t="n">
        <f aca="false">Inputs!$B$9-Inputs!$B$8*AG844</f>
        <v>609.729858202173</v>
      </c>
      <c r="AJ844" s="0" t="n">
        <f aca="false">RANK(AH844,$AH$5:$AH$2004,0)+COUNTIF($AH$4:AH843,AH844)</f>
        <v>674</v>
      </c>
      <c r="AK844" s="0" t="n">
        <f aca="false">IF(AJ844&lt;=Deciles!$B$5*(Deciles!$B$4+1),INT((AJ844-1)/(Deciles!$B$4+1))+1,Deciles!$B$5+INT((AJ844-1-Deciles!$B$5*(Deciles!$B$4+1))/Deciles!$B$4)+1)</f>
        <v>4</v>
      </c>
    </row>
    <row r="845" customFormat="false" ht="15" hidden="false" customHeight="false" outlineLevel="0" collapsed="false">
      <c r="A845" s="0" t="n">
        <v>24606</v>
      </c>
      <c r="B845" s="0" t="s">
        <v>158</v>
      </c>
      <c r="C845" s="0" t="n">
        <v>762</v>
      </c>
      <c r="D845" s="0" t="n">
        <v>80</v>
      </c>
      <c r="E845" s="0" t="n">
        <v>72.115966796875</v>
      </c>
      <c r="F845" s="0" t="n">
        <v>36</v>
      </c>
      <c r="G845" s="0" t="n">
        <v>4.16200017929077</v>
      </c>
      <c r="H845" s="0" t="n">
        <v>1.24533343315125</v>
      </c>
      <c r="I845" s="0" t="n">
        <v>28</v>
      </c>
      <c r="J845" s="0" t="n">
        <v>12.7895498275757</v>
      </c>
      <c r="K845" s="0" t="n">
        <v>6.03333330154419</v>
      </c>
      <c r="L845" s="0" t="n">
        <v>2.71025633811951</v>
      </c>
      <c r="M845" s="0" t="n">
        <v>0.387000143527985</v>
      </c>
      <c r="N845" s="0" t="n">
        <v>0</v>
      </c>
      <c r="O845" s="0" t="n">
        <v>0</v>
      </c>
      <c r="P845" s="0" t="s">
        <v>144</v>
      </c>
      <c r="Q845" s="0" t="s">
        <v>141</v>
      </c>
      <c r="R845" s="0" t="n">
        <v>2</v>
      </c>
      <c r="S845" s="0" t="s">
        <v>147</v>
      </c>
      <c r="T845" s="0" t="n">
        <v>0</v>
      </c>
      <c r="U845" s="0" t="n">
        <v>358451.97</v>
      </c>
      <c r="V845" s="0" t="n">
        <v>0.0048593613319099</v>
      </c>
      <c r="W845" s="0" t="n">
        <v>636.669372558594</v>
      </c>
      <c r="X845" s="0" t="n">
        <v>0.00626417156308889</v>
      </c>
      <c r="Y845" s="0" t="n">
        <f aca="false">IF(ISNUMBER(C845),INDEX(Scorecard!$D$5:$D$12,SUMPRODUCT(--(Scorecard!$G$5:$G$11&lt;C845))+1),Scorecard!$D$13)</f>
        <v>1.23750384304241</v>
      </c>
      <c r="Z845" s="0" t="n">
        <f aca="false">IF(ISNUMBER(D845),INDEX(Scorecard!$D$14:$D$17,SUMPRODUCT(--(Scorecard!$G$14:$G$16&lt;D845))+1),Scorecard!$D$18)</f>
        <v>0.0505355481560174</v>
      </c>
      <c r="AA845" s="0" t="n">
        <f aca="false">IF(ISNUMBER(E845),INDEX(Scorecard!$D$19:$D$26,SUMPRODUCT(--(Scorecard!$G$19:$G$25&lt;E845))+1),Scorecard!$D$27)</f>
        <v>-0.0341578513653732</v>
      </c>
      <c r="AB845" s="0" t="n">
        <f aca="false">IF(ISNUMBER(F845),INDEX(Scorecard!$D$28:$D$35,SUMPRODUCT(--(Scorecard!$G$28:$G$34&lt;F845))+1),Scorecard!$D$36)</f>
        <v>-0.0008456427959252</v>
      </c>
      <c r="AC845" s="0" t="n">
        <f aca="false">IF(ISNUMBER(H845),INDEX(Scorecard!$D$37:$D$44,SUMPRODUCT(--(Scorecard!$G$37:$G$43&lt;H845))+1),Scorecard!$D$45)</f>
        <v>-0.975503570149195</v>
      </c>
      <c r="AD845" s="0" t="n">
        <f aca="false">IF(ISNUMBER(I845),INDEX(Scorecard!$D$46:$D$52,SUMPRODUCT(--(Scorecard!$G$46:$G$51&lt;I845))+1),Scorecard!$D$53)</f>
        <v>0.123869379412532</v>
      </c>
      <c r="AE845" s="0" t="n">
        <f aca="false">IF(ISNUMBER(K845),INDEX(Scorecard!$D$54:$D$61,SUMPRODUCT(--(Scorecard!$G$54:$G$60&lt;K845))+1),Scorecard!$D$62)</f>
        <v>0.0151758992857273</v>
      </c>
      <c r="AF845" s="0" t="n">
        <f aca="false">IF(ISNUMBER(L845),INDEX(Scorecard!$D$63:$D$68,SUMPRODUCT(--(Scorecard!$G$63:$G$67&lt;L845))+1),Scorecard!$D$69)</f>
        <v>0.322484508656054</v>
      </c>
      <c r="AG845" s="0" t="n">
        <f aca="false">Inputs!$B$10+Scorecard!$J$5*Y845+Scorecard!$J$6*Z845+Scorecard!$J$7*AA845+Scorecard!$J$8*AB845+Scorecard!$J$9*AC845+Scorecard!$J$10*AD845+Scorecard!$J$11*AE845+Scorecard!$J$12*AF845</f>
        <v>-5.18288644594673</v>
      </c>
      <c r="AH845" s="0" t="n">
        <f aca="false">MIN(1-Inputs!$B$13,MAX(Inputs!$B$13,1/(1+EXP(-(Inputs!$B$11*AG845+Inputs!$B$12)))))</f>
        <v>0.00485936137594356</v>
      </c>
      <c r="AI845" s="0" t="n">
        <f aca="false">Inputs!$B$9-Inputs!$B$8*AG845</f>
        <v>636.669367665665</v>
      </c>
      <c r="AJ845" s="0" t="n">
        <f aca="false">RANK(AH845,$AH$5:$AH$2004,0)+COUNTIF($AH$4:AH844,AH845)</f>
        <v>1273</v>
      </c>
      <c r="AK845" s="0" t="n">
        <f aca="false">IF(AJ845&lt;=Deciles!$B$5*(Deciles!$B$4+1),INT((AJ845-1)/(Deciles!$B$4+1))+1,Deciles!$B$5+INT((AJ845-1-Deciles!$B$5*(Deciles!$B$4+1))/Deciles!$B$4)+1)</f>
        <v>7</v>
      </c>
    </row>
    <row r="846" customFormat="false" ht="15" hidden="false" customHeight="false" outlineLevel="0" collapsed="false">
      <c r="A846" s="0" t="n">
        <v>24607</v>
      </c>
      <c r="B846" s="0" t="s">
        <v>157</v>
      </c>
      <c r="C846" s="0" t="n">
        <v>745</v>
      </c>
      <c r="D846" s="0" t="n">
        <v>80</v>
      </c>
      <c r="E846" s="0" t="n">
        <v>71.5126037597656</v>
      </c>
      <c r="F846" s="0" t="n">
        <v>40</v>
      </c>
      <c r="G846" s="0" t="n">
        <v>4.5770001411438</v>
      </c>
      <c r="H846" s="0" t="n">
        <v>0.693666696548462</v>
      </c>
      <c r="I846" s="0" t="n">
        <v>23</v>
      </c>
      <c r="J846" s="0" t="n">
        <v>13.234227180481</v>
      </c>
      <c r="K846" s="0" t="n">
        <v>4.0230770111084</v>
      </c>
      <c r="L846" s="0" t="n">
        <v>-0.276923179626465</v>
      </c>
      <c r="M846" s="0" t="n">
        <v>4.10729646682739</v>
      </c>
      <c r="N846" s="0" t="n">
        <v>0</v>
      </c>
      <c r="O846" s="0" t="n">
        <v>0</v>
      </c>
      <c r="P846" s="0" t="s">
        <v>144</v>
      </c>
      <c r="Q846" s="0" t="s">
        <v>141</v>
      </c>
      <c r="R846" s="0" t="n">
        <v>1</v>
      </c>
      <c r="S846" s="0" t="s">
        <v>161</v>
      </c>
      <c r="T846" s="0" t="n">
        <v>0</v>
      </c>
      <c r="U846" s="0" t="n">
        <v>559180.4</v>
      </c>
      <c r="V846" s="0" t="n">
        <v>0.00823849439620972</v>
      </c>
      <c r="W846" s="0" t="n">
        <v>622.289855957031</v>
      </c>
      <c r="X846" s="0" t="n">
        <v>0.00443801656365395</v>
      </c>
      <c r="Y846" s="0" t="n">
        <f aca="false">IF(ISNUMBER(C846),INDEX(Scorecard!$D$5:$D$12,SUMPRODUCT(--(Scorecard!$G$5:$G$11&lt;C846))+1),Scorecard!$D$13)</f>
        <v>0.488358159108655</v>
      </c>
      <c r="Z846" s="0" t="n">
        <f aca="false">IF(ISNUMBER(D846),INDEX(Scorecard!$D$14:$D$17,SUMPRODUCT(--(Scorecard!$G$14:$G$16&lt;D846))+1),Scorecard!$D$18)</f>
        <v>0.0505355481560174</v>
      </c>
      <c r="AA846" s="0" t="n">
        <f aca="false">IF(ISNUMBER(E846),INDEX(Scorecard!$D$19:$D$26,SUMPRODUCT(--(Scorecard!$G$19:$G$25&lt;E846))+1),Scorecard!$D$27)</f>
        <v>0.0530843085177338</v>
      </c>
      <c r="AB846" s="0" t="n">
        <f aca="false">IF(ISNUMBER(F846),INDEX(Scorecard!$D$28:$D$35,SUMPRODUCT(--(Scorecard!$G$28:$G$34&lt;F846))+1),Scorecard!$D$36)</f>
        <v>-0.132616866359722</v>
      </c>
      <c r="AC846" s="0" t="n">
        <f aca="false">IF(ISNUMBER(H846),INDEX(Scorecard!$D$37:$D$44,SUMPRODUCT(--(Scorecard!$G$37:$G$43&lt;H846))+1),Scorecard!$D$45)</f>
        <v>-0.569454719285959</v>
      </c>
      <c r="AD846" s="0" t="n">
        <f aca="false">IF(ISNUMBER(I846),INDEX(Scorecard!$D$46:$D$52,SUMPRODUCT(--(Scorecard!$G$46:$G$51&lt;I846))+1),Scorecard!$D$53)</f>
        <v>-0.048559051279741</v>
      </c>
      <c r="AE846" s="0" t="n">
        <f aca="false">IF(ISNUMBER(K846),INDEX(Scorecard!$D$54:$D$61,SUMPRODUCT(--(Scorecard!$G$54:$G$60&lt;K846))+1),Scorecard!$D$62)</f>
        <v>0.489050497890326</v>
      </c>
      <c r="AF846" s="0" t="n">
        <f aca="false">IF(ISNUMBER(L846),INDEX(Scorecard!$D$63:$D$68,SUMPRODUCT(--(Scorecard!$G$63:$G$67&lt;L846))+1),Scorecard!$D$69)</f>
        <v>0.322484508656054</v>
      </c>
      <c r="AG846" s="0" t="n">
        <f aca="false">Inputs!$B$10+Scorecard!$J$5*Y846+Scorecard!$J$6*Z846+Scorecard!$J$7*AA846+Scorecard!$J$8*AB846+Scorecard!$J$9*AC846+Scorecard!$J$10*AD846+Scorecard!$J$11*AE846+Scorecard!$J$12*AF846</f>
        <v>-4.68452989757488</v>
      </c>
      <c r="AH846" s="0" t="n">
        <f aca="false">MIN(1-Inputs!$B$13,MAX(Inputs!$B$13,1/(1+EXP(-(Inputs!$B$11*AG846+Inputs!$B$12)))))</f>
        <v>0.00823849454318355</v>
      </c>
      <c r="AI846" s="0" t="n">
        <f aca="false">Inputs!$B$9-Inputs!$B$8*AG846</f>
        <v>622.289837247053</v>
      </c>
      <c r="AJ846" s="0" t="n">
        <f aca="false">RANK(AH846,$AH$5:$AH$2004,0)+COUNTIF($AH$4:AH845,AH846)</f>
        <v>945</v>
      </c>
      <c r="AK846" s="0" t="n">
        <f aca="false">IF(AJ846&lt;=Deciles!$B$5*(Deciles!$B$4+1),INT((AJ846-1)/(Deciles!$B$4+1))+1,Deciles!$B$5+INT((AJ846-1-Deciles!$B$5*(Deciles!$B$4+1))/Deciles!$B$4)+1)</f>
        <v>5</v>
      </c>
    </row>
    <row r="847" customFormat="false" ht="15" hidden="false" customHeight="false" outlineLevel="0" collapsed="false">
      <c r="A847" s="0" t="n">
        <v>24628</v>
      </c>
      <c r="B847" s="0" t="s">
        <v>155</v>
      </c>
      <c r="C847" s="0" t="n">
        <v>793</v>
      </c>
      <c r="D847" s="0" t="n">
        <v>80</v>
      </c>
      <c r="E847" s="0" t="n">
        <v>71.6836013793945</v>
      </c>
      <c r="F847" s="0" t="n">
        <v>49</v>
      </c>
      <c r="G847" s="0" t="n">
        <v>2.98499989509583</v>
      </c>
      <c r="H847" s="0" t="n">
        <v>-2.7483332157135</v>
      </c>
      <c r="I847" s="0" t="n">
        <v>16</v>
      </c>
      <c r="J847" s="0" t="n">
        <v>11.6663246154785</v>
      </c>
      <c r="K847" s="0" t="n">
        <v>5.00833320617676</v>
      </c>
      <c r="L847" s="0" t="n">
        <v>-1.125</v>
      </c>
      <c r="M847" s="0" t="n">
        <v>6.2885799407959</v>
      </c>
      <c r="N847" s="0" t="n">
        <v>0</v>
      </c>
      <c r="O847" s="0" t="n">
        <v>0</v>
      </c>
      <c r="P847" s="0" t="s">
        <v>144</v>
      </c>
      <c r="Q847" s="0" t="s">
        <v>153</v>
      </c>
      <c r="R847" s="0" t="n">
        <v>1</v>
      </c>
      <c r="S847" s="0" t="s">
        <v>149</v>
      </c>
      <c r="T847" s="0" t="n">
        <v>0</v>
      </c>
      <c r="U847" s="0" t="n">
        <v>116578.98</v>
      </c>
      <c r="V847" s="0" t="n">
        <v>0.0024407294113189</v>
      </c>
      <c r="W847" s="0" t="n">
        <v>655.371765136719</v>
      </c>
      <c r="X847" s="0" t="n">
        <v>0.00211157277226448</v>
      </c>
      <c r="Y847" s="0" t="n">
        <f aca="false">IF(ISNUMBER(C847),INDEX(Scorecard!$D$5:$D$12,SUMPRODUCT(--(Scorecard!$G$5:$G$11&lt;C847))+1),Scorecard!$D$13)</f>
        <v>2.19112706886128</v>
      </c>
      <c r="Z847" s="0" t="n">
        <f aca="false">IF(ISNUMBER(D847),INDEX(Scorecard!$D$14:$D$17,SUMPRODUCT(--(Scorecard!$G$14:$G$16&lt;D847))+1),Scorecard!$D$18)</f>
        <v>0.0505355481560174</v>
      </c>
      <c r="AA847" s="0" t="n">
        <f aca="false">IF(ISNUMBER(E847),INDEX(Scorecard!$D$19:$D$26,SUMPRODUCT(--(Scorecard!$G$19:$G$25&lt;E847))+1),Scorecard!$D$27)</f>
        <v>0.0530843085177338</v>
      </c>
      <c r="AB847" s="0" t="n">
        <f aca="false">IF(ISNUMBER(F847),INDEX(Scorecard!$D$28:$D$35,SUMPRODUCT(--(Scorecard!$G$28:$G$34&lt;F847))+1),Scorecard!$D$36)</f>
        <v>-0.400689107298307</v>
      </c>
      <c r="AC847" s="0" t="n">
        <f aca="false">IF(ISNUMBER(H847),INDEX(Scorecard!$D$37:$D$44,SUMPRODUCT(--(Scorecard!$G$37:$G$43&lt;H847))+1),Scorecard!$D$45)</f>
        <v>1.35057635045042</v>
      </c>
      <c r="AD847" s="0" t="n">
        <f aca="false">IF(ISNUMBER(I847),INDEX(Scorecard!$D$46:$D$52,SUMPRODUCT(--(Scorecard!$G$46:$G$51&lt;I847))+1),Scorecard!$D$53)</f>
        <v>-0.114272400683245</v>
      </c>
      <c r="AE847" s="0" t="n">
        <f aca="false">IF(ISNUMBER(K847),INDEX(Scorecard!$D$54:$D$61,SUMPRODUCT(--(Scorecard!$G$54:$G$60&lt;K847))+1),Scorecard!$D$62)</f>
        <v>0.214429354789033</v>
      </c>
      <c r="AF847" s="0" t="n">
        <f aca="false">IF(ISNUMBER(L847),INDEX(Scorecard!$D$63:$D$68,SUMPRODUCT(--(Scorecard!$G$63:$G$67&lt;L847))+1),Scorecard!$D$69)</f>
        <v>-0.340582194386522</v>
      </c>
      <c r="AG847" s="0" t="n">
        <f aca="false">Inputs!$B$10+Scorecard!$J$5*Y847+Scorecard!$J$6*Z847+Scorecard!$J$7*AA847+Scorecard!$J$8*AB847+Scorecard!$J$9*AC847+Scorecard!$J$10*AD847+Scorecard!$J$11*AE847+Scorecard!$J$12*AF847</f>
        <v>-5.8310613585815</v>
      </c>
      <c r="AH847" s="0" t="n">
        <f aca="false">MIN(1-Inputs!$B$13,MAX(Inputs!$B$13,1/(1+EXP(-(Inputs!$B$11*AG847+Inputs!$B$12)))))</f>
        <v>0.00244072935297873</v>
      </c>
      <c r="AI847" s="0" t="n">
        <f aca="false">Inputs!$B$9-Inputs!$B$8*AG847</f>
        <v>655.371742307401</v>
      </c>
      <c r="AJ847" s="0" t="n">
        <f aca="false">RANK(AH847,$AH$5:$AH$2004,0)+COUNTIF($AH$4:AH846,AH847)</f>
        <v>1634</v>
      </c>
      <c r="AK847" s="0" t="n">
        <f aca="false">IF(AJ847&lt;=Deciles!$B$5*(Deciles!$B$4+1),INT((AJ847-1)/(Deciles!$B$4+1))+1,Deciles!$B$5+INT((AJ847-1-Deciles!$B$5*(Deciles!$B$4+1))/Deciles!$B$4)+1)</f>
        <v>9</v>
      </c>
    </row>
    <row r="848" customFormat="false" ht="15" hidden="false" customHeight="false" outlineLevel="0" collapsed="false">
      <c r="A848" s="0" t="n">
        <v>24653</v>
      </c>
      <c r="B848" s="0" t="s">
        <v>139</v>
      </c>
      <c r="C848" s="0" t="n">
        <v>746</v>
      </c>
      <c r="D848" s="0" t="n">
        <v>80</v>
      </c>
      <c r="E848" s="0" t="n">
        <v>75.1688232421875</v>
      </c>
      <c r="F848" s="0" t="n">
        <v>26</v>
      </c>
      <c r="G848" s="0" t="n">
        <v>4.07100009918213</v>
      </c>
      <c r="H848" s="0" t="n">
        <v>1.05433344841003</v>
      </c>
      <c r="I848" s="0" t="n">
        <v>18</v>
      </c>
      <c r="J848" s="0" t="n">
        <v>12.2453994750977</v>
      </c>
      <c r="K848" s="0" t="n">
        <v>6.13333320617676</v>
      </c>
      <c r="L848" s="0" t="n">
        <v>-3.5</v>
      </c>
      <c r="M848" s="0" t="n">
        <v>3.62166213989258</v>
      </c>
      <c r="N848" s="0" t="n">
        <v>0</v>
      </c>
      <c r="O848" s="0" t="n">
        <v>0</v>
      </c>
      <c r="P848" s="0" t="s">
        <v>140</v>
      </c>
      <c r="Q848" s="0" t="s">
        <v>141</v>
      </c>
      <c r="R848" s="0" t="n">
        <v>1</v>
      </c>
      <c r="S848" s="0" t="s">
        <v>149</v>
      </c>
      <c r="T848" s="0" t="n">
        <v>0</v>
      </c>
      <c r="U848" s="0" t="n">
        <v>208022.05</v>
      </c>
      <c r="V848" s="0" t="n">
        <v>0.009875213727355</v>
      </c>
      <c r="W848" s="0" t="n">
        <v>617.3408203125</v>
      </c>
      <c r="X848" s="0" t="n">
        <v>0.00589166255667806</v>
      </c>
      <c r="Y848" s="0" t="n">
        <f aca="false">IF(ISNUMBER(C848),INDEX(Scorecard!$D$5:$D$12,SUMPRODUCT(--(Scorecard!$G$5:$G$11&lt;C848))+1),Scorecard!$D$13)</f>
        <v>0.488358159108655</v>
      </c>
      <c r="Z848" s="0" t="n">
        <f aca="false">IF(ISNUMBER(D848),INDEX(Scorecard!$D$14:$D$17,SUMPRODUCT(--(Scorecard!$G$14:$G$16&lt;D848))+1),Scorecard!$D$18)</f>
        <v>0.0505355481560174</v>
      </c>
      <c r="AA848" s="0" t="n">
        <f aca="false">IF(ISNUMBER(E848),INDEX(Scorecard!$D$19:$D$26,SUMPRODUCT(--(Scorecard!$G$19:$G$25&lt;E848))+1),Scorecard!$D$27)</f>
        <v>-0.0341578513653732</v>
      </c>
      <c r="AB848" s="0" t="n">
        <f aca="false">IF(ISNUMBER(F848),INDEX(Scorecard!$D$28:$D$35,SUMPRODUCT(--(Scorecard!$G$28:$G$34&lt;F848))+1),Scorecard!$D$36)</f>
        <v>0.165097008946478</v>
      </c>
      <c r="AC848" s="0" t="n">
        <f aca="false">IF(ISNUMBER(H848),INDEX(Scorecard!$D$37:$D$44,SUMPRODUCT(--(Scorecard!$G$37:$G$43&lt;H848))+1),Scorecard!$D$45)</f>
        <v>-0.975503570149195</v>
      </c>
      <c r="AD848" s="0" t="n">
        <f aca="false">IF(ISNUMBER(I848),INDEX(Scorecard!$D$46:$D$52,SUMPRODUCT(--(Scorecard!$G$46:$G$51&lt;I848))+1),Scorecard!$D$53)</f>
        <v>-0.114272400683245</v>
      </c>
      <c r="AE848" s="0" t="n">
        <f aca="false">IF(ISNUMBER(K848),INDEX(Scorecard!$D$54:$D$61,SUMPRODUCT(--(Scorecard!$G$54:$G$60&lt;K848))+1),Scorecard!$D$62)</f>
        <v>0.0151758992857273</v>
      </c>
      <c r="AF848" s="0" t="n">
        <f aca="false">IF(ISNUMBER(L848),INDEX(Scorecard!$D$63:$D$68,SUMPRODUCT(--(Scorecard!$G$63:$G$67&lt;L848))+1),Scorecard!$D$69)</f>
        <v>-0.340582194386522</v>
      </c>
      <c r="AG848" s="0" t="n">
        <f aca="false">Inputs!$B$10+Scorecard!$J$5*Y848+Scorecard!$J$6*Z848+Scorecard!$J$7*AA848+Scorecard!$J$8*AB848+Scorecard!$J$9*AC848+Scorecard!$J$10*AD848+Scorecard!$J$11*AE848+Scorecard!$J$12*AF848</f>
        <v>-4.51301018739091</v>
      </c>
      <c r="AH848" s="0" t="n">
        <f aca="false">MIN(1-Inputs!$B$13,MAX(Inputs!$B$13,1/(1+EXP(-(Inputs!$B$11*AG848+Inputs!$B$12)))))</f>
        <v>0.00987521381046537</v>
      </c>
      <c r="AI848" s="0" t="n">
        <f aca="false">Inputs!$B$9-Inputs!$B$8*AG848</f>
        <v>617.34082454111</v>
      </c>
      <c r="AJ848" s="0" t="n">
        <f aca="false">RANK(AH848,$AH$5:$AH$2004,0)+COUNTIF($AH$4:AH847,AH848)</f>
        <v>831</v>
      </c>
      <c r="AK848" s="0" t="n">
        <f aca="false">IF(AJ848&lt;=Deciles!$B$5*(Deciles!$B$4+1),INT((AJ848-1)/(Deciles!$B$4+1))+1,Deciles!$B$5+INT((AJ848-1-Deciles!$B$5*(Deciles!$B$4+1))/Deciles!$B$4)+1)</f>
        <v>5</v>
      </c>
    </row>
    <row r="849" customFormat="false" ht="15" hidden="false" customHeight="false" outlineLevel="0" collapsed="false">
      <c r="A849" s="0" t="n">
        <v>24685</v>
      </c>
      <c r="B849" s="0" t="s">
        <v>143</v>
      </c>
      <c r="C849" s="0" t="n">
        <v>781</v>
      </c>
      <c r="D849" s="0" t="n">
        <v>78.8533172607422</v>
      </c>
      <c r="E849" s="0" t="n">
        <v>74.2113418579102</v>
      </c>
      <c r="F849" s="0" t="n">
        <v>40</v>
      </c>
      <c r="G849" s="0" t="n">
        <v>3.4210000038147</v>
      </c>
      <c r="H849" s="0" t="n">
        <v>0.187666654586792</v>
      </c>
      <c r="I849" s="0" t="n">
        <v>17</v>
      </c>
      <c r="J849" s="0" t="n">
        <v>13.0131511688232</v>
      </c>
      <c r="K849" s="0" t="n">
        <v>9.3333330154419</v>
      </c>
      <c r="L849" s="0" t="n">
        <v>5.0717945098877</v>
      </c>
      <c r="M849" s="0" t="n">
        <v>1.63963341712952</v>
      </c>
      <c r="N849" s="0" t="n">
        <v>0</v>
      </c>
      <c r="O849" s="0" t="n">
        <v>0</v>
      </c>
      <c r="P849" s="0" t="s">
        <v>140</v>
      </c>
      <c r="Q849" s="0" t="s">
        <v>141</v>
      </c>
      <c r="R849" s="0" t="n">
        <v>1</v>
      </c>
      <c r="S849" s="0" t="s">
        <v>162</v>
      </c>
      <c r="T849" s="0" t="n">
        <v>0</v>
      </c>
      <c r="U849" s="0" t="n">
        <v>448269.9</v>
      </c>
      <c r="V849" s="0" t="n">
        <v>0.00946050882339478</v>
      </c>
      <c r="W849" s="0" t="n">
        <v>618.513244628906</v>
      </c>
      <c r="X849" s="0" t="n">
        <v>0.00587896723300219</v>
      </c>
      <c r="Y849" s="0" t="n">
        <f aca="false">IF(ISNUMBER(C849),INDEX(Scorecard!$D$5:$D$12,SUMPRODUCT(--(Scorecard!$G$5:$G$11&lt;C849))+1),Scorecard!$D$13)</f>
        <v>1.23750384304241</v>
      </c>
      <c r="Z849" s="0" t="n">
        <f aca="false">IF(ISNUMBER(D849),INDEX(Scorecard!$D$14:$D$17,SUMPRODUCT(--(Scorecard!$G$14:$G$16&lt;D849))+1),Scorecard!$D$18)</f>
        <v>0.0505355481560174</v>
      </c>
      <c r="AA849" s="0" t="n">
        <f aca="false">IF(ISNUMBER(E849),INDEX(Scorecard!$D$19:$D$26,SUMPRODUCT(--(Scorecard!$G$19:$G$25&lt;E849))+1),Scorecard!$D$27)</f>
        <v>-0.0341578513653732</v>
      </c>
      <c r="AB849" s="0" t="n">
        <f aca="false">IF(ISNUMBER(F849),INDEX(Scorecard!$D$28:$D$35,SUMPRODUCT(--(Scorecard!$G$28:$G$34&lt;F849))+1),Scorecard!$D$36)</f>
        <v>-0.132616866359722</v>
      </c>
      <c r="AC849" s="0" t="n">
        <f aca="false">IF(ISNUMBER(H849),INDEX(Scorecard!$D$37:$D$44,SUMPRODUCT(--(Scorecard!$G$37:$G$43&lt;H849))+1),Scorecard!$D$45)</f>
        <v>0.102184252677548</v>
      </c>
      <c r="AD849" s="0" t="n">
        <f aca="false">IF(ISNUMBER(I849),INDEX(Scorecard!$D$46:$D$52,SUMPRODUCT(--(Scorecard!$G$46:$G$51&lt;I849))+1),Scorecard!$D$53)</f>
        <v>-0.114272400683245</v>
      </c>
      <c r="AE849" s="0" t="n">
        <f aca="false">IF(ISNUMBER(K849),INDEX(Scorecard!$D$54:$D$61,SUMPRODUCT(--(Scorecard!$G$54:$G$60&lt;K849))+1),Scorecard!$D$62)</f>
        <v>-0.541917179454542</v>
      </c>
      <c r="AF849" s="0" t="n">
        <f aca="false">IF(ISNUMBER(L849),INDEX(Scorecard!$D$63:$D$68,SUMPRODUCT(--(Scorecard!$G$63:$G$67&lt;L849))+1),Scorecard!$D$69)</f>
        <v>0.322484508656054</v>
      </c>
      <c r="AG849" s="0" t="n">
        <f aca="false">Inputs!$B$10+Scorecard!$J$5*Y849+Scorecard!$J$6*Z849+Scorecard!$J$7*AA849+Scorecard!$J$8*AB849+Scorecard!$J$9*AC849+Scorecard!$J$10*AD849+Scorecard!$J$11*AE849+Scorecard!$J$12*AF849</f>
        <v>-4.55364371987491</v>
      </c>
      <c r="AH849" s="0" t="n">
        <f aca="false">MIN(1-Inputs!$B$13,MAX(Inputs!$B$13,1/(1+EXP(-(Inputs!$B$11*AG849+Inputs!$B$12)))))</f>
        <v>0.00946050871916381</v>
      </c>
      <c r="AI849" s="0" t="n">
        <f aca="false">Inputs!$B$9-Inputs!$B$8*AG849</f>
        <v>618.51326045728</v>
      </c>
      <c r="AJ849" s="0" t="n">
        <f aca="false">RANK(AH849,$AH$5:$AH$2004,0)+COUNTIF($AH$4:AH848,AH849)</f>
        <v>858</v>
      </c>
      <c r="AK849" s="0" t="n">
        <f aca="false">IF(AJ849&lt;=Deciles!$B$5*(Deciles!$B$4+1),INT((AJ849-1)/(Deciles!$B$4+1))+1,Deciles!$B$5+INT((AJ849-1-Deciles!$B$5*(Deciles!$B$4+1))/Deciles!$B$4)+1)</f>
        <v>5</v>
      </c>
    </row>
    <row r="850" customFormat="false" ht="15" hidden="false" customHeight="false" outlineLevel="0" collapsed="false">
      <c r="A850" s="0" t="n">
        <v>24761</v>
      </c>
      <c r="B850" s="0" t="s">
        <v>143</v>
      </c>
      <c r="C850" s="0" t="n">
        <v>763</v>
      </c>
      <c r="D850" s="0" t="n">
        <v>84.2170944213867</v>
      </c>
      <c r="E850" s="0" t="n">
        <v>73.7313461303711</v>
      </c>
      <c r="F850" s="0" t="n">
        <v>36</v>
      </c>
      <c r="G850" s="0" t="n">
        <v>4.52299976348877</v>
      </c>
      <c r="H850" s="0" t="n">
        <v>1.28966641426086</v>
      </c>
      <c r="I850" s="0" t="n">
        <v>26</v>
      </c>
      <c r="J850" s="0" t="n">
        <v>12.1582670211792</v>
      </c>
      <c r="K850" s="0" t="n">
        <v>9.63333320617676</v>
      </c>
      <c r="L850" s="0" t="n">
        <v>5.0717945098877</v>
      </c>
      <c r="M850" s="0" t="n">
        <v>2.57371878623962</v>
      </c>
      <c r="N850" s="0" t="n">
        <v>0</v>
      </c>
      <c r="O850" s="0" t="n">
        <v>0</v>
      </c>
      <c r="P850" s="0" t="s">
        <v>144</v>
      </c>
      <c r="Q850" s="0" t="s">
        <v>141</v>
      </c>
      <c r="R850" s="0" t="n">
        <v>2</v>
      </c>
      <c r="S850" s="0" t="s">
        <v>149</v>
      </c>
      <c r="T850" s="0" t="n">
        <v>0</v>
      </c>
      <c r="U850" s="0" t="n">
        <v>190663.78</v>
      </c>
      <c r="V850" s="0" t="n">
        <v>0.00788808707147837</v>
      </c>
      <c r="W850" s="0" t="n">
        <v>623.475708007813</v>
      </c>
      <c r="X850" s="0" t="n">
        <v>0.00330849015153945</v>
      </c>
      <c r="Y850" s="0" t="n">
        <f aca="false">IF(ISNUMBER(C850),INDEX(Scorecard!$D$5:$D$12,SUMPRODUCT(--(Scorecard!$G$5:$G$11&lt;C850))+1),Scorecard!$D$13)</f>
        <v>1.23750384304241</v>
      </c>
      <c r="Z850" s="0" t="n">
        <f aca="false">IF(ISNUMBER(D850),INDEX(Scorecard!$D$14:$D$17,SUMPRODUCT(--(Scorecard!$G$14:$G$16&lt;D850))+1),Scorecard!$D$18)</f>
        <v>0.0505355481560174</v>
      </c>
      <c r="AA850" s="0" t="n">
        <f aca="false">IF(ISNUMBER(E850),INDEX(Scorecard!$D$19:$D$26,SUMPRODUCT(--(Scorecard!$G$19:$G$25&lt;E850))+1),Scorecard!$D$27)</f>
        <v>-0.0341578513653732</v>
      </c>
      <c r="AB850" s="0" t="n">
        <f aca="false">IF(ISNUMBER(F850),INDEX(Scorecard!$D$28:$D$35,SUMPRODUCT(--(Scorecard!$G$28:$G$34&lt;F850))+1),Scorecard!$D$36)</f>
        <v>-0.0008456427959252</v>
      </c>
      <c r="AC850" s="0" t="n">
        <f aca="false">IF(ISNUMBER(H850),INDEX(Scorecard!$D$37:$D$44,SUMPRODUCT(--(Scorecard!$G$37:$G$43&lt;H850))+1),Scorecard!$D$45)</f>
        <v>-0.975503570149195</v>
      </c>
      <c r="AD850" s="0" t="n">
        <f aca="false">IF(ISNUMBER(I850),INDEX(Scorecard!$D$46:$D$52,SUMPRODUCT(--(Scorecard!$G$46:$G$51&lt;I850))+1),Scorecard!$D$53)</f>
        <v>0.123869379412532</v>
      </c>
      <c r="AE850" s="0" t="n">
        <f aca="false">IF(ISNUMBER(K850),INDEX(Scorecard!$D$54:$D$61,SUMPRODUCT(--(Scorecard!$G$54:$G$60&lt;K850))+1),Scorecard!$D$62)</f>
        <v>-0.541917179454542</v>
      </c>
      <c r="AF850" s="0" t="n">
        <f aca="false">IF(ISNUMBER(L850),INDEX(Scorecard!$D$63:$D$68,SUMPRODUCT(--(Scorecard!$G$63:$G$67&lt;L850))+1),Scorecard!$D$69)</f>
        <v>0.322484508656054</v>
      </c>
      <c r="AG850" s="0" t="n">
        <f aca="false">Inputs!$B$10+Scorecard!$J$5*Y850+Scorecard!$J$6*Z850+Scorecard!$J$7*AA850+Scorecard!$J$8*AB850+Scorecard!$J$9*AC850+Scorecard!$J$10*AD850+Scorecard!$J$11*AE850+Scorecard!$J$12*AF850</f>
        <v>-4.72562928695513</v>
      </c>
      <c r="AH850" s="0" t="n">
        <f aca="false">MIN(1-Inputs!$B$13,MAX(Inputs!$B$13,1/(1+EXP(-(Inputs!$B$11*AG850+Inputs!$B$12)))))</f>
        <v>0.00788808710862256</v>
      </c>
      <c r="AI850" s="0" t="n">
        <f aca="false">Inputs!$B$9-Inputs!$B$8*AG850</f>
        <v>623.475714951902</v>
      </c>
      <c r="AJ850" s="0" t="n">
        <f aca="false">RANK(AH850,$AH$5:$AH$2004,0)+COUNTIF($AH$4:AH849,AH850)</f>
        <v>981</v>
      </c>
      <c r="AK850" s="0" t="n">
        <f aca="false">IF(AJ850&lt;=Deciles!$B$5*(Deciles!$B$4+1),INT((AJ850-1)/(Deciles!$B$4+1))+1,Deciles!$B$5+INT((AJ850-1-Deciles!$B$5*(Deciles!$B$4+1))/Deciles!$B$4)+1)</f>
        <v>5</v>
      </c>
    </row>
    <row r="851" customFormat="false" ht="15" hidden="false" customHeight="false" outlineLevel="0" collapsed="false">
      <c r="A851" s="0" t="n">
        <v>24809</v>
      </c>
      <c r="B851" s="0" t="s">
        <v>157</v>
      </c>
      <c r="C851" s="0" t="n">
        <v>774</v>
      </c>
      <c r="D851" s="0" t="n">
        <v>82.9391555786133</v>
      </c>
      <c r="E851" s="0" t="n">
        <v>72.032096862793</v>
      </c>
      <c r="F851" s="0" t="n">
        <v>49</v>
      </c>
      <c r="G851" s="0" t="n">
        <v>4.23699998855591</v>
      </c>
      <c r="H851" s="0" t="n">
        <v>0.353666543960571</v>
      </c>
      <c r="I851" s="0" t="n">
        <v>20</v>
      </c>
      <c r="J851" s="0" t="n">
        <v>11.911379814148</v>
      </c>
      <c r="K851" s="0" t="n">
        <v>4.8230767250061</v>
      </c>
      <c r="L851" s="0" t="n">
        <v>-0.276923179626465</v>
      </c>
      <c r="M851" s="0" t="n">
        <v>6.69991636276245</v>
      </c>
      <c r="N851" s="0" t="n">
        <v>0</v>
      </c>
      <c r="O851" s="0" t="n">
        <v>0</v>
      </c>
      <c r="P851" s="0" t="s">
        <v>146</v>
      </c>
      <c r="Q851" s="0" t="s">
        <v>141</v>
      </c>
      <c r="R851" s="0" t="n">
        <v>1</v>
      </c>
      <c r="S851" s="0" t="s">
        <v>154</v>
      </c>
      <c r="T851" s="0" t="n">
        <v>0</v>
      </c>
      <c r="U851" s="0" t="n">
        <v>148952</v>
      </c>
      <c r="V851" s="0" t="n">
        <v>0.00676138466224074</v>
      </c>
      <c r="W851" s="0" t="n">
        <v>627.677734375</v>
      </c>
      <c r="X851" s="0" t="n">
        <v>0.00509832752868533</v>
      </c>
      <c r="Y851" s="0" t="n">
        <f aca="false">IF(ISNUMBER(C851),INDEX(Scorecard!$D$5:$D$12,SUMPRODUCT(--(Scorecard!$G$5:$G$11&lt;C851))+1),Scorecard!$D$13)</f>
        <v>1.23750384304241</v>
      </c>
      <c r="Z851" s="0" t="n">
        <f aca="false">IF(ISNUMBER(D851),INDEX(Scorecard!$D$14:$D$17,SUMPRODUCT(--(Scorecard!$G$14:$G$16&lt;D851))+1),Scorecard!$D$18)</f>
        <v>0.0505355481560174</v>
      </c>
      <c r="AA851" s="0" t="n">
        <f aca="false">IF(ISNUMBER(E851),INDEX(Scorecard!$D$19:$D$26,SUMPRODUCT(--(Scorecard!$G$19:$G$25&lt;E851))+1),Scorecard!$D$27)</f>
        <v>-0.0341578513653732</v>
      </c>
      <c r="AB851" s="0" t="n">
        <f aca="false">IF(ISNUMBER(F851),INDEX(Scorecard!$D$28:$D$35,SUMPRODUCT(--(Scorecard!$G$28:$G$34&lt;F851))+1),Scorecard!$D$36)</f>
        <v>-0.400689107298307</v>
      </c>
      <c r="AC851" s="0" t="n">
        <f aca="false">IF(ISNUMBER(H851),INDEX(Scorecard!$D$37:$D$44,SUMPRODUCT(--(Scorecard!$G$37:$G$43&lt;H851))+1),Scorecard!$D$45)</f>
        <v>-0.0679520129233634</v>
      </c>
      <c r="AD851" s="0" t="n">
        <f aca="false">IF(ISNUMBER(I851),INDEX(Scorecard!$D$46:$D$52,SUMPRODUCT(--(Scorecard!$G$46:$G$51&lt;I851))+1),Scorecard!$D$53)</f>
        <v>-0.108777051091409</v>
      </c>
      <c r="AE851" s="0" t="n">
        <f aca="false">IF(ISNUMBER(K851),INDEX(Scorecard!$D$54:$D$61,SUMPRODUCT(--(Scorecard!$G$54:$G$60&lt;K851))+1),Scorecard!$D$62)</f>
        <v>0.214429354789033</v>
      </c>
      <c r="AF851" s="0" t="n">
        <f aca="false">IF(ISNUMBER(L851),INDEX(Scorecard!$D$63:$D$68,SUMPRODUCT(--(Scorecard!$G$63:$G$67&lt;L851))+1),Scorecard!$D$69)</f>
        <v>0.322484508656054</v>
      </c>
      <c r="AG851" s="0" t="n">
        <f aca="false">Inputs!$B$10+Scorecard!$J$5*Y851+Scorecard!$J$6*Z851+Scorecard!$J$7*AA851+Scorecard!$J$8*AB851+Scorecard!$J$9*AC851+Scorecard!$J$10*AD851+Scorecard!$J$11*AE851+Scorecard!$J$12*AF851</f>
        <v>-4.87125994339731</v>
      </c>
      <c r="AH851" s="0" t="n">
        <f aca="false">MIN(1-Inputs!$B$13,MAX(Inputs!$B$13,1/(1+EXP(-(Inputs!$B$11*AG851+Inputs!$B$12)))))</f>
        <v>0.00676138475411718</v>
      </c>
      <c r="AI851" s="0" t="n">
        <f aca="false">Inputs!$B$9-Inputs!$B$8*AG851</f>
        <v>627.677727468913</v>
      </c>
      <c r="AJ851" s="0" t="n">
        <f aca="false">RANK(AH851,$AH$5:$AH$2004,0)+COUNTIF($AH$4:AH850,AH851)</f>
        <v>1079</v>
      </c>
      <c r="AK851" s="0" t="n">
        <f aca="false">IF(AJ851&lt;=Deciles!$B$5*(Deciles!$B$4+1),INT((AJ851-1)/(Deciles!$B$4+1))+1,Deciles!$B$5+INT((AJ851-1-Deciles!$B$5*(Deciles!$B$4+1))/Deciles!$B$4)+1)</f>
        <v>6</v>
      </c>
    </row>
    <row r="852" customFormat="false" ht="15" hidden="false" customHeight="false" outlineLevel="0" collapsed="false">
      <c r="A852" s="0" t="n">
        <v>24841</v>
      </c>
      <c r="B852" s="0" t="s">
        <v>158</v>
      </c>
      <c r="C852" s="0" t="n">
        <v>649</v>
      </c>
      <c r="D852" s="0" t="n">
        <v>67.1511917114258</v>
      </c>
      <c r="E852" s="0" t="n">
        <v>53.1938667297363</v>
      </c>
      <c r="F852" s="0" t="n">
        <v>18</v>
      </c>
      <c r="G852" s="0" t="n">
        <v>4.59999990463257</v>
      </c>
      <c r="H852" s="0" t="n">
        <v>1.68333315849304</v>
      </c>
      <c r="I852" s="0" t="n">
        <v>46</v>
      </c>
      <c r="J852" s="0" t="n">
        <v>12.4697904586792</v>
      </c>
      <c r="K852" s="0" t="n">
        <v>6.53333330154419</v>
      </c>
      <c r="L852" s="0" t="n">
        <v>2.71025633811951</v>
      </c>
      <c r="M852" s="0" t="n">
        <v>0.489093065261841</v>
      </c>
      <c r="N852" s="0" t="n">
        <v>0</v>
      </c>
      <c r="O852" s="0" t="n">
        <v>0</v>
      </c>
      <c r="P852" s="0" t="s">
        <v>144</v>
      </c>
      <c r="Q852" s="0" t="s">
        <v>141</v>
      </c>
      <c r="R852" s="0" t="n">
        <v>1</v>
      </c>
      <c r="S852" s="0" t="s">
        <v>156</v>
      </c>
      <c r="T852" s="0" t="n">
        <v>0</v>
      </c>
      <c r="U852" s="0" t="n">
        <v>260352.19</v>
      </c>
      <c r="V852" s="0" t="n">
        <v>0.0427803099155426</v>
      </c>
      <c r="W852" s="0" t="n">
        <v>576.748657226563</v>
      </c>
      <c r="X852" s="0" t="n">
        <v>0.13167180120945</v>
      </c>
      <c r="Y852" s="0" t="n">
        <f aca="false">IF(ISNUMBER(C852),INDEX(Scorecard!$D$5:$D$12,SUMPRODUCT(--(Scorecard!$G$5:$G$11&lt;C852))+1),Scorecard!$D$13)</f>
        <v>-1.88220980528339</v>
      </c>
      <c r="Z852" s="0" t="n">
        <f aca="false">IF(ISNUMBER(D852),INDEX(Scorecard!$D$14:$D$17,SUMPRODUCT(--(Scorecard!$G$14:$G$16&lt;D852))+1),Scorecard!$D$18)</f>
        <v>0.128579646629417</v>
      </c>
      <c r="AA852" s="0" t="n">
        <f aca="false">IF(ISNUMBER(E852),INDEX(Scorecard!$D$19:$D$26,SUMPRODUCT(--(Scorecard!$G$19:$G$25&lt;E852))+1),Scorecard!$D$27)</f>
        <v>0.57899015159425</v>
      </c>
      <c r="AB852" s="0" t="n">
        <f aca="false">IF(ISNUMBER(F852),INDEX(Scorecard!$D$28:$D$35,SUMPRODUCT(--(Scorecard!$G$28:$G$34&lt;F852))+1),Scorecard!$D$36)</f>
        <v>0.624829191519909</v>
      </c>
      <c r="AC852" s="0" t="n">
        <f aca="false">IF(ISNUMBER(H852),INDEX(Scorecard!$D$37:$D$44,SUMPRODUCT(--(Scorecard!$G$37:$G$43&lt;H852))+1),Scorecard!$D$45)</f>
        <v>-0.975503570149195</v>
      </c>
      <c r="AD852" s="0" t="n">
        <f aca="false">IF(ISNUMBER(I852),INDEX(Scorecard!$D$46:$D$52,SUMPRODUCT(--(Scorecard!$G$46:$G$51&lt;I852))+1),Scorecard!$D$53)</f>
        <v>0.818882373006414</v>
      </c>
      <c r="AE852" s="0" t="n">
        <f aca="false">IF(ISNUMBER(K852),INDEX(Scorecard!$D$54:$D$61,SUMPRODUCT(--(Scorecard!$G$54:$G$60&lt;K852))+1),Scorecard!$D$62)</f>
        <v>-0.119873800601421</v>
      </c>
      <c r="AF852" s="0" t="n">
        <f aca="false">IF(ISNUMBER(L852),INDEX(Scorecard!$D$63:$D$68,SUMPRODUCT(--(Scorecard!$G$63:$G$67&lt;L852))+1),Scorecard!$D$69)</f>
        <v>0.322484508656054</v>
      </c>
      <c r="AG852" s="0" t="n">
        <f aca="false">Inputs!$B$10+Scorecard!$J$5*Y852+Scorecard!$J$6*Z852+Scorecard!$J$7*AA852+Scorecard!$J$8*AB852+Scorecard!$J$9*AC852+Scorecard!$J$10*AD852+Scorecard!$J$11*AE852+Scorecard!$J$12*AF852</f>
        <v>-3.10619262369596</v>
      </c>
      <c r="AH852" s="0" t="n">
        <f aca="false">MIN(1-Inputs!$B$13,MAX(Inputs!$B$13,1/(1+EXP(-(Inputs!$B$11*AG852+Inputs!$B$12)))))</f>
        <v>0.0427803081731422</v>
      </c>
      <c r="AI852" s="0" t="n">
        <f aca="false">Inputs!$B$9-Inputs!$B$8*AG852</f>
        <v>576.748650089546</v>
      </c>
      <c r="AJ852" s="0" t="n">
        <f aca="false">RANK(AH852,$AH$5:$AH$2004,0)+COUNTIF($AH$4:AH851,AH852)</f>
        <v>189</v>
      </c>
      <c r="AK852" s="0" t="n">
        <f aca="false">IF(AJ852&lt;=Deciles!$B$5*(Deciles!$B$4+1),INT((AJ852-1)/(Deciles!$B$4+1))+1,Deciles!$B$5+INT((AJ852-1-Deciles!$B$5*(Deciles!$B$4+1))/Deciles!$B$4)+1)</f>
        <v>1</v>
      </c>
    </row>
    <row r="853" customFormat="false" ht="15" hidden="false" customHeight="false" outlineLevel="0" collapsed="false">
      <c r="A853" s="0" t="n">
        <v>24841</v>
      </c>
      <c r="B853" s="0" t="s">
        <v>155</v>
      </c>
      <c r="C853" s="0" t="n">
        <v>649</v>
      </c>
      <c r="D853" s="0" t="n">
        <v>67.1511917114258</v>
      </c>
      <c r="E853" s="0" t="n">
        <v>47.2272758483887</v>
      </c>
      <c r="F853" s="0" t="n">
        <v>18</v>
      </c>
      <c r="G853" s="0" t="n">
        <v>4.59999990463257</v>
      </c>
      <c r="H853" s="0" t="n">
        <v>-1.13333320617676</v>
      </c>
      <c r="I853" s="0" t="n">
        <v>64</v>
      </c>
      <c r="J853" s="0" t="n">
        <v>12.4386415481567</v>
      </c>
      <c r="K853" s="0" t="n">
        <v>4.40833330154419</v>
      </c>
      <c r="L853" s="0" t="n">
        <v>-1.125</v>
      </c>
      <c r="M853" s="0" t="n">
        <v>6.02960968017578</v>
      </c>
      <c r="N853" s="0" t="n">
        <v>0</v>
      </c>
      <c r="O853" s="0" t="n">
        <v>0</v>
      </c>
      <c r="P853" s="0" t="s">
        <v>144</v>
      </c>
      <c r="Q853" s="0" t="s">
        <v>141</v>
      </c>
      <c r="R853" s="0" t="n">
        <v>1</v>
      </c>
      <c r="S853" s="0" t="s">
        <v>156</v>
      </c>
      <c r="T853" s="0" t="n">
        <v>0</v>
      </c>
      <c r="U853" s="0" t="n">
        <v>252367.44</v>
      </c>
      <c r="V853" s="0" t="n">
        <v>0.0272426661103964</v>
      </c>
      <c r="W853" s="0" t="n">
        <v>589.398315429688</v>
      </c>
      <c r="X853" s="0" t="n">
        <v>0.0721442252397537</v>
      </c>
      <c r="Y853" s="0" t="n">
        <f aca="false">IF(ISNUMBER(C853),INDEX(Scorecard!$D$5:$D$12,SUMPRODUCT(--(Scorecard!$G$5:$G$11&lt;C853))+1),Scorecard!$D$13)</f>
        <v>-1.88220980528339</v>
      </c>
      <c r="Z853" s="0" t="n">
        <f aca="false">IF(ISNUMBER(D853),INDEX(Scorecard!$D$14:$D$17,SUMPRODUCT(--(Scorecard!$G$14:$G$16&lt;D853))+1),Scorecard!$D$18)</f>
        <v>0.128579646629417</v>
      </c>
      <c r="AA853" s="0" t="n">
        <f aca="false">IF(ISNUMBER(E853),INDEX(Scorecard!$D$19:$D$26,SUMPRODUCT(--(Scorecard!$G$19:$G$25&lt;E853))+1),Scorecard!$D$27)</f>
        <v>0.57899015159425</v>
      </c>
      <c r="AB853" s="0" t="n">
        <f aca="false">IF(ISNUMBER(F853),INDEX(Scorecard!$D$28:$D$35,SUMPRODUCT(--(Scorecard!$G$28:$G$34&lt;F853))+1),Scorecard!$D$36)</f>
        <v>0.624829191519909</v>
      </c>
      <c r="AC853" s="0" t="n">
        <f aca="false">IF(ISNUMBER(H853),INDEX(Scorecard!$D$37:$D$44,SUMPRODUCT(--(Scorecard!$G$37:$G$43&lt;H853))+1),Scorecard!$D$45)</f>
        <v>1.35057635045042</v>
      </c>
      <c r="AD853" s="0" t="n">
        <f aca="false">IF(ISNUMBER(I853),INDEX(Scorecard!$D$46:$D$52,SUMPRODUCT(--(Scorecard!$G$46:$G$51&lt;I853))+1),Scorecard!$D$53)</f>
        <v>0.818882373006414</v>
      </c>
      <c r="AE853" s="0" t="n">
        <f aca="false">IF(ISNUMBER(K853),INDEX(Scorecard!$D$54:$D$61,SUMPRODUCT(--(Scorecard!$G$54:$G$60&lt;K853))+1),Scorecard!$D$62)</f>
        <v>0.409483001259379</v>
      </c>
      <c r="AF853" s="0" t="n">
        <f aca="false">IF(ISNUMBER(L853),INDEX(Scorecard!$D$63:$D$68,SUMPRODUCT(--(Scorecard!$G$63:$G$67&lt;L853))+1),Scorecard!$D$69)</f>
        <v>-0.340582194386522</v>
      </c>
      <c r="AG853" s="0" t="n">
        <f aca="false">Inputs!$B$10+Scorecard!$J$5*Y853+Scorecard!$J$6*Z853+Scorecard!$J$7*AA853+Scorecard!$J$8*AB853+Scorecard!$J$9*AC853+Scorecard!$J$10*AD853+Scorecard!$J$11*AE853+Scorecard!$J$12*AF853</f>
        <v>-3.5445969477874</v>
      </c>
      <c r="AH853" s="0" t="n">
        <f aca="false">MIN(1-Inputs!$B$13,MAX(Inputs!$B$13,1/(1+EXP(-(Inputs!$B$11*AG853+Inputs!$B$12)))))</f>
        <v>0.0272426668556242</v>
      </c>
      <c r="AI853" s="0" t="n">
        <f aca="false">Inputs!$B$9-Inputs!$B$8*AG853</f>
        <v>589.398324974966</v>
      </c>
      <c r="AJ853" s="0" t="n">
        <f aca="false">RANK(AH853,$AH$5:$AH$2004,0)+COUNTIF($AH$4:AH852,AH853)</f>
        <v>347</v>
      </c>
      <c r="AK853" s="0" t="n">
        <f aca="false">IF(AJ853&lt;=Deciles!$B$5*(Deciles!$B$4+1),INT((AJ853-1)/(Deciles!$B$4+1))+1,Deciles!$B$5+INT((AJ853-1-Deciles!$B$5*(Deciles!$B$4+1))/Deciles!$B$4)+1)</f>
        <v>2</v>
      </c>
    </row>
    <row r="854" customFormat="false" ht="15" hidden="false" customHeight="false" outlineLevel="0" collapsed="false">
      <c r="A854" s="0" t="n">
        <v>24874</v>
      </c>
      <c r="B854" s="0" t="s">
        <v>157</v>
      </c>
      <c r="C854" s="0" t="n">
        <v>708</v>
      </c>
      <c r="D854" s="0" t="n">
        <v>80</v>
      </c>
      <c r="E854" s="0" t="n">
        <v>72.8368530273438</v>
      </c>
      <c r="F854" s="0" t="n">
        <v>50</v>
      </c>
      <c r="G854" s="0" t="n">
        <v>4.65999984741211</v>
      </c>
      <c r="H854" s="0" t="n">
        <v>0.776666402816773</v>
      </c>
      <c r="I854" s="0" t="n">
        <v>23</v>
      </c>
      <c r="J854" s="0" t="n">
        <v>13.0980434417725</v>
      </c>
      <c r="K854" s="0" t="n">
        <v>3.92307686805725</v>
      </c>
      <c r="L854" s="0" t="n">
        <v>-0.276922941207886</v>
      </c>
      <c r="M854" s="0" t="n">
        <v>3.18022561073303</v>
      </c>
      <c r="N854" s="0" t="n">
        <v>0</v>
      </c>
      <c r="O854" s="0" t="n">
        <v>0</v>
      </c>
      <c r="P854" s="0" t="s">
        <v>144</v>
      </c>
      <c r="Q854" s="0" t="s">
        <v>141</v>
      </c>
      <c r="R854" s="0" t="n">
        <v>2</v>
      </c>
      <c r="S854" s="0" t="s">
        <v>159</v>
      </c>
      <c r="T854" s="0" t="n">
        <v>0</v>
      </c>
      <c r="U854" s="0" t="n">
        <v>487986.56</v>
      </c>
      <c r="V854" s="0" t="n">
        <v>0.0331069082021713</v>
      </c>
      <c r="W854" s="0" t="n">
        <v>583.958312988281</v>
      </c>
      <c r="X854" s="0" t="n">
        <v>0.0388461053371429</v>
      </c>
      <c r="Y854" s="0" t="n">
        <f aca="false">IF(ISNUMBER(C854),INDEX(Scorecard!$D$5:$D$12,SUMPRODUCT(--(Scorecard!$G$5:$G$11&lt;C854))+1),Scorecard!$D$13)</f>
        <v>-0.513000642971656</v>
      </c>
      <c r="Z854" s="0" t="n">
        <f aca="false">IF(ISNUMBER(D854),INDEX(Scorecard!$D$14:$D$17,SUMPRODUCT(--(Scorecard!$G$14:$G$16&lt;D854))+1),Scorecard!$D$18)</f>
        <v>0.0505355481560174</v>
      </c>
      <c r="AA854" s="0" t="n">
        <f aca="false">IF(ISNUMBER(E854),INDEX(Scorecard!$D$19:$D$26,SUMPRODUCT(--(Scorecard!$G$19:$G$25&lt;E854))+1),Scorecard!$D$27)</f>
        <v>-0.0341578513653732</v>
      </c>
      <c r="AB854" s="0" t="n">
        <f aca="false">IF(ISNUMBER(F854),INDEX(Scorecard!$D$28:$D$35,SUMPRODUCT(--(Scorecard!$G$28:$G$34&lt;F854))+1),Scorecard!$D$36)</f>
        <v>-0.400689107298307</v>
      </c>
      <c r="AC854" s="0" t="n">
        <f aca="false">IF(ISNUMBER(H854),INDEX(Scorecard!$D$37:$D$44,SUMPRODUCT(--(Scorecard!$G$37:$G$43&lt;H854))+1),Scorecard!$D$45)</f>
        <v>-0.569454719285959</v>
      </c>
      <c r="AD854" s="0" t="n">
        <f aca="false">IF(ISNUMBER(I854),INDEX(Scorecard!$D$46:$D$52,SUMPRODUCT(--(Scorecard!$G$46:$G$51&lt;I854))+1),Scorecard!$D$53)</f>
        <v>-0.048559051279741</v>
      </c>
      <c r="AE854" s="0" t="n">
        <f aca="false">IF(ISNUMBER(K854),INDEX(Scorecard!$D$54:$D$61,SUMPRODUCT(--(Scorecard!$G$54:$G$60&lt;K854))+1),Scorecard!$D$62)</f>
        <v>0.489050497890326</v>
      </c>
      <c r="AF854" s="0" t="n">
        <f aca="false">IF(ISNUMBER(L854),INDEX(Scorecard!$D$63:$D$68,SUMPRODUCT(--(Scorecard!$G$63:$G$67&lt;L854))+1),Scorecard!$D$69)</f>
        <v>0.322484508656054</v>
      </c>
      <c r="AG854" s="0" t="n">
        <f aca="false">Inputs!$B$10+Scorecard!$J$5*Y854+Scorecard!$J$6*Z854+Scorecard!$J$7*AA854+Scorecard!$J$8*AB854+Scorecard!$J$9*AC854+Scorecard!$J$10*AD854+Scorecard!$J$11*AE854+Scorecard!$J$12*AF854</f>
        <v>-3.35606027262151</v>
      </c>
      <c r="AH854" s="0" t="n">
        <f aca="false">MIN(1-Inputs!$B$13,MAX(Inputs!$B$13,1/(1+EXP(-(Inputs!$B$11*AG854+Inputs!$B$12)))))</f>
        <v>0.0331069074300821</v>
      </c>
      <c r="AI854" s="0" t="n">
        <f aca="false">Inputs!$B$9-Inputs!$B$8*AG854</f>
        <v>583.958306449216</v>
      </c>
      <c r="AJ854" s="0" t="n">
        <f aca="false">RANK(AH854,$AH$5:$AH$2004,0)+COUNTIF($AH$4:AH853,AH854)</f>
        <v>276</v>
      </c>
      <c r="AK854" s="0" t="n">
        <f aca="false">IF(AJ854&lt;=Deciles!$B$5*(Deciles!$B$4+1),INT((AJ854-1)/(Deciles!$B$4+1))+1,Deciles!$B$5+INT((AJ854-1-Deciles!$B$5*(Deciles!$B$4+1))/Deciles!$B$4)+1)</f>
        <v>2</v>
      </c>
    </row>
    <row r="855" customFormat="false" ht="15" hidden="false" customHeight="false" outlineLevel="0" collapsed="false">
      <c r="A855" s="0" t="n">
        <v>24911</v>
      </c>
      <c r="B855" s="0" t="s">
        <v>145</v>
      </c>
      <c r="C855" s="0" t="n">
        <v>756</v>
      </c>
      <c r="D855" s="0" t="n">
        <v>80</v>
      </c>
      <c r="E855" s="0" t="n">
        <v>42.4709167480469</v>
      </c>
      <c r="F855" s="0" t="n">
        <v>18</v>
      </c>
      <c r="G855" s="0" t="n">
        <v>3.82500004768372</v>
      </c>
      <c r="H855" s="0" t="n">
        <v>0.308333396911621</v>
      </c>
      <c r="I855" s="0" t="n">
        <v>119</v>
      </c>
      <c r="J855" s="0" t="n">
        <v>12.1843967437744</v>
      </c>
      <c r="K855" s="0" t="n">
        <v>4.85833311080933</v>
      </c>
      <c r="L855" s="0" t="n">
        <v>-1.875</v>
      </c>
      <c r="M855" s="0" t="n">
        <v>4.48895072937012</v>
      </c>
      <c r="N855" s="0" t="n">
        <v>0</v>
      </c>
      <c r="O855" s="0" t="n">
        <v>0</v>
      </c>
      <c r="P855" s="0" t="s">
        <v>144</v>
      </c>
      <c r="Q855" s="0" t="s">
        <v>141</v>
      </c>
      <c r="R855" s="0" t="n">
        <v>2</v>
      </c>
      <c r="S855" s="0" t="s">
        <v>161</v>
      </c>
      <c r="T855" s="0" t="n">
        <v>0</v>
      </c>
      <c r="U855" s="0" t="n">
        <v>195711.55</v>
      </c>
      <c r="V855" s="0" t="n">
        <v>0.00227689580060542</v>
      </c>
      <c r="W855" s="0" t="n">
        <v>657.256713867188</v>
      </c>
      <c r="X855" s="0" t="n">
        <v>0.00139114027842879</v>
      </c>
      <c r="Y855" s="0" t="n">
        <f aca="false">IF(ISNUMBER(C855),INDEX(Scorecard!$D$5:$D$12,SUMPRODUCT(--(Scorecard!$G$5:$G$11&lt;C855))+1),Scorecard!$D$13)</f>
        <v>0.733188958177614</v>
      </c>
      <c r="Z855" s="0" t="n">
        <f aca="false">IF(ISNUMBER(D855),INDEX(Scorecard!$D$14:$D$17,SUMPRODUCT(--(Scorecard!$G$14:$G$16&lt;D855))+1),Scorecard!$D$18)</f>
        <v>0.0505355481560174</v>
      </c>
      <c r="AA855" s="0" t="n">
        <f aca="false">IF(ISNUMBER(E855),INDEX(Scorecard!$D$19:$D$26,SUMPRODUCT(--(Scorecard!$G$19:$G$25&lt;E855))+1),Scorecard!$D$27)</f>
        <v>0.57899015159425</v>
      </c>
      <c r="AB855" s="0" t="n">
        <f aca="false">IF(ISNUMBER(F855),INDEX(Scorecard!$D$28:$D$35,SUMPRODUCT(--(Scorecard!$G$28:$G$34&lt;F855))+1),Scorecard!$D$36)</f>
        <v>0.624829191519909</v>
      </c>
      <c r="AC855" s="0" t="n">
        <f aca="false">IF(ISNUMBER(H855),INDEX(Scorecard!$D$37:$D$44,SUMPRODUCT(--(Scorecard!$G$37:$G$43&lt;H855))+1),Scorecard!$D$45)</f>
        <v>-0.0679520129233634</v>
      </c>
      <c r="AD855" s="0" t="n">
        <f aca="false">IF(ISNUMBER(I855),INDEX(Scorecard!$D$46:$D$52,SUMPRODUCT(--(Scorecard!$G$46:$G$51&lt;I855))+1),Scorecard!$D$53)</f>
        <v>0.818882373006414</v>
      </c>
      <c r="AE855" s="0" t="n">
        <f aca="false">IF(ISNUMBER(K855),INDEX(Scorecard!$D$54:$D$61,SUMPRODUCT(--(Scorecard!$G$54:$G$60&lt;K855))+1),Scorecard!$D$62)</f>
        <v>0.214429354789033</v>
      </c>
      <c r="AF855" s="0" t="n">
        <f aca="false">IF(ISNUMBER(L855),INDEX(Scorecard!$D$63:$D$68,SUMPRODUCT(--(Scorecard!$G$63:$G$67&lt;L855))+1),Scorecard!$D$69)</f>
        <v>-0.340582194386522</v>
      </c>
      <c r="AG855" s="0" t="n">
        <f aca="false">Inputs!$B$10+Scorecard!$J$5*Y855+Scorecard!$J$6*Z855+Scorecard!$J$7*AA855+Scorecard!$J$8*AB855+Scorecard!$J$9*AC855+Scorecard!$J$10*AD855+Scorecard!$J$11*AE855+Scorecard!$J$12*AF855</f>
        <v>-5.89638942240563</v>
      </c>
      <c r="AH855" s="0" t="n">
        <f aca="false">MIN(1-Inputs!$B$13,MAX(Inputs!$B$13,1/(1+EXP(-(Inputs!$B$11*AG855+Inputs!$B$12)))))</f>
        <v>0.00227689582247756</v>
      </c>
      <c r="AI855" s="0" t="n">
        <f aca="false">Inputs!$B$9-Inputs!$B$8*AG855</f>
        <v>657.2567117816</v>
      </c>
      <c r="AJ855" s="0" t="n">
        <f aca="false">RANK(AH855,$AH$5:$AH$2004,0)+COUNTIF($AH$4:AH854,AH855)</f>
        <v>1657</v>
      </c>
      <c r="AK855" s="0" t="n">
        <f aca="false">IF(AJ855&lt;=Deciles!$B$5*(Deciles!$B$4+1),INT((AJ855-1)/(Deciles!$B$4+1))+1,Deciles!$B$5+INT((AJ855-1-Deciles!$B$5*(Deciles!$B$4+1))/Deciles!$B$4)+1)</f>
        <v>9</v>
      </c>
    </row>
    <row r="856" customFormat="false" ht="15" hidden="false" customHeight="false" outlineLevel="0" collapsed="false">
      <c r="A856" s="0" t="n">
        <v>24943</v>
      </c>
      <c r="B856" s="0" t="s">
        <v>150</v>
      </c>
      <c r="C856" s="0" t="n">
        <v>817</v>
      </c>
      <c r="D856" s="0" t="n">
        <v>80</v>
      </c>
      <c r="E856" s="0" t="n">
        <v>48.4998321533203</v>
      </c>
      <c r="F856" s="0" t="n">
        <v>27</v>
      </c>
      <c r="G856" s="0" t="n">
        <v>3.40499997138977</v>
      </c>
      <c r="H856" s="0" t="n">
        <v>-3.22833323478699</v>
      </c>
      <c r="I856" s="0" t="n">
        <v>80</v>
      </c>
      <c r="J856" s="0" t="n">
        <v>11.7483739852905</v>
      </c>
      <c r="K856" s="0" t="n">
        <v>4.80000019073486</v>
      </c>
      <c r="L856" s="0" t="n">
        <v>-0.208333015441895</v>
      </c>
      <c r="M856" s="0" t="n">
        <v>6.28858661651611</v>
      </c>
      <c r="N856" s="0" t="n">
        <v>0</v>
      </c>
      <c r="O856" s="0" t="n">
        <v>0</v>
      </c>
      <c r="P856" s="0" t="s">
        <v>144</v>
      </c>
      <c r="Q856" s="0" t="s">
        <v>141</v>
      </c>
      <c r="R856" s="0" t="n">
        <v>1</v>
      </c>
      <c r="S856" s="0" t="s">
        <v>149</v>
      </c>
      <c r="T856" s="0" t="n">
        <v>0</v>
      </c>
      <c r="U856" s="0" t="n">
        <v>126547.6</v>
      </c>
      <c r="V856" s="0" t="n">
        <v>0.000640915823169053</v>
      </c>
      <c r="W856" s="0" t="n">
        <v>691.609497070313</v>
      </c>
      <c r="X856" s="0" t="n">
        <v>0.000690033717546612</v>
      </c>
      <c r="Y856" s="0" t="n">
        <f aca="false">IF(ISNUMBER(C856),INDEX(Scorecard!$D$5:$D$12,SUMPRODUCT(--(Scorecard!$G$5:$G$11&lt;C856))+1),Scorecard!$D$13)</f>
        <v>2.19112706886128</v>
      </c>
      <c r="Z856" s="0" t="n">
        <f aca="false">IF(ISNUMBER(D856),INDEX(Scorecard!$D$14:$D$17,SUMPRODUCT(--(Scorecard!$G$14:$G$16&lt;D856))+1),Scorecard!$D$18)</f>
        <v>0.0505355481560174</v>
      </c>
      <c r="AA856" s="0" t="n">
        <f aca="false">IF(ISNUMBER(E856),INDEX(Scorecard!$D$19:$D$26,SUMPRODUCT(--(Scorecard!$G$19:$G$25&lt;E856))+1),Scorecard!$D$27)</f>
        <v>0.57899015159425</v>
      </c>
      <c r="AB856" s="0" t="n">
        <f aca="false">IF(ISNUMBER(F856),INDEX(Scorecard!$D$28:$D$35,SUMPRODUCT(--(Scorecard!$G$28:$G$34&lt;F856))+1),Scorecard!$D$36)</f>
        <v>0.165097008946478</v>
      </c>
      <c r="AC856" s="0" t="n">
        <f aca="false">IF(ISNUMBER(H856),INDEX(Scorecard!$D$37:$D$44,SUMPRODUCT(--(Scorecard!$G$37:$G$43&lt;H856))+1),Scorecard!$D$45)</f>
        <v>1.35057635045042</v>
      </c>
      <c r="AD856" s="0" t="n">
        <f aca="false">IF(ISNUMBER(I856),INDEX(Scorecard!$D$46:$D$52,SUMPRODUCT(--(Scorecard!$G$46:$G$51&lt;I856))+1),Scorecard!$D$53)</f>
        <v>0.818882373006414</v>
      </c>
      <c r="AE856" s="0" t="n">
        <f aca="false">IF(ISNUMBER(K856),INDEX(Scorecard!$D$54:$D$61,SUMPRODUCT(--(Scorecard!$G$54:$G$60&lt;K856))+1),Scorecard!$D$62)</f>
        <v>0.409483001259379</v>
      </c>
      <c r="AF856" s="0" t="n">
        <f aca="false">IF(ISNUMBER(L856),INDEX(Scorecard!$D$63:$D$68,SUMPRODUCT(--(Scorecard!$G$63:$G$67&lt;L856))+1),Scorecard!$D$69)</f>
        <v>0.322484508656054</v>
      </c>
      <c r="AG856" s="0" t="n">
        <f aca="false">Inputs!$B$10+Scorecard!$J$5*Y856+Scorecard!$J$6*Z856+Scorecard!$J$7*AA856+Scorecard!$J$8*AB856+Scorecard!$J$9*AC856+Scorecard!$J$10*AD856+Scorecard!$J$11*AE856+Scorecard!$J$12*AF856</f>
        <v>-7.0869670796801</v>
      </c>
      <c r="AH856" s="0" t="n">
        <f aca="false">MIN(1-Inputs!$B$13,MAX(Inputs!$B$13,1/(1+EXP(-(Inputs!$B$11*AG856+Inputs!$B$12)))))</f>
        <v>0.000640915847829983</v>
      </c>
      <c r="AI856" s="0" t="n">
        <f aca="false">Inputs!$B$9-Inputs!$B$8*AG856</f>
        <v>691.609521420462</v>
      </c>
      <c r="AJ856" s="0" t="n">
        <f aca="false">RANK(AH856,$AH$5:$AH$2004,0)+COUNTIF($AH$4:AH855,AH856)</f>
        <v>1973</v>
      </c>
      <c r="AK856" s="0" t="n">
        <f aca="false">IF(AJ856&lt;=Deciles!$B$5*(Deciles!$B$4+1),INT((AJ856-1)/(Deciles!$B$4+1))+1,Deciles!$B$5+INT((AJ856-1-Deciles!$B$5*(Deciles!$B$4+1))/Deciles!$B$4)+1)</f>
        <v>10</v>
      </c>
    </row>
    <row r="857" customFormat="false" ht="15" hidden="false" customHeight="false" outlineLevel="0" collapsed="false">
      <c r="A857" s="0" t="n">
        <v>24967</v>
      </c>
      <c r="B857" s="0" t="s">
        <v>150</v>
      </c>
      <c r="C857" s="0" t="n">
        <v>767</v>
      </c>
      <c r="D857" s="0" t="n">
        <v>90.1562728881836</v>
      </c>
      <c r="E857" s="0" t="n">
        <v>75.5776596069336</v>
      </c>
      <c r="F857" s="0" t="n">
        <v>39</v>
      </c>
      <c r="G857" s="0" t="n">
        <v>3.13199996948242</v>
      </c>
      <c r="H857" s="0" t="n">
        <v>-3.50133323669434</v>
      </c>
      <c r="I857" s="0" t="n">
        <v>25</v>
      </c>
      <c r="J857" s="0" t="n">
        <v>11.9939603805542</v>
      </c>
      <c r="K857" s="0" t="n">
        <v>4.40000009536743</v>
      </c>
      <c r="L857" s="0" t="n">
        <v>-0.208333015441895</v>
      </c>
      <c r="M857" s="0" t="n">
        <v>6.54819679260254</v>
      </c>
      <c r="N857" s="0" t="n">
        <v>0</v>
      </c>
      <c r="O857" s="0" t="n">
        <v>0</v>
      </c>
      <c r="P857" s="0" t="s">
        <v>144</v>
      </c>
      <c r="Q857" s="0" t="s">
        <v>141</v>
      </c>
      <c r="R857" s="0" t="n">
        <v>2</v>
      </c>
      <c r="S857" s="0" t="s">
        <v>151</v>
      </c>
      <c r="T857" s="0" t="n">
        <v>0</v>
      </c>
      <c r="U857" s="0" t="n">
        <v>161774.77</v>
      </c>
      <c r="V857" s="0" t="n">
        <v>0.00489872368052602</v>
      </c>
      <c r="W857" s="0" t="n">
        <v>636.449951171875</v>
      </c>
      <c r="X857" s="0" t="n">
        <v>0.00461651431396604</v>
      </c>
      <c r="Y857" s="0" t="n">
        <f aca="false">IF(ISNUMBER(C857),INDEX(Scorecard!$D$5:$D$12,SUMPRODUCT(--(Scorecard!$G$5:$G$11&lt;C857))+1),Scorecard!$D$13)</f>
        <v>1.23750384304241</v>
      </c>
      <c r="Z857" s="0" t="n">
        <f aca="false">IF(ISNUMBER(D857),INDEX(Scorecard!$D$14:$D$17,SUMPRODUCT(--(Scorecard!$G$14:$G$16&lt;D857))+1),Scorecard!$D$18)</f>
        <v>-0.361970872710667</v>
      </c>
      <c r="AA857" s="0" t="n">
        <f aca="false">IF(ISNUMBER(E857),INDEX(Scorecard!$D$19:$D$26,SUMPRODUCT(--(Scorecard!$G$19:$G$25&lt;E857))+1),Scorecard!$D$27)</f>
        <v>-0.0341578513653732</v>
      </c>
      <c r="AB857" s="0" t="n">
        <f aca="false">IF(ISNUMBER(F857),INDEX(Scorecard!$D$28:$D$35,SUMPRODUCT(--(Scorecard!$G$28:$G$34&lt;F857))+1),Scorecard!$D$36)</f>
        <v>-0.132616866359722</v>
      </c>
      <c r="AC857" s="0" t="n">
        <f aca="false">IF(ISNUMBER(H857),INDEX(Scorecard!$D$37:$D$44,SUMPRODUCT(--(Scorecard!$G$37:$G$43&lt;H857))+1),Scorecard!$D$45)</f>
        <v>1.35057635045042</v>
      </c>
      <c r="AD857" s="0" t="n">
        <f aca="false">IF(ISNUMBER(I857),INDEX(Scorecard!$D$46:$D$52,SUMPRODUCT(--(Scorecard!$G$46:$G$51&lt;I857))+1),Scorecard!$D$53)</f>
        <v>-0.048559051279741</v>
      </c>
      <c r="AE857" s="0" t="n">
        <f aca="false">IF(ISNUMBER(K857),INDEX(Scorecard!$D$54:$D$61,SUMPRODUCT(--(Scorecard!$G$54:$G$60&lt;K857))+1),Scorecard!$D$62)</f>
        <v>0.489050497890326</v>
      </c>
      <c r="AF857" s="0" t="n">
        <f aca="false">IF(ISNUMBER(L857),INDEX(Scorecard!$D$63:$D$68,SUMPRODUCT(--(Scorecard!$G$63:$G$67&lt;L857))+1),Scorecard!$D$69)</f>
        <v>0.322484508656054</v>
      </c>
      <c r="AG857" s="0" t="n">
        <f aca="false">Inputs!$B$10+Scorecard!$J$5*Y857+Scorecard!$J$6*Z857+Scorecard!$J$7*AA857+Scorecard!$J$8*AB857+Scorecard!$J$9*AC857+Scorecard!$J$10*AD857+Scorecard!$J$11*AE857+Scorecard!$J$12*AF857</f>
        <v>-5.17528210876551</v>
      </c>
      <c r="AH857" s="0" t="n">
        <f aca="false">MIN(1-Inputs!$B$13,MAX(Inputs!$B$13,1/(1+EXP(-(Inputs!$B$11*AG857+Inputs!$B$12)))))</f>
        <v>0.00489872353915437</v>
      </c>
      <c r="AI857" s="0" t="n">
        <f aca="false">Inputs!$B$9-Inputs!$B$8*AG857</f>
        <v>636.449952874853</v>
      </c>
      <c r="AJ857" s="0" t="n">
        <f aca="false">RANK(AH857,$AH$5:$AH$2004,0)+COUNTIF($AH$4:AH856,AH857)</f>
        <v>1270</v>
      </c>
      <c r="AK857" s="0" t="n">
        <f aca="false">IF(AJ857&lt;=Deciles!$B$5*(Deciles!$B$4+1),INT((AJ857-1)/(Deciles!$B$4+1))+1,Deciles!$B$5+INT((AJ857-1-Deciles!$B$5*(Deciles!$B$4+1))/Deciles!$B$4)+1)</f>
        <v>7</v>
      </c>
    </row>
    <row r="858" customFormat="false" ht="15" hidden="false" customHeight="false" outlineLevel="0" collapsed="false">
      <c r="A858" s="0" t="n">
        <v>25016</v>
      </c>
      <c r="B858" s="0" t="s">
        <v>157</v>
      </c>
      <c r="C858" s="0" t="n">
        <v>782</v>
      </c>
      <c r="D858" s="0" t="n">
        <v>91.2667999267578</v>
      </c>
      <c r="E858" s="0" t="n">
        <v>78.3906707763672</v>
      </c>
      <c r="F858" s="0" t="n">
        <v>47</v>
      </c>
      <c r="G858" s="0" t="n">
        <v>4.22800016403198</v>
      </c>
      <c r="H858" s="0" t="n">
        <v>0.344666719436646</v>
      </c>
      <c r="I858" s="0" t="n">
        <v>24</v>
      </c>
      <c r="J858" s="0" t="n">
        <v>12.1045837402344</v>
      </c>
      <c r="K858" s="0" t="n">
        <v>4.42307710647583</v>
      </c>
      <c r="L858" s="0" t="n">
        <v>-0.276922702789307</v>
      </c>
      <c r="M858" s="0" t="n">
        <v>5.74976253509522</v>
      </c>
      <c r="N858" s="0" t="n">
        <v>0</v>
      </c>
      <c r="O858" s="0" t="n">
        <v>0</v>
      </c>
      <c r="P858" s="0" t="s">
        <v>144</v>
      </c>
      <c r="Q858" s="0" t="s">
        <v>141</v>
      </c>
      <c r="R858" s="0" t="n">
        <v>1</v>
      </c>
      <c r="S858" s="0" t="s">
        <v>149</v>
      </c>
      <c r="T858" s="0" t="n">
        <v>0</v>
      </c>
      <c r="U858" s="0" t="n">
        <v>180698.19</v>
      </c>
      <c r="V858" s="0" t="n">
        <v>0.00750577496364713</v>
      </c>
      <c r="W858" s="0" t="n">
        <v>624.830688476563</v>
      </c>
      <c r="X858" s="0" t="n">
        <v>0.00289469747804105</v>
      </c>
      <c r="Y858" s="0" t="n">
        <f aca="false">IF(ISNUMBER(C858),INDEX(Scorecard!$D$5:$D$12,SUMPRODUCT(--(Scorecard!$G$5:$G$11&lt;C858))+1),Scorecard!$D$13)</f>
        <v>1.23750384304241</v>
      </c>
      <c r="Z858" s="0" t="n">
        <f aca="false">IF(ISNUMBER(D858),INDEX(Scorecard!$D$14:$D$17,SUMPRODUCT(--(Scorecard!$G$14:$G$16&lt;D858))+1),Scorecard!$D$18)</f>
        <v>-0.361970872710667</v>
      </c>
      <c r="AA858" s="0" t="n">
        <f aca="false">IF(ISNUMBER(E858),INDEX(Scorecard!$D$19:$D$26,SUMPRODUCT(--(Scorecard!$G$19:$G$25&lt;E858))+1),Scorecard!$D$27)</f>
        <v>-0.0341578513653732</v>
      </c>
      <c r="AB858" s="0" t="n">
        <f aca="false">IF(ISNUMBER(F858),INDEX(Scorecard!$D$28:$D$35,SUMPRODUCT(--(Scorecard!$G$28:$G$34&lt;F858))+1),Scorecard!$D$36)</f>
        <v>-0.400689107298307</v>
      </c>
      <c r="AC858" s="0" t="n">
        <f aca="false">IF(ISNUMBER(H858),INDEX(Scorecard!$D$37:$D$44,SUMPRODUCT(--(Scorecard!$G$37:$G$43&lt;H858))+1),Scorecard!$D$45)</f>
        <v>-0.0679520129233634</v>
      </c>
      <c r="AD858" s="0" t="n">
        <f aca="false">IF(ISNUMBER(I858),INDEX(Scorecard!$D$46:$D$52,SUMPRODUCT(--(Scorecard!$G$46:$G$51&lt;I858))+1),Scorecard!$D$53)</f>
        <v>-0.048559051279741</v>
      </c>
      <c r="AE858" s="0" t="n">
        <f aca="false">IF(ISNUMBER(K858),INDEX(Scorecard!$D$54:$D$61,SUMPRODUCT(--(Scorecard!$G$54:$G$60&lt;K858))+1),Scorecard!$D$62)</f>
        <v>0.409483001259379</v>
      </c>
      <c r="AF858" s="0" t="n">
        <f aca="false">IF(ISNUMBER(L858),INDEX(Scorecard!$D$63:$D$68,SUMPRODUCT(--(Scorecard!$G$63:$G$67&lt;L858))+1),Scorecard!$D$69)</f>
        <v>0.322484508656054</v>
      </c>
      <c r="AG858" s="0" t="n">
        <f aca="false">Inputs!$B$10+Scorecard!$J$5*Y858+Scorecard!$J$6*Z858+Scorecard!$J$7*AA858+Scorecard!$J$8*AB858+Scorecard!$J$9*AC858+Scorecard!$J$10*AD858+Scorecard!$J$11*AE858+Scorecard!$J$12*AF858</f>
        <v>-4.77259006295835</v>
      </c>
      <c r="AH858" s="0" t="n">
        <f aca="false">MIN(1-Inputs!$B$13,MAX(Inputs!$B$13,1/(1+EXP(-(Inputs!$B$11*AG858+Inputs!$B$12)))))</f>
        <v>0.00750577501555063</v>
      </c>
      <c r="AI858" s="0" t="n">
        <f aca="false">Inputs!$B$9-Inputs!$B$8*AG858</f>
        <v>624.830716525025</v>
      </c>
      <c r="AJ858" s="0" t="n">
        <f aca="false">RANK(AH858,$AH$5:$AH$2004,0)+COUNTIF($AH$4:AH857,AH858)</f>
        <v>1011</v>
      </c>
      <c r="AK858" s="0" t="n">
        <f aca="false">IF(AJ858&lt;=Deciles!$B$5*(Deciles!$B$4+1),INT((AJ858-1)/(Deciles!$B$4+1))+1,Deciles!$B$5+INT((AJ858-1-Deciles!$B$5*(Deciles!$B$4+1))/Deciles!$B$4)+1)</f>
        <v>6</v>
      </c>
    </row>
    <row r="859" customFormat="false" ht="15" hidden="false" customHeight="false" outlineLevel="0" collapsed="false">
      <c r="A859" s="0" t="n">
        <v>25043</v>
      </c>
      <c r="B859" s="0" t="s">
        <v>157</v>
      </c>
      <c r="C859" s="0" t="n">
        <v>744</v>
      </c>
      <c r="D859" s="0" t="n">
        <v>85.7366638183594</v>
      </c>
      <c r="E859" s="0" t="n">
        <v>72.2890472412109</v>
      </c>
      <c r="F859" s="0" t="n">
        <v>34</v>
      </c>
      <c r="G859" s="0" t="n">
        <v>3.87299990653992</v>
      </c>
      <c r="H859" s="0" t="n">
        <v>-0.0103335380554199</v>
      </c>
      <c r="I859" s="0" t="n">
        <v>32</v>
      </c>
      <c r="J859" s="0" t="n">
        <v>11.7564344406128</v>
      </c>
      <c r="K859" s="0" t="n">
        <v>3.32307696342468</v>
      </c>
      <c r="L859" s="0" t="n">
        <v>-0.276922941207886</v>
      </c>
      <c r="M859" s="0" t="n">
        <v>4.3403639793396</v>
      </c>
      <c r="N859" s="0" t="n">
        <v>0</v>
      </c>
      <c r="O859" s="0" t="n">
        <v>0</v>
      </c>
      <c r="P859" s="0" t="s">
        <v>140</v>
      </c>
      <c r="Q859" s="0" t="s">
        <v>153</v>
      </c>
      <c r="R859" s="0" t="n">
        <v>2</v>
      </c>
      <c r="S859" s="0" t="s">
        <v>147</v>
      </c>
      <c r="T859" s="0" t="n">
        <v>0</v>
      </c>
      <c r="U859" s="0" t="n">
        <v>127571.72</v>
      </c>
      <c r="V859" s="0" t="n">
        <v>0.00683267368003726</v>
      </c>
      <c r="W859" s="0" t="n">
        <v>627.391906738281</v>
      </c>
      <c r="X859" s="0" t="n">
        <v>0.00461048446595669</v>
      </c>
      <c r="Y859" s="0" t="n">
        <f aca="false">IF(ISNUMBER(C859),INDEX(Scorecard!$D$5:$D$12,SUMPRODUCT(--(Scorecard!$G$5:$G$11&lt;C859))+1),Scorecard!$D$13)</f>
        <v>0.488358159108655</v>
      </c>
      <c r="Z859" s="0" t="n">
        <f aca="false">IF(ISNUMBER(D859),INDEX(Scorecard!$D$14:$D$17,SUMPRODUCT(--(Scorecard!$G$14:$G$16&lt;D859))+1),Scorecard!$D$18)</f>
        <v>0.0505355481560174</v>
      </c>
      <c r="AA859" s="0" t="n">
        <f aca="false">IF(ISNUMBER(E859),INDEX(Scorecard!$D$19:$D$26,SUMPRODUCT(--(Scorecard!$G$19:$G$25&lt;E859))+1),Scorecard!$D$27)</f>
        <v>-0.0341578513653732</v>
      </c>
      <c r="AB859" s="0" t="n">
        <f aca="false">IF(ISNUMBER(F859),INDEX(Scorecard!$D$28:$D$35,SUMPRODUCT(--(Scorecard!$G$28:$G$34&lt;F859))+1),Scorecard!$D$36)</f>
        <v>-0.0008456427959252</v>
      </c>
      <c r="AC859" s="0" t="n">
        <f aca="false">IF(ISNUMBER(H859),INDEX(Scorecard!$D$37:$D$44,SUMPRODUCT(--(Scorecard!$G$37:$G$43&lt;H859))+1),Scorecard!$D$45)</f>
        <v>0.330501541082344</v>
      </c>
      <c r="AD859" s="0" t="n">
        <f aca="false">IF(ISNUMBER(I859),INDEX(Scorecard!$D$46:$D$52,SUMPRODUCT(--(Scorecard!$G$46:$G$51&lt;I859))+1),Scorecard!$D$53)</f>
        <v>0.123869379412532</v>
      </c>
      <c r="AE859" s="0" t="n">
        <f aca="false">IF(ISNUMBER(K859),INDEX(Scorecard!$D$54:$D$61,SUMPRODUCT(--(Scorecard!$G$54:$G$60&lt;K859))+1),Scorecard!$D$62)</f>
        <v>0.489050497890326</v>
      </c>
      <c r="AF859" s="0" t="n">
        <f aca="false">IF(ISNUMBER(L859),INDEX(Scorecard!$D$63:$D$68,SUMPRODUCT(--(Scorecard!$G$63:$G$67&lt;L859))+1),Scorecard!$D$69)</f>
        <v>0.322484508656054</v>
      </c>
      <c r="AG859" s="0" t="n">
        <f aca="false">Inputs!$B$10+Scorecard!$J$5*Y859+Scorecard!$J$6*Z859+Scorecard!$J$7*AA859+Scorecard!$J$8*AB859+Scorecard!$J$9*AC859+Scorecard!$J$10*AD859+Scorecard!$J$11*AE859+Scorecard!$J$12*AF859</f>
        <v>-4.86135482540971</v>
      </c>
      <c r="AH859" s="0" t="n">
        <f aca="false">MIN(1-Inputs!$B$13,MAX(Inputs!$B$13,1/(1+EXP(-(Inputs!$B$11*AG859+Inputs!$B$12)))))</f>
        <v>0.00683267371971226</v>
      </c>
      <c r="AI859" s="0" t="n">
        <f aca="false">Inputs!$B$9-Inputs!$B$8*AG859</f>
        <v>627.39192617691</v>
      </c>
      <c r="AJ859" s="0" t="n">
        <f aca="false">RANK(AH859,$AH$5:$AH$2004,0)+COUNTIF($AH$4:AH858,AH859)</f>
        <v>1068</v>
      </c>
      <c r="AK859" s="0" t="n">
        <f aca="false">IF(AJ859&lt;=Deciles!$B$5*(Deciles!$B$4+1),INT((AJ859-1)/(Deciles!$B$4+1))+1,Deciles!$B$5+INT((AJ859-1-Deciles!$B$5*(Deciles!$B$4+1))/Deciles!$B$4)+1)</f>
        <v>6</v>
      </c>
    </row>
    <row r="860" customFormat="false" ht="15" hidden="false" customHeight="false" outlineLevel="0" collapsed="false">
      <c r="A860" s="0" t="n">
        <v>25088</v>
      </c>
      <c r="B860" s="0" t="s">
        <v>145</v>
      </c>
      <c r="C860" s="0" t="n">
        <v>777</v>
      </c>
      <c r="D860" s="0" t="n">
        <v>81.0374755859375</v>
      </c>
      <c r="E860" s="0" t="n">
        <v>56.6378860473633</v>
      </c>
      <c r="F860" s="0" t="n">
        <v>50</v>
      </c>
      <c r="G860" s="0" t="n">
        <v>4.43599987030029</v>
      </c>
      <c r="H860" s="0" t="n">
        <v>0.919333219528198</v>
      </c>
      <c r="I860" s="0" t="n">
        <v>76</v>
      </c>
      <c r="J860" s="0" t="n">
        <v>12.1653480529785</v>
      </c>
      <c r="K860" s="0" t="n">
        <v>4.85833311080933</v>
      </c>
      <c r="L860" s="0" t="n">
        <v>-1.875</v>
      </c>
      <c r="M860" s="0" t="n">
        <v>4.48895072937012</v>
      </c>
      <c r="N860" s="0" t="n">
        <v>0</v>
      </c>
      <c r="O860" s="0" t="n">
        <v>0</v>
      </c>
      <c r="P860" s="0" t="s">
        <v>144</v>
      </c>
      <c r="Q860" s="0" t="s">
        <v>141</v>
      </c>
      <c r="R860" s="0" t="n">
        <v>1</v>
      </c>
      <c r="S860" s="0" t="s">
        <v>161</v>
      </c>
      <c r="T860" s="0" t="n">
        <v>0</v>
      </c>
      <c r="U860" s="0" t="n">
        <v>192018.62</v>
      </c>
      <c r="V860" s="0" t="n">
        <v>0.00521378684788942</v>
      </c>
      <c r="W860" s="0" t="n">
        <v>634.75439453125</v>
      </c>
      <c r="X860" s="0" t="n">
        <v>0.00396232726052404</v>
      </c>
      <c r="Y860" s="0" t="n">
        <f aca="false">IF(ISNUMBER(C860),INDEX(Scorecard!$D$5:$D$12,SUMPRODUCT(--(Scorecard!$G$5:$G$11&lt;C860))+1),Scorecard!$D$13)</f>
        <v>1.23750384304241</v>
      </c>
      <c r="Z860" s="0" t="n">
        <f aca="false">IF(ISNUMBER(D860),INDEX(Scorecard!$D$14:$D$17,SUMPRODUCT(--(Scorecard!$G$14:$G$16&lt;D860))+1),Scorecard!$D$18)</f>
        <v>0.0505355481560174</v>
      </c>
      <c r="AA860" s="0" t="n">
        <f aca="false">IF(ISNUMBER(E860),INDEX(Scorecard!$D$19:$D$26,SUMPRODUCT(--(Scorecard!$G$19:$G$25&lt;E860))+1),Scorecard!$D$27)</f>
        <v>0.285899340811827</v>
      </c>
      <c r="AB860" s="0" t="n">
        <f aca="false">IF(ISNUMBER(F860),INDEX(Scorecard!$D$28:$D$35,SUMPRODUCT(--(Scorecard!$G$28:$G$34&lt;F860))+1),Scorecard!$D$36)</f>
        <v>-0.400689107298307</v>
      </c>
      <c r="AC860" s="0" t="n">
        <f aca="false">IF(ISNUMBER(H860),INDEX(Scorecard!$D$37:$D$44,SUMPRODUCT(--(Scorecard!$G$37:$G$43&lt;H860))+1),Scorecard!$D$45)</f>
        <v>-0.975503570149195</v>
      </c>
      <c r="AD860" s="0" t="n">
        <f aca="false">IF(ISNUMBER(I860),INDEX(Scorecard!$D$46:$D$52,SUMPRODUCT(--(Scorecard!$G$46:$G$51&lt;I860))+1),Scorecard!$D$53)</f>
        <v>0.818882373006414</v>
      </c>
      <c r="AE860" s="0" t="n">
        <f aca="false">IF(ISNUMBER(K860),INDEX(Scorecard!$D$54:$D$61,SUMPRODUCT(--(Scorecard!$G$54:$G$60&lt;K860))+1),Scorecard!$D$62)</f>
        <v>0.214429354789033</v>
      </c>
      <c r="AF860" s="0" t="n">
        <f aca="false">IF(ISNUMBER(L860),INDEX(Scorecard!$D$63:$D$68,SUMPRODUCT(--(Scorecard!$G$63:$G$67&lt;L860))+1),Scorecard!$D$69)</f>
        <v>-0.340582194386522</v>
      </c>
      <c r="AG860" s="0" t="n">
        <f aca="false">Inputs!$B$10+Scorecard!$J$5*Y860+Scorecard!$J$6*Z860+Scorecard!$J$7*AA860+Scorecard!$J$8*AB860+Scorecard!$J$9*AC860+Scorecard!$J$10*AD860+Scorecard!$J$11*AE860+Scorecard!$J$12*AF860</f>
        <v>-5.11651951919133</v>
      </c>
      <c r="AH860" s="0" t="n">
        <f aca="false">MIN(1-Inputs!$B$13,MAX(Inputs!$B$13,1/(1+EXP(-(Inputs!$B$11*AG860+Inputs!$B$12)))))</f>
        <v>0.00521378700094448</v>
      </c>
      <c r="AI860" s="0" t="n">
        <f aca="false">Inputs!$B$9-Inputs!$B$8*AG860</f>
        <v>634.754422943484</v>
      </c>
      <c r="AJ860" s="0" t="n">
        <f aca="false">RANK(AH860,$AH$5:$AH$2004,0)+COUNTIF($AH$4:AH859,AH860)</f>
        <v>1228</v>
      </c>
      <c r="AK860" s="0" t="n">
        <f aca="false">IF(AJ860&lt;=Deciles!$B$5*(Deciles!$B$4+1),INT((AJ860-1)/(Deciles!$B$4+1))+1,Deciles!$B$5+INT((AJ860-1-Deciles!$B$5*(Deciles!$B$4+1))/Deciles!$B$4)+1)</f>
        <v>7</v>
      </c>
    </row>
    <row r="861" customFormat="false" ht="15" hidden="false" customHeight="false" outlineLevel="0" collapsed="false">
      <c r="A861" s="0" t="n">
        <v>25132</v>
      </c>
      <c r="B861" s="0" t="s">
        <v>145</v>
      </c>
      <c r="C861" s="0" t="n">
        <v>705</v>
      </c>
      <c r="D861" s="0" t="n">
        <v>74.625114440918</v>
      </c>
      <c r="E861" s="0" t="n">
        <v>71.8395385742188</v>
      </c>
      <c r="F861" s="0" t="n">
        <v>39</v>
      </c>
      <c r="G861" s="0" t="n">
        <v>3.58899998664856</v>
      </c>
      <c r="H861" s="0" t="n">
        <v>0.0723333358764648</v>
      </c>
      <c r="I861" s="0" t="n">
        <v>7</v>
      </c>
      <c r="J861" s="0" t="n">
        <v>13.4875202178955</v>
      </c>
      <c r="K861" s="0" t="n">
        <v>4.15833330154419</v>
      </c>
      <c r="L861" s="0" t="n">
        <v>-1.875</v>
      </c>
      <c r="M861" s="0" t="n">
        <v>4.74416494369507</v>
      </c>
      <c r="N861" s="0" t="n">
        <v>0</v>
      </c>
      <c r="O861" s="0" t="n">
        <v>0</v>
      </c>
      <c r="P861" s="0" t="s">
        <v>144</v>
      </c>
      <c r="Q861" s="0" t="s">
        <v>141</v>
      </c>
      <c r="R861" s="0" t="n">
        <v>2</v>
      </c>
      <c r="S861" s="0" t="s">
        <v>147</v>
      </c>
      <c r="T861" s="0" t="n">
        <v>0</v>
      </c>
      <c r="U861" s="0" t="n">
        <v>720370.1</v>
      </c>
      <c r="V861" s="0" t="n">
        <v>0.023377226665616</v>
      </c>
      <c r="W861" s="0" t="n">
        <v>593.647094726563</v>
      </c>
      <c r="X861" s="0" t="n">
        <v>0.0197735540568829</v>
      </c>
      <c r="Y861" s="0" t="n">
        <f aca="false">IF(ISNUMBER(C861),INDEX(Scorecard!$D$5:$D$12,SUMPRODUCT(--(Scorecard!$G$5:$G$11&lt;C861))+1),Scorecard!$D$13)</f>
        <v>-0.513000642971656</v>
      </c>
      <c r="Z861" s="0" t="n">
        <f aca="false">IF(ISNUMBER(D861),INDEX(Scorecard!$D$14:$D$17,SUMPRODUCT(--(Scorecard!$G$14:$G$16&lt;D861))+1),Scorecard!$D$18)</f>
        <v>0.128579646629417</v>
      </c>
      <c r="AA861" s="0" t="n">
        <f aca="false">IF(ISNUMBER(E861),INDEX(Scorecard!$D$19:$D$26,SUMPRODUCT(--(Scorecard!$G$19:$G$25&lt;E861))+1),Scorecard!$D$27)</f>
        <v>0.0530843085177338</v>
      </c>
      <c r="AB861" s="0" t="n">
        <f aca="false">IF(ISNUMBER(F861),INDEX(Scorecard!$D$28:$D$35,SUMPRODUCT(--(Scorecard!$G$28:$G$34&lt;F861))+1),Scorecard!$D$36)</f>
        <v>-0.132616866359722</v>
      </c>
      <c r="AC861" s="0" t="n">
        <f aca="false">IF(ISNUMBER(H861),INDEX(Scorecard!$D$37:$D$44,SUMPRODUCT(--(Scorecard!$G$37:$G$43&lt;H861))+1),Scorecard!$D$45)</f>
        <v>0.330501541082344</v>
      </c>
      <c r="AD861" s="0" t="n">
        <f aca="false">IF(ISNUMBER(I861),INDEX(Scorecard!$D$46:$D$52,SUMPRODUCT(--(Scorecard!$G$46:$G$51&lt;I861))+1),Scorecard!$D$53)</f>
        <v>-0.114272400683245</v>
      </c>
      <c r="AE861" s="0" t="n">
        <f aca="false">IF(ISNUMBER(K861),INDEX(Scorecard!$D$54:$D$61,SUMPRODUCT(--(Scorecard!$G$54:$G$60&lt;K861))+1),Scorecard!$D$62)</f>
        <v>0.489050497890326</v>
      </c>
      <c r="AF861" s="0" t="n">
        <f aca="false">IF(ISNUMBER(L861),INDEX(Scorecard!$D$63:$D$68,SUMPRODUCT(--(Scorecard!$G$63:$G$67&lt;L861))+1),Scorecard!$D$69)</f>
        <v>-0.340582194386522</v>
      </c>
      <c r="AG861" s="0" t="n">
        <f aca="false">Inputs!$B$10+Scorecard!$J$5*Y861+Scorecard!$J$6*Z861+Scorecard!$J$7*AA861+Scorecard!$J$8*AB861+Scorecard!$J$9*AC861+Scorecard!$J$10*AD861+Scorecard!$J$11*AE861+Scorecard!$J$12*AF861</f>
        <v>-3.69184740915363</v>
      </c>
      <c r="AH861" s="0" t="n">
        <f aca="false">MIN(1-Inputs!$B$13,MAX(Inputs!$B$13,1/(1+EXP(-(Inputs!$B$11*AG861+Inputs!$B$12)))))</f>
        <v>0.023377226379942</v>
      </c>
      <c r="AI861" s="0" t="n">
        <f aca="false">Inputs!$B$9-Inputs!$B$8*AG861</f>
        <v>593.6470751826</v>
      </c>
      <c r="AJ861" s="0" t="n">
        <f aca="false">RANK(AH861,$AH$5:$AH$2004,0)+COUNTIF($AH$4:AH860,AH861)</f>
        <v>406</v>
      </c>
      <c r="AK861" s="0" t="n">
        <f aca="false">IF(AJ861&lt;=Deciles!$B$5*(Deciles!$B$4+1),INT((AJ861-1)/(Deciles!$B$4+1))+1,Deciles!$B$5+INT((AJ861-1-Deciles!$B$5*(Deciles!$B$4+1))/Deciles!$B$4)+1)</f>
        <v>3</v>
      </c>
    </row>
    <row r="862" customFormat="false" ht="15" hidden="false" customHeight="false" outlineLevel="0" collapsed="false">
      <c r="A862" s="0" t="n">
        <v>25144</v>
      </c>
      <c r="B862" s="0" t="s">
        <v>155</v>
      </c>
      <c r="C862" s="0" t="n">
        <v>749</v>
      </c>
      <c r="D862" s="0" t="n">
        <v>80</v>
      </c>
      <c r="E862" s="0" t="n">
        <v>50.8492393493652</v>
      </c>
      <c r="F862" s="0" t="n">
        <v>35</v>
      </c>
      <c r="G862" s="0" t="n">
        <v>4.24200010299683</v>
      </c>
      <c r="H862" s="0" t="n">
        <v>-1.4913330078125</v>
      </c>
      <c r="I862" s="0" t="n">
        <v>76</v>
      </c>
      <c r="J862" s="0" t="n">
        <v>11.9103755950928</v>
      </c>
      <c r="K862" s="0" t="n">
        <v>5.00833320617676</v>
      </c>
      <c r="L862" s="0" t="n">
        <v>-1.125</v>
      </c>
      <c r="M862" s="0" t="n">
        <v>6.2885799407959</v>
      </c>
      <c r="N862" s="0" t="n">
        <v>0</v>
      </c>
      <c r="O862" s="0" t="n">
        <v>0</v>
      </c>
      <c r="P862" s="0" t="s">
        <v>144</v>
      </c>
      <c r="Q862" s="0" t="s">
        <v>141</v>
      </c>
      <c r="R862" s="0" t="n">
        <v>1</v>
      </c>
      <c r="S862" s="0" t="s">
        <v>149</v>
      </c>
      <c r="T862" s="0" t="n">
        <v>0</v>
      </c>
      <c r="U862" s="0" t="n">
        <v>148802.53</v>
      </c>
      <c r="V862" s="0" t="n">
        <v>0.00595974083989859</v>
      </c>
      <c r="W862" s="0" t="n">
        <v>631.115112304688</v>
      </c>
      <c r="X862" s="0" t="n">
        <v>0.00349894911050797</v>
      </c>
      <c r="Y862" s="0" t="n">
        <f aca="false">IF(ISNUMBER(C862),INDEX(Scorecard!$D$5:$D$12,SUMPRODUCT(--(Scorecard!$G$5:$G$11&lt;C862))+1),Scorecard!$D$13)</f>
        <v>0.488358159108655</v>
      </c>
      <c r="Z862" s="0" t="n">
        <f aca="false">IF(ISNUMBER(D862),INDEX(Scorecard!$D$14:$D$17,SUMPRODUCT(--(Scorecard!$G$14:$G$16&lt;D862))+1),Scorecard!$D$18)</f>
        <v>0.0505355481560174</v>
      </c>
      <c r="AA862" s="0" t="n">
        <f aca="false">IF(ISNUMBER(E862),INDEX(Scorecard!$D$19:$D$26,SUMPRODUCT(--(Scorecard!$G$19:$G$25&lt;E862))+1),Scorecard!$D$27)</f>
        <v>0.57899015159425</v>
      </c>
      <c r="AB862" s="0" t="n">
        <f aca="false">IF(ISNUMBER(F862),INDEX(Scorecard!$D$28:$D$35,SUMPRODUCT(--(Scorecard!$G$28:$G$34&lt;F862))+1),Scorecard!$D$36)</f>
        <v>-0.0008456427959252</v>
      </c>
      <c r="AC862" s="0" t="n">
        <f aca="false">IF(ISNUMBER(H862),INDEX(Scorecard!$D$37:$D$44,SUMPRODUCT(--(Scorecard!$G$37:$G$43&lt;H862))+1),Scorecard!$D$45)</f>
        <v>1.35057635045042</v>
      </c>
      <c r="AD862" s="0" t="n">
        <f aca="false">IF(ISNUMBER(I862),INDEX(Scorecard!$D$46:$D$52,SUMPRODUCT(--(Scorecard!$G$46:$G$51&lt;I862))+1),Scorecard!$D$53)</f>
        <v>0.818882373006414</v>
      </c>
      <c r="AE862" s="0" t="n">
        <f aca="false">IF(ISNUMBER(K862),INDEX(Scorecard!$D$54:$D$61,SUMPRODUCT(--(Scorecard!$G$54:$G$60&lt;K862))+1),Scorecard!$D$62)</f>
        <v>0.214429354789033</v>
      </c>
      <c r="AF862" s="0" t="n">
        <f aca="false">IF(ISNUMBER(L862),INDEX(Scorecard!$D$63:$D$68,SUMPRODUCT(--(Scorecard!$G$63:$G$67&lt;L862))+1),Scorecard!$D$69)</f>
        <v>-0.340582194386522</v>
      </c>
      <c r="AG862" s="0" t="n">
        <f aca="false">Inputs!$B$10+Scorecard!$J$5*Y862+Scorecard!$J$6*Z862+Scorecard!$J$7*AA862+Scorecard!$J$8*AB862+Scorecard!$J$9*AC862+Scorecard!$J$10*AD862+Scorecard!$J$11*AE862+Scorecard!$J$12*AF862</f>
        <v>-4.9903896226573</v>
      </c>
      <c r="AH862" s="0" t="n">
        <f aca="false">MIN(1-Inputs!$B$13,MAX(Inputs!$B$13,1/(1+EXP(-(Inputs!$B$11*AG862+Inputs!$B$12)))))</f>
        <v>0.00595974067483492</v>
      </c>
      <c r="AI862" s="0" t="n">
        <f aca="false">Inputs!$B$9-Inputs!$B$8*AG862</f>
        <v>631.115083418734</v>
      </c>
      <c r="AJ862" s="0" t="n">
        <f aca="false">RANK(AH862,$AH$5:$AH$2004,0)+COUNTIF($AH$4:AH861,AH862)</f>
        <v>1148</v>
      </c>
      <c r="AK862" s="0" t="n">
        <f aca="false">IF(AJ862&lt;=Deciles!$B$5*(Deciles!$B$4+1),INT((AJ862-1)/(Deciles!$B$4+1))+1,Deciles!$B$5+INT((AJ862-1-Deciles!$B$5*(Deciles!$B$4+1))/Deciles!$B$4)+1)</f>
        <v>6</v>
      </c>
    </row>
    <row r="863" customFormat="false" ht="15" hidden="false" customHeight="false" outlineLevel="0" collapsed="false">
      <c r="A863" s="0" t="n">
        <v>25159</v>
      </c>
      <c r="B863" s="0" t="s">
        <v>152</v>
      </c>
      <c r="C863" s="0" t="n">
        <v>739</v>
      </c>
      <c r="D863" s="0" t="n">
        <v>74.9969635009766</v>
      </c>
      <c r="E863" s="0" t="n">
        <v>63.2778816223145</v>
      </c>
      <c r="F863" s="0" t="n">
        <v>39</v>
      </c>
      <c r="G863" s="0" t="n">
        <v>3.59699988365173</v>
      </c>
      <c r="H863" s="0" t="n">
        <v>-2.83633351325989</v>
      </c>
      <c r="I863" s="0" t="n">
        <v>29</v>
      </c>
      <c r="J863" s="0" t="n">
        <v>12.4263143539429</v>
      </c>
      <c r="K863" s="0" t="n">
        <v>4.19999980926514</v>
      </c>
      <c r="L863" s="0" t="n">
        <v>-0.458333492279053</v>
      </c>
      <c r="M863" s="0" t="n">
        <v>6.02961158752441</v>
      </c>
      <c r="N863" s="0" t="n">
        <v>0</v>
      </c>
      <c r="O863" s="0" t="n">
        <v>0</v>
      </c>
      <c r="P863" s="0" t="s">
        <v>144</v>
      </c>
      <c r="Q863" s="0" t="s">
        <v>141</v>
      </c>
      <c r="R863" s="0" t="n">
        <v>1</v>
      </c>
      <c r="S863" s="0" t="s">
        <v>156</v>
      </c>
      <c r="T863" s="0" t="n">
        <v>0</v>
      </c>
      <c r="U863" s="0" t="n">
        <v>249275.6</v>
      </c>
      <c r="V863" s="0" t="n">
        <v>0.00660796742886305</v>
      </c>
      <c r="W863" s="0" t="n">
        <v>628.303100585938</v>
      </c>
      <c r="X863" s="0" t="n">
        <v>0.00498663960024715</v>
      </c>
      <c r="Y863" s="0" t="n">
        <f aca="false">IF(ISNUMBER(C863),INDEX(Scorecard!$D$5:$D$12,SUMPRODUCT(--(Scorecard!$G$5:$G$11&lt;C863))+1),Scorecard!$D$13)</f>
        <v>0.488358159108655</v>
      </c>
      <c r="Z863" s="0" t="n">
        <f aca="false">IF(ISNUMBER(D863),INDEX(Scorecard!$D$14:$D$17,SUMPRODUCT(--(Scorecard!$G$14:$G$16&lt;D863))+1),Scorecard!$D$18)</f>
        <v>0.128579646629417</v>
      </c>
      <c r="AA863" s="0" t="n">
        <f aca="false">IF(ISNUMBER(E863),INDEX(Scorecard!$D$19:$D$26,SUMPRODUCT(--(Scorecard!$G$19:$G$25&lt;E863))+1),Scorecard!$D$27)</f>
        <v>0.233621608745691</v>
      </c>
      <c r="AB863" s="0" t="n">
        <f aca="false">IF(ISNUMBER(F863),INDEX(Scorecard!$D$28:$D$35,SUMPRODUCT(--(Scorecard!$G$28:$G$34&lt;F863))+1),Scorecard!$D$36)</f>
        <v>-0.132616866359722</v>
      </c>
      <c r="AC863" s="0" t="n">
        <f aca="false">IF(ISNUMBER(H863),INDEX(Scorecard!$D$37:$D$44,SUMPRODUCT(--(Scorecard!$G$37:$G$43&lt;H863))+1),Scorecard!$D$45)</f>
        <v>1.35057635045042</v>
      </c>
      <c r="AD863" s="0" t="n">
        <f aca="false">IF(ISNUMBER(I863),INDEX(Scorecard!$D$46:$D$52,SUMPRODUCT(--(Scorecard!$G$46:$G$51&lt;I863))+1),Scorecard!$D$53)</f>
        <v>0.123869379412532</v>
      </c>
      <c r="AE863" s="0" t="n">
        <f aca="false">IF(ISNUMBER(K863),INDEX(Scorecard!$D$54:$D$61,SUMPRODUCT(--(Scorecard!$G$54:$G$60&lt;K863))+1),Scorecard!$D$62)</f>
        <v>0.489050497890326</v>
      </c>
      <c r="AF863" s="0" t="n">
        <f aca="false">IF(ISNUMBER(L863),INDEX(Scorecard!$D$63:$D$68,SUMPRODUCT(--(Scorecard!$G$63:$G$67&lt;L863))+1),Scorecard!$D$69)</f>
        <v>0.322484508656054</v>
      </c>
      <c r="AG863" s="0" t="n">
        <f aca="false">Inputs!$B$10+Scorecard!$J$5*Y863+Scorecard!$J$6*Z863+Scorecard!$J$7*AA863+Scorecard!$J$8*AB863+Scorecard!$J$9*AC863+Scorecard!$J$10*AD863+Scorecard!$J$11*AE863+Scorecard!$J$12*AF863</f>
        <v>-4.89293279778514</v>
      </c>
      <c r="AH863" s="0" t="n">
        <f aca="false">MIN(1-Inputs!$B$13,MAX(Inputs!$B$13,1/(1+EXP(-(Inputs!$B$11*AG863+Inputs!$B$12)))))</f>
        <v>0.00660796751983124</v>
      </c>
      <c r="AI863" s="0" t="n">
        <f aca="false">Inputs!$B$9-Inputs!$B$8*AG863</f>
        <v>628.303073859857</v>
      </c>
      <c r="AJ863" s="0" t="n">
        <f aca="false">RANK(AH863,$AH$5:$AH$2004,0)+COUNTIF($AH$4:AH862,AH863)</f>
        <v>1091</v>
      </c>
      <c r="AK863" s="0" t="n">
        <f aca="false">IF(AJ863&lt;=Deciles!$B$5*(Deciles!$B$4+1),INT((AJ863-1)/(Deciles!$B$4+1))+1,Deciles!$B$5+INT((AJ863-1-Deciles!$B$5*(Deciles!$B$4+1))/Deciles!$B$4)+1)</f>
        <v>6</v>
      </c>
    </row>
    <row r="864" customFormat="false" ht="15" hidden="false" customHeight="false" outlineLevel="0" collapsed="false">
      <c r="A864" s="0" t="n">
        <v>25176</v>
      </c>
      <c r="B864" s="0" t="s">
        <v>150</v>
      </c>
      <c r="C864" s="0" t="n">
        <v>711</v>
      </c>
      <c r="D864" s="0" t="n">
        <v>80</v>
      </c>
      <c r="E864" s="0" t="n">
        <v>68.3738555908203</v>
      </c>
      <c r="F864" s="0" t="n">
        <v>28</v>
      </c>
      <c r="G864" s="0" t="n">
        <v>3.47499990463257</v>
      </c>
      <c r="H864" s="0" t="n">
        <v>-3.15833330154419</v>
      </c>
      <c r="I864" s="0" t="n">
        <v>33</v>
      </c>
      <c r="J864" s="0" t="n">
        <v>12.1455402374268</v>
      </c>
      <c r="K864" s="0" t="n">
        <v>4.5</v>
      </c>
      <c r="L864" s="0" t="n">
        <v>-0.208333492279053</v>
      </c>
      <c r="M864" s="0" t="n">
        <v>3.98038363456726</v>
      </c>
      <c r="N864" s="0" t="n">
        <v>1</v>
      </c>
      <c r="O864" s="0" t="n">
        <v>0</v>
      </c>
      <c r="P864" s="0" t="s">
        <v>144</v>
      </c>
      <c r="Q864" s="0" t="s">
        <v>160</v>
      </c>
      <c r="R864" s="0" t="n">
        <v>1</v>
      </c>
      <c r="S864" s="0" t="s">
        <v>162</v>
      </c>
      <c r="T864" s="0" t="n">
        <v>0</v>
      </c>
      <c r="U864" s="0" t="n">
        <v>188252.64</v>
      </c>
      <c r="V864" s="0" t="n">
        <v>0.0161507893353701</v>
      </c>
      <c r="W864" s="0" t="n">
        <v>603.854736328125</v>
      </c>
      <c r="X864" s="0" t="n">
        <v>0.0100666712969542</v>
      </c>
      <c r="Y864" s="0" t="n">
        <f aca="false">IF(ISNUMBER(C864),INDEX(Scorecard!$D$5:$D$12,SUMPRODUCT(--(Scorecard!$G$5:$G$11&lt;C864))+1),Scorecard!$D$13)</f>
        <v>-0.513000642971656</v>
      </c>
      <c r="Z864" s="0" t="n">
        <f aca="false">IF(ISNUMBER(D864),INDEX(Scorecard!$D$14:$D$17,SUMPRODUCT(--(Scorecard!$G$14:$G$16&lt;D864))+1),Scorecard!$D$18)</f>
        <v>0.0505355481560174</v>
      </c>
      <c r="AA864" s="0" t="n">
        <f aca="false">IF(ISNUMBER(E864),INDEX(Scorecard!$D$19:$D$26,SUMPRODUCT(--(Scorecard!$G$19:$G$25&lt;E864))+1),Scorecard!$D$27)</f>
        <v>0.0530843085177338</v>
      </c>
      <c r="AB864" s="0" t="n">
        <f aca="false">IF(ISNUMBER(F864),INDEX(Scorecard!$D$28:$D$35,SUMPRODUCT(--(Scorecard!$G$28:$G$34&lt;F864))+1),Scorecard!$D$36)</f>
        <v>0.165097008946478</v>
      </c>
      <c r="AC864" s="0" t="n">
        <f aca="false">IF(ISNUMBER(H864),INDEX(Scorecard!$D$37:$D$44,SUMPRODUCT(--(Scorecard!$G$37:$G$43&lt;H864))+1),Scorecard!$D$45)</f>
        <v>1.35057635045042</v>
      </c>
      <c r="AD864" s="0" t="n">
        <f aca="false">IF(ISNUMBER(I864),INDEX(Scorecard!$D$46:$D$52,SUMPRODUCT(--(Scorecard!$G$46:$G$51&lt;I864))+1),Scorecard!$D$53)</f>
        <v>0.123869379412532</v>
      </c>
      <c r="AE864" s="0" t="n">
        <f aca="false">IF(ISNUMBER(K864),INDEX(Scorecard!$D$54:$D$61,SUMPRODUCT(--(Scorecard!$G$54:$G$60&lt;K864))+1),Scorecard!$D$62)</f>
        <v>0.409483001259379</v>
      </c>
      <c r="AF864" s="0" t="n">
        <f aca="false">IF(ISNUMBER(L864),INDEX(Scorecard!$D$63:$D$68,SUMPRODUCT(--(Scorecard!$G$63:$G$67&lt;L864))+1),Scorecard!$D$69)</f>
        <v>0.322484508656054</v>
      </c>
      <c r="AG864" s="0" t="n">
        <f aca="false">Inputs!$B$10+Scorecard!$J$5*Y864+Scorecard!$J$6*Z864+Scorecard!$J$7*AA864+Scorecard!$J$8*AB864+Scorecard!$J$9*AC864+Scorecard!$J$10*AD864+Scorecard!$J$11*AE864+Scorecard!$J$12*AF864</f>
        <v>-4.04561871607386</v>
      </c>
      <c r="AH864" s="0" t="n">
        <f aca="false">MIN(1-Inputs!$B$13,MAX(Inputs!$B$13,1/(1+EXP(-(Inputs!$B$11*AG864+Inputs!$B$12)))))</f>
        <v>0.0161507888472363</v>
      </c>
      <c r="AI864" s="0" t="n">
        <f aca="false">Inputs!$B$9-Inputs!$B$8*AG864</f>
        <v>603.854757384652</v>
      </c>
      <c r="AJ864" s="0" t="n">
        <f aca="false">RANK(AH864,$AH$5:$AH$2004,0)+COUNTIF($AH$4:AH863,AH864)</f>
        <v>561</v>
      </c>
      <c r="AK864" s="0" t="n">
        <f aca="false">IF(AJ864&lt;=Deciles!$B$5*(Deciles!$B$4+1),INT((AJ864-1)/(Deciles!$B$4+1))+1,Deciles!$B$5+INT((AJ864-1-Deciles!$B$5*(Deciles!$B$4+1))/Deciles!$B$4)+1)</f>
        <v>3</v>
      </c>
    </row>
    <row r="865" customFormat="false" ht="15" hidden="false" customHeight="false" outlineLevel="0" collapsed="false">
      <c r="A865" s="0" t="n">
        <v>25186</v>
      </c>
      <c r="B865" s="0" t="s">
        <v>150</v>
      </c>
      <c r="C865" s="0" t="n">
        <v>756</v>
      </c>
      <c r="D865" s="0" t="n">
        <v>80</v>
      </c>
      <c r="E865" s="0" t="n">
        <v>67.5410232543945</v>
      </c>
      <c r="F865" s="0" t="n">
        <v>28</v>
      </c>
      <c r="G865" s="0" t="n">
        <v>3.05800008773804</v>
      </c>
      <c r="H865" s="0" t="n">
        <v>-3.57533311843872</v>
      </c>
      <c r="I865" s="0" t="n">
        <v>34</v>
      </c>
      <c r="J865" s="0" t="n">
        <v>11.3712816238403</v>
      </c>
      <c r="K865" s="0" t="n">
        <v>4</v>
      </c>
      <c r="L865" s="0" t="n">
        <v>-0.208333492279053</v>
      </c>
      <c r="M865" s="0" t="n">
        <v>4.23436641693115</v>
      </c>
      <c r="N865" s="0" t="n">
        <v>0</v>
      </c>
      <c r="O865" s="0" t="n">
        <v>0</v>
      </c>
      <c r="P865" s="0" t="s">
        <v>144</v>
      </c>
      <c r="Q865" s="0" t="s">
        <v>141</v>
      </c>
      <c r="R865" s="0" t="n">
        <v>2</v>
      </c>
      <c r="S865" s="0" t="s">
        <v>148</v>
      </c>
      <c r="T865" s="0" t="n">
        <v>0</v>
      </c>
      <c r="U865" s="0" t="n">
        <v>86793.07</v>
      </c>
      <c r="V865" s="0" t="n">
        <v>0.00406876159831882</v>
      </c>
      <c r="W865" s="0" t="n">
        <v>641.49658203125</v>
      </c>
      <c r="X865" s="0" t="n">
        <v>0.00418787682428956</v>
      </c>
      <c r="Y865" s="0" t="n">
        <f aca="false">IF(ISNUMBER(C865),INDEX(Scorecard!$D$5:$D$12,SUMPRODUCT(--(Scorecard!$G$5:$G$11&lt;C865))+1),Scorecard!$D$13)</f>
        <v>0.733188958177614</v>
      </c>
      <c r="Z865" s="0" t="n">
        <f aca="false">IF(ISNUMBER(D865),INDEX(Scorecard!$D$14:$D$17,SUMPRODUCT(--(Scorecard!$G$14:$G$16&lt;D865))+1),Scorecard!$D$18)</f>
        <v>0.0505355481560174</v>
      </c>
      <c r="AA865" s="0" t="n">
        <f aca="false">IF(ISNUMBER(E865),INDEX(Scorecard!$D$19:$D$26,SUMPRODUCT(--(Scorecard!$G$19:$G$25&lt;E865))+1),Scorecard!$D$27)</f>
        <v>0.0530843085177338</v>
      </c>
      <c r="AB865" s="0" t="n">
        <f aca="false">IF(ISNUMBER(F865),INDEX(Scorecard!$D$28:$D$35,SUMPRODUCT(--(Scorecard!$G$28:$G$34&lt;F865))+1),Scorecard!$D$36)</f>
        <v>0.165097008946478</v>
      </c>
      <c r="AC865" s="0" t="n">
        <f aca="false">IF(ISNUMBER(H865),INDEX(Scorecard!$D$37:$D$44,SUMPRODUCT(--(Scorecard!$G$37:$G$43&lt;H865))+1),Scorecard!$D$45)</f>
        <v>1.35057635045042</v>
      </c>
      <c r="AD865" s="0" t="n">
        <f aca="false">IF(ISNUMBER(I865),INDEX(Scorecard!$D$46:$D$52,SUMPRODUCT(--(Scorecard!$G$46:$G$51&lt;I865))+1),Scorecard!$D$53)</f>
        <v>0.123869379412532</v>
      </c>
      <c r="AE865" s="0" t="n">
        <f aca="false">IF(ISNUMBER(K865),INDEX(Scorecard!$D$54:$D$61,SUMPRODUCT(--(Scorecard!$G$54:$G$60&lt;K865))+1),Scorecard!$D$62)</f>
        <v>0.489050497890326</v>
      </c>
      <c r="AF865" s="0" t="n">
        <f aca="false">IF(ISNUMBER(L865),INDEX(Scorecard!$D$63:$D$68,SUMPRODUCT(--(Scorecard!$G$63:$G$67&lt;L865))+1),Scorecard!$D$69)</f>
        <v>0.322484508656054</v>
      </c>
      <c r="AG865" s="0" t="n">
        <f aca="false">Inputs!$B$10+Scorecard!$J$5*Y865+Scorecard!$J$6*Z865+Scorecard!$J$7*AA865+Scorecard!$J$8*AB865+Scorecard!$J$9*AC865+Scorecard!$J$10*AD865+Scorecard!$J$11*AE865+Scorecard!$J$12*AF865</f>
        <v>-5.35018570250505</v>
      </c>
      <c r="AH865" s="0" t="n">
        <f aca="false">MIN(1-Inputs!$B$13,MAX(Inputs!$B$13,1/(1+EXP(-(Inputs!$B$11*AG865+Inputs!$B$12)))))</f>
        <v>0.00406876169063183</v>
      </c>
      <c r="AI865" s="0" t="n">
        <f aca="false">Inputs!$B$9-Inputs!$B$8*AG865</f>
        <v>641.496603821287</v>
      </c>
      <c r="AJ865" s="0" t="n">
        <f aca="false">RANK(AH865,$AH$5:$AH$2004,0)+COUNTIF($AH$4:AH864,AH865)</f>
        <v>1378</v>
      </c>
      <c r="AK865" s="0" t="n">
        <f aca="false">IF(AJ865&lt;=Deciles!$B$5*(Deciles!$B$4+1),INT((AJ865-1)/(Deciles!$B$4+1))+1,Deciles!$B$5+INT((AJ865-1-Deciles!$B$5*(Deciles!$B$4+1))/Deciles!$B$4)+1)</f>
        <v>7</v>
      </c>
    </row>
    <row r="866" customFormat="false" ht="15" hidden="false" customHeight="false" outlineLevel="0" collapsed="false">
      <c r="A866" s="0" t="n">
        <v>25229</v>
      </c>
      <c r="B866" s="0" t="s">
        <v>139</v>
      </c>
      <c r="C866" s="0" t="n">
        <v>748</v>
      </c>
      <c r="D866" s="0" t="n">
        <v>85.162109375</v>
      </c>
      <c r="E866" s="0" t="n">
        <v>80.9530563354492</v>
      </c>
      <c r="F866" s="0" t="n">
        <v>30</v>
      </c>
      <c r="G866" s="0" t="n">
        <v>3.33599996566773</v>
      </c>
      <c r="H866" s="0" t="n">
        <v>0.31933331489563</v>
      </c>
      <c r="I866" s="0" t="n">
        <v>10</v>
      </c>
      <c r="J866" s="0" t="n">
        <v>12.4530639648438</v>
      </c>
      <c r="K866" s="0" t="n">
        <v>5.53333330154419</v>
      </c>
      <c r="L866" s="0" t="n">
        <v>-3.50000047683716</v>
      </c>
      <c r="M866" s="0" t="n">
        <v>3.47430467605591</v>
      </c>
      <c r="N866" s="0" t="n">
        <v>0</v>
      </c>
      <c r="O866" s="0" t="n">
        <v>0</v>
      </c>
      <c r="P866" s="0" t="s">
        <v>144</v>
      </c>
      <c r="Q866" s="0" t="s">
        <v>141</v>
      </c>
      <c r="R866" s="0" t="n">
        <v>1</v>
      </c>
      <c r="S866" s="0" t="s">
        <v>156</v>
      </c>
      <c r="T866" s="0" t="n">
        <v>0</v>
      </c>
      <c r="U866" s="0" t="n">
        <v>256033.53</v>
      </c>
      <c r="V866" s="0" t="n">
        <v>0.0100725805386901</v>
      </c>
      <c r="W866" s="0" t="n">
        <v>616.799865722656</v>
      </c>
      <c r="X866" s="0" t="n">
        <v>0.00855868868529797</v>
      </c>
      <c r="Y866" s="0" t="n">
        <f aca="false">IF(ISNUMBER(C866),INDEX(Scorecard!$D$5:$D$12,SUMPRODUCT(--(Scorecard!$G$5:$G$11&lt;C866))+1),Scorecard!$D$13)</f>
        <v>0.488358159108655</v>
      </c>
      <c r="Z866" s="0" t="n">
        <f aca="false">IF(ISNUMBER(D866),INDEX(Scorecard!$D$14:$D$17,SUMPRODUCT(--(Scorecard!$G$14:$G$16&lt;D866))+1),Scorecard!$D$18)</f>
        <v>0.0505355481560174</v>
      </c>
      <c r="AA866" s="0" t="n">
        <f aca="false">IF(ISNUMBER(E866),INDEX(Scorecard!$D$19:$D$26,SUMPRODUCT(--(Scorecard!$G$19:$G$25&lt;E866))+1),Scorecard!$D$27)</f>
        <v>-0.0341578513653732</v>
      </c>
      <c r="AB866" s="0" t="n">
        <f aca="false">IF(ISNUMBER(F866),INDEX(Scorecard!$D$28:$D$35,SUMPRODUCT(--(Scorecard!$G$28:$G$34&lt;F866))+1),Scorecard!$D$36)</f>
        <v>0.126913191054783</v>
      </c>
      <c r="AC866" s="0" t="n">
        <f aca="false">IF(ISNUMBER(H866),INDEX(Scorecard!$D$37:$D$44,SUMPRODUCT(--(Scorecard!$G$37:$G$43&lt;H866))+1),Scorecard!$D$45)</f>
        <v>-0.0679520129233634</v>
      </c>
      <c r="AD866" s="0" t="n">
        <f aca="false">IF(ISNUMBER(I866),INDEX(Scorecard!$D$46:$D$52,SUMPRODUCT(--(Scorecard!$G$46:$G$51&lt;I866))+1),Scorecard!$D$53)</f>
        <v>-0.114272400683245</v>
      </c>
      <c r="AE866" s="0" t="n">
        <f aca="false">IF(ISNUMBER(K866),INDEX(Scorecard!$D$54:$D$61,SUMPRODUCT(--(Scorecard!$G$54:$G$60&lt;K866))+1),Scorecard!$D$62)</f>
        <v>0.0151758992857273</v>
      </c>
      <c r="AF866" s="0" t="n">
        <f aca="false">IF(ISNUMBER(L866),INDEX(Scorecard!$D$63:$D$68,SUMPRODUCT(--(Scorecard!$G$63:$G$67&lt;L866))+1),Scorecard!$D$69)</f>
        <v>-0.340582194386522</v>
      </c>
      <c r="AG866" s="0" t="n">
        <f aca="false">Inputs!$B$10+Scorecard!$J$5*Y866+Scorecard!$J$6*Z866+Scorecard!$J$7*AA866+Scorecard!$J$8*AB866+Scorecard!$J$9*AC866+Scorecard!$J$10*AD866+Scorecard!$J$11*AE866+Scorecard!$J$12*AF866</f>
        <v>-4.49426162598791</v>
      </c>
      <c r="AH866" s="0" t="n">
        <f aca="false">MIN(1-Inputs!$B$13,MAX(Inputs!$B$13,1/(1+EXP(-(Inputs!$B$11*AG866+Inputs!$B$12)))))</f>
        <v>0.0100725809860386</v>
      </c>
      <c r="AI866" s="0" t="n">
        <f aca="false">Inputs!$B$9-Inputs!$B$8*AG866</f>
        <v>616.799855409912</v>
      </c>
      <c r="AJ866" s="0" t="n">
        <f aca="false">RANK(AH866,$AH$5:$AH$2004,0)+COUNTIF($AH$4:AH865,AH866)</f>
        <v>819</v>
      </c>
      <c r="AK866" s="0" t="n">
        <f aca="false">IF(AJ866&lt;=Deciles!$B$5*(Deciles!$B$4+1),INT((AJ866-1)/(Deciles!$B$4+1))+1,Deciles!$B$5+INT((AJ866-1-Deciles!$B$5*(Deciles!$B$4+1))/Deciles!$B$4)+1)</f>
        <v>5</v>
      </c>
    </row>
    <row r="867" customFormat="false" ht="15" hidden="false" customHeight="false" outlineLevel="0" collapsed="false">
      <c r="A867" s="0" t="n">
        <v>25252</v>
      </c>
      <c r="B867" s="0" t="s">
        <v>145</v>
      </c>
      <c r="C867" s="0" t="n">
        <v>810</v>
      </c>
      <c r="D867" s="0" t="n">
        <v>80</v>
      </c>
      <c r="E867" s="0" t="n">
        <v>63.0524024963379</v>
      </c>
      <c r="F867" s="0" t="n">
        <v>19</v>
      </c>
      <c r="G867" s="0" t="n">
        <v>4.11800003051758</v>
      </c>
      <c r="H867" s="0" t="n">
        <v>0.601333379745483</v>
      </c>
      <c r="I867" s="0" t="n">
        <v>52</v>
      </c>
      <c r="J867" s="0" t="n">
        <v>12.808536529541</v>
      </c>
      <c r="K867" s="0" t="n">
        <v>4.55833339691162</v>
      </c>
      <c r="L867" s="0" t="n">
        <v>-1.875</v>
      </c>
      <c r="M867" s="0" t="n">
        <v>4.74416494369507</v>
      </c>
      <c r="N867" s="0" t="n">
        <v>0</v>
      </c>
      <c r="O867" s="0" t="n">
        <v>0</v>
      </c>
      <c r="P867" s="0" t="s">
        <v>144</v>
      </c>
      <c r="Q867" s="0" t="s">
        <v>141</v>
      </c>
      <c r="R867" s="0" t="n">
        <v>2</v>
      </c>
      <c r="S867" s="0" t="s">
        <v>142</v>
      </c>
      <c r="T867" s="0" t="n">
        <v>0</v>
      </c>
      <c r="U867" s="0" t="n">
        <v>365322.7</v>
      </c>
      <c r="V867" s="0" t="n">
        <v>0.000473422900540754</v>
      </c>
      <c r="W867" s="0" t="n">
        <v>699.812072753906</v>
      </c>
      <c r="X867" s="0" t="n">
        <v>0.000653063703794032</v>
      </c>
      <c r="Y867" s="0" t="n">
        <f aca="false">IF(ISNUMBER(C867),INDEX(Scorecard!$D$5:$D$12,SUMPRODUCT(--(Scorecard!$G$5:$G$11&lt;C867))+1),Scorecard!$D$13)</f>
        <v>2.19112706886128</v>
      </c>
      <c r="Z867" s="0" t="n">
        <f aca="false">IF(ISNUMBER(D867),INDEX(Scorecard!$D$14:$D$17,SUMPRODUCT(--(Scorecard!$G$14:$G$16&lt;D867))+1),Scorecard!$D$18)</f>
        <v>0.0505355481560174</v>
      </c>
      <c r="AA867" s="0" t="n">
        <f aca="false">IF(ISNUMBER(E867),INDEX(Scorecard!$D$19:$D$26,SUMPRODUCT(--(Scorecard!$G$19:$G$25&lt;E867))+1),Scorecard!$D$27)</f>
        <v>0.233621608745691</v>
      </c>
      <c r="AB867" s="0" t="n">
        <f aca="false">IF(ISNUMBER(F867),INDEX(Scorecard!$D$28:$D$35,SUMPRODUCT(--(Scorecard!$G$28:$G$34&lt;F867))+1),Scorecard!$D$36)</f>
        <v>0.624829191519909</v>
      </c>
      <c r="AC867" s="0" t="n">
        <f aca="false">IF(ISNUMBER(H867),INDEX(Scorecard!$D$37:$D$44,SUMPRODUCT(--(Scorecard!$G$37:$G$43&lt;H867))+1),Scorecard!$D$45)</f>
        <v>-0.271229676926091</v>
      </c>
      <c r="AD867" s="0" t="n">
        <f aca="false">IF(ISNUMBER(I867),INDEX(Scorecard!$D$46:$D$52,SUMPRODUCT(--(Scorecard!$G$46:$G$51&lt;I867))+1),Scorecard!$D$53)</f>
        <v>0.818882373006414</v>
      </c>
      <c r="AE867" s="0" t="n">
        <f aca="false">IF(ISNUMBER(K867),INDEX(Scorecard!$D$54:$D$61,SUMPRODUCT(--(Scorecard!$G$54:$G$60&lt;K867))+1),Scorecard!$D$62)</f>
        <v>0.409483001259379</v>
      </c>
      <c r="AF867" s="0" t="n">
        <f aca="false">IF(ISNUMBER(L867),INDEX(Scorecard!$D$63:$D$68,SUMPRODUCT(--(Scorecard!$G$63:$G$67&lt;L867))+1),Scorecard!$D$69)</f>
        <v>-0.340582194386522</v>
      </c>
      <c r="AG867" s="0" t="n">
        <f aca="false">Inputs!$B$10+Scorecard!$J$5*Y867+Scorecard!$J$6*Z867+Scorecard!$J$7*AA867+Scorecard!$J$8*AB867+Scorecard!$J$9*AC867+Scorecard!$J$10*AD867+Scorecard!$J$11*AE867+Scorecard!$J$12*AF867</f>
        <v>-7.37124494831694</v>
      </c>
      <c r="AH867" s="0" t="n">
        <f aca="false">MIN(1-Inputs!$B$13,MAX(Inputs!$B$13,1/(1+EXP(-(Inputs!$B$11*AG867+Inputs!$B$12)))))</f>
        <v>0.000473422902649474</v>
      </c>
      <c r="AI867" s="0" t="n">
        <f aca="false">Inputs!$B$9-Inputs!$B$8*AG867</f>
        <v>699.812046846799</v>
      </c>
      <c r="AJ867" s="0" t="n">
        <f aca="false">RANK(AH867,$AH$5:$AH$2004,0)+COUNTIF($AH$4:AH866,AH867)</f>
        <v>1991</v>
      </c>
      <c r="AK867" s="0" t="n">
        <f aca="false">IF(AJ867&lt;=Deciles!$B$5*(Deciles!$B$4+1),INT((AJ867-1)/(Deciles!$B$4+1))+1,Deciles!$B$5+INT((AJ867-1-Deciles!$B$5*(Deciles!$B$4+1))/Deciles!$B$4)+1)</f>
        <v>10</v>
      </c>
    </row>
    <row r="868" customFormat="false" ht="15" hidden="false" customHeight="false" outlineLevel="0" collapsed="false">
      <c r="A868" s="0" t="n">
        <v>25253</v>
      </c>
      <c r="B868" s="0" t="s">
        <v>157</v>
      </c>
      <c r="C868" s="0" t="n">
        <v>822</v>
      </c>
      <c r="D868" s="0" t="n">
        <v>80</v>
      </c>
      <c r="E868" s="0" t="n">
        <v>76.6599502563477</v>
      </c>
      <c r="F868" s="0" t="n">
        <v>27</v>
      </c>
      <c r="G868" s="0" t="n">
        <v>3.62599992752075</v>
      </c>
      <c r="H868" s="0" t="n">
        <v>-0.257333517074585</v>
      </c>
      <c r="I868" s="0" t="n">
        <v>7</v>
      </c>
      <c r="J868" s="0" t="n">
        <v>11.9525709152222</v>
      </c>
      <c r="K868" s="0" t="n">
        <v>4.0230770111084</v>
      </c>
      <c r="L868" s="0" t="n">
        <v>-0.276923179626465</v>
      </c>
      <c r="M868" s="0" t="n">
        <v>5.98650598526001</v>
      </c>
      <c r="N868" s="0" t="n">
        <v>0</v>
      </c>
      <c r="O868" s="0" t="n">
        <v>0</v>
      </c>
      <c r="P868" s="0" t="s">
        <v>144</v>
      </c>
      <c r="Q868" s="0" t="s">
        <v>141</v>
      </c>
      <c r="R868" s="0" t="n">
        <v>2</v>
      </c>
      <c r="S868" s="0" t="s">
        <v>151</v>
      </c>
      <c r="T868" s="0" t="n">
        <v>0</v>
      </c>
      <c r="U868" s="0" t="n">
        <v>155215.62</v>
      </c>
      <c r="V868" s="0" t="n">
        <v>0.0009690509759821</v>
      </c>
      <c r="W868" s="0" t="n">
        <v>680.411804199219</v>
      </c>
      <c r="X868" s="0" t="n">
        <v>0.000866367656271905</v>
      </c>
      <c r="Y868" s="0" t="n">
        <f aca="false">IF(ISNUMBER(C868),INDEX(Scorecard!$D$5:$D$12,SUMPRODUCT(--(Scorecard!$G$5:$G$11&lt;C868))+1),Scorecard!$D$13)</f>
        <v>2.19112706886128</v>
      </c>
      <c r="Z868" s="0" t="n">
        <f aca="false">IF(ISNUMBER(D868),INDEX(Scorecard!$D$14:$D$17,SUMPRODUCT(--(Scorecard!$G$14:$G$16&lt;D868))+1),Scorecard!$D$18)</f>
        <v>0.0505355481560174</v>
      </c>
      <c r="AA868" s="0" t="n">
        <f aca="false">IF(ISNUMBER(E868),INDEX(Scorecard!$D$19:$D$26,SUMPRODUCT(--(Scorecard!$G$19:$G$25&lt;E868))+1),Scorecard!$D$27)</f>
        <v>-0.0341578513653732</v>
      </c>
      <c r="AB868" s="0" t="n">
        <f aca="false">IF(ISNUMBER(F868),INDEX(Scorecard!$D$28:$D$35,SUMPRODUCT(--(Scorecard!$G$28:$G$34&lt;F868))+1),Scorecard!$D$36)</f>
        <v>0.165097008946478</v>
      </c>
      <c r="AC868" s="0" t="n">
        <f aca="false">IF(ISNUMBER(H868),INDEX(Scorecard!$D$37:$D$44,SUMPRODUCT(--(Scorecard!$G$37:$G$43&lt;H868))+1),Scorecard!$D$45)</f>
        <v>0.769716833645565</v>
      </c>
      <c r="AD868" s="0" t="n">
        <f aca="false">IF(ISNUMBER(I868),INDEX(Scorecard!$D$46:$D$52,SUMPRODUCT(--(Scorecard!$G$46:$G$51&lt;I868))+1),Scorecard!$D$53)</f>
        <v>-0.114272400683245</v>
      </c>
      <c r="AE868" s="0" t="n">
        <f aca="false">IF(ISNUMBER(K868),INDEX(Scorecard!$D$54:$D$61,SUMPRODUCT(--(Scorecard!$G$54:$G$60&lt;K868))+1),Scorecard!$D$62)</f>
        <v>0.489050497890326</v>
      </c>
      <c r="AF868" s="0" t="n">
        <f aca="false">IF(ISNUMBER(L868),INDEX(Scorecard!$D$63:$D$68,SUMPRODUCT(--(Scorecard!$G$63:$G$67&lt;L868))+1),Scorecard!$D$69)</f>
        <v>0.322484508656054</v>
      </c>
      <c r="AG868" s="0" t="n">
        <f aca="false">Inputs!$B$10+Scorecard!$J$5*Y868+Scorecard!$J$6*Z868+Scorecard!$J$7*AA868+Scorecard!$J$8*AB868+Scorecard!$J$9*AC868+Scorecard!$J$10*AD868+Scorecard!$J$11*AE868+Scorecard!$J$12*AF868</f>
        <v>-6.69888298728192</v>
      </c>
      <c r="AH868" s="0" t="n">
        <f aca="false">MIN(1-Inputs!$B$13,MAX(Inputs!$B$13,1/(1+EXP(-(Inputs!$B$11*AG868+Inputs!$B$12)))))</f>
        <v>0.000969050954071105</v>
      </c>
      <c r="AI868" s="0" t="n">
        <f aca="false">Inputs!$B$9-Inputs!$B$8*AG868</f>
        <v>680.411781509447</v>
      </c>
      <c r="AJ868" s="0" t="n">
        <f aca="false">RANK(AH868,$AH$5:$AH$2004,0)+COUNTIF($AH$4:AH867,AH868)</f>
        <v>1914</v>
      </c>
      <c r="AK868" s="0" t="n">
        <f aca="false">IF(AJ868&lt;=Deciles!$B$5*(Deciles!$B$4+1),INT((AJ868-1)/(Deciles!$B$4+1))+1,Deciles!$B$5+INT((AJ868-1-Deciles!$B$5*(Deciles!$B$4+1))/Deciles!$B$4)+1)</f>
        <v>10</v>
      </c>
    </row>
    <row r="869" customFormat="false" ht="15" hidden="false" customHeight="false" outlineLevel="0" collapsed="false">
      <c r="A869" s="0" t="n">
        <v>25257</v>
      </c>
      <c r="B869" s="0" t="s">
        <v>145</v>
      </c>
      <c r="C869" s="0" t="n">
        <v>680</v>
      </c>
      <c r="D869" s="0" t="n">
        <v>85.8915328979492</v>
      </c>
      <c r="E869" s="0" t="n">
        <v>56.7784042358398</v>
      </c>
      <c r="F869" s="0" t="n">
        <v>26</v>
      </c>
      <c r="G869" s="0" t="n">
        <v>4.49900007247925</v>
      </c>
      <c r="H869" s="0" t="n">
        <v>0.982333421707153</v>
      </c>
      <c r="I869" s="0" t="n">
        <v>98</v>
      </c>
      <c r="J869" s="0" t="n">
        <v>11.5305299758911</v>
      </c>
      <c r="K869" s="0" t="n">
        <v>4.75833320617676</v>
      </c>
      <c r="L869" s="0" t="n">
        <v>-1.875</v>
      </c>
      <c r="M869" s="0" t="n">
        <v>3.47429394721985</v>
      </c>
      <c r="N869" s="0" t="n">
        <v>0</v>
      </c>
      <c r="O869" s="0" t="n">
        <v>0</v>
      </c>
      <c r="P869" s="0" t="s">
        <v>144</v>
      </c>
      <c r="Q869" s="0" t="s">
        <v>141</v>
      </c>
      <c r="R869" s="0" t="n">
        <v>1</v>
      </c>
      <c r="S869" s="0" t="s">
        <v>159</v>
      </c>
      <c r="T869" s="0" t="n">
        <v>0</v>
      </c>
      <c r="U869" s="0" t="n">
        <v>101776.06</v>
      </c>
      <c r="V869" s="0" t="n">
        <v>0.0205782148987055</v>
      </c>
      <c r="W869" s="0" t="n">
        <v>597.176025390625</v>
      </c>
      <c r="X869" s="0" t="n">
        <v>0.0252633336931467</v>
      </c>
      <c r="Y869" s="0" t="n">
        <f aca="false">IF(ISNUMBER(C869),INDEX(Scorecard!$D$5:$D$12,SUMPRODUCT(--(Scorecard!$G$5:$G$11&lt;C869))+1),Scorecard!$D$13)</f>
        <v>-0.869677851527538</v>
      </c>
      <c r="Z869" s="0" t="n">
        <f aca="false">IF(ISNUMBER(D869),INDEX(Scorecard!$D$14:$D$17,SUMPRODUCT(--(Scorecard!$G$14:$G$16&lt;D869))+1),Scorecard!$D$18)</f>
        <v>0.0505355481560174</v>
      </c>
      <c r="AA869" s="0" t="n">
        <f aca="false">IF(ISNUMBER(E869),INDEX(Scorecard!$D$19:$D$26,SUMPRODUCT(--(Scorecard!$G$19:$G$25&lt;E869))+1),Scorecard!$D$27)</f>
        <v>0.285899340811827</v>
      </c>
      <c r="AB869" s="0" t="n">
        <f aca="false">IF(ISNUMBER(F869),INDEX(Scorecard!$D$28:$D$35,SUMPRODUCT(--(Scorecard!$G$28:$G$34&lt;F869))+1),Scorecard!$D$36)</f>
        <v>0.165097008946478</v>
      </c>
      <c r="AC869" s="0" t="n">
        <f aca="false">IF(ISNUMBER(H869),INDEX(Scorecard!$D$37:$D$44,SUMPRODUCT(--(Scorecard!$G$37:$G$43&lt;H869))+1),Scorecard!$D$45)</f>
        <v>-0.975503570149195</v>
      </c>
      <c r="AD869" s="0" t="n">
        <f aca="false">IF(ISNUMBER(I869),INDEX(Scorecard!$D$46:$D$52,SUMPRODUCT(--(Scorecard!$G$46:$G$51&lt;I869))+1),Scorecard!$D$53)</f>
        <v>0.818882373006414</v>
      </c>
      <c r="AE869" s="0" t="n">
        <f aca="false">IF(ISNUMBER(K869),INDEX(Scorecard!$D$54:$D$61,SUMPRODUCT(--(Scorecard!$G$54:$G$60&lt;K869))+1),Scorecard!$D$62)</f>
        <v>0.409483001259379</v>
      </c>
      <c r="AF869" s="0" t="n">
        <f aca="false">IF(ISNUMBER(L869),INDEX(Scorecard!$D$63:$D$68,SUMPRODUCT(--(Scorecard!$G$63:$G$67&lt;L869))+1),Scorecard!$D$69)</f>
        <v>-0.340582194386522</v>
      </c>
      <c r="AG869" s="0" t="n">
        <f aca="false">Inputs!$B$10+Scorecard!$J$5*Y869+Scorecard!$J$6*Z869+Scorecard!$J$7*AA869+Scorecard!$J$8*AB869+Scorecard!$J$9*AC869+Scorecard!$J$10*AD869+Scorecard!$J$11*AE869+Scorecard!$J$12*AF869</f>
        <v>-3.81415095382152</v>
      </c>
      <c r="AH869" s="0" t="n">
        <f aca="false">MIN(1-Inputs!$B$13,MAX(Inputs!$B$13,1/(1+EXP(-(Inputs!$B$11*AG869+Inputs!$B$12)))))</f>
        <v>0.0205782143540483</v>
      </c>
      <c r="AI869" s="0" t="n">
        <f aca="false">Inputs!$B$9-Inputs!$B$8*AG869</f>
        <v>597.17600953011</v>
      </c>
      <c r="AJ869" s="0" t="n">
        <f aca="false">RANK(AH869,$AH$5:$AH$2004,0)+COUNTIF($AH$4:AH868,AH869)</f>
        <v>443</v>
      </c>
      <c r="AK869" s="0" t="n">
        <f aca="false">IF(AJ869&lt;=Deciles!$B$5*(Deciles!$B$4+1),INT((AJ869-1)/(Deciles!$B$4+1))+1,Deciles!$B$5+INT((AJ869-1-Deciles!$B$5*(Deciles!$B$4+1))/Deciles!$B$4)+1)</f>
        <v>3</v>
      </c>
    </row>
    <row r="870" customFormat="false" ht="15" hidden="false" customHeight="false" outlineLevel="0" collapsed="false">
      <c r="A870" s="0" t="n">
        <v>25272</v>
      </c>
      <c r="B870" s="0" t="s">
        <v>145</v>
      </c>
      <c r="C870" s="0" t="n">
        <v>780</v>
      </c>
      <c r="D870" s="0" t="n">
        <v>68.2494964599609</v>
      </c>
      <c r="E870" s="0" t="n">
        <v>60.3467903137207</v>
      </c>
      <c r="F870" s="0" t="n">
        <v>43</v>
      </c>
      <c r="G870" s="0" t="n">
        <v>3.75</v>
      </c>
      <c r="H870" s="0" t="n">
        <v>0.233333349227905</v>
      </c>
      <c r="I870" s="0" t="n">
        <v>28</v>
      </c>
      <c r="J870" s="0" t="n">
        <v>11.4749231338501</v>
      </c>
      <c r="K870" s="0" t="n">
        <v>4.65833330154419</v>
      </c>
      <c r="L870" s="0" t="n">
        <v>-1.875</v>
      </c>
      <c r="M870" s="0" t="n">
        <v>6.02960777282715</v>
      </c>
      <c r="N870" s="0" t="n">
        <v>0</v>
      </c>
      <c r="O870" s="0" t="n">
        <v>0</v>
      </c>
      <c r="P870" s="0" t="s">
        <v>146</v>
      </c>
      <c r="Q870" s="0" t="s">
        <v>141</v>
      </c>
      <c r="R870" s="0" t="n">
        <v>1</v>
      </c>
      <c r="S870" s="0" t="s">
        <v>156</v>
      </c>
      <c r="T870" s="0" t="n">
        <v>0</v>
      </c>
      <c r="U870" s="0" t="n">
        <v>96271.05</v>
      </c>
      <c r="V870" s="0" t="n">
        <v>0.00432773213833571</v>
      </c>
      <c r="W870" s="0" t="n">
        <v>639.819580078125</v>
      </c>
      <c r="X870" s="0" t="n">
        <v>0.00649919407442212</v>
      </c>
      <c r="Y870" s="0" t="n">
        <f aca="false">IF(ISNUMBER(C870),INDEX(Scorecard!$D$5:$D$12,SUMPRODUCT(--(Scorecard!$G$5:$G$11&lt;C870))+1),Scorecard!$D$13)</f>
        <v>1.23750384304241</v>
      </c>
      <c r="Z870" s="0" t="n">
        <f aca="false">IF(ISNUMBER(D870),INDEX(Scorecard!$D$14:$D$17,SUMPRODUCT(--(Scorecard!$G$14:$G$16&lt;D870))+1),Scorecard!$D$18)</f>
        <v>0.128579646629417</v>
      </c>
      <c r="AA870" s="0" t="n">
        <f aca="false">IF(ISNUMBER(E870),INDEX(Scorecard!$D$19:$D$26,SUMPRODUCT(--(Scorecard!$G$19:$G$25&lt;E870))+1),Scorecard!$D$27)</f>
        <v>0.267179331770092</v>
      </c>
      <c r="AB870" s="0" t="n">
        <f aca="false">IF(ISNUMBER(F870),INDEX(Scorecard!$D$28:$D$35,SUMPRODUCT(--(Scorecard!$G$28:$G$34&lt;F870))+1),Scorecard!$D$36)</f>
        <v>-0.309727037437117</v>
      </c>
      <c r="AC870" s="0" t="n">
        <f aca="false">IF(ISNUMBER(H870),INDEX(Scorecard!$D$37:$D$44,SUMPRODUCT(--(Scorecard!$G$37:$G$43&lt;H870))+1),Scorecard!$D$45)</f>
        <v>-0.0679520129233634</v>
      </c>
      <c r="AD870" s="0" t="n">
        <f aca="false">IF(ISNUMBER(I870),INDEX(Scorecard!$D$46:$D$52,SUMPRODUCT(--(Scorecard!$G$46:$G$51&lt;I870))+1),Scorecard!$D$53)</f>
        <v>0.123869379412532</v>
      </c>
      <c r="AE870" s="0" t="n">
        <f aca="false">IF(ISNUMBER(K870),INDEX(Scorecard!$D$54:$D$61,SUMPRODUCT(--(Scorecard!$G$54:$G$60&lt;K870))+1),Scorecard!$D$62)</f>
        <v>0.409483001259379</v>
      </c>
      <c r="AF870" s="0" t="n">
        <f aca="false">IF(ISNUMBER(L870),INDEX(Scorecard!$D$63:$D$68,SUMPRODUCT(--(Scorecard!$G$63:$G$67&lt;L870))+1),Scorecard!$D$69)</f>
        <v>-0.340582194386522</v>
      </c>
      <c r="AG870" s="0" t="n">
        <f aca="false">Inputs!$B$10+Scorecard!$J$5*Y870+Scorecard!$J$6*Z870+Scorecard!$J$7*AA870+Scorecard!$J$8*AB870+Scorecard!$J$9*AC870+Scorecard!$J$10*AD870+Scorecard!$J$11*AE870+Scorecard!$J$12*AF870</f>
        <v>-5.29206421365725</v>
      </c>
      <c r="AH870" s="0" t="n">
        <f aca="false">MIN(1-Inputs!$B$13,MAX(Inputs!$B$13,1/(1+EXP(-(Inputs!$B$11*AG870+Inputs!$B$12)))))</f>
        <v>0.00432773193186567</v>
      </c>
      <c r="AI870" s="0" t="n">
        <f aca="false">Inputs!$B$9-Inputs!$B$8*AG870</f>
        <v>639.819572146691</v>
      </c>
      <c r="AJ870" s="0" t="n">
        <f aca="false">RANK(AH870,$AH$5:$AH$2004,0)+COUNTIF($AH$4:AH869,AH870)</f>
        <v>1338</v>
      </c>
      <c r="AK870" s="0" t="n">
        <f aca="false">IF(AJ870&lt;=Deciles!$B$5*(Deciles!$B$4+1),INT((AJ870-1)/(Deciles!$B$4+1))+1,Deciles!$B$5+INT((AJ870-1-Deciles!$B$5*(Deciles!$B$4+1))/Deciles!$B$4)+1)</f>
        <v>7</v>
      </c>
    </row>
    <row r="871" customFormat="false" ht="15" hidden="false" customHeight="false" outlineLevel="0" collapsed="false">
      <c r="A871" s="0" t="n">
        <v>25326</v>
      </c>
      <c r="B871" s="0" t="s">
        <v>158</v>
      </c>
      <c r="C871" s="0" t="n">
        <v>742</v>
      </c>
      <c r="D871" s="0" t="n">
        <v>77.3866653442383</v>
      </c>
      <c r="E871" s="0" t="n">
        <v>76.1463165283203</v>
      </c>
      <c r="F871" s="0" t="n">
        <v>30</v>
      </c>
      <c r="G871" s="0" t="n">
        <v>3.73200011253357</v>
      </c>
      <c r="H871" s="0" t="n">
        <v>0.815333366394043</v>
      </c>
      <c r="I871" s="0" t="n">
        <v>8</v>
      </c>
      <c r="J871" s="0" t="n">
        <v>12.284143447876</v>
      </c>
      <c r="K871" s="0" t="n">
        <v>6.43333339691162</v>
      </c>
      <c r="L871" s="0" t="n">
        <v>2.71025657653809</v>
      </c>
      <c r="M871" s="0" t="n">
        <v>0.387000143527985</v>
      </c>
      <c r="N871" s="0" t="n">
        <v>0</v>
      </c>
      <c r="O871" s="0" t="n">
        <v>0</v>
      </c>
      <c r="P871" s="0" t="s">
        <v>146</v>
      </c>
      <c r="Q871" s="0" t="s">
        <v>141</v>
      </c>
      <c r="R871" s="0" t="n">
        <v>1</v>
      </c>
      <c r="S871" s="0" t="s">
        <v>142</v>
      </c>
      <c r="T871" s="0" t="n">
        <v>0</v>
      </c>
      <c r="U871" s="0" t="n">
        <v>216239.86</v>
      </c>
      <c r="V871" s="0" t="n">
        <v>0.0108054056763649</v>
      </c>
      <c r="W871" s="0" t="n">
        <v>614.879089355469</v>
      </c>
      <c r="X871" s="0" t="n">
        <v>0.00751438364386559</v>
      </c>
      <c r="Y871" s="0" t="n">
        <f aca="false">IF(ISNUMBER(C871),INDEX(Scorecard!$D$5:$D$12,SUMPRODUCT(--(Scorecard!$G$5:$G$11&lt;C871))+1),Scorecard!$D$13)</f>
        <v>0.488358159108655</v>
      </c>
      <c r="Z871" s="0" t="n">
        <f aca="false">IF(ISNUMBER(D871),INDEX(Scorecard!$D$14:$D$17,SUMPRODUCT(--(Scorecard!$G$14:$G$16&lt;D871))+1),Scorecard!$D$18)</f>
        <v>0.0505355481560174</v>
      </c>
      <c r="AA871" s="0" t="n">
        <f aca="false">IF(ISNUMBER(E871),INDEX(Scorecard!$D$19:$D$26,SUMPRODUCT(--(Scorecard!$G$19:$G$25&lt;E871))+1),Scorecard!$D$27)</f>
        <v>-0.0341578513653732</v>
      </c>
      <c r="AB871" s="0" t="n">
        <f aca="false">IF(ISNUMBER(F871),INDEX(Scorecard!$D$28:$D$35,SUMPRODUCT(--(Scorecard!$G$28:$G$34&lt;F871))+1),Scorecard!$D$36)</f>
        <v>0.126913191054783</v>
      </c>
      <c r="AC871" s="0" t="n">
        <f aca="false">IF(ISNUMBER(H871),INDEX(Scorecard!$D$37:$D$44,SUMPRODUCT(--(Scorecard!$G$37:$G$43&lt;H871))+1),Scorecard!$D$45)</f>
        <v>-0.569454719285959</v>
      </c>
      <c r="AD871" s="0" t="n">
        <f aca="false">IF(ISNUMBER(I871),INDEX(Scorecard!$D$46:$D$52,SUMPRODUCT(--(Scorecard!$G$46:$G$51&lt;I871))+1),Scorecard!$D$53)</f>
        <v>-0.114272400683245</v>
      </c>
      <c r="AE871" s="0" t="n">
        <f aca="false">IF(ISNUMBER(K871),INDEX(Scorecard!$D$54:$D$61,SUMPRODUCT(--(Scorecard!$G$54:$G$60&lt;K871))+1),Scorecard!$D$62)</f>
        <v>-0.119873800601421</v>
      </c>
      <c r="AF871" s="0" t="n">
        <f aca="false">IF(ISNUMBER(L871),INDEX(Scorecard!$D$63:$D$68,SUMPRODUCT(--(Scorecard!$G$63:$G$67&lt;L871))+1),Scorecard!$D$69)</f>
        <v>0.322484508656054</v>
      </c>
      <c r="AG871" s="0" t="n">
        <f aca="false">Inputs!$B$10+Scorecard!$J$5*Y871+Scorecard!$J$6*Z871+Scorecard!$J$7*AA871+Scorecard!$J$8*AB871+Scorecard!$J$9*AC871+Scorecard!$J$10*AD871+Scorecard!$J$11*AE871+Scorecard!$J$12*AF871</f>
        <v>-4.42769353320716</v>
      </c>
      <c r="AH871" s="0" t="n">
        <f aca="false">MIN(1-Inputs!$B$13,MAX(Inputs!$B$13,1/(1+EXP(-(Inputs!$B$11*AG871+Inputs!$B$12)))))</f>
        <v>0.0108054058386929</v>
      </c>
      <c r="AI871" s="0" t="n">
        <f aca="false">Inputs!$B$9-Inputs!$B$8*AG871</f>
        <v>614.879106263187</v>
      </c>
      <c r="AJ871" s="0" t="n">
        <f aca="false">RANK(AH871,$AH$5:$AH$2004,0)+COUNTIF($AH$4:AH870,AH871)</f>
        <v>763</v>
      </c>
      <c r="AK871" s="0" t="n">
        <f aca="false">IF(AJ871&lt;=Deciles!$B$5*(Deciles!$B$4+1),INT((AJ871-1)/(Deciles!$B$4+1))+1,Deciles!$B$5+INT((AJ871-1-Deciles!$B$5*(Deciles!$B$4+1))/Deciles!$B$4)+1)</f>
        <v>4</v>
      </c>
    </row>
    <row r="872" customFormat="false" ht="15" hidden="false" customHeight="false" outlineLevel="0" collapsed="false">
      <c r="A872" s="0" t="n">
        <v>25329</v>
      </c>
      <c r="B872" s="0" t="s">
        <v>157</v>
      </c>
      <c r="C872" s="0" t="n">
        <v>746</v>
      </c>
      <c r="D872" s="0" t="n">
        <v>80</v>
      </c>
      <c r="E872" s="0" t="n">
        <v>73.8414154052734</v>
      </c>
      <c r="F872" s="0" t="n">
        <v>45</v>
      </c>
      <c r="G872" s="0" t="n">
        <v>4.43400001525879</v>
      </c>
      <c r="H872" s="0" t="n">
        <v>0.550666570663452</v>
      </c>
      <c r="I872" s="0" t="n">
        <v>16</v>
      </c>
      <c r="J872" s="0" t="n">
        <v>12.3441972732544</v>
      </c>
      <c r="K872" s="0" t="n">
        <v>3.72307682037354</v>
      </c>
      <c r="L872" s="0" t="n">
        <v>-0.276923179626465</v>
      </c>
      <c r="M872" s="0" t="n">
        <v>4.3403639793396</v>
      </c>
      <c r="N872" s="0" t="n">
        <v>0</v>
      </c>
      <c r="O872" s="0" t="n">
        <v>0</v>
      </c>
      <c r="P872" s="0" t="s">
        <v>144</v>
      </c>
      <c r="Q872" s="0" t="s">
        <v>141</v>
      </c>
      <c r="R872" s="0" t="n">
        <v>2</v>
      </c>
      <c r="S872" s="0" t="s">
        <v>142</v>
      </c>
      <c r="T872" s="0" t="n">
        <v>0</v>
      </c>
      <c r="U872" s="0" t="n">
        <v>229623.73</v>
      </c>
      <c r="V872" s="0" t="n">
        <v>0.0105891413986683</v>
      </c>
      <c r="W872" s="0" t="n">
        <v>615.432189941406</v>
      </c>
      <c r="X872" s="0" t="n">
        <v>0.0080818859860301</v>
      </c>
      <c r="Y872" s="0" t="n">
        <f aca="false">IF(ISNUMBER(C872),INDEX(Scorecard!$D$5:$D$12,SUMPRODUCT(--(Scorecard!$G$5:$G$11&lt;C872))+1),Scorecard!$D$13)</f>
        <v>0.488358159108655</v>
      </c>
      <c r="Z872" s="0" t="n">
        <f aca="false">IF(ISNUMBER(D872),INDEX(Scorecard!$D$14:$D$17,SUMPRODUCT(--(Scorecard!$G$14:$G$16&lt;D872))+1),Scorecard!$D$18)</f>
        <v>0.0505355481560174</v>
      </c>
      <c r="AA872" s="0" t="n">
        <f aca="false">IF(ISNUMBER(E872),INDEX(Scorecard!$D$19:$D$26,SUMPRODUCT(--(Scorecard!$G$19:$G$25&lt;E872))+1),Scorecard!$D$27)</f>
        <v>-0.0341578513653732</v>
      </c>
      <c r="AB872" s="0" t="n">
        <f aca="false">IF(ISNUMBER(F872),INDEX(Scorecard!$D$28:$D$35,SUMPRODUCT(--(Scorecard!$G$28:$G$34&lt;F872))+1),Scorecard!$D$36)</f>
        <v>-0.309727037437117</v>
      </c>
      <c r="AC872" s="0" t="n">
        <f aca="false">IF(ISNUMBER(H872),INDEX(Scorecard!$D$37:$D$44,SUMPRODUCT(--(Scorecard!$G$37:$G$43&lt;H872))+1),Scorecard!$D$45)</f>
        <v>-0.271229676926091</v>
      </c>
      <c r="AD872" s="0" t="n">
        <f aca="false">IF(ISNUMBER(I872),INDEX(Scorecard!$D$46:$D$52,SUMPRODUCT(--(Scorecard!$G$46:$G$51&lt;I872))+1),Scorecard!$D$53)</f>
        <v>-0.114272400683245</v>
      </c>
      <c r="AE872" s="0" t="n">
        <f aca="false">IF(ISNUMBER(K872),INDEX(Scorecard!$D$54:$D$61,SUMPRODUCT(--(Scorecard!$G$54:$G$60&lt;K872))+1),Scorecard!$D$62)</f>
        <v>0.489050497890326</v>
      </c>
      <c r="AF872" s="0" t="n">
        <f aca="false">IF(ISNUMBER(L872),INDEX(Scorecard!$D$63:$D$68,SUMPRODUCT(--(Scorecard!$G$63:$G$67&lt;L872))+1),Scorecard!$D$69)</f>
        <v>0.322484508656054</v>
      </c>
      <c r="AG872" s="0" t="n">
        <f aca="false">Inputs!$B$10+Scorecard!$J$5*Y872+Scorecard!$J$6*Z872+Scorecard!$J$7*AA872+Scorecard!$J$8*AB872+Scorecard!$J$9*AC872+Scorecard!$J$10*AD872+Scorecard!$J$11*AE872+Scorecard!$J$12*AF872</f>
        <v>-4.44686200593118</v>
      </c>
      <c r="AH872" s="0" t="n">
        <f aca="false">MIN(1-Inputs!$B$13,MAX(Inputs!$B$13,1/(1+EXP(-(Inputs!$B$11*AG872+Inputs!$B$12)))))</f>
        <v>0.0105891416262448</v>
      </c>
      <c r="AI872" s="0" t="n">
        <f aca="false">Inputs!$B$9-Inputs!$B$8*AG872</f>
        <v>615.432191473995</v>
      </c>
      <c r="AJ872" s="0" t="n">
        <f aca="false">RANK(AH872,$AH$5:$AH$2004,0)+COUNTIF($AH$4:AH871,AH872)</f>
        <v>775</v>
      </c>
      <c r="AK872" s="0" t="n">
        <f aca="false">IF(AJ872&lt;=Deciles!$B$5*(Deciles!$B$4+1),INT((AJ872-1)/(Deciles!$B$4+1))+1,Deciles!$B$5+INT((AJ872-1-Deciles!$B$5*(Deciles!$B$4+1))/Deciles!$B$4)+1)</f>
        <v>4</v>
      </c>
    </row>
    <row r="873" customFormat="false" ht="15" hidden="false" customHeight="false" outlineLevel="0" collapsed="false">
      <c r="A873" s="0" t="n">
        <v>25329</v>
      </c>
      <c r="B873" s="0" t="s">
        <v>150</v>
      </c>
      <c r="C873" s="0" t="n">
        <v>746</v>
      </c>
      <c r="D873" s="0" t="n">
        <v>80</v>
      </c>
      <c r="E873" s="0" t="n">
        <v>61.2150573730469</v>
      </c>
      <c r="F873" s="0" t="n">
        <v>45</v>
      </c>
      <c r="G873" s="0" t="n">
        <v>4.43400001525879</v>
      </c>
      <c r="H873" s="0" t="n">
        <v>-2.19933319091797</v>
      </c>
      <c r="I873" s="0" t="n">
        <v>58</v>
      </c>
      <c r="J873" s="0" t="n">
        <v>12.2764101028442</v>
      </c>
      <c r="K873" s="0" t="n">
        <v>4.09999990463257</v>
      </c>
      <c r="L873" s="0" t="n">
        <v>-0.208333492279053</v>
      </c>
      <c r="M873" s="0" t="n">
        <v>4.74416780471802</v>
      </c>
      <c r="N873" s="0" t="n">
        <v>0</v>
      </c>
      <c r="O873" s="0" t="n">
        <v>0</v>
      </c>
      <c r="P873" s="0" t="s">
        <v>144</v>
      </c>
      <c r="Q873" s="0" t="s">
        <v>141</v>
      </c>
      <c r="R873" s="0" t="n">
        <v>2</v>
      </c>
      <c r="S873" s="0" t="s">
        <v>142</v>
      </c>
      <c r="T873" s="0" t="n">
        <v>0</v>
      </c>
      <c r="U873" s="0" t="n">
        <v>214574</v>
      </c>
      <c r="V873" s="0" t="n">
        <v>0.00730628380551934</v>
      </c>
      <c r="W873" s="0" t="n">
        <v>625.565185546875</v>
      </c>
      <c r="X873" s="0" t="n">
        <v>0.00467590428888798</v>
      </c>
      <c r="Y873" s="0" t="n">
        <f aca="false">IF(ISNUMBER(C873),INDEX(Scorecard!$D$5:$D$12,SUMPRODUCT(--(Scorecard!$G$5:$G$11&lt;C873))+1),Scorecard!$D$13)</f>
        <v>0.488358159108655</v>
      </c>
      <c r="Z873" s="0" t="n">
        <f aca="false">IF(ISNUMBER(D873),INDEX(Scorecard!$D$14:$D$17,SUMPRODUCT(--(Scorecard!$G$14:$G$16&lt;D873))+1),Scorecard!$D$18)</f>
        <v>0.0505355481560174</v>
      </c>
      <c r="AA873" s="0" t="n">
        <f aca="false">IF(ISNUMBER(E873),INDEX(Scorecard!$D$19:$D$26,SUMPRODUCT(--(Scorecard!$G$19:$G$25&lt;E873))+1),Scorecard!$D$27)</f>
        <v>0.233621608745691</v>
      </c>
      <c r="AB873" s="0" t="n">
        <f aca="false">IF(ISNUMBER(F873),INDEX(Scorecard!$D$28:$D$35,SUMPRODUCT(--(Scorecard!$G$28:$G$34&lt;F873))+1),Scorecard!$D$36)</f>
        <v>-0.309727037437117</v>
      </c>
      <c r="AC873" s="0" t="n">
        <f aca="false">IF(ISNUMBER(H873),INDEX(Scorecard!$D$37:$D$44,SUMPRODUCT(--(Scorecard!$G$37:$G$43&lt;H873))+1),Scorecard!$D$45)</f>
        <v>1.35057635045042</v>
      </c>
      <c r="AD873" s="0" t="n">
        <f aca="false">IF(ISNUMBER(I873),INDEX(Scorecard!$D$46:$D$52,SUMPRODUCT(--(Scorecard!$G$46:$G$51&lt;I873))+1),Scorecard!$D$53)</f>
        <v>0.818882373006414</v>
      </c>
      <c r="AE873" s="0" t="n">
        <f aca="false">IF(ISNUMBER(K873),INDEX(Scorecard!$D$54:$D$61,SUMPRODUCT(--(Scorecard!$G$54:$G$60&lt;K873))+1),Scorecard!$D$62)</f>
        <v>0.489050497890326</v>
      </c>
      <c r="AF873" s="0" t="n">
        <f aca="false">IF(ISNUMBER(L873),INDEX(Scorecard!$D$63:$D$68,SUMPRODUCT(--(Scorecard!$G$63:$G$67&lt;L873))+1),Scorecard!$D$69)</f>
        <v>0.322484508656054</v>
      </c>
      <c r="AG873" s="0" t="n">
        <f aca="false">Inputs!$B$10+Scorecard!$J$5*Y873+Scorecard!$J$6*Z873+Scorecard!$J$7*AA873+Scorecard!$J$8*AB873+Scorecard!$J$9*AC873+Scorecard!$J$10*AD873+Scorecard!$J$11*AE873+Scorecard!$J$12*AF873</f>
        <v>-4.79804566716377</v>
      </c>
      <c r="AH873" s="0" t="n">
        <f aca="false">MIN(1-Inputs!$B$13,MAX(Inputs!$B$13,1/(1+EXP(-(Inputs!$B$11*AG873+Inputs!$B$12)))))</f>
        <v>0.00730628375571334</v>
      </c>
      <c r="AI873" s="0" t="n">
        <f aca="false">Inputs!$B$9-Inputs!$B$8*AG873</f>
        <v>625.565210004024</v>
      </c>
      <c r="AJ873" s="0" t="n">
        <f aca="false">RANK(AH873,$AH$5:$AH$2004,0)+COUNTIF($AH$4:AH872,AH873)</f>
        <v>1026</v>
      </c>
      <c r="AK873" s="0" t="n">
        <f aca="false">IF(AJ873&lt;=Deciles!$B$5*(Deciles!$B$4+1),INT((AJ873-1)/(Deciles!$B$4+1))+1,Deciles!$B$5+INT((AJ873-1-Deciles!$B$5*(Deciles!$B$4+1))/Deciles!$B$4)+1)</f>
        <v>6</v>
      </c>
    </row>
    <row r="874" customFormat="false" ht="15" hidden="false" customHeight="false" outlineLevel="0" collapsed="false">
      <c r="A874" s="0" t="n">
        <v>25341</v>
      </c>
      <c r="B874" s="0" t="s">
        <v>152</v>
      </c>
      <c r="C874" s="0" t="n">
        <v>732</v>
      </c>
      <c r="D874" s="0" t="n">
        <v>66.6711502075195</v>
      </c>
      <c r="E874" s="0" t="n">
        <v>61.2528190612793</v>
      </c>
      <c r="F874" s="0" t="n">
        <v>35</v>
      </c>
      <c r="G874" s="0" t="n">
        <v>3.46900010108948</v>
      </c>
      <c r="H874" s="0" t="n">
        <v>-2.96433329582214</v>
      </c>
      <c r="I874" s="0" t="n">
        <v>16</v>
      </c>
      <c r="J874" s="0" t="n">
        <v>12.1850700378418</v>
      </c>
      <c r="K874" s="0" t="n">
        <v>4.40000009536743</v>
      </c>
      <c r="L874" s="0" t="n">
        <v>-0.458333015441895</v>
      </c>
      <c r="M874" s="0" t="n">
        <v>4.48895788192749</v>
      </c>
      <c r="N874" s="0" t="n">
        <v>0</v>
      </c>
      <c r="O874" s="0" t="n">
        <v>0</v>
      </c>
      <c r="P874" s="0" t="s">
        <v>140</v>
      </c>
      <c r="Q874" s="0" t="s">
        <v>141</v>
      </c>
      <c r="R874" s="0" t="n">
        <v>1</v>
      </c>
      <c r="S874" s="0" t="s">
        <v>161</v>
      </c>
      <c r="T874" s="0" t="n">
        <v>0</v>
      </c>
      <c r="U874" s="0" t="n">
        <v>195843.23</v>
      </c>
      <c r="V874" s="0" t="n">
        <v>0.0103032197803259</v>
      </c>
      <c r="W874" s="0" t="n">
        <v>616.180847167969</v>
      </c>
      <c r="X874" s="0" t="n">
        <v>0.0105597283691168</v>
      </c>
      <c r="Y874" s="0" t="n">
        <f aca="false">IF(ISNUMBER(C874),INDEX(Scorecard!$D$5:$D$12,SUMPRODUCT(--(Scorecard!$G$5:$G$11&lt;C874))+1),Scorecard!$D$13)</f>
        <v>-0.0290424113398221</v>
      </c>
      <c r="Z874" s="0" t="n">
        <f aca="false">IF(ISNUMBER(D874),INDEX(Scorecard!$D$14:$D$17,SUMPRODUCT(--(Scorecard!$G$14:$G$16&lt;D874))+1),Scorecard!$D$18)</f>
        <v>0.128579646629417</v>
      </c>
      <c r="AA874" s="0" t="n">
        <f aca="false">IF(ISNUMBER(E874),INDEX(Scorecard!$D$19:$D$26,SUMPRODUCT(--(Scorecard!$G$19:$G$25&lt;E874))+1),Scorecard!$D$27)</f>
        <v>0.233621608745691</v>
      </c>
      <c r="AB874" s="0" t="n">
        <f aca="false">IF(ISNUMBER(F874),INDEX(Scorecard!$D$28:$D$35,SUMPRODUCT(--(Scorecard!$G$28:$G$34&lt;F874))+1),Scorecard!$D$36)</f>
        <v>-0.0008456427959252</v>
      </c>
      <c r="AC874" s="0" t="n">
        <f aca="false">IF(ISNUMBER(H874),INDEX(Scorecard!$D$37:$D$44,SUMPRODUCT(--(Scorecard!$G$37:$G$43&lt;H874))+1),Scorecard!$D$45)</f>
        <v>1.35057635045042</v>
      </c>
      <c r="AD874" s="0" t="n">
        <f aca="false">IF(ISNUMBER(I874),INDEX(Scorecard!$D$46:$D$52,SUMPRODUCT(--(Scorecard!$G$46:$G$51&lt;I874))+1),Scorecard!$D$53)</f>
        <v>-0.114272400683245</v>
      </c>
      <c r="AE874" s="0" t="n">
        <f aca="false">IF(ISNUMBER(K874),INDEX(Scorecard!$D$54:$D$61,SUMPRODUCT(--(Scorecard!$G$54:$G$60&lt;K874))+1),Scorecard!$D$62)</f>
        <v>0.489050497890326</v>
      </c>
      <c r="AF874" s="0" t="n">
        <f aca="false">IF(ISNUMBER(L874),INDEX(Scorecard!$D$63:$D$68,SUMPRODUCT(--(Scorecard!$G$63:$G$67&lt;L874))+1),Scorecard!$D$69)</f>
        <v>0.322484508656054</v>
      </c>
      <c r="AG874" s="0" t="n">
        <f aca="false">Inputs!$B$10+Scorecard!$J$5*Y874+Scorecard!$J$6*Z874+Scorecard!$J$7*AA874+Scorecard!$J$8*AB874+Scorecard!$J$9*AC874+Scorecard!$J$10*AD874+Scorecard!$J$11*AE874+Scorecard!$J$12*AF874</f>
        <v>-4.47280781069567</v>
      </c>
      <c r="AH874" s="0" t="n">
        <f aca="false">MIN(1-Inputs!$B$13,MAX(Inputs!$B$13,1/(1+EXP(-(Inputs!$B$11*AG874+Inputs!$B$12)))))</f>
        <v>0.010303220173706</v>
      </c>
      <c r="AI874" s="0" t="n">
        <f aca="false">Inputs!$B$9-Inputs!$B$8*AG874</f>
        <v>616.180829151307</v>
      </c>
      <c r="AJ874" s="0" t="n">
        <f aca="false">RANK(AH874,$AH$5:$AH$2004,0)+COUNTIF($AH$4:AH873,AH874)</f>
        <v>795</v>
      </c>
      <c r="AK874" s="0" t="n">
        <f aca="false">IF(AJ874&lt;=Deciles!$B$5*(Deciles!$B$4+1),INT((AJ874-1)/(Deciles!$B$4+1))+1,Deciles!$B$5+INT((AJ874-1-Deciles!$B$5*(Deciles!$B$4+1))/Deciles!$B$4)+1)</f>
        <v>4</v>
      </c>
    </row>
    <row r="875" customFormat="false" ht="15" hidden="false" customHeight="false" outlineLevel="0" collapsed="false">
      <c r="A875" s="0" t="n">
        <v>25395</v>
      </c>
      <c r="B875" s="0" t="s">
        <v>158</v>
      </c>
      <c r="C875" s="0" t="n">
        <v>757</v>
      </c>
      <c r="D875" s="0" t="n">
        <v>73.7610092163086</v>
      </c>
      <c r="E875" s="0" t="n">
        <v>73.4221267700195</v>
      </c>
      <c r="F875" s="0" t="n">
        <v>19</v>
      </c>
      <c r="G875" s="0" t="n">
        <v>2.86100006103516</v>
      </c>
      <c r="H875" s="0" t="n">
        <v>-0.0556666851043701</v>
      </c>
      <c r="I875" s="0" t="n">
        <v>1</v>
      </c>
      <c r="J875" s="0" t="n">
        <v>11.3402948379517</v>
      </c>
      <c r="K875" s="0" t="n">
        <v>6.63333320617676</v>
      </c>
      <c r="L875" s="0" t="n">
        <v>2.71025633811951</v>
      </c>
      <c r="M875" s="0" t="n">
        <v>0.285017788410187</v>
      </c>
      <c r="N875" s="0" t="n">
        <v>0</v>
      </c>
      <c r="O875" s="0" t="n">
        <v>0</v>
      </c>
      <c r="P875" s="0" t="s">
        <v>144</v>
      </c>
      <c r="Q875" s="0" t="s">
        <v>141</v>
      </c>
      <c r="R875" s="0" t="n">
        <v>2</v>
      </c>
      <c r="S875" s="0" t="s">
        <v>159</v>
      </c>
      <c r="T875" s="0" t="n">
        <v>0</v>
      </c>
      <c r="U875" s="0" t="n">
        <v>84144.875</v>
      </c>
      <c r="V875" s="0" t="n">
        <v>0.00531653268262744</v>
      </c>
      <c r="W875" s="0" t="n">
        <v>634.223449707031</v>
      </c>
      <c r="X875" s="0" t="n">
        <v>0.00201049912720919</v>
      </c>
      <c r="Y875" s="0" t="n">
        <f aca="false">IF(ISNUMBER(C875),INDEX(Scorecard!$D$5:$D$12,SUMPRODUCT(--(Scorecard!$G$5:$G$11&lt;C875))+1),Scorecard!$D$13)</f>
        <v>0.733188958177614</v>
      </c>
      <c r="Z875" s="0" t="n">
        <f aca="false">IF(ISNUMBER(D875),INDEX(Scorecard!$D$14:$D$17,SUMPRODUCT(--(Scorecard!$G$14:$G$16&lt;D875))+1),Scorecard!$D$18)</f>
        <v>0.128579646629417</v>
      </c>
      <c r="AA875" s="0" t="n">
        <f aca="false">IF(ISNUMBER(E875),INDEX(Scorecard!$D$19:$D$26,SUMPRODUCT(--(Scorecard!$G$19:$G$25&lt;E875))+1),Scorecard!$D$27)</f>
        <v>-0.0341578513653732</v>
      </c>
      <c r="AB875" s="0" t="n">
        <f aca="false">IF(ISNUMBER(F875),INDEX(Scorecard!$D$28:$D$35,SUMPRODUCT(--(Scorecard!$G$28:$G$34&lt;F875))+1),Scorecard!$D$36)</f>
        <v>0.624829191519909</v>
      </c>
      <c r="AC875" s="0" t="n">
        <f aca="false">IF(ISNUMBER(H875),INDEX(Scorecard!$D$37:$D$44,SUMPRODUCT(--(Scorecard!$G$37:$G$43&lt;H875))+1),Scorecard!$D$45)</f>
        <v>0.330501541082344</v>
      </c>
      <c r="AD875" s="0" t="n">
        <f aca="false">IF(ISNUMBER(I875),INDEX(Scorecard!$D$46:$D$52,SUMPRODUCT(--(Scorecard!$G$46:$G$51&lt;I875))+1),Scorecard!$D$53)</f>
        <v>-0.161534840507194</v>
      </c>
      <c r="AE875" s="0" t="n">
        <f aca="false">IF(ISNUMBER(K875),INDEX(Scorecard!$D$54:$D$61,SUMPRODUCT(--(Scorecard!$G$54:$G$60&lt;K875))+1),Scorecard!$D$62)</f>
        <v>-0.357264871923982</v>
      </c>
      <c r="AF875" s="0" t="n">
        <f aca="false">IF(ISNUMBER(L875),INDEX(Scorecard!$D$63:$D$68,SUMPRODUCT(--(Scorecard!$G$63:$G$67&lt;L875))+1),Scorecard!$D$69)</f>
        <v>0.322484508656054</v>
      </c>
      <c r="AG875" s="0" t="n">
        <f aca="false">Inputs!$B$10+Scorecard!$J$5*Y875+Scorecard!$J$6*Z875+Scorecard!$J$7*AA875+Scorecard!$J$8*AB875+Scorecard!$J$9*AC875+Scorecard!$J$10*AD875+Scorecard!$J$11*AE875+Scorecard!$J$12*AF875</f>
        <v>-5.09811821873452</v>
      </c>
      <c r="AH875" s="0" t="n">
        <f aca="false">MIN(1-Inputs!$B$13,MAX(Inputs!$B$13,1/(1+EXP(-(Inputs!$B$11*AG875+Inputs!$B$12)))))</f>
        <v>0.00531653258336048</v>
      </c>
      <c r="AI875" s="0" t="n">
        <f aca="false">Inputs!$B$9-Inputs!$B$8*AG875</f>
        <v>634.223473645185</v>
      </c>
      <c r="AJ875" s="0" t="n">
        <f aca="false">RANK(AH875,$AH$5:$AH$2004,0)+COUNTIF($AH$4:AH874,AH875)</f>
        <v>1215</v>
      </c>
      <c r="AK875" s="0" t="n">
        <f aca="false">IF(AJ875&lt;=Deciles!$B$5*(Deciles!$B$4+1),INT((AJ875-1)/(Deciles!$B$4+1))+1,Deciles!$B$5+INT((AJ875-1-Deciles!$B$5*(Deciles!$B$4+1))/Deciles!$B$4)+1)</f>
        <v>7</v>
      </c>
    </row>
    <row r="876" customFormat="false" ht="15" hidden="false" customHeight="false" outlineLevel="0" collapsed="false">
      <c r="A876" s="0" t="n">
        <v>25404</v>
      </c>
      <c r="B876" s="0" t="s">
        <v>155</v>
      </c>
      <c r="C876" s="0" t="n">
        <v>694</v>
      </c>
      <c r="D876" s="0" t="n">
        <v>70.8047409057617</v>
      </c>
      <c r="E876" s="0" t="n">
        <v>36.6687965393066</v>
      </c>
      <c r="F876" s="0" t="n">
        <v>30</v>
      </c>
      <c r="G876" s="0" t="n">
        <v>4.33900022506714</v>
      </c>
      <c r="H876" s="0" t="n">
        <v>-1.39433288574219</v>
      </c>
      <c r="I876" s="0" t="n">
        <v>107</v>
      </c>
      <c r="J876" s="0" t="n">
        <v>11.3060865402222</v>
      </c>
      <c r="K876" s="0" t="n">
        <v>4.40833330154419</v>
      </c>
      <c r="L876" s="0" t="n">
        <v>-1.125</v>
      </c>
      <c r="M876" s="0" t="n">
        <v>6.02960968017578</v>
      </c>
      <c r="N876" s="0" t="n">
        <v>0</v>
      </c>
      <c r="O876" s="0" t="n">
        <v>0</v>
      </c>
      <c r="P876" s="0" t="s">
        <v>144</v>
      </c>
      <c r="Q876" s="0" t="s">
        <v>153</v>
      </c>
      <c r="R876" s="0" t="n">
        <v>2</v>
      </c>
      <c r="S876" s="0" t="s">
        <v>156</v>
      </c>
      <c r="T876" s="0" t="n">
        <v>0</v>
      </c>
      <c r="U876" s="0" t="n">
        <v>81315.05</v>
      </c>
      <c r="V876" s="0" t="n">
        <v>0.0170411728322506</v>
      </c>
      <c r="W876" s="0" t="n">
        <v>602.377868652344</v>
      </c>
      <c r="X876" s="0" t="n">
        <v>0.0174271278083324</v>
      </c>
      <c r="Y876" s="0" t="n">
        <f aca="false">IF(ISNUMBER(C876),INDEX(Scorecard!$D$5:$D$12,SUMPRODUCT(--(Scorecard!$G$5:$G$11&lt;C876))+1),Scorecard!$D$13)</f>
        <v>-0.869677851527538</v>
      </c>
      <c r="Z876" s="0" t="n">
        <f aca="false">IF(ISNUMBER(D876),INDEX(Scorecard!$D$14:$D$17,SUMPRODUCT(--(Scorecard!$G$14:$G$16&lt;D876))+1),Scorecard!$D$18)</f>
        <v>0.128579646629417</v>
      </c>
      <c r="AA876" s="0" t="n">
        <f aca="false">IF(ISNUMBER(E876),INDEX(Scorecard!$D$19:$D$26,SUMPRODUCT(--(Scorecard!$G$19:$G$25&lt;E876))+1),Scorecard!$D$27)</f>
        <v>0.57899015159425</v>
      </c>
      <c r="AB876" s="0" t="n">
        <f aca="false">IF(ISNUMBER(F876),INDEX(Scorecard!$D$28:$D$35,SUMPRODUCT(--(Scorecard!$G$28:$G$34&lt;F876))+1),Scorecard!$D$36)</f>
        <v>0.126913191054783</v>
      </c>
      <c r="AC876" s="0" t="n">
        <f aca="false">IF(ISNUMBER(H876),INDEX(Scorecard!$D$37:$D$44,SUMPRODUCT(--(Scorecard!$G$37:$G$43&lt;H876))+1),Scorecard!$D$45)</f>
        <v>1.35057635045042</v>
      </c>
      <c r="AD876" s="0" t="n">
        <f aca="false">IF(ISNUMBER(I876),INDEX(Scorecard!$D$46:$D$52,SUMPRODUCT(--(Scorecard!$G$46:$G$51&lt;I876))+1),Scorecard!$D$53)</f>
        <v>0.818882373006414</v>
      </c>
      <c r="AE876" s="0" t="n">
        <f aca="false">IF(ISNUMBER(K876),INDEX(Scorecard!$D$54:$D$61,SUMPRODUCT(--(Scorecard!$G$54:$G$60&lt;K876))+1),Scorecard!$D$62)</f>
        <v>0.409483001259379</v>
      </c>
      <c r="AF876" s="0" t="n">
        <f aca="false">IF(ISNUMBER(L876),INDEX(Scorecard!$D$63:$D$68,SUMPRODUCT(--(Scorecard!$G$63:$G$67&lt;L876))+1),Scorecard!$D$69)</f>
        <v>-0.340582194386522</v>
      </c>
      <c r="AG876" s="0" t="n">
        <f aca="false">Inputs!$B$10+Scorecard!$J$5*Y876+Scorecard!$J$6*Z876+Scorecard!$J$7*AA876+Scorecard!$J$8*AB876+Scorecard!$J$9*AC876+Scorecard!$J$10*AD876+Scorecard!$J$11*AE876+Scorecard!$J$12*AF876</f>
        <v>-3.99443455715316</v>
      </c>
      <c r="AH876" s="0" t="n">
        <f aca="false">MIN(1-Inputs!$B$13,MAX(Inputs!$B$13,1/(1+EXP(-(Inputs!$B$11*AG876+Inputs!$B$12)))))</f>
        <v>0.0170411730956521</v>
      </c>
      <c r="AI876" s="0" t="n">
        <f aca="false">Inputs!$B$9-Inputs!$B$8*AG876</f>
        <v>602.377894739713</v>
      </c>
      <c r="AJ876" s="0" t="n">
        <f aca="false">RANK(AH876,$AH$5:$AH$2004,0)+COUNTIF($AH$4:AH875,AH876)</f>
        <v>529</v>
      </c>
      <c r="AK876" s="0" t="n">
        <f aca="false">IF(AJ876&lt;=Deciles!$B$5*(Deciles!$B$4+1),INT((AJ876-1)/(Deciles!$B$4+1))+1,Deciles!$B$5+INT((AJ876-1-Deciles!$B$5*(Deciles!$B$4+1))/Deciles!$B$4)+1)</f>
        <v>3</v>
      </c>
    </row>
    <row r="877" customFormat="false" ht="15" hidden="false" customHeight="false" outlineLevel="0" collapsed="false">
      <c r="A877" s="0" t="n">
        <v>25436</v>
      </c>
      <c r="B877" s="0" t="s">
        <v>139</v>
      </c>
      <c r="C877" s="0" t="n">
        <v>830</v>
      </c>
      <c r="D877" s="0" t="n">
        <v>80</v>
      </c>
      <c r="E877" s="0" t="n">
        <v>75.9359664916992</v>
      </c>
      <c r="F877" s="0" t="n">
        <v>32</v>
      </c>
      <c r="G877" s="0" t="n">
        <v>3.33200001716614</v>
      </c>
      <c r="H877" s="0" t="n">
        <v>0.315333366394043</v>
      </c>
      <c r="I877" s="0" t="n">
        <v>15</v>
      </c>
      <c r="J877" s="0" t="n">
        <v>12.1095161437988</v>
      </c>
      <c r="K877" s="0" t="n">
        <v>5.03333330154419</v>
      </c>
      <c r="L877" s="0" t="n">
        <v>-3.50000047683716</v>
      </c>
      <c r="M877" s="0" t="n">
        <v>2.74066424369812</v>
      </c>
      <c r="N877" s="0" t="n">
        <v>0</v>
      </c>
      <c r="O877" s="0" t="n">
        <v>0</v>
      </c>
      <c r="P877" s="0" t="s">
        <v>146</v>
      </c>
      <c r="Q877" s="0" t="s">
        <v>141</v>
      </c>
      <c r="R877" s="0" t="n">
        <v>2</v>
      </c>
      <c r="S877" s="0" t="s">
        <v>147</v>
      </c>
      <c r="T877" s="0" t="n">
        <v>0</v>
      </c>
      <c r="U877" s="0" t="n">
        <v>181591.66</v>
      </c>
      <c r="V877" s="0" t="n">
        <v>0.00140340602956712</v>
      </c>
      <c r="W877" s="0" t="n">
        <v>670.377075195313</v>
      </c>
      <c r="X877" s="0" t="n">
        <v>0.00113035715185106</v>
      </c>
      <c r="Y877" s="0" t="n">
        <f aca="false">IF(ISNUMBER(C877),INDEX(Scorecard!$D$5:$D$12,SUMPRODUCT(--(Scorecard!$G$5:$G$11&lt;C877))+1),Scorecard!$D$13)</f>
        <v>2.19112706886128</v>
      </c>
      <c r="Z877" s="0" t="n">
        <f aca="false">IF(ISNUMBER(D877),INDEX(Scorecard!$D$14:$D$17,SUMPRODUCT(--(Scorecard!$G$14:$G$16&lt;D877))+1),Scorecard!$D$18)</f>
        <v>0.0505355481560174</v>
      </c>
      <c r="AA877" s="0" t="n">
        <f aca="false">IF(ISNUMBER(E877),INDEX(Scorecard!$D$19:$D$26,SUMPRODUCT(--(Scorecard!$G$19:$G$25&lt;E877))+1),Scorecard!$D$27)</f>
        <v>-0.0341578513653732</v>
      </c>
      <c r="AB877" s="0" t="n">
        <f aca="false">IF(ISNUMBER(F877),INDEX(Scorecard!$D$28:$D$35,SUMPRODUCT(--(Scorecard!$G$28:$G$34&lt;F877))+1),Scorecard!$D$36)</f>
        <v>0.126913191054783</v>
      </c>
      <c r="AC877" s="0" t="n">
        <f aca="false">IF(ISNUMBER(H877),INDEX(Scorecard!$D$37:$D$44,SUMPRODUCT(--(Scorecard!$G$37:$G$43&lt;H877))+1),Scorecard!$D$45)</f>
        <v>-0.0679520129233634</v>
      </c>
      <c r="AD877" s="0" t="n">
        <f aca="false">IF(ISNUMBER(I877),INDEX(Scorecard!$D$46:$D$52,SUMPRODUCT(--(Scorecard!$G$46:$G$51&lt;I877))+1),Scorecard!$D$53)</f>
        <v>-0.114272400683245</v>
      </c>
      <c r="AE877" s="0" t="n">
        <f aca="false">IF(ISNUMBER(K877),INDEX(Scorecard!$D$54:$D$61,SUMPRODUCT(--(Scorecard!$G$54:$G$60&lt;K877))+1),Scorecard!$D$62)</f>
        <v>0.214429354789033</v>
      </c>
      <c r="AF877" s="0" t="n">
        <f aca="false">IF(ISNUMBER(L877),INDEX(Scorecard!$D$63:$D$68,SUMPRODUCT(--(Scorecard!$G$63:$G$67&lt;L877))+1),Scorecard!$D$69)</f>
        <v>-0.340582194386522</v>
      </c>
      <c r="AG877" s="0" t="n">
        <f aca="false">Inputs!$B$10+Scorecard!$J$5*Y877+Scorecard!$J$6*Z877+Scorecard!$J$7*AA877+Scorecard!$J$8*AB877+Scorecard!$J$9*AC877+Scorecard!$J$10*AD877+Scorecard!$J$11*AE877+Scorecard!$J$12*AF877</f>
        <v>-6.35110576203401</v>
      </c>
      <c r="AH877" s="0" t="n">
        <f aca="false">MIN(1-Inputs!$B$13,MAX(Inputs!$B$13,1/(1+EXP(-(Inputs!$B$11*AG877+Inputs!$B$12)))))</f>
        <v>0.001403406060142</v>
      </c>
      <c r="AI877" s="0" t="n">
        <f aca="false">Inputs!$B$9-Inputs!$B$8*AG877</f>
        <v>670.377051945461</v>
      </c>
      <c r="AJ877" s="0" t="n">
        <f aca="false">RANK(AH877,$AH$5:$AH$2004,0)+COUNTIF($AH$4:AH876,AH877)</f>
        <v>1825</v>
      </c>
      <c r="AK877" s="0" t="n">
        <f aca="false">IF(AJ877&lt;=Deciles!$B$5*(Deciles!$B$4+1),INT((AJ877-1)/(Deciles!$B$4+1))+1,Deciles!$B$5+INT((AJ877-1-Deciles!$B$5*(Deciles!$B$4+1))/Deciles!$B$4)+1)</f>
        <v>10</v>
      </c>
    </row>
    <row r="878" customFormat="false" ht="15" hidden="false" customHeight="false" outlineLevel="0" collapsed="false">
      <c r="A878" s="0" t="n">
        <v>25458</v>
      </c>
      <c r="B878" s="0" t="s">
        <v>139</v>
      </c>
      <c r="C878" s="0" t="n">
        <v>733</v>
      </c>
      <c r="D878" s="0" t="n">
        <v>80</v>
      </c>
      <c r="E878" s="0" t="n">
        <v>69.9437255859375</v>
      </c>
      <c r="F878" s="0" t="n">
        <v>31</v>
      </c>
      <c r="G878" s="0" t="n">
        <v>3.9909999370575</v>
      </c>
      <c r="H878" s="0" t="n">
        <v>0.9743332862854</v>
      </c>
      <c r="I878" s="0" t="n">
        <v>30</v>
      </c>
      <c r="J878" s="0" t="n">
        <v>11.7194404602051</v>
      </c>
      <c r="K878" s="0" t="n">
        <v>5.53333330154419</v>
      </c>
      <c r="L878" s="0" t="n">
        <v>-3.50000047683716</v>
      </c>
      <c r="M878" s="0" t="n">
        <v>3.47430467605591</v>
      </c>
      <c r="N878" s="0" t="n">
        <v>0</v>
      </c>
      <c r="O878" s="0" t="n">
        <v>0</v>
      </c>
      <c r="P878" s="0" t="s">
        <v>144</v>
      </c>
      <c r="Q878" s="0" t="s">
        <v>141</v>
      </c>
      <c r="R878" s="0" t="n">
        <v>1</v>
      </c>
      <c r="S878" s="0" t="s">
        <v>156</v>
      </c>
      <c r="T878" s="0" t="n">
        <v>0</v>
      </c>
      <c r="U878" s="0" t="n">
        <v>122938.65</v>
      </c>
      <c r="V878" s="0" t="n">
        <v>0.0162197314202786</v>
      </c>
      <c r="W878" s="0" t="n">
        <v>603.737609863281</v>
      </c>
      <c r="X878" s="0" t="n">
        <v>0.0114636840298772</v>
      </c>
      <c r="Y878" s="0" t="n">
        <f aca="false">IF(ISNUMBER(C878),INDEX(Scorecard!$D$5:$D$12,SUMPRODUCT(--(Scorecard!$G$5:$G$11&lt;C878))+1),Scorecard!$D$13)</f>
        <v>-0.0290424113398221</v>
      </c>
      <c r="Z878" s="0" t="n">
        <f aca="false">IF(ISNUMBER(D878),INDEX(Scorecard!$D$14:$D$17,SUMPRODUCT(--(Scorecard!$G$14:$G$16&lt;D878))+1),Scorecard!$D$18)</f>
        <v>0.0505355481560174</v>
      </c>
      <c r="AA878" s="0" t="n">
        <f aca="false">IF(ISNUMBER(E878),INDEX(Scorecard!$D$19:$D$26,SUMPRODUCT(--(Scorecard!$G$19:$G$25&lt;E878))+1),Scorecard!$D$27)</f>
        <v>0.0530843085177338</v>
      </c>
      <c r="AB878" s="0" t="n">
        <f aca="false">IF(ISNUMBER(F878),INDEX(Scorecard!$D$28:$D$35,SUMPRODUCT(--(Scorecard!$G$28:$G$34&lt;F878))+1),Scorecard!$D$36)</f>
        <v>0.126913191054783</v>
      </c>
      <c r="AC878" s="0" t="n">
        <f aca="false">IF(ISNUMBER(H878),INDEX(Scorecard!$D$37:$D$44,SUMPRODUCT(--(Scorecard!$G$37:$G$43&lt;H878))+1),Scorecard!$D$45)</f>
        <v>-0.975503570149195</v>
      </c>
      <c r="AD878" s="0" t="n">
        <f aca="false">IF(ISNUMBER(I878),INDEX(Scorecard!$D$46:$D$52,SUMPRODUCT(--(Scorecard!$G$46:$G$51&lt;I878))+1),Scorecard!$D$53)</f>
        <v>0.123869379412532</v>
      </c>
      <c r="AE878" s="0" t="n">
        <f aca="false">IF(ISNUMBER(K878),INDEX(Scorecard!$D$54:$D$61,SUMPRODUCT(--(Scorecard!$G$54:$G$60&lt;K878))+1),Scorecard!$D$62)</f>
        <v>0.0151758992857273</v>
      </c>
      <c r="AF878" s="0" t="n">
        <f aca="false">IF(ISNUMBER(L878),INDEX(Scorecard!$D$63:$D$68,SUMPRODUCT(--(Scorecard!$G$63:$G$67&lt;L878))+1),Scorecard!$D$69)</f>
        <v>-0.340582194386522</v>
      </c>
      <c r="AG878" s="0" t="n">
        <f aca="false">Inputs!$B$10+Scorecard!$J$5*Y878+Scorecard!$J$6*Z878+Scorecard!$J$7*AA878+Scorecard!$J$8*AB878+Scorecard!$J$9*AC878+Scorecard!$J$10*AD878+Scorecard!$J$11*AE878+Scorecard!$J$12*AF878</f>
        <v>-4.04155763701664</v>
      </c>
      <c r="AH878" s="0" t="n">
        <f aca="false">MIN(1-Inputs!$B$13,MAX(Inputs!$B$13,1/(1+EXP(-(Inputs!$B$11*AG878+Inputs!$B$12)))))</f>
        <v>0.0162197307497995</v>
      </c>
      <c r="AI878" s="0" t="n">
        <f aca="false">Inputs!$B$9-Inputs!$B$8*AG878</f>
        <v>603.737579412322</v>
      </c>
      <c r="AJ878" s="0" t="n">
        <f aca="false">RANK(AH878,$AH$5:$AH$2004,0)+COUNTIF($AH$4:AH877,AH878)</f>
        <v>558</v>
      </c>
      <c r="AK878" s="0" t="n">
        <f aca="false">IF(AJ878&lt;=Deciles!$B$5*(Deciles!$B$4+1),INT((AJ878-1)/(Deciles!$B$4+1))+1,Deciles!$B$5+INT((AJ878-1-Deciles!$B$5*(Deciles!$B$4+1))/Deciles!$B$4)+1)</f>
        <v>3</v>
      </c>
    </row>
    <row r="879" customFormat="false" ht="15" hidden="false" customHeight="false" outlineLevel="0" collapsed="false">
      <c r="A879" s="0" t="n">
        <v>25517</v>
      </c>
      <c r="B879" s="0" t="s">
        <v>145</v>
      </c>
      <c r="C879" s="0" t="n">
        <v>723</v>
      </c>
      <c r="D879" s="0" t="n">
        <v>80</v>
      </c>
      <c r="E879" s="0" t="n">
        <v>78.7908020019531</v>
      </c>
      <c r="F879" s="0" t="n">
        <v>41</v>
      </c>
      <c r="G879" s="0" t="n">
        <v>3.36100006103516</v>
      </c>
      <c r="H879" s="0" t="n">
        <v>-0.155666589736939</v>
      </c>
      <c r="I879" s="0" t="n">
        <v>3</v>
      </c>
      <c r="J879" s="0" t="n">
        <v>13.0020694732666</v>
      </c>
      <c r="K879" s="0" t="n">
        <v>4.45833349227905</v>
      </c>
      <c r="L879" s="0" t="n">
        <v>-1.875</v>
      </c>
      <c r="M879" s="0" t="n">
        <v>4.23435020446777</v>
      </c>
      <c r="N879" s="0" t="n">
        <v>0</v>
      </c>
      <c r="O879" s="0" t="n">
        <v>0</v>
      </c>
      <c r="P879" s="0" t="s">
        <v>144</v>
      </c>
      <c r="Q879" s="0" t="s">
        <v>141</v>
      </c>
      <c r="R879" s="0" t="n">
        <v>1</v>
      </c>
      <c r="S879" s="0" t="s">
        <v>148</v>
      </c>
      <c r="T879" s="0" t="n">
        <v>0</v>
      </c>
      <c r="U879" s="0" t="n">
        <v>443330.06</v>
      </c>
      <c r="V879" s="0" t="n">
        <v>0.0167123582214117</v>
      </c>
      <c r="W879" s="0" t="n">
        <v>602.914245605469</v>
      </c>
      <c r="X879" s="0" t="n">
        <v>0.0133261699229479</v>
      </c>
      <c r="Y879" s="0" t="n">
        <f aca="false">IF(ISNUMBER(C879),INDEX(Scorecard!$D$5:$D$12,SUMPRODUCT(--(Scorecard!$G$5:$G$11&lt;C879))+1),Scorecard!$D$13)</f>
        <v>-0.0290424113398221</v>
      </c>
      <c r="Z879" s="0" t="n">
        <f aca="false">IF(ISNUMBER(D879),INDEX(Scorecard!$D$14:$D$17,SUMPRODUCT(--(Scorecard!$G$14:$G$16&lt;D879))+1),Scorecard!$D$18)</f>
        <v>0.0505355481560174</v>
      </c>
      <c r="AA879" s="0" t="n">
        <f aca="false">IF(ISNUMBER(E879),INDEX(Scorecard!$D$19:$D$26,SUMPRODUCT(--(Scorecard!$G$19:$G$25&lt;E879))+1),Scorecard!$D$27)</f>
        <v>-0.0341578513653732</v>
      </c>
      <c r="AB879" s="0" t="n">
        <f aca="false">IF(ISNUMBER(F879),INDEX(Scorecard!$D$28:$D$35,SUMPRODUCT(--(Scorecard!$G$28:$G$34&lt;F879))+1),Scorecard!$D$36)</f>
        <v>-0.132616866359722</v>
      </c>
      <c r="AC879" s="0" t="n">
        <f aca="false">IF(ISNUMBER(H879),INDEX(Scorecard!$D$37:$D$44,SUMPRODUCT(--(Scorecard!$G$37:$G$43&lt;H879))+1),Scorecard!$D$45)</f>
        <v>0.330501541082344</v>
      </c>
      <c r="AD879" s="0" t="n">
        <f aca="false">IF(ISNUMBER(I879),INDEX(Scorecard!$D$46:$D$52,SUMPRODUCT(--(Scorecard!$G$46:$G$51&lt;I879))+1),Scorecard!$D$53)</f>
        <v>-0.161534840507194</v>
      </c>
      <c r="AE879" s="0" t="n">
        <f aca="false">IF(ISNUMBER(K879),INDEX(Scorecard!$D$54:$D$61,SUMPRODUCT(--(Scorecard!$G$54:$G$60&lt;K879))+1),Scorecard!$D$62)</f>
        <v>0.409483001259379</v>
      </c>
      <c r="AF879" s="0" t="n">
        <f aca="false">IF(ISNUMBER(L879),INDEX(Scorecard!$D$63:$D$68,SUMPRODUCT(--(Scorecard!$G$63:$G$67&lt;L879))+1),Scorecard!$D$69)</f>
        <v>-0.340582194386522</v>
      </c>
      <c r="AG879" s="0" t="n">
        <f aca="false">Inputs!$B$10+Scorecard!$J$5*Y879+Scorecard!$J$6*Z879+Scorecard!$J$7*AA879+Scorecard!$J$8*AB879+Scorecard!$J$9*AC879+Scorecard!$J$10*AD879+Scorecard!$J$11*AE879+Scorecard!$J$12*AF879</f>
        <v>-4.01302369147084</v>
      </c>
      <c r="AH879" s="0" t="n">
        <f aca="false">MIN(1-Inputs!$B$13,MAX(Inputs!$B$13,1/(1+EXP(-(Inputs!$B$11*AG879+Inputs!$B$12)))))</f>
        <v>0.0167123575841181</v>
      </c>
      <c r="AI879" s="0" t="n">
        <f aca="false">Inputs!$B$9-Inputs!$B$8*AG879</f>
        <v>602.914263777604</v>
      </c>
      <c r="AJ879" s="0" t="n">
        <f aca="false">RANK(AH879,$AH$5:$AH$2004,0)+COUNTIF($AH$4:AH878,AH879)</f>
        <v>541</v>
      </c>
      <c r="AK879" s="0" t="n">
        <f aca="false">IF(AJ879&lt;=Deciles!$B$5*(Deciles!$B$4+1),INT((AJ879-1)/(Deciles!$B$4+1))+1,Deciles!$B$5+INT((AJ879-1-Deciles!$B$5*(Deciles!$B$4+1))/Deciles!$B$4)+1)</f>
        <v>3</v>
      </c>
    </row>
    <row r="880" customFormat="false" ht="15" hidden="false" customHeight="false" outlineLevel="0" collapsed="false">
      <c r="A880" s="0" t="n">
        <v>25526</v>
      </c>
      <c r="B880" s="0" t="s">
        <v>155</v>
      </c>
      <c r="C880" s="0" t="n">
        <v>693</v>
      </c>
      <c r="D880" s="0" t="n">
        <v>80</v>
      </c>
      <c r="E880" s="0" t="n">
        <v>74.0874404907227</v>
      </c>
      <c r="F880" s="0" t="n">
        <v>41</v>
      </c>
      <c r="G880" s="0" t="n">
        <v>3.36899995803833</v>
      </c>
      <c r="H880" s="0" t="n">
        <v>-2.364333152771</v>
      </c>
      <c r="I880" s="0" t="n">
        <v>15</v>
      </c>
      <c r="J880" s="0" t="n">
        <v>12.2412757873535</v>
      </c>
      <c r="K880" s="0" t="n">
        <v>4.20833349227905</v>
      </c>
      <c r="L880" s="0" t="n">
        <v>-1.125</v>
      </c>
      <c r="M880" s="0" t="n">
        <v>4.23436260223389</v>
      </c>
      <c r="N880" s="0" t="n">
        <v>1</v>
      </c>
      <c r="O880" s="0" t="n">
        <v>0</v>
      </c>
      <c r="P880" s="0" t="s">
        <v>140</v>
      </c>
      <c r="Q880" s="0" t="s">
        <v>141</v>
      </c>
      <c r="R880" s="0" t="n">
        <v>1</v>
      </c>
      <c r="S880" s="0" t="s">
        <v>148</v>
      </c>
      <c r="T880" s="0" t="n">
        <v>0</v>
      </c>
      <c r="U880" s="0" t="n">
        <v>207166.08</v>
      </c>
      <c r="V880" s="0" t="n">
        <v>0.0358092077076435</v>
      </c>
      <c r="W880" s="0" t="n">
        <v>581.759033203125</v>
      </c>
      <c r="X880" s="0" t="n">
        <v>0.0457695201039314</v>
      </c>
      <c r="Y880" s="0" t="n">
        <f aca="false">IF(ISNUMBER(C880),INDEX(Scorecard!$D$5:$D$12,SUMPRODUCT(--(Scorecard!$G$5:$G$11&lt;C880))+1),Scorecard!$D$13)</f>
        <v>-0.869677851527538</v>
      </c>
      <c r="Z880" s="0" t="n">
        <f aca="false">IF(ISNUMBER(D880),INDEX(Scorecard!$D$14:$D$17,SUMPRODUCT(--(Scorecard!$G$14:$G$16&lt;D880))+1),Scorecard!$D$18)</f>
        <v>0.0505355481560174</v>
      </c>
      <c r="AA880" s="0" t="n">
        <f aca="false">IF(ISNUMBER(E880),INDEX(Scorecard!$D$19:$D$26,SUMPRODUCT(--(Scorecard!$G$19:$G$25&lt;E880))+1),Scorecard!$D$27)</f>
        <v>-0.0341578513653732</v>
      </c>
      <c r="AB880" s="0" t="n">
        <f aca="false">IF(ISNUMBER(F880),INDEX(Scorecard!$D$28:$D$35,SUMPRODUCT(--(Scorecard!$G$28:$G$34&lt;F880))+1),Scorecard!$D$36)</f>
        <v>-0.132616866359722</v>
      </c>
      <c r="AC880" s="0" t="n">
        <f aca="false">IF(ISNUMBER(H880),INDEX(Scorecard!$D$37:$D$44,SUMPRODUCT(--(Scorecard!$G$37:$G$43&lt;H880))+1),Scorecard!$D$45)</f>
        <v>1.35057635045042</v>
      </c>
      <c r="AD880" s="0" t="n">
        <f aca="false">IF(ISNUMBER(I880),INDEX(Scorecard!$D$46:$D$52,SUMPRODUCT(--(Scorecard!$G$46:$G$51&lt;I880))+1),Scorecard!$D$53)</f>
        <v>-0.114272400683245</v>
      </c>
      <c r="AE880" s="0" t="n">
        <f aca="false">IF(ISNUMBER(K880),INDEX(Scorecard!$D$54:$D$61,SUMPRODUCT(--(Scorecard!$G$54:$G$60&lt;K880))+1),Scorecard!$D$62)</f>
        <v>0.489050497890326</v>
      </c>
      <c r="AF880" s="0" t="n">
        <f aca="false">IF(ISNUMBER(L880),INDEX(Scorecard!$D$63:$D$68,SUMPRODUCT(--(Scorecard!$G$63:$G$67&lt;L880))+1),Scorecard!$D$69)</f>
        <v>-0.340582194386522</v>
      </c>
      <c r="AG880" s="0" t="n">
        <f aca="false">Inputs!$B$10+Scorecard!$J$5*Y880+Scorecard!$J$6*Z880+Scorecard!$J$7*AA880+Scorecard!$J$8*AB880+Scorecard!$J$9*AC880+Scorecard!$J$10*AD880+Scorecard!$J$11*AE880+Scorecard!$J$12*AF880</f>
        <v>-3.27983882889203</v>
      </c>
      <c r="AH880" s="0" t="n">
        <f aca="false">MIN(1-Inputs!$B$13,MAX(Inputs!$B$13,1/(1+EXP(-(Inputs!$B$11*AG880+Inputs!$B$12)))))</f>
        <v>0.0358092070655773</v>
      </c>
      <c r="AI880" s="0" t="n">
        <f aca="false">Inputs!$B$9-Inputs!$B$8*AG880</f>
        <v>581.759020471657</v>
      </c>
      <c r="AJ880" s="0" t="n">
        <f aca="false">RANK(AH880,$AH$5:$AH$2004,0)+COUNTIF($AH$4:AH879,AH880)</f>
        <v>251</v>
      </c>
      <c r="AK880" s="0" t="n">
        <f aca="false">IF(AJ880&lt;=Deciles!$B$5*(Deciles!$B$4+1),INT((AJ880-1)/(Deciles!$B$4+1))+1,Deciles!$B$5+INT((AJ880-1-Deciles!$B$5*(Deciles!$B$4+1))/Deciles!$B$4)+1)</f>
        <v>2</v>
      </c>
    </row>
    <row r="881" customFormat="false" ht="15" hidden="false" customHeight="false" outlineLevel="0" collapsed="false">
      <c r="A881" s="0" t="n">
        <v>25537</v>
      </c>
      <c r="B881" s="0" t="s">
        <v>158</v>
      </c>
      <c r="C881" s="0" t="n">
        <v>771</v>
      </c>
      <c r="D881" s="0" t="n">
        <v>80</v>
      </c>
      <c r="E881" s="0" t="n">
        <v>79.3117523193359</v>
      </c>
      <c r="F881" s="0" t="n">
        <v>34</v>
      </c>
      <c r="G881" s="0" t="n">
        <v>3.15000009536743</v>
      </c>
      <c r="H881" s="0" t="n">
        <v>0.233333349227905</v>
      </c>
      <c r="I881" s="0" t="n">
        <v>2</v>
      </c>
      <c r="J881" s="0" t="n">
        <v>12.2326889038086</v>
      </c>
      <c r="K881" s="0" t="n">
        <v>6.73333311080933</v>
      </c>
      <c r="L881" s="0" t="n">
        <v>2.71025609970093</v>
      </c>
      <c r="M881" s="0" t="n">
        <v>0.529953420162201</v>
      </c>
      <c r="N881" s="0" t="n">
        <v>0</v>
      </c>
      <c r="O881" s="0" t="n">
        <v>0</v>
      </c>
      <c r="P881" s="0" t="s">
        <v>144</v>
      </c>
      <c r="Q881" s="0" t="s">
        <v>141</v>
      </c>
      <c r="R881" s="0" t="n">
        <v>2</v>
      </c>
      <c r="S881" s="0" t="s">
        <v>151</v>
      </c>
      <c r="T881" s="0" t="n">
        <v>0</v>
      </c>
      <c r="U881" s="0" t="n">
        <v>205394.8</v>
      </c>
      <c r="V881" s="0" t="n">
        <v>0.00700661353766918</v>
      </c>
      <c r="W881" s="0" t="n">
        <v>626.706848144531</v>
      </c>
      <c r="X881" s="0" t="n">
        <v>0.00527168298140168</v>
      </c>
      <c r="Y881" s="0" t="n">
        <f aca="false">IF(ISNUMBER(C881),INDEX(Scorecard!$D$5:$D$12,SUMPRODUCT(--(Scorecard!$G$5:$G$11&lt;C881))+1),Scorecard!$D$13)</f>
        <v>1.23750384304241</v>
      </c>
      <c r="Z881" s="0" t="n">
        <f aca="false">IF(ISNUMBER(D881),INDEX(Scorecard!$D$14:$D$17,SUMPRODUCT(--(Scorecard!$G$14:$G$16&lt;D881))+1),Scorecard!$D$18)</f>
        <v>0.0505355481560174</v>
      </c>
      <c r="AA881" s="0" t="n">
        <f aca="false">IF(ISNUMBER(E881),INDEX(Scorecard!$D$19:$D$26,SUMPRODUCT(--(Scorecard!$G$19:$G$25&lt;E881))+1),Scorecard!$D$27)</f>
        <v>-0.0341578513653732</v>
      </c>
      <c r="AB881" s="0" t="n">
        <f aca="false">IF(ISNUMBER(F881),INDEX(Scorecard!$D$28:$D$35,SUMPRODUCT(--(Scorecard!$G$28:$G$34&lt;F881))+1),Scorecard!$D$36)</f>
        <v>-0.0008456427959252</v>
      </c>
      <c r="AC881" s="0" t="n">
        <f aca="false">IF(ISNUMBER(H881),INDEX(Scorecard!$D$37:$D$44,SUMPRODUCT(--(Scorecard!$G$37:$G$43&lt;H881))+1),Scorecard!$D$45)</f>
        <v>-0.0679520129233634</v>
      </c>
      <c r="AD881" s="0" t="n">
        <f aca="false">IF(ISNUMBER(I881),INDEX(Scorecard!$D$46:$D$52,SUMPRODUCT(--(Scorecard!$G$46:$G$51&lt;I881))+1),Scorecard!$D$53)</f>
        <v>-0.161534840507194</v>
      </c>
      <c r="AE881" s="0" t="n">
        <f aca="false">IF(ISNUMBER(K881),INDEX(Scorecard!$D$54:$D$61,SUMPRODUCT(--(Scorecard!$G$54:$G$60&lt;K881))+1),Scorecard!$D$62)</f>
        <v>-0.357264871923982</v>
      </c>
      <c r="AF881" s="0" t="n">
        <f aca="false">IF(ISNUMBER(L881),INDEX(Scorecard!$D$63:$D$68,SUMPRODUCT(--(Scorecard!$G$63:$G$67&lt;L881))+1),Scorecard!$D$69)</f>
        <v>0.322484508656054</v>
      </c>
      <c r="AG881" s="0" t="n">
        <f aca="false">Inputs!$B$10+Scorecard!$J$5*Y881+Scorecard!$J$6*Z881+Scorecard!$J$7*AA881+Scorecard!$J$8*AB881+Scorecard!$J$9*AC881+Scorecard!$J$10*AD881+Scorecard!$J$11*AE881+Scorecard!$J$12*AF881</f>
        <v>-4.83761136363296</v>
      </c>
      <c r="AH881" s="0" t="n">
        <f aca="false">MIN(1-Inputs!$B$13,MAX(Inputs!$B$13,1/(1+EXP(-(Inputs!$B$11*AG881+Inputs!$B$12)))))</f>
        <v>0.00700661349796572</v>
      </c>
      <c r="AI881" s="0" t="n">
        <f aca="false">Inputs!$B$9-Inputs!$B$8*AG881</f>
        <v>626.706834685733</v>
      </c>
      <c r="AJ881" s="0" t="n">
        <f aca="false">RANK(AH881,$AH$5:$AH$2004,0)+COUNTIF($AH$4:AH880,AH881)</f>
        <v>1055</v>
      </c>
      <c r="AK881" s="0" t="n">
        <f aca="false">IF(AJ881&lt;=Deciles!$B$5*(Deciles!$B$4+1),INT((AJ881-1)/(Deciles!$B$4+1))+1,Deciles!$B$5+INT((AJ881-1-Deciles!$B$5*(Deciles!$B$4+1))/Deciles!$B$4)+1)</f>
        <v>6</v>
      </c>
    </row>
    <row r="882" customFormat="false" ht="15" hidden="false" customHeight="false" outlineLevel="0" collapsed="false">
      <c r="A882" s="0" t="n">
        <v>25538</v>
      </c>
      <c r="B882" s="0" t="s">
        <v>158</v>
      </c>
      <c r="C882" s="0" t="n">
        <v>704</v>
      </c>
      <c r="D882" s="0" t="n">
        <v>80</v>
      </c>
      <c r="E882" s="0" t="n">
        <v>79.2249298095703</v>
      </c>
      <c r="F882" s="0" t="n">
        <v>44</v>
      </c>
      <c r="G882" s="0" t="n">
        <v>3.36800003051758</v>
      </c>
      <c r="H882" s="0" t="n">
        <v>0.451333284378052</v>
      </c>
      <c r="I882" s="0" t="n">
        <v>3</v>
      </c>
      <c r="J882" s="0" t="n">
        <v>12.0219039916992</v>
      </c>
      <c r="K882" s="0" t="n">
        <v>6.53333330154419</v>
      </c>
      <c r="L882" s="0" t="n">
        <v>2.71025633811951</v>
      </c>
      <c r="M882" s="0" t="n">
        <v>0.489093065261841</v>
      </c>
      <c r="N882" s="0" t="n">
        <v>0</v>
      </c>
      <c r="O882" s="0" t="n">
        <v>0</v>
      </c>
      <c r="P882" s="0" t="s">
        <v>140</v>
      </c>
      <c r="Q882" s="0" t="s">
        <v>141</v>
      </c>
      <c r="R882" s="0" t="n">
        <v>1</v>
      </c>
      <c r="S882" s="0" t="s">
        <v>156</v>
      </c>
      <c r="T882" s="0" t="n">
        <v>0</v>
      </c>
      <c r="U882" s="0" t="n">
        <v>166359.1</v>
      </c>
      <c r="V882" s="0" t="n">
        <v>0.0721969231963158</v>
      </c>
      <c r="W882" s="0" t="n">
        <v>561.740661621094</v>
      </c>
      <c r="X882" s="0" t="n">
        <v>0.0235436856746674</v>
      </c>
      <c r="Y882" s="0" t="n">
        <f aca="false">IF(ISNUMBER(C882),INDEX(Scorecard!$D$5:$D$12,SUMPRODUCT(--(Scorecard!$G$5:$G$11&lt;C882))+1),Scorecard!$D$13)</f>
        <v>-0.869677851527538</v>
      </c>
      <c r="Z882" s="0" t="n">
        <f aca="false">IF(ISNUMBER(D882),INDEX(Scorecard!$D$14:$D$17,SUMPRODUCT(--(Scorecard!$G$14:$G$16&lt;D882))+1),Scorecard!$D$18)</f>
        <v>0.0505355481560174</v>
      </c>
      <c r="AA882" s="0" t="n">
        <f aca="false">IF(ISNUMBER(E882),INDEX(Scorecard!$D$19:$D$26,SUMPRODUCT(--(Scorecard!$G$19:$G$25&lt;E882))+1),Scorecard!$D$27)</f>
        <v>-0.0341578513653732</v>
      </c>
      <c r="AB882" s="0" t="n">
        <f aca="false">IF(ISNUMBER(F882),INDEX(Scorecard!$D$28:$D$35,SUMPRODUCT(--(Scorecard!$G$28:$G$34&lt;F882))+1),Scorecard!$D$36)</f>
        <v>-0.309727037437117</v>
      </c>
      <c r="AC882" s="0" t="n">
        <f aca="false">IF(ISNUMBER(H882),INDEX(Scorecard!$D$37:$D$44,SUMPRODUCT(--(Scorecard!$G$37:$G$43&lt;H882))+1),Scorecard!$D$45)</f>
        <v>-0.271229676926091</v>
      </c>
      <c r="AD882" s="0" t="n">
        <f aca="false">IF(ISNUMBER(I882),INDEX(Scorecard!$D$46:$D$52,SUMPRODUCT(--(Scorecard!$G$46:$G$51&lt;I882))+1),Scorecard!$D$53)</f>
        <v>-0.161534840507194</v>
      </c>
      <c r="AE882" s="0" t="n">
        <f aca="false">IF(ISNUMBER(K882),INDEX(Scorecard!$D$54:$D$61,SUMPRODUCT(--(Scorecard!$G$54:$G$60&lt;K882))+1),Scorecard!$D$62)</f>
        <v>-0.119873800601421</v>
      </c>
      <c r="AF882" s="0" t="n">
        <f aca="false">IF(ISNUMBER(L882),INDEX(Scorecard!$D$63:$D$68,SUMPRODUCT(--(Scorecard!$G$63:$G$67&lt;L882))+1),Scorecard!$D$69)</f>
        <v>0.322484508656054</v>
      </c>
      <c r="AG882" s="0" t="n">
        <f aca="false">Inputs!$B$10+Scorecard!$J$5*Y882+Scorecard!$J$6*Z882+Scorecard!$J$7*AA882+Scorecard!$J$8*AB882+Scorecard!$J$9*AC882+Scorecard!$J$10*AD882+Scorecard!$J$11*AE882+Scorecard!$J$12*AF882</f>
        <v>-2.58605543139898</v>
      </c>
      <c r="AH882" s="0" t="n">
        <f aca="false">MIN(1-Inputs!$B$13,MAX(Inputs!$B$13,1/(1+EXP(-(Inputs!$B$11*AG882+Inputs!$B$12)))))</f>
        <v>0.072196925296175</v>
      </c>
      <c r="AI882" s="0" t="n">
        <f aca="false">Inputs!$B$9-Inputs!$B$8*AG882</f>
        <v>561.740663131371</v>
      </c>
      <c r="AJ882" s="0" t="n">
        <f aca="false">RANK(AH882,$AH$5:$AH$2004,0)+COUNTIF($AH$4:AH881,AH882)</f>
        <v>89</v>
      </c>
      <c r="AK882" s="0" t="n">
        <f aca="false">IF(AJ882&lt;=Deciles!$B$5*(Deciles!$B$4+1),INT((AJ882-1)/(Deciles!$B$4+1))+1,Deciles!$B$5+INT((AJ882-1-Deciles!$B$5*(Deciles!$B$4+1))/Deciles!$B$4)+1)</f>
        <v>1</v>
      </c>
    </row>
    <row r="883" customFormat="false" ht="15" hidden="false" customHeight="false" outlineLevel="0" collapsed="false">
      <c r="A883" s="0" t="n">
        <v>25551</v>
      </c>
      <c r="B883" s="0" t="s">
        <v>157</v>
      </c>
      <c r="C883" s="0" t="n">
        <v>788</v>
      </c>
      <c r="D883" s="0" t="n">
        <v>80.1651306152344</v>
      </c>
      <c r="E883" s="0" t="n">
        <v>46.5965881347656</v>
      </c>
      <c r="F883" s="0" t="n">
        <v>15</v>
      </c>
      <c r="G883" s="0" t="n">
        <v>4.0149998664856</v>
      </c>
      <c r="H883" s="0" t="n">
        <v>0.131666421890259</v>
      </c>
      <c r="I883" s="0" t="n">
        <v>80</v>
      </c>
      <c r="J883" s="0" t="n">
        <v>11.7199563980103</v>
      </c>
      <c r="K883" s="0" t="n">
        <v>4.42307710647583</v>
      </c>
      <c r="L883" s="0" t="n">
        <v>-0.276922702789307</v>
      </c>
      <c r="M883" s="0" t="n">
        <v>5.74976253509522</v>
      </c>
      <c r="N883" s="0" t="n">
        <v>0</v>
      </c>
      <c r="O883" s="0" t="n">
        <v>0</v>
      </c>
      <c r="P883" s="0" t="s">
        <v>140</v>
      </c>
      <c r="Q883" s="0" t="s">
        <v>141</v>
      </c>
      <c r="R883" s="0" t="n">
        <v>2</v>
      </c>
      <c r="S883" s="0" t="s">
        <v>149</v>
      </c>
      <c r="T883" s="0" t="n">
        <v>0</v>
      </c>
      <c r="U883" s="0" t="n">
        <v>123002.1</v>
      </c>
      <c r="V883" s="0" t="n">
        <v>0.000383735576178879</v>
      </c>
      <c r="W883" s="0" t="n">
        <v>705.498901367188</v>
      </c>
      <c r="X883" s="0" t="n">
        <v>0.000635949487332255</v>
      </c>
      <c r="Y883" s="0" t="n">
        <f aca="false">IF(ISNUMBER(C883),INDEX(Scorecard!$D$5:$D$12,SUMPRODUCT(--(Scorecard!$G$5:$G$11&lt;C883))+1),Scorecard!$D$13)</f>
        <v>2.19112706886128</v>
      </c>
      <c r="Z883" s="0" t="n">
        <f aca="false">IF(ISNUMBER(D883),INDEX(Scorecard!$D$14:$D$17,SUMPRODUCT(--(Scorecard!$G$14:$G$16&lt;D883))+1),Scorecard!$D$18)</f>
        <v>0.0505355481560174</v>
      </c>
      <c r="AA883" s="0" t="n">
        <f aca="false">IF(ISNUMBER(E883),INDEX(Scorecard!$D$19:$D$26,SUMPRODUCT(--(Scorecard!$G$19:$G$25&lt;E883))+1),Scorecard!$D$27)</f>
        <v>0.57899015159425</v>
      </c>
      <c r="AB883" s="0" t="n">
        <f aca="false">IF(ISNUMBER(F883),INDEX(Scorecard!$D$28:$D$35,SUMPRODUCT(--(Scorecard!$G$28:$G$34&lt;F883))+1),Scorecard!$D$36)</f>
        <v>0.624829191519909</v>
      </c>
      <c r="AC883" s="0" t="n">
        <f aca="false">IF(ISNUMBER(H883),INDEX(Scorecard!$D$37:$D$44,SUMPRODUCT(--(Scorecard!$G$37:$G$43&lt;H883))+1),Scorecard!$D$45)</f>
        <v>0.102184252677548</v>
      </c>
      <c r="AD883" s="0" t="n">
        <f aca="false">IF(ISNUMBER(I883),INDEX(Scorecard!$D$46:$D$52,SUMPRODUCT(--(Scorecard!$G$46:$G$51&lt;I883))+1),Scorecard!$D$53)</f>
        <v>0.818882373006414</v>
      </c>
      <c r="AE883" s="0" t="n">
        <f aca="false">IF(ISNUMBER(K883),INDEX(Scorecard!$D$54:$D$61,SUMPRODUCT(--(Scorecard!$G$54:$G$60&lt;K883))+1),Scorecard!$D$62)</f>
        <v>0.409483001259379</v>
      </c>
      <c r="AF883" s="0" t="n">
        <f aca="false">IF(ISNUMBER(L883),INDEX(Scorecard!$D$63:$D$68,SUMPRODUCT(--(Scorecard!$G$63:$G$67&lt;L883))+1),Scorecard!$D$69)</f>
        <v>0.322484508656054</v>
      </c>
      <c r="AG883" s="0" t="n">
        <f aca="false">Inputs!$B$10+Scorecard!$J$5*Y883+Scorecard!$J$6*Z883+Scorecard!$J$7*AA883+Scorecard!$J$8*AB883+Scorecard!$J$9*AC883+Scorecard!$J$10*AD883+Scorecard!$J$11*AE883+Scorecard!$J$12*AF883</f>
        <v>-7.56833673157946</v>
      </c>
      <c r="AH883" s="0" t="n">
        <f aca="false">MIN(1-Inputs!$B$13,MAX(Inputs!$B$13,1/(1+EXP(-(Inputs!$B$11*AG883+Inputs!$B$12)))))</f>
        <v>0.00038373556232032</v>
      </c>
      <c r="AI883" s="0" t="n">
        <f aca="false">Inputs!$B$9-Inputs!$B$8*AG883</f>
        <v>705.498913613055</v>
      </c>
      <c r="AJ883" s="0" t="n">
        <f aca="false">RANK(AH883,$AH$5:$AH$2004,0)+COUNTIF($AH$4:AH882,AH883)</f>
        <v>1998</v>
      </c>
      <c r="AK883" s="0" t="n">
        <f aca="false">IF(AJ883&lt;=Deciles!$B$5*(Deciles!$B$4+1),INT((AJ883-1)/(Deciles!$B$4+1))+1,Deciles!$B$5+INT((AJ883-1-Deciles!$B$5*(Deciles!$B$4+1))/Deciles!$B$4)+1)</f>
        <v>10</v>
      </c>
    </row>
    <row r="884" customFormat="false" ht="15" hidden="false" customHeight="false" outlineLevel="0" collapsed="false">
      <c r="A884" s="0" t="n">
        <v>25571</v>
      </c>
      <c r="B884" s="0" t="s">
        <v>158</v>
      </c>
      <c r="C884" s="0" t="n">
        <v>694</v>
      </c>
      <c r="D884" s="0" t="n">
        <v>80</v>
      </c>
      <c r="E884" s="0" t="n">
        <v>56.2954826354981</v>
      </c>
      <c r="F884" s="0" t="n">
        <v>42</v>
      </c>
      <c r="G884" s="0" t="n">
        <v>4.87400007247925</v>
      </c>
      <c r="H884" s="0" t="n">
        <v>1.95733332633972</v>
      </c>
      <c r="I884" s="0" t="n">
        <v>63</v>
      </c>
      <c r="J884" s="0" t="n">
        <v>11.969820022583</v>
      </c>
      <c r="K884" s="0" t="n">
        <v>7.13333320617676</v>
      </c>
      <c r="L884" s="0" t="n">
        <v>2.71025609970093</v>
      </c>
      <c r="M884" s="0" t="n">
        <v>0.509527981281281</v>
      </c>
      <c r="N884" s="0" t="n">
        <v>0</v>
      </c>
      <c r="O884" s="0" t="n">
        <v>0</v>
      </c>
      <c r="P884" s="0" t="s">
        <v>144</v>
      </c>
      <c r="Q884" s="0" t="s">
        <v>141</v>
      </c>
      <c r="R884" s="0" t="n">
        <v>2</v>
      </c>
      <c r="S884" s="0" t="s">
        <v>149</v>
      </c>
      <c r="T884" s="0" t="n">
        <v>0</v>
      </c>
      <c r="U884" s="0" t="n">
        <v>157916.28</v>
      </c>
      <c r="V884" s="0" t="n">
        <v>0.0741129890084267</v>
      </c>
      <c r="W884" s="0" t="n">
        <v>560.975830078125</v>
      </c>
      <c r="X884" s="0" t="n">
        <v>0.0313919968903065</v>
      </c>
      <c r="Y884" s="0" t="n">
        <f aca="false">IF(ISNUMBER(C884),INDEX(Scorecard!$D$5:$D$12,SUMPRODUCT(--(Scorecard!$G$5:$G$11&lt;C884))+1),Scorecard!$D$13)</f>
        <v>-0.869677851527538</v>
      </c>
      <c r="Z884" s="0" t="n">
        <f aca="false">IF(ISNUMBER(D884),INDEX(Scorecard!$D$14:$D$17,SUMPRODUCT(--(Scorecard!$G$14:$G$16&lt;D884))+1),Scorecard!$D$18)</f>
        <v>0.0505355481560174</v>
      </c>
      <c r="AA884" s="0" t="n">
        <f aca="false">IF(ISNUMBER(E884),INDEX(Scorecard!$D$19:$D$26,SUMPRODUCT(--(Scorecard!$G$19:$G$25&lt;E884))+1),Scorecard!$D$27)</f>
        <v>0.285899340811827</v>
      </c>
      <c r="AB884" s="0" t="n">
        <f aca="false">IF(ISNUMBER(F884),INDEX(Scorecard!$D$28:$D$35,SUMPRODUCT(--(Scorecard!$G$28:$G$34&lt;F884))+1),Scorecard!$D$36)</f>
        <v>-0.309727037437117</v>
      </c>
      <c r="AC884" s="0" t="n">
        <f aca="false">IF(ISNUMBER(H884),INDEX(Scorecard!$D$37:$D$44,SUMPRODUCT(--(Scorecard!$G$37:$G$43&lt;H884))+1),Scorecard!$D$45)</f>
        <v>-0.975503570149195</v>
      </c>
      <c r="AD884" s="0" t="n">
        <f aca="false">IF(ISNUMBER(I884),INDEX(Scorecard!$D$46:$D$52,SUMPRODUCT(--(Scorecard!$G$46:$G$51&lt;I884))+1),Scorecard!$D$53)</f>
        <v>0.818882373006414</v>
      </c>
      <c r="AE884" s="0" t="n">
        <f aca="false">IF(ISNUMBER(K884),INDEX(Scorecard!$D$54:$D$61,SUMPRODUCT(--(Scorecard!$G$54:$G$60&lt;K884))+1),Scorecard!$D$62)</f>
        <v>-0.541917179454542</v>
      </c>
      <c r="AF884" s="0" t="n">
        <f aca="false">IF(ISNUMBER(L884),INDEX(Scorecard!$D$63:$D$68,SUMPRODUCT(--(Scorecard!$G$63:$G$67&lt;L884))+1),Scorecard!$D$69)</f>
        <v>0.322484508656054</v>
      </c>
      <c r="AG884" s="0" t="n">
        <f aca="false">Inputs!$B$10+Scorecard!$J$5*Y884+Scorecard!$J$6*Z884+Scorecard!$J$7*AA884+Scorecard!$J$8*AB884+Scorecard!$J$9*AC884+Scorecard!$J$10*AD884+Scorecard!$J$11*AE884+Scorecard!$J$12*AF884</f>
        <v>-2.55954769567354</v>
      </c>
      <c r="AH884" s="0" t="n">
        <f aca="false">MIN(1-Inputs!$B$13,MAX(Inputs!$B$13,1/(1+EXP(-(Inputs!$B$11*AG884+Inputs!$B$12)))))</f>
        <v>0.0741129890964995</v>
      </c>
      <c r="AI884" s="0" t="n">
        <f aca="false">Inputs!$B$9-Inputs!$B$8*AG884</f>
        <v>560.975811553845</v>
      </c>
      <c r="AJ884" s="0" t="n">
        <f aca="false">RANK(AH884,$AH$5:$AH$2004,0)+COUNTIF($AH$4:AH883,AH884)</f>
        <v>79</v>
      </c>
      <c r="AK884" s="0" t="n">
        <f aca="false">IF(AJ884&lt;=Deciles!$B$5*(Deciles!$B$4+1),INT((AJ884-1)/(Deciles!$B$4+1))+1,Deciles!$B$5+INT((AJ884-1-Deciles!$B$5*(Deciles!$B$4+1))/Deciles!$B$4)+1)</f>
        <v>1</v>
      </c>
    </row>
    <row r="885" customFormat="false" ht="15" hidden="false" customHeight="false" outlineLevel="0" collapsed="false">
      <c r="A885" s="0" t="n">
        <v>25590</v>
      </c>
      <c r="B885" s="0" t="s">
        <v>143</v>
      </c>
      <c r="C885" s="0" t="n">
        <v>782</v>
      </c>
      <c r="D885" s="0" t="n">
        <v>93.6500778198242</v>
      </c>
      <c r="E885" s="0" t="n">
        <v>93.3572387695313</v>
      </c>
      <c r="F885" s="0" t="n">
        <v>18</v>
      </c>
      <c r="G885" s="0" t="n">
        <v>3.5460000038147</v>
      </c>
      <c r="H885" s="0" t="n">
        <v>0.312666654586792</v>
      </c>
      <c r="I885" s="0" t="n">
        <v>2</v>
      </c>
      <c r="J885" s="0" t="n">
        <v>11.5159645080566</v>
      </c>
      <c r="K885" s="0" t="n">
        <v>8.8333330154419</v>
      </c>
      <c r="L885" s="0" t="n">
        <v>5.0717945098877</v>
      </c>
      <c r="M885" s="0" t="n">
        <v>1.74300384521484</v>
      </c>
      <c r="N885" s="0" t="n">
        <v>0</v>
      </c>
      <c r="O885" s="0" t="n">
        <v>0</v>
      </c>
      <c r="P885" s="0" t="s">
        <v>146</v>
      </c>
      <c r="Q885" s="0" t="s">
        <v>141</v>
      </c>
      <c r="R885" s="0" t="n">
        <v>2</v>
      </c>
      <c r="S885" s="0" t="s">
        <v>148</v>
      </c>
      <c r="T885" s="0" t="n">
        <v>0</v>
      </c>
      <c r="U885" s="0" t="n">
        <v>100304.37</v>
      </c>
      <c r="V885" s="0" t="n">
        <v>0.00715074595063925</v>
      </c>
      <c r="W885" s="0" t="n">
        <v>626.151794433594</v>
      </c>
      <c r="X885" s="0" t="n">
        <v>0.0037189710419625</v>
      </c>
      <c r="Y885" s="0" t="n">
        <f aca="false">IF(ISNUMBER(C885),INDEX(Scorecard!$D$5:$D$12,SUMPRODUCT(--(Scorecard!$G$5:$G$11&lt;C885))+1),Scorecard!$D$13)</f>
        <v>1.23750384304241</v>
      </c>
      <c r="Z885" s="0" t="n">
        <f aca="false">IF(ISNUMBER(D885),INDEX(Scorecard!$D$14:$D$17,SUMPRODUCT(--(Scorecard!$G$14:$G$16&lt;D885))+1),Scorecard!$D$18)</f>
        <v>-0.361970872710667</v>
      </c>
      <c r="AA885" s="0" t="n">
        <f aca="false">IF(ISNUMBER(E885),INDEX(Scorecard!$D$19:$D$26,SUMPRODUCT(--(Scorecard!$G$19:$G$25&lt;E885))+1),Scorecard!$D$27)</f>
        <v>-0.820992370602782</v>
      </c>
      <c r="AB885" s="0" t="n">
        <f aca="false">IF(ISNUMBER(F885),INDEX(Scorecard!$D$28:$D$35,SUMPRODUCT(--(Scorecard!$G$28:$G$34&lt;F885))+1),Scorecard!$D$36)</f>
        <v>0.624829191519909</v>
      </c>
      <c r="AC885" s="0" t="n">
        <f aca="false">IF(ISNUMBER(H885),INDEX(Scorecard!$D$37:$D$44,SUMPRODUCT(--(Scorecard!$G$37:$G$43&lt;H885))+1),Scorecard!$D$45)</f>
        <v>-0.0679520129233634</v>
      </c>
      <c r="AD885" s="0" t="n">
        <f aca="false">IF(ISNUMBER(I885),INDEX(Scorecard!$D$46:$D$52,SUMPRODUCT(--(Scorecard!$G$46:$G$51&lt;I885))+1),Scorecard!$D$53)</f>
        <v>-0.161534840507194</v>
      </c>
      <c r="AE885" s="0" t="n">
        <f aca="false">IF(ISNUMBER(K885),INDEX(Scorecard!$D$54:$D$61,SUMPRODUCT(--(Scorecard!$G$54:$G$60&lt;K885))+1),Scorecard!$D$62)</f>
        <v>-0.541917179454542</v>
      </c>
      <c r="AF885" s="0" t="n">
        <f aca="false">IF(ISNUMBER(L885),INDEX(Scorecard!$D$63:$D$68,SUMPRODUCT(--(Scorecard!$G$63:$G$67&lt;L885))+1),Scorecard!$D$69)</f>
        <v>0.322484508656054</v>
      </c>
      <c r="AG885" s="0" t="n">
        <f aca="false">Inputs!$B$10+Scorecard!$J$5*Y885+Scorecard!$J$6*Z885+Scorecard!$J$7*AA885+Scorecard!$J$8*AB885+Scorecard!$J$9*AC885+Scorecard!$J$10*AD885+Scorecard!$J$11*AE885+Scorecard!$J$12*AF885</f>
        <v>-4.81837600358257</v>
      </c>
      <c r="AH885" s="0" t="n">
        <f aca="false">MIN(1-Inputs!$B$13,MAX(Inputs!$B$13,1/(1+EXP(-(Inputs!$B$11*AG885+Inputs!$B$12)))))</f>
        <v>0.00715074602081287</v>
      </c>
      <c r="AI885" s="0" t="n">
        <f aca="false">Inputs!$B$9-Inputs!$B$8*AG885</f>
        <v>626.151819514645</v>
      </c>
      <c r="AJ885" s="0" t="n">
        <f aca="false">RANK(AH885,$AH$5:$AH$2004,0)+COUNTIF($AH$4:AH884,AH885)</f>
        <v>1039</v>
      </c>
      <c r="AK885" s="0" t="n">
        <f aca="false">IF(AJ885&lt;=Deciles!$B$5*(Deciles!$B$4+1),INT((AJ885-1)/(Deciles!$B$4+1))+1,Deciles!$B$5+INT((AJ885-1-Deciles!$B$5*(Deciles!$B$4+1))/Deciles!$B$4)+1)</f>
        <v>6</v>
      </c>
    </row>
    <row r="886" customFormat="false" ht="15" hidden="false" customHeight="false" outlineLevel="0" collapsed="false">
      <c r="A886" s="0" t="n">
        <v>25591</v>
      </c>
      <c r="B886" s="0" t="s">
        <v>158</v>
      </c>
      <c r="C886" s="0" t="n">
        <v>716</v>
      </c>
      <c r="D886" s="0" t="n">
        <v>71.9186096191406</v>
      </c>
      <c r="E886" s="0" t="n">
        <v>71.0791931152344</v>
      </c>
      <c r="F886" s="0" t="n">
        <v>39</v>
      </c>
      <c r="G886" s="0" t="n">
        <v>3.91100001335144</v>
      </c>
      <c r="H886" s="0" t="n">
        <v>0.994333267211914</v>
      </c>
      <c r="I886" s="0" t="n">
        <v>6</v>
      </c>
      <c r="J886" s="0" t="n">
        <v>12.8884391784668</v>
      </c>
      <c r="K886" s="0" t="n">
        <v>6.63333320617676</v>
      </c>
      <c r="L886" s="0" t="n">
        <v>2.71025633811951</v>
      </c>
      <c r="M886" s="0" t="n">
        <v>0.285017788410187</v>
      </c>
      <c r="N886" s="0" t="n">
        <v>0</v>
      </c>
      <c r="O886" s="0" t="n">
        <v>0</v>
      </c>
      <c r="P886" s="0" t="s">
        <v>144</v>
      </c>
      <c r="Q886" s="0" t="s">
        <v>153</v>
      </c>
      <c r="R886" s="0" t="n">
        <v>2</v>
      </c>
      <c r="S886" s="0" t="s">
        <v>159</v>
      </c>
      <c r="T886" s="0" t="n">
        <v>0</v>
      </c>
      <c r="U886" s="0" t="n">
        <v>395710.75</v>
      </c>
      <c r="V886" s="0" t="n">
        <v>0.0287993736565113</v>
      </c>
      <c r="W886" s="0" t="n">
        <v>587.851013183594</v>
      </c>
      <c r="X886" s="0" t="n">
        <v>0.0205978043377399</v>
      </c>
      <c r="Y886" s="0" t="n">
        <f aca="false">IF(ISNUMBER(C886),INDEX(Scorecard!$D$5:$D$12,SUMPRODUCT(--(Scorecard!$G$5:$G$11&lt;C886))+1),Scorecard!$D$13)</f>
        <v>-0.0290424113398221</v>
      </c>
      <c r="Z886" s="0" t="n">
        <f aca="false">IF(ISNUMBER(D886),INDEX(Scorecard!$D$14:$D$17,SUMPRODUCT(--(Scorecard!$G$14:$G$16&lt;D886))+1),Scorecard!$D$18)</f>
        <v>0.128579646629417</v>
      </c>
      <c r="AA886" s="0" t="n">
        <f aca="false">IF(ISNUMBER(E886),INDEX(Scorecard!$D$19:$D$26,SUMPRODUCT(--(Scorecard!$G$19:$G$25&lt;E886))+1),Scorecard!$D$27)</f>
        <v>0.0530843085177338</v>
      </c>
      <c r="AB886" s="0" t="n">
        <f aca="false">IF(ISNUMBER(F886),INDEX(Scorecard!$D$28:$D$35,SUMPRODUCT(--(Scorecard!$G$28:$G$34&lt;F886))+1),Scorecard!$D$36)</f>
        <v>-0.132616866359722</v>
      </c>
      <c r="AC886" s="0" t="n">
        <f aca="false">IF(ISNUMBER(H886),INDEX(Scorecard!$D$37:$D$44,SUMPRODUCT(--(Scorecard!$G$37:$G$43&lt;H886))+1),Scorecard!$D$45)</f>
        <v>-0.975503570149195</v>
      </c>
      <c r="AD886" s="0" t="n">
        <f aca="false">IF(ISNUMBER(I886),INDEX(Scorecard!$D$46:$D$52,SUMPRODUCT(--(Scorecard!$G$46:$G$51&lt;I886))+1),Scorecard!$D$53)</f>
        <v>-0.161534840507194</v>
      </c>
      <c r="AE886" s="0" t="n">
        <f aca="false">IF(ISNUMBER(K886),INDEX(Scorecard!$D$54:$D$61,SUMPRODUCT(--(Scorecard!$G$54:$G$60&lt;K886))+1),Scorecard!$D$62)</f>
        <v>-0.357264871923982</v>
      </c>
      <c r="AF886" s="0" t="n">
        <f aca="false">IF(ISNUMBER(L886),INDEX(Scorecard!$D$63:$D$68,SUMPRODUCT(--(Scorecard!$G$63:$G$67&lt;L886))+1),Scorecard!$D$69)</f>
        <v>0.322484508656054</v>
      </c>
      <c r="AG886" s="0" t="n">
        <f aca="false">Inputs!$B$10+Scorecard!$J$5*Y886+Scorecard!$J$6*Z886+Scorecard!$J$7*AA886+Scorecard!$J$8*AB886+Scorecard!$J$9*AC886+Scorecard!$J$10*AD886+Scorecard!$J$11*AE886+Scorecard!$J$12*AF886</f>
        <v>-3.49097222110545</v>
      </c>
      <c r="AH886" s="0" t="n">
        <f aca="false">MIN(1-Inputs!$B$13,MAX(Inputs!$B$13,1/(1+EXP(-(Inputs!$B$11*AG886+Inputs!$B$12)))))</f>
        <v>0.0287993734496222</v>
      </c>
      <c r="AI886" s="0" t="n">
        <f aca="false">Inputs!$B$9-Inputs!$B$8*AG886</f>
        <v>587.851042429905</v>
      </c>
      <c r="AJ886" s="0" t="n">
        <f aca="false">RANK(AH886,$AH$5:$AH$2004,0)+COUNTIF($AH$4:AH885,AH886)</f>
        <v>327</v>
      </c>
      <c r="AK886" s="0" t="n">
        <f aca="false">IF(AJ886&lt;=Deciles!$B$5*(Deciles!$B$4+1),INT((AJ886-1)/(Deciles!$B$4+1))+1,Deciles!$B$5+INT((AJ886-1-Deciles!$B$5*(Deciles!$B$4+1))/Deciles!$B$4)+1)</f>
        <v>2</v>
      </c>
    </row>
    <row r="887" customFormat="false" ht="15" hidden="false" customHeight="false" outlineLevel="0" collapsed="false">
      <c r="A887" s="0" t="n">
        <v>25592</v>
      </c>
      <c r="B887" s="0" t="s">
        <v>143</v>
      </c>
      <c r="C887" s="0" t="n">
        <v>762</v>
      </c>
      <c r="D887" s="0" t="n">
        <v>80</v>
      </c>
      <c r="E887" s="0" t="n">
        <v>79.8825836181641</v>
      </c>
      <c r="F887" s="0" t="n">
        <v>39</v>
      </c>
      <c r="G887" s="0" t="n">
        <v>3.89599990844727</v>
      </c>
      <c r="H887" s="0" t="n">
        <v>0.66266655921936</v>
      </c>
      <c r="I887" s="0" t="n">
        <v>1</v>
      </c>
      <c r="J887" s="0" t="n">
        <v>11.3621559143066</v>
      </c>
      <c r="K887" s="0" t="n">
        <v>8.53333377838135</v>
      </c>
      <c r="L887" s="0" t="n">
        <v>5.07179546356201</v>
      </c>
      <c r="M887" s="0" t="n">
        <v>1.95005702972412</v>
      </c>
      <c r="N887" s="0" t="n">
        <v>0</v>
      </c>
      <c r="O887" s="0" t="n">
        <v>0</v>
      </c>
      <c r="P887" s="0" t="s">
        <v>140</v>
      </c>
      <c r="Q887" s="0" t="s">
        <v>141</v>
      </c>
      <c r="R887" s="0" t="n">
        <v>2</v>
      </c>
      <c r="S887" s="0" t="s">
        <v>147</v>
      </c>
      <c r="T887" s="0" t="n">
        <v>0</v>
      </c>
      <c r="U887" s="0" t="n">
        <v>86004.586</v>
      </c>
      <c r="V887" s="0" t="n">
        <v>0.0097470972687006</v>
      </c>
      <c r="W887" s="0" t="n">
        <v>617.69775390625</v>
      </c>
      <c r="X887" s="0" t="n">
        <v>0.00768620474264026</v>
      </c>
      <c r="Y887" s="0" t="n">
        <f aca="false">IF(ISNUMBER(C887),INDEX(Scorecard!$D$5:$D$12,SUMPRODUCT(--(Scorecard!$G$5:$G$11&lt;C887))+1),Scorecard!$D$13)</f>
        <v>1.23750384304241</v>
      </c>
      <c r="Z887" s="0" t="n">
        <f aca="false">IF(ISNUMBER(D887),INDEX(Scorecard!$D$14:$D$17,SUMPRODUCT(--(Scorecard!$G$14:$G$16&lt;D887))+1),Scorecard!$D$18)</f>
        <v>0.0505355481560174</v>
      </c>
      <c r="AA887" s="0" t="n">
        <f aca="false">IF(ISNUMBER(E887),INDEX(Scorecard!$D$19:$D$26,SUMPRODUCT(--(Scorecard!$G$19:$G$25&lt;E887))+1),Scorecard!$D$27)</f>
        <v>-0.0341578513653732</v>
      </c>
      <c r="AB887" s="0" t="n">
        <f aca="false">IF(ISNUMBER(F887),INDEX(Scorecard!$D$28:$D$35,SUMPRODUCT(--(Scorecard!$G$28:$G$34&lt;F887))+1),Scorecard!$D$36)</f>
        <v>-0.132616866359722</v>
      </c>
      <c r="AC887" s="0" t="n">
        <f aca="false">IF(ISNUMBER(H887),INDEX(Scorecard!$D$37:$D$44,SUMPRODUCT(--(Scorecard!$G$37:$G$43&lt;H887))+1),Scorecard!$D$45)</f>
        <v>-0.569454719285959</v>
      </c>
      <c r="AD887" s="0" t="n">
        <f aca="false">IF(ISNUMBER(I887),INDEX(Scorecard!$D$46:$D$52,SUMPRODUCT(--(Scorecard!$G$46:$G$51&lt;I887))+1),Scorecard!$D$53)</f>
        <v>-0.161534840507194</v>
      </c>
      <c r="AE887" s="0" t="n">
        <f aca="false">IF(ISNUMBER(K887),INDEX(Scorecard!$D$54:$D$61,SUMPRODUCT(--(Scorecard!$G$54:$G$60&lt;K887))+1),Scorecard!$D$62)</f>
        <v>-0.541917179454542</v>
      </c>
      <c r="AF887" s="0" t="n">
        <f aca="false">IF(ISNUMBER(L887),INDEX(Scorecard!$D$63:$D$68,SUMPRODUCT(--(Scorecard!$G$63:$G$67&lt;L887))+1),Scorecard!$D$69)</f>
        <v>0.322484508656054</v>
      </c>
      <c r="AG887" s="0" t="n">
        <f aca="false">Inputs!$B$10+Scorecard!$J$5*Y887+Scorecard!$J$6*Z887+Scorecard!$J$7*AA887+Scorecard!$J$8*AB887+Scorecard!$J$9*AC887+Scorecard!$J$10*AD887+Scorecard!$J$11*AE887+Scorecard!$J$12*AF887</f>
        <v>-4.52538001219378</v>
      </c>
      <c r="AH887" s="0" t="n">
        <f aca="false">MIN(1-Inputs!$B$13,MAX(Inputs!$B$13,1/(1+EXP(-(Inputs!$B$11*AG887+Inputs!$B$12)))))</f>
        <v>0.00974709730188187</v>
      </c>
      <c r="AI887" s="0" t="n">
        <f aca="false">Inputs!$B$9-Inputs!$B$8*AG887</f>
        <v>617.697742239105</v>
      </c>
      <c r="AJ887" s="0" t="n">
        <f aca="false">RANK(AH887,$AH$5:$AH$2004,0)+COUNTIF($AH$4:AH886,AH887)</f>
        <v>836</v>
      </c>
      <c r="AK887" s="0" t="n">
        <f aca="false">IF(AJ887&lt;=Deciles!$B$5*(Deciles!$B$4+1),INT((AJ887-1)/(Deciles!$B$4+1))+1,Deciles!$B$5+INT((AJ887-1-Deciles!$B$5*(Deciles!$B$4+1))/Deciles!$B$4)+1)</f>
        <v>5</v>
      </c>
    </row>
    <row r="888" customFormat="false" ht="15" hidden="false" customHeight="false" outlineLevel="0" collapsed="false">
      <c r="A888" s="0" t="n">
        <v>25602</v>
      </c>
      <c r="B888" s="0" t="s">
        <v>157</v>
      </c>
      <c r="C888" s="0" t="n">
        <v>726</v>
      </c>
      <c r="D888" s="0" t="n">
        <v>80</v>
      </c>
      <c r="E888" s="0" t="n">
        <v>67.2510681152344</v>
      </c>
      <c r="F888" s="0" t="n">
        <v>21</v>
      </c>
      <c r="G888" s="0" t="n">
        <v>4.03700017929077</v>
      </c>
      <c r="H888" s="0" t="n">
        <v>0.153666734695435</v>
      </c>
      <c r="I888" s="0" t="n">
        <v>34</v>
      </c>
      <c r="J888" s="0" t="n">
        <v>12.4028720855713</v>
      </c>
      <c r="K888" s="0" t="n">
        <v>4.0230770111084</v>
      </c>
      <c r="L888" s="0" t="n">
        <v>-0.276923179626465</v>
      </c>
      <c r="M888" s="0" t="n">
        <v>4.10729646682739</v>
      </c>
      <c r="N888" s="0" t="n">
        <v>5</v>
      </c>
      <c r="O888" s="0" t="n">
        <v>0</v>
      </c>
      <c r="P888" s="0" t="s">
        <v>140</v>
      </c>
      <c r="Q888" s="0" t="s">
        <v>141</v>
      </c>
      <c r="R888" s="0" t="n">
        <v>1</v>
      </c>
      <c r="S888" s="0" t="s">
        <v>161</v>
      </c>
      <c r="T888" s="0" t="n">
        <v>0</v>
      </c>
      <c r="U888" s="0" t="n">
        <v>243499.94</v>
      </c>
      <c r="V888" s="0" t="n">
        <v>0.00545678101480007</v>
      </c>
      <c r="W888" s="0" t="n">
        <v>633.514953613281</v>
      </c>
      <c r="X888" s="0" t="n">
        <v>0.00477267848327756</v>
      </c>
      <c r="Y888" s="0" t="n">
        <f aca="false">IF(ISNUMBER(C888),INDEX(Scorecard!$D$5:$D$12,SUMPRODUCT(--(Scorecard!$G$5:$G$11&lt;C888))+1),Scorecard!$D$13)</f>
        <v>-0.0290424113398221</v>
      </c>
      <c r="Z888" s="0" t="n">
        <f aca="false">IF(ISNUMBER(D888),INDEX(Scorecard!$D$14:$D$17,SUMPRODUCT(--(Scorecard!$G$14:$G$16&lt;D888))+1),Scorecard!$D$18)</f>
        <v>0.0505355481560174</v>
      </c>
      <c r="AA888" s="0" t="n">
        <f aca="false">IF(ISNUMBER(E888),INDEX(Scorecard!$D$19:$D$26,SUMPRODUCT(--(Scorecard!$G$19:$G$25&lt;E888))+1),Scorecard!$D$27)</f>
        <v>0.0530843085177338</v>
      </c>
      <c r="AB888" s="0" t="n">
        <f aca="false">IF(ISNUMBER(F888),INDEX(Scorecard!$D$28:$D$35,SUMPRODUCT(--(Scorecard!$G$28:$G$34&lt;F888))+1),Scorecard!$D$36)</f>
        <v>0.624829191519909</v>
      </c>
      <c r="AC888" s="0" t="n">
        <f aca="false">IF(ISNUMBER(H888),INDEX(Scorecard!$D$37:$D$44,SUMPRODUCT(--(Scorecard!$G$37:$G$43&lt;H888))+1),Scorecard!$D$45)</f>
        <v>0.102184252677548</v>
      </c>
      <c r="AD888" s="0" t="n">
        <f aca="false">IF(ISNUMBER(I888),INDEX(Scorecard!$D$46:$D$52,SUMPRODUCT(--(Scorecard!$G$46:$G$51&lt;I888))+1),Scorecard!$D$53)</f>
        <v>0.123869379412532</v>
      </c>
      <c r="AE888" s="0" t="n">
        <f aca="false">IF(ISNUMBER(K888),INDEX(Scorecard!$D$54:$D$61,SUMPRODUCT(--(Scorecard!$G$54:$G$60&lt;K888))+1),Scorecard!$D$62)</f>
        <v>0.489050497890326</v>
      </c>
      <c r="AF888" s="0" t="n">
        <f aca="false">IF(ISNUMBER(L888),INDEX(Scorecard!$D$63:$D$68,SUMPRODUCT(--(Scorecard!$G$63:$G$67&lt;L888))+1),Scorecard!$D$69)</f>
        <v>0.322484508656054</v>
      </c>
      <c r="AG888" s="0" t="n">
        <f aca="false">Inputs!$B$10+Scorecard!$J$5*Y888+Scorecard!$J$6*Z888+Scorecard!$J$7*AA888+Scorecard!$J$8*AB888+Scorecard!$J$9*AC888+Scorecard!$J$10*AD888+Scorecard!$J$11*AE888+Scorecard!$J$12*AF888</f>
        <v>-5.0735632821794</v>
      </c>
      <c r="AH888" s="0" t="n">
        <f aca="false">MIN(1-Inputs!$B$13,MAX(Inputs!$B$13,1/(1+EXP(-(Inputs!$B$11*AG888+Inputs!$B$12)))))</f>
        <v>0.0054567808361846</v>
      </c>
      <c r="AI888" s="0" t="n">
        <f aca="false">Inputs!$B$9-Inputs!$B$8*AG888</f>
        <v>633.514967941237</v>
      </c>
      <c r="AJ888" s="0" t="n">
        <f aca="false">RANK(AH888,$AH$5:$AH$2004,0)+COUNTIF($AH$4:AH887,AH888)</f>
        <v>1197</v>
      </c>
      <c r="AK888" s="0" t="n">
        <f aca="false">IF(AJ888&lt;=Deciles!$B$5*(Deciles!$B$4+1),INT((AJ888-1)/(Deciles!$B$4+1))+1,Deciles!$B$5+INT((AJ888-1-Deciles!$B$5*(Deciles!$B$4+1))/Deciles!$B$4)+1)</f>
        <v>6</v>
      </c>
    </row>
    <row r="889" customFormat="false" ht="15" hidden="false" customHeight="false" outlineLevel="0" collapsed="false">
      <c r="A889" s="0" t="n">
        <v>25648</v>
      </c>
      <c r="B889" s="0" t="s">
        <v>143</v>
      </c>
      <c r="C889" s="0" t="n">
        <v>737</v>
      </c>
      <c r="D889" s="0" t="n">
        <v>80</v>
      </c>
      <c r="E889" s="0" t="n">
        <v>79.8717498779297</v>
      </c>
      <c r="F889" s="0" t="n">
        <v>30</v>
      </c>
      <c r="G889" s="0" t="n">
        <v>3.39400005340576</v>
      </c>
      <c r="H889" s="0" t="n">
        <v>0.160666704177856</v>
      </c>
      <c r="I889" s="0" t="n">
        <v>1</v>
      </c>
      <c r="J889" s="0" t="n">
        <v>12.3943529129028</v>
      </c>
      <c r="K889" s="0" t="n">
        <v>9.03333377838135</v>
      </c>
      <c r="L889" s="0" t="n">
        <v>5.07179546356201</v>
      </c>
      <c r="M889" s="0" t="n">
        <v>2.46950244903565</v>
      </c>
      <c r="N889" s="0" t="n">
        <v>0</v>
      </c>
      <c r="O889" s="0" t="n">
        <v>0</v>
      </c>
      <c r="P889" s="0" t="s">
        <v>144</v>
      </c>
      <c r="Q889" s="0" t="s">
        <v>141</v>
      </c>
      <c r="R889" s="0" t="n">
        <v>2</v>
      </c>
      <c r="S889" s="0" t="s">
        <v>156</v>
      </c>
      <c r="T889" s="0" t="n">
        <v>0</v>
      </c>
      <c r="U889" s="0" t="n">
        <v>241434.33</v>
      </c>
      <c r="V889" s="0" t="n">
        <v>0.0154401892796159</v>
      </c>
      <c r="W889" s="0" t="n">
        <v>605.092041015625</v>
      </c>
      <c r="X889" s="0" t="n">
        <v>0.0143152382224798</v>
      </c>
      <c r="Y889" s="0" t="n">
        <f aca="false">IF(ISNUMBER(C889),INDEX(Scorecard!$D$5:$D$12,SUMPRODUCT(--(Scorecard!$G$5:$G$11&lt;C889))+1),Scorecard!$D$13)</f>
        <v>0.488358159108655</v>
      </c>
      <c r="Z889" s="0" t="n">
        <f aca="false">IF(ISNUMBER(D889),INDEX(Scorecard!$D$14:$D$17,SUMPRODUCT(--(Scorecard!$G$14:$G$16&lt;D889))+1),Scorecard!$D$18)</f>
        <v>0.0505355481560174</v>
      </c>
      <c r="AA889" s="0" t="n">
        <f aca="false">IF(ISNUMBER(E889),INDEX(Scorecard!$D$19:$D$26,SUMPRODUCT(--(Scorecard!$G$19:$G$25&lt;E889))+1),Scorecard!$D$27)</f>
        <v>-0.0341578513653732</v>
      </c>
      <c r="AB889" s="0" t="n">
        <f aca="false">IF(ISNUMBER(F889),INDEX(Scorecard!$D$28:$D$35,SUMPRODUCT(--(Scorecard!$G$28:$G$34&lt;F889))+1),Scorecard!$D$36)</f>
        <v>0.126913191054783</v>
      </c>
      <c r="AC889" s="0" t="n">
        <f aca="false">IF(ISNUMBER(H889),INDEX(Scorecard!$D$37:$D$44,SUMPRODUCT(--(Scorecard!$G$37:$G$43&lt;H889))+1),Scorecard!$D$45)</f>
        <v>0.102184252677548</v>
      </c>
      <c r="AD889" s="0" t="n">
        <f aca="false">IF(ISNUMBER(I889),INDEX(Scorecard!$D$46:$D$52,SUMPRODUCT(--(Scorecard!$G$46:$G$51&lt;I889))+1),Scorecard!$D$53)</f>
        <v>-0.161534840507194</v>
      </c>
      <c r="AE889" s="0" t="n">
        <f aca="false">IF(ISNUMBER(K889),INDEX(Scorecard!$D$54:$D$61,SUMPRODUCT(--(Scorecard!$G$54:$G$60&lt;K889))+1),Scorecard!$D$62)</f>
        <v>-0.541917179454542</v>
      </c>
      <c r="AF889" s="0" t="n">
        <f aca="false">IF(ISNUMBER(L889),INDEX(Scorecard!$D$63:$D$68,SUMPRODUCT(--(Scorecard!$G$63:$G$67&lt;L889))+1),Scorecard!$D$69)</f>
        <v>0.322484508656054</v>
      </c>
      <c r="AG889" s="0" t="n">
        <f aca="false">Inputs!$B$10+Scorecard!$J$5*Y889+Scorecard!$J$6*Z889+Scorecard!$J$7*AA889+Scorecard!$J$8*AB889+Scorecard!$J$9*AC889+Scorecard!$J$10*AD889+Scorecard!$J$11*AE889+Scorecard!$J$12*AF889</f>
        <v>-4.08850016191678</v>
      </c>
      <c r="AH889" s="0" t="n">
        <f aca="false">MIN(1-Inputs!$B$13,MAX(Inputs!$B$13,1/(1+EXP(-(Inputs!$B$11*AG889+Inputs!$B$12)))))</f>
        <v>0.0154401888473222</v>
      </c>
      <c r="AI889" s="0" t="n">
        <f aca="false">Inputs!$B$9-Inputs!$B$8*AG889</f>
        <v>605.092054369927</v>
      </c>
      <c r="AJ889" s="0" t="n">
        <f aca="false">RANK(AH889,$AH$5:$AH$2004,0)+COUNTIF($AH$4:AH888,AH889)</f>
        <v>582</v>
      </c>
      <c r="AK889" s="0" t="n">
        <f aca="false">IF(AJ889&lt;=Deciles!$B$5*(Deciles!$B$4+1),INT((AJ889-1)/(Deciles!$B$4+1))+1,Deciles!$B$5+INT((AJ889-1-Deciles!$B$5*(Deciles!$B$4+1))/Deciles!$B$4)+1)</f>
        <v>3</v>
      </c>
    </row>
    <row r="890" customFormat="false" ht="15" hidden="false" customHeight="false" outlineLevel="0" collapsed="false">
      <c r="A890" s="0" t="n">
        <v>25663</v>
      </c>
      <c r="B890" s="0" t="s">
        <v>145</v>
      </c>
      <c r="C890" s="0" t="n">
        <v>750</v>
      </c>
      <c r="D890" s="0" t="n">
        <v>80</v>
      </c>
      <c r="E890" s="0" t="n">
        <v>78.9346008300781</v>
      </c>
      <c r="F890" s="0" t="n">
        <v>28</v>
      </c>
      <c r="G890" s="0" t="n">
        <v>3.34699988365173</v>
      </c>
      <c r="H890" s="0" t="n">
        <v>-0.169666767120361</v>
      </c>
      <c r="I890" s="0" t="n">
        <v>2</v>
      </c>
      <c r="J890" s="0" t="n">
        <v>12.1141576766968</v>
      </c>
      <c r="K890" s="0" t="n">
        <v>5.25833320617676</v>
      </c>
      <c r="L890" s="0" t="n">
        <v>-1.875</v>
      </c>
      <c r="M890" s="0" t="n">
        <v>6.28858280181885</v>
      </c>
      <c r="N890" s="0" t="n">
        <v>0</v>
      </c>
      <c r="O890" s="0" t="n">
        <v>0</v>
      </c>
      <c r="P890" s="0" t="s">
        <v>144</v>
      </c>
      <c r="Q890" s="0" t="s">
        <v>141</v>
      </c>
      <c r="R890" s="0" t="n">
        <v>2</v>
      </c>
      <c r="S890" s="0" t="s">
        <v>149</v>
      </c>
      <c r="T890" s="0" t="n">
        <v>0</v>
      </c>
      <c r="U890" s="0" t="n">
        <v>182436.52</v>
      </c>
      <c r="V890" s="0" t="n">
        <v>0.00863745529204607</v>
      </c>
      <c r="W890" s="0" t="n">
        <v>620.999084472656</v>
      </c>
      <c r="X890" s="0" t="n">
        <v>0.00587718281894922</v>
      </c>
      <c r="Y890" s="0" t="n">
        <f aca="false">IF(ISNUMBER(C890),INDEX(Scorecard!$D$5:$D$12,SUMPRODUCT(--(Scorecard!$G$5:$G$11&lt;C890))+1),Scorecard!$D$13)</f>
        <v>0.488358159108655</v>
      </c>
      <c r="Z890" s="0" t="n">
        <f aca="false">IF(ISNUMBER(D890),INDEX(Scorecard!$D$14:$D$17,SUMPRODUCT(--(Scorecard!$G$14:$G$16&lt;D890))+1),Scorecard!$D$18)</f>
        <v>0.0505355481560174</v>
      </c>
      <c r="AA890" s="0" t="n">
        <f aca="false">IF(ISNUMBER(E890),INDEX(Scorecard!$D$19:$D$26,SUMPRODUCT(--(Scorecard!$G$19:$G$25&lt;E890))+1),Scorecard!$D$27)</f>
        <v>-0.0341578513653732</v>
      </c>
      <c r="AB890" s="0" t="n">
        <f aca="false">IF(ISNUMBER(F890),INDEX(Scorecard!$D$28:$D$35,SUMPRODUCT(--(Scorecard!$G$28:$G$34&lt;F890))+1),Scorecard!$D$36)</f>
        <v>0.165097008946478</v>
      </c>
      <c r="AC890" s="0" t="n">
        <f aca="false">IF(ISNUMBER(H890),INDEX(Scorecard!$D$37:$D$44,SUMPRODUCT(--(Scorecard!$G$37:$G$43&lt;H890))+1),Scorecard!$D$45)</f>
        <v>0.769716833645565</v>
      </c>
      <c r="AD890" s="0" t="n">
        <f aca="false">IF(ISNUMBER(I890),INDEX(Scorecard!$D$46:$D$52,SUMPRODUCT(--(Scorecard!$G$46:$G$51&lt;I890))+1),Scorecard!$D$53)</f>
        <v>-0.161534840507194</v>
      </c>
      <c r="AE890" s="0" t="n">
        <f aca="false">IF(ISNUMBER(K890),INDEX(Scorecard!$D$54:$D$61,SUMPRODUCT(--(Scorecard!$G$54:$G$60&lt;K890))+1),Scorecard!$D$62)</f>
        <v>0.126303549215828</v>
      </c>
      <c r="AF890" s="0" t="n">
        <f aca="false">IF(ISNUMBER(L890),INDEX(Scorecard!$D$63:$D$68,SUMPRODUCT(--(Scorecard!$G$63:$G$67&lt;L890))+1),Scorecard!$D$69)</f>
        <v>-0.340582194386522</v>
      </c>
      <c r="AG890" s="0" t="n">
        <f aca="false">Inputs!$B$10+Scorecard!$J$5*Y890+Scorecard!$J$6*Z890+Scorecard!$J$7*AA890+Scorecard!$J$8*AB890+Scorecard!$J$9*AC890+Scorecard!$J$10*AD890+Scorecard!$J$11*AE890+Scorecard!$J$12*AF890</f>
        <v>-4.63979537053654</v>
      </c>
      <c r="AH890" s="0" t="n">
        <f aca="false">MIN(1-Inputs!$B$13,MAX(Inputs!$B$13,1/(1+EXP(-(Inputs!$B$11*AG890+Inputs!$B$12)))))</f>
        <v>0.00863745530874012</v>
      </c>
      <c r="AI890" s="0" t="n">
        <f aca="false">Inputs!$B$9-Inputs!$B$8*AG890</f>
        <v>620.999071640758</v>
      </c>
      <c r="AJ890" s="0" t="n">
        <f aca="false">RANK(AH890,$AH$5:$AH$2004,0)+COUNTIF($AH$4:AH889,AH890)</f>
        <v>913</v>
      </c>
      <c r="AK890" s="0" t="n">
        <f aca="false">IF(AJ890&lt;=Deciles!$B$5*(Deciles!$B$4+1),INT((AJ890-1)/(Deciles!$B$4+1))+1,Deciles!$B$5+INT((AJ890-1-Deciles!$B$5*(Deciles!$B$4+1))/Deciles!$B$4)+1)</f>
        <v>5</v>
      </c>
    </row>
    <row r="891" customFormat="false" ht="15" hidden="false" customHeight="false" outlineLevel="0" collapsed="false">
      <c r="A891" s="0" t="n">
        <v>25711</v>
      </c>
      <c r="B891" s="0" t="s">
        <v>158</v>
      </c>
      <c r="C891" s="0" t="n">
        <v>695</v>
      </c>
      <c r="D891" s="0" t="n">
        <v>92.8880233764648</v>
      </c>
      <c r="E891" s="0" t="n">
        <v>91.4390258789063</v>
      </c>
      <c r="F891" s="0" t="n">
        <v>15</v>
      </c>
      <c r="G891" s="0" t="n">
        <v>3.84100008010864</v>
      </c>
      <c r="H891" s="0" t="n">
        <v>0.924333333969116</v>
      </c>
      <c r="I891" s="0" t="n">
        <v>8</v>
      </c>
      <c r="J891" s="0" t="n">
        <v>12.7202167510986</v>
      </c>
      <c r="K891" s="0" t="n">
        <v>6.73333311080933</v>
      </c>
      <c r="L891" s="0" t="n">
        <v>2.71025609970093</v>
      </c>
      <c r="M891" s="0" t="n">
        <v>0.36659899353981</v>
      </c>
      <c r="N891" s="0" t="n">
        <v>0</v>
      </c>
      <c r="O891" s="0" t="n">
        <v>0</v>
      </c>
      <c r="P891" s="0" t="s">
        <v>140</v>
      </c>
      <c r="Q891" s="0" t="s">
        <v>141</v>
      </c>
      <c r="R891" s="0" t="n">
        <v>1</v>
      </c>
      <c r="S891" s="0" t="s">
        <v>161</v>
      </c>
      <c r="T891" s="0" t="n">
        <v>0</v>
      </c>
      <c r="U891" s="0" t="n">
        <v>334441.2</v>
      </c>
      <c r="V891" s="0" t="n">
        <v>0.05485849827528</v>
      </c>
      <c r="W891" s="0" t="n">
        <v>569.674682617188</v>
      </c>
      <c r="X891" s="0" t="n">
        <v>0.033513255417347</v>
      </c>
      <c r="Y891" s="0" t="n">
        <f aca="false">IF(ISNUMBER(C891),INDEX(Scorecard!$D$5:$D$12,SUMPRODUCT(--(Scorecard!$G$5:$G$11&lt;C891))+1),Scorecard!$D$13)</f>
        <v>-0.869677851527538</v>
      </c>
      <c r="Z891" s="0" t="n">
        <f aca="false">IF(ISNUMBER(D891),INDEX(Scorecard!$D$14:$D$17,SUMPRODUCT(--(Scorecard!$G$14:$G$16&lt;D891))+1),Scorecard!$D$18)</f>
        <v>-0.361970872710667</v>
      </c>
      <c r="AA891" s="0" t="n">
        <f aca="false">IF(ISNUMBER(E891),INDEX(Scorecard!$D$19:$D$26,SUMPRODUCT(--(Scorecard!$G$19:$G$25&lt;E891))+1),Scorecard!$D$27)</f>
        <v>-0.820992370602782</v>
      </c>
      <c r="AB891" s="0" t="n">
        <f aca="false">IF(ISNUMBER(F891),INDEX(Scorecard!$D$28:$D$35,SUMPRODUCT(--(Scorecard!$G$28:$G$34&lt;F891))+1),Scorecard!$D$36)</f>
        <v>0.624829191519909</v>
      </c>
      <c r="AC891" s="0" t="n">
        <f aca="false">IF(ISNUMBER(H891),INDEX(Scorecard!$D$37:$D$44,SUMPRODUCT(--(Scorecard!$G$37:$G$43&lt;H891))+1),Scorecard!$D$45)</f>
        <v>-0.975503570149195</v>
      </c>
      <c r="AD891" s="0" t="n">
        <f aca="false">IF(ISNUMBER(I891),INDEX(Scorecard!$D$46:$D$52,SUMPRODUCT(--(Scorecard!$G$46:$G$51&lt;I891))+1),Scorecard!$D$53)</f>
        <v>-0.114272400683245</v>
      </c>
      <c r="AE891" s="0" t="n">
        <f aca="false">IF(ISNUMBER(K891),INDEX(Scorecard!$D$54:$D$61,SUMPRODUCT(--(Scorecard!$G$54:$G$60&lt;K891))+1),Scorecard!$D$62)</f>
        <v>-0.357264871923982</v>
      </c>
      <c r="AF891" s="0" t="n">
        <f aca="false">IF(ISNUMBER(L891),INDEX(Scorecard!$D$63:$D$68,SUMPRODUCT(--(Scorecard!$G$63:$G$67&lt;L891))+1),Scorecard!$D$69)</f>
        <v>0.322484508656054</v>
      </c>
      <c r="AG891" s="0" t="n">
        <f aca="false">Inputs!$B$10+Scorecard!$J$5*Y891+Scorecard!$J$6*Z891+Scorecard!$J$7*AA891+Scorecard!$J$8*AB891+Scorecard!$J$9*AC891+Scorecard!$J$10*AD891+Scorecard!$J$11*AE891+Scorecard!$J$12*AF891</f>
        <v>-2.86102751315472</v>
      </c>
      <c r="AH891" s="0" t="n">
        <f aca="false">MIN(1-Inputs!$B$13,MAX(Inputs!$B$13,1/(1+EXP(-(Inputs!$B$11*AG891+Inputs!$B$12)))))</f>
        <v>0.0548584972685266</v>
      </c>
      <c r="AI891" s="0" t="n">
        <f aca="false">Inputs!$B$9-Inputs!$B$8*AG891</f>
        <v>569.674680306009</v>
      </c>
      <c r="AJ891" s="0" t="n">
        <f aca="false">RANK(AH891,$AH$5:$AH$2004,0)+COUNTIF($AH$4:AH890,AH891)</f>
        <v>130</v>
      </c>
      <c r="AK891" s="0" t="n">
        <f aca="false">IF(AJ891&lt;=Deciles!$B$5*(Deciles!$B$4+1),INT((AJ891-1)/(Deciles!$B$4+1))+1,Deciles!$B$5+INT((AJ891-1-Deciles!$B$5*(Deciles!$B$4+1))/Deciles!$B$4)+1)</f>
        <v>1</v>
      </c>
    </row>
    <row r="892" customFormat="false" ht="15" hidden="false" customHeight="false" outlineLevel="0" collapsed="false">
      <c r="A892" s="0" t="n">
        <v>25739</v>
      </c>
      <c r="B892" s="0" t="s">
        <v>155</v>
      </c>
      <c r="C892" s="0" t="n">
        <v>748</v>
      </c>
      <c r="D892" s="0" t="n">
        <v>74.7861328125</v>
      </c>
      <c r="E892" s="0" t="n">
        <v>61.0240287780762</v>
      </c>
      <c r="F892" s="0" t="n">
        <v>50</v>
      </c>
      <c r="G892" s="0" t="n">
        <v>4.32399988174439</v>
      </c>
      <c r="H892" s="0" t="n">
        <v>-1.40933322906494</v>
      </c>
      <c r="I892" s="0" t="n">
        <v>49</v>
      </c>
      <c r="J892" s="0" t="n">
        <v>12.1095180511475</v>
      </c>
      <c r="K892" s="0" t="n">
        <v>4.20833349227905</v>
      </c>
      <c r="L892" s="0" t="n">
        <v>-1.125</v>
      </c>
      <c r="M892" s="0" t="n">
        <v>4.23436260223389</v>
      </c>
      <c r="N892" s="0" t="n">
        <v>0</v>
      </c>
      <c r="O892" s="0" t="n">
        <v>0</v>
      </c>
      <c r="P892" s="0" t="s">
        <v>140</v>
      </c>
      <c r="Q892" s="0" t="s">
        <v>141</v>
      </c>
      <c r="R892" s="0" t="n">
        <v>1</v>
      </c>
      <c r="S892" s="0" t="s">
        <v>148</v>
      </c>
      <c r="T892" s="0" t="n">
        <v>0</v>
      </c>
      <c r="U892" s="0" t="n">
        <v>181592.14</v>
      </c>
      <c r="V892" s="0" t="n">
        <v>0.00818884186446667</v>
      </c>
      <c r="W892" s="0" t="n">
        <v>622.454772949219</v>
      </c>
      <c r="X892" s="0" t="n">
        <v>0.00744228856638074</v>
      </c>
      <c r="Y892" s="0" t="n">
        <f aca="false">IF(ISNUMBER(C892),INDEX(Scorecard!$D$5:$D$12,SUMPRODUCT(--(Scorecard!$G$5:$G$11&lt;C892))+1),Scorecard!$D$13)</f>
        <v>0.488358159108655</v>
      </c>
      <c r="Z892" s="0" t="n">
        <f aca="false">IF(ISNUMBER(D892),INDEX(Scorecard!$D$14:$D$17,SUMPRODUCT(--(Scorecard!$G$14:$G$16&lt;D892))+1),Scorecard!$D$18)</f>
        <v>0.128579646629417</v>
      </c>
      <c r="AA892" s="0" t="n">
        <f aca="false">IF(ISNUMBER(E892),INDEX(Scorecard!$D$19:$D$26,SUMPRODUCT(--(Scorecard!$G$19:$G$25&lt;E892))+1),Scorecard!$D$27)</f>
        <v>0.233621608745691</v>
      </c>
      <c r="AB892" s="0" t="n">
        <f aca="false">IF(ISNUMBER(F892),INDEX(Scorecard!$D$28:$D$35,SUMPRODUCT(--(Scorecard!$G$28:$G$34&lt;F892))+1),Scorecard!$D$36)</f>
        <v>-0.400689107298307</v>
      </c>
      <c r="AC892" s="0" t="n">
        <f aca="false">IF(ISNUMBER(H892),INDEX(Scorecard!$D$37:$D$44,SUMPRODUCT(--(Scorecard!$G$37:$G$43&lt;H892))+1),Scorecard!$D$45)</f>
        <v>1.35057635045042</v>
      </c>
      <c r="AD892" s="0" t="n">
        <f aca="false">IF(ISNUMBER(I892),INDEX(Scorecard!$D$46:$D$52,SUMPRODUCT(--(Scorecard!$G$46:$G$51&lt;I892))+1),Scorecard!$D$53)</f>
        <v>0.818882373006414</v>
      </c>
      <c r="AE892" s="0" t="n">
        <f aca="false">IF(ISNUMBER(K892),INDEX(Scorecard!$D$54:$D$61,SUMPRODUCT(--(Scorecard!$G$54:$G$60&lt;K892))+1),Scorecard!$D$62)</f>
        <v>0.489050497890326</v>
      </c>
      <c r="AF892" s="0" t="n">
        <f aca="false">IF(ISNUMBER(L892),INDEX(Scorecard!$D$63:$D$68,SUMPRODUCT(--(Scorecard!$G$63:$G$67&lt;L892))+1),Scorecard!$D$69)</f>
        <v>-0.340582194386522</v>
      </c>
      <c r="AG892" s="0" t="n">
        <f aca="false">Inputs!$B$10+Scorecard!$J$5*Y892+Scorecard!$J$6*Z892+Scorecard!$J$7*AA892+Scorecard!$J$8*AB892+Scorecard!$J$9*AC892+Scorecard!$J$10*AD892+Scorecard!$J$11*AE892+Scorecard!$J$12*AF892</f>
        <v>-4.69024707747844</v>
      </c>
      <c r="AH892" s="0" t="n">
        <f aca="false">MIN(1-Inputs!$B$13,MAX(Inputs!$B$13,1/(1+EXP(-(Inputs!$B$11*AG892+Inputs!$B$12)))))</f>
        <v>0.00818884156766248</v>
      </c>
      <c r="AI892" s="0" t="n">
        <f aca="false">Inputs!$B$9-Inputs!$B$8*AG892</f>
        <v>622.454800188947</v>
      </c>
      <c r="AJ892" s="0" t="n">
        <f aca="false">RANK(AH892,$AH$5:$AH$2004,0)+COUNTIF($AH$4:AH891,AH892)</f>
        <v>958</v>
      </c>
      <c r="AK892" s="0" t="n">
        <f aca="false">IF(AJ892&lt;=Deciles!$B$5*(Deciles!$B$4+1),INT((AJ892-1)/(Deciles!$B$4+1))+1,Deciles!$B$5+INT((AJ892-1-Deciles!$B$5*(Deciles!$B$4+1))/Deciles!$B$4)+1)</f>
        <v>5</v>
      </c>
    </row>
    <row r="893" customFormat="false" ht="15" hidden="false" customHeight="false" outlineLevel="0" collapsed="false">
      <c r="A893" s="0" t="n">
        <v>25778</v>
      </c>
      <c r="B893" s="0" t="s">
        <v>150</v>
      </c>
      <c r="C893" s="0" t="n">
        <v>767</v>
      </c>
      <c r="D893" s="0" t="n">
        <v>64.5066452026367</v>
      </c>
      <c r="E893" s="0" t="n">
        <v>52.9246597290039</v>
      </c>
      <c r="F893" s="0" t="n">
        <v>41</v>
      </c>
      <c r="G893" s="0" t="n">
        <v>3.28299999237061</v>
      </c>
      <c r="H893" s="0" t="n">
        <v>-3.35033321380615</v>
      </c>
      <c r="I893" s="0" t="n">
        <v>29</v>
      </c>
      <c r="J893" s="0" t="n">
        <v>12.6147432327271</v>
      </c>
      <c r="K893" s="0" t="n">
        <v>4.80000019073486</v>
      </c>
      <c r="L893" s="0" t="n">
        <v>-0.208333015441895</v>
      </c>
      <c r="M893" s="0" t="n">
        <v>6.28858661651611</v>
      </c>
      <c r="N893" s="0" t="n">
        <v>0</v>
      </c>
      <c r="O893" s="0" t="n">
        <v>0</v>
      </c>
      <c r="P893" s="0" t="s">
        <v>144</v>
      </c>
      <c r="Q893" s="0" t="s">
        <v>141</v>
      </c>
      <c r="R893" s="0" t="n">
        <v>2</v>
      </c>
      <c r="S893" s="0" t="s">
        <v>149</v>
      </c>
      <c r="T893" s="0" t="n">
        <v>0</v>
      </c>
      <c r="U893" s="0" t="n">
        <v>300963.28</v>
      </c>
      <c r="V893" s="0" t="n">
        <v>0.00279884459450841</v>
      </c>
      <c r="W893" s="0" t="n">
        <v>651.656677246094</v>
      </c>
      <c r="X893" s="0" t="n">
        <v>0.00675074709579349</v>
      </c>
      <c r="Y893" s="0" t="n">
        <f aca="false">IF(ISNUMBER(C893),INDEX(Scorecard!$D$5:$D$12,SUMPRODUCT(--(Scorecard!$G$5:$G$11&lt;C893))+1),Scorecard!$D$13)</f>
        <v>1.23750384304241</v>
      </c>
      <c r="Z893" s="0" t="n">
        <f aca="false">IF(ISNUMBER(D893),INDEX(Scorecard!$D$14:$D$17,SUMPRODUCT(--(Scorecard!$G$14:$G$16&lt;D893))+1),Scorecard!$D$18)</f>
        <v>0.128579646629417</v>
      </c>
      <c r="AA893" s="0" t="n">
        <f aca="false">IF(ISNUMBER(E893),INDEX(Scorecard!$D$19:$D$26,SUMPRODUCT(--(Scorecard!$G$19:$G$25&lt;E893))+1),Scorecard!$D$27)</f>
        <v>0.57899015159425</v>
      </c>
      <c r="AB893" s="0" t="n">
        <f aca="false">IF(ISNUMBER(F893),INDEX(Scorecard!$D$28:$D$35,SUMPRODUCT(--(Scorecard!$G$28:$G$34&lt;F893))+1),Scorecard!$D$36)</f>
        <v>-0.132616866359722</v>
      </c>
      <c r="AC893" s="0" t="n">
        <f aca="false">IF(ISNUMBER(H893),INDEX(Scorecard!$D$37:$D$44,SUMPRODUCT(--(Scorecard!$G$37:$G$43&lt;H893))+1),Scorecard!$D$45)</f>
        <v>1.35057635045042</v>
      </c>
      <c r="AD893" s="0" t="n">
        <f aca="false">IF(ISNUMBER(I893),INDEX(Scorecard!$D$46:$D$52,SUMPRODUCT(--(Scorecard!$G$46:$G$51&lt;I893))+1),Scorecard!$D$53)</f>
        <v>0.123869379412532</v>
      </c>
      <c r="AE893" s="0" t="n">
        <f aca="false">IF(ISNUMBER(K893),INDEX(Scorecard!$D$54:$D$61,SUMPRODUCT(--(Scorecard!$G$54:$G$60&lt;K893))+1),Scorecard!$D$62)</f>
        <v>0.409483001259379</v>
      </c>
      <c r="AF893" s="0" t="n">
        <f aca="false">IF(ISNUMBER(L893),INDEX(Scorecard!$D$63:$D$68,SUMPRODUCT(--(Scorecard!$G$63:$G$67&lt;L893))+1),Scorecard!$D$69)</f>
        <v>0.322484508656054</v>
      </c>
      <c r="AG893" s="0" t="n">
        <f aca="false">Inputs!$B$10+Scorecard!$J$5*Y893+Scorecard!$J$6*Z893+Scorecard!$J$7*AA893+Scorecard!$J$8*AB893+Scorecard!$J$9*AC893+Scorecard!$J$10*AD893+Scorecard!$J$11*AE893+Scorecard!$J$12*AF893</f>
        <v>-5.70230681724798</v>
      </c>
      <c r="AH893" s="0" t="n">
        <f aca="false">MIN(1-Inputs!$B$13,MAX(Inputs!$B$13,1/(1+EXP(-(Inputs!$B$11*AG893+Inputs!$B$12)))))</f>
        <v>0.00279884466495991</v>
      </c>
      <c r="AI893" s="0" t="n">
        <f aca="false">Inputs!$B$9-Inputs!$B$8*AG893</f>
        <v>651.656671541925</v>
      </c>
      <c r="AJ893" s="0" t="n">
        <f aca="false">RANK(AH893,$AH$5:$AH$2004,0)+COUNTIF($AH$4:AH892,AH893)</f>
        <v>1570</v>
      </c>
      <c r="AK893" s="0" t="n">
        <f aca="false">IF(AJ893&lt;=Deciles!$B$5*(Deciles!$B$4+1),INT((AJ893-1)/(Deciles!$B$4+1))+1,Deciles!$B$5+INT((AJ893-1-Deciles!$B$5*(Deciles!$B$4+1))/Deciles!$B$4)+1)</f>
        <v>8</v>
      </c>
    </row>
    <row r="894" customFormat="false" ht="15" hidden="false" customHeight="false" outlineLevel="0" collapsed="false">
      <c r="A894" s="0" t="n">
        <v>25815</v>
      </c>
      <c r="B894" s="0" t="s">
        <v>139</v>
      </c>
      <c r="C894" s="0" t="n">
        <v>725</v>
      </c>
      <c r="D894" s="0" t="n">
        <v>80</v>
      </c>
      <c r="E894" s="0" t="n">
        <v>43.2954711914063</v>
      </c>
      <c r="F894" s="0" t="n">
        <v>32</v>
      </c>
      <c r="G894" s="0" t="n">
        <v>4.76900005340576</v>
      </c>
      <c r="H894" s="0" t="n">
        <v>1.75233340263367</v>
      </c>
      <c r="I894" s="0" t="n">
        <v>100</v>
      </c>
      <c r="J894" s="0" t="n">
        <v>12.2671461105347</v>
      </c>
      <c r="K894" s="0" t="n">
        <v>6.13333320617676</v>
      </c>
      <c r="L894" s="0" t="n">
        <v>-3.5</v>
      </c>
      <c r="M894" s="0" t="n">
        <v>3.62166213989258</v>
      </c>
      <c r="N894" s="0" t="n">
        <v>0</v>
      </c>
      <c r="O894" s="0" t="n">
        <v>0</v>
      </c>
      <c r="P894" s="0" t="s">
        <v>144</v>
      </c>
      <c r="Q894" s="0" t="s">
        <v>141</v>
      </c>
      <c r="R894" s="0" t="n">
        <v>2</v>
      </c>
      <c r="S894" s="0" t="s">
        <v>149</v>
      </c>
      <c r="T894" s="0" t="n">
        <v>0</v>
      </c>
      <c r="U894" s="0" t="n">
        <v>212595.36</v>
      </c>
      <c r="V894" s="0" t="n">
        <v>0.011198335327208</v>
      </c>
      <c r="W894" s="0" t="n">
        <v>613.901672363281</v>
      </c>
      <c r="X894" s="0" t="n">
        <v>0.0172690805047751</v>
      </c>
      <c r="Y894" s="0" t="n">
        <f aca="false">IF(ISNUMBER(C894),INDEX(Scorecard!$D$5:$D$12,SUMPRODUCT(--(Scorecard!$G$5:$G$11&lt;C894))+1),Scorecard!$D$13)</f>
        <v>-0.0290424113398221</v>
      </c>
      <c r="Z894" s="0" t="n">
        <f aca="false">IF(ISNUMBER(D894),INDEX(Scorecard!$D$14:$D$17,SUMPRODUCT(--(Scorecard!$G$14:$G$16&lt;D894))+1),Scorecard!$D$18)</f>
        <v>0.0505355481560174</v>
      </c>
      <c r="AA894" s="0" t="n">
        <f aca="false">IF(ISNUMBER(E894),INDEX(Scorecard!$D$19:$D$26,SUMPRODUCT(--(Scorecard!$G$19:$G$25&lt;E894))+1),Scorecard!$D$27)</f>
        <v>0.57899015159425</v>
      </c>
      <c r="AB894" s="0" t="n">
        <f aca="false">IF(ISNUMBER(F894),INDEX(Scorecard!$D$28:$D$35,SUMPRODUCT(--(Scorecard!$G$28:$G$34&lt;F894))+1),Scorecard!$D$36)</f>
        <v>0.126913191054783</v>
      </c>
      <c r="AC894" s="0" t="n">
        <f aca="false">IF(ISNUMBER(H894),INDEX(Scorecard!$D$37:$D$44,SUMPRODUCT(--(Scorecard!$G$37:$G$43&lt;H894))+1),Scorecard!$D$45)</f>
        <v>-0.975503570149195</v>
      </c>
      <c r="AD894" s="0" t="n">
        <f aca="false">IF(ISNUMBER(I894),INDEX(Scorecard!$D$46:$D$52,SUMPRODUCT(--(Scorecard!$G$46:$G$51&lt;I894))+1),Scorecard!$D$53)</f>
        <v>0.818882373006414</v>
      </c>
      <c r="AE894" s="0" t="n">
        <f aca="false">IF(ISNUMBER(K894),INDEX(Scorecard!$D$54:$D$61,SUMPRODUCT(--(Scorecard!$G$54:$G$60&lt;K894))+1),Scorecard!$D$62)</f>
        <v>0.0151758992857273</v>
      </c>
      <c r="AF894" s="0" t="n">
        <f aca="false">IF(ISNUMBER(L894),INDEX(Scorecard!$D$63:$D$68,SUMPRODUCT(--(Scorecard!$G$63:$G$67&lt;L894))+1),Scorecard!$D$69)</f>
        <v>-0.340582194386522</v>
      </c>
      <c r="AG894" s="0" t="n">
        <f aca="false">Inputs!$B$10+Scorecard!$J$5*Y894+Scorecard!$J$6*Z894+Scorecard!$J$7*AA894+Scorecard!$J$8*AB894+Scorecard!$J$9*AC894+Scorecard!$J$10*AD894+Scorecard!$J$11*AE894+Scorecard!$J$12*AF894</f>
        <v>-4.3938178184467</v>
      </c>
      <c r="AH894" s="0" t="n">
        <f aca="false">MIN(1-Inputs!$B$13,MAX(Inputs!$B$13,1/(1+EXP(-(Inputs!$B$11*AG894+Inputs!$B$12)))))</f>
        <v>0.0111983350056343</v>
      </c>
      <c r="AI894" s="0" t="n">
        <f aca="false">Inputs!$B$9-Inputs!$B$8*AG894</f>
        <v>613.901659749358</v>
      </c>
      <c r="AJ894" s="0" t="n">
        <f aca="false">RANK(AH894,$AH$5:$AH$2004,0)+COUNTIF($AH$4:AH893,AH894)</f>
        <v>745</v>
      </c>
      <c r="AK894" s="0" t="n">
        <f aca="false">IF(AJ894&lt;=Deciles!$B$5*(Deciles!$B$4+1),INT((AJ894-1)/(Deciles!$B$4+1))+1,Deciles!$B$5+INT((AJ894-1-Deciles!$B$5*(Deciles!$B$4+1))/Deciles!$B$4)+1)</f>
        <v>4</v>
      </c>
    </row>
    <row r="895" customFormat="false" ht="15" hidden="false" customHeight="false" outlineLevel="0" collapsed="false">
      <c r="A895" s="0" t="n">
        <v>25818</v>
      </c>
      <c r="B895" s="0" t="s">
        <v>155</v>
      </c>
      <c r="C895" s="0" t="n">
        <v>671</v>
      </c>
      <c r="D895" s="0" t="n">
        <v>80</v>
      </c>
      <c r="E895" s="0" t="n">
        <v>60.1652412414551</v>
      </c>
      <c r="F895" s="0" t="n">
        <v>40</v>
      </c>
      <c r="G895" s="0" t="n">
        <v>4.14099979400635</v>
      </c>
      <c r="H895" s="0" t="n">
        <v>-1.59233331680298</v>
      </c>
      <c r="I895" s="0" t="n">
        <v>62</v>
      </c>
      <c r="J895" s="0" t="n">
        <v>11.5606002807617</v>
      </c>
      <c r="K895" s="0" t="n">
        <v>4.60833311080933</v>
      </c>
      <c r="L895" s="0" t="n">
        <v>-1.125</v>
      </c>
      <c r="M895" s="0" t="n">
        <v>4.48895978927612</v>
      </c>
      <c r="N895" s="0" t="n">
        <v>0</v>
      </c>
      <c r="O895" s="0" t="n">
        <v>0</v>
      </c>
      <c r="P895" s="0" t="s">
        <v>140</v>
      </c>
      <c r="Q895" s="0" t="s">
        <v>141</v>
      </c>
      <c r="R895" s="0" t="n">
        <v>2</v>
      </c>
      <c r="S895" s="0" t="s">
        <v>161</v>
      </c>
      <c r="T895" s="0" t="n">
        <v>0</v>
      </c>
      <c r="U895" s="0" t="n">
        <v>104882.94</v>
      </c>
      <c r="V895" s="0" t="n">
        <v>0.0764106512069702</v>
      </c>
      <c r="W895" s="0" t="n">
        <v>560.082275390625</v>
      </c>
      <c r="X895" s="0" t="n">
        <v>0.0384924374520779</v>
      </c>
      <c r="Y895" s="0" t="n">
        <f aca="false">IF(ISNUMBER(C895),INDEX(Scorecard!$D$5:$D$12,SUMPRODUCT(--(Scorecard!$G$5:$G$11&lt;C895))+1),Scorecard!$D$13)</f>
        <v>-1.88220980528339</v>
      </c>
      <c r="Z895" s="0" t="n">
        <f aca="false">IF(ISNUMBER(D895),INDEX(Scorecard!$D$14:$D$17,SUMPRODUCT(--(Scorecard!$G$14:$G$16&lt;D895))+1),Scorecard!$D$18)</f>
        <v>0.0505355481560174</v>
      </c>
      <c r="AA895" s="0" t="n">
        <f aca="false">IF(ISNUMBER(E895),INDEX(Scorecard!$D$19:$D$26,SUMPRODUCT(--(Scorecard!$G$19:$G$25&lt;E895))+1),Scorecard!$D$27)</f>
        <v>0.267179331770092</v>
      </c>
      <c r="AB895" s="0" t="n">
        <f aca="false">IF(ISNUMBER(F895),INDEX(Scorecard!$D$28:$D$35,SUMPRODUCT(--(Scorecard!$G$28:$G$34&lt;F895))+1),Scorecard!$D$36)</f>
        <v>-0.132616866359722</v>
      </c>
      <c r="AC895" s="0" t="n">
        <f aca="false">IF(ISNUMBER(H895),INDEX(Scorecard!$D$37:$D$44,SUMPRODUCT(--(Scorecard!$G$37:$G$43&lt;H895))+1),Scorecard!$D$45)</f>
        <v>1.35057635045042</v>
      </c>
      <c r="AD895" s="0" t="n">
        <f aca="false">IF(ISNUMBER(I895),INDEX(Scorecard!$D$46:$D$52,SUMPRODUCT(--(Scorecard!$G$46:$G$51&lt;I895))+1),Scorecard!$D$53)</f>
        <v>0.818882373006414</v>
      </c>
      <c r="AE895" s="0" t="n">
        <f aca="false">IF(ISNUMBER(K895),INDEX(Scorecard!$D$54:$D$61,SUMPRODUCT(--(Scorecard!$G$54:$G$60&lt;K895))+1),Scorecard!$D$62)</f>
        <v>0.409483001259379</v>
      </c>
      <c r="AF895" s="0" t="n">
        <f aca="false">IF(ISNUMBER(L895),INDEX(Scorecard!$D$63:$D$68,SUMPRODUCT(--(Scorecard!$G$63:$G$67&lt;L895))+1),Scorecard!$D$69)</f>
        <v>-0.340582194386522</v>
      </c>
      <c r="AG895" s="0" t="n">
        <f aca="false">Inputs!$B$10+Scorecard!$J$5*Y895+Scorecard!$J$6*Z895+Scorecard!$J$7*AA895+Scorecard!$J$8*AB895+Scorecard!$J$9*AC895+Scorecard!$J$10*AD895+Scorecard!$J$11*AE895+Scorecard!$J$12*AF895</f>
        <v>-2.52857961119187</v>
      </c>
      <c r="AH895" s="0" t="n">
        <f aca="false">MIN(1-Inputs!$B$13,MAX(Inputs!$B$13,1/(1+EXP(-(Inputs!$B$11*AG895+Inputs!$B$12)))))</f>
        <v>0.0764106508881676</v>
      </c>
      <c r="AI895" s="0" t="n">
        <f aca="false">Inputs!$B$9-Inputs!$B$8*AG895</f>
        <v>560.082261515695</v>
      </c>
      <c r="AJ895" s="0" t="n">
        <f aca="false">RANK(AH895,$AH$5:$AH$2004,0)+COUNTIF($AH$4:AH894,AH895)</f>
        <v>73</v>
      </c>
      <c r="AK895" s="0" t="n">
        <f aca="false">IF(AJ895&lt;=Deciles!$B$5*(Deciles!$B$4+1),INT((AJ895-1)/(Deciles!$B$4+1))+1,Deciles!$B$5+INT((AJ895-1-Deciles!$B$5*(Deciles!$B$4+1))/Deciles!$B$4)+1)</f>
        <v>1</v>
      </c>
    </row>
    <row r="896" customFormat="false" ht="15" hidden="false" customHeight="false" outlineLevel="0" collapsed="false">
      <c r="A896" s="0" t="n">
        <v>25867</v>
      </c>
      <c r="B896" s="0" t="s">
        <v>139</v>
      </c>
      <c r="C896" s="0" t="n">
        <v>792</v>
      </c>
      <c r="D896" s="0" t="n">
        <v>66.012825012207</v>
      </c>
      <c r="E896" s="0" t="n">
        <v>62.9559326171875</v>
      </c>
      <c r="F896" s="0" t="n">
        <v>22</v>
      </c>
      <c r="G896" s="0" t="n">
        <v>3.20600008964539</v>
      </c>
      <c r="H896" s="0" t="n">
        <v>0.189333438873291</v>
      </c>
      <c r="I896" s="0" t="n">
        <v>12</v>
      </c>
      <c r="J896" s="0" t="n">
        <v>11.8087892532349</v>
      </c>
      <c r="K896" s="0" t="n">
        <v>5.03333330154419</v>
      </c>
      <c r="L896" s="0" t="n">
        <v>-3.50000047683716</v>
      </c>
      <c r="M896" s="0" t="n">
        <v>2.74066424369812</v>
      </c>
      <c r="N896" s="0" t="n">
        <v>0</v>
      </c>
      <c r="O896" s="0" t="n">
        <v>0</v>
      </c>
      <c r="P896" s="0" t="s">
        <v>146</v>
      </c>
      <c r="Q896" s="0" t="s">
        <v>141</v>
      </c>
      <c r="R896" s="0" t="n">
        <v>2</v>
      </c>
      <c r="S896" s="0" t="s">
        <v>147</v>
      </c>
      <c r="T896" s="0" t="n">
        <v>0</v>
      </c>
      <c r="U896" s="0" t="n">
        <v>134428.75</v>
      </c>
      <c r="V896" s="0" t="n">
        <v>0.000656287767924368</v>
      </c>
      <c r="W896" s="0" t="n">
        <v>690.967651367188</v>
      </c>
      <c r="X896" s="0" t="n">
        <v>0.000768762547522783</v>
      </c>
      <c r="Y896" s="0" t="n">
        <f aca="false">IF(ISNUMBER(C896),INDEX(Scorecard!$D$5:$D$12,SUMPRODUCT(--(Scorecard!$G$5:$G$11&lt;C896))+1),Scorecard!$D$13)</f>
        <v>2.19112706886128</v>
      </c>
      <c r="Z896" s="0" t="n">
        <f aca="false">IF(ISNUMBER(D896),INDEX(Scorecard!$D$14:$D$17,SUMPRODUCT(--(Scorecard!$G$14:$G$16&lt;D896))+1),Scorecard!$D$18)</f>
        <v>0.128579646629417</v>
      </c>
      <c r="AA896" s="0" t="n">
        <f aca="false">IF(ISNUMBER(E896),INDEX(Scorecard!$D$19:$D$26,SUMPRODUCT(--(Scorecard!$G$19:$G$25&lt;E896))+1),Scorecard!$D$27)</f>
        <v>0.233621608745691</v>
      </c>
      <c r="AB896" s="0" t="n">
        <f aca="false">IF(ISNUMBER(F896),INDEX(Scorecard!$D$28:$D$35,SUMPRODUCT(--(Scorecard!$G$28:$G$34&lt;F896))+1),Scorecard!$D$36)</f>
        <v>0.624829191519909</v>
      </c>
      <c r="AC896" s="0" t="n">
        <f aca="false">IF(ISNUMBER(H896),INDEX(Scorecard!$D$37:$D$44,SUMPRODUCT(--(Scorecard!$G$37:$G$43&lt;H896))+1),Scorecard!$D$45)</f>
        <v>0.102184252677548</v>
      </c>
      <c r="AD896" s="0" t="n">
        <f aca="false">IF(ISNUMBER(I896),INDEX(Scorecard!$D$46:$D$52,SUMPRODUCT(--(Scorecard!$G$46:$G$51&lt;I896))+1),Scorecard!$D$53)</f>
        <v>-0.114272400683245</v>
      </c>
      <c r="AE896" s="0" t="n">
        <f aca="false">IF(ISNUMBER(K896),INDEX(Scorecard!$D$54:$D$61,SUMPRODUCT(--(Scorecard!$G$54:$G$60&lt;K896))+1),Scorecard!$D$62)</f>
        <v>0.214429354789033</v>
      </c>
      <c r="AF896" s="0" t="n">
        <f aca="false">IF(ISNUMBER(L896),INDEX(Scorecard!$D$63:$D$68,SUMPRODUCT(--(Scorecard!$G$63:$G$67&lt;L896))+1),Scorecard!$D$69)</f>
        <v>-0.340582194386522</v>
      </c>
      <c r="AG896" s="0" t="n">
        <f aca="false">Inputs!$B$10+Scorecard!$J$5*Y896+Scorecard!$J$6*Z896+Scorecard!$J$7*AA896+Scorecard!$J$8*AB896+Scorecard!$J$9*AC896+Scorecard!$J$10*AD896+Scorecard!$J$11*AE896+Scorecard!$J$12*AF896</f>
        <v>-7.06472153636841</v>
      </c>
      <c r="AH896" s="0" t="n">
        <f aca="false">MIN(1-Inputs!$B$13,MAX(Inputs!$B$13,1/(1+EXP(-(Inputs!$B$11*AG896+Inputs!$B$12)))))</f>
        <v>0.000656287783252987</v>
      </c>
      <c r="AI896" s="0" t="n">
        <f aca="false">Inputs!$B$9-Inputs!$B$8*AG896</f>
        <v>690.967650720109</v>
      </c>
      <c r="AJ896" s="0" t="n">
        <f aca="false">RANK(AH896,$AH$5:$AH$2004,0)+COUNTIF($AH$4:AH895,AH896)</f>
        <v>1971</v>
      </c>
      <c r="AK896" s="0" t="n">
        <f aca="false">IF(AJ896&lt;=Deciles!$B$5*(Deciles!$B$4+1),INT((AJ896-1)/(Deciles!$B$4+1))+1,Deciles!$B$5+INT((AJ896-1-Deciles!$B$5*(Deciles!$B$4+1))/Deciles!$B$4)+1)</f>
        <v>10</v>
      </c>
    </row>
    <row r="897" customFormat="false" ht="15" hidden="false" customHeight="false" outlineLevel="0" collapsed="false">
      <c r="A897" s="0" t="n">
        <v>25926</v>
      </c>
      <c r="B897" s="0" t="s">
        <v>143</v>
      </c>
      <c r="C897" s="0" t="n">
        <v>743</v>
      </c>
      <c r="D897" s="0" t="n">
        <v>88.9961624145508</v>
      </c>
      <c r="E897" s="0" t="n">
        <v>87.6161117553711</v>
      </c>
      <c r="F897" s="0" t="n">
        <v>42</v>
      </c>
      <c r="G897" s="0" t="n">
        <v>3.98300004005432</v>
      </c>
      <c r="H897" s="0" t="n">
        <v>0.749666690826416</v>
      </c>
      <c r="I897" s="0" t="n">
        <v>8</v>
      </c>
      <c r="J897" s="0" t="n">
        <v>12.3907241821289</v>
      </c>
      <c r="K897" s="0" t="n">
        <v>8.93333339691162</v>
      </c>
      <c r="L897" s="0" t="n">
        <v>5.07179498672485</v>
      </c>
      <c r="M897" s="0" t="n">
        <v>1.95005702972412</v>
      </c>
      <c r="N897" s="0" t="n">
        <v>2</v>
      </c>
      <c r="O897" s="0" t="n">
        <v>1</v>
      </c>
      <c r="P897" s="0" t="s">
        <v>144</v>
      </c>
      <c r="Q897" s="0" t="s">
        <v>141</v>
      </c>
      <c r="R897" s="0" t="n">
        <v>1</v>
      </c>
      <c r="S897" s="0" t="s">
        <v>142</v>
      </c>
      <c r="T897" s="0" t="n">
        <v>1</v>
      </c>
      <c r="U897" s="0" t="n">
        <v>240559.94</v>
      </c>
      <c r="V897" s="0" t="n">
        <v>0.0464638248085976</v>
      </c>
      <c r="W897" s="0" t="n">
        <v>574.408874511719</v>
      </c>
      <c r="X897" s="0" t="n">
        <v>0.344656646251679</v>
      </c>
      <c r="Y897" s="0" t="n">
        <f aca="false">IF(ISNUMBER(C897),INDEX(Scorecard!$D$5:$D$12,SUMPRODUCT(--(Scorecard!$G$5:$G$11&lt;C897))+1),Scorecard!$D$13)</f>
        <v>0.488358159108655</v>
      </c>
      <c r="Z897" s="0" t="n">
        <f aca="false">IF(ISNUMBER(D897),INDEX(Scorecard!$D$14:$D$17,SUMPRODUCT(--(Scorecard!$G$14:$G$16&lt;D897))+1),Scorecard!$D$18)</f>
        <v>-0.361970872710667</v>
      </c>
      <c r="AA897" s="0" t="n">
        <f aca="false">IF(ISNUMBER(E897),INDEX(Scorecard!$D$19:$D$26,SUMPRODUCT(--(Scorecard!$G$19:$G$25&lt;E897))+1),Scorecard!$D$27)</f>
        <v>-0.820992370602782</v>
      </c>
      <c r="AB897" s="0" t="n">
        <f aca="false">IF(ISNUMBER(F897),INDEX(Scorecard!$D$28:$D$35,SUMPRODUCT(--(Scorecard!$G$28:$G$34&lt;F897))+1),Scorecard!$D$36)</f>
        <v>-0.309727037437117</v>
      </c>
      <c r="AC897" s="0" t="n">
        <f aca="false">IF(ISNUMBER(H897),INDEX(Scorecard!$D$37:$D$44,SUMPRODUCT(--(Scorecard!$G$37:$G$43&lt;H897))+1),Scorecard!$D$45)</f>
        <v>-0.569454719285959</v>
      </c>
      <c r="AD897" s="0" t="n">
        <f aca="false">IF(ISNUMBER(I897),INDEX(Scorecard!$D$46:$D$52,SUMPRODUCT(--(Scorecard!$G$46:$G$51&lt;I897))+1),Scorecard!$D$53)</f>
        <v>-0.114272400683245</v>
      </c>
      <c r="AE897" s="0" t="n">
        <f aca="false">IF(ISNUMBER(K897),INDEX(Scorecard!$D$54:$D$61,SUMPRODUCT(--(Scorecard!$G$54:$G$60&lt;K897))+1),Scorecard!$D$62)</f>
        <v>-0.541917179454542</v>
      </c>
      <c r="AF897" s="0" t="n">
        <f aca="false">IF(ISNUMBER(L897),INDEX(Scorecard!$D$63:$D$68,SUMPRODUCT(--(Scorecard!$G$63:$G$67&lt;L897))+1),Scorecard!$D$69)</f>
        <v>0.322484508656054</v>
      </c>
      <c r="AG897" s="0" t="n">
        <f aca="false">Inputs!$B$10+Scorecard!$J$5*Y897+Scorecard!$J$6*Z897+Scorecard!$J$7*AA897+Scorecard!$J$8*AB897+Scorecard!$J$9*AC897+Scorecard!$J$10*AD897+Scorecard!$J$11*AE897+Scorecard!$J$12*AF897</f>
        <v>-3.02510322102581</v>
      </c>
      <c r="AH897" s="0" t="n">
        <f aca="false">MIN(1-Inputs!$B$13,MAX(Inputs!$B$13,1/(1+EXP(-(Inputs!$B$11*AG897+Inputs!$B$12)))))</f>
        <v>0.0464638248113197</v>
      </c>
      <c r="AI897" s="0" t="n">
        <f aca="false">Inputs!$B$9-Inputs!$B$8*AG897</f>
        <v>574.408904507529</v>
      </c>
      <c r="AJ897" s="0" t="n">
        <f aca="false">RANK(AH897,$AH$5:$AH$2004,0)+COUNTIF($AH$4:AH896,AH897)</f>
        <v>166</v>
      </c>
      <c r="AK897" s="0" t="n">
        <f aca="false">IF(AJ897&lt;=Deciles!$B$5*(Deciles!$B$4+1),INT((AJ897-1)/(Deciles!$B$4+1))+1,Deciles!$B$5+INT((AJ897-1-Deciles!$B$5*(Deciles!$B$4+1))/Deciles!$B$4)+1)</f>
        <v>1</v>
      </c>
    </row>
    <row r="898" customFormat="false" ht="15" hidden="false" customHeight="false" outlineLevel="0" collapsed="false">
      <c r="A898" s="0" t="n">
        <v>25927</v>
      </c>
      <c r="B898" s="0" t="s">
        <v>143</v>
      </c>
      <c r="C898" s="0" t="n">
        <v>705</v>
      </c>
      <c r="D898" s="0" t="n">
        <v>75.8859329223633</v>
      </c>
      <c r="E898" s="0" t="n">
        <v>49.2214431762695</v>
      </c>
      <c r="F898" s="0" t="n">
        <v>27</v>
      </c>
      <c r="G898" s="0" t="n">
        <v>4.66200017929077</v>
      </c>
      <c r="H898" s="0" t="n">
        <v>1.42866683006287</v>
      </c>
      <c r="I898" s="0" t="n">
        <v>84</v>
      </c>
      <c r="J898" s="0" t="n">
        <v>11.9575862884522</v>
      </c>
      <c r="K898" s="0" t="n">
        <v>8.53333377838135</v>
      </c>
      <c r="L898" s="0" t="n">
        <v>5.07179546356201</v>
      </c>
      <c r="M898" s="0" t="n">
        <v>1.95005702972412</v>
      </c>
      <c r="N898" s="0" t="n">
        <v>0</v>
      </c>
      <c r="O898" s="0" t="n">
        <v>0</v>
      </c>
      <c r="P898" s="0" t="s">
        <v>146</v>
      </c>
      <c r="Q898" s="0" t="s">
        <v>141</v>
      </c>
      <c r="R898" s="0" t="n">
        <v>1</v>
      </c>
      <c r="S898" s="0" t="s">
        <v>147</v>
      </c>
      <c r="T898" s="0" t="n">
        <v>0</v>
      </c>
      <c r="U898" s="0" t="n">
        <v>155996.17</v>
      </c>
      <c r="V898" s="0" t="n">
        <v>0.0255330726504326</v>
      </c>
      <c r="W898" s="0" t="n">
        <v>591.199890136719</v>
      </c>
      <c r="X898" s="0" t="n">
        <v>0.0200927779078484</v>
      </c>
      <c r="Y898" s="0" t="n">
        <f aca="false">IF(ISNUMBER(C898),INDEX(Scorecard!$D$5:$D$12,SUMPRODUCT(--(Scorecard!$G$5:$G$11&lt;C898))+1),Scorecard!$D$13)</f>
        <v>-0.513000642971656</v>
      </c>
      <c r="Z898" s="0" t="n">
        <f aca="false">IF(ISNUMBER(D898),INDEX(Scorecard!$D$14:$D$17,SUMPRODUCT(--(Scorecard!$G$14:$G$16&lt;D898))+1),Scorecard!$D$18)</f>
        <v>0.128579646629417</v>
      </c>
      <c r="AA898" s="0" t="n">
        <f aca="false">IF(ISNUMBER(E898),INDEX(Scorecard!$D$19:$D$26,SUMPRODUCT(--(Scorecard!$G$19:$G$25&lt;E898))+1),Scorecard!$D$27)</f>
        <v>0.57899015159425</v>
      </c>
      <c r="AB898" s="0" t="n">
        <f aca="false">IF(ISNUMBER(F898),INDEX(Scorecard!$D$28:$D$35,SUMPRODUCT(--(Scorecard!$G$28:$G$34&lt;F898))+1),Scorecard!$D$36)</f>
        <v>0.165097008946478</v>
      </c>
      <c r="AC898" s="0" t="n">
        <f aca="false">IF(ISNUMBER(H898),INDEX(Scorecard!$D$37:$D$44,SUMPRODUCT(--(Scorecard!$G$37:$G$43&lt;H898))+1),Scorecard!$D$45)</f>
        <v>-0.975503570149195</v>
      </c>
      <c r="AD898" s="0" t="n">
        <f aca="false">IF(ISNUMBER(I898),INDEX(Scorecard!$D$46:$D$52,SUMPRODUCT(--(Scorecard!$G$46:$G$51&lt;I898))+1),Scorecard!$D$53)</f>
        <v>0.818882373006414</v>
      </c>
      <c r="AE898" s="0" t="n">
        <f aca="false">IF(ISNUMBER(K898),INDEX(Scorecard!$D$54:$D$61,SUMPRODUCT(--(Scorecard!$G$54:$G$60&lt;K898))+1),Scorecard!$D$62)</f>
        <v>-0.541917179454542</v>
      </c>
      <c r="AF898" s="0" t="n">
        <f aca="false">IF(ISNUMBER(L898),INDEX(Scorecard!$D$63:$D$68,SUMPRODUCT(--(Scorecard!$G$63:$G$67&lt;L898))+1),Scorecard!$D$69)</f>
        <v>0.322484508656054</v>
      </c>
      <c r="AG898" s="0" t="n">
        <f aca="false">Inputs!$B$10+Scorecard!$J$5*Y898+Scorecard!$J$6*Z898+Scorecard!$J$7*AA898+Scorecard!$J$8*AB898+Scorecard!$J$9*AC898+Scorecard!$J$10*AD898+Scorecard!$J$11*AE898+Scorecard!$J$12*AF898</f>
        <v>-3.60703380967387</v>
      </c>
      <c r="AH898" s="0" t="n">
        <f aca="false">MIN(1-Inputs!$B$13,MAX(Inputs!$B$13,1/(1+EXP(-(Inputs!$B$11*AG898+Inputs!$B$12)))))</f>
        <v>0.0255330732842638</v>
      </c>
      <c r="AI898" s="0" t="n">
        <f aca="false">Inputs!$B$9-Inputs!$B$8*AG898</f>
        <v>591.199871995212</v>
      </c>
      <c r="AJ898" s="0" t="n">
        <f aca="false">RANK(AH898,$AH$5:$AH$2004,0)+COUNTIF($AH$4:AH897,AH898)</f>
        <v>374</v>
      </c>
      <c r="AK898" s="0" t="n">
        <f aca="false">IF(AJ898&lt;=Deciles!$B$5*(Deciles!$B$4+1),INT((AJ898-1)/(Deciles!$B$4+1))+1,Deciles!$B$5+INT((AJ898-1-Deciles!$B$5*(Deciles!$B$4+1))/Deciles!$B$4)+1)</f>
        <v>2</v>
      </c>
    </row>
    <row r="899" customFormat="false" ht="15" hidden="false" customHeight="false" outlineLevel="0" collapsed="false">
      <c r="A899" s="0" t="n">
        <v>26036</v>
      </c>
      <c r="B899" s="0" t="s">
        <v>145</v>
      </c>
      <c r="C899" s="0" t="n">
        <v>723</v>
      </c>
      <c r="D899" s="0" t="n">
        <v>80</v>
      </c>
      <c r="E899" s="0" t="n">
        <v>59.3785667419434</v>
      </c>
      <c r="F899" s="0" t="n">
        <v>27</v>
      </c>
      <c r="G899" s="0" t="n">
        <v>4.59600019454956</v>
      </c>
      <c r="H899" s="0" t="n">
        <v>1.07933354377747</v>
      </c>
      <c r="I899" s="0" t="n">
        <v>70</v>
      </c>
      <c r="J899" s="0" t="n">
        <v>11.7121772766113</v>
      </c>
      <c r="K899" s="0" t="n">
        <v>4.95833349227905</v>
      </c>
      <c r="L899" s="0" t="n">
        <v>-1.875</v>
      </c>
      <c r="M899" s="0" t="n">
        <v>3.98038840293884</v>
      </c>
      <c r="N899" s="0" t="n">
        <v>0</v>
      </c>
      <c r="O899" s="0" t="n">
        <v>0</v>
      </c>
      <c r="P899" s="0" t="s">
        <v>144</v>
      </c>
      <c r="Q899" s="0" t="s">
        <v>141</v>
      </c>
      <c r="R899" s="0" t="n">
        <v>1</v>
      </c>
      <c r="S899" s="0" t="s">
        <v>162</v>
      </c>
      <c r="T899" s="0" t="n">
        <v>0</v>
      </c>
      <c r="U899" s="0" t="n">
        <v>122048.93</v>
      </c>
      <c r="V899" s="0" t="n">
        <v>0.0101931942626834</v>
      </c>
      <c r="W899" s="0" t="n">
        <v>616.474426269531</v>
      </c>
      <c r="X899" s="0" t="n">
        <v>0.0111375600099564</v>
      </c>
      <c r="Y899" s="0" t="n">
        <f aca="false">IF(ISNUMBER(C899),INDEX(Scorecard!$D$5:$D$12,SUMPRODUCT(--(Scorecard!$G$5:$G$11&lt;C899))+1),Scorecard!$D$13)</f>
        <v>-0.0290424113398221</v>
      </c>
      <c r="Z899" s="0" t="n">
        <f aca="false">IF(ISNUMBER(D899),INDEX(Scorecard!$D$14:$D$17,SUMPRODUCT(--(Scorecard!$G$14:$G$16&lt;D899))+1),Scorecard!$D$18)</f>
        <v>0.0505355481560174</v>
      </c>
      <c r="AA899" s="0" t="n">
        <f aca="false">IF(ISNUMBER(E899),INDEX(Scorecard!$D$19:$D$26,SUMPRODUCT(--(Scorecard!$G$19:$G$25&lt;E899))+1),Scorecard!$D$27)</f>
        <v>0.267179331770092</v>
      </c>
      <c r="AB899" s="0" t="n">
        <f aca="false">IF(ISNUMBER(F899),INDEX(Scorecard!$D$28:$D$35,SUMPRODUCT(--(Scorecard!$G$28:$G$34&lt;F899))+1),Scorecard!$D$36)</f>
        <v>0.165097008946478</v>
      </c>
      <c r="AC899" s="0" t="n">
        <f aca="false">IF(ISNUMBER(H899),INDEX(Scorecard!$D$37:$D$44,SUMPRODUCT(--(Scorecard!$G$37:$G$43&lt;H899))+1),Scorecard!$D$45)</f>
        <v>-0.975503570149195</v>
      </c>
      <c r="AD899" s="0" t="n">
        <f aca="false">IF(ISNUMBER(I899),INDEX(Scorecard!$D$46:$D$52,SUMPRODUCT(--(Scorecard!$G$46:$G$51&lt;I899))+1),Scorecard!$D$53)</f>
        <v>0.818882373006414</v>
      </c>
      <c r="AE899" s="0" t="n">
        <f aca="false">IF(ISNUMBER(K899),INDEX(Scorecard!$D$54:$D$61,SUMPRODUCT(--(Scorecard!$G$54:$G$60&lt;K899))+1),Scorecard!$D$62)</f>
        <v>0.214429354789033</v>
      </c>
      <c r="AF899" s="0" t="n">
        <f aca="false">IF(ISNUMBER(L899),INDEX(Scorecard!$D$63:$D$68,SUMPRODUCT(--(Scorecard!$G$63:$G$67&lt;L899))+1),Scorecard!$D$69)</f>
        <v>-0.340582194386522</v>
      </c>
      <c r="AG899" s="0" t="n">
        <f aca="false">Inputs!$B$10+Scorecard!$J$5*Y899+Scorecard!$J$6*Z899+Scorecard!$J$7*AA899+Scorecard!$J$8*AB899+Scorecard!$J$9*AC899+Scorecard!$J$10*AD899+Scorecard!$J$11*AE899+Scorecard!$J$12*AF899</f>
        <v>-4.48298239908504</v>
      </c>
      <c r="AH899" s="0" t="n">
        <f aca="false">MIN(1-Inputs!$B$13,MAX(Inputs!$B$13,1/(1+EXP(-(Inputs!$B$11*AG899+Inputs!$B$12)))))</f>
        <v>0.0101931939077562</v>
      </c>
      <c r="AI899" s="0" t="n">
        <f aca="false">Inputs!$B$9-Inputs!$B$8*AG899</f>
        <v>616.474405715555</v>
      </c>
      <c r="AJ899" s="0" t="n">
        <f aca="false">RANK(AH899,$AH$5:$AH$2004,0)+COUNTIF($AH$4:AH898,AH899)</f>
        <v>805</v>
      </c>
      <c r="AK899" s="0" t="n">
        <f aca="false">IF(AJ899&lt;=Deciles!$B$5*(Deciles!$B$4+1),INT((AJ899-1)/(Deciles!$B$4+1))+1,Deciles!$B$5+INT((AJ899-1-Deciles!$B$5*(Deciles!$B$4+1))/Deciles!$B$4)+1)</f>
        <v>5</v>
      </c>
    </row>
    <row r="900" customFormat="false" ht="15" hidden="false" customHeight="false" outlineLevel="0" collapsed="false">
      <c r="A900" s="0" t="n">
        <v>26062</v>
      </c>
      <c r="B900" s="0" t="s">
        <v>155</v>
      </c>
      <c r="C900" s="0" t="n">
        <v>774</v>
      </c>
      <c r="D900" s="0" t="n">
        <v>65.2040634155273</v>
      </c>
      <c r="E900" s="0" t="n">
        <v>61.7027359008789</v>
      </c>
      <c r="F900" s="0" t="n">
        <v>25</v>
      </c>
      <c r="G900" s="0" t="n">
        <v>3.32399988174439</v>
      </c>
      <c r="H900" s="0" t="n">
        <v>-2.40933322906494</v>
      </c>
      <c r="I900" s="0" t="n">
        <v>10</v>
      </c>
      <c r="J900" s="0" t="n">
        <v>11.9487762451172</v>
      </c>
      <c r="K900" s="0" t="n">
        <v>4.30833339691162</v>
      </c>
      <c r="L900" s="0" t="n">
        <v>-1.125</v>
      </c>
      <c r="M900" s="0" t="n">
        <v>4.74416542053223</v>
      </c>
      <c r="N900" s="0" t="n">
        <v>0</v>
      </c>
      <c r="O900" s="0" t="n">
        <v>0</v>
      </c>
      <c r="P900" s="0" t="s">
        <v>140</v>
      </c>
      <c r="Q900" s="0" t="s">
        <v>141</v>
      </c>
      <c r="R900" s="0" t="n">
        <v>2</v>
      </c>
      <c r="S900" s="0" t="s">
        <v>142</v>
      </c>
      <c r="T900" s="0" t="n">
        <v>0</v>
      </c>
      <c r="U900" s="0" t="n">
        <v>154627.78</v>
      </c>
      <c r="V900" s="0" t="n">
        <v>0.00190009456127882</v>
      </c>
      <c r="W900" s="0" t="n">
        <v>662.1630859375</v>
      </c>
      <c r="X900" s="0" t="n">
        <v>0.00276465434581041</v>
      </c>
      <c r="Y900" s="0" t="n">
        <f aca="false">IF(ISNUMBER(C900),INDEX(Scorecard!$D$5:$D$12,SUMPRODUCT(--(Scorecard!$G$5:$G$11&lt;C900))+1),Scorecard!$D$13)</f>
        <v>1.23750384304241</v>
      </c>
      <c r="Z900" s="0" t="n">
        <f aca="false">IF(ISNUMBER(D900),INDEX(Scorecard!$D$14:$D$17,SUMPRODUCT(--(Scorecard!$G$14:$G$16&lt;D900))+1),Scorecard!$D$18)</f>
        <v>0.128579646629417</v>
      </c>
      <c r="AA900" s="0" t="n">
        <f aca="false">IF(ISNUMBER(E900),INDEX(Scorecard!$D$19:$D$26,SUMPRODUCT(--(Scorecard!$G$19:$G$25&lt;E900))+1),Scorecard!$D$27)</f>
        <v>0.233621608745691</v>
      </c>
      <c r="AB900" s="0" t="n">
        <f aca="false">IF(ISNUMBER(F900),INDEX(Scorecard!$D$28:$D$35,SUMPRODUCT(--(Scorecard!$G$28:$G$34&lt;F900))+1),Scorecard!$D$36)</f>
        <v>0.349218150643304</v>
      </c>
      <c r="AC900" s="0" t="n">
        <f aca="false">IF(ISNUMBER(H900),INDEX(Scorecard!$D$37:$D$44,SUMPRODUCT(--(Scorecard!$G$37:$G$43&lt;H900))+1),Scorecard!$D$45)</f>
        <v>1.35057635045042</v>
      </c>
      <c r="AD900" s="0" t="n">
        <f aca="false">IF(ISNUMBER(I900),INDEX(Scorecard!$D$46:$D$52,SUMPRODUCT(--(Scorecard!$G$46:$G$51&lt;I900))+1),Scorecard!$D$53)</f>
        <v>-0.114272400683245</v>
      </c>
      <c r="AE900" s="0" t="n">
        <f aca="false">IF(ISNUMBER(K900),INDEX(Scorecard!$D$54:$D$61,SUMPRODUCT(--(Scorecard!$G$54:$G$60&lt;K900))+1),Scorecard!$D$62)</f>
        <v>0.489050497890326</v>
      </c>
      <c r="AF900" s="0" t="n">
        <f aca="false">IF(ISNUMBER(L900),INDEX(Scorecard!$D$63:$D$68,SUMPRODUCT(--(Scorecard!$G$63:$G$67&lt;L900))+1),Scorecard!$D$69)</f>
        <v>-0.340582194386522</v>
      </c>
      <c r="AG900" s="0" t="n">
        <f aca="false">Inputs!$B$10+Scorecard!$J$5*Y900+Scorecard!$J$6*Z900+Scorecard!$J$7*AA900+Scorecard!$J$8*AB900+Scorecard!$J$9*AC900+Scorecard!$J$10*AD900+Scorecard!$J$11*AE900+Scorecard!$J$12*AF900</f>
        <v>-6.06643177798601</v>
      </c>
      <c r="AH900" s="0" t="n">
        <f aca="false">MIN(1-Inputs!$B$13,MAX(Inputs!$B$13,1/(1+EXP(-(Inputs!$B$11*AG900+Inputs!$B$12)))))</f>
        <v>0.00190009456993714</v>
      </c>
      <c r="AI900" s="0" t="n">
        <f aca="false">Inputs!$B$9-Inputs!$B$8*AG900</f>
        <v>662.163097044338</v>
      </c>
      <c r="AJ900" s="0" t="n">
        <f aca="false">RANK(AH900,$AH$5:$AH$2004,0)+COUNTIF($AH$4:AH899,AH900)</f>
        <v>1715</v>
      </c>
      <c r="AK900" s="0" t="n">
        <f aca="false">IF(AJ900&lt;=Deciles!$B$5*(Deciles!$B$4+1),INT((AJ900-1)/(Deciles!$B$4+1))+1,Deciles!$B$5+INT((AJ900-1-Deciles!$B$5*(Deciles!$B$4+1))/Deciles!$B$4)+1)</f>
        <v>9</v>
      </c>
    </row>
    <row r="901" customFormat="false" ht="15" hidden="false" customHeight="false" outlineLevel="0" collapsed="false">
      <c r="A901" s="0" t="n">
        <v>26098</v>
      </c>
      <c r="B901" s="0" t="s">
        <v>157</v>
      </c>
      <c r="C901" s="0" t="n">
        <v>785</v>
      </c>
      <c r="D901" s="0" t="n">
        <v>85.5928649902344</v>
      </c>
      <c r="E901" s="0" t="n">
        <v>73.8518524169922</v>
      </c>
      <c r="F901" s="0" t="n">
        <v>32</v>
      </c>
      <c r="G901" s="0" t="n">
        <v>4.40399980545044</v>
      </c>
      <c r="H901" s="0" t="n">
        <v>0.520666360855103</v>
      </c>
      <c r="I901" s="0" t="n">
        <v>21</v>
      </c>
      <c r="J901" s="0" t="n">
        <v>12.8508825302124</v>
      </c>
      <c r="K901" s="0" t="n">
        <v>4.8230767250061</v>
      </c>
      <c r="L901" s="0" t="n">
        <v>-0.276923179626465</v>
      </c>
      <c r="M901" s="0" t="n">
        <v>6.69991636276245</v>
      </c>
      <c r="N901" s="0" t="n">
        <v>0</v>
      </c>
      <c r="O901" s="0" t="n">
        <v>0</v>
      </c>
      <c r="P901" s="0" t="s">
        <v>144</v>
      </c>
      <c r="Q901" s="0" t="s">
        <v>141</v>
      </c>
      <c r="R901" s="0" t="n">
        <v>1</v>
      </c>
      <c r="S901" s="0" t="s">
        <v>154</v>
      </c>
      <c r="T901" s="0" t="n">
        <v>0</v>
      </c>
      <c r="U901" s="0" t="n">
        <v>381124.8</v>
      </c>
      <c r="V901" s="0" t="n">
        <v>0.00363563746213913</v>
      </c>
      <c r="W901" s="0" t="n">
        <v>644.554565429688</v>
      </c>
      <c r="X901" s="0" t="n">
        <v>0.00352109246887267</v>
      </c>
      <c r="Y901" s="0" t="n">
        <f aca="false">IF(ISNUMBER(C901),INDEX(Scorecard!$D$5:$D$12,SUMPRODUCT(--(Scorecard!$G$5:$G$11&lt;C901))+1),Scorecard!$D$13)</f>
        <v>1.23750384304241</v>
      </c>
      <c r="Z901" s="0" t="n">
        <f aca="false">IF(ISNUMBER(D901),INDEX(Scorecard!$D$14:$D$17,SUMPRODUCT(--(Scorecard!$G$14:$G$16&lt;D901))+1),Scorecard!$D$18)</f>
        <v>0.0505355481560174</v>
      </c>
      <c r="AA901" s="0" t="n">
        <f aca="false">IF(ISNUMBER(E901),INDEX(Scorecard!$D$19:$D$26,SUMPRODUCT(--(Scorecard!$G$19:$G$25&lt;E901))+1),Scorecard!$D$27)</f>
        <v>-0.0341578513653732</v>
      </c>
      <c r="AB901" s="0" t="n">
        <f aca="false">IF(ISNUMBER(F901),INDEX(Scorecard!$D$28:$D$35,SUMPRODUCT(--(Scorecard!$G$28:$G$34&lt;F901))+1),Scorecard!$D$36)</f>
        <v>0.126913191054783</v>
      </c>
      <c r="AC901" s="0" t="n">
        <f aca="false">IF(ISNUMBER(H901),INDEX(Scorecard!$D$37:$D$44,SUMPRODUCT(--(Scorecard!$G$37:$G$43&lt;H901))+1),Scorecard!$D$45)</f>
        <v>-0.271229676926091</v>
      </c>
      <c r="AD901" s="0" t="n">
        <f aca="false">IF(ISNUMBER(I901),INDEX(Scorecard!$D$46:$D$52,SUMPRODUCT(--(Scorecard!$G$46:$G$51&lt;I901))+1),Scorecard!$D$53)</f>
        <v>-0.108777051091409</v>
      </c>
      <c r="AE901" s="0" t="n">
        <f aca="false">IF(ISNUMBER(K901),INDEX(Scorecard!$D$54:$D$61,SUMPRODUCT(--(Scorecard!$G$54:$G$60&lt;K901))+1),Scorecard!$D$62)</f>
        <v>0.214429354789033</v>
      </c>
      <c r="AF901" s="0" t="n">
        <f aca="false">IF(ISNUMBER(L901),INDEX(Scorecard!$D$63:$D$68,SUMPRODUCT(--(Scorecard!$G$63:$G$67&lt;L901))+1),Scorecard!$D$69)</f>
        <v>0.322484508656054</v>
      </c>
      <c r="AG901" s="0" t="n">
        <f aca="false">Inputs!$B$10+Scorecard!$J$5*Y901+Scorecard!$J$6*Z901+Scorecard!$J$7*AA901+Scorecard!$J$8*AB901+Scorecard!$J$9*AC901+Scorecard!$J$10*AD901+Scorecard!$J$11*AE901+Scorecard!$J$12*AF901</f>
        <v>-5.45616644535979</v>
      </c>
      <c r="AH901" s="0" t="n">
        <f aca="false">MIN(1-Inputs!$B$13,MAX(Inputs!$B$13,1/(1+EXP(-(Inputs!$B$11*AG901+Inputs!$B$12)))))</f>
        <v>0.00363563734679374</v>
      </c>
      <c r="AI901" s="0" t="n">
        <f aca="false">Inputs!$B$9-Inputs!$B$8*AG901</f>
        <v>644.554561664212</v>
      </c>
      <c r="AJ901" s="0" t="n">
        <f aca="false">RANK(AH901,$AH$5:$AH$2004,0)+COUNTIF($AH$4:AH900,AH901)</f>
        <v>1430</v>
      </c>
      <c r="AK901" s="0" t="n">
        <f aca="false">IF(AJ901&lt;=Deciles!$B$5*(Deciles!$B$4+1),INT((AJ901-1)/(Deciles!$B$4+1))+1,Deciles!$B$5+INT((AJ901-1-Deciles!$B$5*(Deciles!$B$4+1))/Deciles!$B$4)+1)</f>
        <v>8</v>
      </c>
    </row>
    <row r="902" customFormat="false" ht="15" hidden="false" customHeight="false" outlineLevel="0" collapsed="false">
      <c r="A902" s="0" t="n">
        <v>26146</v>
      </c>
      <c r="B902" s="0" t="s">
        <v>157</v>
      </c>
      <c r="C902" s="0" t="n">
        <v>751</v>
      </c>
      <c r="D902" s="0" t="n">
        <v>80</v>
      </c>
      <c r="E902" s="0" t="n">
        <v>72.0637512207031</v>
      </c>
      <c r="F902" s="0" t="n">
        <v>36</v>
      </c>
      <c r="G902" s="0" t="n">
        <v>4.11199998855591</v>
      </c>
      <c r="H902" s="0" t="n">
        <v>0.228666543960571</v>
      </c>
      <c r="I902" s="0" t="n">
        <v>15</v>
      </c>
      <c r="J902" s="0" t="n">
        <v>11.7630348205566</v>
      </c>
      <c r="K902" s="0" t="n">
        <v>4.8230767250061</v>
      </c>
      <c r="L902" s="0" t="n">
        <v>-0.276923179626465</v>
      </c>
      <c r="M902" s="0" t="n">
        <v>6.69991636276245</v>
      </c>
      <c r="N902" s="0" t="n">
        <v>0</v>
      </c>
      <c r="O902" s="0" t="n">
        <v>0</v>
      </c>
      <c r="P902" s="0" t="s">
        <v>146</v>
      </c>
      <c r="Q902" s="0" t="s">
        <v>141</v>
      </c>
      <c r="R902" s="0" t="n">
        <v>1</v>
      </c>
      <c r="S902" s="0" t="s">
        <v>154</v>
      </c>
      <c r="T902" s="0" t="n">
        <v>0</v>
      </c>
      <c r="U902" s="0" t="n">
        <v>128416.555</v>
      </c>
      <c r="V902" s="0" t="n">
        <v>0.00716976402327418</v>
      </c>
      <c r="W902" s="0" t="n">
        <v>626.079406738281</v>
      </c>
      <c r="X902" s="0" t="n">
        <v>0.00761601142585278</v>
      </c>
      <c r="Y902" s="0" t="n">
        <f aca="false">IF(ISNUMBER(C902),INDEX(Scorecard!$D$5:$D$12,SUMPRODUCT(--(Scorecard!$G$5:$G$11&lt;C902))+1),Scorecard!$D$13)</f>
        <v>0.733188958177614</v>
      </c>
      <c r="Z902" s="0" t="n">
        <f aca="false">IF(ISNUMBER(D902),INDEX(Scorecard!$D$14:$D$17,SUMPRODUCT(--(Scorecard!$G$14:$G$16&lt;D902))+1),Scorecard!$D$18)</f>
        <v>0.0505355481560174</v>
      </c>
      <c r="AA902" s="0" t="n">
        <f aca="false">IF(ISNUMBER(E902),INDEX(Scorecard!$D$19:$D$26,SUMPRODUCT(--(Scorecard!$G$19:$G$25&lt;E902))+1),Scorecard!$D$27)</f>
        <v>-0.0341578513653732</v>
      </c>
      <c r="AB902" s="0" t="n">
        <f aca="false">IF(ISNUMBER(F902),INDEX(Scorecard!$D$28:$D$35,SUMPRODUCT(--(Scorecard!$G$28:$G$34&lt;F902))+1),Scorecard!$D$36)</f>
        <v>-0.0008456427959252</v>
      </c>
      <c r="AC902" s="0" t="n">
        <f aca="false">IF(ISNUMBER(H902),INDEX(Scorecard!$D$37:$D$44,SUMPRODUCT(--(Scorecard!$G$37:$G$43&lt;H902))+1),Scorecard!$D$45)</f>
        <v>-0.0679520129233634</v>
      </c>
      <c r="AD902" s="0" t="n">
        <f aca="false">IF(ISNUMBER(I902),INDEX(Scorecard!$D$46:$D$52,SUMPRODUCT(--(Scorecard!$G$46:$G$51&lt;I902))+1),Scorecard!$D$53)</f>
        <v>-0.114272400683245</v>
      </c>
      <c r="AE902" s="0" t="n">
        <f aca="false">IF(ISNUMBER(K902),INDEX(Scorecard!$D$54:$D$61,SUMPRODUCT(--(Scorecard!$G$54:$G$60&lt;K902))+1),Scorecard!$D$62)</f>
        <v>0.214429354789033</v>
      </c>
      <c r="AF902" s="0" t="n">
        <f aca="false">IF(ISNUMBER(L902),INDEX(Scorecard!$D$63:$D$68,SUMPRODUCT(--(Scorecard!$G$63:$G$67&lt;L902))+1),Scorecard!$D$69)</f>
        <v>0.322484508656054</v>
      </c>
      <c r="AG902" s="0" t="n">
        <f aca="false">Inputs!$B$10+Scorecard!$J$5*Y902+Scorecard!$J$6*Z902+Scorecard!$J$7*AA902+Scorecard!$J$8*AB902+Scorecard!$J$9*AC902+Scorecard!$J$10*AD902+Scorecard!$J$11*AE902+Scorecard!$J$12*AF902</f>
        <v>-4.8158667481697</v>
      </c>
      <c r="AH902" s="0" t="n">
        <f aca="false">MIN(1-Inputs!$B$13,MAX(Inputs!$B$13,1/(1+EXP(-(Inputs!$B$11*AG902+Inputs!$B$12)))))</f>
        <v>0.00716976388419053</v>
      </c>
      <c r="AI902" s="0" t="n">
        <f aca="false">Inputs!$B$9-Inputs!$B$8*AG902</f>
        <v>626.079417707835</v>
      </c>
      <c r="AJ902" s="0" t="n">
        <f aca="false">RANK(AH902,$AH$5:$AH$2004,0)+COUNTIF($AH$4:AH901,AH902)</f>
        <v>1036</v>
      </c>
      <c r="AK902" s="0" t="n">
        <f aca="false">IF(AJ902&lt;=Deciles!$B$5*(Deciles!$B$4+1),INT((AJ902-1)/(Deciles!$B$4+1))+1,Deciles!$B$5+INT((AJ902-1-Deciles!$B$5*(Deciles!$B$4+1))/Deciles!$B$4)+1)</f>
        <v>6</v>
      </c>
    </row>
    <row r="903" customFormat="false" ht="15" hidden="false" customHeight="false" outlineLevel="0" collapsed="false">
      <c r="A903" s="0" t="n">
        <v>26146</v>
      </c>
      <c r="B903" s="0" t="s">
        <v>139</v>
      </c>
      <c r="C903" s="0" t="n">
        <v>751</v>
      </c>
      <c r="D903" s="0" t="n">
        <v>80</v>
      </c>
      <c r="E903" s="0" t="n">
        <v>67.2027435302734</v>
      </c>
      <c r="F903" s="0" t="n">
        <v>36</v>
      </c>
      <c r="G903" s="0" t="n">
        <v>4.11199998855591</v>
      </c>
      <c r="H903" s="0" t="n">
        <v>1.09533333778381</v>
      </c>
      <c r="I903" s="0" t="n">
        <v>33</v>
      </c>
      <c r="J903" s="0" t="n">
        <v>11.7344655990601</v>
      </c>
      <c r="K903" s="0" t="n">
        <v>6.53333330154419</v>
      </c>
      <c r="L903" s="0" t="n">
        <v>-3.50000047683716</v>
      </c>
      <c r="M903" s="0" t="n">
        <v>4.21317195892334</v>
      </c>
      <c r="N903" s="0" t="n">
        <v>0</v>
      </c>
      <c r="O903" s="0" t="n">
        <v>0</v>
      </c>
      <c r="P903" s="0" t="s">
        <v>146</v>
      </c>
      <c r="Q903" s="0" t="s">
        <v>141</v>
      </c>
      <c r="R903" s="0" t="n">
        <v>1</v>
      </c>
      <c r="S903" s="0" t="s">
        <v>154</v>
      </c>
      <c r="T903" s="0" t="n">
        <v>0</v>
      </c>
      <c r="U903" s="0" t="n">
        <v>124799.766</v>
      </c>
      <c r="V903" s="0" t="n">
        <v>0.00953952874988318</v>
      </c>
      <c r="W903" s="0" t="n">
        <v>618.286010742188</v>
      </c>
      <c r="X903" s="0" t="n">
        <v>0.0141056627035141</v>
      </c>
      <c r="Y903" s="0" t="n">
        <f aca="false">IF(ISNUMBER(C903),INDEX(Scorecard!$D$5:$D$12,SUMPRODUCT(--(Scorecard!$G$5:$G$11&lt;C903))+1),Scorecard!$D$13)</f>
        <v>0.733188958177614</v>
      </c>
      <c r="Z903" s="0" t="n">
        <f aca="false">IF(ISNUMBER(D903),INDEX(Scorecard!$D$14:$D$17,SUMPRODUCT(--(Scorecard!$G$14:$G$16&lt;D903))+1),Scorecard!$D$18)</f>
        <v>0.0505355481560174</v>
      </c>
      <c r="AA903" s="0" t="n">
        <f aca="false">IF(ISNUMBER(E903),INDEX(Scorecard!$D$19:$D$26,SUMPRODUCT(--(Scorecard!$G$19:$G$25&lt;E903))+1),Scorecard!$D$27)</f>
        <v>0.0530843085177338</v>
      </c>
      <c r="AB903" s="0" t="n">
        <f aca="false">IF(ISNUMBER(F903),INDEX(Scorecard!$D$28:$D$35,SUMPRODUCT(--(Scorecard!$G$28:$G$34&lt;F903))+1),Scorecard!$D$36)</f>
        <v>-0.0008456427959252</v>
      </c>
      <c r="AC903" s="0" t="n">
        <f aca="false">IF(ISNUMBER(H903),INDEX(Scorecard!$D$37:$D$44,SUMPRODUCT(--(Scorecard!$G$37:$G$43&lt;H903))+1),Scorecard!$D$45)</f>
        <v>-0.975503570149195</v>
      </c>
      <c r="AD903" s="0" t="n">
        <f aca="false">IF(ISNUMBER(I903),INDEX(Scorecard!$D$46:$D$52,SUMPRODUCT(--(Scorecard!$G$46:$G$51&lt;I903))+1),Scorecard!$D$53)</f>
        <v>0.123869379412532</v>
      </c>
      <c r="AE903" s="0" t="n">
        <f aca="false">IF(ISNUMBER(K903),INDEX(Scorecard!$D$54:$D$61,SUMPRODUCT(--(Scorecard!$G$54:$G$60&lt;K903))+1),Scorecard!$D$62)</f>
        <v>-0.119873800601421</v>
      </c>
      <c r="AF903" s="0" t="n">
        <f aca="false">IF(ISNUMBER(L903),INDEX(Scorecard!$D$63:$D$68,SUMPRODUCT(--(Scorecard!$G$63:$G$67&lt;L903))+1),Scorecard!$D$69)</f>
        <v>-0.340582194386522</v>
      </c>
      <c r="AG903" s="0" t="n">
        <f aca="false">Inputs!$B$10+Scorecard!$J$5*Y903+Scorecard!$J$6*Z903+Scorecard!$J$7*AA903+Scorecard!$J$8*AB903+Scorecard!$J$9*AC903+Scorecard!$J$10*AD903+Scorecard!$J$11*AE903+Scorecard!$J$12*AF903</f>
        <v>-4.54576690894662</v>
      </c>
      <c r="AH903" s="0" t="n">
        <f aca="false">MIN(1-Inputs!$B$13,MAX(Inputs!$B$13,1/(1+EXP(-(Inputs!$B$11*AG903+Inputs!$B$12)))))</f>
        <v>0.00953952859389952</v>
      </c>
      <c r="AI903" s="0" t="n">
        <f aca="false">Inputs!$B$9-Inputs!$B$8*AG903</f>
        <v>618.285983735994</v>
      </c>
      <c r="AJ903" s="0" t="n">
        <f aca="false">RANK(AH903,$AH$5:$AH$2004,0)+COUNTIF($AH$4:AH902,AH903)</f>
        <v>848</v>
      </c>
      <c r="AK903" s="0" t="n">
        <f aca="false">IF(AJ903&lt;=Deciles!$B$5*(Deciles!$B$4+1),INT((AJ903-1)/(Deciles!$B$4+1))+1,Deciles!$B$5+INT((AJ903-1-Deciles!$B$5*(Deciles!$B$4+1))/Deciles!$B$4)+1)</f>
        <v>5</v>
      </c>
    </row>
    <row r="904" customFormat="false" ht="15" hidden="false" customHeight="false" outlineLevel="0" collapsed="false">
      <c r="A904" s="0" t="n">
        <v>26167</v>
      </c>
      <c r="B904" s="0" t="s">
        <v>150</v>
      </c>
      <c r="C904" s="0" t="n">
        <v>659</v>
      </c>
      <c r="D904" s="0" t="n">
        <v>90.6707611083984</v>
      </c>
      <c r="E904" s="0" t="n">
        <v>53.6752777099609</v>
      </c>
      <c r="F904" s="0" t="n">
        <v>44</v>
      </c>
      <c r="G904" s="0" t="n">
        <v>4.79199981689453</v>
      </c>
      <c r="H904" s="0" t="n">
        <v>-1.84133338928223</v>
      </c>
      <c r="I904" s="0" t="n">
        <v>103</v>
      </c>
      <c r="J904" s="0" t="n">
        <v>11.8703575134277</v>
      </c>
      <c r="K904" s="0" t="n">
        <v>3.70000004768372</v>
      </c>
      <c r="L904" s="0" t="n">
        <v>-0.208333253860474</v>
      </c>
      <c r="M904" s="0" t="n">
        <v>4.74416780471802</v>
      </c>
      <c r="N904" s="0" t="n">
        <v>0</v>
      </c>
      <c r="O904" s="0" t="n">
        <v>0</v>
      </c>
      <c r="P904" s="0" t="s">
        <v>144</v>
      </c>
      <c r="Q904" s="0" t="s">
        <v>141</v>
      </c>
      <c r="R904" s="0" t="n">
        <v>1</v>
      </c>
      <c r="S904" s="0" t="s">
        <v>147</v>
      </c>
      <c r="T904" s="0" t="n">
        <v>0</v>
      </c>
      <c r="U904" s="0" t="n">
        <v>142965.39</v>
      </c>
      <c r="V904" s="0" t="n">
        <v>0.0956501588225365</v>
      </c>
      <c r="W904" s="0" t="n">
        <v>553.4345703125</v>
      </c>
      <c r="X904" s="0" t="n">
        <v>0.0892173573374748</v>
      </c>
      <c r="Y904" s="0" t="n">
        <f aca="false">IF(ISNUMBER(C904),INDEX(Scorecard!$D$5:$D$12,SUMPRODUCT(--(Scorecard!$G$5:$G$11&lt;C904))+1),Scorecard!$D$13)</f>
        <v>-1.88220980528339</v>
      </c>
      <c r="Z904" s="0" t="n">
        <f aca="false">IF(ISNUMBER(D904),INDEX(Scorecard!$D$14:$D$17,SUMPRODUCT(--(Scorecard!$G$14:$G$16&lt;D904))+1),Scorecard!$D$18)</f>
        <v>-0.361970872710667</v>
      </c>
      <c r="AA904" s="0" t="n">
        <f aca="false">IF(ISNUMBER(E904),INDEX(Scorecard!$D$19:$D$26,SUMPRODUCT(--(Scorecard!$G$19:$G$25&lt;E904))+1),Scorecard!$D$27)</f>
        <v>0.57899015159425</v>
      </c>
      <c r="AB904" s="0" t="n">
        <f aca="false">IF(ISNUMBER(F904),INDEX(Scorecard!$D$28:$D$35,SUMPRODUCT(--(Scorecard!$G$28:$G$34&lt;F904))+1),Scorecard!$D$36)</f>
        <v>-0.309727037437117</v>
      </c>
      <c r="AC904" s="0" t="n">
        <f aca="false">IF(ISNUMBER(H904),INDEX(Scorecard!$D$37:$D$44,SUMPRODUCT(--(Scorecard!$G$37:$G$43&lt;H904))+1),Scorecard!$D$45)</f>
        <v>1.35057635045042</v>
      </c>
      <c r="AD904" s="0" t="n">
        <f aca="false">IF(ISNUMBER(I904),INDEX(Scorecard!$D$46:$D$52,SUMPRODUCT(--(Scorecard!$G$46:$G$51&lt;I904))+1),Scorecard!$D$53)</f>
        <v>0.818882373006414</v>
      </c>
      <c r="AE904" s="0" t="n">
        <f aca="false">IF(ISNUMBER(K904),INDEX(Scorecard!$D$54:$D$61,SUMPRODUCT(--(Scorecard!$G$54:$G$60&lt;K904))+1),Scorecard!$D$62)</f>
        <v>0.489050497890326</v>
      </c>
      <c r="AF904" s="0" t="n">
        <f aca="false">IF(ISNUMBER(L904),INDEX(Scorecard!$D$63:$D$68,SUMPRODUCT(--(Scorecard!$G$63:$G$67&lt;L904))+1),Scorecard!$D$69)</f>
        <v>0.322484508656054</v>
      </c>
      <c r="AG904" s="0" t="n">
        <f aca="false">Inputs!$B$10+Scorecard!$J$5*Y904+Scorecard!$J$6*Z904+Scorecard!$J$7*AA904+Scorecard!$J$8*AB904+Scorecard!$J$9*AC904+Scorecard!$J$10*AD904+Scorecard!$J$11*AE904+Scorecard!$J$12*AF904</f>
        <v>-2.298188479113</v>
      </c>
      <c r="AH904" s="0" t="n">
        <f aca="false">MIN(1-Inputs!$B$13,MAX(Inputs!$B$13,1/(1+EXP(-(Inputs!$B$11*AG904+Inputs!$B$12)))))</f>
        <v>0.0956501566631434</v>
      </c>
      <c r="AI904" s="0" t="n">
        <f aca="false">Inputs!$B$9-Inputs!$B$8*AG904</f>
        <v>553.434578641395</v>
      </c>
      <c r="AJ904" s="0" t="n">
        <f aca="false">RANK(AH904,$AH$5:$AH$2004,0)+COUNTIF($AH$4:AH903,AH904)</f>
        <v>45</v>
      </c>
      <c r="AK904" s="0" t="n">
        <f aca="false">IF(AJ904&lt;=Deciles!$B$5*(Deciles!$B$4+1),INT((AJ904-1)/(Deciles!$B$4+1))+1,Deciles!$B$5+INT((AJ904-1-Deciles!$B$5*(Deciles!$B$4+1))/Deciles!$B$4)+1)</f>
        <v>1</v>
      </c>
    </row>
    <row r="905" customFormat="false" ht="15" hidden="false" customHeight="false" outlineLevel="0" collapsed="false">
      <c r="A905" s="0" t="n">
        <v>26181</v>
      </c>
      <c r="B905" s="0" t="s">
        <v>157</v>
      </c>
      <c r="C905" s="0" t="n">
        <v>774</v>
      </c>
      <c r="D905" s="0" t="n">
        <v>80</v>
      </c>
      <c r="E905" s="0" t="n">
        <v>79.879150390625</v>
      </c>
      <c r="F905" s="0" t="n">
        <v>42</v>
      </c>
      <c r="G905" s="0" t="n">
        <v>3.73300004005432</v>
      </c>
      <c r="H905" s="0" t="n">
        <v>-0.150333404541016</v>
      </c>
      <c r="I905" s="0" t="n">
        <v>1</v>
      </c>
      <c r="J905" s="0" t="n">
        <v>11.9941234588623</v>
      </c>
      <c r="K905" s="0" t="n">
        <v>3.72307682037354</v>
      </c>
      <c r="L905" s="0" t="n">
        <v>-0.276923179626465</v>
      </c>
      <c r="M905" s="0" t="n">
        <v>4.3403639793396</v>
      </c>
      <c r="N905" s="0" t="n">
        <v>0</v>
      </c>
      <c r="O905" s="0" t="n">
        <v>0</v>
      </c>
      <c r="P905" s="0" t="s">
        <v>140</v>
      </c>
      <c r="Q905" s="0" t="s">
        <v>141</v>
      </c>
      <c r="R905" s="0" t="n">
        <v>2</v>
      </c>
      <c r="S905" s="0" t="s">
        <v>142</v>
      </c>
      <c r="T905" s="0" t="n">
        <v>0</v>
      </c>
      <c r="U905" s="0" t="n">
        <v>161801.2</v>
      </c>
      <c r="V905" s="0" t="n">
        <v>0.00478606717661023</v>
      </c>
      <c r="W905" s="0" t="n">
        <v>637.082702636719</v>
      </c>
      <c r="X905" s="0" t="n">
        <v>0.00493035791441798</v>
      </c>
      <c r="Y905" s="0" t="n">
        <f aca="false">IF(ISNUMBER(C905),INDEX(Scorecard!$D$5:$D$12,SUMPRODUCT(--(Scorecard!$G$5:$G$11&lt;C905))+1),Scorecard!$D$13)</f>
        <v>1.23750384304241</v>
      </c>
      <c r="Z905" s="0" t="n">
        <f aca="false">IF(ISNUMBER(D905),INDEX(Scorecard!$D$14:$D$17,SUMPRODUCT(--(Scorecard!$G$14:$G$16&lt;D905))+1),Scorecard!$D$18)</f>
        <v>0.0505355481560174</v>
      </c>
      <c r="AA905" s="0" t="n">
        <f aca="false">IF(ISNUMBER(E905),INDEX(Scorecard!$D$19:$D$26,SUMPRODUCT(--(Scorecard!$G$19:$G$25&lt;E905))+1),Scorecard!$D$27)</f>
        <v>-0.0341578513653732</v>
      </c>
      <c r="AB905" s="0" t="n">
        <f aca="false">IF(ISNUMBER(F905),INDEX(Scorecard!$D$28:$D$35,SUMPRODUCT(--(Scorecard!$G$28:$G$34&lt;F905))+1),Scorecard!$D$36)</f>
        <v>-0.309727037437117</v>
      </c>
      <c r="AC905" s="0" t="n">
        <f aca="false">IF(ISNUMBER(H905),INDEX(Scorecard!$D$37:$D$44,SUMPRODUCT(--(Scorecard!$G$37:$G$43&lt;H905))+1),Scorecard!$D$45)</f>
        <v>0.330501541082344</v>
      </c>
      <c r="AD905" s="0" t="n">
        <f aca="false">IF(ISNUMBER(I905),INDEX(Scorecard!$D$46:$D$52,SUMPRODUCT(--(Scorecard!$G$46:$G$51&lt;I905))+1),Scorecard!$D$53)</f>
        <v>-0.161534840507194</v>
      </c>
      <c r="AE905" s="0" t="n">
        <f aca="false">IF(ISNUMBER(K905),INDEX(Scorecard!$D$54:$D$61,SUMPRODUCT(--(Scorecard!$G$54:$G$60&lt;K905))+1),Scorecard!$D$62)</f>
        <v>0.489050497890326</v>
      </c>
      <c r="AF905" s="0" t="n">
        <f aca="false">IF(ISNUMBER(L905),INDEX(Scorecard!$D$63:$D$68,SUMPRODUCT(--(Scorecard!$G$63:$G$67&lt;L905))+1),Scorecard!$D$69)</f>
        <v>0.322484508656054</v>
      </c>
      <c r="AG905" s="0" t="n">
        <f aca="false">Inputs!$B$10+Scorecard!$J$5*Y905+Scorecard!$J$6*Z905+Scorecard!$J$7*AA905+Scorecard!$J$8*AB905+Scorecard!$J$9*AC905+Scorecard!$J$10*AD905+Scorecard!$J$11*AE905+Scorecard!$J$12*AF905</f>
        <v>-5.19721087151048</v>
      </c>
      <c r="AH905" s="0" t="n">
        <f aca="false">MIN(1-Inputs!$B$13,MAX(Inputs!$B$13,1/(1+EXP(-(Inputs!$B$11*AG905+Inputs!$B$12)))))</f>
        <v>0.0047860670518361</v>
      </c>
      <c r="AI905" s="0" t="n">
        <f aca="false">Inputs!$B$9-Inputs!$B$8*AG905</f>
        <v>637.082683220153</v>
      </c>
      <c r="AJ905" s="0" t="n">
        <f aca="false">RANK(AH905,$AH$5:$AH$2004,0)+COUNTIF($AH$4:AH904,AH905)</f>
        <v>1284</v>
      </c>
      <c r="AK905" s="0" t="n">
        <f aca="false">IF(AJ905&lt;=Deciles!$B$5*(Deciles!$B$4+1),INT((AJ905-1)/(Deciles!$B$4+1))+1,Deciles!$B$5+INT((AJ905-1-Deciles!$B$5*(Deciles!$B$4+1))/Deciles!$B$4)+1)</f>
        <v>7</v>
      </c>
    </row>
    <row r="906" customFormat="false" ht="15" hidden="false" customHeight="false" outlineLevel="0" collapsed="false">
      <c r="A906" s="0" t="n">
        <v>26192</v>
      </c>
      <c r="B906" s="0" t="s">
        <v>150</v>
      </c>
      <c r="C906" s="0" t="n">
        <v>758</v>
      </c>
      <c r="D906" s="0" t="n">
        <v>80</v>
      </c>
      <c r="E906" s="0" t="n">
        <v>69.8918151855469</v>
      </c>
      <c r="F906" s="0" t="n">
        <v>28</v>
      </c>
      <c r="G906" s="0" t="n">
        <v>3.40499997138977</v>
      </c>
      <c r="H906" s="0" t="n">
        <v>-3.22833323478699</v>
      </c>
      <c r="I906" s="0" t="n">
        <v>20</v>
      </c>
      <c r="J906" s="0" t="n">
        <v>12.850757598877</v>
      </c>
      <c r="K906" s="0" t="n">
        <v>4.80000019073486</v>
      </c>
      <c r="L906" s="0" t="n">
        <v>-0.208333015441895</v>
      </c>
      <c r="M906" s="0" t="n">
        <v>6.28858661651611</v>
      </c>
      <c r="N906" s="0" t="n">
        <v>0</v>
      </c>
      <c r="O906" s="0" t="n">
        <v>0</v>
      </c>
      <c r="P906" s="0" t="s">
        <v>144</v>
      </c>
      <c r="Q906" s="0" t="s">
        <v>141</v>
      </c>
      <c r="R906" s="0" t="n">
        <v>1</v>
      </c>
      <c r="S906" s="0" t="s">
        <v>149</v>
      </c>
      <c r="T906" s="0" t="n">
        <v>0</v>
      </c>
      <c r="U906" s="0" t="n">
        <v>381077.5</v>
      </c>
      <c r="V906" s="0" t="n">
        <v>0.00460735056549311</v>
      </c>
      <c r="W906" s="0" t="n">
        <v>638.117492675781</v>
      </c>
      <c r="X906" s="0" t="n">
        <v>0.00840379297733307</v>
      </c>
      <c r="Y906" s="0" t="n">
        <f aca="false">IF(ISNUMBER(C906),INDEX(Scorecard!$D$5:$D$12,SUMPRODUCT(--(Scorecard!$G$5:$G$11&lt;C906))+1),Scorecard!$D$13)</f>
        <v>0.733188958177614</v>
      </c>
      <c r="Z906" s="0" t="n">
        <f aca="false">IF(ISNUMBER(D906),INDEX(Scorecard!$D$14:$D$17,SUMPRODUCT(--(Scorecard!$G$14:$G$16&lt;D906))+1),Scorecard!$D$18)</f>
        <v>0.0505355481560174</v>
      </c>
      <c r="AA906" s="0" t="n">
        <f aca="false">IF(ISNUMBER(E906),INDEX(Scorecard!$D$19:$D$26,SUMPRODUCT(--(Scorecard!$G$19:$G$25&lt;E906))+1),Scorecard!$D$27)</f>
        <v>0.0530843085177338</v>
      </c>
      <c r="AB906" s="0" t="n">
        <f aca="false">IF(ISNUMBER(F906),INDEX(Scorecard!$D$28:$D$35,SUMPRODUCT(--(Scorecard!$G$28:$G$34&lt;F906))+1),Scorecard!$D$36)</f>
        <v>0.165097008946478</v>
      </c>
      <c r="AC906" s="0" t="n">
        <f aca="false">IF(ISNUMBER(H906),INDEX(Scorecard!$D$37:$D$44,SUMPRODUCT(--(Scorecard!$G$37:$G$43&lt;H906))+1),Scorecard!$D$45)</f>
        <v>1.35057635045042</v>
      </c>
      <c r="AD906" s="0" t="n">
        <f aca="false">IF(ISNUMBER(I906),INDEX(Scorecard!$D$46:$D$52,SUMPRODUCT(--(Scorecard!$G$46:$G$51&lt;I906))+1),Scorecard!$D$53)</f>
        <v>-0.108777051091409</v>
      </c>
      <c r="AE906" s="0" t="n">
        <f aca="false">IF(ISNUMBER(K906),INDEX(Scorecard!$D$54:$D$61,SUMPRODUCT(--(Scorecard!$G$54:$G$60&lt;K906))+1),Scorecard!$D$62)</f>
        <v>0.409483001259379</v>
      </c>
      <c r="AF906" s="0" t="n">
        <f aca="false">IF(ISNUMBER(L906),INDEX(Scorecard!$D$63:$D$68,SUMPRODUCT(--(Scorecard!$G$63:$G$67&lt;L906))+1),Scorecard!$D$69)</f>
        <v>0.322484508656054</v>
      </c>
      <c r="AG906" s="0" t="n">
        <f aca="false">Inputs!$B$10+Scorecard!$J$5*Y906+Scorecard!$J$6*Z906+Scorecard!$J$7*AA906+Scorecard!$J$8*AB906+Scorecard!$J$9*AC906+Scorecard!$J$10*AD906+Scorecard!$J$11*AE906+Scorecard!$J$12*AF906</f>
        <v>-5.23307478622079</v>
      </c>
      <c r="AH906" s="0" t="n">
        <f aca="false">MIN(1-Inputs!$B$13,MAX(Inputs!$B$13,1/(1+EXP(-(Inputs!$B$11*AG906+Inputs!$B$12)))))</f>
        <v>0.00460735078615766</v>
      </c>
      <c r="AI906" s="0" t="n">
        <f aca="false">Inputs!$B$9-Inputs!$B$8*AG906</f>
        <v>638.117497058142</v>
      </c>
      <c r="AJ906" s="0" t="n">
        <f aca="false">RANK(AH906,$AH$5:$AH$2004,0)+COUNTIF($AH$4:AH905,AH906)</f>
        <v>1305</v>
      </c>
      <c r="AK906" s="0" t="n">
        <f aca="false">IF(AJ906&lt;=Deciles!$B$5*(Deciles!$B$4+1),INT((AJ906-1)/(Deciles!$B$4+1))+1,Deciles!$B$5+INT((AJ906-1-Deciles!$B$5*(Deciles!$B$4+1))/Deciles!$B$4)+1)</f>
        <v>7</v>
      </c>
    </row>
    <row r="907" customFormat="false" ht="15" hidden="false" customHeight="false" outlineLevel="0" collapsed="false">
      <c r="A907" s="0" t="n">
        <v>26196</v>
      </c>
      <c r="B907" s="0" t="s">
        <v>145</v>
      </c>
      <c r="C907" s="0" t="n">
        <v>753</v>
      </c>
      <c r="D907" s="0" t="n">
        <v>80</v>
      </c>
      <c r="E907" s="0" t="n">
        <v>79.398796081543</v>
      </c>
      <c r="F907" s="0" t="n">
        <v>42</v>
      </c>
      <c r="G907" s="0" t="n">
        <v>3.24000000953674</v>
      </c>
      <c r="H907" s="0" t="n">
        <v>-0.276666641235352</v>
      </c>
      <c r="I907" s="0" t="n">
        <v>1</v>
      </c>
      <c r="J907" s="0" t="n">
        <v>11.7038135528565</v>
      </c>
      <c r="K907" s="0" t="n">
        <v>5.65833330154419</v>
      </c>
      <c r="L907" s="0" t="n">
        <v>-1.875</v>
      </c>
      <c r="M907" s="0" t="n">
        <v>7.33082866668701</v>
      </c>
      <c r="N907" s="0" t="n">
        <v>0</v>
      </c>
      <c r="O907" s="0" t="n">
        <v>0</v>
      </c>
      <c r="P907" s="0" t="s">
        <v>144</v>
      </c>
      <c r="Q907" s="0" t="s">
        <v>141</v>
      </c>
      <c r="R907" s="0" t="n">
        <v>2</v>
      </c>
      <c r="S907" s="0" t="s">
        <v>154</v>
      </c>
      <c r="T907" s="0" t="n">
        <v>1</v>
      </c>
      <c r="U907" s="0" t="n">
        <v>121032.38</v>
      </c>
      <c r="V907" s="0" t="n">
        <v>0.0128822345286608</v>
      </c>
      <c r="W907" s="0" t="n">
        <v>610.064270019531</v>
      </c>
      <c r="X907" s="0" t="n">
        <v>0.0124729182571173</v>
      </c>
      <c r="Y907" s="0" t="n">
        <f aca="false">IF(ISNUMBER(C907),INDEX(Scorecard!$D$5:$D$12,SUMPRODUCT(--(Scorecard!$G$5:$G$11&lt;C907))+1),Scorecard!$D$13)</f>
        <v>0.733188958177614</v>
      </c>
      <c r="Z907" s="0" t="n">
        <f aca="false">IF(ISNUMBER(D907),INDEX(Scorecard!$D$14:$D$17,SUMPRODUCT(--(Scorecard!$G$14:$G$16&lt;D907))+1),Scorecard!$D$18)</f>
        <v>0.0505355481560174</v>
      </c>
      <c r="AA907" s="0" t="n">
        <f aca="false">IF(ISNUMBER(E907),INDEX(Scorecard!$D$19:$D$26,SUMPRODUCT(--(Scorecard!$G$19:$G$25&lt;E907))+1),Scorecard!$D$27)</f>
        <v>-0.0341578513653732</v>
      </c>
      <c r="AB907" s="0" t="n">
        <f aca="false">IF(ISNUMBER(F907),INDEX(Scorecard!$D$28:$D$35,SUMPRODUCT(--(Scorecard!$G$28:$G$34&lt;F907))+1),Scorecard!$D$36)</f>
        <v>-0.309727037437117</v>
      </c>
      <c r="AC907" s="0" t="n">
        <f aca="false">IF(ISNUMBER(H907),INDEX(Scorecard!$D$37:$D$44,SUMPRODUCT(--(Scorecard!$G$37:$G$43&lt;H907))+1),Scorecard!$D$45)</f>
        <v>0.769716833645565</v>
      </c>
      <c r="AD907" s="0" t="n">
        <f aca="false">IF(ISNUMBER(I907),INDEX(Scorecard!$D$46:$D$52,SUMPRODUCT(--(Scorecard!$G$46:$G$51&lt;I907))+1),Scorecard!$D$53)</f>
        <v>-0.161534840507194</v>
      </c>
      <c r="AE907" s="0" t="n">
        <f aca="false">IF(ISNUMBER(K907),INDEX(Scorecard!$D$54:$D$61,SUMPRODUCT(--(Scorecard!$G$54:$G$60&lt;K907))+1),Scorecard!$D$62)</f>
        <v>0.0151758992857273</v>
      </c>
      <c r="AF907" s="0" t="n">
        <f aca="false">IF(ISNUMBER(L907),INDEX(Scorecard!$D$63:$D$68,SUMPRODUCT(--(Scorecard!$G$63:$G$67&lt;L907))+1),Scorecard!$D$69)</f>
        <v>-0.340582194386522</v>
      </c>
      <c r="AG907" s="0" t="n">
        <f aca="false">Inputs!$B$10+Scorecard!$J$5*Y907+Scorecard!$J$6*Z907+Scorecard!$J$7*AA907+Scorecard!$J$8*AB907+Scorecard!$J$9*AC907+Scorecard!$J$10*AD907+Scorecard!$J$11*AE907+Scorecard!$J$12*AF907</f>
        <v>-4.26082395876628</v>
      </c>
      <c r="AH907" s="0" t="n">
        <f aca="false">MIN(1-Inputs!$B$13,MAX(Inputs!$B$13,1/(1+EXP(-(Inputs!$B$11*AG907+Inputs!$B$12)))))</f>
        <v>0.0128822346209513</v>
      </c>
      <c r="AI907" s="0" t="n">
        <f aca="false">Inputs!$B$9-Inputs!$B$8*AG907</f>
        <v>610.064268112765</v>
      </c>
      <c r="AJ907" s="0" t="n">
        <f aca="false">RANK(AH907,$AH$5:$AH$2004,0)+COUNTIF($AH$4:AH906,AH907)</f>
        <v>678</v>
      </c>
      <c r="AK907" s="0" t="n">
        <f aca="false">IF(AJ907&lt;=Deciles!$B$5*(Deciles!$B$4+1),INT((AJ907-1)/(Deciles!$B$4+1))+1,Deciles!$B$5+INT((AJ907-1-Deciles!$B$5*(Deciles!$B$4+1))/Deciles!$B$4)+1)</f>
        <v>4</v>
      </c>
    </row>
    <row r="908" customFormat="false" ht="15" hidden="false" customHeight="false" outlineLevel="0" collapsed="false">
      <c r="A908" s="0" t="n">
        <v>26285</v>
      </c>
      <c r="B908" s="0" t="s">
        <v>157</v>
      </c>
      <c r="C908" s="0" t="n">
        <v>666</v>
      </c>
      <c r="D908" s="0" t="n">
        <v>80</v>
      </c>
      <c r="E908" s="0" t="n">
        <v>78.8743133544922</v>
      </c>
      <c r="F908" s="0" t="n">
        <v>35</v>
      </c>
      <c r="G908" s="0" t="n">
        <v>4.4539999961853</v>
      </c>
      <c r="H908" s="0" t="n">
        <v>0.570666551589966</v>
      </c>
      <c r="I908" s="0" t="n">
        <v>3</v>
      </c>
      <c r="J908" s="0" t="n">
        <v>12.388632774353</v>
      </c>
      <c r="K908" s="0" t="n">
        <v>4.42307710647583</v>
      </c>
      <c r="L908" s="0" t="n">
        <v>-0.276922702789307</v>
      </c>
      <c r="M908" s="0" t="n">
        <v>5.74976253509522</v>
      </c>
      <c r="N908" s="0" t="n">
        <v>0</v>
      </c>
      <c r="O908" s="0" t="n">
        <v>0</v>
      </c>
      <c r="P908" s="0" t="s">
        <v>144</v>
      </c>
      <c r="Q908" s="0" t="s">
        <v>141</v>
      </c>
      <c r="R908" s="0" t="n">
        <v>2</v>
      </c>
      <c r="S908" s="0" t="s">
        <v>149</v>
      </c>
      <c r="T908" s="0" t="n">
        <v>0</v>
      </c>
      <c r="U908" s="0" t="n">
        <v>240057.28</v>
      </c>
      <c r="V908" s="0" t="n">
        <v>0.0901679694652557</v>
      </c>
      <c r="W908" s="0" t="n">
        <v>555.195556640625</v>
      </c>
      <c r="X908" s="0" t="n">
        <v>0.0813146084547043</v>
      </c>
      <c r="Y908" s="0" t="n">
        <f aca="false">IF(ISNUMBER(C908),INDEX(Scorecard!$D$5:$D$12,SUMPRODUCT(--(Scorecard!$G$5:$G$11&lt;C908))+1),Scorecard!$D$13)</f>
        <v>-1.88220980528339</v>
      </c>
      <c r="Z908" s="0" t="n">
        <f aca="false">IF(ISNUMBER(D908),INDEX(Scorecard!$D$14:$D$17,SUMPRODUCT(--(Scorecard!$G$14:$G$16&lt;D908))+1),Scorecard!$D$18)</f>
        <v>0.0505355481560174</v>
      </c>
      <c r="AA908" s="0" t="n">
        <f aca="false">IF(ISNUMBER(E908),INDEX(Scorecard!$D$19:$D$26,SUMPRODUCT(--(Scorecard!$G$19:$G$25&lt;E908))+1),Scorecard!$D$27)</f>
        <v>-0.0341578513653732</v>
      </c>
      <c r="AB908" s="0" t="n">
        <f aca="false">IF(ISNUMBER(F908),INDEX(Scorecard!$D$28:$D$35,SUMPRODUCT(--(Scorecard!$G$28:$G$34&lt;F908))+1),Scorecard!$D$36)</f>
        <v>-0.0008456427959252</v>
      </c>
      <c r="AC908" s="0" t="n">
        <f aca="false">IF(ISNUMBER(H908),INDEX(Scorecard!$D$37:$D$44,SUMPRODUCT(--(Scorecard!$G$37:$G$43&lt;H908))+1),Scorecard!$D$45)</f>
        <v>-0.271229676926091</v>
      </c>
      <c r="AD908" s="0" t="n">
        <f aca="false">IF(ISNUMBER(I908),INDEX(Scorecard!$D$46:$D$52,SUMPRODUCT(--(Scorecard!$G$46:$G$51&lt;I908))+1),Scorecard!$D$53)</f>
        <v>-0.161534840507194</v>
      </c>
      <c r="AE908" s="0" t="n">
        <f aca="false">IF(ISNUMBER(K908),INDEX(Scorecard!$D$54:$D$61,SUMPRODUCT(--(Scorecard!$G$54:$G$60&lt;K908))+1),Scorecard!$D$62)</f>
        <v>0.409483001259379</v>
      </c>
      <c r="AF908" s="0" t="n">
        <f aca="false">IF(ISNUMBER(L908),INDEX(Scorecard!$D$63:$D$68,SUMPRODUCT(--(Scorecard!$G$63:$G$67&lt;L908))+1),Scorecard!$D$69)</f>
        <v>0.322484508656054</v>
      </c>
      <c r="AG908" s="0" t="n">
        <f aca="false">Inputs!$B$10+Scorecard!$J$5*Y908+Scorecard!$J$6*Z908+Scorecard!$J$7*AA908+Scorecard!$J$8*AB908+Scorecard!$J$9*AC908+Scorecard!$J$10*AD908+Scorecard!$J$11*AE908+Scorecard!$J$12*AF908</f>
        <v>-2.35921944539408</v>
      </c>
      <c r="AH908" s="0" t="n">
        <f aca="false">MIN(1-Inputs!$B$13,MAX(Inputs!$B$13,1/(1+EXP(-(Inputs!$B$11*AG908+Inputs!$B$12)))))</f>
        <v>0.0901679658743716</v>
      </c>
      <c r="AI908" s="0" t="n">
        <f aca="false">Inputs!$B$9-Inputs!$B$8*AG908</f>
        <v>555.195560089283</v>
      </c>
      <c r="AJ908" s="0" t="n">
        <f aca="false">RANK(AH908,$AH$5:$AH$2004,0)+COUNTIF($AH$4:AH907,AH908)</f>
        <v>52</v>
      </c>
      <c r="AK908" s="0" t="n">
        <f aca="false">IF(AJ908&lt;=Deciles!$B$5*(Deciles!$B$4+1),INT((AJ908-1)/(Deciles!$B$4+1))+1,Deciles!$B$5+INT((AJ908-1-Deciles!$B$5*(Deciles!$B$4+1))/Deciles!$B$4)+1)</f>
        <v>1</v>
      </c>
    </row>
    <row r="909" customFormat="false" ht="15" hidden="false" customHeight="false" outlineLevel="0" collapsed="false">
      <c r="A909" s="0" t="n">
        <v>26379</v>
      </c>
      <c r="B909" s="0" t="s">
        <v>157</v>
      </c>
      <c r="C909" s="0" t="n">
        <v>724</v>
      </c>
      <c r="D909" s="0" t="n">
        <v>63.3994293212891</v>
      </c>
      <c r="E909" s="0" t="n">
        <v>57.8095970153809</v>
      </c>
      <c r="F909" s="0" t="n">
        <v>32</v>
      </c>
      <c r="G909" s="0" t="n">
        <v>4.32100009918213</v>
      </c>
      <c r="H909" s="0" t="n">
        <v>0.437666654586792</v>
      </c>
      <c r="I909" s="0" t="n">
        <v>15</v>
      </c>
      <c r="J909" s="0" t="n">
        <v>11.9406023025513</v>
      </c>
      <c r="K909" s="0" t="n">
        <v>4.42307710647583</v>
      </c>
      <c r="L909" s="0" t="n">
        <v>-0.276922702789307</v>
      </c>
      <c r="M909" s="0" t="n">
        <v>5.74976253509522</v>
      </c>
      <c r="N909" s="0" t="n">
        <v>0</v>
      </c>
      <c r="O909" s="0" t="n">
        <v>0</v>
      </c>
      <c r="P909" s="0" t="s">
        <v>144</v>
      </c>
      <c r="Q909" s="0" t="s">
        <v>141</v>
      </c>
      <c r="R909" s="0" t="n">
        <v>1</v>
      </c>
      <c r="S909" s="0" t="s">
        <v>149</v>
      </c>
      <c r="T909" s="0" t="n">
        <v>0</v>
      </c>
      <c r="U909" s="0" t="n">
        <v>153369.05</v>
      </c>
      <c r="V909" s="0" t="n">
        <v>0.00972806848585606</v>
      </c>
      <c r="W909" s="0" t="n">
        <v>617.751159667969</v>
      </c>
      <c r="X909" s="0" t="n">
        <v>0.00873168464750052</v>
      </c>
      <c r="Y909" s="0" t="n">
        <f aca="false">IF(ISNUMBER(C909),INDEX(Scorecard!$D$5:$D$12,SUMPRODUCT(--(Scorecard!$G$5:$G$11&lt;C909))+1),Scorecard!$D$13)</f>
        <v>-0.0290424113398221</v>
      </c>
      <c r="Z909" s="0" t="n">
        <f aca="false">IF(ISNUMBER(D909),INDEX(Scorecard!$D$14:$D$17,SUMPRODUCT(--(Scorecard!$G$14:$G$16&lt;D909))+1),Scorecard!$D$18)</f>
        <v>0.128579646629417</v>
      </c>
      <c r="AA909" s="0" t="n">
        <f aca="false">IF(ISNUMBER(E909),INDEX(Scorecard!$D$19:$D$26,SUMPRODUCT(--(Scorecard!$G$19:$G$25&lt;E909))+1),Scorecard!$D$27)</f>
        <v>0.285899340811827</v>
      </c>
      <c r="AB909" s="0" t="n">
        <f aca="false">IF(ISNUMBER(F909),INDEX(Scorecard!$D$28:$D$35,SUMPRODUCT(--(Scorecard!$G$28:$G$34&lt;F909))+1),Scorecard!$D$36)</f>
        <v>0.126913191054783</v>
      </c>
      <c r="AC909" s="0" t="n">
        <f aca="false">IF(ISNUMBER(H909),INDEX(Scorecard!$D$37:$D$44,SUMPRODUCT(--(Scorecard!$G$37:$G$43&lt;H909))+1),Scorecard!$D$45)</f>
        <v>-0.271229676926091</v>
      </c>
      <c r="AD909" s="0" t="n">
        <f aca="false">IF(ISNUMBER(I909),INDEX(Scorecard!$D$46:$D$52,SUMPRODUCT(--(Scorecard!$G$46:$G$51&lt;I909))+1),Scorecard!$D$53)</f>
        <v>-0.114272400683245</v>
      </c>
      <c r="AE909" s="0" t="n">
        <f aca="false">IF(ISNUMBER(K909),INDEX(Scorecard!$D$54:$D$61,SUMPRODUCT(--(Scorecard!$G$54:$G$60&lt;K909))+1),Scorecard!$D$62)</f>
        <v>0.409483001259379</v>
      </c>
      <c r="AF909" s="0" t="n">
        <f aca="false">IF(ISNUMBER(L909),INDEX(Scorecard!$D$63:$D$68,SUMPRODUCT(--(Scorecard!$G$63:$G$67&lt;L909))+1),Scorecard!$D$69)</f>
        <v>0.322484508656054</v>
      </c>
      <c r="AG909" s="0" t="n">
        <f aca="false">Inputs!$B$10+Scorecard!$J$5*Y909+Scorecard!$J$6*Z909+Scorecard!$J$7*AA909+Scorecard!$J$8*AB909+Scorecard!$J$9*AC909+Scorecard!$J$10*AD909+Scorecard!$J$11*AE909+Scorecard!$J$12*AF909</f>
        <v>-4.52723097284945</v>
      </c>
      <c r="AH909" s="0" t="n">
        <f aca="false">MIN(1-Inputs!$B$13,MAX(Inputs!$B$13,1/(1+EXP(-(Inputs!$B$11*AG909+Inputs!$B$12)))))</f>
        <v>0.00972806865157727</v>
      </c>
      <c r="AI909" s="0" t="n">
        <f aca="false">Inputs!$B$9-Inputs!$B$8*AG909</f>
        <v>617.751149674282</v>
      </c>
      <c r="AJ909" s="0" t="n">
        <f aca="false">RANK(AH909,$AH$5:$AH$2004,0)+COUNTIF($AH$4:AH908,AH909)</f>
        <v>838</v>
      </c>
      <c r="AK909" s="0" t="n">
        <f aca="false">IF(AJ909&lt;=Deciles!$B$5*(Deciles!$B$4+1),INT((AJ909-1)/(Deciles!$B$4+1))+1,Deciles!$B$5+INT((AJ909-1-Deciles!$B$5*(Deciles!$B$4+1))/Deciles!$B$4)+1)</f>
        <v>5</v>
      </c>
    </row>
    <row r="910" customFormat="false" ht="15" hidden="false" customHeight="false" outlineLevel="0" collapsed="false">
      <c r="A910" s="0" t="n">
        <v>26415</v>
      </c>
      <c r="B910" s="0" t="s">
        <v>145</v>
      </c>
      <c r="C910" s="0" t="n">
        <v>783</v>
      </c>
      <c r="D910" s="0" t="n">
        <v>80</v>
      </c>
      <c r="E910" s="0" t="n">
        <v>71.4962921142578</v>
      </c>
      <c r="F910" s="0" t="n">
        <v>26</v>
      </c>
      <c r="G910" s="0" t="n">
        <v>3.31200003623962</v>
      </c>
      <c r="H910" s="0" t="n">
        <v>-0.204666614532471</v>
      </c>
      <c r="I910" s="0" t="n">
        <v>21</v>
      </c>
      <c r="J910" s="0" t="n">
        <v>12.4535322189331</v>
      </c>
      <c r="K910" s="0" t="n">
        <v>5.65833330154419</v>
      </c>
      <c r="L910" s="0" t="n">
        <v>-1.875</v>
      </c>
      <c r="M910" s="0" t="n">
        <v>7.33082866668701</v>
      </c>
      <c r="N910" s="0" t="n">
        <v>0</v>
      </c>
      <c r="O910" s="0" t="n">
        <v>0</v>
      </c>
      <c r="P910" s="0" t="s">
        <v>146</v>
      </c>
      <c r="Q910" s="0" t="s">
        <v>141</v>
      </c>
      <c r="R910" s="0" t="n">
        <v>2</v>
      </c>
      <c r="S910" s="0" t="s">
        <v>154</v>
      </c>
      <c r="T910" s="0" t="n">
        <v>0</v>
      </c>
      <c r="U910" s="0" t="n">
        <v>256153.56</v>
      </c>
      <c r="V910" s="0" t="n">
        <v>0.00412142649292946</v>
      </c>
      <c r="W910" s="0" t="n">
        <v>641.147094726563</v>
      </c>
      <c r="X910" s="0" t="n">
        <v>0.00351621396839619</v>
      </c>
      <c r="Y910" s="0" t="n">
        <f aca="false">IF(ISNUMBER(C910),INDEX(Scorecard!$D$5:$D$12,SUMPRODUCT(--(Scorecard!$G$5:$G$11&lt;C910))+1),Scorecard!$D$13)</f>
        <v>1.23750384304241</v>
      </c>
      <c r="Z910" s="0" t="n">
        <f aca="false">IF(ISNUMBER(D910),INDEX(Scorecard!$D$14:$D$17,SUMPRODUCT(--(Scorecard!$G$14:$G$16&lt;D910))+1),Scorecard!$D$18)</f>
        <v>0.0505355481560174</v>
      </c>
      <c r="AA910" s="0" t="n">
        <f aca="false">IF(ISNUMBER(E910),INDEX(Scorecard!$D$19:$D$26,SUMPRODUCT(--(Scorecard!$G$19:$G$25&lt;E910))+1),Scorecard!$D$27)</f>
        <v>0.0530843085177338</v>
      </c>
      <c r="AB910" s="0" t="n">
        <f aca="false">IF(ISNUMBER(F910),INDEX(Scorecard!$D$28:$D$35,SUMPRODUCT(--(Scorecard!$G$28:$G$34&lt;F910))+1),Scorecard!$D$36)</f>
        <v>0.165097008946478</v>
      </c>
      <c r="AC910" s="0" t="n">
        <f aca="false">IF(ISNUMBER(H910),INDEX(Scorecard!$D$37:$D$44,SUMPRODUCT(--(Scorecard!$G$37:$G$43&lt;H910))+1),Scorecard!$D$45)</f>
        <v>0.769716833645565</v>
      </c>
      <c r="AD910" s="0" t="n">
        <f aca="false">IF(ISNUMBER(I910),INDEX(Scorecard!$D$46:$D$52,SUMPRODUCT(--(Scorecard!$G$46:$G$51&lt;I910))+1),Scorecard!$D$53)</f>
        <v>-0.108777051091409</v>
      </c>
      <c r="AE910" s="0" t="n">
        <f aca="false">IF(ISNUMBER(K910),INDEX(Scorecard!$D$54:$D$61,SUMPRODUCT(--(Scorecard!$G$54:$G$60&lt;K910))+1),Scorecard!$D$62)</f>
        <v>0.0151758992857273</v>
      </c>
      <c r="AF910" s="0" t="n">
        <f aca="false">IF(ISNUMBER(L910),INDEX(Scorecard!$D$63:$D$68,SUMPRODUCT(--(Scorecard!$G$63:$G$67&lt;L910))+1),Scorecard!$D$69)</f>
        <v>-0.340582194386522</v>
      </c>
      <c r="AG910" s="0" t="n">
        <f aca="false">Inputs!$B$10+Scorecard!$J$5*Y910+Scorecard!$J$6*Z910+Scorecard!$J$7*AA910+Scorecard!$J$8*AB910+Scorecard!$J$9*AC910+Scorecard!$J$10*AD910+Scorecard!$J$11*AE910+Scorecard!$J$12*AF910</f>
        <v>-5.33807312268471</v>
      </c>
      <c r="AH910" s="0" t="n">
        <f aca="false">MIN(1-Inputs!$B$13,MAX(Inputs!$B$13,1/(1+EXP(-(Inputs!$B$11*AG910+Inputs!$B$12)))))</f>
        <v>0.00412142667054726</v>
      </c>
      <c r="AI910" s="0" t="n">
        <f aca="false">Inputs!$B$9-Inputs!$B$8*AG910</f>
        <v>641.147108644503</v>
      </c>
      <c r="AJ910" s="0" t="n">
        <f aca="false">RANK(AH910,$AH$5:$AH$2004,0)+COUNTIF($AH$4:AH909,AH910)</f>
        <v>1373</v>
      </c>
      <c r="AK910" s="0" t="n">
        <f aca="false">IF(AJ910&lt;=Deciles!$B$5*(Deciles!$B$4+1),INT((AJ910-1)/(Deciles!$B$4+1))+1,Deciles!$B$5+INT((AJ910-1-Deciles!$B$5*(Deciles!$B$4+1))/Deciles!$B$4)+1)</f>
        <v>7</v>
      </c>
    </row>
    <row r="911" customFormat="false" ht="15" hidden="false" customHeight="false" outlineLevel="0" collapsed="false">
      <c r="A911" s="0" t="n">
        <v>26466</v>
      </c>
      <c r="B911" s="0" t="s">
        <v>143</v>
      </c>
      <c r="C911" s="0" t="n">
        <v>751</v>
      </c>
      <c r="D911" s="0" t="n">
        <v>70.8032531738281</v>
      </c>
      <c r="E911" s="0" t="n">
        <v>65.7520294189453</v>
      </c>
      <c r="F911" s="0" t="n">
        <v>46</v>
      </c>
      <c r="G911" s="0" t="n">
        <v>4.05800008773804</v>
      </c>
      <c r="H911" s="0" t="n">
        <v>0.824666738510132</v>
      </c>
      <c r="I911" s="0" t="n">
        <v>17</v>
      </c>
      <c r="J911" s="0" t="n">
        <v>12.3521003723145</v>
      </c>
      <c r="K911" s="0" t="n">
        <v>9.03333377838135</v>
      </c>
      <c r="L911" s="0" t="n">
        <v>5.07179546356201</v>
      </c>
      <c r="M911" s="0" t="n">
        <v>2.46950244903565</v>
      </c>
      <c r="N911" s="0" t="n">
        <v>0</v>
      </c>
      <c r="O911" s="0" t="n">
        <v>0</v>
      </c>
      <c r="P911" s="0" t="s">
        <v>146</v>
      </c>
      <c r="Q911" s="0" t="s">
        <v>153</v>
      </c>
      <c r="R911" s="0" t="n">
        <v>2</v>
      </c>
      <c r="S911" s="0" t="s">
        <v>156</v>
      </c>
      <c r="T911" s="0" t="n">
        <v>0</v>
      </c>
      <c r="U911" s="0" t="n">
        <v>231445.7</v>
      </c>
      <c r="V911" s="0" t="n">
        <v>0.0190790370106697</v>
      </c>
      <c r="W911" s="0" t="n">
        <v>599.264587402344</v>
      </c>
      <c r="X911" s="0" t="n">
        <v>0.0338903926312923</v>
      </c>
      <c r="Y911" s="0" t="n">
        <f aca="false">IF(ISNUMBER(C911),INDEX(Scorecard!$D$5:$D$12,SUMPRODUCT(--(Scorecard!$G$5:$G$11&lt;C911))+1),Scorecard!$D$13)</f>
        <v>0.733188958177614</v>
      </c>
      <c r="Z911" s="0" t="n">
        <f aca="false">IF(ISNUMBER(D911),INDEX(Scorecard!$D$14:$D$17,SUMPRODUCT(--(Scorecard!$G$14:$G$16&lt;D911))+1),Scorecard!$D$18)</f>
        <v>0.128579646629417</v>
      </c>
      <c r="AA911" s="0" t="n">
        <f aca="false">IF(ISNUMBER(E911),INDEX(Scorecard!$D$19:$D$26,SUMPRODUCT(--(Scorecard!$G$19:$G$25&lt;E911))+1),Scorecard!$D$27)</f>
        <v>0.233621608745691</v>
      </c>
      <c r="AB911" s="0" t="n">
        <f aca="false">IF(ISNUMBER(F911),INDEX(Scorecard!$D$28:$D$35,SUMPRODUCT(--(Scorecard!$G$28:$G$34&lt;F911))+1),Scorecard!$D$36)</f>
        <v>-0.400689107298307</v>
      </c>
      <c r="AC911" s="0" t="n">
        <f aca="false">IF(ISNUMBER(H911),INDEX(Scorecard!$D$37:$D$44,SUMPRODUCT(--(Scorecard!$G$37:$G$43&lt;H911))+1),Scorecard!$D$45)</f>
        <v>-0.569454719285959</v>
      </c>
      <c r="AD911" s="0" t="n">
        <f aca="false">IF(ISNUMBER(I911),INDEX(Scorecard!$D$46:$D$52,SUMPRODUCT(--(Scorecard!$G$46:$G$51&lt;I911))+1),Scorecard!$D$53)</f>
        <v>-0.114272400683245</v>
      </c>
      <c r="AE911" s="0" t="n">
        <f aca="false">IF(ISNUMBER(K911),INDEX(Scorecard!$D$54:$D$61,SUMPRODUCT(--(Scorecard!$G$54:$G$60&lt;K911))+1),Scorecard!$D$62)</f>
        <v>-0.541917179454542</v>
      </c>
      <c r="AF911" s="0" t="n">
        <f aca="false">IF(ISNUMBER(L911),INDEX(Scorecard!$D$63:$D$68,SUMPRODUCT(--(Scorecard!$G$63:$G$67&lt;L911))+1),Scorecard!$D$69)</f>
        <v>0.322484508656054</v>
      </c>
      <c r="AG911" s="0" t="n">
        <f aca="false">Inputs!$B$10+Scorecard!$J$5*Y911+Scorecard!$J$6*Z911+Scorecard!$J$7*AA911+Scorecard!$J$8*AB911+Scorecard!$J$9*AC911+Scorecard!$J$10*AD911+Scorecard!$J$11*AE911+Scorecard!$J$12*AF911</f>
        <v>-3.88653649288987</v>
      </c>
      <c r="AH911" s="0" t="n">
        <f aca="false">MIN(1-Inputs!$B$13,MAX(Inputs!$B$13,1/(1+EXP(-(Inputs!$B$11*AG911+Inputs!$B$12)))))</f>
        <v>0.0190790370451212</v>
      </c>
      <c r="AI911" s="0" t="n">
        <f aca="false">Inputs!$B$9-Inputs!$B$8*AG911</f>
        <v>599.264614695029</v>
      </c>
      <c r="AJ911" s="0" t="n">
        <f aca="false">RANK(AH911,$AH$5:$AH$2004,0)+COUNTIF($AH$4:AH910,AH911)</f>
        <v>469</v>
      </c>
      <c r="AK911" s="0" t="n">
        <f aca="false">IF(AJ911&lt;=Deciles!$B$5*(Deciles!$B$4+1),INT((AJ911-1)/(Deciles!$B$4+1))+1,Deciles!$B$5+INT((AJ911-1-Deciles!$B$5*(Deciles!$B$4+1))/Deciles!$B$4)+1)</f>
        <v>3</v>
      </c>
    </row>
    <row r="912" customFormat="false" ht="15" hidden="false" customHeight="false" outlineLevel="0" collapsed="false">
      <c r="A912" s="0" t="n">
        <v>26498</v>
      </c>
      <c r="B912" s="0" t="s">
        <v>157</v>
      </c>
      <c r="C912" s="0" t="n">
        <v>771</v>
      </c>
      <c r="D912" s="0" t="n">
        <v>80</v>
      </c>
      <c r="E912" s="0" t="n">
        <v>58.0471801757813</v>
      </c>
      <c r="F912" s="0" t="n">
        <v>50</v>
      </c>
      <c r="G912" s="0" t="n">
        <v>4.2189998626709</v>
      </c>
      <c r="H912" s="0" t="n">
        <v>0.335666418075562</v>
      </c>
      <c r="I912" s="0" t="n">
        <v>49</v>
      </c>
      <c r="J912" s="0" t="n">
        <v>12.2238359451294</v>
      </c>
      <c r="K912" s="0" t="n">
        <v>4.42307710647583</v>
      </c>
      <c r="L912" s="0" t="n">
        <v>-0.276922702789307</v>
      </c>
      <c r="M912" s="0" t="n">
        <v>5.74976253509522</v>
      </c>
      <c r="N912" s="0" t="n">
        <v>0</v>
      </c>
      <c r="O912" s="0" t="n">
        <v>0</v>
      </c>
      <c r="P912" s="0" t="s">
        <v>144</v>
      </c>
      <c r="Q912" s="0" t="s">
        <v>141</v>
      </c>
      <c r="R912" s="0" t="n">
        <v>1</v>
      </c>
      <c r="S912" s="0" t="s">
        <v>149</v>
      </c>
      <c r="T912" s="0" t="n">
        <v>0</v>
      </c>
      <c r="U912" s="0" t="n">
        <v>203584.33</v>
      </c>
      <c r="V912" s="0" t="n">
        <v>0.00403465051203966</v>
      </c>
      <c r="W912" s="0" t="n">
        <v>641.725402832031</v>
      </c>
      <c r="X912" s="0" t="n">
        <v>0.00261421431787312</v>
      </c>
      <c r="Y912" s="0" t="n">
        <f aca="false">IF(ISNUMBER(C912),INDEX(Scorecard!$D$5:$D$12,SUMPRODUCT(--(Scorecard!$G$5:$G$11&lt;C912))+1),Scorecard!$D$13)</f>
        <v>1.23750384304241</v>
      </c>
      <c r="Z912" s="0" t="n">
        <f aca="false">IF(ISNUMBER(D912),INDEX(Scorecard!$D$14:$D$17,SUMPRODUCT(--(Scorecard!$G$14:$G$16&lt;D912))+1),Scorecard!$D$18)</f>
        <v>0.0505355481560174</v>
      </c>
      <c r="AA912" s="0" t="n">
        <f aca="false">IF(ISNUMBER(E912),INDEX(Scorecard!$D$19:$D$26,SUMPRODUCT(--(Scorecard!$G$19:$G$25&lt;E912))+1),Scorecard!$D$27)</f>
        <v>0.285899340811827</v>
      </c>
      <c r="AB912" s="0" t="n">
        <f aca="false">IF(ISNUMBER(F912),INDEX(Scorecard!$D$28:$D$35,SUMPRODUCT(--(Scorecard!$G$28:$G$34&lt;F912))+1),Scorecard!$D$36)</f>
        <v>-0.400689107298307</v>
      </c>
      <c r="AC912" s="0" t="n">
        <f aca="false">IF(ISNUMBER(H912),INDEX(Scorecard!$D$37:$D$44,SUMPRODUCT(--(Scorecard!$G$37:$G$43&lt;H912))+1),Scorecard!$D$45)</f>
        <v>-0.0679520129233634</v>
      </c>
      <c r="AD912" s="0" t="n">
        <f aca="false">IF(ISNUMBER(I912),INDEX(Scorecard!$D$46:$D$52,SUMPRODUCT(--(Scorecard!$G$46:$G$51&lt;I912))+1),Scorecard!$D$53)</f>
        <v>0.818882373006414</v>
      </c>
      <c r="AE912" s="0" t="n">
        <f aca="false">IF(ISNUMBER(K912),INDEX(Scorecard!$D$54:$D$61,SUMPRODUCT(--(Scorecard!$G$54:$G$60&lt;K912))+1),Scorecard!$D$62)</f>
        <v>0.409483001259379</v>
      </c>
      <c r="AF912" s="0" t="n">
        <f aca="false">IF(ISNUMBER(L912),INDEX(Scorecard!$D$63:$D$68,SUMPRODUCT(--(Scorecard!$G$63:$G$67&lt;L912))+1),Scorecard!$D$69)</f>
        <v>0.322484508656054</v>
      </c>
      <c r="AG912" s="0" t="n">
        <f aca="false">Inputs!$B$10+Scorecard!$J$5*Y912+Scorecard!$J$6*Z912+Scorecard!$J$7*AA912+Scorecard!$J$8*AB912+Scorecard!$J$9*AC912+Scorecard!$J$10*AD912+Scorecard!$J$11*AE912+Scorecard!$J$12*AF912</f>
        <v>-5.35811460398042</v>
      </c>
      <c r="AH912" s="0" t="n">
        <f aca="false">MIN(1-Inputs!$B$13,MAX(Inputs!$B$13,1/(1+EXP(-(Inputs!$B$11*AG912+Inputs!$B$12)))))</f>
        <v>0.00403465067355716</v>
      </c>
      <c r="AI912" s="0" t="n">
        <f aca="false">Inputs!$B$9-Inputs!$B$8*AG912</f>
        <v>641.725383558051</v>
      </c>
      <c r="AJ912" s="0" t="n">
        <f aca="false">RANK(AH912,$AH$5:$AH$2004,0)+COUNTIF($AH$4:AH911,AH912)</f>
        <v>1380</v>
      </c>
      <c r="AK912" s="0" t="n">
        <f aca="false">IF(AJ912&lt;=Deciles!$B$5*(Deciles!$B$4+1),INT((AJ912-1)/(Deciles!$B$4+1))+1,Deciles!$B$5+INT((AJ912-1-Deciles!$B$5*(Deciles!$B$4+1))/Deciles!$B$4)+1)</f>
        <v>7</v>
      </c>
    </row>
    <row r="913" customFormat="false" ht="15" hidden="false" customHeight="false" outlineLevel="0" collapsed="false">
      <c r="A913" s="0" t="n">
        <v>26502</v>
      </c>
      <c r="B913" s="0" t="s">
        <v>139</v>
      </c>
      <c r="C913" s="0" t="n">
        <v>755</v>
      </c>
      <c r="D913" s="0" t="n">
        <v>80</v>
      </c>
      <c r="E913" s="0" t="n">
        <v>76.1573104858398</v>
      </c>
      <c r="F913" s="0" t="n">
        <v>33</v>
      </c>
      <c r="G913" s="0" t="n">
        <v>2.9760000705719</v>
      </c>
      <c r="H913" s="0" t="n">
        <v>-0.0406665802001953</v>
      </c>
      <c r="I913" s="0" t="n">
        <v>7</v>
      </c>
      <c r="J913" s="0" t="n">
        <v>11.7463941574097</v>
      </c>
      <c r="K913" s="0" t="n">
        <v>5.73333311080933</v>
      </c>
      <c r="L913" s="0" t="n">
        <v>-3.50000047683716</v>
      </c>
      <c r="M913" s="0" t="n">
        <v>3.76922249794006</v>
      </c>
      <c r="N913" s="0" t="n">
        <v>0</v>
      </c>
      <c r="O913" s="0" t="n">
        <v>0</v>
      </c>
      <c r="P913" s="0" t="s">
        <v>144</v>
      </c>
      <c r="Q913" s="0" t="s">
        <v>153</v>
      </c>
      <c r="R913" s="0" t="n">
        <v>2</v>
      </c>
      <c r="S913" s="0" t="s">
        <v>151</v>
      </c>
      <c r="T913" s="0" t="n">
        <v>0</v>
      </c>
      <c r="U913" s="0" t="n">
        <v>126297.375</v>
      </c>
      <c r="V913" s="0" t="n">
        <v>0.00895793735980988</v>
      </c>
      <c r="W913" s="0" t="n">
        <v>620.004333496094</v>
      </c>
      <c r="X913" s="0" t="n">
        <v>0.00941072683781385</v>
      </c>
      <c r="Y913" s="0" t="n">
        <f aca="false">IF(ISNUMBER(C913),INDEX(Scorecard!$D$5:$D$12,SUMPRODUCT(--(Scorecard!$G$5:$G$11&lt;C913))+1),Scorecard!$D$13)</f>
        <v>0.733188958177614</v>
      </c>
      <c r="Z913" s="0" t="n">
        <f aca="false">IF(ISNUMBER(D913),INDEX(Scorecard!$D$14:$D$17,SUMPRODUCT(--(Scorecard!$G$14:$G$16&lt;D913))+1),Scorecard!$D$18)</f>
        <v>0.0505355481560174</v>
      </c>
      <c r="AA913" s="0" t="n">
        <f aca="false">IF(ISNUMBER(E913),INDEX(Scorecard!$D$19:$D$26,SUMPRODUCT(--(Scorecard!$G$19:$G$25&lt;E913))+1),Scorecard!$D$27)</f>
        <v>-0.0341578513653732</v>
      </c>
      <c r="AB913" s="0" t="n">
        <f aca="false">IF(ISNUMBER(F913),INDEX(Scorecard!$D$28:$D$35,SUMPRODUCT(--(Scorecard!$G$28:$G$34&lt;F913))+1),Scorecard!$D$36)</f>
        <v>-0.0008456427959252</v>
      </c>
      <c r="AC913" s="0" t="n">
        <f aca="false">IF(ISNUMBER(H913),INDEX(Scorecard!$D$37:$D$44,SUMPRODUCT(--(Scorecard!$G$37:$G$43&lt;H913))+1),Scorecard!$D$45)</f>
        <v>0.330501541082344</v>
      </c>
      <c r="AD913" s="0" t="n">
        <f aca="false">IF(ISNUMBER(I913),INDEX(Scorecard!$D$46:$D$52,SUMPRODUCT(--(Scorecard!$G$46:$G$51&lt;I913))+1),Scorecard!$D$53)</f>
        <v>-0.114272400683245</v>
      </c>
      <c r="AE913" s="0" t="n">
        <f aca="false">IF(ISNUMBER(K913),INDEX(Scorecard!$D$54:$D$61,SUMPRODUCT(--(Scorecard!$G$54:$G$60&lt;K913))+1),Scorecard!$D$62)</f>
        <v>0.0151758992857273</v>
      </c>
      <c r="AF913" s="0" t="n">
        <f aca="false">IF(ISNUMBER(L913),INDEX(Scorecard!$D$63:$D$68,SUMPRODUCT(--(Scorecard!$G$63:$G$67&lt;L913))+1),Scorecard!$D$69)</f>
        <v>-0.340582194386522</v>
      </c>
      <c r="AG913" s="0" t="n">
        <f aca="false">Inputs!$B$10+Scorecard!$J$5*Y913+Scorecard!$J$6*Z913+Scorecard!$J$7*AA913+Scorecard!$J$8*AB913+Scorecard!$J$9*AC913+Scorecard!$J$10*AD913+Scorecard!$J$11*AE913+Scorecard!$J$12*AF913</f>
        <v>-4.6053198877914</v>
      </c>
      <c r="AH913" s="0" t="n">
        <f aca="false">MIN(1-Inputs!$B$13,MAX(Inputs!$B$13,1/(1+EXP(-(Inputs!$B$11*AG913+Inputs!$B$12)))))</f>
        <v>0.0089579371879619</v>
      </c>
      <c r="AI913" s="0" t="n">
        <f aca="false">Inputs!$B$9-Inputs!$B$8*AG913</f>
        <v>620.004319480985</v>
      </c>
      <c r="AJ913" s="0" t="n">
        <f aca="false">RANK(AH913,$AH$5:$AH$2004,0)+COUNTIF($AH$4:AH912,AH913)</f>
        <v>894</v>
      </c>
      <c r="AK913" s="0" t="n">
        <f aca="false">IF(AJ913&lt;=Deciles!$B$5*(Deciles!$B$4+1),INT((AJ913-1)/(Deciles!$B$4+1))+1,Deciles!$B$5+INT((AJ913-1-Deciles!$B$5*(Deciles!$B$4+1))/Deciles!$B$4)+1)</f>
        <v>5</v>
      </c>
    </row>
    <row r="914" customFormat="false" ht="15" hidden="false" customHeight="false" outlineLevel="0" collapsed="false">
      <c r="A914" s="0" t="n">
        <v>26523</v>
      </c>
      <c r="B914" s="0" t="s">
        <v>139</v>
      </c>
      <c r="C914" s="0" t="n">
        <v>738</v>
      </c>
      <c r="D914" s="0" t="n">
        <v>87.1226654052734</v>
      </c>
      <c r="E914" s="0" t="n">
        <v>62.8381233215332</v>
      </c>
      <c r="F914" s="0" t="n">
        <v>23</v>
      </c>
      <c r="G914" s="0" t="n">
        <v>3.77900004386902</v>
      </c>
      <c r="H914" s="0" t="n">
        <v>0.762333393096924</v>
      </c>
      <c r="I914" s="0" t="n">
        <v>57</v>
      </c>
      <c r="J914" s="0" t="n">
        <v>12.7741289138794</v>
      </c>
      <c r="K914" s="0" t="n">
        <v>6.13333320617676</v>
      </c>
      <c r="L914" s="0" t="n">
        <v>-3.5</v>
      </c>
      <c r="M914" s="0" t="n">
        <v>3.62166213989258</v>
      </c>
      <c r="N914" s="0" t="n">
        <v>0</v>
      </c>
      <c r="O914" s="0" t="n">
        <v>0</v>
      </c>
      <c r="P914" s="0" t="s">
        <v>144</v>
      </c>
      <c r="Q914" s="0" t="s">
        <v>141</v>
      </c>
      <c r="R914" s="0" t="n">
        <v>1</v>
      </c>
      <c r="S914" s="0" t="s">
        <v>149</v>
      </c>
      <c r="T914" s="0" t="n">
        <v>0</v>
      </c>
      <c r="U914" s="0" t="n">
        <v>352966.62</v>
      </c>
      <c r="V914" s="0" t="n">
        <v>0.00755910994485021</v>
      </c>
      <c r="W914" s="0" t="n">
        <v>624.637634277344</v>
      </c>
      <c r="X914" s="0" t="n">
        <v>0.00514133367687464</v>
      </c>
      <c r="Y914" s="0" t="n">
        <f aca="false">IF(ISNUMBER(C914),INDEX(Scorecard!$D$5:$D$12,SUMPRODUCT(--(Scorecard!$G$5:$G$11&lt;C914))+1),Scorecard!$D$13)</f>
        <v>0.488358159108655</v>
      </c>
      <c r="Z914" s="0" t="n">
        <f aca="false">IF(ISNUMBER(D914),INDEX(Scorecard!$D$14:$D$17,SUMPRODUCT(--(Scorecard!$G$14:$G$16&lt;D914))+1),Scorecard!$D$18)</f>
        <v>-0.361970872710667</v>
      </c>
      <c r="AA914" s="0" t="n">
        <f aca="false">IF(ISNUMBER(E914),INDEX(Scorecard!$D$19:$D$26,SUMPRODUCT(--(Scorecard!$G$19:$G$25&lt;E914))+1),Scorecard!$D$27)</f>
        <v>0.233621608745691</v>
      </c>
      <c r="AB914" s="0" t="n">
        <f aca="false">IF(ISNUMBER(F914),INDEX(Scorecard!$D$28:$D$35,SUMPRODUCT(--(Scorecard!$G$28:$G$34&lt;F914))+1),Scorecard!$D$36)</f>
        <v>0.349218150643304</v>
      </c>
      <c r="AC914" s="0" t="n">
        <f aca="false">IF(ISNUMBER(H914),INDEX(Scorecard!$D$37:$D$44,SUMPRODUCT(--(Scorecard!$G$37:$G$43&lt;H914))+1),Scorecard!$D$45)</f>
        <v>-0.569454719285959</v>
      </c>
      <c r="AD914" s="0" t="n">
        <f aca="false">IF(ISNUMBER(I914),INDEX(Scorecard!$D$46:$D$52,SUMPRODUCT(--(Scorecard!$G$46:$G$51&lt;I914))+1),Scorecard!$D$53)</f>
        <v>0.818882373006414</v>
      </c>
      <c r="AE914" s="0" t="n">
        <f aca="false">IF(ISNUMBER(K914),INDEX(Scorecard!$D$54:$D$61,SUMPRODUCT(--(Scorecard!$G$54:$G$60&lt;K914))+1),Scorecard!$D$62)</f>
        <v>0.0151758992857273</v>
      </c>
      <c r="AF914" s="0" t="n">
        <f aca="false">IF(ISNUMBER(L914),INDEX(Scorecard!$D$63:$D$68,SUMPRODUCT(--(Scorecard!$G$63:$G$67&lt;L914))+1),Scorecard!$D$69)</f>
        <v>-0.340582194386522</v>
      </c>
      <c r="AG914" s="0" t="n">
        <f aca="false">Inputs!$B$10+Scorecard!$J$5*Y914+Scorecard!$J$6*Z914+Scorecard!$J$7*AA914+Scorecard!$J$8*AB914+Scorecard!$J$9*AC914+Scorecard!$J$10*AD914+Scorecard!$J$11*AE914+Scorecard!$J$12*AF914</f>
        <v>-4.76589811815809</v>
      </c>
      <c r="AH914" s="0" t="n">
        <f aca="false">MIN(1-Inputs!$B$13,MAX(Inputs!$B$13,1/(1+EXP(-(Inputs!$B$11*AG914+Inputs!$B$12)))))</f>
        <v>0.00755910999842702</v>
      </c>
      <c r="AI914" s="0" t="n">
        <f aca="false">Inputs!$B$9-Inputs!$B$8*AG914</f>
        <v>624.63762781348</v>
      </c>
      <c r="AJ914" s="0" t="n">
        <f aca="false">RANK(AH914,$AH$5:$AH$2004,0)+COUNTIF($AH$4:AH913,AH914)</f>
        <v>1004</v>
      </c>
      <c r="AK914" s="0" t="n">
        <f aca="false">IF(AJ914&lt;=Deciles!$B$5*(Deciles!$B$4+1),INT((AJ914-1)/(Deciles!$B$4+1))+1,Deciles!$B$5+INT((AJ914-1-Deciles!$B$5*(Deciles!$B$4+1))/Deciles!$B$4)+1)</f>
        <v>6</v>
      </c>
    </row>
    <row r="915" customFormat="false" ht="15" hidden="false" customHeight="false" outlineLevel="0" collapsed="false">
      <c r="A915" s="0" t="n">
        <v>26526</v>
      </c>
      <c r="B915" s="0" t="s">
        <v>150</v>
      </c>
      <c r="C915" s="0" t="n">
        <v>661</v>
      </c>
      <c r="D915" s="0" t="n">
        <v>87.4056167602539</v>
      </c>
      <c r="E915" s="0" t="n">
        <v>78.8096694946289</v>
      </c>
      <c r="F915" s="0" t="n">
        <v>27</v>
      </c>
      <c r="G915" s="0" t="n">
        <v>3.70000004768372</v>
      </c>
      <c r="H915" s="0" t="n">
        <v>-2.93333315849304</v>
      </c>
      <c r="I915" s="0" t="n">
        <v>19</v>
      </c>
      <c r="J915" s="0" t="n">
        <v>13.0406951904297</v>
      </c>
      <c r="K915" s="0" t="n">
        <v>3.70000004768372</v>
      </c>
      <c r="L915" s="0" t="n">
        <v>-0.208333253860474</v>
      </c>
      <c r="M915" s="0" t="n">
        <v>4.74416780471802</v>
      </c>
      <c r="N915" s="0" t="n">
        <v>0</v>
      </c>
      <c r="O915" s="0" t="n">
        <v>0</v>
      </c>
      <c r="P915" s="0" t="s">
        <v>146</v>
      </c>
      <c r="Q915" s="0" t="s">
        <v>141</v>
      </c>
      <c r="R915" s="0" t="n">
        <v>2</v>
      </c>
      <c r="S915" s="0" t="s">
        <v>147</v>
      </c>
      <c r="T915" s="0" t="n">
        <v>0</v>
      </c>
      <c r="U915" s="0" t="n">
        <v>460788.66</v>
      </c>
      <c r="V915" s="0" t="n">
        <v>0.0872915461659432</v>
      </c>
      <c r="W915" s="0" t="n">
        <v>556.158447265625</v>
      </c>
      <c r="X915" s="0" t="n">
        <v>0.084098681807518</v>
      </c>
      <c r="Y915" s="0" t="n">
        <f aca="false">IF(ISNUMBER(C915),INDEX(Scorecard!$D$5:$D$12,SUMPRODUCT(--(Scorecard!$G$5:$G$11&lt;C915))+1),Scorecard!$D$13)</f>
        <v>-1.88220980528339</v>
      </c>
      <c r="Z915" s="0" t="n">
        <f aca="false">IF(ISNUMBER(D915),INDEX(Scorecard!$D$14:$D$17,SUMPRODUCT(--(Scorecard!$G$14:$G$16&lt;D915))+1),Scorecard!$D$18)</f>
        <v>-0.361970872710667</v>
      </c>
      <c r="AA915" s="0" t="n">
        <f aca="false">IF(ISNUMBER(E915),INDEX(Scorecard!$D$19:$D$26,SUMPRODUCT(--(Scorecard!$G$19:$G$25&lt;E915))+1),Scorecard!$D$27)</f>
        <v>-0.0341578513653732</v>
      </c>
      <c r="AB915" s="0" t="n">
        <f aca="false">IF(ISNUMBER(F915),INDEX(Scorecard!$D$28:$D$35,SUMPRODUCT(--(Scorecard!$G$28:$G$34&lt;F915))+1),Scorecard!$D$36)</f>
        <v>0.165097008946478</v>
      </c>
      <c r="AC915" s="0" t="n">
        <f aca="false">IF(ISNUMBER(H915),INDEX(Scorecard!$D$37:$D$44,SUMPRODUCT(--(Scorecard!$G$37:$G$43&lt;H915))+1),Scorecard!$D$45)</f>
        <v>1.35057635045042</v>
      </c>
      <c r="AD915" s="0" t="n">
        <f aca="false">IF(ISNUMBER(I915),INDEX(Scorecard!$D$46:$D$52,SUMPRODUCT(--(Scorecard!$G$46:$G$51&lt;I915))+1),Scorecard!$D$53)</f>
        <v>-0.108777051091409</v>
      </c>
      <c r="AE915" s="0" t="n">
        <f aca="false">IF(ISNUMBER(K915),INDEX(Scorecard!$D$54:$D$61,SUMPRODUCT(--(Scorecard!$G$54:$G$60&lt;K915))+1),Scorecard!$D$62)</f>
        <v>0.489050497890326</v>
      </c>
      <c r="AF915" s="0" t="n">
        <f aca="false">IF(ISNUMBER(L915),INDEX(Scorecard!$D$63:$D$68,SUMPRODUCT(--(Scorecard!$G$63:$G$67&lt;L915))+1),Scorecard!$D$69)</f>
        <v>0.322484508656054</v>
      </c>
      <c r="AG915" s="0" t="n">
        <f aca="false">Inputs!$B$10+Scorecard!$J$5*Y915+Scorecard!$J$6*Z915+Scorecard!$J$7*AA915+Scorecard!$J$8*AB915+Scorecard!$J$9*AC915+Scorecard!$J$10*AD915+Scorecard!$J$11*AE915+Scorecard!$J$12*AF915</f>
        <v>-2.39258982358127</v>
      </c>
      <c r="AH915" s="0" t="n">
        <f aca="false">MIN(1-Inputs!$B$13,MAX(Inputs!$B$13,1/(1+EXP(-(Inputs!$B$11*AG915+Inputs!$B$12)))))</f>
        <v>0.0872915453786273</v>
      </c>
      <c r="AI915" s="0" t="n">
        <f aca="false">Inputs!$B$9-Inputs!$B$8*AG915</f>
        <v>556.158425671747</v>
      </c>
      <c r="AJ915" s="0" t="n">
        <f aca="false">RANK(AH915,$AH$5:$AH$2004,0)+COUNTIF($AH$4:AH914,AH915)</f>
        <v>57</v>
      </c>
      <c r="AK915" s="0" t="n">
        <f aca="false">IF(AJ915&lt;=Deciles!$B$5*(Deciles!$B$4+1),INT((AJ915-1)/(Deciles!$B$4+1))+1,Deciles!$B$5+INT((AJ915-1-Deciles!$B$5*(Deciles!$B$4+1))/Deciles!$B$4)+1)</f>
        <v>1</v>
      </c>
    </row>
    <row r="916" customFormat="false" ht="15" hidden="false" customHeight="false" outlineLevel="0" collapsed="false">
      <c r="A916" s="0" t="n">
        <v>26582</v>
      </c>
      <c r="B916" s="0" t="s">
        <v>150</v>
      </c>
      <c r="C916" s="0" t="n">
        <v>793</v>
      </c>
      <c r="D916" s="0" t="n">
        <v>62.7373542785645</v>
      </c>
      <c r="E916" s="0" t="n">
        <v>54.5426406860352</v>
      </c>
      <c r="F916" s="0" t="n">
        <v>41</v>
      </c>
      <c r="G916" s="0" t="n">
        <v>3.0220000743866</v>
      </c>
      <c r="H916" s="0" t="n">
        <v>-3.61133313179016</v>
      </c>
      <c r="I916" s="0" t="n">
        <v>21</v>
      </c>
      <c r="J916" s="0" t="n">
        <v>13.196831703186</v>
      </c>
      <c r="K916" s="0" t="n">
        <v>4.19999980926514</v>
      </c>
      <c r="L916" s="0" t="n">
        <v>-0.208333492279053</v>
      </c>
      <c r="M916" s="0" t="n">
        <v>6.02960777282715</v>
      </c>
      <c r="N916" s="0" t="n">
        <v>0</v>
      </c>
      <c r="O916" s="0" t="n">
        <v>0</v>
      </c>
      <c r="P916" s="0" t="s">
        <v>144</v>
      </c>
      <c r="Q916" s="0" t="s">
        <v>141</v>
      </c>
      <c r="R916" s="0" t="n">
        <v>1</v>
      </c>
      <c r="S916" s="0" t="s">
        <v>156</v>
      </c>
      <c r="T916" s="0" t="n">
        <v>0</v>
      </c>
      <c r="U916" s="0" t="n">
        <v>538655.56</v>
      </c>
      <c r="V916" s="0" t="n">
        <v>0.000924200576264411</v>
      </c>
      <c r="W916" s="0" t="n">
        <v>681.695495605469</v>
      </c>
      <c r="X916" s="0" t="n">
        <v>0.00128751329611987</v>
      </c>
      <c r="Y916" s="0" t="n">
        <f aca="false">IF(ISNUMBER(C916),INDEX(Scorecard!$D$5:$D$12,SUMPRODUCT(--(Scorecard!$G$5:$G$11&lt;C916))+1),Scorecard!$D$13)</f>
        <v>2.19112706886128</v>
      </c>
      <c r="Z916" s="0" t="n">
        <f aca="false">IF(ISNUMBER(D916),INDEX(Scorecard!$D$14:$D$17,SUMPRODUCT(--(Scorecard!$G$14:$G$16&lt;D916))+1),Scorecard!$D$18)</f>
        <v>0.248677243387958</v>
      </c>
      <c r="AA916" s="0" t="n">
        <f aca="false">IF(ISNUMBER(E916),INDEX(Scorecard!$D$19:$D$26,SUMPRODUCT(--(Scorecard!$G$19:$G$25&lt;E916))+1),Scorecard!$D$27)</f>
        <v>0.57899015159425</v>
      </c>
      <c r="AB916" s="0" t="n">
        <f aca="false">IF(ISNUMBER(F916),INDEX(Scorecard!$D$28:$D$35,SUMPRODUCT(--(Scorecard!$G$28:$G$34&lt;F916))+1),Scorecard!$D$36)</f>
        <v>-0.132616866359722</v>
      </c>
      <c r="AC916" s="0" t="n">
        <f aca="false">IF(ISNUMBER(H916),INDEX(Scorecard!$D$37:$D$44,SUMPRODUCT(--(Scorecard!$G$37:$G$43&lt;H916))+1),Scorecard!$D$45)</f>
        <v>1.35057635045042</v>
      </c>
      <c r="AD916" s="0" t="n">
        <f aca="false">IF(ISNUMBER(I916),INDEX(Scorecard!$D$46:$D$52,SUMPRODUCT(--(Scorecard!$G$46:$G$51&lt;I916))+1),Scorecard!$D$53)</f>
        <v>-0.108777051091409</v>
      </c>
      <c r="AE916" s="0" t="n">
        <f aca="false">IF(ISNUMBER(K916),INDEX(Scorecard!$D$54:$D$61,SUMPRODUCT(--(Scorecard!$G$54:$G$60&lt;K916))+1),Scorecard!$D$62)</f>
        <v>0.489050497890326</v>
      </c>
      <c r="AF916" s="0" t="n">
        <f aca="false">IF(ISNUMBER(L916),INDEX(Scorecard!$D$63:$D$68,SUMPRODUCT(--(Scorecard!$G$63:$G$67&lt;L916))+1),Scorecard!$D$69)</f>
        <v>0.322484508656054</v>
      </c>
      <c r="AG916" s="0" t="n">
        <f aca="false">Inputs!$B$10+Scorecard!$J$5*Y916+Scorecard!$J$6*Z916+Scorecard!$J$7*AA916+Scorecard!$J$8*AB916+Scorecard!$J$9*AC916+Scorecard!$J$10*AD916+Scorecard!$J$11*AE916+Scorecard!$J$12*AF916</f>
        <v>-6.74337384355189</v>
      </c>
      <c r="AH916" s="0" t="n">
        <f aca="false">MIN(1-Inputs!$B$13,MAX(Inputs!$B$13,1/(1+EXP(-(Inputs!$B$11*AG916+Inputs!$B$12)))))</f>
        <v>0.000924200581098037</v>
      </c>
      <c r="AI916" s="0" t="n">
        <f aca="false">Inputs!$B$9-Inputs!$B$8*AG916</f>
        <v>681.695516263559</v>
      </c>
      <c r="AJ916" s="0" t="n">
        <f aca="false">RANK(AH916,$AH$5:$AH$2004,0)+COUNTIF($AH$4:AH915,AH916)</f>
        <v>1926</v>
      </c>
      <c r="AK916" s="0" t="n">
        <f aca="false">IF(AJ916&lt;=Deciles!$B$5*(Deciles!$B$4+1),INT((AJ916-1)/(Deciles!$B$4+1))+1,Deciles!$B$5+INT((AJ916-1-Deciles!$B$5*(Deciles!$B$4+1))/Deciles!$B$4)+1)</f>
        <v>10</v>
      </c>
    </row>
    <row r="917" customFormat="false" ht="15" hidden="false" customHeight="false" outlineLevel="0" collapsed="false">
      <c r="A917" s="0" t="n">
        <v>26584</v>
      </c>
      <c r="B917" s="0" t="s">
        <v>150</v>
      </c>
      <c r="C917" s="0" t="n">
        <v>800</v>
      </c>
      <c r="D917" s="0" t="n">
        <v>82.63671875</v>
      </c>
      <c r="E917" s="0" t="n">
        <v>48.2793617248535</v>
      </c>
      <c r="F917" s="0" t="n">
        <v>32</v>
      </c>
      <c r="G917" s="0" t="n">
        <v>3.48699998855591</v>
      </c>
      <c r="H917" s="0" t="n">
        <v>-3.14633321762085</v>
      </c>
      <c r="I917" s="0" t="n">
        <v>78</v>
      </c>
      <c r="J917" s="0" t="n">
        <v>12.6141719818115</v>
      </c>
      <c r="K917" s="0" t="n">
        <v>5.19999980926514</v>
      </c>
      <c r="L917" s="0" t="n">
        <v>-0.208333492279053</v>
      </c>
      <c r="M917" s="0" t="n">
        <v>7.33083200454712</v>
      </c>
      <c r="N917" s="0" t="n">
        <v>0</v>
      </c>
      <c r="O917" s="0" t="n">
        <v>0</v>
      </c>
      <c r="P917" s="0" t="s">
        <v>144</v>
      </c>
      <c r="Q917" s="0" t="s">
        <v>141</v>
      </c>
      <c r="R917" s="0" t="n">
        <v>2</v>
      </c>
      <c r="S917" s="0" t="s">
        <v>154</v>
      </c>
      <c r="T917" s="0" t="n">
        <v>0</v>
      </c>
      <c r="U917" s="0" t="n">
        <v>300791.34</v>
      </c>
      <c r="V917" s="0" t="n">
        <v>0.000795502041000873</v>
      </c>
      <c r="W917" s="0" t="n">
        <v>685.757446289063</v>
      </c>
      <c r="X917" s="0" t="n">
        <v>0.00101580435875803</v>
      </c>
      <c r="Y917" s="0" t="n">
        <f aca="false">IF(ISNUMBER(C917),INDEX(Scorecard!$D$5:$D$12,SUMPRODUCT(--(Scorecard!$G$5:$G$11&lt;C917))+1),Scorecard!$D$13)</f>
        <v>2.19112706886128</v>
      </c>
      <c r="Z917" s="0" t="n">
        <f aca="false">IF(ISNUMBER(D917),INDEX(Scorecard!$D$14:$D$17,SUMPRODUCT(--(Scorecard!$G$14:$G$16&lt;D917))+1),Scorecard!$D$18)</f>
        <v>0.0505355481560174</v>
      </c>
      <c r="AA917" s="0" t="n">
        <f aca="false">IF(ISNUMBER(E917),INDEX(Scorecard!$D$19:$D$26,SUMPRODUCT(--(Scorecard!$G$19:$G$25&lt;E917))+1),Scorecard!$D$27)</f>
        <v>0.57899015159425</v>
      </c>
      <c r="AB917" s="0" t="n">
        <f aca="false">IF(ISNUMBER(F917),INDEX(Scorecard!$D$28:$D$35,SUMPRODUCT(--(Scorecard!$G$28:$G$34&lt;F917))+1),Scorecard!$D$36)</f>
        <v>0.126913191054783</v>
      </c>
      <c r="AC917" s="0" t="n">
        <f aca="false">IF(ISNUMBER(H917),INDEX(Scorecard!$D$37:$D$44,SUMPRODUCT(--(Scorecard!$G$37:$G$43&lt;H917))+1),Scorecard!$D$45)</f>
        <v>1.35057635045042</v>
      </c>
      <c r="AD917" s="0" t="n">
        <f aca="false">IF(ISNUMBER(I917),INDEX(Scorecard!$D$46:$D$52,SUMPRODUCT(--(Scorecard!$G$46:$G$51&lt;I917))+1),Scorecard!$D$53)</f>
        <v>0.818882373006414</v>
      </c>
      <c r="AE917" s="0" t="n">
        <f aca="false">IF(ISNUMBER(K917),INDEX(Scorecard!$D$54:$D$61,SUMPRODUCT(--(Scorecard!$G$54:$G$60&lt;K917))+1),Scorecard!$D$62)</f>
        <v>0.214429354789033</v>
      </c>
      <c r="AF917" s="0" t="n">
        <f aca="false">IF(ISNUMBER(L917),INDEX(Scorecard!$D$63:$D$68,SUMPRODUCT(--(Scorecard!$G$63:$G$67&lt;L917))+1),Scorecard!$D$69)</f>
        <v>0.322484508656054</v>
      </c>
      <c r="AG917" s="0" t="n">
        <f aca="false">Inputs!$B$10+Scorecard!$J$5*Y917+Scorecard!$J$6*Z917+Scorecard!$J$7*AA917+Scorecard!$J$8*AB917+Scorecard!$J$9*AC917+Scorecard!$J$10*AD917+Scorecard!$J$11*AE917+Scorecard!$J$12*AF917</f>
        <v>-6.8841491052618</v>
      </c>
      <c r="AH917" s="0" t="n">
        <f aca="false">MIN(1-Inputs!$B$13,MAX(Inputs!$B$13,1/(1+EXP(-(Inputs!$B$11*AG917+Inputs!$B$12)))))</f>
        <v>0.0007955020683998</v>
      </c>
      <c r="AI917" s="0" t="n">
        <f aca="false">Inputs!$B$9-Inputs!$B$8*AG917</f>
        <v>685.757431702533</v>
      </c>
      <c r="AJ917" s="0" t="n">
        <f aca="false">RANK(AH917,$AH$5:$AH$2004,0)+COUNTIF($AH$4:AH916,AH917)</f>
        <v>1951</v>
      </c>
      <c r="AK917" s="0" t="n">
        <f aca="false">IF(AJ917&lt;=Deciles!$B$5*(Deciles!$B$4+1),INT((AJ917-1)/(Deciles!$B$4+1))+1,Deciles!$B$5+INT((AJ917-1-Deciles!$B$5*(Deciles!$B$4+1))/Deciles!$B$4)+1)</f>
        <v>10</v>
      </c>
    </row>
    <row r="918" customFormat="false" ht="15" hidden="false" customHeight="false" outlineLevel="0" collapsed="false">
      <c r="A918" s="0" t="n">
        <v>26586</v>
      </c>
      <c r="B918" s="0" t="s">
        <v>139</v>
      </c>
      <c r="C918" s="0" t="n">
        <v>646</v>
      </c>
      <c r="D918" s="0" t="n">
        <v>80</v>
      </c>
      <c r="E918" s="0" t="n">
        <v>76.0482864379883</v>
      </c>
      <c r="F918" s="0" t="n">
        <v>19</v>
      </c>
      <c r="G918" s="0" t="n">
        <v>3.86700010299683</v>
      </c>
      <c r="H918" s="0" t="n">
        <v>0.850333452224731</v>
      </c>
      <c r="I918" s="0" t="n">
        <v>10</v>
      </c>
      <c r="J918" s="0" t="n">
        <v>12.6462106704712</v>
      </c>
      <c r="K918" s="0" t="n">
        <v>6.13333320617676</v>
      </c>
      <c r="L918" s="0" t="n">
        <v>-3.5</v>
      </c>
      <c r="M918" s="0" t="n">
        <v>3.62166213989258</v>
      </c>
      <c r="N918" s="0" t="n">
        <v>0</v>
      </c>
      <c r="O918" s="0" t="n">
        <v>0</v>
      </c>
      <c r="P918" s="0" t="s">
        <v>146</v>
      </c>
      <c r="Q918" s="0" t="s">
        <v>141</v>
      </c>
      <c r="R918" s="0" t="n">
        <v>1</v>
      </c>
      <c r="S918" s="0" t="s">
        <v>149</v>
      </c>
      <c r="T918" s="0" t="n">
        <v>0</v>
      </c>
      <c r="U918" s="0" t="n">
        <v>310584.28</v>
      </c>
      <c r="V918" s="0" t="n">
        <v>0.0657232627272606</v>
      </c>
      <c r="W918" s="0" t="n">
        <v>564.471374511719</v>
      </c>
      <c r="X918" s="0" t="n">
        <v>0.0798062682151794</v>
      </c>
      <c r="Y918" s="0" t="n">
        <f aca="false">IF(ISNUMBER(C918),INDEX(Scorecard!$D$5:$D$12,SUMPRODUCT(--(Scorecard!$G$5:$G$11&lt;C918))+1),Scorecard!$D$13)</f>
        <v>-1.88220980528339</v>
      </c>
      <c r="Z918" s="0" t="n">
        <f aca="false">IF(ISNUMBER(D918),INDEX(Scorecard!$D$14:$D$17,SUMPRODUCT(--(Scorecard!$G$14:$G$16&lt;D918))+1),Scorecard!$D$18)</f>
        <v>0.0505355481560174</v>
      </c>
      <c r="AA918" s="0" t="n">
        <f aca="false">IF(ISNUMBER(E918),INDEX(Scorecard!$D$19:$D$26,SUMPRODUCT(--(Scorecard!$G$19:$G$25&lt;E918))+1),Scorecard!$D$27)</f>
        <v>-0.0341578513653732</v>
      </c>
      <c r="AB918" s="0" t="n">
        <f aca="false">IF(ISNUMBER(F918),INDEX(Scorecard!$D$28:$D$35,SUMPRODUCT(--(Scorecard!$G$28:$G$34&lt;F918))+1),Scorecard!$D$36)</f>
        <v>0.624829191519909</v>
      </c>
      <c r="AC918" s="0" t="n">
        <f aca="false">IF(ISNUMBER(H918),INDEX(Scorecard!$D$37:$D$44,SUMPRODUCT(--(Scorecard!$G$37:$G$43&lt;H918))+1),Scorecard!$D$45)</f>
        <v>-0.569454719285959</v>
      </c>
      <c r="AD918" s="0" t="n">
        <f aca="false">IF(ISNUMBER(I918),INDEX(Scorecard!$D$46:$D$52,SUMPRODUCT(--(Scorecard!$G$46:$G$51&lt;I918))+1),Scorecard!$D$53)</f>
        <v>-0.114272400683245</v>
      </c>
      <c r="AE918" s="0" t="n">
        <f aca="false">IF(ISNUMBER(K918),INDEX(Scorecard!$D$54:$D$61,SUMPRODUCT(--(Scorecard!$G$54:$G$60&lt;K918))+1),Scorecard!$D$62)</f>
        <v>0.0151758992857273</v>
      </c>
      <c r="AF918" s="0" t="n">
        <f aca="false">IF(ISNUMBER(L918),INDEX(Scorecard!$D$63:$D$68,SUMPRODUCT(--(Scorecard!$G$63:$G$67&lt;L918))+1),Scorecard!$D$69)</f>
        <v>-0.340582194386522</v>
      </c>
      <c r="AG918" s="0" t="n">
        <f aca="false">Inputs!$B$10+Scorecard!$J$5*Y918+Scorecard!$J$6*Z918+Scorecard!$J$7*AA918+Scorecard!$J$8*AB918+Scorecard!$J$9*AC918+Scorecard!$J$10*AD918+Scorecard!$J$11*AE918+Scorecard!$J$12*AF918</f>
        <v>-2.68069484190644</v>
      </c>
      <c r="AH918" s="0" t="n">
        <f aca="false">MIN(1-Inputs!$B$13,MAX(Inputs!$B$13,1/(1+EXP(-(Inputs!$B$11*AG918+Inputs!$B$12)))))</f>
        <v>0.0657232596153573</v>
      </c>
      <c r="AI918" s="0" t="n">
        <f aca="false">Inputs!$B$9-Inputs!$B$8*AG918</f>
        <v>564.471379295606</v>
      </c>
      <c r="AJ918" s="0" t="n">
        <f aca="false">RANK(AH918,$AH$5:$AH$2004,0)+COUNTIF($AH$4:AH917,AH918)</f>
        <v>100</v>
      </c>
      <c r="AK918" s="0" t="n">
        <f aca="false">IF(AJ918&lt;=Deciles!$B$5*(Deciles!$B$4+1),INT((AJ918-1)/(Deciles!$B$4+1))+1,Deciles!$B$5+INT((AJ918-1-Deciles!$B$5*(Deciles!$B$4+1))/Deciles!$B$4)+1)</f>
        <v>1</v>
      </c>
    </row>
    <row r="919" customFormat="false" ht="15" hidden="false" customHeight="false" outlineLevel="0" collapsed="false">
      <c r="A919" s="0" t="n">
        <v>26592</v>
      </c>
      <c r="B919" s="0" t="s">
        <v>158</v>
      </c>
      <c r="C919" s="0" t="n">
        <v>600</v>
      </c>
      <c r="D919" s="0" t="n">
        <v>80</v>
      </c>
      <c r="E919" s="0" t="n">
        <v>78.4386749267578</v>
      </c>
      <c r="F919" s="0" t="n">
        <v>33</v>
      </c>
      <c r="G919" s="0" t="n">
        <v>4.5920000076294</v>
      </c>
      <c r="H919" s="0" t="n">
        <v>1.67533326148987</v>
      </c>
      <c r="I919" s="0" t="n">
        <v>11</v>
      </c>
      <c r="J919" s="0" t="n">
        <v>11.8219022750855</v>
      </c>
      <c r="K919" s="0" t="n">
        <v>7.13333320617676</v>
      </c>
      <c r="L919" s="0" t="n">
        <v>2.71025609970093</v>
      </c>
      <c r="M919" s="0" t="n">
        <v>0.509527981281281</v>
      </c>
      <c r="N919" s="0" t="n">
        <v>1</v>
      </c>
      <c r="O919" s="0" t="n">
        <v>0</v>
      </c>
      <c r="P919" s="0" t="s">
        <v>144</v>
      </c>
      <c r="Q919" s="0" t="s">
        <v>141</v>
      </c>
      <c r="R919" s="0" t="n">
        <v>2</v>
      </c>
      <c r="S919" s="0" t="s">
        <v>149</v>
      </c>
      <c r="T919" s="0" t="n">
        <v>0</v>
      </c>
      <c r="U919" s="0" t="n">
        <v>136203.1</v>
      </c>
      <c r="V919" s="0" t="n">
        <v>0.186876833438873</v>
      </c>
      <c r="W919" s="0" t="n">
        <v>532.430419921875</v>
      </c>
      <c r="X919" s="0" t="n">
        <v>0.673351287841797</v>
      </c>
      <c r="Y919" s="0" t="n">
        <f aca="false">IF(ISNUMBER(C919),INDEX(Scorecard!$D$5:$D$12,SUMPRODUCT(--(Scorecard!$G$5:$G$11&lt;C919))+1),Scorecard!$D$13)</f>
        <v>-1.88220980528339</v>
      </c>
      <c r="Z919" s="0" t="n">
        <f aca="false">IF(ISNUMBER(D919),INDEX(Scorecard!$D$14:$D$17,SUMPRODUCT(--(Scorecard!$G$14:$G$16&lt;D919))+1),Scorecard!$D$18)</f>
        <v>0.0505355481560174</v>
      </c>
      <c r="AA919" s="0" t="n">
        <f aca="false">IF(ISNUMBER(E919),INDEX(Scorecard!$D$19:$D$26,SUMPRODUCT(--(Scorecard!$G$19:$G$25&lt;E919))+1),Scorecard!$D$27)</f>
        <v>-0.0341578513653732</v>
      </c>
      <c r="AB919" s="0" t="n">
        <f aca="false">IF(ISNUMBER(F919),INDEX(Scorecard!$D$28:$D$35,SUMPRODUCT(--(Scorecard!$G$28:$G$34&lt;F919))+1),Scorecard!$D$36)</f>
        <v>-0.0008456427959252</v>
      </c>
      <c r="AC919" s="0" t="n">
        <f aca="false">IF(ISNUMBER(H919),INDEX(Scorecard!$D$37:$D$44,SUMPRODUCT(--(Scorecard!$G$37:$G$43&lt;H919))+1),Scorecard!$D$45)</f>
        <v>-0.975503570149195</v>
      </c>
      <c r="AD919" s="0" t="n">
        <f aca="false">IF(ISNUMBER(I919),INDEX(Scorecard!$D$46:$D$52,SUMPRODUCT(--(Scorecard!$G$46:$G$51&lt;I919))+1),Scorecard!$D$53)</f>
        <v>-0.114272400683245</v>
      </c>
      <c r="AE919" s="0" t="n">
        <f aca="false">IF(ISNUMBER(K919),INDEX(Scorecard!$D$54:$D$61,SUMPRODUCT(--(Scorecard!$G$54:$G$60&lt;K919))+1),Scorecard!$D$62)</f>
        <v>-0.541917179454542</v>
      </c>
      <c r="AF919" s="0" t="n">
        <f aca="false">IF(ISNUMBER(L919),INDEX(Scorecard!$D$63:$D$68,SUMPRODUCT(--(Scorecard!$G$63:$G$67&lt;L919))+1),Scorecard!$D$69)</f>
        <v>0.322484508656054</v>
      </c>
      <c r="AG919" s="0" t="n">
        <f aca="false">Inputs!$B$10+Scorecard!$J$5*Y919+Scorecard!$J$6*Z919+Scorecard!$J$7*AA919+Scorecard!$J$8*AB919+Scorecard!$J$9*AC919+Scorecard!$J$10*AD919+Scorecard!$J$11*AE919+Scorecard!$J$12*AF919</f>
        <v>-1.57024029237236</v>
      </c>
      <c r="AH919" s="0" t="n">
        <f aca="false">MIN(1-Inputs!$B$13,MAX(Inputs!$B$13,1/(1+EXP(-(Inputs!$B$11*AG919+Inputs!$B$12)))))</f>
        <v>0.186876840395405</v>
      </c>
      <c r="AI919" s="0" t="n">
        <f aca="false">Inputs!$B$9-Inputs!$B$8*AG919</f>
        <v>532.430433860698</v>
      </c>
      <c r="AJ919" s="0" t="n">
        <f aca="false">RANK(AH919,$AH$5:$AH$2004,0)+COUNTIF($AH$4:AH918,AH919)</f>
        <v>10</v>
      </c>
      <c r="AK919" s="0" t="n">
        <f aca="false">IF(AJ919&lt;=Deciles!$B$5*(Deciles!$B$4+1),INT((AJ919-1)/(Deciles!$B$4+1))+1,Deciles!$B$5+INT((AJ919-1-Deciles!$B$5*(Deciles!$B$4+1))/Deciles!$B$4)+1)</f>
        <v>1</v>
      </c>
    </row>
    <row r="920" customFormat="false" ht="15" hidden="false" customHeight="false" outlineLevel="0" collapsed="false">
      <c r="A920" s="0" t="n">
        <v>26615</v>
      </c>
      <c r="B920" s="0" t="s">
        <v>155</v>
      </c>
      <c r="C920" s="0" t="n">
        <v>735</v>
      </c>
      <c r="D920" s="0" t="n">
        <v>85.6887893676758</v>
      </c>
      <c r="E920" s="0" t="n">
        <v>82.6898498535156</v>
      </c>
      <c r="F920" s="0" t="n">
        <v>33</v>
      </c>
      <c r="G920" s="0" t="n">
        <v>3.36800003051758</v>
      </c>
      <c r="H920" s="0" t="n">
        <v>-2.36533308029175</v>
      </c>
      <c r="I920" s="0" t="n">
        <v>7</v>
      </c>
      <c r="J920" s="0" t="n">
        <v>12.3137102127075</v>
      </c>
      <c r="K920" s="0" t="n">
        <v>4.20833349227905</v>
      </c>
      <c r="L920" s="0" t="n">
        <v>-1.125</v>
      </c>
      <c r="M920" s="0" t="n">
        <v>4.23436260223389</v>
      </c>
      <c r="N920" s="0" t="n">
        <v>0</v>
      </c>
      <c r="O920" s="0" t="n">
        <v>0</v>
      </c>
      <c r="P920" s="0" t="s">
        <v>146</v>
      </c>
      <c r="Q920" s="0" t="s">
        <v>141</v>
      </c>
      <c r="R920" s="0" t="n">
        <v>2</v>
      </c>
      <c r="S920" s="0" t="s">
        <v>148</v>
      </c>
      <c r="T920" s="0" t="n">
        <v>0</v>
      </c>
      <c r="U920" s="0" t="n">
        <v>222728.83</v>
      </c>
      <c r="V920" s="0" t="n">
        <v>0.00803648307919502</v>
      </c>
      <c r="W920" s="0" t="n">
        <v>622.967224121094</v>
      </c>
      <c r="X920" s="0" t="n">
        <v>0.00813649874180555</v>
      </c>
      <c r="Y920" s="0" t="n">
        <f aca="false">IF(ISNUMBER(C920),INDEX(Scorecard!$D$5:$D$12,SUMPRODUCT(--(Scorecard!$G$5:$G$11&lt;C920))+1),Scorecard!$D$13)</f>
        <v>0.488358159108655</v>
      </c>
      <c r="Z920" s="0" t="n">
        <f aca="false">IF(ISNUMBER(D920),INDEX(Scorecard!$D$14:$D$17,SUMPRODUCT(--(Scorecard!$G$14:$G$16&lt;D920))+1),Scorecard!$D$18)</f>
        <v>0.0505355481560174</v>
      </c>
      <c r="AA920" s="0" t="n">
        <f aca="false">IF(ISNUMBER(E920),INDEX(Scorecard!$D$19:$D$26,SUMPRODUCT(--(Scorecard!$G$19:$G$25&lt;E920))+1),Scorecard!$D$27)</f>
        <v>-0.219855970853228</v>
      </c>
      <c r="AB920" s="0" t="n">
        <f aca="false">IF(ISNUMBER(F920),INDEX(Scorecard!$D$28:$D$35,SUMPRODUCT(--(Scorecard!$G$28:$G$34&lt;F920))+1),Scorecard!$D$36)</f>
        <v>-0.0008456427959252</v>
      </c>
      <c r="AC920" s="0" t="n">
        <f aca="false">IF(ISNUMBER(H920),INDEX(Scorecard!$D$37:$D$44,SUMPRODUCT(--(Scorecard!$G$37:$G$43&lt;H920))+1),Scorecard!$D$45)</f>
        <v>1.35057635045042</v>
      </c>
      <c r="AD920" s="0" t="n">
        <f aca="false">IF(ISNUMBER(I920),INDEX(Scorecard!$D$46:$D$52,SUMPRODUCT(--(Scorecard!$G$46:$G$51&lt;I920))+1),Scorecard!$D$53)</f>
        <v>-0.114272400683245</v>
      </c>
      <c r="AE920" s="0" t="n">
        <f aca="false">IF(ISNUMBER(K920),INDEX(Scorecard!$D$54:$D$61,SUMPRODUCT(--(Scorecard!$G$54:$G$60&lt;K920))+1),Scorecard!$D$62)</f>
        <v>0.489050497890326</v>
      </c>
      <c r="AF920" s="0" t="n">
        <f aca="false">IF(ISNUMBER(L920),INDEX(Scorecard!$D$63:$D$68,SUMPRODUCT(--(Scorecard!$G$63:$G$67&lt;L920))+1),Scorecard!$D$69)</f>
        <v>-0.340582194386522</v>
      </c>
      <c r="AG920" s="0" t="n">
        <f aca="false">Inputs!$B$10+Scorecard!$J$5*Y920+Scorecard!$J$6*Z920+Scorecard!$J$7*AA920+Scorecard!$J$8*AB920+Scorecard!$J$9*AC920+Scorecard!$J$10*AD920+Scorecard!$J$11*AE920+Scorecard!$J$12*AF920</f>
        <v>-4.70800712384656</v>
      </c>
      <c r="AH920" s="0" t="n">
        <f aca="false">MIN(1-Inputs!$B$13,MAX(Inputs!$B$13,1/(1+EXP(-(Inputs!$B$11*AG920+Inputs!$B$12)))))</f>
        <v>0.00803648308259959</v>
      </c>
      <c r="AI920" s="0" t="n">
        <f aca="false">Inputs!$B$9-Inputs!$B$8*AG920</f>
        <v>622.967246805373</v>
      </c>
      <c r="AJ920" s="0" t="n">
        <f aca="false">RANK(AH920,$AH$5:$AH$2004,0)+COUNTIF($AH$4:AH919,AH920)</f>
        <v>967</v>
      </c>
      <c r="AK920" s="0" t="n">
        <f aca="false">IF(AJ920&lt;=Deciles!$B$5*(Deciles!$B$4+1),INT((AJ920-1)/(Deciles!$B$4+1))+1,Deciles!$B$5+INT((AJ920-1-Deciles!$B$5*(Deciles!$B$4+1))/Deciles!$B$4)+1)</f>
        <v>5</v>
      </c>
    </row>
    <row r="921" customFormat="false" ht="15" hidden="false" customHeight="false" outlineLevel="0" collapsed="false">
      <c r="A921" s="0" t="n">
        <v>26683</v>
      </c>
      <c r="B921" s="0" t="s">
        <v>150</v>
      </c>
      <c r="C921" s="0" t="n">
        <v>669</v>
      </c>
      <c r="D921" s="0" t="n">
        <v>75.565788269043</v>
      </c>
      <c r="E921" s="0" t="n">
        <v>68.549072265625</v>
      </c>
      <c r="F921" s="0" t="n">
        <v>22</v>
      </c>
      <c r="G921" s="0" t="n">
        <v>3.75099992752075</v>
      </c>
      <c r="H921" s="0" t="n">
        <v>-2.88233327865601</v>
      </c>
      <c r="I921" s="0" t="n">
        <v>22</v>
      </c>
      <c r="J921" s="0" t="n">
        <v>12.6655511856079</v>
      </c>
      <c r="K921" s="0" t="n">
        <v>4.30000019073486</v>
      </c>
      <c r="L921" s="0" t="n">
        <v>-0.208333015441895</v>
      </c>
      <c r="M921" s="0" t="n">
        <v>3.47429442405701</v>
      </c>
      <c r="N921" s="0" t="n">
        <v>0</v>
      </c>
      <c r="O921" s="0" t="n">
        <v>0</v>
      </c>
      <c r="P921" s="0" t="s">
        <v>146</v>
      </c>
      <c r="Q921" s="0" t="s">
        <v>141</v>
      </c>
      <c r="R921" s="0" t="n">
        <v>1</v>
      </c>
      <c r="S921" s="0" t="s">
        <v>159</v>
      </c>
      <c r="T921" s="0" t="n">
        <v>0</v>
      </c>
      <c r="U921" s="0" t="n">
        <v>316649.56</v>
      </c>
      <c r="V921" s="0" t="n">
        <v>0.0364204607903957</v>
      </c>
      <c r="W921" s="0" t="n">
        <v>581.283752441406</v>
      </c>
      <c r="X921" s="0" t="n">
        <v>0.0430093705654144</v>
      </c>
      <c r="Y921" s="0" t="n">
        <f aca="false">IF(ISNUMBER(C921),INDEX(Scorecard!$D$5:$D$12,SUMPRODUCT(--(Scorecard!$G$5:$G$11&lt;C921))+1),Scorecard!$D$13)</f>
        <v>-1.88220980528339</v>
      </c>
      <c r="Z921" s="0" t="n">
        <f aca="false">IF(ISNUMBER(D921),INDEX(Scorecard!$D$14:$D$17,SUMPRODUCT(--(Scorecard!$G$14:$G$16&lt;D921))+1),Scorecard!$D$18)</f>
        <v>0.128579646629417</v>
      </c>
      <c r="AA921" s="0" t="n">
        <f aca="false">IF(ISNUMBER(E921),INDEX(Scorecard!$D$19:$D$26,SUMPRODUCT(--(Scorecard!$G$19:$G$25&lt;E921))+1),Scorecard!$D$27)</f>
        <v>0.0530843085177338</v>
      </c>
      <c r="AB921" s="0" t="n">
        <f aca="false">IF(ISNUMBER(F921),INDEX(Scorecard!$D$28:$D$35,SUMPRODUCT(--(Scorecard!$G$28:$G$34&lt;F921))+1),Scorecard!$D$36)</f>
        <v>0.624829191519909</v>
      </c>
      <c r="AC921" s="0" t="n">
        <f aca="false">IF(ISNUMBER(H921),INDEX(Scorecard!$D$37:$D$44,SUMPRODUCT(--(Scorecard!$G$37:$G$43&lt;H921))+1),Scorecard!$D$45)</f>
        <v>1.35057635045042</v>
      </c>
      <c r="AD921" s="0" t="n">
        <f aca="false">IF(ISNUMBER(I921),INDEX(Scorecard!$D$46:$D$52,SUMPRODUCT(--(Scorecard!$G$46:$G$51&lt;I921))+1),Scorecard!$D$53)</f>
        <v>-0.108777051091409</v>
      </c>
      <c r="AE921" s="0" t="n">
        <f aca="false">IF(ISNUMBER(K921),INDEX(Scorecard!$D$54:$D$61,SUMPRODUCT(--(Scorecard!$G$54:$G$60&lt;K921))+1),Scorecard!$D$62)</f>
        <v>0.489050497890326</v>
      </c>
      <c r="AF921" s="0" t="n">
        <f aca="false">IF(ISNUMBER(L921),INDEX(Scorecard!$D$63:$D$68,SUMPRODUCT(--(Scorecard!$G$63:$G$67&lt;L921))+1),Scorecard!$D$69)</f>
        <v>0.322484508656054</v>
      </c>
      <c r="AG921" s="0" t="n">
        <f aca="false">Inputs!$B$10+Scorecard!$J$5*Y921+Scorecard!$J$6*Z921+Scorecard!$J$7*AA921+Scorecard!$J$8*AB921+Scorecard!$J$9*AC921+Scorecard!$J$10*AD921+Scorecard!$J$11*AE921+Scorecard!$J$12*AF921</f>
        <v>-3.26336814174748</v>
      </c>
      <c r="AH921" s="0" t="n">
        <f aca="false">MIN(1-Inputs!$B$13,MAX(Inputs!$B$13,1/(1+EXP(-(Inputs!$B$11*AG921+Inputs!$B$12)))))</f>
        <v>0.0364204616282111</v>
      </c>
      <c r="AI921" s="0" t="n">
        <f aca="false">Inputs!$B$9-Inputs!$B$8*AG921</f>
        <v>581.283776898388</v>
      </c>
      <c r="AJ921" s="0" t="n">
        <f aca="false">RANK(AH921,$AH$5:$AH$2004,0)+COUNTIF($AH$4:AH920,AH921)</f>
        <v>240</v>
      </c>
      <c r="AK921" s="0" t="n">
        <f aca="false">IF(AJ921&lt;=Deciles!$B$5*(Deciles!$B$4+1),INT((AJ921-1)/(Deciles!$B$4+1))+1,Deciles!$B$5+INT((AJ921-1-Deciles!$B$5*(Deciles!$B$4+1))/Deciles!$B$4)+1)</f>
        <v>2</v>
      </c>
    </row>
    <row r="922" customFormat="false" ht="15" hidden="false" customHeight="false" outlineLevel="0" collapsed="false">
      <c r="A922" s="0" t="n">
        <v>26690</v>
      </c>
      <c r="B922" s="0" t="s">
        <v>145</v>
      </c>
      <c r="C922" s="0" t="n">
        <v>736</v>
      </c>
      <c r="D922" s="0" t="n">
        <v>86.6683959960938</v>
      </c>
      <c r="E922" s="0" t="n">
        <v>80.1734313964844</v>
      </c>
      <c r="F922" s="0" t="n">
        <v>40</v>
      </c>
      <c r="G922" s="0" t="n">
        <v>3.66300010681152</v>
      </c>
      <c r="H922" s="0" t="n">
        <v>0.146333456039429</v>
      </c>
      <c r="I922" s="0" t="n">
        <v>19</v>
      </c>
      <c r="J922" s="0" t="n">
        <v>12.6984815597534</v>
      </c>
      <c r="K922" s="0" t="n">
        <v>4.85833311080933</v>
      </c>
      <c r="L922" s="0" t="n">
        <v>-1.875</v>
      </c>
      <c r="M922" s="0" t="n">
        <v>4.48895072937012</v>
      </c>
      <c r="N922" s="0" t="n">
        <v>0</v>
      </c>
      <c r="O922" s="0" t="n">
        <v>0</v>
      </c>
      <c r="P922" s="0" t="s">
        <v>140</v>
      </c>
      <c r="Q922" s="0" t="s">
        <v>141</v>
      </c>
      <c r="R922" s="0" t="n">
        <v>1</v>
      </c>
      <c r="S922" s="0" t="s">
        <v>161</v>
      </c>
      <c r="T922" s="0" t="n">
        <v>0</v>
      </c>
      <c r="U922" s="0" t="n">
        <v>327250.56</v>
      </c>
      <c r="V922" s="0" t="n">
        <v>0.0114447856321931</v>
      </c>
      <c r="W922" s="0" t="n">
        <v>613.305725097656</v>
      </c>
      <c r="X922" s="0" t="n">
        <v>0.0104944556951523</v>
      </c>
      <c r="Y922" s="0" t="n">
        <f aca="false">IF(ISNUMBER(C922),INDEX(Scorecard!$D$5:$D$12,SUMPRODUCT(--(Scorecard!$G$5:$G$11&lt;C922))+1),Scorecard!$D$13)</f>
        <v>0.488358159108655</v>
      </c>
      <c r="Z922" s="0" t="n">
        <f aca="false">IF(ISNUMBER(D922),INDEX(Scorecard!$D$14:$D$17,SUMPRODUCT(--(Scorecard!$G$14:$G$16&lt;D922))+1),Scorecard!$D$18)</f>
        <v>0.0505355481560174</v>
      </c>
      <c r="AA922" s="0" t="n">
        <f aca="false">IF(ISNUMBER(E922),INDEX(Scorecard!$D$19:$D$26,SUMPRODUCT(--(Scorecard!$G$19:$G$25&lt;E922))+1),Scorecard!$D$27)</f>
        <v>-0.0341578513653732</v>
      </c>
      <c r="AB922" s="0" t="n">
        <f aca="false">IF(ISNUMBER(F922),INDEX(Scorecard!$D$28:$D$35,SUMPRODUCT(--(Scorecard!$G$28:$G$34&lt;F922))+1),Scorecard!$D$36)</f>
        <v>-0.132616866359722</v>
      </c>
      <c r="AC922" s="0" t="n">
        <f aca="false">IF(ISNUMBER(H922),INDEX(Scorecard!$D$37:$D$44,SUMPRODUCT(--(Scorecard!$G$37:$G$43&lt;H922))+1),Scorecard!$D$45)</f>
        <v>0.102184252677548</v>
      </c>
      <c r="AD922" s="0" t="n">
        <f aca="false">IF(ISNUMBER(I922),INDEX(Scorecard!$D$46:$D$52,SUMPRODUCT(--(Scorecard!$G$46:$G$51&lt;I922))+1),Scorecard!$D$53)</f>
        <v>-0.108777051091409</v>
      </c>
      <c r="AE922" s="0" t="n">
        <f aca="false">IF(ISNUMBER(K922),INDEX(Scorecard!$D$54:$D$61,SUMPRODUCT(--(Scorecard!$G$54:$G$60&lt;K922))+1),Scorecard!$D$62)</f>
        <v>0.214429354789033</v>
      </c>
      <c r="AF922" s="0" t="n">
        <f aca="false">IF(ISNUMBER(L922),INDEX(Scorecard!$D$63:$D$68,SUMPRODUCT(--(Scorecard!$G$63:$G$67&lt;L922))+1),Scorecard!$D$69)</f>
        <v>-0.340582194386522</v>
      </c>
      <c r="AG922" s="0" t="n">
        <f aca="false">Inputs!$B$10+Scorecard!$J$5*Y922+Scorecard!$J$6*Z922+Scorecard!$J$7*AA922+Scorecard!$J$8*AB922+Scorecard!$J$9*AC922+Scorecard!$J$10*AD922+Scorecard!$J$11*AE922+Scorecard!$J$12*AF922</f>
        <v>-4.3731651782392</v>
      </c>
      <c r="AH922" s="0" t="n">
        <f aca="false">MIN(1-Inputs!$B$13,MAX(Inputs!$B$13,1/(1+EXP(-(Inputs!$B$11*AG922+Inputs!$B$12)))))</f>
        <v>0.0114447853516299</v>
      </c>
      <c r="AI922" s="0" t="n">
        <f aca="false">Inputs!$B$9-Inputs!$B$8*AG922</f>
        <v>613.305750517186</v>
      </c>
      <c r="AJ922" s="0" t="n">
        <f aca="false">RANK(AH922,$AH$5:$AH$2004,0)+COUNTIF($AH$4:AH921,AH922)</f>
        <v>734</v>
      </c>
      <c r="AK922" s="0" t="n">
        <f aca="false">IF(AJ922&lt;=Deciles!$B$5*(Deciles!$B$4+1),INT((AJ922-1)/(Deciles!$B$4+1))+1,Deciles!$B$5+INT((AJ922-1-Deciles!$B$5*(Deciles!$B$4+1))/Deciles!$B$4)+1)</f>
        <v>4</v>
      </c>
    </row>
    <row r="923" customFormat="false" ht="15" hidden="false" customHeight="false" outlineLevel="0" collapsed="false">
      <c r="A923" s="0" t="n">
        <v>26709</v>
      </c>
      <c r="B923" s="0" t="s">
        <v>152</v>
      </c>
      <c r="C923" s="0" t="n">
        <v>698</v>
      </c>
      <c r="D923" s="0" t="n">
        <v>80</v>
      </c>
      <c r="E923" s="0" t="n">
        <v>63.9993133544922</v>
      </c>
      <c r="F923" s="0" t="n">
        <v>26</v>
      </c>
      <c r="G923" s="0" t="n">
        <v>4.39200019836426</v>
      </c>
      <c r="H923" s="0" t="n">
        <v>-2.04133319854736</v>
      </c>
      <c r="I923" s="0" t="n">
        <v>50</v>
      </c>
      <c r="J923" s="0" t="n">
        <v>12.3247518539429</v>
      </c>
      <c r="K923" s="0" t="n">
        <v>3.70000004768372</v>
      </c>
      <c r="L923" s="0" t="n">
        <v>-0.458333253860474</v>
      </c>
      <c r="M923" s="0" t="n">
        <v>4.74415826797485</v>
      </c>
      <c r="N923" s="0" t="n">
        <v>0</v>
      </c>
      <c r="O923" s="0" t="n">
        <v>0</v>
      </c>
      <c r="P923" s="0" t="s">
        <v>144</v>
      </c>
      <c r="Q923" s="0" t="s">
        <v>141</v>
      </c>
      <c r="R923" s="0" t="n">
        <v>2</v>
      </c>
      <c r="S923" s="0" t="s">
        <v>147</v>
      </c>
      <c r="T923" s="0" t="n">
        <v>0</v>
      </c>
      <c r="U923" s="0" t="n">
        <v>225201.81</v>
      </c>
      <c r="V923" s="0" t="n">
        <v>0.0173228122293949</v>
      </c>
      <c r="W923" s="0" t="n">
        <v>601.926513671875</v>
      </c>
      <c r="X923" s="0" t="n">
        <v>0.0116446129977703</v>
      </c>
      <c r="Y923" s="0" t="n">
        <f aca="false">IF(ISNUMBER(C923),INDEX(Scorecard!$D$5:$D$12,SUMPRODUCT(--(Scorecard!$G$5:$G$11&lt;C923))+1),Scorecard!$D$13)</f>
        <v>-0.869677851527538</v>
      </c>
      <c r="Z923" s="0" t="n">
        <f aca="false">IF(ISNUMBER(D923),INDEX(Scorecard!$D$14:$D$17,SUMPRODUCT(--(Scorecard!$G$14:$G$16&lt;D923))+1),Scorecard!$D$18)</f>
        <v>0.0505355481560174</v>
      </c>
      <c r="AA923" s="0" t="n">
        <f aca="false">IF(ISNUMBER(E923),INDEX(Scorecard!$D$19:$D$26,SUMPRODUCT(--(Scorecard!$G$19:$G$25&lt;E923))+1),Scorecard!$D$27)</f>
        <v>0.233621608745691</v>
      </c>
      <c r="AB923" s="0" t="n">
        <f aca="false">IF(ISNUMBER(F923),INDEX(Scorecard!$D$28:$D$35,SUMPRODUCT(--(Scorecard!$G$28:$G$34&lt;F923))+1),Scorecard!$D$36)</f>
        <v>0.165097008946478</v>
      </c>
      <c r="AC923" s="0" t="n">
        <f aca="false">IF(ISNUMBER(H923),INDEX(Scorecard!$D$37:$D$44,SUMPRODUCT(--(Scorecard!$G$37:$G$43&lt;H923))+1),Scorecard!$D$45)</f>
        <v>1.35057635045042</v>
      </c>
      <c r="AD923" s="0" t="n">
        <f aca="false">IF(ISNUMBER(I923),INDEX(Scorecard!$D$46:$D$52,SUMPRODUCT(--(Scorecard!$G$46:$G$51&lt;I923))+1),Scorecard!$D$53)</f>
        <v>0.818882373006414</v>
      </c>
      <c r="AE923" s="0" t="n">
        <f aca="false">IF(ISNUMBER(K923),INDEX(Scorecard!$D$54:$D$61,SUMPRODUCT(--(Scorecard!$G$54:$G$60&lt;K923))+1),Scorecard!$D$62)</f>
        <v>0.489050497890326</v>
      </c>
      <c r="AF923" s="0" t="n">
        <f aca="false">IF(ISNUMBER(L923),INDEX(Scorecard!$D$63:$D$68,SUMPRODUCT(--(Scorecard!$G$63:$G$67&lt;L923))+1),Scorecard!$D$69)</f>
        <v>0.322484508656054</v>
      </c>
      <c r="AG923" s="0" t="n">
        <f aca="false">Inputs!$B$10+Scorecard!$J$5*Y923+Scorecard!$J$6*Z923+Scorecard!$J$7*AA923+Scorecard!$J$8*AB923+Scorecard!$J$9*AC923+Scorecard!$J$10*AD923+Scorecard!$J$11*AE923+Scorecard!$J$12*AF923</f>
        <v>-3.97879056403036</v>
      </c>
      <c r="AH923" s="0" t="n">
        <f aca="false">MIN(1-Inputs!$B$13,MAX(Inputs!$B$13,1/(1+EXP(-(Inputs!$B$11*AG923+Inputs!$B$12)))))</f>
        <v>0.0173228129876498</v>
      </c>
      <c r="AI923" s="0" t="n">
        <f aca="false">Inputs!$B$9-Inputs!$B$8*AG923</f>
        <v>601.926504513754</v>
      </c>
      <c r="AJ923" s="0" t="n">
        <f aca="false">RANK(AH923,$AH$5:$AH$2004,0)+COUNTIF($AH$4:AH922,AH923)</f>
        <v>518</v>
      </c>
      <c r="AK923" s="0" t="n">
        <f aca="false">IF(AJ923&lt;=Deciles!$B$5*(Deciles!$B$4+1),INT((AJ923-1)/(Deciles!$B$4+1))+1,Deciles!$B$5+INT((AJ923-1-Deciles!$B$5*(Deciles!$B$4+1))/Deciles!$B$4)+1)</f>
        <v>3</v>
      </c>
    </row>
    <row r="924" customFormat="false" ht="15" hidden="false" customHeight="false" outlineLevel="0" collapsed="false">
      <c r="A924" s="0" t="n">
        <v>26710</v>
      </c>
      <c r="B924" s="0" t="s">
        <v>139</v>
      </c>
      <c r="C924" s="0" t="n">
        <v>754</v>
      </c>
      <c r="D924" s="0" t="n">
        <v>80</v>
      </c>
      <c r="E924" s="0" t="n">
        <v>75.5868988037109</v>
      </c>
      <c r="F924" s="0" t="n">
        <v>38</v>
      </c>
      <c r="G924" s="0" t="n">
        <v>3.46499991416931</v>
      </c>
      <c r="H924" s="0" t="n">
        <v>0.448333263397217</v>
      </c>
      <c r="I924" s="0" t="n">
        <v>13</v>
      </c>
      <c r="J924" s="0" t="n">
        <v>12.1311454772949</v>
      </c>
      <c r="K924" s="0" t="n">
        <v>6.13333320617676</v>
      </c>
      <c r="L924" s="0" t="n">
        <v>-3.5</v>
      </c>
      <c r="M924" s="0" t="n">
        <v>3.62166213989258</v>
      </c>
      <c r="N924" s="0" t="n">
        <v>1</v>
      </c>
      <c r="O924" s="0" t="n">
        <v>0</v>
      </c>
      <c r="P924" s="0" t="s">
        <v>140</v>
      </c>
      <c r="Q924" s="0" t="s">
        <v>141</v>
      </c>
      <c r="R924" s="0" t="n">
        <v>1</v>
      </c>
      <c r="S924" s="0" t="s">
        <v>149</v>
      </c>
      <c r="T924" s="0" t="n">
        <v>0</v>
      </c>
      <c r="U924" s="0" t="n">
        <v>185562.25</v>
      </c>
      <c r="V924" s="0" t="n">
        <v>0.0106435623019934</v>
      </c>
      <c r="W924" s="0" t="n">
        <v>615.2919921875</v>
      </c>
      <c r="X924" s="0" t="n">
        <v>0.00799467694014311</v>
      </c>
      <c r="Y924" s="0" t="n">
        <f aca="false">IF(ISNUMBER(C924),INDEX(Scorecard!$D$5:$D$12,SUMPRODUCT(--(Scorecard!$G$5:$G$11&lt;C924))+1),Scorecard!$D$13)</f>
        <v>0.733188958177614</v>
      </c>
      <c r="Z924" s="0" t="n">
        <f aca="false">IF(ISNUMBER(D924),INDEX(Scorecard!$D$14:$D$17,SUMPRODUCT(--(Scorecard!$G$14:$G$16&lt;D924))+1),Scorecard!$D$18)</f>
        <v>0.0505355481560174</v>
      </c>
      <c r="AA924" s="0" t="n">
        <f aca="false">IF(ISNUMBER(E924),INDEX(Scorecard!$D$19:$D$26,SUMPRODUCT(--(Scorecard!$G$19:$G$25&lt;E924))+1),Scorecard!$D$27)</f>
        <v>-0.0341578513653732</v>
      </c>
      <c r="AB924" s="0" t="n">
        <f aca="false">IF(ISNUMBER(F924),INDEX(Scorecard!$D$28:$D$35,SUMPRODUCT(--(Scorecard!$G$28:$G$34&lt;F924))+1),Scorecard!$D$36)</f>
        <v>-0.132616866359722</v>
      </c>
      <c r="AC924" s="0" t="n">
        <f aca="false">IF(ISNUMBER(H924),INDEX(Scorecard!$D$37:$D$44,SUMPRODUCT(--(Scorecard!$G$37:$G$43&lt;H924))+1),Scorecard!$D$45)</f>
        <v>-0.271229676926091</v>
      </c>
      <c r="AD924" s="0" t="n">
        <f aca="false">IF(ISNUMBER(I924),INDEX(Scorecard!$D$46:$D$52,SUMPRODUCT(--(Scorecard!$G$46:$G$51&lt;I924))+1),Scorecard!$D$53)</f>
        <v>-0.114272400683245</v>
      </c>
      <c r="AE924" s="0" t="n">
        <f aca="false">IF(ISNUMBER(K924),INDEX(Scorecard!$D$54:$D$61,SUMPRODUCT(--(Scorecard!$G$54:$G$60&lt;K924))+1),Scorecard!$D$62)</f>
        <v>0.0151758992857273</v>
      </c>
      <c r="AF924" s="0" t="n">
        <f aca="false">IF(ISNUMBER(L924),INDEX(Scorecard!$D$63:$D$68,SUMPRODUCT(--(Scorecard!$G$63:$G$67&lt;L924))+1),Scorecard!$D$69)</f>
        <v>-0.340582194386522</v>
      </c>
      <c r="AG924" s="0" t="n">
        <f aca="false">Inputs!$B$10+Scorecard!$J$5*Y924+Scorecard!$J$6*Z924+Scorecard!$J$7*AA924+Scorecard!$J$8*AB924+Scorecard!$J$9*AC924+Scorecard!$J$10*AD924+Scorecard!$J$11*AE924+Scorecard!$J$12*AF924</f>
        <v>-4.44200221978085</v>
      </c>
      <c r="AH924" s="0" t="n">
        <f aca="false">MIN(1-Inputs!$B$13,MAX(Inputs!$B$13,1/(1+EXP(-(Inputs!$B$11*AG924+Inputs!$B$12)))))</f>
        <v>0.010643562526962</v>
      </c>
      <c r="AI924" s="0" t="n">
        <f aca="false">Inputs!$B$9-Inputs!$B$8*AG924</f>
        <v>615.291967686417</v>
      </c>
      <c r="AJ924" s="0" t="n">
        <f aca="false">RANK(AH924,$AH$5:$AH$2004,0)+COUNTIF($AH$4:AH923,AH924)</f>
        <v>773</v>
      </c>
      <c r="AK924" s="0" t="n">
        <f aca="false">IF(AJ924&lt;=Deciles!$B$5*(Deciles!$B$4+1),INT((AJ924-1)/(Deciles!$B$4+1))+1,Deciles!$B$5+INT((AJ924-1-Deciles!$B$5*(Deciles!$B$4+1))/Deciles!$B$4)+1)</f>
        <v>4</v>
      </c>
    </row>
    <row r="925" customFormat="false" ht="15" hidden="false" customHeight="false" outlineLevel="0" collapsed="false">
      <c r="A925" s="0" t="n">
        <v>26718</v>
      </c>
      <c r="B925" s="0" t="s">
        <v>155</v>
      </c>
      <c r="C925" s="0" t="n">
        <v>756</v>
      </c>
      <c r="D925" s="0" t="n">
        <v>80</v>
      </c>
      <c r="E925" s="0" t="n">
        <v>67.4974594116211</v>
      </c>
      <c r="F925" s="0" t="n">
        <v>34</v>
      </c>
      <c r="G925" s="0" t="n">
        <v>3.69799995422363</v>
      </c>
      <c r="H925" s="0" t="n">
        <v>-2.03533315658569</v>
      </c>
      <c r="I925" s="0" t="n">
        <v>35</v>
      </c>
      <c r="J925" s="0" t="n">
        <v>12.1151485443115</v>
      </c>
      <c r="K925" s="0" t="n">
        <v>4.40833330154419</v>
      </c>
      <c r="L925" s="0" t="n">
        <v>-1.125</v>
      </c>
      <c r="M925" s="0" t="n">
        <v>6.02960968017578</v>
      </c>
      <c r="N925" s="0" t="n">
        <v>0</v>
      </c>
      <c r="O925" s="0" t="n">
        <v>0</v>
      </c>
      <c r="P925" s="0" t="s">
        <v>140</v>
      </c>
      <c r="Q925" s="0" t="s">
        <v>141</v>
      </c>
      <c r="R925" s="0" t="n">
        <v>1</v>
      </c>
      <c r="S925" s="0" t="s">
        <v>156</v>
      </c>
      <c r="T925" s="0" t="n">
        <v>0</v>
      </c>
      <c r="U925" s="0" t="n">
        <v>182617.33</v>
      </c>
      <c r="V925" s="0" t="n">
        <v>0.00564428837969899</v>
      </c>
      <c r="W925" s="0" t="n">
        <v>632.595520019531</v>
      </c>
      <c r="X925" s="0" t="n">
        <v>0.00566158257424831</v>
      </c>
      <c r="Y925" s="0" t="n">
        <f aca="false">IF(ISNUMBER(C925),INDEX(Scorecard!$D$5:$D$12,SUMPRODUCT(--(Scorecard!$G$5:$G$11&lt;C925))+1),Scorecard!$D$13)</f>
        <v>0.733188958177614</v>
      </c>
      <c r="Z925" s="0" t="n">
        <f aca="false">IF(ISNUMBER(D925),INDEX(Scorecard!$D$14:$D$17,SUMPRODUCT(--(Scorecard!$G$14:$G$16&lt;D925))+1),Scorecard!$D$18)</f>
        <v>0.0505355481560174</v>
      </c>
      <c r="AA925" s="0" t="n">
        <f aca="false">IF(ISNUMBER(E925),INDEX(Scorecard!$D$19:$D$26,SUMPRODUCT(--(Scorecard!$G$19:$G$25&lt;E925))+1),Scorecard!$D$27)</f>
        <v>0.0530843085177338</v>
      </c>
      <c r="AB925" s="0" t="n">
        <f aca="false">IF(ISNUMBER(F925),INDEX(Scorecard!$D$28:$D$35,SUMPRODUCT(--(Scorecard!$G$28:$G$34&lt;F925))+1),Scorecard!$D$36)</f>
        <v>-0.0008456427959252</v>
      </c>
      <c r="AC925" s="0" t="n">
        <f aca="false">IF(ISNUMBER(H925),INDEX(Scorecard!$D$37:$D$44,SUMPRODUCT(--(Scorecard!$G$37:$G$43&lt;H925))+1),Scorecard!$D$45)</f>
        <v>1.35057635045042</v>
      </c>
      <c r="AD925" s="0" t="n">
        <f aca="false">IF(ISNUMBER(I925),INDEX(Scorecard!$D$46:$D$52,SUMPRODUCT(--(Scorecard!$G$46:$G$51&lt;I925))+1),Scorecard!$D$53)</f>
        <v>0.123869379412532</v>
      </c>
      <c r="AE925" s="0" t="n">
        <f aca="false">IF(ISNUMBER(K925),INDEX(Scorecard!$D$54:$D$61,SUMPRODUCT(--(Scorecard!$G$54:$G$60&lt;K925))+1),Scorecard!$D$62)</f>
        <v>0.409483001259379</v>
      </c>
      <c r="AF925" s="0" t="n">
        <f aca="false">IF(ISNUMBER(L925),INDEX(Scorecard!$D$63:$D$68,SUMPRODUCT(--(Scorecard!$G$63:$G$67&lt;L925))+1),Scorecard!$D$69)</f>
        <v>-0.340582194386522</v>
      </c>
      <c r="AG925" s="0" t="n">
        <f aca="false">Inputs!$B$10+Scorecard!$J$5*Y925+Scorecard!$J$6*Z925+Scorecard!$J$7*AA925+Scorecard!$J$8*AB925+Scorecard!$J$9*AC925+Scorecard!$J$10*AD925+Scorecard!$J$11*AE925+Scorecard!$J$12*AF925</f>
        <v>-5.04169690481184</v>
      </c>
      <c r="AH925" s="0" t="n">
        <f aca="false">MIN(1-Inputs!$B$13,MAX(Inputs!$B$13,1/(1+EXP(-(Inputs!$B$11*AG925+Inputs!$B$12)))))</f>
        <v>0.00564428832369062</v>
      </c>
      <c r="AI925" s="0" t="n">
        <f aca="false">Inputs!$B$9-Inputs!$B$8*AG925</f>
        <v>632.595498649251</v>
      </c>
      <c r="AJ925" s="0" t="n">
        <f aca="false">RANK(AH925,$AH$5:$AH$2004,0)+COUNTIF($AH$4:AH924,AH925)</f>
        <v>1177</v>
      </c>
      <c r="AK925" s="0" t="n">
        <f aca="false">IF(AJ925&lt;=Deciles!$B$5*(Deciles!$B$4+1),INT((AJ925-1)/(Deciles!$B$4+1))+1,Deciles!$B$5+INT((AJ925-1-Deciles!$B$5*(Deciles!$B$4+1))/Deciles!$B$4)+1)</f>
        <v>6</v>
      </c>
    </row>
    <row r="926" customFormat="false" ht="15" hidden="false" customHeight="false" outlineLevel="0" collapsed="false">
      <c r="A926" s="0" t="n">
        <v>26720</v>
      </c>
      <c r="B926" s="0" t="s">
        <v>152</v>
      </c>
      <c r="C926" s="0" t="n">
        <v>727</v>
      </c>
      <c r="D926" s="0" t="n">
        <v>80</v>
      </c>
      <c r="E926" s="0" t="n">
        <v>69.248649597168</v>
      </c>
      <c r="F926" s="0" t="n">
        <v>24</v>
      </c>
      <c r="G926" s="0" t="n">
        <v>3.28999996185303</v>
      </c>
      <c r="H926" s="0" t="n">
        <v>-3.14333343505859</v>
      </c>
      <c r="I926" s="0" t="n">
        <v>19</v>
      </c>
      <c r="J926" s="0" t="n">
        <v>13.2945194244385</v>
      </c>
      <c r="K926" s="0" t="n">
        <v>5.19999980926514</v>
      </c>
      <c r="L926" s="0" t="n">
        <v>-0.458333492279053</v>
      </c>
      <c r="M926" s="0" t="n">
        <v>7.33082723617554</v>
      </c>
      <c r="N926" s="0" t="n">
        <v>0</v>
      </c>
      <c r="O926" s="0" t="n">
        <v>0</v>
      </c>
      <c r="P926" s="0" t="s">
        <v>146</v>
      </c>
      <c r="Q926" s="0" t="s">
        <v>141</v>
      </c>
      <c r="R926" s="0" t="n">
        <v>1</v>
      </c>
      <c r="S926" s="0" t="s">
        <v>154</v>
      </c>
      <c r="T926" s="0" t="n">
        <v>0</v>
      </c>
      <c r="U926" s="0" t="n">
        <v>593931.4</v>
      </c>
      <c r="V926" s="0" t="n">
        <v>0.00979250948876143</v>
      </c>
      <c r="W926" s="0" t="n">
        <v>617.570678710938</v>
      </c>
      <c r="X926" s="0" t="n">
        <v>0.00730060320347548</v>
      </c>
      <c r="Y926" s="0" t="n">
        <f aca="false">IF(ISNUMBER(C926),INDEX(Scorecard!$D$5:$D$12,SUMPRODUCT(--(Scorecard!$G$5:$G$11&lt;C926))+1),Scorecard!$D$13)</f>
        <v>-0.0290424113398221</v>
      </c>
      <c r="Z926" s="0" t="n">
        <f aca="false">IF(ISNUMBER(D926),INDEX(Scorecard!$D$14:$D$17,SUMPRODUCT(--(Scorecard!$G$14:$G$16&lt;D926))+1),Scorecard!$D$18)</f>
        <v>0.0505355481560174</v>
      </c>
      <c r="AA926" s="0" t="n">
        <f aca="false">IF(ISNUMBER(E926),INDEX(Scorecard!$D$19:$D$26,SUMPRODUCT(--(Scorecard!$G$19:$G$25&lt;E926))+1),Scorecard!$D$27)</f>
        <v>0.0530843085177338</v>
      </c>
      <c r="AB926" s="0" t="n">
        <f aca="false">IF(ISNUMBER(F926),INDEX(Scorecard!$D$28:$D$35,SUMPRODUCT(--(Scorecard!$G$28:$G$34&lt;F926))+1),Scorecard!$D$36)</f>
        <v>0.349218150643304</v>
      </c>
      <c r="AC926" s="0" t="n">
        <f aca="false">IF(ISNUMBER(H926),INDEX(Scorecard!$D$37:$D$44,SUMPRODUCT(--(Scorecard!$G$37:$G$43&lt;H926))+1),Scorecard!$D$45)</f>
        <v>1.35057635045042</v>
      </c>
      <c r="AD926" s="0" t="n">
        <f aca="false">IF(ISNUMBER(I926),INDEX(Scorecard!$D$46:$D$52,SUMPRODUCT(--(Scorecard!$G$46:$G$51&lt;I926))+1),Scorecard!$D$53)</f>
        <v>-0.108777051091409</v>
      </c>
      <c r="AE926" s="0" t="n">
        <f aca="false">IF(ISNUMBER(K926),INDEX(Scorecard!$D$54:$D$61,SUMPRODUCT(--(Scorecard!$G$54:$G$60&lt;K926))+1),Scorecard!$D$62)</f>
        <v>0.214429354789033</v>
      </c>
      <c r="AF926" s="0" t="n">
        <f aca="false">IF(ISNUMBER(L926),INDEX(Scorecard!$D$63:$D$68,SUMPRODUCT(--(Scorecard!$G$63:$G$67&lt;L926))+1),Scorecard!$D$69)</f>
        <v>0.322484508656054</v>
      </c>
      <c r="AG926" s="0" t="n">
        <f aca="false">Inputs!$B$10+Scorecard!$J$5*Y926+Scorecard!$J$6*Z926+Scorecard!$J$7*AA926+Scorecard!$J$8*AB926+Scorecard!$J$9*AC926+Scorecard!$J$10*AD926+Scorecard!$J$11*AE926+Scorecard!$J$12*AF926</f>
        <v>-4.52097708645198</v>
      </c>
      <c r="AH926" s="0" t="n">
        <f aca="false">MIN(1-Inputs!$B$13,MAX(Inputs!$B$13,1/(1+EXP(-(Inputs!$B$11*AG926+Inputs!$B$12)))))</f>
        <v>0.00979250944960622</v>
      </c>
      <c r="AI926" s="0" t="n">
        <f aca="false">Inputs!$B$9-Inputs!$B$8*AG926</f>
        <v>617.570700656444</v>
      </c>
      <c r="AJ926" s="0" t="n">
        <f aca="false">RANK(AH926,$AH$5:$AH$2004,0)+COUNTIF($AH$4:AH925,AH926)</f>
        <v>834</v>
      </c>
      <c r="AK926" s="0" t="n">
        <f aca="false">IF(AJ926&lt;=Deciles!$B$5*(Deciles!$B$4+1),INT((AJ926-1)/(Deciles!$B$4+1))+1,Deciles!$B$5+INT((AJ926-1-Deciles!$B$5*(Deciles!$B$4+1))/Deciles!$B$4)+1)</f>
        <v>5</v>
      </c>
    </row>
    <row r="927" customFormat="false" ht="15" hidden="false" customHeight="false" outlineLevel="0" collapsed="false">
      <c r="A927" s="0" t="n">
        <v>26721</v>
      </c>
      <c r="B927" s="0" t="s">
        <v>152</v>
      </c>
      <c r="C927" s="0" t="n">
        <v>730</v>
      </c>
      <c r="D927" s="0" t="n">
        <v>89.5016937255859</v>
      </c>
      <c r="E927" s="0" t="n">
        <v>78.4395523071289</v>
      </c>
      <c r="F927" s="0" t="n">
        <v>32</v>
      </c>
      <c r="G927" s="0" t="n">
        <v>3.27099990844727</v>
      </c>
      <c r="H927" s="0" t="n">
        <v>-3.16233348846436</v>
      </c>
      <c r="I927" s="0" t="n">
        <v>29</v>
      </c>
      <c r="J927" s="0" t="n">
        <v>13.0086174011231</v>
      </c>
      <c r="K927" s="0" t="n">
        <v>4.5</v>
      </c>
      <c r="L927" s="0" t="n">
        <v>-0.458333492279053</v>
      </c>
      <c r="M927" s="0" t="n">
        <v>3.98039174079895</v>
      </c>
      <c r="N927" s="0" t="n">
        <v>0</v>
      </c>
      <c r="O927" s="0" t="n">
        <v>0</v>
      </c>
      <c r="P927" s="0" t="s">
        <v>144</v>
      </c>
      <c r="Q927" s="0" t="s">
        <v>141</v>
      </c>
      <c r="R927" s="0" t="n">
        <v>2</v>
      </c>
      <c r="S927" s="0" t="s">
        <v>162</v>
      </c>
      <c r="T927" s="0" t="n">
        <v>0</v>
      </c>
      <c r="U927" s="0" t="n">
        <v>446242.3</v>
      </c>
      <c r="V927" s="0" t="n">
        <v>0.0140366787090898</v>
      </c>
      <c r="W927" s="0" t="n">
        <v>607.709838867188</v>
      </c>
      <c r="X927" s="0" t="n">
        <v>0.00819534063339233</v>
      </c>
      <c r="Y927" s="0" t="n">
        <f aca="false">IF(ISNUMBER(C927),INDEX(Scorecard!$D$5:$D$12,SUMPRODUCT(--(Scorecard!$G$5:$G$11&lt;C927))+1),Scorecard!$D$13)</f>
        <v>-0.0290424113398221</v>
      </c>
      <c r="Z927" s="0" t="n">
        <f aca="false">IF(ISNUMBER(D927),INDEX(Scorecard!$D$14:$D$17,SUMPRODUCT(--(Scorecard!$G$14:$G$16&lt;D927))+1),Scorecard!$D$18)</f>
        <v>-0.361970872710667</v>
      </c>
      <c r="AA927" s="0" t="n">
        <f aca="false">IF(ISNUMBER(E927),INDEX(Scorecard!$D$19:$D$26,SUMPRODUCT(--(Scorecard!$G$19:$G$25&lt;E927))+1),Scorecard!$D$27)</f>
        <v>-0.0341578513653732</v>
      </c>
      <c r="AB927" s="0" t="n">
        <f aca="false">IF(ISNUMBER(F927),INDEX(Scorecard!$D$28:$D$35,SUMPRODUCT(--(Scorecard!$G$28:$G$34&lt;F927))+1),Scorecard!$D$36)</f>
        <v>0.126913191054783</v>
      </c>
      <c r="AC927" s="0" t="n">
        <f aca="false">IF(ISNUMBER(H927),INDEX(Scorecard!$D$37:$D$44,SUMPRODUCT(--(Scorecard!$G$37:$G$43&lt;H927))+1),Scorecard!$D$45)</f>
        <v>1.35057635045042</v>
      </c>
      <c r="AD927" s="0" t="n">
        <f aca="false">IF(ISNUMBER(I927),INDEX(Scorecard!$D$46:$D$52,SUMPRODUCT(--(Scorecard!$G$46:$G$51&lt;I927))+1),Scorecard!$D$53)</f>
        <v>0.123869379412532</v>
      </c>
      <c r="AE927" s="0" t="n">
        <f aca="false">IF(ISNUMBER(K927),INDEX(Scorecard!$D$54:$D$61,SUMPRODUCT(--(Scorecard!$G$54:$G$60&lt;K927))+1),Scorecard!$D$62)</f>
        <v>0.409483001259379</v>
      </c>
      <c r="AF927" s="0" t="n">
        <f aca="false">IF(ISNUMBER(L927),INDEX(Scorecard!$D$63:$D$68,SUMPRODUCT(--(Scorecard!$G$63:$G$67&lt;L927))+1),Scorecard!$D$69)</f>
        <v>0.322484508656054</v>
      </c>
      <c r="AG927" s="0" t="n">
        <f aca="false">Inputs!$B$10+Scorecard!$J$5*Y927+Scorecard!$J$6*Z927+Scorecard!$J$7*AA927+Scorecard!$J$8*AB927+Scorecard!$J$9*AC927+Scorecard!$J$10*AD927+Scorecard!$J$11*AE927+Scorecard!$J$12*AF927</f>
        <v>-4.1792251287378</v>
      </c>
      <c r="AH927" s="0" t="n">
        <f aca="false">MIN(1-Inputs!$B$13,MAX(Inputs!$B$13,1/(1+EXP(-(Inputs!$B$11*AG927+Inputs!$B$12)))))</f>
        <v>0.0140366789313327</v>
      </c>
      <c r="AI927" s="0" t="n">
        <f aca="false">Inputs!$B$9-Inputs!$B$8*AG927</f>
        <v>607.709823564277</v>
      </c>
      <c r="AJ927" s="0" t="n">
        <f aca="false">RANK(AH927,$AH$5:$AH$2004,0)+COUNTIF($AH$4:AH926,AH927)</f>
        <v>627</v>
      </c>
      <c r="AK927" s="0" t="n">
        <f aca="false">IF(AJ927&lt;=Deciles!$B$5*(Deciles!$B$4+1),INT((AJ927-1)/(Deciles!$B$4+1))+1,Deciles!$B$5+INT((AJ927-1-Deciles!$B$5*(Deciles!$B$4+1))/Deciles!$B$4)+1)</f>
        <v>4</v>
      </c>
    </row>
    <row r="928" customFormat="false" ht="15" hidden="false" customHeight="false" outlineLevel="0" collapsed="false">
      <c r="A928" s="0" t="n">
        <v>26726</v>
      </c>
      <c r="B928" s="0" t="s">
        <v>150</v>
      </c>
      <c r="C928" s="0" t="n">
        <v>761</v>
      </c>
      <c r="D928" s="0" t="n">
        <v>95.7635803222656</v>
      </c>
      <c r="E928" s="0" t="n">
        <v>46.7262916564941</v>
      </c>
      <c r="F928" s="0" t="n">
        <v>32</v>
      </c>
      <c r="G928" s="0" t="n">
        <v>4.00600004196167</v>
      </c>
      <c r="H928" s="0" t="n">
        <v>-2.62733316421509</v>
      </c>
      <c r="I928" s="0" t="n">
        <v>111</v>
      </c>
      <c r="J928" s="0" t="n">
        <v>12.1638793945313</v>
      </c>
      <c r="K928" s="0" t="n">
        <v>4.80000019073486</v>
      </c>
      <c r="L928" s="0" t="n">
        <v>-0.208333015441895</v>
      </c>
      <c r="M928" s="0" t="n">
        <v>6.28858661651611</v>
      </c>
      <c r="N928" s="0" t="n">
        <v>0</v>
      </c>
      <c r="O928" s="0" t="n">
        <v>0</v>
      </c>
      <c r="P928" s="0" t="s">
        <v>140</v>
      </c>
      <c r="Q928" s="0" t="s">
        <v>153</v>
      </c>
      <c r="R928" s="0" t="n">
        <v>1</v>
      </c>
      <c r="S928" s="0" t="s">
        <v>149</v>
      </c>
      <c r="T928" s="0" t="n">
        <v>0</v>
      </c>
      <c r="U928" s="0" t="n">
        <v>191736.84</v>
      </c>
      <c r="V928" s="0" t="n">
        <v>0.00419128825888038</v>
      </c>
      <c r="W928" s="0" t="n">
        <v>640.690307617188</v>
      </c>
      <c r="X928" s="0" t="n">
        <v>0.00194801029283553</v>
      </c>
      <c r="Y928" s="0" t="n">
        <f aca="false">IF(ISNUMBER(C928),INDEX(Scorecard!$D$5:$D$12,SUMPRODUCT(--(Scorecard!$G$5:$G$11&lt;C928))+1),Scorecard!$D$13)</f>
        <v>0.733188958177614</v>
      </c>
      <c r="Z928" s="0" t="n">
        <f aca="false">IF(ISNUMBER(D928),INDEX(Scorecard!$D$14:$D$17,SUMPRODUCT(--(Scorecard!$G$14:$G$16&lt;D928))+1),Scorecard!$D$18)</f>
        <v>-0.361970872710667</v>
      </c>
      <c r="AA928" s="0" t="n">
        <f aca="false">IF(ISNUMBER(E928),INDEX(Scorecard!$D$19:$D$26,SUMPRODUCT(--(Scorecard!$G$19:$G$25&lt;E928))+1),Scorecard!$D$27)</f>
        <v>0.57899015159425</v>
      </c>
      <c r="AB928" s="0" t="n">
        <f aca="false">IF(ISNUMBER(F928),INDEX(Scorecard!$D$28:$D$35,SUMPRODUCT(--(Scorecard!$G$28:$G$34&lt;F928))+1),Scorecard!$D$36)</f>
        <v>0.126913191054783</v>
      </c>
      <c r="AC928" s="0" t="n">
        <f aca="false">IF(ISNUMBER(H928),INDEX(Scorecard!$D$37:$D$44,SUMPRODUCT(--(Scorecard!$G$37:$G$43&lt;H928))+1),Scorecard!$D$45)</f>
        <v>1.35057635045042</v>
      </c>
      <c r="AD928" s="0" t="n">
        <f aca="false">IF(ISNUMBER(I928),INDEX(Scorecard!$D$46:$D$52,SUMPRODUCT(--(Scorecard!$G$46:$G$51&lt;I928))+1),Scorecard!$D$53)</f>
        <v>0.818882373006414</v>
      </c>
      <c r="AE928" s="0" t="n">
        <f aca="false">IF(ISNUMBER(K928),INDEX(Scorecard!$D$54:$D$61,SUMPRODUCT(--(Scorecard!$G$54:$G$60&lt;K928))+1),Scorecard!$D$62)</f>
        <v>0.409483001259379</v>
      </c>
      <c r="AF928" s="0" t="n">
        <f aca="false">IF(ISNUMBER(L928),INDEX(Scorecard!$D$63:$D$68,SUMPRODUCT(--(Scorecard!$G$63:$G$67&lt;L928))+1),Scorecard!$D$69)</f>
        <v>0.322484508656054</v>
      </c>
      <c r="AG928" s="0" t="n">
        <f aca="false">Inputs!$B$10+Scorecard!$J$5*Y928+Scorecard!$J$6*Z928+Scorecard!$J$7*AA928+Scorecard!$J$8*AB928+Scorecard!$J$9*AC928+Scorecard!$J$10*AD928+Scorecard!$J$11*AE928+Scorecard!$J$12*AF928</f>
        <v>-5.3222411775406</v>
      </c>
      <c r="AH928" s="0" t="n">
        <f aca="false">MIN(1-Inputs!$B$13,MAX(Inputs!$B$13,1/(1+EXP(-(Inputs!$B$11*AG928+Inputs!$B$12)))))</f>
        <v>0.00419128812126734</v>
      </c>
      <c r="AI928" s="0" t="n">
        <f aca="false">Inputs!$B$9-Inputs!$B$8*AG928</f>
        <v>640.690295269563</v>
      </c>
      <c r="AJ928" s="0" t="n">
        <f aca="false">RANK(AH928,$AH$5:$AH$2004,0)+COUNTIF($AH$4:AH927,AH928)</f>
        <v>1364</v>
      </c>
      <c r="AK928" s="0" t="n">
        <f aca="false">IF(AJ928&lt;=Deciles!$B$5*(Deciles!$B$4+1),INT((AJ928-1)/(Deciles!$B$4+1))+1,Deciles!$B$5+INT((AJ928-1-Deciles!$B$5*(Deciles!$B$4+1))/Deciles!$B$4)+1)</f>
        <v>7</v>
      </c>
    </row>
    <row r="929" customFormat="false" ht="15" hidden="false" customHeight="false" outlineLevel="0" collapsed="false">
      <c r="A929" s="0" t="n">
        <v>26739</v>
      </c>
      <c r="B929" s="0" t="s">
        <v>155</v>
      </c>
      <c r="C929" s="0" t="n">
        <v>658</v>
      </c>
      <c r="D929" s="0" t="n">
        <v>95.9989395141602</v>
      </c>
      <c r="E929" s="0" t="n">
        <v>90.6346969604492</v>
      </c>
      <c r="F929" s="0" t="n">
        <v>34</v>
      </c>
      <c r="G929" s="0" t="n">
        <v>3.84699988365173</v>
      </c>
      <c r="H929" s="0" t="n">
        <v>-1.88633322715759</v>
      </c>
      <c r="I929" s="0" t="n">
        <v>9</v>
      </c>
      <c r="J929" s="0" t="n">
        <v>11.9640197753906</v>
      </c>
      <c r="K929" s="0" t="n">
        <v>4.40833330154419</v>
      </c>
      <c r="L929" s="0" t="n">
        <v>-1.125</v>
      </c>
      <c r="M929" s="0" t="n">
        <v>6.02960968017578</v>
      </c>
      <c r="N929" s="0" t="n">
        <v>0</v>
      </c>
      <c r="O929" s="0" t="n">
        <v>0</v>
      </c>
      <c r="P929" s="0" t="s">
        <v>144</v>
      </c>
      <c r="Q929" s="0" t="s">
        <v>160</v>
      </c>
      <c r="R929" s="0" t="n">
        <v>2</v>
      </c>
      <c r="S929" s="0" t="s">
        <v>156</v>
      </c>
      <c r="T929" s="0" t="n">
        <v>0</v>
      </c>
      <c r="U929" s="0" t="n">
        <v>157002.94</v>
      </c>
      <c r="V929" s="0" t="n">
        <v>0.154212921857834</v>
      </c>
      <c r="W929" s="0" t="n">
        <v>538.69580078125</v>
      </c>
      <c r="X929" s="0" t="n">
        <v>0.173043116927147</v>
      </c>
      <c r="Y929" s="0" t="n">
        <f aca="false">IF(ISNUMBER(C929),INDEX(Scorecard!$D$5:$D$12,SUMPRODUCT(--(Scorecard!$G$5:$G$11&lt;C929))+1),Scorecard!$D$13)</f>
        <v>-1.88220980528339</v>
      </c>
      <c r="Z929" s="0" t="n">
        <f aca="false">IF(ISNUMBER(D929),INDEX(Scorecard!$D$14:$D$17,SUMPRODUCT(--(Scorecard!$G$14:$G$16&lt;D929))+1),Scorecard!$D$18)</f>
        <v>-0.361970872710667</v>
      </c>
      <c r="AA929" s="0" t="n">
        <f aca="false">IF(ISNUMBER(E929),INDEX(Scorecard!$D$19:$D$26,SUMPRODUCT(--(Scorecard!$G$19:$G$25&lt;E929))+1),Scorecard!$D$27)</f>
        <v>-0.820992370602782</v>
      </c>
      <c r="AB929" s="0" t="n">
        <f aca="false">IF(ISNUMBER(F929),INDEX(Scorecard!$D$28:$D$35,SUMPRODUCT(--(Scorecard!$G$28:$G$34&lt;F929))+1),Scorecard!$D$36)</f>
        <v>-0.0008456427959252</v>
      </c>
      <c r="AC929" s="0" t="n">
        <f aca="false">IF(ISNUMBER(H929),INDEX(Scorecard!$D$37:$D$44,SUMPRODUCT(--(Scorecard!$G$37:$G$43&lt;H929))+1),Scorecard!$D$45)</f>
        <v>1.35057635045042</v>
      </c>
      <c r="AD929" s="0" t="n">
        <f aca="false">IF(ISNUMBER(I929),INDEX(Scorecard!$D$46:$D$52,SUMPRODUCT(--(Scorecard!$G$46:$G$51&lt;I929))+1),Scorecard!$D$53)</f>
        <v>-0.114272400683245</v>
      </c>
      <c r="AE929" s="0" t="n">
        <f aca="false">IF(ISNUMBER(K929),INDEX(Scorecard!$D$54:$D$61,SUMPRODUCT(--(Scorecard!$G$54:$G$60&lt;K929))+1),Scorecard!$D$62)</f>
        <v>0.409483001259379</v>
      </c>
      <c r="AF929" s="0" t="n">
        <f aca="false">IF(ISNUMBER(L929),INDEX(Scorecard!$D$63:$D$68,SUMPRODUCT(--(Scorecard!$G$63:$G$67&lt;L929))+1),Scorecard!$D$69)</f>
        <v>-0.340582194386522</v>
      </c>
      <c r="AG929" s="0" t="n">
        <f aca="false">Inputs!$B$10+Scorecard!$J$5*Y929+Scorecard!$J$6*Z929+Scorecard!$J$7*AA929+Scorecard!$J$8*AB929+Scorecard!$J$9*AC929+Scorecard!$J$10*AD929+Scorecard!$J$11*AE929+Scorecard!$J$12*AF929</f>
        <v>-1.78738167291484</v>
      </c>
      <c r="AH929" s="0" t="n">
        <f aca="false">MIN(1-Inputs!$B$13,MAX(Inputs!$B$13,1/(1+EXP(-(Inputs!$B$11*AG929+Inputs!$B$12)))))</f>
        <v>0.154212925609563</v>
      </c>
      <c r="AI929" s="0" t="n">
        <f aca="false">Inputs!$B$9-Inputs!$B$8*AG929</f>
        <v>538.695809718307</v>
      </c>
      <c r="AJ929" s="0" t="n">
        <f aca="false">RANK(AH929,$AH$5:$AH$2004,0)+COUNTIF($AH$4:AH928,AH929)</f>
        <v>14</v>
      </c>
      <c r="AK929" s="0" t="n">
        <f aca="false">IF(AJ929&lt;=Deciles!$B$5*(Deciles!$B$4+1),INT((AJ929-1)/(Deciles!$B$4+1))+1,Deciles!$B$5+INT((AJ929-1-Deciles!$B$5*(Deciles!$B$4+1))/Deciles!$B$4)+1)</f>
        <v>1</v>
      </c>
    </row>
    <row r="930" customFormat="false" ht="15" hidden="false" customHeight="false" outlineLevel="0" collapsed="false">
      <c r="A930" s="0" t="n">
        <v>26771</v>
      </c>
      <c r="B930" s="0" t="s">
        <v>150</v>
      </c>
      <c r="C930" s="0" t="n">
        <v>783</v>
      </c>
      <c r="D930" s="0" t="n">
        <v>80</v>
      </c>
      <c r="E930" s="0" t="n">
        <v>67.6094055175781</v>
      </c>
      <c r="F930" s="0" t="n">
        <v>32</v>
      </c>
      <c r="G930" s="0" t="n">
        <v>2.85599994659424</v>
      </c>
      <c r="H930" s="0" t="n">
        <v>-3.77733325958252</v>
      </c>
      <c r="I930" s="0" t="n">
        <v>25</v>
      </c>
      <c r="J930" s="0" t="n">
        <v>11.9908885955811</v>
      </c>
      <c r="K930" s="0" t="n">
        <v>4.19999980926514</v>
      </c>
      <c r="L930" s="0" t="n">
        <v>-0.208333492279053</v>
      </c>
      <c r="M930" s="0" t="n">
        <v>6.02960777282715</v>
      </c>
      <c r="N930" s="0" t="n">
        <v>0</v>
      </c>
      <c r="O930" s="0" t="n">
        <v>0</v>
      </c>
      <c r="P930" s="0" t="s">
        <v>144</v>
      </c>
      <c r="Q930" s="0" t="s">
        <v>141</v>
      </c>
      <c r="R930" s="0" t="n">
        <v>2</v>
      </c>
      <c r="S930" s="0" t="s">
        <v>156</v>
      </c>
      <c r="T930" s="0" t="n">
        <v>0</v>
      </c>
      <c r="U930" s="0" t="n">
        <v>161278.55</v>
      </c>
      <c r="V930" s="0" t="n">
        <v>0.00260286591947079</v>
      </c>
      <c r="W930" s="0" t="n">
        <v>653.626647949219</v>
      </c>
      <c r="X930" s="0" t="n">
        <v>0.00333264982327819</v>
      </c>
      <c r="Y930" s="0" t="n">
        <f aca="false">IF(ISNUMBER(C930),INDEX(Scorecard!$D$5:$D$12,SUMPRODUCT(--(Scorecard!$G$5:$G$11&lt;C930))+1),Scorecard!$D$13)</f>
        <v>1.23750384304241</v>
      </c>
      <c r="Z930" s="0" t="n">
        <f aca="false">IF(ISNUMBER(D930),INDEX(Scorecard!$D$14:$D$17,SUMPRODUCT(--(Scorecard!$G$14:$G$16&lt;D930))+1),Scorecard!$D$18)</f>
        <v>0.0505355481560174</v>
      </c>
      <c r="AA930" s="0" t="n">
        <f aca="false">IF(ISNUMBER(E930),INDEX(Scorecard!$D$19:$D$26,SUMPRODUCT(--(Scorecard!$G$19:$G$25&lt;E930))+1),Scorecard!$D$27)</f>
        <v>0.0530843085177338</v>
      </c>
      <c r="AB930" s="0" t="n">
        <f aca="false">IF(ISNUMBER(F930),INDEX(Scorecard!$D$28:$D$35,SUMPRODUCT(--(Scorecard!$G$28:$G$34&lt;F930))+1),Scorecard!$D$36)</f>
        <v>0.126913191054783</v>
      </c>
      <c r="AC930" s="0" t="n">
        <f aca="false">IF(ISNUMBER(H930),INDEX(Scorecard!$D$37:$D$44,SUMPRODUCT(--(Scorecard!$G$37:$G$43&lt;H930))+1),Scorecard!$D$45)</f>
        <v>1.35057635045042</v>
      </c>
      <c r="AD930" s="0" t="n">
        <f aca="false">IF(ISNUMBER(I930),INDEX(Scorecard!$D$46:$D$52,SUMPRODUCT(--(Scorecard!$G$46:$G$51&lt;I930))+1),Scorecard!$D$53)</f>
        <v>-0.048559051279741</v>
      </c>
      <c r="AE930" s="0" t="n">
        <f aca="false">IF(ISNUMBER(K930),INDEX(Scorecard!$D$54:$D$61,SUMPRODUCT(--(Scorecard!$G$54:$G$60&lt;K930))+1),Scorecard!$D$62)</f>
        <v>0.489050497890326</v>
      </c>
      <c r="AF930" s="0" t="n">
        <f aca="false">IF(ISNUMBER(L930),INDEX(Scorecard!$D$63:$D$68,SUMPRODUCT(--(Scorecard!$G$63:$G$67&lt;L930))+1),Scorecard!$D$69)</f>
        <v>0.322484508656054</v>
      </c>
      <c r="AG930" s="0" t="n">
        <f aca="false">Inputs!$B$10+Scorecard!$J$5*Y930+Scorecard!$J$6*Z930+Scorecard!$J$7*AA930+Scorecard!$J$8*AB930+Scorecard!$J$9*AC930+Scorecard!$J$10*AD930+Scorecard!$J$11*AE930+Scorecard!$J$12*AF930</f>
        <v>-5.77058204175351</v>
      </c>
      <c r="AH930" s="0" t="n">
        <f aca="false">MIN(1-Inputs!$B$13,MAX(Inputs!$B$13,1/(1+EXP(-(Inputs!$B$11*AG930+Inputs!$B$12)))))</f>
        <v>0.0026028658131789</v>
      </c>
      <c r="AI930" s="0" t="n">
        <f aca="false">Inputs!$B$9-Inputs!$B$8*AG930</f>
        <v>653.626678098119</v>
      </c>
      <c r="AJ930" s="0" t="n">
        <f aca="false">RANK(AH930,$AH$5:$AH$2004,0)+COUNTIF($AH$4:AH929,AH930)</f>
        <v>1616</v>
      </c>
      <c r="AK930" s="0" t="n">
        <f aca="false">IF(AJ930&lt;=Deciles!$B$5*(Deciles!$B$4+1),INT((AJ930-1)/(Deciles!$B$4+1))+1,Deciles!$B$5+INT((AJ930-1-Deciles!$B$5*(Deciles!$B$4+1))/Deciles!$B$4)+1)</f>
        <v>9</v>
      </c>
    </row>
    <row r="931" customFormat="false" ht="15" hidden="false" customHeight="false" outlineLevel="0" collapsed="false">
      <c r="A931" s="0" t="n">
        <v>26779</v>
      </c>
      <c r="B931" s="0" t="s">
        <v>158</v>
      </c>
      <c r="C931" s="0" t="n">
        <v>735</v>
      </c>
      <c r="D931" s="0" t="n">
        <v>63.890193939209</v>
      </c>
      <c r="E931" s="0" t="n">
        <v>59.4851989746094</v>
      </c>
      <c r="F931" s="0" t="n">
        <v>33</v>
      </c>
      <c r="G931" s="0" t="n">
        <v>3.75</v>
      </c>
      <c r="H931" s="0" t="n">
        <v>0.833333253860474</v>
      </c>
      <c r="I931" s="0" t="n">
        <v>22</v>
      </c>
      <c r="J931" s="0" t="n">
        <v>12.5867776870728</v>
      </c>
      <c r="K931" s="0" t="n">
        <v>6.73333311080933</v>
      </c>
      <c r="L931" s="0" t="n">
        <v>2.71025609970093</v>
      </c>
      <c r="M931" s="0" t="n">
        <v>0.36659899353981</v>
      </c>
      <c r="N931" s="0" t="n">
        <v>0</v>
      </c>
      <c r="O931" s="0" t="n">
        <v>0</v>
      </c>
      <c r="P931" s="0" t="s">
        <v>140</v>
      </c>
      <c r="Q931" s="0" t="s">
        <v>141</v>
      </c>
      <c r="R931" s="0" t="n">
        <v>2</v>
      </c>
      <c r="S931" s="0" t="s">
        <v>161</v>
      </c>
      <c r="T931" s="0" t="n">
        <v>0</v>
      </c>
      <c r="U931" s="0" t="n">
        <v>292663.16</v>
      </c>
      <c r="V931" s="0" t="n">
        <v>0.0129505898803473</v>
      </c>
      <c r="W931" s="0" t="n">
        <v>609.919189453125</v>
      </c>
      <c r="X931" s="0" t="n">
        <v>0.0120303807780147</v>
      </c>
      <c r="Y931" s="0" t="n">
        <f aca="false">IF(ISNUMBER(C931),INDEX(Scorecard!$D$5:$D$12,SUMPRODUCT(--(Scorecard!$G$5:$G$11&lt;C931))+1),Scorecard!$D$13)</f>
        <v>0.488358159108655</v>
      </c>
      <c r="Z931" s="0" t="n">
        <f aca="false">IF(ISNUMBER(D931),INDEX(Scorecard!$D$14:$D$17,SUMPRODUCT(--(Scorecard!$G$14:$G$16&lt;D931))+1),Scorecard!$D$18)</f>
        <v>0.128579646629417</v>
      </c>
      <c r="AA931" s="0" t="n">
        <f aca="false">IF(ISNUMBER(E931),INDEX(Scorecard!$D$19:$D$26,SUMPRODUCT(--(Scorecard!$G$19:$G$25&lt;E931))+1),Scorecard!$D$27)</f>
        <v>0.267179331770092</v>
      </c>
      <c r="AB931" s="0" t="n">
        <f aca="false">IF(ISNUMBER(F931),INDEX(Scorecard!$D$28:$D$35,SUMPRODUCT(--(Scorecard!$G$28:$G$34&lt;F931))+1),Scorecard!$D$36)</f>
        <v>-0.0008456427959252</v>
      </c>
      <c r="AC931" s="0" t="n">
        <f aca="false">IF(ISNUMBER(H931),INDEX(Scorecard!$D$37:$D$44,SUMPRODUCT(--(Scorecard!$G$37:$G$43&lt;H931))+1),Scorecard!$D$45)</f>
        <v>-0.569454719285959</v>
      </c>
      <c r="AD931" s="0" t="n">
        <f aca="false">IF(ISNUMBER(I931),INDEX(Scorecard!$D$46:$D$52,SUMPRODUCT(--(Scorecard!$G$46:$G$51&lt;I931))+1),Scorecard!$D$53)</f>
        <v>-0.108777051091409</v>
      </c>
      <c r="AE931" s="0" t="n">
        <f aca="false">IF(ISNUMBER(K931),INDEX(Scorecard!$D$54:$D$61,SUMPRODUCT(--(Scorecard!$G$54:$G$60&lt;K931))+1),Scorecard!$D$62)</f>
        <v>-0.357264871923982</v>
      </c>
      <c r="AF931" s="0" t="n">
        <f aca="false">IF(ISNUMBER(L931),INDEX(Scorecard!$D$63:$D$68,SUMPRODUCT(--(Scorecard!$G$63:$G$67&lt;L931))+1),Scorecard!$D$69)</f>
        <v>0.322484508656054</v>
      </c>
      <c r="AG931" s="0" t="n">
        <f aca="false">Inputs!$B$10+Scorecard!$J$5*Y931+Scorecard!$J$6*Z931+Scorecard!$J$7*AA931+Scorecard!$J$8*AB931+Scorecard!$J$9*AC931+Scorecard!$J$10*AD931+Scorecard!$J$11*AE931+Scorecard!$J$12*AF931</f>
        <v>-4.25579508830677</v>
      </c>
      <c r="AH931" s="0" t="n">
        <f aca="false">MIN(1-Inputs!$B$13,MAX(Inputs!$B$13,1/(1+EXP(-(Inputs!$B$11*AG931+Inputs!$B$12)))))</f>
        <v>0.0129505903233789</v>
      </c>
      <c r="AI931" s="0" t="n">
        <f aca="false">Inputs!$B$9-Inputs!$B$8*AG931</f>
        <v>609.919165583301</v>
      </c>
      <c r="AJ931" s="0" t="n">
        <f aca="false">RANK(AH931,$AH$5:$AH$2004,0)+COUNTIF($AH$4:AH930,AH931)</f>
        <v>675</v>
      </c>
      <c r="AK931" s="0" t="n">
        <f aca="false">IF(AJ931&lt;=Deciles!$B$5*(Deciles!$B$4+1),INT((AJ931-1)/(Deciles!$B$4+1))+1,Deciles!$B$5+INT((AJ931-1-Deciles!$B$5*(Deciles!$B$4+1))/Deciles!$B$4)+1)</f>
        <v>4</v>
      </c>
    </row>
    <row r="932" customFormat="false" ht="15" hidden="false" customHeight="false" outlineLevel="0" collapsed="false">
      <c r="A932" s="0" t="n">
        <v>26859</v>
      </c>
      <c r="B932" s="0" t="s">
        <v>152</v>
      </c>
      <c r="C932" s="0" t="n">
        <v>830</v>
      </c>
      <c r="D932" s="0" t="n">
        <v>93.3800659179688</v>
      </c>
      <c r="E932" s="0" t="n">
        <v>80.9074783325195</v>
      </c>
      <c r="F932" s="0" t="n">
        <v>41</v>
      </c>
      <c r="G932" s="0" t="n">
        <v>3.11999988555908</v>
      </c>
      <c r="H932" s="0" t="n">
        <v>-3.31333351135254</v>
      </c>
      <c r="I932" s="0" t="n">
        <v>29</v>
      </c>
      <c r="J932" s="0" t="n">
        <v>11.6193885803223</v>
      </c>
      <c r="K932" s="0" t="n">
        <v>4.40000009536743</v>
      </c>
      <c r="L932" s="0" t="n">
        <v>-0.458333015441895</v>
      </c>
      <c r="M932" s="0" t="n">
        <v>4.48895788192749</v>
      </c>
      <c r="N932" s="0" t="n">
        <v>0</v>
      </c>
      <c r="O932" s="0" t="n">
        <v>0</v>
      </c>
      <c r="P932" s="0" t="s">
        <v>144</v>
      </c>
      <c r="Q932" s="0" t="s">
        <v>141</v>
      </c>
      <c r="R932" s="0" t="n">
        <v>1</v>
      </c>
      <c r="S932" s="0" t="s">
        <v>161</v>
      </c>
      <c r="T932" s="0" t="n">
        <v>0</v>
      </c>
      <c r="U932" s="0" t="n">
        <v>111233.7</v>
      </c>
      <c r="V932" s="0" t="n">
        <v>0.00171635765582323</v>
      </c>
      <c r="W932" s="0" t="n">
        <v>664.920471191406</v>
      </c>
      <c r="X932" s="0" t="n">
        <v>0.00104645558167249</v>
      </c>
      <c r="Y932" s="0" t="n">
        <f aca="false">IF(ISNUMBER(C932),INDEX(Scorecard!$D$5:$D$12,SUMPRODUCT(--(Scorecard!$G$5:$G$11&lt;C932))+1),Scorecard!$D$13)</f>
        <v>2.19112706886128</v>
      </c>
      <c r="Z932" s="0" t="n">
        <f aca="false">IF(ISNUMBER(D932),INDEX(Scorecard!$D$14:$D$17,SUMPRODUCT(--(Scorecard!$G$14:$G$16&lt;D932))+1),Scorecard!$D$18)</f>
        <v>-0.361970872710667</v>
      </c>
      <c r="AA932" s="0" t="n">
        <f aca="false">IF(ISNUMBER(E932),INDEX(Scorecard!$D$19:$D$26,SUMPRODUCT(--(Scorecard!$G$19:$G$25&lt;E932))+1),Scorecard!$D$27)</f>
        <v>-0.0341578513653732</v>
      </c>
      <c r="AB932" s="0" t="n">
        <f aca="false">IF(ISNUMBER(F932),INDEX(Scorecard!$D$28:$D$35,SUMPRODUCT(--(Scorecard!$G$28:$G$34&lt;F932))+1),Scorecard!$D$36)</f>
        <v>-0.132616866359722</v>
      </c>
      <c r="AC932" s="0" t="n">
        <f aca="false">IF(ISNUMBER(H932),INDEX(Scorecard!$D$37:$D$44,SUMPRODUCT(--(Scorecard!$G$37:$G$43&lt;H932))+1),Scorecard!$D$45)</f>
        <v>1.35057635045042</v>
      </c>
      <c r="AD932" s="0" t="n">
        <f aca="false">IF(ISNUMBER(I932),INDEX(Scorecard!$D$46:$D$52,SUMPRODUCT(--(Scorecard!$G$46:$G$51&lt;I932))+1),Scorecard!$D$53)</f>
        <v>0.123869379412532</v>
      </c>
      <c r="AE932" s="0" t="n">
        <f aca="false">IF(ISNUMBER(K932),INDEX(Scorecard!$D$54:$D$61,SUMPRODUCT(--(Scorecard!$G$54:$G$60&lt;K932))+1),Scorecard!$D$62)</f>
        <v>0.489050497890326</v>
      </c>
      <c r="AF932" s="0" t="n">
        <f aca="false">IF(ISNUMBER(L932),INDEX(Scorecard!$D$63:$D$68,SUMPRODUCT(--(Scorecard!$G$63:$G$67&lt;L932))+1),Scorecard!$D$69)</f>
        <v>0.322484508656054</v>
      </c>
      <c r="AG932" s="0" t="n">
        <f aca="false">Inputs!$B$10+Scorecard!$J$5*Y932+Scorecard!$J$6*Z932+Scorecard!$J$7*AA932+Scorecard!$J$8*AB932+Scorecard!$J$9*AC932+Scorecard!$J$10*AD932+Scorecard!$J$11*AE932+Scorecard!$J$12*AF932</f>
        <v>-6.16199563918602</v>
      </c>
      <c r="AH932" s="0" t="n">
        <f aca="false">MIN(1-Inputs!$B$13,MAX(Inputs!$B$13,1/(1+EXP(-(Inputs!$B$11*AG932+Inputs!$B$12)))))</f>
        <v>0.00171635763740145</v>
      </c>
      <c r="AI932" s="0" t="n">
        <f aca="false">Inputs!$B$9-Inputs!$B$8*AG932</f>
        <v>664.920487217167</v>
      </c>
      <c r="AJ932" s="0" t="n">
        <f aca="false">RANK(AH932,$AH$5:$AH$2004,0)+COUNTIF($AH$4:AH931,AH932)</f>
        <v>1749</v>
      </c>
      <c r="AK932" s="0" t="n">
        <f aca="false">IF(AJ932&lt;=Deciles!$B$5*(Deciles!$B$4+1),INT((AJ932-1)/(Deciles!$B$4+1))+1,Deciles!$B$5+INT((AJ932-1-Deciles!$B$5*(Deciles!$B$4+1))/Deciles!$B$4)+1)</f>
        <v>9</v>
      </c>
    </row>
    <row r="933" customFormat="false" ht="15" hidden="false" customHeight="false" outlineLevel="0" collapsed="false">
      <c r="A933" s="0" t="n">
        <v>26869</v>
      </c>
      <c r="B933" s="0" t="s">
        <v>152</v>
      </c>
      <c r="C933" s="0" t="n">
        <v>760</v>
      </c>
      <c r="D933" s="0" t="n">
        <v>92.9528274536133</v>
      </c>
      <c r="E933" s="0" t="n">
        <v>53.522518157959</v>
      </c>
      <c r="F933" s="0" t="n">
        <v>45</v>
      </c>
      <c r="G933" s="0" t="n">
        <v>3.92600011825562</v>
      </c>
      <c r="H933" s="0" t="n">
        <v>-2.50733327865601</v>
      </c>
      <c r="I933" s="0" t="n">
        <v>81</v>
      </c>
      <c r="J933" s="0" t="n">
        <v>11.9890747070313</v>
      </c>
      <c r="K933" s="0" t="n">
        <v>5.19999980926514</v>
      </c>
      <c r="L933" s="0" t="n">
        <v>-0.458333492279053</v>
      </c>
      <c r="M933" s="0" t="n">
        <v>7.33082723617554</v>
      </c>
      <c r="N933" s="0" t="n">
        <v>0</v>
      </c>
      <c r="O933" s="0" t="n">
        <v>0</v>
      </c>
      <c r="P933" s="0" t="s">
        <v>144</v>
      </c>
      <c r="Q933" s="0" t="s">
        <v>141</v>
      </c>
      <c r="R933" s="0" t="n">
        <v>2</v>
      </c>
      <c r="S933" s="0" t="s">
        <v>154</v>
      </c>
      <c r="T933" s="0" t="n">
        <v>0</v>
      </c>
      <c r="U933" s="0" t="n">
        <v>160986.25</v>
      </c>
      <c r="V933" s="0" t="n">
        <v>0.00833394750952721</v>
      </c>
      <c r="W933" s="0" t="n">
        <v>621.975463867188</v>
      </c>
      <c r="X933" s="0" t="n">
        <v>0.00450306385755539</v>
      </c>
      <c r="Y933" s="0" t="n">
        <f aca="false">IF(ISNUMBER(C933),INDEX(Scorecard!$D$5:$D$12,SUMPRODUCT(--(Scorecard!$G$5:$G$11&lt;C933))+1),Scorecard!$D$13)</f>
        <v>0.733188958177614</v>
      </c>
      <c r="Z933" s="0" t="n">
        <f aca="false">IF(ISNUMBER(D933),INDEX(Scorecard!$D$14:$D$17,SUMPRODUCT(--(Scorecard!$G$14:$G$16&lt;D933))+1),Scorecard!$D$18)</f>
        <v>-0.361970872710667</v>
      </c>
      <c r="AA933" s="0" t="n">
        <f aca="false">IF(ISNUMBER(E933),INDEX(Scorecard!$D$19:$D$26,SUMPRODUCT(--(Scorecard!$G$19:$G$25&lt;E933))+1),Scorecard!$D$27)</f>
        <v>0.57899015159425</v>
      </c>
      <c r="AB933" s="0" t="n">
        <f aca="false">IF(ISNUMBER(F933),INDEX(Scorecard!$D$28:$D$35,SUMPRODUCT(--(Scorecard!$G$28:$G$34&lt;F933))+1),Scorecard!$D$36)</f>
        <v>-0.309727037437117</v>
      </c>
      <c r="AC933" s="0" t="n">
        <f aca="false">IF(ISNUMBER(H933),INDEX(Scorecard!$D$37:$D$44,SUMPRODUCT(--(Scorecard!$G$37:$G$43&lt;H933))+1),Scorecard!$D$45)</f>
        <v>1.35057635045042</v>
      </c>
      <c r="AD933" s="0" t="n">
        <f aca="false">IF(ISNUMBER(I933),INDEX(Scorecard!$D$46:$D$52,SUMPRODUCT(--(Scorecard!$G$46:$G$51&lt;I933))+1),Scorecard!$D$53)</f>
        <v>0.818882373006414</v>
      </c>
      <c r="AE933" s="0" t="n">
        <f aca="false">IF(ISNUMBER(K933),INDEX(Scorecard!$D$54:$D$61,SUMPRODUCT(--(Scorecard!$G$54:$G$60&lt;K933))+1),Scorecard!$D$62)</f>
        <v>0.214429354789033</v>
      </c>
      <c r="AF933" s="0" t="n">
        <f aca="false">IF(ISNUMBER(L933),INDEX(Scorecard!$D$63:$D$68,SUMPRODUCT(--(Scorecard!$G$63:$G$67&lt;L933))+1),Scorecard!$D$69)</f>
        <v>0.322484508656054</v>
      </c>
      <c r="AG933" s="0" t="n">
        <f aca="false">Inputs!$B$10+Scorecard!$J$5*Y933+Scorecard!$J$6*Z933+Scorecard!$J$7*AA933+Scorecard!$J$8*AB933+Scorecard!$J$9*AC933+Scorecard!$J$10*AD933+Scorecard!$J$11*AE933+Scorecard!$J$12*AF933</f>
        <v>-4.67363454779496</v>
      </c>
      <c r="AH933" s="0" t="n">
        <f aca="false">MIN(1-Inputs!$B$13,MAX(Inputs!$B$13,1/(1+EXP(-(Inputs!$B$11*AG933+Inputs!$B$12)))))</f>
        <v>0.00833394735750485</v>
      </c>
      <c r="AI933" s="0" t="n">
        <f aca="false">Inputs!$B$9-Inputs!$B$8*AG933</f>
        <v>621.975463905128</v>
      </c>
      <c r="AJ933" s="0" t="n">
        <f aca="false">RANK(AH933,$AH$5:$AH$2004,0)+COUNTIF($AH$4:AH932,AH933)</f>
        <v>933</v>
      </c>
      <c r="AK933" s="0" t="n">
        <f aca="false">IF(AJ933&lt;=Deciles!$B$5*(Deciles!$B$4+1),INT((AJ933-1)/(Deciles!$B$4+1))+1,Deciles!$B$5+INT((AJ933-1-Deciles!$B$5*(Deciles!$B$4+1))/Deciles!$B$4)+1)</f>
        <v>5</v>
      </c>
    </row>
    <row r="934" customFormat="false" ht="15" hidden="false" customHeight="false" outlineLevel="0" collapsed="false">
      <c r="A934" s="0" t="n">
        <v>26880</v>
      </c>
      <c r="B934" s="0" t="s">
        <v>143</v>
      </c>
      <c r="C934" s="0" t="n">
        <v>696</v>
      </c>
      <c r="D934" s="0" t="n">
        <v>78.9849166870117</v>
      </c>
      <c r="E934" s="0" t="n">
        <v>71.4783325195313</v>
      </c>
      <c r="F934" s="0" t="n">
        <v>35</v>
      </c>
      <c r="G934" s="0" t="n">
        <v>4.67500019073486</v>
      </c>
      <c r="H934" s="0" t="n">
        <v>1.44166684150696</v>
      </c>
      <c r="I934" s="0" t="n">
        <v>25</v>
      </c>
      <c r="J934" s="0" t="n">
        <v>12.1236219406128</v>
      </c>
      <c r="K934" s="0" t="n">
        <v>9.23333358764648</v>
      </c>
      <c r="L934" s="0" t="n">
        <v>5.07179498672485</v>
      </c>
      <c r="M934" s="0" t="n">
        <v>1.84646689891815</v>
      </c>
      <c r="N934" s="0" t="n">
        <v>0</v>
      </c>
      <c r="O934" s="0" t="n">
        <v>0</v>
      </c>
      <c r="P934" s="0" t="s">
        <v>140</v>
      </c>
      <c r="Q934" s="0" t="s">
        <v>141</v>
      </c>
      <c r="R934" s="0" t="n">
        <v>1</v>
      </c>
      <c r="S934" s="0" t="s">
        <v>161</v>
      </c>
      <c r="T934" s="0" t="n">
        <v>0</v>
      </c>
      <c r="U934" s="0" t="n">
        <v>184171.3</v>
      </c>
      <c r="V934" s="0" t="n">
        <v>0.0694965869188309</v>
      </c>
      <c r="W934" s="0" t="n">
        <v>562.851013183594</v>
      </c>
      <c r="X934" s="0" t="n">
        <v>0.0408498011529446</v>
      </c>
      <c r="Y934" s="0" t="n">
        <f aca="false">IF(ISNUMBER(C934),INDEX(Scorecard!$D$5:$D$12,SUMPRODUCT(--(Scorecard!$G$5:$G$11&lt;C934))+1),Scorecard!$D$13)</f>
        <v>-0.869677851527538</v>
      </c>
      <c r="Z934" s="0" t="n">
        <f aca="false">IF(ISNUMBER(D934),INDEX(Scorecard!$D$14:$D$17,SUMPRODUCT(--(Scorecard!$G$14:$G$16&lt;D934))+1),Scorecard!$D$18)</f>
        <v>0.0505355481560174</v>
      </c>
      <c r="AA934" s="0" t="n">
        <f aca="false">IF(ISNUMBER(E934),INDEX(Scorecard!$D$19:$D$26,SUMPRODUCT(--(Scorecard!$G$19:$G$25&lt;E934))+1),Scorecard!$D$27)</f>
        <v>0.0530843085177338</v>
      </c>
      <c r="AB934" s="0" t="n">
        <f aca="false">IF(ISNUMBER(F934),INDEX(Scorecard!$D$28:$D$35,SUMPRODUCT(--(Scorecard!$G$28:$G$34&lt;F934))+1),Scorecard!$D$36)</f>
        <v>-0.0008456427959252</v>
      </c>
      <c r="AC934" s="0" t="n">
        <f aca="false">IF(ISNUMBER(H934),INDEX(Scorecard!$D$37:$D$44,SUMPRODUCT(--(Scorecard!$G$37:$G$43&lt;H934))+1),Scorecard!$D$45)</f>
        <v>-0.975503570149195</v>
      </c>
      <c r="AD934" s="0" t="n">
        <f aca="false">IF(ISNUMBER(I934),INDEX(Scorecard!$D$46:$D$52,SUMPRODUCT(--(Scorecard!$G$46:$G$51&lt;I934))+1),Scorecard!$D$53)</f>
        <v>-0.048559051279741</v>
      </c>
      <c r="AE934" s="0" t="n">
        <f aca="false">IF(ISNUMBER(K934),INDEX(Scorecard!$D$54:$D$61,SUMPRODUCT(--(Scorecard!$G$54:$G$60&lt;K934))+1),Scorecard!$D$62)</f>
        <v>-0.541917179454542</v>
      </c>
      <c r="AF934" s="0" t="n">
        <f aca="false">IF(ISNUMBER(L934),INDEX(Scorecard!$D$63:$D$68,SUMPRODUCT(--(Scorecard!$G$63:$G$67&lt;L934))+1),Scorecard!$D$69)</f>
        <v>0.322484508656054</v>
      </c>
      <c r="AG934" s="0" t="n">
        <f aca="false">Inputs!$B$10+Scorecard!$J$5*Y934+Scorecard!$J$6*Z934+Scorecard!$J$7*AA934+Scorecard!$J$8*AB934+Scorecard!$J$9*AC934+Scorecard!$J$10*AD934+Scorecard!$J$11*AE934+Scorecard!$J$12*AF934</f>
        <v>-2.62453682162797</v>
      </c>
      <c r="AH934" s="0" t="n">
        <f aca="false">MIN(1-Inputs!$B$13,MAX(Inputs!$B$13,1/(1+EXP(-(Inputs!$B$11*AG934+Inputs!$B$12)))))</f>
        <v>0.0694965840702879</v>
      </c>
      <c r="AI934" s="0" t="n">
        <f aca="false">Inputs!$B$9-Inputs!$B$8*AG934</f>
        <v>562.851001348369</v>
      </c>
      <c r="AJ934" s="0" t="n">
        <f aca="false">RANK(AH934,$AH$5:$AH$2004,0)+COUNTIF($AH$4:AH933,AH934)</f>
        <v>91</v>
      </c>
      <c r="AK934" s="0" t="n">
        <f aca="false">IF(AJ934&lt;=Deciles!$B$5*(Deciles!$B$4+1),INT((AJ934-1)/(Deciles!$B$4+1))+1,Deciles!$B$5+INT((AJ934-1-Deciles!$B$5*(Deciles!$B$4+1))/Deciles!$B$4)+1)</f>
        <v>1</v>
      </c>
    </row>
    <row r="935" customFormat="false" ht="15" hidden="false" customHeight="false" outlineLevel="0" collapsed="false">
      <c r="A935" s="0" t="n">
        <v>26895</v>
      </c>
      <c r="B935" s="0" t="s">
        <v>157</v>
      </c>
      <c r="C935" s="0" t="n">
        <v>634</v>
      </c>
      <c r="D935" s="0" t="n">
        <v>62.3208656311035</v>
      </c>
      <c r="E935" s="0" t="n">
        <v>44.9770965576172</v>
      </c>
      <c r="F935" s="0" t="n">
        <v>23</v>
      </c>
      <c r="G935" s="0" t="n">
        <v>4.87099981307983</v>
      </c>
      <c r="H935" s="0" t="n">
        <v>0.987666368484497</v>
      </c>
      <c r="I935" s="0" t="n">
        <v>62</v>
      </c>
      <c r="J935" s="0" t="n">
        <v>12.4084463119507</v>
      </c>
      <c r="K935" s="0" t="n">
        <v>3.72307682037354</v>
      </c>
      <c r="L935" s="0" t="n">
        <v>-0.276923179626465</v>
      </c>
      <c r="M935" s="0" t="n">
        <v>4.3403639793396</v>
      </c>
      <c r="N935" s="0" t="n">
        <v>0</v>
      </c>
      <c r="O935" s="0" t="n">
        <v>0</v>
      </c>
      <c r="P935" s="0" t="s">
        <v>146</v>
      </c>
      <c r="Q935" s="0" t="s">
        <v>141</v>
      </c>
      <c r="R935" s="0" t="n">
        <v>1</v>
      </c>
      <c r="S935" s="0" t="s">
        <v>142</v>
      </c>
      <c r="T935" s="0" t="n">
        <v>0</v>
      </c>
      <c r="U935" s="0" t="n">
        <v>244861.16</v>
      </c>
      <c r="V935" s="0" t="n">
        <v>0.0324035733938217</v>
      </c>
      <c r="W935" s="0" t="n">
        <v>584.559143066406</v>
      </c>
      <c r="X935" s="0" t="n">
        <v>0.0670557096600533</v>
      </c>
      <c r="Y935" s="0" t="n">
        <f aca="false">IF(ISNUMBER(C935),INDEX(Scorecard!$D$5:$D$12,SUMPRODUCT(--(Scorecard!$G$5:$G$11&lt;C935))+1),Scorecard!$D$13)</f>
        <v>-1.88220980528339</v>
      </c>
      <c r="Z935" s="0" t="n">
        <f aca="false">IF(ISNUMBER(D935),INDEX(Scorecard!$D$14:$D$17,SUMPRODUCT(--(Scorecard!$G$14:$G$16&lt;D935))+1),Scorecard!$D$18)</f>
        <v>0.248677243387958</v>
      </c>
      <c r="AA935" s="0" t="n">
        <f aca="false">IF(ISNUMBER(E935),INDEX(Scorecard!$D$19:$D$26,SUMPRODUCT(--(Scorecard!$G$19:$G$25&lt;E935))+1),Scorecard!$D$27)</f>
        <v>0.57899015159425</v>
      </c>
      <c r="AB935" s="0" t="n">
        <f aca="false">IF(ISNUMBER(F935),INDEX(Scorecard!$D$28:$D$35,SUMPRODUCT(--(Scorecard!$G$28:$G$34&lt;F935))+1),Scorecard!$D$36)</f>
        <v>0.349218150643304</v>
      </c>
      <c r="AC935" s="0" t="n">
        <f aca="false">IF(ISNUMBER(H935),INDEX(Scorecard!$D$37:$D$44,SUMPRODUCT(--(Scorecard!$G$37:$G$43&lt;H935))+1),Scorecard!$D$45)</f>
        <v>-0.975503570149195</v>
      </c>
      <c r="AD935" s="0" t="n">
        <f aca="false">IF(ISNUMBER(I935),INDEX(Scorecard!$D$46:$D$52,SUMPRODUCT(--(Scorecard!$G$46:$G$51&lt;I935))+1),Scorecard!$D$53)</f>
        <v>0.818882373006414</v>
      </c>
      <c r="AE935" s="0" t="n">
        <f aca="false">IF(ISNUMBER(K935),INDEX(Scorecard!$D$54:$D$61,SUMPRODUCT(--(Scorecard!$G$54:$G$60&lt;K935))+1),Scorecard!$D$62)</f>
        <v>0.489050497890326</v>
      </c>
      <c r="AF935" s="0" t="n">
        <f aca="false">IF(ISNUMBER(L935),INDEX(Scorecard!$D$63:$D$68,SUMPRODUCT(--(Scorecard!$G$63:$G$67&lt;L935))+1),Scorecard!$D$69)</f>
        <v>0.322484508656054</v>
      </c>
      <c r="AG935" s="0" t="n">
        <f aca="false">Inputs!$B$10+Scorecard!$J$5*Y935+Scorecard!$J$6*Z935+Scorecard!$J$7*AA935+Scorecard!$J$8*AB935+Scorecard!$J$9*AC935+Scorecard!$J$10*AD935+Scorecard!$J$11*AE935+Scorecard!$J$12*AF935</f>
        <v>-3.37688364948481</v>
      </c>
      <c r="AH935" s="0" t="n">
        <f aca="false">MIN(1-Inputs!$B$13,MAX(Inputs!$B$13,1/(1+EXP(-(Inputs!$B$11*AG935+Inputs!$B$12)))))</f>
        <v>0.0324035733519037</v>
      </c>
      <c r="AI935" s="0" t="n">
        <f aca="false">Inputs!$B$9-Inputs!$B$8*AG935</f>
        <v>584.559142099921</v>
      </c>
      <c r="AJ935" s="0" t="n">
        <f aca="false">RANK(AH935,$AH$5:$AH$2004,0)+COUNTIF($AH$4:AH934,AH935)</f>
        <v>281</v>
      </c>
      <c r="AK935" s="0" t="n">
        <f aca="false">IF(AJ935&lt;=Deciles!$B$5*(Deciles!$B$4+1),INT((AJ935-1)/(Deciles!$B$4+1))+1,Deciles!$B$5+INT((AJ935-1-Deciles!$B$5*(Deciles!$B$4+1))/Deciles!$B$4)+1)</f>
        <v>2</v>
      </c>
    </row>
    <row r="936" customFormat="false" ht="15" hidden="false" customHeight="false" outlineLevel="0" collapsed="false">
      <c r="A936" s="0" t="n">
        <v>26896</v>
      </c>
      <c r="B936" s="0" t="s">
        <v>152</v>
      </c>
      <c r="C936" s="0" t="n">
        <v>764</v>
      </c>
      <c r="D936" s="0" t="n">
        <v>81.878303527832</v>
      </c>
      <c r="E936" s="0" t="n">
        <v>70.744743347168</v>
      </c>
      <c r="F936" s="0" t="n">
        <v>29</v>
      </c>
      <c r="G936" s="0" t="n">
        <v>3.61100006103516</v>
      </c>
      <c r="H936" s="0" t="n">
        <v>-2.82233333587647</v>
      </c>
      <c r="I936" s="0" t="n">
        <v>30</v>
      </c>
      <c r="J936" s="0" t="n">
        <v>11.5900545120239</v>
      </c>
      <c r="K936" s="0" t="n">
        <v>3.70000004768372</v>
      </c>
      <c r="L936" s="0" t="n">
        <v>-0.458333253860474</v>
      </c>
      <c r="M936" s="0" t="n">
        <v>4.74415826797485</v>
      </c>
      <c r="N936" s="0" t="n">
        <v>0</v>
      </c>
      <c r="O936" s="0" t="n">
        <v>0</v>
      </c>
      <c r="P936" s="0" t="s">
        <v>140</v>
      </c>
      <c r="Q936" s="0" t="s">
        <v>141</v>
      </c>
      <c r="R936" s="0" t="n">
        <v>2</v>
      </c>
      <c r="S936" s="0" t="s">
        <v>147</v>
      </c>
      <c r="T936" s="0" t="n">
        <v>0</v>
      </c>
      <c r="U936" s="0" t="n">
        <v>108018.12</v>
      </c>
      <c r="V936" s="0" t="n">
        <v>0.0023877490311861</v>
      </c>
      <c r="W936" s="0" t="n">
        <v>655.967102050781</v>
      </c>
      <c r="X936" s="0" t="n">
        <v>0.00377930770628154</v>
      </c>
      <c r="Y936" s="0" t="n">
        <f aca="false">IF(ISNUMBER(C936),INDEX(Scorecard!$D$5:$D$12,SUMPRODUCT(--(Scorecard!$G$5:$G$11&lt;C936))+1),Scorecard!$D$13)</f>
        <v>1.23750384304241</v>
      </c>
      <c r="Z936" s="0" t="n">
        <f aca="false">IF(ISNUMBER(D936),INDEX(Scorecard!$D$14:$D$17,SUMPRODUCT(--(Scorecard!$G$14:$G$16&lt;D936))+1),Scorecard!$D$18)</f>
        <v>0.0505355481560174</v>
      </c>
      <c r="AA936" s="0" t="n">
        <f aca="false">IF(ISNUMBER(E936),INDEX(Scorecard!$D$19:$D$26,SUMPRODUCT(--(Scorecard!$G$19:$G$25&lt;E936))+1),Scorecard!$D$27)</f>
        <v>0.0530843085177338</v>
      </c>
      <c r="AB936" s="0" t="n">
        <f aca="false">IF(ISNUMBER(F936),INDEX(Scorecard!$D$28:$D$35,SUMPRODUCT(--(Scorecard!$G$28:$G$34&lt;F936))+1),Scorecard!$D$36)</f>
        <v>0.165097008946478</v>
      </c>
      <c r="AC936" s="0" t="n">
        <f aca="false">IF(ISNUMBER(H936),INDEX(Scorecard!$D$37:$D$44,SUMPRODUCT(--(Scorecard!$G$37:$G$43&lt;H936))+1),Scorecard!$D$45)</f>
        <v>1.35057635045042</v>
      </c>
      <c r="AD936" s="0" t="n">
        <f aca="false">IF(ISNUMBER(I936),INDEX(Scorecard!$D$46:$D$52,SUMPRODUCT(--(Scorecard!$G$46:$G$51&lt;I936))+1),Scorecard!$D$53)</f>
        <v>0.123869379412532</v>
      </c>
      <c r="AE936" s="0" t="n">
        <f aca="false">IF(ISNUMBER(K936),INDEX(Scorecard!$D$54:$D$61,SUMPRODUCT(--(Scorecard!$G$54:$G$60&lt;K936))+1),Scorecard!$D$62)</f>
        <v>0.489050497890326</v>
      </c>
      <c r="AF936" s="0" t="n">
        <f aca="false">IF(ISNUMBER(L936),INDEX(Scorecard!$D$63:$D$68,SUMPRODUCT(--(Scorecard!$G$63:$G$67&lt;L936))+1),Scorecard!$D$69)</f>
        <v>0.322484508656054</v>
      </c>
      <c r="AG936" s="0" t="n">
        <f aca="false">Inputs!$B$10+Scorecard!$J$5*Y936+Scorecard!$J$6*Z936+Scorecard!$J$7*AA936+Scorecard!$J$8*AB936+Scorecard!$J$9*AC936+Scorecard!$J$10*AD936+Scorecard!$J$11*AE936+Scorecard!$J$12*AF936</f>
        <v>-5.85169574252688</v>
      </c>
      <c r="AH936" s="0" t="n">
        <f aca="false">MIN(1-Inputs!$B$13,MAX(Inputs!$B$13,1/(1+EXP(-(Inputs!$B$11*AG936+Inputs!$B$12)))))</f>
        <v>0.0023877490877419</v>
      </c>
      <c r="AI936" s="0" t="n">
        <f aca="false">Inputs!$B$9-Inputs!$B$8*AG936</f>
        <v>655.967124775197</v>
      </c>
      <c r="AJ936" s="0" t="n">
        <f aca="false">RANK(AH936,$AH$5:$AH$2004,0)+COUNTIF($AH$4:AH935,AH936)</f>
        <v>1642</v>
      </c>
      <c r="AK936" s="0" t="n">
        <f aca="false">IF(AJ936&lt;=Deciles!$B$5*(Deciles!$B$4+1),INT((AJ936-1)/(Deciles!$B$4+1))+1,Deciles!$B$5+INT((AJ936-1-Deciles!$B$5*(Deciles!$B$4+1))/Deciles!$B$4)+1)</f>
        <v>9</v>
      </c>
    </row>
    <row r="937" customFormat="false" ht="15" hidden="false" customHeight="false" outlineLevel="0" collapsed="false">
      <c r="A937" s="0" t="n">
        <v>26913</v>
      </c>
      <c r="B937" s="0" t="s">
        <v>145</v>
      </c>
      <c r="C937" s="0" t="n">
        <v>801</v>
      </c>
      <c r="D937" s="0" t="n">
        <v>65.3091354370117</v>
      </c>
      <c r="E937" s="0" t="n">
        <v>56.9978218078613</v>
      </c>
      <c r="F937" s="0" t="n">
        <v>27</v>
      </c>
      <c r="G937" s="0" t="n">
        <v>3.80800008773804</v>
      </c>
      <c r="H937" s="0" t="n">
        <v>0.291333436965942</v>
      </c>
      <c r="I937" s="0" t="n">
        <v>29</v>
      </c>
      <c r="J937" s="0" t="n">
        <v>11.7097024917603</v>
      </c>
      <c r="K937" s="0" t="n">
        <v>4.85833311080933</v>
      </c>
      <c r="L937" s="0" t="n">
        <v>-1.875</v>
      </c>
      <c r="M937" s="0" t="n">
        <v>6.54819345474243</v>
      </c>
      <c r="N937" s="0" t="n">
        <v>0</v>
      </c>
      <c r="O937" s="0" t="n">
        <v>0</v>
      </c>
      <c r="P937" s="0" t="s">
        <v>144</v>
      </c>
      <c r="Q937" s="0" t="s">
        <v>141</v>
      </c>
      <c r="R937" s="0" t="n">
        <v>1</v>
      </c>
      <c r="S937" s="0" t="s">
        <v>151</v>
      </c>
      <c r="T937" s="0" t="n">
        <v>0</v>
      </c>
      <c r="U937" s="0" t="n">
        <v>121747.21</v>
      </c>
      <c r="V937" s="0" t="n">
        <v>0.00105561909731478</v>
      </c>
      <c r="W937" s="0" t="n">
        <v>678.093688964844</v>
      </c>
      <c r="X937" s="0" t="n">
        <v>0.00110831751953811</v>
      </c>
      <c r="Y937" s="0" t="n">
        <f aca="false">IF(ISNUMBER(C937),INDEX(Scorecard!$D$5:$D$12,SUMPRODUCT(--(Scorecard!$G$5:$G$11&lt;C937))+1),Scorecard!$D$13)</f>
        <v>2.19112706886128</v>
      </c>
      <c r="Z937" s="0" t="n">
        <f aca="false">IF(ISNUMBER(D937),INDEX(Scorecard!$D$14:$D$17,SUMPRODUCT(--(Scorecard!$G$14:$G$16&lt;D937))+1),Scorecard!$D$18)</f>
        <v>0.128579646629417</v>
      </c>
      <c r="AA937" s="0" t="n">
        <f aca="false">IF(ISNUMBER(E937),INDEX(Scorecard!$D$19:$D$26,SUMPRODUCT(--(Scorecard!$G$19:$G$25&lt;E937))+1),Scorecard!$D$27)</f>
        <v>0.285899340811827</v>
      </c>
      <c r="AB937" s="0" t="n">
        <f aca="false">IF(ISNUMBER(F937),INDEX(Scorecard!$D$28:$D$35,SUMPRODUCT(--(Scorecard!$G$28:$G$34&lt;F937))+1),Scorecard!$D$36)</f>
        <v>0.165097008946478</v>
      </c>
      <c r="AC937" s="0" t="n">
        <f aca="false">IF(ISNUMBER(H937),INDEX(Scorecard!$D$37:$D$44,SUMPRODUCT(--(Scorecard!$G$37:$G$43&lt;H937))+1),Scorecard!$D$45)</f>
        <v>-0.0679520129233634</v>
      </c>
      <c r="AD937" s="0" t="n">
        <f aca="false">IF(ISNUMBER(I937),INDEX(Scorecard!$D$46:$D$52,SUMPRODUCT(--(Scorecard!$G$46:$G$51&lt;I937))+1),Scorecard!$D$53)</f>
        <v>0.123869379412532</v>
      </c>
      <c r="AE937" s="0" t="n">
        <f aca="false">IF(ISNUMBER(K937),INDEX(Scorecard!$D$54:$D$61,SUMPRODUCT(--(Scorecard!$G$54:$G$60&lt;K937))+1),Scorecard!$D$62)</f>
        <v>0.214429354789033</v>
      </c>
      <c r="AF937" s="0" t="n">
        <f aca="false">IF(ISNUMBER(L937),INDEX(Scorecard!$D$63:$D$68,SUMPRODUCT(--(Scorecard!$G$63:$G$67&lt;L937))+1),Scorecard!$D$69)</f>
        <v>-0.340582194386522</v>
      </c>
      <c r="AG937" s="0" t="n">
        <f aca="false">Inputs!$B$10+Scorecard!$J$5*Y937+Scorecard!$J$6*Z937+Scorecard!$J$7*AA937+Scorecard!$J$8*AB937+Scorecard!$J$9*AC937+Scorecard!$J$10*AD937+Scorecard!$J$11*AE937+Scorecard!$J$12*AF937</f>
        <v>-6.61854356814434</v>
      </c>
      <c r="AH937" s="0" t="n">
        <f aca="false">MIN(1-Inputs!$B$13,MAX(Inputs!$B$13,1/(1+EXP(-(Inputs!$B$11*AG937+Inputs!$B$12)))))</f>
        <v>0.00105561906588679</v>
      </c>
      <c r="AI937" s="0" t="n">
        <f aca="false">Inputs!$B$9-Inputs!$B$8*AG937</f>
        <v>678.093675877893</v>
      </c>
      <c r="AJ937" s="0" t="n">
        <f aca="false">RANK(AH937,$AH$5:$AH$2004,0)+COUNTIF($AH$4:AH936,AH937)</f>
        <v>1891</v>
      </c>
      <c r="AK937" s="0" t="n">
        <f aca="false">IF(AJ937&lt;=Deciles!$B$5*(Deciles!$B$4+1),INT((AJ937-1)/(Deciles!$B$4+1))+1,Deciles!$B$5+INT((AJ937-1-Deciles!$B$5*(Deciles!$B$4+1))/Deciles!$B$4)+1)</f>
        <v>10</v>
      </c>
    </row>
    <row r="938" customFormat="false" ht="15" hidden="false" customHeight="false" outlineLevel="0" collapsed="false">
      <c r="A938" s="0" t="n">
        <v>26967</v>
      </c>
      <c r="B938" s="0" t="s">
        <v>152</v>
      </c>
      <c r="C938" s="0" t="n">
        <v>781</v>
      </c>
      <c r="D938" s="0" t="n">
        <v>65.5437316894531</v>
      </c>
      <c r="E938" s="0" t="n">
        <v>56.5826721191406</v>
      </c>
      <c r="F938" s="0" t="n">
        <v>30</v>
      </c>
      <c r="G938" s="0" t="n">
        <v>3.06399989128113</v>
      </c>
      <c r="H938" s="0" t="n">
        <v>-3.36933350563049</v>
      </c>
      <c r="I938" s="0" t="n">
        <v>28</v>
      </c>
      <c r="J938" s="0" t="n">
        <v>11.9036731719971</v>
      </c>
      <c r="K938" s="0" t="n">
        <v>4.09999990463257</v>
      </c>
      <c r="L938" s="0" t="n">
        <v>-0.458333492279053</v>
      </c>
      <c r="M938" s="0" t="n">
        <v>4.74415826797485</v>
      </c>
      <c r="N938" s="0" t="n">
        <v>0</v>
      </c>
      <c r="O938" s="0" t="n">
        <v>0</v>
      </c>
      <c r="P938" s="0" t="s">
        <v>144</v>
      </c>
      <c r="Q938" s="0" t="s">
        <v>141</v>
      </c>
      <c r="R938" s="0" t="n">
        <v>1</v>
      </c>
      <c r="S938" s="0" t="s">
        <v>142</v>
      </c>
      <c r="T938" s="0" t="n">
        <v>0</v>
      </c>
      <c r="U938" s="0" t="n">
        <v>147808.6</v>
      </c>
      <c r="V938" s="0" t="n">
        <v>0.00215547974221408</v>
      </c>
      <c r="W938" s="0" t="n">
        <v>658.743103027344</v>
      </c>
      <c r="X938" s="0" t="n">
        <v>0.00229607988148928</v>
      </c>
      <c r="Y938" s="0" t="n">
        <f aca="false">IF(ISNUMBER(C938),INDEX(Scorecard!$D$5:$D$12,SUMPRODUCT(--(Scorecard!$G$5:$G$11&lt;C938))+1),Scorecard!$D$13)</f>
        <v>1.23750384304241</v>
      </c>
      <c r="Z938" s="0" t="n">
        <f aca="false">IF(ISNUMBER(D938),INDEX(Scorecard!$D$14:$D$17,SUMPRODUCT(--(Scorecard!$G$14:$G$16&lt;D938))+1),Scorecard!$D$18)</f>
        <v>0.128579646629417</v>
      </c>
      <c r="AA938" s="0" t="n">
        <f aca="false">IF(ISNUMBER(E938),INDEX(Scorecard!$D$19:$D$26,SUMPRODUCT(--(Scorecard!$G$19:$G$25&lt;E938))+1),Scorecard!$D$27)</f>
        <v>0.285899340811827</v>
      </c>
      <c r="AB938" s="0" t="n">
        <f aca="false">IF(ISNUMBER(F938),INDEX(Scorecard!$D$28:$D$35,SUMPRODUCT(--(Scorecard!$G$28:$G$34&lt;F938))+1),Scorecard!$D$36)</f>
        <v>0.126913191054783</v>
      </c>
      <c r="AC938" s="0" t="n">
        <f aca="false">IF(ISNUMBER(H938),INDEX(Scorecard!$D$37:$D$44,SUMPRODUCT(--(Scorecard!$G$37:$G$43&lt;H938))+1),Scorecard!$D$45)</f>
        <v>1.35057635045042</v>
      </c>
      <c r="AD938" s="0" t="n">
        <f aca="false">IF(ISNUMBER(I938),INDEX(Scorecard!$D$46:$D$52,SUMPRODUCT(--(Scorecard!$G$46:$G$51&lt;I938))+1),Scorecard!$D$53)</f>
        <v>0.123869379412532</v>
      </c>
      <c r="AE938" s="0" t="n">
        <f aca="false">IF(ISNUMBER(K938),INDEX(Scorecard!$D$54:$D$61,SUMPRODUCT(--(Scorecard!$G$54:$G$60&lt;K938))+1),Scorecard!$D$62)</f>
        <v>0.489050497890326</v>
      </c>
      <c r="AF938" s="0" t="n">
        <f aca="false">IF(ISNUMBER(L938),INDEX(Scorecard!$D$63:$D$68,SUMPRODUCT(--(Scorecard!$G$63:$G$67&lt;L938))+1),Scorecard!$D$69)</f>
        <v>0.322484508656054</v>
      </c>
      <c r="AG938" s="0" t="n">
        <f aca="false">Inputs!$B$10+Scorecard!$J$5*Y938+Scorecard!$J$6*Z938+Scorecard!$J$7*AA938+Scorecard!$J$8*AB938+Scorecard!$J$9*AC938+Scorecard!$J$10*AD938+Scorecard!$J$11*AE938+Scorecard!$J$12*AF938</f>
        <v>-5.94790424390007</v>
      </c>
      <c r="AH938" s="0" t="n">
        <f aca="false">MIN(1-Inputs!$B$13,MAX(Inputs!$B$13,1/(1+EXP(-(Inputs!$B$11*AG938+Inputs!$B$12)))))</f>
        <v>0.00215547973005406</v>
      </c>
      <c r="AI938" s="0" t="n">
        <f aca="false">Inputs!$B$9-Inputs!$B$8*AG938</f>
        <v>658.743115331646</v>
      </c>
      <c r="AJ938" s="0" t="n">
        <f aca="false">RANK(AH938,$AH$5:$AH$2004,0)+COUNTIF($AH$4:AH937,AH938)</f>
        <v>1670</v>
      </c>
      <c r="AK938" s="0" t="n">
        <f aca="false">IF(AJ938&lt;=Deciles!$B$5*(Deciles!$B$4+1),INT((AJ938-1)/(Deciles!$B$4+1))+1,Deciles!$B$5+INT((AJ938-1-Deciles!$B$5*(Deciles!$B$4+1))/Deciles!$B$4)+1)</f>
        <v>9</v>
      </c>
    </row>
    <row r="939" customFormat="false" ht="15" hidden="false" customHeight="false" outlineLevel="0" collapsed="false">
      <c r="A939" s="0" t="n">
        <v>27016</v>
      </c>
      <c r="B939" s="0" t="s">
        <v>139</v>
      </c>
      <c r="C939" s="0" t="n">
        <v>753</v>
      </c>
      <c r="D939" s="0" t="n">
        <v>80</v>
      </c>
      <c r="E939" s="0" t="n">
        <v>74.8087768554688</v>
      </c>
      <c r="F939" s="0" t="n">
        <v>39</v>
      </c>
      <c r="G939" s="0" t="n">
        <v>3.90199995040894</v>
      </c>
      <c r="H939" s="0" t="n">
        <v>0.885333299636841</v>
      </c>
      <c r="I939" s="0" t="n">
        <v>21</v>
      </c>
      <c r="J939" s="0" t="n">
        <v>12.088475227356</v>
      </c>
      <c r="K939" s="0" t="n">
        <v>5.03333330154419</v>
      </c>
      <c r="L939" s="0" t="n">
        <v>-3.50000047683716</v>
      </c>
      <c r="M939" s="0" t="n">
        <v>2.74066424369812</v>
      </c>
      <c r="N939" s="0" t="n">
        <v>0</v>
      </c>
      <c r="O939" s="0" t="n">
        <v>0</v>
      </c>
      <c r="P939" s="0" t="s">
        <v>140</v>
      </c>
      <c r="Q939" s="0" t="s">
        <v>141</v>
      </c>
      <c r="R939" s="0" t="n">
        <v>2</v>
      </c>
      <c r="S939" s="0" t="s">
        <v>147</v>
      </c>
      <c r="T939" s="0" t="n">
        <v>0</v>
      </c>
      <c r="U939" s="0" t="n">
        <v>177810.73</v>
      </c>
      <c r="V939" s="0" t="n">
        <v>0.00901895854622126</v>
      </c>
      <c r="W939" s="0" t="n">
        <v>619.818908691406</v>
      </c>
      <c r="X939" s="0" t="n">
        <v>0.00775529490783811</v>
      </c>
      <c r="Y939" s="0" t="n">
        <f aca="false">IF(ISNUMBER(C939),INDEX(Scorecard!$D$5:$D$12,SUMPRODUCT(--(Scorecard!$G$5:$G$11&lt;C939))+1),Scorecard!$D$13)</f>
        <v>0.733188958177614</v>
      </c>
      <c r="Z939" s="0" t="n">
        <f aca="false">IF(ISNUMBER(D939),INDEX(Scorecard!$D$14:$D$17,SUMPRODUCT(--(Scorecard!$G$14:$G$16&lt;D939))+1),Scorecard!$D$18)</f>
        <v>0.0505355481560174</v>
      </c>
      <c r="AA939" s="0" t="n">
        <f aca="false">IF(ISNUMBER(E939),INDEX(Scorecard!$D$19:$D$26,SUMPRODUCT(--(Scorecard!$G$19:$G$25&lt;E939))+1),Scorecard!$D$27)</f>
        <v>-0.0341578513653732</v>
      </c>
      <c r="AB939" s="0" t="n">
        <f aca="false">IF(ISNUMBER(F939),INDEX(Scorecard!$D$28:$D$35,SUMPRODUCT(--(Scorecard!$G$28:$G$34&lt;F939))+1),Scorecard!$D$36)</f>
        <v>-0.132616866359722</v>
      </c>
      <c r="AC939" s="0" t="n">
        <f aca="false">IF(ISNUMBER(H939),INDEX(Scorecard!$D$37:$D$44,SUMPRODUCT(--(Scorecard!$G$37:$G$43&lt;H939))+1),Scorecard!$D$45)</f>
        <v>-0.569454719285959</v>
      </c>
      <c r="AD939" s="0" t="n">
        <f aca="false">IF(ISNUMBER(I939),INDEX(Scorecard!$D$46:$D$52,SUMPRODUCT(--(Scorecard!$G$46:$G$51&lt;I939))+1),Scorecard!$D$53)</f>
        <v>-0.108777051091409</v>
      </c>
      <c r="AE939" s="0" t="n">
        <f aca="false">IF(ISNUMBER(K939),INDEX(Scorecard!$D$54:$D$61,SUMPRODUCT(--(Scorecard!$G$54:$G$60&lt;K939))+1),Scorecard!$D$62)</f>
        <v>0.214429354789033</v>
      </c>
      <c r="AF939" s="0" t="n">
        <f aca="false">IF(ISNUMBER(L939),INDEX(Scorecard!$D$63:$D$68,SUMPRODUCT(--(Scorecard!$G$63:$G$67&lt;L939))+1),Scorecard!$D$69)</f>
        <v>-0.340582194386522</v>
      </c>
      <c r="AG939" s="0" t="n">
        <f aca="false">Inputs!$B$10+Scorecard!$J$5*Y939+Scorecard!$J$6*Z939+Scorecard!$J$7*AA939+Scorecard!$J$8*AB939+Scorecard!$J$9*AC939+Scorecard!$J$10*AD939+Scorecard!$J$11*AE939+Scorecard!$J$12*AF939</f>
        <v>-4.59889436591677</v>
      </c>
      <c r="AH939" s="0" t="n">
        <f aca="false">MIN(1-Inputs!$B$13,MAX(Inputs!$B$13,1/(1+EXP(-(Inputs!$B$11*AG939+Inputs!$B$12)))))</f>
        <v>0.00901895823187507</v>
      </c>
      <c r="AI939" s="0" t="n">
        <f aca="false">Inputs!$B$9-Inputs!$B$8*AG939</f>
        <v>619.818918110112</v>
      </c>
      <c r="AJ939" s="0" t="n">
        <f aca="false">RANK(AH939,$AH$5:$AH$2004,0)+COUNTIF($AH$4:AH938,AH939)</f>
        <v>891</v>
      </c>
      <c r="AK939" s="0" t="n">
        <f aca="false">IF(AJ939&lt;=Deciles!$B$5*(Deciles!$B$4+1),INT((AJ939-1)/(Deciles!$B$4+1))+1,Deciles!$B$5+INT((AJ939-1-Deciles!$B$5*(Deciles!$B$4+1))/Deciles!$B$4)+1)</f>
        <v>5</v>
      </c>
    </row>
    <row r="940" customFormat="false" ht="15" hidden="false" customHeight="false" outlineLevel="0" collapsed="false">
      <c r="A940" s="0" t="n">
        <v>27053</v>
      </c>
      <c r="B940" s="0" t="s">
        <v>145</v>
      </c>
      <c r="C940" s="0" t="n">
        <v>777</v>
      </c>
      <c r="D940" s="0" t="n">
        <v>61.474666595459</v>
      </c>
      <c r="E940" s="0" t="n">
        <v>61.1366500854492</v>
      </c>
      <c r="F940" s="0" t="n">
        <v>27</v>
      </c>
      <c r="G940" s="0" t="n">
        <v>3.22900009155273</v>
      </c>
      <c r="H940" s="0" t="n">
        <v>-0.28766655921936</v>
      </c>
      <c r="I940" s="0" t="n">
        <v>1</v>
      </c>
      <c r="J940" s="0" t="n">
        <v>13.2308177947998</v>
      </c>
      <c r="K940" s="0" t="n">
        <v>4.15833330154419</v>
      </c>
      <c r="L940" s="0" t="n">
        <v>-1.875</v>
      </c>
      <c r="M940" s="0" t="n">
        <v>4.74416494369507</v>
      </c>
      <c r="N940" s="0" t="n">
        <v>0</v>
      </c>
      <c r="O940" s="0" t="n">
        <v>0</v>
      </c>
      <c r="P940" s="0" t="s">
        <v>140</v>
      </c>
      <c r="Q940" s="0" t="s">
        <v>141</v>
      </c>
      <c r="R940" s="0" t="n">
        <v>2</v>
      </c>
      <c r="S940" s="0" t="s">
        <v>147</v>
      </c>
      <c r="T940" s="0" t="n">
        <v>0</v>
      </c>
      <c r="U940" s="0" t="n">
        <v>557277.1</v>
      </c>
      <c r="V940" s="0" t="n">
        <v>0.00223508011549711</v>
      </c>
      <c r="W940" s="0" t="n">
        <v>657.759521484375</v>
      </c>
      <c r="X940" s="0" t="n">
        <v>0.00198344467207789</v>
      </c>
      <c r="Y940" s="0" t="n">
        <f aca="false">IF(ISNUMBER(C940),INDEX(Scorecard!$D$5:$D$12,SUMPRODUCT(--(Scorecard!$G$5:$G$11&lt;C940))+1),Scorecard!$D$13)</f>
        <v>1.23750384304241</v>
      </c>
      <c r="Z940" s="0" t="n">
        <f aca="false">IF(ISNUMBER(D940),INDEX(Scorecard!$D$14:$D$17,SUMPRODUCT(--(Scorecard!$G$14:$G$16&lt;D940))+1),Scorecard!$D$18)</f>
        <v>0.248677243387958</v>
      </c>
      <c r="AA940" s="0" t="n">
        <f aca="false">IF(ISNUMBER(E940),INDEX(Scorecard!$D$19:$D$26,SUMPRODUCT(--(Scorecard!$G$19:$G$25&lt;E940))+1),Scorecard!$D$27)</f>
        <v>0.233621608745691</v>
      </c>
      <c r="AB940" s="0" t="n">
        <f aca="false">IF(ISNUMBER(F940),INDEX(Scorecard!$D$28:$D$35,SUMPRODUCT(--(Scorecard!$G$28:$G$34&lt;F940))+1),Scorecard!$D$36)</f>
        <v>0.165097008946478</v>
      </c>
      <c r="AC940" s="0" t="n">
        <f aca="false">IF(ISNUMBER(H940),INDEX(Scorecard!$D$37:$D$44,SUMPRODUCT(--(Scorecard!$G$37:$G$43&lt;H940))+1),Scorecard!$D$45)</f>
        <v>0.769716833645565</v>
      </c>
      <c r="AD940" s="0" t="n">
        <f aca="false">IF(ISNUMBER(I940),INDEX(Scorecard!$D$46:$D$52,SUMPRODUCT(--(Scorecard!$G$46:$G$51&lt;I940))+1),Scorecard!$D$53)</f>
        <v>-0.161534840507194</v>
      </c>
      <c r="AE940" s="0" t="n">
        <f aca="false">IF(ISNUMBER(K940),INDEX(Scorecard!$D$54:$D$61,SUMPRODUCT(--(Scorecard!$G$54:$G$60&lt;K940))+1),Scorecard!$D$62)</f>
        <v>0.489050497890326</v>
      </c>
      <c r="AF940" s="0" t="n">
        <f aca="false">IF(ISNUMBER(L940),INDEX(Scorecard!$D$63:$D$68,SUMPRODUCT(--(Scorecard!$G$63:$G$67&lt;L940))+1),Scorecard!$D$69)</f>
        <v>-0.340582194386522</v>
      </c>
      <c r="AG940" s="0" t="n">
        <f aca="false">Inputs!$B$10+Scorecard!$J$5*Y940+Scorecard!$J$6*Z940+Scorecard!$J$7*AA940+Scorecard!$J$8*AB940+Scorecard!$J$9*AC940+Scorecard!$J$10*AD940+Scorecard!$J$11*AE940+Scorecard!$J$12*AF940</f>
        <v>-5.91381496575187</v>
      </c>
      <c r="AH940" s="0" t="n">
        <f aca="false">MIN(1-Inputs!$B$13,MAX(Inputs!$B$13,1/(1+EXP(-(Inputs!$B$11*AG940+Inputs!$B$12)))))</f>
        <v>0.00223508012941507</v>
      </c>
      <c r="AI940" s="0" t="n">
        <f aca="false">Inputs!$B$9-Inputs!$B$8*AG940</f>
        <v>657.759506681009</v>
      </c>
      <c r="AJ940" s="0" t="n">
        <f aca="false">RANK(AH940,$AH$5:$AH$2004,0)+COUNTIF($AH$4:AH939,AH940)</f>
        <v>1664</v>
      </c>
      <c r="AK940" s="0" t="n">
        <f aca="false">IF(AJ940&lt;=Deciles!$B$5*(Deciles!$B$4+1),INT((AJ940-1)/(Deciles!$B$4+1))+1,Deciles!$B$5+INT((AJ940-1-Deciles!$B$5*(Deciles!$B$4+1))/Deciles!$B$4)+1)</f>
        <v>9</v>
      </c>
    </row>
    <row r="941" customFormat="false" ht="15" hidden="false" customHeight="false" outlineLevel="0" collapsed="false">
      <c r="A941" s="0" t="n">
        <v>27086</v>
      </c>
      <c r="B941" s="0" t="s">
        <v>139</v>
      </c>
      <c r="C941" s="0" t="n">
        <v>749</v>
      </c>
      <c r="D941" s="0" t="n">
        <v>63.5127944946289</v>
      </c>
      <c r="E941" s="0" t="n">
        <v>60.5681648254395</v>
      </c>
      <c r="F941" s="0" t="n">
        <v>39</v>
      </c>
      <c r="G941" s="0" t="n">
        <v>3.13700008392334</v>
      </c>
      <c r="H941" s="0" t="n">
        <v>0.120333433151245</v>
      </c>
      <c r="I941" s="0" t="n">
        <v>7</v>
      </c>
      <c r="J941" s="0" t="n">
        <v>12.2382411956787</v>
      </c>
      <c r="K941" s="0" t="n">
        <v>6.13333320617676</v>
      </c>
      <c r="L941" s="0" t="n">
        <v>-3.5</v>
      </c>
      <c r="M941" s="0" t="n">
        <v>3.62166213989258</v>
      </c>
      <c r="N941" s="0" t="n">
        <v>0</v>
      </c>
      <c r="O941" s="0" t="n">
        <v>0</v>
      </c>
      <c r="P941" s="0" t="s">
        <v>140</v>
      </c>
      <c r="Q941" s="0" t="s">
        <v>141</v>
      </c>
      <c r="R941" s="0" t="n">
        <v>2</v>
      </c>
      <c r="S941" s="0" t="s">
        <v>149</v>
      </c>
      <c r="T941" s="0" t="n">
        <v>0</v>
      </c>
      <c r="U941" s="0" t="n">
        <v>206538.4</v>
      </c>
      <c r="V941" s="0" t="n">
        <v>0.0115991132333875</v>
      </c>
      <c r="W941" s="0" t="n">
        <v>612.939025878906</v>
      </c>
      <c r="X941" s="0" t="n">
        <v>0.00718788197264075</v>
      </c>
      <c r="Y941" s="0" t="n">
        <f aca="false">IF(ISNUMBER(C941),INDEX(Scorecard!$D$5:$D$12,SUMPRODUCT(--(Scorecard!$G$5:$G$11&lt;C941))+1),Scorecard!$D$13)</f>
        <v>0.488358159108655</v>
      </c>
      <c r="Z941" s="0" t="n">
        <f aca="false">IF(ISNUMBER(D941),INDEX(Scorecard!$D$14:$D$17,SUMPRODUCT(--(Scorecard!$G$14:$G$16&lt;D941))+1),Scorecard!$D$18)</f>
        <v>0.128579646629417</v>
      </c>
      <c r="AA941" s="0" t="n">
        <f aca="false">IF(ISNUMBER(E941),INDEX(Scorecard!$D$19:$D$26,SUMPRODUCT(--(Scorecard!$G$19:$G$25&lt;E941))+1),Scorecard!$D$27)</f>
        <v>0.233621608745691</v>
      </c>
      <c r="AB941" s="0" t="n">
        <f aca="false">IF(ISNUMBER(F941),INDEX(Scorecard!$D$28:$D$35,SUMPRODUCT(--(Scorecard!$G$28:$G$34&lt;F941))+1),Scorecard!$D$36)</f>
        <v>-0.132616866359722</v>
      </c>
      <c r="AC941" s="0" t="n">
        <f aca="false">IF(ISNUMBER(H941),INDEX(Scorecard!$D$37:$D$44,SUMPRODUCT(--(Scorecard!$G$37:$G$43&lt;H941))+1),Scorecard!$D$45)</f>
        <v>0.102184252677548</v>
      </c>
      <c r="AD941" s="0" t="n">
        <f aca="false">IF(ISNUMBER(I941),INDEX(Scorecard!$D$46:$D$52,SUMPRODUCT(--(Scorecard!$G$46:$G$51&lt;I941))+1),Scorecard!$D$53)</f>
        <v>-0.114272400683245</v>
      </c>
      <c r="AE941" s="0" t="n">
        <f aca="false">IF(ISNUMBER(K941),INDEX(Scorecard!$D$54:$D$61,SUMPRODUCT(--(Scorecard!$G$54:$G$60&lt;K941))+1),Scorecard!$D$62)</f>
        <v>0.0151758992857273</v>
      </c>
      <c r="AF941" s="0" t="n">
        <f aca="false">IF(ISNUMBER(L941),INDEX(Scorecard!$D$63:$D$68,SUMPRODUCT(--(Scorecard!$G$63:$G$67&lt;L941))+1),Scorecard!$D$69)</f>
        <v>-0.340582194386522</v>
      </c>
      <c r="AG941" s="0" t="n">
        <f aca="false">Inputs!$B$10+Scorecard!$J$5*Y941+Scorecard!$J$6*Z941+Scorecard!$J$7*AA941+Scorecard!$J$8*AB941+Scorecard!$J$9*AC941+Scorecard!$J$10*AD941+Scorecard!$J$11*AE941+Scorecard!$J$12*AF941</f>
        <v>-4.36045507094748</v>
      </c>
      <c r="AH941" s="0" t="n">
        <f aca="false">MIN(1-Inputs!$B$13,MAX(Inputs!$B$13,1/(1+EXP(-(Inputs!$B$11*AG941+Inputs!$B$12)))))</f>
        <v>0.011599113540712</v>
      </c>
      <c r="AI941" s="0" t="n">
        <f aca="false">Inputs!$B$9-Inputs!$B$8*AG941</f>
        <v>612.939014342007</v>
      </c>
      <c r="AJ941" s="0" t="n">
        <f aca="false">RANK(AH941,$AH$5:$AH$2004,0)+COUNTIF($AH$4:AH940,AH941)</f>
        <v>726</v>
      </c>
      <c r="AK941" s="0" t="n">
        <f aca="false">IF(AJ941&lt;=Deciles!$B$5*(Deciles!$B$4+1),INT((AJ941-1)/(Deciles!$B$4+1))+1,Deciles!$B$5+INT((AJ941-1-Deciles!$B$5*(Deciles!$B$4+1))/Deciles!$B$4)+1)</f>
        <v>4</v>
      </c>
    </row>
    <row r="942" customFormat="false" ht="15" hidden="false" customHeight="false" outlineLevel="0" collapsed="false">
      <c r="A942" s="0" t="n">
        <v>27119</v>
      </c>
      <c r="B942" s="0" t="s">
        <v>143</v>
      </c>
      <c r="C942" s="0" t="n">
        <v>742</v>
      </c>
      <c r="D942" s="0" t="n">
        <v>80</v>
      </c>
      <c r="E942" s="0" t="n">
        <v>61.5906829833984</v>
      </c>
      <c r="F942" s="0" t="n">
        <v>25</v>
      </c>
      <c r="G942" s="0" t="n">
        <v>4.23000001907349</v>
      </c>
      <c r="H942" s="0" t="n">
        <v>0.996666669845581</v>
      </c>
      <c r="I942" s="0" t="n">
        <v>53</v>
      </c>
      <c r="J942" s="0" t="n">
        <v>11.6273555755615</v>
      </c>
      <c r="K942" s="0" t="n">
        <v>8.53333377838135</v>
      </c>
      <c r="L942" s="0" t="n">
        <v>5.07179546356201</v>
      </c>
      <c r="M942" s="0" t="n">
        <v>1.95005702972412</v>
      </c>
      <c r="N942" s="0" t="n">
        <v>0</v>
      </c>
      <c r="O942" s="0" t="n">
        <v>0</v>
      </c>
      <c r="P942" s="0" t="s">
        <v>140</v>
      </c>
      <c r="Q942" s="0" t="s">
        <v>141</v>
      </c>
      <c r="R942" s="0" t="n">
        <v>2</v>
      </c>
      <c r="S942" s="0" t="s">
        <v>147</v>
      </c>
      <c r="T942" s="0" t="n">
        <v>0</v>
      </c>
      <c r="U942" s="0" t="n">
        <v>112123.445</v>
      </c>
      <c r="V942" s="0" t="n">
        <v>0.00874933134764433</v>
      </c>
      <c r="W942" s="0" t="n">
        <v>620.647705078125</v>
      </c>
      <c r="X942" s="0" t="n">
        <v>0.00850538071244955</v>
      </c>
      <c r="Y942" s="0" t="n">
        <f aca="false">IF(ISNUMBER(C942),INDEX(Scorecard!$D$5:$D$12,SUMPRODUCT(--(Scorecard!$G$5:$G$11&lt;C942))+1),Scorecard!$D$13)</f>
        <v>0.488358159108655</v>
      </c>
      <c r="Z942" s="0" t="n">
        <f aca="false">IF(ISNUMBER(D942),INDEX(Scorecard!$D$14:$D$17,SUMPRODUCT(--(Scorecard!$G$14:$G$16&lt;D942))+1),Scorecard!$D$18)</f>
        <v>0.0505355481560174</v>
      </c>
      <c r="AA942" s="0" t="n">
        <f aca="false">IF(ISNUMBER(E942),INDEX(Scorecard!$D$19:$D$26,SUMPRODUCT(--(Scorecard!$G$19:$G$25&lt;E942))+1),Scorecard!$D$27)</f>
        <v>0.233621608745691</v>
      </c>
      <c r="AB942" s="0" t="n">
        <f aca="false">IF(ISNUMBER(F942),INDEX(Scorecard!$D$28:$D$35,SUMPRODUCT(--(Scorecard!$G$28:$G$34&lt;F942))+1),Scorecard!$D$36)</f>
        <v>0.349218150643304</v>
      </c>
      <c r="AC942" s="0" t="n">
        <f aca="false">IF(ISNUMBER(H942),INDEX(Scorecard!$D$37:$D$44,SUMPRODUCT(--(Scorecard!$G$37:$G$43&lt;H942))+1),Scorecard!$D$45)</f>
        <v>-0.975503570149195</v>
      </c>
      <c r="AD942" s="0" t="n">
        <f aca="false">IF(ISNUMBER(I942),INDEX(Scorecard!$D$46:$D$52,SUMPRODUCT(--(Scorecard!$G$46:$G$51&lt;I942))+1),Scorecard!$D$53)</f>
        <v>0.818882373006414</v>
      </c>
      <c r="AE942" s="0" t="n">
        <f aca="false">IF(ISNUMBER(K942),INDEX(Scorecard!$D$54:$D$61,SUMPRODUCT(--(Scorecard!$G$54:$G$60&lt;K942))+1),Scorecard!$D$62)</f>
        <v>-0.541917179454542</v>
      </c>
      <c r="AF942" s="0" t="n">
        <f aca="false">IF(ISNUMBER(L942),INDEX(Scorecard!$D$63:$D$68,SUMPRODUCT(--(Scorecard!$G$63:$G$67&lt;L942))+1),Scorecard!$D$69)</f>
        <v>0.322484508656054</v>
      </c>
      <c r="AG942" s="0" t="n">
        <f aca="false">Inputs!$B$10+Scorecard!$J$5*Y942+Scorecard!$J$6*Z942+Scorecard!$J$7*AA942+Scorecard!$J$8*AB942+Scorecard!$J$9*AC942+Scorecard!$J$10*AD942+Scorecard!$J$11*AE942+Scorecard!$J$12*AF942</f>
        <v>-4.62761846093707</v>
      </c>
      <c r="AH942" s="0" t="n">
        <f aca="false">MIN(1-Inputs!$B$13,MAX(Inputs!$B$13,1/(1+EXP(-(Inputs!$B$11*AG942+Inputs!$B$12)))))</f>
        <v>0.00874933156934754</v>
      </c>
      <c r="AI942" s="0" t="n">
        <f aca="false">Inputs!$B$9-Inputs!$B$8*AG942</f>
        <v>620.647720298908</v>
      </c>
      <c r="AJ942" s="0" t="n">
        <f aca="false">RANK(AH942,$AH$5:$AH$2004,0)+COUNTIF($AH$4:AH941,AH942)</f>
        <v>905</v>
      </c>
      <c r="AK942" s="0" t="n">
        <f aca="false">IF(AJ942&lt;=Deciles!$B$5*(Deciles!$B$4+1),INT((AJ942-1)/(Deciles!$B$4+1))+1,Deciles!$B$5+INT((AJ942-1-Deciles!$B$5*(Deciles!$B$4+1))/Deciles!$B$4)+1)</f>
        <v>5</v>
      </c>
    </row>
    <row r="943" customFormat="false" ht="15" hidden="false" customHeight="false" outlineLevel="0" collapsed="false">
      <c r="A943" s="0" t="n">
        <v>27202</v>
      </c>
      <c r="B943" s="0" t="s">
        <v>139</v>
      </c>
      <c r="C943" s="0" t="n">
        <v>735</v>
      </c>
      <c r="D943" s="0" t="n">
        <v>80</v>
      </c>
      <c r="E943" s="0" t="n">
        <v>61.9770393371582</v>
      </c>
      <c r="F943" s="0" t="n">
        <v>30</v>
      </c>
      <c r="G943" s="0" t="n">
        <v>4.01599979400635</v>
      </c>
      <c r="H943" s="0" t="n">
        <v>0.999333143234253</v>
      </c>
      <c r="I943" s="0" t="n">
        <v>58</v>
      </c>
      <c r="J943" s="0" t="n">
        <v>12.7762413024902</v>
      </c>
      <c r="K943" s="0" t="n">
        <v>5.33333349227905</v>
      </c>
      <c r="L943" s="0" t="n">
        <v>-3.49999952316284</v>
      </c>
      <c r="M943" s="0" t="n">
        <v>2.44867300987244</v>
      </c>
      <c r="N943" s="0" t="n">
        <v>0</v>
      </c>
      <c r="O943" s="0" t="n">
        <v>0</v>
      </c>
      <c r="P943" s="0" t="s">
        <v>144</v>
      </c>
      <c r="Q943" s="0" t="s">
        <v>141</v>
      </c>
      <c r="R943" s="0" t="n">
        <v>1</v>
      </c>
      <c r="S943" s="0" t="s">
        <v>148</v>
      </c>
      <c r="T943" s="0" t="n">
        <v>0</v>
      </c>
      <c r="U943" s="0" t="n">
        <v>353713.03</v>
      </c>
      <c r="V943" s="0" t="n">
        <v>0.00677148578688502</v>
      </c>
      <c r="W943" s="0" t="n">
        <v>627.637023925781</v>
      </c>
      <c r="X943" s="0" t="n">
        <v>0.0107614994049072</v>
      </c>
      <c r="Y943" s="0" t="n">
        <f aca="false">IF(ISNUMBER(C943),INDEX(Scorecard!$D$5:$D$12,SUMPRODUCT(--(Scorecard!$G$5:$G$11&lt;C943))+1),Scorecard!$D$13)</f>
        <v>0.488358159108655</v>
      </c>
      <c r="Z943" s="0" t="n">
        <f aca="false">IF(ISNUMBER(D943),INDEX(Scorecard!$D$14:$D$17,SUMPRODUCT(--(Scorecard!$G$14:$G$16&lt;D943))+1),Scorecard!$D$18)</f>
        <v>0.0505355481560174</v>
      </c>
      <c r="AA943" s="0" t="n">
        <f aca="false">IF(ISNUMBER(E943),INDEX(Scorecard!$D$19:$D$26,SUMPRODUCT(--(Scorecard!$G$19:$G$25&lt;E943))+1),Scorecard!$D$27)</f>
        <v>0.233621608745691</v>
      </c>
      <c r="AB943" s="0" t="n">
        <f aca="false">IF(ISNUMBER(F943),INDEX(Scorecard!$D$28:$D$35,SUMPRODUCT(--(Scorecard!$G$28:$G$34&lt;F943))+1),Scorecard!$D$36)</f>
        <v>0.126913191054783</v>
      </c>
      <c r="AC943" s="0" t="n">
        <f aca="false">IF(ISNUMBER(H943),INDEX(Scorecard!$D$37:$D$44,SUMPRODUCT(--(Scorecard!$G$37:$G$43&lt;H943))+1),Scorecard!$D$45)</f>
        <v>-0.975503570149195</v>
      </c>
      <c r="AD943" s="0" t="n">
        <f aca="false">IF(ISNUMBER(I943),INDEX(Scorecard!$D$46:$D$52,SUMPRODUCT(--(Scorecard!$G$46:$G$51&lt;I943))+1),Scorecard!$D$53)</f>
        <v>0.818882373006414</v>
      </c>
      <c r="AE943" s="0" t="n">
        <f aca="false">IF(ISNUMBER(K943),INDEX(Scorecard!$D$54:$D$61,SUMPRODUCT(--(Scorecard!$G$54:$G$60&lt;K943))+1),Scorecard!$D$62)</f>
        <v>0.126303549215828</v>
      </c>
      <c r="AF943" s="0" t="n">
        <f aca="false">IF(ISNUMBER(L943),INDEX(Scorecard!$D$63:$D$68,SUMPRODUCT(--(Scorecard!$G$63:$G$67&lt;L943))+1),Scorecard!$D$69)</f>
        <v>-0.340582194386522</v>
      </c>
      <c r="AG943" s="0" t="n">
        <f aca="false">Inputs!$B$10+Scorecard!$J$5*Y943+Scorecard!$J$6*Z943+Scorecard!$J$7*AA943+Scorecard!$J$8*AB943+Scorecard!$J$9*AC943+Scorecard!$J$10*AD943+Scorecard!$J$11*AE943+Scorecard!$J$12*AF943</f>
        <v>-4.86985021086325</v>
      </c>
      <c r="AH943" s="0" t="n">
        <f aca="false">MIN(1-Inputs!$B$13,MAX(Inputs!$B$13,1/(1+EXP(-(Inputs!$B$11*AG943+Inputs!$B$12)))))</f>
        <v>0.00677148559248251</v>
      </c>
      <c r="AI943" s="0" t="n">
        <f aca="false">Inputs!$B$9-Inputs!$B$8*AG943</f>
        <v>627.637051186195</v>
      </c>
      <c r="AJ943" s="0" t="n">
        <f aca="false">RANK(AH943,$AH$5:$AH$2004,0)+COUNTIF($AH$4:AH942,AH943)</f>
        <v>1077</v>
      </c>
      <c r="AK943" s="0" t="n">
        <f aca="false">IF(AJ943&lt;=Deciles!$B$5*(Deciles!$B$4+1),INT((AJ943-1)/(Deciles!$B$4+1))+1,Deciles!$B$5+INT((AJ943-1-Deciles!$B$5*(Deciles!$B$4+1))/Deciles!$B$4)+1)</f>
        <v>6</v>
      </c>
    </row>
    <row r="944" customFormat="false" ht="15" hidden="false" customHeight="false" outlineLevel="0" collapsed="false">
      <c r="A944" s="0" t="n">
        <v>27229</v>
      </c>
      <c r="B944" s="0" t="s">
        <v>158</v>
      </c>
      <c r="C944" s="0" t="n">
        <v>724</v>
      </c>
      <c r="D944" s="0" t="n">
        <v>60.6482429504395</v>
      </c>
      <c r="E944" s="0" t="n">
        <v>51.6009254455566</v>
      </c>
      <c r="F944" s="0" t="n">
        <v>26</v>
      </c>
      <c r="G944" s="0" t="n">
        <v>4.01000022888184</v>
      </c>
      <c r="H944" s="0" t="n">
        <v>1.09333348274231</v>
      </c>
      <c r="I944" s="0" t="n">
        <v>44</v>
      </c>
      <c r="J944" s="0" t="n">
        <v>12.6475811004639</v>
      </c>
      <c r="K944" s="0" t="n">
        <v>6.63333320617676</v>
      </c>
      <c r="L944" s="0" t="n">
        <v>2.71025633811951</v>
      </c>
      <c r="M944" s="0" t="n">
        <v>0.285017788410187</v>
      </c>
      <c r="N944" s="0" t="n">
        <v>0</v>
      </c>
      <c r="O944" s="0" t="n">
        <v>0</v>
      </c>
      <c r="P944" s="0" t="s">
        <v>144</v>
      </c>
      <c r="Q944" s="0" t="s">
        <v>141</v>
      </c>
      <c r="R944" s="0" t="n">
        <v>2</v>
      </c>
      <c r="S944" s="0" t="s">
        <v>159</v>
      </c>
      <c r="T944" s="0" t="n">
        <v>0</v>
      </c>
      <c r="U944" s="0" t="n">
        <v>311010.38</v>
      </c>
      <c r="V944" s="0" t="n">
        <v>0.0121155809611082</v>
      </c>
      <c r="W944" s="0" t="n">
        <v>611.745849609375</v>
      </c>
      <c r="X944" s="0" t="n">
        <v>0.0104693882167339</v>
      </c>
      <c r="Y944" s="0" t="n">
        <f aca="false">IF(ISNUMBER(C944),INDEX(Scorecard!$D$5:$D$12,SUMPRODUCT(--(Scorecard!$G$5:$G$11&lt;C944))+1),Scorecard!$D$13)</f>
        <v>-0.0290424113398221</v>
      </c>
      <c r="Z944" s="0" t="n">
        <f aca="false">IF(ISNUMBER(D944),INDEX(Scorecard!$D$14:$D$17,SUMPRODUCT(--(Scorecard!$G$14:$G$16&lt;D944))+1),Scorecard!$D$18)</f>
        <v>0.248677243387958</v>
      </c>
      <c r="AA944" s="0" t="n">
        <f aca="false">IF(ISNUMBER(E944),INDEX(Scorecard!$D$19:$D$26,SUMPRODUCT(--(Scorecard!$G$19:$G$25&lt;E944))+1),Scorecard!$D$27)</f>
        <v>0.57899015159425</v>
      </c>
      <c r="AB944" s="0" t="n">
        <f aca="false">IF(ISNUMBER(F944),INDEX(Scorecard!$D$28:$D$35,SUMPRODUCT(--(Scorecard!$G$28:$G$34&lt;F944))+1),Scorecard!$D$36)</f>
        <v>0.165097008946478</v>
      </c>
      <c r="AC944" s="0" t="n">
        <f aca="false">IF(ISNUMBER(H944),INDEX(Scorecard!$D$37:$D$44,SUMPRODUCT(--(Scorecard!$G$37:$G$43&lt;H944))+1),Scorecard!$D$45)</f>
        <v>-0.975503570149195</v>
      </c>
      <c r="AD944" s="0" t="n">
        <f aca="false">IF(ISNUMBER(I944),INDEX(Scorecard!$D$46:$D$52,SUMPRODUCT(--(Scorecard!$G$46:$G$51&lt;I944))+1),Scorecard!$D$53)</f>
        <v>0.818882373006414</v>
      </c>
      <c r="AE944" s="0" t="n">
        <f aca="false">IF(ISNUMBER(K944),INDEX(Scorecard!$D$54:$D$61,SUMPRODUCT(--(Scorecard!$G$54:$G$60&lt;K944))+1),Scorecard!$D$62)</f>
        <v>-0.357264871923982</v>
      </c>
      <c r="AF944" s="0" t="n">
        <f aca="false">IF(ISNUMBER(L944),INDEX(Scorecard!$D$63:$D$68,SUMPRODUCT(--(Scorecard!$G$63:$G$67&lt;L944))+1),Scorecard!$D$69)</f>
        <v>0.322484508656054</v>
      </c>
      <c r="AG944" s="0" t="n">
        <f aca="false">Inputs!$B$10+Scorecard!$J$5*Y944+Scorecard!$J$6*Z944+Scorecard!$J$7*AA944+Scorecard!$J$8*AB944+Scorecard!$J$9*AC944+Scorecard!$J$10*AD944+Scorecard!$J$11*AE944+Scorecard!$J$12*AF944</f>
        <v>-4.31910328070111</v>
      </c>
      <c r="AH944" s="0" t="n">
        <f aca="false">MIN(1-Inputs!$B$13,MAX(Inputs!$B$13,1/(1+EXP(-(Inputs!$B$11*AG944+Inputs!$B$12)))))</f>
        <v>0.0121155811733669</v>
      </c>
      <c r="AI944" s="0" t="n">
        <f aca="false">Inputs!$B$9-Inputs!$B$8*AG944</f>
        <v>611.7458538876</v>
      </c>
      <c r="AJ944" s="0" t="n">
        <f aca="false">RANK(AH944,$AH$5:$AH$2004,0)+COUNTIF($AH$4:AH943,AH944)</f>
        <v>705</v>
      </c>
      <c r="AK944" s="0" t="n">
        <f aca="false">IF(AJ944&lt;=Deciles!$B$5*(Deciles!$B$4+1),INT((AJ944-1)/(Deciles!$B$4+1))+1,Deciles!$B$5+INT((AJ944-1-Deciles!$B$5*(Deciles!$B$4+1))/Deciles!$B$4)+1)</f>
        <v>4</v>
      </c>
    </row>
    <row r="945" customFormat="false" ht="15" hidden="false" customHeight="false" outlineLevel="0" collapsed="false">
      <c r="A945" s="0" t="n">
        <v>27229</v>
      </c>
      <c r="B945" s="0" t="s">
        <v>139</v>
      </c>
      <c r="C945" s="0" t="n">
        <v>724</v>
      </c>
      <c r="D945" s="0" t="n">
        <v>60.6482429504395</v>
      </c>
      <c r="E945" s="0" t="n">
        <v>50.1786956787109</v>
      </c>
      <c r="F945" s="0" t="n">
        <v>26</v>
      </c>
      <c r="G945" s="0" t="n">
        <v>4.01000022888184</v>
      </c>
      <c r="H945" s="0" t="n">
        <v>0.993333578109741</v>
      </c>
      <c r="I945" s="0" t="n">
        <v>50</v>
      </c>
      <c r="J945" s="0" t="n">
        <v>12.6367092132568</v>
      </c>
      <c r="K945" s="0" t="n">
        <v>5.63333320617676</v>
      </c>
      <c r="L945" s="0" t="n">
        <v>-3.5</v>
      </c>
      <c r="M945" s="0" t="n">
        <v>2.01224088668823</v>
      </c>
      <c r="N945" s="0" t="n">
        <v>0</v>
      </c>
      <c r="O945" s="0" t="n">
        <v>0</v>
      </c>
      <c r="P945" s="0" t="s">
        <v>144</v>
      </c>
      <c r="Q945" s="0" t="s">
        <v>141</v>
      </c>
      <c r="R945" s="0" t="n">
        <v>2</v>
      </c>
      <c r="S945" s="0" t="s">
        <v>159</v>
      </c>
      <c r="T945" s="0" t="n">
        <v>0</v>
      </c>
      <c r="U945" s="0" t="n">
        <v>307647.22</v>
      </c>
      <c r="V945" s="0" t="n">
        <v>0.00932530127465725</v>
      </c>
      <c r="W945" s="0" t="n">
        <v>618.906555175781</v>
      </c>
      <c r="X945" s="0" t="n">
        <v>0.0129646519199014</v>
      </c>
      <c r="Y945" s="0" t="n">
        <f aca="false">IF(ISNUMBER(C945),INDEX(Scorecard!$D$5:$D$12,SUMPRODUCT(--(Scorecard!$G$5:$G$11&lt;C945))+1),Scorecard!$D$13)</f>
        <v>-0.0290424113398221</v>
      </c>
      <c r="Z945" s="0" t="n">
        <f aca="false">IF(ISNUMBER(D945),INDEX(Scorecard!$D$14:$D$17,SUMPRODUCT(--(Scorecard!$G$14:$G$16&lt;D945))+1),Scorecard!$D$18)</f>
        <v>0.248677243387958</v>
      </c>
      <c r="AA945" s="0" t="n">
        <f aca="false">IF(ISNUMBER(E945),INDEX(Scorecard!$D$19:$D$26,SUMPRODUCT(--(Scorecard!$G$19:$G$25&lt;E945))+1),Scorecard!$D$27)</f>
        <v>0.57899015159425</v>
      </c>
      <c r="AB945" s="0" t="n">
        <f aca="false">IF(ISNUMBER(F945),INDEX(Scorecard!$D$28:$D$35,SUMPRODUCT(--(Scorecard!$G$28:$G$34&lt;F945))+1),Scorecard!$D$36)</f>
        <v>0.165097008946478</v>
      </c>
      <c r="AC945" s="0" t="n">
        <f aca="false">IF(ISNUMBER(H945),INDEX(Scorecard!$D$37:$D$44,SUMPRODUCT(--(Scorecard!$G$37:$G$43&lt;H945))+1),Scorecard!$D$45)</f>
        <v>-0.975503570149195</v>
      </c>
      <c r="AD945" s="0" t="n">
        <f aca="false">IF(ISNUMBER(I945),INDEX(Scorecard!$D$46:$D$52,SUMPRODUCT(--(Scorecard!$G$46:$G$51&lt;I945))+1),Scorecard!$D$53)</f>
        <v>0.818882373006414</v>
      </c>
      <c r="AE945" s="0" t="n">
        <f aca="false">IF(ISNUMBER(K945),INDEX(Scorecard!$D$54:$D$61,SUMPRODUCT(--(Scorecard!$G$54:$G$60&lt;K945))+1),Scorecard!$D$62)</f>
        <v>0.0151758992857273</v>
      </c>
      <c r="AF945" s="0" t="n">
        <f aca="false">IF(ISNUMBER(L945),INDEX(Scorecard!$D$63:$D$68,SUMPRODUCT(--(Scorecard!$G$63:$G$67&lt;L945))+1),Scorecard!$D$69)</f>
        <v>-0.340582194386522</v>
      </c>
      <c r="AG945" s="0" t="n">
        <f aca="false">Inputs!$B$10+Scorecard!$J$5*Y945+Scorecard!$J$6*Z945+Scorecard!$J$7*AA945+Scorecard!$J$8*AB945+Scorecard!$J$9*AC945+Scorecard!$J$10*AD945+Scorecard!$J$11*AE945+Scorecard!$J$12*AF945</f>
        <v>-4.56727375816165</v>
      </c>
      <c r="AH945" s="0" t="n">
        <f aca="false">MIN(1-Inputs!$B$13,MAX(Inputs!$B$13,1/(1+EXP(-(Inputs!$B$11*AG945+Inputs!$B$12)))))</f>
        <v>0.0093253013139959</v>
      </c>
      <c r="AI945" s="0" t="n">
        <f aca="false">Inputs!$B$9-Inputs!$B$8*AG945</f>
        <v>618.906540230148</v>
      </c>
      <c r="AJ945" s="0" t="n">
        <f aca="false">RANK(AH945,$AH$5:$AH$2004,0)+COUNTIF($AH$4:AH944,AH945)</f>
        <v>870</v>
      </c>
      <c r="AK945" s="0" t="n">
        <f aca="false">IF(AJ945&lt;=Deciles!$B$5*(Deciles!$B$4+1),INT((AJ945-1)/(Deciles!$B$4+1))+1,Deciles!$B$5+INT((AJ945-1-Deciles!$B$5*(Deciles!$B$4+1))/Deciles!$B$4)+1)</f>
        <v>5</v>
      </c>
    </row>
    <row r="946" customFormat="false" ht="15" hidden="false" customHeight="false" outlineLevel="0" collapsed="false">
      <c r="A946" s="0" t="n">
        <v>27230</v>
      </c>
      <c r="B946" s="0" t="s">
        <v>150</v>
      </c>
      <c r="C946" s="0" t="n">
        <v>717</v>
      </c>
      <c r="D946" s="0" t="n">
        <v>80</v>
      </c>
      <c r="E946" s="0" t="n">
        <v>64.7467727661133</v>
      </c>
      <c r="F946" s="0" t="n">
        <v>37</v>
      </c>
      <c r="G946" s="0" t="n">
        <v>3.21399998664856</v>
      </c>
      <c r="H946" s="0" t="n">
        <v>-3.4193332195282</v>
      </c>
      <c r="I946" s="0" t="n">
        <v>30</v>
      </c>
      <c r="J946" s="0" t="n">
        <v>12.7560253143311</v>
      </c>
      <c r="K946" s="0" t="n">
        <v>4.40000009536743</v>
      </c>
      <c r="L946" s="0" t="n">
        <v>-0.208333015441895</v>
      </c>
      <c r="M946" s="0" t="n">
        <v>6.54819679260254</v>
      </c>
      <c r="N946" s="0" t="n">
        <v>0</v>
      </c>
      <c r="O946" s="0" t="n">
        <v>0</v>
      </c>
      <c r="P946" s="0" t="s">
        <v>140</v>
      </c>
      <c r="Q946" s="0" t="s">
        <v>141</v>
      </c>
      <c r="R946" s="0" t="n">
        <v>2</v>
      </c>
      <c r="S946" s="0" t="s">
        <v>151</v>
      </c>
      <c r="T946" s="0" t="n">
        <v>0</v>
      </c>
      <c r="U946" s="0" t="n">
        <v>346634.1</v>
      </c>
      <c r="V946" s="0" t="n">
        <v>0.0102865807712078</v>
      </c>
      <c r="W946" s="0" t="n">
        <v>616.225036621094</v>
      </c>
      <c r="X946" s="0" t="n">
        <v>0.0112550295889378</v>
      </c>
      <c r="Y946" s="0" t="n">
        <f aca="false">IF(ISNUMBER(C946),INDEX(Scorecard!$D$5:$D$12,SUMPRODUCT(--(Scorecard!$G$5:$G$11&lt;C946))+1),Scorecard!$D$13)</f>
        <v>-0.0290424113398221</v>
      </c>
      <c r="Z946" s="0" t="n">
        <f aca="false">IF(ISNUMBER(D946),INDEX(Scorecard!$D$14:$D$17,SUMPRODUCT(--(Scorecard!$G$14:$G$16&lt;D946))+1),Scorecard!$D$18)</f>
        <v>0.0505355481560174</v>
      </c>
      <c r="AA946" s="0" t="n">
        <f aca="false">IF(ISNUMBER(E946),INDEX(Scorecard!$D$19:$D$26,SUMPRODUCT(--(Scorecard!$G$19:$G$25&lt;E946))+1),Scorecard!$D$27)</f>
        <v>0.233621608745691</v>
      </c>
      <c r="AB946" s="0" t="n">
        <f aca="false">IF(ISNUMBER(F946),INDEX(Scorecard!$D$28:$D$35,SUMPRODUCT(--(Scorecard!$G$28:$G$34&lt;F946))+1),Scorecard!$D$36)</f>
        <v>-0.0008456427959252</v>
      </c>
      <c r="AC946" s="0" t="n">
        <f aca="false">IF(ISNUMBER(H946),INDEX(Scorecard!$D$37:$D$44,SUMPRODUCT(--(Scorecard!$G$37:$G$43&lt;H946))+1),Scorecard!$D$45)</f>
        <v>1.35057635045042</v>
      </c>
      <c r="AD946" s="0" t="n">
        <f aca="false">IF(ISNUMBER(I946),INDEX(Scorecard!$D$46:$D$52,SUMPRODUCT(--(Scorecard!$G$46:$G$51&lt;I946))+1),Scorecard!$D$53)</f>
        <v>0.123869379412532</v>
      </c>
      <c r="AE946" s="0" t="n">
        <f aca="false">IF(ISNUMBER(K946),INDEX(Scorecard!$D$54:$D$61,SUMPRODUCT(--(Scorecard!$G$54:$G$60&lt;K946))+1),Scorecard!$D$62)</f>
        <v>0.489050497890326</v>
      </c>
      <c r="AF946" s="0" t="n">
        <f aca="false">IF(ISNUMBER(L946),INDEX(Scorecard!$D$63:$D$68,SUMPRODUCT(--(Scorecard!$G$63:$G$67&lt;L946))+1),Scorecard!$D$69)</f>
        <v>0.322484508656054</v>
      </c>
      <c r="AG946" s="0" t="n">
        <f aca="false">Inputs!$B$10+Scorecard!$J$5*Y946+Scorecard!$J$6*Z946+Scorecard!$J$7*AA946+Scorecard!$J$8*AB946+Scorecard!$J$9*AC946+Scorecard!$J$10*AD946+Scorecard!$J$11*AE946+Scorecard!$J$12*AF946</f>
        <v>-4.47433960155784</v>
      </c>
      <c r="AH946" s="0" t="n">
        <f aca="false">MIN(1-Inputs!$B$13,MAX(Inputs!$B$13,1/(1+EXP(-(Inputs!$B$11*AG946+Inputs!$B$12)))))</f>
        <v>0.0102865808064184</v>
      </c>
      <c r="AI946" s="0" t="n">
        <f aca="false">Inputs!$B$9-Inputs!$B$8*AG946</f>
        <v>616.225027292918</v>
      </c>
      <c r="AJ946" s="0" t="n">
        <f aca="false">RANK(AH946,$AH$5:$AH$2004,0)+COUNTIF($AH$4:AH945,AH946)</f>
        <v>797</v>
      </c>
      <c r="AK946" s="0" t="n">
        <f aca="false">IF(AJ946&lt;=Deciles!$B$5*(Deciles!$B$4+1),INT((AJ946-1)/(Deciles!$B$4+1))+1,Deciles!$B$5+INT((AJ946-1-Deciles!$B$5*(Deciles!$B$4+1))/Deciles!$B$4)+1)</f>
        <v>4</v>
      </c>
    </row>
    <row r="947" customFormat="false" ht="15" hidden="false" customHeight="false" outlineLevel="0" collapsed="false">
      <c r="A947" s="0" t="n">
        <v>27247</v>
      </c>
      <c r="B947" s="0" t="s">
        <v>155</v>
      </c>
      <c r="C947" s="0" t="n">
        <v>786</v>
      </c>
      <c r="D947" s="0" t="n">
        <v>74.1591796875</v>
      </c>
      <c r="E947" s="0" t="n">
        <v>58.7293891906738</v>
      </c>
      <c r="F947" s="0" t="n">
        <v>43</v>
      </c>
      <c r="G947" s="0" t="n">
        <v>3.99600005149841</v>
      </c>
      <c r="H947" s="0" t="n">
        <v>-1.73733305931091</v>
      </c>
      <c r="I947" s="0" t="n">
        <v>44</v>
      </c>
      <c r="J947" s="0" t="n">
        <v>12.56116771698</v>
      </c>
      <c r="K947" s="0" t="n">
        <v>5.00833320617676</v>
      </c>
      <c r="L947" s="0" t="n">
        <v>-1.125</v>
      </c>
      <c r="M947" s="0" t="n">
        <v>6.2885799407959</v>
      </c>
      <c r="N947" s="0" t="n">
        <v>0</v>
      </c>
      <c r="O947" s="0" t="n">
        <v>0</v>
      </c>
      <c r="P947" s="0" t="s">
        <v>144</v>
      </c>
      <c r="Q947" s="0" t="s">
        <v>141</v>
      </c>
      <c r="R947" s="0" t="n">
        <v>2</v>
      </c>
      <c r="S947" s="0" t="s">
        <v>149</v>
      </c>
      <c r="T947" s="0" t="n">
        <v>0</v>
      </c>
      <c r="U947" s="0" t="n">
        <v>285263.28</v>
      </c>
      <c r="V947" s="0" t="n">
        <v>0.00418262742459774</v>
      </c>
      <c r="W947" s="0" t="n">
        <v>640.746520996094</v>
      </c>
      <c r="X947" s="0" t="n">
        <v>0.00236079492606223</v>
      </c>
      <c r="Y947" s="0" t="n">
        <f aca="false">IF(ISNUMBER(C947),INDEX(Scorecard!$D$5:$D$12,SUMPRODUCT(--(Scorecard!$G$5:$G$11&lt;C947))+1),Scorecard!$D$13)</f>
        <v>1.23750384304241</v>
      </c>
      <c r="Z947" s="0" t="n">
        <f aca="false">IF(ISNUMBER(D947),INDEX(Scorecard!$D$14:$D$17,SUMPRODUCT(--(Scorecard!$G$14:$G$16&lt;D947))+1),Scorecard!$D$18)</f>
        <v>0.128579646629417</v>
      </c>
      <c r="AA947" s="0" t="n">
        <f aca="false">IF(ISNUMBER(E947),INDEX(Scorecard!$D$19:$D$26,SUMPRODUCT(--(Scorecard!$G$19:$G$25&lt;E947))+1),Scorecard!$D$27)</f>
        <v>0.267179331770092</v>
      </c>
      <c r="AB947" s="0" t="n">
        <f aca="false">IF(ISNUMBER(F947),INDEX(Scorecard!$D$28:$D$35,SUMPRODUCT(--(Scorecard!$G$28:$G$34&lt;F947))+1),Scorecard!$D$36)</f>
        <v>-0.309727037437117</v>
      </c>
      <c r="AC947" s="0" t="n">
        <f aca="false">IF(ISNUMBER(H947),INDEX(Scorecard!$D$37:$D$44,SUMPRODUCT(--(Scorecard!$G$37:$G$43&lt;H947))+1),Scorecard!$D$45)</f>
        <v>1.35057635045042</v>
      </c>
      <c r="AD947" s="0" t="n">
        <f aca="false">IF(ISNUMBER(I947),INDEX(Scorecard!$D$46:$D$52,SUMPRODUCT(--(Scorecard!$G$46:$G$51&lt;I947))+1),Scorecard!$D$53)</f>
        <v>0.818882373006414</v>
      </c>
      <c r="AE947" s="0" t="n">
        <f aca="false">IF(ISNUMBER(K947),INDEX(Scorecard!$D$54:$D$61,SUMPRODUCT(--(Scorecard!$G$54:$G$60&lt;K947))+1),Scorecard!$D$62)</f>
        <v>0.214429354789033</v>
      </c>
      <c r="AF947" s="0" t="n">
        <f aca="false">IF(ISNUMBER(L947),INDEX(Scorecard!$D$63:$D$68,SUMPRODUCT(--(Scorecard!$G$63:$G$67&lt;L947))+1),Scorecard!$D$69)</f>
        <v>-0.340582194386522</v>
      </c>
      <c r="AG947" s="0" t="n">
        <f aca="false">Inputs!$B$10+Scorecard!$J$5*Y947+Scorecard!$J$6*Z947+Scorecard!$J$7*AA947+Scorecard!$J$8*AB947+Scorecard!$J$9*AC947+Scorecard!$J$10*AD947+Scorecard!$J$11*AE947+Scorecard!$J$12*AF947</f>
        <v>-5.32418956258921</v>
      </c>
      <c r="AH947" s="0" t="n">
        <f aca="false">MIN(1-Inputs!$B$13,MAX(Inputs!$B$13,1/(1+EXP(-(Inputs!$B$11*AG947+Inputs!$B$12)))))</f>
        <v>0.00418262727194005</v>
      </c>
      <c r="AI947" s="0" t="n">
        <f aca="false">Inputs!$B$9-Inputs!$B$8*AG947</f>
        <v>640.74651377851</v>
      </c>
      <c r="AJ947" s="0" t="n">
        <f aca="false">RANK(AH947,$AH$5:$AH$2004,0)+COUNTIF($AH$4:AH946,AH947)</f>
        <v>1367</v>
      </c>
      <c r="AK947" s="0" t="n">
        <f aca="false">IF(AJ947&lt;=Deciles!$B$5*(Deciles!$B$4+1),INT((AJ947-1)/(Deciles!$B$4+1))+1,Deciles!$B$5+INT((AJ947-1-Deciles!$B$5*(Deciles!$B$4+1))/Deciles!$B$4)+1)</f>
        <v>7</v>
      </c>
    </row>
    <row r="948" customFormat="false" ht="15" hidden="false" customHeight="false" outlineLevel="0" collapsed="false">
      <c r="A948" s="0" t="n">
        <v>27263</v>
      </c>
      <c r="B948" s="0" t="s">
        <v>139</v>
      </c>
      <c r="C948" s="0" t="n">
        <v>729</v>
      </c>
      <c r="D948" s="0" t="n">
        <v>87.5831680297852</v>
      </c>
      <c r="E948" s="0" t="n">
        <v>63.8067817687988</v>
      </c>
      <c r="F948" s="0" t="n">
        <v>31</v>
      </c>
      <c r="G948" s="0" t="n">
        <v>4.56199979782105</v>
      </c>
      <c r="H948" s="0" t="n">
        <v>1.54533314704895</v>
      </c>
      <c r="I948" s="0" t="n">
        <v>69</v>
      </c>
      <c r="J948" s="0" t="n">
        <v>11.1227560043335</v>
      </c>
      <c r="K948" s="0" t="n">
        <v>5.73333311080933</v>
      </c>
      <c r="L948" s="0" t="n">
        <v>-3.50000047683716</v>
      </c>
      <c r="M948" s="0" t="n">
        <v>2.59457206726074</v>
      </c>
      <c r="N948" s="0" t="n">
        <v>1</v>
      </c>
      <c r="O948" s="0" t="n">
        <v>0</v>
      </c>
      <c r="P948" s="0" t="s">
        <v>144</v>
      </c>
      <c r="Q948" s="0" t="s">
        <v>141</v>
      </c>
      <c r="R948" s="0" t="n">
        <v>2</v>
      </c>
      <c r="S948" s="0" t="s">
        <v>161</v>
      </c>
      <c r="T948" s="0" t="n">
        <v>0</v>
      </c>
      <c r="U948" s="0" t="n">
        <v>67694.2</v>
      </c>
      <c r="V948" s="0" t="n">
        <v>0.0170858167111874</v>
      </c>
      <c r="W948" s="0" t="n">
        <v>602.305847167969</v>
      </c>
      <c r="X948" s="0" t="n">
        <v>0.0102009875699878</v>
      </c>
      <c r="Y948" s="0" t="n">
        <f aca="false">IF(ISNUMBER(C948),INDEX(Scorecard!$D$5:$D$12,SUMPRODUCT(--(Scorecard!$G$5:$G$11&lt;C948))+1),Scorecard!$D$13)</f>
        <v>-0.0290424113398221</v>
      </c>
      <c r="Z948" s="0" t="n">
        <f aca="false">IF(ISNUMBER(D948),INDEX(Scorecard!$D$14:$D$17,SUMPRODUCT(--(Scorecard!$G$14:$G$16&lt;D948))+1),Scorecard!$D$18)</f>
        <v>-0.361970872710667</v>
      </c>
      <c r="AA948" s="0" t="n">
        <f aca="false">IF(ISNUMBER(E948),INDEX(Scorecard!$D$19:$D$26,SUMPRODUCT(--(Scorecard!$G$19:$G$25&lt;E948))+1),Scorecard!$D$27)</f>
        <v>0.233621608745691</v>
      </c>
      <c r="AB948" s="0" t="n">
        <f aca="false">IF(ISNUMBER(F948),INDEX(Scorecard!$D$28:$D$35,SUMPRODUCT(--(Scorecard!$G$28:$G$34&lt;F948))+1),Scorecard!$D$36)</f>
        <v>0.126913191054783</v>
      </c>
      <c r="AC948" s="0" t="n">
        <f aca="false">IF(ISNUMBER(H948),INDEX(Scorecard!$D$37:$D$44,SUMPRODUCT(--(Scorecard!$G$37:$G$43&lt;H948))+1),Scorecard!$D$45)</f>
        <v>-0.975503570149195</v>
      </c>
      <c r="AD948" s="0" t="n">
        <f aca="false">IF(ISNUMBER(I948),INDEX(Scorecard!$D$46:$D$52,SUMPRODUCT(--(Scorecard!$G$46:$G$51&lt;I948))+1),Scorecard!$D$53)</f>
        <v>0.818882373006414</v>
      </c>
      <c r="AE948" s="0" t="n">
        <f aca="false">IF(ISNUMBER(K948),INDEX(Scorecard!$D$54:$D$61,SUMPRODUCT(--(Scorecard!$G$54:$G$60&lt;K948))+1),Scorecard!$D$62)</f>
        <v>0.0151758992857273</v>
      </c>
      <c r="AF948" s="0" t="n">
        <f aca="false">IF(ISNUMBER(L948),INDEX(Scorecard!$D$63:$D$68,SUMPRODUCT(--(Scorecard!$G$63:$G$67&lt;L948))+1),Scorecard!$D$69)</f>
        <v>-0.340582194386522</v>
      </c>
      <c r="AG948" s="0" t="n">
        <f aca="false">Inputs!$B$10+Scorecard!$J$5*Y948+Scorecard!$J$6*Z948+Scorecard!$J$7*AA948+Scorecard!$J$8*AB948+Scorecard!$J$9*AC948+Scorecard!$J$10*AD948+Scorecard!$J$11*AE948+Scorecard!$J$12*AF948</f>
        <v>-3.99193789383015</v>
      </c>
      <c r="AH948" s="0" t="n">
        <f aca="false">MIN(1-Inputs!$B$13,MAX(Inputs!$B$13,1/(1+EXP(-(Inputs!$B$11*AG948+Inputs!$B$12)))))</f>
        <v>0.0170858170504719</v>
      </c>
      <c r="AI948" s="0" t="n">
        <f aca="false">Inputs!$B$9-Inputs!$B$8*AG948</f>
        <v>602.305856263815</v>
      </c>
      <c r="AJ948" s="0" t="n">
        <f aca="false">RANK(AH948,$AH$5:$AH$2004,0)+COUNTIF($AH$4:AH947,AH948)</f>
        <v>524</v>
      </c>
      <c r="AK948" s="0" t="n">
        <f aca="false">IF(AJ948&lt;=Deciles!$B$5*(Deciles!$B$4+1),INT((AJ948-1)/(Deciles!$B$4+1))+1,Deciles!$B$5+INT((AJ948-1-Deciles!$B$5*(Deciles!$B$4+1))/Deciles!$B$4)+1)</f>
        <v>3</v>
      </c>
    </row>
    <row r="949" customFormat="false" ht="15" hidden="false" customHeight="false" outlineLevel="0" collapsed="false">
      <c r="A949" s="0" t="n">
        <v>27265</v>
      </c>
      <c r="B949" s="0" t="s">
        <v>157</v>
      </c>
      <c r="C949" s="0" t="n">
        <v>711</v>
      </c>
      <c r="D949" s="0" t="n">
        <v>90.5480804443359</v>
      </c>
      <c r="E949" s="0" t="n">
        <v>89.1114959716797</v>
      </c>
      <c r="F949" s="0" t="n">
        <v>23</v>
      </c>
      <c r="G949" s="0" t="n">
        <v>4.18100023269653</v>
      </c>
      <c r="H949" s="0" t="n">
        <v>0.297666788101196</v>
      </c>
      <c r="I949" s="0" t="n">
        <v>4</v>
      </c>
      <c r="J949" s="0" t="n">
        <v>12.8109006881714</v>
      </c>
      <c r="K949" s="0" t="n">
        <v>3.62307691574097</v>
      </c>
      <c r="L949" s="0" t="n">
        <v>-0.276923179626465</v>
      </c>
      <c r="M949" s="0" t="n">
        <v>3.87475156784058</v>
      </c>
      <c r="N949" s="0" t="n">
        <v>0</v>
      </c>
      <c r="O949" s="0" t="n">
        <v>0</v>
      </c>
      <c r="P949" s="0" t="s">
        <v>146</v>
      </c>
      <c r="Q949" s="0" t="s">
        <v>141</v>
      </c>
      <c r="R949" s="0" t="n">
        <v>2</v>
      </c>
      <c r="S949" s="0" t="s">
        <v>148</v>
      </c>
      <c r="T949" s="0" t="n">
        <v>0</v>
      </c>
      <c r="U949" s="0" t="n">
        <v>366187.5</v>
      </c>
      <c r="V949" s="0" t="n">
        <v>0.0253103487193584</v>
      </c>
      <c r="W949" s="0" t="n">
        <v>591.443176269531</v>
      </c>
      <c r="X949" s="0" t="n">
        <v>0.014972566626966</v>
      </c>
      <c r="Y949" s="0" t="n">
        <f aca="false">IF(ISNUMBER(C949),INDEX(Scorecard!$D$5:$D$12,SUMPRODUCT(--(Scorecard!$G$5:$G$11&lt;C949))+1),Scorecard!$D$13)</f>
        <v>-0.513000642971656</v>
      </c>
      <c r="Z949" s="0" t="n">
        <f aca="false">IF(ISNUMBER(D949),INDEX(Scorecard!$D$14:$D$17,SUMPRODUCT(--(Scorecard!$G$14:$G$16&lt;D949))+1),Scorecard!$D$18)</f>
        <v>-0.361970872710667</v>
      </c>
      <c r="AA949" s="0" t="n">
        <f aca="false">IF(ISNUMBER(E949),INDEX(Scorecard!$D$19:$D$26,SUMPRODUCT(--(Scorecard!$G$19:$G$25&lt;E949))+1),Scorecard!$D$27)</f>
        <v>-0.820992370602782</v>
      </c>
      <c r="AB949" s="0" t="n">
        <f aca="false">IF(ISNUMBER(F949),INDEX(Scorecard!$D$28:$D$35,SUMPRODUCT(--(Scorecard!$G$28:$G$34&lt;F949))+1),Scorecard!$D$36)</f>
        <v>0.349218150643304</v>
      </c>
      <c r="AC949" s="0" t="n">
        <f aca="false">IF(ISNUMBER(H949),INDEX(Scorecard!$D$37:$D$44,SUMPRODUCT(--(Scorecard!$G$37:$G$43&lt;H949))+1),Scorecard!$D$45)</f>
        <v>-0.0679520129233634</v>
      </c>
      <c r="AD949" s="0" t="n">
        <f aca="false">IF(ISNUMBER(I949),INDEX(Scorecard!$D$46:$D$52,SUMPRODUCT(--(Scorecard!$G$46:$G$51&lt;I949))+1),Scorecard!$D$53)</f>
        <v>-0.161534840507194</v>
      </c>
      <c r="AE949" s="0" t="n">
        <f aca="false">IF(ISNUMBER(K949),INDEX(Scorecard!$D$54:$D$61,SUMPRODUCT(--(Scorecard!$G$54:$G$60&lt;K949))+1),Scorecard!$D$62)</f>
        <v>0.489050497890326</v>
      </c>
      <c r="AF949" s="0" t="n">
        <f aca="false">IF(ISNUMBER(L949),INDEX(Scorecard!$D$63:$D$68,SUMPRODUCT(--(Scorecard!$G$63:$G$67&lt;L949))+1),Scorecard!$D$69)</f>
        <v>0.322484508656054</v>
      </c>
      <c r="AG949" s="0" t="n">
        <f aca="false">Inputs!$B$10+Scorecard!$J$5*Y949+Scorecard!$J$6*Z949+Scorecard!$J$7*AA949+Scorecard!$J$8*AB949+Scorecard!$J$9*AC949+Scorecard!$J$10*AD949+Scorecard!$J$11*AE949+Scorecard!$J$12*AF949</f>
        <v>-3.61546599449399</v>
      </c>
      <c r="AH949" s="0" t="n">
        <f aca="false">MIN(1-Inputs!$B$13,MAX(Inputs!$B$13,1/(1+EXP(-(Inputs!$B$11*AG949+Inputs!$B$12)))))</f>
        <v>0.0253103485834567</v>
      </c>
      <c r="AI949" s="0" t="n">
        <f aca="false">Inputs!$B$9-Inputs!$B$8*AG949</f>
        <v>591.443173419689</v>
      </c>
      <c r="AJ949" s="0" t="n">
        <f aca="false">RANK(AH949,$AH$5:$AH$2004,0)+COUNTIF($AH$4:AH948,AH949)</f>
        <v>381</v>
      </c>
      <c r="AK949" s="0" t="n">
        <f aca="false">IF(AJ949&lt;=Deciles!$B$5*(Deciles!$B$4+1),INT((AJ949-1)/(Deciles!$B$4+1))+1,Deciles!$B$5+INT((AJ949-1-Deciles!$B$5*(Deciles!$B$4+1))/Deciles!$B$4)+1)</f>
        <v>2</v>
      </c>
    </row>
    <row r="950" customFormat="false" ht="15" hidden="false" customHeight="false" outlineLevel="0" collapsed="false">
      <c r="A950" s="0" t="n">
        <v>27270</v>
      </c>
      <c r="B950" s="0" t="s">
        <v>145</v>
      </c>
      <c r="C950" s="0" t="n">
        <v>806</v>
      </c>
      <c r="D950" s="0" t="n">
        <v>80</v>
      </c>
      <c r="E950" s="0" t="n">
        <v>76.2559204101563</v>
      </c>
      <c r="F950" s="0" t="n">
        <v>46</v>
      </c>
      <c r="G950" s="0" t="n">
        <v>2.91400003433228</v>
      </c>
      <c r="H950" s="0" t="n">
        <v>-0.602666616439819</v>
      </c>
      <c r="I950" s="0" t="n">
        <v>7</v>
      </c>
      <c r="J950" s="0" t="n">
        <v>12.1450624465942</v>
      </c>
      <c r="K950" s="0" t="n">
        <v>5.25833320617676</v>
      </c>
      <c r="L950" s="0" t="n">
        <v>-1.875</v>
      </c>
      <c r="M950" s="0" t="n">
        <v>6.28858280181885</v>
      </c>
      <c r="N950" s="0" t="n">
        <v>0</v>
      </c>
      <c r="O950" s="0" t="n">
        <v>0</v>
      </c>
      <c r="P950" s="0" t="s">
        <v>140</v>
      </c>
      <c r="Q950" s="0" t="s">
        <v>141</v>
      </c>
      <c r="R950" s="0" t="n">
        <v>1</v>
      </c>
      <c r="S950" s="0" t="s">
        <v>149</v>
      </c>
      <c r="T950" s="0" t="n">
        <v>0</v>
      </c>
      <c r="U950" s="0" t="n">
        <v>188162.75</v>
      </c>
      <c r="V950" s="0" t="n">
        <v>0.00272932439111173</v>
      </c>
      <c r="W950" s="0" t="n">
        <v>652.339294433594</v>
      </c>
      <c r="X950" s="0" t="n">
        <v>0.00138386676553637</v>
      </c>
      <c r="Y950" s="0" t="n">
        <f aca="false">IF(ISNUMBER(C950),INDEX(Scorecard!$D$5:$D$12,SUMPRODUCT(--(Scorecard!$G$5:$G$11&lt;C950))+1),Scorecard!$D$13)</f>
        <v>2.19112706886128</v>
      </c>
      <c r="Z950" s="0" t="n">
        <f aca="false">IF(ISNUMBER(D950),INDEX(Scorecard!$D$14:$D$17,SUMPRODUCT(--(Scorecard!$G$14:$G$16&lt;D950))+1),Scorecard!$D$18)</f>
        <v>0.0505355481560174</v>
      </c>
      <c r="AA950" s="0" t="n">
        <f aca="false">IF(ISNUMBER(E950),INDEX(Scorecard!$D$19:$D$26,SUMPRODUCT(--(Scorecard!$G$19:$G$25&lt;E950))+1),Scorecard!$D$27)</f>
        <v>-0.0341578513653732</v>
      </c>
      <c r="AB950" s="0" t="n">
        <f aca="false">IF(ISNUMBER(F950),INDEX(Scorecard!$D$28:$D$35,SUMPRODUCT(--(Scorecard!$G$28:$G$34&lt;F950))+1),Scorecard!$D$36)</f>
        <v>-0.400689107298307</v>
      </c>
      <c r="AC950" s="0" t="n">
        <f aca="false">IF(ISNUMBER(H950),INDEX(Scorecard!$D$37:$D$44,SUMPRODUCT(--(Scorecard!$G$37:$G$43&lt;H950))+1),Scorecard!$D$45)</f>
        <v>1.35057635045042</v>
      </c>
      <c r="AD950" s="0" t="n">
        <f aca="false">IF(ISNUMBER(I950),INDEX(Scorecard!$D$46:$D$52,SUMPRODUCT(--(Scorecard!$G$46:$G$51&lt;I950))+1),Scorecard!$D$53)</f>
        <v>-0.114272400683245</v>
      </c>
      <c r="AE950" s="0" t="n">
        <f aca="false">IF(ISNUMBER(K950),INDEX(Scorecard!$D$54:$D$61,SUMPRODUCT(--(Scorecard!$G$54:$G$60&lt;K950))+1),Scorecard!$D$62)</f>
        <v>0.126303549215828</v>
      </c>
      <c r="AF950" s="0" t="n">
        <f aca="false">IF(ISNUMBER(L950),INDEX(Scorecard!$D$63:$D$68,SUMPRODUCT(--(Scorecard!$G$63:$G$67&lt;L950))+1),Scorecard!$D$69)</f>
        <v>-0.340582194386522</v>
      </c>
      <c r="AG950" s="0" t="n">
        <f aca="false">Inputs!$B$10+Scorecard!$J$5*Y950+Scorecard!$J$6*Z950+Scorecard!$J$7*AA950+Scorecard!$J$8*AB950+Scorecard!$J$9*AC950+Scorecard!$J$10*AD950+Scorecard!$J$11*AE950+Scorecard!$J$12*AF950</f>
        <v>-5.72596466785844</v>
      </c>
      <c r="AH950" s="0" t="n">
        <f aca="false">MIN(1-Inputs!$B$13,MAX(Inputs!$B$13,1/(1+EXP(-(Inputs!$B$11*AG950+Inputs!$B$12)))))</f>
        <v>0.00272932444232892</v>
      </c>
      <c r="AI950" s="0" t="n">
        <f aca="false">Inputs!$B$9-Inputs!$B$8*AG950</f>
        <v>652.339292817001</v>
      </c>
      <c r="AJ950" s="0" t="n">
        <f aca="false">RANK(AH950,$AH$5:$AH$2004,0)+COUNTIF($AH$4:AH949,AH950)</f>
        <v>1588</v>
      </c>
      <c r="AK950" s="0" t="n">
        <f aca="false">IF(AJ950&lt;=Deciles!$B$5*(Deciles!$B$4+1),INT((AJ950-1)/(Deciles!$B$4+1))+1,Deciles!$B$5+INT((AJ950-1-Deciles!$B$5*(Deciles!$B$4+1))/Deciles!$B$4)+1)</f>
        <v>8</v>
      </c>
    </row>
    <row r="951" customFormat="false" ht="15" hidden="false" customHeight="false" outlineLevel="0" collapsed="false">
      <c r="A951" s="0" t="n">
        <v>27293</v>
      </c>
      <c r="B951" s="0" t="s">
        <v>155</v>
      </c>
      <c r="C951" s="0" t="n">
        <v>757</v>
      </c>
      <c r="D951" s="0" t="n">
        <v>62.671028137207</v>
      </c>
      <c r="E951" s="0" t="n">
        <v>56.3261909484863</v>
      </c>
      <c r="F951" s="0" t="n">
        <v>42</v>
      </c>
      <c r="G951" s="0" t="n">
        <v>3.12599992752075</v>
      </c>
      <c r="H951" s="0" t="n">
        <v>-2.60733318328857</v>
      </c>
      <c r="I951" s="0" t="n">
        <v>14</v>
      </c>
      <c r="J951" s="0" t="n">
        <v>12.2063817977905</v>
      </c>
      <c r="K951" s="0" t="n">
        <v>5.40833330154419</v>
      </c>
      <c r="L951" s="0" t="n">
        <v>-1.125</v>
      </c>
      <c r="M951" s="0" t="n">
        <v>7.33082818984985</v>
      </c>
      <c r="N951" s="0" t="n">
        <v>0</v>
      </c>
      <c r="O951" s="0" t="n">
        <v>0</v>
      </c>
      <c r="P951" s="0" t="s">
        <v>144</v>
      </c>
      <c r="Q951" s="0" t="s">
        <v>153</v>
      </c>
      <c r="R951" s="0" t="n">
        <v>2</v>
      </c>
      <c r="S951" s="0" t="s">
        <v>154</v>
      </c>
      <c r="T951" s="0" t="n">
        <v>0</v>
      </c>
      <c r="U951" s="0" t="n">
        <v>200061.83</v>
      </c>
      <c r="V951" s="0" t="n">
        <v>0.00873807817697525</v>
      </c>
      <c r="W951" s="0" t="n">
        <v>620.682861328125</v>
      </c>
      <c r="X951" s="0" t="n">
        <v>0.00524961622431874</v>
      </c>
      <c r="Y951" s="0" t="n">
        <f aca="false">IF(ISNUMBER(C951),INDEX(Scorecard!$D$5:$D$12,SUMPRODUCT(--(Scorecard!$G$5:$G$11&lt;C951))+1),Scorecard!$D$13)</f>
        <v>0.733188958177614</v>
      </c>
      <c r="Z951" s="0" t="n">
        <f aca="false">IF(ISNUMBER(D951),INDEX(Scorecard!$D$14:$D$17,SUMPRODUCT(--(Scorecard!$G$14:$G$16&lt;D951))+1),Scorecard!$D$18)</f>
        <v>0.248677243387958</v>
      </c>
      <c r="AA951" s="0" t="n">
        <f aca="false">IF(ISNUMBER(E951),INDEX(Scorecard!$D$19:$D$26,SUMPRODUCT(--(Scorecard!$G$19:$G$25&lt;E951))+1),Scorecard!$D$27)</f>
        <v>0.285899340811827</v>
      </c>
      <c r="AB951" s="0" t="n">
        <f aca="false">IF(ISNUMBER(F951),INDEX(Scorecard!$D$28:$D$35,SUMPRODUCT(--(Scorecard!$G$28:$G$34&lt;F951))+1),Scorecard!$D$36)</f>
        <v>-0.309727037437117</v>
      </c>
      <c r="AC951" s="0" t="n">
        <f aca="false">IF(ISNUMBER(H951),INDEX(Scorecard!$D$37:$D$44,SUMPRODUCT(--(Scorecard!$G$37:$G$43&lt;H951))+1),Scorecard!$D$45)</f>
        <v>1.35057635045042</v>
      </c>
      <c r="AD951" s="0" t="n">
        <f aca="false">IF(ISNUMBER(I951),INDEX(Scorecard!$D$46:$D$52,SUMPRODUCT(--(Scorecard!$G$46:$G$51&lt;I951))+1),Scorecard!$D$53)</f>
        <v>-0.114272400683245</v>
      </c>
      <c r="AE951" s="0" t="n">
        <f aca="false">IF(ISNUMBER(K951),INDEX(Scorecard!$D$54:$D$61,SUMPRODUCT(--(Scorecard!$G$54:$G$60&lt;K951))+1),Scorecard!$D$62)</f>
        <v>0.126303549215828</v>
      </c>
      <c r="AF951" s="0" t="n">
        <f aca="false">IF(ISNUMBER(L951),INDEX(Scorecard!$D$63:$D$68,SUMPRODUCT(--(Scorecard!$G$63:$G$67&lt;L951))+1),Scorecard!$D$69)</f>
        <v>-0.340582194386522</v>
      </c>
      <c r="AG951" s="0" t="n">
        <f aca="false">Inputs!$B$10+Scorecard!$J$5*Y951+Scorecard!$J$6*Z951+Scorecard!$J$7*AA951+Scorecard!$J$8*AB951+Scorecard!$J$9*AC951+Scorecard!$J$10*AD951+Scorecard!$J$11*AE951+Scorecard!$J$12*AF951</f>
        <v>-4.62883631631057</v>
      </c>
      <c r="AH951" s="0" t="n">
        <f aca="false">MIN(1-Inputs!$B$13,MAX(Inputs!$B$13,1/(1+EXP(-(Inputs!$B$11*AG951+Inputs!$B$12)))))</f>
        <v>0.00873807809642425</v>
      </c>
      <c r="AI951" s="0" t="n">
        <f aca="false">Inputs!$B$9-Inputs!$B$8*AG951</f>
        <v>620.682860177065</v>
      </c>
      <c r="AJ951" s="0" t="n">
        <f aca="false">RANK(AH951,$AH$5:$AH$2004,0)+COUNTIF($AH$4:AH950,AH951)</f>
        <v>907</v>
      </c>
      <c r="AK951" s="0" t="n">
        <f aca="false">IF(AJ951&lt;=Deciles!$B$5*(Deciles!$B$4+1),INT((AJ951-1)/(Deciles!$B$4+1))+1,Deciles!$B$5+INT((AJ951-1-Deciles!$B$5*(Deciles!$B$4+1))/Deciles!$B$4)+1)</f>
        <v>5</v>
      </c>
    </row>
    <row r="952" customFormat="false" ht="15" hidden="false" customHeight="false" outlineLevel="0" collapsed="false">
      <c r="A952" s="0" t="n">
        <v>27307</v>
      </c>
      <c r="B952" s="0" t="s">
        <v>157</v>
      </c>
      <c r="C952" s="0" t="n">
        <v>787</v>
      </c>
      <c r="D952" s="0" t="n">
        <v>80</v>
      </c>
      <c r="E952" s="0" t="n">
        <v>69.5022583007813</v>
      </c>
      <c r="F952" s="0" t="n">
        <v>49</v>
      </c>
      <c r="G952" s="0" t="n">
        <v>4.01300001144409</v>
      </c>
      <c r="H952" s="0" t="n">
        <v>0.129666566848755</v>
      </c>
      <c r="I952" s="0" t="n">
        <v>30</v>
      </c>
      <c r="J952" s="0" t="n">
        <v>12.1821746826172</v>
      </c>
      <c r="K952" s="0" t="n">
        <v>4.12307691574097</v>
      </c>
      <c r="L952" s="0" t="n">
        <v>-0.276923179626465</v>
      </c>
      <c r="M952" s="0" t="n">
        <v>3.64271926879883</v>
      </c>
      <c r="N952" s="0" t="n">
        <v>0</v>
      </c>
      <c r="O952" s="0" t="n">
        <v>0</v>
      </c>
      <c r="P952" s="0" t="s">
        <v>144</v>
      </c>
      <c r="Q952" s="0" t="s">
        <v>141</v>
      </c>
      <c r="R952" s="0" t="n">
        <v>1</v>
      </c>
      <c r="S952" s="0" t="s">
        <v>162</v>
      </c>
      <c r="T952" s="0" t="n">
        <v>0</v>
      </c>
      <c r="U952" s="0" t="n">
        <v>195276.98</v>
      </c>
      <c r="V952" s="0" t="n">
        <v>0.00176817888859659</v>
      </c>
      <c r="W952" s="0" t="n">
        <v>664.114013671875</v>
      </c>
      <c r="X952" s="0" t="n">
        <v>0.00313594751060009</v>
      </c>
      <c r="Y952" s="0" t="n">
        <f aca="false">IF(ISNUMBER(C952),INDEX(Scorecard!$D$5:$D$12,SUMPRODUCT(--(Scorecard!$G$5:$G$11&lt;C952))+1),Scorecard!$D$13)</f>
        <v>2.19112706886128</v>
      </c>
      <c r="Z952" s="0" t="n">
        <f aca="false">IF(ISNUMBER(D952),INDEX(Scorecard!$D$14:$D$17,SUMPRODUCT(--(Scorecard!$G$14:$G$16&lt;D952))+1),Scorecard!$D$18)</f>
        <v>0.0505355481560174</v>
      </c>
      <c r="AA952" s="0" t="n">
        <f aca="false">IF(ISNUMBER(E952),INDEX(Scorecard!$D$19:$D$26,SUMPRODUCT(--(Scorecard!$G$19:$G$25&lt;E952))+1),Scorecard!$D$27)</f>
        <v>0.0530843085177338</v>
      </c>
      <c r="AB952" s="0" t="n">
        <f aca="false">IF(ISNUMBER(F952),INDEX(Scorecard!$D$28:$D$35,SUMPRODUCT(--(Scorecard!$G$28:$G$34&lt;F952))+1),Scorecard!$D$36)</f>
        <v>-0.400689107298307</v>
      </c>
      <c r="AC952" s="0" t="n">
        <f aca="false">IF(ISNUMBER(H952),INDEX(Scorecard!$D$37:$D$44,SUMPRODUCT(--(Scorecard!$G$37:$G$43&lt;H952))+1),Scorecard!$D$45)</f>
        <v>0.102184252677548</v>
      </c>
      <c r="AD952" s="0" t="n">
        <f aca="false">IF(ISNUMBER(I952),INDEX(Scorecard!$D$46:$D$52,SUMPRODUCT(--(Scorecard!$G$46:$G$51&lt;I952))+1),Scorecard!$D$53)</f>
        <v>0.123869379412532</v>
      </c>
      <c r="AE952" s="0" t="n">
        <f aca="false">IF(ISNUMBER(K952),INDEX(Scorecard!$D$54:$D$61,SUMPRODUCT(--(Scorecard!$G$54:$G$60&lt;K952))+1),Scorecard!$D$62)</f>
        <v>0.489050497890326</v>
      </c>
      <c r="AF952" s="0" t="n">
        <f aca="false">IF(ISNUMBER(L952),INDEX(Scorecard!$D$63:$D$68,SUMPRODUCT(--(Scorecard!$G$63:$G$67&lt;L952))+1),Scorecard!$D$69)</f>
        <v>0.322484508656054</v>
      </c>
      <c r="AG952" s="0" t="n">
        <f aca="false">Inputs!$B$10+Scorecard!$J$5*Y952+Scorecard!$J$6*Z952+Scorecard!$J$7*AA952+Scorecard!$J$8*AB952+Scorecard!$J$9*AC952+Scorecard!$J$10*AD952+Scorecard!$J$11*AE952+Scorecard!$J$12*AF952</f>
        <v>-6.13404625220753</v>
      </c>
      <c r="AH952" s="0" t="n">
        <f aca="false">MIN(1-Inputs!$B$13,MAX(Inputs!$B$13,1/(1+EXP(-(Inputs!$B$11*AG952+Inputs!$B$12)))))</f>
        <v>0.00176817884037671</v>
      </c>
      <c r="AI952" s="0" t="n">
        <f aca="false">Inputs!$B$9-Inputs!$B$8*AG952</f>
        <v>664.114038377372</v>
      </c>
      <c r="AJ952" s="0" t="n">
        <f aca="false">RANK(AH952,$AH$5:$AH$2004,0)+COUNTIF($AH$4:AH951,AH952)</f>
        <v>1737</v>
      </c>
      <c r="AK952" s="0" t="n">
        <f aca="false">IF(AJ952&lt;=Deciles!$B$5*(Deciles!$B$4+1),INT((AJ952-1)/(Deciles!$B$4+1))+1,Deciles!$B$5+INT((AJ952-1-Deciles!$B$5*(Deciles!$B$4+1))/Deciles!$B$4)+1)</f>
        <v>9</v>
      </c>
    </row>
    <row r="953" customFormat="false" ht="15" hidden="false" customHeight="false" outlineLevel="0" collapsed="false">
      <c r="A953" s="0" t="n">
        <v>27347</v>
      </c>
      <c r="B953" s="0" t="s">
        <v>145</v>
      </c>
      <c r="C953" s="0" t="n">
        <v>794</v>
      </c>
      <c r="D953" s="0" t="n">
        <v>74.510124206543</v>
      </c>
      <c r="E953" s="0" t="n">
        <v>58.9053344726563</v>
      </c>
      <c r="F953" s="0" t="n">
        <v>16</v>
      </c>
      <c r="G953" s="0" t="n">
        <v>3.52999997138977</v>
      </c>
      <c r="H953" s="0" t="n">
        <v>0.0133333206176758</v>
      </c>
      <c r="I953" s="0" t="n">
        <v>58</v>
      </c>
      <c r="J953" s="0" t="n">
        <v>11.994460105896</v>
      </c>
      <c r="K953" s="0" t="n">
        <v>4.75833320617676</v>
      </c>
      <c r="L953" s="0" t="n">
        <v>-1.875</v>
      </c>
      <c r="M953" s="0" t="n">
        <v>3.47429394721985</v>
      </c>
      <c r="N953" s="0" t="n">
        <v>0</v>
      </c>
      <c r="O953" s="0" t="n">
        <v>0</v>
      </c>
      <c r="P953" s="0" t="s">
        <v>144</v>
      </c>
      <c r="Q953" s="0" t="s">
        <v>141</v>
      </c>
      <c r="R953" s="0" t="n">
        <v>2</v>
      </c>
      <c r="S953" s="0" t="s">
        <v>159</v>
      </c>
      <c r="T953" s="0" t="n">
        <v>0</v>
      </c>
      <c r="U953" s="0" t="n">
        <v>161855.62</v>
      </c>
      <c r="V953" s="0" t="n">
        <v>0.00043473977711983</v>
      </c>
      <c r="W953" s="0" t="n">
        <v>702.120056152344</v>
      </c>
      <c r="X953" s="0" t="n">
        <v>0.000606202753260732</v>
      </c>
      <c r="Y953" s="0" t="n">
        <f aca="false">IF(ISNUMBER(C953),INDEX(Scorecard!$D$5:$D$12,SUMPRODUCT(--(Scorecard!$G$5:$G$11&lt;C953))+1),Scorecard!$D$13)</f>
        <v>2.19112706886128</v>
      </c>
      <c r="Z953" s="0" t="n">
        <f aca="false">IF(ISNUMBER(D953),INDEX(Scorecard!$D$14:$D$17,SUMPRODUCT(--(Scorecard!$G$14:$G$16&lt;D953))+1),Scorecard!$D$18)</f>
        <v>0.128579646629417</v>
      </c>
      <c r="AA953" s="0" t="n">
        <f aca="false">IF(ISNUMBER(E953),INDEX(Scorecard!$D$19:$D$26,SUMPRODUCT(--(Scorecard!$G$19:$G$25&lt;E953))+1),Scorecard!$D$27)</f>
        <v>0.267179331770092</v>
      </c>
      <c r="AB953" s="0" t="n">
        <f aca="false">IF(ISNUMBER(F953),INDEX(Scorecard!$D$28:$D$35,SUMPRODUCT(--(Scorecard!$G$28:$G$34&lt;F953))+1),Scorecard!$D$36)</f>
        <v>0.624829191519909</v>
      </c>
      <c r="AC953" s="0" t="n">
        <f aca="false">IF(ISNUMBER(H953),INDEX(Scorecard!$D$37:$D$44,SUMPRODUCT(--(Scorecard!$G$37:$G$43&lt;H953))+1),Scorecard!$D$45)</f>
        <v>0.330501541082344</v>
      </c>
      <c r="AD953" s="0" t="n">
        <f aca="false">IF(ISNUMBER(I953),INDEX(Scorecard!$D$46:$D$52,SUMPRODUCT(--(Scorecard!$G$46:$G$51&lt;I953))+1),Scorecard!$D$53)</f>
        <v>0.818882373006414</v>
      </c>
      <c r="AE953" s="0" t="n">
        <f aca="false">IF(ISNUMBER(K953),INDEX(Scorecard!$D$54:$D$61,SUMPRODUCT(--(Scorecard!$G$54:$G$60&lt;K953))+1),Scorecard!$D$62)</f>
        <v>0.409483001259379</v>
      </c>
      <c r="AF953" s="0" t="n">
        <f aca="false">IF(ISNUMBER(L953),INDEX(Scorecard!$D$63:$D$68,SUMPRODUCT(--(Scorecard!$G$63:$G$67&lt;L953))+1),Scorecard!$D$69)</f>
        <v>-0.340582194386522</v>
      </c>
      <c r="AG953" s="0" t="n">
        <f aca="false">Inputs!$B$10+Scorecard!$J$5*Y953+Scorecard!$J$6*Z953+Scorecard!$J$7*AA953+Scorecard!$J$8*AB953+Scorecard!$J$9*AC953+Scorecard!$J$10*AD953+Scorecard!$J$11*AE953+Scorecard!$J$12*AF953</f>
        <v>-7.45123546917492</v>
      </c>
      <c r="AH953" s="0" t="n">
        <f aca="false">MIN(1-Inputs!$B$13,MAX(Inputs!$B$13,1/(1+EXP(-(Inputs!$B$11*AG953+Inputs!$B$12)))))</f>
        <v>0.000434739768496814</v>
      </c>
      <c r="AI953" s="0" t="n">
        <f aca="false">Inputs!$B$9-Inputs!$B$8*AG953</f>
        <v>702.120085401998</v>
      </c>
      <c r="AJ953" s="0" t="n">
        <f aca="false">RANK(AH953,$AH$5:$AH$2004,0)+COUNTIF($AH$4:AH952,AH953)</f>
        <v>1994</v>
      </c>
      <c r="AK953" s="0" t="n">
        <f aca="false">IF(AJ953&lt;=Deciles!$B$5*(Deciles!$B$4+1),INT((AJ953-1)/(Deciles!$B$4+1))+1,Deciles!$B$5+INT((AJ953-1-Deciles!$B$5*(Deciles!$B$4+1))/Deciles!$B$4)+1)</f>
        <v>10</v>
      </c>
    </row>
    <row r="954" customFormat="false" ht="15" hidden="false" customHeight="false" outlineLevel="0" collapsed="false">
      <c r="A954" s="0" t="n">
        <v>27402</v>
      </c>
      <c r="B954" s="0" t="s">
        <v>139</v>
      </c>
      <c r="C954" s="0" t="n">
        <v>765</v>
      </c>
      <c r="D954" s="0" t="n">
        <v>80</v>
      </c>
      <c r="E954" s="0" t="n">
        <v>72.4410934448242</v>
      </c>
      <c r="F954" s="0" t="n">
        <v>40</v>
      </c>
      <c r="G954" s="0" t="n">
        <v>4.02400016784668</v>
      </c>
      <c r="H954" s="0" t="n">
        <v>1.00733351707459</v>
      </c>
      <c r="I954" s="0" t="n">
        <v>27</v>
      </c>
      <c r="J954" s="0" t="n">
        <v>11.9490365982056</v>
      </c>
      <c r="K954" s="0" t="n">
        <v>5.43333339691162</v>
      </c>
      <c r="L954" s="0" t="n">
        <v>-3.5</v>
      </c>
      <c r="M954" s="0" t="n">
        <v>2.74066424369812</v>
      </c>
      <c r="N954" s="0" t="n">
        <v>0</v>
      </c>
      <c r="O954" s="0" t="n">
        <v>0</v>
      </c>
      <c r="P954" s="0" t="s">
        <v>144</v>
      </c>
      <c r="Q954" s="0" t="s">
        <v>141</v>
      </c>
      <c r="R954" s="0" t="n">
        <v>1</v>
      </c>
      <c r="S954" s="0" t="s">
        <v>142</v>
      </c>
      <c r="T954" s="0" t="n">
        <v>0</v>
      </c>
      <c r="U954" s="0" t="n">
        <v>154668.11</v>
      </c>
      <c r="V954" s="0" t="n">
        <v>0.00548237981274724</v>
      </c>
      <c r="W954" s="0" t="n">
        <v>633.387634277344</v>
      </c>
      <c r="X954" s="0" t="n">
        <v>0.00576621247455478</v>
      </c>
      <c r="Y954" s="0" t="n">
        <f aca="false">IF(ISNUMBER(C954),INDEX(Scorecard!$D$5:$D$12,SUMPRODUCT(--(Scorecard!$G$5:$G$11&lt;C954))+1),Scorecard!$D$13)</f>
        <v>1.23750384304241</v>
      </c>
      <c r="Z954" s="0" t="n">
        <f aca="false">IF(ISNUMBER(D954),INDEX(Scorecard!$D$14:$D$17,SUMPRODUCT(--(Scorecard!$G$14:$G$16&lt;D954))+1),Scorecard!$D$18)</f>
        <v>0.0505355481560174</v>
      </c>
      <c r="AA954" s="0" t="n">
        <f aca="false">IF(ISNUMBER(E954),INDEX(Scorecard!$D$19:$D$26,SUMPRODUCT(--(Scorecard!$G$19:$G$25&lt;E954))+1),Scorecard!$D$27)</f>
        <v>-0.0341578513653732</v>
      </c>
      <c r="AB954" s="0" t="n">
        <f aca="false">IF(ISNUMBER(F954),INDEX(Scorecard!$D$28:$D$35,SUMPRODUCT(--(Scorecard!$G$28:$G$34&lt;F954))+1),Scorecard!$D$36)</f>
        <v>-0.132616866359722</v>
      </c>
      <c r="AC954" s="0" t="n">
        <f aca="false">IF(ISNUMBER(H954),INDEX(Scorecard!$D$37:$D$44,SUMPRODUCT(--(Scorecard!$G$37:$G$43&lt;H954))+1),Scorecard!$D$45)</f>
        <v>-0.975503570149195</v>
      </c>
      <c r="AD954" s="0" t="n">
        <f aca="false">IF(ISNUMBER(I954),INDEX(Scorecard!$D$46:$D$52,SUMPRODUCT(--(Scorecard!$G$46:$G$51&lt;I954))+1),Scorecard!$D$53)</f>
        <v>0.123869379412532</v>
      </c>
      <c r="AE954" s="0" t="n">
        <f aca="false">IF(ISNUMBER(K954),INDEX(Scorecard!$D$54:$D$61,SUMPRODUCT(--(Scorecard!$G$54:$G$60&lt;K954))+1),Scorecard!$D$62)</f>
        <v>0.126303549215828</v>
      </c>
      <c r="AF954" s="0" t="n">
        <f aca="false">IF(ISNUMBER(L954),INDEX(Scorecard!$D$63:$D$68,SUMPRODUCT(--(Scorecard!$G$63:$G$67&lt;L954))+1),Scorecard!$D$69)</f>
        <v>-0.340582194386522</v>
      </c>
      <c r="AG954" s="0" t="n">
        <f aca="false">Inputs!$B$10+Scorecard!$J$5*Y954+Scorecard!$J$6*Z954+Scorecard!$J$7*AA954+Scorecard!$J$8*AB954+Scorecard!$J$9*AC954+Scorecard!$J$10*AD954+Scorecard!$J$11*AE954+Scorecard!$J$12*AF954</f>
        <v>-5.06914918627619</v>
      </c>
      <c r="AH954" s="0" t="n">
        <f aca="false">MIN(1-Inputs!$B$13,MAX(Inputs!$B$13,1/(1+EXP(-(Inputs!$B$11*AG954+Inputs!$B$12)))))</f>
        <v>0.00548237980777202</v>
      </c>
      <c r="AI954" s="0" t="n">
        <f aca="false">Inputs!$B$9-Inputs!$B$8*AG954</f>
        <v>633.387604055845</v>
      </c>
      <c r="AJ954" s="0" t="n">
        <f aca="false">RANK(AH954,$AH$5:$AH$2004,0)+COUNTIF($AH$4:AH953,AH954)</f>
        <v>1196</v>
      </c>
      <c r="AK954" s="0" t="n">
        <f aca="false">IF(AJ954&lt;=Deciles!$B$5*(Deciles!$B$4+1),INT((AJ954-1)/(Deciles!$B$4+1))+1,Deciles!$B$5+INT((AJ954-1-Deciles!$B$5*(Deciles!$B$4+1))/Deciles!$B$4)+1)</f>
        <v>6</v>
      </c>
    </row>
    <row r="955" customFormat="false" ht="15" hidden="false" customHeight="false" outlineLevel="0" collapsed="false">
      <c r="A955" s="0" t="n">
        <v>27409</v>
      </c>
      <c r="B955" s="0" t="s">
        <v>155</v>
      </c>
      <c r="C955" s="0" t="n">
        <v>774</v>
      </c>
      <c r="D955" s="0" t="n">
        <v>61.1728973388672</v>
      </c>
      <c r="E955" s="0" t="n">
        <v>51.9402809143066</v>
      </c>
      <c r="F955" s="0" t="n">
        <v>25</v>
      </c>
      <c r="G955" s="0" t="n">
        <v>3.69300007820129</v>
      </c>
      <c r="H955" s="0" t="n">
        <v>-2.04033303260803</v>
      </c>
      <c r="I955" s="0" t="n">
        <v>38</v>
      </c>
      <c r="J955" s="0" t="n">
        <v>12.2533521652222</v>
      </c>
      <c r="K955" s="0" t="n">
        <v>4.30833339691162</v>
      </c>
      <c r="L955" s="0" t="n">
        <v>-1.125</v>
      </c>
      <c r="M955" s="0" t="n">
        <v>4.74416542053223</v>
      </c>
      <c r="N955" s="0" t="n">
        <v>0</v>
      </c>
      <c r="O955" s="0" t="n">
        <v>0</v>
      </c>
      <c r="P955" s="0" t="s">
        <v>140</v>
      </c>
      <c r="Q955" s="0" t="s">
        <v>141</v>
      </c>
      <c r="R955" s="0" t="n">
        <v>2</v>
      </c>
      <c r="S955" s="0" t="s">
        <v>142</v>
      </c>
      <c r="T955" s="0" t="n">
        <v>0</v>
      </c>
      <c r="U955" s="0" t="n">
        <v>209683.06</v>
      </c>
      <c r="V955" s="0" t="n">
        <v>0.00129348272457719</v>
      </c>
      <c r="W955" s="0" t="n">
        <v>672.587463378906</v>
      </c>
      <c r="X955" s="0" t="n">
        <v>0.00143648555967957</v>
      </c>
      <c r="Y955" s="0" t="n">
        <f aca="false">IF(ISNUMBER(C955),INDEX(Scorecard!$D$5:$D$12,SUMPRODUCT(--(Scorecard!$G$5:$G$11&lt;C955))+1),Scorecard!$D$13)</f>
        <v>1.23750384304241</v>
      </c>
      <c r="Z955" s="0" t="n">
        <f aca="false">IF(ISNUMBER(D955),INDEX(Scorecard!$D$14:$D$17,SUMPRODUCT(--(Scorecard!$G$14:$G$16&lt;D955))+1),Scorecard!$D$18)</f>
        <v>0.248677243387958</v>
      </c>
      <c r="AA955" s="0" t="n">
        <f aca="false">IF(ISNUMBER(E955),INDEX(Scorecard!$D$19:$D$26,SUMPRODUCT(--(Scorecard!$G$19:$G$25&lt;E955))+1),Scorecard!$D$27)</f>
        <v>0.57899015159425</v>
      </c>
      <c r="AB955" s="0" t="n">
        <f aca="false">IF(ISNUMBER(F955),INDEX(Scorecard!$D$28:$D$35,SUMPRODUCT(--(Scorecard!$G$28:$G$34&lt;F955))+1),Scorecard!$D$36)</f>
        <v>0.349218150643304</v>
      </c>
      <c r="AC955" s="0" t="n">
        <f aca="false">IF(ISNUMBER(H955),INDEX(Scorecard!$D$37:$D$44,SUMPRODUCT(--(Scorecard!$G$37:$G$43&lt;H955))+1),Scorecard!$D$45)</f>
        <v>1.35057635045042</v>
      </c>
      <c r="AD955" s="0" t="n">
        <f aca="false">IF(ISNUMBER(I955),INDEX(Scorecard!$D$46:$D$52,SUMPRODUCT(--(Scorecard!$G$46:$G$51&lt;I955))+1),Scorecard!$D$53)</f>
        <v>0.569875412099532</v>
      </c>
      <c r="AE955" s="0" t="n">
        <f aca="false">IF(ISNUMBER(K955),INDEX(Scorecard!$D$54:$D$61,SUMPRODUCT(--(Scorecard!$G$54:$G$60&lt;K955))+1),Scorecard!$D$62)</f>
        <v>0.489050497890326</v>
      </c>
      <c r="AF955" s="0" t="n">
        <f aca="false">IF(ISNUMBER(L955),INDEX(Scorecard!$D$63:$D$68,SUMPRODUCT(--(Scorecard!$G$63:$G$67&lt;L955))+1),Scorecard!$D$69)</f>
        <v>-0.340582194386522</v>
      </c>
      <c r="AG955" s="0" t="n">
        <f aca="false">Inputs!$B$10+Scorecard!$J$5*Y955+Scorecard!$J$6*Z955+Scorecard!$J$7*AA955+Scorecard!$J$8*AB955+Scorecard!$J$9*AC955+Scorecard!$J$10*AD955+Scorecard!$J$11*AE955+Scorecard!$J$12*AF955</f>
        <v>-6.42771371553596</v>
      </c>
      <c r="AH955" s="0" t="n">
        <f aca="false">MIN(1-Inputs!$B$13,MAX(Inputs!$B$13,1/(1+EXP(-(Inputs!$B$11*AG955+Inputs!$B$12)))))</f>
        <v>0.00129348269948524</v>
      </c>
      <c r="AI955" s="0" t="n">
        <f aca="false">Inputs!$B$9-Inputs!$B$8*AG955</f>
        <v>672.587490237659</v>
      </c>
      <c r="AJ955" s="0" t="n">
        <f aca="false">RANK(AH955,$AH$5:$AH$2004,0)+COUNTIF($AH$4:AH954,AH955)</f>
        <v>1847</v>
      </c>
      <c r="AK955" s="0" t="n">
        <f aca="false">IF(AJ955&lt;=Deciles!$B$5*(Deciles!$B$4+1),INT((AJ955-1)/(Deciles!$B$4+1))+1,Deciles!$B$5+INT((AJ955-1-Deciles!$B$5*(Deciles!$B$4+1))/Deciles!$B$4)+1)</f>
        <v>10</v>
      </c>
    </row>
    <row r="956" customFormat="false" ht="15" hidden="false" customHeight="false" outlineLevel="0" collapsed="false">
      <c r="A956" s="0" t="n">
        <v>27414</v>
      </c>
      <c r="B956" s="0" t="s">
        <v>143</v>
      </c>
      <c r="C956" s="0" t="n">
        <v>740</v>
      </c>
      <c r="D956" s="0" t="n">
        <v>73.8193588256836</v>
      </c>
      <c r="E956" s="0" t="n">
        <v>73.7036514282227</v>
      </c>
      <c r="F956" s="0" t="n">
        <v>46</v>
      </c>
      <c r="G956" s="0" t="n">
        <v>3.52300000190735</v>
      </c>
      <c r="H956" s="0" t="n">
        <v>0.289666652679443</v>
      </c>
      <c r="I956" s="0" t="n">
        <v>1</v>
      </c>
      <c r="J956" s="0" t="n">
        <v>12.4657716751099</v>
      </c>
      <c r="K956" s="0" t="n">
        <v>9.13333320617676</v>
      </c>
      <c r="L956" s="0" t="n">
        <v>5.0717945098877</v>
      </c>
      <c r="M956" s="0" t="n">
        <v>1.43321859836578</v>
      </c>
      <c r="N956" s="0" t="n">
        <v>0</v>
      </c>
      <c r="O956" s="0" t="n">
        <v>0</v>
      </c>
      <c r="P956" s="0" t="s">
        <v>144</v>
      </c>
      <c r="Q956" s="0" t="s">
        <v>153</v>
      </c>
      <c r="R956" s="0" t="n">
        <v>1</v>
      </c>
      <c r="S956" s="0" t="s">
        <v>159</v>
      </c>
      <c r="T956" s="0" t="n">
        <v>0</v>
      </c>
      <c r="U956" s="0" t="n">
        <v>259307.9</v>
      </c>
      <c r="V956" s="0" t="n">
        <v>0.02722492441535</v>
      </c>
      <c r="W956" s="0" t="n">
        <v>589.416442871094</v>
      </c>
      <c r="X956" s="0" t="n">
        <v>0.0147952251136303</v>
      </c>
      <c r="Y956" s="0" t="n">
        <f aca="false">IF(ISNUMBER(C956),INDEX(Scorecard!$D$5:$D$12,SUMPRODUCT(--(Scorecard!$G$5:$G$11&lt;C956))+1),Scorecard!$D$13)</f>
        <v>0.488358159108655</v>
      </c>
      <c r="Z956" s="0" t="n">
        <f aca="false">IF(ISNUMBER(D956),INDEX(Scorecard!$D$14:$D$17,SUMPRODUCT(--(Scorecard!$G$14:$G$16&lt;D956))+1),Scorecard!$D$18)</f>
        <v>0.128579646629417</v>
      </c>
      <c r="AA956" s="0" t="n">
        <f aca="false">IF(ISNUMBER(E956),INDEX(Scorecard!$D$19:$D$26,SUMPRODUCT(--(Scorecard!$G$19:$G$25&lt;E956))+1),Scorecard!$D$27)</f>
        <v>-0.0341578513653732</v>
      </c>
      <c r="AB956" s="0" t="n">
        <f aca="false">IF(ISNUMBER(F956),INDEX(Scorecard!$D$28:$D$35,SUMPRODUCT(--(Scorecard!$G$28:$G$34&lt;F956))+1),Scorecard!$D$36)</f>
        <v>-0.400689107298307</v>
      </c>
      <c r="AC956" s="0" t="n">
        <f aca="false">IF(ISNUMBER(H956),INDEX(Scorecard!$D$37:$D$44,SUMPRODUCT(--(Scorecard!$G$37:$G$43&lt;H956))+1),Scorecard!$D$45)</f>
        <v>-0.0679520129233634</v>
      </c>
      <c r="AD956" s="0" t="n">
        <f aca="false">IF(ISNUMBER(I956),INDEX(Scorecard!$D$46:$D$52,SUMPRODUCT(--(Scorecard!$G$46:$G$51&lt;I956))+1),Scorecard!$D$53)</f>
        <v>-0.161534840507194</v>
      </c>
      <c r="AE956" s="0" t="n">
        <f aca="false">IF(ISNUMBER(K956),INDEX(Scorecard!$D$54:$D$61,SUMPRODUCT(--(Scorecard!$G$54:$G$60&lt;K956))+1),Scorecard!$D$62)</f>
        <v>-0.541917179454542</v>
      </c>
      <c r="AF956" s="0" t="n">
        <f aca="false">IF(ISNUMBER(L956),INDEX(Scorecard!$D$63:$D$68,SUMPRODUCT(--(Scorecard!$G$63:$G$67&lt;L956))+1),Scorecard!$D$69)</f>
        <v>0.322484508656054</v>
      </c>
      <c r="AG956" s="0" t="n">
        <f aca="false">Inputs!$B$10+Scorecard!$J$5*Y956+Scorecard!$J$6*Z956+Scorecard!$J$7*AA956+Scorecard!$J$8*AB956+Scorecard!$J$9*AC956+Scorecard!$J$10*AD956+Scorecard!$J$11*AE956+Scorecard!$J$12*AF956</f>
        <v>-3.54522515933878</v>
      </c>
      <c r="AH956" s="0" t="n">
        <f aca="false">MIN(1-Inputs!$B$13,MAX(Inputs!$B$13,1/(1+EXP(-(Inputs!$B$11*AG956+Inputs!$B$12)))))</f>
        <v>0.0272249236530302</v>
      </c>
      <c r="AI956" s="0" t="n">
        <f aca="false">Inputs!$B$9-Inputs!$B$8*AG956</f>
        <v>589.416451328762</v>
      </c>
      <c r="AJ956" s="0" t="n">
        <f aca="false">RANK(AH956,$AH$5:$AH$2004,0)+COUNTIF($AH$4:AH955,AH956)</f>
        <v>348</v>
      </c>
      <c r="AK956" s="0" t="n">
        <f aca="false">IF(AJ956&lt;=Deciles!$B$5*(Deciles!$B$4+1),INT((AJ956-1)/(Deciles!$B$4+1))+1,Deciles!$B$5+INT((AJ956-1-Deciles!$B$5*(Deciles!$B$4+1))/Deciles!$B$4)+1)</f>
        <v>2</v>
      </c>
    </row>
    <row r="957" customFormat="false" ht="15" hidden="false" customHeight="false" outlineLevel="0" collapsed="false">
      <c r="A957" s="0" t="n">
        <v>27517</v>
      </c>
      <c r="B957" s="0" t="s">
        <v>152</v>
      </c>
      <c r="C957" s="0" t="n">
        <v>753</v>
      </c>
      <c r="D957" s="0" t="n">
        <v>60.7422981262207</v>
      </c>
      <c r="E957" s="0" t="n">
        <v>52.5788612365723</v>
      </c>
      <c r="F957" s="0" t="n">
        <v>46</v>
      </c>
      <c r="G957" s="0" t="n">
        <v>3.44099998474121</v>
      </c>
      <c r="H957" s="0" t="n">
        <v>-2.99233341217041</v>
      </c>
      <c r="I957" s="0" t="n">
        <v>31</v>
      </c>
      <c r="J957" s="0" t="n">
        <v>11.7892980575562</v>
      </c>
      <c r="K957" s="0" t="n">
        <v>4.40000009536743</v>
      </c>
      <c r="L957" s="0" t="n">
        <v>-0.458333015441895</v>
      </c>
      <c r="M957" s="0" t="n">
        <v>4.48895788192749</v>
      </c>
      <c r="N957" s="0" t="n">
        <v>0</v>
      </c>
      <c r="O957" s="0" t="n">
        <v>0</v>
      </c>
      <c r="P957" s="0" t="s">
        <v>144</v>
      </c>
      <c r="Q957" s="0" t="s">
        <v>141</v>
      </c>
      <c r="R957" s="0" t="n">
        <v>1</v>
      </c>
      <c r="S957" s="0" t="s">
        <v>161</v>
      </c>
      <c r="T957" s="0" t="n">
        <v>0</v>
      </c>
      <c r="U957" s="0" t="n">
        <v>131833.94</v>
      </c>
      <c r="V957" s="0" t="n">
        <v>0.00562199112027884</v>
      </c>
      <c r="W957" s="0" t="n">
        <v>632.703247070313</v>
      </c>
      <c r="X957" s="0" t="n">
        <v>0.00522423861548305</v>
      </c>
      <c r="Y957" s="0" t="n">
        <f aca="false">IF(ISNUMBER(C957),INDEX(Scorecard!$D$5:$D$12,SUMPRODUCT(--(Scorecard!$G$5:$G$11&lt;C957))+1),Scorecard!$D$13)</f>
        <v>0.733188958177614</v>
      </c>
      <c r="Z957" s="0" t="n">
        <f aca="false">IF(ISNUMBER(D957),INDEX(Scorecard!$D$14:$D$17,SUMPRODUCT(--(Scorecard!$G$14:$G$16&lt;D957))+1),Scorecard!$D$18)</f>
        <v>0.248677243387958</v>
      </c>
      <c r="AA957" s="0" t="n">
        <f aca="false">IF(ISNUMBER(E957),INDEX(Scorecard!$D$19:$D$26,SUMPRODUCT(--(Scorecard!$G$19:$G$25&lt;E957))+1),Scorecard!$D$27)</f>
        <v>0.57899015159425</v>
      </c>
      <c r="AB957" s="0" t="n">
        <f aca="false">IF(ISNUMBER(F957),INDEX(Scorecard!$D$28:$D$35,SUMPRODUCT(--(Scorecard!$G$28:$G$34&lt;F957))+1),Scorecard!$D$36)</f>
        <v>-0.400689107298307</v>
      </c>
      <c r="AC957" s="0" t="n">
        <f aca="false">IF(ISNUMBER(H957),INDEX(Scorecard!$D$37:$D$44,SUMPRODUCT(--(Scorecard!$G$37:$G$43&lt;H957))+1),Scorecard!$D$45)</f>
        <v>1.35057635045042</v>
      </c>
      <c r="AD957" s="0" t="n">
        <f aca="false">IF(ISNUMBER(I957),INDEX(Scorecard!$D$46:$D$52,SUMPRODUCT(--(Scorecard!$G$46:$G$51&lt;I957))+1),Scorecard!$D$53)</f>
        <v>0.123869379412532</v>
      </c>
      <c r="AE957" s="0" t="n">
        <f aca="false">IF(ISNUMBER(K957),INDEX(Scorecard!$D$54:$D$61,SUMPRODUCT(--(Scorecard!$G$54:$G$60&lt;K957))+1),Scorecard!$D$62)</f>
        <v>0.489050497890326</v>
      </c>
      <c r="AF957" s="0" t="n">
        <f aca="false">IF(ISNUMBER(L957),INDEX(Scorecard!$D$63:$D$68,SUMPRODUCT(--(Scorecard!$G$63:$G$67&lt;L957))+1),Scorecard!$D$69)</f>
        <v>0.322484508656054</v>
      </c>
      <c r="AG957" s="0" t="n">
        <f aca="false">Inputs!$B$10+Scorecard!$J$5*Y957+Scorecard!$J$6*Z957+Scorecard!$J$7*AA957+Scorecard!$J$8*AB957+Scorecard!$J$9*AC957+Scorecard!$J$10*AD957+Scorecard!$J$11*AE957+Scorecard!$J$12*AF957</f>
        <v>-5.04543066567318</v>
      </c>
      <c r="AH957" s="0" t="n">
        <f aca="false">MIN(1-Inputs!$B$13,MAX(Inputs!$B$13,1/(1+EXP(-(Inputs!$B$11*AG957+Inputs!$B$12)))))</f>
        <v>0.00562199100904094</v>
      </c>
      <c r="AI957" s="0" t="n">
        <f aca="false">Inputs!$B$9-Inputs!$B$8*AG957</f>
        <v>632.703232214821</v>
      </c>
      <c r="AJ957" s="0" t="n">
        <f aca="false">RANK(AH957,$AH$5:$AH$2004,0)+COUNTIF($AH$4:AH956,AH957)</f>
        <v>1180</v>
      </c>
      <c r="AK957" s="0" t="n">
        <f aca="false">IF(AJ957&lt;=Deciles!$B$5*(Deciles!$B$4+1),INT((AJ957-1)/(Deciles!$B$4+1))+1,Deciles!$B$5+INT((AJ957-1-Deciles!$B$5*(Deciles!$B$4+1))/Deciles!$B$4)+1)</f>
        <v>6</v>
      </c>
    </row>
    <row r="958" customFormat="false" ht="15" hidden="false" customHeight="false" outlineLevel="0" collapsed="false">
      <c r="A958" s="0" t="n">
        <v>27532</v>
      </c>
      <c r="B958" s="0" t="s">
        <v>158</v>
      </c>
      <c r="C958" s="0" t="n">
        <v>773</v>
      </c>
      <c r="D958" s="0" t="n">
        <v>80</v>
      </c>
      <c r="E958" s="0" t="n">
        <v>70.1681747436523</v>
      </c>
      <c r="F958" s="0" t="n">
        <v>47</v>
      </c>
      <c r="G958" s="0" t="n">
        <v>4.37900018692017</v>
      </c>
      <c r="H958" s="0" t="n">
        <v>1.46233344078064</v>
      </c>
      <c r="I958" s="0" t="n">
        <v>36</v>
      </c>
      <c r="J958" s="0" t="n">
        <v>11.9578351974487</v>
      </c>
      <c r="K958" s="0" t="n">
        <v>6.83333349227905</v>
      </c>
      <c r="L958" s="0" t="n">
        <v>2.71025657653809</v>
      </c>
      <c r="M958" s="0" t="n">
        <v>0.325795769691467</v>
      </c>
      <c r="N958" s="0" t="n">
        <v>1</v>
      </c>
      <c r="O958" s="0" t="n">
        <v>0</v>
      </c>
      <c r="P958" s="0" t="s">
        <v>140</v>
      </c>
      <c r="Q958" s="0" t="s">
        <v>141</v>
      </c>
      <c r="R958" s="0" t="n">
        <v>2</v>
      </c>
      <c r="S958" s="0" t="s">
        <v>162</v>
      </c>
      <c r="T958" s="0" t="n">
        <v>0</v>
      </c>
      <c r="U958" s="0" t="n">
        <v>156034.95</v>
      </c>
      <c r="V958" s="0" t="n">
        <v>0.0104146366938949</v>
      </c>
      <c r="W958" s="0" t="n">
        <v>615.886657714844</v>
      </c>
      <c r="X958" s="0" t="n">
        <v>0.00625884439796209</v>
      </c>
      <c r="Y958" s="0" t="n">
        <f aca="false">IF(ISNUMBER(C958),INDEX(Scorecard!$D$5:$D$12,SUMPRODUCT(--(Scorecard!$G$5:$G$11&lt;C958))+1),Scorecard!$D$13)</f>
        <v>1.23750384304241</v>
      </c>
      <c r="Z958" s="0" t="n">
        <f aca="false">IF(ISNUMBER(D958),INDEX(Scorecard!$D$14:$D$17,SUMPRODUCT(--(Scorecard!$G$14:$G$16&lt;D958))+1),Scorecard!$D$18)</f>
        <v>0.0505355481560174</v>
      </c>
      <c r="AA958" s="0" t="n">
        <f aca="false">IF(ISNUMBER(E958),INDEX(Scorecard!$D$19:$D$26,SUMPRODUCT(--(Scorecard!$G$19:$G$25&lt;E958))+1),Scorecard!$D$27)</f>
        <v>0.0530843085177338</v>
      </c>
      <c r="AB958" s="0" t="n">
        <f aca="false">IF(ISNUMBER(F958),INDEX(Scorecard!$D$28:$D$35,SUMPRODUCT(--(Scorecard!$G$28:$G$34&lt;F958))+1),Scorecard!$D$36)</f>
        <v>-0.400689107298307</v>
      </c>
      <c r="AC958" s="0" t="n">
        <f aca="false">IF(ISNUMBER(H958),INDEX(Scorecard!$D$37:$D$44,SUMPRODUCT(--(Scorecard!$G$37:$G$43&lt;H958))+1),Scorecard!$D$45)</f>
        <v>-0.975503570149195</v>
      </c>
      <c r="AD958" s="0" t="n">
        <f aca="false">IF(ISNUMBER(I958),INDEX(Scorecard!$D$46:$D$52,SUMPRODUCT(--(Scorecard!$G$46:$G$51&lt;I958))+1),Scorecard!$D$53)</f>
        <v>0.123869379412532</v>
      </c>
      <c r="AE958" s="0" t="n">
        <f aca="false">IF(ISNUMBER(K958),INDEX(Scorecard!$D$54:$D$61,SUMPRODUCT(--(Scorecard!$G$54:$G$60&lt;K958))+1),Scorecard!$D$62)</f>
        <v>-0.357264871923982</v>
      </c>
      <c r="AF958" s="0" t="n">
        <f aca="false">IF(ISNUMBER(L958),INDEX(Scorecard!$D$63:$D$68,SUMPRODUCT(--(Scorecard!$G$63:$G$67&lt;L958))+1),Scorecard!$D$69)</f>
        <v>0.322484508656054</v>
      </c>
      <c r="AG958" s="0" t="n">
        <f aca="false">Inputs!$B$10+Scorecard!$J$5*Y958+Scorecard!$J$6*Z958+Scorecard!$J$7*AA958+Scorecard!$J$8*AB958+Scorecard!$J$9*AC958+Scorecard!$J$10*AD958+Scorecard!$J$11*AE958+Scorecard!$J$12*AF958</f>
        <v>-4.46261361586318</v>
      </c>
      <c r="AH958" s="0" t="n">
        <f aca="false">MIN(1-Inputs!$B$13,MAX(Inputs!$B$13,1/(1+EXP(-(Inputs!$B$11*AG958+Inputs!$B$12)))))</f>
        <v>0.0104146370048761</v>
      </c>
      <c r="AI958" s="0" t="n">
        <f aca="false">Inputs!$B$9-Inputs!$B$8*AG958</f>
        <v>615.886686864693</v>
      </c>
      <c r="AJ958" s="0" t="n">
        <f aca="false">RANK(AH958,$AH$5:$AH$2004,0)+COUNTIF($AH$4:AH957,AH958)</f>
        <v>788</v>
      </c>
      <c r="AK958" s="0" t="n">
        <f aca="false">IF(AJ958&lt;=Deciles!$B$5*(Deciles!$B$4+1),INT((AJ958-1)/(Deciles!$B$4+1))+1,Deciles!$B$5+INT((AJ958-1-Deciles!$B$5*(Deciles!$B$4+1))/Deciles!$B$4)+1)</f>
        <v>4</v>
      </c>
    </row>
    <row r="959" customFormat="false" ht="15" hidden="false" customHeight="false" outlineLevel="0" collapsed="false">
      <c r="A959" s="0" t="n">
        <v>27622</v>
      </c>
      <c r="B959" s="0" t="s">
        <v>152</v>
      </c>
      <c r="C959" s="0" t="n">
        <v>747</v>
      </c>
      <c r="D959" s="0" t="n">
        <v>80</v>
      </c>
      <c r="E959" s="0" t="n">
        <v>66.4681930541992</v>
      </c>
      <c r="F959" s="0" t="n">
        <v>21</v>
      </c>
      <c r="G959" s="0" t="n">
        <v>4.00600004196167</v>
      </c>
      <c r="H959" s="0" t="n">
        <v>-2.42733335494995</v>
      </c>
      <c r="I959" s="0" t="n">
        <v>37</v>
      </c>
      <c r="J959" s="0" t="n">
        <v>11.6464977264404</v>
      </c>
      <c r="K959" s="0" t="n">
        <v>4.80000019073486</v>
      </c>
      <c r="L959" s="0" t="n">
        <v>-0.458333015441895</v>
      </c>
      <c r="M959" s="0" t="n">
        <v>6.28858137130737</v>
      </c>
      <c r="N959" s="0" t="n">
        <v>0</v>
      </c>
      <c r="O959" s="0" t="n">
        <v>0</v>
      </c>
      <c r="P959" s="0" t="s">
        <v>144</v>
      </c>
      <c r="Q959" s="0" t="s">
        <v>141</v>
      </c>
      <c r="R959" s="0" t="n">
        <v>2</v>
      </c>
      <c r="S959" s="0" t="s">
        <v>149</v>
      </c>
      <c r="T959" s="0" t="n">
        <v>0</v>
      </c>
      <c r="U959" s="0" t="n">
        <v>114290.42</v>
      </c>
      <c r="V959" s="0" t="n">
        <v>0.00294300424866378</v>
      </c>
      <c r="W959" s="0" t="n">
        <v>650.29345703125</v>
      </c>
      <c r="X959" s="0" t="n">
        <v>0.00210210541263223</v>
      </c>
      <c r="Y959" s="0" t="n">
        <f aca="false">IF(ISNUMBER(C959),INDEX(Scorecard!$D$5:$D$12,SUMPRODUCT(--(Scorecard!$G$5:$G$11&lt;C959))+1),Scorecard!$D$13)</f>
        <v>0.488358159108655</v>
      </c>
      <c r="Z959" s="0" t="n">
        <f aca="false">IF(ISNUMBER(D959),INDEX(Scorecard!$D$14:$D$17,SUMPRODUCT(--(Scorecard!$G$14:$G$16&lt;D959))+1),Scorecard!$D$18)</f>
        <v>0.0505355481560174</v>
      </c>
      <c r="AA959" s="0" t="n">
        <f aca="false">IF(ISNUMBER(E959),INDEX(Scorecard!$D$19:$D$26,SUMPRODUCT(--(Scorecard!$G$19:$G$25&lt;E959))+1),Scorecard!$D$27)</f>
        <v>0.0530843085177338</v>
      </c>
      <c r="AB959" s="0" t="n">
        <f aca="false">IF(ISNUMBER(F959),INDEX(Scorecard!$D$28:$D$35,SUMPRODUCT(--(Scorecard!$G$28:$G$34&lt;F959))+1),Scorecard!$D$36)</f>
        <v>0.624829191519909</v>
      </c>
      <c r="AC959" s="0" t="n">
        <f aca="false">IF(ISNUMBER(H959),INDEX(Scorecard!$D$37:$D$44,SUMPRODUCT(--(Scorecard!$G$37:$G$43&lt;H959))+1),Scorecard!$D$45)</f>
        <v>1.35057635045042</v>
      </c>
      <c r="AD959" s="0" t="n">
        <f aca="false">IF(ISNUMBER(I959),INDEX(Scorecard!$D$46:$D$52,SUMPRODUCT(--(Scorecard!$G$46:$G$51&lt;I959))+1),Scorecard!$D$53)</f>
        <v>0.569875412099532</v>
      </c>
      <c r="AE959" s="0" t="n">
        <f aca="false">IF(ISNUMBER(K959),INDEX(Scorecard!$D$54:$D$61,SUMPRODUCT(--(Scorecard!$G$54:$G$60&lt;K959))+1),Scorecard!$D$62)</f>
        <v>0.409483001259379</v>
      </c>
      <c r="AF959" s="0" t="n">
        <f aca="false">IF(ISNUMBER(L959),INDEX(Scorecard!$D$63:$D$68,SUMPRODUCT(--(Scorecard!$G$63:$G$67&lt;L959))+1),Scorecard!$D$69)</f>
        <v>0.322484508656054</v>
      </c>
      <c r="AG959" s="0" t="n">
        <f aca="false">Inputs!$B$10+Scorecard!$J$5*Y959+Scorecard!$J$6*Z959+Scorecard!$J$7*AA959+Scorecard!$J$8*AB959+Scorecard!$J$9*AC959+Scorecard!$J$10*AD959+Scorecard!$J$11*AE959+Scorecard!$J$12*AF959</f>
        <v>-5.65506226208867</v>
      </c>
      <c r="AH959" s="0" t="n">
        <f aca="false">MIN(1-Inputs!$B$13,MAX(Inputs!$B$13,1/(1+EXP(-(Inputs!$B$11*AG959+Inputs!$B$12)))))</f>
        <v>0.0029430041942871</v>
      </c>
      <c r="AI959" s="0" t="n">
        <f aca="false">Inputs!$B$9-Inputs!$B$8*AG959</f>
        <v>650.293481833179</v>
      </c>
      <c r="AJ959" s="0" t="n">
        <f aca="false">RANK(AH959,$AH$5:$AH$2004,0)+COUNTIF($AH$4:AH958,AH959)</f>
        <v>1547</v>
      </c>
      <c r="AK959" s="0" t="n">
        <f aca="false">IF(AJ959&lt;=Deciles!$B$5*(Deciles!$B$4+1),INT((AJ959-1)/(Deciles!$B$4+1))+1,Deciles!$B$5+INT((AJ959-1-Deciles!$B$5*(Deciles!$B$4+1))/Deciles!$B$4)+1)</f>
        <v>8</v>
      </c>
    </row>
    <row r="960" customFormat="false" ht="15" hidden="false" customHeight="false" outlineLevel="0" collapsed="false">
      <c r="A960" s="0" t="n">
        <v>27700</v>
      </c>
      <c r="B960" s="0" t="s">
        <v>150</v>
      </c>
      <c r="C960" s="0" t="n">
        <v>769</v>
      </c>
      <c r="D960" s="0" t="n">
        <v>80</v>
      </c>
      <c r="E960" s="0" t="n">
        <v>69.7179183959961</v>
      </c>
      <c r="F960" s="0" t="n">
        <v>27</v>
      </c>
      <c r="G960" s="0" t="n">
        <v>2.78600001335144</v>
      </c>
      <c r="H960" s="0" t="n">
        <v>-3.84733319282532</v>
      </c>
      <c r="I960" s="0" t="n">
        <v>24</v>
      </c>
      <c r="J960" s="0" t="n">
        <v>11.7620248794556</v>
      </c>
      <c r="K960" s="0" t="n">
        <v>3.70000004768372</v>
      </c>
      <c r="L960" s="0" t="n">
        <v>-0.208333253860474</v>
      </c>
      <c r="M960" s="0" t="n">
        <v>4.74416780471802</v>
      </c>
      <c r="N960" s="0" t="n">
        <v>0</v>
      </c>
      <c r="O960" s="0" t="n">
        <v>0</v>
      </c>
      <c r="P960" s="0" t="s">
        <v>144</v>
      </c>
      <c r="Q960" s="0" t="s">
        <v>141</v>
      </c>
      <c r="R960" s="0" t="n">
        <v>2</v>
      </c>
      <c r="S960" s="0" t="s">
        <v>147</v>
      </c>
      <c r="T960" s="0" t="n">
        <v>0</v>
      </c>
      <c r="U960" s="0" t="n">
        <v>128286.945</v>
      </c>
      <c r="V960" s="0" t="n">
        <v>0.00248726666904986</v>
      </c>
      <c r="W960" s="0" t="n">
        <v>654.859313964844</v>
      </c>
      <c r="X960" s="0" t="n">
        <v>0.00276513956487179</v>
      </c>
      <c r="Y960" s="0" t="n">
        <f aca="false">IF(ISNUMBER(C960),INDEX(Scorecard!$D$5:$D$12,SUMPRODUCT(--(Scorecard!$G$5:$G$11&lt;C960))+1),Scorecard!$D$13)</f>
        <v>1.23750384304241</v>
      </c>
      <c r="Z960" s="0" t="n">
        <f aca="false">IF(ISNUMBER(D960),INDEX(Scorecard!$D$14:$D$17,SUMPRODUCT(--(Scorecard!$G$14:$G$16&lt;D960))+1),Scorecard!$D$18)</f>
        <v>0.0505355481560174</v>
      </c>
      <c r="AA960" s="0" t="n">
        <f aca="false">IF(ISNUMBER(E960),INDEX(Scorecard!$D$19:$D$26,SUMPRODUCT(--(Scorecard!$G$19:$G$25&lt;E960))+1),Scorecard!$D$27)</f>
        <v>0.0530843085177338</v>
      </c>
      <c r="AB960" s="0" t="n">
        <f aca="false">IF(ISNUMBER(F960),INDEX(Scorecard!$D$28:$D$35,SUMPRODUCT(--(Scorecard!$G$28:$G$34&lt;F960))+1),Scorecard!$D$36)</f>
        <v>0.165097008946478</v>
      </c>
      <c r="AC960" s="0" t="n">
        <f aca="false">IF(ISNUMBER(H960),INDEX(Scorecard!$D$37:$D$44,SUMPRODUCT(--(Scorecard!$G$37:$G$43&lt;H960))+1),Scorecard!$D$45)</f>
        <v>1.35057635045042</v>
      </c>
      <c r="AD960" s="0" t="n">
        <f aca="false">IF(ISNUMBER(I960),INDEX(Scorecard!$D$46:$D$52,SUMPRODUCT(--(Scorecard!$G$46:$G$51&lt;I960))+1),Scorecard!$D$53)</f>
        <v>-0.048559051279741</v>
      </c>
      <c r="AE960" s="0" t="n">
        <f aca="false">IF(ISNUMBER(K960),INDEX(Scorecard!$D$54:$D$61,SUMPRODUCT(--(Scorecard!$G$54:$G$60&lt;K960))+1),Scorecard!$D$62)</f>
        <v>0.489050497890326</v>
      </c>
      <c r="AF960" s="0" t="n">
        <f aca="false">IF(ISNUMBER(L960),INDEX(Scorecard!$D$63:$D$68,SUMPRODUCT(--(Scorecard!$G$63:$G$67&lt;L960))+1),Scorecard!$D$69)</f>
        <v>0.322484508656054</v>
      </c>
      <c r="AG960" s="0" t="n">
        <f aca="false">Inputs!$B$10+Scorecard!$J$5*Y960+Scorecard!$J$6*Z960+Scorecard!$J$7*AA960+Scorecard!$J$8*AB960+Scorecard!$J$9*AC960+Scorecard!$J$10*AD960+Scorecard!$J$11*AE960+Scorecard!$J$12*AF960</f>
        <v>-5.81330167777985</v>
      </c>
      <c r="AH960" s="0" t="n">
        <f aca="false">MIN(1-Inputs!$B$13,MAX(Inputs!$B$13,1/(1+EXP(-(Inputs!$B$11*AG960+Inputs!$B$12)))))</f>
        <v>0.0024872665979091</v>
      </c>
      <c r="AI960" s="0" t="n">
        <f aca="false">Inputs!$B$9-Inputs!$B$8*AG960</f>
        <v>654.859306238995</v>
      </c>
      <c r="AJ960" s="0" t="n">
        <f aca="false">RANK(AH960,$AH$5:$AH$2004,0)+COUNTIF($AH$4:AH959,AH960)</f>
        <v>1625</v>
      </c>
      <c r="AK960" s="0" t="n">
        <f aca="false">IF(AJ960&lt;=Deciles!$B$5*(Deciles!$B$4+1),INT((AJ960-1)/(Deciles!$B$4+1))+1,Deciles!$B$5+INT((AJ960-1-Deciles!$B$5*(Deciles!$B$4+1))/Deciles!$B$4)+1)</f>
        <v>9</v>
      </c>
    </row>
    <row r="961" customFormat="false" ht="15" hidden="false" customHeight="false" outlineLevel="0" collapsed="false">
      <c r="A961" s="0" t="n">
        <v>27748</v>
      </c>
      <c r="B961" s="0" t="s">
        <v>155</v>
      </c>
      <c r="C961" s="0" t="n">
        <v>830</v>
      </c>
      <c r="D961" s="0" t="n">
        <v>63.6824111938477</v>
      </c>
      <c r="E961" s="0" t="n">
        <v>37.6053504943848</v>
      </c>
      <c r="F961" s="0" t="n">
        <v>25</v>
      </c>
      <c r="G961" s="0" t="n">
        <v>3.11500000953674</v>
      </c>
      <c r="H961" s="0" t="n">
        <v>-2.61833310127258</v>
      </c>
      <c r="I961" s="0" t="n">
        <v>96</v>
      </c>
      <c r="J961" s="0" t="n">
        <v>11.5281133651733</v>
      </c>
      <c r="K961" s="0" t="n">
        <v>4.30833339691162</v>
      </c>
      <c r="L961" s="0" t="n">
        <v>-1.125</v>
      </c>
      <c r="M961" s="0" t="n">
        <v>4.74416542053223</v>
      </c>
      <c r="N961" s="0" t="n">
        <v>0</v>
      </c>
      <c r="O961" s="0" t="n">
        <v>0</v>
      </c>
      <c r="P961" s="0" t="s">
        <v>144</v>
      </c>
      <c r="Q961" s="0" t="s">
        <v>141</v>
      </c>
      <c r="R961" s="0" t="n">
        <v>1</v>
      </c>
      <c r="S961" s="0" t="s">
        <v>142</v>
      </c>
      <c r="T961" s="0" t="n">
        <v>0</v>
      </c>
      <c r="U961" s="0" t="n">
        <v>101530.41</v>
      </c>
      <c r="V961" s="0" t="n">
        <v>0.000483110023196787</v>
      </c>
      <c r="W961" s="0" t="n">
        <v>699.263610839844</v>
      </c>
      <c r="X961" s="0" t="n">
        <v>0.0007391317631118</v>
      </c>
      <c r="Y961" s="0" t="n">
        <f aca="false">IF(ISNUMBER(C961),INDEX(Scorecard!$D$5:$D$12,SUMPRODUCT(--(Scorecard!$G$5:$G$11&lt;C961))+1),Scorecard!$D$13)</f>
        <v>2.19112706886128</v>
      </c>
      <c r="Z961" s="0" t="n">
        <f aca="false">IF(ISNUMBER(D961),INDEX(Scorecard!$D$14:$D$17,SUMPRODUCT(--(Scorecard!$G$14:$G$16&lt;D961))+1),Scorecard!$D$18)</f>
        <v>0.128579646629417</v>
      </c>
      <c r="AA961" s="0" t="n">
        <f aca="false">IF(ISNUMBER(E961),INDEX(Scorecard!$D$19:$D$26,SUMPRODUCT(--(Scorecard!$G$19:$G$25&lt;E961))+1),Scorecard!$D$27)</f>
        <v>0.57899015159425</v>
      </c>
      <c r="AB961" s="0" t="n">
        <f aca="false">IF(ISNUMBER(F961),INDEX(Scorecard!$D$28:$D$35,SUMPRODUCT(--(Scorecard!$G$28:$G$34&lt;F961))+1),Scorecard!$D$36)</f>
        <v>0.349218150643304</v>
      </c>
      <c r="AC961" s="0" t="n">
        <f aca="false">IF(ISNUMBER(H961),INDEX(Scorecard!$D$37:$D$44,SUMPRODUCT(--(Scorecard!$G$37:$G$43&lt;H961))+1),Scorecard!$D$45)</f>
        <v>1.35057635045042</v>
      </c>
      <c r="AD961" s="0" t="n">
        <f aca="false">IF(ISNUMBER(I961),INDEX(Scorecard!$D$46:$D$52,SUMPRODUCT(--(Scorecard!$G$46:$G$51&lt;I961))+1),Scorecard!$D$53)</f>
        <v>0.818882373006414</v>
      </c>
      <c r="AE961" s="0" t="n">
        <f aca="false">IF(ISNUMBER(K961),INDEX(Scorecard!$D$54:$D$61,SUMPRODUCT(--(Scorecard!$G$54:$G$60&lt;K961))+1),Scorecard!$D$62)</f>
        <v>0.489050497890326</v>
      </c>
      <c r="AF961" s="0" t="n">
        <f aca="false">IF(ISNUMBER(L961),INDEX(Scorecard!$D$63:$D$68,SUMPRODUCT(--(Scorecard!$G$63:$G$67&lt;L961))+1),Scorecard!$D$69)</f>
        <v>-0.340582194386522</v>
      </c>
      <c r="AG961" s="0" t="n">
        <f aca="false">Inputs!$B$10+Scorecard!$J$5*Y961+Scorecard!$J$6*Z961+Scorecard!$J$7*AA961+Scorecard!$J$8*AB961+Scorecard!$J$9*AC961+Scorecard!$J$10*AD961+Scorecard!$J$11*AE961+Scorecard!$J$12*AF961</f>
        <v>-7.35223687537932</v>
      </c>
      <c r="AH961" s="0" t="n">
        <f aca="false">MIN(1-Inputs!$B$13,MAX(Inputs!$B$13,1/(1+EXP(-(Inputs!$B$11*AG961+Inputs!$B$12)))))</f>
        <v>0.000483110027273244</v>
      </c>
      <c r="AI961" s="0" t="n">
        <f aca="false">Inputs!$B$9-Inputs!$B$8*AG961</f>
        <v>699.26358979552</v>
      </c>
      <c r="AJ961" s="0" t="n">
        <f aca="false">RANK(AH961,$AH$5:$AH$2004,0)+COUNTIF($AH$4:AH960,AH961)</f>
        <v>1990</v>
      </c>
      <c r="AK961" s="0" t="n">
        <f aca="false">IF(AJ961&lt;=Deciles!$B$5*(Deciles!$B$4+1),INT((AJ961-1)/(Deciles!$B$4+1))+1,Deciles!$B$5+INT((AJ961-1-Deciles!$B$5*(Deciles!$B$4+1))/Deciles!$B$4)+1)</f>
        <v>10</v>
      </c>
    </row>
    <row r="962" customFormat="false" ht="15" hidden="false" customHeight="false" outlineLevel="0" collapsed="false">
      <c r="A962" s="0" t="n">
        <v>27761</v>
      </c>
      <c r="B962" s="0" t="s">
        <v>143</v>
      </c>
      <c r="C962" s="0" t="n">
        <v>712</v>
      </c>
      <c r="D962" s="0" t="n">
        <v>61.2019577026367</v>
      </c>
      <c r="E962" s="0" t="n">
        <v>60.6982192993164</v>
      </c>
      <c r="F962" s="0" t="n">
        <v>30</v>
      </c>
      <c r="G962" s="0" t="n">
        <v>4.32399988174439</v>
      </c>
      <c r="H962" s="0" t="n">
        <v>1.09066653251648</v>
      </c>
      <c r="I962" s="0" t="n">
        <v>6</v>
      </c>
      <c r="J962" s="0" t="n">
        <v>12.3680572509766</v>
      </c>
      <c r="K962" s="0" t="n">
        <v>9.23333358764648</v>
      </c>
      <c r="L962" s="0" t="n">
        <v>5.07179498672485</v>
      </c>
      <c r="M962" s="0" t="n">
        <v>2.67803835868835</v>
      </c>
      <c r="N962" s="0" t="n">
        <v>0</v>
      </c>
      <c r="O962" s="0" t="n">
        <v>0</v>
      </c>
      <c r="P962" s="0" t="s">
        <v>144</v>
      </c>
      <c r="Q962" s="0" t="s">
        <v>141</v>
      </c>
      <c r="R962" s="0" t="n">
        <v>2</v>
      </c>
      <c r="S962" s="0" t="s">
        <v>151</v>
      </c>
      <c r="T962" s="0" t="n">
        <v>0</v>
      </c>
      <c r="U962" s="0" t="n">
        <v>235168.33</v>
      </c>
      <c r="V962" s="0" t="n">
        <v>0.0352354757487774</v>
      </c>
      <c r="W962" s="0" t="n">
        <v>582.212280273438</v>
      </c>
      <c r="X962" s="0" t="n">
        <v>0.0204610377550125</v>
      </c>
      <c r="Y962" s="0" t="n">
        <f aca="false">IF(ISNUMBER(C962),INDEX(Scorecard!$D$5:$D$12,SUMPRODUCT(--(Scorecard!$G$5:$G$11&lt;C962))+1),Scorecard!$D$13)</f>
        <v>-0.513000642971656</v>
      </c>
      <c r="Z962" s="0" t="n">
        <f aca="false">IF(ISNUMBER(D962),INDEX(Scorecard!$D$14:$D$17,SUMPRODUCT(--(Scorecard!$G$14:$G$16&lt;D962))+1),Scorecard!$D$18)</f>
        <v>0.248677243387958</v>
      </c>
      <c r="AA962" s="0" t="n">
        <f aca="false">IF(ISNUMBER(E962),INDEX(Scorecard!$D$19:$D$26,SUMPRODUCT(--(Scorecard!$G$19:$G$25&lt;E962))+1),Scorecard!$D$27)</f>
        <v>0.233621608745691</v>
      </c>
      <c r="AB962" s="0" t="n">
        <f aca="false">IF(ISNUMBER(F962),INDEX(Scorecard!$D$28:$D$35,SUMPRODUCT(--(Scorecard!$G$28:$G$34&lt;F962))+1),Scorecard!$D$36)</f>
        <v>0.126913191054783</v>
      </c>
      <c r="AC962" s="0" t="n">
        <f aca="false">IF(ISNUMBER(H962),INDEX(Scorecard!$D$37:$D$44,SUMPRODUCT(--(Scorecard!$G$37:$G$43&lt;H962))+1),Scorecard!$D$45)</f>
        <v>-0.975503570149195</v>
      </c>
      <c r="AD962" s="0" t="n">
        <f aca="false">IF(ISNUMBER(I962),INDEX(Scorecard!$D$46:$D$52,SUMPRODUCT(--(Scorecard!$G$46:$G$51&lt;I962))+1),Scorecard!$D$53)</f>
        <v>-0.161534840507194</v>
      </c>
      <c r="AE962" s="0" t="n">
        <f aca="false">IF(ISNUMBER(K962),INDEX(Scorecard!$D$54:$D$61,SUMPRODUCT(--(Scorecard!$G$54:$G$60&lt;K962))+1),Scorecard!$D$62)</f>
        <v>-0.541917179454542</v>
      </c>
      <c r="AF962" s="0" t="n">
        <f aca="false">IF(ISNUMBER(L962),INDEX(Scorecard!$D$63:$D$68,SUMPRODUCT(--(Scorecard!$G$63:$G$67&lt;L962))+1),Scorecard!$D$69)</f>
        <v>0.322484508656054</v>
      </c>
      <c r="AG962" s="0" t="n">
        <f aca="false">Inputs!$B$10+Scorecard!$J$5*Y962+Scorecard!$J$6*Z962+Scorecard!$J$7*AA962+Scorecard!$J$8*AB962+Scorecard!$J$9*AC962+Scorecard!$J$10*AD962+Scorecard!$J$11*AE962+Scorecard!$J$12*AF962</f>
        <v>-3.2955466287757</v>
      </c>
      <c r="AH962" s="0" t="n">
        <f aca="false">MIN(1-Inputs!$B$13,MAX(Inputs!$B$13,1/(1+EXP(-(Inputs!$B$11*AG962+Inputs!$B$12)))))</f>
        <v>0.0352354745436289</v>
      </c>
      <c r="AI962" s="0" t="n">
        <f aca="false">Inputs!$B$9-Inputs!$B$8*AG962</f>
        <v>582.212251771567</v>
      </c>
      <c r="AJ962" s="0" t="n">
        <f aca="false">RANK(AH962,$AH$5:$AH$2004,0)+COUNTIF($AH$4:AH961,AH962)</f>
        <v>255</v>
      </c>
      <c r="AK962" s="0" t="n">
        <f aca="false">IF(AJ962&lt;=Deciles!$B$5*(Deciles!$B$4+1),INT((AJ962-1)/(Deciles!$B$4+1))+1,Deciles!$B$5+INT((AJ962-1-Deciles!$B$5*(Deciles!$B$4+1))/Deciles!$B$4)+1)</f>
        <v>2</v>
      </c>
    </row>
    <row r="963" customFormat="false" ht="15" hidden="false" customHeight="false" outlineLevel="0" collapsed="false">
      <c r="A963" s="0" t="n">
        <v>27817</v>
      </c>
      <c r="B963" s="0" t="s">
        <v>158</v>
      </c>
      <c r="C963" s="0" t="n">
        <v>828</v>
      </c>
      <c r="D963" s="0" t="n">
        <v>79.5294342041016</v>
      </c>
      <c r="E963" s="0" t="n">
        <v>78.7016143798828</v>
      </c>
      <c r="F963" s="0" t="n">
        <v>32</v>
      </c>
      <c r="G963" s="0" t="n">
        <v>2.9210000038147</v>
      </c>
      <c r="H963" s="0" t="n">
        <v>0.0043332576751709</v>
      </c>
      <c r="I963" s="0" t="n">
        <v>4</v>
      </c>
      <c r="J963" s="0" t="n">
        <v>12.3576698303223</v>
      </c>
      <c r="K963" s="0" t="n">
        <v>6.33333349227905</v>
      </c>
      <c r="L963" s="0" t="n">
        <v>2.71025657653809</v>
      </c>
      <c r="M963" s="0" t="n">
        <v>0.346199959516525</v>
      </c>
      <c r="N963" s="0" t="n">
        <v>0</v>
      </c>
      <c r="O963" s="0" t="n">
        <v>0</v>
      </c>
      <c r="P963" s="0" t="s">
        <v>146</v>
      </c>
      <c r="Q963" s="0" t="s">
        <v>141</v>
      </c>
      <c r="R963" s="0" t="n">
        <v>2</v>
      </c>
      <c r="S963" s="0" t="s">
        <v>148</v>
      </c>
      <c r="T963" s="0" t="n">
        <v>0</v>
      </c>
      <c r="U963" s="0" t="n">
        <v>232738.36</v>
      </c>
      <c r="V963" s="0" t="n">
        <v>0.00176781648769975</v>
      </c>
      <c r="W963" s="0" t="n">
        <v>664.119567871094</v>
      </c>
      <c r="X963" s="0" t="n">
        <v>0.00148079206701368</v>
      </c>
      <c r="Y963" s="0" t="n">
        <f aca="false">IF(ISNUMBER(C963),INDEX(Scorecard!$D$5:$D$12,SUMPRODUCT(--(Scorecard!$G$5:$G$11&lt;C963))+1),Scorecard!$D$13)</f>
        <v>2.19112706886128</v>
      </c>
      <c r="Z963" s="0" t="n">
        <f aca="false">IF(ISNUMBER(D963),INDEX(Scorecard!$D$14:$D$17,SUMPRODUCT(--(Scorecard!$G$14:$G$16&lt;D963))+1),Scorecard!$D$18)</f>
        <v>0.0505355481560174</v>
      </c>
      <c r="AA963" s="0" t="n">
        <f aca="false">IF(ISNUMBER(E963),INDEX(Scorecard!$D$19:$D$26,SUMPRODUCT(--(Scorecard!$G$19:$G$25&lt;E963))+1),Scorecard!$D$27)</f>
        <v>-0.0341578513653732</v>
      </c>
      <c r="AB963" s="0" t="n">
        <f aca="false">IF(ISNUMBER(F963),INDEX(Scorecard!$D$28:$D$35,SUMPRODUCT(--(Scorecard!$G$28:$G$34&lt;F963))+1),Scorecard!$D$36)</f>
        <v>0.126913191054783</v>
      </c>
      <c r="AC963" s="0" t="n">
        <f aca="false">IF(ISNUMBER(H963),INDEX(Scorecard!$D$37:$D$44,SUMPRODUCT(--(Scorecard!$G$37:$G$43&lt;H963))+1),Scorecard!$D$45)</f>
        <v>0.330501541082344</v>
      </c>
      <c r="AD963" s="0" t="n">
        <f aca="false">IF(ISNUMBER(I963),INDEX(Scorecard!$D$46:$D$52,SUMPRODUCT(--(Scorecard!$G$46:$G$51&lt;I963))+1),Scorecard!$D$53)</f>
        <v>-0.161534840507194</v>
      </c>
      <c r="AE963" s="0" t="n">
        <f aca="false">IF(ISNUMBER(K963),INDEX(Scorecard!$D$54:$D$61,SUMPRODUCT(--(Scorecard!$G$54:$G$60&lt;K963))+1),Scorecard!$D$62)</f>
        <v>-0.119873800601421</v>
      </c>
      <c r="AF963" s="0" t="n">
        <f aca="false">IF(ISNUMBER(L963),INDEX(Scorecard!$D$63:$D$68,SUMPRODUCT(--(Scorecard!$G$63:$G$67&lt;L963))+1),Scorecard!$D$69)</f>
        <v>0.322484508656054</v>
      </c>
      <c r="AG963" s="0" t="n">
        <f aca="false">Inputs!$B$10+Scorecard!$J$5*Y963+Scorecard!$J$6*Z963+Scorecard!$J$7*AA963+Scorecard!$J$8*AB963+Scorecard!$J$9*AC963+Scorecard!$J$10*AD963+Scorecard!$J$11*AE963+Scorecard!$J$12*AF963</f>
        <v>-6.13423885468495</v>
      </c>
      <c r="AH963" s="0" t="n">
        <f aca="false">MIN(1-Inputs!$B$13,MAX(Inputs!$B$13,1/(1+EXP(-(Inputs!$B$11*AG963+Inputs!$B$12)))))</f>
        <v>0.00176781644345163</v>
      </c>
      <c r="AI963" s="0" t="n">
        <f aca="false">Inputs!$B$9-Inputs!$B$8*AG963</f>
        <v>664.119595710153</v>
      </c>
      <c r="AJ963" s="0" t="n">
        <f aca="false">RANK(AH963,$AH$5:$AH$2004,0)+COUNTIF($AH$4:AH962,AH963)</f>
        <v>1738</v>
      </c>
      <c r="AK963" s="0" t="n">
        <f aca="false">IF(AJ963&lt;=Deciles!$B$5*(Deciles!$B$4+1),INT((AJ963-1)/(Deciles!$B$4+1))+1,Deciles!$B$5+INT((AJ963-1-Deciles!$B$5*(Deciles!$B$4+1))/Deciles!$B$4)+1)</f>
        <v>9</v>
      </c>
    </row>
    <row r="964" customFormat="false" ht="15" hidden="false" customHeight="false" outlineLevel="0" collapsed="false">
      <c r="A964" s="0" t="n">
        <v>27824</v>
      </c>
      <c r="B964" s="0" t="s">
        <v>158</v>
      </c>
      <c r="C964" s="0" t="n">
        <v>705</v>
      </c>
      <c r="D964" s="0" t="n">
        <v>60.6835670471191</v>
      </c>
      <c r="E964" s="0" t="n">
        <v>58.6877326965332</v>
      </c>
      <c r="F964" s="0" t="n">
        <v>28</v>
      </c>
      <c r="G964" s="0" t="n">
        <v>4.13399982452393</v>
      </c>
      <c r="H964" s="0" t="n">
        <v>1.2173330783844</v>
      </c>
      <c r="I964" s="0" t="n">
        <v>15</v>
      </c>
      <c r="J964" s="0" t="n">
        <v>11.9985389709473</v>
      </c>
      <c r="K964" s="0" t="n">
        <v>6.03333330154419</v>
      </c>
      <c r="L964" s="0" t="n">
        <v>2.71025633811951</v>
      </c>
      <c r="M964" s="0" t="n">
        <v>0.387000143527985</v>
      </c>
      <c r="N964" s="0" t="n">
        <v>0</v>
      </c>
      <c r="O964" s="0" t="n">
        <v>0</v>
      </c>
      <c r="P964" s="0" t="s">
        <v>144</v>
      </c>
      <c r="Q964" s="0" t="s">
        <v>141</v>
      </c>
      <c r="R964" s="0" t="n">
        <v>2</v>
      </c>
      <c r="S964" s="0" t="s">
        <v>147</v>
      </c>
      <c r="T964" s="0" t="n">
        <v>0</v>
      </c>
      <c r="U964" s="0" t="n">
        <v>162517.17</v>
      </c>
      <c r="V964" s="0" t="n">
        <v>0.0204817671328783</v>
      </c>
      <c r="W964" s="0" t="n">
        <v>597.305847167969</v>
      </c>
      <c r="X964" s="0" t="n">
        <v>0.0119223408401012</v>
      </c>
      <c r="Y964" s="0" t="n">
        <f aca="false">IF(ISNUMBER(C964),INDEX(Scorecard!$D$5:$D$12,SUMPRODUCT(--(Scorecard!$G$5:$G$11&lt;C964))+1),Scorecard!$D$13)</f>
        <v>-0.513000642971656</v>
      </c>
      <c r="Z964" s="0" t="n">
        <f aca="false">IF(ISNUMBER(D964),INDEX(Scorecard!$D$14:$D$17,SUMPRODUCT(--(Scorecard!$G$14:$G$16&lt;D964))+1),Scorecard!$D$18)</f>
        <v>0.248677243387958</v>
      </c>
      <c r="AA964" s="0" t="n">
        <f aca="false">IF(ISNUMBER(E964),INDEX(Scorecard!$D$19:$D$26,SUMPRODUCT(--(Scorecard!$G$19:$G$25&lt;E964))+1),Scorecard!$D$27)</f>
        <v>0.267179331770092</v>
      </c>
      <c r="AB964" s="0" t="n">
        <f aca="false">IF(ISNUMBER(F964),INDEX(Scorecard!$D$28:$D$35,SUMPRODUCT(--(Scorecard!$G$28:$G$34&lt;F964))+1),Scorecard!$D$36)</f>
        <v>0.165097008946478</v>
      </c>
      <c r="AC964" s="0" t="n">
        <f aca="false">IF(ISNUMBER(H964),INDEX(Scorecard!$D$37:$D$44,SUMPRODUCT(--(Scorecard!$G$37:$G$43&lt;H964))+1),Scorecard!$D$45)</f>
        <v>-0.975503570149195</v>
      </c>
      <c r="AD964" s="0" t="n">
        <f aca="false">IF(ISNUMBER(I964),INDEX(Scorecard!$D$46:$D$52,SUMPRODUCT(--(Scorecard!$G$46:$G$51&lt;I964))+1),Scorecard!$D$53)</f>
        <v>-0.114272400683245</v>
      </c>
      <c r="AE964" s="0" t="n">
        <f aca="false">IF(ISNUMBER(K964),INDEX(Scorecard!$D$54:$D$61,SUMPRODUCT(--(Scorecard!$G$54:$G$60&lt;K964))+1),Scorecard!$D$62)</f>
        <v>0.0151758992857273</v>
      </c>
      <c r="AF964" s="0" t="n">
        <f aca="false">IF(ISNUMBER(L964),INDEX(Scorecard!$D$63:$D$68,SUMPRODUCT(--(Scorecard!$G$63:$G$67&lt;L964))+1),Scorecard!$D$69)</f>
        <v>0.322484508656054</v>
      </c>
      <c r="AG964" s="0" t="n">
        <f aca="false">Inputs!$B$10+Scorecard!$J$5*Y964+Scorecard!$J$6*Z964+Scorecard!$J$7*AA964+Scorecard!$J$8*AB964+Scorecard!$J$9*AC964+Scorecard!$J$10*AD964+Scorecard!$J$11*AE964+Scorecard!$J$12*AF964</f>
        <v>-3.81864979761224</v>
      </c>
      <c r="AH964" s="0" t="n">
        <f aca="false">MIN(1-Inputs!$B$13,MAX(Inputs!$B$13,1/(1+EXP(-(Inputs!$B$11*AG964+Inputs!$B$12)))))</f>
        <v>0.0204817671828025</v>
      </c>
      <c r="AI964" s="0" t="n">
        <f aca="false">Inputs!$B$9-Inputs!$B$8*AG964</f>
        <v>597.305818722642</v>
      </c>
      <c r="AJ964" s="0" t="n">
        <f aca="false">RANK(AH964,$AH$5:$AH$2004,0)+COUNTIF($AH$4:AH963,AH964)</f>
        <v>446</v>
      </c>
      <c r="AK964" s="0" t="n">
        <f aca="false">IF(AJ964&lt;=Deciles!$B$5*(Deciles!$B$4+1),INT((AJ964-1)/(Deciles!$B$4+1))+1,Deciles!$B$5+INT((AJ964-1-Deciles!$B$5*(Deciles!$B$4+1))/Deciles!$B$4)+1)</f>
        <v>3</v>
      </c>
    </row>
    <row r="965" customFormat="false" ht="15" hidden="false" customHeight="false" outlineLevel="0" collapsed="false">
      <c r="A965" s="0" t="n">
        <v>27830</v>
      </c>
      <c r="B965" s="0" t="s">
        <v>143</v>
      </c>
      <c r="C965" s="0" t="n">
        <v>779</v>
      </c>
      <c r="D965" s="0" t="n">
        <v>80</v>
      </c>
      <c r="E965" s="0" t="n">
        <v>53.3578605651856</v>
      </c>
      <c r="F965" s="0" t="n">
        <v>42</v>
      </c>
      <c r="G965" s="0" t="n">
        <v>4.16200017929077</v>
      </c>
      <c r="H965" s="0" t="n">
        <v>0.928666830062866</v>
      </c>
      <c r="I965" s="0" t="n">
        <v>80</v>
      </c>
      <c r="J965" s="0" t="n">
        <v>12.2567415237427</v>
      </c>
      <c r="K965" s="0" t="n">
        <v>9.23333358764648</v>
      </c>
      <c r="L965" s="0" t="n">
        <v>5.07179498672485</v>
      </c>
      <c r="M965" s="0" t="n">
        <v>1.84646689891815</v>
      </c>
      <c r="N965" s="0" t="n">
        <v>0</v>
      </c>
      <c r="O965" s="0" t="n">
        <v>0</v>
      </c>
      <c r="P965" s="0" t="s">
        <v>146</v>
      </c>
      <c r="Q965" s="0" t="s">
        <v>153</v>
      </c>
      <c r="R965" s="0" t="n">
        <v>2</v>
      </c>
      <c r="S965" s="0" t="s">
        <v>161</v>
      </c>
      <c r="T965" s="0" t="n">
        <v>0</v>
      </c>
      <c r="U965" s="0" t="n">
        <v>210394.88</v>
      </c>
      <c r="V965" s="0" t="n">
        <v>0.00756565481424332</v>
      </c>
      <c r="W965" s="0" t="n">
        <v>624.614013671875</v>
      </c>
      <c r="X965" s="0" t="n">
        <v>0.00443751597777009</v>
      </c>
      <c r="Y965" s="0" t="n">
        <f aca="false">IF(ISNUMBER(C965),INDEX(Scorecard!$D$5:$D$12,SUMPRODUCT(--(Scorecard!$G$5:$G$11&lt;C965))+1),Scorecard!$D$13)</f>
        <v>1.23750384304241</v>
      </c>
      <c r="Z965" s="0" t="n">
        <f aca="false">IF(ISNUMBER(D965),INDEX(Scorecard!$D$14:$D$17,SUMPRODUCT(--(Scorecard!$G$14:$G$16&lt;D965))+1),Scorecard!$D$18)</f>
        <v>0.0505355481560174</v>
      </c>
      <c r="AA965" s="0" t="n">
        <f aca="false">IF(ISNUMBER(E965),INDEX(Scorecard!$D$19:$D$26,SUMPRODUCT(--(Scorecard!$G$19:$G$25&lt;E965))+1),Scorecard!$D$27)</f>
        <v>0.57899015159425</v>
      </c>
      <c r="AB965" s="0" t="n">
        <f aca="false">IF(ISNUMBER(F965),INDEX(Scorecard!$D$28:$D$35,SUMPRODUCT(--(Scorecard!$G$28:$G$34&lt;F965))+1),Scorecard!$D$36)</f>
        <v>-0.309727037437117</v>
      </c>
      <c r="AC965" s="0" t="n">
        <f aca="false">IF(ISNUMBER(H965),INDEX(Scorecard!$D$37:$D$44,SUMPRODUCT(--(Scorecard!$G$37:$G$43&lt;H965))+1),Scorecard!$D$45)</f>
        <v>-0.975503570149195</v>
      </c>
      <c r="AD965" s="0" t="n">
        <f aca="false">IF(ISNUMBER(I965),INDEX(Scorecard!$D$46:$D$52,SUMPRODUCT(--(Scorecard!$G$46:$G$51&lt;I965))+1),Scorecard!$D$53)</f>
        <v>0.818882373006414</v>
      </c>
      <c r="AE965" s="0" t="n">
        <f aca="false">IF(ISNUMBER(K965),INDEX(Scorecard!$D$54:$D$61,SUMPRODUCT(--(Scorecard!$G$54:$G$60&lt;K965))+1),Scorecard!$D$62)</f>
        <v>-0.541917179454542</v>
      </c>
      <c r="AF965" s="0" t="n">
        <f aca="false">IF(ISNUMBER(L965),INDEX(Scorecard!$D$63:$D$68,SUMPRODUCT(--(Scorecard!$G$63:$G$67&lt;L965))+1),Scorecard!$D$69)</f>
        <v>0.322484508656054</v>
      </c>
      <c r="AG965" s="0" t="n">
        <f aca="false">Inputs!$B$10+Scorecard!$J$5*Y965+Scorecard!$J$6*Z965+Scorecard!$J$7*AA965+Scorecard!$J$8*AB965+Scorecard!$J$9*AC965+Scorecard!$J$10*AD965+Scorecard!$J$11*AE965+Scorecard!$J$12*AF965</f>
        <v>-4.76508015212203</v>
      </c>
      <c r="AH965" s="0" t="n">
        <f aca="false">MIN(1-Inputs!$B$13,MAX(Inputs!$B$13,1/(1+EXP(-(Inputs!$B$11*AG965+Inputs!$B$12)))))</f>
        <v>0.00756565495194221</v>
      </c>
      <c r="AI965" s="0" t="n">
        <f aca="false">Inputs!$B$9-Inputs!$B$8*AG965</f>
        <v>624.614026302603</v>
      </c>
      <c r="AJ965" s="0" t="n">
        <f aca="false">RANK(AH965,$AH$5:$AH$2004,0)+COUNTIF($AH$4:AH964,AH965)</f>
        <v>1003</v>
      </c>
      <c r="AK965" s="0" t="n">
        <f aca="false">IF(AJ965&lt;=Deciles!$B$5*(Deciles!$B$4+1),INT((AJ965-1)/(Deciles!$B$4+1))+1,Deciles!$B$5+INT((AJ965-1-Deciles!$B$5*(Deciles!$B$4+1))/Deciles!$B$4)+1)</f>
        <v>6</v>
      </c>
    </row>
    <row r="966" customFormat="false" ht="15" hidden="false" customHeight="false" outlineLevel="0" collapsed="false">
      <c r="A966" s="0" t="n">
        <v>27951</v>
      </c>
      <c r="B966" s="0" t="s">
        <v>139</v>
      </c>
      <c r="C966" s="0" t="n">
        <v>757</v>
      </c>
      <c r="D966" s="0" t="n">
        <v>80</v>
      </c>
      <c r="E966" s="0" t="n">
        <v>76.1572647094727</v>
      </c>
      <c r="F966" s="0" t="n">
        <v>50</v>
      </c>
      <c r="G966" s="0" t="n">
        <v>3.24799990653992</v>
      </c>
      <c r="H966" s="0" t="n">
        <v>0.231333255767822</v>
      </c>
      <c r="I966" s="0" t="n">
        <v>9</v>
      </c>
      <c r="J966" s="0" t="n">
        <v>12.3727293014526</v>
      </c>
      <c r="K966" s="0" t="n">
        <v>5.53333330154419</v>
      </c>
      <c r="L966" s="0" t="n">
        <v>-3.50000047683716</v>
      </c>
      <c r="M966" s="0" t="n">
        <v>3.47430467605591</v>
      </c>
      <c r="N966" s="0" t="n">
        <v>0</v>
      </c>
      <c r="O966" s="0" t="n">
        <v>0</v>
      </c>
      <c r="P966" s="0" t="s">
        <v>146</v>
      </c>
      <c r="Q966" s="0" t="s">
        <v>141</v>
      </c>
      <c r="R966" s="0" t="n">
        <v>2</v>
      </c>
      <c r="S966" s="0" t="s">
        <v>156</v>
      </c>
      <c r="T966" s="0" t="n">
        <v>0</v>
      </c>
      <c r="U966" s="0" t="n">
        <v>236269.73</v>
      </c>
      <c r="V966" s="0" t="n">
        <v>0.0145132392644882</v>
      </c>
      <c r="W966" s="0" t="n">
        <v>606.793151855469</v>
      </c>
      <c r="X966" s="0" t="n">
        <v>0.00929497554898262</v>
      </c>
      <c r="Y966" s="0" t="n">
        <f aca="false">IF(ISNUMBER(C966),INDEX(Scorecard!$D$5:$D$12,SUMPRODUCT(--(Scorecard!$G$5:$G$11&lt;C966))+1),Scorecard!$D$13)</f>
        <v>0.733188958177614</v>
      </c>
      <c r="Z966" s="0" t="n">
        <f aca="false">IF(ISNUMBER(D966),INDEX(Scorecard!$D$14:$D$17,SUMPRODUCT(--(Scorecard!$G$14:$G$16&lt;D966))+1),Scorecard!$D$18)</f>
        <v>0.0505355481560174</v>
      </c>
      <c r="AA966" s="0" t="n">
        <f aca="false">IF(ISNUMBER(E966),INDEX(Scorecard!$D$19:$D$26,SUMPRODUCT(--(Scorecard!$G$19:$G$25&lt;E966))+1),Scorecard!$D$27)</f>
        <v>-0.0341578513653732</v>
      </c>
      <c r="AB966" s="0" t="n">
        <f aca="false">IF(ISNUMBER(F966),INDEX(Scorecard!$D$28:$D$35,SUMPRODUCT(--(Scorecard!$G$28:$G$34&lt;F966))+1),Scorecard!$D$36)</f>
        <v>-0.400689107298307</v>
      </c>
      <c r="AC966" s="0" t="n">
        <f aca="false">IF(ISNUMBER(H966),INDEX(Scorecard!$D$37:$D$44,SUMPRODUCT(--(Scorecard!$G$37:$G$43&lt;H966))+1),Scorecard!$D$45)</f>
        <v>-0.0679520129233634</v>
      </c>
      <c r="AD966" s="0" t="n">
        <f aca="false">IF(ISNUMBER(I966),INDEX(Scorecard!$D$46:$D$52,SUMPRODUCT(--(Scorecard!$G$46:$G$51&lt;I966))+1),Scorecard!$D$53)</f>
        <v>-0.114272400683245</v>
      </c>
      <c r="AE966" s="0" t="n">
        <f aca="false">IF(ISNUMBER(K966),INDEX(Scorecard!$D$54:$D$61,SUMPRODUCT(--(Scorecard!$G$54:$G$60&lt;K966))+1),Scorecard!$D$62)</f>
        <v>0.0151758992857273</v>
      </c>
      <c r="AF966" s="0" t="n">
        <f aca="false">IF(ISNUMBER(L966),INDEX(Scorecard!$D$63:$D$68,SUMPRODUCT(--(Scorecard!$G$63:$G$67&lt;L966))+1),Scorecard!$D$69)</f>
        <v>-0.340582194386522</v>
      </c>
      <c r="AG966" s="0" t="n">
        <f aca="false">Inputs!$B$10+Scorecard!$J$5*Y966+Scorecard!$J$6*Z966+Scorecard!$J$7*AA966+Scorecard!$J$8*AB966+Scorecard!$J$9*AC966+Scorecard!$J$10*AD966+Scorecard!$J$11*AE966+Scorecard!$J$12*AF966</f>
        <v>-4.14745509524077</v>
      </c>
      <c r="AH966" s="0" t="n">
        <f aca="false">MIN(1-Inputs!$B$13,MAX(Inputs!$B$13,1/(1+EXP(-(Inputs!$B$11*AG966+Inputs!$B$12)))))</f>
        <v>0.0145132394265714</v>
      </c>
      <c r="AI966" s="0" t="n">
        <f aca="false">Inputs!$B$9-Inputs!$B$8*AG966</f>
        <v>606.793134168776</v>
      </c>
      <c r="AJ966" s="0" t="n">
        <f aca="false">RANK(AH966,$AH$5:$AH$2004,0)+COUNTIF($AH$4:AH965,AH966)</f>
        <v>612</v>
      </c>
      <c r="AK966" s="0" t="n">
        <f aca="false">IF(AJ966&lt;=Deciles!$B$5*(Deciles!$B$4+1),INT((AJ966-1)/(Deciles!$B$4+1))+1,Deciles!$B$5+INT((AJ966-1-Deciles!$B$5*(Deciles!$B$4+1))/Deciles!$B$4)+1)</f>
        <v>4</v>
      </c>
    </row>
    <row r="967" customFormat="false" ht="15" hidden="false" customHeight="false" outlineLevel="0" collapsed="false">
      <c r="A967" s="0" t="n">
        <v>28006</v>
      </c>
      <c r="B967" s="0" t="s">
        <v>145</v>
      </c>
      <c r="C967" s="0" t="n">
        <v>796</v>
      </c>
      <c r="D967" s="0" t="n">
        <v>88.0023345947266</v>
      </c>
      <c r="E967" s="0" t="n">
        <v>66.3310012817383</v>
      </c>
      <c r="F967" s="0" t="n">
        <v>30</v>
      </c>
      <c r="G967" s="0" t="n">
        <v>3.47300004959106</v>
      </c>
      <c r="H967" s="0" t="n">
        <v>-0.0436666011810303</v>
      </c>
      <c r="I967" s="0" t="n">
        <v>58</v>
      </c>
      <c r="J967" s="0" t="n">
        <v>12.3058366775513</v>
      </c>
      <c r="K967" s="0" t="n">
        <v>4.15833330154419</v>
      </c>
      <c r="L967" s="0" t="n">
        <v>-1.875</v>
      </c>
      <c r="M967" s="0" t="n">
        <v>4.74416494369507</v>
      </c>
      <c r="N967" s="0" t="n">
        <v>0</v>
      </c>
      <c r="O967" s="0" t="n">
        <v>0</v>
      </c>
      <c r="P967" s="0" t="s">
        <v>144</v>
      </c>
      <c r="Q967" s="0" t="s">
        <v>141</v>
      </c>
      <c r="R967" s="0" t="n">
        <v>2</v>
      </c>
      <c r="S967" s="0" t="s">
        <v>147</v>
      </c>
      <c r="T967" s="0" t="n">
        <v>0</v>
      </c>
      <c r="U967" s="0" t="n">
        <v>220981.98</v>
      </c>
      <c r="V967" s="0" t="n">
        <v>0.00112903851550072</v>
      </c>
      <c r="W967" s="0" t="n">
        <v>676.271911621094</v>
      </c>
      <c r="X967" s="0" t="n">
        <v>0.000803421426098794</v>
      </c>
      <c r="Y967" s="0" t="n">
        <f aca="false">IF(ISNUMBER(C967),INDEX(Scorecard!$D$5:$D$12,SUMPRODUCT(--(Scorecard!$G$5:$G$11&lt;C967))+1),Scorecard!$D$13)</f>
        <v>2.19112706886128</v>
      </c>
      <c r="Z967" s="0" t="n">
        <f aca="false">IF(ISNUMBER(D967),INDEX(Scorecard!$D$14:$D$17,SUMPRODUCT(--(Scorecard!$G$14:$G$16&lt;D967))+1),Scorecard!$D$18)</f>
        <v>-0.361970872710667</v>
      </c>
      <c r="AA967" s="0" t="n">
        <f aca="false">IF(ISNUMBER(E967),INDEX(Scorecard!$D$19:$D$26,SUMPRODUCT(--(Scorecard!$G$19:$G$25&lt;E967))+1),Scorecard!$D$27)</f>
        <v>0.0530843085177338</v>
      </c>
      <c r="AB967" s="0" t="n">
        <f aca="false">IF(ISNUMBER(F967),INDEX(Scorecard!$D$28:$D$35,SUMPRODUCT(--(Scorecard!$G$28:$G$34&lt;F967))+1),Scorecard!$D$36)</f>
        <v>0.126913191054783</v>
      </c>
      <c r="AC967" s="0" t="n">
        <f aca="false">IF(ISNUMBER(H967),INDEX(Scorecard!$D$37:$D$44,SUMPRODUCT(--(Scorecard!$G$37:$G$43&lt;H967))+1),Scorecard!$D$45)</f>
        <v>0.330501541082344</v>
      </c>
      <c r="AD967" s="0" t="n">
        <f aca="false">IF(ISNUMBER(I967),INDEX(Scorecard!$D$46:$D$52,SUMPRODUCT(--(Scorecard!$G$46:$G$51&lt;I967))+1),Scorecard!$D$53)</f>
        <v>0.818882373006414</v>
      </c>
      <c r="AE967" s="0" t="n">
        <f aca="false">IF(ISNUMBER(K967),INDEX(Scorecard!$D$54:$D$61,SUMPRODUCT(--(Scorecard!$G$54:$G$60&lt;K967))+1),Scorecard!$D$62)</f>
        <v>0.489050497890326</v>
      </c>
      <c r="AF967" s="0" t="n">
        <f aca="false">IF(ISNUMBER(L967),INDEX(Scorecard!$D$63:$D$68,SUMPRODUCT(--(Scorecard!$G$63:$G$67&lt;L967))+1),Scorecard!$D$69)</f>
        <v>-0.340582194386522</v>
      </c>
      <c r="AG967" s="0" t="n">
        <f aca="false">Inputs!$B$10+Scorecard!$J$5*Y967+Scorecard!$J$6*Z967+Scorecard!$J$7*AA967+Scorecard!$J$8*AB967+Scorecard!$J$9*AC967+Scorecard!$J$10*AD967+Scorecard!$J$11*AE967+Scorecard!$J$12*AF967</f>
        <v>-6.55540622918098</v>
      </c>
      <c r="AH967" s="0" t="n">
        <f aca="false">MIN(1-Inputs!$B$13,MAX(Inputs!$B$13,1/(1+EXP(-(Inputs!$B$11*AG967+Inputs!$B$12)))))</f>
        <v>0.00112903850549457</v>
      </c>
      <c r="AI967" s="0" t="n">
        <f aca="false">Inputs!$B$9-Inputs!$B$8*AG967</f>
        <v>676.271917361546</v>
      </c>
      <c r="AJ967" s="0" t="n">
        <f aca="false">RANK(AH967,$AH$5:$AH$2004,0)+COUNTIF($AH$4:AH966,AH967)</f>
        <v>1874</v>
      </c>
      <c r="AK967" s="0" t="n">
        <f aca="false">IF(AJ967&lt;=Deciles!$B$5*(Deciles!$B$4+1),INT((AJ967-1)/(Deciles!$B$4+1))+1,Deciles!$B$5+INT((AJ967-1-Deciles!$B$5*(Deciles!$B$4+1))/Deciles!$B$4)+1)</f>
        <v>10</v>
      </c>
    </row>
    <row r="968" customFormat="false" ht="15" hidden="false" customHeight="false" outlineLevel="0" collapsed="false">
      <c r="A968" s="0" t="n">
        <v>28018</v>
      </c>
      <c r="B968" s="0" t="s">
        <v>145</v>
      </c>
      <c r="C968" s="0" t="n">
        <v>744</v>
      </c>
      <c r="D968" s="0" t="n">
        <v>80</v>
      </c>
      <c r="E968" s="0" t="n">
        <v>53.7496185302734</v>
      </c>
      <c r="F968" s="0" t="n">
        <v>36</v>
      </c>
      <c r="G968" s="0" t="n">
        <v>4.17500019073486</v>
      </c>
      <c r="H968" s="0" t="n">
        <v>0.658333539962769</v>
      </c>
      <c r="I968" s="0" t="n">
        <v>68</v>
      </c>
      <c r="J968" s="0" t="n">
        <v>12.1898050308228</v>
      </c>
      <c r="K968" s="0" t="n">
        <v>5.25833320617676</v>
      </c>
      <c r="L968" s="0" t="n">
        <v>-1.875</v>
      </c>
      <c r="M968" s="0" t="n">
        <v>6.28858280181885</v>
      </c>
      <c r="N968" s="0" t="n">
        <v>0</v>
      </c>
      <c r="O968" s="0" t="n">
        <v>0</v>
      </c>
      <c r="P968" s="0" t="s">
        <v>144</v>
      </c>
      <c r="Q968" s="0" t="s">
        <v>141</v>
      </c>
      <c r="R968" s="0" t="n">
        <v>2</v>
      </c>
      <c r="S968" s="0" t="s">
        <v>149</v>
      </c>
      <c r="T968" s="0" t="n">
        <v>0</v>
      </c>
      <c r="U968" s="0" t="n">
        <v>196772.88</v>
      </c>
      <c r="V968" s="0" t="n">
        <v>0.0067894859239459</v>
      </c>
      <c r="W968" s="0" t="n">
        <v>627.564697265625</v>
      </c>
      <c r="X968" s="0" t="n">
        <v>0.00499774049967527</v>
      </c>
      <c r="Y968" s="0" t="n">
        <f aca="false">IF(ISNUMBER(C968),INDEX(Scorecard!$D$5:$D$12,SUMPRODUCT(--(Scorecard!$G$5:$G$11&lt;C968))+1),Scorecard!$D$13)</f>
        <v>0.488358159108655</v>
      </c>
      <c r="Z968" s="0" t="n">
        <f aca="false">IF(ISNUMBER(D968),INDEX(Scorecard!$D$14:$D$17,SUMPRODUCT(--(Scorecard!$G$14:$G$16&lt;D968))+1),Scorecard!$D$18)</f>
        <v>0.0505355481560174</v>
      </c>
      <c r="AA968" s="0" t="n">
        <f aca="false">IF(ISNUMBER(E968),INDEX(Scorecard!$D$19:$D$26,SUMPRODUCT(--(Scorecard!$G$19:$G$25&lt;E968))+1),Scorecard!$D$27)</f>
        <v>0.57899015159425</v>
      </c>
      <c r="AB968" s="0" t="n">
        <f aca="false">IF(ISNUMBER(F968),INDEX(Scorecard!$D$28:$D$35,SUMPRODUCT(--(Scorecard!$G$28:$G$34&lt;F968))+1),Scorecard!$D$36)</f>
        <v>-0.0008456427959252</v>
      </c>
      <c r="AC968" s="0" t="n">
        <f aca="false">IF(ISNUMBER(H968),INDEX(Scorecard!$D$37:$D$44,SUMPRODUCT(--(Scorecard!$G$37:$G$43&lt;H968))+1),Scorecard!$D$45)</f>
        <v>-0.569454719285959</v>
      </c>
      <c r="AD968" s="0" t="n">
        <f aca="false">IF(ISNUMBER(I968),INDEX(Scorecard!$D$46:$D$52,SUMPRODUCT(--(Scorecard!$G$46:$G$51&lt;I968))+1),Scorecard!$D$53)</f>
        <v>0.818882373006414</v>
      </c>
      <c r="AE968" s="0" t="n">
        <f aca="false">IF(ISNUMBER(K968),INDEX(Scorecard!$D$54:$D$61,SUMPRODUCT(--(Scorecard!$G$54:$G$60&lt;K968))+1),Scorecard!$D$62)</f>
        <v>0.126303549215828</v>
      </c>
      <c r="AF968" s="0" t="n">
        <f aca="false">IF(ISNUMBER(L968),INDEX(Scorecard!$D$63:$D$68,SUMPRODUCT(--(Scorecard!$G$63:$G$67&lt;L968))+1),Scorecard!$D$69)</f>
        <v>-0.340582194386522</v>
      </c>
      <c r="AG968" s="0" t="n">
        <f aca="false">Inputs!$B$10+Scorecard!$J$5*Y968+Scorecard!$J$6*Z968+Scorecard!$J$7*AA968+Scorecard!$J$8*AB968+Scorecard!$J$9*AC968+Scorecard!$J$10*AD968+Scorecard!$J$11*AE968+Scorecard!$J$12*AF968</f>
        <v>-4.86734312554021</v>
      </c>
      <c r="AH968" s="0" t="n">
        <f aca="false">MIN(1-Inputs!$B$13,MAX(Inputs!$B$13,1/(1+EXP(-(Inputs!$B$11*AG968+Inputs!$B$12)))))</f>
        <v>0.00678948608484217</v>
      </c>
      <c r="AI968" s="0" t="n">
        <f aca="false">Inputs!$B$9-Inputs!$B$8*AG968</f>
        <v>627.564711994942</v>
      </c>
      <c r="AJ968" s="0" t="n">
        <f aca="false">RANK(AH968,$AH$5:$AH$2004,0)+COUNTIF($AH$4:AH967,AH968)</f>
        <v>1071</v>
      </c>
      <c r="AK968" s="0" t="n">
        <f aca="false">IF(AJ968&lt;=Deciles!$B$5*(Deciles!$B$4+1),INT((AJ968-1)/(Deciles!$B$4+1))+1,Deciles!$B$5+INT((AJ968-1-Deciles!$B$5*(Deciles!$B$4+1))/Deciles!$B$4)+1)</f>
        <v>6</v>
      </c>
    </row>
    <row r="969" customFormat="false" ht="15" hidden="false" customHeight="false" outlineLevel="0" collapsed="false">
      <c r="A969" s="0" t="n">
        <v>28046</v>
      </c>
      <c r="B969" s="0" t="s">
        <v>155</v>
      </c>
      <c r="C969" s="0" t="n">
        <v>785</v>
      </c>
      <c r="D969" s="0" t="n">
        <v>69.9872055053711</v>
      </c>
      <c r="E969" s="0" t="n">
        <v>61.6952476501465</v>
      </c>
      <c r="F969" s="0" t="n">
        <v>39</v>
      </c>
      <c r="G969" s="0" t="n">
        <v>3.84800004959106</v>
      </c>
      <c r="H969" s="0" t="n">
        <v>-1.88533306121826</v>
      </c>
      <c r="I969" s="0" t="n">
        <v>34</v>
      </c>
      <c r="J969" s="0" t="n">
        <v>11.0610904693604</v>
      </c>
      <c r="K969" s="0" t="n">
        <v>4.70833349227905</v>
      </c>
      <c r="L969" s="0" t="n">
        <v>-1.125</v>
      </c>
      <c r="M969" s="0" t="n">
        <v>3.98038673400879</v>
      </c>
      <c r="N969" s="0" t="n">
        <v>0</v>
      </c>
      <c r="O969" s="0" t="n">
        <v>0</v>
      </c>
      <c r="P969" s="0" t="s">
        <v>140</v>
      </c>
      <c r="Q969" s="0" t="s">
        <v>141</v>
      </c>
      <c r="R969" s="0" t="n">
        <v>2</v>
      </c>
      <c r="S969" s="0" t="s">
        <v>162</v>
      </c>
      <c r="T969" s="0" t="n">
        <v>0</v>
      </c>
      <c r="U969" s="0" t="n">
        <v>63645.902</v>
      </c>
      <c r="V969" s="0" t="n">
        <v>0.00341507187113166</v>
      </c>
      <c r="W969" s="0" t="n">
        <v>646.25439453125</v>
      </c>
      <c r="X969" s="0" t="n">
        <v>0.00481664296239615</v>
      </c>
      <c r="Y969" s="0" t="n">
        <f aca="false">IF(ISNUMBER(C969),INDEX(Scorecard!$D$5:$D$12,SUMPRODUCT(--(Scorecard!$G$5:$G$11&lt;C969))+1),Scorecard!$D$13)</f>
        <v>1.23750384304241</v>
      </c>
      <c r="Z969" s="0" t="n">
        <f aca="false">IF(ISNUMBER(D969),INDEX(Scorecard!$D$14:$D$17,SUMPRODUCT(--(Scorecard!$G$14:$G$16&lt;D969))+1),Scorecard!$D$18)</f>
        <v>0.128579646629417</v>
      </c>
      <c r="AA969" s="0" t="n">
        <f aca="false">IF(ISNUMBER(E969),INDEX(Scorecard!$D$19:$D$26,SUMPRODUCT(--(Scorecard!$G$19:$G$25&lt;E969))+1),Scorecard!$D$27)</f>
        <v>0.233621608745691</v>
      </c>
      <c r="AB969" s="0" t="n">
        <f aca="false">IF(ISNUMBER(F969),INDEX(Scorecard!$D$28:$D$35,SUMPRODUCT(--(Scorecard!$G$28:$G$34&lt;F969))+1),Scorecard!$D$36)</f>
        <v>-0.132616866359722</v>
      </c>
      <c r="AC969" s="0" t="n">
        <f aca="false">IF(ISNUMBER(H969),INDEX(Scorecard!$D$37:$D$44,SUMPRODUCT(--(Scorecard!$G$37:$G$43&lt;H969))+1),Scorecard!$D$45)</f>
        <v>1.35057635045042</v>
      </c>
      <c r="AD969" s="0" t="n">
        <f aca="false">IF(ISNUMBER(I969),INDEX(Scorecard!$D$46:$D$52,SUMPRODUCT(--(Scorecard!$G$46:$G$51&lt;I969))+1),Scorecard!$D$53)</f>
        <v>0.123869379412532</v>
      </c>
      <c r="AE969" s="0" t="n">
        <f aca="false">IF(ISNUMBER(K969),INDEX(Scorecard!$D$54:$D$61,SUMPRODUCT(--(Scorecard!$G$54:$G$60&lt;K969))+1),Scorecard!$D$62)</f>
        <v>0.409483001259379</v>
      </c>
      <c r="AF969" s="0" t="n">
        <f aca="false">IF(ISNUMBER(L969),INDEX(Scorecard!$D$63:$D$68,SUMPRODUCT(--(Scorecard!$G$63:$G$67&lt;L969))+1),Scorecard!$D$69)</f>
        <v>-0.340582194386522</v>
      </c>
      <c r="AG969" s="0" t="n">
        <f aca="false">Inputs!$B$10+Scorecard!$J$5*Y969+Scorecard!$J$6*Z969+Scorecard!$J$7*AA969+Scorecard!$J$8*AB969+Scorecard!$J$9*AC969+Scorecard!$J$10*AD969+Scorecard!$J$11*AE969+Scorecard!$J$12*AF969</f>
        <v>-5.51507798127551</v>
      </c>
      <c r="AH969" s="0" t="n">
        <f aca="false">MIN(1-Inputs!$B$13,MAX(Inputs!$B$13,1/(1+EXP(-(Inputs!$B$11*AG969+Inputs!$B$12)))))</f>
        <v>0.00341507181724295</v>
      </c>
      <c r="AI969" s="0" t="n">
        <f aca="false">Inputs!$B$9-Inputs!$B$8*AG969</f>
        <v>646.254389278547</v>
      </c>
      <c r="AJ969" s="0" t="n">
        <f aca="false">RANK(AH969,$AH$5:$AH$2004,0)+COUNTIF($AH$4:AH968,AH969)</f>
        <v>1476</v>
      </c>
      <c r="AK969" s="0" t="n">
        <f aca="false">IF(AJ969&lt;=Deciles!$B$5*(Deciles!$B$4+1),INT((AJ969-1)/(Deciles!$B$4+1))+1,Deciles!$B$5+INT((AJ969-1-Deciles!$B$5*(Deciles!$B$4+1))/Deciles!$B$4)+1)</f>
        <v>8</v>
      </c>
    </row>
    <row r="970" customFormat="false" ht="15" hidden="false" customHeight="false" outlineLevel="0" collapsed="false">
      <c r="A970" s="0" t="n">
        <v>28049</v>
      </c>
      <c r="B970" s="0" t="s">
        <v>139</v>
      </c>
      <c r="C970" s="0" t="n">
        <v>751</v>
      </c>
      <c r="D970" s="0" t="n">
        <v>89.4197311401367</v>
      </c>
      <c r="E970" s="0" t="n">
        <v>86.1989059448242</v>
      </c>
      <c r="F970" s="0" t="n">
        <v>36</v>
      </c>
      <c r="G970" s="0" t="n">
        <v>3.01300001144409</v>
      </c>
      <c r="H970" s="0" t="n">
        <v>-0.00366663932800293</v>
      </c>
      <c r="I970" s="0" t="n">
        <v>8</v>
      </c>
      <c r="J970" s="0" t="n">
        <v>12.6651973724365</v>
      </c>
      <c r="K970" s="0" t="n">
        <v>5.83333349227905</v>
      </c>
      <c r="L970" s="0" t="n">
        <v>-3.49999952316284</v>
      </c>
      <c r="M970" s="0" t="n">
        <v>2.30299806594849</v>
      </c>
      <c r="N970" s="0" t="n">
        <v>1</v>
      </c>
      <c r="O970" s="0" t="n">
        <v>0</v>
      </c>
      <c r="P970" s="0" t="s">
        <v>144</v>
      </c>
      <c r="Q970" s="0" t="s">
        <v>141</v>
      </c>
      <c r="R970" s="0" t="n">
        <v>2</v>
      </c>
      <c r="S970" s="0" t="s">
        <v>162</v>
      </c>
      <c r="T970" s="0" t="n">
        <v>0</v>
      </c>
      <c r="U970" s="0" t="n">
        <v>316537.56</v>
      </c>
      <c r="V970" s="0" t="n">
        <v>0.012847300618887</v>
      </c>
      <c r="W970" s="0" t="n">
        <v>610.138732910156</v>
      </c>
      <c r="X970" s="0" t="n">
        <v>0.0237434804439545</v>
      </c>
      <c r="Y970" s="0" t="n">
        <f aca="false">IF(ISNUMBER(C970),INDEX(Scorecard!$D$5:$D$12,SUMPRODUCT(--(Scorecard!$G$5:$G$11&lt;C970))+1),Scorecard!$D$13)</f>
        <v>0.733188958177614</v>
      </c>
      <c r="Z970" s="0" t="n">
        <f aca="false">IF(ISNUMBER(D970),INDEX(Scorecard!$D$14:$D$17,SUMPRODUCT(--(Scorecard!$G$14:$G$16&lt;D970))+1),Scorecard!$D$18)</f>
        <v>-0.361970872710667</v>
      </c>
      <c r="AA970" s="0" t="n">
        <f aca="false">IF(ISNUMBER(E970),INDEX(Scorecard!$D$19:$D$26,SUMPRODUCT(--(Scorecard!$G$19:$G$25&lt;E970))+1),Scorecard!$D$27)</f>
        <v>-0.219855970853228</v>
      </c>
      <c r="AB970" s="0" t="n">
        <f aca="false">IF(ISNUMBER(F970),INDEX(Scorecard!$D$28:$D$35,SUMPRODUCT(--(Scorecard!$G$28:$G$34&lt;F970))+1),Scorecard!$D$36)</f>
        <v>-0.0008456427959252</v>
      </c>
      <c r="AC970" s="0" t="n">
        <f aca="false">IF(ISNUMBER(H970),INDEX(Scorecard!$D$37:$D$44,SUMPRODUCT(--(Scorecard!$G$37:$G$43&lt;H970))+1),Scorecard!$D$45)</f>
        <v>0.330501541082344</v>
      </c>
      <c r="AD970" s="0" t="n">
        <f aca="false">IF(ISNUMBER(I970),INDEX(Scorecard!$D$46:$D$52,SUMPRODUCT(--(Scorecard!$G$46:$G$51&lt;I970))+1),Scorecard!$D$53)</f>
        <v>-0.114272400683245</v>
      </c>
      <c r="AE970" s="0" t="n">
        <f aca="false">IF(ISNUMBER(K970),INDEX(Scorecard!$D$54:$D$61,SUMPRODUCT(--(Scorecard!$G$54:$G$60&lt;K970))+1),Scorecard!$D$62)</f>
        <v>0.0151758992857273</v>
      </c>
      <c r="AF970" s="0" t="n">
        <f aca="false">IF(ISNUMBER(L970),INDEX(Scorecard!$D$63:$D$68,SUMPRODUCT(--(Scorecard!$G$63:$G$67&lt;L970))+1),Scorecard!$D$69)</f>
        <v>-0.340582194386522</v>
      </c>
      <c r="AG970" s="0" t="n">
        <f aca="false">Inputs!$B$10+Scorecard!$J$5*Y970+Scorecard!$J$6*Z970+Scorecard!$J$7*AA970+Scorecard!$J$8*AB970+Scorecard!$J$9*AC970+Scorecard!$J$10*AD970+Scorecard!$J$11*AE970+Scorecard!$J$12*AF970</f>
        <v>-4.26340419433504</v>
      </c>
      <c r="AH970" s="0" t="n">
        <f aca="false">MIN(1-Inputs!$B$13,MAX(Inputs!$B$13,1/(1+EXP(-(Inputs!$B$11*AG970+Inputs!$B$12)))))</f>
        <v>0.0128473007138692</v>
      </c>
      <c r="AI970" s="0" t="n">
        <f aca="false">Inputs!$B$9-Inputs!$B$8*AG970</f>
        <v>610.138717973953</v>
      </c>
      <c r="AJ970" s="0" t="n">
        <f aca="false">RANK(AH970,$AH$5:$AH$2004,0)+COUNTIF($AH$4:AH969,AH970)</f>
        <v>680</v>
      </c>
      <c r="AK970" s="0" t="n">
        <f aca="false">IF(AJ970&lt;=Deciles!$B$5*(Deciles!$B$4+1),INT((AJ970-1)/(Deciles!$B$4+1))+1,Deciles!$B$5+INT((AJ970-1-Deciles!$B$5*(Deciles!$B$4+1))/Deciles!$B$4)+1)</f>
        <v>4</v>
      </c>
    </row>
    <row r="971" customFormat="false" ht="15" hidden="false" customHeight="false" outlineLevel="0" collapsed="false">
      <c r="A971" s="0" t="n">
        <v>28098</v>
      </c>
      <c r="B971" s="0" t="s">
        <v>145</v>
      </c>
      <c r="C971" s="0" t="n">
        <v>690</v>
      </c>
      <c r="D971" s="0" t="n">
        <v>65.3335113525391</v>
      </c>
      <c r="E971" s="0" t="n">
        <v>63.755916595459</v>
      </c>
      <c r="F971" s="0" t="n">
        <v>32</v>
      </c>
      <c r="G971" s="0" t="n">
        <v>3.33299994468689</v>
      </c>
      <c r="H971" s="0" t="n">
        <v>-0.183666706085205</v>
      </c>
      <c r="I971" s="0" t="n">
        <v>5</v>
      </c>
      <c r="J971" s="0" t="n">
        <v>12.4105291366577</v>
      </c>
      <c r="K971" s="0" t="n">
        <v>4.95833349227905</v>
      </c>
      <c r="L971" s="0" t="n">
        <v>-1.875</v>
      </c>
      <c r="M971" s="0" t="n">
        <v>3.98038840293884</v>
      </c>
      <c r="N971" s="0" t="n">
        <v>0</v>
      </c>
      <c r="O971" s="0" t="n">
        <v>0</v>
      </c>
      <c r="P971" s="0" t="s">
        <v>144</v>
      </c>
      <c r="Q971" s="0" t="s">
        <v>141</v>
      </c>
      <c r="R971" s="0" t="n">
        <v>1</v>
      </c>
      <c r="S971" s="0" t="s">
        <v>162</v>
      </c>
      <c r="T971" s="0" t="n">
        <v>0</v>
      </c>
      <c r="U971" s="0" t="n">
        <v>245371.7</v>
      </c>
      <c r="V971" s="0" t="n">
        <v>0.0294014178216457</v>
      </c>
      <c r="W971" s="0" t="n">
        <v>587.274291992188</v>
      </c>
      <c r="X971" s="0" t="n">
        <v>0.0369579084217548</v>
      </c>
      <c r="Y971" s="0" t="n">
        <f aca="false">IF(ISNUMBER(C971),INDEX(Scorecard!$D$5:$D$12,SUMPRODUCT(--(Scorecard!$G$5:$G$11&lt;C971))+1),Scorecard!$D$13)</f>
        <v>-0.869677851527538</v>
      </c>
      <c r="Z971" s="0" t="n">
        <f aca="false">IF(ISNUMBER(D971),INDEX(Scorecard!$D$14:$D$17,SUMPRODUCT(--(Scorecard!$G$14:$G$16&lt;D971))+1),Scorecard!$D$18)</f>
        <v>0.128579646629417</v>
      </c>
      <c r="AA971" s="0" t="n">
        <f aca="false">IF(ISNUMBER(E971),INDEX(Scorecard!$D$19:$D$26,SUMPRODUCT(--(Scorecard!$G$19:$G$25&lt;E971))+1),Scorecard!$D$27)</f>
        <v>0.233621608745691</v>
      </c>
      <c r="AB971" s="0" t="n">
        <f aca="false">IF(ISNUMBER(F971),INDEX(Scorecard!$D$28:$D$35,SUMPRODUCT(--(Scorecard!$G$28:$G$34&lt;F971))+1),Scorecard!$D$36)</f>
        <v>0.126913191054783</v>
      </c>
      <c r="AC971" s="0" t="n">
        <f aca="false">IF(ISNUMBER(H971),INDEX(Scorecard!$D$37:$D$44,SUMPRODUCT(--(Scorecard!$G$37:$G$43&lt;H971))+1),Scorecard!$D$45)</f>
        <v>0.769716833645565</v>
      </c>
      <c r="AD971" s="0" t="n">
        <f aca="false">IF(ISNUMBER(I971),INDEX(Scorecard!$D$46:$D$52,SUMPRODUCT(--(Scorecard!$G$46:$G$51&lt;I971))+1),Scorecard!$D$53)</f>
        <v>-0.161534840507194</v>
      </c>
      <c r="AE971" s="0" t="n">
        <f aca="false">IF(ISNUMBER(K971),INDEX(Scorecard!$D$54:$D$61,SUMPRODUCT(--(Scorecard!$G$54:$G$60&lt;K971))+1),Scorecard!$D$62)</f>
        <v>0.214429354789033</v>
      </c>
      <c r="AF971" s="0" t="n">
        <f aca="false">IF(ISNUMBER(L971),INDEX(Scorecard!$D$63:$D$68,SUMPRODUCT(--(Scorecard!$G$63:$G$67&lt;L971))+1),Scorecard!$D$69)</f>
        <v>-0.340582194386522</v>
      </c>
      <c r="AG971" s="0" t="n">
        <f aca="false">Inputs!$B$10+Scorecard!$J$5*Y971+Scorecard!$J$6*Z971+Scorecard!$J$7*AA971+Scorecard!$J$8*AB971+Scorecard!$J$9*AC971+Scorecard!$J$10*AD971+Scorecard!$J$11*AE971+Scorecard!$J$12*AF971</f>
        <v>-3.47098462864129</v>
      </c>
      <c r="AH971" s="0" t="n">
        <f aca="false">MIN(1-Inputs!$B$13,MAX(Inputs!$B$13,1/(1+EXP(-(Inputs!$B$11*AG971+Inputs!$B$12)))))</f>
        <v>0.029401417300841</v>
      </c>
      <c r="AI971" s="0" t="n">
        <f aca="false">Inputs!$B$9-Inputs!$B$8*AG971</f>
        <v>587.274322419358</v>
      </c>
      <c r="AJ971" s="0" t="n">
        <f aca="false">RANK(AH971,$AH$5:$AH$2004,0)+COUNTIF($AH$4:AH970,AH971)</f>
        <v>322</v>
      </c>
      <c r="AK971" s="0" t="n">
        <f aca="false">IF(AJ971&lt;=Deciles!$B$5*(Deciles!$B$4+1),INT((AJ971-1)/(Deciles!$B$4+1))+1,Deciles!$B$5+INT((AJ971-1-Deciles!$B$5*(Deciles!$B$4+1))/Deciles!$B$4)+1)</f>
        <v>2</v>
      </c>
    </row>
    <row r="972" customFormat="false" ht="15" hidden="false" customHeight="false" outlineLevel="0" collapsed="false">
      <c r="A972" s="0" t="n">
        <v>28099</v>
      </c>
      <c r="B972" s="0" t="s">
        <v>143</v>
      </c>
      <c r="C972" s="0" t="n">
        <v>755</v>
      </c>
      <c r="D972" s="0" t="n">
        <v>94.4584274291992</v>
      </c>
      <c r="E972" s="0" t="n">
        <v>92.8570251464844</v>
      </c>
      <c r="F972" s="0" t="n">
        <v>43</v>
      </c>
      <c r="G972" s="0" t="n">
        <v>3.86299991607666</v>
      </c>
      <c r="H972" s="0" t="n">
        <v>0.629666566848755</v>
      </c>
      <c r="I972" s="0" t="n">
        <v>8</v>
      </c>
      <c r="J972" s="0" t="n">
        <v>12.6477012634277</v>
      </c>
      <c r="K972" s="0" t="n">
        <v>9.63333320617676</v>
      </c>
      <c r="L972" s="0" t="n">
        <v>5.0717945098877</v>
      </c>
      <c r="M972" s="0" t="n">
        <v>2.57371878623962</v>
      </c>
      <c r="N972" s="0" t="n">
        <v>0</v>
      </c>
      <c r="O972" s="0" t="n">
        <v>0</v>
      </c>
      <c r="P972" s="0" t="s">
        <v>146</v>
      </c>
      <c r="Q972" s="0" t="s">
        <v>141</v>
      </c>
      <c r="R972" s="0" t="n">
        <v>1</v>
      </c>
      <c r="S972" s="0" t="s">
        <v>149</v>
      </c>
      <c r="T972" s="0" t="n">
        <v>0</v>
      </c>
      <c r="U972" s="0" t="n">
        <v>311047.72</v>
      </c>
      <c r="V972" s="0" t="n">
        <v>0.0362262465059757</v>
      </c>
      <c r="W972" s="0" t="n">
        <v>581.433959960938</v>
      </c>
      <c r="X972" s="0" t="n">
        <v>0.0545058734714985</v>
      </c>
      <c r="Y972" s="0" t="n">
        <f aca="false">IF(ISNUMBER(C972),INDEX(Scorecard!$D$5:$D$12,SUMPRODUCT(--(Scorecard!$G$5:$G$11&lt;C972))+1),Scorecard!$D$13)</f>
        <v>0.733188958177614</v>
      </c>
      <c r="Z972" s="0" t="n">
        <f aca="false">IF(ISNUMBER(D972),INDEX(Scorecard!$D$14:$D$17,SUMPRODUCT(--(Scorecard!$G$14:$G$16&lt;D972))+1),Scorecard!$D$18)</f>
        <v>-0.361970872710667</v>
      </c>
      <c r="AA972" s="0" t="n">
        <f aca="false">IF(ISNUMBER(E972),INDEX(Scorecard!$D$19:$D$26,SUMPRODUCT(--(Scorecard!$G$19:$G$25&lt;E972))+1),Scorecard!$D$27)</f>
        <v>-0.820992370602782</v>
      </c>
      <c r="AB972" s="0" t="n">
        <f aca="false">IF(ISNUMBER(F972),INDEX(Scorecard!$D$28:$D$35,SUMPRODUCT(--(Scorecard!$G$28:$G$34&lt;F972))+1),Scorecard!$D$36)</f>
        <v>-0.309727037437117</v>
      </c>
      <c r="AC972" s="0" t="n">
        <f aca="false">IF(ISNUMBER(H972),INDEX(Scorecard!$D$37:$D$44,SUMPRODUCT(--(Scorecard!$G$37:$G$43&lt;H972))+1),Scorecard!$D$45)</f>
        <v>-0.569454719285959</v>
      </c>
      <c r="AD972" s="0" t="n">
        <f aca="false">IF(ISNUMBER(I972),INDEX(Scorecard!$D$46:$D$52,SUMPRODUCT(--(Scorecard!$G$46:$G$51&lt;I972))+1),Scorecard!$D$53)</f>
        <v>-0.114272400683245</v>
      </c>
      <c r="AE972" s="0" t="n">
        <f aca="false">IF(ISNUMBER(K972),INDEX(Scorecard!$D$54:$D$61,SUMPRODUCT(--(Scorecard!$G$54:$G$60&lt;K972))+1),Scorecard!$D$62)</f>
        <v>-0.541917179454542</v>
      </c>
      <c r="AF972" s="0" t="n">
        <f aca="false">IF(ISNUMBER(L972),INDEX(Scorecard!$D$63:$D$68,SUMPRODUCT(--(Scorecard!$G$63:$G$67&lt;L972))+1),Scorecard!$D$69)</f>
        <v>0.322484508656054</v>
      </c>
      <c r="AG972" s="0" t="n">
        <f aca="false">Inputs!$B$10+Scorecard!$J$5*Y972+Scorecard!$J$6*Z972+Scorecard!$J$7*AA972+Scorecard!$J$8*AB972+Scorecard!$J$9*AC972+Scorecard!$J$10*AD972+Scorecard!$J$11*AE972+Scorecard!$J$12*AF972</f>
        <v>-3.26857234621843</v>
      </c>
      <c r="AH972" s="0" t="n">
        <f aca="false">MIN(1-Inputs!$B$13,MAX(Inputs!$B$13,1/(1+EXP(-(Inputs!$B$11*AG972+Inputs!$B$12)))))</f>
        <v>0.0362262478189451</v>
      </c>
      <c r="AI972" s="0" t="n">
        <f aca="false">Inputs!$B$9-Inputs!$B$8*AG972</f>
        <v>581.433938498028</v>
      </c>
      <c r="AJ972" s="0" t="n">
        <f aca="false">RANK(AH972,$AH$5:$AH$2004,0)+COUNTIF($AH$4:AH971,AH972)</f>
        <v>242</v>
      </c>
      <c r="AK972" s="0" t="n">
        <f aca="false">IF(AJ972&lt;=Deciles!$B$5*(Deciles!$B$4+1),INT((AJ972-1)/(Deciles!$B$4+1))+1,Deciles!$B$5+INT((AJ972-1-Deciles!$B$5*(Deciles!$B$4+1))/Deciles!$B$4)+1)</f>
        <v>2</v>
      </c>
    </row>
    <row r="973" customFormat="false" ht="15" hidden="false" customHeight="false" outlineLevel="0" collapsed="false">
      <c r="A973" s="0" t="n">
        <v>28142</v>
      </c>
      <c r="B973" s="0" t="s">
        <v>155</v>
      </c>
      <c r="C973" s="0" t="n">
        <v>742</v>
      </c>
      <c r="D973" s="0" t="n">
        <v>80</v>
      </c>
      <c r="E973" s="0" t="n">
        <v>71.3825302124023</v>
      </c>
      <c r="F973" s="0" t="n">
        <v>45</v>
      </c>
      <c r="G973" s="0" t="n">
        <v>3.59299993515015</v>
      </c>
      <c r="H973" s="0" t="n">
        <v>-2.14033317565918</v>
      </c>
      <c r="I973" s="0" t="n">
        <v>27</v>
      </c>
      <c r="J973" s="0" t="n">
        <v>11.847017288208</v>
      </c>
      <c r="K973" s="0" t="n">
        <v>4.60833311080933</v>
      </c>
      <c r="L973" s="0" t="n">
        <v>-1.125</v>
      </c>
      <c r="M973" s="0" t="n">
        <v>4.48895978927612</v>
      </c>
      <c r="N973" s="0" t="n">
        <v>0</v>
      </c>
      <c r="O973" s="0" t="n">
        <v>0</v>
      </c>
      <c r="P973" s="0" t="s">
        <v>144</v>
      </c>
      <c r="Q973" s="0" t="s">
        <v>141</v>
      </c>
      <c r="R973" s="0" t="n">
        <v>1</v>
      </c>
      <c r="S973" s="0" t="s">
        <v>161</v>
      </c>
      <c r="T973" s="0" t="n">
        <v>0</v>
      </c>
      <c r="U973" s="0" t="n">
        <v>139667.12</v>
      </c>
      <c r="V973" s="0" t="n">
        <v>0.0105246333405376</v>
      </c>
      <c r="W973" s="0" t="n">
        <v>615.599304199219</v>
      </c>
      <c r="X973" s="0" t="n">
        <v>0.0126739265397191</v>
      </c>
      <c r="Y973" s="0" t="n">
        <f aca="false">IF(ISNUMBER(C973),INDEX(Scorecard!$D$5:$D$12,SUMPRODUCT(--(Scorecard!$G$5:$G$11&lt;C973))+1),Scorecard!$D$13)</f>
        <v>0.488358159108655</v>
      </c>
      <c r="Z973" s="0" t="n">
        <f aca="false">IF(ISNUMBER(D973),INDEX(Scorecard!$D$14:$D$17,SUMPRODUCT(--(Scorecard!$G$14:$G$16&lt;D973))+1),Scorecard!$D$18)</f>
        <v>0.0505355481560174</v>
      </c>
      <c r="AA973" s="0" t="n">
        <f aca="false">IF(ISNUMBER(E973),INDEX(Scorecard!$D$19:$D$26,SUMPRODUCT(--(Scorecard!$G$19:$G$25&lt;E973))+1),Scorecard!$D$27)</f>
        <v>0.0530843085177338</v>
      </c>
      <c r="AB973" s="0" t="n">
        <f aca="false">IF(ISNUMBER(F973),INDEX(Scorecard!$D$28:$D$35,SUMPRODUCT(--(Scorecard!$G$28:$G$34&lt;F973))+1),Scorecard!$D$36)</f>
        <v>-0.309727037437117</v>
      </c>
      <c r="AC973" s="0" t="n">
        <f aca="false">IF(ISNUMBER(H973),INDEX(Scorecard!$D$37:$D$44,SUMPRODUCT(--(Scorecard!$G$37:$G$43&lt;H973))+1),Scorecard!$D$45)</f>
        <v>1.35057635045042</v>
      </c>
      <c r="AD973" s="0" t="n">
        <f aca="false">IF(ISNUMBER(I973),INDEX(Scorecard!$D$46:$D$52,SUMPRODUCT(--(Scorecard!$G$46:$G$51&lt;I973))+1),Scorecard!$D$53)</f>
        <v>0.123869379412532</v>
      </c>
      <c r="AE973" s="0" t="n">
        <f aca="false">IF(ISNUMBER(K973),INDEX(Scorecard!$D$54:$D$61,SUMPRODUCT(--(Scorecard!$G$54:$G$60&lt;K973))+1),Scorecard!$D$62)</f>
        <v>0.409483001259379</v>
      </c>
      <c r="AF973" s="0" t="n">
        <f aca="false">IF(ISNUMBER(L973),INDEX(Scorecard!$D$63:$D$68,SUMPRODUCT(--(Scorecard!$G$63:$G$67&lt;L973))+1),Scorecard!$D$69)</f>
        <v>-0.340582194386522</v>
      </c>
      <c r="AG973" s="0" t="n">
        <f aca="false">Inputs!$B$10+Scorecard!$J$5*Y973+Scorecard!$J$6*Z973+Scorecard!$J$7*AA973+Scorecard!$J$8*AB973+Scorecard!$J$9*AC973+Scorecard!$J$10*AD973+Scorecard!$J$11*AE973+Scorecard!$J$12*AF973</f>
        <v>-4.45265466820832</v>
      </c>
      <c r="AH973" s="0" t="n">
        <f aca="false">MIN(1-Inputs!$B$13,MAX(Inputs!$B$13,1/(1+EXP(-(Inputs!$B$11*AG973+Inputs!$B$12)))))</f>
        <v>0.0105246337018663</v>
      </c>
      <c r="AI973" s="0" t="n">
        <f aca="false">Inputs!$B$9-Inputs!$B$8*AG973</f>
        <v>615.59933237681</v>
      </c>
      <c r="AJ973" s="0" t="n">
        <f aca="false">RANK(AH973,$AH$5:$AH$2004,0)+COUNTIF($AH$4:AH972,AH973)</f>
        <v>780</v>
      </c>
      <c r="AK973" s="0" t="n">
        <f aca="false">IF(AJ973&lt;=Deciles!$B$5*(Deciles!$B$4+1),INT((AJ973-1)/(Deciles!$B$4+1))+1,Deciles!$B$5+INT((AJ973-1-Deciles!$B$5*(Deciles!$B$4+1))/Deciles!$B$4)+1)</f>
        <v>4</v>
      </c>
    </row>
    <row r="974" customFormat="false" ht="15" hidden="false" customHeight="false" outlineLevel="0" collapsed="false">
      <c r="A974" s="0" t="n">
        <v>28229</v>
      </c>
      <c r="B974" s="0" t="s">
        <v>139</v>
      </c>
      <c r="C974" s="0" t="n">
        <v>754</v>
      </c>
      <c r="D974" s="0" t="n">
        <v>80</v>
      </c>
      <c r="E974" s="0" t="n">
        <v>78.5791397094727</v>
      </c>
      <c r="F974" s="0" t="n">
        <v>30</v>
      </c>
      <c r="G974" s="0" t="n">
        <v>3.32699990272522</v>
      </c>
      <c r="H974" s="0" t="n">
        <v>0.310333251953125</v>
      </c>
      <c r="I974" s="0" t="n">
        <v>4</v>
      </c>
      <c r="J974" s="0" t="n">
        <v>12.0669422149658</v>
      </c>
      <c r="K974" s="0" t="n">
        <v>5.63333320617676</v>
      </c>
      <c r="L974" s="0" t="n">
        <v>-3.5</v>
      </c>
      <c r="M974" s="0" t="n">
        <v>2.01224088668823</v>
      </c>
      <c r="N974" s="0" t="n">
        <v>0</v>
      </c>
      <c r="O974" s="0" t="n">
        <v>0</v>
      </c>
      <c r="P974" s="0" t="s">
        <v>144</v>
      </c>
      <c r="Q974" s="0" t="s">
        <v>141</v>
      </c>
      <c r="R974" s="0" t="n">
        <v>2</v>
      </c>
      <c r="S974" s="0" t="s">
        <v>159</v>
      </c>
      <c r="T974" s="0" t="n">
        <v>0</v>
      </c>
      <c r="U974" s="0" t="n">
        <v>174022.84</v>
      </c>
      <c r="V974" s="0" t="n">
        <v>0.00787493493407965</v>
      </c>
      <c r="W974" s="0" t="n">
        <v>623.521240234375</v>
      </c>
      <c r="X974" s="0" t="n">
        <v>0.00593680655583739</v>
      </c>
      <c r="Y974" s="0" t="n">
        <f aca="false">IF(ISNUMBER(C974),INDEX(Scorecard!$D$5:$D$12,SUMPRODUCT(--(Scorecard!$G$5:$G$11&lt;C974))+1),Scorecard!$D$13)</f>
        <v>0.733188958177614</v>
      </c>
      <c r="Z974" s="0" t="n">
        <f aca="false">IF(ISNUMBER(D974),INDEX(Scorecard!$D$14:$D$17,SUMPRODUCT(--(Scorecard!$G$14:$G$16&lt;D974))+1),Scorecard!$D$18)</f>
        <v>0.0505355481560174</v>
      </c>
      <c r="AA974" s="0" t="n">
        <f aca="false">IF(ISNUMBER(E974),INDEX(Scorecard!$D$19:$D$26,SUMPRODUCT(--(Scorecard!$G$19:$G$25&lt;E974))+1),Scorecard!$D$27)</f>
        <v>-0.0341578513653732</v>
      </c>
      <c r="AB974" s="0" t="n">
        <f aca="false">IF(ISNUMBER(F974),INDEX(Scorecard!$D$28:$D$35,SUMPRODUCT(--(Scorecard!$G$28:$G$34&lt;F974))+1),Scorecard!$D$36)</f>
        <v>0.126913191054783</v>
      </c>
      <c r="AC974" s="0" t="n">
        <f aca="false">IF(ISNUMBER(H974),INDEX(Scorecard!$D$37:$D$44,SUMPRODUCT(--(Scorecard!$G$37:$G$43&lt;H974))+1),Scorecard!$D$45)</f>
        <v>-0.0679520129233634</v>
      </c>
      <c r="AD974" s="0" t="n">
        <f aca="false">IF(ISNUMBER(I974),INDEX(Scorecard!$D$46:$D$52,SUMPRODUCT(--(Scorecard!$G$46:$G$51&lt;I974))+1),Scorecard!$D$53)</f>
        <v>-0.161534840507194</v>
      </c>
      <c r="AE974" s="0" t="n">
        <f aca="false">IF(ISNUMBER(K974),INDEX(Scorecard!$D$54:$D$61,SUMPRODUCT(--(Scorecard!$G$54:$G$60&lt;K974))+1),Scorecard!$D$62)</f>
        <v>0.0151758992857273</v>
      </c>
      <c r="AF974" s="0" t="n">
        <f aca="false">IF(ISNUMBER(L974),INDEX(Scorecard!$D$63:$D$68,SUMPRODUCT(--(Scorecard!$G$63:$G$67&lt;L974))+1),Scorecard!$D$69)</f>
        <v>-0.340582194386522</v>
      </c>
      <c r="AG974" s="0" t="n">
        <f aca="false">Inputs!$B$10+Scorecard!$J$5*Y974+Scorecard!$J$6*Z974+Scorecard!$J$7*AA974+Scorecard!$J$8*AB974+Scorecard!$J$9*AC974+Scorecard!$J$10*AD974+Scorecard!$J$11*AE974+Scorecard!$J$12*AF974</f>
        <v>-4.72720698101445</v>
      </c>
      <c r="AH974" s="0" t="n">
        <f aca="false">MIN(1-Inputs!$B$13,MAX(Inputs!$B$13,1/(1+EXP(-(Inputs!$B$11*AG974+Inputs!$B$12)))))</f>
        <v>0.00787493470341126</v>
      </c>
      <c r="AI974" s="0" t="n">
        <f aca="false">Inputs!$B$9-Inputs!$B$8*AG974</f>
        <v>623.52123757981</v>
      </c>
      <c r="AJ974" s="0" t="n">
        <f aca="false">RANK(AH974,$AH$5:$AH$2004,0)+COUNTIF($AH$4:AH973,AH974)</f>
        <v>984</v>
      </c>
      <c r="AK974" s="0" t="n">
        <f aca="false">IF(AJ974&lt;=Deciles!$B$5*(Deciles!$B$4+1),INT((AJ974-1)/(Deciles!$B$4+1))+1,Deciles!$B$5+INT((AJ974-1-Deciles!$B$5*(Deciles!$B$4+1))/Deciles!$B$4)+1)</f>
        <v>5</v>
      </c>
    </row>
    <row r="975" customFormat="false" ht="15" hidden="false" customHeight="false" outlineLevel="0" collapsed="false">
      <c r="A975" s="0" t="n">
        <v>28260</v>
      </c>
      <c r="B975" s="0" t="s">
        <v>145</v>
      </c>
      <c r="C975" s="0" t="n">
        <v>804</v>
      </c>
      <c r="D975" s="0" t="n">
        <v>80</v>
      </c>
      <c r="E975" s="0" t="n">
        <v>65.4353256225586</v>
      </c>
      <c r="F975" s="0" t="n">
        <v>47</v>
      </c>
      <c r="G975" s="0" t="n">
        <v>4.2519998550415</v>
      </c>
      <c r="H975" s="0" t="n">
        <v>0.735333204269409</v>
      </c>
      <c r="I975" s="0" t="n">
        <v>47</v>
      </c>
      <c r="J975" s="0" t="n">
        <v>12.2025032043457</v>
      </c>
      <c r="K975" s="0" t="n">
        <v>4.85833311080933</v>
      </c>
      <c r="L975" s="0" t="n">
        <v>-1.875</v>
      </c>
      <c r="M975" s="0" t="n">
        <v>4.48895072937012</v>
      </c>
      <c r="N975" s="0" t="n">
        <v>0</v>
      </c>
      <c r="O975" s="0" t="n">
        <v>0</v>
      </c>
      <c r="P975" s="0" t="s">
        <v>144</v>
      </c>
      <c r="Q975" s="0" t="s">
        <v>141</v>
      </c>
      <c r="R975" s="0" t="n">
        <v>2</v>
      </c>
      <c r="S975" s="0" t="s">
        <v>161</v>
      </c>
      <c r="T975" s="0" t="n">
        <v>0</v>
      </c>
      <c r="U975" s="0" t="n">
        <v>199287.4</v>
      </c>
      <c r="V975" s="0" t="n">
        <v>0.00192144489847124</v>
      </c>
      <c r="W975" s="0" t="n">
        <v>661.860107421875</v>
      </c>
      <c r="X975" s="0" t="n">
        <v>0.00136936327908188</v>
      </c>
      <c r="Y975" s="0" t="n">
        <f aca="false">IF(ISNUMBER(C975),INDEX(Scorecard!$D$5:$D$12,SUMPRODUCT(--(Scorecard!$G$5:$G$11&lt;C975))+1),Scorecard!$D$13)</f>
        <v>2.19112706886128</v>
      </c>
      <c r="Z975" s="0" t="n">
        <f aca="false">IF(ISNUMBER(D975),INDEX(Scorecard!$D$14:$D$17,SUMPRODUCT(--(Scorecard!$G$14:$G$16&lt;D975))+1),Scorecard!$D$18)</f>
        <v>0.0505355481560174</v>
      </c>
      <c r="AA975" s="0" t="n">
        <f aca="false">IF(ISNUMBER(E975),INDEX(Scorecard!$D$19:$D$26,SUMPRODUCT(--(Scorecard!$G$19:$G$25&lt;E975))+1),Scorecard!$D$27)</f>
        <v>0.233621608745691</v>
      </c>
      <c r="AB975" s="0" t="n">
        <f aca="false">IF(ISNUMBER(F975),INDEX(Scorecard!$D$28:$D$35,SUMPRODUCT(--(Scorecard!$G$28:$G$34&lt;F975))+1),Scorecard!$D$36)</f>
        <v>-0.400689107298307</v>
      </c>
      <c r="AC975" s="0" t="n">
        <f aca="false">IF(ISNUMBER(H975),INDEX(Scorecard!$D$37:$D$44,SUMPRODUCT(--(Scorecard!$G$37:$G$43&lt;H975))+1),Scorecard!$D$45)</f>
        <v>-0.569454719285959</v>
      </c>
      <c r="AD975" s="0" t="n">
        <f aca="false">IF(ISNUMBER(I975),INDEX(Scorecard!$D$46:$D$52,SUMPRODUCT(--(Scorecard!$G$46:$G$51&lt;I975))+1),Scorecard!$D$53)</f>
        <v>0.818882373006414</v>
      </c>
      <c r="AE975" s="0" t="n">
        <f aca="false">IF(ISNUMBER(K975),INDEX(Scorecard!$D$54:$D$61,SUMPRODUCT(--(Scorecard!$G$54:$G$60&lt;K975))+1),Scorecard!$D$62)</f>
        <v>0.214429354789033</v>
      </c>
      <c r="AF975" s="0" t="n">
        <f aca="false">IF(ISNUMBER(L975),INDEX(Scorecard!$D$63:$D$68,SUMPRODUCT(--(Scorecard!$G$63:$G$67&lt;L975))+1),Scorecard!$D$69)</f>
        <v>-0.340582194386522</v>
      </c>
      <c r="AG975" s="0" t="n">
        <f aca="false">Inputs!$B$10+Scorecard!$J$5*Y975+Scorecard!$J$6*Z975+Scorecard!$J$7*AA975+Scorecard!$J$8*AB975+Scorecard!$J$9*AC975+Scorecard!$J$10*AD975+Scorecard!$J$11*AE975+Scorecard!$J$12*AF975</f>
        <v>-6.05593101180778</v>
      </c>
      <c r="AH975" s="0" t="n">
        <f aca="false">MIN(1-Inputs!$B$13,MAX(Inputs!$B$13,1/(1+EXP(-(Inputs!$B$11*AG975+Inputs!$B$12)))))</f>
        <v>0.00192144485423685</v>
      </c>
      <c r="AI975" s="0" t="n">
        <f aca="false">Inputs!$B$9-Inputs!$B$8*AG975</f>
        <v>661.860108978521</v>
      </c>
      <c r="AJ975" s="0" t="n">
        <f aca="false">RANK(AH975,$AH$5:$AH$2004,0)+COUNTIF($AH$4:AH974,AH975)</f>
        <v>1706</v>
      </c>
      <c r="AK975" s="0" t="n">
        <f aca="false">IF(AJ975&lt;=Deciles!$B$5*(Deciles!$B$4+1),INT((AJ975-1)/(Deciles!$B$4+1))+1,Deciles!$B$5+INT((AJ975-1-Deciles!$B$5*(Deciles!$B$4+1))/Deciles!$B$4)+1)</f>
        <v>9</v>
      </c>
    </row>
    <row r="976" customFormat="false" ht="15" hidden="false" customHeight="false" outlineLevel="0" collapsed="false">
      <c r="A976" s="0" t="n">
        <v>28277</v>
      </c>
      <c r="B976" s="0" t="s">
        <v>157</v>
      </c>
      <c r="C976" s="0" t="n">
        <v>709</v>
      </c>
      <c r="D976" s="0" t="n">
        <v>64.2831726074219</v>
      </c>
      <c r="E976" s="0" t="n">
        <v>61.7368431091309</v>
      </c>
      <c r="F976" s="0" t="n">
        <v>26</v>
      </c>
      <c r="G976" s="0" t="n">
        <v>4.17700004577637</v>
      </c>
      <c r="H976" s="0" t="n">
        <v>0.29366660118103</v>
      </c>
      <c r="I976" s="0" t="n">
        <v>7</v>
      </c>
      <c r="J976" s="0" t="n">
        <v>11.6342763900757</v>
      </c>
      <c r="K976" s="0" t="n">
        <v>4.42307710647583</v>
      </c>
      <c r="L976" s="0" t="n">
        <v>-0.276922702789307</v>
      </c>
      <c r="M976" s="0" t="n">
        <v>5.74976253509522</v>
      </c>
      <c r="N976" s="0" t="n">
        <v>0</v>
      </c>
      <c r="O976" s="0" t="n">
        <v>0</v>
      </c>
      <c r="P976" s="0" t="s">
        <v>144</v>
      </c>
      <c r="Q976" s="0" t="s">
        <v>153</v>
      </c>
      <c r="R976" s="0" t="n">
        <v>2</v>
      </c>
      <c r="S976" s="0" t="s">
        <v>149</v>
      </c>
      <c r="T976" s="0" t="n">
        <v>0</v>
      </c>
      <c r="U976" s="0" t="n">
        <v>112902.08</v>
      </c>
      <c r="V976" s="0" t="n">
        <v>0.0156700499355793</v>
      </c>
      <c r="W976" s="0" t="n">
        <v>604.685791015625</v>
      </c>
      <c r="X976" s="0" t="n">
        <v>0.0171775538474321</v>
      </c>
      <c r="Y976" s="0" t="n">
        <f aca="false">IF(ISNUMBER(C976),INDEX(Scorecard!$D$5:$D$12,SUMPRODUCT(--(Scorecard!$G$5:$G$11&lt;C976))+1),Scorecard!$D$13)</f>
        <v>-0.513000642971656</v>
      </c>
      <c r="Z976" s="0" t="n">
        <f aca="false">IF(ISNUMBER(D976),INDEX(Scorecard!$D$14:$D$17,SUMPRODUCT(--(Scorecard!$G$14:$G$16&lt;D976))+1),Scorecard!$D$18)</f>
        <v>0.128579646629417</v>
      </c>
      <c r="AA976" s="0" t="n">
        <f aca="false">IF(ISNUMBER(E976),INDEX(Scorecard!$D$19:$D$26,SUMPRODUCT(--(Scorecard!$G$19:$G$25&lt;E976))+1),Scorecard!$D$27)</f>
        <v>0.233621608745691</v>
      </c>
      <c r="AB976" s="0" t="n">
        <f aca="false">IF(ISNUMBER(F976),INDEX(Scorecard!$D$28:$D$35,SUMPRODUCT(--(Scorecard!$G$28:$G$34&lt;F976))+1),Scorecard!$D$36)</f>
        <v>0.165097008946478</v>
      </c>
      <c r="AC976" s="0" t="n">
        <f aca="false">IF(ISNUMBER(H976),INDEX(Scorecard!$D$37:$D$44,SUMPRODUCT(--(Scorecard!$G$37:$G$43&lt;H976))+1),Scorecard!$D$45)</f>
        <v>-0.0679520129233634</v>
      </c>
      <c r="AD976" s="0" t="n">
        <f aca="false">IF(ISNUMBER(I976),INDEX(Scorecard!$D$46:$D$52,SUMPRODUCT(--(Scorecard!$G$46:$G$51&lt;I976))+1),Scorecard!$D$53)</f>
        <v>-0.114272400683245</v>
      </c>
      <c r="AE976" s="0" t="n">
        <f aca="false">IF(ISNUMBER(K976),INDEX(Scorecard!$D$54:$D$61,SUMPRODUCT(--(Scorecard!$G$54:$G$60&lt;K976))+1),Scorecard!$D$62)</f>
        <v>0.409483001259379</v>
      </c>
      <c r="AF976" s="0" t="n">
        <f aca="false">IF(ISNUMBER(L976),INDEX(Scorecard!$D$63:$D$68,SUMPRODUCT(--(Scorecard!$G$63:$G$67&lt;L976))+1),Scorecard!$D$69)</f>
        <v>0.322484508656054</v>
      </c>
      <c r="AG976" s="0" t="n">
        <f aca="false">Inputs!$B$10+Scorecard!$J$5*Y976+Scorecard!$J$6*Z976+Scorecard!$J$7*AA976+Scorecard!$J$8*AB976+Scorecard!$J$9*AC976+Scorecard!$J$10*AD976+Scorecard!$J$11*AE976+Scorecard!$J$12*AF976</f>
        <v>-4.07442025511912</v>
      </c>
      <c r="AH976" s="0" t="n">
        <f aca="false">MIN(1-Inputs!$B$13,MAX(Inputs!$B$13,1/(1+EXP(-(Inputs!$B$11*AG976+Inputs!$B$12)))))</f>
        <v>0.0156700503414164</v>
      </c>
      <c r="AI976" s="0" t="n">
        <f aca="false">Inputs!$B$9-Inputs!$B$8*AG976</f>
        <v>604.685794135663</v>
      </c>
      <c r="AJ976" s="0" t="n">
        <f aca="false">RANK(AH976,$AH$5:$AH$2004,0)+COUNTIF($AH$4:AH975,AH976)</f>
        <v>576</v>
      </c>
      <c r="AK976" s="0" t="n">
        <f aca="false">IF(AJ976&lt;=Deciles!$B$5*(Deciles!$B$4+1),INT((AJ976-1)/(Deciles!$B$4+1))+1,Deciles!$B$5+INT((AJ976-1-Deciles!$B$5*(Deciles!$B$4+1))/Deciles!$B$4)+1)</f>
        <v>3</v>
      </c>
    </row>
    <row r="977" customFormat="false" ht="15" hidden="false" customHeight="false" outlineLevel="0" collapsed="false">
      <c r="A977" s="0" t="n">
        <v>28364</v>
      </c>
      <c r="B977" s="0" t="s">
        <v>158</v>
      </c>
      <c r="C977" s="0" t="n">
        <v>830</v>
      </c>
      <c r="D977" s="0" t="n">
        <v>80</v>
      </c>
      <c r="E977" s="0" t="n">
        <v>69.4539642333984</v>
      </c>
      <c r="F977" s="0" t="n">
        <v>41</v>
      </c>
      <c r="G977" s="0" t="n">
        <v>4.02799987792969</v>
      </c>
      <c r="H977" s="0" t="n">
        <v>1.11133313179016</v>
      </c>
      <c r="I977" s="0" t="n">
        <v>30</v>
      </c>
      <c r="J977" s="0" t="n">
        <v>12.3051538467407</v>
      </c>
      <c r="K977" s="0" t="n">
        <v>6.73333311080933</v>
      </c>
      <c r="L977" s="0" t="n">
        <v>2.71025609970093</v>
      </c>
      <c r="M977" s="0" t="n">
        <v>0.529953420162201</v>
      </c>
      <c r="N977" s="0" t="n">
        <v>0</v>
      </c>
      <c r="O977" s="0" t="n">
        <v>0</v>
      </c>
      <c r="P977" s="0" t="s">
        <v>146</v>
      </c>
      <c r="Q977" s="0" t="s">
        <v>141</v>
      </c>
      <c r="R977" s="0" t="n">
        <v>1</v>
      </c>
      <c r="S977" s="0" t="s">
        <v>151</v>
      </c>
      <c r="T977" s="0" t="n">
        <v>0</v>
      </c>
      <c r="U977" s="0" t="n">
        <v>220831.23</v>
      </c>
      <c r="V977" s="0" t="n">
        <v>0.00277354032732546</v>
      </c>
      <c r="W977" s="0" t="n">
        <v>651.903137207031</v>
      </c>
      <c r="X977" s="0" t="n">
        <v>0.0012639946071431</v>
      </c>
      <c r="Y977" s="0" t="n">
        <f aca="false">IF(ISNUMBER(C977),INDEX(Scorecard!$D$5:$D$12,SUMPRODUCT(--(Scorecard!$G$5:$G$11&lt;C977))+1),Scorecard!$D$13)</f>
        <v>2.19112706886128</v>
      </c>
      <c r="Z977" s="0" t="n">
        <f aca="false">IF(ISNUMBER(D977),INDEX(Scorecard!$D$14:$D$17,SUMPRODUCT(--(Scorecard!$G$14:$G$16&lt;D977))+1),Scorecard!$D$18)</f>
        <v>0.0505355481560174</v>
      </c>
      <c r="AA977" s="0" t="n">
        <f aca="false">IF(ISNUMBER(E977),INDEX(Scorecard!$D$19:$D$26,SUMPRODUCT(--(Scorecard!$G$19:$G$25&lt;E977))+1),Scorecard!$D$27)</f>
        <v>0.0530843085177338</v>
      </c>
      <c r="AB977" s="0" t="n">
        <f aca="false">IF(ISNUMBER(F977),INDEX(Scorecard!$D$28:$D$35,SUMPRODUCT(--(Scorecard!$G$28:$G$34&lt;F977))+1),Scorecard!$D$36)</f>
        <v>-0.132616866359722</v>
      </c>
      <c r="AC977" s="0" t="n">
        <f aca="false">IF(ISNUMBER(H977),INDEX(Scorecard!$D$37:$D$44,SUMPRODUCT(--(Scorecard!$G$37:$G$43&lt;H977))+1),Scorecard!$D$45)</f>
        <v>-0.975503570149195</v>
      </c>
      <c r="AD977" s="0" t="n">
        <f aca="false">IF(ISNUMBER(I977),INDEX(Scorecard!$D$46:$D$52,SUMPRODUCT(--(Scorecard!$G$46:$G$51&lt;I977))+1),Scorecard!$D$53)</f>
        <v>0.123869379412532</v>
      </c>
      <c r="AE977" s="0" t="n">
        <f aca="false">IF(ISNUMBER(K977),INDEX(Scorecard!$D$54:$D$61,SUMPRODUCT(--(Scorecard!$G$54:$G$60&lt;K977))+1),Scorecard!$D$62)</f>
        <v>-0.357264871923982</v>
      </c>
      <c r="AF977" s="0" t="n">
        <f aca="false">IF(ISNUMBER(L977),INDEX(Scorecard!$D$63:$D$68,SUMPRODUCT(--(Scorecard!$G$63:$G$67&lt;L977))+1),Scorecard!$D$69)</f>
        <v>0.322484508656054</v>
      </c>
      <c r="AG977" s="0" t="n">
        <f aca="false">Inputs!$B$10+Scorecard!$J$5*Y977+Scorecard!$J$6*Z977+Scorecard!$J$7*AA977+Scorecard!$J$8*AB977+Scorecard!$J$9*AC977+Scorecard!$J$10*AD977+Scorecard!$J$11*AE977+Scorecard!$J$12*AF977</f>
        <v>-5.71084936005402</v>
      </c>
      <c r="AH977" s="0" t="n">
        <f aca="false">MIN(1-Inputs!$B$13,MAX(Inputs!$B$13,1/(1+EXP(-(Inputs!$B$11*AG977+Inputs!$B$12)))))</f>
        <v>0.00277354043864751</v>
      </c>
      <c r="AI977" s="0" t="n">
        <f aca="false">Inputs!$B$9-Inputs!$B$8*AG977</f>
        <v>651.903157224782</v>
      </c>
      <c r="AJ977" s="0" t="n">
        <f aca="false">RANK(AH977,$AH$5:$AH$2004,0)+COUNTIF($AH$4:AH976,AH977)</f>
        <v>1578</v>
      </c>
      <c r="AK977" s="0" t="n">
        <f aca="false">IF(AJ977&lt;=Deciles!$B$5*(Deciles!$B$4+1),INT((AJ977-1)/(Deciles!$B$4+1))+1,Deciles!$B$5+INT((AJ977-1-Deciles!$B$5*(Deciles!$B$4+1))/Deciles!$B$4)+1)</f>
        <v>8</v>
      </c>
    </row>
    <row r="978" customFormat="false" ht="15" hidden="false" customHeight="false" outlineLevel="0" collapsed="false">
      <c r="A978" s="0" t="n">
        <v>28387</v>
      </c>
      <c r="B978" s="0" t="s">
        <v>157</v>
      </c>
      <c r="C978" s="0" t="n">
        <v>670</v>
      </c>
      <c r="D978" s="0" t="n">
        <v>84.2702255249023</v>
      </c>
      <c r="E978" s="0" t="n">
        <v>79.3252639770508</v>
      </c>
      <c r="F978" s="0" t="n">
        <v>34</v>
      </c>
      <c r="G978" s="0" t="n">
        <v>3.96600008010864</v>
      </c>
      <c r="H978" s="0" t="n">
        <v>0.0826666355133057</v>
      </c>
      <c r="I978" s="0" t="n">
        <v>9</v>
      </c>
      <c r="J978" s="0" t="n">
        <v>12.3856344223023</v>
      </c>
      <c r="K978" s="0" t="n">
        <v>4.8230767250061</v>
      </c>
      <c r="L978" s="0" t="n">
        <v>-0.276923179626465</v>
      </c>
      <c r="M978" s="0" t="n">
        <v>6.69991636276245</v>
      </c>
      <c r="N978" s="0" t="n">
        <v>0</v>
      </c>
      <c r="O978" s="0" t="n">
        <v>0</v>
      </c>
      <c r="P978" s="0" t="s">
        <v>140</v>
      </c>
      <c r="Q978" s="0" t="s">
        <v>160</v>
      </c>
      <c r="R978" s="0" t="n">
        <v>1</v>
      </c>
      <c r="S978" s="0" t="s">
        <v>154</v>
      </c>
      <c r="T978" s="0" t="n">
        <v>0</v>
      </c>
      <c r="U978" s="0" t="n">
        <v>239338.56</v>
      </c>
      <c r="V978" s="0" t="n">
        <v>0.102563098073006</v>
      </c>
      <c r="W978" s="0" t="n">
        <v>551.338317871094</v>
      </c>
      <c r="X978" s="0" t="n">
        <v>0.0460413582623005</v>
      </c>
      <c r="Y978" s="0" t="n">
        <f aca="false">IF(ISNUMBER(C978),INDEX(Scorecard!$D$5:$D$12,SUMPRODUCT(--(Scorecard!$G$5:$G$11&lt;C978))+1),Scorecard!$D$13)</f>
        <v>-1.88220980528339</v>
      </c>
      <c r="Z978" s="0" t="n">
        <f aca="false">IF(ISNUMBER(D978),INDEX(Scorecard!$D$14:$D$17,SUMPRODUCT(--(Scorecard!$G$14:$G$16&lt;D978))+1),Scorecard!$D$18)</f>
        <v>0.0505355481560174</v>
      </c>
      <c r="AA978" s="0" t="n">
        <f aca="false">IF(ISNUMBER(E978),INDEX(Scorecard!$D$19:$D$26,SUMPRODUCT(--(Scorecard!$G$19:$G$25&lt;E978))+1),Scorecard!$D$27)</f>
        <v>-0.0341578513653732</v>
      </c>
      <c r="AB978" s="0" t="n">
        <f aca="false">IF(ISNUMBER(F978),INDEX(Scorecard!$D$28:$D$35,SUMPRODUCT(--(Scorecard!$G$28:$G$34&lt;F978))+1),Scorecard!$D$36)</f>
        <v>-0.0008456427959252</v>
      </c>
      <c r="AC978" s="0" t="n">
        <f aca="false">IF(ISNUMBER(H978),INDEX(Scorecard!$D$37:$D$44,SUMPRODUCT(--(Scorecard!$G$37:$G$43&lt;H978))+1),Scorecard!$D$45)</f>
        <v>0.330501541082344</v>
      </c>
      <c r="AD978" s="0" t="n">
        <f aca="false">IF(ISNUMBER(I978),INDEX(Scorecard!$D$46:$D$52,SUMPRODUCT(--(Scorecard!$G$46:$G$51&lt;I978))+1),Scorecard!$D$53)</f>
        <v>-0.114272400683245</v>
      </c>
      <c r="AE978" s="0" t="n">
        <f aca="false">IF(ISNUMBER(K978),INDEX(Scorecard!$D$54:$D$61,SUMPRODUCT(--(Scorecard!$G$54:$G$60&lt;K978))+1),Scorecard!$D$62)</f>
        <v>0.214429354789033</v>
      </c>
      <c r="AF978" s="0" t="n">
        <f aca="false">IF(ISNUMBER(L978),INDEX(Scorecard!$D$63:$D$68,SUMPRODUCT(--(Scorecard!$G$63:$G$67&lt;L978))+1),Scorecard!$D$69)</f>
        <v>0.322484508656054</v>
      </c>
      <c r="AG978" s="0" t="n">
        <f aca="false">Inputs!$B$10+Scorecard!$J$5*Y978+Scorecard!$J$6*Z978+Scorecard!$J$7*AA978+Scorecard!$J$8*AB978+Scorecard!$J$9*AC978+Scorecard!$J$10*AD978+Scorecard!$J$11*AE978+Scorecard!$J$12*AF978</f>
        <v>-2.22553834769912</v>
      </c>
      <c r="AH978" s="0" t="n">
        <f aca="false">MIN(1-Inputs!$B$13,MAX(Inputs!$B$13,1/(1+EXP(-(Inputs!$B$11*AG978+Inputs!$B$12)))))</f>
        <v>0.102563100559548</v>
      </c>
      <c r="AI978" s="0" t="n">
        <f aca="false">Inputs!$B$9-Inputs!$B$8*AG978</f>
        <v>551.33833895518</v>
      </c>
      <c r="AJ978" s="0" t="n">
        <f aca="false">RANK(AH978,$AH$5:$AH$2004,0)+COUNTIF($AH$4:AH977,AH978)</f>
        <v>38</v>
      </c>
      <c r="AK978" s="0" t="n">
        <f aca="false">IF(AJ978&lt;=Deciles!$B$5*(Deciles!$B$4+1),INT((AJ978-1)/(Deciles!$B$4+1))+1,Deciles!$B$5+INT((AJ978-1-Deciles!$B$5*(Deciles!$B$4+1))/Deciles!$B$4)+1)</f>
        <v>1</v>
      </c>
    </row>
    <row r="979" customFormat="false" ht="15" hidden="false" customHeight="false" outlineLevel="0" collapsed="false">
      <c r="A979" s="0" t="n">
        <v>28395</v>
      </c>
      <c r="B979" s="0" t="s">
        <v>155</v>
      </c>
      <c r="C979" s="0" t="n">
        <v>688</v>
      </c>
      <c r="D979" s="0" t="n">
        <v>84.6768264770508</v>
      </c>
      <c r="E979" s="0" t="n">
        <v>76.3187713623047</v>
      </c>
      <c r="F979" s="0" t="n">
        <v>42</v>
      </c>
      <c r="G979" s="0" t="n">
        <v>3.62299990653992</v>
      </c>
      <c r="H979" s="0" t="n">
        <v>-2.11033320426941</v>
      </c>
      <c r="I979" s="0" t="n">
        <v>19</v>
      </c>
      <c r="J979" s="0" t="n">
        <v>12.2385082244873</v>
      </c>
      <c r="K979" s="0" t="n">
        <v>3.90833330154419</v>
      </c>
      <c r="L979" s="0" t="n">
        <v>-1.125</v>
      </c>
      <c r="M979" s="0" t="n">
        <v>4.74416542053223</v>
      </c>
      <c r="N979" s="0" t="n">
        <v>0</v>
      </c>
      <c r="O979" s="0" t="n">
        <v>0</v>
      </c>
      <c r="P979" s="0" t="s">
        <v>140</v>
      </c>
      <c r="Q979" s="0" t="s">
        <v>141</v>
      </c>
      <c r="R979" s="0" t="n">
        <v>1</v>
      </c>
      <c r="S979" s="0" t="s">
        <v>147</v>
      </c>
      <c r="T979" s="0" t="n">
        <v>0</v>
      </c>
      <c r="U979" s="0" t="n">
        <v>206593.45</v>
      </c>
      <c r="V979" s="0" t="n">
        <v>0.0438082404434681</v>
      </c>
      <c r="W979" s="0" t="n">
        <v>576.076965332031</v>
      </c>
      <c r="X979" s="0" t="n">
        <v>0.0374312177300453</v>
      </c>
      <c r="Y979" s="0" t="n">
        <f aca="false">IF(ISNUMBER(C979),INDEX(Scorecard!$D$5:$D$12,SUMPRODUCT(--(Scorecard!$G$5:$G$11&lt;C979))+1),Scorecard!$D$13)</f>
        <v>-0.869677851527538</v>
      </c>
      <c r="Z979" s="0" t="n">
        <f aca="false">IF(ISNUMBER(D979),INDEX(Scorecard!$D$14:$D$17,SUMPRODUCT(--(Scorecard!$G$14:$G$16&lt;D979))+1),Scorecard!$D$18)</f>
        <v>0.0505355481560174</v>
      </c>
      <c r="AA979" s="0" t="n">
        <f aca="false">IF(ISNUMBER(E979),INDEX(Scorecard!$D$19:$D$26,SUMPRODUCT(--(Scorecard!$G$19:$G$25&lt;E979))+1),Scorecard!$D$27)</f>
        <v>-0.0341578513653732</v>
      </c>
      <c r="AB979" s="0" t="n">
        <f aca="false">IF(ISNUMBER(F979),INDEX(Scorecard!$D$28:$D$35,SUMPRODUCT(--(Scorecard!$G$28:$G$34&lt;F979))+1),Scorecard!$D$36)</f>
        <v>-0.309727037437117</v>
      </c>
      <c r="AC979" s="0" t="n">
        <f aca="false">IF(ISNUMBER(H979),INDEX(Scorecard!$D$37:$D$44,SUMPRODUCT(--(Scorecard!$G$37:$G$43&lt;H979))+1),Scorecard!$D$45)</f>
        <v>1.35057635045042</v>
      </c>
      <c r="AD979" s="0" t="n">
        <f aca="false">IF(ISNUMBER(I979),INDEX(Scorecard!$D$46:$D$52,SUMPRODUCT(--(Scorecard!$G$46:$G$51&lt;I979))+1),Scorecard!$D$53)</f>
        <v>-0.108777051091409</v>
      </c>
      <c r="AE979" s="0" t="n">
        <f aca="false">IF(ISNUMBER(K979),INDEX(Scorecard!$D$54:$D$61,SUMPRODUCT(--(Scorecard!$G$54:$G$60&lt;K979))+1),Scorecard!$D$62)</f>
        <v>0.489050497890326</v>
      </c>
      <c r="AF979" s="0" t="n">
        <f aca="false">IF(ISNUMBER(L979),INDEX(Scorecard!$D$63:$D$68,SUMPRODUCT(--(Scorecard!$G$63:$G$67&lt;L979))+1),Scorecard!$D$69)</f>
        <v>-0.340582194386522</v>
      </c>
      <c r="AG979" s="0" t="n">
        <f aca="false">Inputs!$B$10+Scorecard!$J$5*Y979+Scorecard!$J$6*Z979+Scorecard!$J$7*AA979+Scorecard!$J$8*AB979+Scorecard!$J$9*AC979+Scorecard!$J$10*AD979+Scorecard!$J$11*AE979+Scorecard!$J$12*AF979</f>
        <v>-3.0829135461635</v>
      </c>
      <c r="AH979" s="0" t="n">
        <f aca="false">MIN(1-Inputs!$B$13,MAX(Inputs!$B$13,1/(1+EXP(-(Inputs!$B$11*AG979+Inputs!$B$12)))))</f>
        <v>0.043808240559998</v>
      </c>
      <c r="AI979" s="0" t="n">
        <f aca="false">Inputs!$B$9-Inputs!$B$8*AG979</f>
        <v>576.076957895295</v>
      </c>
      <c r="AJ979" s="0" t="n">
        <f aca="false">RANK(AH979,$AH$5:$AH$2004,0)+COUNTIF($AH$4:AH978,AH979)</f>
        <v>179</v>
      </c>
      <c r="AK979" s="0" t="n">
        <f aca="false">IF(AJ979&lt;=Deciles!$B$5*(Deciles!$B$4+1),INT((AJ979-1)/(Deciles!$B$4+1))+1,Deciles!$B$5+INT((AJ979-1-Deciles!$B$5*(Deciles!$B$4+1))/Deciles!$B$4)+1)</f>
        <v>1</v>
      </c>
    </row>
    <row r="980" customFormat="false" ht="15" hidden="false" customHeight="false" outlineLevel="0" collapsed="false">
      <c r="A980" s="0" t="n">
        <v>28419</v>
      </c>
      <c r="B980" s="0" t="s">
        <v>155</v>
      </c>
      <c r="C980" s="0" t="n">
        <v>740</v>
      </c>
      <c r="D980" s="0" t="n">
        <v>64.2573776245117</v>
      </c>
      <c r="E980" s="0" t="n">
        <v>36.5467910766602</v>
      </c>
      <c r="F980" s="0" t="n">
        <v>41</v>
      </c>
      <c r="G980" s="0" t="n">
        <v>4.46000003814697</v>
      </c>
      <c r="H980" s="0" t="n">
        <v>-1.27333307266235</v>
      </c>
      <c r="I980" s="0" t="n">
        <v>84</v>
      </c>
      <c r="J980" s="0" t="n">
        <v>12.6135120391846</v>
      </c>
      <c r="K980" s="0" t="n">
        <v>5.40833330154419</v>
      </c>
      <c r="L980" s="0" t="n">
        <v>-1.125</v>
      </c>
      <c r="M980" s="0" t="n">
        <v>7.33082818984985</v>
      </c>
      <c r="N980" s="0" t="n">
        <v>0</v>
      </c>
      <c r="O980" s="0" t="n">
        <v>0</v>
      </c>
      <c r="P980" s="0" t="s">
        <v>144</v>
      </c>
      <c r="Q980" s="0" t="s">
        <v>141</v>
      </c>
      <c r="R980" s="0" t="n">
        <v>2</v>
      </c>
      <c r="S980" s="0" t="s">
        <v>154</v>
      </c>
      <c r="T980" s="0" t="n">
        <v>0</v>
      </c>
      <c r="U980" s="0" t="n">
        <v>300592.94</v>
      </c>
      <c r="V980" s="0" t="n">
        <v>0.00712241046130657</v>
      </c>
      <c r="W980" s="0" t="n">
        <v>626.260070800781</v>
      </c>
      <c r="X980" s="0" t="n">
        <v>0.00984417088329792</v>
      </c>
      <c r="Y980" s="0" t="n">
        <f aca="false">IF(ISNUMBER(C980),INDEX(Scorecard!$D$5:$D$12,SUMPRODUCT(--(Scorecard!$G$5:$G$11&lt;C980))+1),Scorecard!$D$13)</f>
        <v>0.488358159108655</v>
      </c>
      <c r="Z980" s="0" t="n">
        <f aca="false">IF(ISNUMBER(D980),INDEX(Scorecard!$D$14:$D$17,SUMPRODUCT(--(Scorecard!$G$14:$G$16&lt;D980))+1),Scorecard!$D$18)</f>
        <v>0.128579646629417</v>
      </c>
      <c r="AA980" s="0" t="n">
        <f aca="false">IF(ISNUMBER(E980),INDEX(Scorecard!$D$19:$D$26,SUMPRODUCT(--(Scorecard!$G$19:$G$25&lt;E980))+1),Scorecard!$D$27)</f>
        <v>0.57899015159425</v>
      </c>
      <c r="AB980" s="0" t="n">
        <f aca="false">IF(ISNUMBER(F980),INDEX(Scorecard!$D$28:$D$35,SUMPRODUCT(--(Scorecard!$G$28:$G$34&lt;F980))+1),Scorecard!$D$36)</f>
        <v>-0.132616866359722</v>
      </c>
      <c r="AC980" s="0" t="n">
        <f aca="false">IF(ISNUMBER(H980),INDEX(Scorecard!$D$37:$D$44,SUMPRODUCT(--(Scorecard!$G$37:$G$43&lt;H980))+1),Scorecard!$D$45)</f>
        <v>1.35057635045042</v>
      </c>
      <c r="AD980" s="0" t="n">
        <f aca="false">IF(ISNUMBER(I980),INDEX(Scorecard!$D$46:$D$52,SUMPRODUCT(--(Scorecard!$G$46:$G$51&lt;I980))+1),Scorecard!$D$53)</f>
        <v>0.818882373006414</v>
      </c>
      <c r="AE980" s="0" t="n">
        <f aca="false">IF(ISNUMBER(K980),INDEX(Scorecard!$D$54:$D$61,SUMPRODUCT(--(Scorecard!$G$54:$G$60&lt;K980))+1),Scorecard!$D$62)</f>
        <v>0.126303549215828</v>
      </c>
      <c r="AF980" s="0" t="n">
        <f aca="false">IF(ISNUMBER(L980),INDEX(Scorecard!$D$63:$D$68,SUMPRODUCT(--(Scorecard!$G$63:$G$67&lt;L980))+1),Scorecard!$D$69)</f>
        <v>-0.340582194386522</v>
      </c>
      <c r="AG980" s="0" t="n">
        <f aca="false">Inputs!$B$10+Scorecard!$J$5*Y980+Scorecard!$J$6*Z980+Scorecard!$J$7*AA980+Scorecard!$J$8*AB980+Scorecard!$J$9*AC980+Scorecard!$J$10*AD980+Scorecard!$J$11*AE980+Scorecard!$J$12*AF980</f>
        <v>-4.8221269762769</v>
      </c>
      <c r="AH980" s="0" t="n">
        <f aca="false">MIN(1-Inputs!$B$13,MAX(Inputs!$B$13,1/(1+EXP(-(Inputs!$B$11*AG980+Inputs!$B$12)))))</f>
        <v>0.00712241042533099</v>
      </c>
      <c r="AI980" s="0" t="n">
        <f aca="false">Inputs!$B$9-Inputs!$B$8*AG980</f>
        <v>626.260049708737</v>
      </c>
      <c r="AJ980" s="0" t="n">
        <f aca="false">RANK(AH980,$AH$5:$AH$2004,0)+COUNTIF($AH$4:AH979,AH980)</f>
        <v>1042</v>
      </c>
      <c r="AK980" s="0" t="n">
        <f aca="false">IF(AJ980&lt;=Deciles!$B$5*(Deciles!$B$4+1),INT((AJ980-1)/(Deciles!$B$4+1))+1,Deciles!$B$5+INT((AJ980-1-Deciles!$B$5*(Deciles!$B$4+1))/Deciles!$B$4)+1)</f>
        <v>6</v>
      </c>
    </row>
    <row r="981" customFormat="false" ht="15" hidden="false" customHeight="false" outlineLevel="0" collapsed="false">
      <c r="A981" s="0" t="n">
        <v>28464</v>
      </c>
      <c r="B981" s="0" t="s">
        <v>155</v>
      </c>
      <c r="C981" s="0" t="n">
        <v>669</v>
      </c>
      <c r="D981" s="0" t="n">
        <v>80</v>
      </c>
      <c r="E981" s="0" t="n">
        <v>75.5788345336914</v>
      </c>
      <c r="F981" s="0" t="n">
        <v>33</v>
      </c>
      <c r="G981" s="0" t="n">
        <v>3.83699989318848</v>
      </c>
      <c r="H981" s="0" t="n">
        <v>-1.89633321762085</v>
      </c>
      <c r="I981" s="0" t="n">
        <v>13</v>
      </c>
      <c r="J981" s="0" t="n">
        <v>11.3717422485352</v>
      </c>
      <c r="K981" s="0" t="n">
        <v>4.50833320617676</v>
      </c>
      <c r="L981" s="0" t="n">
        <v>-1.125</v>
      </c>
      <c r="M981" s="0" t="n">
        <v>3.47430872917175</v>
      </c>
      <c r="N981" s="0" t="n">
        <v>0</v>
      </c>
      <c r="O981" s="0" t="n">
        <v>0</v>
      </c>
      <c r="P981" s="0" t="s">
        <v>140</v>
      </c>
      <c r="Q981" s="0" t="s">
        <v>141</v>
      </c>
      <c r="R981" s="0" t="n">
        <v>2</v>
      </c>
      <c r="S981" s="0" t="s">
        <v>159</v>
      </c>
      <c r="T981" s="0" t="n">
        <v>0</v>
      </c>
      <c r="U981" s="0" t="n">
        <v>86833.05</v>
      </c>
      <c r="V981" s="0" t="n">
        <v>0.0905329361557961</v>
      </c>
      <c r="W981" s="0" t="n">
        <v>555.075378417969</v>
      </c>
      <c r="X981" s="0" t="n">
        <v>0.0875149220228195</v>
      </c>
      <c r="Y981" s="0" t="n">
        <f aca="false">IF(ISNUMBER(C981),INDEX(Scorecard!$D$5:$D$12,SUMPRODUCT(--(Scorecard!$G$5:$G$11&lt;C981))+1),Scorecard!$D$13)</f>
        <v>-1.88220980528339</v>
      </c>
      <c r="Z981" s="0" t="n">
        <f aca="false">IF(ISNUMBER(D981),INDEX(Scorecard!$D$14:$D$17,SUMPRODUCT(--(Scorecard!$G$14:$G$16&lt;D981))+1),Scorecard!$D$18)</f>
        <v>0.0505355481560174</v>
      </c>
      <c r="AA981" s="0" t="n">
        <f aca="false">IF(ISNUMBER(E981),INDEX(Scorecard!$D$19:$D$26,SUMPRODUCT(--(Scorecard!$G$19:$G$25&lt;E981))+1),Scorecard!$D$27)</f>
        <v>-0.0341578513653732</v>
      </c>
      <c r="AB981" s="0" t="n">
        <f aca="false">IF(ISNUMBER(F981),INDEX(Scorecard!$D$28:$D$35,SUMPRODUCT(--(Scorecard!$G$28:$G$34&lt;F981))+1),Scorecard!$D$36)</f>
        <v>-0.0008456427959252</v>
      </c>
      <c r="AC981" s="0" t="n">
        <f aca="false">IF(ISNUMBER(H981),INDEX(Scorecard!$D$37:$D$44,SUMPRODUCT(--(Scorecard!$G$37:$G$43&lt;H981))+1),Scorecard!$D$45)</f>
        <v>1.35057635045042</v>
      </c>
      <c r="AD981" s="0" t="n">
        <f aca="false">IF(ISNUMBER(I981),INDEX(Scorecard!$D$46:$D$52,SUMPRODUCT(--(Scorecard!$G$46:$G$51&lt;I981))+1),Scorecard!$D$53)</f>
        <v>-0.114272400683245</v>
      </c>
      <c r="AE981" s="0" t="n">
        <f aca="false">IF(ISNUMBER(K981),INDEX(Scorecard!$D$54:$D$61,SUMPRODUCT(--(Scorecard!$G$54:$G$60&lt;K981))+1),Scorecard!$D$62)</f>
        <v>0.409483001259379</v>
      </c>
      <c r="AF981" s="0" t="n">
        <f aca="false">IF(ISNUMBER(L981),INDEX(Scorecard!$D$63:$D$68,SUMPRODUCT(--(Scorecard!$G$63:$G$67&lt;L981))+1),Scorecard!$D$69)</f>
        <v>-0.340582194386522</v>
      </c>
      <c r="AG981" s="0" t="n">
        <f aca="false">Inputs!$B$10+Scorecard!$J$5*Y981+Scorecard!$J$6*Z981+Scorecard!$J$7*AA981+Scorecard!$J$8*AB981+Scorecard!$J$9*AC981+Scorecard!$J$10*AD981+Scorecard!$J$11*AE981+Scorecard!$J$12*AF981</f>
        <v>-2.35505415510315</v>
      </c>
      <c r="AH981" s="0" t="n">
        <f aca="false">MIN(1-Inputs!$B$13,MAX(Inputs!$B$13,1/(1+EXP(-(Inputs!$B$11*AG981+Inputs!$B$12)))))</f>
        <v>0.0905329371100603</v>
      </c>
      <c r="AI981" s="0" t="n">
        <f aca="false">Inputs!$B$9-Inputs!$B$8*AG981</f>
        <v>555.075375216351</v>
      </c>
      <c r="AJ981" s="0" t="n">
        <f aca="false">RANK(AH981,$AH$5:$AH$2004,0)+COUNTIF($AH$4:AH980,AH981)</f>
        <v>51</v>
      </c>
      <c r="AK981" s="0" t="n">
        <f aca="false">IF(AJ981&lt;=Deciles!$B$5*(Deciles!$B$4+1),INT((AJ981-1)/(Deciles!$B$4+1))+1,Deciles!$B$5+INT((AJ981-1-Deciles!$B$5*(Deciles!$B$4+1))/Deciles!$B$4)+1)</f>
        <v>1</v>
      </c>
    </row>
    <row r="982" customFormat="false" ht="15" hidden="false" customHeight="false" outlineLevel="0" collapsed="false">
      <c r="A982" s="0" t="n">
        <v>28483</v>
      </c>
      <c r="B982" s="0" t="s">
        <v>157</v>
      </c>
      <c r="C982" s="0" t="n">
        <v>830</v>
      </c>
      <c r="D982" s="0" t="n">
        <v>69.668586730957</v>
      </c>
      <c r="E982" s="0" t="n">
        <v>61.8384399414063</v>
      </c>
      <c r="F982" s="0" t="n">
        <v>30</v>
      </c>
      <c r="G982" s="0" t="n">
        <v>4.24900007247925</v>
      </c>
      <c r="H982" s="0" t="n">
        <v>0.365666627883911</v>
      </c>
      <c r="I982" s="0" t="n">
        <v>24</v>
      </c>
      <c r="J982" s="0" t="n">
        <v>11.7529773712158</v>
      </c>
      <c r="K982" s="0" t="n">
        <v>4.0230770111084</v>
      </c>
      <c r="L982" s="0" t="n">
        <v>-0.276923179626465</v>
      </c>
      <c r="M982" s="0" t="n">
        <v>4.10729646682739</v>
      </c>
      <c r="N982" s="0" t="n">
        <v>0</v>
      </c>
      <c r="O982" s="0" t="n">
        <v>0</v>
      </c>
      <c r="P982" s="0" t="s">
        <v>144</v>
      </c>
      <c r="Q982" s="0" t="s">
        <v>153</v>
      </c>
      <c r="R982" s="0" t="n">
        <v>2</v>
      </c>
      <c r="S982" s="0" t="s">
        <v>161</v>
      </c>
      <c r="T982" s="0" t="n">
        <v>0</v>
      </c>
      <c r="U982" s="0" t="n">
        <v>127131.54</v>
      </c>
      <c r="V982" s="0" t="n">
        <v>0.000869428156875074</v>
      </c>
      <c r="W982" s="0" t="n">
        <v>683.350463867188</v>
      </c>
      <c r="X982" s="0" t="n">
        <v>0.000697175099048764</v>
      </c>
      <c r="Y982" s="0" t="n">
        <f aca="false">IF(ISNUMBER(C982),INDEX(Scorecard!$D$5:$D$12,SUMPRODUCT(--(Scorecard!$G$5:$G$11&lt;C982))+1),Scorecard!$D$13)</f>
        <v>2.19112706886128</v>
      </c>
      <c r="Z982" s="0" t="n">
        <f aca="false">IF(ISNUMBER(D982),INDEX(Scorecard!$D$14:$D$17,SUMPRODUCT(--(Scorecard!$G$14:$G$16&lt;D982))+1),Scorecard!$D$18)</f>
        <v>0.128579646629417</v>
      </c>
      <c r="AA982" s="0" t="n">
        <f aca="false">IF(ISNUMBER(E982),INDEX(Scorecard!$D$19:$D$26,SUMPRODUCT(--(Scorecard!$G$19:$G$25&lt;E982))+1),Scorecard!$D$27)</f>
        <v>0.233621608745691</v>
      </c>
      <c r="AB982" s="0" t="n">
        <f aca="false">IF(ISNUMBER(F982),INDEX(Scorecard!$D$28:$D$35,SUMPRODUCT(--(Scorecard!$G$28:$G$34&lt;F982))+1),Scorecard!$D$36)</f>
        <v>0.126913191054783</v>
      </c>
      <c r="AC982" s="0" t="n">
        <f aca="false">IF(ISNUMBER(H982),INDEX(Scorecard!$D$37:$D$44,SUMPRODUCT(--(Scorecard!$G$37:$G$43&lt;H982))+1),Scorecard!$D$45)</f>
        <v>-0.0679520129233634</v>
      </c>
      <c r="AD982" s="0" t="n">
        <f aca="false">IF(ISNUMBER(I982),INDEX(Scorecard!$D$46:$D$52,SUMPRODUCT(--(Scorecard!$G$46:$G$51&lt;I982))+1),Scorecard!$D$53)</f>
        <v>-0.048559051279741</v>
      </c>
      <c r="AE982" s="0" t="n">
        <f aca="false">IF(ISNUMBER(K982),INDEX(Scorecard!$D$54:$D$61,SUMPRODUCT(--(Scorecard!$G$54:$G$60&lt;K982))+1),Scorecard!$D$62)</f>
        <v>0.489050497890326</v>
      </c>
      <c r="AF982" s="0" t="n">
        <f aca="false">IF(ISNUMBER(L982),INDEX(Scorecard!$D$63:$D$68,SUMPRODUCT(--(Scorecard!$G$63:$G$67&lt;L982))+1),Scorecard!$D$69)</f>
        <v>0.322484508656054</v>
      </c>
      <c r="AG982" s="0" t="n">
        <f aca="false">Inputs!$B$10+Scorecard!$J$5*Y982+Scorecard!$J$6*Z982+Scorecard!$J$7*AA982+Scorecard!$J$8*AB982+Scorecard!$J$9*AC982+Scorecard!$J$10*AD982+Scorecard!$J$11*AE982+Scorecard!$J$12*AF982</f>
        <v>-6.80072928400895</v>
      </c>
      <c r="AH982" s="0" t="n">
        <f aca="false">MIN(1-Inputs!$B$13,MAX(Inputs!$B$13,1/(1+EXP(-(Inputs!$B$11*AG982+Inputs!$B$12)))))</f>
        <v>0.000869428145348387</v>
      </c>
      <c r="AI982" s="0" t="n">
        <f aca="false">Inputs!$B$9-Inputs!$B$8*AG982</f>
        <v>683.350444453867</v>
      </c>
      <c r="AJ982" s="0" t="n">
        <f aca="false">RANK(AH982,$AH$5:$AH$2004,0)+COUNTIF($AH$4:AH981,AH982)</f>
        <v>1939</v>
      </c>
      <c r="AK982" s="0" t="n">
        <f aca="false">IF(AJ982&lt;=Deciles!$B$5*(Deciles!$B$4+1),INT((AJ982-1)/(Deciles!$B$4+1))+1,Deciles!$B$5+INT((AJ982-1-Deciles!$B$5*(Deciles!$B$4+1))/Deciles!$B$4)+1)</f>
        <v>10</v>
      </c>
    </row>
    <row r="983" customFormat="false" ht="15" hidden="false" customHeight="false" outlineLevel="0" collapsed="false">
      <c r="A983" s="0" t="n">
        <v>28535</v>
      </c>
      <c r="B983" s="0" t="s">
        <v>157</v>
      </c>
      <c r="C983" s="0" t="n">
        <v>762</v>
      </c>
      <c r="D983" s="0" t="n">
        <v>80</v>
      </c>
      <c r="E983" s="0" t="n">
        <v>57.7144775390625</v>
      </c>
      <c r="F983" s="0" t="n">
        <v>34</v>
      </c>
      <c r="G983" s="0" t="n">
        <v>3.55100011825562</v>
      </c>
      <c r="H983" s="0" t="n">
        <v>-0.332333326339722</v>
      </c>
      <c r="I983" s="0" t="n">
        <v>65</v>
      </c>
      <c r="J983" s="0" t="n">
        <v>12.3936023712158</v>
      </c>
      <c r="K983" s="0" t="n">
        <v>4.12307691574097</v>
      </c>
      <c r="L983" s="0" t="n">
        <v>-0.276923179626465</v>
      </c>
      <c r="M983" s="0" t="n">
        <v>3.64271926879883</v>
      </c>
      <c r="N983" s="0" t="n">
        <v>0</v>
      </c>
      <c r="O983" s="0" t="n">
        <v>0</v>
      </c>
      <c r="P983" s="0" t="s">
        <v>144</v>
      </c>
      <c r="Q983" s="0" t="s">
        <v>141</v>
      </c>
      <c r="R983" s="0" t="n">
        <v>2</v>
      </c>
      <c r="S983" s="0" t="s">
        <v>162</v>
      </c>
      <c r="T983" s="0" t="n">
        <v>0</v>
      </c>
      <c r="U983" s="0" t="n">
        <v>241253.19</v>
      </c>
      <c r="V983" s="0" t="n">
        <v>0.00228539016097784</v>
      </c>
      <c r="W983" s="0" t="n">
        <v>657.155700683594</v>
      </c>
      <c r="X983" s="0" t="n">
        <v>0.00226571783423424</v>
      </c>
      <c r="Y983" s="0" t="n">
        <f aca="false">IF(ISNUMBER(C983),INDEX(Scorecard!$D$5:$D$12,SUMPRODUCT(--(Scorecard!$G$5:$G$11&lt;C983))+1),Scorecard!$D$13)</f>
        <v>1.23750384304241</v>
      </c>
      <c r="Z983" s="0" t="n">
        <f aca="false">IF(ISNUMBER(D983),INDEX(Scorecard!$D$14:$D$17,SUMPRODUCT(--(Scorecard!$G$14:$G$16&lt;D983))+1),Scorecard!$D$18)</f>
        <v>0.0505355481560174</v>
      </c>
      <c r="AA983" s="0" t="n">
        <f aca="false">IF(ISNUMBER(E983),INDEX(Scorecard!$D$19:$D$26,SUMPRODUCT(--(Scorecard!$G$19:$G$25&lt;E983))+1),Scorecard!$D$27)</f>
        <v>0.285899340811827</v>
      </c>
      <c r="AB983" s="0" t="n">
        <f aca="false">IF(ISNUMBER(F983),INDEX(Scorecard!$D$28:$D$35,SUMPRODUCT(--(Scorecard!$G$28:$G$34&lt;F983))+1),Scorecard!$D$36)</f>
        <v>-0.0008456427959252</v>
      </c>
      <c r="AC983" s="0" t="n">
        <f aca="false">IF(ISNUMBER(H983),INDEX(Scorecard!$D$37:$D$44,SUMPRODUCT(--(Scorecard!$G$37:$G$43&lt;H983))+1),Scorecard!$D$45)</f>
        <v>0.769716833645565</v>
      </c>
      <c r="AD983" s="0" t="n">
        <f aca="false">IF(ISNUMBER(I983),INDEX(Scorecard!$D$46:$D$52,SUMPRODUCT(--(Scorecard!$G$46:$G$51&lt;I983))+1),Scorecard!$D$53)</f>
        <v>0.818882373006414</v>
      </c>
      <c r="AE983" s="0" t="n">
        <f aca="false">IF(ISNUMBER(K983),INDEX(Scorecard!$D$54:$D$61,SUMPRODUCT(--(Scorecard!$G$54:$G$60&lt;K983))+1),Scorecard!$D$62)</f>
        <v>0.489050497890326</v>
      </c>
      <c r="AF983" s="0" t="n">
        <f aca="false">IF(ISNUMBER(L983),INDEX(Scorecard!$D$63:$D$68,SUMPRODUCT(--(Scorecard!$G$63:$G$67&lt;L983))+1),Scorecard!$D$69)</f>
        <v>0.322484508656054</v>
      </c>
      <c r="AG983" s="0" t="n">
        <f aca="false">Inputs!$B$10+Scorecard!$J$5*Y983+Scorecard!$J$6*Z983+Scorecard!$J$7*AA983+Scorecard!$J$8*AB983+Scorecard!$J$9*AC983+Scorecard!$J$10*AD983+Scorecard!$J$11*AE983+Scorecard!$J$12*AF983</f>
        <v>-5.89288865903321</v>
      </c>
      <c r="AH983" s="0" t="n">
        <f aca="false">MIN(1-Inputs!$B$13,MAX(Inputs!$B$13,1/(1+EXP(-(Inputs!$B$11*AG983+Inputs!$B$12)))))</f>
        <v>0.00228539021679273</v>
      </c>
      <c r="AI983" s="0" t="n">
        <f aca="false">Inputs!$B$9-Inputs!$B$8*AG983</f>
        <v>657.155701102466</v>
      </c>
      <c r="AJ983" s="0" t="n">
        <f aca="false">RANK(AH983,$AH$5:$AH$2004,0)+COUNTIF($AH$4:AH982,AH983)</f>
        <v>1655</v>
      </c>
      <c r="AK983" s="0" t="n">
        <f aca="false">IF(AJ983&lt;=Deciles!$B$5*(Deciles!$B$4+1),INT((AJ983-1)/(Deciles!$B$4+1))+1,Deciles!$B$5+INT((AJ983-1-Deciles!$B$5*(Deciles!$B$4+1))/Deciles!$B$4)+1)</f>
        <v>9</v>
      </c>
    </row>
    <row r="984" customFormat="false" ht="15" hidden="false" customHeight="false" outlineLevel="0" collapsed="false">
      <c r="A984" s="0" t="n">
        <v>28572</v>
      </c>
      <c r="B984" s="0" t="s">
        <v>155</v>
      </c>
      <c r="C984" s="0" t="n">
        <v>673</v>
      </c>
      <c r="D984" s="0" t="n">
        <v>88.1549530029297</v>
      </c>
      <c r="E984" s="0" t="n">
        <v>76.1783981323242</v>
      </c>
      <c r="F984" s="0" t="n">
        <v>29</v>
      </c>
      <c r="G984" s="0" t="n">
        <v>4.16200017929077</v>
      </c>
      <c r="H984" s="0" t="n">
        <v>-1.57133293151856</v>
      </c>
      <c r="I984" s="0" t="n">
        <v>32</v>
      </c>
      <c r="J984" s="0" t="n">
        <v>12.0492696762085</v>
      </c>
      <c r="K984" s="0" t="n">
        <v>4.40833330154419</v>
      </c>
      <c r="L984" s="0" t="n">
        <v>-1.125</v>
      </c>
      <c r="M984" s="0" t="n">
        <v>6.02960968017578</v>
      </c>
      <c r="N984" s="0" t="n">
        <v>0</v>
      </c>
      <c r="O984" s="0" t="n">
        <v>0</v>
      </c>
      <c r="P984" s="0" t="s">
        <v>144</v>
      </c>
      <c r="Q984" s="0" t="s">
        <v>141</v>
      </c>
      <c r="R984" s="0" t="n">
        <v>2</v>
      </c>
      <c r="S984" s="0" t="s">
        <v>156</v>
      </c>
      <c r="T984" s="0" t="n">
        <v>0</v>
      </c>
      <c r="U984" s="0" t="n">
        <v>170974.52</v>
      </c>
      <c r="V984" s="0" t="n">
        <v>0.0935165509581566</v>
      </c>
      <c r="W984" s="0" t="n">
        <v>554.10888671875</v>
      </c>
      <c r="X984" s="0" t="n">
        <v>0.0766267329454422</v>
      </c>
      <c r="Y984" s="0" t="n">
        <f aca="false">IF(ISNUMBER(C984),INDEX(Scorecard!$D$5:$D$12,SUMPRODUCT(--(Scorecard!$G$5:$G$11&lt;C984))+1),Scorecard!$D$13)</f>
        <v>-1.88220980528339</v>
      </c>
      <c r="Z984" s="0" t="n">
        <f aca="false">IF(ISNUMBER(D984),INDEX(Scorecard!$D$14:$D$17,SUMPRODUCT(--(Scorecard!$G$14:$G$16&lt;D984))+1),Scorecard!$D$18)</f>
        <v>-0.361970872710667</v>
      </c>
      <c r="AA984" s="0" t="n">
        <f aca="false">IF(ISNUMBER(E984),INDEX(Scorecard!$D$19:$D$26,SUMPRODUCT(--(Scorecard!$G$19:$G$25&lt;E984))+1),Scorecard!$D$27)</f>
        <v>-0.0341578513653732</v>
      </c>
      <c r="AB984" s="0" t="n">
        <f aca="false">IF(ISNUMBER(F984),INDEX(Scorecard!$D$28:$D$35,SUMPRODUCT(--(Scorecard!$G$28:$G$34&lt;F984))+1),Scorecard!$D$36)</f>
        <v>0.165097008946478</v>
      </c>
      <c r="AC984" s="0" t="n">
        <f aca="false">IF(ISNUMBER(H984),INDEX(Scorecard!$D$37:$D$44,SUMPRODUCT(--(Scorecard!$G$37:$G$43&lt;H984))+1),Scorecard!$D$45)</f>
        <v>1.35057635045042</v>
      </c>
      <c r="AD984" s="0" t="n">
        <f aca="false">IF(ISNUMBER(I984),INDEX(Scorecard!$D$46:$D$52,SUMPRODUCT(--(Scorecard!$G$46:$G$51&lt;I984))+1),Scorecard!$D$53)</f>
        <v>0.123869379412532</v>
      </c>
      <c r="AE984" s="0" t="n">
        <f aca="false">IF(ISNUMBER(K984),INDEX(Scorecard!$D$54:$D$61,SUMPRODUCT(--(Scorecard!$G$54:$G$60&lt;K984))+1),Scorecard!$D$62)</f>
        <v>0.409483001259379</v>
      </c>
      <c r="AF984" s="0" t="n">
        <f aca="false">IF(ISNUMBER(L984),INDEX(Scorecard!$D$63:$D$68,SUMPRODUCT(--(Scorecard!$G$63:$G$67&lt;L984))+1),Scorecard!$D$69)</f>
        <v>-0.340582194386522</v>
      </c>
      <c r="AG984" s="0" t="n">
        <f aca="false">Inputs!$B$10+Scorecard!$J$5*Y984+Scorecard!$J$6*Z984+Scorecard!$J$7*AA984+Scorecard!$J$8*AB984+Scorecard!$J$9*AC984+Scorecard!$J$10*AD984+Scorecard!$J$11*AE984+Scorecard!$J$12*AF984</f>
        <v>-2.32155844819113</v>
      </c>
      <c r="AH984" s="0" t="n">
        <f aca="false">MIN(1-Inputs!$B$13,MAX(Inputs!$B$13,1/(1+EXP(-(Inputs!$B$11*AG984+Inputs!$B$12)))))</f>
        <v>0.0935165512986236</v>
      </c>
      <c r="AI984" s="0" t="n">
        <f aca="false">Inputs!$B$9-Inputs!$B$8*AG984</f>
        <v>554.10889341129</v>
      </c>
      <c r="AJ984" s="0" t="n">
        <f aca="false">RANK(AH984,$AH$5:$AH$2004,0)+COUNTIF($AH$4:AH983,AH984)</f>
        <v>47</v>
      </c>
      <c r="AK984" s="0" t="n">
        <f aca="false">IF(AJ984&lt;=Deciles!$B$5*(Deciles!$B$4+1),INT((AJ984-1)/(Deciles!$B$4+1))+1,Deciles!$B$5+INT((AJ984-1-Deciles!$B$5*(Deciles!$B$4+1))/Deciles!$B$4)+1)</f>
        <v>1</v>
      </c>
    </row>
    <row r="985" customFormat="false" ht="15" hidden="false" customHeight="false" outlineLevel="0" collapsed="false">
      <c r="A985" s="0" t="n">
        <v>28577</v>
      </c>
      <c r="B985" s="0" t="s">
        <v>145</v>
      </c>
      <c r="C985" s="0" t="n">
        <v>746</v>
      </c>
      <c r="D985" s="0" t="n">
        <v>80</v>
      </c>
      <c r="E985" s="0" t="n">
        <v>72.8326263427734</v>
      </c>
      <c r="F985" s="0" t="n">
        <v>31</v>
      </c>
      <c r="G985" s="0" t="n">
        <v>4.00899982452393</v>
      </c>
      <c r="H985" s="0" t="n">
        <v>0.492333173751831</v>
      </c>
      <c r="I985" s="0" t="n">
        <v>26</v>
      </c>
      <c r="J985" s="0" t="n">
        <v>11.9880619049072</v>
      </c>
      <c r="K985" s="0" t="n">
        <v>4.15833330154419</v>
      </c>
      <c r="L985" s="0" t="n">
        <v>-1.875</v>
      </c>
      <c r="M985" s="0" t="n">
        <v>4.74416494369507</v>
      </c>
      <c r="N985" s="0" t="n">
        <v>0</v>
      </c>
      <c r="O985" s="0" t="n">
        <v>0</v>
      </c>
      <c r="P985" s="0" t="s">
        <v>140</v>
      </c>
      <c r="Q985" s="0" t="s">
        <v>141</v>
      </c>
      <c r="R985" s="0" t="n">
        <v>2</v>
      </c>
      <c r="S985" s="0" t="s">
        <v>147</v>
      </c>
      <c r="T985" s="0" t="n">
        <v>0</v>
      </c>
      <c r="U985" s="0" t="n">
        <v>160823.36</v>
      </c>
      <c r="V985" s="0" t="n">
        <v>0.00634769164025784</v>
      </c>
      <c r="W985" s="0" t="n">
        <v>629.397705078125</v>
      </c>
      <c r="X985" s="0" t="n">
        <v>0.00700962543487549</v>
      </c>
      <c r="Y985" s="0" t="n">
        <f aca="false">IF(ISNUMBER(C985),INDEX(Scorecard!$D$5:$D$12,SUMPRODUCT(--(Scorecard!$G$5:$G$11&lt;C985))+1),Scorecard!$D$13)</f>
        <v>0.488358159108655</v>
      </c>
      <c r="Z985" s="0" t="n">
        <f aca="false">IF(ISNUMBER(D985),INDEX(Scorecard!$D$14:$D$17,SUMPRODUCT(--(Scorecard!$G$14:$G$16&lt;D985))+1),Scorecard!$D$18)</f>
        <v>0.0505355481560174</v>
      </c>
      <c r="AA985" s="0" t="n">
        <f aca="false">IF(ISNUMBER(E985),INDEX(Scorecard!$D$19:$D$26,SUMPRODUCT(--(Scorecard!$G$19:$G$25&lt;E985))+1),Scorecard!$D$27)</f>
        <v>-0.0341578513653732</v>
      </c>
      <c r="AB985" s="0" t="n">
        <f aca="false">IF(ISNUMBER(F985),INDEX(Scorecard!$D$28:$D$35,SUMPRODUCT(--(Scorecard!$G$28:$G$34&lt;F985))+1),Scorecard!$D$36)</f>
        <v>0.126913191054783</v>
      </c>
      <c r="AC985" s="0" t="n">
        <f aca="false">IF(ISNUMBER(H985),INDEX(Scorecard!$D$37:$D$44,SUMPRODUCT(--(Scorecard!$G$37:$G$43&lt;H985))+1),Scorecard!$D$45)</f>
        <v>-0.271229676926091</v>
      </c>
      <c r="AD985" s="0" t="n">
        <f aca="false">IF(ISNUMBER(I985),INDEX(Scorecard!$D$46:$D$52,SUMPRODUCT(--(Scorecard!$G$46:$G$51&lt;I985))+1),Scorecard!$D$53)</f>
        <v>0.123869379412532</v>
      </c>
      <c r="AE985" s="0" t="n">
        <f aca="false">IF(ISNUMBER(K985),INDEX(Scorecard!$D$54:$D$61,SUMPRODUCT(--(Scorecard!$G$54:$G$60&lt;K985))+1),Scorecard!$D$62)</f>
        <v>0.489050497890326</v>
      </c>
      <c r="AF985" s="0" t="n">
        <f aca="false">IF(ISNUMBER(L985),INDEX(Scorecard!$D$63:$D$68,SUMPRODUCT(--(Scorecard!$G$63:$G$67&lt;L985))+1),Scorecard!$D$69)</f>
        <v>-0.340582194386522</v>
      </c>
      <c r="AG985" s="0" t="n">
        <f aca="false">Inputs!$B$10+Scorecard!$J$5*Y985+Scorecard!$J$6*Z985+Scorecard!$J$7*AA985+Scorecard!$J$8*AB985+Scorecard!$J$9*AC985+Scorecard!$J$10*AD985+Scorecard!$J$11*AE985+Scorecard!$J$12*AF985</f>
        <v>-4.93087086304778</v>
      </c>
      <c r="AH985" s="0" t="n">
        <f aca="false">MIN(1-Inputs!$B$13,MAX(Inputs!$B$13,1/(1+EXP(-(Inputs!$B$11*AG985+Inputs!$B$12)))))</f>
        <v>0.00634769178982178</v>
      </c>
      <c r="AI985" s="0" t="n">
        <f aca="false">Inputs!$B$9-Inputs!$B$8*AG985</f>
        <v>629.397735032164</v>
      </c>
      <c r="AJ985" s="0" t="n">
        <f aca="false">RANK(AH985,$AH$5:$AH$2004,0)+COUNTIF($AH$4:AH984,AH985)</f>
        <v>1110</v>
      </c>
      <c r="AK985" s="0" t="n">
        <f aca="false">IF(AJ985&lt;=Deciles!$B$5*(Deciles!$B$4+1),INT((AJ985-1)/(Deciles!$B$4+1))+1,Deciles!$B$5+INT((AJ985-1-Deciles!$B$5*(Deciles!$B$4+1))/Deciles!$B$4)+1)</f>
        <v>6</v>
      </c>
    </row>
    <row r="986" customFormat="false" ht="15" hidden="false" customHeight="false" outlineLevel="0" collapsed="false">
      <c r="A986" s="0" t="n">
        <v>28624</v>
      </c>
      <c r="B986" s="0" t="s">
        <v>155</v>
      </c>
      <c r="C986" s="0" t="n">
        <v>723</v>
      </c>
      <c r="D986" s="0" t="n">
        <v>80</v>
      </c>
      <c r="E986" s="0" t="n">
        <v>75.5606384277344</v>
      </c>
      <c r="F986" s="0" t="n">
        <v>36</v>
      </c>
      <c r="G986" s="0" t="n">
        <v>3.06900000572205</v>
      </c>
      <c r="H986" s="0" t="n">
        <v>-2.66433310508728</v>
      </c>
      <c r="I986" s="0" t="n">
        <v>11</v>
      </c>
      <c r="J986" s="0" t="n">
        <v>11.9096546173096</v>
      </c>
      <c r="K986" s="0" t="n">
        <v>4.20833349227905</v>
      </c>
      <c r="L986" s="0" t="n">
        <v>-1.125</v>
      </c>
      <c r="M986" s="0" t="n">
        <v>4.23436260223389</v>
      </c>
      <c r="N986" s="0" t="n">
        <v>0</v>
      </c>
      <c r="O986" s="0" t="n">
        <v>0</v>
      </c>
      <c r="P986" s="0" t="s">
        <v>144</v>
      </c>
      <c r="Q986" s="0" t="s">
        <v>141</v>
      </c>
      <c r="R986" s="0" t="n">
        <v>2</v>
      </c>
      <c r="S986" s="0" t="s">
        <v>148</v>
      </c>
      <c r="T986" s="0" t="n">
        <v>0</v>
      </c>
      <c r="U986" s="0" t="n">
        <v>148695.34</v>
      </c>
      <c r="V986" s="0" t="n">
        <v>0.0128497490659356</v>
      </c>
      <c r="W986" s="0" t="n">
        <v>610.133483886719</v>
      </c>
      <c r="X986" s="0" t="n">
        <v>0.0167712662369013</v>
      </c>
      <c r="Y986" s="0" t="n">
        <f aca="false">IF(ISNUMBER(C986),INDEX(Scorecard!$D$5:$D$12,SUMPRODUCT(--(Scorecard!$G$5:$G$11&lt;C986))+1),Scorecard!$D$13)</f>
        <v>-0.0290424113398221</v>
      </c>
      <c r="Z986" s="0" t="n">
        <f aca="false">IF(ISNUMBER(D986),INDEX(Scorecard!$D$14:$D$17,SUMPRODUCT(--(Scorecard!$G$14:$G$16&lt;D986))+1),Scorecard!$D$18)</f>
        <v>0.0505355481560174</v>
      </c>
      <c r="AA986" s="0" t="n">
        <f aca="false">IF(ISNUMBER(E986),INDEX(Scorecard!$D$19:$D$26,SUMPRODUCT(--(Scorecard!$G$19:$G$25&lt;E986))+1),Scorecard!$D$27)</f>
        <v>-0.0341578513653732</v>
      </c>
      <c r="AB986" s="0" t="n">
        <f aca="false">IF(ISNUMBER(F986),INDEX(Scorecard!$D$28:$D$35,SUMPRODUCT(--(Scorecard!$G$28:$G$34&lt;F986))+1),Scorecard!$D$36)</f>
        <v>-0.0008456427959252</v>
      </c>
      <c r="AC986" s="0" t="n">
        <f aca="false">IF(ISNUMBER(H986),INDEX(Scorecard!$D$37:$D$44,SUMPRODUCT(--(Scorecard!$G$37:$G$43&lt;H986))+1),Scorecard!$D$45)</f>
        <v>1.35057635045042</v>
      </c>
      <c r="AD986" s="0" t="n">
        <f aca="false">IF(ISNUMBER(I986),INDEX(Scorecard!$D$46:$D$52,SUMPRODUCT(--(Scorecard!$G$46:$G$51&lt;I986))+1),Scorecard!$D$53)</f>
        <v>-0.114272400683245</v>
      </c>
      <c r="AE986" s="0" t="n">
        <f aca="false">IF(ISNUMBER(K986),INDEX(Scorecard!$D$54:$D$61,SUMPRODUCT(--(Scorecard!$G$54:$G$60&lt;K986))+1),Scorecard!$D$62)</f>
        <v>0.489050497890326</v>
      </c>
      <c r="AF986" s="0" t="n">
        <f aca="false">IF(ISNUMBER(L986),INDEX(Scorecard!$D$63:$D$68,SUMPRODUCT(--(Scorecard!$G$63:$G$67&lt;L986))+1),Scorecard!$D$69)</f>
        <v>-0.340582194386522</v>
      </c>
      <c r="AG986" s="0" t="n">
        <f aca="false">Inputs!$B$10+Scorecard!$J$5*Y986+Scorecard!$J$6*Z986+Scorecard!$J$7*AA986+Scorecard!$J$8*AB986+Scorecard!$J$9*AC986+Scorecard!$J$10*AD986+Scorecard!$J$11*AE986+Scorecard!$J$12*AF986</f>
        <v>-4.26322310985268</v>
      </c>
      <c r="AH986" s="0" t="n">
        <f aca="false">MIN(1-Inputs!$B$13,MAX(Inputs!$B$13,1/(1+EXP(-(Inputs!$B$11*AG986+Inputs!$B$12)))))</f>
        <v>0.0128497493698553</v>
      </c>
      <c r="AI986" s="0" t="n">
        <f aca="false">Inputs!$B$9-Inputs!$B$8*AG986</f>
        <v>610.133492980259</v>
      </c>
      <c r="AJ986" s="0" t="n">
        <f aca="false">RANK(AH986,$AH$5:$AH$2004,0)+COUNTIF($AH$4:AH985,AH986)</f>
        <v>679</v>
      </c>
      <c r="AK986" s="0" t="n">
        <f aca="false">IF(AJ986&lt;=Deciles!$B$5*(Deciles!$B$4+1),INT((AJ986-1)/(Deciles!$B$4+1))+1,Deciles!$B$5+INT((AJ986-1-Deciles!$B$5*(Deciles!$B$4+1))/Deciles!$B$4)+1)</f>
        <v>4</v>
      </c>
    </row>
    <row r="987" customFormat="false" ht="15" hidden="false" customHeight="false" outlineLevel="0" collapsed="false">
      <c r="A987" s="0" t="n">
        <v>28627</v>
      </c>
      <c r="B987" s="0" t="s">
        <v>157</v>
      </c>
      <c r="C987" s="0" t="n">
        <v>774</v>
      </c>
      <c r="D987" s="0" t="n">
        <v>80</v>
      </c>
      <c r="E987" s="0" t="n">
        <v>74.1563873291016</v>
      </c>
      <c r="F987" s="0" t="n">
        <v>32</v>
      </c>
      <c r="G987" s="0" t="n">
        <v>3.77600002288818</v>
      </c>
      <c r="H987" s="0" t="n">
        <v>-0.107333421707153</v>
      </c>
      <c r="I987" s="0" t="n">
        <v>11</v>
      </c>
      <c r="J987" s="0" t="n">
        <v>12.5477666854858</v>
      </c>
      <c r="K987" s="0" t="n">
        <v>4.8230767250061</v>
      </c>
      <c r="L987" s="0" t="n">
        <v>-0.276923179626465</v>
      </c>
      <c r="M987" s="0" t="n">
        <v>6.69991636276245</v>
      </c>
      <c r="N987" s="0" t="n">
        <v>0</v>
      </c>
      <c r="O987" s="0" t="n">
        <v>0</v>
      </c>
      <c r="P987" s="0" t="s">
        <v>146</v>
      </c>
      <c r="Q987" s="0" t="s">
        <v>141</v>
      </c>
      <c r="R987" s="0" t="n">
        <v>2</v>
      </c>
      <c r="S987" s="0" t="s">
        <v>154</v>
      </c>
      <c r="T987" s="0" t="n">
        <v>0</v>
      </c>
      <c r="U987" s="0" t="n">
        <v>281466.03</v>
      </c>
      <c r="V987" s="0" t="n">
        <v>0.0035794205032289</v>
      </c>
      <c r="W987" s="0" t="n">
        <v>644.977844238281</v>
      </c>
      <c r="X987" s="0" t="n">
        <v>0.0046289749443531</v>
      </c>
      <c r="Y987" s="0" t="n">
        <f aca="false">IF(ISNUMBER(C987),INDEX(Scorecard!$D$5:$D$12,SUMPRODUCT(--(Scorecard!$G$5:$G$11&lt;C987))+1),Scorecard!$D$13)</f>
        <v>1.23750384304241</v>
      </c>
      <c r="Z987" s="0" t="n">
        <f aca="false">IF(ISNUMBER(D987),INDEX(Scorecard!$D$14:$D$17,SUMPRODUCT(--(Scorecard!$G$14:$G$16&lt;D987))+1),Scorecard!$D$18)</f>
        <v>0.0505355481560174</v>
      </c>
      <c r="AA987" s="0" t="n">
        <f aca="false">IF(ISNUMBER(E987),INDEX(Scorecard!$D$19:$D$26,SUMPRODUCT(--(Scorecard!$G$19:$G$25&lt;E987))+1),Scorecard!$D$27)</f>
        <v>-0.0341578513653732</v>
      </c>
      <c r="AB987" s="0" t="n">
        <f aca="false">IF(ISNUMBER(F987),INDEX(Scorecard!$D$28:$D$35,SUMPRODUCT(--(Scorecard!$G$28:$G$34&lt;F987))+1),Scorecard!$D$36)</f>
        <v>0.126913191054783</v>
      </c>
      <c r="AC987" s="0" t="n">
        <f aca="false">IF(ISNUMBER(H987),INDEX(Scorecard!$D$37:$D$44,SUMPRODUCT(--(Scorecard!$G$37:$G$43&lt;H987))+1),Scorecard!$D$45)</f>
        <v>0.330501541082344</v>
      </c>
      <c r="AD987" s="0" t="n">
        <f aca="false">IF(ISNUMBER(I987),INDEX(Scorecard!$D$46:$D$52,SUMPRODUCT(--(Scorecard!$G$46:$G$51&lt;I987))+1),Scorecard!$D$53)</f>
        <v>-0.114272400683245</v>
      </c>
      <c r="AE987" s="0" t="n">
        <f aca="false">IF(ISNUMBER(K987),INDEX(Scorecard!$D$54:$D$61,SUMPRODUCT(--(Scorecard!$G$54:$G$60&lt;K987))+1),Scorecard!$D$62)</f>
        <v>0.214429354789033</v>
      </c>
      <c r="AF987" s="0" t="n">
        <f aca="false">IF(ISNUMBER(L987),INDEX(Scorecard!$D$63:$D$68,SUMPRODUCT(--(Scorecard!$G$63:$G$67&lt;L987))+1),Scorecard!$D$69)</f>
        <v>0.322484508656054</v>
      </c>
      <c r="AG987" s="0" t="n">
        <f aca="false">Inputs!$B$10+Scorecard!$J$5*Y987+Scorecard!$J$6*Z987+Scorecard!$J$7*AA987+Scorecard!$J$8*AB987+Scorecard!$J$9*AC987+Scorecard!$J$10*AD987+Scorecard!$J$11*AE987+Scorecard!$J$12*AF987</f>
        <v>-5.47083628468797</v>
      </c>
      <c r="AH987" s="0" t="n">
        <f aca="false">MIN(1-Inputs!$B$13,MAX(Inputs!$B$13,1/(1+EXP(-(Inputs!$B$11*AG987+Inputs!$B$12)))))</f>
        <v>0.00357942052015422</v>
      </c>
      <c r="AI987" s="0" t="n">
        <f aca="false">Inputs!$B$9-Inputs!$B$8*AG987</f>
        <v>644.9778437532</v>
      </c>
      <c r="AJ987" s="0" t="n">
        <f aca="false">RANK(AH987,$AH$5:$AH$2004,0)+COUNTIF($AH$4:AH986,AH987)</f>
        <v>1450</v>
      </c>
      <c r="AK987" s="0" t="n">
        <f aca="false">IF(AJ987&lt;=Deciles!$B$5*(Deciles!$B$4+1),INT((AJ987-1)/(Deciles!$B$4+1))+1,Deciles!$B$5+INT((AJ987-1-Deciles!$B$5*(Deciles!$B$4+1))/Deciles!$B$4)+1)</f>
        <v>8</v>
      </c>
    </row>
    <row r="988" customFormat="false" ht="15" hidden="false" customHeight="false" outlineLevel="0" collapsed="false">
      <c r="A988" s="0" t="n">
        <v>28641</v>
      </c>
      <c r="B988" s="0" t="s">
        <v>158</v>
      </c>
      <c r="C988" s="0" t="n">
        <v>703</v>
      </c>
      <c r="D988" s="0" t="n">
        <v>86.5395965576172</v>
      </c>
      <c r="E988" s="0" t="n">
        <v>66.3022384643555</v>
      </c>
      <c r="F988" s="0" t="n">
        <v>21</v>
      </c>
      <c r="G988" s="0" t="n">
        <v>4.03800010681152</v>
      </c>
      <c r="H988" s="0" t="n">
        <v>1.121333360672</v>
      </c>
      <c r="I988" s="0" t="n">
        <v>50</v>
      </c>
      <c r="J988" s="0" t="n">
        <v>11.5867891311646</v>
      </c>
      <c r="K988" s="0" t="n">
        <v>6.53333330154419</v>
      </c>
      <c r="L988" s="0" t="n">
        <v>2.71025633811951</v>
      </c>
      <c r="M988" s="0" t="n">
        <v>0.489093065261841</v>
      </c>
      <c r="N988" s="0" t="n">
        <v>0</v>
      </c>
      <c r="O988" s="0" t="n">
        <v>0</v>
      </c>
      <c r="P988" s="0" t="s">
        <v>144</v>
      </c>
      <c r="Q988" s="0" t="s">
        <v>141</v>
      </c>
      <c r="R988" s="0" t="n">
        <v>2</v>
      </c>
      <c r="S988" s="0" t="s">
        <v>156</v>
      </c>
      <c r="T988" s="0" t="n">
        <v>0</v>
      </c>
      <c r="U988" s="0" t="n">
        <v>107665.95</v>
      </c>
      <c r="V988" s="0" t="n">
        <v>0.01953199878335</v>
      </c>
      <c r="W988" s="0" t="n">
        <v>598.617065429688</v>
      </c>
      <c r="X988" s="0" t="n">
        <v>0.00920021161437035</v>
      </c>
      <c r="Y988" s="0" t="n">
        <f aca="false">IF(ISNUMBER(C988),INDEX(Scorecard!$D$5:$D$12,SUMPRODUCT(--(Scorecard!$G$5:$G$11&lt;C988))+1),Scorecard!$D$13)</f>
        <v>-0.869677851527538</v>
      </c>
      <c r="Z988" s="0" t="n">
        <f aca="false">IF(ISNUMBER(D988),INDEX(Scorecard!$D$14:$D$17,SUMPRODUCT(--(Scorecard!$G$14:$G$16&lt;D988))+1),Scorecard!$D$18)</f>
        <v>0.0505355481560174</v>
      </c>
      <c r="AA988" s="0" t="n">
        <f aca="false">IF(ISNUMBER(E988),INDEX(Scorecard!$D$19:$D$26,SUMPRODUCT(--(Scorecard!$G$19:$G$25&lt;E988))+1),Scorecard!$D$27)</f>
        <v>0.0530843085177338</v>
      </c>
      <c r="AB988" s="0" t="n">
        <f aca="false">IF(ISNUMBER(F988),INDEX(Scorecard!$D$28:$D$35,SUMPRODUCT(--(Scorecard!$G$28:$G$34&lt;F988))+1),Scorecard!$D$36)</f>
        <v>0.624829191519909</v>
      </c>
      <c r="AC988" s="0" t="n">
        <f aca="false">IF(ISNUMBER(H988),INDEX(Scorecard!$D$37:$D$44,SUMPRODUCT(--(Scorecard!$G$37:$G$43&lt;H988))+1),Scorecard!$D$45)</f>
        <v>-0.975503570149195</v>
      </c>
      <c r="AD988" s="0" t="n">
        <f aca="false">IF(ISNUMBER(I988),INDEX(Scorecard!$D$46:$D$52,SUMPRODUCT(--(Scorecard!$G$46:$G$51&lt;I988))+1),Scorecard!$D$53)</f>
        <v>0.818882373006414</v>
      </c>
      <c r="AE988" s="0" t="n">
        <f aca="false">IF(ISNUMBER(K988),INDEX(Scorecard!$D$54:$D$61,SUMPRODUCT(--(Scorecard!$G$54:$G$60&lt;K988))+1),Scorecard!$D$62)</f>
        <v>-0.119873800601421</v>
      </c>
      <c r="AF988" s="0" t="n">
        <f aca="false">IF(ISNUMBER(L988),INDEX(Scorecard!$D$63:$D$68,SUMPRODUCT(--(Scorecard!$G$63:$G$67&lt;L988))+1),Scorecard!$D$69)</f>
        <v>0.322484508656054</v>
      </c>
      <c r="AG988" s="0" t="n">
        <f aca="false">Inputs!$B$10+Scorecard!$J$5*Y988+Scorecard!$J$6*Z988+Scorecard!$J$7*AA988+Scorecard!$J$8*AB988+Scorecard!$J$9*AC988+Scorecard!$J$10*AD988+Scorecard!$J$11*AE988+Scorecard!$J$12*AF988</f>
        <v>-3.864094786894</v>
      </c>
      <c r="AH988" s="0" t="n">
        <f aca="false">MIN(1-Inputs!$B$13,MAX(Inputs!$B$13,1/(1+EXP(-(Inputs!$B$11*AG988+Inputs!$B$12)))))</f>
        <v>0.0195319982186968</v>
      </c>
      <c r="AI988" s="0" t="n">
        <f aca="false">Inputs!$B$9-Inputs!$B$8*AG988</f>
        <v>598.617083936043</v>
      </c>
      <c r="AJ988" s="0" t="n">
        <f aca="false">RANK(AH988,$AH$5:$AH$2004,0)+COUNTIF($AH$4:AH987,AH988)</f>
        <v>462</v>
      </c>
      <c r="AK988" s="0" t="n">
        <f aca="false">IF(AJ988&lt;=Deciles!$B$5*(Deciles!$B$4+1),INT((AJ988-1)/(Deciles!$B$4+1))+1,Deciles!$B$5+INT((AJ988-1-Deciles!$B$5*(Deciles!$B$4+1))/Deciles!$B$4)+1)</f>
        <v>3</v>
      </c>
    </row>
    <row r="989" customFormat="false" ht="15" hidden="false" customHeight="false" outlineLevel="0" collapsed="false">
      <c r="A989" s="0" t="n">
        <v>28681</v>
      </c>
      <c r="B989" s="0" t="s">
        <v>152</v>
      </c>
      <c r="C989" s="0" t="n">
        <v>749</v>
      </c>
      <c r="D989" s="0" t="n">
        <v>96.6422424316406</v>
      </c>
      <c r="E989" s="0" t="n">
        <v>89.4189071655273</v>
      </c>
      <c r="F989" s="0" t="n">
        <v>20</v>
      </c>
      <c r="G989" s="0" t="n">
        <v>3.27300000190735</v>
      </c>
      <c r="H989" s="0" t="n">
        <v>-3.16033339500427</v>
      </c>
      <c r="I989" s="0" t="n">
        <v>14</v>
      </c>
      <c r="J989" s="0" t="n">
        <v>12.5382804870606</v>
      </c>
      <c r="K989" s="0" t="n">
        <v>4.09999990463257</v>
      </c>
      <c r="L989" s="0" t="n">
        <v>-0.458333492279053</v>
      </c>
      <c r="M989" s="0" t="n">
        <v>4.74415826797485</v>
      </c>
      <c r="N989" s="0" t="n">
        <v>0</v>
      </c>
      <c r="O989" s="0" t="n">
        <v>0</v>
      </c>
      <c r="P989" s="0" t="s">
        <v>140</v>
      </c>
      <c r="Q989" s="0" t="s">
        <v>141</v>
      </c>
      <c r="R989" s="0" t="n">
        <v>2</v>
      </c>
      <c r="S989" s="0" t="s">
        <v>142</v>
      </c>
      <c r="T989" s="0" t="n">
        <v>0</v>
      </c>
      <c r="U989" s="0" t="n">
        <v>278808.56</v>
      </c>
      <c r="V989" s="0" t="n">
        <v>0.00610543787479401</v>
      </c>
      <c r="W989" s="0" t="n">
        <v>630.457458496094</v>
      </c>
      <c r="X989" s="0" t="n">
        <v>0.00558379152789712</v>
      </c>
      <c r="Y989" s="0" t="n">
        <f aca="false">IF(ISNUMBER(C989),INDEX(Scorecard!$D$5:$D$12,SUMPRODUCT(--(Scorecard!$G$5:$G$11&lt;C989))+1),Scorecard!$D$13)</f>
        <v>0.488358159108655</v>
      </c>
      <c r="Z989" s="0" t="n">
        <f aca="false">IF(ISNUMBER(D989),INDEX(Scorecard!$D$14:$D$17,SUMPRODUCT(--(Scorecard!$G$14:$G$16&lt;D989))+1),Scorecard!$D$18)</f>
        <v>-0.361970872710667</v>
      </c>
      <c r="AA989" s="0" t="n">
        <f aca="false">IF(ISNUMBER(E989),INDEX(Scorecard!$D$19:$D$26,SUMPRODUCT(--(Scorecard!$G$19:$G$25&lt;E989))+1),Scorecard!$D$27)</f>
        <v>-0.820992370602782</v>
      </c>
      <c r="AB989" s="0" t="n">
        <f aca="false">IF(ISNUMBER(F989),INDEX(Scorecard!$D$28:$D$35,SUMPRODUCT(--(Scorecard!$G$28:$G$34&lt;F989))+1),Scorecard!$D$36)</f>
        <v>0.624829191519909</v>
      </c>
      <c r="AC989" s="0" t="n">
        <f aca="false">IF(ISNUMBER(H989),INDEX(Scorecard!$D$37:$D$44,SUMPRODUCT(--(Scorecard!$G$37:$G$43&lt;H989))+1),Scorecard!$D$45)</f>
        <v>1.35057635045042</v>
      </c>
      <c r="AD989" s="0" t="n">
        <f aca="false">IF(ISNUMBER(I989),INDEX(Scorecard!$D$46:$D$52,SUMPRODUCT(--(Scorecard!$G$46:$G$51&lt;I989))+1),Scorecard!$D$53)</f>
        <v>-0.114272400683245</v>
      </c>
      <c r="AE989" s="0" t="n">
        <f aca="false">IF(ISNUMBER(K989),INDEX(Scorecard!$D$54:$D$61,SUMPRODUCT(--(Scorecard!$G$54:$G$60&lt;K989))+1),Scorecard!$D$62)</f>
        <v>0.489050497890326</v>
      </c>
      <c r="AF989" s="0" t="n">
        <f aca="false">IF(ISNUMBER(L989),INDEX(Scorecard!$D$63:$D$68,SUMPRODUCT(--(Scorecard!$G$63:$G$67&lt;L989))+1),Scorecard!$D$69)</f>
        <v>0.322484508656054</v>
      </c>
      <c r="AG989" s="0" t="n">
        <f aca="false">Inputs!$B$10+Scorecard!$J$5*Y989+Scorecard!$J$6*Z989+Scorecard!$J$7*AA989+Scorecard!$J$8*AB989+Scorecard!$J$9*AC989+Scorecard!$J$10*AD989+Scorecard!$J$11*AE989+Scorecard!$J$12*AF989</f>
        <v>-4.96759737836574</v>
      </c>
      <c r="AH989" s="0" t="n">
        <f aca="false">MIN(1-Inputs!$B$13,MAX(Inputs!$B$13,1/(1+EXP(-(Inputs!$B$11*AG989+Inputs!$B$12)))))</f>
        <v>0.00610543796661622</v>
      </c>
      <c r="AI989" s="0" t="n">
        <f aca="false">Inputs!$B$9-Inputs!$B$8*AG989</f>
        <v>630.457438262531</v>
      </c>
      <c r="AJ989" s="0" t="n">
        <f aca="false">RANK(AH989,$AH$5:$AH$2004,0)+COUNTIF($AH$4:AH988,AH989)</f>
        <v>1138</v>
      </c>
      <c r="AK989" s="0" t="n">
        <f aca="false">IF(AJ989&lt;=Deciles!$B$5*(Deciles!$B$4+1),INT((AJ989-1)/(Deciles!$B$4+1))+1,Deciles!$B$5+INT((AJ989-1-Deciles!$B$5*(Deciles!$B$4+1))/Deciles!$B$4)+1)</f>
        <v>6</v>
      </c>
    </row>
    <row r="990" customFormat="false" ht="15" hidden="false" customHeight="false" outlineLevel="0" collapsed="false">
      <c r="A990" s="0" t="n">
        <v>28723</v>
      </c>
      <c r="B990" s="0" t="s">
        <v>143</v>
      </c>
      <c r="C990" s="0" t="n">
        <v>710</v>
      </c>
      <c r="D990" s="0" t="n">
        <v>80</v>
      </c>
      <c r="E990" s="0" t="n">
        <v>78.6367340087891</v>
      </c>
      <c r="F990" s="0" t="n">
        <v>26</v>
      </c>
      <c r="G990" s="0" t="n">
        <v>3.82100009918213</v>
      </c>
      <c r="H990" s="0" t="n">
        <v>0.587666749954224</v>
      </c>
      <c r="I990" s="0" t="n">
        <v>8</v>
      </c>
      <c r="J990" s="0" t="n">
        <v>11.9342241287231</v>
      </c>
      <c r="K990" s="0" t="n">
        <v>9.63333320617676</v>
      </c>
      <c r="L990" s="0" t="n">
        <v>5.0717945098877</v>
      </c>
      <c r="M990" s="0" t="n">
        <v>2.57371878623962</v>
      </c>
      <c r="N990" s="0" t="n">
        <v>0</v>
      </c>
      <c r="O990" s="0" t="n">
        <v>0</v>
      </c>
      <c r="P990" s="0" t="s">
        <v>140</v>
      </c>
      <c r="Q990" s="0" t="s">
        <v>141</v>
      </c>
      <c r="R990" s="0" t="n">
        <v>2</v>
      </c>
      <c r="S990" s="0" t="s">
        <v>149</v>
      </c>
      <c r="T990" s="0" t="n">
        <v>0</v>
      </c>
      <c r="U990" s="0" t="n">
        <v>152394</v>
      </c>
      <c r="V990" s="0" t="n">
        <v>0.0414938554167748</v>
      </c>
      <c r="W990" s="0" t="n">
        <v>577.611328125</v>
      </c>
      <c r="X990" s="0" t="n">
        <v>0.0256985984742641</v>
      </c>
      <c r="Y990" s="0" t="n">
        <f aca="false">IF(ISNUMBER(C990),INDEX(Scorecard!$D$5:$D$12,SUMPRODUCT(--(Scorecard!$G$5:$G$11&lt;C990))+1),Scorecard!$D$13)</f>
        <v>-0.513000642971656</v>
      </c>
      <c r="Z990" s="0" t="n">
        <f aca="false">IF(ISNUMBER(D990),INDEX(Scorecard!$D$14:$D$17,SUMPRODUCT(--(Scorecard!$G$14:$G$16&lt;D990))+1),Scorecard!$D$18)</f>
        <v>0.0505355481560174</v>
      </c>
      <c r="AA990" s="0" t="n">
        <f aca="false">IF(ISNUMBER(E990),INDEX(Scorecard!$D$19:$D$26,SUMPRODUCT(--(Scorecard!$G$19:$G$25&lt;E990))+1),Scorecard!$D$27)</f>
        <v>-0.0341578513653732</v>
      </c>
      <c r="AB990" s="0" t="n">
        <f aca="false">IF(ISNUMBER(F990),INDEX(Scorecard!$D$28:$D$35,SUMPRODUCT(--(Scorecard!$G$28:$G$34&lt;F990))+1),Scorecard!$D$36)</f>
        <v>0.165097008946478</v>
      </c>
      <c r="AC990" s="0" t="n">
        <f aca="false">IF(ISNUMBER(H990),INDEX(Scorecard!$D$37:$D$44,SUMPRODUCT(--(Scorecard!$G$37:$G$43&lt;H990))+1),Scorecard!$D$45)</f>
        <v>-0.271229676926091</v>
      </c>
      <c r="AD990" s="0" t="n">
        <f aca="false">IF(ISNUMBER(I990),INDEX(Scorecard!$D$46:$D$52,SUMPRODUCT(--(Scorecard!$G$46:$G$51&lt;I990))+1),Scorecard!$D$53)</f>
        <v>-0.114272400683245</v>
      </c>
      <c r="AE990" s="0" t="n">
        <f aca="false">IF(ISNUMBER(K990),INDEX(Scorecard!$D$54:$D$61,SUMPRODUCT(--(Scorecard!$G$54:$G$60&lt;K990))+1),Scorecard!$D$62)</f>
        <v>-0.541917179454542</v>
      </c>
      <c r="AF990" s="0" t="n">
        <f aca="false">IF(ISNUMBER(L990),INDEX(Scorecard!$D$63:$D$68,SUMPRODUCT(--(Scorecard!$G$63:$G$67&lt;L990))+1),Scorecard!$D$69)</f>
        <v>0.322484508656054</v>
      </c>
      <c r="AG990" s="0" t="n">
        <f aca="false">Inputs!$B$10+Scorecard!$J$5*Y990+Scorecard!$J$6*Z990+Scorecard!$J$7*AA990+Scorecard!$J$8*AB990+Scorecard!$J$9*AC990+Scorecard!$J$10*AD990+Scorecard!$J$11*AE990+Scorecard!$J$12*AF990</f>
        <v>-3.13609106953089</v>
      </c>
      <c r="AH990" s="0" t="n">
        <f aca="false">MIN(1-Inputs!$B$13,MAX(Inputs!$B$13,1/(1+EXP(-(Inputs!$B$11*AG990+Inputs!$B$12)))))</f>
        <v>0.0414938561878677</v>
      </c>
      <c r="AI990" s="0" t="n">
        <f aca="false">Inputs!$B$9-Inputs!$B$8*AG990</f>
        <v>577.611336880273</v>
      </c>
      <c r="AJ990" s="0" t="n">
        <f aca="false">RANK(AH990,$AH$5:$AH$2004,0)+COUNTIF($AH$4:AH989,AH990)</f>
        <v>204</v>
      </c>
      <c r="AK990" s="0" t="n">
        <f aca="false">IF(AJ990&lt;=Deciles!$B$5*(Deciles!$B$4+1),INT((AJ990-1)/(Deciles!$B$4+1))+1,Deciles!$B$5+INT((AJ990-1-Deciles!$B$5*(Deciles!$B$4+1))/Deciles!$B$4)+1)</f>
        <v>2</v>
      </c>
    </row>
    <row r="991" customFormat="false" ht="15" hidden="false" customHeight="false" outlineLevel="0" collapsed="false">
      <c r="A991" s="0" t="n">
        <v>28799</v>
      </c>
      <c r="B991" s="0" t="s">
        <v>143</v>
      </c>
      <c r="C991" s="0" t="n">
        <v>674</v>
      </c>
      <c r="D991" s="0" t="n">
        <v>71.0024261474609</v>
      </c>
      <c r="E991" s="0" t="n">
        <v>60.2554130554199</v>
      </c>
      <c r="F991" s="0" t="n">
        <v>50</v>
      </c>
      <c r="G991" s="0" t="n">
        <v>4.41599988937378</v>
      </c>
      <c r="H991" s="0" t="n">
        <v>1.18266654014587</v>
      </c>
      <c r="I991" s="0" t="n">
        <v>37</v>
      </c>
      <c r="J991" s="0" t="n">
        <v>12.0532722473145</v>
      </c>
      <c r="K991" s="0" t="n">
        <v>9.23333358764648</v>
      </c>
      <c r="L991" s="0" t="n">
        <v>5.07179498672485</v>
      </c>
      <c r="M991" s="0" t="n">
        <v>1.84646689891815</v>
      </c>
      <c r="N991" s="0" t="n">
        <v>2</v>
      </c>
      <c r="O991" s="0" t="n">
        <v>0</v>
      </c>
      <c r="P991" s="0" t="s">
        <v>144</v>
      </c>
      <c r="Q991" s="0" t="s">
        <v>141</v>
      </c>
      <c r="R991" s="0" t="n">
        <v>2</v>
      </c>
      <c r="S991" s="0" t="s">
        <v>161</v>
      </c>
      <c r="T991" s="0" t="n">
        <v>0</v>
      </c>
      <c r="U991" s="0" t="n">
        <v>171660.2</v>
      </c>
      <c r="V991" s="0" t="n">
        <v>0.208916053175926</v>
      </c>
      <c r="W991" s="0" t="n">
        <v>528.669555664063</v>
      </c>
      <c r="X991" s="0" t="n">
        <v>0.116757571697235</v>
      </c>
      <c r="Y991" s="0" t="n">
        <f aca="false">IF(ISNUMBER(C991),INDEX(Scorecard!$D$5:$D$12,SUMPRODUCT(--(Scorecard!$G$5:$G$11&lt;C991))+1),Scorecard!$D$13)</f>
        <v>-1.88220980528339</v>
      </c>
      <c r="Z991" s="0" t="n">
        <f aca="false">IF(ISNUMBER(D991),INDEX(Scorecard!$D$14:$D$17,SUMPRODUCT(--(Scorecard!$G$14:$G$16&lt;D991))+1),Scorecard!$D$18)</f>
        <v>0.128579646629417</v>
      </c>
      <c r="AA991" s="0" t="n">
        <f aca="false">IF(ISNUMBER(E991),INDEX(Scorecard!$D$19:$D$26,SUMPRODUCT(--(Scorecard!$G$19:$G$25&lt;E991))+1),Scorecard!$D$27)</f>
        <v>0.267179331770092</v>
      </c>
      <c r="AB991" s="0" t="n">
        <f aca="false">IF(ISNUMBER(F991),INDEX(Scorecard!$D$28:$D$35,SUMPRODUCT(--(Scorecard!$G$28:$G$34&lt;F991))+1),Scorecard!$D$36)</f>
        <v>-0.400689107298307</v>
      </c>
      <c r="AC991" s="0" t="n">
        <f aca="false">IF(ISNUMBER(H991),INDEX(Scorecard!$D$37:$D$44,SUMPRODUCT(--(Scorecard!$G$37:$G$43&lt;H991))+1),Scorecard!$D$45)</f>
        <v>-0.975503570149195</v>
      </c>
      <c r="AD991" s="0" t="n">
        <f aca="false">IF(ISNUMBER(I991),INDEX(Scorecard!$D$46:$D$52,SUMPRODUCT(--(Scorecard!$G$46:$G$51&lt;I991))+1),Scorecard!$D$53)</f>
        <v>0.569875412099532</v>
      </c>
      <c r="AE991" s="0" t="n">
        <f aca="false">IF(ISNUMBER(K991),INDEX(Scorecard!$D$54:$D$61,SUMPRODUCT(--(Scorecard!$G$54:$G$60&lt;K991))+1),Scorecard!$D$62)</f>
        <v>-0.541917179454542</v>
      </c>
      <c r="AF991" s="0" t="n">
        <f aca="false">IF(ISNUMBER(L991),INDEX(Scorecard!$D$63:$D$68,SUMPRODUCT(--(Scorecard!$G$63:$G$67&lt;L991))+1),Scorecard!$D$69)</f>
        <v>0.322484508656054</v>
      </c>
      <c r="AG991" s="0" t="n">
        <f aca="false">Inputs!$B$10+Scorecard!$J$5*Y991+Scorecard!$J$6*Z991+Scorecard!$J$7*AA991+Scorecard!$J$8*AB991+Scorecard!$J$9*AC991+Scorecard!$J$10*AD991+Scorecard!$J$11*AE991+Scorecard!$J$12*AF991</f>
        <v>-1.43989836543429</v>
      </c>
      <c r="AH991" s="0" t="n">
        <f aca="false">MIN(1-Inputs!$B$13,MAX(Inputs!$B$13,1/(1+EXP(-(Inputs!$B$11*AG991+Inputs!$B$12)))))</f>
        <v>0.208916053088428</v>
      </c>
      <c r="AI991" s="0" t="n">
        <f aca="false">Inputs!$B$9-Inputs!$B$8*AG991</f>
        <v>528.669560828429</v>
      </c>
      <c r="AJ991" s="0" t="n">
        <f aca="false">RANK(AH991,$AH$5:$AH$2004,0)+COUNTIF($AH$4:AH990,AH991)</f>
        <v>5</v>
      </c>
      <c r="AK991" s="0" t="n">
        <f aca="false">IF(AJ991&lt;=Deciles!$B$5*(Deciles!$B$4+1),INT((AJ991-1)/(Deciles!$B$4+1))+1,Deciles!$B$5+INT((AJ991-1-Deciles!$B$5*(Deciles!$B$4+1))/Deciles!$B$4)+1)</f>
        <v>1</v>
      </c>
    </row>
    <row r="992" customFormat="false" ht="15" hidden="false" customHeight="false" outlineLevel="0" collapsed="false">
      <c r="A992" s="0" t="n">
        <v>28822</v>
      </c>
      <c r="B992" s="0" t="s">
        <v>145</v>
      </c>
      <c r="C992" s="0" t="n">
        <v>677</v>
      </c>
      <c r="D992" s="0" t="n">
        <v>80</v>
      </c>
      <c r="E992" s="0" t="n">
        <v>74.5545272827148</v>
      </c>
      <c r="F992" s="0" t="n">
        <v>33</v>
      </c>
      <c r="G992" s="0" t="n">
        <v>3.71300005912781</v>
      </c>
      <c r="H992" s="0" t="n">
        <v>0.196333408355713</v>
      </c>
      <c r="I992" s="0" t="n">
        <v>13</v>
      </c>
      <c r="J992" s="0" t="n">
        <v>12.0574111938477</v>
      </c>
      <c r="K992" s="0" t="n">
        <v>4.15833330154419</v>
      </c>
      <c r="L992" s="0" t="n">
        <v>-1.875</v>
      </c>
      <c r="M992" s="0" t="n">
        <v>4.74416494369507</v>
      </c>
      <c r="N992" s="0" t="n">
        <v>0</v>
      </c>
      <c r="O992" s="0" t="n">
        <v>0</v>
      </c>
      <c r="P992" s="0" t="s">
        <v>144</v>
      </c>
      <c r="Q992" s="0" t="s">
        <v>141</v>
      </c>
      <c r="R992" s="0" t="n">
        <v>2</v>
      </c>
      <c r="S992" s="0" t="s">
        <v>147</v>
      </c>
      <c r="T992" s="0" t="n">
        <v>0</v>
      </c>
      <c r="U992" s="0" t="n">
        <v>172372.14</v>
      </c>
      <c r="V992" s="0" t="n">
        <v>0.0877343341708183</v>
      </c>
      <c r="W992" s="0" t="n">
        <v>556.008361816406</v>
      </c>
      <c r="X992" s="0" t="n">
        <v>0.0303341168910265</v>
      </c>
      <c r="Y992" s="0" t="n">
        <f aca="false">IF(ISNUMBER(C992),INDEX(Scorecard!$D$5:$D$12,SUMPRODUCT(--(Scorecard!$G$5:$G$11&lt;C992))+1),Scorecard!$D$13)</f>
        <v>-1.88220980528339</v>
      </c>
      <c r="Z992" s="0" t="n">
        <f aca="false">IF(ISNUMBER(D992),INDEX(Scorecard!$D$14:$D$17,SUMPRODUCT(--(Scorecard!$G$14:$G$16&lt;D992))+1),Scorecard!$D$18)</f>
        <v>0.0505355481560174</v>
      </c>
      <c r="AA992" s="0" t="n">
        <f aca="false">IF(ISNUMBER(E992),INDEX(Scorecard!$D$19:$D$26,SUMPRODUCT(--(Scorecard!$G$19:$G$25&lt;E992))+1),Scorecard!$D$27)</f>
        <v>-0.0341578513653732</v>
      </c>
      <c r="AB992" s="0" t="n">
        <f aca="false">IF(ISNUMBER(F992),INDEX(Scorecard!$D$28:$D$35,SUMPRODUCT(--(Scorecard!$G$28:$G$34&lt;F992))+1),Scorecard!$D$36)</f>
        <v>-0.0008456427959252</v>
      </c>
      <c r="AC992" s="0" t="n">
        <f aca="false">IF(ISNUMBER(H992),INDEX(Scorecard!$D$37:$D$44,SUMPRODUCT(--(Scorecard!$G$37:$G$43&lt;H992))+1),Scorecard!$D$45)</f>
        <v>0.102184252677548</v>
      </c>
      <c r="AD992" s="0" t="n">
        <f aca="false">IF(ISNUMBER(I992),INDEX(Scorecard!$D$46:$D$52,SUMPRODUCT(--(Scorecard!$G$46:$G$51&lt;I992))+1),Scorecard!$D$53)</f>
        <v>-0.114272400683245</v>
      </c>
      <c r="AE992" s="0" t="n">
        <f aca="false">IF(ISNUMBER(K992),INDEX(Scorecard!$D$54:$D$61,SUMPRODUCT(--(Scorecard!$G$54:$G$60&lt;K992))+1),Scorecard!$D$62)</f>
        <v>0.489050497890326</v>
      </c>
      <c r="AF992" s="0" t="n">
        <f aca="false">IF(ISNUMBER(L992),INDEX(Scorecard!$D$63:$D$68,SUMPRODUCT(--(Scorecard!$G$63:$G$67&lt;L992))+1),Scorecard!$D$69)</f>
        <v>-0.340582194386522</v>
      </c>
      <c r="AG992" s="0" t="n">
        <f aca="false">Inputs!$B$10+Scorecard!$J$5*Y992+Scorecard!$J$6*Z992+Scorecard!$J$7*AA992+Scorecard!$J$8*AB992+Scorecard!$J$9*AC992+Scorecard!$J$10*AD992+Scorecard!$J$11*AE992+Scorecard!$J$12*AF992</f>
        <v>-2.38738880102673</v>
      </c>
      <c r="AH992" s="0" t="n">
        <f aca="false">MIN(1-Inputs!$B$13,MAX(Inputs!$B$13,1/(1+EXP(-(Inputs!$B$11*AG992+Inputs!$B$12)))))</f>
        <v>0.0877343338900896</v>
      </c>
      <c r="AI992" s="0" t="n">
        <f aca="false">Inputs!$B$9-Inputs!$B$8*AG992</f>
        <v>556.008355882808</v>
      </c>
      <c r="AJ992" s="0" t="n">
        <f aca="false">RANK(AH992,$AH$5:$AH$2004,0)+COUNTIF($AH$4:AH991,AH992)</f>
        <v>56</v>
      </c>
      <c r="AK992" s="0" t="n">
        <f aca="false">IF(AJ992&lt;=Deciles!$B$5*(Deciles!$B$4+1),INT((AJ992-1)/(Deciles!$B$4+1))+1,Deciles!$B$5+INT((AJ992-1-Deciles!$B$5*(Deciles!$B$4+1))/Deciles!$B$4)+1)</f>
        <v>1</v>
      </c>
    </row>
    <row r="993" customFormat="false" ht="15" hidden="false" customHeight="false" outlineLevel="0" collapsed="false">
      <c r="A993" s="0" t="n">
        <v>28836</v>
      </c>
      <c r="B993" s="0" t="s">
        <v>158</v>
      </c>
      <c r="C993" s="0" t="n">
        <v>770</v>
      </c>
      <c r="D993" s="0" t="n">
        <v>87.1832275390625</v>
      </c>
      <c r="E993" s="0" t="n">
        <v>86.5983276367188</v>
      </c>
      <c r="F993" s="0" t="n">
        <v>35</v>
      </c>
      <c r="G993" s="0" t="n">
        <v>3.23600006103516</v>
      </c>
      <c r="H993" s="0" t="n">
        <v>0.31933331489563</v>
      </c>
      <c r="I993" s="0" t="n">
        <v>1</v>
      </c>
      <c r="J993" s="0" t="n">
        <v>11.9917192459106</v>
      </c>
      <c r="K993" s="0" t="n">
        <v>7.13333320617676</v>
      </c>
      <c r="L993" s="0" t="n">
        <v>2.71025609970093</v>
      </c>
      <c r="M993" s="0" t="n">
        <v>0.509527981281281</v>
      </c>
      <c r="N993" s="0" t="n">
        <v>0</v>
      </c>
      <c r="O993" s="0" t="n">
        <v>0</v>
      </c>
      <c r="P993" s="0" t="s">
        <v>144</v>
      </c>
      <c r="Q993" s="0" t="s">
        <v>141</v>
      </c>
      <c r="R993" s="0" t="n">
        <v>2</v>
      </c>
      <c r="S993" s="0" t="s">
        <v>149</v>
      </c>
      <c r="T993" s="0" t="n">
        <v>0</v>
      </c>
      <c r="U993" s="0" t="n">
        <v>161412.6</v>
      </c>
      <c r="V993" s="0" t="n">
        <v>0.0118002975359559</v>
      </c>
      <c r="W993" s="0" t="n">
        <v>612.468078613281</v>
      </c>
      <c r="X993" s="0" t="n">
        <v>0.010817744769156</v>
      </c>
      <c r="Y993" s="0" t="n">
        <f aca="false">IF(ISNUMBER(C993),INDEX(Scorecard!$D$5:$D$12,SUMPRODUCT(--(Scorecard!$G$5:$G$11&lt;C993))+1),Scorecard!$D$13)</f>
        <v>1.23750384304241</v>
      </c>
      <c r="Z993" s="0" t="n">
        <f aca="false">IF(ISNUMBER(D993),INDEX(Scorecard!$D$14:$D$17,SUMPRODUCT(--(Scorecard!$G$14:$G$16&lt;D993))+1),Scorecard!$D$18)</f>
        <v>-0.361970872710667</v>
      </c>
      <c r="AA993" s="0" t="n">
        <f aca="false">IF(ISNUMBER(E993),INDEX(Scorecard!$D$19:$D$26,SUMPRODUCT(--(Scorecard!$G$19:$G$25&lt;E993))+1),Scorecard!$D$27)</f>
        <v>-0.219855970853228</v>
      </c>
      <c r="AB993" s="0" t="n">
        <f aca="false">IF(ISNUMBER(F993),INDEX(Scorecard!$D$28:$D$35,SUMPRODUCT(--(Scorecard!$G$28:$G$34&lt;F993))+1),Scorecard!$D$36)</f>
        <v>-0.0008456427959252</v>
      </c>
      <c r="AC993" s="0" t="n">
        <f aca="false">IF(ISNUMBER(H993),INDEX(Scorecard!$D$37:$D$44,SUMPRODUCT(--(Scorecard!$G$37:$G$43&lt;H993))+1),Scorecard!$D$45)</f>
        <v>-0.0679520129233634</v>
      </c>
      <c r="AD993" s="0" t="n">
        <f aca="false">IF(ISNUMBER(I993),INDEX(Scorecard!$D$46:$D$52,SUMPRODUCT(--(Scorecard!$G$46:$G$51&lt;I993))+1),Scorecard!$D$53)</f>
        <v>-0.161534840507194</v>
      </c>
      <c r="AE993" s="0" t="n">
        <f aca="false">IF(ISNUMBER(K993),INDEX(Scorecard!$D$54:$D$61,SUMPRODUCT(--(Scorecard!$G$54:$G$60&lt;K993))+1),Scorecard!$D$62)</f>
        <v>-0.541917179454542</v>
      </c>
      <c r="AF993" s="0" t="n">
        <f aca="false">IF(ISNUMBER(L993),INDEX(Scorecard!$D$63:$D$68,SUMPRODUCT(--(Scorecard!$G$63:$G$67&lt;L993))+1),Scorecard!$D$69)</f>
        <v>0.322484508656054</v>
      </c>
      <c r="AG993" s="0" t="n">
        <f aca="false">Inputs!$B$10+Scorecard!$J$5*Y993+Scorecard!$J$6*Z993+Scorecard!$J$7*AA993+Scorecard!$J$8*AB993+Scorecard!$J$9*AC993+Scorecard!$J$10*AD993+Scorecard!$J$11*AE993+Scorecard!$J$12*AF993</f>
        <v>-4.34413466041933</v>
      </c>
      <c r="AH993" s="0" t="n">
        <f aca="false">MIN(1-Inputs!$B$13,MAX(Inputs!$B$13,1/(1+EXP(-(Inputs!$B$11*AG993+Inputs!$B$12)))))</f>
        <v>0.0118002977211548</v>
      </c>
      <c r="AI993" s="0" t="n">
        <f aca="false">Inputs!$B$9-Inputs!$B$8*AG993</f>
        <v>612.468106835322</v>
      </c>
      <c r="AJ993" s="0" t="n">
        <f aca="false">RANK(AH993,$AH$5:$AH$2004,0)+COUNTIF($AH$4:AH992,AH993)</f>
        <v>719</v>
      </c>
      <c r="AK993" s="0" t="n">
        <f aca="false">IF(AJ993&lt;=Deciles!$B$5*(Deciles!$B$4+1),INT((AJ993-1)/(Deciles!$B$4+1))+1,Deciles!$B$5+INT((AJ993-1-Deciles!$B$5*(Deciles!$B$4+1))/Deciles!$B$4)+1)</f>
        <v>4</v>
      </c>
    </row>
    <row r="994" customFormat="false" ht="15" hidden="false" customHeight="false" outlineLevel="0" collapsed="false">
      <c r="A994" s="0" t="n">
        <v>28836</v>
      </c>
      <c r="B994" s="0" t="s">
        <v>152</v>
      </c>
      <c r="C994" s="0" t="n">
        <v>770</v>
      </c>
      <c r="D994" s="0" t="n">
        <v>87.1832275390625</v>
      </c>
      <c r="E994" s="0" t="n">
        <v>73.5134582519531</v>
      </c>
      <c r="F994" s="0" t="n">
        <v>35</v>
      </c>
      <c r="G994" s="0" t="n">
        <v>3.23600006103516</v>
      </c>
      <c r="H994" s="0" t="n">
        <v>-3.19733333587647</v>
      </c>
      <c r="I994" s="0" t="n">
        <v>25</v>
      </c>
      <c r="J994" s="0" t="n">
        <v>11.9498825073242</v>
      </c>
      <c r="K994" s="0" t="n">
        <v>4.80000019073486</v>
      </c>
      <c r="L994" s="0" t="n">
        <v>-0.458333015441895</v>
      </c>
      <c r="M994" s="0" t="n">
        <v>6.28858137130737</v>
      </c>
      <c r="N994" s="0" t="n">
        <v>0</v>
      </c>
      <c r="O994" s="0" t="n">
        <v>0</v>
      </c>
      <c r="P994" s="0" t="s">
        <v>144</v>
      </c>
      <c r="Q994" s="0" t="s">
        <v>141</v>
      </c>
      <c r="R994" s="0" t="n">
        <v>2</v>
      </c>
      <c r="S994" s="0" t="s">
        <v>149</v>
      </c>
      <c r="T994" s="0" t="n">
        <v>0</v>
      </c>
      <c r="U994" s="0" t="n">
        <v>154798.94</v>
      </c>
      <c r="V994" s="0" t="n">
        <v>0.00448993965983391</v>
      </c>
      <c r="W994" s="0" t="n">
        <v>638.8193359375</v>
      </c>
      <c r="X994" s="0" t="n">
        <v>0.00588061986491084</v>
      </c>
      <c r="Y994" s="0" t="n">
        <f aca="false">IF(ISNUMBER(C994),INDEX(Scorecard!$D$5:$D$12,SUMPRODUCT(--(Scorecard!$G$5:$G$11&lt;C994))+1),Scorecard!$D$13)</f>
        <v>1.23750384304241</v>
      </c>
      <c r="Z994" s="0" t="n">
        <f aca="false">IF(ISNUMBER(D994),INDEX(Scorecard!$D$14:$D$17,SUMPRODUCT(--(Scorecard!$G$14:$G$16&lt;D994))+1),Scorecard!$D$18)</f>
        <v>-0.361970872710667</v>
      </c>
      <c r="AA994" s="0" t="n">
        <f aca="false">IF(ISNUMBER(E994),INDEX(Scorecard!$D$19:$D$26,SUMPRODUCT(--(Scorecard!$G$19:$G$25&lt;E994))+1),Scorecard!$D$27)</f>
        <v>-0.0341578513653732</v>
      </c>
      <c r="AB994" s="0" t="n">
        <f aca="false">IF(ISNUMBER(F994),INDEX(Scorecard!$D$28:$D$35,SUMPRODUCT(--(Scorecard!$G$28:$G$34&lt;F994))+1),Scorecard!$D$36)</f>
        <v>-0.0008456427959252</v>
      </c>
      <c r="AC994" s="0" t="n">
        <f aca="false">IF(ISNUMBER(H994),INDEX(Scorecard!$D$37:$D$44,SUMPRODUCT(--(Scorecard!$G$37:$G$43&lt;H994))+1),Scorecard!$D$45)</f>
        <v>1.35057635045042</v>
      </c>
      <c r="AD994" s="0" t="n">
        <f aca="false">IF(ISNUMBER(I994),INDEX(Scorecard!$D$46:$D$52,SUMPRODUCT(--(Scorecard!$G$46:$G$51&lt;I994))+1),Scorecard!$D$53)</f>
        <v>-0.048559051279741</v>
      </c>
      <c r="AE994" s="0" t="n">
        <f aca="false">IF(ISNUMBER(K994),INDEX(Scorecard!$D$54:$D$61,SUMPRODUCT(--(Scorecard!$G$54:$G$60&lt;K994))+1),Scorecard!$D$62)</f>
        <v>0.409483001259379</v>
      </c>
      <c r="AF994" s="0" t="n">
        <f aca="false">IF(ISNUMBER(L994),INDEX(Scorecard!$D$63:$D$68,SUMPRODUCT(--(Scorecard!$G$63:$G$67&lt;L994))+1),Scorecard!$D$69)</f>
        <v>0.322484508656054</v>
      </c>
      <c r="AG994" s="0" t="n">
        <f aca="false">Inputs!$B$10+Scorecard!$J$5*Y994+Scorecard!$J$6*Z994+Scorecard!$J$7*AA994+Scorecard!$J$8*AB994+Scorecard!$J$9*AC994+Scorecard!$J$10*AD994+Scorecard!$J$11*AE994+Scorecard!$J$12*AF994</f>
        <v>-5.25739799629482</v>
      </c>
      <c r="AH994" s="0" t="n">
        <f aca="false">MIN(1-Inputs!$B$13,MAX(Inputs!$B$13,1/(1+EXP(-(Inputs!$B$11*AG994+Inputs!$B$12)))))</f>
        <v>0.00448993987224002</v>
      </c>
      <c r="AI994" s="0" t="n">
        <f aca="false">Inputs!$B$9-Inputs!$B$8*AG994</f>
        <v>638.819316549188</v>
      </c>
      <c r="AJ994" s="0" t="n">
        <f aca="false">RANK(AH994,$AH$5:$AH$2004,0)+COUNTIF($AH$4:AH993,AH994)</f>
        <v>1315</v>
      </c>
      <c r="AK994" s="0" t="n">
        <f aca="false">IF(AJ994&lt;=Deciles!$B$5*(Deciles!$B$4+1),INT((AJ994-1)/(Deciles!$B$4+1))+1,Deciles!$B$5+INT((AJ994-1-Deciles!$B$5*(Deciles!$B$4+1))/Deciles!$B$4)+1)</f>
        <v>7</v>
      </c>
    </row>
    <row r="995" customFormat="false" ht="15" hidden="false" customHeight="false" outlineLevel="0" collapsed="false">
      <c r="A995" s="0" t="n">
        <v>28887</v>
      </c>
      <c r="B995" s="0" t="s">
        <v>158</v>
      </c>
      <c r="C995" s="0" t="n">
        <v>830</v>
      </c>
      <c r="D995" s="0" t="n">
        <v>77.7593231201172</v>
      </c>
      <c r="E995" s="0" t="n">
        <v>41.6081161499023</v>
      </c>
      <c r="F995" s="0" t="n">
        <v>33</v>
      </c>
      <c r="G995" s="0" t="n">
        <v>4.05700016021729</v>
      </c>
      <c r="H995" s="0" t="n">
        <v>1.14033341407776</v>
      </c>
      <c r="I995" s="0" t="n">
        <v>99</v>
      </c>
      <c r="J995" s="0" t="n">
        <v>11.171142578125</v>
      </c>
      <c r="K995" s="0" t="n">
        <v>7.13333320617676</v>
      </c>
      <c r="L995" s="0" t="n">
        <v>2.71025609970093</v>
      </c>
      <c r="M995" s="0" t="n">
        <v>0.509527981281281</v>
      </c>
      <c r="N995" s="0" t="n">
        <v>0</v>
      </c>
      <c r="O995" s="0" t="n">
        <v>0</v>
      </c>
      <c r="P995" s="0" t="s">
        <v>144</v>
      </c>
      <c r="Q995" s="0" t="s">
        <v>141</v>
      </c>
      <c r="R995" s="0" t="n">
        <v>1</v>
      </c>
      <c r="S995" s="0" t="s">
        <v>149</v>
      </c>
      <c r="T995" s="0" t="n">
        <v>0</v>
      </c>
      <c r="U995" s="0" t="n">
        <v>71050.234</v>
      </c>
      <c r="V995" s="0" t="n">
        <v>0.0019152358872816</v>
      </c>
      <c r="W995" s="0" t="n">
        <v>661.947875976563</v>
      </c>
      <c r="X995" s="0" t="n">
        <v>0.00153862033039331</v>
      </c>
      <c r="Y995" s="0" t="n">
        <f aca="false">IF(ISNUMBER(C995),INDEX(Scorecard!$D$5:$D$12,SUMPRODUCT(--(Scorecard!$G$5:$G$11&lt;C995))+1),Scorecard!$D$13)</f>
        <v>2.19112706886128</v>
      </c>
      <c r="Z995" s="0" t="n">
        <f aca="false">IF(ISNUMBER(D995),INDEX(Scorecard!$D$14:$D$17,SUMPRODUCT(--(Scorecard!$G$14:$G$16&lt;D995))+1),Scorecard!$D$18)</f>
        <v>0.0505355481560174</v>
      </c>
      <c r="AA995" s="0" t="n">
        <f aca="false">IF(ISNUMBER(E995),INDEX(Scorecard!$D$19:$D$26,SUMPRODUCT(--(Scorecard!$G$19:$G$25&lt;E995))+1),Scorecard!$D$27)</f>
        <v>0.57899015159425</v>
      </c>
      <c r="AB995" s="0" t="n">
        <f aca="false">IF(ISNUMBER(F995),INDEX(Scorecard!$D$28:$D$35,SUMPRODUCT(--(Scorecard!$G$28:$G$34&lt;F995))+1),Scorecard!$D$36)</f>
        <v>-0.0008456427959252</v>
      </c>
      <c r="AC995" s="0" t="n">
        <f aca="false">IF(ISNUMBER(H995),INDEX(Scorecard!$D$37:$D$44,SUMPRODUCT(--(Scorecard!$G$37:$G$43&lt;H995))+1),Scorecard!$D$45)</f>
        <v>-0.975503570149195</v>
      </c>
      <c r="AD995" s="0" t="n">
        <f aca="false">IF(ISNUMBER(I995),INDEX(Scorecard!$D$46:$D$52,SUMPRODUCT(--(Scorecard!$G$46:$G$51&lt;I995))+1),Scorecard!$D$53)</f>
        <v>0.818882373006414</v>
      </c>
      <c r="AE995" s="0" t="n">
        <f aca="false">IF(ISNUMBER(K995),INDEX(Scorecard!$D$54:$D$61,SUMPRODUCT(--(Scorecard!$G$54:$G$60&lt;K995))+1),Scorecard!$D$62)</f>
        <v>-0.541917179454542</v>
      </c>
      <c r="AF995" s="0" t="n">
        <f aca="false">IF(ISNUMBER(L995),INDEX(Scorecard!$D$63:$D$68,SUMPRODUCT(--(Scorecard!$G$63:$G$67&lt;L995))+1),Scorecard!$D$69)</f>
        <v>0.322484508656054</v>
      </c>
      <c r="AG995" s="0" t="n">
        <f aca="false">Inputs!$B$10+Scorecard!$J$5*Y995+Scorecard!$J$6*Z995+Scorecard!$J$7*AA995+Scorecard!$J$8*AB995+Scorecard!$J$9*AC995+Scorecard!$J$10*AD995+Scorecard!$J$11*AE995+Scorecard!$J$12*AF995</f>
        <v>-6.05897272920641</v>
      </c>
      <c r="AH995" s="0" t="n">
        <f aca="false">MIN(1-Inputs!$B$13,MAX(Inputs!$B$13,1/(1+EXP(-(Inputs!$B$11*AG995+Inputs!$B$12)))))</f>
        <v>0.00191523588238607</v>
      </c>
      <c r="AI995" s="0" t="n">
        <f aca="false">Inputs!$B$9-Inputs!$B$8*AG995</f>
        <v>661.947874390657</v>
      </c>
      <c r="AJ995" s="0" t="n">
        <f aca="false">RANK(AH995,$AH$5:$AH$2004,0)+COUNTIF($AH$4:AH994,AH995)</f>
        <v>1710</v>
      </c>
      <c r="AK995" s="0" t="n">
        <f aca="false">IF(AJ995&lt;=Deciles!$B$5*(Deciles!$B$4+1),INT((AJ995-1)/(Deciles!$B$4+1))+1,Deciles!$B$5+INT((AJ995-1-Deciles!$B$5*(Deciles!$B$4+1))/Deciles!$B$4)+1)</f>
        <v>9</v>
      </c>
    </row>
    <row r="996" customFormat="false" ht="15" hidden="false" customHeight="false" outlineLevel="0" collapsed="false">
      <c r="A996" s="0" t="n">
        <v>28891</v>
      </c>
      <c r="B996" s="0" t="s">
        <v>152</v>
      </c>
      <c r="C996" s="0" t="n">
        <v>783</v>
      </c>
      <c r="D996" s="0" t="n">
        <v>80</v>
      </c>
      <c r="E996" s="0" t="n">
        <v>40.9517211914063</v>
      </c>
      <c r="F996" s="0" t="n">
        <v>47</v>
      </c>
      <c r="G996" s="0" t="n">
        <v>4.19099998474121</v>
      </c>
      <c r="H996" s="0" t="n">
        <v>-2.24233341217041</v>
      </c>
      <c r="I996" s="0" t="n">
        <v>108</v>
      </c>
      <c r="J996" s="0" t="n">
        <v>11.6063089370728</v>
      </c>
      <c r="K996" s="0" t="n">
        <v>4.19999980926514</v>
      </c>
      <c r="L996" s="0" t="n">
        <v>-0.458333492279053</v>
      </c>
      <c r="M996" s="0" t="n">
        <v>6.02961158752441</v>
      </c>
      <c r="N996" s="0" t="n">
        <v>0</v>
      </c>
      <c r="O996" s="0" t="n">
        <v>0</v>
      </c>
      <c r="P996" s="0" t="s">
        <v>146</v>
      </c>
      <c r="Q996" s="0" t="s">
        <v>141</v>
      </c>
      <c r="R996" s="0" t="n">
        <v>2</v>
      </c>
      <c r="S996" s="0" t="s">
        <v>156</v>
      </c>
      <c r="T996" s="0" t="n">
        <v>0</v>
      </c>
      <c r="U996" s="0" t="n">
        <v>109788.23</v>
      </c>
      <c r="V996" s="0" t="n">
        <v>0.00321818655356765</v>
      </c>
      <c r="W996" s="0" t="n">
        <v>647.866821289063</v>
      </c>
      <c r="X996" s="0" t="n">
        <v>0.00237004971131682</v>
      </c>
      <c r="Y996" s="0" t="n">
        <f aca="false">IF(ISNUMBER(C996),INDEX(Scorecard!$D$5:$D$12,SUMPRODUCT(--(Scorecard!$G$5:$G$11&lt;C996))+1),Scorecard!$D$13)</f>
        <v>1.23750384304241</v>
      </c>
      <c r="Z996" s="0" t="n">
        <f aca="false">IF(ISNUMBER(D996),INDEX(Scorecard!$D$14:$D$17,SUMPRODUCT(--(Scorecard!$G$14:$G$16&lt;D996))+1),Scorecard!$D$18)</f>
        <v>0.0505355481560174</v>
      </c>
      <c r="AA996" s="0" t="n">
        <f aca="false">IF(ISNUMBER(E996),INDEX(Scorecard!$D$19:$D$26,SUMPRODUCT(--(Scorecard!$G$19:$G$25&lt;E996))+1),Scorecard!$D$27)</f>
        <v>0.57899015159425</v>
      </c>
      <c r="AB996" s="0" t="n">
        <f aca="false">IF(ISNUMBER(F996),INDEX(Scorecard!$D$28:$D$35,SUMPRODUCT(--(Scorecard!$G$28:$G$34&lt;F996))+1),Scorecard!$D$36)</f>
        <v>-0.400689107298307</v>
      </c>
      <c r="AC996" s="0" t="n">
        <f aca="false">IF(ISNUMBER(H996),INDEX(Scorecard!$D$37:$D$44,SUMPRODUCT(--(Scorecard!$G$37:$G$43&lt;H996))+1),Scorecard!$D$45)</f>
        <v>1.35057635045042</v>
      </c>
      <c r="AD996" s="0" t="n">
        <f aca="false">IF(ISNUMBER(I996),INDEX(Scorecard!$D$46:$D$52,SUMPRODUCT(--(Scorecard!$G$46:$G$51&lt;I996))+1),Scorecard!$D$53)</f>
        <v>0.818882373006414</v>
      </c>
      <c r="AE996" s="0" t="n">
        <f aca="false">IF(ISNUMBER(K996),INDEX(Scorecard!$D$54:$D$61,SUMPRODUCT(--(Scorecard!$G$54:$G$60&lt;K996))+1),Scorecard!$D$62)</f>
        <v>0.489050497890326</v>
      </c>
      <c r="AF996" s="0" t="n">
        <f aca="false">IF(ISNUMBER(L996),INDEX(Scorecard!$D$63:$D$68,SUMPRODUCT(--(Scorecard!$G$63:$G$67&lt;L996))+1),Scorecard!$D$69)</f>
        <v>0.322484508656054</v>
      </c>
      <c r="AG996" s="0" t="n">
        <f aca="false">Inputs!$B$10+Scorecard!$J$5*Y996+Scorecard!$J$6*Z996+Scorecard!$J$7*AA996+Scorecard!$J$8*AB996+Scorecard!$J$9*AC996+Scorecard!$J$10*AD996+Scorecard!$J$11*AE996+Scorecard!$J$12*AF996</f>
        <v>-5.57096063199083</v>
      </c>
      <c r="AH996" s="0" t="n">
        <f aca="false">MIN(1-Inputs!$B$13,MAX(Inputs!$B$13,1/(1+EXP(-(Inputs!$B$11*AG996+Inputs!$B$12)))))</f>
        <v>0.00321818645645882</v>
      </c>
      <c r="AI996" s="0" t="n">
        <f aca="false">Inputs!$B$9-Inputs!$B$8*AG996</f>
        <v>647.866821739722</v>
      </c>
      <c r="AJ996" s="0" t="n">
        <f aca="false">RANK(AH996,$AH$5:$AH$2004,0)+COUNTIF($AH$4:AH995,AH996)</f>
        <v>1507</v>
      </c>
      <c r="AK996" s="0" t="n">
        <f aca="false">IF(AJ996&lt;=Deciles!$B$5*(Deciles!$B$4+1),INT((AJ996-1)/(Deciles!$B$4+1))+1,Deciles!$B$5+INT((AJ996-1-Deciles!$B$5*(Deciles!$B$4+1))/Deciles!$B$4)+1)</f>
        <v>8</v>
      </c>
    </row>
    <row r="997" customFormat="false" ht="15" hidden="false" customHeight="false" outlineLevel="0" collapsed="false">
      <c r="A997" s="0" t="n">
        <v>28922</v>
      </c>
      <c r="B997" s="0" t="s">
        <v>157</v>
      </c>
      <c r="C997" s="0" t="n">
        <v>799</v>
      </c>
      <c r="D997" s="0" t="n">
        <v>84.5282897949219</v>
      </c>
      <c r="E997" s="0" t="n">
        <v>76.2423858642578</v>
      </c>
      <c r="F997" s="0" t="n">
        <v>16</v>
      </c>
      <c r="G997" s="0" t="n">
        <v>4.5019998550415</v>
      </c>
      <c r="H997" s="0" t="n">
        <v>0.618666410446167</v>
      </c>
      <c r="I997" s="0" t="n">
        <v>22</v>
      </c>
      <c r="J997" s="0" t="n">
        <v>12.1986684799194</v>
      </c>
      <c r="K997" s="0" t="n">
        <v>3.62307691574097</v>
      </c>
      <c r="L997" s="0" t="n">
        <v>-0.276923179626465</v>
      </c>
      <c r="M997" s="0" t="n">
        <v>3.87475156784058</v>
      </c>
      <c r="N997" s="0" t="n">
        <v>0</v>
      </c>
      <c r="O997" s="0" t="n">
        <v>0</v>
      </c>
      <c r="P997" s="0" t="s">
        <v>146</v>
      </c>
      <c r="Q997" s="0" t="s">
        <v>141</v>
      </c>
      <c r="R997" s="0" t="n">
        <v>1</v>
      </c>
      <c r="S997" s="0" t="s">
        <v>148</v>
      </c>
      <c r="T997" s="0" t="n">
        <v>0</v>
      </c>
      <c r="U997" s="0" t="n">
        <v>198524.61</v>
      </c>
      <c r="V997" s="0" t="n">
        <v>0.000576146820094436</v>
      </c>
      <c r="W997" s="0" t="n">
        <v>694.494567871094</v>
      </c>
      <c r="X997" s="0" t="n">
        <v>0.000682040583342314</v>
      </c>
      <c r="Y997" s="0" t="n">
        <f aca="false">IF(ISNUMBER(C997),INDEX(Scorecard!$D$5:$D$12,SUMPRODUCT(--(Scorecard!$G$5:$G$11&lt;C997))+1),Scorecard!$D$13)</f>
        <v>2.19112706886128</v>
      </c>
      <c r="Z997" s="0" t="n">
        <f aca="false">IF(ISNUMBER(D997),INDEX(Scorecard!$D$14:$D$17,SUMPRODUCT(--(Scorecard!$G$14:$G$16&lt;D997))+1),Scorecard!$D$18)</f>
        <v>0.0505355481560174</v>
      </c>
      <c r="AA997" s="0" t="n">
        <f aca="false">IF(ISNUMBER(E997),INDEX(Scorecard!$D$19:$D$26,SUMPRODUCT(--(Scorecard!$G$19:$G$25&lt;E997))+1),Scorecard!$D$27)</f>
        <v>-0.0341578513653732</v>
      </c>
      <c r="AB997" s="0" t="n">
        <f aca="false">IF(ISNUMBER(F997),INDEX(Scorecard!$D$28:$D$35,SUMPRODUCT(--(Scorecard!$G$28:$G$34&lt;F997))+1),Scorecard!$D$36)</f>
        <v>0.624829191519909</v>
      </c>
      <c r="AC997" s="0" t="n">
        <f aca="false">IF(ISNUMBER(H997),INDEX(Scorecard!$D$37:$D$44,SUMPRODUCT(--(Scorecard!$G$37:$G$43&lt;H997))+1),Scorecard!$D$45)</f>
        <v>-0.271229676926091</v>
      </c>
      <c r="AD997" s="0" t="n">
        <f aca="false">IF(ISNUMBER(I997),INDEX(Scorecard!$D$46:$D$52,SUMPRODUCT(--(Scorecard!$G$46:$G$51&lt;I997))+1),Scorecard!$D$53)</f>
        <v>-0.108777051091409</v>
      </c>
      <c r="AE997" s="0" t="n">
        <f aca="false">IF(ISNUMBER(K997),INDEX(Scorecard!$D$54:$D$61,SUMPRODUCT(--(Scorecard!$G$54:$G$60&lt;K997))+1),Scorecard!$D$62)</f>
        <v>0.489050497890326</v>
      </c>
      <c r="AF997" s="0" t="n">
        <f aca="false">IF(ISNUMBER(L997),INDEX(Scorecard!$D$63:$D$68,SUMPRODUCT(--(Scorecard!$G$63:$G$67&lt;L997))+1),Scorecard!$D$69)</f>
        <v>0.322484508656054</v>
      </c>
      <c r="AG997" s="0" t="n">
        <f aca="false">Inputs!$B$10+Scorecard!$J$5*Y997+Scorecard!$J$6*Z997+Scorecard!$J$7*AA997+Scorecard!$J$8*AB997+Scorecard!$J$9*AC997+Scorecard!$J$10*AD997+Scorecard!$J$11*AE997+Scorecard!$J$12*AF997</f>
        <v>-7.18695551132796</v>
      </c>
      <c r="AH997" s="0" t="n">
        <f aca="false">MIN(1-Inputs!$B$13,MAX(Inputs!$B$13,1/(1+EXP(-(Inputs!$B$11*AG997+Inputs!$B$12)))))</f>
        <v>0.000576146793955581</v>
      </c>
      <c r="AI997" s="0" t="n">
        <f aca="false">Inputs!$B$9-Inputs!$B$8*AG997</f>
        <v>694.494577710155</v>
      </c>
      <c r="AJ997" s="0" t="n">
        <f aca="false">RANK(AH997,$AH$5:$AH$2004,0)+COUNTIF($AH$4:AH996,AH997)</f>
        <v>1980</v>
      </c>
      <c r="AK997" s="0" t="n">
        <f aca="false">IF(AJ997&lt;=Deciles!$B$5*(Deciles!$B$4+1),INT((AJ997-1)/(Deciles!$B$4+1))+1,Deciles!$B$5+INT((AJ997-1-Deciles!$B$5*(Deciles!$B$4+1))/Deciles!$B$4)+1)</f>
        <v>10</v>
      </c>
    </row>
    <row r="998" customFormat="false" ht="15" hidden="false" customHeight="false" outlineLevel="0" collapsed="false">
      <c r="A998" s="0" t="n">
        <v>28960</v>
      </c>
      <c r="B998" s="0" t="s">
        <v>152</v>
      </c>
      <c r="C998" s="0" t="n">
        <v>760</v>
      </c>
      <c r="D998" s="0" t="n">
        <v>75.0503921508789</v>
      </c>
      <c r="E998" s="0" t="n">
        <v>60.7228088378906</v>
      </c>
      <c r="F998" s="0" t="n">
        <v>31</v>
      </c>
      <c r="G998" s="0" t="n">
        <v>3.82299995422363</v>
      </c>
      <c r="H998" s="0" t="n">
        <v>-2.61033344268799</v>
      </c>
      <c r="I998" s="0" t="n">
        <v>48</v>
      </c>
      <c r="J998" s="0" t="n">
        <v>11.865159034729</v>
      </c>
      <c r="K998" s="0" t="n">
        <v>4.40000009536743</v>
      </c>
      <c r="L998" s="0" t="n">
        <v>-0.458333015441895</v>
      </c>
      <c r="M998" s="0" t="n">
        <v>4.48895788192749</v>
      </c>
      <c r="N998" s="0" t="n">
        <v>0</v>
      </c>
      <c r="O998" s="0" t="n">
        <v>0</v>
      </c>
      <c r="P998" s="0" t="s">
        <v>144</v>
      </c>
      <c r="Q998" s="0" t="s">
        <v>160</v>
      </c>
      <c r="R998" s="0" t="n">
        <v>2</v>
      </c>
      <c r="S998" s="0" t="s">
        <v>161</v>
      </c>
      <c r="T998" s="0" t="n">
        <v>0</v>
      </c>
      <c r="U998" s="0" t="n">
        <v>142224.11</v>
      </c>
      <c r="V998" s="0" t="n">
        <v>0.00318228336982429</v>
      </c>
      <c r="W998" s="0" t="n">
        <v>648.171447753906</v>
      </c>
      <c r="X998" s="0" t="n">
        <v>0.00204727239906788</v>
      </c>
      <c r="Y998" s="0" t="n">
        <f aca="false">IF(ISNUMBER(C998),INDEX(Scorecard!$D$5:$D$12,SUMPRODUCT(--(Scorecard!$G$5:$G$11&lt;C998))+1),Scorecard!$D$13)</f>
        <v>0.733188958177614</v>
      </c>
      <c r="Z998" s="0" t="n">
        <f aca="false">IF(ISNUMBER(D998),INDEX(Scorecard!$D$14:$D$17,SUMPRODUCT(--(Scorecard!$G$14:$G$16&lt;D998))+1),Scorecard!$D$18)</f>
        <v>0.128579646629417</v>
      </c>
      <c r="AA998" s="0" t="n">
        <f aca="false">IF(ISNUMBER(E998),INDEX(Scorecard!$D$19:$D$26,SUMPRODUCT(--(Scorecard!$G$19:$G$25&lt;E998))+1),Scorecard!$D$27)</f>
        <v>0.233621608745691</v>
      </c>
      <c r="AB998" s="0" t="n">
        <f aca="false">IF(ISNUMBER(F998),INDEX(Scorecard!$D$28:$D$35,SUMPRODUCT(--(Scorecard!$G$28:$G$34&lt;F998))+1),Scorecard!$D$36)</f>
        <v>0.126913191054783</v>
      </c>
      <c r="AC998" s="0" t="n">
        <f aca="false">IF(ISNUMBER(H998),INDEX(Scorecard!$D$37:$D$44,SUMPRODUCT(--(Scorecard!$G$37:$G$43&lt;H998))+1),Scorecard!$D$45)</f>
        <v>1.35057635045042</v>
      </c>
      <c r="AD998" s="0" t="n">
        <f aca="false">IF(ISNUMBER(I998),INDEX(Scorecard!$D$46:$D$52,SUMPRODUCT(--(Scorecard!$G$46:$G$51&lt;I998))+1),Scorecard!$D$53)</f>
        <v>0.818882373006414</v>
      </c>
      <c r="AE998" s="0" t="n">
        <f aca="false">IF(ISNUMBER(K998),INDEX(Scorecard!$D$54:$D$61,SUMPRODUCT(--(Scorecard!$G$54:$G$60&lt;K998))+1),Scorecard!$D$62)</f>
        <v>0.489050497890326</v>
      </c>
      <c r="AF998" s="0" t="n">
        <f aca="false">IF(ISNUMBER(L998),INDEX(Scorecard!$D$63:$D$68,SUMPRODUCT(--(Scorecard!$G$63:$G$67&lt;L998))+1),Scorecard!$D$69)</f>
        <v>0.322484508656054</v>
      </c>
      <c r="AG998" s="0" t="n">
        <f aca="false">Inputs!$B$10+Scorecard!$J$5*Y998+Scorecard!$J$6*Z998+Scorecard!$J$7*AA998+Scorecard!$J$8*AB998+Scorecard!$J$9*AC998+Scorecard!$J$10*AD998+Scorecard!$J$11*AE998+Scorecard!$J$12*AF998</f>
        <v>-5.5815175303846</v>
      </c>
      <c r="AH998" s="0" t="n">
        <f aca="false">MIN(1-Inputs!$B$13,MAX(Inputs!$B$13,1/(1+EXP(-(Inputs!$B$11*AG998+Inputs!$B$12)))))</f>
        <v>0.00318228343016144</v>
      </c>
      <c r="AI998" s="0" t="n">
        <f aca="false">Inputs!$B$9-Inputs!$B$8*AG998</f>
        <v>648.171429438919</v>
      </c>
      <c r="AJ998" s="0" t="n">
        <f aca="false">RANK(AH998,$AH$5:$AH$2004,0)+COUNTIF($AH$4:AH997,AH998)</f>
        <v>1508</v>
      </c>
      <c r="AK998" s="0" t="n">
        <f aca="false">IF(AJ998&lt;=Deciles!$B$5*(Deciles!$B$4+1),INT((AJ998-1)/(Deciles!$B$4+1))+1,Deciles!$B$5+INT((AJ998-1-Deciles!$B$5*(Deciles!$B$4+1))/Deciles!$B$4)+1)</f>
        <v>8</v>
      </c>
    </row>
    <row r="999" customFormat="false" ht="15" hidden="false" customHeight="false" outlineLevel="0" collapsed="false">
      <c r="A999" s="0" t="n">
        <v>29025</v>
      </c>
      <c r="B999" s="0" t="s">
        <v>155</v>
      </c>
      <c r="C999" s="0" t="n">
        <v>723</v>
      </c>
      <c r="D999" s="0" t="n">
        <v>60.5083236694336</v>
      </c>
      <c r="E999" s="0" t="n">
        <v>54.400074005127</v>
      </c>
      <c r="F999" s="0" t="n">
        <v>35</v>
      </c>
      <c r="G999" s="0" t="n">
        <v>3.47699999809265</v>
      </c>
      <c r="H999" s="0" t="n">
        <v>-2.25633311271668</v>
      </c>
      <c r="I999" s="0" t="n">
        <v>20</v>
      </c>
      <c r="J999" s="0" t="n">
        <v>12.2260131835938</v>
      </c>
      <c r="K999" s="0" t="n">
        <v>3.90833330154419</v>
      </c>
      <c r="L999" s="0" t="n">
        <v>-1.125</v>
      </c>
      <c r="M999" s="0" t="n">
        <v>4.74416542053223</v>
      </c>
      <c r="N999" s="0" t="n">
        <v>0</v>
      </c>
      <c r="O999" s="0" t="n">
        <v>0</v>
      </c>
      <c r="P999" s="0" t="s">
        <v>144</v>
      </c>
      <c r="Q999" s="0" t="s">
        <v>141</v>
      </c>
      <c r="R999" s="0" t="n">
        <v>1</v>
      </c>
      <c r="S999" s="0" t="s">
        <v>147</v>
      </c>
      <c r="T999" s="0" t="n">
        <v>0</v>
      </c>
      <c r="U999" s="0" t="n">
        <v>204028.06</v>
      </c>
      <c r="V999" s="0" t="n">
        <v>0.00876939762383699</v>
      </c>
      <c r="W999" s="0" t="n">
        <v>620.585205078125</v>
      </c>
      <c r="X999" s="0" t="n">
        <v>0.00796011090278626</v>
      </c>
      <c r="Y999" s="0" t="n">
        <f aca="false">IF(ISNUMBER(C999),INDEX(Scorecard!$D$5:$D$12,SUMPRODUCT(--(Scorecard!$G$5:$G$11&lt;C999))+1),Scorecard!$D$13)</f>
        <v>-0.0290424113398221</v>
      </c>
      <c r="Z999" s="0" t="n">
        <f aca="false">IF(ISNUMBER(D999),INDEX(Scorecard!$D$14:$D$17,SUMPRODUCT(--(Scorecard!$G$14:$G$16&lt;D999))+1),Scorecard!$D$18)</f>
        <v>0.248677243387958</v>
      </c>
      <c r="AA999" s="0" t="n">
        <f aca="false">IF(ISNUMBER(E999),INDEX(Scorecard!$D$19:$D$26,SUMPRODUCT(--(Scorecard!$G$19:$G$25&lt;E999))+1),Scorecard!$D$27)</f>
        <v>0.57899015159425</v>
      </c>
      <c r="AB999" s="0" t="n">
        <f aca="false">IF(ISNUMBER(F999),INDEX(Scorecard!$D$28:$D$35,SUMPRODUCT(--(Scorecard!$G$28:$G$34&lt;F999))+1),Scorecard!$D$36)</f>
        <v>-0.0008456427959252</v>
      </c>
      <c r="AC999" s="0" t="n">
        <f aca="false">IF(ISNUMBER(H999),INDEX(Scorecard!$D$37:$D$44,SUMPRODUCT(--(Scorecard!$G$37:$G$43&lt;H999))+1),Scorecard!$D$45)</f>
        <v>1.35057635045042</v>
      </c>
      <c r="AD999" s="0" t="n">
        <f aca="false">IF(ISNUMBER(I999),INDEX(Scorecard!$D$46:$D$52,SUMPRODUCT(--(Scorecard!$G$46:$G$51&lt;I999))+1),Scorecard!$D$53)</f>
        <v>-0.108777051091409</v>
      </c>
      <c r="AE999" s="0" t="n">
        <f aca="false">IF(ISNUMBER(K999),INDEX(Scorecard!$D$54:$D$61,SUMPRODUCT(--(Scorecard!$G$54:$G$60&lt;K999))+1),Scorecard!$D$62)</f>
        <v>0.489050497890326</v>
      </c>
      <c r="AF999" s="0" t="n">
        <f aca="false">IF(ISNUMBER(L999),INDEX(Scorecard!$D$63:$D$68,SUMPRODUCT(--(Scorecard!$G$63:$G$67&lt;L999))+1),Scorecard!$D$69)</f>
        <v>-0.340582194386522</v>
      </c>
      <c r="AG999" s="0" t="n">
        <f aca="false">Inputs!$B$10+Scorecard!$J$5*Y999+Scorecard!$J$6*Z999+Scorecard!$J$7*AA999+Scorecard!$J$8*AB999+Scorecard!$J$9*AC999+Scorecard!$J$10*AD999+Scorecard!$J$11*AE999+Scorecard!$J$12*AF999</f>
        <v>-4.62545079133741</v>
      </c>
      <c r="AH999" s="0" t="n">
        <f aca="false">MIN(1-Inputs!$B$13,MAX(Inputs!$B$13,1/(1+EXP(-(Inputs!$B$11*AG999+Inputs!$B$12)))))</f>
        <v>0.00876939725743066</v>
      </c>
      <c r="AI999" s="0" t="n">
        <f aca="false">Inputs!$B$9-Inputs!$B$8*AG999</f>
        <v>620.585174575274</v>
      </c>
      <c r="AJ999" s="0" t="n">
        <f aca="false">RANK(AH999,$AH$5:$AH$2004,0)+COUNTIF($AH$4:AH998,AH999)</f>
        <v>903</v>
      </c>
      <c r="AK999" s="0" t="n">
        <f aca="false">IF(AJ999&lt;=Deciles!$B$5*(Deciles!$B$4+1),INT((AJ999-1)/(Deciles!$B$4+1))+1,Deciles!$B$5+INT((AJ999-1-Deciles!$B$5*(Deciles!$B$4+1))/Deciles!$B$4)+1)</f>
        <v>5</v>
      </c>
    </row>
    <row r="1000" customFormat="false" ht="15" hidden="false" customHeight="false" outlineLevel="0" collapsed="false">
      <c r="A1000" s="0" t="n">
        <v>29121</v>
      </c>
      <c r="B1000" s="0" t="s">
        <v>145</v>
      </c>
      <c r="C1000" s="0" t="n">
        <v>697</v>
      </c>
      <c r="D1000" s="0" t="n">
        <v>64.6530685424805</v>
      </c>
      <c r="E1000" s="0" t="n">
        <v>41.4602851867676</v>
      </c>
      <c r="F1000" s="0" t="n">
        <v>27</v>
      </c>
      <c r="G1000" s="0" t="n">
        <v>4.72700023651123</v>
      </c>
      <c r="H1000" s="0" t="n">
        <v>1.21033358573914</v>
      </c>
      <c r="I1000" s="0" t="n">
        <v>78</v>
      </c>
      <c r="J1000" s="0" t="n">
        <v>12.1410751342773</v>
      </c>
      <c r="K1000" s="0" t="n">
        <v>4.65833330154419</v>
      </c>
      <c r="L1000" s="0" t="n">
        <v>-1.875</v>
      </c>
      <c r="M1000" s="0" t="n">
        <v>6.02960777282715</v>
      </c>
      <c r="N1000" s="0" t="n">
        <v>0</v>
      </c>
      <c r="O1000" s="0" t="n">
        <v>0</v>
      </c>
      <c r="P1000" s="0" t="s">
        <v>144</v>
      </c>
      <c r="Q1000" s="0" t="s">
        <v>141</v>
      </c>
      <c r="R1000" s="0" t="n">
        <v>2</v>
      </c>
      <c r="S1000" s="0" t="s">
        <v>156</v>
      </c>
      <c r="T1000" s="0" t="n">
        <v>0</v>
      </c>
      <c r="U1000" s="0" t="n">
        <v>187414.02</v>
      </c>
      <c r="V1000" s="0" t="n">
        <v>0.017378706485033</v>
      </c>
      <c r="W1000" s="0" t="n">
        <v>601.837768554688</v>
      </c>
      <c r="X1000" s="0" t="n">
        <v>0.0173665471374989</v>
      </c>
      <c r="Y1000" s="0" t="n">
        <f aca="false">IF(ISNUMBER(C1000),INDEX(Scorecard!$D$5:$D$12,SUMPRODUCT(--(Scorecard!$G$5:$G$11&lt;C1000))+1),Scorecard!$D$13)</f>
        <v>-0.869677851527538</v>
      </c>
      <c r="Z1000" s="0" t="n">
        <f aca="false">IF(ISNUMBER(D1000),INDEX(Scorecard!$D$14:$D$17,SUMPRODUCT(--(Scorecard!$G$14:$G$16&lt;D1000))+1),Scorecard!$D$18)</f>
        <v>0.128579646629417</v>
      </c>
      <c r="AA1000" s="0" t="n">
        <f aca="false">IF(ISNUMBER(E1000),INDEX(Scorecard!$D$19:$D$26,SUMPRODUCT(--(Scorecard!$G$19:$G$25&lt;E1000))+1),Scorecard!$D$27)</f>
        <v>0.57899015159425</v>
      </c>
      <c r="AB1000" s="0" t="n">
        <f aca="false">IF(ISNUMBER(F1000),INDEX(Scorecard!$D$28:$D$35,SUMPRODUCT(--(Scorecard!$G$28:$G$34&lt;F1000))+1),Scorecard!$D$36)</f>
        <v>0.165097008946478</v>
      </c>
      <c r="AC1000" s="0" t="n">
        <f aca="false">IF(ISNUMBER(H1000),INDEX(Scorecard!$D$37:$D$44,SUMPRODUCT(--(Scorecard!$G$37:$G$43&lt;H1000))+1),Scorecard!$D$45)</f>
        <v>-0.975503570149195</v>
      </c>
      <c r="AD1000" s="0" t="n">
        <f aca="false">IF(ISNUMBER(I1000),INDEX(Scorecard!$D$46:$D$52,SUMPRODUCT(--(Scorecard!$G$46:$G$51&lt;I1000))+1),Scorecard!$D$53)</f>
        <v>0.818882373006414</v>
      </c>
      <c r="AE1000" s="0" t="n">
        <f aca="false">IF(ISNUMBER(K1000),INDEX(Scorecard!$D$54:$D$61,SUMPRODUCT(--(Scorecard!$G$54:$G$60&lt;K1000))+1),Scorecard!$D$62)</f>
        <v>0.409483001259379</v>
      </c>
      <c r="AF1000" s="0" t="n">
        <f aca="false">IF(ISNUMBER(L1000),INDEX(Scorecard!$D$63:$D$68,SUMPRODUCT(--(Scorecard!$G$63:$G$67&lt;L1000))+1),Scorecard!$D$69)</f>
        <v>-0.340582194386522</v>
      </c>
      <c r="AG1000" s="0" t="n">
        <f aca="false">Inputs!$B$10+Scorecard!$J$5*Y1000+Scorecard!$J$6*Z1000+Scorecard!$J$7*AA1000+Scorecard!$J$8*AB1000+Scorecard!$J$9*AC1000+Scorecard!$J$10*AD1000+Scorecard!$J$11*AE1000+Scorecard!$J$12*AF1000</f>
        <v>-3.97571566121667</v>
      </c>
      <c r="AH1000" s="0" t="n">
        <f aca="false">MIN(1-Inputs!$B$13,MAX(Inputs!$B$13,1/(1+EXP(-(Inputs!$B$11*AG1000+Inputs!$B$12)))))</f>
        <v>0.0173787059983594</v>
      </c>
      <c r="AI1000" s="0" t="n">
        <f aca="false">Inputs!$B$9-Inputs!$B$8*AG1000</f>
        <v>601.837781572943</v>
      </c>
      <c r="AJ1000" s="0" t="n">
        <f aca="false">RANK(AH1000,$AH$5:$AH$2004,0)+COUNTIF($AH$4:AH999,AH1000)</f>
        <v>517</v>
      </c>
      <c r="AK1000" s="0" t="n">
        <f aca="false">IF(AJ1000&lt;=Deciles!$B$5*(Deciles!$B$4+1),INT((AJ1000-1)/(Deciles!$B$4+1))+1,Deciles!$B$5+INT((AJ1000-1-Deciles!$B$5*(Deciles!$B$4+1))/Deciles!$B$4)+1)</f>
        <v>3</v>
      </c>
    </row>
    <row r="1001" customFormat="false" ht="15" hidden="false" customHeight="false" outlineLevel="0" collapsed="false">
      <c r="A1001" s="0" t="n">
        <v>29187</v>
      </c>
      <c r="B1001" s="0" t="s">
        <v>152</v>
      </c>
      <c r="C1001" s="0" t="n">
        <v>694</v>
      </c>
      <c r="D1001" s="0" t="n">
        <v>80</v>
      </c>
      <c r="E1001" s="0" t="n">
        <v>69.7671279907227</v>
      </c>
      <c r="F1001" s="0" t="n">
        <v>33</v>
      </c>
      <c r="G1001" s="0" t="n">
        <v>3.46900010108948</v>
      </c>
      <c r="H1001" s="0" t="n">
        <v>-2.96433329582214</v>
      </c>
      <c r="I1001" s="0" t="n">
        <v>27</v>
      </c>
      <c r="J1001" s="0" t="n">
        <v>11.9959630966187</v>
      </c>
      <c r="K1001" s="0" t="n">
        <v>4.40000009536743</v>
      </c>
      <c r="L1001" s="0" t="n">
        <v>-0.458333015441895</v>
      </c>
      <c r="M1001" s="0" t="n">
        <v>4.48895788192749</v>
      </c>
      <c r="N1001" s="0" t="n">
        <v>0</v>
      </c>
      <c r="O1001" s="0" t="n">
        <v>0</v>
      </c>
      <c r="P1001" s="0" t="s">
        <v>144</v>
      </c>
      <c r="Q1001" s="0" t="s">
        <v>141</v>
      </c>
      <c r="R1001" s="0" t="n">
        <v>1</v>
      </c>
      <c r="S1001" s="0" t="s">
        <v>161</v>
      </c>
      <c r="T1001" s="0" t="n">
        <v>0</v>
      </c>
      <c r="U1001" s="0" t="n">
        <v>162099.12</v>
      </c>
      <c r="V1001" s="0" t="n">
        <v>0.026518139988184</v>
      </c>
      <c r="W1001" s="0" t="n">
        <v>590.148010253906</v>
      </c>
      <c r="X1001" s="0" t="n">
        <v>0.0240917317569256</v>
      </c>
      <c r="Y1001" s="0" t="n">
        <f aca="false">IF(ISNUMBER(C1001),INDEX(Scorecard!$D$5:$D$12,SUMPRODUCT(--(Scorecard!$G$5:$G$11&lt;C1001))+1),Scorecard!$D$13)</f>
        <v>-0.869677851527538</v>
      </c>
      <c r="Z1001" s="0" t="n">
        <f aca="false">IF(ISNUMBER(D1001),INDEX(Scorecard!$D$14:$D$17,SUMPRODUCT(--(Scorecard!$G$14:$G$16&lt;D1001))+1),Scorecard!$D$18)</f>
        <v>0.0505355481560174</v>
      </c>
      <c r="AA1001" s="0" t="n">
        <f aca="false">IF(ISNUMBER(E1001),INDEX(Scorecard!$D$19:$D$26,SUMPRODUCT(--(Scorecard!$G$19:$G$25&lt;E1001))+1),Scorecard!$D$27)</f>
        <v>0.0530843085177338</v>
      </c>
      <c r="AB1001" s="0" t="n">
        <f aca="false">IF(ISNUMBER(F1001),INDEX(Scorecard!$D$28:$D$35,SUMPRODUCT(--(Scorecard!$G$28:$G$34&lt;F1001))+1),Scorecard!$D$36)</f>
        <v>-0.0008456427959252</v>
      </c>
      <c r="AC1001" s="0" t="n">
        <f aca="false">IF(ISNUMBER(H1001),INDEX(Scorecard!$D$37:$D$44,SUMPRODUCT(--(Scorecard!$G$37:$G$43&lt;H1001))+1),Scorecard!$D$45)</f>
        <v>1.35057635045042</v>
      </c>
      <c r="AD1001" s="0" t="n">
        <f aca="false">IF(ISNUMBER(I1001),INDEX(Scorecard!$D$46:$D$52,SUMPRODUCT(--(Scorecard!$G$46:$G$51&lt;I1001))+1),Scorecard!$D$53)</f>
        <v>0.123869379412532</v>
      </c>
      <c r="AE1001" s="0" t="n">
        <f aca="false">IF(ISNUMBER(K1001),INDEX(Scorecard!$D$54:$D$61,SUMPRODUCT(--(Scorecard!$G$54:$G$60&lt;K1001))+1),Scorecard!$D$62)</f>
        <v>0.489050497890326</v>
      </c>
      <c r="AF1001" s="0" t="n">
        <f aca="false">IF(ISNUMBER(L1001),INDEX(Scorecard!$D$63:$D$68,SUMPRODUCT(--(Scorecard!$G$63:$G$67&lt;L1001))+1),Scorecard!$D$69)</f>
        <v>0.322484508656054</v>
      </c>
      <c r="AG1001" s="0" t="n">
        <f aca="false">Inputs!$B$10+Scorecard!$J$5*Y1001+Scorecard!$J$6*Z1001+Scorecard!$J$7*AA1001+Scorecard!$J$8*AB1001+Scorecard!$J$9*AC1001+Scorecard!$J$10*AD1001+Scorecard!$J$11*AE1001+Scorecard!$J$12*AF1001</f>
        <v>-3.57057873082988</v>
      </c>
      <c r="AH1001" s="0" t="n">
        <f aca="false">MIN(1-Inputs!$B$13,MAX(Inputs!$B$13,1/(1+EXP(-(Inputs!$B$11*AG1001+Inputs!$B$12)))))</f>
        <v>0.0265181394363286</v>
      </c>
      <c r="AI1001" s="0" t="n">
        <f aca="false">Inputs!$B$9-Inputs!$B$8*AG1001</f>
        <v>590.148000765943</v>
      </c>
      <c r="AJ1001" s="0" t="n">
        <f aca="false">RANK(AH1001,$AH$5:$AH$2004,0)+COUNTIF($AH$4:AH1000,AH1001)</f>
        <v>359</v>
      </c>
      <c r="AK1001" s="0" t="n">
        <f aca="false">IF(AJ1001&lt;=Deciles!$B$5*(Deciles!$B$4+1),INT((AJ1001-1)/(Deciles!$B$4+1))+1,Deciles!$B$5+INT((AJ1001-1-Deciles!$B$5*(Deciles!$B$4+1))/Deciles!$B$4)+1)</f>
        <v>2</v>
      </c>
    </row>
    <row r="1002" customFormat="false" ht="15" hidden="false" customHeight="false" outlineLevel="0" collapsed="false">
      <c r="A1002" s="0" t="n">
        <v>29276</v>
      </c>
      <c r="B1002" s="0" t="s">
        <v>155</v>
      </c>
      <c r="C1002" s="0" t="n">
        <v>813</v>
      </c>
      <c r="D1002" s="0" t="n">
        <v>68.1582717895508</v>
      </c>
      <c r="E1002" s="0" t="n">
        <v>60.9592361450195</v>
      </c>
      <c r="F1002" s="0" t="n">
        <v>19</v>
      </c>
      <c r="G1002" s="0" t="n">
        <v>3.62400007247925</v>
      </c>
      <c r="H1002" s="0" t="n">
        <v>-2.10933303833008</v>
      </c>
      <c r="I1002" s="0" t="n">
        <v>28</v>
      </c>
      <c r="J1002" s="0" t="n">
        <v>12.553035736084</v>
      </c>
      <c r="K1002" s="0" t="n">
        <v>4.20833349227905</v>
      </c>
      <c r="L1002" s="0" t="n">
        <v>-1.125</v>
      </c>
      <c r="M1002" s="0" t="n">
        <v>4.23436260223389</v>
      </c>
      <c r="N1002" s="0" t="n">
        <v>0</v>
      </c>
      <c r="O1002" s="0" t="n">
        <v>0</v>
      </c>
      <c r="P1002" s="0" t="s">
        <v>144</v>
      </c>
      <c r="Q1002" s="0" t="s">
        <v>141</v>
      </c>
      <c r="R1002" s="0" t="n">
        <v>2</v>
      </c>
      <c r="S1002" s="0" t="s">
        <v>148</v>
      </c>
      <c r="T1002" s="0" t="n">
        <v>0</v>
      </c>
      <c r="U1002" s="0" t="n">
        <v>282952.9</v>
      </c>
      <c r="V1002" s="0" t="n">
        <v>0.000470965809654445</v>
      </c>
      <c r="W1002" s="0" t="n">
        <v>699.952941894531</v>
      </c>
      <c r="X1002" s="0" t="n">
        <v>0.000606390938628465</v>
      </c>
      <c r="Y1002" s="0" t="n">
        <f aca="false">IF(ISNUMBER(C1002),INDEX(Scorecard!$D$5:$D$12,SUMPRODUCT(--(Scorecard!$G$5:$G$11&lt;C1002))+1),Scorecard!$D$13)</f>
        <v>2.19112706886128</v>
      </c>
      <c r="Z1002" s="0" t="n">
        <f aca="false">IF(ISNUMBER(D1002),INDEX(Scorecard!$D$14:$D$17,SUMPRODUCT(--(Scorecard!$G$14:$G$16&lt;D1002))+1),Scorecard!$D$18)</f>
        <v>0.128579646629417</v>
      </c>
      <c r="AA1002" s="0" t="n">
        <f aca="false">IF(ISNUMBER(E1002),INDEX(Scorecard!$D$19:$D$26,SUMPRODUCT(--(Scorecard!$G$19:$G$25&lt;E1002))+1),Scorecard!$D$27)</f>
        <v>0.233621608745691</v>
      </c>
      <c r="AB1002" s="0" t="n">
        <f aca="false">IF(ISNUMBER(F1002),INDEX(Scorecard!$D$28:$D$35,SUMPRODUCT(--(Scorecard!$G$28:$G$34&lt;F1002))+1),Scorecard!$D$36)</f>
        <v>0.624829191519909</v>
      </c>
      <c r="AC1002" s="0" t="n">
        <f aca="false">IF(ISNUMBER(H1002),INDEX(Scorecard!$D$37:$D$44,SUMPRODUCT(--(Scorecard!$G$37:$G$43&lt;H1002))+1),Scorecard!$D$45)</f>
        <v>1.35057635045042</v>
      </c>
      <c r="AD1002" s="0" t="n">
        <f aca="false">IF(ISNUMBER(I1002),INDEX(Scorecard!$D$46:$D$52,SUMPRODUCT(--(Scorecard!$G$46:$G$51&lt;I1002))+1),Scorecard!$D$53)</f>
        <v>0.123869379412532</v>
      </c>
      <c r="AE1002" s="0" t="n">
        <f aca="false">IF(ISNUMBER(K1002),INDEX(Scorecard!$D$54:$D$61,SUMPRODUCT(--(Scorecard!$G$54:$G$60&lt;K1002))+1),Scorecard!$D$62)</f>
        <v>0.489050497890326</v>
      </c>
      <c r="AF1002" s="0" t="n">
        <f aca="false">IF(ISNUMBER(L1002),INDEX(Scorecard!$D$63:$D$68,SUMPRODUCT(--(Scorecard!$G$63:$G$67&lt;L1002))+1),Scorecard!$D$69)</f>
        <v>-0.340582194386522</v>
      </c>
      <c r="AG1002" s="0" t="n">
        <f aca="false">Inputs!$B$10+Scorecard!$J$5*Y1002+Scorecard!$J$6*Z1002+Scorecard!$J$7*AA1002+Scorecard!$J$8*AB1002+Scorecard!$J$9*AC1002+Scorecard!$J$10*AD1002+Scorecard!$J$11*AE1002+Scorecard!$J$12*AF1002</f>
        <v>-7.37612808627411</v>
      </c>
      <c r="AH1002" s="0" t="n">
        <f aca="false">MIN(1-Inputs!$B$13,MAX(Inputs!$B$13,1/(1+EXP(-(Inputs!$B$11*AG1002+Inputs!$B$12)))))</f>
        <v>0.000470965800856582</v>
      </c>
      <c r="AI1002" s="0" t="n">
        <f aca="false">Inputs!$B$9-Inputs!$B$8*AG1002</f>
        <v>699.952944425095</v>
      </c>
      <c r="AJ1002" s="0" t="n">
        <f aca="false">RANK(AH1002,$AH$5:$AH$2004,0)+COUNTIF($AH$4:AH1001,AH1002)</f>
        <v>1992</v>
      </c>
      <c r="AK1002" s="0" t="n">
        <f aca="false">IF(AJ1002&lt;=Deciles!$B$5*(Deciles!$B$4+1),INT((AJ1002-1)/(Deciles!$B$4+1))+1,Deciles!$B$5+INT((AJ1002-1-Deciles!$B$5*(Deciles!$B$4+1))/Deciles!$B$4)+1)</f>
        <v>10</v>
      </c>
    </row>
    <row r="1003" customFormat="false" ht="15" hidden="false" customHeight="false" outlineLevel="0" collapsed="false">
      <c r="A1003" s="0" t="n">
        <v>29276</v>
      </c>
      <c r="B1003" s="0" t="s">
        <v>150</v>
      </c>
      <c r="C1003" s="0" t="n">
        <v>813</v>
      </c>
      <c r="D1003" s="0" t="n">
        <v>68.1582717895508</v>
      </c>
      <c r="E1003" s="0" t="n">
        <v>57.2309455871582</v>
      </c>
      <c r="F1003" s="0" t="n">
        <v>19</v>
      </c>
      <c r="G1003" s="0" t="n">
        <v>3.62400007247925</v>
      </c>
      <c r="H1003" s="0" t="n">
        <v>-3.00933313369751</v>
      </c>
      <c r="I1003" s="0" t="n">
        <v>40</v>
      </c>
      <c r="J1003" s="0" t="n">
        <v>12.5313968658447</v>
      </c>
      <c r="K1003" s="0" t="n">
        <v>4</v>
      </c>
      <c r="L1003" s="0" t="n">
        <v>-0.208333492279053</v>
      </c>
      <c r="M1003" s="0" t="n">
        <v>4.23436641693115</v>
      </c>
      <c r="N1003" s="0" t="n">
        <v>0</v>
      </c>
      <c r="O1003" s="0" t="n">
        <v>0</v>
      </c>
      <c r="P1003" s="0" t="s">
        <v>144</v>
      </c>
      <c r="Q1003" s="0" t="s">
        <v>141</v>
      </c>
      <c r="R1003" s="0" t="n">
        <v>2</v>
      </c>
      <c r="S1003" s="0" t="s">
        <v>148</v>
      </c>
      <c r="T1003" s="0" t="n">
        <v>0</v>
      </c>
      <c r="U1003" s="0" t="n">
        <v>276895.88</v>
      </c>
      <c r="V1003" s="0" t="n">
        <v>0.000390226516174153</v>
      </c>
      <c r="W1003" s="0" t="n">
        <v>705.044799804688</v>
      </c>
      <c r="X1003" s="0" t="n">
        <v>0.000527310592588037</v>
      </c>
      <c r="Y1003" s="0" t="n">
        <f aca="false">IF(ISNUMBER(C1003),INDEX(Scorecard!$D$5:$D$12,SUMPRODUCT(--(Scorecard!$G$5:$G$11&lt;C1003))+1),Scorecard!$D$13)</f>
        <v>2.19112706886128</v>
      </c>
      <c r="Z1003" s="0" t="n">
        <f aca="false">IF(ISNUMBER(D1003),INDEX(Scorecard!$D$14:$D$17,SUMPRODUCT(--(Scorecard!$G$14:$G$16&lt;D1003))+1),Scorecard!$D$18)</f>
        <v>0.128579646629417</v>
      </c>
      <c r="AA1003" s="0" t="n">
        <f aca="false">IF(ISNUMBER(E1003),INDEX(Scorecard!$D$19:$D$26,SUMPRODUCT(--(Scorecard!$G$19:$G$25&lt;E1003))+1),Scorecard!$D$27)</f>
        <v>0.285899340811827</v>
      </c>
      <c r="AB1003" s="0" t="n">
        <f aca="false">IF(ISNUMBER(F1003),INDEX(Scorecard!$D$28:$D$35,SUMPRODUCT(--(Scorecard!$G$28:$G$34&lt;F1003))+1),Scorecard!$D$36)</f>
        <v>0.624829191519909</v>
      </c>
      <c r="AC1003" s="0" t="n">
        <f aca="false">IF(ISNUMBER(H1003),INDEX(Scorecard!$D$37:$D$44,SUMPRODUCT(--(Scorecard!$G$37:$G$43&lt;H1003))+1),Scorecard!$D$45)</f>
        <v>1.35057635045042</v>
      </c>
      <c r="AD1003" s="0" t="n">
        <f aca="false">IF(ISNUMBER(I1003),INDEX(Scorecard!$D$46:$D$52,SUMPRODUCT(--(Scorecard!$G$46:$G$51&lt;I1003))+1),Scorecard!$D$53)</f>
        <v>0.569875412099532</v>
      </c>
      <c r="AE1003" s="0" t="n">
        <f aca="false">IF(ISNUMBER(K1003),INDEX(Scorecard!$D$54:$D$61,SUMPRODUCT(--(Scorecard!$G$54:$G$60&lt;K1003))+1),Scorecard!$D$62)</f>
        <v>0.489050497890326</v>
      </c>
      <c r="AF1003" s="0" t="n">
        <f aca="false">IF(ISNUMBER(L1003),INDEX(Scorecard!$D$63:$D$68,SUMPRODUCT(--(Scorecard!$G$63:$G$67&lt;L1003))+1),Scorecard!$D$69)</f>
        <v>0.322484508656054</v>
      </c>
      <c r="AG1003" s="0" t="n">
        <f aca="false">Inputs!$B$10+Scorecard!$J$5*Y1003+Scorecard!$J$6*Z1003+Scorecard!$J$7*AA1003+Scorecard!$J$8*AB1003+Scorecard!$J$9*AC1003+Scorecard!$J$10*AD1003+Scorecard!$J$11*AE1003+Scorecard!$J$12*AF1003</f>
        <v>-7.55259734032644</v>
      </c>
      <c r="AH1003" s="0" t="n">
        <f aca="false">MIN(1-Inputs!$B$13,MAX(Inputs!$B$13,1/(1+EXP(-(Inputs!$B$11*AG1003+Inputs!$B$12)))))</f>
        <v>0.000390226520510353</v>
      </c>
      <c r="AI1003" s="0" t="n">
        <f aca="false">Inputs!$B$9-Inputs!$B$8*AG1003</f>
        <v>705.044770778908</v>
      </c>
      <c r="AJ1003" s="0" t="n">
        <f aca="false">RANK(AH1003,$AH$5:$AH$2004,0)+COUNTIF($AH$4:AH1002,AH1003)</f>
        <v>1997</v>
      </c>
      <c r="AK1003" s="0" t="n">
        <f aca="false">IF(AJ1003&lt;=Deciles!$B$5*(Deciles!$B$4+1),INT((AJ1003-1)/(Deciles!$B$4+1))+1,Deciles!$B$5+INT((AJ1003-1-Deciles!$B$5*(Deciles!$B$4+1))/Deciles!$B$4)+1)</f>
        <v>10</v>
      </c>
    </row>
    <row r="1004" customFormat="false" ht="15" hidden="false" customHeight="false" outlineLevel="0" collapsed="false">
      <c r="A1004" s="0" t="n">
        <v>29316</v>
      </c>
      <c r="B1004" s="0" t="s">
        <v>152</v>
      </c>
      <c r="C1004" s="0" t="n">
        <v>709</v>
      </c>
      <c r="D1004" s="0" t="n">
        <v>80</v>
      </c>
      <c r="E1004" s="0" t="n">
        <v>50.0734329223633</v>
      </c>
      <c r="F1004" s="0" t="n">
        <v>36</v>
      </c>
      <c r="G1004" s="0" t="n">
        <v>4.17600011825562</v>
      </c>
      <c r="H1004" s="0" t="n">
        <v>-2.25733327865601</v>
      </c>
      <c r="I1004" s="0" t="n">
        <v>100</v>
      </c>
      <c r="J1004" s="0" t="n">
        <v>12.2827577590942</v>
      </c>
      <c r="K1004" s="0" t="n">
        <v>4.5</v>
      </c>
      <c r="L1004" s="0" t="n">
        <v>-0.458333492279053</v>
      </c>
      <c r="M1004" s="0" t="n">
        <v>3.98039174079895</v>
      </c>
      <c r="N1004" s="0" t="n">
        <v>0</v>
      </c>
      <c r="O1004" s="0" t="n">
        <v>0</v>
      </c>
      <c r="P1004" s="0" t="s">
        <v>140</v>
      </c>
      <c r="Q1004" s="0" t="s">
        <v>141</v>
      </c>
      <c r="R1004" s="0" t="n">
        <v>1</v>
      </c>
      <c r="S1004" s="0" t="s">
        <v>162</v>
      </c>
      <c r="T1004" s="0" t="n">
        <v>0</v>
      </c>
      <c r="U1004" s="0" t="n">
        <v>215940.4</v>
      </c>
      <c r="V1004" s="0" t="n">
        <v>0.013558017089963</v>
      </c>
      <c r="W1004" s="0" t="n">
        <v>608.661987304688</v>
      </c>
      <c r="X1004" s="0" t="n">
        <v>0.00786777306348085</v>
      </c>
      <c r="Y1004" s="0" t="n">
        <f aca="false">IF(ISNUMBER(C1004),INDEX(Scorecard!$D$5:$D$12,SUMPRODUCT(--(Scorecard!$G$5:$G$11&lt;C1004))+1),Scorecard!$D$13)</f>
        <v>-0.513000642971656</v>
      </c>
      <c r="Z1004" s="0" t="n">
        <f aca="false">IF(ISNUMBER(D1004),INDEX(Scorecard!$D$14:$D$17,SUMPRODUCT(--(Scorecard!$G$14:$G$16&lt;D1004))+1),Scorecard!$D$18)</f>
        <v>0.0505355481560174</v>
      </c>
      <c r="AA1004" s="0" t="n">
        <f aca="false">IF(ISNUMBER(E1004),INDEX(Scorecard!$D$19:$D$26,SUMPRODUCT(--(Scorecard!$G$19:$G$25&lt;E1004))+1),Scorecard!$D$27)</f>
        <v>0.57899015159425</v>
      </c>
      <c r="AB1004" s="0" t="n">
        <f aca="false">IF(ISNUMBER(F1004),INDEX(Scorecard!$D$28:$D$35,SUMPRODUCT(--(Scorecard!$G$28:$G$34&lt;F1004))+1),Scorecard!$D$36)</f>
        <v>-0.0008456427959252</v>
      </c>
      <c r="AC1004" s="0" t="n">
        <f aca="false">IF(ISNUMBER(H1004),INDEX(Scorecard!$D$37:$D$44,SUMPRODUCT(--(Scorecard!$G$37:$G$43&lt;H1004))+1),Scorecard!$D$45)</f>
        <v>1.35057635045042</v>
      </c>
      <c r="AD1004" s="0" t="n">
        <f aca="false">IF(ISNUMBER(I1004),INDEX(Scorecard!$D$46:$D$52,SUMPRODUCT(--(Scorecard!$G$46:$G$51&lt;I1004))+1),Scorecard!$D$53)</f>
        <v>0.818882373006414</v>
      </c>
      <c r="AE1004" s="0" t="n">
        <f aca="false">IF(ISNUMBER(K1004),INDEX(Scorecard!$D$54:$D$61,SUMPRODUCT(--(Scorecard!$G$54:$G$60&lt;K1004))+1),Scorecard!$D$62)</f>
        <v>0.409483001259379</v>
      </c>
      <c r="AF1004" s="0" t="n">
        <f aca="false">IF(ISNUMBER(L1004),INDEX(Scorecard!$D$63:$D$68,SUMPRODUCT(--(Scorecard!$G$63:$G$67&lt;L1004))+1),Scorecard!$D$69)</f>
        <v>0.322484508656054</v>
      </c>
      <c r="AG1004" s="0" t="n">
        <f aca="false">Inputs!$B$10+Scorecard!$J$5*Y1004+Scorecard!$J$6*Z1004+Scorecard!$J$7*AA1004+Scorecard!$J$8*AB1004+Scorecard!$J$9*AC1004+Scorecard!$J$10*AD1004+Scorecard!$J$11*AE1004+Scorecard!$J$12*AF1004</f>
        <v>-4.21222408153479</v>
      </c>
      <c r="AH1004" s="0" t="n">
        <f aca="false">MIN(1-Inputs!$B$13,MAX(Inputs!$B$13,1/(1+EXP(-(Inputs!$B$11*AG1004+Inputs!$B$12)))))</f>
        <v>0.0135580174812194</v>
      </c>
      <c r="AI1004" s="0" t="n">
        <f aca="false">Inputs!$B$9-Inputs!$B$8*AG1004</f>
        <v>608.661972075372</v>
      </c>
      <c r="AJ1004" s="0" t="n">
        <f aca="false">RANK(AH1004,$AH$5:$AH$2004,0)+COUNTIF($AH$4:AH1003,AH1004)</f>
        <v>648</v>
      </c>
      <c r="AK1004" s="0" t="n">
        <f aca="false">IF(AJ1004&lt;=Deciles!$B$5*(Deciles!$B$4+1),INT((AJ1004-1)/(Deciles!$B$4+1))+1,Deciles!$B$5+INT((AJ1004-1-Deciles!$B$5*(Deciles!$B$4+1))/Deciles!$B$4)+1)</f>
        <v>4</v>
      </c>
    </row>
    <row r="1005" customFormat="false" ht="15" hidden="false" customHeight="false" outlineLevel="0" collapsed="false">
      <c r="A1005" s="0" t="n">
        <v>29327</v>
      </c>
      <c r="B1005" s="0" t="s">
        <v>155</v>
      </c>
      <c r="C1005" s="0" t="n">
        <v>680</v>
      </c>
      <c r="D1005" s="0" t="n">
        <v>80</v>
      </c>
      <c r="E1005" s="0" t="n">
        <v>69.9039535522461</v>
      </c>
      <c r="F1005" s="0" t="n">
        <v>39</v>
      </c>
      <c r="G1005" s="0" t="n">
        <v>3.7279999256134</v>
      </c>
      <c r="H1005" s="0" t="n">
        <v>-2.00533318519592</v>
      </c>
      <c r="I1005" s="0" t="n">
        <v>24</v>
      </c>
      <c r="J1005" s="0" t="n">
        <v>12.7729053497315</v>
      </c>
      <c r="K1005" s="0" t="n">
        <v>5.00833320617676</v>
      </c>
      <c r="L1005" s="0" t="n">
        <v>-1.125</v>
      </c>
      <c r="M1005" s="0" t="n">
        <v>6.2885799407959</v>
      </c>
      <c r="N1005" s="0" t="n">
        <v>1</v>
      </c>
      <c r="O1005" s="0" t="n">
        <v>0</v>
      </c>
      <c r="P1005" s="0" t="s">
        <v>144</v>
      </c>
      <c r="Q1005" s="0" t="s">
        <v>141</v>
      </c>
      <c r="R1005" s="0" t="n">
        <v>2</v>
      </c>
      <c r="S1005" s="0" t="s">
        <v>149</v>
      </c>
      <c r="T1005" s="0" t="n">
        <v>0</v>
      </c>
      <c r="U1005" s="0" t="n">
        <v>352535.16</v>
      </c>
      <c r="V1005" s="0" t="n">
        <v>0.0429712571203709</v>
      </c>
      <c r="W1005" s="0" t="n">
        <v>576.622741699219</v>
      </c>
      <c r="X1005" s="0" t="n">
        <v>0.0696641132235527</v>
      </c>
      <c r="Y1005" s="0" t="n">
        <f aca="false">IF(ISNUMBER(C1005),INDEX(Scorecard!$D$5:$D$12,SUMPRODUCT(--(Scorecard!$G$5:$G$11&lt;C1005))+1),Scorecard!$D$13)</f>
        <v>-0.869677851527538</v>
      </c>
      <c r="Z1005" s="0" t="n">
        <f aca="false">IF(ISNUMBER(D1005),INDEX(Scorecard!$D$14:$D$17,SUMPRODUCT(--(Scorecard!$G$14:$G$16&lt;D1005))+1),Scorecard!$D$18)</f>
        <v>0.0505355481560174</v>
      </c>
      <c r="AA1005" s="0" t="n">
        <f aca="false">IF(ISNUMBER(E1005),INDEX(Scorecard!$D$19:$D$26,SUMPRODUCT(--(Scorecard!$G$19:$G$25&lt;E1005))+1),Scorecard!$D$27)</f>
        <v>0.0530843085177338</v>
      </c>
      <c r="AB1005" s="0" t="n">
        <f aca="false">IF(ISNUMBER(F1005),INDEX(Scorecard!$D$28:$D$35,SUMPRODUCT(--(Scorecard!$G$28:$G$34&lt;F1005))+1),Scorecard!$D$36)</f>
        <v>-0.132616866359722</v>
      </c>
      <c r="AC1005" s="0" t="n">
        <f aca="false">IF(ISNUMBER(H1005),INDEX(Scorecard!$D$37:$D$44,SUMPRODUCT(--(Scorecard!$G$37:$G$43&lt;H1005))+1),Scorecard!$D$45)</f>
        <v>1.35057635045042</v>
      </c>
      <c r="AD1005" s="0" t="n">
        <f aca="false">IF(ISNUMBER(I1005),INDEX(Scorecard!$D$46:$D$52,SUMPRODUCT(--(Scorecard!$G$46:$G$51&lt;I1005))+1),Scorecard!$D$53)</f>
        <v>-0.048559051279741</v>
      </c>
      <c r="AE1005" s="0" t="n">
        <f aca="false">IF(ISNUMBER(K1005),INDEX(Scorecard!$D$54:$D$61,SUMPRODUCT(--(Scorecard!$G$54:$G$60&lt;K1005))+1),Scorecard!$D$62)</f>
        <v>0.214429354789033</v>
      </c>
      <c r="AF1005" s="0" t="n">
        <f aca="false">IF(ISNUMBER(L1005),INDEX(Scorecard!$D$63:$D$68,SUMPRODUCT(--(Scorecard!$G$63:$G$67&lt;L1005))+1),Scorecard!$D$69)</f>
        <v>-0.340582194386522</v>
      </c>
      <c r="AG1005" s="0" t="n">
        <f aca="false">Inputs!$B$10+Scorecard!$J$5*Y1005+Scorecard!$J$6*Z1005+Scorecard!$J$7*AA1005+Scorecard!$J$8*AB1005+Scorecard!$J$9*AC1005+Scorecard!$J$10*AD1005+Scorecard!$J$11*AE1005+Scorecard!$J$12*AF1005</f>
        <v>-3.10182814848718</v>
      </c>
      <c r="AH1005" s="0" t="n">
        <f aca="false">MIN(1-Inputs!$B$13,MAX(Inputs!$B$13,1/(1+EXP(-(Inputs!$B$11*AG1005+Inputs!$B$12)))))</f>
        <v>0.0429712588420364</v>
      </c>
      <c r="AI1005" s="0" t="n">
        <f aca="false">Inputs!$B$9-Inputs!$B$8*AG1005</f>
        <v>576.62271795475</v>
      </c>
      <c r="AJ1005" s="0" t="n">
        <f aca="false">RANK(AH1005,$AH$5:$AH$2004,0)+COUNTIF($AH$4:AH1004,AH1005)</f>
        <v>188</v>
      </c>
      <c r="AK1005" s="0" t="n">
        <f aca="false">IF(AJ1005&lt;=Deciles!$B$5*(Deciles!$B$4+1),INT((AJ1005-1)/(Deciles!$B$4+1))+1,Deciles!$B$5+INT((AJ1005-1-Deciles!$B$5*(Deciles!$B$4+1))/Deciles!$B$4)+1)</f>
        <v>1</v>
      </c>
    </row>
    <row r="1006" customFormat="false" ht="15" hidden="false" customHeight="false" outlineLevel="0" collapsed="false">
      <c r="A1006" s="0" t="n">
        <v>29333</v>
      </c>
      <c r="B1006" s="0" t="s">
        <v>139</v>
      </c>
      <c r="C1006" s="0" t="n">
        <v>752</v>
      </c>
      <c r="D1006" s="0" t="n">
        <v>70.6625213623047</v>
      </c>
      <c r="E1006" s="0" t="n">
        <v>69.1115646362305</v>
      </c>
      <c r="F1006" s="0" t="n">
        <v>23</v>
      </c>
      <c r="G1006" s="0" t="n">
        <v>3.14599990844727</v>
      </c>
      <c r="H1006" s="0" t="n">
        <v>0.129333257675171</v>
      </c>
      <c r="I1006" s="0" t="n">
        <v>4</v>
      </c>
      <c r="J1006" s="0" t="n">
        <v>12.4663677215576</v>
      </c>
      <c r="K1006" s="0" t="n">
        <v>5.43333339691162</v>
      </c>
      <c r="L1006" s="0" t="n">
        <v>-3.5</v>
      </c>
      <c r="M1006" s="0" t="n">
        <v>2.74066424369812</v>
      </c>
      <c r="N1006" s="0" t="n">
        <v>0</v>
      </c>
      <c r="O1006" s="0" t="n">
        <v>0</v>
      </c>
      <c r="P1006" s="0" t="s">
        <v>144</v>
      </c>
      <c r="Q1006" s="0" t="s">
        <v>141</v>
      </c>
      <c r="R1006" s="0" t="n">
        <v>2</v>
      </c>
      <c r="S1006" s="0" t="s">
        <v>142</v>
      </c>
      <c r="T1006" s="0" t="n">
        <v>0</v>
      </c>
      <c r="U1006" s="0" t="n">
        <v>259462.5</v>
      </c>
      <c r="V1006" s="0" t="n">
        <v>0.00500057637691498</v>
      </c>
      <c r="W1006" s="0" t="n">
        <v>635.890258789063</v>
      </c>
      <c r="X1006" s="0" t="n">
        <v>0.0037387260235846</v>
      </c>
      <c r="Y1006" s="0" t="n">
        <f aca="false">IF(ISNUMBER(C1006),INDEX(Scorecard!$D$5:$D$12,SUMPRODUCT(--(Scorecard!$G$5:$G$11&lt;C1006))+1),Scorecard!$D$13)</f>
        <v>0.733188958177614</v>
      </c>
      <c r="Z1006" s="0" t="n">
        <f aca="false">IF(ISNUMBER(D1006),INDEX(Scorecard!$D$14:$D$17,SUMPRODUCT(--(Scorecard!$G$14:$G$16&lt;D1006))+1),Scorecard!$D$18)</f>
        <v>0.128579646629417</v>
      </c>
      <c r="AA1006" s="0" t="n">
        <f aca="false">IF(ISNUMBER(E1006),INDEX(Scorecard!$D$19:$D$26,SUMPRODUCT(--(Scorecard!$G$19:$G$25&lt;E1006))+1),Scorecard!$D$27)</f>
        <v>0.0530843085177338</v>
      </c>
      <c r="AB1006" s="0" t="n">
        <f aca="false">IF(ISNUMBER(F1006),INDEX(Scorecard!$D$28:$D$35,SUMPRODUCT(--(Scorecard!$G$28:$G$34&lt;F1006))+1),Scorecard!$D$36)</f>
        <v>0.349218150643304</v>
      </c>
      <c r="AC1006" s="0" t="n">
        <f aca="false">IF(ISNUMBER(H1006),INDEX(Scorecard!$D$37:$D$44,SUMPRODUCT(--(Scorecard!$G$37:$G$43&lt;H1006))+1),Scorecard!$D$45)</f>
        <v>0.102184252677548</v>
      </c>
      <c r="AD1006" s="0" t="n">
        <f aca="false">IF(ISNUMBER(I1006),INDEX(Scorecard!$D$46:$D$52,SUMPRODUCT(--(Scorecard!$G$46:$G$51&lt;I1006))+1),Scorecard!$D$53)</f>
        <v>-0.161534840507194</v>
      </c>
      <c r="AE1006" s="0" t="n">
        <f aca="false">IF(ISNUMBER(K1006),INDEX(Scorecard!$D$54:$D$61,SUMPRODUCT(--(Scorecard!$G$54:$G$60&lt;K1006))+1),Scorecard!$D$62)</f>
        <v>0.126303549215828</v>
      </c>
      <c r="AF1006" s="0" t="n">
        <f aca="false">IF(ISNUMBER(L1006),INDEX(Scorecard!$D$63:$D$68,SUMPRODUCT(--(Scorecard!$G$63:$G$67&lt;L1006))+1),Scorecard!$D$69)</f>
        <v>-0.340582194386522</v>
      </c>
      <c r="AG1006" s="0" t="n">
        <f aca="false">Inputs!$B$10+Scorecard!$J$5*Y1006+Scorecard!$J$6*Z1006+Scorecard!$J$7*AA1006+Scorecard!$J$8*AB1006+Scorecard!$J$9*AC1006+Scorecard!$J$10*AD1006+Scorecard!$J$11*AE1006+Scorecard!$J$12*AF1006</f>
        <v>-5.15588397260686</v>
      </c>
      <c r="AH1006" s="0" t="n">
        <f aca="false">MIN(1-Inputs!$B$13,MAX(Inputs!$B$13,1/(1+EXP(-(Inputs!$B$11*AG1006+Inputs!$B$12)))))</f>
        <v>0.00500057652607243</v>
      </c>
      <c r="AI1006" s="0" t="n">
        <f aca="false">Inputs!$B$9-Inputs!$B$8*AG1006</f>
        <v>635.890240978082</v>
      </c>
      <c r="AJ1006" s="0" t="n">
        <f aca="false">RANK(AH1006,$AH$5:$AH$2004,0)+COUNTIF($AH$4:AH1005,AH1006)</f>
        <v>1250</v>
      </c>
      <c r="AK1006" s="0" t="n">
        <f aca="false">IF(AJ1006&lt;=Deciles!$B$5*(Deciles!$B$4+1),INT((AJ1006-1)/(Deciles!$B$4+1))+1,Deciles!$B$5+INT((AJ1006-1-Deciles!$B$5*(Deciles!$B$4+1))/Deciles!$B$4)+1)</f>
        <v>7</v>
      </c>
    </row>
    <row r="1007" customFormat="false" ht="15" hidden="false" customHeight="false" outlineLevel="0" collapsed="false">
      <c r="A1007" s="0" t="n">
        <v>29340</v>
      </c>
      <c r="B1007" s="0" t="s">
        <v>145</v>
      </c>
      <c r="C1007" s="0" t="n">
        <v>745</v>
      </c>
      <c r="D1007" s="0" t="n">
        <v>60.5694046020508</v>
      </c>
      <c r="E1007" s="0" t="n">
        <v>55.1181144714356</v>
      </c>
      <c r="F1007" s="0" t="n">
        <v>32</v>
      </c>
      <c r="G1007" s="0" t="n">
        <v>3.40100002288818</v>
      </c>
      <c r="H1007" s="0" t="n">
        <v>-0.115666627883911</v>
      </c>
      <c r="I1007" s="0" t="n">
        <v>17</v>
      </c>
      <c r="J1007" s="0" t="n">
        <v>12.6132078170776</v>
      </c>
      <c r="K1007" s="0" t="n">
        <v>5.25833320617676</v>
      </c>
      <c r="L1007" s="0" t="n">
        <v>-1.875</v>
      </c>
      <c r="M1007" s="0" t="n">
        <v>6.28858280181885</v>
      </c>
      <c r="N1007" s="0" t="n">
        <v>0</v>
      </c>
      <c r="O1007" s="0" t="n">
        <v>0</v>
      </c>
      <c r="P1007" s="0" t="s">
        <v>144</v>
      </c>
      <c r="Q1007" s="0" t="s">
        <v>141</v>
      </c>
      <c r="R1007" s="0" t="n">
        <v>2</v>
      </c>
      <c r="S1007" s="0" t="s">
        <v>149</v>
      </c>
      <c r="T1007" s="0" t="n">
        <v>1</v>
      </c>
      <c r="U1007" s="0" t="n">
        <v>300501.44</v>
      </c>
      <c r="V1007" s="0" t="n">
        <v>0.00693781161680818</v>
      </c>
      <c r="W1007" s="0" t="n">
        <v>626.975769042969</v>
      </c>
      <c r="X1007" s="0" t="n">
        <v>0.0112780490890145</v>
      </c>
      <c r="Y1007" s="0" t="n">
        <f aca="false">IF(ISNUMBER(C1007),INDEX(Scorecard!$D$5:$D$12,SUMPRODUCT(--(Scorecard!$G$5:$G$11&lt;C1007))+1),Scorecard!$D$13)</f>
        <v>0.488358159108655</v>
      </c>
      <c r="Z1007" s="0" t="n">
        <f aca="false">IF(ISNUMBER(D1007),INDEX(Scorecard!$D$14:$D$17,SUMPRODUCT(--(Scorecard!$G$14:$G$16&lt;D1007))+1),Scorecard!$D$18)</f>
        <v>0.248677243387958</v>
      </c>
      <c r="AA1007" s="0" t="n">
        <f aca="false">IF(ISNUMBER(E1007),INDEX(Scorecard!$D$19:$D$26,SUMPRODUCT(--(Scorecard!$G$19:$G$25&lt;E1007))+1),Scorecard!$D$27)</f>
        <v>0.285899340811827</v>
      </c>
      <c r="AB1007" s="0" t="n">
        <f aca="false">IF(ISNUMBER(F1007),INDEX(Scorecard!$D$28:$D$35,SUMPRODUCT(--(Scorecard!$G$28:$G$34&lt;F1007))+1),Scorecard!$D$36)</f>
        <v>0.126913191054783</v>
      </c>
      <c r="AC1007" s="0" t="n">
        <f aca="false">IF(ISNUMBER(H1007),INDEX(Scorecard!$D$37:$D$44,SUMPRODUCT(--(Scorecard!$G$37:$G$43&lt;H1007))+1),Scorecard!$D$45)</f>
        <v>0.330501541082344</v>
      </c>
      <c r="AD1007" s="0" t="n">
        <f aca="false">IF(ISNUMBER(I1007),INDEX(Scorecard!$D$46:$D$52,SUMPRODUCT(--(Scorecard!$G$46:$G$51&lt;I1007))+1),Scorecard!$D$53)</f>
        <v>-0.114272400683245</v>
      </c>
      <c r="AE1007" s="0" t="n">
        <f aca="false">IF(ISNUMBER(K1007),INDEX(Scorecard!$D$54:$D$61,SUMPRODUCT(--(Scorecard!$G$54:$G$60&lt;K1007))+1),Scorecard!$D$62)</f>
        <v>0.126303549215828</v>
      </c>
      <c r="AF1007" s="0" t="n">
        <f aca="false">IF(ISNUMBER(L1007),INDEX(Scorecard!$D$63:$D$68,SUMPRODUCT(--(Scorecard!$G$63:$G$67&lt;L1007))+1),Scorecard!$D$69)</f>
        <v>-0.340582194386522</v>
      </c>
      <c r="AG1007" s="0" t="n">
        <f aca="false">Inputs!$B$10+Scorecard!$J$5*Y1007+Scorecard!$J$6*Z1007+Scorecard!$J$7*AA1007+Scorecard!$J$8*AB1007+Scorecard!$J$9*AC1007+Scorecard!$J$10*AD1007+Scorecard!$J$11*AE1007+Scorecard!$J$12*AF1007</f>
        <v>-4.84693234168578</v>
      </c>
      <c r="AH1007" s="0" t="n">
        <f aca="false">MIN(1-Inputs!$B$13,MAX(Inputs!$B$13,1/(1+EXP(-(Inputs!$B$11*AG1007+Inputs!$B$12)))))</f>
        <v>0.00693781174935091</v>
      </c>
      <c r="AI1007" s="0" t="n">
        <f aca="false">Inputs!$B$9-Inputs!$B$8*AG1007</f>
        <v>626.975781261994</v>
      </c>
      <c r="AJ1007" s="0" t="n">
        <f aca="false">RANK(AH1007,$AH$5:$AH$2004,0)+COUNTIF($AH$4:AH1006,AH1007)</f>
        <v>1061</v>
      </c>
      <c r="AK1007" s="0" t="n">
        <f aca="false">IF(AJ1007&lt;=Deciles!$B$5*(Deciles!$B$4+1),INT((AJ1007-1)/(Deciles!$B$4+1))+1,Deciles!$B$5+INT((AJ1007-1-Deciles!$B$5*(Deciles!$B$4+1))/Deciles!$B$4)+1)</f>
        <v>6</v>
      </c>
    </row>
    <row r="1008" customFormat="false" ht="15" hidden="false" customHeight="false" outlineLevel="0" collapsed="false">
      <c r="A1008" s="0" t="n">
        <v>29344</v>
      </c>
      <c r="B1008" s="0" t="s">
        <v>155</v>
      </c>
      <c r="C1008" s="0" t="n">
        <v>697</v>
      </c>
      <c r="D1008" s="0" t="n">
        <v>68.4887771606445</v>
      </c>
      <c r="E1008" s="0" t="n">
        <v>53.657039642334</v>
      </c>
      <c r="F1008" s="0" t="n">
        <v>36</v>
      </c>
      <c r="G1008" s="0" t="n">
        <v>4.50699996948242</v>
      </c>
      <c r="H1008" s="0" t="n">
        <v>-1.2263331413269</v>
      </c>
      <c r="I1008" s="0" t="n">
        <v>54</v>
      </c>
      <c r="J1008" s="0" t="n">
        <v>12.2696924209595</v>
      </c>
      <c r="K1008" s="0" t="n">
        <v>3.90833330154419</v>
      </c>
      <c r="L1008" s="0" t="n">
        <v>-1.125</v>
      </c>
      <c r="M1008" s="0" t="n">
        <v>4.74416542053223</v>
      </c>
      <c r="N1008" s="0" t="n">
        <v>0</v>
      </c>
      <c r="O1008" s="0" t="n">
        <v>0</v>
      </c>
      <c r="P1008" s="0" t="s">
        <v>144</v>
      </c>
      <c r="Q1008" s="0" t="s">
        <v>141</v>
      </c>
      <c r="R1008" s="0" t="n">
        <v>2</v>
      </c>
      <c r="S1008" s="0" t="s">
        <v>147</v>
      </c>
      <c r="T1008" s="0" t="n">
        <v>0</v>
      </c>
      <c r="U1008" s="0" t="n">
        <v>213137.5</v>
      </c>
      <c r="V1008" s="0" t="n">
        <v>0.0184843298047781</v>
      </c>
      <c r="W1008" s="0" t="n">
        <v>600.138061523438</v>
      </c>
      <c r="X1008" s="0" t="n">
        <v>0.020561570301652</v>
      </c>
      <c r="Y1008" s="0" t="n">
        <f aca="false">IF(ISNUMBER(C1008),INDEX(Scorecard!$D$5:$D$12,SUMPRODUCT(--(Scorecard!$G$5:$G$11&lt;C1008))+1),Scorecard!$D$13)</f>
        <v>-0.869677851527538</v>
      </c>
      <c r="Z1008" s="0" t="n">
        <f aca="false">IF(ISNUMBER(D1008),INDEX(Scorecard!$D$14:$D$17,SUMPRODUCT(--(Scorecard!$G$14:$G$16&lt;D1008))+1),Scorecard!$D$18)</f>
        <v>0.128579646629417</v>
      </c>
      <c r="AA1008" s="0" t="n">
        <f aca="false">IF(ISNUMBER(E1008),INDEX(Scorecard!$D$19:$D$26,SUMPRODUCT(--(Scorecard!$G$19:$G$25&lt;E1008))+1),Scorecard!$D$27)</f>
        <v>0.57899015159425</v>
      </c>
      <c r="AB1008" s="0" t="n">
        <f aca="false">IF(ISNUMBER(F1008),INDEX(Scorecard!$D$28:$D$35,SUMPRODUCT(--(Scorecard!$G$28:$G$34&lt;F1008))+1),Scorecard!$D$36)</f>
        <v>-0.0008456427959252</v>
      </c>
      <c r="AC1008" s="0" t="n">
        <f aca="false">IF(ISNUMBER(H1008),INDEX(Scorecard!$D$37:$D$44,SUMPRODUCT(--(Scorecard!$G$37:$G$43&lt;H1008))+1),Scorecard!$D$45)</f>
        <v>1.35057635045042</v>
      </c>
      <c r="AD1008" s="0" t="n">
        <f aca="false">IF(ISNUMBER(I1008),INDEX(Scorecard!$D$46:$D$52,SUMPRODUCT(--(Scorecard!$G$46:$G$51&lt;I1008))+1),Scorecard!$D$53)</f>
        <v>0.818882373006414</v>
      </c>
      <c r="AE1008" s="0" t="n">
        <f aca="false">IF(ISNUMBER(K1008),INDEX(Scorecard!$D$54:$D$61,SUMPRODUCT(--(Scorecard!$G$54:$G$60&lt;K1008))+1),Scorecard!$D$62)</f>
        <v>0.489050497890326</v>
      </c>
      <c r="AF1008" s="0" t="n">
        <f aca="false">IF(ISNUMBER(L1008),INDEX(Scorecard!$D$63:$D$68,SUMPRODUCT(--(Scorecard!$G$63:$G$67&lt;L1008))+1),Scorecard!$D$69)</f>
        <v>-0.340582194386522</v>
      </c>
      <c r="AG1008" s="0" t="n">
        <f aca="false">Inputs!$B$10+Scorecard!$J$5*Y1008+Scorecard!$J$6*Z1008+Scorecard!$J$7*AA1008+Scorecard!$J$8*AB1008+Scorecard!$J$9*AC1008+Scorecard!$J$10*AD1008+Scorecard!$J$11*AE1008+Scorecard!$J$12*AF1008</f>
        <v>-3.91680768716068</v>
      </c>
      <c r="AH1008" s="0" t="n">
        <f aca="false">MIN(1-Inputs!$B$13,MAX(Inputs!$B$13,1/(1+EXP(-(Inputs!$B$11*AG1008+Inputs!$B$12)))))</f>
        <v>0.0184843293335683</v>
      </c>
      <c r="AI1008" s="0" t="n">
        <f aca="false">Inputs!$B$9-Inputs!$B$8*AG1008</f>
        <v>600.138056732155</v>
      </c>
      <c r="AJ1008" s="0" t="n">
        <f aca="false">RANK(AH1008,$AH$5:$AH$2004,0)+COUNTIF($AH$4:AH1007,AH1008)</f>
        <v>490</v>
      </c>
      <c r="AK1008" s="0" t="n">
        <f aca="false">IF(AJ1008&lt;=Deciles!$B$5*(Deciles!$B$4+1),INT((AJ1008-1)/(Deciles!$B$4+1))+1,Deciles!$B$5+INT((AJ1008-1-Deciles!$B$5*(Deciles!$B$4+1))/Deciles!$B$4)+1)</f>
        <v>3</v>
      </c>
    </row>
    <row r="1009" customFormat="false" ht="15" hidden="false" customHeight="false" outlineLevel="0" collapsed="false">
      <c r="A1009" s="0" t="n">
        <v>29358</v>
      </c>
      <c r="B1009" s="0" t="s">
        <v>157</v>
      </c>
      <c r="C1009" s="0" t="n">
        <v>710</v>
      </c>
      <c r="D1009" s="0" t="n">
        <v>80</v>
      </c>
      <c r="E1009" s="0" t="n">
        <v>77.2413330078125</v>
      </c>
      <c r="F1009" s="0" t="n">
        <v>39</v>
      </c>
      <c r="G1009" s="0" t="n">
        <v>3.71900010108948</v>
      </c>
      <c r="H1009" s="0" t="n">
        <v>-0.164333343505859</v>
      </c>
      <c r="I1009" s="0" t="n">
        <v>8</v>
      </c>
      <c r="J1009" s="0" t="n">
        <v>12.037615776062</v>
      </c>
      <c r="K1009" s="0" t="n">
        <v>4.12307691574097</v>
      </c>
      <c r="L1009" s="0" t="n">
        <v>-0.276923179626465</v>
      </c>
      <c r="M1009" s="0" t="n">
        <v>3.64271926879883</v>
      </c>
      <c r="N1009" s="0" t="n">
        <v>0</v>
      </c>
      <c r="O1009" s="0" t="n">
        <v>0</v>
      </c>
      <c r="P1009" s="0" t="s">
        <v>144</v>
      </c>
      <c r="Q1009" s="0" t="s">
        <v>141</v>
      </c>
      <c r="R1009" s="0" t="n">
        <v>1</v>
      </c>
      <c r="S1009" s="0" t="s">
        <v>162</v>
      </c>
      <c r="T1009" s="0" t="n">
        <v>0</v>
      </c>
      <c r="U1009" s="0" t="n">
        <v>168993.58</v>
      </c>
      <c r="V1009" s="0" t="n">
        <v>0.0237483829259872</v>
      </c>
      <c r="W1009" s="0" t="n">
        <v>593.21044921875</v>
      </c>
      <c r="X1009" s="0" t="n">
        <v>0.0152180837467313</v>
      </c>
      <c r="Y1009" s="0" t="n">
        <f aca="false">IF(ISNUMBER(C1009),INDEX(Scorecard!$D$5:$D$12,SUMPRODUCT(--(Scorecard!$G$5:$G$11&lt;C1009))+1),Scorecard!$D$13)</f>
        <v>-0.513000642971656</v>
      </c>
      <c r="Z1009" s="0" t="n">
        <f aca="false">IF(ISNUMBER(D1009),INDEX(Scorecard!$D$14:$D$17,SUMPRODUCT(--(Scorecard!$G$14:$G$16&lt;D1009))+1),Scorecard!$D$18)</f>
        <v>0.0505355481560174</v>
      </c>
      <c r="AA1009" s="0" t="n">
        <f aca="false">IF(ISNUMBER(E1009),INDEX(Scorecard!$D$19:$D$26,SUMPRODUCT(--(Scorecard!$G$19:$G$25&lt;E1009))+1),Scorecard!$D$27)</f>
        <v>-0.0341578513653732</v>
      </c>
      <c r="AB1009" s="0" t="n">
        <f aca="false">IF(ISNUMBER(F1009),INDEX(Scorecard!$D$28:$D$35,SUMPRODUCT(--(Scorecard!$G$28:$G$34&lt;F1009))+1),Scorecard!$D$36)</f>
        <v>-0.132616866359722</v>
      </c>
      <c r="AC1009" s="0" t="n">
        <f aca="false">IF(ISNUMBER(H1009),INDEX(Scorecard!$D$37:$D$44,SUMPRODUCT(--(Scorecard!$G$37:$G$43&lt;H1009))+1),Scorecard!$D$45)</f>
        <v>0.769716833645565</v>
      </c>
      <c r="AD1009" s="0" t="n">
        <f aca="false">IF(ISNUMBER(I1009),INDEX(Scorecard!$D$46:$D$52,SUMPRODUCT(--(Scorecard!$G$46:$G$51&lt;I1009))+1),Scorecard!$D$53)</f>
        <v>-0.114272400683245</v>
      </c>
      <c r="AE1009" s="0" t="n">
        <f aca="false">IF(ISNUMBER(K1009),INDEX(Scorecard!$D$54:$D$61,SUMPRODUCT(--(Scorecard!$G$54:$G$60&lt;K1009))+1),Scorecard!$D$62)</f>
        <v>0.489050497890326</v>
      </c>
      <c r="AF1009" s="0" t="n">
        <f aca="false">IF(ISNUMBER(L1009),INDEX(Scorecard!$D$63:$D$68,SUMPRODUCT(--(Scorecard!$G$63:$G$67&lt;L1009))+1),Scorecard!$D$69)</f>
        <v>0.322484508656054</v>
      </c>
      <c r="AG1009" s="0" t="n">
        <f aca="false">Inputs!$B$10+Scorecard!$J$5*Y1009+Scorecard!$J$6*Z1009+Scorecard!$J$7*AA1009+Scorecard!$J$8*AB1009+Scorecard!$J$9*AC1009+Scorecard!$J$10*AD1009+Scorecard!$J$11*AE1009+Scorecard!$J$12*AF1009</f>
        <v>-3.67671579165699</v>
      </c>
      <c r="AH1009" s="0" t="n">
        <f aca="false">MIN(1-Inputs!$B$13,MAX(Inputs!$B$13,1/(1+EXP(-(Inputs!$B$11*AG1009+Inputs!$B$12)))))</f>
        <v>0.0237483831197769</v>
      </c>
      <c r="AI1009" s="0" t="n">
        <f aca="false">Inputs!$B$9-Inputs!$B$8*AG1009</f>
        <v>593.210468992139</v>
      </c>
      <c r="AJ1009" s="0" t="n">
        <f aca="false">RANK(AH1009,$AH$5:$AH$2004,0)+COUNTIF($AH$4:AH1008,AH1009)</f>
        <v>402</v>
      </c>
      <c r="AK1009" s="0" t="n">
        <f aca="false">IF(AJ1009&lt;=Deciles!$B$5*(Deciles!$B$4+1),INT((AJ1009-1)/(Deciles!$B$4+1))+1,Deciles!$B$5+INT((AJ1009-1-Deciles!$B$5*(Deciles!$B$4+1))/Deciles!$B$4)+1)</f>
        <v>3</v>
      </c>
    </row>
    <row r="1010" customFormat="false" ht="15" hidden="false" customHeight="false" outlineLevel="0" collapsed="false">
      <c r="A1010" s="0" t="n">
        <v>29428</v>
      </c>
      <c r="B1010" s="0" t="s">
        <v>158</v>
      </c>
      <c r="C1010" s="0" t="n">
        <v>754</v>
      </c>
      <c r="D1010" s="0" t="n">
        <v>80</v>
      </c>
      <c r="E1010" s="0" t="n">
        <v>77.2655181884766</v>
      </c>
      <c r="F1010" s="0" t="n">
        <v>29</v>
      </c>
      <c r="G1010" s="0" t="n">
        <v>3.79299998283386</v>
      </c>
      <c r="H1010" s="0" t="n">
        <v>0.876333236694336</v>
      </c>
      <c r="I1010" s="0" t="n">
        <v>15</v>
      </c>
      <c r="J1010" s="0" t="n">
        <v>12.7653455734253</v>
      </c>
      <c r="K1010" s="0" t="n">
        <v>6.03333330154419</v>
      </c>
      <c r="L1010" s="0" t="n">
        <v>2.71025633811951</v>
      </c>
      <c r="M1010" s="0" t="n">
        <v>0.387000143527985</v>
      </c>
      <c r="N1010" s="0" t="n">
        <v>0</v>
      </c>
      <c r="O1010" s="0" t="n">
        <v>0</v>
      </c>
      <c r="P1010" s="0" t="s">
        <v>144</v>
      </c>
      <c r="Q1010" s="0" t="s">
        <v>153</v>
      </c>
      <c r="R1010" s="0" t="n">
        <v>1</v>
      </c>
      <c r="S1010" s="0" t="s">
        <v>147</v>
      </c>
      <c r="T1010" s="0" t="n">
        <v>0</v>
      </c>
      <c r="U1010" s="0" t="n">
        <v>349880.06</v>
      </c>
      <c r="V1010" s="0" t="n">
        <v>0.00710281264036894</v>
      </c>
      <c r="W1010" s="0" t="n">
        <v>626.335144042969</v>
      </c>
      <c r="X1010" s="0" t="n">
        <v>0.00646625692024827</v>
      </c>
      <c r="Y1010" s="0" t="n">
        <f aca="false">IF(ISNUMBER(C1010),INDEX(Scorecard!$D$5:$D$12,SUMPRODUCT(--(Scorecard!$G$5:$G$11&lt;C1010))+1),Scorecard!$D$13)</f>
        <v>0.733188958177614</v>
      </c>
      <c r="Z1010" s="0" t="n">
        <f aca="false">IF(ISNUMBER(D1010),INDEX(Scorecard!$D$14:$D$17,SUMPRODUCT(--(Scorecard!$G$14:$G$16&lt;D1010))+1),Scorecard!$D$18)</f>
        <v>0.0505355481560174</v>
      </c>
      <c r="AA1010" s="0" t="n">
        <f aca="false">IF(ISNUMBER(E1010),INDEX(Scorecard!$D$19:$D$26,SUMPRODUCT(--(Scorecard!$G$19:$G$25&lt;E1010))+1),Scorecard!$D$27)</f>
        <v>-0.0341578513653732</v>
      </c>
      <c r="AB1010" s="0" t="n">
        <f aca="false">IF(ISNUMBER(F1010),INDEX(Scorecard!$D$28:$D$35,SUMPRODUCT(--(Scorecard!$G$28:$G$34&lt;F1010))+1),Scorecard!$D$36)</f>
        <v>0.165097008946478</v>
      </c>
      <c r="AC1010" s="0" t="n">
        <f aca="false">IF(ISNUMBER(H1010),INDEX(Scorecard!$D$37:$D$44,SUMPRODUCT(--(Scorecard!$G$37:$G$43&lt;H1010))+1),Scorecard!$D$45)</f>
        <v>-0.569454719285959</v>
      </c>
      <c r="AD1010" s="0" t="n">
        <f aca="false">IF(ISNUMBER(I1010),INDEX(Scorecard!$D$46:$D$52,SUMPRODUCT(--(Scorecard!$G$46:$G$51&lt;I1010))+1),Scorecard!$D$53)</f>
        <v>-0.114272400683245</v>
      </c>
      <c r="AE1010" s="0" t="n">
        <f aca="false">IF(ISNUMBER(K1010),INDEX(Scorecard!$D$54:$D$61,SUMPRODUCT(--(Scorecard!$G$54:$G$60&lt;K1010))+1),Scorecard!$D$62)</f>
        <v>0.0151758992857273</v>
      </c>
      <c r="AF1010" s="0" t="n">
        <f aca="false">IF(ISNUMBER(L1010),INDEX(Scorecard!$D$63:$D$68,SUMPRODUCT(--(Scorecard!$G$63:$G$67&lt;L1010))+1),Scorecard!$D$69)</f>
        <v>0.322484508656054</v>
      </c>
      <c r="AG1010" s="0" t="n">
        <f aca="false">Inputs!$B$10+Scorecard!$J$5*Y1010+Scorecard!$J$6*Z1010+Scorecard!$J$7*AA1010+Scorecard!$J$8*AB1010+Scorecard!$J$9*AC1010+Scorecard!$J$10*AD1010+Scorecard!$J$11*AE1010+Scorecard!$J$12*AF1010</f>
        <v>-4.82472991477837</v>
      </c>
      <c r="AH1010" s="0" t="n">
        <f aca="false">MIN(1-Inputs!$B$13,MAX(Inputs!$B$13,1/(1+EXP(-(Inputs!$B$11*AG1010+Inputs!$B$12)))))</f>
        <v>0.00710281285682128</v>
      </c>
      <c r="AI1010" s="0" t="n">
        <f aca="false">Inputs!$B$9-Inputs!$B$8*AG1010</f>
        <v>626.335154638093</v>
      </c>
      <c r="AJ1010" s="0" t="n">
        <f aca="false">RANK(AH1010,$AH$5:$AH$2004,0)+COUNTIF($AH$4:AH1009,AH1010)</f>
        <v>1043</v>
      </c>
      <c r="AK1010" s="0" t="n">
        <f aca="false">IF(AJ1010&lt;=Deciles!$B$5*(Deciles!$B$4+1),INT((AJ1010-1)/(Deciles!$B$4+1))+1,Deciles!$B$5+INT((AJ1010-1-Deciles!$B$5*(Deciles!$B$4+1))/Deciles!$B$4)+1)</f>
        <v>6</v>
      </c>
    </row>
    <row r="1011" customFormat="false" ht="15" hidden="false" customHeight="false" outlineLevel="0" collapsed="false">
      <c r="A1011" s="0" t="n">
        <v>29501</v>
      </c>
      <c r="B1011" s="0" t="s">
        <v>143</v>
      </c>
      <c r="C1011" s="0" t="n">
        <v>720</v>
      </c>
      <c r="D1011" s="0" t="n">
        <v>80</v>
      </c>
      <c r="E1011" s="0" t="n">
        <v>78.0468215942383</v>
      </c>
      <c r="F1011" s="0" t="n">
        <v>37</v>
      </c>
      <c r="G1011" s="0" t="n">
        <v>4.15000009536743</v>
      </c>
      <c r="H1011" s="0" t="n">
        <v>0.916666746139526</v>
      </c>
      <c r="I1011" s="0" t="n">
        <v>10</v>
      </c>
      <c r="J1011" s="0" t="n">
        <v>11.2003450393677</v>
      </c>
      <c r="K1011" s="0" t="n">
        <v>8.8333330154419</v>
      </c>
      <c r="L1011" s="0" t="n">
        <v>5.0717945098877</v>
      </c>
      <c r="M1011" s="0" t="n">
        <v>1.74300384521484</v>
      </c>
      <c r="N1011" s="0" t="n">
        <v>0</v>
      </c>
      <c r="O1011" s="0" t="n">
        <v>0</v>
      </c>
      <c r="P1011" s="0" t="s">
        <v>144</v>
      </c>
      <c r="Q1011" s="0" t="s">
        <v>141</v>
      </c>
      <c r="R1011" s="0" t="n">
        <v>1</v>
      </c>
      <c r="S1011" s="0" t="s">
        <v>148</v>
      </c>
      <c r="T1011" s="0" t="n">
        <v>0</v>
      </c>
      <c r="U1011" s="0" t="n">
        <v>73155.664</v>
      </c>
      <c r="V1011" s="0" t="n">
        <v>0.0312145557254553</v>
      </c>
      <c r="W1011" s="0" t="n">
        <v>585.604125976563</v>
      </c>
      <c r="X1011" s="0" t="n">
        <v>0.0348864980041981</v>
      </c>
      <c r="Y1011" s="0" t="n">
        <f aca="false">IF(ISNUMBER(C1011),INDEX(Scorecard!$D$5:$D$12,SUMPRODUCT(--(Scorecard!$G$5:$G$11&lt;C1011))+1),Scorecard!$D$13)</f>
        <v>-0.0290424113398221</v>
      </c>
      <c r="Z1011" s="0" t="n">
        <f aca="false">IF(ISNUMBER(D1011),INDEX(Scorecard!$D$14:$D$17,SUMPRODUCT(--(Scorecard!$G$14:$G$16&lt;D1011))+1),Scorecard!$D$18)</f>
        <v>0.0505355481560174</v>
      </c>
      <c r="AA1011" s="0" t="n">
        <f aca="false">IF(ISNUMBER(E1011),INDEX(Scorecard!$D$19:$D$26,SUMPRODUCT(--(Scorecard!$G$19:$G$25&lt;E1011))+1),Scorecard!$D$27)</f>
        <v>-0.0341578513653732</v>
      </c>
      <c r="AB1011" s="0" t="n">
        <f aca="false">IF(ISNUMBER(F1011),INDEX(Scorecard!$D$28:$D$35,SUMPRODUCT(--(Scorecard!$G$28:$G$34&lt;F1011))+1),Scorecard!$D$36)</f>
        <v>-0.0008456427959252</v>
      </c>
      <c r="AC1011" s="0" t="n">
        <f aca="false">IF(ISNUMBER(H1011),INDEX(Scorecard!$D$37:$D$44,SUMPRODUCT(--(Scorecard!$G$37:$G$43&lt;H1011))+1),Scorecard!$D$45)</f>
        <v>-0.975503570149195</v>
      </c>
      <c r="AD1011" s="0" t="n">
        <f aca="false">IF(ISNUMBER(I1011),INDEX(Scorecard!$D$46:$D$52,SUMPRODUCT(--(Scorecard!$G$46:$G$51&lt;I1011))+1),Scorecard!$D$53)</f>
        <v>-0.114272400683245</v>
      </c>
      <c r="AE1011" s="0" t="n">
        <f aca="false">IF(ISNUMBER(K1011),INDEX(Scorecard!$D$54:$D$61,SUMPRODUCT(--(Scorecard!$G$54:$G$60&lt;K1011))+1),Scorecard!$D$62)</f>
        <v>-0.541917179454542</v>
      </c>
      <c r="AF1011" s="0" t="n">
        <f aca="false">IF(ISNUMBER(L1011),INDEX(Scorecard!$D$63:$D$68,SUMPRODUCT(--(Scorecard!$G$63:$G$67&lt;L1011))+1),Scorecard!$D$69)</f>
        <v>0.322484508656054</v>
      </c>
      <c r="AG1011" s="0" t="n">
        <f aca="false">Inputs!$B$10+Scorecard!$J$5*Y1011+Scorecard!$J$6*Z1011+Scorecard!$J$7*AA1011+Scorecard!$J$8*AB1011+Scorecard!$J$9*AC1011+Scorecard!$J$10*AD1011+Scorecard!$J$11*AE1011+Scorecard!$J$12*AF1011</f>
        <v>-3.41310093717159</v>
      </c>
      <c r="AH1011" s="0" t="n">
        <f aca="false">MIN(1-Inputs!$B$13,MAX(Inputs!$B$13,1/(1+EXP(-(Inputs!$B$11*AG1011+Inputs!$B$12)))))</f>
        <v>0.0312145556261225</v>
      </c>
      <c r="AI1011" s="0" t="n">
        <f aca="false">Inputs!$B$9-Inputs!$B$8*AG1011</f>
        <v>585.604152126724</v>
      </c>
      <c r="AJ1011" s="0" t="n">
        <f aca="false">RANK(AH1011,$AH$5:$AH$2004,0)+COUNTIF($AH$4:AH1010,AH1011)</f>
        <v>293</v>
      </c>
      <c r="AK1011" s="0" t="n">
        <f aca="false">IF(AJ1011&lt;=Deciles!$B$5*(Deciles!$B$4+1),INT((AJ1011-1)/(Deciles!$B$4+1))+1,Deciles!$B$5+INT((AJ1011-1-Deciles!$B$5*(Deciles!$B$4+1))/Deciles!$B$4)+1)</f>
        <v>2</v>
      </c>
    </row>
    <row r="1012" customFormat="false" ht="15" hidden="false" customHeight="false" outlineLevel="0" collapsed="false">
      <c r="A1012" s="0" t="n">
        <v>29504</v>
      </c>
      <c r="B1012" s="0" t="s">
        <v>157</v>
      </c>
      <c r="C1012" s="0" t="n">
        <v>744</v>
      </c>
      <c r="D1012" s="0" t="n">
        <v>89.298698425293</v>
      </c>
      <c r="E1012" s="0" t="n">
        <v>60.0107421875</v>
      </c>
      <c r="F1012" s="0" t="n">
        <v>38</v>
      </c>
      <c r="G1012" s="0" t="n">
        <v>4.79300022125244</v>
      </c>
      <c r="H1012" s="0" t="n">
        <v>0.909666776657105</v>
      </c>
      <c r="I1012" s="0" t="n">
        <v>83</v>
      </c>
      <c r="J1012" s="0" t="n">
        <v>12.3044700622559</v>
      </c>
      <c r="K1012" s="0" t="n">
        <v>4.12307691574097</v>
      </c>
      <c r="L1012" s="0" t="n">
        <v>-0.276923179626465</v>
      </c>
      <c r="M1012" s="0" t="n">
        <v>3.64271926879883</v>
      </c>
      <c r="N1012" s="0" t="n">
        <v>0</v>
      </c>
      <c r="O1012" s="0" t="n">
        <v>0</v>
      </c>
      <c r="P1012" s="0" t="s">
        <v>146</v>
      </c>
      <c r="Q1012" s="0" t="s">
        <v>141</v>
      </c>
      <c r="R1012" s="0" t="n">
        <v>2</v>
      </c>
      <c r="S1012" s="0" t="s">
        <v>162</v>
      </c>
      <c r="T1012" s="0" t="n">
        <v>0</v>
      </c>
      <c r="U1012" s="0" t="n">
        <v>220680.33</v>
      </c>
      <c r="V1012" s="0" t="n">
        <v>0.00832032505422831</v>
      </c>
      <c r="W1012" s="0" t="n">
        <v>622.020080566406</v>
      </c>
      <c r="X1012" s="0" t="n">
        <v>0.00290495343506336</v>
      </c>
      <c r="Y1012" s="0" t="n">
        <f aca="false">IF(ISNUMBER(C1012),INDEX(Scorecard!$D$5:$D$12,SUMPRODUCT(--(Scorecard!$G$5:$G$11&lt;C1012))+1),Scorecard!$D$13)</f>
        <v>0.488358159108655</v>
      </c>
      <c r="Z1012" s="0" t="n">
        <f aca="false">IF(ISNUMBER(D1012),INDEX(Scorecard!$D$14:$D$17,SUMPRODUCT(--(Scorecard!$G$14:$G$16&lt;D1012))+1),Scorecard!$D$18)</f>
        <v>-0.361970872710667</v>
      </c>
      <c r="AA1012" s="0" t="n">
        <f aca="false">IF(ISNUMBER(E1012),INDEX(Scorecard!$D$19:$D$26,SUMPRODUCT(--(Scorecard!$G$19:$G$25&lt;E1012))+1),Scorecard!$D$27)</f>
        <v>0.267179331770092</v>
      </c>
      <c r="AB1012" s="0" t="n">
        <f aca="false">IF(ISNUMBER(F1012),INDEX(Scorecard!$D$28:$D$35,SUMPRODUCT(--(Scorecard!$G$28:$G$34&lt;F1012))+1),Scorecard!$D$36)</f>
        <v>-0.132616866359722</v>
      </c>
      <c r="AC1012" s="0" t="n">
        <f aca="false">IF(ISNUMBER(H1012),INDEX(Scorecard!$D$37:$D$44,SUMPRODUCT(--(Scorecard!$G$37:$G$43&lt;H1012))+1),Scorecard!$D$45)</f>
        <v>-0.975503570149195</v>
      </c>
      <c r="AD1012" s="0" t="n">
        <f aca="false">IF(ISNUMBER(I1012),INDEX(Scorecard!$D$46:$D$52,SUMPRODUCT(--(Scorecard!$G$46:$G$51&lt;I1012))+1),Scorecard!$D$53)</f>
        <v>0.818882373006414</v>
      </c>
      <c r="AE1012" s="0" t="n">
        <f aca="false">IF(ISNUMBER(K1012),INDEX(Scorecard!$D$54:$D$61,SUMPRODUCT(--(Scorecard!$G$54:$G$60&lt;K1012))+1),Scorecard!$D$62)</f>
        <v>0.489050497890326</v>
      </c>
      <c r="AF1012" s="0" t="n">
        <f aca="false">IF(ISNUMBER(L1012),INDEX(Scorecard!$D$63:$D$68,SUMPRODUCT(--(Scorecard!$G$63:$G$67&lt;L1012))+1),Scorecard!$D$69)</f>
        <v>0.322484508656054</v>
      </c>
      <c r="AG1012" s="0" t="n">
        <f aca="false">Inputs!$B$10+Scorecard!$J$5*Y1012+Scorecard!$J$6*Z1012+Scorecard!$J$7*AA1012+Scorecard!$J$8*AB1012+Scorecard!$J$9*AC1012+Scorecard!$J$10*AD1012+Scorecard!$J$11*AE1012+Scorecard!$J$12*AF1012</f>
        <v>-4.67518189236689</v>
      </c>
      <c r="AH1012" s="0" t="n">
        <f aca="false">MIN(1-Inputs!$B$13,MAX(Inputs!$B$13,1/(1+EXP(-(Inputs!$B$11*AG1012+Inputs!$B$12)))))</f>
        <v>0.00832032474210382</v>
      </c>
      <c r="AI1012" s="0" t="n">
        <f aca="false">Inputs!$B$9-Inputs!$B$8*AG1012</f>
        <v>622.020110831937</v>
      </c>
      <c r="AJ1012" s="0" t="n">
        <f aca="false">RANK(AH1012,$AH$5:$AH$2004,0)+COUNTIF($AH$4:AH1011,AH1012)</f>
        <v>934</v>
      </c>
      <c r="AK1012" s="0" t="n">
        <f aca="false">IF(AJ1012&lt;=Deciles!$B$5*(Deciles!$B$4+1),INT((AJ1012-1)/(Deciles!$B$4+1))+1,Deciles!$B$5+INT((AJ1012-1-Deciles!$B$5*(Deciles!$B$4+1))/Deciles!$B$4)+1)</f>
        <v>5</v>
      </c>
    </row>
    <row r="1013" customFormat="false" ht="15" hidden="false" customHeight="false" outlineLevel="0" collapsed="false">
      <c r="A1013" s="0" t="n">
        <v>29524</v>
      </c>
      <c r="B1013" s="0" t="s">
        <v>150</v>
      </c>
      <c r="C1013" s="0" t="n">
        <v>700</v>
      </c>
      <c r="D1013" s="0" t="n">
        <v>80</v>
      </c>
      <c r="E1013" s="0" t="n">
        <v>61.3514442443848</v>
      </c>
      <c r="F1013" s="0" t="n">
        <v>21</v>
      </c>
      <c r="G1013" s="0" t="n">
        <v>4.68800020217896</v>
      </c>
      <c r="H1013" s="0" t="n">
        <v>-1.9453330039978</v>
      </c>
      <c r="I1013" s="0" t="n">
        <v>60</v>
      </c>
      <c r="J1013" s="0" t="n">
        <v>12.8201961517334</v>
      </c>
      <c r="K1013" s="0" t="n">
        <v>4.40000009536743</v>
      </c>
      <c r="L1013" s="0" t="n">
        <v>-0.208333015441895</v>
      </c>
      <c r="M1013" s="0" t="n">
        <v>4.48895025253296</v>
      </c>
      <c r="N1013" s="0" t="n">
        <v>0</v>
      </c>
      <c r="O1013" s="0" t="n">
        <v>0</v>
      </c>
      <c r="P1013" s="0" t="s">
        <v>144</v>
      </c>
      <c r="Q1013" s="0" t="s">
        <v>141</v>
      </c>
      <c r="R1013" s="0" t="n">
        <v>2</v>
      </c>
      <c r="S1013" s="0" t="s">
        <v>161</v>
      </c>
      <c r="T1013" s="0" t="n">
        <v>0</v>
      </c>
      <c r="U1013" s="0" t="n">
        <v>369607.22</v>
      </c>
      <c r="V1013" s="0" t="n">
        <v>0.0100845769047737</v>
      </c>
      <c r="W1013" s="0" t="n">
        <v>616.767333984375</v>
      </c>
      <c r="X1013" s="0" t="n">
        <v>0.0127670327201486</v>
      </c>
      <c r="Y1013" s="0" t="n">
        <f aca="false">IF(ISNUMBER(C1013),INDEX(Scorecard!$D$5:$D$12,SUMPRODUCT(--(Scorecard!$G$5:$G$11&lt;C1013))+1),Scorecard!$D$13)</f>
        <v>-0.869677851527538</v>
      </c>
      <c r="Z1013" s="0" t="n">
        <f aca="false">IF(ISNUMBER(D1013),INDEX(Scorecard!$D$14:$D$17,SUMPRODUCT(--(Scorecard!$G$14:$G$16&lt;D1013))+1),Scorecard!$D$18)</f>
        <v>0.0505355481560174</v>
      </c>
      <c r="AA1013" s="0" t="n">
        <f aca="false">IF(ISNUMBER(E1013),INDEX(Scorecard!$D$19:$D$26,SUMPRODUCT(--(Scorecard!$G$19:$G$25&lt;E1013))+1),Scorecard!$D$27)</f>
        <v>0.233621608745691</v>
      </c>
      <c r="AB1013" s="0" t="n">
        <f aca="false">IF(ISNUMBER(F1013),INDEX(Scorecard!$D$28:$D$35,SUMPRODUCT(--(Scorecard!$G$28:$G$34&lt;F1013))+1),Scorecard!$D$36)</f>
        <v>0.624829191519909</v>
      </c>
      <c r="AC1013" s="0" t="n">
        <f aca="false">IF(ISNUMBER(H1013),INDEX(Scorecard!$D$37:$D$44,SUMPRODUCT(--(Scorecard!$G$37:$G$43&lt;H1013))+1),Scorecard!$D$45)</f>
        <v>1.35057635045042</v>
      </c>
      <c r="AD1013" s="0" t="n">
        <f aca="false">IF(ISNUMBER(I1013),INDEX(Scorecard!$D$46:$D$52,SUMPRODUCT(--(Scorecard!$G$46:$G$51&lt;I1013))+1),Scorecard!$D$53)</f>
        <v>0.818882373006414</v>
      </c>
      <c r="AE1013" s="0" t="n">
        <f aca="false">IF(ISNUMBER(K1013),INDEX(Scorecard!$D$54:$D$61,SUMPRODUCT(--(Scorecard!$G$54:$G$60&lt;K1013))+1),Scorecard!$D$62)</f>
        <v>0.489050497890326</v>
      </c>
      <c r="AF1013" s="0" t="n">
        <f aca="false">IF(ISNUMBER(L1013),INDEX(Scorecard!$D$63:$D$68,SUMPRODUCT(--(Scorecard!$G$63:$G$67&lt;L1013))+1),Scorecard!$D$69)</f>
        <v>0.322484508656054</v>
      </c>
      <c r="AG1013" s="0" t="n">
        <f aca="false">Inputs!$B$10+Scorecard!$J$5*Y1013+Scorecard!$J$6*Z1013+Scorecard!$J$7*AA1013+Scorecard!$J$8*AB1013+Scorecard!$J$9*AC1013+Scorecard!$J$10*AD1013+Scorecard!$J$11*AE1013+Scorecard!$J$12*AF1013</f>
        <v>-4.49313387995644</v>
      </c>
      <c r="AH1013" s="0" t="n">
        <f aca="false">MIN(1-Inputs!$B$13,MAX(Inputs!$B$13,1/(1+EXP(-(Inputs!$B$11*AG1013+Inputs!$B$12)))))</f>
        <v>0.0100845765518997</v>
      </c>
      <c r="AI1013" s="0" t="n">
        <f aca="false">Inputs!$B$9-Inputs!$B$8*AG1013</f>
        <v>616.767315537772</v>
      </c>
      <c r="AJ1013" s="0" t="n">
        <f aca="false">RANK(AH1013,$AH$5:$AH$2004,0)+COUNTIF($AH$4:AH1012,AH1013)</f>
        <v>816</v>
      </c>
      <c r="AK1013" s="0" t="n">
        <f aca="false">IF(AJ1013&lt;=Deciles!$B$5*(Deciles!$B$4+1),INT((AJ1013-1)/(Deciles!$B$4+1))+1,Deciles!$B$5+INT((AJ1013-1-Deciles!$B$5*(Deciles!$B$4+1))/Deciles!$B$4)+1)</f>
        <v>5</v>
      </c>
    </row>
    <row r="1014" customFormat="false" ht="15" hidden="false" customHeight="false" outlineLevel="0" collapsed="false">
      <c r="A1014" s="0" t="n">
        <v>29529</v>
      </c>
      <c r="B1014" s="0" t="s">
        <v>143</v>
      </c>
      <c r="C1014" s="0" t="n">
        <v>768</v>
      </c>
      <c r="D1014" s="0" t="n">
        <v>72.9387130737305</v>
      </c>
      <c r="E1014" s="0" t="n">
        <v>71.6773834228516</v>
      </c>
      <c r="F1014" s="0" t="n">
        <v>42</v>
      </c>
      <c r="G1014" s="0" t="n">
        <v>3.70099997520447</v>
      </c>
      <c r="H1014" s="0" t="n">
        <v>0.467666625976563</v>
      </c>
      <c r="I1014" s="0" t="n">
        <v>8</v>
      </c>
      <c r="J1014" s="0" t="n">
        <v>12.2505540847778</v>
      </c>
      <c r="K1014" s="0" t="n">
        <v>9.63333320617676</v>
      </c>
      <c r="L1014" s="0" t="n">
        <v>5.0717945098877</v>
      </c>
      <c r="M1014" s="0" t="n">
        <v>2.57371878623962</v>
      </c>
      <c r="N1014" s="0" t="n">
        <v>0</v>
      </c>
      <c r="O1014" s="0" t="n">
        <v>0</v>
      </c>
      <c r="P1014" s="0" t="s">
        <v>144</v>
      </c>
      <c r="Q1014" s="0" t="s">
        <v>141</v>
      </c>
      <c r="R1014" s="0" t="n">
        <v>2</v>
      </c>
      <c r="S1014" s="0" t="s">
        <v>149</v>
      </c>
      <c r="T1014" s="0" t="n">
        <v>0</v>
      </c>
      <c r="U1014" s="0" t="n">
        <v>209097.11</v>
      </c>
      <c r="V1014" s="0" t="n">
        <v>0.0107804033905268</v>
      </c>
      <c r="W1014" s="0" t="n">
        <v>614.942504882813</v>
      </c>
      <c r="X1014" s="0" t="n">
        <v>0.00592197570949793</v>
      </c>
      <c r="Y1014" s="0" t="n">
        <f aca="false">IF(ISNUMBER(C1014),INDEX(Scorecard!$D$5:$D$12,SUMPRODUCT(--(Scorecard!$G$5:$G$11&lt;C1014))+1),Scorecard!$D$13)</f>
        <v>1.23750384304241</v>
      </c>
      <c r="Z1014" s="0" t="n">
        <f aca="false">IF(ISNUMBER(D1014),INDEX(Scorecard!$D$14:$D$17,SUMPRODUCT(--(Scorecard!$G$14:$G$16&lt;D1014))+1),Scorecard!$D$18)</f>
        <v>0.128579646629417</v>
      </c>
      <c r="AA1014" s="0" t="n">
        <f aca="false">IF(ISNUMBER(E1014),INDEX(Scorecard!$D$19:$D$26,SUMPRODUCT(--(Scorecard!$G$19:$G$25&lt;E1014))+1),Scorecard!$D$27)</f>
        <v>0.0530843085177338</v>
      </c>
      <c r="AB1014" s="0" t="n">
        <f aca="false">IF(ISNUMBER(F1014),INDEX(Scorecard!$D$28:$D$35,SUMPRODUCT(--(Scorecard!$G$28:$G$34&lt;F1014))+1),Scorecard!$D$36)</f>
        <v>-0.309727037437117</v>
      </c>
      <c r="AC1014" s="0" t="n">
        <f aca="false">IF(ISNUMBER(H1014),INDEX(Scorecard!$D$37:$D$44,SUMPRODUCT(--(Scorecard!$G$37:$G$43&lt;H1014))+1),Scorecard!$D$45)</f>
        <v>-0.271229676926091</v>
      </c>
      <c r="AD1014" s="0" t="n">
        <f aca="false">IF(ISNUMBER(I1014),INDEX(Scorecard!$D$46:$D$52,SUMPRODUCT(--(Scorecard!$G$46:$G$51&lt;I1014))+1),Scorecard!$D$53)</f>
        <v>-0.114272400683245</v>
      </c>
      <c r="AE1014" s="0" t="n">
        <f aca="false">IF(ISNUMBER(K1014),INDEX(Scorecard!$D$54:$D$61,SUMPRODUCT(--(Scorecard!$G$54:$G$60&lt;K1014))+1),Scorecard!$D$62)</f>
        <v>-0.541917179454542</v>
      </c>
      <c r="AF1014" s="0" t="n">
        <f aca="false">IF(ISNUMBER(L1014),INDEX(Scorecard!$D$63:$D$68,SUMPRODUCT(--(Scorecard!$G$63:$G$67&lt;L1014))+1),Scorecard!$D$69)</f>
        <v>0.322484508656054</v>
      </c>
      <c r="AG1014" s="0" t="n">
        <f aca="false">Inputs!$B$10+Scorecard!$J$5*Y1014+Scorecard!$J$6*Z1014+Scorecard!$J$7*AA1014+Scorecard!$J$8*AB1014+Scorecard!$J$9*AC1014+Scorecard!$J$10*AD1014+Scorecard!$J$11*AE1014+Scorecard!$J$12*AF1014</f>
        <v>-4.42989010047586</v>
      </c>
      <c r="AH1014" s="0" t="n">
        <f aca="false">MIN(1-Inputs!$B$13,MAX(Inputs!$B$13,1/(1+EXP(-(Inputs!$B$11*AG1014+Inputs!$B$12)))))</f>
        <v>0.0107804035740768</v>
      </c>
      <c r="AI1014" s="0" t="n">
        <f aca="false">Inputs!$B$9-Inputs!$B$8*AG1014</f>
        <v>614.942485797298</v>
      </c>
      <c r="AJ1014" s="0" t="n">
        <f aca="false">RANK(AH1014,$AH$5:$AH$2004,0)+COUNTIF($AH$4:AH1013,AH1014)</f>
        <v>764</v>
      </c>
      <c r="AK1014" s="0" t="n">
        <f aca="false">IF(AJ1014&lt;=Deciles!$B$5*(Deciles!$B$4+1),INT((AJ1014-1)/(Deciles!$B$4+1))+1,Deciles!$B$5+INT((AJ1014-1-Deciles!$B$5*(Deciles!$B$4+1))/Deciles!$B$4)+1)</f>
        <v>4</v>
      </c>
    </row>
    <row r="1015" customFormat="false" ht="15" hidden="false" customHeight="false" outlineLevel="0" collapsed="false">
      <c r="A1015" s="0" t="n">
        <v>29542</v>
      </c>
      <c r="B1015" s="0" t="s">
        <v>157</v>
      </c>
      <c r="C1015" s="0" t="n">
        <v>688</v>
      </c>
      <c r="D1015" s="0" t="n">
        <v>80</v>
      </c>
      <c r="E1015" s="0" t="n">
        <v>63.629566192627</v>
      </c>
      <c r="F1015" s="0" t="n">
        <v>38</v>
      </c>
      <c r="G1015" s="0" t="n">
        <v>3.86299991607666</v>
      </c>
      <c r="H1015" s="0" t="n">
        <v>-0.0203335285186768</v>
      </c>
      <c r="I1015" s="0" t="n">
        <v>35</v>
      </c>
      <c r="J1015" s="0" t="n">
        <v>12.3864717483521</v>
      </c>
      <c r="K1015" s="0" t="n">
        <v>4.42307710647583</v>
      </c>
      <c r="L1015" s="0" t="n">
        <v>-0.276922702789307</v>
      </c>
      <c r="M1015" s="0" t="n">
        <v>5.74976253509522</v>
      </c>
      <c r="N1015" s="0" t="n">
        <v>0</v>
      </c>
      <c r="O1015" s="0" t="n">
        <v>0</v>
      </c>
      <c r="P1015" s="0" t="s">
        <v>140</v>
      </c>
      <c r="Q1015" s="0" t="s">
        <v>141</v>
      </c>
      <c r="R1015" s="0" t="n">
        <v>1</v>
      </c>
      <c r="S1015" s="0" t="s">
        <v>149</v>
      </c>
      <c r="T1015" s="0" t="n">
        <v>0</v>
      </c>
      <c r="U1015" s="0" t="n">
        <v>239539.12</v>
      </c>
      <c r="V1015" s="0" t="n">
        <v>0.0316820703446865</v>
      </c>
      <c r="W1015" s="0" t="n">
        <v>585.188720703125</v>
      </c>
      <c r="X1015" s="0" t="n">
        <v>0.0352903418242931</v>
      </c>
      <c r="Y1015" s="0" t="n">
        <f aca="false">IF(ISNUMBER(C1015),INDEX(Scorecard!$D$5:$D$12,SUMPRODUCT(--(Scorecard!$G$5:$G$11&lt;C1015))+1),Scorecard!$D$13)</f>
        <v>-0.869677851527538</v>
      </c>
      <c r="Z1015" s="0" t="n">
        <f aca="false">IF(ISNUMBER(D1015),INDEX(Scorecard!$D$14:$D$17,SUMPRODUCT(--(Scorecard!$G$14:$G$16&lt;D1015))+1),Scorecard!$D$18)</f>
        <v>0.0505355481560174</v>
      </c>
      <c r="AA1015" s="0" t="n">
        <f aca="false">IF(ISNUMBER(E1015),INDEX(Scorecard!$D$19:$D$26,SUMPRODUCT(--(Scorecard!$G$19:$G$25&lt;E1015))+1),Scorecard!$D$27)</f>
        <v>0.233621608745691</v>
      </c>
      <c r="AB1015" s="0" t="n">
        <f aca="false">IF(ISNUMBER(F1015),INDEX(Scorecard!$D$28:$D$35,SUMPRODUCT(--(Scorecard!$G$28:$G$34&lt;F1015))+1),Scorecard!$D$36)</f>
        <v>-0.132616866359722</v>
      </c>
      <c r="AC1015" s="0" t="n">
        <f aca="false">IF(ISNUMBER(H1015),INDEX(Scorecard!$D$37:$D$44,SUMPRODUCT(--(Scorecard!$G$37:$G$43&lt;H1015))+1),Scorecard!$D$45)</f>
        <v>0.330501541082344</v>
      </c>
      <c r="AD1015" s="0" t="n">
        <f aca="false">IF(ISNUMBER(I1015),INDEX(Scorecard!$D$46:$D$52,SUMPRODUCT(--(Scorecard!$G$46:$G$51&lt;I1015))+1),Scorecard!$D$53)</f>
        <v>0.123869379412532</v>
      </c>
      <c r="AE1015" s="0" t="n">
        <f aca="false">IF(ISNUMBER(K1015),INDEX(Scorecard!$D$54:$D$61,SUMPRODUCT(--(Scorecard!$G$54:$G$60&lt;K1015))+1),Scorecard!$D$62)</f>
        <v>0.409483001259379</v>
      </c>
      <c r="AF1015" s="0" t="n">
        <f aca="false">IF(ISNUMBER(L1015),INDEX(Scorecard!$D$63:$D$68,SUMPRODUCT(--(Scorecard!$G$63:$G$67&lt;L1015))+1),Scorecard!$D$69)</f>
        <v>0.322484508656054</v>
      </c>
      <c r="AG1015" s="0" t="n">
        <f aca="false">Inputs!$B$10+Scorecard!$J$5*Y1015+Scorecard!$J$6*Z1015+Scorecard!$J$7*AA1015+Scorecard!$J$8*AB1015+Scorecard!$J$9*AC1015+Scorecard!$J$10*AD1015+Scorecard!$J$11*AE1015+Scorecard!$J$12*AF1015</f>
        <v>-3.39870386986103</v>
      </c>
      <c r="AH1015" s="0" t="n">
        <f aca="false">MIN(1-Inputs!$B$13,MAX(Inputs!$B$13,1/(1+EXP(-(Inputs!$B$11*AG1015+Inputs!$B$12)))))</f>
        <v>0.0316820710179967</v>
      </c>
      <c r="AI1015" s="0" t="n">
        <f aca="false">Inputs!$B$9-Inputs!$B$8*AG1015</f>
        <v>585.188740574478</v>
      </c>
      <c r="AJ1015" s="0" t="n">
        <f aca="false">RANK(AH1015,$AH$5:$AH$2004,0)+COUNTIF($AH$4:AH1014,AH1015)</f>
        <v>286</v>
      </c>
      <c r="AK1015" s="0" t="n">
        <f aca="false">IF(AJ1015&lt;=Deciles!$B$5*(Deciles!$B$4+1),INT((AJ1015-1)/(Deciles!$B$4+1))+1,Deciles!$B$5+INT((AJ1015-1-Deciles!$B$5*(Deciles!$B$4+1))/Deciles!$B$4)+1)</f>
        <v>2</v>
      </c>
    </row>
    <row r="1016" customFormat="false" ht="15" hidden="false" customHeight="false" outlineLevel="0" collapsed="false">
      <c r="A1016" s="0" t="n">
        <v>29545</v>
      </c>
      <c r="B1016" s="0" t="s">
        <v>139</v>
      </c>
      <c r="C1016" s="0" t="n">
        <v>713</v>
      </c>
      <c r="D1016" s="0" t="n">
        <v>93.1137771606445</v>
      </c>
      <c r="E1016" s="0" t="n">
        <v>63.5990409851074</v>
      </c>
      <c r="F1016" s="0" t="n">
        <v>24</v>
      </c>
      <c r="G1016" s="0" t="n">
        <v>4.53900003433228</v>
      </c>
      <c r="H1016" s="0" t="n">
        <v>1.52233338356018</v>
      </c>
      <c r="I1016" s="0" t="n">
        <v>65</v>
      </c>
      <c r="J1016" s="0" t="n">
        <v>12.2156810760498</v>
      </c>
      <c r="K1016" s="0" t="n">
        <v>5.73333311080933</v>
      </c>
      <c r="L1016" s="0" t="n">
        <v>-3.50000047683716</v>
      </c>
      <c r="M1016" s="0" t="n">
        <v>3.76922249794006</v>
      </c>
      <c r="N1016" s="0" t="n">
        <v>0</v>
      </c>
      <c r="O1016" s="0" t="n">
        <v>0</v>
      </c>
      <c r="P1016" s="0" t="s">
        <v>140</v>
      </c>
      <c r="Q1016" s="0" t="s">
        <v>160</v>
      </c>
      <c r="R1016" s="0" t="n">
        <v>2</v>
      </c>
      <c r="S1016" s="0" t="s">
        <v>151</v>
      </c>
      <c r="T1016" s="0" t="n">
        <v>0</v>
      </c>
      <c r="U1016" s="0" t="n">
        <v>201931.03</v>
      </c>
      <c r="V1016" s="0" t="n">
        <v>0.0217885673046112</v>
      </c>
      <c r="W1016" s="0" t="n">
        <v>595.595764160156</v>
      </c>
      <c r="X1016" s="0" t="n">
        <v>0.0170366410166025</v>
      </c>
      <c r="Y1016" s="0" t="n">
        <f aca="false">IF(ISNUMBER(C1016),INDEX(Scorecard!$D$5:$D$12,SUMPRODUCT(--(Scorecard!$G$5:$G$11&lt;C1016))+1),Scorecard!$D$13)</f>
        <v>-0.513000642971656</v>
      </c>
      <c r="Z1016" s="0" t="n">
        <f aca="false">IF(ISNUMBER(D1016),INDEX(Scorecard!$D$14:$D$17,SUMPRODUCT(--(Scorecard!$G$14:$G$16&lt;D1016))+1),Scorecard!$D$18)</f>
        <v>-0.361970872710667</v>
      </c>
      <c r="AA1016" s="0" t="n">
        <f aca="false">IF(ISNUMBER(E1016),INDEX(Scorecard!$D$19:$D$26,SUMPRODUCT(--(Scorecard!$G$19:$G$25&lt;E1016))+1),Scorecard!$D$27)</f>
        <v>0.233621608745691</v>
      </c>
      <c r="AB1016" s="0" t="n">
        <f aca="false">IF(ISNUMBER(F1016),INDEX(Scorecard!$D$28:$D$35,SUMPRODUCT(--(Scorecard!$G$28:$G$34&lt;F1016))+1),Scorecard!$D$36)</f>
        <v>0.349218150643304</v>
      </c>
      <c r="AC1016" s="0" t="n">
        <f aca="false">IF(ISNUMBER(H1016),INDEX(Scorecard!$D$37:$D$44,SUMPRODUCT(--(Scorecard!$G$37:$G$43&lt;H1016))+1),Scorecard!$D$45)</f>
        <v>-0.975503570149195</v>
      </c>
      <c r="AD1016" s="0" t="n">
        <f aca="false">IF(ISNUMBER(I1016),INDEX(Scorecard!$D$46:$D$52,SUMPRODUCT(--(Scorecard!$G$46:$G$51&lt;I1016))+1),Scorecard!$D$53)</f>
        <v>0.818882373006414</v>
      </c>
      <c r="AE1016" s="0" t="n">
        <f aca="false">IF(ISNUMBER(K1016),INDEX(Scorecard!$D$54:$D$61,SUMPRODUCT(--(Scorecard!$G$54:$G$60&lt;K1016))+1),Scorecard!$D$62)</f>
        <v>0.0151758992857273</v>
      </c>
      <c r="AF1016" s="0" t="n">
        <f aca="false">IF(ISNUMBER(L1016),INDEX(Scorecard!$D$63:$D$68,SUMPRODUCT(--(Scorecard!$G$63:$G$67&lt;L1016))+1),Scorecard!$D$69)</f>
        <v>-0.340582194386522</v>
      </c>
      <c r="AG1016" s="0" t="n">
        <f aca="false">Inputs!$B$10+Scorecard!$J$5*Y1016+Scorecard!$J$6*Z1016+Scorecard!$J$7*AA1016+Scorecard!$J$8*AB1016+Scorecard!$J$9*AC1016+Scorecard!$J$10*AD1016+Scorecard!$J$11*AE1016+Scorecard!$J$12*AF1016</f>
        <v>-3.75938363644878</v>
      </c>
      <c r="AH1016" s="0" t="n">
        <f aca="false">MIN(1-Inputs!$B$13,MAX(Inputs!$B$13,1/(1+EXP(-(Inputs!$B$11*AG1016+Inputs!$B$12)))))</f>
        <v>0.0217885673634304</v>
      </c>
      <c r="AI1016" s="0" t="n">
        <f aca="false">Inputs!$B$9-Inputs!$B$8*AG1016</f>
        <v>595.595758786581</v>
      </c>
      <c r="AJ1016" s="0" t="n">
        <f aca="false">RANK(AH1016,$AH$5:$AH$2004,0)+COUNTIF($AH$4:AH1015,AH1016)</f>
        <v>431</v>
      </c>
      <c r="AK1016" s="0" t="n">
        <f aca="false">IF(AJ1016&lt;=Deciles!$B$5*(Deciles!$B$4+1),INT((AJ1016-1)/(Deciles!$B$4+1))+1,Deciles!$B$5+INT((AJ1016-1-Deciles!$B$5*(Deciles!$B$4+1))/Deciles!$B$4)+1)</f>
        <v>3</v>
      </c>
    </row>
    <row r="1017" customFormat="false" ht="15" hidden="false" customHeight="false" outlineLevel="0" collapsed="false">
      <c r="A1017" s="0" t="n">
        <v>29614</v>
      </c>
      <c r="B1017" s="0" t="s">
        <v>158</v>
      </c>
      <c r="C1017" s="0" t="n">
        <v>705</v>
      </c>
      <c r="D1017" s="0" t="n">
        <v>80</v>
      </c>
      <c r="E1017" s="0" t="n">
        <v>49.2852325439453</v>
      </c>
      <c r="F1017" s="0" t="n">
        <v>50</v>
      </c>
      <c r="G1017" s="0" t="n">
        <v>4.44899988174439</v>
      </c>
      <c r="H1017" s="0" t="n">
        <v>1.53233313560486</v>
      </c>
      <c r="I1017" s="0" t="n">
        <v>83</v>
      </c>
      <c r="J1017" s="0" t="n">
        <v>12.11097240448</v>
      </c>
      <c r="K1017" s="0" t="n">
        <v>6.53333330154419</v>
      </c>
      <c r="L1017" s="0" t="n">
        <v>2.71025633811951</v>
      </c>
      <c r="M1017" s="0" t="n">
        <v>0.489093065261841</v>
      </c>
      <c r="N1017" s="0" t="n">
        <v>0</v>
      </c>
      <c r="O1017" s="0" t="n">
        <v>0</v>
      </c>
      <c r="P1017" s="0" t="s">
        <v>144</v>
      </c>
      <c r="Q1017" s="0" t="s">
        <v>153</v>
      </c>
      <c r="R1017" s="0" t="n">
        <v>1</v>
      </c>
      <c r="S1017" s="0" t="s">
        <v>156</v>
      </c>
      <c r="T1017" s="0" t="n">
        <v>0</v>
      </c>
      <c r="U1017" s="0" t="n">
        <v>181856.38</v>
      </c>
      <c r="V1017" s="0" t="n">
        <v>0.0362120606005192</v>
      </c>
      <c r="W1017" s="0" t="n">
        <v>581.444946289063</v>
      </c>
      <c r="X1017" s="0" t="n">
        <v>0.0333781912922859</v>
      </c>
      <c r="Y1017" s="0" t="n">
        <f aca="false">IF(ISNUMBER(C1017),INDEX(Scorecard!$D$5:$D$12,SUMPRODUCT(--(Scorecard!$G$5:$G$11&lt;C1017))+1),Scorecard!$D$13)</f>
        <v>-0.513000642971656</v>
      </c>
      <c r="Z1017" s="0" t="n">
        <f aca="false">IF(ISNUMBER(D1017),INDEX(Scorecard!$D$14:$D$17,SUMPRODUCT(--(Scorecard!$G$14:$G$16&lt;D1017))+1),Scorecard!$D$18)</f>
        <v>0.0505355481560174</v>
      </c>
      <c r="AA1017" s="0" t="n">
        <f aca="false">IF(ISNUMBER(E1017),INDEX(Scorecard!$D$19:$D$26,SUMPRODUCT(--(Scorecard!$G$19:$G$25&lt;E1017))+1),Scorecard!$D$27)</f>
        <v>0.57899015159425</v>
      </c>
      <c r="AB1017" s="0" t="n">
        <f aca="false">IF(ISNUMBER(F1017),INDEX(Scorecard!$D$28:$D$35,SUMPRODUCT(--(Scorecard!$G$28:$G$34&lt;F1017))+1),Scorecard!$D$36)</f>
        <v>-0.400689107298307</v>
      </c>
      <c r="AC1017" s="0" t="n">
        <f aca="false">IF(ISNUMBER(H1017),INDEX(Scorecard!$D$37:$D$44,SUMPRODUCT(--(Scorecard!$G$37:$G$43&lt;H1017))+1),Scorecard!$D$45)</f>
        <v>-0.975503570149195</v>
      </c>
      <c r="AD1017" s="0" t="n">
        <f aca="false">IF(ISNUMBER(I1017),INDEX(Scorecard!$D$46:$D$52,SUMPRODUCT(--(Scorecard!$G$46:$G$51&lt;I1017))+1),Scorecard!$D$53)</f>
        <v>0.818882373006414</v>
      </c>
      <c r="AE1017" s="0" t="n">
        <f aca="false">IF(ISNUMBER(K1017),INDEX(Scorecard!$D$54:$D$61,SUMPRODUCT(--(Scorecard!$G$54:$G$60&lt;K1017))+1),Scorecard!$D$62)</f>
        <v>-0.119873800601421</v>
      </c>
      <c r="AF1017" s="0" t="n">
        <f aca="false">IF(ISNUMBER(L1017),INDEX(Scorecard!$D$63:$D$68,SUMPRODUCT(--(Scorecard!$G$63:$G$67&lt;L1017))+1),Scorecard!$D$69)</f>
        <v>0.322484508656054</v>
      </c>
      <c r="AG1017" s="0" t="n">
        <f aca="false">Inputs!$B$10+Scorecard!$J$5*Y1017+Scorecard!$J$6*Z1017+Scorecard!$J$7*AA1017+Scorecard!$J$8*AB1017+Scorecard!$J$9*AC1017+Scorecard!$J$10*AD1017+Scorecard!$J$11*AE1017+Scorecard!$J$12*AF1017</f>
        <v>-3.26895360967259</v>
      </c>
      <c r="AH1017" s="0" t="n">
        <f aca="false">MIN(1-Inputs!$B$13,MAX(Inputs!$B$13,1/(1+EXP(-(Inputs!$B$11*AG1017+Inputs!$B$12)))))</f>
        <v>0.0362120588373885</v>
      </c>
      <c r="AI1017" s="0" t="n">
        <f aca="false">Inputs!$B$9-Inputs!$B$8*AG1017</f>
        <v>581.44493943592</v>
      </c>
      <c r="AJ1017" s="0" t="n">
        <f aca="false">RANK(AH1017,$AH$5:$AH$2004,0)+COUNTIF($AH$4:AH1016,AH1017)</f>
        <v>243</v>
      </c>
      <c r="AK1017" s="0" t="n">
        <f aca="false">IF(AJ1017&lt;=Deciles!$B$5*(Deciles!$B$4+1),INT((AJ1017-1)/(Deciles!$B$4+1))+1,Deciles!$B$5+INT((AJ1017-1-Deciles!$B$5*(Deciles!$B$4+1))/Deciles!$B$4)+1)</f>
        <v>2</v>
      </c>
    </row>
    <row r="1018" customFormat="false" ht="15" hidden="false" customHeight="false" outlineLevel="0" collapsed="false">
      <c r="A1018" s="0" t="n">
        <v>29618</v>
      </c>
      <c r="B1018" s="0" t="s">
        <v>143</v>
      </c>
      <c r="C1018" s="0" t="n">
        <v>767</v>
      </c>
      <c r="D1018" s="0" t="n">
        <v>84.5552978515625</v>
      </c>
      <c r="E1018" s="0" t="n">
        <v>41.8415336608887</v>
      </c>
      <c r="F1018" s="0" t="n">
        <v>26</v>
      </c>
      <c r="G1018" s="0" t="n">
        <v>3.95300006866455</v>
      </c>
      <c r="H1018" s="0" t="n">
        <v>0.719666719436646</v>
      </c>
      <c r="I1018" s="0" t="n">
        <v>96</v>
      </c>
      <c r="J1018" s="0" t="n">
        <v>12.255241394043</v>
      </c>
      <c r="K1018" s="0" t="n">
        <v>10.0333337783814</v>
      </c>
      <c r="L1018" s="0" t="n">
        <v>5.07179546356201</v>
      </c>
      <c r="M1018" s="0" t="n">
        <v>2.99160885810852</v>
      </c>
      <c r="N1018" s="0" t="n">
        <v>0</v>
      </c>
      <c r="O1018" s="0" t="n">
        <v>0</v>
      </c>
      <c r="P1018" s="0" t="s">
        <v>140</v>
      </c>
      <c r="Q1018" s="0" t="s">
        <v>141</v>
      </c>
      <c r="R1018" s="0" t="n">
        <v>1</v>
      </c>
      <c r="S1018" s="0" t="s">
        <v>154</v>
      </c>
      <c r="T1018" s="0" t="n">
        <v>0</v>
      </c>
      <c r="U1018" s="0" t="n">
        <v>210079.58</v>
      </c>
      <c r="V1018" s="0" t="n">
        <v>0.00425950717180967</v>
      </c>
      <c r="W1018" s="0" t="n">
        <v>640.25146484375</v>
      </c>
      <c r="X1018" s="0" t="n">
        <v>0.0034825240727514</v>
      </c>
      <c r="Y1018" s="0" t="n">
        <f aca="false">IF(ISNUMBER(C1018),INDEX(Scorecard!$D$5:$D$12,SUMPRODUCT(--(Scorecard!$G$5:$G$11&lt;C1018))+1),Scorecard!$D$13)</f>
        <v>1.23750384304241</v>
      </c>
      <c r="Z1018" s="0" t="n">
        <f aca="false">IF(ISNUMBER(D1018),INDEX(Scorecard!$D$14:$D$17,SUMPRODUCT(--(Scorecard!$G$14:$G$16&lt;D1018))+1),Scorecard!$D$18)</f>
        <v>0.0505355481560174</v>
      </c>
      <c r="AA1018" s="0" t="n">
        <f aca="false">IF(ISNUMBER(E1018),INDEX(Scorecard!$D$19:$D$26,SUMPRODUCT(--(Scorecard!$G$19:$G$25&lt;E1018))+1),Scorecard!$D$27)</f>
        <v>0.57899015159425</v>
      </c>
      <c r="AB1018" s="0" t="n">
        <f aca="false">IF(ISNUMBER(F1018),INDEX(Scorecard!$D$28:$D$35,SUMPRODUCT(--(Scorecard!$G$28:$G$34&lt;F1018))+1),Scorecard!$D$36)</f>
        <v>0.165097008946478</v>
      </c>
      <c r="AC1018" s="0" t="n">
        <f aca="false">IF(ISNUMBER(H1018),INDEX(Scorecard!$D$37:$D$44,SUMPRODUCT(--(Scorecard!$G$37:$G$43&lt;H1018))+1),Scorecard!$D$45)</f>
        <v>-0.569454719285959</v>
      </c>
      <c r="AD1018" s="0" t="n">
        <f aca="false">IF(ISNUMBER(I1018),INDEX(Scorecard!$D$46:$D$52,SUMPRODUCT(--(Scorecard!$G$46:$G$51&lt;I1018))+1),Scorecard!$D$53)</f>
        <v>0.818882373006414</v>
      </c>
      <c r="AE1018" s="0" t="n">
        <f aca="false">IF(ISNUMBER(K1018),INDEX(Scorecard!$D$54:$D$61,SUMPRODUCT(--(Scorecard!$G$54:$G$60&lt;K1018))+1),Scorecard!$D$62)</f>
        <v>-0.541917179454542</v>
      </c>
      <c r="AF1018" s="0" t="n">
        <f aca="false">IF(ISNUMBER(L1018),INDEX(Scorecard!$D$63:$D$68,SUMPRODUCT(--(Scorecard!$G$63:$G$67&lt;L1018))+1),Scorecard!$D$69)</f>
        <v>0.322484508656054</v>
      </c>
      <c r="AG1018" s="0" t="n">
        <f aca="false">Inputs!$B$10+Scorecard!$J$5*Y1018+Scorecard!$J$6*Z1018+Scorecard!$J$7*AA1018+Scorecard!$J$8*AB1018+Scorecard!$J$9*AC1018+Scorecard!$J$10*AD1018+Scorecard!$J$11*AE1018+Scorecard!$J$12*AF1018</f>
        <v>-5.3070330099231</v>
      </c>
      <c r="AH1018" s="0" t="n">
        <f aca="false">MIN(1-Inputs!$B$13,MAX(Inputs!$B$13,1/(1+EXP(-(Inputs!$B$11*AG1018+Inputs!$B$12)))))</f>
        <v>0.00425950715966158</v>
      </c>
      <c r="AI1018" s="0" t="n">
        <f aca="false">Inputs!$B$9-Inputs!$B$8*AG1018</f>
        <v>640.251480309507</v>
      </c>
      <c r="AJ1018" s="0" t="n">
        <f aca="false">RANK(AH1018,$AH$5:$AH$2004,0)+COUNTIF($AH$4:AH1017,AH1018)</f>
        <v>1351</v>
      </c>
      <c r="AK1018" s="0" t="n">
        <f aca="false">IF(AJ1018&lt;=Deciles!$B$5*(Deciles!$B$4+1),INT((AJ1018-1)/(Deciles!$B$4+1))+1,Deciles!$B$5+INT((AJ1018-1-Deciles!$B$5*(Deciles!$B$4+1))/Deciles!$B$4)+1)</f>
        <v>7</v>
      </c>
    </row>
    <row r="1019" customFormat="false" ht="15" hidden="false" customHeight="false" outlineLevel="0" collapsed="false">
      <c r="A1019" s="0" t="n">
        <v>29641</v>
      </c>
      <c r="B1019" s="0" t="s">
        <v>158</v>
      </c>
      <c r="C1019" s="0" t="n">
        <v>804</v>
      </c>
      <c r="D1019" s="0" t="n">
        <v>80</v>
      </c>
      <c r="E1019" s="0" t="n">
        <v>69.4611587524414</v>
      </c>
      <c r="F1019" s="0" t="n">
        <v>42</v>
      </c>
      <c r="G1019" s="0" t="n">
        <v>4.34000015258789</v>
      </c>
      <c r="H1019" s="0" t="n">
        <v>1.42333340644836</v>
      </c>
      <c r="I1019" s="0" t="n">
        <v>38</v>
      </c>
      <c r="J1019" s="0" t="n">
        <v>12.929160118103</v>
      </c>
      <c r="K1019" s="0" t="n">
        <v>6.83333349227905</v>
      </c>
      <c r="L1019" s="0" t="n">
        <v>2.71025657653809</v>
      </c>
      <c r="M1019" s="0" t="n">
        <v>0.325795769691467</v>
      </c>
      <c r="N1019" s="0" t="n">
        <v>0</v>
      </c>
      <c r="O1019" s="0" t="n">
        <v>0</v>
      </c>
      <c r="P1019" s="0" t="s">
        <v>144</v>
      </c>
      <c r="Q1019" s="0" t="s">
        <v>141</v>
      </c>
      <c r="R1019" s="0" t="n">
        <v>1</v>
      </c>
      <c r="S1019" s="0" t="s">
        <v>162</v>
      </c>
      <c r="T1019" s="0" t="n">
        <v>0</v>
      </c>
      <c r="U1019" s="0" t="n">
        <v>412157.16</v>
      </c>
      <c r="V1019" s="0" t="n">
        <v>0.0030808043666184</v>
      </c>
      <c r="W1019" s="0" t="n">
        <v>649.05126953125</v>
      </c>
      <c r="X1019" s="0" t="n">
        <v>0.0015016304096207</v>
      </c>
      <c r="Y1019" s="0" t="n">
        <f aca="false">IF(ISNUMBER(C1019),INDEX(Scorecard!$D$5:$D$12,SUMPRODUCT(--(Scorecard!$G$5:$G$11&lt;C1019))+1),Scorecard!$D$13)</f>
        <v>2.19112706886128</v>
      </c>
      <c r="Z1019" s="0" t="n">
        <f aca="false">IF(ISNUMBER(D1019),INDEX(Scorecard!$D$14:$D$17,SUMPRODUCT(--(Scorecard!$G$14:$G$16&lt;D1019))+1),Scorecard!$D$18)</f>
        <v>0.0505355481560174</v>
      </c>
      <c r="AA1019" s="0" t="n">
        <f aca="false">IF(ISNUMBER(E1019),INDEX(Scorecard!$D$19:$D$26,SUMPRODUCT(--(Scorecard!$G$19:$G$25&lt;E1019))+1),Scorecard!$D$27)</f>
        <v>0.0530843085177338</v>
      </c>
      <c r="AB1019" s="0" t="n">
        <f aca="false">IF(ISNUMBER(F1019),INDEX(Scorecard!$D$28:$D$35,SUMPRODUCT(--(Scorecard!$G$28:$G$34&lt;F1019))+1),Scorecard!$D$36)</f>
        <v>-0.309727037437117</v>
      </c>
      <c r="AC1019" s="0" t="n">
        <f aca="false">IF(ISNUMBER(H1019),INDEX(Scorecard!$D$37:$D$44,SUMPRODUCT(--(Scorecard!$G$37:$G$43&lt;H1019))+1),Scorecard!$D$45)</f>
        <v>-0.975503570149195</v>
      </c>
      <c r="AD1019" s="0" t="n">
        <f aca="false">IF(ISNUMBER(I1019),INDEX(Scorecard!$D$46:$D$52,SUMPRODUCT(--(Scorecard!$G$46:$G$51&lt;I1019))+1),Scorecard!$D$53)</f>
        <v>0.569875412099532</v>
      </c>
      <c r="AE1019" s="0" t="n">
        <f aca="false">IF(ISNUMBER(K1019),INDEX(Scorecard!$D$54:$D$61,SUMPRODUCT(--(Scorecard!$G$54:$G$60&lt;K1019))+1),Scorecard!$D$62)</f>
        <v>-0.357264871923982</v>
      </c>
      <c r="AF1019" s="0" t="n">
        <f aca="false">IF(ISNUMBER(L1019),INDEX(Scorecard!$D$63:$D$68,SUMPRODUCT(--(Scorecard!$G$63:$G$67&lt;L1019))+1),Scorecard!$D$69)</f>
        <v>0.322484508656054</v>
      </c>
      <c r="AG1019" s="0" t="n">
        <f aca="false">Inputs!$B$10+Scorecard!$J$5*Y1019+Scorecard!$J$6*Z1019+Scorecard!$J$7*AA1019+Scorecard!$J$8*AB1019+Scorecard!$J$9*AC1019+Scorecard!$J$10*AD1019+Scorecard!$J$11*AE1019+Scorecard!$J$12*AF1019</f>
        <v>-5.61201112492321</v>
      </c>
      <c r="AH1019" s="0" t="n">
        <f aca="false">MIN(1-Inputs!$B$13,MAX(Inputs!$B$13,1/(1+EXP(-(Inputs!$B$11*AG1019+Inputs!$B$12)))))</f>
        <v>0.00308080434259186</v>
      </c>
      <c r="AI1019" s="0" t="n">
        <f aca="false">Inputs!$B$9-Inputs!$B$8*AG1019</f>
        <v>649.051288591314</v>
      </c>
      <c r="AJ1019" s="0" t="n">
        <f aca="false">RANK(AH1019,$AH$5:$AH$2004,0)+COUNTIF($AH$4:AH1018,AH1019)</f>
        <v>1527</v>
      </c>
      <c r="AK1019" s="0" t="n">
        <f aca="false">IF(AJ1019&lt;=Deciles!$B$5*(Deciles!$B$4+1),INT((AJ1019-1)/(Deciles!$B$4+1))+1,Deciles!$B$5+INT((AJ1019-1-Deciles!$B$5*(Deciles!$B$4+1))/Deciles!$B$4)+1)</f>
        <v>8</v>
      </c>
    </row>
    <row r="1020" customFormat="false" ht="15" hidden="false" customHeight="false" outlineLevel="0" collapsed="false">
      <c r="A1020" s="0" t="n">
        <v>29671</v>
      </c>
      <c r="B1020" s="0" t="s">
        <v>155</v>
      </c>
      <c r="C1020" s="0" t="n">
        <v>812</v>
      </c>
      <c r="D1020" s="0" t="n">
        <v>80</v>
      </c>
      <c r="E1020" s="0" t="n">
        <v>71.5959091186523</v>
      </c>
      <c r="F1020" s="0" t="n">
        <v>50</v>
      </c>
      <c r="G1020" s="0" t="n">
        <v>2.70000004768372</v>
      </c>
      <c r="H1020" s="0" t="n">
        <v>-3.03333306312561</v>
      </c>
      <c r="I1020" s="0" t="n">
        <v>20</v>
      </c>
      <c r="J1020" s="0" t="n">
        <v>12.8014259338379</v>
      </c>
      <c r="K1020" s="0" t="n">
        <v>3.90833330154419</v>
      </c>
      <c r="L1020" s="0" t="n">
        <v>-1.125</v>
      </c>
      <c r="M1020" s="0" t="n">
        <v>4.74416542053223</v>
      </c>
      <c r="N1020" s="0" t="n">
        <v>0</v>
      </c>
      <c r="O1020" s="0" t="n">
        <v>0</v>
      </c>
      <c r="P1020" s="0" t="s">
        <v>144</v>
      </c>
      <c r="Q1020" s="0" t="s">
        <v>141</v>
      </c>
      <c r="R1020" s="0" t="n">
        <v>2</v>
      </c>
      <c r="S1020" s="0" t="s">
        <v>147</v>
      </c>
      <c r="T1020" s="0" t="n">
        <v>0</v>
      </c>
      <c r="U1020" s="0" t="n">
        <v>362734.44</v>
      </c>
      <c r="V1020" s="0" t="n">
        <v>0.00191784847993404</v>
      </c>
      <c r="W1020" s="0" t="n">
        <v>661.910888671875</v>
      </c>
      <c r="X1020" s="0" t="n">
        <v>0.00176417303737253</v>
      </c>
      <c r="Y1020" s="0" t="n">
        <f aca="false">IF(ISNUMBER(C1020),INDEX(Scorecard!$D$5:$D$12,SUMPRODUCT(--(Scorecard!$G$5:$G$11&lt;C1020))+1),Scorecard!$D$13)</f>
        <v>2.19112706886128</v>
      </c>
      <c r="Z1020" s="0" t="n">
        <f aca="false">IF(ISNUMBER(D1020),INDEX(Scorecard!$D$14:$D$17,SUMPRODUCT(--(Scorecard!$G$14:$G$16&lt;D1020))+1),Scorecard!$D$18)</f>
        <v>0.0505355481560174</v>
      </c>
      <c r="AA1020" s="0" t="n">
        <f aca="false">IF(ISNUMBER(E1020),INDEX(Scorecard!$D$19:$D$26,SUMPRODUCT(--(Scorecard!$G$19:$G$25&lt;E1020))+1),Scorecard!$D$27)</f>
        <v>0.0530843085177338</v>
      </c>
      <c r="AB1020" s="0" t="n">
        <f aca="false">IF(ISNUMBER(F1020),INDEX(Scorecard!$D$28:$D$35,SUMPRODUCT(--(Scorecard!$G$28:$G$34&lt;F1020))+1),Scorecard!$D$36)</f>
        <v>-0.400689107298307</v>
      </c>
      <c r="AC1020" s="0" t="n">
        <f aca="false">IF(ISNUMBER(H1020),INDEX(Scorecard!$D$37:$D$44,SUMPRODUCT(--(Scorecard!$G$37:$G$43&lt;H1020))+1),Scorecard!$D$45)</f>
        <v>1.35057635045042</v>
      </c>
      <c r="AD1020" s="0" t="n">
        <f aca="false">IF(ISNUMBER(I1020),INDEX(Scorecard!$D$46:$D$52,SUMPRODUCT(--(Scorecard!$G$46:$G$51&lt;I1020))+1),Scorecard!$D$53)</f>
        <v>-0.108777051091409</v>
      </c>
      <c r="AE1020" s="0" t="n">
        <f aca="false">IF(ISNUMBER(K1020),INDEX(Scorecard!$D$54:$D$61,SUMPRODUCT(--(Scorecard!$G$54:$G$60&lt;K1020))+1),Scorecard!$D$62)</f>
        <v>0.489050497890326</v>
      </c>
      <c r="AF1020" s="0" t="n">
        <f aca="false">IF(ISNUMBER(L1020),INDEX(Scorecard!$D$63:$D$68,SUMPRODUCT(--(Scorecard!$G$63:$G$67&lt;L1020))+1),Scorecard!$D$69)</f>
        <v>-0.340582194386522</v>
      </c>
      <c r="AG1020" s="0" t="n">
        <f aca="false">Inputs!$B$10+Scorecard!$J$5*Y1020+Scorecard!$J$6*Z1020+Scorecard!$J$7*AA1020+Scorecard!$J$8*AB1020+Scorecard!$J$9*AC1020+Scorecard!$J$10*AD1020+Scorecard!$J$11*AE1020+Scorecard!$J$12*AF1020</f>
        <v>-6.05769163812652</v>
      </c>
      <c r="AH1020" s="0" t="n">
        <f aca="false">MIN(1-Inputs!$B$13,MAX(Inputs!$B$13,1/(1+EXP(-(Inputs!$B$11*AG1020+Inputs!$B$12)))))</f>
        <v>0.0019178484927636</v>
      </c>
      <c r="AI1020" s="0" t="n">
        <f aca="false">Inputs!$B$9-Inputs!$B$8*AG1020</f>
        <v>661.910909915699</v>
      </c>
      <c r="AJ1020" s="0" t="n">
        <f aca="false">RANK(AH1020,$AH$5:$AH$2004,0)+COUNTIF($AH$4:AH1019,AH1020)</f>
        <v>1708</v>
      </c>
      <c r="AK1020" s="0" t="n">
        <f aca="false">IF(AJ1020&lt;=Deciles!$B$5*(Deciles!$B$4+1),INT((AJ1020-1)/(Deciles!$B$4+1))+1,Deciles!$B$5+INT((AJ1020-1-Deciles!$B$5*(Deciles!$B$4+1))/Deciles!$B$4)+1)</f>
        <v>9</v>
      </c>
    </row>
    <row r="1021" customFormat="false" ht="15" hidden="false" customHeight="false" outlineLevel="0" collapsed="false">
      <c r="A1021" s="0" t="n">
        <v>29765</v>
      </c>
      <c r="B1021" s="0" t="s">
        <v>157</v>
      </c>
      <c r="C1021" s="0" t="n">
        <v>783</v>
      </c>
      <c r="D1021" s="0" t="n">
        <v>60.4773445129395</v>
      </c>
      <c r="E1021" s="0" t="n">
        <v>40.6653060913086</v>
      </c>
      <c r="F1021" s="0" t="n">
        <v>32</v>
      </c>
      <c r="G1021" s="0" t="n">
        <v>4.09299993515015</v>
      </c>
      <c r="H1021" s="0" t="n">
        <v>0.20966649055481</v>
      </c>
      <c r="I1021" s="0" t="n">
        <v>72</v>
      </c>
      <c r="J1021" s="0" t="n">
        <v>11.4331026077271</v>
      </c>
      <c r="K1021" s="0" t="n">
        <v>3.72307682037354</v>
      </c>
      <c r="L1021" s="0" t="n">
        <v>-0.276923179626465</v>
      </c>
      <c r="M1021" s="0" t="n">
        <v>4.3403639793396</v>
      </c>
      <c r="N1021" s="0" t="n">
        <v>0</v>
      </c>
      <c r="O1021" s="0" t="n">
        <v>0</v>
      </c>
      <c r="P1021" s="0" t="s">
        <v>140</v>
      </c>
      <c r="Q1021" s="0" t="s">
        <v>141</v>
      </c>
      <c r="R1021" s="0" t="n">
        <v>2</v>
      </c>
      <c r="S1021" s="0" t="s">
        <v>142</v>
      </c>
      <c r="T1021" s="0" t="n">
        <v>0</v>
      </c>
      <c r="U1021" s="0" t="n">
        <v>92328.016</v>
      </c>
      <c r="V1021" s="0" t="n">
        <v>0.00155540916603059</v>
      </c>
      <c r="W1021" s="0" t="n">
        <v>667.589721679688</v>
      </c>
      <c r="X1021" s="0" t="n">
        <v>0.00157725054305047</v>
      </c>
      <c r="Y1021" s="0" t="n">
        <f aca="false">IF(ISNUMBER(C1021),INDEX(Scorecard!$D$5:$D$12,SUMPRODUCT(--(Scorecard!$G$5:$G$11&lt;C1021))+1),Scorecard!$D$13)</f>
        <v>1.23750384304241</v>
      </c>
      <c r="Z1021" s="0" t="n">
        <f aca="false">IF(ISNUMBER(D1021),INDEX(Scorecard!$D$14:$D$17,SUMPRODUCT(--(Scorecard!$G$14:$G$16&lt;D1021))+1),Scorecard!$D$18)</f>
        <v>0.248677243387958</v>
      </c>
      <c r="AA1021" s="0" t="n">
        <f aca="false">IF(ISNUMBER(E1021),INDEX(Scorecard!$D$19:$D$26,SUMPRODUCT(--(Scorecard!$G$19:$G$25&lt;E1021))+1),Scorecard!$D$27)</f>
        <v>0.57899015159425</v>
      </c>
      <c r="AB1021" s="0" t="n">
        <f aca="false">IF(ISNUMBER(F1021),INDEX(Scorecard!$D$28:$D$35,SUMPRODUCT(--(Scorecard!$G$28:$G$34&lt;F1021))+1),Scorecard!$D$36)</f>
        <v>0.126913191054783</v>
      </c>
      <c r="AC1021" s="0" t="n">
        <f aca="false">IF(ISNUMBER(H1021),INDEX(Scorecard!$D$37:$D$44,SUMPRODUCT(--(Scorecard!$G$37:$G$43&lt;H1021))+1),Scorecard!$D$45)</f>
        <v>-0.0679520129233634</v>
      </c>
      <c r="AD1021" s="0" t="n">
        <f aca="false">IF(ISNUMBER(I1021),INDEX(Scorecard!$D$46:$D$52,SUMPRODUCT(--(Scorecard!$G$46:$G$51&lt;I1021))+1),Scorecard!$D$53)</f>
        <v>0.818882373006414</v>
      </c>
      <c r="AE1021" s="0" t="n">
        <f aca="false">IF(ISNUMBER(K1021),INDEX(Scorecard!$D$54:$D$61,SUMPRODUCT(--(Scorecard!$G$54:$G$60&lt;K1021))+1),Scorecard!$D$62)</f>
        <v>0.489050497890326</v>
      </c>
      <c r="AF1021" s="0" t="n">
        <f aca="false">IF(ISNUMBER(L1021),INDEX(Scorecard!$D$63:$D$68,SUMPRODUCT(--(Scorecard!$G$63:$G$67&lt;L1021))+1),Scorecard!$D$69)</f>
        <v>0.322484508656054</v>
      </c>
      <c r="AG1021" s="0" t="n">
        <f aca="false">Inputs!$B$10+Scorecard!$J$5*Y1021+Scorecard!$J$6*Z1021+Scorecard!$J$7*AA1021+Scorecard!$J$8*AB1021+Scorecard!$J$9*AC1021+Scorecard!$J$10*AD1021+Scorecard!$J$11*AE1021+Scorecard!$J$12*AF1021</f>
        <v>-6.25450513427971</v>
      </c>
      <c r="AH1021" s="0" t="n">
        <f aca="false">MIN(1-Inputs!$B$13,MAX(Inputs!$B$13,1/(1+EXP(-(Inputs!$B$11*AG1021+Inputs!$B$12)))))</f>
        <v>0.00155540912744309</v>
      </c>
      <c r="AI1021" s="0" t="n">
        <f aca="false">Inputs!$B$9-Inputs!$B$8*AG1021</f>
        <v>667.589747013303</v>
      </c>
      <c r="AJ1021" s="0" t="n">
        <f aca="false">RANK(AH1021,$AH$5:$AH$2004,0)+COUNTIF($AH$4:AH1020,AH1021)</f>
        <v>1792</v>
      </c>
      <c r="AK1021" s="0" t="n">
        <f aca="false">IF(AJ1021&lt;=Deciles!$B$5*(Deciles!$B$4+1),INT((AJ1021-1)/(Deciles!$B$4+1))+1,Deciles!$B$5+INT((AJ1021-1-Deciles!$B$5*(Deciles!$B$4+1))/Deciles!$B$4)+1)</f>
        <v>9</v>
      </c>
    </row>
    <row r="1022" customFormat="false" ht="15" hidden="false" customHeight="false" outlineLevel="0" collapsed="false">
      <c r="A1022" s="0" t="n">
        <v>29790</v>
      </c>
      <c r="B1022" s="0" t="s">
        <v>139</v>
      </c>
      <c r="C1022" s="0" t="n">
        <v>781</v>
      </c>
      <c r="D1022" s="0" t="n">
        <v>79.5362854003906</v>
      </c>
      <c r="E1022" s="0" t="n">
        <v>76.3172149658203</v>
      </c>
      <c r="F1022" s="0" t="n">
        <v>36</v>
      </c>
      <c r="G1022" s="0" t="n">
        <v>3.84699988365173</v>
      </c>
      <c r="H1022" s="0" t="n">
        <v>0.830333232879639</v>
      </c>
      <c r="I1022" s="0" t="n">
        <v>14</v>
      </c>
      <c r="J1022" s="0" t="n">
        <v>12.4300785064697</v>
      </c>
      <c r="K1022" s="0" t="n">
        <v>5.63333320617676</v>
      </c>
      <c r="L1022" s="0" t="n">
        <v>-3.5</v>
      </c>
      <c r="M1022" s="0" t="n">
        <v>2.01224088668823</v>
      </c>
      <c r="N1022" s="0" t="n">
        <v>1</v>
      </c>
      <c r="O1022" s="0" t="n">
        <v>0</v>
      </c>
      <c r="P1022" s="0" t="s">
        <v>140</v>
      </c>
      <c r="Q1022" s="0" t="s">
        <v>141</v>
      </c>
      <c r="R1022" s="0" t="n">
        <v>1</v>
      </c>
      <c r="S1022" s="0" t="s">
        <v>159</v>
      </c>
      <c r="T1022" s="0" t="n">
        <v>0</v>
      </c>
      <c r="U1022" s="0" t="n">
        <v>250215.67</v>
      </c>
      <c r="V1022" s="0" t="n">
        <v>0.00540211098268628</v>
      </c>
      <c r="W1022" s="0" t="n">
        <v>633.788940429688</v>
      </c>
      <c r="X1022" s="0" t="n">
        <v>0.00387879414483905</v>
      </c>
      <c r="Y1022" s="0" t="n">
        <f aca="false">IF(ISNUMBER(C1022),INDEX(Scorecard!$D$5:$D$12,SUMPRODUCT(--(Scorecard!$G$5:$G$11&lt;C1022))+1),Scorecard!$D$13)</f>
        <v>1.23750384304241</v>
      </c>
      <c r="Z1022" s="0" t="n">
        <f aca="false">IF(ISNUMBER(D1022),INDEX(Scorecard!$D$14:$D$17,SUMPRODUCT(--(Scorecard!$G$14:$G$16&lt;D1022))+1),Scorecard!$D$18)</f>
        <v>0.0505355481560174</v>
      </c>
      <c r="AA1022" s="0" t="n">
        <f aca="false">IF(ISNUMBER(E1022),INDEX(Scorecard!$D$19:$D$26,SUMPRODUCT(--(Scorecard!$G$19:$G$25&lt;E1022))+1),Scorecard!$D$27)</f>
        <v>-0.0341578513653732</v>
      </c>
      <c r="AB1022" s="0" t="n">
        <f aca="false">IF(ISNUMBER(F1022),INDEX(Scorecard!$D$28:$D$35,SUMPRODUCT(--(Scorecard!$G$28:$G$34&lt;F1022))+1),Scorecard!$D$36)</f>
        <v>-0.0008456427959252</v>
      </c>
      <c r="AC1022" s="0" t="n">
        <f aca="false">IF(ISNUMBER(H1022),INDEX(Scorecard!$D$37:$D$44,SUMPRODUCT(--(Scorecard!$G$37:$G$43&lt;H1022))+1),Scorecard!$D$45)</f>
        <v>-0.569454719285959</v>
      </c>
      <c r="AD1022" s="0" t="n">
        <f aca="false">IF(ISNUMBER(I1022),INDEX(Scorecard!$D$46:$D$52,SUMPRODUCT(--(Scorecard!$G$46:$G$51&lt;I1022))+1),Scorecard!$D$53)</f>
        <v>-0.114272400683245</v>
      </c>
      <c r="AE1022" s="0" t="n">
        <f aca="false">IF(ISNUMBER(K1022),INDEX(Scorecard!$D$54:$D$61,SUMPRODUCT(--(Scorecard!$G$54:$G$60&lt;K1022))+1),Scorecard!$D$62)</f>
        <v>0.0151758992857273</v>
      </c>
      <c r="AF1022" s="0" t="n">
        <f aca="false">IF(ISNUMBER(L1022),INDEX(Scorecard!$D$63:$D$68,SUMPRODUCT(--(Scorecard!$G$63:$G$67&lt;L1022))+1),Scorecard!$D$69)</f>
        <v>-0.340582194386522</v>
      </c>
      <c r="AG1022" s="0" t="n">
        <f aca="false">Inputs!$B$10+Scorecard!$J$5*Y1022+Scorecard!$J$6*Z1022+Scorecard!$J$7*AA1022+Scorecard!$J$8*AB1022+Scorecard!$J$9*AC1022+Scorecard!$J$10*AD1022+Scorecard!$J$11*AE1022+Scorecard!$J$12*AF1022</f>
        <v>-5.08305946705729</v>
      </c>
      <c r="AH1022" s="0" t="n">
        <f aca="false">MIN(1-Inputs!$B$13,MAX(Inputs!$B$13,1/(1+EXP(-(Inputs!$B$11*AG1022+Inputs!$B$12)))))</f>
        <v>0.00540211121117465</v>
      </c>
      <c r="AI1022" s="0" t="n">
        <f aca="false">Inputs!$B$9-Inputs!$B$8*AG1022</f>
        <v>633.78896991785</v>
      </c>
      <c r="AJ1022" s="0" t="n">
        <f aca="false">RANK(AH1022,$AH$5:$AH$2004,0)+COUNTIF($AH$4:AH1021,AH1022)</f>
        <v>1202</v>
      </c>
      <c r="AK1022" s="0" t="n">
        <f aca="false">IF(AJ1022&lt;=Deciles!$B$5*(Deciles!$B$4+1),INT((AJ1022-1)/(Deciles!$B$4+1))+1,Deciles!$B$5+INT((AJ1022-1-Deciles!$B$5*(Deciles!$B$4+1))/Deciles!$B$4)+1)</f>
        <v>7</v>
      </c>
    </row>
    <row r="1023" customFormat="false" ht="15" hidden="false" customHeight="false" outlineLevel="0" collapsed="false">
      <c r="A1023" s="0" t="n">
        <v>29793</v>
      </c>
      <c r="B1023" s="0" t="s">
        <v>143</v>
      </c>
      <c r="C1023" s="0" t="n">
        <v>829</v>
      </c>
      <c r="D1023" s="0" t="n">
        <v>80</v>
      </c>
      <c r="E1023" s="0" t="n">
        <v>47.4341812133789</v>
      </c>
      <c r="F1023" s="0" t="n">
        <v>16</v>
      </c>
      <c r="G1023" s="0" t="n">
        <v>3.82800006866455</v>
      </c>
      <c r="H1023" s="0" t="n">
        <v>0.594666719436646</v>
      </c>
      <c r="I1023" s="0" t="n">
        <v>83</v>
      </c>
      <c r="J1023" s="0" t="n">
        <v>10.9901285171509</v>
      </c>
      <c r="K1023" s="0" t="n">
        <v>9.03333377838135</v>
      </c>
      <c r="L1023" s="0" t="n">
        <v>5.07179546356201</v>
      </c>
      <c r="M1023" s="0" t="n">
        <v>2.46950244903565</v>
      </c>
      <c r="N1023" s="0" t="n">
        <v>0</v>
      </c>
      <c r="O1023" s="0" t="n">
        <v>0</v>
      </c>
      <c r="P1023" s="0" t="s">
        <v>140</v>
      </c>
      <c r="Q1023" s="0" t="s">
        <v>160</v>
      </c>
      <c r="R1023" s="0" t="n">
        <v>1</v>
      </c>
      <c r="S1023" s="0" t="s">
        <v>156</v>
      </c>
      <c r="T1023" s="0" t="n">
        <v>0</v>
      </c>
      <c r="U1023" s="0" t="n">
        <v>59285.992</v>
      </c>
      <c r="V1023" s="0" t="n">
        <v>0.000891140196472406</v>
      </c>
      <c r="W1023" s="0" t="n">
        <v>682.682312011719</v>
      </c>
      <c r="X1023" s="0" t="n">
        <v>0.000764804892241955</v>
      </c>
      <c r="Y1023" s="0" t="n">
        <f aca="false">IF(ISNUMBER(C1023),INDEX(Scorecard!$D$5:$D$12,SUMPRODUCT(--(Scorecard!$G$5:$G$11&lt;C1023))+1),Scorecard!$D$13)</f>
        <v>2.19112706886128</v>
      </c>
      <c r="Z1023" s="0" t="n">
        <f aca="false">IF(ISNUMBER(D1023),INDEX(Scorecard!$D$14:$D$17,SUMPRODUCT(--(Scorecard!$G$14:$G$16&lt;D1023))+1),Scorecard!$D$18)</f>
        <v>0.0505355481560174</v>
      </c>
      <c r="AA1023" s="0" t="n">
        <f aca="false">IF(ISNUMBER(E1023),INDEX(Scorecard!$D$19:$D$26,SUMPRODUCT(--(Scorecard!$G$19:$G$25&lt;E1023))+1),Scorecard!$D$27)</f>
        <v>0.57899015159425</v>
      </c>
      <c r="AB1023" s="0" t="n">
        <f aca="false">IF(ISNUMBER(F1023),INDEX(Scorecard!$D$28:$D$35,SUMPRODUCT(--(Scorecard!$G$28:$G$34&lt;F1023))+1),Scorecard!$D$36)</f>
        <v>0.624829191519909</v>
      </c>
      <c r="AC1023" s="0" t="n">
        <f aca="false">IF(ISNUMBER(H1023),INDEX(Scorecard!$D$37:$D$44,SUMPRODUCT(--(Scorecard!$G$37:$G$43&lt;H1023))+1),Scorecard!$D$45)</f>
        <v>-0.271229676926091</v>
      </c>
      <c r="AD1023" s="0" t="n">
        <f aca="false">IF(ISNUMBER(I1023),INDEX(Scorecard!$D$46:$D$52,SUMPRODUCT(--(Scorecard!$G$46:$G$51&lt;I1023))+1),Scorecard!$D$53)</f>
        <v>0.818882373006414</v>
      </c>
      <c r="AE1023" s="0" t="n">
        <f aca="false">IF(ISNUMBER(K1023),INDEX(Scorecard!$D$54:$D$61,SUMPRODUCT(--(Scorecard!$G$54:$G$60&lt;K1023))+1),Scorecard!$D$62)</f>
        <v>-0.541917179454542</v>
      </c>
      <c r="AF1023" s="0" t="n">
        <f aca="false">IF(ISNUMBER(L1023),INDEX(Scorecard!$D$63:$D$68,SUMPRODUCT(--(Scorecard!$G$63:$G$67&lt;L1023))+1),Scorecard!$D$69)</f>
        <v>0.322484508656054</v>
      </c>
      <c r="AG1023" s="0" t="n">
        <f aca="false">Inputs!$B$10+Scorecard!$J$5*Y1023+Scorecard!$J$6*Z1023+Scorecard!$J$7*AA1023+Scorecard!$J$8*AB1023+Scorecard!$J$9*AC1023+Scorecard!$J$10*AD1023+Scorecard!$J$11*AE1023+Scorecard!$J$12*AF1023</f>
        <v>-6.77757278174767</v>
      </c>
      <c r="AH1023" s="0" t="n">
        <f aca="false">MIN(1-Inputs!$B$13,MAX(Inputs!$B$13,1/(1+EXP(-(Inputs!$B$11*AG1023+Inputs!$B$12)))))</f>
        <v>0.000891140196300236</v>
      </c>
      <c r="AI1023" s="0" t="n">
        <f aca="false">Inputs!$B$9-Inputs!$B$8*AG1023</f>
        <v>682.682289034333</v>
      </c>
      <c r="AJ1023" s="0" t="n">
        <f aca="false">RANK(AH1023,$AH$5:$AH$2004,0)+COUNTIF($AH$4:AH1022,AH1023)</f>
        <v>1934</v>
      </c>
      <c r="AK1023" s="0" t="n">
        <f aca="false">IF(AJ1023&lt;=Deciles!$B$5*(Deciles!$B$4+1),INT((AJ1023-1)/(Deciles!$B$4+1))+1,Deciles!$B$5+INT((AJ1023-1-Deciles!$B$5*(Deciles!$B$4+1))/Deciles!$B$4)+1)</f>
        <v>10</v>
      </c>
    </row>
    <row r="1024" customFormat="false" ht="15" hidden="false" customHeight="false" outlineLevel="0" collapsed="false">
      <c r="A1024" s="0" t="n">
        <v>29800</v>
      </c>
      <c r="B1024" s="0" t="s">
        <v>152</v>
      </c>
      <c r="C1024" s="0" t="n">
        <v>686</v>
      </c>
      <c r="D1024" s="0" t="n">
        <v>80</v>
      </c>
      <c r="E1024" s="0" t="n">
        <v>60.492790222168</v>
      </c>
      <c r="F1024" s="0" t="n">
        <v>22</v>
      </c>
      <c r="G1024" s="0" t="n">
        <v>4.77400016784668</v>
      </c>
      <c r="H1024" s="0" t="n">
        <v>-1.65933322906494</v>
      </c>
      <c r="I1024" s="0" t="n">
        <v>61</v>
      </c>
      <c r="J1024" s="0" t="n">
        <v>12.0689744949341</v>
      </c>
      <c r="K1024" s="0" t="n">
        <v>3.70000004768372</v>
      </c>
      <c r="L1024" s="0" t="n">
        <v>-0.458333253860474</v>
      </c>
      <c r="M1024" s="0" t="n">
        <v>4.74415826797485</v>
      </c>
      <c r="N1024" s="0" t="n">
        <v>0</v>
      </c>
      <c r="O1024" s="0" t="n">
        <v>0</v>
      </c>
      <c r="P1024" s="0" t="s">
        <v>146</v>
      </c>
      <c r="Q1024" s="0" t="s">
        <v>153</v>
      </c>
      <c r="R1024" s="0" t="n">
        <v>2</v>
      </c>
      <c r="S1024" s="0" t="s">
        <v>147</v>
      </c>
      <c r="T1024" s="0" t="n">
        <v>0</v>
      </c>
      <c r="U1024" s="0" t="n">
        <v>174376.89</v>
      </c>
      <c r="V1024" s="0" t="n">
        <v>0.00995132606476545</v>
      </c>
      <c r="W1024" s="0" t="n">
        <v>617.130920410156</v>
      </c>
      <c r="X1024" s="0" t="n">
        <v>0.0129430899396539</v>
      </c>
      <c r="Y1024" s="0" t="n">
        <f aca="false">IF(ISNUMBER(C1024),INDEX(Scorecard!$D$5:$D$12,SUMPRODUCT(--(Scorecard!$G$5:$G$11&lt;C1024))+1),Scorecard!$D$13)</f>
        <v>-0.869677851527538</v>
      </c>
      <c r="Z1024" s="0" t="n">
        <f aca="false">IF(ISNUMBER(D1024),INDEX(Scorecard!$D$14:$D$17,SUMPRODUCT(--(Scorecard!$G$14:$G$16&lt;D1024))+1),Scorecard!$D$18)</f>
        <v>0.0505355481560174</v>
      </c>
      <c r="AA1024" s="0" t="n">
        <f aca="false">IF(ISNUMBER(E1024),INDEX(Scorecard!$D$19:$D$26,SUMPRODUCT(--(Scorecard!$G$19:$G$25&lt;E1024))+1),Scorecard!$D$27)</f>
        <v>0.267179331770092</v>
      </c>
      <c r="AB1024" s="0" t="n">
        <f aca="false">IF(ISNUMBER(F1024),INDEX(Scorecard!$D$28:$D$35,SUMPRODUCT(--(Scorecard!$G$28:$G$34&lt;F1024))+1),Scorecard!$D$36)</f>
        <v>0.624829191519909</v>
      </c>
      <c r="AC1024" s="0" t="n">
        <f aca="false">IF(ISNUMBER(H1024),INDEX(Scorecard!$D$37:$D$44,SUMPRODUCT(--(Scorecard!$G$37:$G$43&lt;H1024))+1),Scorecard!$D$45)</f>
        <v>1.35057635045042</v>
      </c>
      <c r="AD1024" s="0" t="n">
        <f aca="false">IF(ISNUMBER(I1024),INDEX(Scorecard!$D$46:$D$52,SUMPRODUCT(--(Scorecard!$G$46:$G$51&lt;I1024))+1),Scorecard!$D$53)</f>
        <v>0.818882373006414</v>
      </c>
      <c r="AE1024" s="0" t="n">
        <f aca="false">IF(ISNUMBER(K1024),INDEX(Scorecard!$D$54:$D$61,SUMPRODUCT(--(Scorecard!$G$54:$G$60&lt;K1024))+1),Scorecard!$D$62)</f>
        <v>0.489050497890326</v>
      </c>
      <c r="AF1024" s="0" t="n">
        <f aca="false">IF(ISNUMBER(L1024),INDEX(Scorecard!$D$63:$D$68,SUMPRODUCT(--(Scorecard!$G$63:$G$67&lt;L1024))+1),Scorecard!$D$69)</f>
        <v>0.322484508656054</v>
      </c>
      <c r="AG1024" s="0" t="n">
        <f aca="false">Inputs!$B$10+Scorecard!$J$5*Y1024+Scorecard!$J$6*Z1024+Scorecard!$J$7*AA1024+Scorecard!$J$8*AB1024+Scorecard!$J$9*AC1024+Scorecard!$J$10*AD1024+Scorecard!$J$11*AE1024+Scorecard!$J$12*AF1024</f>
        <v>-4.50573648360896</v>
      </c>
      <c r="AH1024" s="0" t="n">
        <f aca="false">MIN(1-Inputs!$B$13,MAX(Inputs!$B$13,1/(1+EXP(-(Inputs!$B$11*AG1024+Inputs!$B$12)))))</f>
        <v>0.00995132580992886</v>
      </c>
      <c r="AI1024" s="0" t="n">
        <f aca="false">Inputs!$B$9-Inputs!$B$8*AG1024</f>
        <v>617.130949813608</v>
      </c>
      <c r="AJ1024" s="0" t="n">
        <f aca="false">RANK(AH1024,$AH$5:$AH$2004,0)+COUNTIF($AH$4:AH1023,AH1024)</f>
        <v>827</v>
      </c>
      <c r="AK1024" s="0" t="n">
        <f aca="false">IF(AJ1024&lt;=Deciles!$B$5*(Deciles!$B$4+1),INT((AJ1024-1)/(Deciles!$B$4+1))+1,Deciles!$B$5+INT((AJ1024-1-Deciles!$B$5*(Deciles!$B$4+1))/Deciles!$B$4)+1)</f>
        <v>5</v>
      </c>
    </row>
    <row r="1025" customFormat="false" ht="15" hidden="false" customHeight="false" outlineLevel="0" collapsed="false">
      <c r="A1025" s="0" t="n">
        <v>29826</v>
      </c>
      <c r="B1025" s="0" t="s">
        <v>157</v>
      </c>
      <c r="C1025" s="0" t="n">
        <v>763</v>
      </c>
      <c r="D1025" s="0" t="n">
        <v>74.9599838256836</v>
      </c>
      <c r="E1025" s="0" t="n">
        <v>56.8106079101563</v>
      </c>
      <c r="F1025" s="0" t="n">
        <v>39</v>
      </c>
      <c r="G1025" s="0" t="n">
        <v>3.95099997520447</v>
      </c>
      <c r="H1025" s="0" t="n">
        <v>0.0676665306091309</v>
      </c>
      <c r="I1025" s="0" t="n">
        <v>41</v>
      </c>
      <c r="J1025" s="0" t="n">
        <v>11.626259803772</v>
      </c>
      <c r="K1025" s="0" t="n">
        <v>4.0230770111084</v>
      </c>
      <c r="L1025" s="0" t="n">
        <v>-0.276923179626465</v>
      </c>
      <c r="M1025" s="0" t="n">
        <v>5.98650598526001</v>
      </c>
      <c r="N1025" s="0" t="n">
        <v>0</v>
      </c>
      <c r="O1025" s="0" t="n">
        <v>0</v>
      </c>
      <c r="P1025" s="0" t="s">
        <v>144</v>
      </c>
      <c r="Q1025" s="0" t="s">
        <v>141</v>
      </c>
      <c r="R1025" s="0" t="n">
        <v>2</v>
      </c>
      <c r="S1025" s="0" t="s">
        <v>151</v>
      </c>
      <c r="T1025" s="0" t="n">
        <v>0</v>
      </c>
      <c r="U1025" s="0" t="n">
        <v>112000.62</v>
      </c>
      <c r="V1025" s="0" t="n">
        <v>0.00271789263933897</v>
      </c>
      <c r="W1025" s="0" t="n">
        <v>652.453186035156</v>
      </c>
      <c r="X1025" s="0" t="n">
        <v>0.00186146202031523</v>
      </c>
      <c r="Y1025" s="0" t="n">
        <f aca="false">IF(ISNUMBER(C1025),INDEX(Scorecard!$D$5:$D$12,SUMPRODUCT(--(Scorecard!$G$5:$G$11&lt;C1025))+1),Scorecard!$D$13)</f>
        <v>1.23750384304241</v>
      </c>
      <c r="Z1025" s="0" t="n">
        <f aca="false">IF(ISNUMBER(D1025),INDEX(Scorecard!$D$14:$D$17,SUMPRODUCT(--(Scorecard!$G$14:$G$16&lt;D1025))+1),Scorecard!$D$18)</f>
        <v>0.128579646629417</v>
      </c>
      <c r="AA1025" s="0" t="n">
        <f aca="false">IF(ISNUMBER(E1025),INDEX(Scorecard!$D$19:$D$26,SUMPRODUCT(--(Scorecard!$G$19:$G$25&lt;E1025))+1),Scorecard!$D$27)</f>
        <v>0.285899340811827</v>
      </c>
      <c r="AB1025" s="0" t="n">
        <f aca="false">IF(ISNUMBER(F1025),INDEX(Scorecard!$D$28:$D$35,SUMPRODUCT(--(Scorecard!$G$28:$G$34&lt;F1025))+1),Scorecard!$D$36)</f>
        <v>-0.132616866359722</v>
      </c>
      <c r="AC1025" s="0" t="n">
        <f aca="false">IF(ISNUMBER(H1025),INDEX(Scorecard!$D$37:$D$44,SUMPRODUCT(--(Scorecard!$G$37:$G$43&lt;H1025))+1),Scorecard!$D$45)</f>
        <v>0.330501541082344</v>
      </c>
      <c r="AD1025" s="0" t="n">
        <f aca="false">IF(ISNUMBER(I1025),INDEX(Scorecard!$D$46:$D$52,SUMPRODUCT(--(Scorecard!$G$46:$G$51&lt;I1025))+1),Scorecard!$D$53)</f>
        <v>0.569875412099532</v>
      </c>
      <c r="AE1025" s="0" t="n">
        <f aca="false">IF(ISNUMBER(K1025),INDEX(Scorecard!$D$54:$D$61,SUMPRODUCT(--(Scorecard!$G$54:$G$60&lt;K1025))+1),Scorecard!$D$62)</f>
        <v>0.489050497890326</v>
      </c>
      <c r="AF1025" s="0" t="n">
        <f aca="false">IF(ISNUMBER(L1025),INDEX(Scorecard!$D$63:$D$68,SUMPRODUCT(--(Scorecard!$G$63:$G$67&lt;L1025))+1),Scorecard!$D$69)</f>
        <v>0.322484508656054</v>
      </c>
      <c r="AG1025" s="0" t="n">
        <f aca="false">Inputs!$B$10+Scorecard!$J$5*Y1025+Scorecard!$J$6*Z1025+Scorecard!$J$7*AA1025+Scorecard!$J$8*AB1025+Scorecard!$J$9*AC1025+Scorecard!$J$10*AD1025+Scorecard!$J$11*AE1025+Scorecard!$J$12*AF1025</f>
        <v>-5.7299124044923</v>
      </c>
      <c r="AH1025" s="0" t="n">
        <f aca="false">MIN(1-Inputs!$B$13,MAX(Inputs!$B$13,1/(1+EXP(-(Inputs!$B$11*AG1025+Inputs!$B$12)))))</f>
        <v>0.00271789257376851</v>
      </c>
      <c r="AI1025" s="0" t="n">
        <f aca="false">Inputs!$B$9-Inputs!$B$8*AG1025</f>
        <v>652.453200418289</v>
      </c>
      <c r="AJ1025" s="0" t="n">
        <f aca="false">RANK(AH1025,$AH$5:$AH$2004,0)+COUNTIF($AH$4:AH1024,AH1025)</f>
        <v>1592</v>
      </c>
      <c r="AK1025" s="0" t="n">
        <f aca="false">IF(AJ1025&lt;=Deciles!$B$5*(Deciles!$B$4+1),INT((AJ1025-1)/(Deciles!$B$4+1))+1,Deciles!$B$5+INT((AJ1025-1-Deciles!$B$5*(Deciles!$B$4+1))/Deciles!$B$4)+1)</f>
        <v>8</v>
      </c>
    </row>
    <row r="1026" customFormat="false" ht="15" hidden="false" customHeight="false" outlineLevel="0" collapsed="false">
      <c r="A1026" s="0" t="n">
        <v>29882</v>
      </c>
      <c r="B1026" s="0" t="s">
        <v>139</v>
      </c>
      <c r="C1026" s="0" t="n">
        <v>698</v>
      </c>
      <c r="D1026" s="0" t="n">
        <v>80</v>
      </c>
      <c r="E1026" s="0" t="n">
        <v>75.8932037353516</v>
      </c>
      <c r="F1026" s="0" t="n">
        <v>34</v>
      </c>
      <c r="G1026" s="0" t="n">
        <v>3.69899988174439</v>
      </c>
      <c r="H1026" s="0" t="n">
        <v>0.68233323097229</v>
      </c>
      <c r="I1026" s="0" t="n">
        <v>11</v>
      </c>
      <c r="J1026" s="0" t="n">
        <v>11.9217166900635</v>
      </c>
      <c r="K1026" s="0" t="n">
        <v>6.13333320617676</v>
      </c>
      <c r="L1026" s="0" t="n">
        <v>-3.5</v>
      </c>
      <c r="M1026" s="0" t="n">
        <v>3.62166213989258</v>
      </c>
      <c r="N1026" s="0" t="n">
        <v>0</v>
      </c>
      <c r="O1026" s="0" t="n">
        <v>0</v>
      </c>
      <c r="P1026" s="0" t="s">
        <v>146</v>
      </c>
      <c r="Q1026" s="0" t="s">
        <v>141</v>
      </c>
      <c r="R1026" s="0" t="n">
        <v>1</v>
      </c>
      <c r="S1026" s="0" t="s">
        <v>149</v>
      </c>
      <c r="T1026" s="0" t="n">
        <v>0</v>
      </c>
      <c r="U1026" s="0" t="n">
        <v>150499.77</v>
      </c>
      <c r="V1026" s="0" t="n">
        <v>0.0482678860425949</v>
      </c>
      <c r="W1026" s="0" t="n">
        <v>573.326721191406</v>
      </c>
      <c r="X1026" s="0" t="n">
        <v>0.0440313033759594</v>
      </c>
      <c r="Y1026" s="0" t="n">
        <f aca="false">IF(ISNUMBER(C1026),INDEX(Scorecard!$D$5:$D$12,SUMPRODUCT(--(Scorecard!$G$5:$G$11&lt;C1026))+1),Scorecard!$D$13)</f>
        <v>-0.869677851527538</v>
      </c>
      <c r="Z1026" s="0" t="n">
        <f aca="false">IF(ISNUMBER(D1026),INDEX(Scorecard!$D$14:$D$17,SUMPRODUCT(--(Scorecard!$G$14:$G$16&lt;D1026))+1),Scorecard!$D$18)</f>
        <v>0.0505355481560174</v>
      </c>
      <c r="AA1026" s="0" t="n">
        <f aca="false">IF(ISNUMBER(E1026),INDEX(Scorecard!$D$19:$D$26,SUMPRODUCT(--(Scorecard!$G$19:$G$25&lt;E1026))+1),Scorecard!$D$27)</f>
        <v>-0.0341578513653732</v>
      </c>
      <c r="AB1026" s="0" t="n">
        <f aca="false">IF(ISNUMBER(F1026),INDEX(Scorecard!$D$28:$D$35,SUMPRODUCT(--(Scorecard!$G$28:$G$34&lt;F1026))+1),Scorecard!$D$36)</f>
        <v>-0.0008456427959252</v>
      </c>
      <c r="AC1026" s="0" t="n">
        <f aca="false">IF(ISNUMBER(H1026),INDEX(Scorecard!$D$37:$D$44,SUMPRODUCT(--(Scorecard!$G$37:$G$43&lt;H1026))+1),Scorecard!$D$45)</f>
        <v>-0.569454719285959</v>
      </c>
      <c r="AD1026" s="0" t="n">
        <f aca="false">IF(ISNUMBER(I1026),INDEX(Scorecard!$D$46:$D$52,SUMPRODUCT(--(Scorecard!$G$46:$G$51&lt;I1026))+1),Scorecard!$D$53)</f>
        <v>-0.114272400683245</v>
      </c>
      <c r="AE1026" s="0" t="n">
        <f aca="false">IF(ISNUMBER(K1026),INDEX(Scorecard!$D$54:$D$61,SUMPRODUCT(--(Scorecard!$G$54:$G$60&lt;K1026))+1),Scorecard!$D$62)</f>
        <v>0.0151758992857273</v>
      </c>
      <c r="AF1026" s="0" t="n">
        <f aca="false">IF(ISNUMBER(L1026),INDEX(Scorecard!$D$63:$D$68,SUMPRODUCT(--(Scorecard!$G$63:$G$67&lt;L1026))+1),Scorecard!$D$69)</f>
        <v>-0.340582194386522</v>
      </c>
      <c r="AG1026" s="0" t="n">
        <f aca="false">Inputs!$B$10+Scorecard!$J$5*Y1026+Scorecard!$J$6*Z1026+Scorecard!$J$7*AA1026+Scorecard!$J$8*AB1026+Scorecard!$J$9*AC1026+Scorecard!$J$10*AD1026+Scorecard!$J$11*AE1026+Scorecard!$J$12*AF1026</f>
        <v>-2.98759727132941</v>
      </c>
      <c r="AH1026" s="0" t="n">
        <f aca="false">MIN(1-Inputs!$B$13,MAX(Inputs!$B$13,1/(1+EXP(-(Inputs!$B$11*AG1026+Inputs!$B$12)))))</f>
        <v>0.0482678854448589</v>
      </c>
      <c r="AI1026" s="0" t="n">
        <f aca="false">Inputs!$B$9-Inputs!$B$8*AG1026</f>
        <v>573.326711554912</v>
      </c>
      <c r="AJ1026" s="0" t="n">
        <f aca="false">RANK(AH1026,$AH$5:$AH$2004,0)+COUNTIF($AH$4:AH1025,AH1026)</f>
        <v>155</v>
      </c>
      <c r="AK1026" s="0" t="n">
        <f aca="false">IF(AJ1026&lt;=Deciles!$B$5*(Deciles!$B$4+1),INT((AJ1026-1)/(Deciles!$B$4+1))+1,Deciles!$B$5+INT((AJ1026-1-Deciles!$B$5*(Deciles!$B$4+1))/Deciles!$B$4)+1)</f>
        <v>1</v>
      </c>
    </row>
    <row r="1027" customFormat="false" ht="15" hidden="false" customHeight="false" outlineLevel="0" collapsed="false">
      <c r="A1027" s="0" t="n">
        <v>30049</v>
      </c>
      <c r="B1027" s="0" t="s">
        <v>158</v>
      </c>
      <c r="C1027" s="0" t="n">
        <v>724</v>
      </c>
      <c r="D1027" s="0" t="n">
        <v>80</v>
      </c>
      <c r="E1027" s="0" t="n">
        <v>50.3765144348145</v>
      </c>
      <c r="F1027" s="0" t="n">
        <v>43</v>
      </c>
      <c r="G1027" s="0" t="n">
        <v>4.65000009536743</v>
      </c>
      <c r="H1027" s="0" t="n">
        <v>1.73333334922791</v>
      </c>
      <c r="I1027" s="0" t="n">
        <v>95</v>
      </c>
      <c r="J1027" s="0" t="n">
        <v>11.7186326980591</v>
      </c>
      <c r="K1027" s="0" t="n">
        <v>6.73333311080933</v>
      </c>
      <c r="L1027" s="0" t="n">
        <v>2.71025609970093</v>
      </c>
      <c r="M1027" s="0" t="n">
        <v>0.36659899353981</v>
      </c>
      <c r="N1027" s="0" t="n">
        <v>0</v>
      </c>
      <c r="O1027" s="0" t="n">
        <v>0</v>
      </c>
      <c r="P1027" s="0" t="s">
        <v>146</v>
      </c>
      <c r="Q1027" s="0" t="s">
        <v>141</v>
      </c>
      <c r="R1027" s="0" t="n">
        <v>1</v>
      </c>
      <c r="S1027" s="0" t="s">
        <v>161</v>
      </c>
      <c r="T1027" s="0" t="n">
        <v>0</v>
      </c>
      <c r="U1027" s="0" t="n">
        <v>122839.39</v>
      </c>
      <c r="V1027" s="0" t="n">
        <v>0.0242371130734682</v>
      </c>
      <c r="W1027" s="0" t="n">
        <v>592.645629882813</v>
      </c>
      <c r="X1027" s="0" t="n">
        <v>0.0162789896130562</v>
      </c>
      <c r="Y1027" s="0" t="n">
        <f aca="false">IF(ISNUMBER(C1027),INDEX(Scorecard!$D$5:$D$12,SUMPRODUCT(--(Scorecard!$G$5:$G$11&lt;C1027))+1),Scorecard!$D$13)</f>
        <v>-0.0290424113398221</v>
      </c>
      <c r="Z1027" s="0" t="n">
        <f aca="false">IF(ISNUMBER(D1027),INDEX(Scorecard!$D$14:$D$17,SUMPRODUCT(--(Scorecard!$G$14:$G$16&lt;D1027))+1),Scorecard!$D$18)</f>
        <v>0.0505355481560174</v>
      </c>
      <c r="AA1027" s="0" t="n">
        <f aca="false">IF(ISNUMBER(E1027),INDEX(Scorecard!$D$19:$D$26,SUMPRODUCT(--(Scorecard!$G$19:$G$25&lt;E1027))+1),Scorecard!$D$27)</f>
        <v>0.57899015159425</v>
      </c>
      <c r="AB1027" s="0" t="n">
        <f aca="false">IF(ISNUMBER(F1027),INDEX(Scorecard!$D$28:$D$35,SUMPRODUCT(--(Scorecard!$G$28:$G$34&lt;F1027))+1),Scorecard!$D$36)</f>
        <v>-0.309727037437117</v>
      </c>
      <c r="AC1027" s="0" t="n">
        <f aca="false">IF(ISNUMBER(H1027),INDEX(Scorecard!$D$37:$D$44,SUMPRODUCT(--(Scorecard!$G$37:$G$43&lt;H1027))+1),Scorecard!$D$45)</f>
        <v>-0.975503570149195</v>
      </c>
      <c r="AD1027" s="0" t="n">
        <f aca="false">IF(ISNUMBER(I1027),INDEX(Scorecard!$D$46:$D$52,SUMPRODUCT(--(Scorecard!$G$46:$G$51&lt;I1027))+1),Scorecard!$D$53)</f>
        <v>0.818882373006414</v>
      </c>
      <c r="AE1027" s="0" t="n">
        <f aca="false">IF(ISNUMBER(K1027),INDEX(Scorecard!$D$54:$D$61,SUMPRODUCT(--(Scorecard!$G$54:$G$60&lt;K1027))+1),Scorecard!$D$62)</f>
        <v>-0.357264871923982</v>
      </c>
      <c r="AF1027" s="0" t="n">
        <f aca="false">IF(ISNUMBER(L1027),INDEX(Scorecard!$D$63:$D$68,SUMPRODUCT(--(Scorecard!$G$63:$G$67&lt;L1027))+1),Scorecard!$D$69)</f>
        <v>0.322484508656054</v>
      </c>
      <c r="AG1027" s="0" t="n">
        <f aca="false">Inputs!$B$10+Scorecard!$J$5*Y1027+Scorecard!$J$6*Z1027+Scorecard!$J$7*AA1027+Scorecard!$J$8*AB1027+Scorecard!$J$9*AC1027+Scorecard!$J$10*AD1027+Scorecard!$J$11*AE1027+Scorecard!$J$12*AF1027</f>
        <v>-3.65713904963248</v>
      </c>
      <c r="AH1027" s="0" t="n">
        <f aca="false">MIN(1-Inputs!$B$13,MAX(Inputs!$B$13,1/(1+EXP(-(Inputs!$B$11*AG1027+Inputs!$B$12)))))</f>
        <v>0.0242371122872447</v>
      </c>
      <c r="AI1027" s="0" t="n">
        <f aca="false">Inputs!$B$9-Inputs!$B$8*AG1027</f>
        <v>592.645603619429</v>
      </c>
      <c r="AJ1027" s="0" t="n">
        <f aca="false">RANK(AH1027,$AH$5:$AH$2004,0)+COUNTIF($AH$4:AH1026,AH1027)</f>
        <v>396</v>
      </c>
      <c r="AK1027" s="0" t="n">
        <f aca="false">IF(AJ1027&lt;=Deciles!$B$5*(Deciles!$B$4+1),INT((AJ1027-1)/(Deciles!$B$4+1))+1,Deciles!$B$5+INT((AJ1027-1-Deciles!$B$5*(Deciles!$B$4+1))/Deciles!$B$4)+1)</f>
        <v>2</v>
      </c>
    </row>
    <row r="1028" customFormat="false" ht="15" hidden="false" customHeight="false" outlineLevel="0" collapsed="false">
      <c r="A1028" s="0" t="n">
        <v>30079</v>
      </c>
      <c r="B1028" s="0" t="s">
        <v>150</v>
      </c>
      <c r="C1028" s="0" t="n">
        <v>830</v>
      </c>
      <c r="D1028" s="0" t="n">
        <v>80</v>
      </c>
      <c r="E1028" s="0" t="n">
        <v>69.2019805908203</v>
      </c>
      <c r="F1028" s="0" t="n">
        <v>40</v>
      </c>
      <c r="G1028" s="0" t="n">
        <v>2.90199995040894</v>
      </c>
      <c r="H1028" s="0" t="n">
        <v>-3.73133325576782</v>
      </c>
      <c r="I1028" s="0" t="n">
        <v>21</v>
      </c>
      <c r="J1028" s="0" t="n">
        <v>11.7328815460205</v>
      </c>
      <c r="K1028" s="0" t="n">
        <v>4.80000019073486</v>
      </c>
      <c r="L1028" s="0" t="n">
        <v>-0.208333015441895</v>
      </c>
      <c r="M1028" s="0" t="n">
        <v>6.28858661651611</v>
      </c>
      <c r="N1028" s="0" t="n">
        <v>0</v>
      </c>
      <c r="O1028" s="0" t="n">
        <v>0</v>
      </c>
      <c r="P1028" s="0" t="s">
        <v>144</v>
      </c>
      <c r="Q1028" s="0" t="s">
        <v>141</v>
      </c>
      <c r="R1028" s="0" t="n">
        <v>2</v>
      </c>
      <c r="S1028" s="0" t="s">
        <v>149</v>
      </c>
      <c r="T1028" s="0" t="n">
        <v>0</v>
      </c>
      <c r="U1028" s="0" t="n">
        <v>124602.22</v>
      </c>
      <c r="V1028" s="0" t="n">
        <v>0.00140532059594989</v>
      </c>
      <c r="W1028" s="0" t="n">
        <v>670.340087890625</v>
      </c>
      <c r="X1028" s="0" t="n">
        <v>0.00134788255672902</v>
      </c>
      <c r="Y1028" s="0" t="n">
        <f aca="false">IF(ISNUMBER(C1028),INDEX(Scorecard!$D$5:$D$12,SUMPRODUCT(--(Scorecard!$G$5:$G$11&lt;C1028))+1),Scorecard!$D$13)</f>
        <v>2.19112706886128</v>
      </c>
      <c r="Z1028" s="0" t="n">
        <f aca="false">IF(ISNUMBER(D1028),INDEX(Scorecard!$D$14:$D$17,SUMPRODUCT(--(Scorecard!$G$14:$G$16&lt;D1028))+1),Scorecard!$D$18)</f>
        <v>0.0505355481560174</v>
      </c>
      <c r="AA1028" s="0" t="n">
        <f aca="false">IF(ISNUMBER(E1028),INDEX(Scorecard!$D$19:$D$26,SUMPRODUCT(--(Scorecard!$G$19:$G$25&lt;E1028))+1),Scorecard!$D$27)</f>
        <v>0.0530843085177338</v>
      </c>
      <c r="AB1028" s="0" t="n">
        <f aca="false">IF(ISNUMBER(F1028),INDEX(Scorecard!$D$28:$D$35,SUMPRODUCT(--(Scorecard!$G$28:$G$34&lt;F1028))+1),Scorecard!$D$36)</f>
        <v>-0.132616866359722</v>
      </c>
      <c r="AC1028" s="0" t="n">
        <f aca="false">IF(ISNUMBER(H1028),INDEX(Scorecard!$D$37:$D$44,SUMPRODUCT(--(Scorecard!$G$37:$G$43&lt;H1028))+1),Scorecard!$D$45)</f>
        <v>1.35057635045042</v>
      </c>
      <c r="AD1028" s="0" t="n">
        <f aca="false">IF(ISNUMBER(I1028),INDEX(Scorecard!$D$46:$D$52,SUMPRODUCT(--(Scorecard!$G$46:$G$51&lt;I1028))+1),Scorecard!$D$53)</f>
        <v>-0.108777051091409</v>
      </c>
      <c r="AE1028" s="0" t="n">
        <f aca="false">IF(ISNUMBER(K1028),INDEX(Scorecard!$D$54:$D$61,SUMPRODUCT(--(Scorecard!$G$54:$G$60&lt;K1028))+1),Scorecard!$D$62)</f>
        <v>0.409483001259379</v>
      </c>
      <c r="AF1028" s="0" t="n">
        <f aca="false">IF(ISNUMBER(L1028),INDEX(Scorecard!$D$63:$D$68,SUMPRODUCT(--(Scorecard!$G$63:$G$67&lt;L1028))+1),Scorecard!$D$69)</f>
        <v>0.322484508656054</v>
      </c>
      <c r="AG1028" s="0" t="n">
        <f aca="false">Inputs!$B$10+Scorecard!$J$5*Y1028+Scorecard!$J$6*Z1028+Scorecard!$J$7*AA1028+Scorecard!$J$8*AB1028+Scorecard!$J$9*AC1028+Scorecard!$J$10*AD1028+Scorecard!$J$11*AE1028+Scorecard!$J$12*AF1028</f>
        <v>-6.34982527846736</v>
      </c>
      <c r="AH1028" s="0" t="n">
        <f aca="false">MIN(1-Inputs!$B$13,MAX(Inputs!$B$13,1/(1+EXP(-(Inputs!$B$11*AG1028+Inputs!$B$12)))))</f>
        <v>0.00140532054768653</v>
      </c>
      <c r="AI1028" s="0" t="n">
        <f aca="false">Inputs!$B$9-Inputs!$B$8*AG1028</f>
        <v>670.34010499963</v>
      </c>
      <c r="AJ1028" s="0" t="n">
        <f aca="false">RANK(AH1028,$AH$5:$AH$2004,0)+COUNTIF($AH$4:AH1027,AH1028)</f>
        <v>1824</v>
      </c>
      <c r="AK1028" s="0" t="n">
        <f aca="false">IF(AJ1028&lt;=Deciles!$B$5*(Deciles!$B$4+1),INT((AJ1028-1)/(Deciles!$B$4+1))+1,Deciles!$B$5+INT((AJ1028-1-Deciles!$B$5*(Deciles!$B$4+1))/Deciles!$B$4)+1)</f>
        <v>10</v>
      </c>
    </row>
    <row r="1029" customFormat="false" ht="15" hidden="false" customHeight="false" outlineLevel="0" collapsed="false">
      <c r="A1029" s="0" t="n">
        <v>30163</v>
      </c>
      <c r="B1029" s="0" t="s">
        <v>143</v>
      </c>
      <c r="C1029" s="0" t="n">
        <v>782</v>
      </c>
      <c r="D1029" s="0" t="n">
        <v>66.3292694091797</v>
      </c>
      <c r="E1029" s="0" t="n">
        <v>45.4148597717285</v>
      </c>
      <c r="F1029" s="0" t="n">
        <v>39</v>
      </c>
      <c r="G1029" s="0" t="n">
        <v>3.90899991989136</v>
      </c>
      <c r="H1029" s="0" t="n">
        <v>0.675666570663452</v>
      </c>
      <c r="I1029" s="0" t="n">
        <v>77</v>
      </c>
      <c r="J1029" s="0" t="n">
        <v>11.2393836975098</v>
      </c>
      <c r="K1029" s="0" t="n">
        <v>8.8333330154419</v>
      </c>
      <c r="L1029" s="0" t="n">
        <v>5.0717945098877</v>
      </c>
      <c r="M1029" s="0" t="n">
        <v>1.74300384521484</v>
      </c>
      <c r="N1029" s="0" t="n">
        <v>0</v>
      </c>
      <c r="O1029" s="0" t="n">
        <v>0</v>
      </c>
      <c r="P1029" s="0" t="s">
        <v>144</v>
      </c>
      <c r="Q1029" s="0" t="s">
        <v>141</v>
      </c>
      <c r="R1029" s="0" t="n">
        <v>2</v>
      </c>
      <c r="S1029" s="0" t="s">
        <v>148</v>
      </c>
      <c r="T1029" s="0" t="n">
        <v>0</v>
      </c>
      <c r="U1029" s="0" t="n">
        <v>76068.055</v>
      </c>
      <c r="V1029" s="0" t="n">
        <v>0.00574234966188669</v>
      </c>
      <c r="W1029" s="0" t="n">
        <v>632.126647949219</v>
      </c>
      <c r="X1029" s="0" t="n">
        <v>0.00489048846065998</v>
      </c>
      <c r="Y1029" s="0" t="n">
        <f aca="false">IF(ISNUMBER(C1029),INDEX(Scorecard!$D$5:$D$12,SUMPRODUCT(--(Scorecard!$G$5:$G$11&lt;C1029))+1),Scorecard!$D$13)</f>
        <v>1.23750384304241</v>
      </c>
      <c r="Z1029" s="0" t="n">
        <f aca="false">IF(ISNUMBER(D1029),INDEX(Scorecard!$D$14:$D$17,SUMPRODUCT(--(Scorecard!$G$14:$G$16&lt;D1029))+1),Scorecard!$D$18)</f>
        <v>0.128579646629417</v>
      </c>
      <c r="AA1029" s="0" t="n">
        <f aca="false">IF(ISNUMBER(E1029),INDEX(Scorecard!$D$19:$D$26,SUMPRODUCT(--(Scorecard!$G$19:$G$25&lt;E1029))+1),Scorecard!$D$27)</f>
        <v>0.57899015159425</v>
      </c>
      <c r="AB1029" s="0" t="n">
        <f aca="false">IF(ISNUMBER(F1029),INDEX(Scorecard!$D$28:$D$35,SUMPRODUCT(--(Scorecard!$G$28:$G$34&lt;F1029))+1),Scorecard!$D$36)</f>
        <v>-0.132616866359722</v>
      </c>
      <c r="AC1029" s="0" t="n">
        <f aca="false">IF(ISNUMBER(H1029),INDEX(Scorecard!$D$37:$D$44,SUMPRODUCT(--(Scorecard!$G$37:$G$43&lt;H1029))+1),Scorecard!$D$45)</f>
        <v>-0.569454719285959</v>
      </c>
      <c r="AD1029" s="0" t="n">
        <f aca="false">IF(ISNUMBER(I1029),INDEX(Scorecard!$D$46:$D$52,SUMPRODUCT(--(Scorecard!$G$46:$G$51&lt;I1029))+1),Scorecard!$D$53)</f>
        <v>0.818882373006414</v>
      </c>
      <c r="AE1029" s="0" t="n">
        <f aca="false">IF(ISNUMBER(K1029),INDEX(Scorecard!$D$54:$D$61,SUMPRODUCT(--(Scorecard!$G$54:$G$60&lt;K1029))+1),Scorecard!$D$62)</f>
        <v>-0.541917179454542</v>
      </c>
      <c r="AF1029" s="0" t="n">
        <f aca="false">IF(ISNUMBER(L1029),INDEX(Scorecard!$D$63:$D$68,SUMPRODUCT(--(Scorecard!$G$63:$G$67&lt;L1029))+1),Scorecard!$D$69)</f>
        <v>0.322484508656054</v>
      </c>
      <c r="AG1029" s="0" t="n">
        <f aca="false">Inputs!$B$10+Scorecard!$J$5*Y1029+Scorecard!$J$6*Z1029+Scorecard!$J$7*AA1029+Scorecard!$J$8*AB1029+Scorecard!$J$9*AC1029+Scorecard!$J$10*AD1029+Scorecard!$J$11*AE1029+Scorecard!$J$12*AF1029</f>
        <v>-5.02544844314889</v>
      </c>
      <c r="AH1029" s="0" t="n">
        <f aca="false">MIN(1-Inputs!$B$13,MAX(Inputs!$B$13,1/(1+EXP(-(Inputs!$B$11*AG1029+Inputs!$B$12)))))</f>
        <v>0.00574234945696798</v>
      </c>
      <c r="AI1029" s="0" t="n">
        <f aca="false">Inputs!$B$9-Inputs!$B$8*AG1029</f>
        <v>632.126667147987</v>
      </c>
      <c r="AJ1029" s="0" t="n">
        <f aca="false">RANK(AH1029,$AH$5:$AH$2004,0)+COUNTIF($AH$4:AH1028,AH1029)</f>
        <v>1166</v>
      </c>
      <c r="AK1029" s="0" t="n">
        <f aca="false">IF(AJ1029&lt;=Deciles!$B$5*(Deciles!$B$4+1),INT((AJ1029-1)/(Deciles!$B$4+1))+1,Deciles!$B$5+INT((AJ1029-1-Deciles!$B$5*(Deciles!$B$4+1))/Deciles!$B$4)+1)</f>
        <v>6</v>
      </c>
    </row>
    <row r="1030" customFormat="false" ht="15" hidden="false" customHeight="false" outlineLevel="0" collapsed="false">
      <c r="A1030" s="0" t="n">
        <v>30168</v>
      </c>
      <c r="B1030" s="0" t="s">
        <v>150</v>
      </c>
      <c r="C1030" s="0" t="n">
        <v>808</v>
      </c>
      <c r="D1030" s="0" t="n">
        <v>80</v>
      </c>
      <c r="E1030" s="0" t="n">
        <v>70.0219955444336</v>
      </c>
      <c r="F1030" s="0" t="n">
        <v>31</v>
      </c>
      <c r="G1030" s="0" t="n">
        <v>3.20199990272522</v>
      </c>
      <c r="H1030" s="0" t="n">
        <v>-3.43133330345154</v>
      </c>
      <c r="I1030" s="0" t="n">
        <v>19</v>
      </c>
      <c r="J1030" s="0" t="n">
        <v>12.2420053482056</v>
      </c>
      <c r="K1030" s="0" t="n">
        <v>4.40000009536743</v>
      </c>
      <c r="L1030" s="0" t="n">
        <v>-0.208333015441895</v>
      </c>
      <c r="M1030" s="0" t="n">
        <v>6.54819679260254</v>
      </c>
      <c r="N1030" s="0" t="n">
        <v>0</v>
      </c>
      <c r="O1030" s="0" t="n">
        <v>0</v>
      </c>
      <c r="P1030" s="0" t="s">
        <v>146</v>
      </c>
      <c r="Q1030" s="0" t="s">
        <v>141</v>
      </c>
      <c r="R1030" s="0" t="n">
        <v>2</v>
      </c>
      <c r="S1030" s="0" t="s">
        <v>151</v>
      </c>
      <c r="T1030" s="0" t="n">
        <v>0</v>
      </c>
      <c r="U1030" s="0" t="n">
        <v>207317.22</v>
      </c>
      <c r="V1030" s="0" t="n">
        <v>0.00096225249581039</v>
      </c>
      <c r="W1030" s="0" t="n">
        <v>680.602478027344</v>
      </c>
      <c r="X1030" s="0" t="n">
        <v>0.00100839673541486</v>
      </c>
      <c r="Y1030" s="0" t="n">
        <f aca="false">IF(ISNUMBER(C1030),INDEX(Scorecard!$D$5:$D$12,SUMPRODUCT(--(Scorecard!$G$5:$G$11&lt;C1030))+1),Scorecard!$D$13)</f>
        <v>2.19112706886128</v>
      </c>
      <c r="Z1030" s="0" t="n">
        <f aca="false">IF(ISNUMBER(D1030),INDEX(Scorecard!$D$14:$D$17,SUMPRODUCT(--(Scorecard!$G$14:$G$16&lt;D1030))+1),Scorecard!$D$18)</f>
        <v>0.0505355481560174</v>
      </c>
      <c r="AA1030" s="0" t="n">
        <f aca="false">IF(ISNUMBER(E1030),INDEX(Scorecard!$D$19:$D$26,SUMPRODUCT(--(Scorecard!$G$19:$G$25&lt;E1030))+1),Scorecard!$D$27)</f>
        <v>0.0530843085177338</v>
      </c>
      <c r="AB1030" s="0" t="n">
        <f aca="false">IF(ISNUMBER(F1030),INDEX(Scorecard!$D$28:$D$35,SUMPRODUCT(--(Scorecard!$G$28:$G$34&lt;F1030))+1),Scorecard!$D$36)</f>
        <v>0.126913191054783</v>
      </c>
      <c r="AC1030" s="0" t="n">
        <f aca="false">IF(ISNUMBER(H1030),INDEX(Scorecard!$D$37:$D$44,SUMPRODUCT(--(Scorecard!$G$37:$G$43&lt;H1030))+1),Scorecard!$D$45)</f>
        <v>1.35057635045042</v>
      </c>
      <c r="AD1030" s="0" t="n">
        <f aca="false">IF(ISNUMBER(I1030),INDEX(Scorecard!$D$46:$D$52,SUMPRODUCT(--(Scorecard!$G$46:$G$51&lt;I1030))+1),Scorecard!$D$53)</f>
        <v>-0.108777051091409</v>
      </c>
      <c r="AE1030" s="0" t="n">
        <f aca="false">IF(ISNUMBER(K1030),INDEX(Scorecard!$D$54:$D$61,SUMPRODUCT(--(Scorecard!$G$54:$G$60&lt;K1030))+1),Scorecard!$D$62)</f>
        <v>0.489050497890326</v>
      </c>
      <c r="AF1030" s="0" t="n">
        <f aca="false">IF(ISNUMBER(L1030),INDEX(Scorecard!$D$63:$D$68,SUMPRODUCT(--(Scorecard!$G$63:$G$67&lt;L1030))+1),Scorecard!$D$69)</f>
        <v>0.322484508656054</v>
      </c>
      <c r="AG1030" s="0" t="n">
        <f aca="false">Inputs!$B$10+Scorecard!$J$5*Y1030+Scorecard!$J$6*Z1030+Scorecard!$J$7*AA1030+Scorecard!$J$8*AB1030+Scorecard!$J$9*AC1030+Scorecard!$J$10*AD1030+Scorecard!$J$11*AE1030+Scorecard!$J$12*AF1030</f>
        <v>-6.70549296584006</v>
      </c>
      <c r="AH1030" s="0" t="n">
        <f aca="false">MIN(1-Inputs!$B$13,MAX(Inputs!$B$13,1/(1+EXP(-(Inputs!$B$11*AG1030+Inputs!$B$12)))))</f>
        <v>0.000962252523419561</v>
      </c>
      <c r="AI1030" s="0" t="n">
        <f aca="false">Inputs!$B$9-Inputs!$B$8*AG1030</f>
        <v>680.602505175171</v>
      </c>
      <c r="AJ1030" s="0" t="n">
        <f aca="false">RANK(AH1030,$AH$5:$AH$2004,0)+COUNTIF($AH$4:AH1029,AH1030)</f>
        <v>1916</v>
      </c>
      <c r="AK1030" s="0" t="n">
        <f aca="false">IF(AJ1030&lt;=Deciles!$B$5*(Deciles!$B$4+1),INT((AJ1030-1)/(Deciles!$B$4+1))+1,Deciles!$B$5+INT((AJ1030-1-Deciles!$B$5*(Deciles!$B$4+1))/Deciles!$B$4)+1)</f>
        <v>10</v>
      </c>
    </row>
    <row r="1031" customFormat="false" ht="15" hidden="false" customHeight="false" outlineLevel="0" collapsed="false">
      <c r="A1031" s="0" t="n">
        <v>30181</v>
      </c>
      <c r="B1031" s="0" t="s">
        <v>157</v>
      </c>
      <c r="C1031" s="0" t="n">
        <v>750</v>
      </c>
      <c r="D1031" s="0" t="n">
        <v>74.5243759155273</v>
      </c>
      <c r="E1031" s="0" t="n">
        <v>65.2760620117188</v>
      </c>
      <c r="F1031" s="0" t="n">
        <v>14</v>
      </c>
      <c r="G1031" s="0" t="n">
        <v>4.17199993133545</v>
      </c>
      <c r="H1031" s="0" t="n">
        <v>0.288666486740112</v>
      </c>
      <c r="I1031" s="0" t="n">
        <v>21</v>
      </c>
      <c r="J1031" s="0" t="n">
        <v>13.2455596923828</v>
      </c>
      <c r="K1031" s="0" t="n">
        <v>4.42307710647583</v>
      </c>
      <c r="L1031" s="0" t="n">
        <v>-0.276922702789307</v>
      </c>
      <c r="M1031" s="0" t="n">
        <v>5.74976253509522</v>
      </c>
      <c r="N1031" s="0" t="n">
        <v>0</v>
      </c>
      <c r="O1031" s="0" t="n">
        <v>0</v>
      </c>
      <c r="P1031" s="0" t="s">
        <v>144</v>
      </c>
      <c r="Q1031" s="0" t="s">
        <v>141</v>
      </c>
      <c r="R1031" s="0" t="n">
        <v>1</v>
      </c>
      <c r="S1031" s="0" t="s">
        <v>149</v>
      </c>
      <c r="T1031" s="0" t="n">
        <v>0</v>
      </c>
      <c r="U1031" s="0" t="n">
        <v>565553</v>
      </c>
      <c r="V1031" s="0" t="n">
        <v>0.00316791143268347</v>
      </c>
      <c r="W1031" s="0" t="n">
        <v>648.294311523438</v>
      </c>
      <c r="X1031" s="0" t="n">
        <v>0.00198288029059768</v>
      </c>
      <c r="Y1031" s="0" t="n">
        <f aca="false">IF(ISNUMBER(C1031),INDEX(Scorecard!$D$5:$D$12,SUMPRODUCT(--(Scorecard!$G$5:$G$11&lt;C1031))+1),Scorecard!$D$13)</f>
        <v>0.488358159108655</v>
      </c>
      <c r="Z1031" s="0" t="n">
        <f aca="false">IF(ISNUMBER(D1031),INDEX(Scorecard!$D$14:$D$17,SUMPRODUCT(--(Scorecard!$G$14:$G$16&lt;D1031))+1),Scorecard!$D$18)</f>
        <v>0.128579646629417</v>
      </c>
      <c r="AA1031" s="0" t="n">
        <f aca="false">IF(ISNUMBER(E1031),INDEX(Scorecard!$D$19:$D$26,SUMPRODUCT(--(Scorecard!$G$19:$G$25&lt;E1031))+1),Scorecard!$D$27)</f>
        <v>0.233621608745691</v>
      </c>
      <c r="AB1031" s="0" t="n">
        <f aca="false">IF(ISNUMBER(F1031),INDEX(Scorecard!$D$28:$D$35,SUMPRODUCT(--(Scorecard!$G$28:$G$34&lt;F1031))+1),Scorecard!$D$36)</f>
        <v>0.624829191519909</v>
      </c>
      <c r="AC1031" s="0" t="n">
        <f aca="false">IF(ISNUMBER(H1031),INDEX(Scorecard!$D$37:$D$44,SUMPRODUCT(--(Scorecard!$G$37:$G$43&lt;H1031))+1),Scorecard!$D$45)</f>
        <v>-0.0679520129233634</v>
      </c>
      <c r="AD1031" s="0" t="n">
        <f aca="false">IF(ISNUMBER(I1031),INDEX(Scorecard!$D$46:$D$52,SUMPRODUCT(--(Scorecard!$G$46:$G$51&lt;I1031))+1),Scorecard!$D$53)</f>
        <v>-0.108777051091409</v>
      </c>
      <c r="AE1031" s="0" t="n">
        <f aca="false">IF(ISNUMBER(K1031),INDEX(Scorecard!$D$54:$D$61,SUMPRODUCT(--(Scorecard!$G$54:$G$60&lt;K1031))+1),Scorecard!$D$62)</f>
        <v>0.409483001259379</v>
      </c>
      <c r="AF1031" s="0" t="n">
        <f aca="false">IF(ISNUMBER(L1031),INDEX(Scorecard!$D$63:$D$68,SUMPRODUCT(--(Scorecard!$G$63:$G$67&lt;L1031))+1),Scorecard!$D$69)</f>
        <v>0.322484508656054</v>
      </c>
      <c r="AG1031" s="0" t="n">
        <f aca="false">Inputs!$B$10+Scorecard!$J$5*Y1031+Scorecard!$J$6*Z1031+Scorecard!$J$7*AA1031+Scorecard!$J$8*AB1031+Scorecard!$J$9*AC1031+Scorecard!$J$10*AD1031+Scorecard!$J$11*AE1031+Scorecard!$J$12*AF1031</f>
        <v>-5.58577675353621</v>
      </c>
      <c r="AH1031" s="0" t="n">
        <f aca="false">MIN(1-Inputs!$B$13,MAX(Inputs!$B$13,1/(1+EXP(-(Inputs!$B$11*AG1031+Inputs!$B$12)))))</f>
        <v>0.00316791150120207</v>
      </c>
      <c r="AI1031" s="0" t="n">
        <f aca="false">Inputs!$B$9-Inputs!$B$8*AG1031</f>
        <v>648.294324641296</v>
      </c>
      <c r="AJ1031" s="0" t="n">
        <f aca="false">RANK(AH1031,$AH$5:$AH$2004,0)+COUNTIF($AH$4:AH1030,AH1031)</f>
        <v>1513</v>
      </c>
      <c r="AK1031" s="0" t="n">
        <f aca="false">IF(AJ1031&lt;=Deciles!$B$5*(Deciles!$B$4+1),INT((AJ1031-1)/(Deciles!$B$4+1))+1,Deciles!$B$5+INT((AJ1031-1-Deciles!$B$5*(Deciles!$B$4+1))/Deciles!$B$4)+1)</f>
        <v>8</v>
      </c>
    </row>
    <row r="1032" customFormat="false" ht="15" hidden="false" customHeight="false" outlineLevel="0" collapsed="false">
      <c r="A1032" s="0" t="n">
        <v>30253</v>
      </c>
      <c r="B1032" s="0" t="s">
        <v>157</v>
      </c>
      <c r="C1032" s="0" t="n">
        <v>772</v>
      </c>
      <c r="D1032" s="0" t="n">
        <v>80</v>
      </c>
      <c r="E1032" s="0" t="n">
        <v>45.9260406494141</v>
      </c>
      <c r="F1032" s="0" t="n">
        <v>27</v>
      </c>
      <c r="G1032" s="0" t="n">
        <v>3.61400008201599</v>
      </c>
      <c r="H1032" s="0" t="n">
        <v>-0.269333362579346</v>
      </c>
      <c r="I1032" s="0" t="n">
        <v>96</v>
      </c>
      <c r="J1032" s="0" t="n">
        <v>12.5903158187866</v>
      </c>
      <c r="K1032" s="0" t="n">
        <v>3.32307696342468</v>
      </c>
      <c r="L1032" s="0" t="n">
        <v>-0.276922941207886</v>
      </c>
      <c r="M1032" s="0" t="n">
        <v>4.3403639793396</v>
      </c>
      <c r="N1032" s="0" t="n">
        <v>0</v>
      </c>
      <c r="O1032" s="0" t="n">
        <v>0</v>
      </c>
      <c r="P1032" s="0" t="s">
        <v>146</v>
      </c>
      <c r="Q1032" s="0" t="s">
        <v>141</v>
      </c>
      <c r="R1032" s="0" t="n">
        <v>2</v>
      </c>
      <c r="S1032" s="0" t="s">
        <v>147</v>
      </c>
      <c r="T1032" s="0" t="n">
        <v>0</v>
      </c>
      <c r="U1032" s="0" t="n">
        <v>293700.6</v>
      </c>
      <c r="V1032" s="0" t="n">
        <v>0.00166841503232718</v>
      </c>
      <c r="W1032" s="0" t="n">
        <v>665.688537597656</v>
      </c>
      <c r="X1032" s="0" t="n">
        <v>0.0013269642367959</v>
      </c>
      <c r="Y1032" s="0" t="n">
        <f aca="false">IF(ISNUMBER(C1032),INDEX(Scorecard!$D$5:$D$12,SUMPRODUCT(--(Scorecard!$G$5:$G$11&lt;C1032))+1),Scorecard!$D$13)</f>
        <v>1.23750384304241</v>
      </c>
      <c r="Z1032" s="0" t="n">
        <f aca="false">IF(ISNUMBER(D1032),INDEX(Scorecard!$D$14:$D$17,SUMPRODUCT(--(Scorecard!$G$14:$G$16&lt;D1032))+1),Scorecard!$D$18)</f>
        <v>0.0505355481560174</v>
      </c>
      <c r="AA1032" s="0" t="n">
        <f aca="false">IF(ISNUMBER(E1032),INDEX(Scorecard!$D$19:$D$26,SUMPRODUCT(--(Scorecard!$G$19:$G$25&lt;E1032))+1),Scorecard!$D$27)</f>
        <v>0.57899015159425</v>
      </c>
      <c r="AB1032" s="0" t="n">
        <f aca="false">IF(ISNUMBER(F1032),INDEX(Scorecard!$D$28:$D$35,SUMPRODUCT(--(Scorecard!$G$28:$G$34&lt;F1032))+1),Scorecard!$D$36)</f>
        <v>0.165097008946478</v>
      </c>
      <c r="AC1032" s="0" t="n">
        <f aca="false">IF(ISNUMBER(H1032),INDEX(Scorecard!$D$37:$D$44,SUMPRODUCT(--(Scorecard!$G$37:$G$43&lt;H1032))+1),Scorecard!$D$45)</f>
        <v>0.769716833645565</v>
      </c>
      <c r="AD1032" s="0" t="n">
        <f aca="false">IF(ISNUMBER(I1032),INDEX(Scorecard!$D$46:$D$52,SUMPRODUCT(--(Scorecard!$G$46:$G$51&lt;I1032))+1),Scorecard!$D$53)</f>
        <v>0.818882373006414</v>
      </c>
      <c r="AE1032" s="0" t="n">
        <f aca="false">IF(ISNUMBER(K1032),INDEX(Scorecard!$D$54:$D$61,SUMPRODUCT(--(Scorecard!$G$54:$G$60&lt;K1032))+1),Scorecard!$D$62)</f>
        <v>0.489050497890326</v>
      </c>
      <c r="AF1032" s="0" t="n">
        <f aca="false">IF(ISNUMBER(L1032),INDEX(Scorecard!$D$63:$D$68,SUMPRODUCT(--(Scorecard!$G$63:$G$67&lt;L1032))+1),Scorecard!$D$69)</f>
        <v>0.322484508656054</v>
      </c>
      <c r="AG1032" s="0" t="n">
        <f aca="false">Inputs!$B$10+Scorecard!$J$5*Y1032+Scorecard!$J$6*Z1032+Scorecard!$J$7*AA1032+Scorecard!$J$8*AB1032+Scorecard!$J$9*AC1032+Scorecard!$J$10*AD1032+Scorecard!$J$11*AE1032+Scorecard!$J$12*AF1032</f>
        <v>-6.18861373572295</v>
      </c>
      <c r="AH1032" s="0" t="n">
        <f aca="false">MIN(1-Inputs!$B$13,MAX(Inputs!$B$13,1/(1+EXP(-(Inputs!$B$11*AG1032+Inputs!$B$12)))))</f>
        <v>0.00166841506173428</v>
      </c>
      <c r="AI1032" s="0" t="n">
        <f aca="false">Inputs!$B$9-Inputs!$B$8*AG1032</f>
        <v>665.688523134602</v>
      </c>
      <c r="AJ1032" s="0" t="n">
        <f aca="false">RANK(AH1032,$AH$5:$AH$2004,0)+COUNTIF($AH$4:AH1031,AH1032)</f>
        <v>1770</v>
      </c>
      <c r="AK1032" s="0" t="n">
        <f aca="false">IF(AJ1032&lt;=Deciles!$B$5*(Deciles!$B$4+1),INT((AJ1032-1)/(Deciles!$B$4+1))+1,Deciles!$B$5+INT((AJ1032-1-Deciles!$B$5*(Deciles!$B$4+1))/Deciles!$B$4)+1)</f>
        <v>9</v>
      </c>
    </row>
    <row r="1033" customFormat="false" ht="15" hidden="false" customHeight="false" outlineLevel="0" collapsed="false">
      <c r="A1033" s="0" t="n">
        <v>30283</v>
      </c>
      <c r="B1033" s="0" t="s">
        <v>158</v>
      </c>
      <c r="C1033" s="0" t="n">
        <v>655</v>
      </c>
      <c r="D1033" s="0" t="n">
        <v>81.7174224853516</v>
      </c>
      <c r="E1033" s="0" t="n">
        <v>44.4476928710938</v>
      </c>
      <c r="F1033" s="0" t="n">
        <v>47</v>
      </c>
      <c r="G1033" s="0" t="n">
        <v>4.82000017166138</v>
      </c>
      <c r="H1033" s="0" t="n">
        <v>1.90333342552185</v>
      </c>
      <c r="I1033" s="0" t="n">
        <v>102</v>
      </c>
      <c r="J1033" s="0" t="n">
        <v>12.1783065795898</v>
      </c>
      <c r="K1033" s="0" t="n">
        <v>6.53333330154419</v>
      </c>
      <c r="L1033" s="0" t="n">
        <v>2.71025633811951</v>
      </c>
      <c r="M1033" s="0" t="n">
        <v>0.489093065261841</v>
      </c>
      <c r="N1033" s="0" t="n">
        <v>0</v>
      </c>
      <c r="O1033" s="0" t="n">
        <v>0</v>
      </c>
      <c r="P1033" s="0" t="s">
        <v>140</v>
      </c>
      <c r="Q1033" s="0" t="s">
        <v>141</v>
      </c>
      <c r="R1033" s="0" t="n">
        <v>1</v>
      </c>
      <c r="S1033" s="0" t="s">
        <v>156</v>
      </c>
      <c r="T1033" s="0" t="n">
        <v>0</v>
      </c>
      <c r="U1033" s="0" t="n">
        <v>194523.17</v>
      </c>
      <c r="V1033" s="0" t="n">
        <v>0.138256713747978</v>
      </c>
      <c r="W1033" s="0" t="n">
        <v>542.157653808594</v>
      </c>
      <c r="X1033" s="0" t="n">
        <v>0.112709693610668</v>
      </c>
      <c r="Y1033" s="0" t="n">
        <f aca="false">IF(ISNUMBER(C1033),INDEX(Scorecard!$D$5:$D$12,SUMPRODUCT(--(Scorecard!$G$5:$G$11&lt;C1033))+1),Scorecard!$D$13)</f>
        <v>-1.88220980528339</v>
      </c>
      <c r="Z1033" s="0" t="n">
        <f aca="false">IF(ISNUMBER(D1033),INDEX(Scorecard!$D$14:$D$17,SUMPRODUCT(--(Scorecard!$G$14:$G$16&lt;D1033))+1),Scorecard!$D$18)</f>
        <v>0.0505355481560174</v>
      </c>
      <c r="AA1033" s="0" t="n">
        <f aca="false">IF(ISNUMBER(E1033),INDEX(Scorecard!$D$19:$D$26,SUMPRODUCT(--(Scorecard!$G$19:$G$25&lt;E1033))+1),Scorecard!$D$27)</f>
        <v>0.57899015159425</v>
      </c>
      <c r="AB1033" s="0" t="n">
        <f aca="false">IF(ISNUMBER(F1033),INDEX(Scorecard!$D$28:$D$35,SUMPRODUCT(--(Scorecard!$G$28:$G$34&lt;F1033))+1),Scorecard!$D$36)</f>
        <v>-0.400689107298307</v>
      </c>
      <c r="AC1033" s="0" t="n">
        <f aca="false">IF(ISNUMBER(H1033),INDEX(Scorecard!$D$37:$D$44,SUMPRODUCT(--(Scorecard!$G$37:$G$43&lt;H1033))+1),Scorecard!$D$45)</f>
        <v>-0.975503570149195</v>
      </c>
      <c r="AD1033" s="0" t="n">
        <f aca="false">IF(ISNUMBER(I1033),INDEX(Scorecard!$D$46:$D$52,SUMPRODUCT(--(Scorecard!$G$46:$G$51&lt;I1033))+1),Scorecard!$D$53)</f>
        <v>0.818882373006414</v>
      </c>
      <c r="AE1033" s="0" t="n">
        <f aca="false">IF(ISNUMBER(K1033),INDEX(Scorecard!$D$54:$D$61,SUMPRODUCT(--(Scorecard!$G$54:$G$60&lt;K1033))+1),Scorecard!$D$62)</f>
        <v>-0.119873800601421</v>
      </c>
      <c r="AF1033" s="0" t="n">
        <f aca="false">IF(ISNUMBER(L1033),INDEX(Scorecard!$D$63:$D$68,SUMPRODUCT(--(Scorecard!$G$63:$G$67&lt;L1033))+1),Scorecard!$D$69)</f>
        <v>0.322484508656054</v>
      </c>
      <c r="AG1033" s="0" t="n">
        <f aca="false">Inputs!$B$10+Scorecard!$J$5*Y1033+Scorecard!$J$6*Z1033+Scorecard!$J$7*AA1033+Scorecard!$J$8*AB1033+Scorecard!$J$9*AC1033+Scorecard!$J$10*AD1033+Scorecard!$J$11*AE1033+Scorecard!$J$12*AF1033</f>
        <v>-1.90735956912925</v>
      </c>
      <c r="AH1033" s="0" t="n">
        <f aca="false">MIN(1-Inputs!$B$13,MAX(Inputs!$B$13,1/(1+EXP(-(Inputs!$B$11*AG1033+Inputs!$B$12)))))</f>
        <v>0.138256716427734</v>
      </c>
      <c r="AI1033" s="0" t="n">
        <f aca="false">Inputs!$B$9-Inputs!$B$8*AG1033</f>
        <v>542.157640036003</v>
      </c>
      <c r="AJ1033" s="0" t="n">
        <f aca="false">RANK(AH1033,$AH$5:$AH$2004,0)+COUNTIF($AH$4:AH1032,AH1033)</f>
        <v>15</v>
      </c>
      <c r="AK1033" s="0" t="n">
        <f aca="false">IF(AJ1033&lt;=Deciles!$B$5*(Deciles!$B$4+1),INT((AJ1033-1)/(Deciles!$B$4+1))+1,Deciles!$B$5+INT((AJ1033-1-Deciles!$B$5*(Deciles!$B$4+1))/Deciles!$B$4)+1)</f>
        <v>1</v>
      </c>
    </row>
    <row r="1034" customFormat="false" ht="15" hidden="false" customHeight="false" outlineLevel="0" collapsed="false">
      <c r="A1034" s="0" t="n">
        <v>30310</v>
      </c>
      <c r="B1034" s="0" t="s">
        <v>143</v>
      </c>
      <c r="C1034" s="0" t="n">
        <v>776</v>
      </c>
      <c r="D1034" s="0" t="n">
        <v>80</v>
      </c>
      <c r="E1034" s="0" t="n">
        <v>42.3809776306152</v>
      </c>
      <c r="F1034" s="0" t="n">
        <v>27</v>
      </c>
      <c r="G1034" s="0" t="n">
        <v>3.93700003623962</v>
      </c>
      <c r="H1034" s="0" t="n">
        <v>0.703666687011719</v>
      </c>
      <c r="I1034" s="0" t="n">
        <v>99</v>
      </c>
      <c r="J1034" s="0" t="n">
        <v>12.2852010726929</v>
      </c>
      <c r="K1034" s="0" t="n">
        <v>9.03333377838135</v>
      </c>
      <c r="L1034" s="0" t="n">
        <v>5.07179546356201</v>
      </c>
      <c r="M1034" s="0" t="n">
        <v>2.46950244903565</v>
      </c>
      <c r="N1034" s="0" t="n">
        <v>0</v>
      </c>
      <c r="O1034" s="0" t="n">
        <v>0</v>
      </c>
      <c r="P1034" s="0" t="s">
        <v>140</v>
      </c>
      <c r="Q1034" s="0" t="s">
        <v>141</v>
      </c>
      <c r="R1034" s="0" t="n">
        <v>2</v>
      </c>
      <c r="S1034" s="0" t="s">
        <v>156</v>
      </c>
      <c r="T1034" s="0" t="n">
        <v>0</v>
      </c>
      <c r="U1034" s="0" t="n">
        <v>216468.67</v>
      </c>
      <c r="V1034" s="0" t="n">
        <v>0.00425950717180967</v>
      </c>
      <c r="W1034" s="0" t="n">
        <v>640.25146484375</v>
      </c>
      <c r="X1034" s="0" t="n">
        <v>0.00266221328638494</v>
      </c>
      <c r="Y1034" s="0" t="n">
        <f aca="false">IF(ISNUMBER(C1034),INDEX(Scorecard!$D$5:$D$12,SUMPRODUCT(--(Scorecard!$G$5:$G$11&lt;C1034))+1),Scorecard!$D$13)</f>
        <v>1.23750384304241</v>
      </c>
      <c r="Z1034" s="0" t="n">
        <f aca="false">IF(ISNUMBER(D1034),INDEX(Scorecard!$D$14:$D$17,SUMPRODUCT(--(Scorecard!$G$14:$G$16&lt;D1034))+1),Scorecard!$D$18)</f>
        <v>0.0505355481560174</v>
      </c>
      <c r="AA1034" s="0" t="n">
        <f aca="false">IF(ISNUMBER(E1034),INDEX(Scorecard!$D$19:$D$26,SUMPRODUCT(--(Scorecard!$G$19:$G$25&lt;E1034))+1),Scorecard!$D$27)</f>
        <v>0.57899015159425</v>
      </c>
      <c r="AB1034" s="0" t="n">
        <f aca="false">IF(ISNUMBER(F1034),INDEX(Scorecard!$D$28:$D$35,SUMPRODUCT(--(Scorecard!$G$28:$G$34&lt;F1034))+1),Scorecard!$D$36)</f>
        <v>0.165097008946478</v>
      </c>
      <c r="AC1034" s="0" t="n">
        <f aca="false">IF(ISNUMBER(H1034),INDEX(Scorecard!$D$37:$D$44,SUMPRODUCT(--(Scorecard!$G$37:$G$43&lt;H1034))+1),Scorecard!$D$45)</f>
        <v>-0.569454719285959</v>
      </c>
      <c r="AD1034" s="0" t="n">
        <f aca="false">IF(ISNUMBER(I1034),INDEX(Scorecard!$D$46:$D$52,SUMPRODUCT(--(Scorecard!$G$46:$G$51&lt;I1034))+1),Scorecard!$D$53)</f>
        <v>0.818882373006414</v>
      </c>
      <c r="AE1034" s="0" t="n">
        <f aca="false">IF(ISNUMBER(K1034),INDEX(Scorecard!$D$54:$D$61,SUMPRODUCT(--(Scorecard!$G$54:$G$60&lt;K1034))+1),Scorecard!$D$62)</f>
        <v>-0.541917179454542</v>
      </c>
      <c r="AF1034" s="0" t="n">
        <f aca="false">IF(ISNUMBER(L1034),INDEX(Scorecard!$D$63:$D$68,SUMPRODUCT(--(Scorecard!$G$63:$G$67&lt;L1034))+1),Scorecard!$D$69)</f>
        <v>0.322484508656054</v>
      </c>
      <c r="AG1034" s="0" t="n">
        <f aca="false">Inputs!$B$10+Scorecard!$J$5*Y1034+Scorecard!$J$6*Z1034+Scorecard!$J$7*AA1034+Scorecard!$J$8*AB1034+Scorecard!$J$9*AC1034+Scorecard!$J$10*AD1034+Scorecard!$J$11*AE1034+Scorecard!$J$12*AF1034</f>
        <v>-5.3070330099231</v>
      </c>
      <c r="AH1034" s="0" t="n">
        <f aca="false">MIN(1-Inputs!$B$13,MAX(Inputs!$B$13,1/(1+EXP(-(Inputs!$B$11*AG1034+Inputs!$B$12)))))</f>
        <v>0.00425950715966158</v>
      </c>
      <c r="AI1034" s="0" t="n">
        <f aca="false">Inputs!$B$9-Inputs!$B$8*AG1034</f>
        <v>640.251480309507</v>
      </c>
      <c r="AJ1034" s="0" t="n">
        <f aca="false">RANK(AH1034,$AH$5:$AH$2004,0)+COUNTIF($AH$4:AH1033,AH1034)</f>
        <v>1352</v>
      </c>
      <c r="AK1034" s="0" t="n">
        <f aca="false">IF(AJ1034&lt;=Deciles!$B$5*(Deciles!$B$4+1),INT((AJ1034-1)/(Deciles!$B$4+1))+1,Deciles!$B$5+INT((AJ1034-1-Deciles!$B$5*(Deciles!$B$4+1))/Deciles!$B$4)+1)</f>
        <v>7</v>
      </c>
    </row>
    <row r="1035" customFormat="false" ht="15" hidden="false" customHeight="false" outlineLevel="0" collapsed="false">
      <c r="A1035" s="0" t="n">
        <v>30315</v>
      </c>
      <c r="B1035" s="0" t="s">
        <v>152</v>
      </c>
      <c r="C1035" s="0" t="n">
        <v>712</v>
      </c>
      <c r="D1035" s="0" t="n">
        <v>65.5111541748047</v>
      </c>
      <c r="E1035" s="0" t="n">
        <v>57.2333602905273</v>
      </c>
      <c r="F1035" s="0" t="n">
        <v>30</v>
      </c>
      <c r="G1035" s="0" t="n">
        <v>3.22000002861023</v>
      </c>
      <c r="H1035" s="0" t="n">
        <v>-3.21333336830139</v>
      </c>
      <c r="I1035" s="0" t="n">
        <v>25</v>
      </c>
      <c r="J1035" s="0" t="n">
        <v>11.8734073638916</v>
      </c>
      <c r="K1035" s="0" t="n">
        <v>4.40000009536743</v>
      </c>
      <c r="L1035" s="0" t="n">
        <v>-0.458333015441895</v>
      </c>
      <c r="M1035" s="0" t="n">
        <v>4.48895788192749</v>
      </c>
      <c r="N1035" s="0" t="n">
        <v>0</v>
      </c>
      <c r="O1035" s="0" t="n">
        <v>0</v>
      </c>
      <c r="P1035" s="0" t="s">
        <v>144</v>
      </c>
      <c r="Q1035" s="0" t="s">
        <v>141</v>
      </c>
      <c r="R1035" s="0" t="n">
        <v>2</v>
      </c>
      <c r="S1035" s="0" t="s">
        <v>161</v>
      </c>
      <c r="T1035" s="0" t="n">
        <v>0</v>
      </c>
      <c r="U1035" s="0" t="n">
        <v>143402.1</v>
      </c>
      <c r="V1035" s="0" t="n">
        <v>0.0141922067850828</v>
      </c>
      <c r="W1035" s="0" t="n">
        <v>607.407348632813</v>
      </c>
      <c r="X1035" s="0" t="n">
        <v>0.0143746016547084</v>
      </c>
      <c r="Y1035" s="0" t="n">
        <f aca="false">IF(ISNUMBER(C1035),INDEX(Scorecard!$D$5:$D$12,SUMPRODUCT(--(Scorecard!$G$5:$G$11&lt;C1035))+1),Scorecard!$D$13)</f>
        <v>-0.513000642971656</v>
      </c>
      <c r="Z1035" s="0" t="n">
        <f aca="false">IF(ISNUMBER(D1035),INDEX(Scorecard!$D$14:$D$17,SUMPRODUCT(--(Scorecard!$G$14:$G$16&lt;D1035))+1),Scorecard!$D$18)</f>
        <v>0.128579646629417</v>
      </c>
      <c r="AA1035" s="0" t="n">
        <f aca="false">IF(ISNUMBER(E1035),INDEX(Scorecard!$D$19:$D$26,SUMPRODUCT(--(Scorecard!$G$19:$G$25&lt;E1035))+1),Scorecard!$D$27)</f>
        <v>0.285899340811827</v>
      </c>
      <c r="AB1035" s="0" t="n">
        <f aca="false">IF(ISNUMBER(F1035),INDEX(Scorecard!$D$28:$D$35,SUMPRODUCT(--(Scorecard!$G$28:$G$34&lt;F1035))+1),Scorecard!$D$36)</f>
        <v>0.126913191054783</v>
      </c>
      <c r="AC1035" s="0" t="n">
        <f aca="false">IF(ISNUMBER(H1035),INDEX(Scorecard!$D$37:$D$44,SUMPRODUCT(--(Scorecard!$G$37:$G$43&lt;H1035))+1),Scorecard!$D$45)</f>
        <v>1.35057635045042</v>
      </c>
      <c r="AD1035" s="0" t="n">
        <f aca="false">IF(ISNUMBER(I1035),INDEX(Scorecard!$D$46:$D$52,SUMPRODUCT(--(Scorecard!$G$46:$G$51&lt;I1035))+1),Scorecard!$D$53)</f>
        <v>-0.048559051279741</v>
      </c>
      <c r="AE1035" s="0" t="n">
        <f aca="false">IF(ISNUMBER(K1035),INDEX(Scorecard!$D$54:$D$61,SUMPRODUCT(--(Scorecard!$G$54:$G$60&lt;K1035))+1),Scorecard!$D$62)</f>
        <v>0.489050497890326</v>
      </c>
      <c r="AF1035" s="0" t="n">
        <f aca="false">IF(ISNUMBER(L1035),INDEX(Scorecard!$D$63:$D$68,SUMPRODUCT(--(Scorecard!$G$63:$G$67&lt;L1035))+1),Scorecard!$D$69)</f>
        <v>0.322484508656054</v>
      </c>
      <c r="AG1035" s="0" t="n">
        <f aca="false">Inputs!$B$10+Scorecard!$J$5*Y1035+Scorecard!$J$6*Z1035+Scorecard!$J$7*AA1035+Scorecard!$J$8*AB1035+Scorecard!$J$9*AC1035+Scorecard!$J$10*AD1035+Scorecard!$J$11*AE1035+Scorecard!$J$12*AF1035</f>
        <v>-4.16874146265033</v>
      </c>
      <c r="AH1035" s="0" t="n">
        <f aca="false">MIN(1-Inputs!$B$13,MAX(Inputs!$B$13,1/(1+EXP(-(Inputs!$B$11*AG1035+Inputs!$B$12)))))</f>
        <v>0.0141922069215989</v>
      </c>
      <c r="AI1035" s="0" t="n">
        <f aca="false">Inputs!$B$9-Inputs!$B$8*AG1035</f>
        <v>607.407328902782</v>
      </c>
      <c r="AJ1035" s="0" t="n">
        <f aca="false">RANK(AH1035,$AH$5:$AH$2004,0)+COUNTIF($AH$4:AH1034,AH1035)</f>
        <v>622</v>
      </c>
      <c r="AK1035" s="0" t="n">
        <f aca="false">IF(AJ1035&lt;=Deciles!$B$5*(Deciles!$B$4+1),INT((AJ1035-1)/(Deciles!$B$4+1))+1,Deciles!$B$5+INT((AJ1035-1-Deciles!$B$5*(Deciles!$B$4+1))/Deciles!$B$4)+1)</f>
        <v>4</v>
      </c>
    </row>
    <row r="1036" customFormat="false" ht="15" hidden="false" customHeight="false" outlineLevel="0" collapsed="false">
      <c r="A1036" s="0" t="n">
        <v>30346</v>
      </c>
      <c r="B1036" s="0" t="s">
        <v>157</v>
      </c>
      <c r="C1036" s="0" t="n">
        <v>732</v>
      </c>
      <c r="D1036" s="0" t="n">
        <v>80</v>
      </c>
      <c r="E1036" s="0" t="n">
        <v>69.5701065063477</v>
      </c>
      <c r="F1036" s="0" t="n">
        <v>50</v>
      </c>
      <c r="G1036" s="0" t="n">
        <v>4.32000017166138</v>
      </c>
      <c r="H1036" s="0" t="n">
        <v>0.43666672706604</v>
      </c>
      <c r="I1036" s="0" t="n">
        <v>27</v>
      </c>
      <c r="J1036" s="0" t="n">
        <v>11.8749027252197</v>
      </c>
      <c r="K1036" s="0" t="n">
        <v>3.32307696342468</v>
      </c>
      <c r="L1036" s="0" t="n">
        <v>-0.276922941207886</v>
      </c>
      <c r="M1036" s="0" t="n">
        <v>4.3403639793396</v>
      </c>
      <c r="N1036" s="0" t="n">
        <v>0</v>
      </c>
      <c r="O1036" s="0" t="n">
        <v>0</v>
      </c>
      <c r="P1036" s="0" t="s">
        <v>146</v>
      </c>
      <c r="Q1036" s="0" t="s">
        <v>141</v>
      </c>
      <c r="R1036" s="0" t="n">
        <v>2</v>
      </c>
      <c r="S1036" s="0" t="s">
        <v>147</v>
      </c>
      <c r="T1036" s="0" t="n">
        <v>1</v>
      </c>
      <c r="U1036" s="0" t="n">
        <v>143616.69</v>
      </c>
      <c r="V1036" s="0" t="n">
        <v>0.0184929575771093</v>
      </c>
      <c r="W1036" s="0" t="n">
        <v>600.125183105469</v>
      </c>
      <c r="X1036" s="0" t="n">
        <v>0.0136281494051218</v>
      </c>
      <c r="Y1036" s="0" t="n">
        <f aca="false">IF(ISNUMBER(C1036),INDEX(Scorecard!$D$5:$D$12,SUMPRODUCT(--(Scorecard!$G$5:$G$11&lt;C1036))+1),Scorecard!$D$13)</f>
        <v>-0.0290424113398221</v>
      </c>
      <c r="Z1036" s="0" t="n">
        <f aca="false">IF(ISNUMBER(D1036),INDEX(Scorecard!$D$14:$D$17,SUMPRODUCT(--(Scorecard!$G$14:$G$16&lt;D1036))+1),Scorecard!$D$18)</f>
        <v>0.0505355481560174</v>
      </c>
      <c r="AA1036" s="0" t="n">
        <f aca="false">IF(ISNUMBER(E1036),INDEX(Scorecard!$D$19:$D$26,SUMPRODUCT(--(Scorecard!$G$19:$G$25&lt;E1036))+1),Scorecard!$D$27)</f>
        <v>0.0530843085177338</v>
      </c>
      <c r="AB1036" s="0" t="n">
        <f aca="false">IF(ISNUMBER(F1036),INDEX(Scorecard!$D$28:$D$35,SUMPRODUCT(--(Scorecard!$G$28:$G$34&lt;F1036))+1),Scorecard!$D$36)</f>
        <v>-0.400689107298307</v>
      </c>
      <c r="AC1036" s="0" t="n">
        <f aca="false">IF(ISNUMBER(H1036),INDEX(Scorecard!$D$37:$D$44,SUMPRODUCT(--(Scorecard!$G$37:$G$43&lt;H1036))+1),Scorecard!$D$45)</f>
        <v>-0.271229676926091</v>
      </c>
      <c r="AD1036" s="0" t="n">
        <f aca="false">IF(ISNUMBER(I1036),INDEX(Scorecard!$D$46:$D$52,SUMPRODUCT(--(Scorecard!$G$46:$G$51&lt;I1036))+1),Scorecard!$D$53)</f>
        <v>0.123869379412532</v>
      </c>
      <c r="AE1036" s="0" t="n">
        <f aca="false">IF(ISNUMBER(K1036),INDEX(Scorecard!$D$54:$D$61,SUMPRODUCT(--(Scorecard!$G$54:$G$60&lt;K1036))+1),Scorecard!$D$62)</f>
        <v>0.489050497890326</v>
      </c>
      <c r="AF1036" s="0" t="n">
        <f aca="false">IF(ISNUMBER(L1036),INDEX(Scorecard!$D$63:$D$68,SUMPRODUCT(--(Scorecard!$G$63:$G$67&lt;L1036))+1),Scorecard!$D$69)</f>
        <v>0.322484508656054</v>
      </c>
      <c r="AG1036" s="0" t="n">
        <f aca="false">Inputs!$B$10+Scorecard!$J$5*Y1036+Scorecard!$J$6*Z1036+Scorecard!$J$7*AA1036+Scorecard!$J$8*AB1036+Scorecard!$J$9*AC1036+Scorecard!$J$10*AD1036+Scorecard!$J$11*AE1036+Scorecard!$J$12*AF1036</f>
        <v>-3.91636172699717</v>
      </c>
      <c r="AH1036" s="0" t="n">
        <f aca="false">MIN(1-Inputs!$B$13,MAX(Inputs!$B$13,1/(1+EXP(-(Inputs!$B$11*AG1036+Inputs!$B$12)))))</f>
        <v>0.0184929572493467</v>
      </c>
      <c r="AI1036" s="0" t="n">
        <f aca="false">Inputs!$B$9-Inputs!$B$8*AG1036</f>
        <v>600.125189041828</v>
      </c>
      <c r="AJ1036" s="0" t="n">
        <f aca="false">RANK(AH1036,$AH$5:$AH$2004,0)+COUNTIF($AH$4:AH1035,AH1036)</f>
        <v>488</v>
      </c>
      <c r="AK1036" s="0" t="n">
        <f aca="false">IF(AJ1036&lt;=Deciles!$B$5*(Deciles!$B$4+1),INT((AJ1036-1)/(Deciles!$B$4+1))+1,Deciles!$B$5+INT((AJ1036-1-Deciles!$B$5*(Deciles!$B$4+1))/Deciles!$B$4)+1)</f>
        <v>3</v>
      </c>
    </row>
    <row r="1037" customFormat="false" ht="15" hidden="false" customHeight="false" outlineLevel="0" collapsed="false">
      <c r="A1037" s="0" t="n">
        <v>30350</v>
      </c>
      <c r="B1037" s="0" t="s">
        <v>157</v>
      </c>
      <c r="C1037" s="0" t="n">
        <v>750</v>
      </c>
      <c r="D1037" s="0" t="n">
        <v>93.0092468261719</v>
      </c>
      <c r="E1037" s="0" t="n">
        <v>77.5807723999023</v>
      </c>
      <c r="F1037" s="0" t="n">
        <v>28</v>
      </c>
      <c r="G1037" s="0" t="n">
        <v>4.63299989700317</v>
      </c>
      <c r="H1037" s="0" t="n">
        <v>0.749666452407837</v>
      </c>
      <c r="I1037" s="0" t="n">
        <v>28</v>
      </c>
      <c r="J1037" s="0" t="n">
        <v>12.3552026748657</v>
      </c>
      <c r="K1037" s="0" t="n">
        <v>4.0230770111084</v>
      </c>
      <c r="L1037" s="0" t="n">
        <v>-0.276923179626465</v>
      </c>
      <c r="M1037" s="0" t="n">
        <v>5.98650598526001</v>
      </c>
      <c r="N1037" s="0" t="n">
        <v>0</v>
      </c>
      <c r="O1037" s="0" t="n">
        <v>0</v>
      </c>
      <c r="P1037" s="0" t="s">
        <v>144</v>
      </c>
      <c r="Q1037" s="0" t="s">
        <v>141</v>
      </c>
      <c r="R1037" s="0" t="n">
        <v>2</v>
      </c>
      <c r="S1037" s="0" t="s">
        <v>151</v>
      </c>
      <c r="T1037" s="0" t="n">
        <v>0</v>
      </c>
      <c r="U1037" s="0" t="n">
        <v>232164.81</v>
      </c>
      <c r="V1037" s="0" t="n">
        <v>0.00767869595438242</v>
      </c>
      <c r="W1037" s="0" t="n">
        <v>624.209533691406</v>
      </c>
      <c r="X1037" s="0" t="n">
        <v>0.00397512363269925</v>
      </c>
      <c r="Y1037" s="0" t="n">
        <f aca="false">IF(ISNUMBER(C1037),INDEX(Scorecard!$D$5:$D$12,SUMPRODUCT(--(Scorecard!$G$5:$G$11&lt;C1037))+1),Scorecard!$D$13)</f>
        <v>0.488358159108655</v>
      </c>
      <c r="Z1037" s="0" t="n">
        <f aca="false">IF(ISNUMBER(D1037),INDEX(Scorecard!$D$14:$D$17,SUMPRODUCT(--(Scorecard!$G$14:$G$16&lt;D1037))+1),Scorecard!$D$18)</f>
        <v>-0.361970872710667</v>
      </c>
      <c r="AA1037" s="0" t="n">
        <f aca="false">IF(ISNUMBER(E1037),INDEX(Scorecard!$D$19:$D$26,SUMPRODUCT(--(Scorecard!$G$19:$G$25&lt;E1037))+1),Scorecard!$D$27)</f>
        <v>-0.0341578513653732</v>
      </c>
      <c r="AB1037" s="0" t="n">
        <f aca="false">IF(ISNUMBER(F1037),INDEX(Scorecard!$D$28:$D$35,SUMPRODUCT(--(Scorecard!$G$28:$G$34&lt;F1037))+1),Scorecard!$D$36)</f>
        <v>0.165097008946478</v>
      </c>
      <c r="AC1037" s="0" t="n">
        <f aca="false">IF(ISNUMBER(H1037),INDEX(Scorecard!$D$37:$D$44,SUMPRODUCT(--(Scorecard!$G$37:$G$43&lt;H1037))+1),Scorecard!$D$45)</f>
        <v>-0.569454719285959</v>
      </c>
      <c r="AD1037" s="0" t="n">
        <f aca="false">IF(ISNUMBER(I1037),INDEX(Scorecard!$D$46:$D$52,SUMPRODUCT(--(Scorecard!$G$46:$G$51&lt;I1037))+1),Scorecard!$D$53)</f>
        <v>0.123869379412532</v>
      </c>
      <c r="AE1037" s="0" t="n">
        <f aca="false">IF(ISNUMBER(K1037),INDEX(Scorecard!$D$54:$D$61,SUMPRODUCT(--(Scorecard!$G$54:$G$60&lt;K1037))+1),Scorecard!$D$62)</f>
        <v>0.489050497890326</v>
      </c>
      <c r="AF1037" s="0" t="n">
        <f aca="false">IF(ISNUMBER(L1037),INDEX(Scorecard!$D$63:$D$68,SUMPRODUCT(--(Scorecard!$G$63:$G$67&lt;L1037))+1),Scorecard!$D$69)</f>
        <v>0.322484508656054</v>
      </c>
      <c r="AG1037" s="0" t="n">
        <f aca="false">Inputs!$B$10+Scorecard!$J$5*Y1037+Scorecard!$J$6*Z1037+Scorecard!$J$7*AA1037+Scorecard!$J$8*AB1037+Scorecard!$J$9*AC1037+Scorecard!$J$10*AD1037+Scorecard!$J$11*AE1037+Scorecard!$J$12*AF1037</f>
        <v>-4.75106242020505</v>
      </c>
      <c r="AH1037" s="0" t="n">
        <f aca="false">MIN(1-Inputs!$B$13,MAX(Inputs!$B$13,1/(1+EXP(-(Inputs!$B$11*AG1037+Inputs!$B$12)))))</f>
        <v>0.00767869577321613</v>
      </c>
      <c r="AI1037" s="0" t="n">
        <f aca="false">Inputs!$B$9-Inputs!$B$8*AG1037</f>
        <v>624.20956005618</v>
      </c>
      <c r="AJ1037" s="0" t="n">
        <f aca="false">RANK(AH1037,$AH$5:$AH$2004,0)+COUNTIF($AH$4:AH1036,AH1037)</f>
        <v>994</v>
      </c>
      <c r="AK1037" s="0" t="n">
        <f aca="false">IF(AJ1037&lt;=Deciles!$B$5*(Deciles!$B$4+1),INT((AJ1037-1)/(Deciles!$B$4+1))+1,Deciles!$B$5+INT((AJ1037-1-Deciles!$B$5*(Deciles!$B$4+1))/Deciles!$B$4)+1)</f>
        <v>5</v>
      </c>
    </row>
    <row r="1038" customFormat="false" ht="15" hidden="false" customHeight="false" outlineLevel="0" collapsed="false">
      <c r="A1038" s="0" t="n">
        <v>30350</v>
      </c>
      <c r="B1038" s="0" t="s">
        <v>155</v>
      </c>
      <c r="C1038" s="0" t="n">
        <v>750</v>
      </c>
      <c r="D1038" s="0" t="n">
        <v>93.0092468261719</v>
      </c>
      <c r="E1038" s="0" t="n">
        <v>66.8533782958984</v>
      </c>
      <c r="F1038" s="0" t="n">
        <v>28</v>
      </c>
      <c r="G1038" s="0" t="n">
        <v>4.63299989700317</v>
      </c>
      <c r="H1038" s="0" t="n">
        <v>-1.10033321380615</v>
      </c>
      <c r="I1038" s="0" t="n">
        <v>58</v>
      </c>
      <c r="J1038" s="0" t="n">
        <v>12.3068113327026</v>
      </c>
      <c r="K1038" s="0" t="n">
        <v>4.60833311080933</v>
      </c>
      <c r="L1038" s="0" t="n">
        <v>-1.125</v>
      </c>
      <c r="M1038" s="0" t="n">
        <v>6.54818534851074</v>
      </c>
      <c r="N1038" s="0" t="n">
        <v>0</v>
      </c>
      <c r="O1038" s="0" t="n">
        <v>0</v>
      </c>
      <c r="P1038" s="0" t="s">
        <v>144</v>
      </c>
      <c r="Q1038" s="0" t="s">
        <v>141</v>
      </c>
      <c r="R1038" s="0" t="n">
        <v>2</v>
      </c>
      <c r="S1038" s="0" t="s">
        <v>151</v>
      </c>
      <c r="T1038" s="0" t="n">
        <v>0</v>
      </c>
      <c r="U1038" s="0" t="n">
        <v>221197.55</v>
      </c>
      <c r="V1038" s="0" t="n">
        <v>0.00679582310840488</v>
      </c>
      <c r="W1038" s="0" t="n">
        <v>627.539306640625</v>
      </c>
      <c r="X1038" s="0" t="n">
        <v>0.00435983203351498</v>
      </c>
      <c r="Y1038" s="0" t="n">
        <f aca="false">IF(ISNUMBER(C1038),INDEX(Scorecard!$D$5:$D$12,SUMPRODUCT(--(Scorecard!$G$5:$G$11&lt;C1038))+1),Scorecard!$D$13)</f>
        <v>0.488358159108655</v>
      </c>
      <c r="Z1038" s="0" t="n">
        <f aca="false">IF(ISNUMBER(D1038),INDEX(Scorecard!$D$14:$D$17,SUMPRODUCT(--(Scorecard!$G$14:$G$16&lt;D1038))+1),Scorecard!$D$18)</f>
        <v>-0.361970872710667</v>
      </c>
      <c r="AA1038" s="0" t="n">
        <f aca="false">IF(ISNUMBER(E1038),INDEX(Scorecard!$D$19:$D$26,SUMPRODUCT(--(Scorecard!$G$19:$G$25&lt;E1038))+1),Scorecard!$D$27)</f>
        <v>0.0530843085177338</v>
      </c>
      <c r="AB1038" s="0" t="n">
        <f aca="false">IF(ISNUMBER(F1038),INDEX(Scorecard!$D$28:$D$35,SUMPRODUCT(--(Scorecard!$G$28:$G$34&lt;F1038))+1),Scorecard!$D$36)</f>
        <v>0.165097008946478</v>
      </c>
      <c r="AC1038" s="0" t="n">
        <f aca="false">IF(ISNUMBER(H1038),INDEX(Scorecard!$D$37:$D$44,SUMPRODUCT(--(Scorecard!$G$37:$G$43&lt;H1038))+1),Scorecard!$D$45)</f>
        <v>1.35057635045042</v>
      </c>
      <c r="AD1038" s="0" t="n">
        <f aca="false">IF(ISNUMBER(I1038),INDEX(Scorecard!$D$46:$D$52,SUMPRODUCT(--(Scorecard!$G$46:$G$51&lt;I1038))+1),Scorecard!$D$53)</f>
        <v>0.818882373006414</v>
      </c>
      <c r="AE1038" s="0" t="n">
        <f aca="false">IF(ISNUMBER(K1038),INDEX(Scorecard!$D$54:$D$61,SUMPRODUCT(--(Scorecard!$G$54:$G$60&lt;K1038))+1),Scorecard!$D$62)</f>
        <v>0.409483001259379</v>
      </c>
      <c r="AF1038" s="0" t="n">
        <f aca="false">IF(ISNUMBER(L1038),INDEX(Scorecard!$D$63:$D$68,SUMPRODUCT(--(Scorecard!$G$63:$G$67&lt;L1038))+1),Scorecard!$D$69)</f>
        <v>-0.340582194386522</v>
      </c>
      <c r="AG1038" s="0" t="n">
        <f aca="false">Inputs!$B$10+Scorecard!$J$5*Y1038+Scorecard!$J$6*Z1038+Scorecard!$J$7*AA1038+Scorecard!$J$8*AB1038+Scorecard!$J$9*AC1038+Scorecard!$J$10*AD1038+Scorecard!$J$11*AE1038+Scorecard!$J$12*AF1038</f>
        <v>-4.86646206515493</v>
      </c>
      <c r="AH1038" s="0" t="n">
        <f aca="false">MIN(1-Inputs!$B$13,MAX(Inputs!$B$13,1/(1+EXP(-(Inputs!$B$11*AG1038+Inputs!$B$12)))))</f>
        <v>0.00679582324332319</v>
      </c>
      <c r="AI1038" s="0" t="n">
        <f aca="false">Inputs!$B$9-Inputs!$B$8*AG1038</f>
        <v>627.539289965971</v>
      </c>
      <c r="AJ1038" s="0" t="n">
        <f aca="false">RANK(AH1038,$AH$5:$AH$2004,0)+COUNTIF($AH$4:AH1037,AH1038)</f>
        <v>1070</v>
      </c>
      <c r="AK1038" s="0" t="n">
        <f aca="false">IF(AJ1038&lt;=Deciles!$B$5*(Deciles!$B$4+1),INT((AJ1038-1)/(Deciles!$B$4+1))+1,Deciles!$B$5+INT((AJ1038-1-Deciles!$B$5*(Deciles!$B$4+1))/Deciles!$B$4)+1)</f>
        <v>6</v>
      </c>
    </row>
    <row r="1039" customFormat="false" ht="15" hidden="false" customHeight="false" outlineLevel="0" collapsed="false">
      <c r="A1039" s="0" t="n">
        <v>30384</v>
      </c>
      <c r="B1039" s="0" t="s">
        <v>152</v>
      </c>
      <c r="C1039" s="0" t="n">
        <v>798</v>
      </c>
      <c r="D1039" s="0" t="n">
        <v>85.9313354492188</v>
      </c>
      <c r="E1039" s="0" t="n">
        <v>70.1677093505859</v>
      </c>
      <c r="F1039" s="0" t="n">
        <v>42</v>
      </c>
      <c r="G1039" s="0" t="n">
        <v>3.76900005340576</v>
      </c>
      <c r="H1039" s="0" t="n">
        <v>-2.66433334350586</v>
      </c>
      <c r="I1039" s="0" t="n">
        <v>34</v>
      </c>
      <c r="J1039" s="0" t="n">
        <v>12.5931520462036</v>
      </c>
      <c r="K1039" s="0" t="n">
        <v>5.19999980926514</v>
      </c>
      <c r="L1039" s="0" t="n">
        <v>-0.458333492279053</v>
      </c>
      <c r="M1039" s="0" t="n">
        <v>7.33082723617554</v>
      </c>
      <c r="N1039" s="0" t="n">
        <v>0</v>
      </c>
      <c r="O1039" s="0" t="n">
        <v>0</v>
      </c>
      <c r="P1039" s="0" t="s">
        <v>144</v>
      </c>
      <c r="Q1039" s="0" t="s">
        <v>141</v>
      </c>
      <c r="R1039" s="0" t="n">
        <v>1</v>
      </c>
      <c r="S1039" s="0" t="s">
        <v>154</v>
      </c>
      <c r="T1039" s="0" t="n">
        <v>0</v>
      </c>
      <c r="U1039" s="0" t="n">
        <v>294534.75</v>
      </c>
      <c r="V1039" s="0" t="n">
        <v>0.0019472767598927</v>
      </c>
      <c r="W1039" s="0" t="n">
        <v>661.497985839844</v>
      </c>
      <c r="X1039" s="0" t="n">
        <v>0.00139318453148007</v>
      </c>
      <c r="Y1039" s="0" t="n">
        <f aca="false">IF(ISNUMBER(C1039),INDEX(Scorecard!$D$5:$D$12,SUMPRODUCT(--(Scorecard!$G$5:$G$11&lt;C1039))+1),Scorecard!$D$13)</f>
        <v>2.19112706886128</v>
      </c>
      <c r="Z1039" s="0" t="n">
        <f aca="false">IF(ISNUMBER(D1039),INDEX(Scorecard!$D$14:$D$17,SUMPRODUCT(--(Scorecard!$G$14:$G$16&lt;D1039))+1),Scorecard!$D$18)</f>
        <v>0.0505355481560174</v>
      </c>
      <c r="AA1039" s="0" t="n">
        <f aca="false">IF(ISNUMBER(E1039),INDEX(Scorecard!$D$19:$D$26,SUMPRODUCT(--(Scorecard!$G$19:$G$25&lt;E1039))+1),Scorecard!$D$27)</f>
        <v>0.0530843085177338</v>
      </c>
      <c r="AB1039" s="0" t="n">
        <f aca="false">IF(ISNUMBER(F1039),INDEX(Scorecard!$D$28:$D$35,SUMPRODUCT(--(Scorecard!$G$28:$G$34&lt;F1039))+1),Scorecard!$D$36)</f>
        <v>-0.309727037437117</v>
      </c>
      <c r="AC1039" s="0" t="n">
        <f aca="false">IF(ISNUMBER(H1039),INDEX(Scorecard!$D$37:$D$44,SUMPRODUCT(--(Scorecard!$G$37:$G$43&lt;H1039))+1),Scorecard!$D$45)</f>
        <v>1.35057635045042</v>
      </c>
      <c r="AD1039" s="0" t="n">
        <f aca="false">IF(ISNUMBER(I1039),INDEX(Scorecard!$D$46:$D$52,SUMPRODUCT(--(Scorecard!$G$46:$G$51&lt;I1039))+1),Scorecard!$D$53)</f>
        <v>0.123869379412532</v>
      </c>
      <c r="AE1039" s="0" t="n">
        <f aca="false">IF(ISNUMBER(K1039),INDEX(Scorecard!$D$54:$D$61,SUMPRODUCT(--(Scorecard!$G$54:$G$60&lt;K1039))+1),Scorecard!$D$62)</f>
        <v>0.214429354789033</v>
      </c>
      <c r="AF1039" s="0" t="n">
        <f aca="false">IF(ISNUMBER(L1039),INDEX(Scorecard!$D$63:$D$68,SUMPRODUCT(--(Scorecard!$G$63:$G$67&lt;L1039))+1),Scorecard!$D$69)</f>
        <v>0.322484508656054</v>
      </c>
      <c r="AG1039" s="0" t="n">
        <f aca="false">Inputs!$B$10+Scorecard!$J$5*Y1039+Scorecard!$J$6*Z1039+Scorecard!$J$7*AA1039+Scorecard!$J$8*AB1039+Scorecard!$J$9*AC1039+Scorecard!$J$10*AD1039+Scorecard!$J$11*AE1039+Scorecard!$J$12*AF1039</f>
        <v>-6.04338063247806</v>
      </c>
      <c r="AH1039" s="0" t="n">
        <f aca="false">MIN(1-Inputs!$B$13,MAX(Inputs!$B$13,1/(1+EXP(-(Inputs!$B$11*AG1039+Inputs!$B$12)))))</f>
        <v>0.00194727676104964</v>
      </c>
      <c r="AI1039" s="0" t="n">
        <f aca="false">Inputs!$B$9-Inputs!$B$8*AG1039</f>
        <v>661.497981578116</v>
      </c>
      <c r="AJ1039" s="0" t="n">
        <f aca="false">RANK(AH1039,$AH$5:$AH$2004,0)+COUNTIF($AH$4:AH1038,AH1039)</f>
        <v>1697</v>
      </c>
      <c r="AK1039" s="0" t="n">
        <f aca="false">IF(AJ1039&lt;=Deciles!$B$5*(Deciles!$B$4+1),INT((AJ1039-1)/(Deciles!$B$4+1))+1,Deciles!$B$5+INT((AJ1039-1-Deciles!$B$5*(Deciles!$B$4+1))/Deciles!$B$4)+1)</f>
        <v>9</v>
      </c>
    </row>
    <row r="1040" customFormat="false" ht="15" hidden="false" customHeight="false" outlineLevel="0" collapsed="false">
      <c r="A1040" s="0" t="n">
        <v>30452</v>
      </c>
      <c r="B1040" s="0" t="s">
        <v>157</v>
      </c>
      <c r="C1040" s="0" t="n">
        <v>737</v>
      </c>
      <c r="D1040" s="0" t="n">
        <v>72.1068878173828</v>
      </c>
      <c r="E1040" s="0" t="n">
        <v>55.9032325744629</v>
      </c>
      <c r="F1040" s="0" t="n">
        <v>34</v>
      </c>
      <c r="G1040" s="0" t="n">
        <v>4.03599977493286</v>
      </c>
      <c r="H1040" s="0" t="n">
        <v>0.152666330337524</v>
      </c>
      <c r="I1040" s="0" t="n">
        <v>39</v>
      </c>
      <c r="J1040" s="0" t="n">
        <v>12.1118860244751</v>
      </c>
      <c r="K1040" s="0" t="n">
        <v>4.42307710647583</v>
      </c>
      <c r="L1040" s="0" t="n">
        <v>-0.276922702789307</v>
      </c>
      <c r="M1040" s="0" t="n">
        <v>5.74976253509522</v>
      </c>
      <c r="N1040" s="0" t="n">
        <v>0</v>
      </c>
      <c r="O1040" s="0" t="n">
        <v>0</v>
      </c>
      <c r="P1040" s="0" t="s">
        <v>144</v>
      </c>
      <c r="Q1040" s="0" t="s">
        <v>141</v>
      </c>
      <c r="R1040" s="0" t="n">
        <v>2</v>
      </c>
      <c r="S1040" s="0" t="s">
        <v>149</v>
      </c>
      <c r="T1040" s="0" t="n">
        <v>0</v>
      </c>
      <c r="U1040" s="0" t="n">
        <v>182022.62</v>
      </c>
      <c r="V1040" s="0" t="n">
        <v>0.00552984513342381</v>
      </c>
      <c r="W1040" s="0" t="n">
        <v>633.153015136719</v>
      </c>
      <c r="X1040" s="0" t="n">
        <v>0.002551015233621</v>
      </c>
      <c r="Y1040" s="0" t="n">
        <f aca="false">IF(ISNUMBER(C1040),INDEX(Scorecard!$D$5:$D$12,SUMPRODUCT(--(Scorecard!$G$5:$G$11&lt;C1040))+1),Scorecard!$D$13)</f>
        <v>0.488358159108655</v>
      </c>
      <c r="Z1040" s="0" t="n">
        <f aca="false">IF(ISNUMBER(D1040),INDEX(Scorecard!$D$14:$D$17,SUMPRODUCT(--(Scorecard!$G$14:$G$16&lt;D1040))+1),Scorecard!$D$18)</f>
        <v>0.128579646629417</v>
      </c>
      <c r="AA1040" s="0" t="n">
        <f aca="false">IF(ISNUMBER(E1040),INDEX(Scorecard!$D$19:$D$26,SUMPRODUCT(--(Scorecard!$G$19:$G$25&lt;E1040))+1),Scorecard!$D$27)</f>
        <v>0.285899340811827</v>
      </c>
      <c r="AB1040" s="0" t="n">
        <f aca="false">IF(ISNUMBER(F1040),INDEX(Scorecard!$D$28:$D$35,SUMPRODUCT(--(Scorecard!$G$28:$G$34&lt;F1040))+1),Scorecard!$D$36)</f>
        <v>-0.0008456427959252</v>
      </c>
      <c r="AC1040" s="0" t="n">
        <f aca="false">IF(ISNUMBER(H1040),INDEX(Scorecard!$D$37:$D$44,SUMPRODUCT(--(Scorecard!$G$37:$G$43&lt;H1040))+1),Scorecard!$D$45)</f>
        <v>0.102184252677548</v>
      </c>
      <c r="AD1040" s="0" t="n">
        <f aca="false">IF(ISNUMBER(I1040),INDEX(Scorecard!$D$46:$D$52,SUMPRODUCT(--(Scorecard!$G$46:$G$51&lt;I1040))+1),Scorecard!$D$53)</f>
        <v>0.569875412099532</v>
      </c>
      <c r="AE1040" s="0" t="n">
        <f aca="false">IF(ISNUMBER(K1040),INDEX(Scorecard!$D$54:$D$61,SUMPRODUCT(--(Scorecard!$G$54:$G$60&lt;K1040))+1),Scorecard!$D$62)</f>
        <v>0.409483001259379</v>
      </c>
      <c r="AF1040" s="0" t="n">
        <f aca="false">IF(ISNUMBER(L1040),INDEX(Scorecard!$D$63:$D$68,SUMPRODUCT(--(Scorecard!$G$63:$G$67&lt;L1040))+1),Scorecard!$D$69)</f>
        <v>0.322484508656054</v>
      </c>
      <c r="AG1040" s="0" t="n">
        <f aca="false">Inputs!$B$10+Scorecard!$J$5*Y1040+Scorecard!$J$6*Z1040+Scorecard!$J$7*AA1040+Scorecard!$J$8*AB1040+Scorecard!$J$9*AC1040+Scorecard!$J$10*AD1040+Scorecard!$J$11*AE1040+Scorecard!$J$12*AF1040</f>
        <v>-5.06101860356627</v>
      </c>
      <c r="AH1040" s="0" t="n">
        <f aca="false">MIN(1-Inputs!$B$13,MAX(Inputs!$B$13,1/(1+EXP(-(Inputs!$B$11*AG1040+Inputs!$B$12)))))</f>
        <v>0.00552984504509404</v>
      </c>
      <c r="AI1040" s="0" t="n">
        <f aca="false">Inputs!$B$9-Inputs!$B$8*AG1040</f>
        <v>633.153005028742</v>
      </c>
      <c r="AJ1040" s="0" t="n">
        <f aca="false">RANK(AH1040,$AH$5:$AH$2004,0)+COUNTIF($AH$4:AH1039,AH1040)</f>
        <v>1188</v>
      </c>
      <c r="AK1040" s="0" t="n">
        <f aca="false">IF(AJ1040&lt;=Deciles!$B$5*(Deciles!$B$4+1),INT((AJ1040-1)/(Deciles!$B$4+1))+1,Deciles!$B$5+INT((AJ1040-1-Deciles!$B$5*(Deciles!$B$4+1))/Deciles!$B$4)+1)</f>
        <v>6</v>
      </c>
    </row>
    <row r="1041" customFormat="false" ht="15" hidden="false" customHeight="false" outlineLevel="0" collapsed="false">
      <c r="A1041" s="0" t="n">
        <v>30498</v>
      </c>
      <c r="B1041" s="0" t="s">
        <v>145</v>
      </c>
      <c r="C1041" s="0" t="n">
        <v>702</v>
      </c>
      <c r="D1041" s="0" t="n">
        <v>84.1784286499023</v>
      </c>
      <c r="E1041" s="0" t="n">
        <v>59.8449592590332</v>
      </c>
      <c r="F1041" s="0" t="n">
        <v>32</v>
      </c>
      <c r="G1041" s="0" t="n">
        <v>4.21600008010864</v>
      </c>
      <c r="H1041" s="0" t="n">
        <v>0.699333429336548</v>
      </c>
      <c r="I1041" s="0" t="n">
        <v>55</v>
      </c>
      <c r="J1041" s="0" t="n">
        <v>12.3849143981934</v>
      </c>
      <c r="K1041" s="0" t="n">
        <v>5.65833330154419</v>
      </c>
      <c r="L1041" s="0" t="n">
        <v>-1.875</v>
      </c>
      <c r="M1041" s="0" t="n">
        <v>7.33082866668701</v>
      </c>
      <c r="N1041" s="0" t="n">
        <v>0</v>
      </c>
      <c r="O1041" s="0" t="n">
        <v>0</v>
      </c>
      <c r="P1041" s="0" t="s">
        <v>144</v>
      </c>
      <c r="Q1041" s="0" t="s">
        <v>141</v>
      </c>
      <c r="R1041" s="0" t="n">
        <v>2</v>
      </c>
      <c r="S1041" s="0" t="s">
        <v>154</v>
      </c>
      <c r="T1041" s="0" t="n">
        <v>0</v>
      </c>
      <c r="U1041" s="0" t="n">
        <v>239166.19</v>
      </c>
      <c r="V1041" s="0" t="n">
        <v>0.0300006046891213</v>
      </c>
      <c r="W1041" s="0" t="n">
        <v>586.711608886719</v>
      </c>
      <c r="X1041" s="0" t="n">
        <v>0.0195716414600611</v>
      </c>
      <c r="Y1041" s="0" t="n">
        <f aca="false">IF(ISNUMBER(C1041),INDEX(Scorecard!$D$5:$D$12,SUMPRODUCT(--(Scorecard!$G$5:$G$11&lt;C1041))+1),Scorecard!$D$13)</f>
        <v>-0.869677851527538</v>
      </c>
      <c r="Z1041" s="0" t="n">
        <f aca="false">IF(ISNUMBER(D1041),INDEX(Scorecard!$D$14:$D$17,SUMPRODUCT(--(Scorecard!$G$14:$G$16&lt;D1041))+1),Scorecard!$D$18)</f>
        <v>0.0505355481560174</v>
      </c>
      <c r="AA1041" s="0" t="n">
        <f aca="false">IF(ISNUMBER(E1041),INDEX(Scorecard!$D$19:$D$26,SUMPRODUCT(--(Scorecard!$G$19:$G$25&lt;E1041))+1),Scorecard!$D$27)</f>
        <v>0.267179331770092</v>
      </c>
      <c r="AB1041" s="0" t="n">
        <f aca="false">IF(ISNUMBER(F1041),INDEX(Scorecard!$D$28:$D$35,SUMPRODUCT(--(Scorecard!$G$28:$G$34&lt;F1041))+1),Scorecard!$D$36)</f>
        <v>0.126913191054783</v>
      </c>
      <c r="AC1041" s="0" t="n">
        <f aca="false">IF(ISNUMBER(H1041),INDEX(Scorecard!$D$37:$D$44,SUMPRODUCT(--(Scorecard!$G$37:$G$43&lt;H1041))+1),Scorecard!$D$45)</f>
        <v>-0.569454719285959</v>
      </c>
      <c r="AD1041" s="0" t="n">
        <f aca="false">IF(ISNUMBER(I1041),INDEX(Scorecard!$D$46:$D$52,SUMPRODUCT(--(Scorecard!$G$46:$G$51&lt;I1041))+1),Scorecard!$D$53)</f>
        <v>0.818882373006414</v>
      </c>
      <c r="AE1041" s="0" t="n">
        <f aca="false">IF(ISNUMBER(K1041),INDEX(Scorecard!$D$54:$D$61,SUMPRODUCT(--(Scorecard!$G$54:$G$60&lt;K1041))+1),Scorecard!$D$62)</f>
        <v>0.0151758992857273</v>
      </c>
      <c r="AF1041" s="0" t="n">
        <f aca="false">IF(ISNUMBER(L1041),INDEX(Scorecard!$D$63:$D$68,SUMPRODUCT(--(Scorecard!$G$63:$G$67&lt;L1041))+1),Scorecard!$D$69)</f>
        <v>-0.340582194386522</v>
      </c>
      <c r="AG1041" s="0" t="n">
        <f aca="false">Inputs!$B$10+Scorecard!$J$5*Y1041+Scorecard!$J$6*Z1041+Scorecard!$J$7*AA1041+Scorecard!$J$8*AB1041+Scorecard!$J$9*AC1041+Scorecard!$J$10*AD1041+Scorecard!$J$11*AE1041+Scorecard!$J$12*AF1041</f>
        <v>-3.45148210484053</v>
      </c>
      <c r="AH1041" s="0" t="n">
        <f aca="false">MIN(1-Inputs!$B$13,MAX(Inputs!$B$13,1/(1+EXP(-(Inputs!$B$11*AG1041+Inputs!$B$12)))))</f>
        <v>0.0300006048807039</v>
      </c>
      <c r="AI1041" s="0" t="n">
        <f aca="false">Inputs!$B$9-Inputs!$B$8*AG1041</f>
        <v>586.711598531914</v>
      </c>
      <c r="AJ1041" s="0" t="n">
        <f aca="false">RANK(AH1041,$AH$5:$AH$2004,0)+COUNTIF($AH$4:AH1040,AH1041)</f>
        <v>317</v>
      </c>
      <c r="AK1041" s="0" t="n">
        <f aca="false">IF(AJ1041&lt;=Deciles!$B$5*(Deciles!$B$4+1),INT((AJ1041-1)/(Deciles!$B$4+1))+1,Deciles!$B$5+INT((AJ1041-1-Deciles!$B$5*(Deciles!$B$4+1))/Deciles!$B$4)+1)</f>
        <v>2</v>
      </c>
    </row>
    <row r="1042" customFormat="false" ht="15" hidden="false" customHeight="false" outlineLevel="0" collapsed="false">
      <c r="A1042" s="0" t="n">
        <v>30530</v>
      </c>
      <c r="B1042" s="0" t="s">
        <v>157</v>
      </c>
      <c r="C1042" s="0" t="n">
        <v>671</v>
      </c>
      <c r="D1042" s="0" t="n">
        <v>80</v>
      </c>
      <c r="E1042" s="0" t="n">
        <v>51.0818862915039</v>
      </c>
      <c r="F1042" s="0" t="n">
        <v>18</v>
      </c>
      <c r="G1042" s="0" t="n">
        <v>4.05999994277954</v>
      </c>
      <c r="H1042" s="0" t="n">
        <v>0.176666498184204</v>
      </c>
      <c r="I1042" s="0" t="n">
        <v>67</v>
      </c>
      <c r="J1042" s="0" t="n">
        <v>12.1266717910767</v>
      </c>
      <c r="K1042" s="0" t="n">
        <v>4.42307710647583</v>
      </c>
      <c r="L1042" s="0" t="n">
        <v>-0.276922702789307</v>
      </c>
      <c r="M1042" s="0" t="n">
        <v>5.74976253509522</v>
      </c>
      <c r="N1042" s="0" t="n">
        <v>0</v>
      </c>
      <c r="O1042" s="0" t="n">
        <v>0</v>
      </c>
      <c r="P1042" s="0" t="s">
        <v>140</v>
      </c>
      <c r="Q1042" s="0" t="s">
        <v>141</v>
      </c>
      <c r="R1042" s="0" t="n">
        <v>1</v>
      </c>
      <c r="S1042" s="0" t="s">
        <v>149</v>
      </c>
      <c r="T1042" s="0" t="n">
        <v>0</v>
      </c>
      <c r="U1042" s="0" t="n">
        <v>184733.94</v>
      </c>
      <c r="V1042" s="0" t="n">
        <v>0.0280142948031426</v>
      </c>
      <c r="W1042" s="0" t="n">
        <v>588.620910644531</v>
      </c>
      <c r="X1042" s="0" t="n">
        <v>0.011242519132793</v>
      </c>
      <c r="Y1042" s="0" t="n">
        <f aca="false">IF(ISNUMBER(C1042),INDEX(Scorecard!$D$5:$D$12,SUMPRODUCT(--(Scorecard!$G$5:$G$11&lt;C1042))+1),Scorecard!$D$13)</f>
        <v>-1.88220980528339</v>
      </c>
      <c r="Z1042" s="0" t="n">
        <f aca="false">IF(ISNUMBER(D1042),INDEX(Scorecard!$D$14:$D$17,SUMPRODUCT(--(Scorecard!$G$14:$G$16&lt;D1042))+1),Scorecard!$D$18)</f>
        <v>0.0505355481560174</v>
      </c>
      <c r="AA1042" s="0" t="n">
        <f aca="false">IF(ISNUMBER(E1042),INDEX(Scorecard!$D$19:$D$26,SUMPRODUCT(--(Scorecard!$G$19:$G$25&lt;E1042))+1),Scorecard!$D$27)</f>
        <v>0.57899015159425</v>
      </c>
      <c r="AB1042" s="0" t="n">
        <f aca="false">IF(ISNUMBER(F1042),INDEX(Scorecard!$D$28:$D$35,SUMPRODUCT(--(Scorecard!$G$28:$G$34&lt;F1042))+1),Scorecard!$D$36)</f>
        <v>0.624829191519909</v>
      </c>
      <c r="AC1042" s="0" t="n">
        <f aca="false">IF(ISNUMBER(H1042),INDEX(Scorecard!$D$37:$D$44,SUMPRODUCT(--(Scorecard!$G$37:$G$43&lt;H1042))+1),Scorecard!$D$45)</f>
        <v>0.102184252677548</v>
      </c>
      <c r="AD1042" s="0" t="n">
        <f aca="false">IF(ISNUMBER(I1042),INDEX(Scorecard!$D$46:$D$52,SUMPRODUCT(--(Scorecard!$G$46:$G$51&lt;I1042))+1),Scorecard!$D$53)</f>
        <v>0.818882373006414</v>
      </c>
      <c r="AE1042" s="0" t="n">
        <f aca="false">IF(ISNUMBER(K1042),INDEX(Scorecard!$D$54:$D$61,SUMPRODUCT(--(Scorecard!$G$54:$G$60&lt;K1042))+1),Scorecard!$D$62)</f>
        <v>0.409483001259379</v>
      </c>
      <c r="AF1042" s="0" t="n">
        <f aca="false">IF(ISNUMBER(L1042),INDEX(Scorecard!$D$63:$D$68,SUMPRODUCT(--(Scorecard!$G$63:$G$67&lt;L1042))+1),Scorecard!$D$69)</f>
        <v>0.322484508656054</v>
      </c>
      <c r="AG1042" s="0" t="n">
        <f aca="false">Inputs!$B$10+Scorecard!$J$5*Y1042+Scorecard!$J$6*Z1042+Scorecard!$J$7*AA1042+Scorecard!$J$8*AB1042+Scorecard!$J$9*AC1042+Scorecard!$J$10*AD1042+Scorecard!$J$11*AE1042+Scorecard!$J$12*AF1042</f>
        <v>-3.51765450885992</v>
      </c>
      <c r="AH1042" s="0" t="n">
        <f aca="false">MIN(1-Inputs!$B$13,MAX(Inputs!$B$13,1/(1+EXP(-(Inputs!$B$11*AG1042+Inputs!$B$12)))))</f>
        <v>0.0280142951762806</v>
      </c>
      <c r="AI1042" s="0" t="n">
        <f aca="false">Inputs!$B$9-Inputs!$B$8*AG1042</f>
        <v>588.620930514364</v>
      </c>
      <c r="AJ1042" s="0" t="n">
        <f aca="false">RANK(AH1042,$AH$5:$AH$2004,0)+COUNTIF($AH$4:AH1041,AH1042)</f>
        <v>337</v>
      </c>
      <c r="AK1042" s="0" t="n">
        <f aca="false">IF(AJ1042&lt;=Deciles!$B$5*(Deciles!$B$4+1),INT((AJ1042-1)/(Deciles!$B$4+1))+1,Deciles!$B$5+INT((AJ1042-1-Deciles!$B$5*(Deciles!$B$4+1))/Deciles!$B$4)+1)</f>
        <v>2</v>
      </c>
    </row>
    <row r="1043" customFormat="false" ht="15" hidden="false" customHeight="false" outlineLevel="0" collapsed="false">
      <c r="A1043" s="0" t="n">
        <v>30580</v>
      </c>
      <c r="B1043" s="0" t="s">
        <v>145</v>
      </c>
      <c r="C1043" s="0" t="n">
        <v>800</v>
      </c>
      <c r="D1043" s="0" t="n">
        <v>80</v>
      </c>
      <c r="E1043" s="0" t="n">
        <v>79.1256332397461</v>
      </c>
      <c r="F1043" s="0" t="n">
        <v>42</v>
      </c>
      <c r="G1043" s="0" t="n">
        <v>2.62100005149841</v>
      </c>
      <c r="H1043" s="0" t="n">
        <v>-0.895666599273682</v>
      </c>
      <c r="I1043" s="0" t="n">
        <v>2</v>
      </c>
      <c r="J1043" s="0" t="n">
        <v>12.8134107589722</v>
      </c>
      <c r="K1043" s="0" t="n">
        <v>4.85833311080933</v>
      </c>
      <c r="L1043" s="0" t="n">
        <v>-1.875</v>
      </c>
      <c r="M1043" s="0" t="n">
        <v>4.48895072937012</v>
      </c>
      <c r="N1043" s="0" t="n">
        <v>0</v>
      </c>
      <c r="O1043" s="0" t="n">
        <v>0</v>
      </c>
      <c r="P1043" s="0" t="s">
        <v>140</v>
      </c>
      <c r="Q1043" s="0" t="s">
        <v>141</v>
      </c>
      <c r="R1043" s="0" t="n">
        <v>1</v>
      </c>
      <c r="S1043" s="0" t="s">
        <v>161</v>
      </c>
      <c r="T1043" s="0" t="n">
        <v>0</v>
      </c>
      <c r="U1043" s="0" t="n">
        <v>367107.78</v>
      </c>
      <c r="V1043" s="0" t="n">
        <v>0.00229354226030409</v>
      </c>
      <c r="W1043" s="0" t="n">
        <v>657.059143066406</v>
      </c>
      <c r="X1043" s="0" t="n">
        <v>0.00119508232455701</v>
      </c>
      <c r="Y1043" s="0" t="n">
        <f aca="false">IF(ISNUMBER(C1043),INDEX(Scorecard!$D$5:$D$12,SUMPRODUCT(--(Scorecard!$G$5:$G$11&lt;C1043))+1),Scorecard!$D$13)</f>
        <v>2.19112706886128</v>
      </c>
      <c r="Z1043" s="0" t="n">
        <f aca="false">IF(ISNUMBER(D1043),INDEX(Scorecard!$D$14:$D$17,SUMPRODUCT(--(Scorecard!$G$14:$G$16&lt;D1043))+1),Scorecard!$D$18)</f>
        <v>0.0505355481560174</v>
      </c>
      <c r="AA1043" s="0" t="n">
        <f aca="false">IF(ISNUMBER(E1043),INDEX(Scorecard!$D$19:$D$26,SUMPRODUCT(--(Scorecard!$G$19:$G$25&lt;E1043))+1),Scorecard!$D$27)</f>
        <v>-0.0341578513653732</v>
      </c>
      <c r="AB1043" s="0" t="n">
        <f aca="false">IF(ISNUMBER(F1043),INDEX(Scorecard!$D$28:$D$35,SUMPRODUCT(--(Scorecard!$G$28:$G$34&lt;F1043))+1),Scorecard!$D$36)</f>
        <v>-0.309727037437117</v>
      </c>
      <c r="AC1043" s="0" t="n">
        <f aca="false">IF(ISNUMBER(H1043),INDEX(Scorecard!$D$37:$D$44,SUMPRODUCT(--(Scorecard!$G$37:$G$43&lt;H1043))+1),Scorecard!$D$45)</f>
        <v>1.35057635045042</v>
      </c>
      <c r="AD1043" s="0" t="n">
        <f aca="false">IF(ISNUMBER(I1043),INDEX(Scorecard!$D$46:$D$52,SUMPRODUCT(--(Scorecard!$G$46:$G$51&lt;I1043))+1),Scorecard!$D$53)</f>
        <v>-0.161534840507194</v>
      </c>
      <c r="AE1043" s="0" t="n">
        <f aca="false">IF(ISNUMBER(K1043),INDEX(Scorecard!$D$54:$D$61,SUMPRODUCT(--(Scorecard!$G$54:$G$60&lt;K1043))+1),Scorecard!$D$62)</f>
        <v>0.214429354789033</v>
      </c>
      <c r="AF1043" s="0" t="n">
        <f aca="false">IF(ISNUMBER(L1043),INDEX(Scorecard!$D$63:$D$68,SUMPRODUCT(--(Scorecard!$G$63:$G$67&lt;L1043))+1),Scorecard!$D$69)</f>
        <v>-0.340582194386522</v>
      </c>
      <c r="AG1043" s="0" t="n">
        <f aca="false">Inputs!$B$10+Scorecard!$J$5*Y1043+Scorecard!$J$6*Z1043+Scorecard!$J$7*AA1043+Scorecard!$J$8*AB1043+Scorecard!$J$9*AC1043+Scorecard!$J$10*AD1043+Scorecard!$J$11*AE1043+Scorecard!$J$12*AF1043</f>
        <v>-5.88954115785375</v>
      </c>
      <c r="AH1043" s="0" t="n">
        <f aca="false">MIN(1-Inputs!$B$13,MAX(Inputs!$B$13,1/(1+EXP(-(Inputs!$B$11*AG1043+Inputs!$B$12)))))</f>
        <v>0.00229354229902602</v>
      </c>
      <c r="AI1043" s="0" t="n">
        <f aca="false">Inputs!$B$9-Inputs!$B$8*AG1043</f>
        <v>657.059112635447</v>
      </c>
      <c r="AJ1043" s="0" t="n">
        <f aca="false">RANK(AH1043,$AH$5:$AH$2004,0)+COUNTIF($AH$4:AH1042,AH1043)</f>
        <v>1653</v>
      </c>
      <c r="AK1043" s="0" t="n">
        <f aca="false">IF(AJ1043&lt;=Deciles!$B$5*(Deciles!$B$4+1),INT((AJ1043-1)/(Deciles!$B$4+1))+1,Deciles!$B$5+INT((AJ1043-1-Deciles!$B$5*(Deciles!$B$4+1))/Deciles!$B$4)+1)</f>
        <v>9</v>
      </c>
    </row>
    <row r="1044" customFormat="false" ht="15" hidden="false" customHeight="false" outlineLevel="0" collapsed="false">
      <c r="A1044" s="0" t="n">
        <v>30599</v>
      </c>
      <c r="B1044" s="0" t="s">
        <v>139</v>
      </c>
      <c r="C1044" s="0" t="n">
        <v>726</v>
      </c>
      <c r="D1044" s="0" t="n">
        <v>70.231689453125</v>
      </c>
      <c r="E1044" s="0" t="n">
        <v>65.5110626220703</v>
      </c>
      <c r="F1044" s="0" t="n">
        <v>13</v>
      </c>
      <c r="G1044" s="0" t="n">
        <v>4.06199979782105</v>
      </c>
      <c r="H1044" s="0" t="n">
        <v>1.04533314704895</v>
      </c>
      <c r="I1044" s="0" t="n">
        <v>19</v>
      </c>
      <c r="J1044" s="0" t="n">
        <v>12.0176029205322</v>
      </c>
      <c r="K1044" s="0" t="n">
        <v>6.53333330154419</v>
      </c>
      <c r="L1044" s="0" t="n">
        <v>-3.50000047683716</v>
      </c>
      <c r="M1044" s="0" t="n">
        <v>4.21317195892334</v>
      </c>
      <c r="N1044" s="0" t="n">
        <v>0</v>
      </c>
      <c r="O1044" s="0" t="n">
        <v>0</v>
      </c>
      <c r="P1044" s="0" t="s">
        <v>144</v>
      </c>
      <c r="Q1044" s="0" t="s">
        <v>153</v>
      </c>
      <c r="R1044" s="0" t="n">
        <v>1</v>
      </c>
      <c r="S1044" s="0" t="s">
        <v>154</v>
      </c>
      <c r="T1044" s="0" t="n">
        <v>0</v>
      </c>
      <c r="U1044" s="0" t="n">
        <v>165645.19</v>
      </c>
      <c r="V1044" s="0" t="n">
        <v>0.00944431871175766</v>
      </c>
      <c r="W1044" s="0" t="n">
        <v>618.56005859375</v>
      </c>
      <c r="X1044" s="0" t="n">
        <v>0.00823774468153715</v>
      </c>
      <c r="Y1044" s="0" t="n">
        <f aca="false">IF(ISNUMBER(C1044),INDEX(Scorecard!$D$5:$D$12,SUMPRODUCT(--(Scorecard!$G$5:$G$11&lt;C1044))+1),Scorecard!$D$13)</f>
        <v>-0.0290424113398221</v>
      </c>
      <c r="Z1044" s="0" t="n">
        <f aca="false">IF(ISNUMBER(D1044),INDEX(Scorecard!$D$14:$D$17,SUMPRODUCT(--(Scorecard!$G$14:$G$16&lt;D1044))+1),Scorecard!$D$18)</f>
        <v>0.128579646629417</v>
      </c>
      <c r="AA1044" s="0" t="n">
        <f aca="false">IF(ISNUMBER(E1044),INDEX(Scorecard!$D$19:$D$26,SUMPRODUCT(--(Scorecard!$G$19:$G$25&lt;E1044))+1),Scorecard!$D$27)</f>
        <v>0.233621608745691</v>
      </c>
      <c r="AB1044" s="0" t="n">
        <f aca="false">IF(ISNUMBER(F1044),INDEX(Scorecard!$D$28:$D$35,SUMPRODUCT(--(Scorecard!$G$28:$G$34&lt;F1044))+1),Scorecard!$D$36)</f>
        <v>0.624829191519909</v>
      </c>
      <c r="AC1044" s="0" t="n">
        <f aca="false">IF(ISNUMBER(H1044),INDEX(Scorecard!$D$37:$D$44,SUMPRODUCT(--(Scorecard!$G$37:$G$43&lt;H1044))+1),Scorecard!$D$45)</f>
        <v>-0.975503570149195</v>
      </c>
      <c r="AD1044" s="0" t="n">
        <f aca="false">IF(ISNUMBER(I1044),INDEX(Scorecard!$D$46:$D$52,SUMPRODUCT(--(Scorecard!$G$46:$G$51&lt;I1044))+1),Scorecard!$D$53)</f>
        <v>-0.108777051091409</v>
      </c>
      <c r="AE1044" s="0" t="n">
        <f aca="false">IF(ISNUMBER(K1044),INDEX(Scorecard!$D$54:$D$61,SUMPRODUCT(--(Scorecard!$G$54:$G$60&lt;K1044))+1),Scorecard!$D$62)</f>
        <v>-0.119873800601421</v>
      </c>
      <c r="AF1044" s="0" t="n">
        <f aca="false">IF(ISNUMBER(L1044),INDEX(Scorecard!$D$63:$D$68,SUMPRODUCT(--(Scorecard!$G$63:$G$67&lt;L1044))+1),Scorecard!$D$69)</f>
        <v>-0.340582194386522</v>
      </c>
      <c r="AG1044" s="0" t="n">
        <f aca="false">Inputs!$B$10+Scorecard!$J$5*Y1044+Scorecard!$J$6*Z1044+Scorecard!$J$7*AA1044+Scorecard!$J$8*AB1044+Scorecard!$J$9*AC1044+Scorecard!$J$10*AD1044+Scorecard!$J$11*AE1044+Scorecard!$J$12*AF1044</f>
        <v>-4.55526559620432</v>
      </c>
      <c r="AH1044" s="0" t="n">
        <f aca="false">MIN(1-Inputs!$B$13,MAX(Inputs!$B$13,1/(1+EXP(-(Inputs!$B$11*AG1044+Inputs!$B$12)))))</f>
        <v>0.00944431878197279</v>
      </c>
      <c r="AI1044" s="0" t="n">
        <f aca="false">Inputs!$B$9-Inputs!$B$8*AG1044</f>
        <v>618.560057916027</v>
      </c>
      <c r="AJ1044" s="0" t="n">
        <f aca="false">RANK(AH1044,$AH$5:$AH$2004,0)+COUNTIF($AH$4:AH1043,AH1044)</f>
        <v>862</v>
      </c>
      <c r="AK1044" s="0" t="n">
        <f aca="false">IF(AJ1044&lt;=Deciles!$B$5*(Deciles!$B$4+1),INT((AJ1044-1)/(Deciles!$B$4+1))+1,Deciles!$B$5+INT((AJ1044-1-Deciles!$B$5*(Deciles!$B$4+1))/Deciles!$B$4)+1)</f>
        <v>5</v>
      </c>
    </row>
    <row r="1045" customFormat="false" ht="15" hidden="false" customHeight="false" outlineLevel="0" collapsed="false">
      <c r="A1045" s="0" t="n">
        <v>30625</v>
      </c>
      <c r="B1045" s="0" t="s">
        <v>158</v>
      </c>
      <c r="C1045" s="0" t="n">
        <v>761</v>
      </c>
      <c r="D1045" s="0" t="n">
        <v>80</v>
      </c>
      <c r="E1045" s="0" t="n">
        <v>73.6707077026367</v>
      </c>
      <c r="F1045" s="0" t="n">
        <v>42</v>
      </c>
      <c r="G1045" s="0" t="n">
        <v>3.70199990272522</v>
      </c>
      <c r="H1045" s="0" t="n">
        <v>0.785333156585693</v>
      </c>
      <c r="I1045" s="0" t="n">
        <v>24</v>
      </c>
      <c r="J1045" s="0" t="n">
        <v>11.895884513855</v>
      </c>
      <c r="K1045" s="0" t="n">
        <v>6.73333311080933</v>
      </c>
      <c r="L1045" s="0" t="n">
        <v>2.71025609970093</v>
      </c>
      <c r="M1045" s="0" t="n">
        <v>0.36659899353981</v>
      </c>
      <c r="N1045" s="0" t="n">
        <v>0</v>
      </c>
      <c r="O1045" s="0" t="n">
        <v>0</v>
      </c>
      <c r="P1045" s="0" t="s">
        <v>144</v>
      </c>
      <c r="Q1045" s="0" t="s">
        <v>141</v>
      </c>
      <c r="R1045" s="0" t="n">
        <v>1</v>
      </c>
      <c r="S1045" s="0" t="s">
        <v>161</v>
      </c>
      <c r="T1045" s="0" t="n">
        <v>0</v>
      </c>
      <c r="U1045" s="0" t="n">
        <v>146661.86</v>
      </c>
      <c r="V1045" s="0" t="n">
        <v>0.0168988313525915</v>
      </c>
      <c r="W1045" s="0" t="n">
        <v>602.608825683594</v>
      </c>
      <c r="X1045" s="0" t="n">
        <v>0.00664910208433867</v>
      </c>
      <c r="Y1045" s="0" t="n">
        <f aca="false">IF(ISNUMBER(C1045),INDEX(Scorecard!$D$5:$D$12,SUMPRODUCT(--(Scorecard!$G$5:$G$11&lt;C1045))+1),Scorecard!$D$13)</f>
        <v>0.733188958177614</v>
      </c>
      <c r="Z1045" s="0" t="n">
        <f aca="false">IF(ISNUMBER(D1045),INDEX(Scorecard!$D$14:$D$17,SUMPRODUCT(--(Scorecard!$G$14:$G$16&lt;D1045))+1),Scorecard!$D$18)</f>
        <v>0.0505355481560174</v>
      </c>
      <c r="AA1045" s="0" t="n">
        <f aca="false">IF(ISNUMBER(E1045),INDEX(Scorecard!$D$19:$D$26,SUMPRODUCT(--(Scorecard!$G$19:$G$25&lt;E1045))+1),Scorecard!$D$27)</f>
        <v>-0.0341578513653732</v>
      </c>
      <c r="AB1045" s="0" t="n">
        <f aca="false">IF(ISNUMBER(F1045),INDEX(Scorecard!$D$28:$D$35,SUMPRODUCT(--(Scorecard!$G$28:$G$34&lt;F1045))+1),Scorecard!$D$36)</f>
        <v>-0.309727037437117</v>
      </c>
      <c r="AC1045" s="0" t="n">
        <f aca="false">IF(ISNUMBER(H1045),INDEX(Scorecard!$D$37:$D$44,SUMPRODUCT(--(Scorecard!$G$37:$G$43&lt;H1045))+1),Scorecard!$D$45)</f>
        <v>-0.569454719285959</v>
      </c>
      <c r="AD1045" s="0" t="n">
        <f aca="false">IF(ISNUMBER(I1045),INDEX(Scorecard!$D$46:$D$52,SUMPRODUCT(--(Scorecard!$G$46:$G$51&lt;I1045))+1),Scorecard!$D$53)</f>
        <v>-0.048559051279741</v>
      </c>
      <c r="AE1045" s="0" t="n">
        <f aca="false">IF(ISNUMBER(K1045),INDEX(Scorecard!$D$54:$D$61,SUMPRODUCT(--(Scorecard!$G$54:$G$60&lt;K1045))+1),Scorecard!$D$62)</f>
        <v>-0.357264871923982</v>
      </c>
      <c r="AF1045" s="0" t="n">
        <f aca="false">IF(ISNUMBER(L1045),INDEX(Scorecard!$D$63:$D$68,SUMPRODUCT(--(Scorecard!$G$63:$G$67&lt;L1045))+1),Scorecard!$D$69)</f>
        <v>0.322484508656054</v>
      </c>
      <c r="AG1045" s="0" t="n">
        <f aca="false">Inputs!$B$10+Scorecard!$J$5*Y1045+Scorecard!$J$6*Z1045+Scorecard!$J$7*AA1045+Scorecard!$J$8*AB1045+Scorecard!$J$9*AC1045+Scorecard!$J$10*AD1045+Scorecard!$J$11*AE1045+Scorecard!$J$12*AF1045</f>
        <v>-4.0024380109537</v>
      </c>
      <c r="AH1045" s="0" t="n">
        <f aca="false">MIN(1-Inputs!$B$13,MAX(Inputs!$B$13,1/(1+EXP(-(Inputs!$B$11*AG1045+Inputs!$B$12)))))</f>
        <v>0.0168988310928327</v>
      </c>
      <c r="AI1045" s="0" t="n">
        <f aca="false">Inputs!$B$9-Inputs!$B$8*AG1045</f>
        <v>602.608825601873</v>
      </c>
      <c r="AJ1045" s="0" t="n">
        <f aca="false">RANK(AH1045,$AH$5:$AH$2004,0)+COUNTIF($AH$4:AH1044,AH1045)</f>
        <v>534</v>
      </c>
      <c r="AK1045" s="0" t="n">
        <f aca="false">IF(AJ1045&lt;=Deciles!$B$5*(Deciles!$B$4+1),INT((AJ1045-1)/(Deciles!$B$4+1))+1,Deciles!$B$5+INT((AJ1045-1-Deciles!$B$5*(Deciles!$B$4+1))/Deciles!$B$4)+1)</f>
        <v>3</v>
      </c>
    </row>
    <row r="1046" customFormat="false" ht="15" hidden="false" customHeight="false" outlineLevel="0" collapsed="false">
      <c r="A1046" s="0" t="n">
        <v>30634</v>
      </c>
      <c r="B1046" s="0" t="s">
        <v>145</v>
      </c>
      <c r="C1046" s="0" t="n">
        <v>688</v>
      </c>
      <c r="D1046" s="0" t="n">
        <v>60.0736274719238</v>
      </c>
      <c r="E1046" s="0" t="n">
        <v>54.2319183349609</v>
      </c>
      <c r="F1046" s="0" t="n">
        <v>36</v>
      </c>
      <c r="G1046" s="0" t="n">
        <v>4.30999994277954</v>
      </c>
      <c r="H1046" s="0" t="n">
        <v>0.793333292007446</v>
      </c>
      <c r="I1046" s="0" t="n">
        <v>25</v>
      </c>
      <c r="J1046" s="0" t="n">
        <v>12.5888242721558</v>
      </c>
      <c r="K1046" s="0" t="n">
        <v>5.25833320617676</v>
      </c>
      <c r="L1046" s="0" t="n">
        <v>-1.875</v>
      </c>
      <c r="M1046" s="0" t="n">
        <v>6.28858280181885</v>
      </c>
      <c r="N1046" s="0" t="n">
        <v>0</v>
      </c>
      <c r="O1046" s="0" t="n">
        <v>0</v>
      </c>
      <c r="P1046" s="0" t="s">
        <v>144</v>
      </c>
      <c r="Q1046" s="0" t="s">
        <v>141</v>
      </c>
      <c r="R1046" s="0" t="n">
        <v>1</v>
      </c>
      <c r="S1046" s="0" t="s">
        <v>149</v>
      </c>
      <c r="T1046" s="0" t="n">
        <v>0</v>
      </c>
      <c r="U1046" s="0" t="n">
        <v>293262.88</v>
      </c>
      <c r="V1046" s="0" t="n">
        <v>0.0299087837338448</v>
      </c>
      <c r="W1046" s="0" t="n">
        <v>586.797119140625</v>
      </c>
      <c r="X1046" s="0" t="n">
        <v>0.0398044511675835</v>
      </c>
      <c r="Y1046" s="0" t="n">
        <f aca="false">IF(ISNUMBER(C1046),INDEX(Scorecard!$D$5:$D$12,SUMPRODUCT(--(Scorecard!$G$5:$G$11&lt;C1046))+1),Scorecard!$D$13)</f>
        <v>-0.869677851527538</v>
      </c>
      <c r="Z1046" s="0" t="n">
        <f aca="false">IF(ISNUMBER(D1046),INDEX(Scorecard!$D$14:$D$17,SUMPRODUCT(--(Scorecard!$G$14:$G$16&lt;D1046))+1),Scorecard!$D$18)</f>
        <v>0.248677243387958</v>
      </c>
      <c r="AA1046" s="0" t="n">
        <f aca="false">IF(ISNUMBER(E1046),INDEX(Scorecard!$D$19:$D$26,SUMPRODUCT(--(Scorecard!$G$19:$G$25&lt;E1046))+1),Scorecard!$D$27)</f>
        <v>0.57899015159425</v>
      </c>
      <c r="AB1046" s="0" t="n">
        <f aca="false">IF(ISNUMBER(F1046),INDEX(Scorecard!$D$28:$D$35,SUMPRODUCT(--(Scorecard!$G$28:$G$34&lt;F1046))+1),Scorecard!$D$36)</f>
        <v>-0.0008456427959252</v>
      </c>
      <c r="AC1046" s="0" t="n">
        <f aca="false">IF(ISNUMBER(H1046),INDEX(Scorecard!$D$37:$D$44,SUMPRODUCT(--(Scorecard!$G$37:$G$43&lt;H1046))+1),Scorecard!$D$45)</f>
        <v>-0.569454719285959</v>
      </c>
      <c r="AD1046" s="0" t="n">
        <f aca="false">IF(ISNUMBER(I1046),INDEX(Scorecard!$D$46:$D$52,SUMPRODUCT(--(Scorecard!$G$46:$G$51&lt;I1046))+1),Scorecard!$D$53)</f>
        <v>-0.048559051279741</v>
      </c>
      <c r="AE1046" s="0" t="n">
        <f aca="false">IF(ISNUMBER(K1046),INDEX(Scorecard!$D$54:$D$61,SUMPRODUCT(--(Scorecard!$G$54:$G$60&lt;K1046))+1),Scorecard!$D$62)</f>
        <v>0.126303549215828</v>
      </c>
      <c r="AF1046" s="0" t="n">
        <f aca="false">IF(ISNUMBER(L1046),INDEX(Scorecard!$D$63:$D$68,SUMPRODUCT(--(Scorecard!$G$63:$G$67&lt;L1046))+1),Scorecard!$D$69)</f>
        <v>-0.340582194386522</v>
      </c>
      <c r="AG1046" s="0" t="n">
        <f aca="false">Inputs!$B$10+Scorecard!$J$5*Y1046+Scorecard!$J$6*Z1046+Scorecard!$J$7*AA1046+Scorecard!$J$8*AB1046+Scorecard!$J$9*AC1046+Scorecard!$J$10*AD1046+Scorecard!$J$11*AE1046+Scorecard!$J$12*AF1046</f>
        <v>-3.45444610398393</v>
      </c>
      <c r="AH1046" s="0" t="n">
        <f aca="false">MIN(1-Inputs!$B$13,MAX(Inputs!$B$13,1/(1+EXP(-(Inputs!$B$11*AG1046+Inputs!$B$12)))))</f>
        <v>0.0299087834366977</v>
      </c>
      <c r="AI1046" s="0" t="n">
        <f aca="false">Inputs!$B$9-Inputs!$B$8*AG1046</f>
        <v>586.797121469222</v>
      </c>
      <c r="AJ1046" s="0" t="n">
        <f aca="false">RANK(AH1046,$AH$5:$AH$2004,0)+COUNTIF($AH$4:AH1045,AH1046)</f>
        <v>319</v>
      </c>
      <c r="AK1046" s="0" t="n">
        <f aca="false">IF(AJ1046&lt;=Deciles!$B$5*(Deciles!$B$4+1),INT((AJ1046-1)/(Deciles!$B$4+1))+1,Deciles!$B$5+INT((AJ1046-1-Deciles!$B$5*(Deciles!$B$4+1))/Deciles!$B$4)+1)</f>
        <v>2</v>
      </c>
    </row>
    <row r="1047" customFormat="false" ht="15" hidden="false" customHeight="false" outlineLevel="0" collapsed="false">
      <c r="A1047" s="0" t="n">
        <v>30671</v>
      </c>
      <c r="B1047" s="0" t="s">
        <v>158</v>
      </c>
      <c r="C1047" s="0" t="n">
        <v>830</v>
      </c>
      <c r="D1047" s="0" t="n">
        <v>80</v>
      </c>
      <c r="E1047" s="0" t="n">
        <v>75.482666015625</v>
      </c>
      <c r="F1047" s="0" t="n">
        <v>32</v>
      </c>
      <c r="G1047" s="0" t="n">
        <v>3.625</v>
      </c>
      <c r="H1047" s="0" t="n">
        <v>0.708333253860474</v>
      </c>
      <c r="I1047" s="0" t="n">
        <v>18</v>
      </c>
      <c r="J1047" s="0" t="n">
        <v>12.54967212677</v>
      </c>
      <c r="K1047" s="0" t="n">
        <v>6.53333330154419</v>
      </c>
      <c r="L1047" s="0" t="n">
        <v>2.71025633811951</v>
      </c>
      <c r="M1047" s="0" t="n">
        <v>0.489093065261841</v>
      </c>
      <c r="N1047" s="0" t="n">
        <v>0</v>
      </c>
      <c r="O1047" s="0" t="n">
        <v>0</v>
      </c>
      <c r="P1047" s="0" t="s">
        <v>140</v>
      </c>
      <c r="Q1047" s="0" t="s">
        <v>160</v>
      </c>
      <c r="R1047" s="0" t="n">
        <v>2</v>
      </c>
      <c r="S1047" s="0" t="s">
        <v>156</v>
      </c>
      <c r="T1047" s="0" t="n">
        <v>0</v>
      </c>
      <c r="U1047" s="0" t="n">
        <v>282002.84</v>
      </c>
      <c r="V1047" s="0" t="n">
        <v>0.00179291481617838</v>
      </c>
      <c r="W1047" s="0" t="n">
        <v>663.737365722656</v>
      </c>
      <c r="X1047" s="0" t="n">
        <v>0.00139212526846677</v>
      </c>
      <c r="Y1047" s="0" t="n">
        <f aca="false">IF(ISNUMBER(C1047),INDEX(Scorecard!$D$5:$D$12,SUMPRODUCT(--(Scorecard!$G$5:$G$11&lt;C1047))+1),Scorecard!$D$13)</f>
        <v>2.19112706886128</v>
      </c>
      <c r="Z1047" s="0" t="n">
        <f aca="false">IF(ISNUMBER(D1047),INDEX(Scorecard!$D$14:$D$17,SUMPRODUCT(--(Scorecard!$G$14:$G$16&lt;D1047))+1),Scorecard!$D$18)</f>
        <v>0.0505355481560174</v>
      </c>
      <c r="AA1047" s="0" t="n">
        <f aca="false">IF(ISNUMBER(E1047),INDEX(Scorecard!$D$19:$D$26,SUMPRODUCT(--(Scorecard!$G$19:$G$25&lt;E1047))+1),Scorecard!$D$27)</f>
        <v>-0.0341578513653732</v>
      </c>
      <c r="AB1047" s="0" t="n">
        <f aca="false">IF(ISNUMBER(F1047),INDEX(Scorecard!$D$28:$D$35,SUMPRODUCT(--(Scorecard!$G$28:$G$34&lt;F1047))+1),Scorecard!$D$36)</f>
        <v>0.126913191054783</v>
      </c>
      <c r="AC1047" s="0" t="n">
        <f aca="false">IF(ISNUMBER(H1047),INDEX(Scorecard!$D$37:$D$44,SUMPRODUCT(--(Scorecard!$G$37:$G$43&lt;H1047))+1),Scorecard!$D$45)</f>
        <v>-0.569454719285959</v>
      </c>
      <c r="AD1047" s="0" t="n">
        <f aca="false">IF(ISNUMBER(I1047),INDEX(Scorecard!$D$46:$D$52,SUMPRODUCT(--(Scorecard!$G$46:$G$51&lt;I1047))+1),Scorecard!$D$53)</f>
        <v>-0.114272400683245</v>
      </c>
      <c r="AE1047" s="0" t="n">
        <f aca="false">IF(ISNUMBER(K1047),INDEX(Scorecard!$D$54:$D$61,SUMPRODUCT(--(Scorecard!$G$54:$G$60&lt;K1047))+1),Scorecard!$D$62)</f>
        <v>-0.119873800601421</v>
      </c>
      <c r="AF1047" s="0" t="n">
        <f aca="false">IF(ISNUMBER(L1047),INDEX(Scorecard!$D$63:$D$68,SUMPRODUCT(--(Scorecard!$G$63:$G$67&lt;L1047))+1),Scorecard!$D$69)</f>
        <v>0.322484508656054</v>
      </c>
      <c r="AG1047" s="0" t="n">
        <f aca="false">Inputs!$B$10+Scorecard!$J$5*Y1047+Scorecard!$J$6*Z1047+Scorecard!$J$7*AA1047+Scorecard!$J$8*AB1047+Scorecard!$J$9*AC1047+Scorecard!$J$10*AD1047+Scorecard!$J$11*AE1047+Scorecard!$J$12*AF1047</f>
        <v>-6.12099216409509</v>
      </c>
      <c r="AH1047" s="0" t="n">
        <f aca="false">MIN(1-Inputs!$B$13,MAX(Inputs!$B$13,1/(1+EXP(-(Inputs!$B$11*AG1047+Inputs!$B$12)))))</f>
        <v>0.00179291478264323</v>
      </c>
      <c r="AI1047" s="0" t="n">
        <f aca="false">Inputs!$B$9-Inputs!$B$8*AG1047</f>
        <v>663.737377013709</v>
      </c>
      <c r="AJ1047" s="0" t="n">
        <f aca="false">RANK(AH1047,$AH$5:$AH$2004,0)+COUNTIF($AH$4:AH1046,AH1047)</f>
        <v>1734</v>
      </c>
      <c r="AK1047" s="0" t="n">
        <f aca="false">IF(AJ1047&lt;=Deciles!$B$5*(Deciles!$B$4+1),INT((AJ1047-1)/(Deciles!$B$4+1))+1,Deciles!$B$5+INT((AJ1047-1-Deciles!$B$5*(Deciles!$B$4+1))/Deciles!$B$4)+1)</f>
        <v>9</v>
      </c>
    </row>
    <row r="1048" customFormat="false" ht="15" hidden="false" customHeight="false" outlineLevel="0" collapsed="false">
      <c r="A1048" s="0" t="n">
        <v>30704</v>
      </c>
      <c r="B1048" s="0" t="s">
        <v>152</v>
      </c>
      <c r="C1048" s="0" t="n">
        <v>731</v>
      </c>
      <c r="D1048" s="0" t="n">
        <v>80</v>
      </c>
      <c r="E1048" s="0" t="n">
        <v>70.5250091552734</v>
      </c>
      <c r="F1048" s="0" t="n">
        <v>37</v>
      </c>
      <c r="G1048" s="0" t="n">
        <v>3.92000007629395</v>
      </c>
      <c r="H1048" s="0" t="n">
        <v>-2.51333332061768</v>
      </c>
      <c r="I1048" s="0" t="n">
        <v>17</v>
      </c>
      <c r="J1048" s="0" t="n">
        <v>12.0305471420288</v>
      </c>
      <c r="K1048" s="0" t="n">
        <v>5.19999980926514</v>
      </c>
      <c r="L1048" s="0" t="n">
        <v>-0.458333492279053</v>
      </c>
      <c r="M1048" s="0" t="n">
        <v>7.33082723617554</v>
      </c>
      <c r="N1048" s="0" t="n">
        <v>0</v>
      </c>
      <c r="O1048" s="0" t="n">
        <v>0</v>
      </c>
      <c r="P1048" s="0" t="s">
        <v>144</v>
      </c>
      <c r="Q1048" s="0" t="s">
        <v>141</v>
      </c>
      <c r="R1048" s="0" t="n">
        <v>2</v>
      </c>
      <c r="S1048" s="0" t="s">
        <v>154</v>
      </c>
      <c r="T1048" s="0" t="n">
        <v>0</v>
      </c>
      <c r="U1048" s="0" t="n">
        <v>167803.14</v>
      </c>
      <c r="V1048" s="0" t="n">
        <v>0.0148112578317523</v>
      </c>
      <c r="W1048" s="0" t="n">
        <v>606.23486328125</v>
      </c>
      <c r="X1048" s="0" t="n">
        <v>0.0154978130012751</v>
      </c>
      <c r="Y1048" s="0" t="n">
        <f aca="false">IF(ISNUMBER(C1048),INDEX(Scorecard!$D$5:$D$12,SUMPRODUCT(--(Scorecard!$G$5:$G$11&lt;C1048))+1),Scorecard!$D$13)</f>
        <v>-0.0290424113398221</v>
      </c>
      <c r="Z1048" s="0" t="n">
        <f aca="false">IF(ISNUMBER(D1048),INDEX(Scorecard!$D$14:$D$17,SUMPRODUCT(--(Scorecard!$G$14:$G$16&lt;D1048))+1),Scorecard!$D$18)</f>
        <v>0.0505355481560174</v>
      </c>
      <c r="AA1048" s="0" t="n">
        <f aca="false">IF(ISNUMBER(E1048),INDEX(Scorecard!$D$19:$D$26,SUMPRODUCT(--(Scorecard!$G$19:$G$25&lt;E1048))+1),Scorecard!$D$27)</f>
        <v>0.0530843085177338</v>
      </c>
      <c r="AB1048" s="0" t="n">
        <f aca="false">IF(ISNUMBER(F1048),INDEX(Scorecard!$D$28:$D$35,SUMPRODUCT(--(Scorecard!$G$28:$G$34&lt;F1048))+1),Scorecard!$D$36)</f>
        <v>-0.0008456427959252</v>
      </c>
      <c r="AC1048" s="0" t="n">
        <f aca="false">IF(ISNUMBER(H1048),INDEX(Scorecard!$D$37:$D$44,SUMPRODUCT(--(Scorecard!$G$37:$G$43&lt;H1048))+1),Scorecard!$D$45)</f>
        <v>1.35057635045042</v>
      </c>
      <c r="AD1048" s="0" t="n">
        <f aca="false">IF(ISNUMBER(I1048),INDEX(Scorecard!$D$46:$D$52,SUMPRODUCT(--(Scorecard!$G$46:$G$51&lt;I1048))+1),Scorecard!$D$53)</f>
        <v>-0.114272400683245</v>
      </c>
      <c r="AE1048" s="0" t="n">
        <f aca="false">IF(ISNUMBER(K1048),INDEX(Scorecard!$D$54:$D$61,SUMPRODUCT(--(Scorecard!$G$54:$G$60&lt;K1048))+1),Scorecard!$D$62)</f>
        <v>0.214429354789033</v>
      </c>
      <c r="AF1048" s="0" t="n">
        <f aca="false">IF(ISNUMBER(L1048),INDEX(Scorecard!$D$63:$D$68,SUMPRODUCT(--(Scorecard!$G$63:$G$67&lt;L1048))+1),Scorecard!$D$69)</f>
        <v>0.322484508656054</v>
      </c>
      <c r="AG1048" s="0" t="n">
        <f aca="false">Inputs!$B$10+Scorecard!$J$5*Y1048+Scorecard!$J$6*Z1048+Scorecard!$J$7*AA1048+Scorecard!$J$8*AB1048+Scorecard!$J$9*AC1048+Scorecard!$J$10*AD1048+Scorecard!$J$11*AE1048+Scorecard!$J$12*AF1048</f>
        <v>-4.12810592843194</v>
      </c>
      <c r="AH1048" s="0" t="n">
        <f aca="false">MIN(1-Inputs!$B$13,MAX(Inputs!$B$13,1/(1+EXP(-(Inputs!$B$11*AG1048+Inputs!$B$12)))))</f>
        <v>0.0148112575665808</v>
      </c>
      <c r="AI1048" s="0" t="n">
        <f aca="false">Inputs!$B$9-Inputs!$B$8*AG1048</f>
        <v>606.234835228767</v>
      </c>
      <c r="AJ1048" s="0" t="n">
        <f aca="false">RANK(AH1048,$AH$5:$AH$2004,0)+COUNTIF($AH$4:AH1047,AH1048)</f>
        <v>598</v>
      </c>
      <c r="AK1048" s="0" t="n">
        <f aca="false">IF(AJ1048&lt;=Deciles!$B$5*(Deciles!$B$4+1),INT((AJ1048-1)/(Deciles!$B$4+1))+1,Deciles!$B$5+INT((AJ1048-1-Deciles!$B$5*(Deciles!$B$4+1))/Deciles!$B$4)+1)</f>
        <v>3</v>
      </c>
    </row>
    <row r="1049" customFormat="false" ht="15" hidden="false" customHeight="false" outlineLevel="0" collapsed="false">
      <c r="A1049" s="0" t="n">
        <v>30751</v>
      </c>
      <c r="B1049" s="0" t="s">
        <v>150</v>
      </c>
      <c r="C1049" s="0" t="n">
        <v>792</v>
      </c>
      <c r="D1049" s="0" t="n">
        <v>78.8985443115234</v>
      </c>
      <c r="E1049" s="0" t="n">
        <v>63.3592376708984</v>
      </c>
      <c r="F1049" s="0" t="n">
        <v>46</v>
      </c>
      <c r="G1049" s="0" t="n">
        <v>3.74499988555908</v>
      </c>
      <c r="H1049" s="0" t="n">
        <v>-2.88833332061768</v>
      </c>
      <c r="I1049" s="0" t="n">
        <v>41</v>
      </c>
      <c r="J1049" s="0" t="n">
        <v>12.7777662277222</v>
      </c>
      <c r="K1049" s="0" t="n">
        <v>4.19999980926514</v>
      </c>
      <c r="L1049" s="0" t="n">
        <v>-0.208333492279053</v>
      </c>
      <c r="M1049" s="0" t="n">
        <v>6.02960777282715</v>
      </c>
      <c r="N1049" s="0" t="n">
        <v>0</v>
      </c>
      <c r="O1049" s="0" t="n">
        <v>0</v>
      </c>
      <c r="P1049" s="0" t="s">
        <v>144</v>
      </c>
      <c r="Q1049" s="0" t="s">
        <v>153</v>
      </c>
      <c r="R1049" s="0" t="n">
        <v>2</v>
      </c>
      <c r="S1049" s="0" t="s">
        <v>156</v>
      </c>
      <c r="T1049" s="0" t="n">
        <v>0</v>
      </c>
      <c r="U1049" s="0" t="n">
        <v>354252.8</v>
      </c>
      <c r="V1049" s="0" t="n">
        <v>0.00142899784259498</v>
      </c>
      <c r="W1049" s="0" t="n">
        <v>669.887268066406</v>
      </c>
      <c r="X1049" s="0" t="n">
        <v>0.00120048737153411</v>
      </c>
      <c r="Y1049" s="0" t="n">
        <f aca="false">IF(ISNUMBER(C1049),INDEX(Scorecard!$D$5:$D$12,SUMPRODUCT(--(Scorecard!$G$5:$G$11&lt;C1049))+1),Scorecard!$D$13)</f>
        <v>2.19112706886128</v>
      </c>
      <c r="Z1049" s="0" t="n">
        <f aca="false">IF(ISNUMBER(D1049),INDEX(Scorecard!$D$14:$D$17,SUMPRODUCT(--(Scorecard!$G$14:$G$16&lt;D1049))+1),Scorecard!$D$18)</f>
        <v>0.0505355481560174</v>
      </c>
      <c r="AA1049" s="0" t="n">
        <f aca="false">IF(ISNUMBER(E1049),INDEX(Scorecard!$D$19:$D$26,SUMPRODUCT(--(Scorecard!$G$19:$G$25&lt;E1049))+1),Scorecard!$D$27)</f>
        <v>0.233621608745691</v>
      </c>
      <c r="AB1049" s="0" t="n">
        <f aca="false">IF(ISNUMBER(F1049),INDEX(Scorecard!$D$28:$D$35,SUMPRODUCT(--(Scorecard!$G$28:$G$34&lt;F1049))+1),Scorecard!$D$36)</f>
        <v>-0.400689107298307</v>
      </c>
      <c r="AC1049" s="0" t="n">
        <f aca="false">IF(ISNUMBER(H1049),INDEX(Scorecard!$D$37:$D$44,SUMPRODUCT(--(Scorecard!$G$37:$G$43&lt;H1049))+1),Scorecard!$D$45)</f>
        <v>1.35057635045042</v>
      </c>
      <c r="AD1049" s="0" t="n">
        <f aca="false">IF(ISNUMBER(I1049),INDEX(Scorecard!$D$46:$D$52,SUMPRODUCT(--(Scorecard!$G$46:$G$51&lt;I1049))+1),Scorecard!$D$53)</f>
        <v>0.569875412099532</v>
      </c>
      <c r="AE1049" s="0" t="n">
        <f aca="false">IF(ISNUMBER(K1049),INDEX(Scorecard!$D$54:$D$61,SUMPRODUCT(--(Scorecard!$G$54:$G$60&lt;K1049))+1),Scorecard!$D$62)</f>
        <v>0.489050497890326</v>
      </c>
      <c r="AF1049" s="0" t="n">
        <f aca="false">IF(ISNUMBER(L1049),INDEX(Scorecard!$D$63:$D$68,SUMPRODUCT(--(Scorecard!$G$63:$G$67&lt;L1049))+1),Scorecard!$D$69)</f>
        <v>0.322484508656054</v>
      </c>
      <c r="AG1049" s="0" t="n">
        <f aca="false">Inputs!$B$10+Scorecard!$J$5*Y1049+Scorecard!$J$6*Z1049+Scorecard!$J$7*AA1049+Scorecard!$J$8*AB1049+Scorecard!$J$9*AC1049+Scorecard!$J$10*AD1049+Scorecard!$J$11*AE1049+Scorecard!$J$12*AF1049</f>
        <v>-6.33413138228165</v>
      </c>
      <c r="AH1049" s="0" t="n">
        <f aca="false">MIN(1-Inputs!$B$13,MAX(Inputs!$B$13,1/(1+EXP(-(Inputs!$B$11*AG1049+Inputs!$B$12)))))</f>
        <v>0.00142899788700357</v>
      </c>
      <c r="AI1049" s="0" t="n">
        <f aca="false">Inputs!$B$9-Inputs!$B$8*AG1049</f>
        <v>669.887274875643</v>
      </c>
      <c r="AJ1049" s="0" t="n">
        <f aca="false">RANK(AH1049,$AH$5:$AH$2004,0)+COUNTIF($AH$4:AH1048,AH1049)</f>
        <v>1818</v>
      </c>
      <c r="AK1049" s="0" t="n">
        <f aca="false">IF(AJ1049&lt;=Deciles!$B$5*(Deciles!$B$4+1),INT((AJ1049-1)/(Deciles!$B$4+1))+1,Deciles!$B$5+INT((AJ1049-1-Deciles!$B$5*(Deciles!$B$4+1))/Deciles!$B$4)+1)</f>
        <v>10</v>
      </c>
    </row>
    <row r="1050" customFormat="false" ht="15" hidden="false" customHeight="false" outlineLevel="0" collapsed="false">
      <c r="A1050" s="0" t="n">
        <v>30815</v>
      </c>
      <c r="B1050" s="0" t="s">
        <v>155</v>
      </c>
      <c r="C1050" s="0" t="n">
        <v>640</v>
      </c>
      <c r="D1050" s="0" t="n">
        <v>80</v>
      </c>
      <c r="E1050" s="0" t="n">
        <v>72.9376068115234</v>
      </c>
      <c r="F1050" s="0" t="n">
        <v>15</v>
      </c>
      <c r="G1050" s="0" t="n">
        <v>3.88000011444092</v>
      </c>
      <c r="H1050" s="0" t="n">
        <v>-1.85333299636841</v>
      </c>
      <c r="I1050" s="0" t="n">
        <v>14</v>
      </c>
      <c r="J1050" s="0" t="n">
        <v>12.3900995254517</v>
      </c>
      <c r="K1050" s="0" t="n">
        <v>5.00833320617676</v>
      </c>
      <c r="L1050" s="0" t="n">
        <v>-1.125</v>
      </c>
      <c r="M1050" s="0" t="n">
        <v>6.2885799407959</v>
      </c>
      <c r="N1050" s="0" t="n">
        <v>0</v>
      </c>
      <c r="O1050" s="0" t="n">
        <v>0</v>
      </c>
      <c r="P1050" s="0" t="s">
        <v>146</v>
      </c>
      <c r="Q1050" s="0" t="s">
        <v>141</v>
      </c>
      <c r="R1050" s="0" t="n">
        <v>1</v>
      </c>
      <c r="S1050" s="0" t="s">
        <v>149</v>
      </c>
      <c r="T1050" s="0" t="n">
        <v>0</v>
      </c>
      <c r="U1050" s="0" t="n">
        <v>240409.73</v>
      </c>
      <c r="V1050" s="0" t="n">
        <v>0.0530130341649056</v>
      </c>
      <c r="W1050" s="0" t="n">
        <v>570.653564453125</v>
      </c>
      <c r="X1050" s="0" t="n">
        <v>0.0672900453209877</v>
      </c>
      <c r="Y1050" s="0" t="n">
        <f aca="false">IF(ISNUMBER(C1050),INDEX(Scorecard!$D$5:$D$12,SUMPRODUCT(--(Scorecard!$G$5:$G$11&lt;C1050))+1),Scorecard!$D$13)</f>
        <v>-1.88220980528339</v>
      </c>
      <c r="Z1050" s="0" t="n">
        <f aca="false">IF(ISNUMBER(D1050),INDEX(Scorecard!$D$14:$D$17,SUMPRODUCT(--(Scorecard!$G$14:$G$16&lt;D1050))+1),Scorecard!$D$18)</f>
        <v>0.0505355481560174</v>
      </c>
      <c r="AA1050" s="0" t="n">
        <f aca="false">IF(ISNUMBER(E1050),INDEX(Scorecard!$D$19:$D$26,SUMPRODUCT(--(Scorecard!$G$19:$G$25&lt;E1050))+1),Scorecard!$D$27)</f>
        <v>-0.0341578513653732</v>
      </c>
      <c r="AB1050" s="0" t="n">
        <f aca="false">IF(ISNUMBER(F1050),INDEX(Scorecard!$D$28:$D$35,SUMPRODUCT(--(Scorecard!$G$28:$G$34&lt;F1050))+1),Scorecard!$D$36)</f>
        <v>0.624829191519909</v>
      </c>
      <c r="AC1050" s="0" t="n">
        <f aca="false">IF(ISNUMBER(H1050),INDEX(Scorecard!$D$37:$D$44,SUMPRODUCT(--(Scorecard!$G$37:$G$43&lt;H1050))+1),Scorecard!$D$45)</f>
        <v>1.35057635045042</v>
      </c>
      <c r="AD1050" s="0" t="n">
        <f aca="false">IF(ISNUMBER(I1050),INDEX(Scorecard!$D$46:$D$52,SUMPRODUCT(--(Scorecard!$G$46:$G$51&lt;I1050))+1),Scorecard!$D$53)</f>
        <v>-0.114272400683245</v>
      </c>
      <c r="AE1050" s="0" t="n">
        <f aca="false">IF(ISNUMBER(K1050),INDEX(Scorecard!$D$54:$D$61,SUMPRODUCT(--(Scorecard!$G$54:$G$60&lt;K1050))+1),Scorecard!$D$62)</f>
        <v>0.214429354789033</v>
      </c>
      <c r="AF1050" s="0" t="n">
        <f aca="false">IF(ISNUMBER(L1050),INDEX(Scorecard!$D$63:$D$68,SUMPRODUCT(--(Scorecard!$G$63:$G$67&lt;L1050))+1),Scorecard!$D$69)</f>
        <v>-0.340582194386522</v>
      </c>
      <c r="AG1050" s="0" t="n">
        <f aca="false">Inputs!$B$10+Scorecard!$J$5*Y1050+Scorecard!$J$6*Z1050+Scorecard!$J$7*AA1050+Scorecard!$J$8*AB1050+Scorecard!$J$9*AC1050+Scorecard!$J$10*AD1050+Scorecard!$J$11*AE1050+Scorecard!$J$12*AF1050</f>
        <v>-2.89495394860639</v>
      </c>
      <c r="AH1050" s="0" t="n">
        <f aca="false">MIN(1-Inputs!$B$13,MAX(Inputs!$B$13,1/(1+EXP(-(Inputs!$B$11*AG1050+Inputs!$B$12)))))</f>
        <v>0.0530130353894708</v>
      </c>
      <c r="AI1050" s="0" t="n">
        <f aca="false">Inputs!$B$9-Inputs!$B$8*AG1050</f>
        <v>570.653590309633</v>
      </c>
      <c r="AJ1050" s="0" t="n">
        <f aca="false">RANK(AH1050,$AH$5:$AH$2004,0)+COUNTIF($AH$4:AH1049,AH1050)</f>
        <v>134</v>
      </c>
      <c r="AK1050" s="0" t="n">
        <f aca="false">IF(AJ1050&lt;=Deciles!$B$5*(Deciles!$B$4+1),INT((AJ1050-1)/(Deciles!$B$4+1))+1,Deciles!$B$5+INT((AJ1050-1-Deciles!$B$5*(Deciles!$B$4+1))/Deciles!$B$4)+1)</f>
        <v>1</v>
      </c>
    </row>
    <row r="1051" customFormat="false" ht="15" hidden="false" customHeight="false" outlineLevel="0" collapsed="false">
      <c r="A1051" s="0" t="n">
        <v>30826</v>
      </c>
      <c r="B1051" s="0" t="s">
        <v>145</v>
      </c>
      <c r="C1051" s="0" t="n">
        <v>766</v>
      </c>
      <c r="D1051" s="0" t="n">
        <v>65.2436752319336</v>
      </c>
      <c r="E1051" s="0" t="n">
        <v>60.6731986999512</v>
      </c>
      <c r="F1051" s="0" t="n">
        <v>25</v>
      </c>
      <c r="G1051" s="0" t="n">
        <v>3.66000008583069</v>
      </c>
      <c r="H1051" s="0" t="n">
        <v>0.143333435058594</v>
      </c>
      <c r="I1051" s="0" t="n">
        <v>19</v>
      </c>
      <c r="J1051" s="0" t="n">
        <v>12.1474180221558</v>
      </c>
      <c r="K1051" s="0" t="n">
        <v>4.95833349227905</v>
      </c>
      <c r="L1051" s="0" t="n">
        <v>-1.875</v>
      </c>
      <c r="M1051" s="0" t="n">
        <v>3.98038840293884</v>
      </c>
      <c r="N1051" s="0" t="n">
        <v>0</v>
      </c>
      <c r="O1051" s="0" t="n">
        <v>0</v>
      </c>
      <c r="P1051" s="0" t="s">
        <v>144</v>
      </c>
      <c r="Q1051" s="0" t="s">
        <v>141</v>
      </c>
      <c r="R1051" s="0" t="n">
        <v>1</v>
      </c>
      <c r="S1051" s="0" t="s">
        <v>162</v>
      </c>
      <c r="T1051" s="0" t="n">
        <v>0</v>
      </c>
      <c r="U1051" s="0" t="n">
        <v>188606.55</v>
      </c>
      <c r="V1051" s="0" t="n">
        <v>0.00249794032424688</v>
      </c>
      <c r="W1051" s="0" t="n">
        <v>654.743103027344</v>
      </c>
      <c r="X1051" s="0" t="n">
        <v>0.00298968981951475</v>
      </c>
      <c r="Y1051" s="0" t="n">
        <f aca="false">IF(ISNUMBER(C1051),INDEX(Scorecard!$D$5:$D$12,SUMPRODUCT(--(Scorecard!$G$5:$G$11&lt;C1051))+1),Scorecard!$D$13)</f>
        <v>1.23750384304241</v>
      </c>
      <c r="Z1051" s="0" t="n">
        <f aca="false">IF(ISNUMBER(D1051),INDEX(Scorecard!$D$14:$D$17,SUMPRODUCT(--(Scorecard!$G$14:$G$16&lt;D1051))+1),Scorecard!$D$18)</f>
        <v>0.128579646629417</v>
      </c>
      <c r="AA1051" s="0" t="n">
        <f aca="false">IF(ISNUMBER(E1051),INDEX(Scorecard!$D$19:$D$26,SUMPRODUCT(--(Scorecard!$G$19:$G$25&lt;E1051))+1),Scorecard!$D$27)</f>
        <v>0.233621608745691</v>
      </c>
      <c r="AB1051" s="0" t="n">
        <f aca="false">IF(ISNUMBER(F1051),INDEX(Scorecard!$D$28:$D$35,SUMPRODUCT(--(Scorecard!$G$28:$G$34&lt;F1051))+1),Scorecard!$D$36)</f>
        <v>0.349218150643304</v>
      </c>
      <c r="AC1051" s="0" t="n">
        <f aca="false">IF(ISNUMBER(H1051),INDEX(Scorecard!$D$37:$D$44,SUMPRODUCT(--(Scorecard!$G$37:$G$43&lt;H1051))+1),Scorecard!$D$45)</f>
        <v>0.102184252677548</v>
      </c>
      <c r="AD1051" s="0" t="n">
        <f aca="false">IF(ISNUMBER(I1051),INDEX(Scorecard!$D$46:$D$52,SUMPRODUCT(--(Scorecard!$G$46:$G$51&lt;I1051))+1),Scorecard!$D$53)</f>
        <v>-0.108777051091409</v>
      </c>
      <c r="AE1051" s="0" t="n">
        <f aca="false">IF(ISNUMBER(K1051),INDEX(Scorecard!$D$54:$D$61,SUMPRODUCT(--(Scorecard!$G$54:$G$60&lt;K1051))+1),Scorecard!$D$62)</f>
        <v>0.214429354789033</v>
      </c>
      <c r="AF1051" s="0" t="n">
        <f aca="false">IF(ISNUMBER(L1051),INDEX(Scorecard!$D$63:$D$68,SUMPRODUCT(--(Scorecard!$G$63:$G$67&lt;L1051))+1),Scorecard!$D$69)</f>
        <v>-0.340582194386522</v>
      </c>
      <c r="AG1051" s="0" t="n">
        <f aca="false">Inputs!$B$10+Scorecard!$J$5*Y1051+Scorecard!$J$6*Z1051+Scorecard!$J$7*AA1051+Scorecard!$J$8*AB1051+Scorecard!$J$9*AC1051+Scorecard!$J$10*AD1051+Scorecard!$J$11*AE1051+Scorecard!$J$12*AF1051</f>
        <v>-5.80927509681976</v>
      </c>
      <c r="AH1051" s="0" t="n">
        <f aca="false">MIN(1-Inputs!$B$13,MAX(Inputs!$B$13,1/(1+EXP(-(Inputs!$B$11*AG1051+Inputs!$B$12)))))</f>
        <v>0.0024979402871665</v>
      </c>
      <c r="AI1051" s="0" t="n">
        <f aca="false">Inputs!$B$9-Inputs!$B$8*AG1051</f>
        <v>654.743123671338</v>
      </c>
      <c r="AJ1051" s="0" t="n">
        <f aca="false">RANK(AH1051,$AH$5:$AH$2004,0)+COUNTIF($AH$4:AH1050,AH1051)</f>
        <v>1623</v>
      </c>
      <c r="AK1051" s="0" t="n">
        <f aca="false">IF(AJ1051&lt;=Deciles!$B$5*(Deciles!$B$4+1),INT((AJ1051-1)/(Deciles!$B$4+1))+1,Deciles!$B$5+INT((AJ1051-1-Deciles!$B$5*(Deciles!$B$4+1))/Deciles!$B$4)+1)</f>
        <v>9</v>
      </c>
    </row>
    <row r="1052" customFormat="false" ht="15" hidden="false" customHeight="false" outlineLevel="0" collapsed="false">
      <c r="A1052" s="0" t="n">
        <v>30830</v>
      </c>
      <c r="B1052" s="0" t="s">
        <v>157</v>
      </c>
      <c r="C1052" s="0" t="n">
        <v>691</v>
      </c>
      <c r="D1052" s="0" t="n">
        <v>77.6423263549805</v>
      </c>
      <c r="E1052" s="0" t="n">
        <v>75.2331771850586</v>
      </c>
      <c r="F1052" s="0" t="n">
        <v>33</v>
      </c>
      <c r="G1052" s="0" t="n">
        <v>4.38299989700317</v>
      </c>
      <c r="H1052" s="0" t="n">
        <v>0.499666452407837</v>
      </c>
      <c r="I1052" s="0" t="n">
        <v>7</v>
      </c>
      <c r="J1052" s="0" t="n">
        <v>12.959719657898</v>
      </c>
      <c r="K1052" s="0" t="n">
        <v>4.0230770111084</v>
      </c>
      <c r="L1052" s="0" t="n">
        <v>-0.276923179626465</v>
      </c>
      <c r="M1052" s="0" t="n">
        <v>4.10729646682739</v>
      </c>
      <c r="N1052" s="0" t="n">
        <v>0</v>
      </c>
      <c r="O1052" s="0" t="n">
        <v>0</v>
      </c>
      <c r="P1052" s="0" t="s">
        <v>140</v>
      </c>
      <c r="Q1052" s="0" t="s">
        <v>141</v>
      </c>
      <c r="R1052" s="0" t="n">
        <v>1</v>
      </c>
      <c r="S1052" s="0" t="s">
        <v>161</v>
      </c>
      <c r="T1052" s="0" t="n">
        <v>0</v>
      </c>
      <c r="U1052" s="0" t="n">
        <v>424946.94</v>
      </c>
      <c r="V1052" s="0" t="n">
        <v>0.030297689139843</v>
      </c>
      <c r="W1052" s="0" t="n">
        <v>586.436645507813</v>
      </c>
      <c r="X1052" s="0" t="n">
        <v>0.0263779871165752</v>
      </c>
      <c r="Y1052" s="0" t="n">
        <f aca="false">IF(ISNUMBER(C1052),INDEX(Scorecard!$D$5:$D$12,SUMPRODUCT(--(Scorecard!$G$5:$G$11&lt;C1052))+1),Scorecard!$D$13)</f>
        <v>-0.869677851527538</v>
      </c>
      <c r="Z1052" s="0" t="n">
        <f aca="false">IF(ISNUMBER(D1052),INDEX(Scorecard!$D$14:$D$17,SUMPRODUCT(--(Scorecard!$G$14:$G$16&lt;D1052))+1),Scorecard!$D$18)</f>
        <v>0.0505355481560174</v>
      </c>
      <c r="AA1052" s="0" t="n">
        <f aca="false">IF(ISNUMBER(E1052),INDEX(Scorecard!$D$19:$D$26,SUMPRODUCT(--(Scorecard!$G$19:$G$25&lt;E1052))+1),Scorecard!$D$27)</f>
        <v>-0.0341578513653732</v>
      </c>
      <c r="AB1052" s="0" t="n">
        <f aca="false">IF(ISNUMBER(F1052),INDEX(Scorecard!$D$28:$D$35,SUMPRODUCT(--(Scorecard!$G$28:$G$34&lt;F1052))+1),Scorecard!$D$36)</f>
        <v>-0.0008456427959252</v>
      </c>
      <c r="AC1052" s="0" t="n">
        <f aca="false">IF(ISNUMBER(H1052),INDEX(Scorecard!$D$37:$D$44,SUMPRODUCT(--(Scorecard!$G$37:$G$43&lt;H1052))+1),Scorecard!$D$45)</f>
        <v>-0.271229676926091</v>
      </c>
      <c r="AD1052" s="0" t="n">
        <f aca="false">IF(ISNUMBER(I1052),INDEX(Scorecard!$D$46:$D$52,SUMPRODUCT(--(Scorecard!$G$46:$G$51&lt;I1052))+1),Scorecard!$D$53)</f>
        <v>-0.114272400683245</v>
      </c>
      <c r="AE1052" s="0" t="n">
        <f aca="false">IF(ISNUMBER(K1052),INDEX(Scorecard!$D$54:$D$61,SUMPRODUCT(--(Scorecard!$G$54:$G$60&lt;K1052))+1),Scorecard!$D$62)</f>
        <v>0.489050497890326</v>
      </c>
      <c r="AF1052" s="0" t="n">
        <f aca="false">IF(ISNUMBER(L1052),INDEX(Scorecard!$D$63:$D$68,SUMPRODUCT(--(Scorecard!$G$63:$G$67&lt;L1052))+1),Scorecard!$D$69)</f>
        <v>0.322484508656054</v>
      </c>
      <c r="AG1052" s="0" t="n">
        <f aca="false">Inputs!$B$10+Scorecard!$J$5*Y1052+Scorecard!$J$6*Z1052+Scorecard!$J$7*AA1052+Scorecard!$J$8*AB1052+Scorecard!$J$9*AC1052+Scorecard!$J$10*AD1052+Scorecard!$J$11*AE1052+Scorecard!$J$12*AF1052</f>
        <v>-3.44195208682865</v>
      </c>
      <c r="AH1052" s="0" t="n">
        <f aca="false">MIN(1-Inputs!$B$13,MAX(Inputs!$B$13,1/(1+EXP(-(Inputs!$B$11*AG1052+Inputs!$B$12)))))</f>
        <v>0.0302976892219331</v>
      </c>
      <c r="AI1052" s="0" t="n">
        <f aca="false">Inputs!$B$9-Inputs!$B$8*AG1052</f>
        <v>586.436620337408</v>
      </c>
      <c r="AJ1052" s="0" t="n">
        <f aca="false">RANK(AH1052,$AH$5:$AH$2004,0)+COUNTIF($AH$4:AH1051,AH1052)</f>
        <v>311</v>
      </c>
      <c r="AK1052" s="0" t="n">
        <f aca="false">IF(AJ1052&lt;=Deciles!$B$5*(Deciles!$B$4+1),INT((AJ1052-1)/(Deciles!$B$4+1))+1,Deciles!$B$5+INT((AJ1052-1-Deciles!$B$5*(Deciles!$B$4+1))/Deciles!$B$4)+1)</f>
        <v>2</v>
      </c>
    </row>
    <row r="1053" customFormat="false" ht="15" hidden="false" customHeight="false" outlineLevel="0" collapsed="false">
      <c r="A1053" s="0" t="n">
        <v>30856</v>
      </c>
      <c r="B1053" s="0" t="s">
        <v>150</v>
      </c>
      <c r="C1053" s="0" t="n">
        <v>750</v>
      </c>
      <c r="D1053" s="0" t="n">
        <v>80</v>
      </c>
      <c r="E1053" s="0" t="n">
        <v>68.4632263183594</v>
      </c>
      <c r="F1053" s="0" t="n">
        <v>36</v>
      </c>
      <c r="G1053" s="0" t="n">
        <v>3.01300001144409</v>
      </c>
      <c r="H1053" s="0" t="n">
        <v>-3.62033319473267</v>
      </c>
      <c r="I1053" s="0" t="n">
        <v>22</v>
      </c>
      <c r="J1053" s="0" t="n">
        <v>11.7986373901367</v>
      </c>
      <c r="K1053" s="0" t="n">
        <v>4.40000009536743</v>
      </c>
      <c r="L1053" s="0" t="n">
        <v>-0.208333015441895</v>
      </c>
      <c r="M1053" s="0" t="n">
        <v>6.54819679260254</v>
      </c>
      <c r="N1053" s="0" t="n">
        <v>0</v>
      </c>
      <c r="O1053" s="0" t="n">
        <v>0</v>
      </c>
      <c r="P1053" s="0" t="s">
        <v>140</v>
      </c>
      <c r="Q1053" s="0" t="s">
        <v>141</v>
      </c>
      <c r="R1053" s="0" t="n">
        <v>1</v>
      </c>
      <c r="S1053" s="0" t="s">
        <v>151</v>
      </c>
      <c r="T1053" s="0" t="n">
        <v>0</v>
      </c>
      <c r="U1053" s="0" t="n">
        <v>133070.89</v>
      </c>
      <c r="V1053" s="0" t="n">
        <v>0.00677572516724467</v>
      </c>
      <c r="W1053" s="0" t="n">
        <v>627.619995117188</v>
      </c>
      <c r="X1053" s="0" t="n">
        <v>0.0066921110264957</v>
      </c>
      <c r="Y1053" s="0" t="n">
        <f aca="false">IF(ISNUMBER(C1053),INDEX(Scorecard!$D$5:$D$12,SUMPRODUCT(--(Scorecard!$G$5:$G$11&lt;C1053))+1),Scorecard!$D$13)</f>
        <v>0.488358159108655</v>
      </c>
      <c r="Z1053" s="0" t="n">
        <f aca="false">IF(ISNUMBER(D1053),INDEX(Scorecard!$D$14:$D$17,SUMPRODUCT(--(Scorecard!$G$14:$G$16&lt;D1053))+1),Scorecard!$D$18)</f>
        <v>0.0505355481560174</v>
      </c>
      <c r="AA1053" s="0" t="n">
        <f aca="false">IF(ISNUMBER(E1053),INDEX(Scorecard!$D$19:$D$26,SUMPRODUCT(--(Scorecard!$G$19:$G$25&lt;E1053))+1),Scorecard!$D$27)</f>
        <v>0.0530843085177338</v>
      </c>
      <c r="AB1053" s="0" t="n">
        <f aca="false">IF(ISNUMBER(F1053),INDEX(Scorecard!$D$28:$D$35,SUMPRODUCT(--(Scorecard!$G$28:$G$34&lt;F1053))+1),Scorecard!$D$36)</f>
        <v>-0.0008456427959252</v>
      </c>
      <c r="AC1053" s="0" t="n">
        <f aca="false">IF(ISNUMBER(H1053),INDEX(Scorecard!$D$37:$D$44,SUMPRODUCT(--(Scorecard!$G$37:$G$43&lt;H1053))+1),Scorecard!$D$45)</f>
        <v>1.35057635045042</v>
      </c>
      <c r="AD1053" s="0" t="n">
        <f aca="false">IF(ISNUMBER(I1053),INDEX(Scorecard!$D$46:$D$52,SUMPRODUCT(--(Scorecard!$G$46:$G$51&lt;I1053))+1),Scorecard!$D$53)</f>
        <v>-0.108777051091409</v>
      </c>
      <c r="AE1053" s="0" t="n">
        <f aca="false">IF(ISNUMBER(K1053),INDEX(Scorecard!$D$54:$D$61,SUMPRODUCT(--(Scorecard!$G$54:$G$60&lt;K1053))+1),Scorecard!$D$62)</f>
        <v>0.489050497890326</v>
      </c>
      <c r="AF1053" s="0" t="n">
        <f aca="false">IF(ISNUMBER(L1053),INDEX(Scorecard!$D$63:$D$68,SUMPRODUCT(--(Scorecard!$G$63:$G$67&lt;L1053))+1),Scorecard!$D$69)</f>
        <v>0.322484508656054</v>
      </c>
      <c r="AG1053" s="0" t="n">
        <f aca="false">Inputs!$B$10+Scorecard!$J$5*Y1053+Scorecard!$J$6*Z1053+Scorecard!$J$7*AA1053+Scorecard!$J$8*AB1053+Scorecard!$J$9*AC1053+Scorecard!$J$10*AD1053+Scorecard!$J$11*AE1053+Scorecard!$J$12*AF1053</f>
        <v>-4.86925915500935</v>
      </c>
      <c r="AH1053" s="0" t="n">
        <f aca="false">MIN(1-Inputs!$B$13,MAX(Inputs!$B$13,1/(1+EXP(-(Inputs!$B$11*AG1053+Inputs!$B$12)))))</f>
        <v>0.00677572500925884</v>
      </c>
      <c r="AI1053" s="0" t="n">
        <f aca="false">Inputs!$B$9-Inputs!$B$8*AG1053</f>
        <v>627.619996919209</v>
      </c>
      <c r="AJ1053" s="0" t="n">
        <f aca="false">RANK(AH1053,$AH$5:$AH$2004,0)+COUNTIF($AH$4:AH1052,AH1053)</f>
        <v>1076</v>
      </c>
      <c r="AK1053" s="0" t="n">
        <f aca="false">IF(AJ1053&lt;=Deciles!$B$5*(Deciles!$B$4+1),INT((AJ1053-1)/(Deciles!$B$4+1))+1,Deciles!$B$5+INT((AJ1053-1-Deciles!$B$5*(Deciles!$B$4+1))/Deciles!$B$4)+1)</f>
        <v>6</v>
      </c>
    </row>
    <row r="1054" customFormat="false" ht="15" hidden="false" customHeight="false" outlineLevel="0" collapsed="false">
      <c r="A1054" s="0" t="n">
        <v>30976</v>
      </c>
      <c r="B1054" s="0" t="s">
        <v>158</v>
      </c>
      <c r="C1054" s="0" t="n">
        <v>794</v>
      </c>
      <c r="D1054" s="0" t="n">
        <v>82.6732025146484</v>
      </c>
      <c r="E1054" s="0" t="n">
        <v>48.8579521179199</v>
      </c>
      <c r="F1054" s="0" t="n">
        <v>33</v>
      </c>
      <c r="G1054" s="0" t="n">
        <v>3.77800011634827</v>
      </c>
      <c r="H1054" s="0" t="n">
        <v>0.86133337020874</v>
      </c>
      <c r="I1054" s="0" t="n">
        <v>108</v>
      </c>
      <c r="J1054" s="0" t="n">
        <v>11.9118566513062</v>
      </c>
      <c r="K1054" s="0" t="n">
        <v>6.83333349227905</v>
      </c>
      <c r="L1054" s="0" t="n">
        <v>2.71025657653809</v>
      </c>
      <c r="M1054" s="0" t="n">
        <v>0.325795769691467</v>
      </c>
      <c r="N1054" s="0" t="n">
        <v>0</v>
      </c>
      <c r="O1054" s="0" t="n">
        <v>0</v>
      </c>
      <c r="P1054" s="0" t="s">
        <v>144</v>
      </c>
      <c r="Q1054" s="0" t="s">
        <v>141</v>
      </c>
      <c r="R1054" s="0" t="n">
        <v>2</v>
      </c>
      <c r="S1054" s="0" t="s">
        <v>162</v>
      </c>
      <c r="T1054" s="0" t="n">
        <v>0</v>
      </c>
      <c r="U1054" s="0" t="n">
        <v>149023.14</v>
      </c>
      <c r="V1054" s="0" t="n">
        <v>0.00161143892910332</v>
      </c>
      <c r="W1054" s="0" t="n">
        <v>666.630432128906</v>
      </c>
      <c r="X1054" s="0" t="n">
        <v>0.00193559564650059</v>
      </c>
      <c r="Y1054" s="0" t="n">
        <f aca="false">IF(ISNUMBER(C1054),INDEX(Scorecard!$D$5:$D$12,SUMPRODUCT(--(Scorecard!$G$5:$G$11&lt;C1054))+1),Scorecard!$D$13)</f>
        <v>2.19112706886128</v>
      </c>
      <c r="Z1054" s="0" t="n">
        <f aca="false">IF(ISNUMBER(D1054),INDEX(Scorecard!$D$14:$D$17,SUMPRODUCT(--(Scorecard!$G$14:$G$16&lt;D1054))+1),Scorecard!$D$18)</f>
        <v>0.0505355481560174</v>
      </c>
      <c r="AA1054" s="0" t="n">
        <f aca="false">IF(ISNUMBER(E1054),INDEX(Scorecard!$D$19:$D$26,SUMPRODUCT(--(Scorecard!$G$19:$G$25&lt;E1054))+1),Scorecard!$D$27)</f>
        <v>0.57899015159425</v>
      </c>
      <c r="AB1054" s="0" t="n">
        <f aca="false">IF(ISNUMBER(F1054),INDEX(Scorecard!$D$28:$D$35,SUMPRODUCT(--(Scorecard!$G$28:$G$34&lt;F1054))+1),Scorecard!$D$36)</f>
        <v>-0.0008456427959252</v>
      </c>
      <c r="AC1054" s="0" t="n">
        <f aca="false">IF(ISNUMBER(H1054),INDEX(Scorecard!$D$37:$D$44,SUMPRODUCT(--(Scorecard!$G$37:$G$43&lt;H1054))+1),Scorecard!$D$45)</f>
        <v>-0.569454719285959</v>
      </c>
      <c r="AD1054" s="0" t="n">
        <f aca="false">IF(ISNUMBER(I1054),INDEX(Scorecard!$D$46:$D$52,SUMPRODUCT(--(Scorecard!$G$46:$G$51&lt;I1054))+1),Scorecard!$D$53)</f>
        <v>0.818882373006414</v>
      </c>
      <c r="AE1054" s="0" t="n">
        <f aca="false">IF(ISNUMBER(K1054),INDEX(Scorecard!$D$54:$D$61,SUMPRODUCT(--(Scorecard!$G$54:$G$60&lt;K1054))+1),Scorecard!$D$62)</f>
        <v>-0.357264871923982</v>
      </c>
      <c r="AF1054" s="0" t="n">
        <f aca="false">IF(ISNUMBER(L1054),INDEX(Scorecard!$D$63:$D$68,SUMPRODUCT(--(Scorecard!$G$63:$G$67&lt;L1054))+1),Scorecard!$D$69)</f>
        <v>0.322484508656054</v>
      </c>
      <c r="AG1054" s="0" t="n">
        <f aca="false">Inputs!$B$10+Scorecard!$J$5*Y1054+Scorecard!$J$6*Z1054+Scorecard!$J$7*AA1054+Scorecard!$J$8*AB1054+Scorecard!$J$9*AC1054+Scorecard!$J$10*AD1054+Scorecard!$J$11*AE1054+Scorecard!$J$12*AF1054</f>
        <v>-6.22125866938474</v>
      </c>
      <c r="AH1054" s="0" t="n">
        <f aca="false">MIN(1-Inputs!$B$13,MAX(Inputs!$B$13,1/(1+EXP(-(Inputs!$B$11*AG1054+Inputs!$B$12)))))</f>
        <v>0.00161143887899475</v>
      </c>
      <c r="AI1054" s="0" t="n">
        <f aca="false">Inputs!$B$9-Inputs!$B$8*AG1054</f>
        <v>666.630456812682</v>
      </c>
      <c r="AJ1054" s="0" t="n">
        <f aca="false">RANK(AH1054,$AH$5:$AH$2004,0)+COUNTIF($AH$4:AH1053,AH1054)</f>
        <v>1783</v>
      </c>
      <c r="AK1054" s="0" t="n">
        <f aca="false">IF(AJ1054&lt;=Deciles!$B$5*(Deciles!$B$4+1),INT((AJ1054-1)/(Deciles!$B$4+1))+1,Deciles!$B$5+INT((AJ1054-1-Deciles!$B$5*(Deciles!$B$4+1))/Deciles!$B$4)+1)</f>
        <v>9</v>
      </c>
    </row>
    <row r="1055" customFormat="false" ht="15" hidden="false" customHeight="false" outlineLevel="0" collapsed="false">
      <c r="A1055" s="0" t="n">
        <v>30991</v>
      </c>
      <c r="B1055" s="0" t="s">
        <v>157</v>
      </c>
      <c r="C1055" s="0" t="n">
        <v>807</v>
      </c>
      <c r="D1055" s="0" t="n">
        <v>94.1962356567383</v>
      </c>
      <c r="E1055" s="0" t="n">
        <v>86.8102416992188</v>
      </c>
      <c r="F1055" s="0" t="n">
        <v>27</v>
      </c>
      <c r="G1055" s="0" t="n">
        <v>3.60400009155273</v>
      </c>
      <c r="H1055" s="0" t="n">
        <v>-0.279333353042603</v>
      </c>
      <c r="I1055" s="0" t="n">
        <v>13</v>
      </c>
      <c r="J1055" s="0" t="n">
        <v>11.9775381088257</v>
      </c>
      <c r="K1055" s="0" t="n">
        <v>4.42307710647583</v>
      </c>
      <c r="L1055" s="0" t="n">
        <v>-0.276922702789307</v>
      </c>
      <c r="M1055" s="0" t="n">
        <v>5.74976253509522</v>
      </c>
      <c r="N1055" s="0" t="n">
        <v>0</v>
      </c>
      <c r="O1055" s="0" t="n">
        <v>0</v>
      </c>
      <c r="P1055" s="0" t="s">
        <v>144</v>
      </c>
      <c r="Q1055" s="0" t="s">
        <v>141</v>
      </c>
      <c r="R1055" s="0" t="n">
        <v>2</v>
      </c>
      <c r="S1055" s="0" t="s">
        <v>149</v>
      </c>
      <c r="T1055" s="0" t="n">
        <v>0</v>
      </c>
      <c r="U1055" s="0" t="n">
        <v>159139.69</v>
      </c>
      <c r="V1055" s="0" t="n">
        <v>0.00149509275797755</v>
      </c>
      <c r="W1055" s="0" t="n">
        <v>668.661804199219</v>
      </c>
      <c r="X1055" s="0" t="n">
        <v>0.00112655200064182</v>
      </c>
      <c r="Y1055" s="0" t="n">
        <f aca="false">IF(ISNUMBER(C1055),INDEX(Scorecard!$D$5:$D$12,SUMPRODUCT(--(Scorecard!$G$5:$G$11&lt;C1055))+1),Scorecard!$D$13)</f>
        <v>2.19112706886128</v>
      </c>
      <c r="Z1055" s="0" t="n">
        <f aca="false">IF(ISNUMBER(D1055),INDEX(Scorecard!$D$14:$D$17,SUMPRODUCT(--(Scorecard!$G$14:$G$16&lt;D1055))+1),Scorecard!$D$18)</f>
        <v>-0.361970872710667</v>
      </c>
      <c r="AA1055" s="0" t="n">
        <f aca="false">IF(ISNUMBER(E1055),INDEX(Scorecard!$D$19:$D$26,SUMPRODUCT(--(Scorecard!$G$19:$G$25&lt;E1055))+1),Scorecard!$D$27)</f>
        <v>-0.219855970853228</v>
      </c>
      <c r="AB1055" s="0" t="n">
        <f aca="false">IF(ISNUMBER(F1055),INDEX(Scorecard!$D$28:$D$35,SUMPRODUCT(--(Scorecard!$G$28:$G$34&lt;F1055))+1),Scorecard!$D$36)</f>
        <v>0.165097008946478</v>
      </c>
      <c r="AC1055" s="0" t="n">
        <f aca="false">IF(ISNUMBER(H1055),INDEX(Scorecard!$D$37:$D$44,SUMPRODUCT(--(Scorecard!$G$37:$G$43&lt;H1055))+1),Scorecard!$D$45)</f>
        <v>0.769716833645565</v>
      </c>
      <c r="AD1055" s="0" t="n">
        <f aca="false">IF(ISNUMBER(I1055),INDEX(Scorecard!$D$46:$D$52,SUMPRODUCT(--(Scorecard!$G$46:$G$51&lt;I1055))+1),Scorecard!$D$53)</f>
        <v>-0.114272400683245</v>
      </c>
      <c r="AE1055" s="0" t="n">
        <f aca="false">IF(ISNUMBER(K1055),INDEX(Scorecard!$D$54:$D$61,SUMPRODUCT(--(Scorecard!$G$54:$G$60&lt;K1055))+1),Scorecard!$D$62)</f>
        <v>0.409483001259379</v>
      </c>
      <c r="AF1055" s="0" t="n">
        <f aca="false">IF(ISNUMBER(L1055),INDEX(Scorecard!$D$63:$D$68,SUMPRODUCT(--(Scorecard!$G$63:$G$67&lt;L1055))+1),Scorecard!$D$69)</f>
        <v>0.322484508656054</v>
      </c>
      <c r="AG1055" s="0" t="n">
        <f aca="false">Inputs!$B$10+Scorecard!$J$5*Y1055+Scorecard!$J$6*Z1055+Scorecard!$J$7*AA1055+Scorecard!$J$8*AB1055+Scorecard!$J$9*AC1055+Scorecard!$J$10*AD1055+Scorecard!$J$11*AE1055+Scorecard!$J$12*AF1055</f>
        <v>-6.29165898387526</v>
      </c>
      <c r="AH1055" s="0" t="n">
        <f aca="false">MIN(1-Inputs!$B$13,MAX(Inputs!$B$13,1/(1+EXP(-(Inputs!$B$11*AG1055+Inputs!$B$12)))))</f>
        <v>0.00149509276335163</v>
      </c>
      <c r="AI1055" s="0" t="n">
        <f aca="false">Inputs!$B$9-Inputs!$B$8*AG1055</f>
        <v>668.661780504532</v>
      </c>
      <c r="AJ1055" s="0" t="n">
        <f aca="false">RANK(AH1055,$AH$5:$AH$2004,0)+COUNTIF($AH$4:AH1054,AH1055)</f>
        <v>1803</v>
      </c>
      <c r="AK1055" s="0" t="n">
        <f aca="false">IF(AJ1055&lt;=Deciles!$B$5*(Deciles!$B$4+1),INT((AJ1055-1)/(Deciles!$B$4+1))+1,Deciles!$B$5+INT((AJ1055-1-Deciles!$B$5*(Deciles!$B$4+1))/Deciles!$B$4)+1)</f>
        <v>10</v>
      </c>
    </row>
    <row r="1056" customFormat="false" ht="15" hidden="false" customHeight="false" outlineLevel="0" collapsed="false">
      <c r="A1056" s="0" t="n">
        <v>31036</v>
      </c>
      <c r="B1056" s="0" t="s">
        <v>158</v>
      </c>
      <c r="C1056" s="0" t="n">
        <v>653</v>
      </c>
      <c r="D1056" s="0" t="n">
        <v>93.3619003295898</v>
      </c>
      <c r="E1056" s="0" t="n">
        <v>92.0700988769531</v>
      </c>
      <c r="F1056" s="0" t="n">
        <v>41</v>
      </c>
      <c r="G1056" s="0" t="n">
        <v>3.98099994659424</v>
      </c>
      <c r="H1056" s="0" t="n">
        <v>1.06433320045471</v>
      </c>
      <c r="I1056" s="0" t="n">
        <v>7</v>
      </c>
      <c r="J1056" s="0" t="n">
        <v>11.5489625930786</v>
      </c>
      <c r="K1056" s="0" t="n">
        <v>6.73333311080933</v>
      </c>
      <c r="L1056" s="0" t="n">
        <v>2.71025609970093</v>
      </c>
      <c r="M1056" s="0" t="n">
        <v>0.36659899353981</v>
      </c>
      <c r="N1056" s="0" t="n">
        <v>0</v>
      </c>
      <c r="O1056" s="0" t="n">
        <v>0</v>
      </c>
      <c r="P1056" s="0" t="s">
        <v>144</v>
      </c>
      <c r="Q1056" s="0" t="s">
        <v>160</v>
      </c>
      <c r="R1056" s="0" t="n">
        <v>1</v>
      </c>
      <c r="S1056" s="0" t="s">
        <v>161</v>
      </c>
      <c r="T1056" s="0" t="n">
        <v>0</v>
      </c>
      <c r="U1056" s="0" t="n">
        <v>103669.43</v>
      </c>
      <c r="V1056" s="0" t="n">
        <v>0.295331001281738</v>
      </c>
      <c r="W1056" s="0" t="n">
        <v>516.170227050781</v>
      </c>
      <c r="X1056" s="0" t="n">
        <v>0.370222359895706</v>
      </c>
      <c r="Y1056" s="0" t="n">
        <f aca="false">IF(ISNUMBER(C1056),INDEX(Scorecard!$D$5:$D$12,SUMPRODUCT(--(Scorecard!$G$5:$G$11&lt;C1056))+1),Scorecard!$D$13)</f>
        <v>-1.88220980528339</v>
      </c>
      <c r="Z1056" s="0" t="n">
        <f aca="false">IF(ISNUMBER(D1056),INDEX(Scorecard!$D$14:$D$17,SUMPRODUCT(--(Scorecard!$G$14:$G$16&lt;D1056))+1),Scorecard!$D$18)</f>
        <v>-0.361970872710667</v>
      </c>
      <c r="AA1056" s="0" t="n">
        <f aca="false">IF(ISNUMBER(E1056),INDEX(Scorecard!$D$19:$D$26,SUMPRODUCT(--(Scorecard!$G$19:$G$25&lt;E1056))+1),Scorecard!$D$27)</f>
        <v>-0.820992370602782</v>
      </c>
      <c r="AB1056" s="0" t="n">
        <f aca="false">IF(ISNUMBER(F1056),INDEX(Scorecard!$D$28:$D$35,SUMPRODUCT(--(Scorecard!$G$28:$G$34&lt;F1056))+1),Scorecard!$D$36)</f>
        <v>-0.132616866359722</v>
      </c>
      <c r="AC1056" s="0" t="n">
        <f aca="false">IF(ISNUMBER(H1056),INDEX(Scorecard!$D$37:$D$44,SUMPRODUCT(--(Scorecard!$G$37:$G$43&lt;H1056))+1),Scorecard!$D$45)</f>
        <v>-0.975503570149195</v>
      </c>
      <c r="AD1056" s="0" t="n">
        <f aca="false">IF(ISNUMBER(I1056),INDEX(Scorecard!$D$46:$D$52,SUMPRODUCT(--(Scorecard!$G$46:$G$51&lt;I1056))+1),Scorecard!$D$53)</f>
        <v>-0.114272400683245</v>
      </c>
      <c r="AE1056" s="0" t="n">
        <f aca="false">IF(ISNUMBER(K1056),INDEX(Scorecard!$D$54:$D$61,SUMPRODUCT(--(Scorecard!$G$54:$G$60&lt;K1056))+1),Scorecard!$D$62)</f>
        <v>-0.357264871923982</v>
      </c>
      <c r="AF1056" s="0" t="n">
        <f aca="false">IF(ISNUMBER(L1056),INDEX(Scorecard!$D$63:$D$68,SUMPRODUCT(--(Scorecard!$G$63:$G$67&lt;L1056))+1),Scorecard!$D$69)</f>
        <v>0.322484508656054</v>
      </c>
      <c r="AG1056" s="0" t="n">
        <f aca="false">Inputs!$B$10+Scorecard!$J$5*Y1056+Scorecard!$J$6*Z1056+Scorecard!$J$7*AA1056+Scorecard!$J$8*AB1056+Scorecard!$J$9*AC1056+Scorecard!$J$10*AD1056+Scorecard!$J$11*AE1056+Scorecard!$J$12*AF1056</f>
        <v>-1.00670462246172</v>
      </c>
      <c r="AH1056" s="0" t="n">
        <f aca="false">MIN(1-Inputs!$B$13,MAX(Inputs!$B$13,1/(1+EXP(-(Inputs!$B$11*AG1056+Inputs!$B$12)))))</f>
        <v>0.295330990105141</v>
      </c>
      <c r="AI1056" s="0" t="n">
        <f aca="false">Inputs!$B$9-Inputs!$B$8*AG1056</f>
        <v>516.170231533816</v>
      </c>
      <c r="AJ1056" s="0" t="n">
        <f aca="false">RANK(AH1056,$AH$5:$AH$2004,0)+COUNTIF($AH$4:AH1055,AH1056)</f>
        <v>1</v>
      </c>
      <c r="AK1056" s="0" t="n">
        <f aca="false">IF(AJ1056&lt;=Deciles!$B$5*(Deciles!$B$4+1),INT((AJ1056-1)/(Deciles!$B$4+1))+1,Deciles!$B$5+INT((AJ1056-1-Deciles!$B$5*(Deciles!$B$4+1))/Deciles!$B$4)+1)</f>
        <v>1</v>
      </c>
    </row>
    <row r="1057" customFormat="false" ht="15" hidden="false" customHeight="false" outlineLevel="0" collapsed="false">
      <c r="A1057" s="0" t="n">
        <v>31062</v>
      </c>
      <c r="B1057" s="0" t="s">
        <v>143</v>
      </c>
      <c r="C1057" s="0" t="n">
        <v>738</v>
      </c>
      <c r="D1057" s="0" t="n">
        <v>77.6426086425781</v>
      </c>
      <c r="E1057" s="0" t="n">
        <v>77.0891036987305</v>
      </c>
      <c r="F1057" s="0" t="n">
        <v>37</v>
      </c>
      <c r="G1057" s="0" t="n">
        <v>4.09700012207031</v>
      </c>
      <c r="H1057" s="0" t="n">
        <v>0.863666772842407</v>
      </c>
      <c r="I1057" s="0" t="n">
        <v>5</v>
      </c>
      <c r="J1057" s="0" t="n">
        <v>12.7947587966919</v>
      </c>
      <c r="K1057" s="0" t="n">
        <v>8.8333330154419</v>
      </c>
      <c r="L1057" s="0" t="n">
        <v>5.0717945098877</v>
      </c>
      <c r="M1057" s="0" t="n">
        <v>1.74300384521484</v>
      </c>
      <c r="N1057" s="0" t="n">
        <v>0</v>
      </c>
      <c r="O1057" s="0" t="n">
        <v>0</v>
      </c>
      <c r="P1057" s="0" t="s">
        <v>144</v>
      </c>
      <c r="Q1057" s="0" t="s">
        <v>141</v>
      </c>
      <c r="R1057" s="0" t="n">
        <v>2</v>
      </c>
      <c r="S1057" s="0" t="s">
        <v>148</v>
      </c>
      <c r="T1057" s="0" t="n">
        <v>0</v>
      </c>
      <c r="U1057" s="0" t="n">
        <v>360323.84</v>
      </c>
      <c r="V1057" s="0" t="n">
        <v>0.018272427842021</v>
      </c>
      <c r="W1057" s="0" t="n">
        <v>600.455932617188</v>
      </c>
      <c r="X1057" s="0" t="n">
        <v>0.0156005378812552</v>
      </c>
      <c r="Y1057" s="0" t="n">
        <f aca="false">IF(ISNUMBER(C1057),INDEX(Scorecard!$D$5:$D$12,SUMPRODUCT(--(Scorecard!$G$5:$G$11&lt;C1057))+1),Scorecard!$D$13)</f>
        <v>0.488358159108655</v>
      </c>
      <c r="Z1057" s="0" t="n">
        <f aca="false">IF(ISNUMBER(D1057),INDEX(Scorecard!$D$14:$D$17,SUMPRODUCT(--(Scorecard!$G$14:$G$16&lt;D1057))+1),Scorecard!$D$18)</f>
        <v>0.0505355481560174</v>
      </c>
      <c r="AA1057" s="0" t="n">
        <f aca="false">IF(ISNUMBER(E1057),INDEX(Scorecard!$D$19:$D$26,SUMPRODUCT(--(Scorecard!$G$19:$G$25&lt;E1057))+1),Scorecard!$D$27)</f>
        <v>-0.0341578513653732</v>
      </c>
      <c r="AB1057" s="0" t="n">
        <f aca="false">IF(ISNUMBER(F1057),INDEX(Scorecard!$D$28:$D$35,SUMPRODUCT(--(Scorecard!$G$28:$G$34&lt;F1057))+1),Scorecard!$D$36)</f>
        <v>-0.0008456427959252</v>
      </c>
      <c r="AC1057" s="0" t="n">
        <f aca="false">IF(ISNUMBER(H1057),INDEX(Scorecard!$D$37:$D$44,SUMPRODUCT(--(Scorecard!$G$37:$G$43&lt;H1057))+1),Scorecard!$D$45)</f>
        <v>-0.569454719285959</v>
      </c>
      <c r="AD1057" s="0" t="n">
        <f aca="false">IF(ISNUMBER(I1057),INDEX(Scorecard!$D$46:$D$52,SUMPRODUCT(--(Scorecard!$G$46:$G$51&lt;I1057))+1),Scorecard!$D$53)</f>
        <v>-0.161534840507194</v>
      </c>
      <c r="AE1057" s="0" t="n">
        <f aca="false">IF(ISNUMBER(K1057),INDEX(Scorecard!$D$54:$D$61,SUMPRODUCT(--(Scorecard!$G$54:$G$60&lt;K1057))+1),Scorecard!$D$62)</f>
        <v>-0.541917179454542</v>
      </c>
      <c r="AF1057" s="0" t="n">
        <f aca="false">IF(ISNUMBER(L1057),INDEX(Scorecard!$D$63:$D$68,SUMPRODUCT(--(Scorecard!$G$63:$G$67&lt;L1057))+1),Scorecard!$D$69)</f>
        <v>0.322484508656054</v>
      </c>
      <c r="AG1057" s="0" t="n">
        <f aca="false">Inputs!$B$10+Scorecard!$J$5*Y1057+Scorecard!$J$6*Z1057+Scorecard!$J$7*AA1057+Scorecard!$J$8*AB1057+Scorecard!$J$9*AC1057+Scorecard!$J$10*AD1057+Scorecard!$J$11*AE1057+Scorecard!$J$12*AF1057</f>
        <v>-3.92782504445894</v>
      </c>
      <c r="AH1057" s="0" t="n">
        <f aca="false">MIN(1-Inputs!$B$13,MAX(Inputs!$B$13,1/(1+EXP(-(Inputs!$B$11*AG1057+Inputs!$B$12)))))</f>
        <v>0.0182724280977112</v>
      </c>
      <c r="AI1057" s="0" t="n">
        <f aca="false">Inputs!$B$9-Inputs!$B$8*AG1057</f>
        <v>600.455950466913</v>
      </c>
      <c r="AJ1057" s="0" t="n">
        <f aca="false">RANK(AH1057,$AH$5:$AH$2004,0)+COUNTIF($AH$4:AH1056,AH1057)</f>
        <v>499</v>
      </c>
      <c r="AK1057" s="0" t="n">
        <f aca="false">IF(AJ1057&lt;=Deciles!$B$5*(Deciles!$B$4+1),INT((AJ1057-1)/(Deciles!$B$4+1))+1,Deciles!$B$5+INT((AJ1057-1-Deciles!$B$5*(Deciles!$B$4+1))/Deciles!$B$4)+1)</f>
        <v>3</v>
      </c>
    </row>
    <row r="1058" customFormat="false" ht="15" hidden="false" customHeight="false" outlineLevel="0" collapsed="false">
      <c r="A1058" s="0" t="n">
        <v>31100</v>
      </c>
      <c r="B1058" s="0" t="s">
        <v>150</v>
      </c>
      <c r="C1058" s="0" t="n">
        <v>734</v>
      </c>
      <c r="D1058" s="0" t="n">
        <v>83.5642929077148</v>
      </c>
      <c r="E1058" s="0" t="n">
        <v>70.8397598266602</v>
      </c>
      <c r="F1058" s="0" t="n">
        <v>46</v>
      </c>
      <c r="G1058" s="0" t="n">
        <v>4.4850001335144</v>
      </c>
      <c r="H1058" s="0" t="n">
        <v>-2.14833307266235</v>
      </c>
      <c r="I1058" s="0" t="n">
        <v>46</v>
      </c>
      <c r="J1058" s="0" t="n">
        <v>12.0191249847412</v>
      </c>
      <c r="K1058" s="0" t="n">
        <v>4.30000019073486</v>
      </c>
      <c r="L1058" s="0" t="n">
        <v>-0.208333015441895</v>
      </c>
      <c r="M1058" s="0" t="n">
        <v>3.47429442405701</v>
      </c>
      <c r="N1058" s="0" t="n">
        <v>0</v>
      </c>
      <c r="O1058" s="0" t="n">
        <v>0</v>
      </c>
      <c r="P1058" s="0" t="s">
        <v>144</v>
      </c>
      <c r="Q1058" s="0" t="s">
        <v>141</v>
      </c>
      <c r="R1058" s="0" t="n">
        <v>2</v>
      </c>
      <c r="S1058" s="0" t="s">
        <v>159</v>
      </c>
      <c r="T1058" s="0" t="n">
        <v>0</v>
      </c>
      <c r="U1058" s="0" t="n">
        <v>165897.44</v>
      </c>
      <c r="V1058" s="0" t="n">
        <v>0.00874139182269573</v>
      </c>
      <c r="W1058" s="0" t="n">
        <v>620.672485351563</v>
      </c>
      <c r="X1058" s="0" t="n">
        <v>0.00678031845018268</v>
      </c>
      <c r="Y1058" s="0" t="n">
        <f aca="false">IF(ISNUMBER(C1058),INDEX(Scorecard!$D$5:$D$12,SUMPRODUCT(--(Scorecard!$G$5:$G$11&lt;C1058))+1),Scorecard!$D$13)</f>
        <v>0.488358159108655</v>
      </c>
      <c r="Z1058" s="0" t="n">
        <f aca="false">IF(ISNUMBER(D1058),INDEX(Scorecard!$D$14:$D$17,SUMPRODUCT(--(Scorecard!$G$14:$G$16&lt;D1058))+1),Scorecard!$D$18)</f>
        <v>0.0505355481560174</v>
      </c>
      <c r="AA1058" s="0" t="n">
        <f aca="false">IF(ISNUMBER(E1058),INDEX(Scorecard!$D$19:$D$26,SUMPRODUCT(--(Scorecard!$G$19:$G$25&lt;E1058))+1),Scorecard!$D$27)</f>
        <v>0.0530843085177338</v>
      </c>
      <c r="AB1058" s="0" t="n">
        <f aca="false">IF(ISNUMBER(F1058),INDEX(Scorecard!$D$28:$D$35,SUMPRODUCT(--(Scorecard!$G$28:$G$34&lt;F1058))+1),Scorecard!$D$36)</f>
        <v>-0.400689107298307</v>
      </c>
      <c r="AC1058" s="0" t="n">
        <f aca="false">IF(ISNUMBER(H1058),INDEX(Scorecard!$D$37:$D$44,SUMPRODUCT(--(Scorecard!$G$37:$G$43&lt;H1058))+1),Scorecard!$D$45)</f>
        <v>1.35057635045042</v>
      </c>
      <c r="AD1058" s="0" t="n">
        <f aca="false">IF(ISNUMBER(I1058),INDEX(Scorecard!$D$46:$D$52,SUMPRODUCT(--(Scorecard!$G$46:$G$51&lt;I1058))+1),Scorecard!$D$53)</f>
        <v>0.818882373006414</v>
      </c>
      <c r="AE1058" s="0" t="n">
        <f aca="false">IF(ISNUMBER(K1058),INDEX(Scorecard!$D$54:$D$61,SUMPRODUCT(--(Scorecard!$G$54:$G$60&lt;K1058))+1),Scorecard!$D$62)</f>
        <v>0.489050497890326</v>
      </c>
      <c r="AF1058" s="0" t="n">
        <f aca="false">IF(ISNUMBER(L1058),INDEX(Scorecard!$D$63:$D$68,SUMPRODUCT(--(Scorecard!$G$63:$G$67&lt;L1058))+1),Scorecard!$D$69)</f>
        <v>0.322484508656054</v>
      </c>
      <c r="AG1058" s="0" t="n">
        <f aca="false">Inputs!$B$10+Scorecard!$J$5*Y1058+Scorecard!$J$6*Z1058+Scorecard!$J$7*AA1058+Scorecard!$J$8*AB1058+Scorecard!$J$9*AC1058+Scorecard!$J$10*AD1058+Scorecard!$J$11*AE1058+Scorecard!$J$12*AF1058</f>
        <v>-4.62847751533076</v>
      </c>
      <c r="AH1058" s="0" t="n">
        <f aca="false">MIN(1-Inputs!$B$13,MAX(Inputs!$B$13,1/(1+EXP(-(Inputs!$B$11*AG1058+Inputs!$B$12)))))</f>
        <v>0.00874139207004928</v>
      </c>
      <c r="AI1058" s="0" t="n">
        <f aca="false">Inputs!$B$9-Inputs!$B$8*AG1058</f>
        <v>620.672507369181</v>
      </c>
      <c r="AJ1058" s="0" t="n">
        <f aca="false">RANK(AH1058,$AH$5:$AH$2004,0)+COUNTIF($AH$4:AH1057,AH1058)</f>
        <v>906</v>
      </c>
      <c r="AK1058" s="0" t="n">
        <f aca="false">IF(AJ1058&lt;=Deciles!$B$5*(Deciles!$B$4+1),INT((AJ1058-1)/(Deciles!$B$4+1))+1,Deciles!$B$5+INT((AJ1058-1-Deciles!$B$5*(Deciles!$B$4+1))/Deciles!$B$4)+1)</f>
        <v>5</v>
      </c>
    </row>
    <row r="1059" customFormat="false" ht="15" hidden="false" customHeight="false" outlineLevel="0" collapsed="false">
      <c r="A1059" s="0" t="n">
        <v>31105</v>
      </c>
      <c r="B1059" s="0" t="s">
        <v>152</v>
      </c>
      <c r="C1059" s="0" t="n">
        <v>745</v>
      </c>
      <c r="D1059" s="0" t="n">
        <v>61.5666236877441</v>
      </c>
      <c r="E1059" s="0" t="n">
        <v>51.5372772216797</v>
      </c>
      <c r="F1059" s="0" t="n">
        <v>32</v>
      </c>
      <c r="G1059" s="0" t="n">
        <v>3.47199988365173</v>
      </c>
      <c r="H1059" s="0" t="n">
        <v>-2.96133351325989</v>
      </c>
      <c r="I1059" s="0" t="n">
        <v>30</v>
      </c>
      <c r="J1059" s="0" t="n">
        <v>12.3400220870972</v>
      </c>
      <c r="K1059" s="0" t="n">
        <v>4.80000019073486</v>
      </c>
      <c r="L1059" s="0" t="n">
        <v>-0.458333015441895</v>
      </c>
      <c r="M1059" s="0" t="n">
        <v>6.28858137130737</v>
      </c>
      <c r="N1059" s="0" t="n">
        <v>1</v>
      </c>
      <c r="O1059" s="0" t="n">
        <v>0</v>
      </c>
      <c r="P1059" s="0" t="s">
        <v>140</v>
      </c>
      <c r="Q1059" s="0" t="s">
        <v>141</v>
      </c>
      <c r="R1059" s="0" t="n">
        <v>2</v>
      </c>
      <c r="S1059" s="0" t="s">
        <v>149</v>
      </c>
      <c r="T1059" s="0" t="n">
        <v>0</v>
      </c>
      <c r="U1059" s="0" t="n">
        <v>228666.98</v>
      </c>
      <c r="V1059" s="0" t="n">
        <v>0.00417048064991832</v>
      </c>
      <c r="W1059" s="0" t="n">
        <v>640.825561523438</v>
      </c>
      <c r="X1059" s="0" t="n">
        <v>0.00424346653744578</v>
      </c>
      <c r="Y1059" s="0" t="n">
        <f aca="false">IF(ISNUMBER(C1059),INDEX(Scorecard!$D$5:$D$12,SUMPRODUCT(--(Scorecard!$G$5:$G$11&lt;C1059))+1),Scorecard!$D$13)</f>
        <v>0.488358159108655</v>
      </c>
      <c r="Z1059" s="0" t="n">
        <f aca="false">IF(ISNUMBER(D1059),INDEX(Scorecard!$D$14:$D$17,SUMPRODUCT(--(Scorecard!$G$14:$G$16&lt;D1059))+1),Scorecard!$D$18)</f>
        <v>0.248677243387958</v>
      </c>
      <c r="AA1059" s="0" t="n">
        <f aca="false">IF(ISNUMBER(E1059),INDEX(Scorecard!$D$19:$D$26,SUMPRODUCT(--(Scorecard!$G$19:$G$25&lt;E1059))+1),Scorecard!$D$27)</f>
        <v>0.57899015159425</v>
      </c>
      <c r="AB1059" s="0" t="n">
        <f aca="false">IF(ISNUMBER(F1059),INDEX(Scorecard!$D$28:$D$35,SUMPRODUCT(--(Scorecard!$G$28:$G$34&lt;F1059))+1),Scorecard!$D$36)</f>
        <v>0.126913191054783</v>
      </c>
      <c r="AC1059" s="0" t="n">
        <f aca="false">IF(ISNUMBER(H1059),INDEX(Scorecard!$D$37:$D$44,SUMPRODUCT(--(Scorecard!$G$37:$G$43&lt;H1059))+1),Scorecard!$D$45)</f>
        <v>1.35057635045042</v>
      </c>
      <c r="AD1059" s="0" t="n">
        <f aca="false">IF(ISNUMBER(I1059),INDEX(Scorecard!$D$46:$D$52,SUMPRODUCT(--(Scorecard!$G$46:$G$51&lt;I1059))+1),Scorecard!$D$53)</f>
        <v>0.123869379412532</v>
      </c>
      <c r="AE1059" s="0" t="n">
        <f aca="false">IF(ISNUMBER(K1059),INDEX(Scorecard!$D$54:$D$61,SUMPRODUCT(--(Scorecard!$G$54:$G$60&lt;K1059))+1),Scorecard!$D$62)</f>
        <v>0.409483001259379</v>
      </c>
      <c r="AF1059" s="0" t="n">
        <f aca="false">IF(ISNUMBER(L1059),INDEX(Scorecard!$D$63:$D$68,SUMPRODUCT(--(Scorecard!$G$63:$G$67&lt;L1059))+1),Scorecard!$D$69)</f>
        <v>0.322484508656054</v>
      </c>
      <c r="AG1059" s="0" t="n">
        <f aca="false">Inputs!$B$10+Scorecard!$J$5*Y1059+Scorecard!$J$6*Z1059+Scorecard!$J$7*AA1059+Scorecard!$J$8*AB1059+Scorecard!$J$9*AC1059+Scorecard!$J$10*AD1059+Scorecard!$J$11*AE1059+Scorecard!$J$12*AF1059</f>
        <v>-5.32692888647001</v>
      </c>
      <c r="AH1059" s="0" t="n">
        <f aca="false">MIN(1-Inputs!$B$13,MAX(Inputs!$B$13,1/(1+EXP(-(Inputs!$B$11*AG1059+Inputs!$B$12)))))</f>
        <v>0.00417048072052686</v>
      </c>
      <c r="AI1059" s="0" t="n">
        <f aca="false">Inputs!$B$9-Inputs!$B$8*AG1059</f>
        <v>640.825553958075</v>
      </c>
      <c r="AJ1059" s="0" t="n">
        <f aca="false">RANK(AH1059,$AH$5:$AH$2004,0)+COUNTIF($AH$4:AH1058,AH1059)</f>
        <v>1368</v>
      </c>
      <c r="AK1059" s="0" t="n">
        <f aca="false">IF(AJ1059&lt;=Deciles!$B$5*(Deciles!$B$4+1),INT((AJ1059-1)/(Deciles!$B$4+1))+1,Deciles!$B$5+INT((AJ1059-1-Deciles!$B$5*(Deciles!$B$4+1))/Deciles!$B$4)+1)</f>
        <v>7</v>
      </c>
    </row>
    <row r="1060" customFormat="false" ht="15" hidden="false" customHeight="false" outlineLevel="0" collapsed="false">
      <c r="A1060" s="0" t="n">
        <v>31111</v>
      </c>
      <c r="B1060" s="0" t="s">
        <v>143</v>
      </c>
      <c r="C1060" s="0" t="n">
        <v>722</v>
      </c>
      <c r="D1060" s="0" t="n">
        <v>80</v>
      </c>
      <c r="E1060" s="0" t="n">
        <v>78.1695938110352</v>
      </c>
      <c r="F1060" s="0" t="n">
        <v>36</v>
      </c>
      <c r="G1060" s="0" t="n">
        <v>4.10699987411499</v>
      </c>
      <c r="H1060" s="0" t="n">
        <v>0.873666524887085</v>
      </c>
      <c r="I1060" s="0" t="n">
        <v>9</v>
      </c>
      <c r="J1060" s="0" t="n">
        <v>12.2875423431397</v>
      </c>
      <c r="K1060" s="0" t="n">
        <v>9.63333320617676</v>
      </c>
      <c r="L1060" s="0" t="n">
        <v>5.0717945098877</v>
      </c>
      <c r="M1060" s="0" t="n">
        <v>2.57371878623962</v>
      </c>
      <c r="N1060" s="0" t="n">
        <v>0</v>
      </c>
      <c r="O1060" s="0" t="n">
        <v>0</v>
      </c>
      <c r="P1060" s="0" t="s">
        <v>140</v>
      </c>
      <c r="Q1060" s="0" t="s">
        <v>141</v>
      </c>
      <c r="R1060" s="0" t="n">
        <v>2</v>
      </c>
      <c r="S1060" s="0" t="s">
        <v>149</v>
      </c>
      <c r="T1060" s="0" t="n">
        <v>0</v>
      </c>
      <c r="U1060" s="0" t="n">
        <v>216976</v>
      </c>
      <c r="V1060" s="0" t="n">
        <v>0.0308706313371658</v>
      </c>
      <c r="W1060" s="0" t="n">
        <v>585.913635253906</v>
      </c>
      <c r="X1060" s="0" t="n">
        <v>0.0266584474593401</v>
      </c>
      <c r="Y1060" s="0" t="n">
        <f aca="false">IF(ISNUMBER(C1060),INDEX(Scorecard!$D$5:$D$12,SUMPRODUCT(--(Scorecard!$G$5:$G$11&lt;C1060))+1),Scorecard!$D$13)</f>
        <v>-0.0290424113398221</v>
      </c>
      <c r="Z1060" s="0" t="n">
        <f aca="false">IF(ISNUMBER(D1060),INDEX(Scorecard!$D$14:$D$17,SUMPRODUCT(--(Scorecard!$G$14:$G$16&lt;D1060))+1),Scorecard!$D$18)</f>
        <v>0.0505355481560174</v>
      </c>
      <c r="AA1060" s="0" t="n">
        <f aca="false">IF(ISNUMBER(E1060),INDEX(Scorecard!$D$19:$D$26,SUMPRODUCT(--(Scorecard!$G$19:$G$25&lt;E1060))+1),Scorecard!$D$27)</f>
        <v>-0.0341578513653732</v>
      </c>
      <c r="AB1060" s="0" t="n">
        <f aca="false">IF(ISNUMBER(F1060),INDEX(Scorecard!$D$28:$D$35,SUMPRODUCT(--(Scorecard!$G$28:$G$34&lt;F1060))+1),Scorecard!$D$36)</f>
        <v>-0.0008456427959252</v>
      </c>
      <c r="AC1060" s="0" t="n">
        <f aca="false">IF(ISNUMBER(H1060),INDEX(Scorecard!$D$37:$D$44,SUMPRODUCT(--(Scorecard!$G$37:$G$43&lt;H1060))+1),Scorecard!$D$45)</f>
        <v>-0.569454719285959</v>
      </c>
      <c r="AD1060" s="0" t="n">
        <f aca="false">IF(ISNUMBER(I1060),INDEX(Scorecard!$D$46:$D$52,SUMPRODUCT(--(Scorecard!$G$46:$G$51&lt;I1060))+1),Scorecard!$D$53)</f>
        <v>-0.114272400683245</v>
      </c>
      <c r="AE1060" s="0" t="n">
        <f aca="false">IF(ISNUMBER(K1060),INDEX(Scorecard!$D$54:$D$61,SUMPRODUCT(--(Scorecard!$G$54:$G$60&lt;K1060))+1),Scorecard!$D$62)</f>
        <v>-0.541917179454542</v>
      </c>
      <c r="AF1060" s="0" t="n">
        <f aca="false">IF(ISNUMBER(L1060),INDEX(Scorecard!$D$63:$D$68,SUMPRODUCT(--(Scorecard!$G$63:$G$67&lt;L1060))+1),Scorecard!$D$69)</f>
        <v>0.322484508656054</v>
      </c>
      <c r="AG1060" s="0" t="n">
        <f aca="false">Inputs!$B$10+Scorecard!$J$5*Y1060+Scorecard!$J$6*Z1060+Scorecard!$J$7*AA1060+Scorecard!$J$8*AB1060+Scorecard!$J$9*AC1060+Scorecard!$J$10*AD1060+Scorecard!$J$11*AE1060+Scorecard!$J$12*AF1060</f>
        <v>-3.42382586759264</v>
      </c>
      <c r="AH1060" s="0" t="n">
        <f aca="false">MIN(1-Inputs!$B$13,MAX(Inputs!$B$13,1/(1+EXP(-(Inputs!$B$11*AG1060+Inputs!$B$12)))))</f>
        <v>0.030870631745795</v>
      </c>
      <c r="AI1060" s="0" t="n">
        <f aca="false">Inputs!$B$9-Inputs!$B$8*AG1060</f>
        <v>585.913608205371</v>
      </c>
      <c r="AJ1060" s="0" t="n">
        <f aca="false">RANK(AH1060,$AH$5:$AH$2004,0)+COUNTIF($AH$4:AH1059,AH1060)</f>
        <v>302</v>
      </c>
      <c r="AK1060" s="0" t="n">
        <f aca="false">IF(AJ1060&lt;=Deciles!$B$5*(Deciles!$B$4+1),INT((AJ1060-1)/(Deciles!$B$4+1))+1,Deciles!$B$5+INT((AJ1060-1-Deciles!$B$5*(Deciles!$B$4+1))/Deciles!$B$4)+1)</f>
        <v>2</v>
      </c>
    </row>
    <row r="1061" customFormat="false" ht="15" hidden="false" customHeight="false" outlineLevel="0" collapsed="false">
      <c r="A1061" s="0" t="n">
        <v>31136</v>
      </c>
      <c r="B1061" s="0" t="s">
        <v>145</v>
      </c>
      <c r="C1061" s="0" t="n">
        <v>730</v>
      </c>
      <c r="D1061" s="0" t="n">
        <v>80</v>
      </c>
      <c r="E1061" s="0" t="n">
        <v>43.8136177062988</v>
      </c>
      <c r="F1061" s="0" t="n">
        <v>17</v>
      </c>
      <c r="G1061" s="0" t="n">
        <v>3.86800003051758</v>
      </c>
      <c r="H1061" s="0" t="n">
        <v>0.351333379745483</v>
      </c>
      <c r="I1061" s="0" t="n">
        <v>93</v>
      </c>
      <c r="J1061" s="0" t="n">
        <v>13.0007095336914</v>
      </c>
      <c r="K1061" s="0" t="n">
        <v>4.85833311080933</v>
      </c>
      <c r="L1061" s="0" t="n">
        <v>-1.875</v>
      </c>
      <c r="M1061" s="0" t="n">
        <v>6.54819345474243</v>
      </c>
      <c r="N1061" s="0" t="n">
        <v>0</v>
      </c>
      <c r="O1061" s="0" t="n">
        <v>0</v>
      </c>
      <c r="P1061" s="0" t="s">
        <v>144</v>
      </c>
      <c r="Q1061" s="0" t="s">
        <v>160</v>
      </c>
      <c r="R1061" s="0" t="n">
        <v>1</v>
      </c>
      <c r="S1061" s="0" t="s">
        <v>151</v>
      </c>
      <c r="T1061" s="0" t="n">
        <v>0</v>
      </c>
      <c r="U1061" s="0" t="n">
        <v>442727.4</v>
      </c>
      <c r="V1061" s="0" t="n">
        <v>0.00509419711306691</v>
      </c>
      <c r="W1061" s="0" t="n">
        <v>635.385681152344</v>
      </c>
      <c r="X1061" s="0" t="n">
        <v>0.00236812350340188</v>
      </c>
      <c r="Y1061" s="0" t="n">
        <f aca="false">IF(ISNUMBER(C1061),INDEX(Scorecard!$D$5:$D$12,SUMPRODUCT(--(Scorecard!$G$5:$G$11&lt;C1061))+1),Scorecard!$D$13)</f>
        <v>-0.0290424113398221</v>
      </c>
      <c r="Z1061" s="0" t="n">
        <f aca="false">IF(ISNUMBER(D1061),INDEX(Scorecard!$D$14:$D$17,SUMPRODUCT(--(Scorecard!$G$14:$G$16&lt;D1061))+1),Scorecard!$D$18)</f>
        <v>0.0505355481560174</v>
      </c>
      <c r="AA1061" s="0" t="n">
        <f aca="false">IF(ISNUMBER(E1061),INDEX(Scorecard!$D$19:$D$26,SUMPRODUCT(--(Scorecard!$G$19:$G$25&lt;E1061))+1),Scorecard!$D$27)</f>
        <v>0.57899015159425</v>
      </c>
      <c r="AB1061" s="0" t="n">
        <f aca="false">IF(ISNUMBER(F1061),INDEX(Scorecard!$D$28:$D$35,SUMPRODUCT(--(Scorecard!$G$28:$G$34&lt;F1061))+1),Scorecard!$D$36)</f>
        <v>0.624829191519909</v>
      </c>
      <c r="AC1061" s="0" t="n">
        <f aca="false">IF(ISNUMBER(H1061),INDEX(Scorecard!$D$37:$D$44,SUMPRODUCT(--(Scorecard!$G$37:$G$43&lt;H1061))+1),Scorecard!$D$45)</f>
        <v>-0.0679520129233634</v>
      </c>
      <c r="AD1061" s="0" t="n">
        <f aca="false">IF(ISNUMBER(I1061),INDEX(Scorecard!$D$46:$D$52,SUMPRODUCT(--(Scorecard!$G$46:$G$51&lt;I1061))+1),Scorecard!$D$53)</f>
        <v>0.818882373006414</v>
      </c>
      <c r="AE1061" s="0" t="n">
        <f aca="false">IF(ISNUMBER(K1061),INDEX(Scorecard!$D$54:$D$61,SUMPRODUCT(--(Scorecard!$G$54:$G$60&lt;K1061))+1),Scorecard!$D$62)</f>
        <v>0.214429354789033</v>
      </c>
      <c r="AF1061" s="0" t="n">
        <f aca="false">IF(ISNUMBER(L1061),INDEX(Scorecard!$D$63:$D$68,SUMPRODUCT(--(Scorecard!$G$63:$G$67&lt;L1061))+1),Scorecard!$D$69)</f>
        <v>-0.340582194386522</v>
      </c>
      <c r="AG1061" s="0" t="n">
        <f aca="false">Inputs!$B$10+Scorecard!$J$5*Y1061+Scorecard!$J$6*Z1061+Scorecard!$J$7*AA1061+Scorecard!$J$8*AB1061+Scorecard!$J$9*AC1061+Scorecard!$J$10*AD1061+Scorecard!$J$11*AE1061+Scorecard!$J$12*AF1061</f>
        <v>-5.13839735018063</v>
      </c>
      <c r="AH1061" s="0" t="n">
        <f aca="false">MIN(1-Inputs!$B$13,MAX(Inputs!$B$13,1/(1+EXP(-(Inputs!$B$11*AG1061+Inputs!$B$12)))))</f>
        <v>0.00509419725158431</v>
      </c>
      <c r="AI1061" s="0" t="n">
        <f aca="false">Inputs!$B$9-Inputs!$B$8*AG1061</f>
        <v>635.385683708957</v>
      </c>
      <c r="AJ1061" s="0" t="n">
        <f aca="false">RANK(AH1061,$AH$5:$AH$2004,0)+COUNTIF($AH$4:AH1060,AH1061)</f>
        <v>1241</v>
      </c>
      <c r="AK1061" s="0" t="n">
        <f aca="false">IF(AJ1061&lt;=Deciles!$B$5*(Deciles!$B$4+1),INT((AJ1061-1)/(Deciles!$B$4+1))+1,Deciles!$B$5+INT((AJ1061-1-Deciles!$B$5*(Deciles!$B$4+1))/Deciles!$B$4)+1)</f>
        <v>7</v>
      </c>
    </row>
    <row r="1062" customFormat="false" ht="15" hidden="false" customHeight="false" outlineLevel="0" collapsed="false">
      <c r="A1062" s="0" t="n">
        <v>31136</v>
      </c>
      <c r="B1062" s="0" t="s">
        <v>150</v>
      </c>
      <c r="C1062" s="0" t="n">
        <v>730</v>
      </c>
      <c r="D1062" s="0" t="n">
        <v>80</v>
      </c>
      <c r="E1062" s="0" t="n">
        <v>38.092170715332</v>
      </c>
      <c r="F1062" s="0" t="n">
        <v>17</v>
      </c>
      <c r="G1062" s="0" t="n">
        <v>3.86800003051758</v>
      </c>
      <c r="H1062" s="0" t="n">
        <v>-2.76533317565918</v>
      </c>
      <c r="I1062" s="0" t="n">
        <v>111</v>
      </c>
      <c r="J1062" s="0" t="n">
        <v>12.9559144973755</v>
      </c>
      <c r="K1062" s="0" t="n">
        <v>4.40000009536743</v>
      </c>
      <c r="L1062" s="0" t="n">
        <v>-0.208333015441895</v>
      </c>
      <c r="M1062" s="0" t="n">
        <v>6.54819679260254</v>
      </c>
      <c r="N1062" s="0" t="n">
        <v>0</v>
      </c>
      <c r="O1062" s="0" t="n">
        <v>0</v>
      </c>
      <c r="P1062" s="0" t="s">
        <v>144</v>
      </c>
      <c r="Q1062" s="0" t="s">
        <v>160</v>
      </c>
      <c r="R1062" s="0" t="n">
        <v>1</v>
      </c>
      <c r="S1062" s="0" t="s">
        <v>151</v>
      </c>
      <c r="T1062" s="0" t="n">
        <v>0</v>
      </c>
      <c r="U1062" s="0" t="n">
        <v>423333.06</v>
      </c>
      <c r="V1062" s="0" t="n">
        <v>0.00362549186684191</v>
      </c>
      <c r="W1062" s="0" t="n">
        <v>644.630493164063</v>
      </c>
      <c r="X1062" s="0" t="n">
        <v>0.00197943113744259</v>
      </c>
      <c r="Y1062" s="0" t="n">
        <f aca="false">IF(ISNUMBER(C1062),INDEX(Scorecard!$D$5:$D$12,SUMPRODUCT(--(Scorecard!$G$5:$G$11&lt;C1062))+1),Scorecard!$D$13)</f>
        <v>-0.0290424113398221</v>
      </c>
      <c r="Z1062" s="0" t="n">
        <f aca="false">IF(ISNUMBER(D1062),INDEX(Scorecard!$D$14:$D$17,SUMPRODUCT(--(Scorecard!$G$14:$G$16&lt;D1062))+1),Scorecard!$D$18)</f>
        <v>0.0505355481560174</v>
      </c>
      <c r="AA1062" s="0" t="n">
        <f aca="false">IF(ISNUMBER(E1062),INDEX(Scorecard!$D$19:$D$26,SUMPRODUCT(--(Scorecard!$G$19:$G$25&lt;E1062))+1),Scorecard!$D$27)</f>
        <v>0.57899015159425</v>
      </c>
      <c r="AB1062" s="0" t="n">
        <f aca="false">IF(ISNUMBER(F1062),INDEX(Scorecard!$D$28:$D$35,SUMPRODUCT(--(Scorecard!$G$28:$G$34&lt;F1062))+1),Scorecard!$D$36)</f>
        <v>0.624829191519909</v>
      </c>
      <c r="AC1062" s="0" t="n">
        <f aca="false">IF(ISNUMBER(H1062),INDEX(Scorecard!$D$37:$D$44,SUMPRODUCT(--(Scorecard!$G$37:$G$43&lt;H1062))+1),Scorecard!$D$45)</f>
        <v>1.35057635045042</v>
      </c>
      <c r="AD1062" s="0" t="n">
        <f aca="false">IF(ISNUMBER(I1062),INDEX(Scorecard!$D$46:$D$52,SUMPRODUCT(--(Scorecard!$G$46:$G$51&lt;I1062))+1),Scorecard!$D$53)</f>
        <v>0.818882373006414</v>
      </c>
      <c r="AE1062" s="0" t="n">
        <f aca="false">IF(ISNUMBER(K1062),INDEX(Scorecard!$D$54:$D$61,SUMPRODUCT(--(Scorecard!$G$54:$G$60&lt;K1062))+1),Scorecard!$D$62)</f>
        <v>0.489050497890326</v>
      </c>
      <c r="AF1062" s="0" t="n">
        <f aca="false">IF(ISNUMBER(L1062),INDEX(Scorecard!$D$63:$D$68,SUMPRODUCT(--(Scorecard!$G$63:$G$67&lt;L1062))+1),Scorecard!$D$69)</f>
        <v>0.322484508656054</v>
      </c>
      <c r="AG1062" s="0" t="n">
        <f aca="false">Inputs!$B$10+Scorecard!$J$5*Y1062+Scorecard!$J$6*Z1062+Scorecard!$J$7*AA1062+Scorecard!$J$8*AB1062+Scorecard!$J$9*AC1062+Scorecard!$J$10*AD1062+Scorecard!$J$11*AE1062+Scorecard!$J$12*AF1062</f>
        <v>-5.45879712763618</v>
      </c>
      <c r="AH1062" s="0" t="n">
        <f aca="false">MIN(1-Inputs!$B$13,MAX(Inputs!$B$13,1/(1+EXP(-(Inputs!$B$11*AG1062+Inputs!$B$12)))))</f>
        <v>0.00362549187727681</v>
      </c>
      <c r="AI1062" s="0" t="n">
        <f aca="false">Inputs!$B$9-Inputs!$B$8*AG1062</f>
        <v>644.630467109698</v>
      </c>
      <c r="AJ1062" s="0" t="n">
        <f aca="false">RANK(AH1062,$AH$5:$AH$2004,0)+COUNTIF($AH$4:AH1061,AH1062)</f>
        <v>1440</v>
      </c>
      <c r="AK1062" s="0" t="n">
        <f aca="false">IF(AJ1062&lt;=Deciles!$B$5*(Deciles!$B$4+1),INT((AJ1062-1)/(Deciles!$B$4+1))+1,Deciles!$B$5+INT((AJ1062-1-Deciles!$B$5*(Deciles!$B$4+1))/Deciles!$B$4)+1)</f>
        <v>8</v>
      </c>
    </row>
    <row r="1063" customFormat="false" ht="15" hidden="false" customHeight="false" outlineLevel="0" collapsed="false">
      <c r="A1063" s="0" t="n">
        <v>31141</v>
      </c>
      <c r="B1063" s="0" t="s">
        <v>152</v>
      </c>
      <c r="C1063" s="0" t="n">
        <v>725</v>
      </c>
      <c r="D1063" s="0" t="n">
        <v>80</v>
      </c>
      <c r="E1063" s="0" t="n">
        <v>53.9379615783691</v>
      </c>
      <c r="F1063" s="0" t="n">
        <v>20</v>
      </c>
      <c r="G1063" s="0" t="n">
        <v>4.34999990463257</v>
      </c>
      <c r="H1063" s="0" t="n">
        <v>-2.08333349227905</v>
      </c>
      <c r="I1063" s="0" t="n">
        <v>82</v>
      </c>
      <c r="J1063" s="0" t="n">
        <v>11.8691940307617</v>
      </c>
      <c r="K1063" s="0" t="n">
        <v>4.40000009536743</v>
      </c>
      <c r="L1063" s="0" t="n">
        <v>-0.458333015441895</v>
      </c>
      <c r="M1063" s="0" t="n">
        <v>4.48895788192749</v>
      </c>
      <c r="N1063" s="0" t="n">
        <v>0</v>
      </c>
      <c r="O1063" s="0" t="n">
        <v>0</v>
      </c>
      <c r="P1063" s="0" t="s">
        <v>144</v>
      </c>
      <c r="Q1063" s="0" t="s">
        <v>141</v>
      </c>
      <c r="R1063" s="0" t="n">
        <v>1</v>
      </c>
      <c r="S1063" s="0" t="s">
        <v>161</v>
      </c>
      <c r="T1063" s="0" t="n">
        <v>0</v>
      </c>
      <c r="U1063" s="0" t="n">
        <v>142799.06</v>
      </c>
      <c r="V1063" s="0" t="n">
        <v>0.00362549186684191</v>
      </c>
      <c r="W1063" s="0" t="n">
        <v>644.630493164063</v>
      </c>
      <c r="X1063" s="0" t="n">
        <v>0.00310417055152357</v>
      </c>
      <c r="Y1063" s="0" t="n">
        <f aca="false">IF(ISNUMBER(C1063),INDEX(Scorecard!$D$5:$D$12,SUMPRODUCT(--(Scorecard!$G$5:$G$11&lt;C1063))+1),Scorecard!$D$13)</f>
        <v>-0.0290424113398221</v>
      </c>
      <c r="Z1063" s="0" t="n">
        <f aca="false">IF(ISNUMBER(D1063),INDEX(Scorecard!$D$14:$D$17,SUMPRODUCT(--(Scorecard!$G$14:$G$16&lt;D1063))+1),Scorecard!$D$18)</f>
        <v>0.0505355481560174</v>
      </c>
      <c r="AA1063" s="0" t="n">
        <f aca="false">IF(ISNUMBER(E1063),INDEX(Scorecard!$D$19:$D$26,SUMPRODUCT(--(Scorecard!$G$19:$G$25&lt;E1063))+1),Scorecard!$D$27)</f>
        <v>0.57899015159425</v>
      </c>
      <c r="AB1063" s="0" t="n">
        <f aca="false">IF(ISNUMBER(F1063),INDEX(Scorecard!$D$28:$D$35,SUMPRODUCT(--(Scorecard!$G$28:$G$34&lt;F1063))+1),Scorecard!$D$36)</f>
        <v>0.624829191519909</v>
      </c>
      <c r="AC1063" s="0" t="n">
        <f aca="false">IF(ISNUMBER(H1063),INDEX(Scorecard!$D$37:$D$44,SUMPRODUCT(--(Scorecard!$G$37:$G$43&lt;H1063))+1),Scorecard!$D$45)</f>
        <v>1.35057635045042</v>
      </c>
      <c r="AD1063" s="0" t="n">
        <f aca="false">IF(ISNUMBER(I1063),INDEX(Scorecard!$D$46:$D$52,SUMPRODUCT(--(Scorecard!$G$46:$G$51&lt;I1063))+1),Scorecard!$D$53)</f>
        <v>0.818882373006414</v>
      </c>
      <c r="AE1063" s="0" t="n">
        <f aca="false">IF(ISNUMBER(K1063),INDEX(Scorecard!$D$54:$D$61,SUMPRODUCT(--(Scorecard!$G$54:$G$60&lt;K1063))+1),Scorecard!$D$62)</f>
        <v>0.489050497890326</v>
      </c>
      <c r="AF1063" s="0" t="n">
        <f aca="false">IF(ISNUMBER(L1063),INDEX(Scorecard!$D$63:$D$68,SUMPRODUCT(--(Scorecard!$G$63:$G$67&lt;L1063))+1),Scorecard!$D$69)</f>
        <v>0.322484508656054</v>
      </c>
      <c r="AG1063" s="0" t="n">
        <f aca="false">Inputs!$B$10+Scorecard!$J$5*Y1063+Scorecard!$J$6*Z1063+Scorecard!$J$7*AA1063+Scorecard!$J$8*AB1063+Scorecard!$J$9*AC1063+Scorecard!$J$10*AD1063+Scorecard!$J$11*AE1063+Scorecard!$J$12*AF1063</f>
        <v>-5.45879712763618</v>
      </c>
      <c r="AH1063" s="0" t="n">
        <f aca="false">MIN(1-Inputs!$B$13,MAX(Inputs!$B$13,1/(1+EXP(-(Inputs!$B$11*AG1063+Inputs!$B$12)))))</f>
        <v>0.00362549187727681</v>
      </c>
      <c r="AI1063" s="0" t="n">
        <f aca="false">Inputs!$B$9-Inputs!$B$8*AG1063</f>
        <v>644.630467109698</v>
      </c>
      <c r="AJ1063" s="0" t="n">
        <f aca="false">RANK(AH1063,$AH$5:$AH$2004,0)+COUNTIF($AH$4:AH1062,AH1063)</f>
        <v>1441</v>
      </c>
      <c r="AK1063" s="0" t="n">
        <f aca="false">IF(AJ1063&lt;=Deciles!$B$5*(Deciles!$B$4+1),INT((AJ1063-1)/(Deciles!$B$4+1))+1,Deciles!$B$5+INT((AJ1063-1-Deciles!$B$5*(Deciles!$B$4+1))/Deciles!$B$4)+1)</f>
        <v>8</v>
      </c>
    </row>
    <row r="1064" customFormat="false" ht="15" hidden="false" customHeight="false" outlineLevel="0" collapsed="false">
      <c r="A1064" s="0" t="n">
        <v>31144</v>
      </c>
      <c r="B1064" s="0" t="s">
        <v>152</v>
      </c>
      <c r="C1064" s="0" t="n">
        <v>768</v>
      </c>
      <c r="D1064" s="0" t="n">
        <v>77.5874099731445</v>
      </c>
      <c r="E1064" s="0" t="n">
        <v>53.3577041625977</v>
      </c>
      <c r="F1064" s="0" t="n">
        <v>26</v>
      </c>
      <c r="G1064" s="0" t="n">
        <v>3.92499995231628</v>
      </c>
      <c r="H1064" s="0" t="n">
        <v>-2.50833344459534</v>
      </c>
      <c r="I1064" s="0" t="n">
        <v>77</v>
      </c>
      <c r="J1064" s="0" t="n">
        <v>12.5602388381958</v>
      </c>
      <c r="K1064" s="0" t="n">
        <v>4.40000009536743</v>
      </c>
      <c r="L1064" s="0" t="n">
        <v>-0.458333015441895</v>
      </c>
      <c r="M1064" s="0" t="n">
        <v>4.48895788192749</v>
      </c>
      <c r="N1064" s="0" t="n">
        <v>0</v>
      </c>
      <c r="O1064" s="0" t="n">
        <v>0</v>
      </c>
      <c r="P1064" s="0" t="s">
        <v>144</v>
      </c>
      <c r="Q1064" s="0" t="s">
        <v>141</v>
      </c>
      <c r="R1064" s="0" t="n">
        <v>2</v>
      </c>
      <c r="S1064" s="0" t="s">
        <v>161</v>
      </c>
      <c r="T1064" s="0" t="n">
        <v>0</v>
      </c>
      <c r="U1064" s="0" t="n">
        <v>284998.28</v>
      </c>
      <c r="V1064" s="0" t="n">
        <v>0.00164139166008681</v>
      </c>
      <c r="W1064" s="0" t="n">
        <v>666.131225585938</v>
      </c>
      <c r="X1064" s="0" t="n">
        <v>0.00138226826675236</v>
      </c>
      <c r="Y1064" s="0" t="n">
        <f aca="false">IF(ISNUMBER(C1064),INDEX(Scorecard!$D$5:$D$12,SUMPRODUCT(--(Scorecard!$G$5:$G$11&lt;C1064))+1),Scorecard!$D$13)</f>
        <v>1.23750384304241</v>
      </c>
      <c r="Z1064" s="0" t="n">
        <f aca="false">IF(ISNUMBER(D1064),INDEX(Scorecard!$D$14:$D$17,SUMPRODUCT(--(Scorecard!$G$14:$G$16&lt;D1064))+1),Scorecard!$D$18)</f>
        <v>0.0505355481560174</v>
      </c>
      <c r="AA1064" s="0" t="n">
        <f aca="false">IF(ISNUMBER(E1064),INDEX(Scorecard!$D$19:$D$26,SUMPRODUCT(--(Scorecard!$G$19:$G$25&lt;E1064))+1),Scorecard!$D$27)</f>
        <v>0.57899015159425</v>
      </c>
      <c r="AB1064" s="0" t="n">
        <f aca="false">IF(ISNUMBER(F1064),INDEX(Scorecard!$D$28:$D$35,SUMPRODUCT(--(Scorecard!$G$28:$G$34&lt;F1064))+1),Scorecard!$D$36)</f>
        <v>0.165097008946478</v>
      </c>
      <c r="AC1064" s="0" t="n">
        <f aca="false">IF(ISNUMBER(H1064),INDEX(Scorecard!$D$37:$D$44,SUMPRODUCT(--(Scorecard!$G$37:$G$43&lt;H1064))+1),Scorecard!$D$45)</f>
        <v>1.35057635045042</v>
      </c>
      <c r="AD1064" s="0" t="n">
        <f aca="false">IF(ISNUMBER(I1064),INDEX(Scorecard!$D$46:$D$52,SUMPRODUCT(--(Scorecard!$G$46:$G$51&lt;I1064))+1),Scorecard!$D$53)</f>
        <v>0.818882373006414</v>
      </c>
      <c r="AE1064" s="0" t="n">
        <f aca="false">IF(ISNUMBER(K1064),INDEX(Scorecard!$D$54:$D$61,SUMPRODUCT(--(Scorecard!$G$54:$G$60&lt;K1064))+1),Scorecard!$D$62)</f>
        <v>0.489050497890326</v>
      </c>
      <c r="AF1064" s="0" t="n">
        <f aca="false">IF(ISNUMBER(L1064),INDEX(Scorecard!$D$63:$D$68,SUMPRODUCT(--(Scorecard!$G$63:$G$67&lt;L1064))+1),Scorecard!$D$69)</f>
        <v>0.322484508656054</v>
      </c>
      <c r="AG1064" s="0" t="n">
        <f aca="false">Inputs!$B$10+Scorecard!$J$5*Y1064+Scorecard!$J$6*Z1064+Scorecard!$J$7*AA1064+Scorecard!$J$8*AB1064+Scorecard!$J$9*AC1064+Scorecard!$J$10*AD1064+Scorecard!$J$11*AE1064+Scorecard!$J$12*AF1064</f>
        <v>-6.20395592395693</v>
      </c>
      <c r="AH1064" s="0" t="n">
        <f aca="false">MIN(1-Inputs!$B$13,MAX(Inputs!$B$13,1/(1+EXP(-(Inputs!$B$11*AG1064+Inputs!$B$12)))))</f>
        <v>0.00164139163234174</v>
      </c>
      <c r="AI1064" s="0" t="n">
        <f aca="false">Inputs!$B$9-Inputs!$B$8*AG1064</f>
        <v>666.131205112233</v>
      </c>
      <c r="AJ1064" s="0" t="n">
        <f aca="false">RANK(AH1064,$AH$5:$AH$2004,0)+COUNTIF($AH$4:AH1063,AH1064)</f>
        <v>1777</v>
      </c>
      <c r="AK1064" s="0" t="n">
        <f aca="false">IF(AJ1064&lt;=Deciles!$B$5*(Deciles!$B$4+1),INT((AJ1064-1)/(Deciles!$B$4+1))+1,Deciles!$B$5+INT((AJ1064-1-Deciles!$B$5*(Deciles!$B$4+1))/Deciles!$B$4)+1)</f>
        <v>9</v>
      </c>
    </row>
    <row r="1065" customFormat="false" ht="15" hidden="false" customHeight="false" outlineLevel="0" collapsed="false">
      <c r="A1065" s="0" t="n">
        <v>31145</v>
      </c>
      <c r="B1065" s="0" t="s">
        <v>155</v>
      </c>
      <c r="C1065" s="0" t="n">
        <v>766</v>
      </c>
      <c r="D1065" s="0" t="n">
        <v>80</v>
      </c>
      <c r="E1065" s="0" t="n">
        <v>76.5118560791016</v>
      </c>
      <c r="F1065" s="0" t="n">
        <v>32</v>
      </c>
      <c r="G1065" s="0" t="n">
        <v>3.11299991607666</v>
      </c>
      <c r="H1065" s="0" t="n">
        <v>-2.62033319473267</v>
      </c>
      <c r="I1065" s="0" t="n">
        <v>8</v>
      </c>
      <c r="J1065" s="0" t="n">
        <v>12.4932813644409</v>
      </c>
      <c r="K1065" s="0" t="n">
        <v>3.90833330154419</v>
      </c>
      <c r="L1065" s="0" t="n">
        <v>-1.125</v>
      </c>
      <c r="M1065" s="0" t="n">
        <v>4.74416542053223</v>
      </c>
      <c r="N1065" s="0" t="n">
        <v>0</v>
      </c>
      <c r="O1065" s="0" t="n">
        <v>0</v>
      </c>
      <c r="P1065" s="0" t="s">
        <v>144</v>
      </c>
      <c r="Q1065" s="0" t="s">
        <v>141</v>
      </c>
      <c r="R1065" s="0" t="n">
        <v>2</v>
      </c>
      <c r="S1065" s="0" t="s">
        <v>147</v>
      </c>
      <c r="T1065" s="0" t="n">
        <v>0</v>
      </c>
      <c r="U1065" s="0" t="n">
        <v>266540.53</v>
      </c>
      <c r="V1065" s="0" t="n">
        <v>0.00291003473103046</v>
      </c>
      <c r="W1065" s="0" t="n">
        <v>650.599304199219</v>
      </c>
      <c r="X1065" s="0" t="n">
        <v>0.0038411938585341</v>
      </c>
      <c r="Y1065" s="0" t="n">
        <f aca="false">IF(ISNUMBER(C1065),INDEX(Scorecard!$D$5:$D$12,SUMPRODUCT(--(Scorecard!$G$5:$G$11&lt;C1065))+1),Scorecard!$D$13)</f>
        <v>1.23750384304241</v>
      </c>
      <c r="Z1065" s="0" t="n">
        <f aca="false">IF(ISNUMBER(D1065),INDEX(Scorecard!$D$14:$D$17,SUMPRODUCT(--(Scorecard!$G$14:$G$16&lt;D1065))+1),Scorecard!$D$18)</f>
        <v>0.0505355481560174</v>
      </c>
      <c r="AA1065" s="0" t="n">
        <f aca="false">IF(ISNUMBER(E1065),INDEX(Scorecard!$D$19:$D$26,SUMPRODUCT(--(Scorecard!$G$19:$G$25&lt;E1065))+1),Scorecard!$D$27)</f>
        <v>-0.0341578513653732</v>
      </c>
      <c r="AB1065" s="0" t="n">
        <f aca="false">IF(ISNUMBER(F1065),INDEX(Scorecard!$D$28:$D$35,SUMPRODUCT(--(Scorecard!$G$28:$G$34&lt;F1065))+1),Scorecard!$D$36)</f>
        <v>0.126913191054783</v>
      </c>
      <c r="AC1065" s="0" t="n">
        <f aca="false">IF(ISNUMBER(H1065),INDEX(Scorecard!$D$37:$D$44,SUMPRODUCT(--(Scorecard!$G$37:$G$43&lt;H1065))+1),Scorecard!$D$45)</f>
        <v>1.35057635045042</v>
      </c>
      <c r="AD1065" s="0" t="n">
        <f aca="false">IF(ISNUMBER(I1065),INDEX(Scorecard!$D$46:$D$52,SUMPRODUCT(--(Scorecard!$G$46:$G$51&lt;I1065))+1),Scorecard!$D$53)</f>
        <v>-0.114272400683245</v>
      </c>
      <c r="AE1065" s="0" t="n">
        <f aca="false">IF(ISNUMBER(K1065),INDEX(Scorecard!$D$54:$D$61,SUMPRODUCT(--(Scorecard!$G$54:$G$60&lt;K1065))+1),Scorecard!$D$62)</f>
        <v>0.489050497890326</v>
      </c>
      <c r="AF1065" s="0" t="n">
        <f aca="false">IF(ISNUMBER(L1065),INDEX(Scorecard!$D$63:$D$68,SUMPRODUCT(--(Scorecard!$G$63:$G$67&lt;L1065))+1),Scorecard!$D$69)</f>
        <v>-0.340582194386522</v>
      </c>
      <c r="AG1065" s="0" t="n">
        <f aca="false">Inputs!$B$10+Scorecard!$J$5*Y1065+Scorecard!$J$6*Z1065+Scorecard!$J$7*AA1065+Scorecard!$J$8*AB1065+Scorecard!$J$9*AC1065+Scorecard!$J$10*AD1065+Scorecard!$J$11*AE1065+Scorecard!$J$12*AF1065</f>
        <v>-5.6656604020423</v>
      </c>
      <c r="AH1065" s="0" t="n">
        <f aca="false">MIN(1-Inputs!$B$13,MAX(Inputs!$B$13,1/(1+EXP(-(Inputs!$B$11*AG1065+Inputs!$B$12)))))</f>
        <v>0.00291003463728772</v>
      </c>
      <c r="AI1065" s="0" t="n">
        <f aca="false">Inputs!$B$9-Inputs!$B$8*AG1065</f>
        <v>650.599279512254</v>
      </c>
      <c r="AJ1065" s="0" t="n">
        <f aca="false">RANK(AH1065,$AH$5:$AH$2004,0)+COUNTIF($AH$4:AH1064,AH1065)</f>
        <v>1553</v>
      </c>
      <c r="AK1065" s="0" t="n">
        <f aca="false">IF(AJ1065&lt;=Deciles!$B$5*(Deciles!$B$4+1),INT((AJ1065-1)/(Deciles!$B$4+1))+1,Deciles!$B$5+INT((AJ1065-1-Deciles!$B$5*(Deciles!$B$4+1))/Deciles!$B$4)+1)</f>
        <v>8</v>
      </c>
    </row>
    <row r="1066" customFormat="false" ht="15" hidden="false" customHeight="false" outlineLevel="0" collapsed="false">
      <c r="A1066" s="0" t="n">
        <v>31210</v>
      </c>
      <c r="B1066" s="0" t="s">
        <v>150</v>
      </c>
      <c r="C1066" s="0" t="n">
        <v>728</v>
      </c>
      <c r="D1066" s="0" t="n">
        <v>70.5778732299805</v>
      </c>
      <c r="E1066" s="0" t="n">
        <v>33.6173057556152</v>
      </c>
      <c r="F1066" s="0" t="n">
        <v>19</v>
      </c>
      <c r="G1066" s="0" t="n">
        <v>4.49499988555908</v>
      </c>
      <c r="H1066" s="0" t="n">
        <v>-2.13833332061768</v>
      </c>
      <c r="I1066" s="0" t="n">
        <v>119</v>
      </c>
      <c r="J1066" s="0" t="n">
        <v>11.6822471618652</v>
      </c>
      <c r="K1066" s="0" t="n">
        <v>4.19999980926514</v>
      </c>
      <c r="L1066" s="0" t="n">
        <v>-0.208333492279053</v>
      </c>
      <c r="M1066" s="0" t="n">
        <v>6.02960777282715</v>
      </c>
      <c r="N1066" s="0" t="n">
        <v>0</v>
      </c>
      <c r="O1066" s="0" t="n">
        <v>0</v>
      </c>
      <c r="P1066" s="0" t="s">
        <v>144</v>
      </c>
      <c r="Q1066" s="0" t="s">
        <v>141</v>
      </c>
      <c r="R1066" s="0" t="n">
        <v>1</v>
      </c>
      <c r="S1066" s="0" t="s">
        <v>156</v>
      </c>
      <c r="T1066" s="0" t="n">
        <v>0</v>
      </c>
      <c r="U1066" s="0" t="n">
        <v>118450.12</v>
      </c>
      <c r="V1066" s="0" t="n">
        <v>0.00343248317949474</v>
      </c>
      <c r="W1066" s="0" t="n">
        <v>646.116271972656</v>
      </c>
      <c r="X1066" s="0" t="n">
        <v>0.00392822688445449</v>
      </c>
      <c r="Y1066" s="0" t="n">
        <f aca="false">IF(ISNUMBER(C1066),INDEX(Scorecard!$D$5:$D$12,SUMPRODUCT(--(Scorecard!$G$5:$G$11&lt;C1066))+1),Scorecard!$D$13)</f>
        <v>-0.0290424113398221</v>
      </c>
      <c r="Z1066" s="0" t="n">
        <f aca="false">IF(ISNUMBER(D1066),INDEX(Scorecard!$D$14:$D$17,SUMPRODUCT(--(Scorecard!$G$14:$G$16&lt;D1066))+1),Scorecard!$D$18)</f>
        <v>0.128579646629417</v>
      </c>
      <c r="AA1066" s="0" t="n">
        <f aca="false">IF(ISNUMBER(E1066),INDEX(Scorecard!$D$19:$D$26,SUMPRODUCT(--(Scorecard!$G$19:$G$25&lt;E1066))+1),Scorecard!$D$27)</f>
        <v>0.57899015159425</v>
      </c>
      <c r="AB1066" s="0" t="n">
        <f aca="false">IF(ISNUMBER(F1066),INDEX(Scorecard!$D$28:$D$35,SUMPRODUCT(--(Scorecard!$G$28:$G$34&lt;F1066))+1),Scorecard!$D$36)</f>
        <v>0.624829191519909</v>
      </c>
      <c r="AC1066" s="0" t="n">
        <f aca="false">IF(ISNUMBER(H1066),INDEX(Scorecard!$D$37:$D$44,SUMPRODUCT(--(Scorecard!$G$37:$G$43&lt;H1066))+1),Scorecard!$D$45)</f>
        <v>1.35057635045042</v>
      </c>
      <c r="AD1066" s="0" t="n">
        <f aca="false">IF(ISNUMBER(I1066),INDEX(Scorecard!$D$46:$D$52,SUMPRODUCT(--(Scorecard!$G$46:$G$51&lt;I1066))+1),Scorecard!$D$53)</f>
        <v>0.818882373006414</v>
      </c>
      <c r="AE1066" s="0" t="n">
        <f aca="false">IF(ISNUMBER(K1066),INDEX(Scorecard!$D$54:$D$61,SUMPRODUCT(--(Scorecard!$G$54:$G$60&lt;K1066))+1),Scorecard!$D$62)</f>
        <v>0.489050497890326</v>
      </c>
      <c r="AF1066" s="0" t="n">
        <f aca="false">IF(ISNUMBER(L1066),INDEX(Scorecard!$D$63:$D$68,SUMPRODUCT(--(Scorecard!$G$63:$G$67&lt;L1066))+1),Scorecard!$D$69)</f>
        <v>0.322484508656054</v>
      </c>
      <c r="AG1066" s="0" t="n">
        <f aca="false">Inputs!$B$10+Scorecard!$J$5*Y1066+Scorecard!$J$6*Z1066+Scorecard!$J$7*AA1066+Scorecard!$J$8*AB1066+Scorecard!$J$9*AC1066+Scorecard!$J$10*AD1066+Scorecard!$J$11*AE1066+Scorecard!$J$12*AF1066</f>
        <v>-5.51029157431071</v>
      </c>
      <c r="AH1066" s="0" t="n">
        <f aca="false">MIN(1-Inputs!$B$13,MAX(Inputs!$B$13,1/(1+EXP(-(Inputs!$B$11*AG1066+Inputs!$B$12)))))</f>
        <v>0.00343248323810989</v>
      </c>
      <c r="AI1066" s="0" t="n">
        <f aca="false">Inputs!$B$9-Inputs!$B$8*AG1066</f>
        <v>646.116282766712</v>
      </c>
      <c r="AJ1066" s="0" t="n">
        <f aca="false">RANK(AH1066,$AH$5:$AH$2004,0)+COUNTIF($AH$4:AH1065,AH1066)</f>
        <v>1475</v>
      </c>
      <c r="AK1066" s="0" t="n">
        <f aca="false">IF(AJ1066&lt;=Deciles!$B$5*(Deciles!$B$4+1),INT((AJ1066-1)/(Deciles!$B$4+1))+1,Deciles!$B$5+INT((AJ1066-1-Deciles!$B$5*(Deciles!$B$4+1))/Deciles!$B$4)+1)</f>
        <v>8</v>
      </c>
    </row>
    <row r="1067" customFormat="false" ht="15" hidden="false" customHeight="false" outlineLevel="0" collapsed="false">
      <c r="A1067" s="0" t="n">
        <v>31239</v>
      </c>
      <c r="B1067" s="0" t="s">
        <v>152</v>
      </c>
      <c r="C1067" s="0" t="n">
        <v>737</v>
      </c>
      <c r="D1067" s="0" t="n">
        <v>80</v>
      </c>
      <c r="E1067" s="0" t="n">
        <v>67.0220794677734</v>
      </c>
      <c r="F1067" s="0" t="n">
        <v>40</v>
      </c>
      <c r="G1067" s="0" t="n">
        <v>4.02600002288818</v>
      </c>
      <c r="H1067" s="0" t="n">
        <v>-2.40733337402344</v>
      </c>
      <c r="I1067" s="0" t="n">
        <v>41</v>
      </c>
      <c r="J1067" s="0" t="n">
        <v>12.575532913208</v>
      </c>
      <c r="K1067" s="0" t="n">
        <v>4.09999990463257</v>
      </c>
      <c r="L1067" s="0" t="n">
        <v>-0.458333492279053</v>
      </c>
      <c r="M1067" s="0" t="n">
        <v>4.74415826797485</v>
      </c>
      <c r="N1067" s="0" t="n">
        <v>0</v>
      </c>
      <c r="O1067" s="0" t="n">
        <v>0</v>
      </c>
      <c r="P1067" s="0" t="s">
        <v>146</v>
      </c>
      <c r="Q1067" s="0" t="s">
        <v>141</v>
      </c>
      <c r="R1067" s="0" t="n">
        <v>2</v>
      </c>
      <c r="S1067" s="0" t="s">
        <v>142</v>
      </c>
      <c r="T1067" s="0" t="n">
        <v>0</v>
      </c>
      <c r="U1067" s="0" t="n">
        <v>289390.75</v>
      </c>
      <c r="V1067" s="0" t="n">
        <v>0.00674930773675442</v>
      </c>
      <c r="W1067" s="0" t="n">
        <v>627.726440429688</v>
      </c>
      <c r="X1067" s="0" t="n">
        <v>0.00421423418447375</v>
      </c>
      <c r="Y1067" s="0" t="n">
        <f aca="false">IF(ISNUMBER(C1067),INDEX(Scorecard!$D$5:$D$12,SUMPRODUCT(--(Scorecard!$G$5:$G$11&lt;C1067))+1),Scorecard!$D$13)</f>
        <v>0.488358159108655</v>
      </c>
      <c r="Z1067" s="0" t="n">
        <f aca="false">IF(ISNUMBER(D1067),INDEX(Scorecard!$D$14:$D$17,SUMPRODUCT(--(Scorecard!$G$14:$G$16&lt;D1067))+1),Scorecard!$D$18)</f>
        <v>0.0505355481560174</v>
      </c>
      <c r="AA1067" s="0" t="n">
        <f aca="false">IF(ISNUMBER(E1067),INDEX(Scorecard!$D$19:$D$26,SUMPRODUCT(--(Scorecard!$G$19:$G$25&lt;E1067))+1),Scorecard!$D$27)</f>
        <v>0.0530843085177338</v>
      </c>
      <c r="AB1067" s="0" t="n">
        <f aca="false">IF(ISNUMBER(F1067),INDEX(Scorecard!$D$28:$D$35,SUMPRODUCT(--(Scorecard!$G$28:$G$34&lt;F1067))+1),Scorecard!$D$36)</f>
        <v>-0.132616866359722</v>
      </c>
      <c r="AC1067" s="0" t="n">
        <f aca="false">IF(ISNUMBER(H1067),INDEX(Scorecard!$D$37:$D$44,SUMPRODUCT(--(Scorecard!$G$37:$G$43&lt;H1067))+1),Scorecard!$D$45)</f>
        <v>1.35057635045042</v>
      </c>
      <c r="AD1067" s="0" t="n">
        <f aca="false">IF(ISNUMBER(I1067),INDEX(Scorecard!$D$46:$D$52,SUMPRODUCT(--(Scorecard!$G$46:$G$51&lt;I1067))+1),Scorecard!$D$53)</f>
        <v>0.569875412099532</v>
      </c>
      <c r="AE1067" s="0" t="n">
        <f aca="false">IF(ISNUMBER(K1067),INDEX(Scorecard!$D$54:$D$61,SUMPRODUCT(--(Scorecard!$G$54:$G$60&lt;K1067))+1),Scorecard!$D$62)</f>
        <v>0.489050497890326</v>
      </c>
      <c r="AF1067" s="0" t="n">
        <f aca="false">IF(ISNUMBER(L1067),INDEX(Scorecard!$D$63:$D$68,SUMPRODUCT(--(Scorecard!$G$63:$G$67&lt;L1067))+1),Scorecard!$D$69)</f>
        <v>0.322484508656054</v>
      </c>
      <c r="AG1067" s="0" t="n">
        <f aca="false">Inputs!$B$10+Scorecard!$J$5*Y1067+Scorecard!$J$6*Z1067+Scorecard!$J$7*AA1067+Scorecard!$J$8*AB1067+Scorecard!$J$9*AC1067+Scorecard!$J$10*AD1067+Scorecard!$J$11*AE1067+Scorecard!$J$12*AF1067</f>
        <v>-4.87294824266416</v>
      </c>
      <c r="AH1067" s="0" t="n">
        <f aca="false">MIN(1-Inputs!$B$13,MAX(Inputs!$B$13,1/(1+EXP(-(Inputs!$B$11*AG1067+Inputs!$B$12)))))</f>
        <v>0.00674930765500471</v>
      </c>
      <c r="AI1067" s="0" t="n">
        <f aca="false">Inputs!$B$9-Inputs!$B$8*AG1067</f>
        <v>627.726441488509</v>
      </c>
      <c r="AJ1067" s="0" t="n">
        <f aca="false">RANK(AH1067,$AH$5:$AH$2004,0)+COUNTIF($AH$4:AH1066,AH1067)</f>
        <v>1083</v>
      </c>
      <c r="AK1067" s="0" t="n">
        <f aca="false">IF(AJ1067&lt;=Deciles!$B$5*(Deciles!$B$4+1),INT((AJ1067-1)/(Deciles!$B$4+1))+1,Deciles!$B$5+INT((AJ1067-1-Deciles!$B$5*(Deciles!$B$4+1))/Deciles!$B$4)+1)</f>
        <v>6</v>
      </c>
    </row>
    <row r="1068" customFormat="false" ht="15" hidden="false" customHeight="false" outlineLevel="0" collapsed="false">
      <c r="A1068" s="0" t="n">
        <v>31277</v>
      </c>
      <c r="B1068" s="0" t="s">
        <v>158</v>
      </c>
      <c r="C1068" s="0" t="n">
        <v>791</v>
      </c>
      <c r="D1068" s="0" t="n">
        <v>80</v>
      </c>
      <c r="E1068" s="0" t="n">
        <v>45.8394088745117</v>
      </c>
      <c r="F1068" s="0" t="n">
        <v>39</v>
      </c>
      <c r="G1068" s="0" t="n">
        <v>3.82999992370606</v>
      </c>
      <c r="H1068" s="0" t="n">
        <v>0.913333177566528</v>
      </c>
      <c r="I1068" s="0" t="n">
        <v>89</v>
      </c>
      <c r="J1068" s="0" t="n">
        <v>11.3558940887451</v>
      </c>
      <c r="K1068" s="0" t="n">
        <v>7.13333320617676</v>
      </c>
      <c r="L1068" s="0" t="n">
        <v>2.71025609970093</v>
      </c>
      <c r="M1068" s="0" t="n">
        <v>0.509527981281281</v>
      </c>
      <c r="N1068" s="0" t="n">
        <v>0</v>
      </c>
      <c r="O1068" s="0" t="n">
        <v>0</v>
      </c>
      <c r="P1068" s="0" t="s">
        <v>140</v>
      </c>
      <c r="Q1068" s="0" t="s">
        <v>141</v>
      </c>
      <c r="R1068" s="0" t="n">
        <v>1</v>
      </c>
      <c r="S1068" s="0" t="s">
        <v>149</v>
      </c>
      <c r="T1068" s="0" t="n">
        <v>0</v>
      </c>
      <c r="U1068" s="0" t="n">
        <v>85467.76</v>
      </c>
      <c r="V1068" s="0" t="n">
        <v>0.00224047526717186</v>
      </c>
      <c r="W1068" s="0" t="n">
        <v>657.694091796875</v>
      </c>
      <c r="X1068" s="0" t="n">
        <v>0.00310103828087449</v>
      </c>
      <c r="Y1068" s="0" t="n">
        <f aca="false">IF(ISNUMBER(C1068),INDEX(Scorecard!$D$5:$D$12,SUMPRODUCT(--(Scorecard!$G$5:$G$11&lt;C1068))+1),Scorecard!$D$13)</f>
        <v>2.19112706886128</v>
      </c>
      <c r="Z1068" s="0" t="n">
        <f aca="false">IF(ISNUMBER(D1068),INDEX(Scorecard!$D$14:$D$17,SUMPRODUCT(--(Scorecard!$G$14:$G$16&lt;D1068))+1),Scorecard!$D$18)</f>
        <v>0.0505355481560174</v>
      </c>
      <c r="AA1068" s="0" t="n">
        <f aca="false">IF(ISNUMBER(E1068),INDEX(Scorecard!$D$19:$D$26,SUMPRODUCT(--(Scorecard!$G$19:$G$25&lt;E1068))+1),Scorecard!$D$27)</f>
        <v>0.57899015159425</v>
      </c>
      <c r="AB1068" s="0" t="n">
        <f aca="false">IF(ISNUMBER(F1068),INDEX(Scorecard!$D$28:$D$35,SUMPRODUCT(--(Scorecard!$G$28:$G$34&lt;F1068))+1),Scorecard!$D$36)</f>
        <v>-0.132616866359722</v>
      </c>
      <c r="AC1068" s="0" t="n">
        <f aca="false">IF(ISNUMBER(H1068),INDEX(Scorecard!$D$37:$D$44,SUMPRODUCT(--(Scorecard!$G$37:$G$43&lt;H1068))+1),Scorecard!$D$45)</f>
        <v>-0.975503570149195</v>
      </c>
      <c r="AD1068" s="0" t="n">
        <f aca="false">IF(ISNUMBER(I1068),INDEX(Scorecard!$D$46:$D$52,SUMPRODUCT(--(Scorecard!$G$46:$G$51&lt;I1068))+1),Scorecard!$D$53)</f>
        <v>0.818882373006414</v>
      </c>
      <c r="AE1068" s="0" t="n">
        <f aca="false">IF(ISNUMBER(K1068),INDEX(Scorecard!$D$54:$D$61,SUMPRODUCT(--(Scorecard!$G$54:$G$60&lt;K1068))+1),Scorecard!$D$62)</f>
        <v>-0.541917179454542</v>
      </c>
      <c r="AF1068" s="0" t="n">
        <f aca="false">IF(ISNUMBER(L1068),INDEX(Scorecard!$D$63:$D$68,SUMPRODUCT(--(Scorecard!$G$63:$G$67&lt;L1068))+1),Scorecard!$D$69)</f>
        <v>0.322484508656054</v>
      </c>
      <c r="AG1068" s="0" t="n">
        <f aca="false">Inputs!$B$10+Scorecard!$J$5*Y1068+Scorecard!$J$6*Z1068+Scorecard!$J$7*AA1068+Scorecard!$J$8*AB1068+Scorecard!$J$9*AC1068+Scorecard!$J$10*AD1068+Scorecard!$J$11*AE1068+Scorecard!$J$12*AF1068</f>
        <v>-5.91154853172679</v>
      </c>
      <c r="AH1068" s="0" t="n">
        <f aca="false">MIN(1-Inputs!$B$13,MAX(Inputs!$B$13,1/(1+EXP(-(Inputs!$B$11*AG1068+Inputs!$B$12)))))</f>
        <v>0.00224047519002629</v>
      </c>
      <c r="AI1068" s="0" t="n">
        <f aca="false">Inputs!$B$9-Inputs!$B$8*AG1068</f>
        <v>657.694111218439</v>
      </c>
      <c r="AJ1068" s="0" t="n">
        <f aca="false">RANK(AH1068,$AH$5:$AH$2004,0)+COUNTIF($AH$4:AH1067,AH1068)</f>
        <v>1661</v>
      </c>
      <c r="AK1068" s="0" t="n">
        <f aca="false">IF(AJ1068&lt;=Deciles!$B$5*(Deciles!$B$4+1),INT((AJ1068-1)/(Deciles!$B$4+1))+1,Deciles!$B$5+INT((AJ1068-1-Deciles!$B$5*(Deciles!$B$4+1))/Deciles!$B$4)+1)</f>
        <v>9</v>
      </c>
    </row>
    <row r="1069" customFormat="false" ht="15" hidden="false" customHeight="false" outlineLevel="0" collapsed="false">
      <c r="A1069" s="0" t="n">
        <v>31282</v>
      </c>
      <c r="B1069" s="0" t="s">
        <v>158</v>
      </c>
      <c r="C1069" s="0" t="n">
        <v>767</v>
      </c>
      <c r="D1069" s="0" t="n">
        <v>80</v>
      </c>
      <c r="E1069" s="0" t="n">
        <v>70.411750793457</v>
      </c>
      <c r="F1069" s="0" t="n">
        <v>32</v>
      </c>
      <c r="G1069" s="0" t="n">
        <v>4.47599983215332</v>
      </c>
      <c r="H1069" s="0" t="n">
        <v>1.55933308601379</v>
      </c>
      <c r="I1069" s="0" t="n">
        <v>29</v>
      </c>
      <c r="J1069" s="0" t="n">
        <v>12.5440940856934</v>
      </c>
      <c r="K1069" s="0" t="n">
        <v>7.13333320617676</v>
      </c>
      <c r="L1069" s="0" t="n">
        <v>2.71025609970093</v>
      </c>
      <c r="M1069" s="0" t="n">
        <v>0.509527981281281</v>
      </c>
      <c r="N1069" s="0" t="n">
        <v>0</v>
      </c>
      <c r="O1069" s="0" t="n">
        <v>0</v>
      </c>
      <c r="P1069" s="0" t="s">
        <v>144</v>
      </c>
      <c r="Q1069" s="0" t="s">
        <v>141</v>
      </c>
      <c r="R1069" s="0" t="n">
        <v>2</v>
      </c>
      <c r="S1069" s="0" t="s">
        <v>149</v>
      </c>
      <c r="T1069" s="0" t="n">
        <v>0</v>
      </c>
      <c r="U1069" s="0" t="n">
        <v>280434.16</v>
      </c>
      <c r="V1069" s="0" t="n">
        <v>0.00654947152361274</v>
      </c>
      <c r="W1069" s="0" t="n">
        <v>628.545288085938</v>
      </c>
      <c r="X1069" s="0" t="n">
        <v>0.00400518858805299</v>
      </c>
      <c r="Y1069" s="0" t="n">
        <f aca="false">IF(ISNUMBER(C1069),INDEX(Scorecard!$D$5:$D$12,SUMPRODUCT(--(Scorecard!$G$5:$G$11&lt;C1069))+1),Scorecard!$D$13)</f>
        <v>1.23750384304241</v>
      </c>
      <c r="Z1069" s="0" t="n">
        <f aca="false">IF(ISNUMBER(D1069),INDEX(Scorecard!$D$14:$D$17,SUMPRODUCT(--(Scorecard!$G$14:$G$16&lt;D1069))+1),Scorecard!$D$18)</f>
        <v>0.0505355481560174</v>
      </c>
      <c r="AA1069" s="0" t="n">
        <f aca="false">IF(ISNUMBER(E1069),INDEX(Scorecard!$D$19:$D$26,SUMPRODUCT(--(Scorecard!$G$19:$G$25&lt;E1069))+1),Scorecard!$D$27)</f>
        <v>0.0530843085177338</v>
      </c>
      <c r="AB1069" s="0" t="n">
        <f aca="false">IF(ISNUMBER(F1069),INDEX(Scorecard!$D$28:$D$35,SUMPRODUCT(--(Scorecard!$G$28:$G$34&lt;F1069))+1),Scorecard!$D$36)</f>
        <v>0.126913191054783</v>
      </c>
      <c r="AC1069" s="0" t="n">
        <f aca="false">IF(ISNUMBER(H1069),INDEX(Scorecard!$D$37:$D$44,SUMPRODUCT(--(Scorecard!$G$37:$G$43&lt;H1069))+1),Scorecard!$D$45)</f>
        <v>-0.975503570149195</v>
      </c>
      <c r="AD1069" s="0" t="n">
        <f aca="false">IF(ISNUMBER(I1069),INDEX(Scorecard!$D$46:$D$52,SUMPRODUCT(--(Scorecard!$G$46:$G$51&lt;I1069))+1),Scorecard!$D$53)</f>
        <v>0.123869379412532</v>
      </c>
      <c r="AE1069" s="0" t="n">
        <f aca="false">IF(ISNUMBER(K1069),INDEX(Scorecard!$D$54:$D$61,SUMPRODUCT(--(Scorecard!$G$54:$G$60&lt;K1069))+1),Scorecard!$D$62)</f>
        <v>-0.541917179454542</v>
      </c>
      <c r="AF1069" s="0" t="n">
        <f aca="false">IF(ISNUMBER(L1069),INDEX(Scorecard!$D$63:$D$68,SUMPRODUCT(--(Scorecard!$G$63:$G$67&lt;L1069))+1),Scorecard!$D$69)</f>
        <v>0.322484508656054</v>
      </c>
      <c r="AG1069" s="0" t="n">
        <f aca="false">Inputs!$B$10+Scorecard!$J$5*Y1069+Scorecard!$J$6*Z1069+Scorecard!$J$7*AA1069+Scorecard!$J$8*AB1069+Scorecard!$J$9*AC1069+Scorecard!$J$10*AD1069+Scorecard!$J$11*AE1069+Scorecard!$J$12*AF1069</f>
        <v>-4.90132826204566</v>
      </c>
      <c r="AH1069" s="0" t="n">
        <f aca="false">MIN(1-Inputs!$B$13,MAX(Inputs!$B$13,1/(1+EXP(-(Inputs!$B$11*AG1069+Inputs!$B$12)))))</f>
        <v>0.00654947151970052</v>
      </c>
      <c r="AI1069" s="0" t="n">
        <f aca="false">Inputs!$B$9-Inputs!$B$8*AG1069</f>
        <v>628.545315752949</v>
      </c>
      <c r="AJ1069" s="0" t="n">
        <f aca="false">RANK(AH1069,$AH$5:$AH$2004,0)+COUNTIF($AH$4:AH1068,AH1069)</f>
        <v>1098</v>
      </c>
      <c r="AK1069" s="0" t="n">
        <f aca="false">IF(AJ1069&lt;=Deciles!$B$5*(Deciles!$B$4+1),INT((AJ1069-1)/(Deciles!$B$4+1))+1,Deciles!$B$5+INT((AJ1069-1-Deciles!$B$5*(Deciles!$B$4+1))/Deciles!$B$4)+1)</f>
        <v>6</v>
      </c>
    </row>
    <row r="1070" customFormat="false" ht="15" hidden="false" customHeight="false" outlineLevel="0" collapsed="false">
      <c r="A1070" s="0" t="n">
        <v>31283</v>
      </c>
      <c r="B1070" s="0" t="s">
        <v>145</v>
      </c>
      <c r="C1070" s="0" t="n">
        <v>752</v>
      </c>
      <c r="D1070" s="0" t="n">
        <v>80</v>
      </c>
      <c r="E1070" s="0" t="n">
        <v>74.4379959106445</v>
      </c>
      <c r="F1070" s="0" t="n">
        <v>50</v>
      </c>
      <c r="G1070" s="0" t="n">
        <v>3.28399991989136</v>
      </c>
      <c r="H1070" s="0" t="n">
        <v>-0.232666730880737</v>
      </c>
      <c r="I1070" s="0" t="n">
        <v>11</v>
      </c>
      <c r="J1070" s="0" t="n">
        <v>12.4274349212647</v>
      </c>
      <c r="K1070" s="0" t="n">
        <v>4.65833330154419</v>
      </c>
      <c r="L1070" s="0" t="n">
        <v>-1.875</v>
      </c>
      <c r="M1070" s="0" t="n">
        <v>6.02960777282715</v>
      </c>
      <c r="N1070" s="0" t="n">
        <v>0</v>
      </c>
      <c r="O1070" s="0" t="n">
        <v>0</v>
      </c>
      <c r="P1070" s="0" t="s">
        <v>144</v>
      </c>
      <c r="Q1070" s="0" t="s">
        <v>141</v>
      </c>
      <c r="R1070" s="0" t="n">
        <v>2</v>
      </c>
      <c r="S1070" s="0" t="s">
        <v>156</v>
      </c>
      <c r="T1070" s="0" t="n">
        <v>0</v>
      </c>
      <c r="U1070" s="0" t="n">
        <v>249554.98</v>
      </c>
      <c r="V1070" s="0" t="n">
        <v>0.0100836148485541</v>
      </c>
      <c r="W1070" s="0" t="n">
        <v>616.769897460938</v>
      </c>
      <c r="X1070" s="0" t="n">
        <v>0.0116653777658939</v>
      </c>
      <c r="Y1070" s="0" t="n">
        <f aca="false">IF(ISNUMBER(C1070),INDEX(Scorecard!$D$5:$D$12,SUMPRODUCT(--(Scorecard!$G$5:$G$11&lt;C1070))+1),Scorecard!$D$13)</f>
        <v>0.733188958177614</v>
      </c>
      <c r="Z1070" s="0" t="n">
        <f aca="false">IF(ISNUMBER(D1070),INDEX(Scorecard!$D$14:$D$17,SUMPRODUCT(--(Scorecard!$G$14:$G$16&lt;D1070))+1),Scorecard!$D$18)</f>
        <v>0.0505355481560174</v>
      </c>
      <c r="AA1070" s="0" t="n">
        <f aca="false">IF(ISNUMBER(E1070),INDEX(Scorecard!$D$19:$D$26,SUMPRODUCT(--(Scorecard!$G$19:$G$25&lt;E1070))+1),Scorecard!$D$27)</f>
        <v>-0.0341578513653732</v>
      </c>
      <c r="AB1070" s="0" t="n">
        <f aca="false">IF(ISNUMBER(F1070),INDEX(Scorecard!$D$28:$D$35,SUMPRODUCT(--(Scorecard!$G$28:$G$34&lt;F1070))+1),Scorecard!$D$36)</f>
        <v>-0.400689107298307</v>
      </c>
      <c r="AC1070" s="0" t="n">
        <f aca="false">IF(ISNUMBER(H1070),INDEX(Scorecard!$D$37:$D$44,SUMPRODUCT(--(Scorecard!$G$37:$G$43&lt;H1070))+1),Scorecard!$D$45)</f>
        <v>0.769716833645565</v>
      </c>
      <c r="AD1070" s="0" t="n">
        <f aca="false">IF(ISNUMBER(I1070),INDEX(Scorecard!$D$46:$D$52,SUMPRODUCT(--(Scorecard!$G$46:$G$51&lt;I1070))+1),Scorecard!$D$53)</f>
        <v>-0.114272400683245</v>
      </c>
      <c r="AE1070" s="0" t="n">
        <f aca="false">IF(ISNUMBER(K1070),INDEX(Scorecard!$D$54:$D$61,SUMPRODUCT(--(Scorecard!$G$54:$G$60&lt;K1070))+1),Scorecard!$D$62)</f>
        <v>0.409483001259379</v>
      </c>
      <c r="AF1070" s="0" t="n">
        <f aca="false">IF(ISNUMBER(L1070),INDEX(Scorecard!$D$63:$D$68,SUMPRODUCT(--(Scorecard!$G$63:$G$67&lt;L1070))+1),Scorecard!$D$69)</f>
        <v>-0.340582194386522</v>
      </c>
      <c r="AG1070" s="0" t="n">
        <f aca="false">Inputs!$B$10+Scorecard!$J$5*Y1070+Scorecard!$J$6*Z1070+Scorecard!$J$7*AA1070+Scorecard!$J$8*AB1070+Scorecard!$J$9*AC1070+Scorecard!$J$10*AD1070+Scorecard!$J$11*AE1070+Scorecard!$J$12*AF1070</f>
        <v>-4.49322420789642</v>
      </c>
      <c r="AH1070" s="0" t="n">
        <f aca="false">MIN(1-Inputs!$B$13,MAX(Inputs!$B$13,1/(1+EXP(-(Inputs!$B$11*AG1070+Inputs!$B$12)))))</f>
        <v>0.0100836152344175</v>
      </c>
      <c r="AI1070" s="0" t="n">
        <f aca="false">Inputs!$B$9-Inputs!$B$8*AG1070</f>
        <v>616.769921851194</v>
      </c>
      <c r="AJ1070" s="0" t="n">
        <f aca="false">RANK(AH1070,$AH$5:$AH$2004,0)+COUNTIF($AH$4:AH1069,AH1070)</f>
        <v>817</v>
      </c>
      <c r="AK1070" s="0" t="n">
        <f aca="false">IF(AJ1070&lt;=Deciles!$B$5*(Deciles!$B$4+1),INT((AJ1070-1)/(Deciles!$B$4+1))+1,Deciles!$B$5+INT((AJ1070-1-Deciles!$B$5*(Deciles!$B$4+1))/Deciles!$B$4)+1)</f>
        <v>5</v>
      </c>
    </row>
    <row r="1071" customFormat="false" ht="15" hidden="false" customHeight="false" outlineLevel="0" collapsed="false">
      <c r="A1071" s="0" t="n">
        <v>31295</v>
      </c>
      <c r="B1071" s="0" t="s">
        <v>158</v>
      </c>
      <c r="C1071" s="0" t="n">
        <v>730</v>
      </c>
      <c r="D1071" s="0" t="n">
        <v>80</v>
      </c>
      <c r="E1071" s="0" t="n">
        <v>78.6393127441406</v>
      </c>
      <c r="F1071" s="0" t="n">
        <v>50</v>
      </c>
      <c r="G1071" s="0" t="n">
        <v>3.7409999370575</v>
      </c>
      <c r="H1071" s="0" t="n">
        <v>0.824333190917969</v>
      </c>
      <c r="I1071" s="0" t="n">
        <v>8</v>
      </c>
      <c r="J1071" s="0" t="n">
        <v>12.4484739303589</v>
      </c>
      <c r="K1071" s="0" t="n">
        <v>6.53333330154419</v>
      </c>
      <c r="L1071" s="0" t="n">
        <v>2.71025633811951</v>
      </c>
      <c r="M1071" s="0" t="n">
        <v>0.489093065261841</v>
      </c>
      <c r="N1071" s="0" t="n">
        <v>0</v>
      </c>
      <c r="O1071" s="0" t="n">
        <v>0</v>
      </c>
      <c r="P1071" s="0" t="s">
        <v>144</v>
      </c>
      <c r="Q1071" s="0" t="s">
        <v>141</v>
      </c>
      <c r="R1071" s="0" t="n">
        <v>1</v>
      </c>
      <c r="S1071" s="0" t="s">
        <v>156</v>
      </c>
      <c r="T1071" s="0" t="n">
        <v>0</v>
      </c>
      <c r="U1071" s="0" t="n">
        <v>254861.06</v>
      </c>
      <c r="V1071" s="0" t="n">
        <v>0.0342576391994953</v>
      </c>
      <c r="W1071" s="0" t="n">
        <v>583.001342773438</v>
      </c>
      <c r="X1071" s="0" t="n">
        <v>0.0183859877288342</v>
      </c>
      <c r="Y1071" s="0" t="n">
        <f aca="false">IF(ISNUMBER(C1071),INDEX(Scorecard!$D$5:$D$12,SUMPRODUCT(--(Scorecard!$G$5:$G$11&lt;C1071))+1),Scorecard!$D$13)</f>
        <v>-0.0290424113398221</v>
      </c>
      <c r="Z1071" s="0" t="n">
        <f aca="false">IF(ISNUMBER(D1071),INDEX(Scorecard!$D$14:$D$17,SUMPRODUCT(--(Scorecard!$G$14:$G$16&lt;D1071))+1),Scorecard!$D$18)</f>
        <v>0.0505355481560174</v>
      </c>
      <c r="AA1071" s="0" t="n">
        <f aca="false">IF(ISNUMBER(E1071),INDEX(Scorecard!$D$19:$D$26,SUMPRODUCT(--(Scorecard!$G$19:$G$25&lt;E1071))+1),Scorecard!$D$27)</f>
        <v>-0.0341578513653732</v>
      </c>
      <c r="AB1071" s="0" t="n">
        <f aca="false">IF(ISNUMBER(F1071),INDEX(Scorecard!$D$28:$D$35,SUMPRODUCT(--(Scorecard!$G$28:$G$34&lt;F1071))+1),Scorecard!$D$36)</f>
        <v>-0.400689107298307</v>
      </c>
      <c r="AC1071" s="0" t="n">
        <f aca="false">IF(ISNUMBER(H1071),INDEX(Scorecard!$D$37:$D$44,SUMPRODUCT(--(Scorecard!$G$37:$G$43&lt;H1071))+1),Scorecard!$D$45)</f>
        <v>-0.569454719285959</v>
      </c>
      <c r="AD1071" s="0" t="n">
        <f aca="false">IF(ISNUMBER(I1071),INDEX(Scorecard!$D$46:$D$52,SUMPRODUCT(--(Scorecard!$G$46:$G$51&lt;I1071))+1),Scorecard!$D$53)</f>
        <v>-0.114272400683245</v>
      </c>
      <c r="AE1071" s="0" t="n">
        <f aca="false">IF(ISNUMBER(K1071),INDEX(Scorecard!$D$54:$D$61,SUMPRODUCT(--(Scorecard!$G$54:$G$60&lt;K1071))+1),Scorecard!$D$62)</f>
        <v>-0.119873800601421</v>
      </c>
      <c r="AF1071" s="0" t="n">
        <f aca="false">IF(ISNUMBER(L1071),INDEX(Scorecard!$D$63:$D$68,SUMPRODUCT(--(Scorecard!$G$63:$G$67&lt;L1071))+1),Scorecard!$D$69)</f>
        <v>0.322484508656054</v>
      </c>
      <c r="AG1071" s="0" t="n">
        <f aca="false">Inputs!$B$10+Scorecard!$J$5*Y1071+Scorecard!$J$6*Z1071+Scorecard!$J$7*AA1071+Scorecard!$J$8*AB1071+Scorecard!$J$9*AC1071+Scorecard!$J$10*AD1071+Scorecard!$J$11*AE1071+Scorecard!$J$12*AF1071</f>
        <v>-3.32289493023501</v>
      </c>
      <c r="AH1071" s="0" t="n">
        <f aca="false">MIN(1-Inputs!$B$13,MAX(Inputs!$B$13,1/(1+EXP(-(Inputs!$B$11*AG1071+Inputs!$B$12)))))</f>
        <v>0.0342576401793482</v>
      </c>
      <c r="AI1071" s="0" t="n">
        <f aca="false">Inputs!$B$9-Inputs!$B$8*AG1071</f>
        <v>583.001356949408</v>
      </c>
      <c r="AJ1071" s="0" t="n">
        <f aca="false">RANK(AH1071,$AH$5:$AH$2004,0)+COUNTIF($AH$4:AH1070,AH1071)</f>
        <v>262</v>
      </c>
      <c r="AK1071" s="0" t="n">
        <f aca="false">IF(AJ1071&lt;=Deciles!$B$5*(Deciles!$B$4+1),INT((AJ1071-1)/(Deciles!$B$4+1))+1,Deciles!$B$5+INT((AJ1071-1-Deciles!$B$5*(Deciles!$B$4+1))/Deciles!$B$4)+1)</f>
        <v>2</v>
      </c>
    </row>
    <row r="1072" customFormat="false" ht="15" hidden="false" customHeight="false" outlineLevel="0" collapsed="false">
      <c r="A1072" s="0" t="n">
        <v>31322</v>
      </c>
      <c r="B1072" s="0" t="s">
        <v>157</v>
      </c>
      <c r="C1072" s="0" t="n">
        <v>757</v>
      </c>
      <c r="D1072" s="0" t="n">
        <v>81.7048873901367</v>
      </c>
      <c r="E1072" s="0" t="n">
        <v>65.0692672729492</v>
      </c>
      <c r="F1072" s="0" t="n">
        <v>34</v>
      </c>
      <c r="G1072" s="0" t="n">
        <v>4.00099992752075</v>
      </c>
      <c r="H1072" s="0" t="n">
        <v>0.117666482925415</v>
      </c>
      <c r="I1072" s="0" t="n">
        <v>35</v>
      </c>
      <c r="J1072" s="0" t="n">
        <v>12.1450309753418</v>
      </c>
      <c r="K1072" s="0" t="n">
        <v>4.42307710647583</v>
      </c>
      <c r="L1072" s="0" t="n">
        <v>-0.276922702789307</v>
      </c>
      <c r="M1072" s="0" t="n">
        <v>5.74976253509522</v>
      </c>
      <c r="N1072" s="0" t="n">
        <v>0</v>
      </c>
      <c r="O1072" s="0" t="n">
        <v>0</v>
      </c>
      <c r="P1072" s="0" t="s">
        <v>144</v>
      </c>
      <c r="Q1072" s="0" t="s">
        <v>141</v>
      </c>
      <c r="R1072" s="0" t="n">
        <v>2</v>
      </c>
      <c r="S1072" s="0" t="s">
        <v>149</v>
      </c>
      <c r="T1072" s="0" t="n">
        <v>0</v>
      </c>
      <c r="U1072" s="0" t="n">
        <v>188156.73</v>
      </c>
      <c r="V1072" s="0" t="n">
        <v>0.00511774327605963</v>
      </c>
      <c r="W1072" s="0" t="n">
        <v>635.26025390625</v>
      </c>
      <c r="X1072" s="0" t="n">
        <v>0.00364107126370072</v>
      </c>
      <c r="Y1072" s="0" t="n">
        <f aca="false">IF(ISNUMBER(C1072),INDEX(Scorecard!$D$5:$D$12,SUMPRODUCT(--(Scorecard!$G$5:$G$11&lt;C1072))+1),Scorecard!$D$13)</f>
        <v>0.733188958177614</v>
      </c>
      <c r="Z1072" s="0" t="n">
        <f aca="false">IF(ISNUMBER(D1072),INDEX(Scorecard!$D$14:$D$17,SUMPRODUCT(--(Scorecard!$G$14:$G$16&lt;D1072))+1),Scorecard!$D$18)</f>
        <v>0.0505355481560174</v>
      </c>
      <c r="AA1072" s="0" t="n">
        <f aca="false">IF(ISNUMBER(E1072),INDEX(Scorecard!$D$19:$D$26,SUMPRODUCT(--(Scorecard!$G$19:$G$25&lt;E1072))+1),Scorecard!$D$27)</f>
        <v>0.233621608745691</v>
      </c>
      <c r="AB1072" s="0" t="n">
        <f aca="false">IF(ISNUMBER(F1072),INDEX(Scorecard!$D$28:$D$35,SUMPRODUCT(--(Scorecard!$G$28:$G$34&lt;F1072))+1),Scorecard!$D$36)</f>
        <v>-0.0008456427959252</v>
      </c>
      <c r="AC1072" s="0" t="n">
        <f aca="false">IF(ISNUMBER(H1072),INDEX(Scorecard!$D$37:$D$44,SUMPRODUCT(--(Scorecard!$G$37:$G$43&lt;H1072))+1),Scorecard!$D$45)</f>
        <v>0.102184252677548</v>
      </c>
      <c r="AD1072" s="0" t="n">
        <f aca="false">IF(ISNUMBER(I1072),INDEX(Scorecard!$D$46:$D$52,SUMPRODUCT(--(Scorecard!$G$46:$G$51&lt;I1072))+1),Scorecard!$D$53)</f>
        <v>0.123869379412532</v>
      </c>
      <c r="AE1072" s="0" t="n">
        <f aca="false">IF(ISNUMBER(K1072),INDEX(Scorecard!$D$54:$D$61,SUMPRODUCT(--(Scorecard!$G$54:$G$60&lt;K1072))+1),Scorecard!$D$62)</f>
        <v>0.409483001259379</v>
      </c>
      <c r="AF1072" s="0" t="n">
        <f aca="false">IF(ISNUMBER(L1072),INDEX(Scorecard!$D$63:$D$68,SUMPRODUCT(--(Scorecard!$G$63:$G$67&lt;L1072))+1),Scorecard!$D$69)</f>
        <v>0.322484508656054</v>
      </c>
      <c r="AG1072" s="0" t="n">
        <f aca="false">Inputs!$B$10+Scorecard!$J$5*Y1072+Scorecard!$J$6*Z1072+Scorecard!$J$7*AA1072+Scorecard!$J$8*AB1072+Scorecard!$J$9*AC1072+Scorecard!$J$10*AD1072+Scorecard!$J$11*AE1072+Scorecard!$J$12*AF1072</f>
        <v>-5.13404969980582</v>
      </c>
      <c r="AH1072" s="0" t="n">
        <f aca="false">MIN(1-Inputs!$B$13,MAX(Inputs!$B$13,1/(1+EXP(-(Inputs!$B$11*AG1072+Inputs!$B$12)))))</f>
        <v>0.00511774332102734</v>
      </c>
      <c r="AI1072" s="0" t="n">
        <f aca="false">Inputs!$B$9-Inputs!$B$8*AG1072</f>
        <v>635.260237036252</v>
      </c>
      <c r="AJ1072" s="0" t="n">
        <f aca="false">RANK(AH1072,$AH$5:$AH$2004,0)+COUNTIF($AH$4:AH1071,AH1072)</f>
        <v>1238</v>
      </c>
      <c r="AK1072" s="0" t="n">
        <f aca="false">IF(AJ1072&lt;=Deciles!$B$5*(Deciles!$B$4+1),INT((AJ1072-1)/(Deciles!$B$4+1))+1,Deciles!$B$5+INT((AJ1072-1-Deciles!$B$5*(Deciles!$B$4+1))/Deciles!$B$4)+1)</f>
        <v>7</v>
      </c>
    </row>
    <row r="1073" customFormat="false" ht="15" hidden="false" customHeight="false" outlineLevel="0" collapsed="false">
      <c r="A1073" s="0" t="n">
        <v>31351</v>
      </c>
      <c r="B1073" s="0" t="s">
        <v>139</v>
      </c>
      <c r="C1073" s="0" t="n">
        <v>734</v>
      </c>
      <c r="D1073" s="0" t="n">
        <v>95.7122116088867</v>
      </c>
      <c r="E1073" s="0" t="n">
        <v>89.8051376342773</v>
      </c>
      <c r="F1073" s="0" t="n">
        <v>46</v>
      </c>
      <c r="G1073" s="0" t="n">
        <v>4.07299995422363</v>
      </c>
      <c r="H1073" s="0" t="n">
        <v>1.05633330345154</v>
      </c>
      <c r="I1073" s="0" t="n">
        <v>18</v>
      </c>
      <c r="J1073" s="0" t="n">
        <v>11.7438278198242</v>
      </c>
      <c r="K1073" s="0" t="n">
        <v>5.73333311080933</v>
      </c>
      <c r="L1073" s="0" t="n">
        <v>-3.50000047683716</v>
      </c>
      <c r="M1073" s="0" t="n">
        <v>3.76922249794006</v>
      </c>
      <c r="N1073" s="0" t="n">
        <v>0</v>
      </c>
      <c r="O1073" s="0" t="n">
        <v>0</v>
      </c>
      <c r="P1073" s="0" t="s">
        <v>144</v>
      </c>
      <c r="Q1073" s="0" t="s">
        <v>141</v>
      </c>
      <c r="R1073" s="0" t="n">
        <v>1</v>
      </c>
      <c r="S1073" s="0" t="s">
        <v>151</v>
      </c>
      <c r="T1073" s="0" t="n">
        <v>0</v>
      </c>
      <c r="U1073" s="0" t="n">
        <v>125973.62</v>
      </c>
      <c r="V1073" s="0" t="n">
        <v>0.0346318036317825</v>
      </c>
      <c r="W1073" s="0" t="n">
        <v>582.696899414063</v>
      </c>
      <c r="X1073" s="0" t="n">
        <v>0.0984660759568214</v>
      </c>
      <c r="Y1073" s="0" t="n">
        <f aca="false">IF(ISNUMBER(C1073),INDEX(Scorecard!$D$5:$D$12,SUMPRODUCT(--(Scorecard!$G$5:$G$11&lt;C1073))+1),Scorecard!$D$13)</f>
        <v>0.488358159108655</v>
      </c>
      <c r="Z1073" s="0" t="n">
        <f aca="false">IF(ISNUMBER(D1073),INDEX(Scorecard!$D$14:$D$17,SUMPRODUCT(--(Scorecard!$G$14:$G$16&lt;D1073))+1),Scorecard!$D$18)</f>
        <v>-0.361970872710667</v>
      </c>
      <c r="AA1073" s="0" t="n">
        <f aca="false">IF(ISNUMBER(E1073),INDEX(Scorecard!$D$19:$D$26,SUMPRODUCT(--(Scorecard!$G$19:$G$25&lt;E1073))+1),Scorecard!$D$27)</f>
        <v>-0.820992370602782</v>
      </c>
      <c r="AB1073" s="0" t="n">
        <f aca="false">IF(ISNUMBER(F1073),INDEX(Scorecard!$D$28:$D$35,SUMPRODUCT(--(Scorecard!$G$28:$G$34&lt;F1073))+1),Scorecard!$D$36)</f>
        <v>-0.400689107298307</v>
      </c>
      <c r="AC1073" s="0" t="n">
        <f aca="false">IF(ISNUMBER(H1073),INDEX(Scorecard!$D$37:$D$44,SUMPRODUCT(--(Scorecard!$G$37:$G$43&lt;H1073))+1),Scorecard!$D$45)</f>
        <v>-0.975503570149195</v>
      </c>
      <c r="AD1073" s="0" t="n">
        <f aca="false">IF(ISNUMBER(I1073),INDEX(Scorecard!$D$46:$D$52,SUMPRODUCT(--(Scorecard!$G$46:$G$51&lt;I1073))+1),Scorecard!$D$53)</f>
        <v>-0.114272400683245</v>
      </c>
      <c r="AE1073" s="0" t="n">
        <f aca="false">IF(ISNUMBER(K1073),INDEX(Scorecard!$D$54:$D$61,SUMPRODUCT(--(Scorecard!$G$54:$G$60&lt;K1073))+1),Scorecard!$D$62)</f>
        <v>0.0151758992857273</v>
      </c>
      <c r="AF1073" s="0" t="n">
        <f aca="false">IF(ISNUMBER(L1073),INDEX(Scorecard!$D$63:$D$68,SUMPRODUCT(--(Scorecard!$G$63:$G$67&lt;L1073))+1),Scorecard!$D$69)</f>
        <v>-0.340582194386522</v>
      </c>
      <c r="AG1073" s="0" t="n">
        <f aca="false">Inputs!$B$10+Scorecard!$J$5*Y1073+Scorecard!$J$6*Z1073+Scorecard!$J$7*AA1073+Scorecard!$J$8*AB1073+Scorecard!$J$9*AC1073+Scorecard!$J$10*AD1073+Scorecard!$J$11*AE1073+Scorecard!$J$12*AF1073</f>
        <v>-3.3123424132365</v>
      </c>
      <c r="AH1073" s="0" t="n">
        <f aca="false">MIN(1-Inputs!$B$13,MAX(Inputs!$B$13,1/(1+EXP(-(Inputs!$B$11*AG1073+Inputs!$B$12)))))</f>
        <v>0.0346318035138063</v>
      </c>
      <c r="AI1073" s="0" t="n">
        <f aca="false">Inputs!$B$9-Inputs!$B$8*AG1073</f>
        <v>582.696875670555</v>
      </c>
      <c r="AJ1073" s="0" t="n">
        <f aca="false">RANK(AH1073,$AH$5:$AH$2004,0)+COUNTIF($AH$4:AH1072,AH1073)</f>
        <v>259</v>
      </c>
      <c r="AK1073" s="0" t="n">
        <f aca="false">IF(AJ1073&lt;=Deciles!$B$5*(Deciles!$B$4+1),INT((AJ1073-1)/(Deciles!$B$4+1))+1,Deciles!$B$5+INT((AJ1073-1-Deciles!$B$5*(Deciles!$B$4+1))/Deciles!$B$4)+1)</f>
        <v>2</v>
      </c>
    </row>
    <row r="1074" customFormat="false" ht="15" hidden="false" customHeight="false" outlineLevel="0" collapsed="false">
      <c r="A1074" s="0" t="n">
        <v>31355</v>
      </c>
      <c r="B1074" s="0" t="s">
        <v>155</v>
      </c>
      <c r="C1074" s="0" t="n">
        <v>768</v>
      </c>
      <c r="D1074" s="0" t="n">
        <v>80</v>
      </c>
      <c r="E1074" s="0" t="n">
        <v>59.877742767334</v>
      </c>
      <c r="F1074" s="0" t="n">
        <v>31</v>
      </c>
      <c r="G1074" s="0" t="n">
        <v>4.41300010681152</v>
      </c>
      <c r="H1074" s="0" t="n">
        <v>-1.3203330039978</v>
      </c>
      <c r="I1074" s="0" t="n">
        <v>53</v>
      </c>
      <c r="J1074" s="0" t="n">
        <v>12.6579418182373</v>
      </c>
      <c r="K1074" s="0" t="n">
        <v>5.00833320617676</v>
      </c>
      <c r="L1074" s="0" t="n">
        <v>-1.125</v>
      </c>
      <c r="M1074" s="0" t="n">
        <v>6.2885799407959</v>
      </c>
      <c r="N1074" s="0" t="n">
        <v>0</v>
      </c>
      <c r="O1074" s="0" t="n">
        <v>0</v>
      </c>
      <c r="P1074" s="0" t="s">
        <v>144</v>
      </c>
      <c r="Q1074" s="0" t="s">
        <v>141</v>
      </c>
      <c r="R1074" s="0" t="n">
        <v>1</v>
      </c>
      <c r="S1074" s="0" t="s">
        <v>149</v>
      </c>
      <c r="T1074" s="0" t="n">
        <v>0</v>
      </c>
      <c r="U1074" s="0" t="n">
        <v>314249.22</v>
      </c>
      <c r="V1074" s="0" t="n">
        <v>0.00262895319610834</v>
      </c>
      <c r="W1074" s="0" t="n">
        <v>653.356079101563</v>
      </c>
      <c r="X1074" s="0" t="n">
        <v>0.00225110445171595</v>
      </c>
      <c r="Y1074" s="0" t="n">
        <f aca="false">IF(ISNUMBER(C1074),INDEX(Scorecard!$D$5:$D$12,SUMPRODUCT(--(Scorecard!$G$5:$G$11&lt;C1074))+1),Scorecard!$D$13)</f>
        <v>1.23750384304241</v>
      </c>
      <c r="Z1074" s="0" t="n">
        <f aca="false">IF(ISNUMBER(D1074),INDEX(Scorecard!$D$14:$D$17,SUMPRODUCT(--(Scorecard!$G$14:$G$16&lt;D1074))+1),Scorecard!$D$18)</f>
        <v>0.0505355481560174</v>
      </c>
      <c r="AA1074" s="0" t="n">
        <f aca="false">IF(ISNUMBER(E1074),INDEX(Scorecard!$D$19:$D$26,SUMPRODUCT(--(Scorecard!$G$19:$G$25&lt;E1074))+1),Scorecard!$D$27)</f>
        <v>0.267179331770092</v>
      </c>
      <c r="AB1074" s="0" t="n">
        <f aca="false">IF(ISNUMBER(F1074),INDEX(Scorecard!$D$28:$D$35,SUMPRODUCT(--(Scorecard!$G$28:$G$34&lt;F1074))+1),Scorecard!$D$36)</f>
        <v>0.126913191054783</v>
      </c>
      <c r="AC1074" s="0" t="n">
        <f aca="false">IF(ISNUMBER(H1074),INDEX(Scorecard!$D$37:$D$44,SUMPRODUCT(--(Scorecard!$G$37:$G$43&lt;H1074))+1),Scorecard!$D$45)</f>
        <v>1.35057635045042</v>
      </c>
      <c r="AD1074" s="0" t="n">
        <f aca="false">IF(ISNUMBER(I1074),INDEX(Scorecard!$D$46:$D$52,SUMPRODUCT(--(Scorecard!$G$46:$G$51&lt;I1074))+1),Scorecard!$D$53)</f>
        <v>0.818882373006414</v>
      </c>
      <c r="AE1074" s="0" t="n">
        <f aca="false">IF(ISNUMBER(K1074),INDEX(Scorecard!$D$54:$D$61,SUMPRODUCT(--(Scorecard!$G$54:$G$60&lt;K1074))+1),Scorecard!$D$62)</f>
        <v>0.214429354789033</v>
      </c>
      <c r="AF1074" s="0" t="n">
        <f aca="false">IF(ISNUMBER(L1074),INDEX(Scorecard!$D$63:$D$68,SUMPRODUCT(--(Scorecard!$G$63:$G$67&lt;L1074))+1),Scorecard!$D$69)</f>
        <v>-0.340582194386522</v>
      </c>
      <c r="AG1074" s="0" t="n">
        <f aca="false">Inputs!$B$10+Scorecard!$J$5*Y1074+Scorecard!$J$6*Z1074+Scorecard!$J$7*AA1074+Scorecard!$J$8*AB1074+Scorecard!$J$9*AC1074+Scorecard!$J$10*AD1074+Scorecard!$J$11*AE1074+Scorecard!$J$12*AF1074</f>
        <v>-5.76120340726836</v>
      </c>
      <c r="AH1074" s="0" t="n">
        <f aca="false">MIN(1-Inputs!$B$13,MAX(Inputs!$B$13,1/(1+EXP(-(Inputs!$B$11*AG1074+Inputs!$B$12)))))</f>
        <v>0.00262895320370235</v>
      </c>
      <c r="AI1074" s="0" t="n">
        <f aca="false">Inputs!$B$9-Inputs!$B$8*AG1074</f>
        <v>653.356067908879</v>
      </c>
      <c r="AJ1074" s="0" t="n">
        <f aca="false">RANK(AH1074,$AH$5:$AH$2004,0)+COUNTIF($AH$4:AH1073,AH1074)</f>
        <v>1612</v>
      </c>
      <c r="AK1074" s="0" t="n">
        <f aca="false">IF(AJ1074&lt;=Deciles!$B$5*(Deciles!$B$4+1),INT((AJ1074-1)/(Deciles!$B$4+1))+1,Deciles!$B$5+INT((AJ1074-1-Deciles!$B$5*(Deciles!$B$4+1))/Deciles!$B$4)+1)</f>
        <v>9</v>
      </c>
    </row>
    <row r="1075" customFormat="false" ht="15" hidden="false" customHeight="false" outlineLevel="0" collapsed="false">
      <c r="A1075" s="0" t="n">
        <v>31377</v>
      </c>
      <c r="B1075" s="0" t="s">
        <v>157</v>
      </c>
      <c r="C1075" s="0" t="n">
        <v>757</v>
      </c>
      <c r="D1075" s="0" t="n">
        <v>80</v>
      </c>
      <c r="E1075" s="0" t="n">
        <v>62.5946922302246</v>
      </c>
      <c r="F1075" s="0" t="n">
        <v>29</v>
      </c>
      <c r="G1075" s="0" t="n">
        <v>3.61400008201599</v>
      </c>
      <c r="H1075" s="0" t="n">
        <v>-0.269333362579346</v>
      </c>
      <c r="I1075" s="0" t="n">
        <v>36</v>
      </c>
      <c r="J1075" s="0" t="n">
        <v>11.9308261871338</v>
      </c>
      <c r="K1075" s="0" t="n">
        <v>4.0230770111084</v>
      </c>
      <c r="L1075" s="0" t="n">
        <v>-0.276923179626465</v>
      </c>
      <c r="M1075" s="0" t="n">
        <v>5.98650598526001</v>
      </c>
      <c r="N1075" s="0" t="n">
        <v>0</v>
      </c>
      <c r="O1075" s="0" t="n">
        <v>0</v>
      </c>
      <c r="P1075" s="0" t="s">
        <v>140</v>
      </c>
      <c r="Q1075" s="0" t="s">
        <v>141</v>
      </c>
      <c r="R1075" s="0" t="n">
        <v>2</v>
      </c>
      <c r="S1075" s="0" t="s">
        <v>151</v>
      </c>
      <c r="T1075" s="0" t="n">
        <v>0</v>
      </c>
      <c r="U1075" s="0" t="n">
        <v>151876.98</v>
      </c>
      <c r="V1075" s="0" t="n">
        <v>0.00384830357506871</v>
      </c>
      <c r="W1075" s="0" t="n">
        <v>643.01025390625</v>
      </c>
      <c r="X1075" s="0" t="n">
        <v>0.00391295272856951</v>
      </c>
      <c r="Y1075" s="0" t="n">
        <f aca="false">IF(ISNUMBER(C1075),INDEX(Scorecard!$D$5:$D$12,SUMPRODUCT(--(Scorecard!$G$5:$G$11&lt;C1075))+1),Scorecard!$D$13)</f>
        <v>0.733188958177614</v>
      </c>
      <c r="Z1075" s="0" t="n">
        <f aca="false">IF(ISNUMBER(D1075),INDEX(Scorecard!$D$14:$D$17,SUMPRODUCT(--(Scorecard!$G$14:$G$16&lt;D1075))+1),Scorecard!$D$18)</f>
        <v>0.0505355481560174</v>
      </c>
      <c r="AA1075" s="0" t="n">
        <f aca="false">IF(ISNUMBER(E1075),INDEX(Scorecard!$D$19:$D$26,SUMPRODUCT(--(Scorecard!$G$19:$G$25&lt;E1075))+1),Scorecard!$D$27)</f>
        <v>0.233621608745691</v>
      </c>
      <c r="AB1075" s="0" t="n">
        <f aca="false">IF(ISNUMBER(F1075),INDEX(Scorecard!$D$28:$D$35,SUMPRODUCT(--(Scorecard!$G$28:$G$34&lt;F1075))+1),Scorecard!$D$36)</f>
        <v>0.165097008946478</v>
      </c>
      <c r="AC1075" s="0" t="n">
        <f aca="false">IF(ISNUMBER(H1075),INDEX(Scorecard!$D$37:$D$44,SUMPRODUCT(--(Scorecard!$G$37:$G$43&lt;H1075))+1),Scorecard!$D$45)</f>
        <v>0.769716833645565</v>
      </c>
      <c r="AD1075" s="0" t="n">
        <f aca="false">IF(ISNUMBER(I1075),INDEX(Scorecard!$D$46:$D$52,SUMPRODUCT(--(Scorecard!$G$46:$G$51&lt;I1075))+1),Scorecard!$D$53)</f>
        <v>0.123869379412532</v>
      </c>
      <c r="AE1075" s="0" t="n">
        <f aca="false">IF(ISNUMBER(K1075),INDEX(Scorecard!$D$54:$D$61,SUMPRODUCT(--(Scorecard!$G$54:$G$60&lt;K1075))+1),Scorecard!$D$62)</f>
        <v>0.489050497890326</v>
      </c>
      <c r="AF1075" s="0" t="n">
        <f aca="false">IF(ISNUMBER(L1075),INDEX(Scorecard!$D$63:$D$68,SUMPRODUCT(--(Scorecard!$G$63:$G$67&lt;L1075))+1),Scorecard!$D$69)</f>
        <v>0.322484508656054</v>
      </c>
      <c r="AG1075" s="0" t="n">
        <f aca="false">Inputs!$B$10+Scorecard!$J$5*Y1075+Scorecard!$J$6*Z1075+Scorecard!$J$7*AA1075+Scorecard!$J$8*AB1075+Scorecard!$J$9*AC1075+Scorecard!$J$10*AD1075+Scorecard!$J$11*AE1075+Scorecard!$J$12*AF1075</f>
        <v>-5.40264430151799</v>
      </c>
      <c r="AH1075" s="0" t="n">
        <f aca="false">MIN(1-Inputs!$B$13,MAX(Inputs!$B$13,1/(1+EXP(-(Inputs!$B$11*AG1075+Inputs!$B$12)))))</f>
        <v>0.00384830363983369</v>
      </c>
      <c r="AI1075" s="0" t="n">
        <f aca="false">Inputs!$B$9-Inputs!$B$8*AG1075</f>
        <v>643.010239034246</v>
      </c>
      <c r="AJ1075" s="0" t="n">
        <f aca="false">RANK(AH1075,$AH$5:$AH$2004,0)+COUNTIF($AH$4:AH1074,AH1075)</f>
        <v>1394</v>
      </c>
      <c r="AK1075" s="0" t="n">
        <f aca="false">IF(AJ1075&lt;=Deciles!$B$5*(Deciles!$B$4+1),INT((AJ1075-1)/(Deciles!$B$4+1))+1,Deciles!$B$5+INT((AJ1075-1-Deciles!$B$5*(Deciles!$B$4+1))/Deciles!$B$4)+1)</f>
        <v>7</v>
      </c>
    </row>
    <row r="1076" customFormat="false" ht="15" hidden="false" customHeight="false" outlineLevel="0" collapsed="false">
      <c r="A1076" s="0" t="n">
        <v>31432</v>
      </c>
      <c r="B1076" s="0" t="s">
        <v>155</v>
      </c>
      <c r="C1076" s="0" t="n">
        <v>733</v>
      </c>
      <c r="D1076" s="0" t="n">
        <v>96.8144226074219</v>
      </c>
      <c r="E1076" s="0" t="n">
        <v>84.888786315918</v>
      </c>
      <c r="F1076" s="0" t="n">
        <v>50</v>
      </c>
      <c r="G1076" s="0" t="n">
        <v>3.3989999294281</v>
      </c>
      <c r="H1076" s="0" t="n">
        <v>-2.33433318138123</v>
      </c>
      <c r="I1076" s="0" t="n">
        <v>23</v>
      </c>
      <c r="J1076" s="0" t="n">
        <v>12.8572120666504</v>
      </c>
      <c r="K1076" s="0" t="n">
        <v>4.40833330154419</v>
      </c>
      <c r="L1076" s="0" t="n">
        <v>-1.125</v>
      </c>
      <c r="M1076" s="0" t="n">
        <v>6.02960968017578</v>
      </c>
      <c r="N1076" s="0" t="n">
        <v>0</v>
      </c>
      <c r="O1076" s="0" t="n">
        <v>0</v>
      </c>
      <c r="P1076" s="0" t="s">
        <v>144</v>
      </c>
      <c r="Q1076" s="0" t="s">
        <v>141</v>
      </c>
      <c r="R1076" s="0" t="n">
        <v>2</v>
      </c>
      <c r="S1076" s="0" t="s">
        <v>156</v>
      </c>
      <c r="T1076" s="0" t="n">
        <v>0</v>
      </c>
      <c r="U1076" s="0" t="n">
        <v>383544.88</v>
      </c>
      <c r="V1076" s="0" t="n">
        <v>0.0308877024799585</v>
      </c>
      <c r="W1076" s="0" t="n">
        <v>585.898193359375</v>
      </c>
      <c r="X1076" s="0" t="n">
        <v>0.0261866468936205</v>
      </c>
      <c r="Y1076" s="0" t="n">
        <f aca="false">IF(ISNUMBER(C1076),INDEX(Scorecard!$D$5:$D$12,SUMPRODUCT(--(Scorecard!$G$5:$G$11&lt;C1076))+1),Scorecard!$D$13)</f>
        <v>-0.0290424113398221</v>
      </c>
      <c r="Z1076" s="0" t="n">
        <f aca="false">IF(ISNUMBER(D1076),INDEX(Scorecard!$D$14:$D$17,SUMPRODUCT(--(Scorecard!$G$14:$G$16&lt;D1076))+1),Scorecard!$D$18)</f>
        <v>-0.361970872710667</v>
      </c>
      <c r="AA1076" s="0" t="n">
        <f aca="false">IF(ISNUMBER(E1076),INDEX(Scorecard!$D$19:$D$26,SUMPRODUCT(--(Scorecard!$G$19:$G$25&lt;E1076))+1),Scorecard!$D$27)</f>
        <v>-0.219855970853228</v>
      </c>
      <c r="AB1076" s="0" t="n">
        <f aca="false">IF(ISNUMBER(F1076),INDEX(Scorecard!$D$28:$D$35,SUMPRODUCT(--(Scorecard!$G$28:$G$34&lt;F1076))+1),Scorecard!$D$36)</f>
        <v>-0.400689107298307</v>
      </c>
      <c r="AC1076" s="0" t="n">
        <f aca="false">IF(ISNUMBER(H1076),INDEX(Scorecard!$D$37:$D$44,SUMPRODUCT(--(Scorecard!$G$37:$G$43&lt;H1076))+1),Scorecard!$D$45)</f>
        <v>1.35057635045042</v>
      </c>
      <c r="AD1076" s="0" t="n">
        <f aca="false">IF(ISNUMBER(I1076),INDEX(Scorecard!$D$46:$D$52,SUMPRODUCT(--(Scorecard!$G$46:$G$51&lt;I1076))+1),Scorecard!$D$53)</f>
        <v>-0.048559051279741</v>
      </c>
      <c r="AE1076" s="0" t="n">
        <f aca="false">IF(ISNUMBER(K1076),INDEX(Scorecard!$D$54:$D$61,SUMPRODUCT(--(Scorecard!$G$54:$G$60&lt;K1076))+1),Scorecard!$D$62)</f>
        <v>0.409483001259379</v>
      </c>
      <c r="AF1076" s="0" t="n">
        <f aca="false">IF(ISNUMBER(L1076),INDEX(Scorecard!$D$63:$D$68,SUMPRODUCT(--(Scorecard!$G$63:$G$67&lt;L1076))+1),Scorecard!$D$69)</f>
        <v>-0.340582194386522</v>
      </c>
      <c r="AG1076" s="0" t="n">
        <f aca="false">Inputs!$B$10+Scorecard!$J$5*Y1076+Scorecard!$J$6*Z1076+Scorecard!$J$7*AA1076+Scorecard!$J$8*AB1076+Scorecard!$J$9*AC1076+Scorecard!$J$10*AD1076+Scorecard!$J$11*AE1076+Scorecard!$J$12*AF1076</f>
        <v>-3.42329080323872</v>
      </c>
      <c r="AH1076" s="0" t="n">
        <f aca="false">MIN(1-Inputs!$B$13,MAX(Inputs!$B$13,1/(1+EXP(-(Inputs!$B$11*AG1076+Inputs!$B$12)))))</f>
        <v>0.030887702746642</v>
      </c>
      <c r="AI1076" s="0" t="n">
        <f aca="false">Inputs!$B$9-Inputs!$B$8*AG1076</f>
        <v>585.898169511572</v>
      </c>
      <c r="AJ1076" s="0" t="n">
        <f aca="false">RANK(AH1076,$AH$5:$AH$2004,0)+COUNTIF($AH$4:AH1075,AH1076)</f>
        <v>301</v>
      </c>
      <c r="AK1076" s="0" t="n">
        <f aca="false">IF(AJ1076&lt;=Deciles!$B$5*(Deciles!$B$4+1),INT((AJ1076-1)/(Deciles!$B$4+1))+1,Deciles!$B$5+INT((AJ1076-1-Deciles!$B$5*(Deciles!$B$4+1))/Deciles!$B$4)+1)</f>
        <v>2</v>
      </c>
    </row>
    <row r="1077" customFormat="false" ht="15" hidden="false" customHeight="false" outlineLevel="0" collapsed="false">
      <c r="A1077" s="0" t="n">
        <v>31450</v>
      </c>
      <c r="B1077" s="0" t="s">
        <v>145</v>
      </c>
      <c r="C1077" s="0" t="n">
        <v>689</v>
      </c>
      <c r="D1077" s="0" t="n">
        <v>80</v>
      </c>
      <c r="E1077" s="0" t="n">
        <v>64.0778503417969</v>
      </c>
      <c r="F1077" s="0" t="n">
        <v>29</v>
      </c>
      <c r="G1077" s="0" t="n">
        <v>4.36299991607666</v>
      </c>
      <c r="H1077" s="0" t="n">
        <v>0.846333265304565</v>
      </c>
      <c r="I1077" s="0" t="n">
        <v>58</v>
      </c>
      <c r="J1077" s="0" t="n">
        <v>12.1292142868042</v>
      </c>
      <c r="K1077" s="0" t="n">
        <v>4.75833320617676</v>
      </c>
      <c r="L1077" s="0" t="n">
        <v>-1.875</v>
      </c>
      <c r="M1077" s="0" t="n">
        <v>3.47429394721985</v>
      </c>
      <c r="N1077" s="0" t="n">
        <v>0</v>
      </c>
      <c r="O1077" s="0" t="n">
        <v>0</v>
      </c>
      <c r="P1077" s="0" t="s">
        <v>144</v>
      </c>
      <c r="Q1077" s="0" t="s">
        <v>141</v>
      </c>
      <c r="R1077" s="0" t="n">
        <v>1</v>
      </c>
      <c r="S1077" s="0" t="s">
        <v>159</v>
      </c>
      <c r="T1077" s="0" t="n">
        <v>0</v>
      </c>
      <c r="U1077" s="0" t="n">
        <v>185204.23</v>
      </c>
      <c r="V1077" s="0" t="n">
        <v>0.0207704994827509</v>
      </c>
      <c r="W1077" s="0" t="n">
        <v>596.919006347656</v>
      </c>
      <c r="X1077" s="0" t="n">
        <v>0.0288550294935703</v>
      </c>
      <c r="Y1077" s="0" t="n">
        <f aca="false">IF(ISNUMBER(C1077),INDEX(Scorecard!$D$5:$D$12,SUMPRODUCT(--(Scorecard!$G$5:$G$11&lt;C1077))+1),Scorecard!$D$13)</f>
        <v>-0.869677851527538</v>
      </c>
      <c r="Z1077" s="0" t="n">
        <f aca="false">IF(ISNUMBER(D1077),INDEX(Scorecard!$D$14:$D$17,SUMPRODUCT(--(Scorecard!$G$14:$G$16&lt;D1077))+1),Scorecard!$D$18)</f>
        <v>0.0505355481560174</v>
      </c>
      <c r="AA1077" s="0" t="n">
        <f aca="false">IF(ISNUMBER(E1077),INDEX(Scorecard!$D$19:$D$26,SUMPRODUCT(--(Scorecard!$G$19:$G$25&lt;E1077))+1),Scorecard!$D$27)</f>
        <v>0.233621608745691</v>
      </c>
      <c r="AB1077" s="0" t="n">
        <f aca="false">IF(ISNUMBER(F1077),INDEX(Scorecard!$D$28:$D$35,SUMPRODUCT(--(Scorecard!$G$28:$G$34&lt;F1077))+1),Scorecard!$D$36)</f>
        <v>0.165097008946478</v>
      </c>
      <c r="AC1077" s="0" t="n">
        <f aca="false">IF(ISNUMBER(H1077),INDEX(Scorecard!$D$37:$D$44,SUMPRODUCT(--(Scorecard!$G$37:$G$43&lt;H1077))+1),Scorecard!$D$45)</f>
        <v>-0.569454719285959</v>
      </c>
      <c r="AD1077" s="0" t="n">
        <f aca="false">IF(ISNUMBER(I1077),INDEX(Scorecard!$D$46:$D$52,SUMPRODUCT(--(Scorecard!$G$46:$G$51&lt;I1077))+1),Scorecard!$D$53)</f>
        <v>0.818882373006414</v>
      </c>
      <c r="AE1077" s="0" t="n">
        <f aca="false">IF(ISNUMBER(K1077),INDEX(Scorecard!$D$54:$D$61,SUMPRODUCT(--(Scorecard!$G$54:$G$60&lt;K1077))+1),Scorecard!$D$62)</f>
        <v>0.409483001259379</v>
      </c>
      <c r="AF1077" s="0" t="n">
        <f aca="false">IF(ISNUMBER(L1077),INDEX(Scorecard!$D$63:$D$68,SUMPRODUCT(--(Scorecard!$G$63:$G$67&lt;L1077))+1),Scorecard!$D$69)</f>
        <v>-0.340582194386522</v>
      </c>
      <c r="AG1077" s="0" t="n">
        <f aca="false">Inputs!$B$10+Scorecard!$J$5*Y1077+Scorecard!$J$6*Z1077+Scorecard!$J$7*AA1077+Scorecard!$J$8*AB1077+Scorecard!$J$9*AC1077+Scorecard!$J$10*AD1077+Scorecard!$J$11*AE1077+Scorecard!$J$12*AF1077</f>
        <v>-3.80524298076449</v>
      </c>
      <c r="AH1077" s="0" t="n">
        <f aca="false">MIN(1-Inputs!$B$13,MAX(Inputs!$B$13,1/(1+EXP(-(Inputs!$B$11*AG1077+Inputs!$B$12)))))</f>
        <v>0.0207704989195824</v>
      </c>
      <c r="AI1077" s="0" t="n">
        <f aca="false">Inputs!$B$9-Inputs!$B$8*AG1077</f>
        <v>596.918979759035</v>
      </c>
      <c r="AJ1077" s="0" t="n">
        <f aca="false">RANK(AH1077,$AH$5:$AH$2004,0)+COUNTIF($AH$4:AH1076,AH1077)</f>
        <v>439</v>
      </c>
      <c r="AK1077" s="0" t="n">
        <f aca="false">IF(AJ1077&lt;=Deciles!$B$5*(Deciles!$B$4+1),INT((AJ1077-1)/(Deciles!$B$4+1))+1,Deciles!$B$5+INT((AJ1077-1-Deciles!$B$5*(Deciles!$B$4+1))/Deciles!$B$4)+1)</f>
        <v>3</v>
      </c>
    </row>
    <row r="1078" customFormat="false" ht="15" hidden="false" customHeight="false" outlineLevel="0" collapsed="false">
      <c r="A1078" s="0" t="n">
        <v>31486</v>
      </c>
      <c r="B1078" s="0" t="s">
        <v>139</v>
      </c>
      <c r="C1078" s="0" t="n">
        <v>729</v>
      </c>
      <c r="D1078" s="0" t="n">
        <v>80.247184753418</v>
      </c>
      <c r="E1078" s="0" t="n">
        <v>50.5678176879883</v>
      </c>
      <c r="F1078" s="0" t="n">
        <v>38</v>
      </c>
      <c r="G1078" s="0" t="n">
        <v>4.67999982833862</v>
      </c>
      <c r="H1078" s="0" t="n">
        <v>1.66333317756653</v>
      </c>
      <c r="I1078" s="0" t="n">
        <v>98</v>
      </c>
      <c r="J1078" s="0" t="n">
        <v>12.083327293396</v>
      </c>
      <c r="K1078" s="0" t="n">
        <v>5.33333349227905</v>
      </c>
      <c r="L1078" s="0" t="n">
        <v>-3.49999952316284</v>
      </c>
      <c r="M1078" s="0" t="n">
        <v>2.44867300987244</v>
      </c>
      <c r="N1078" s="0" t="n">
        <v>0</v>
      </c>
      <c r="O1078" s="0" t="n">
        <v>0</v>
      </c>
      <c r="P1078" s="0" t="s">
        <v>140</v>
      </c>
      <c r="Q1078" s="0" t="s">
        <v>141</v>
      </c>
      <c r="R1078" s="0" t="n">
        <v>1</v>
      </c>
      <c r="S1078" s="0" t="s">
        <v>148</v>
      </c>
      <c r="T1078" s="0" t="n">
        <v>0</v>
      </c>
      <c r="U1078" s="0" t="n">
        <v>176897.75</v>
      </c>
      <c r="V1078" s="0" t="n">
        <v>0.0138105908408761</v>
      </c>
      <c r="W1078" s="0" t="n">
        <v>608.155517578125</v>
      </c>
      <c r="X1078" s="0" t="n">
        <v>0.0146123636513948</v>
      </c>
      <c r="Y1078" s="0" t="n">
        <f aca="false">IF(ISNUMBER(C1078),INDEX(Scorecard!$D$5:$D$12,SUMPRODUCT(--(Scorecard!$G$5:$G$11&lt;C1078))+1),Scorecard!$D$13)</f>
        <v>-0.0290424113398221</v>
      </c>
      <c r="Z1078" s="0" t="n">
        <f aca="false">IF(ISNUMBER(D1078),INDEX(Scorecard!$D$14:$D$17,SUMPRODUCT(--(Scorecard!$G$14:$G$16&lt;D1078))+1),Scorecard!$D$18)</f>
        <v>0.0505355481560174</v>
      </c>
      <c r="AA1078" s="0" t="n">
        <f aca="false">IF(ISNUMBER(E1078),INDEX(Scorecard!$D$19:$D$26,SUMPRODUCT(--(Scorecard!$G$19:$G$25&lt;E1078))+1),Scorecard!$D$27)</f>
        <v>0.57899015159425</v>
      </c>
      <c r="AB1078" s="0" t="n">
        <f aca="false">IF(ISNUMBER(F1078),INDEX(Scorecard!$D$28:$D$35,SUMPRODUCT(--(Scorecard!$G$28:$G$34&lt;F1078))+1),Scorecard!$D$36)</f>
        <v>-0.132616866359722</v>
      </c>
      <c r="AC1078" s="0" t="n">
        <f aca="false">IF(ISNUMBER(H1078),INDEX(Scorecard!$D$37:$D$44,SUMPRODUCT(--(Scorecard!$G$37:$G$43&lt;H1078))+1),Scorecard!$D$45)</f>
        <v>-0.975503570149195</v>
      </c>
      <c r="AD1078" s="0" t="n">
        <f aca="false">IF(ISNUMBER(I1078),INDEX(Scorecard!$D$46:$D$52,SUMPRODUCT(--(Scorecard!$G$46:$G$51&lt;I1078))+1),Scorecard!$D$53)</f>
        <v>0.818882373006414</v>
      </c>
      <c r="AE1078" s="0" t="n">
        <f aca="false">IF(ISNUMBER(K1078),INDEX(Scorecard!$D$54:$D$61,SUMPRODUCT(--(Scorecard!$G$54:$G$60&lt;K1078))+1),Scorecard!$D$62)</f>
        <v>0.126303549215828</v>
      </c>
      <c r="AF1078" s="0" t="n">
        <f aca="false">IF(ISNUMBER(L1078),INDEX(Scorecard!$D$63:$D$68,SUMPRODUCT(--(Scorecard!$G$63:$G$67&lt;L1078))+1),Scorecard!$D$69)</f>
        <v>-0.340582194386522</v>
      </c>
      <c r="AG1078" s="0" t="n">
        <f aca="false">Inputs!$B$10+Scorecard!$J$5*Y1078+Scorecard!$J$6*Z1078+Scorecard!$J$7*AA1078+Scorecard!$J$8*AB1078+Scorecard!$J$9*AC1078+Scorecard!$J$10*AD1078+Scorecard!$J$11*AE1078+Scorecard!$J$12*AF1078</f>
        <v>-4.19467105060716</v>
      </c>
      <c r="AH1078" s="0" t="n">
        <f aca="false">MIN(1-Inputs!$B$13,MAX(Inputs!$B$13,1/(1+EXP(-(Inputs!$B$11*AG1078+Inputs!$B$12)))))</f>
        <v>0.0138105911608979</v>
      </c>
      <c r="AI1078" s="0" t="n">
        <f aca="false">Inputs!$B$9-Inputs!$B$8*AG1078</f>
        <v>608.155498661934</v>
      </c>
      <c r="AJ1078" s="0" t="n">
        <f aca="false">RANK(AH1078,$AH$5:$AH$2004,0)+COUNTIF($AH$4:AH1077,AH1078)</f>
        <v>636</v>
      </c>
      <c r="AK1078" s="0" t="n">
        <f aca="false">IF(AJ1078&lt;=Deciles!$B$5*(Deciles!$B$4+1),INT((AJ1078-1)/(Deciles!$B$4+1))+1,Deciles!$B$5+INT((AJ1078-1-Deciles!$B$5*(Deciles!$B$4+1))/Deciles!$B$4)+1)</f>
        <v>4</v>
      </c>
    </row>
    <row r="1079" customFormat="false" ht="15" hidden="false" customHeight="false" outlineLevel="0" collapsed="false">
      <c r="A1079" s="0" t="n">
        <v>31508</v>
      </c>
      <c r="B1079" s="0" t="s">
        <v>145</v>
      </c>
      <c r="C1079" s="0" t="n">
        <v>787</v>
      </c>
      <c r="D1079" s="0" t="n">
        <v>65.4379425048828</v>
      </c>
      <c r="E1079" s="0" t="n">
        <v>60.5490913391113</v>
      </c>
      <c r="F1079" s="0" t="n">
        <v>20</v>
      </c>
      <c r="G1079" s="0" t="n">
        <v>3.53200006484985</v>
      </c>
      <c r="H1079" s="0" t="n">
        <v>0.0153334140777588</v>
      </c>
      <c r="I1079" s="0" t="n">
        <v>20</v>
      </c>
      <c r="J1079" s="0" t="n">
        <v>12.3622560501099</v>
      </c>
      <c r="K1079" s="0" t="n">
        <v>4.45833349227905</v>
      </c>
      <c r="L1079" s="0" t="n">
        <v>-1.875</v>
      </c>
      <c r="M1079" s="0" t="n">
        <v>4.23435020446777</v>
      </c>
      <c r="N1079" s="0" t="n">
        <v>0</v>
      </c>
      <c r="O1079" s="0" t="n">
        <v>0</v>
      </c>
      <c r="P1079" s="0" t="s">
        <v>140</v>
      </c>
      <c r="Q1079" s="0" t="s">
        <v>141</v>
      </c>
      <c r="R1079" s="0" t="n">
        <v>2</v>
      </c>
      <c r="S1079" s="0" t="s">
        <v>148</v>
      </c>
      <c r="T1079" s="0" t="n">
        <v>0</v>
      </c>
      <c r="U1079" s="0" t="n">
        <v>233808.2</v>
      </c>
      <c r="V1079" s="0" t="n">
        <v>0.000549103773664683</v>
      </c>
      <c r="W1079" s="0" t="n">
        <v>695.796447753906</v>
      </c>
      <c r="X1079" s="0" t="n">
        <v>0.00184819905553013</v>
      </c>
      <c r="Y1079" s="0" t="n">
        <f aca="false">IF(ISNUMBER(C1079),INDEX(Scorecard!$D$5:$D$12,SUMPRODUCT(--(Scorecard!$G$5:$G$11&lt;C1079))+1),Scorecard!$D$13)</f>
        <v>2.19112706886128</v>
      </c>
      <c r="Z1079" s="0" t="n">
        <f aca="false">IF(ISNUMBER(D1079),INDEX(Scorecard!$D$14:$D$17,SUMPRODUCT(--(Scorecard!$G$14:$G$16&lt;D1079))+1),Scorecard!$D$18)</f>
        <v>0.128579646629417</v>
      </c>
      <c r="AA1079" s="0" t="n">
        <f aca="false">IF(ISNUMBER(E1079),INDEX(Scorecard!$D$19:$D$26,SUMPRODUCT(--(Scorecard!$G$19:$G$25&lt;E1079))+1),Scorecard!$D$27)</f>
        <v>0.233621608745691</v>
      </c>
      <c r="AB1079" s="0" t="n">
        <f aca="false">IF(ISNUMBER(F1079),INDEX(Scorecard!$D$28:$D$35,SUMPRODUCT(--(Scorecard!$G$28:$G$34&lt;F1079))+1),Scorecard!$D$36)</f>
        <v>0.624829191519909</v>
      </c>
      <c r="AC1079" s="0" t="n">
        <f aca="false">IF(ISNUMBER(H1079),INDEX(Scorecard!$D$37:$D$44,SUMPRODUCT(--(Scorecard!$G$37:$G$43&lt;H1079))+1),Scorecard!$D$45)</f>
        <v>0.330501541082344</v>
      </c>
      <c r="AD1079" s="0" t="n">
        <f aca="false">IF(ISNUMBER(I1079),INDEX(Scorecard!$D$46:$D$52,SUMPRODUCT(--(Scorecard!$G$46:$G$51&lt;I1079))+1),Scorecard!$D$53)</f>
        <v>-0.108777051091409</v>
      </c>
      <c r="AE1079" s="0" t="n">
        <f aca="false">IF(ISNUMBER(K1079),INDEX(Scorecard!$D$54:$D$61,SUMPRODUCT(--(Scorecard!$G$54:$G$60&lt;K1079))+1),Scorecard!$D$62)</f>
        <v>0.409483001259379</v>
      </c>
      <c r="AF1079" s="0" t="n">
        <f aca="false">IF(ISNUMBER(L1079),INDEX(Scorecard!$D$63:$D$68,SUMPRODUCT(--(Scorecard!$G$63:$G$67&lt;L1079))+1),Scorecard!$D$69)</f>
        <v>-0.340582194386522</v>
      </c>
      <c r="AG1079" s="0" t="n">
        <f aca="false">Inputs!$B$10+Scorecard!$J$5*Y1079+Scorecard!$J$6*Z1079+Scorecard!$J$7*AA1079+Scorecard!$J$8*AB1079+Scorecard!$J$9*AC1079+Scorecard!$J$10*AD1079+Scorecard!$J$11*AE1079+Scorecard!$J$12*AF1079</f>
        <v>-7.23207402920401</v>
      </c>
      <c r="AH1079" s="0" t="n">
        <f aca="false">MIN(1-Inputs!$B$13,MAX(Inputs!$B$13,1/(1+EXP(-(Inputs!$B$11*AG1079+Inputs!$B$12)))))</f>
        <v>0.000549103752928299</v>
      </c>
      <c r="AI1079" s="0" t="n">
        <f aca="false">Inputs!$B$9-Inputs!$B$8*AG1079</f>
        <v>695.796422949995</v>
      </c>
      <c r="AJ1079" s="0" t="n">
        <f aca="false">RANK(AH1079,$AH$5:$AH$2004,0)+COUNTIF($AH$4:AH1078,AH1079)</f>
        <v>1982</v>
      </c>
      <c r="AK1079" s="0" t="n">
        <f aca="false">IF(AJ1079&lt;=Deciles!$B$5*(Deciles!$B$4+1),INT((AJ1079-1)/(Deciles!$B$4+1))+1,Deciles!$B$5+INT((AJ1079-1-Deciles!$B$5*(Deciles!$B$4+1))/Deciles!$B$4)+1)</f>
        <v>10</v>
      </c>
    </row>
    <row r="1080" customFormat="false" ht="15" hidden="false" customHeight="false" outlineLevel="0" collapsed="false">
      <c r="A1080" s="0" t="n">
        <v>31511</v>
      </c>
      <c r="B1080" s="0" t="s">
        <v>157</v>
      </c>
      <c r="C1080" s="0" t="n">
        <v>702</v>
      </c>
      <c r="D1080" s="0" t="n">
        <v>94.0279693603516</v>
      </c>
      <c r="E1080" s="0" t="n">
        <v>67.506477355957</v>
      </c>
      <c r="F1080" s="0" t="n">
        <v>50</v>
      </c>
      <c r="G1080" s="0" t="n">
        <v>4.52899980545044</v>
      </c>
      <c r="H1080" s="0" t="n">
        <v>0.645666360855103</v>
      </c>
      <c r="I1080" s="0" t="n">
        <v>62</v>
      </c>
      <c r="J1080" s="0" t="n">
        <v>12.4314603805542</v>
      </c>
      <c r="K1080" s="0" t="n">
        <v>3.72307682037354</v>
      </c>
      <c r="L1080" s="0" t="n">
        <v>-0.276923179626465</v>
      </c>
      <c r="M1080" s="0" t="n">
        <v>4.3403639793396</v>
      </c>
      <c r="N1080" s="0" t="n">
        <v>0</v>
      </c>
      <c r="O1080" s="0" t="n">
        <v>0</v>
      </c>
      <c r="P1080" s="0" t="s">
        <v>144</v>
      </c>
      <c r="Q1080" s="0" t="s">
        <v>141</v>
      </c>
      <c r="R1080" s="0" t="n">
        <v>1</v>
      </c>
      <c r="S1080" s="0" t="s">
        <v>142</v>
      </c>
      <c r="T1080" s="0" t="n">
        <v>0</v>
      </c>
      <c r="U1080" s="0" t="n">
        <v>250561.78</v>
      </c>
      <c r="V1080" s="0" t="n">
        <v>0.0498844012618065</v>
      </c>
      <c r="W1080" s="0" t="n">
        <v>572.38916015625</v>
      </c>
      <c r="X1080" s="0" t="n">
        <v>0.0257187876850367</v>
      </c>
      <c r="Y1080" s="0" t="n">
        <f aca="false">IF(ISNUMBER(C1080),INDEX(Scorecard!$D$5:$D$12,SUMPRODUCT(--(Scorecard!$G$5:$G$11&lt;C1080))+1),Scorecard!$D$13)</f>
        <v>-0.869677851527538</v>
      </c>
      <c r="Z1080" s="0" t="n">
        <f aca="false">IF(ISNUMBER(D1080),INDEX(Scorecard!$D$14:$D$17,SUMPRODUCT(--(Scorecard!$G$14:$G$16&lt;D1080))+1),Scorecard!$D$18)</f>
        <v>-0.361970872710667</v>
      </c>
      <c r="AA1080" s="0" t="n">
        <f aca="false">IF(ISNUMBER(E1080),INDEX(Scorecard!$D$19:$D$26,SUMPRODUCT(--(Scorecard!$G$19:$G$25&lt;E1080))+1),Scorecard!$D$27)</f>
        <v>0.0530843085177338</v>
      </c>
      <c r="AB1080" s="0" t="n">
        <f aca="false">IF(ISNUMBER(F1080),INDEX(Scorecard!$D$28:$D$35,SUMPRODUCT(--(Scorecard!$G$28:$G$34&lt;F1080))+1),Scorecard!$D$36)</f>
        <v>-0.400689107298307</v>
      </c>
      <c r="AC1080" s="0" t="n">
        <f aca="false">IF(ISNUMBER(H1080),INDEX(Scorecard!$D$37:$D$44,SUMPRODUCT(--(Scorecard!$G$37:$G$43&lt;H1080))+1),Scorecard!$D$45)</f>
        <v>-0.569454719285959</v>
      </c>
      <c r="AD1080" s="0" t="n">
        <f aca="false">IF(ISNUMBER(I1080),INDEX(Scorecard!$D$46:$D$52,SUMPRODUCT(--(Scorecard!$G$46:$G$51&lt;I1080))+1),Scorecard!$D$53)</f>
        <v>0.818882373006414</v>
      </c>
      <c r="AE1080" s="0" t="n">
        <f aca="false">IF(ISNUMBER(K1080),INDEX(Scorecard!$D$54:$D$61,SUMPRODUCT(--(Scorecard!$G$54:$G$60&lt;K1080))+1),Scorecard!$D$62)</f>
        <v>0.489050497890326</v>
      </c>
      <c r="AF1080" s="0" t="n">
        <f aca="false">IF(ISNUMBER(L1080),INDEX(Scorecard!$D$63:$D$68,SUMPRODUCT(--(Scorecard!$G$63:$G$67&lt;L1080))+1),Scorecard!$D$69)</f>
        <v>0.322484508656054</v>
      </c>
      <c r="AG1080" s="0" t="n">
        <f aca="false">Inputs!$B$10+Scorecard!$J$5*Y1080+Scorecard!$J$6*Z1080+Scorecard!$J$7*AA1080+Scorecard!$J$8*AB1080+Scorecard!$J$9*AC1080+Scorecard!$J$10*AD1080+Scorecard!$J$11*AE1080+Scorecard!$J$12*AF1080</f>
        <v>-2.95510412285771</v>
      </c>
      <c r="AH1080" s="0" t="n">
        <f aca="false">MIN(1-Inputs!$B$13,MAX(Inputs!$B$13,1/(1+EXP(-(Inputs!$B$11*AG1080+Inputs!$B$12)))))</f>
        <v>0.0498844017277868</v>
      </c>
      <c r="AI1080" s="0" t="n">
        <f aca="false">Inputs!$B$9-Inputs!$B$8*AG1080</f>
        <v>572.389157471652</v>
      </c>
      <c r="AJ1080" s="0" t="n">
        <f aca="false">RANK(AH1080,$AH$5:$AH$2004,0)+COUNTIF($AH$4:AH1079,AH1080)</f>
        <v>148</v>
      </c>
      <c r="AK1080" s="0" t="n">
        <f aca="false">IF(AJ1080&lt;=Deciles!$B$5*(Deciles!$B$4+1),INT((AJ1080-1)/(Deciles!$B$4+1))+1,Deciles!$B$5+INT((AJ1080-1-Deciles!$B$5*(Deciles!$B$4+1))/Deciles!$B$4)+1)</f>
        <v>1</v>
      </c>
    </row>
    <row r="1081" customFormat="false" ht="15" hidden="false" customHeight="false" outlineLevel="0" collapsed="false">
      <c r="A1081" s="0" t="n">
        <v>31552</v>
      </c>
      <c r="B1081" s="0" t="s">
        <v>139</v>
      </c>
      <c r="C1081" s="0" t="n">
        <v>689</v>
      </c>
      <c r="D1081" s="0" t="n">
        <v>80</v>
      </c>
      <c r="E1081" s="0" t="n">
        <v>75.4153823852539</v>
      </c>
      <c r="F1081" s="0" t="n">
        <v>48</v>
      </c>
      <c r="G1081" s="0" t="n">
        <v>4.11700010299683</v>
      </c>
      <c r="H1081" s="0" t="n">
        <v>1.10033345222473</v>
      </c>
      <c r="I1081" s="0" t="n">
        <v>16</v>
      </c>
      <c r="J1081" s="0" t="n">
        <v>12.5292081832886</v>
      </c>
      <c r="K1081" s="0" t="n">
        <v>6.13333320617676</v>
      </c>
      <c r="L1081" s="0" t="n">
        <v>-3.5</v>
      </c>
      <c r="M1081" s="0" t="n">
        <v>3.62166213989258</v>
      </c>
      <c r="N1081" s="0" t="n">
        <v>0</v>
      </c>
      <c r="O1081" s="0" t="n">
        <v>0</v>
      </c>
      <c r="P1081" s="0" t="s">
        <v>144</v>
      </c>
      <c r="Q1081" s="0" t="s">
        <v>141</v>
      </c>
      <c r="R1081" s="0" t="n">
        <v>1</v>
      </c>
      <c r="S1081" s="0" t="s">
        <v>149</v>
      </c>
      <c r="T1081" s="0" t="n">
        <v>0</v>
      </c>
      <c r="U1081" s="0" t="n">
        <v>276290.5</v>
      </c>
      <c r="V1081" s="0" t="n">
        <v>0.0763390362262726</v>
      </c>
      <c r="W1081" s="0" t="n">
        <v>560.109741210938</v>
      </c>
      <c r="X1081" s="0" t="n">
        <v>0.129274979233742</v>
      </c>
      <c r="Y1081" s="0" t="n">
        <f aca="false">IF(ISNUMBER(C1081),INDEX(Scorecard!$D$5:$D$12,SUMPRODUCT(--(Scorecard!$G$5:$G$11&lt;C1081))+1),Scorecard!$D$13)</f>
        <v>-0.869677851527538</v>
      </c>
      <c r="Z1081" s="0" t="n">
        <f aca="false">IF(ISNUMBER(D1081),INDEX(Scorecard!$D$14:$D$17,SUMPRODUCT(--(Scorecard!$G$14:$G$16&lt;D1081))+1),Scorecard!$D$18)</f>
        <v>0.0505355481560174</v>
      </c>
      <c r="AA1081" s="0" t="n">
        <f aca="false">IF(ISNUMBER(E1081),INDEX(Scorecard!$D$19:$D$26,SUMPRODUCT(--(Scorecard!$G$19:$G$25&lt;E1081))+1),Scorecard!$D$27)</f>
        <v>-0.0341578513653732</v>
      </c>
      <c r="AB1081" s="0" t="n">
        <f aca="false">IF(ISNUMBER(F1081),INDEX(Scorecard!$D$28:$D$35,SUMPRODUCT(--(Scorecard!$G$28:$G$34&lt;F1081))+1),Scorecard!$D$36)</f>
        <v>-0.400689107298307</v>
      </c>
      <c r="AC1081" s="0" t="n">
        <f aca="false">IF(ISNUMBER(H1081),INDEX(Scorecard!$D$37:$D$44,SUMPRODUCT(--(Scorecard!$G$37:$G$43&lt;H1081))+1),Scorecard!$D$45)</f>
        <v>-0.975503570149195</v>
      </c>
      <c r="AD1081" s="0" t="n">
        <f aca="false">IF(ISNUMBER(I1081),INDEX(Scorecard!$D$46:$D$52,SUMPRODUCT(--(Scorecard!$G$46:$G$51&lt;I1081))+1),Scorecard!$D$53)</f>
        <v>-0.114272400683245</v>
      </c>
      <c r="AE1081" s="0" t="n">
        <f aca="false">IF(ISNUMBER(K1081),INDEX(Scorecard!$D$54:$D$61,SUMPRODUCT(--(Scorecard!$G$54:$G$60&lt;K1081))+1),Scorecard!$D$62)</f>
        <v>0.0151758992857273</v>
      </c>
      <c r="AF1081" s="0" t="n">
        <f aca="false">IF(ISNUMBER(L1081),INDEX(Scorecard!$D$63:$D$68,SUMPRODUCT(--(Scorecard!$G$63:$G$67&lt;L1081))+1),Scorecard!$D$69)</f>
        <v>-0.340582194386522</v>
      </c>
      <c r="AG1081" s="0" t="n">
        <f aca="false">Inputs!$B$10+Scorecard!$J$5*Y1081+Scorecard!$J$6*Z1081+Scorecard!$J$7*AA1081+Scorecard!$J$8*AB1081+Scorecard!$J$9*AC1081+Scorecard!$J$10*AD1081+Scorecard!$J$11*AE1081+Scorecard!$J$12*AF1081</f>
        <v>-2.52953186491139</v>
      </c>
      <c r="AH1081" s="0" t="n">
        <f aca="false">MIN(1-Inputs!$B$13,MAX(Inputs!$B$13,1/(1+EXP(-(Inputs!$B$11*AG1081+Inputs!$B$12)))))</f>
        <v>0.0763390351951946</v>
      </c>
      <c r="AI1081" s="0" t="n">
        <f aca="false">Inputs!$B$9-Inputs!$B$8*AG1081</f>
        <v>560.109737750071</v>
      </c>
      <c r="AJ1081" s="0" t="n">
        <f aca="false">RANK(AH1081,$AH$5:$AH$2004,0)+COUNTIF($AH$4:AH1080,AH1081)</f>
        <v>74</v>
      </c>
      <c r="AK1081" s="0" t="n">
        <f aca="false">IF(AJ1081&lt;=Deciles!$B$5*(Deciles!$B$4+1),INT((AJ1081-1)/(Deciles!$B$4+1))+1,Deciles!$B$5+INT((AJ1081-1-Deciles!$B$5*(Deciles!$B$4+1))/Deciles!$B$4)+1)</f>
        <v>1</v>
      </c>
    </row>
    <row r="1082" customFormat="false" ht="15" hidden="false" customHeight="false" outlineLevel="0" collapsed="false">
      <c r="A1082" s="0" t="n">
        <v>31606</v>
      </c>
      <c r="B1082" s="0" t="s">
        <v>157</v>
      </c>
      <c r="C1082" s="0" t="n">
        <v>782</v>
      </c>
      <c r="D1082" s="0" t="n">
        <v>85.4239959716797</v>
      </c>
      <c r="E1082" s="0" t="n">
        <v>84.4239730834961</v>
      </c>
      <c r="F1082" s="0" t="n">
        <v>47</v>
      </c>
      <c r="G1082" s="0" t="n">
        <v>3.85800004005432</v>
      </c>
      <c r="H1082" s="0" t="n">
        <v>-0.0253334045410156</v>
      </c>
      <c r="I1082" s="0" t="n">
        <v>3</v>
      </c>
      <c r="J1082" s="0" t="n">
        <v>13.0073299407959</v>
      </c>
      <c r="K1082" s="0" t="n">
        <v>4.0230770111084</v>
      </c>
      <c r="L1082" s="0" t="n">
        <v>-0.276923179626465</v>
      </c>
      <c r="M1082" s="0" t="n">
        <v>4.10729646682739</v>
      </c>
      <c r="N1082" s="0" t="n">
        <v>0</v>
      </c>
      <c r="O1082" s="0" t="n">
        <v>0</v>
      </c>
      <c r="P1082" s="0" t="s">
        <v>140</v>
      </c>
      <c r="Q1082" s="0" t="s">
        <v>141</v>
      </c>
      <c r="R1082" s="0" t="n">
        <v>2</v>
      </c>
      <c r="S1082" s="0" t="s">
        <v>161</v>
      </c>
      <c r="T1082" s="0" t="n">
        <v>0</v>
      </c>
      <c r="U1082" s="0" t="n">
        <v>445668.16</v>
      </c>
      <c r="V1082" s="0" t="n">
        <v>0.00574079062789679</v>
      </c>
      <c r="W1082" s="0" t="n">
        <v>632.134033203125</v>
      </c>
      <c r="X1082" s="0" t="n">
        <v>0.00473162019625306</v>
      </c>
      <c r="Y1082" s="0" t="n">
        <f aca="false">IF(ISNUMBER(C1082),INDEX(Scorecard!$D$5:$D$12,SUMPRODUCT(--(Scorecard!$G$5:$G$11&lt;C1082))+1),Scorecard!$D$13)</f>
        <v>1.23750384304241</v>
      </c>
      <c r="Z1082" s="0" t="n">
        <f aca="false">IF(ISNUMBER(D1082),INDEX(Scorecard!$D$14:$D$17,SUMPRODUCT(--(Scorecard!$G$14:$G$16&lt;D1082))+1),Scorecard!$D$18)</f>
        <v>0.0505355481560174</v>
      </c>
      <c r="AA1082" s="0" t="n">
        <f aca="false">IF(ISNUMBER(E1082),INDEX(Scorecard!$D$19:$D$26,SUMPRODUCT(--(Scorecard!$G$19:$G$25&lt;E1082))+1),Scorecard!$D$27)</f>
        <v>-0.219855970853228</v>
      </c>
      <c r="AB1082" s="0" t="n">
        <f aca="false">IF(ISNUMBER(F1082),INDEX(Scorecard!$D$28:$D$35,SUMPRODUCT(--(Scorecard!$G$28:$G$34&lt;F1082))+1),Scorecard!$D$36)</f>
        <v>-0.400689107298307</v>
      </c>
      <c r="AC1082" s="0" t="n">
        <f aca="false">IF(ISNUMBER(H1082),INDEX(Scorecard!$D$37:$D$44,SUMPRODUCT(--(Scorecard!$G$37:$G$43&lt;H1082))+1),Scorecard!$D$45)</f>
        <v>0.330501541082344</v>
      </c>
      <c r="AD1082" s="0" t="n">
        <f aca="false">IF(ISNUMBER(I1082),INDEX(Scorecard!$D$46:$D$52,SUMPRODUCT(--(Scorecard!$G$46:$G$51&lt;I1082))+1),Scorecard!$D$53)</f>
        <v>-0.161534840507194</v>
      </c>
      <c r="AE1082" s="0" t="n">
        <f aca="false">IF(ISNUMBER(K1082),INDEX(Scorecard!$D$54:$D$61,SUMPRODUCT(--(Scorecard!$G$54:$G$60&lt;K1082))+1),Scorecard!$D$62)</f>
        <v>0.489050497890326</v>
      </c>
      <c r="AF1082" s="0" t="n">
        <f aca="false">IF(ISNUMBER(L1082),INDEX(Scorecard!$D$63:$D$68,SUMPRODUCT(--(Scorecard!$G$63:$G$67&lt;L1082))+1),Scorecard!$D$69)</f>
        <v>0.322484508656054</v>
      </c>
      <c r="AG1082" s="0" t="n">
        <f aca="false">Inputs!$B$10+Scorecard!$J$5*Y1082+Scorecard!$J$6*Z1082+Scorecard!$J$7*AA1082+Scorecard!$J$8*AB1082+Scorecard!$J$9*AC1082+Scorecard!$J$10*AD1082+Scorecard!$J$11*AE1082+Scorecard!$J$12*AF1082</f>
        <v>-5.0257045738859</v>
      </c>
      <c r="AH1082" s="0" t="n">
        <f aca="false">MIN(1-Inputs!$B$13,MAX(Inputs!$B$13,1/(1+EXP(-(Inputs!$B$11*AG1082+Inputs!$B$12)))))</f>
        <v>0.00574079061851059</v>
      </c>
      <c r="AI1082" s="0" t="n">
        <f aca="false">Inputs!$B$9-Inputs!$B$8*AG1082</f>
        <v>632.134057518869</v>
      </c>
      <c r="AJ1082" s="0" t="n">
        <f aca="false">RANK(AH1082,$AH$5:$AH$2004,0)+COUNTIF($AH$4:AH1081,AH1082)</f>
        <v>1167</v>
      </c>
      <c r="AK1082" s="0" t="n">
        <f aca="false">IF(AJ1082&lt;=Deciles!$B$5*(Deciles!$B$4+1),INT((AJ1082-1)/(Deciles!$B$4+1))+1,Deciles!$B$5+INT((AJ1082-1-Deciles!$B$5*(Deciles!$B$4+1))/Deciles!$B$4)+1)</f>
        <v>6</v>
      </c>
    </row>
    <row r="1083" customFormat="false" ht="15" hidden="false" customHeight="false" outlineLevel="0" collapsed="false">
      <c r="A1083" s="0" t="n">
        <v>31614</v>
      </c>
      <c r="B1083" s="0" t="s">
        <v>157</v>
      </c>
      <c r="C1083" s="0" t="n">
        <v>699</v>
      </c>
      <c r="D1083" s="0" t="n">
        <v>94.0569610595703</v>
      </c>
      <c r="E1083" s="0" t="n">
        <v>65.4734954833984</v>
      </c>
      <c r="F1083" s="0" t="n">
        <v>31</v>
      </c>
      <c r="G1083" s="0" t="n">
        <v>4.05900001525879</v>
      </c>
      <c r="H1083" s="0" t="n">
        <v>0.175666570663452</v>
      </c>
      <c r="I1083" s="0" t="n">
        <v>66</v>
      </c>
      <c r="J1083" s="0" t="n">
        <v>12.2165966033936</v>
      </c>
      <c r="K1083" s="0" t="n">
        <v>3.32307696342468</v>
      </c>
      <c r="L1083" s="0" t="n">
        <v>-0.276922941207886</v>
      </c>
      <c r="M1083" s="0" t="n">
        <v>4.3403639793396</v>
      </c>
      <c r="N1083" s="0" t="n">
        <v>0</v>
      </c>
      <c r="O1083" s="0" t="n">
        <v>0</v>
      </c>
      <c r="P1083" s="0" t="s">
        <v>140</v>
      </c>
      <c r="Q1083" s="0" t="s">
        <v>141</v>
      </c>
      <c r="R1083" s="0" t="n">
        <v>1</v>
      </c>
      <c r="S1083" s="0" t="s">
        <v>147</v>
      </c>
      <c r="T1083" s="0" t="n">
        <v>0</v>
      </c>
      <c r="U1083" s="0" t="n">
        <v>202115.92</v>
      </c>
      <c r="V1083" s="0" t="n">
        <v>0.0249070413410664</v>
      </c>
      <c r="W1083" s="0" t="n">
        <v>591.889099121094</v>
      </c>
      <c r="X1083" s="0" t="n">
        <v>0.00916879717260599</v>
      </c>
      <c r="Y1083" s="0" t="n">
        <f aca="false">IF(ISNUMBER(C1083),INDEX(Scorecard!$D$5:$D$12,SUMPRODUCT(--(Scorecard!$G$5:$G$11&lt;C1083))+1),Scorecard!$D$13)</f>
        <v>-0.869677851527538</v>
      </c>
      <c r="Z1083" s="0" t="n">
        <f aca="false">IF(ISNUMBER(D1083),INDEX(Scorecard!$D$14:$D$17,SUMPRODUCT(--(Scorecard!$G$14:$G$16&lt;D1083))+1),Scorecard!$D$18)</f>
        <v>-0.361970872710667</v>
      </c>
      <c r="AA1083" s="0" t="n">
        <f aca="false">IF(ISNUMBER(E1083),INDEX(Scorecard!$D$19:$D$26,SUMPRODUCT(--(Scorecard!$G$19:$G$25&lt;E1083))+1),Scorecard!$D$27)</f>
        <v>0.233621608745691</v>
      </c>
      <c r="AB1083" s="0" t="n">
        <f aca="false">IF(ISNUMBER(F1083),INDEX(Scorecard!$D$28:$D$35,SUMPRODUCT(--(Scorecard!$G$28:$G$34&lt;F1083))+1),Scorecard!$D$36)</f>
        <v>0.126913191054783</v>
      </c>
      <c r="AC1083" s="0" t="n">
        <f aca="false">IF(ISNUMBER(H1083),INDEX(Scorecard!$D$37:$D$44,SUMPRODUCT(--(Scorecard!$G$37:$G$43&lt;H1083))+1),Scorecard!$D$45)</f>
        <v>0.102184252677548</v>
      </c>
      <c r="AD1083" s="0" t="n">
        <f aca="false">IF(ISNUMBER(I1083),INDEX(Scorecard!$D$46:$D$52,SUMPRODUCT(--(Scorecard!$G$46:$G$51&lt;I1083))+1),Scorecard!$D$53)</f>
        <v>0.818882373006414</v>
      </c>
      <c r="AE1083" s="0" t="n">
        <f aca="false">IF(ISNUMBER(K1083),INDEX(Scorecard!$D$54:$D$61,SUMPRODUCT(--(Scorecard!$G$54:$G$60&lt;K1083))+1),Scorecard!$D$62)</f>
        <v>0.489050497890326</v>
      </c>
      <c r="AF1083" s="0" t="n">
        <f aca="false">IF(ISNUMBER(L1083),INDEX(Scorecard!$D$63:$D$68,SUMPRODUCT(--(Scorecard!$G$63:$G$67&lt;L1083))+1),Scorecard!$D$69)</f>
        <v>0.322484508656054</v>
      </c>
      <c r="AG1083" s="0" t="n">
        <f aca="false">Inputs!$B$10+Scorecard!$J$5*Y1083+Scorecard!$J$6*Z1083+Scorecard!$J$7*AA1083+Scorecard!$J$8*AB1083+Scorecard!$J$9*AC1083+Scorecard!$J$10*AD1083+Scorecard!$J$11*AE1083+Scorecard!$J$12*AF1083</f>
        <v>-3.63092050355945</v>
      </c>
      <c r="AH1083" s="0" t="n">
        <f aca="false">MIN(1-Inputs!$B$13,MAX(Inputs!$B$13,1/(1+EXP(-(Inputs!$B$11*AG1083+Inputs!$B$12)))))</f>
        <v>0.0249070414395046</v>
      </c>
      <c r="AI1083" s="0" t="n">
        <f aca="false">Inputs!$B$9-Inputs!$B$8*AG1083</f>
        <v>591.889096291451</v>
      </c>
      <c r="AJ1083" s="0" t="n">
        <f aca="false">RANK(AH1083,$AH$5:$AH$2004,0)+COUNTIF($AH$4:AH1082,AH1083)</f>
        <v>387</v>
      </c>
      <c r="AK1083" s="0" t="n">
        <f aca="false">IF(AJ1083&lt;=Deciles!$B$5*(Deciles!$B$4+1),INT((AJ1083-1)/(Deciles!$B$4+1))+1,Deciles!$B$5+INT((AJ1083-1-Deciles!$B$5*(Deciles!$B$4+1))/Deciles!$B$4)+1)</f>
        <v>2</v>
      </c>
    </row>
    <row r="1084" customFormat="false" ht="15" hidden="false" customHeight="false" outlineLevel="0" collapsed="false">
      <c r="A1084" s="0" t="n">
        <v>31631</v>
      </c>
      <c r="B1084" s="0" t="s">
        <v>155</v>
      </c>
      <c r="C1084" s="0" t="n">
        <v>800</v>
      </c>
      <c r="D1084" s="0" t="n">
        <v>87.810676574707</v>
      </c>
      <c r="E1084" s="0" t="n">
        <v>79.1090316772461</v>
      </c>
      <c r="F1084" s="0" t="n">
        <v>46</v>
      </c>
      <c r="G1084" s="0" t="n">
        <v>3.10700011253357</v>
      </c>
      <c r="H1084" s="0" t="n">
        <v>-2.62633299827576</v>
      </c>
      <c r="I1084" s="0" t="n">
        <v>24</v>
      </c>
      <c r="J1084" s="0" t="n">
        <v>11.7488651275635</v>
      </c>
      <c r="K1084" s="0" t="n">
        <v>4.70833349227905</v>
      </c>
      <c r="L1084" s="0" t="n">
        <v>-1.125</v>
      </c>
      <c r="M1084" s="0" t="n">
        <v>3.98038673400879</v>
      </c>
      <c r="N1084" s="0" t="n">
        <v>0</v>
      </c>
      <c r="O1084" s="0" t="n">
        <v>0</v>
      </c>
      <c r="P1084" s="0" t="s">
        <v>140</v>
      </c>
      <c r="Q1084" s="0" t="s">
        <v>153</v>
      </c>
      <c r="R1084" s="0" t="n">
        <v>1</v>
      </c>
      <c r="S1084" s="0" t="s">
        <v>162</v>
      </c>
      <c r="T1084" s="0" t="n">
        <v>0</v>
      </c>
      <c r="U1084" s="0" t="n">
        <v>126609.82</v>
      </c>
      <c r="V1084" s="0" t="n">
        <v>0.00280317896977067</v>
      </c>
      <c r="W1084" s="0" t="n">
        <v>651.614685058594</v>
      </c>
      <c r="X1084" s="0" t="n">
        <v>0.0022455791477114</v>
      </c>
      <c r="Y1084" s="0" t="n">
        <f aca="false">IF(ISNUMBER(C1084),INDEX(Scorecard!$D$5:$D$12,SUMPRODUCT(--(Scorecard!$G$5:$G$11&lt;C1084))+1),Scorecard!$D$13)</f>
        <v>2.19112706886128</v>
      </c>
      <c r="Z1084" s="0" t="n">
        <f aca="false">IF(ISNUMBER(D1084),INDEX(Scorecard!$D$14:$D$17,SUMPRODUCT(--(Scorecard!$G$14:$G$16&lt;D1084))+1),Scorecard!$D$18)</f>
        <v>-0.361970872710667</v>
      </c>
      <c r="AA1084" s="0" t="n">
        <f aca="false">IF(ISNUMBER(E1084),INDEX(Scorecard!$D$19:$D$26,SUMPRODUCT(--(Scorecard!$G$19:$G$25&lt;E1084))+1),Scorecard!$D$27)</f>
        <v>-0.0341578513653732</v>
      </c>
      <c r="AB1084" s="0" t="n">
        <f aca="false">IF(ISNUMBER(F1084),INDEX(Scorecard!$D$28:$D$35,SUMPRODUCT(--(Scorecard!$G$28:$G$34&lt;F1084))+1),Scorecard!$D$36)</f>
        <v>-0.400689107298307</v>
      </c>
      <c r="AC1084" s="0" t="n">
        <f aca="false">IF(ISNUMBER(H1084),INDEX(Scorecard!$D$37:$D$44,SUMPRODUCT(--(Scorecard!$G$37:$G$43&lt;H1084))+1),Scorecard!$D$45)</f>
        <v>1.35057635045042</v>
      </c>
      <c r="AD1084" s="0" t="n">
        <f aca="false">IF(ISNUMBER(I1084),INDEX(Scorecard!$D$46:$D$52,SUMPRODUCT(--(Scorecard!$G$46:$G$51&lt;I1084))+1),Scorecard!$D$53)</f>
        <v>-0.048559051279741</v>
      </c>
      <c r="AE1084" s="0" t="n">
        <f aca="false">IF(ISNUMBER(K1084),INDEX(Scorecard!$D$54:$D$61,SUMPRODUCT(--(Scorecard!$G$54:$G$60&lt;K1084))+1),Scorecard!$D$62)</f>
        <v>0.409483001259379</v>
      </c>
      <c r="AF1084" s="0" t="n">
        <f aca="false">IF(ISNUMBER(L1084),INDEX(Scorecard!$D$63:$D$68,SUMPRODUCT(--(Scorecard!$G$63:$G$67&lt;L1084))+1),Scorecard!$D$69)</f>
        <v>-0.340582194386522</v>
      </c>
      <c r="AG1084" s="0" t="n">
        <f aca="false">Inputs!$B$10+Scorecard!$J$5*Y1084+Scorecard!$J$6*Z1084+Scorecard!$J$7*AA1084+Scorecard!$J$8*AB1084+Scorecard!$J$9*AC1084+Scorecard!$J$10*AD1084+Scorecard!$J$11*AE1084+Scorecard!$J$12*AF1084</f>
        <v>-5.70085131419754</v>
      </c>
      <c r="AH1084" s="0" t="n">
        <f aca="false">MIN(1-Inputs!$B$13,MAX(Inputs!$B$13,1/(1+EXP(-(Inputs!$B$11*AG1084+Inputs!$B$12)))))</f>
        <v>0.00280317896797456</v>
      </c>
      <c r="AI1084" s="0" t="n">
        <f aca="false">Inputs!$B$9-Inputs!$B$8*AG1084</f>
        <v>651.614674601268</v>
      </c>
      <c r="AJ1084" s="0" t="n">
        <f aca="false">RANK(AH1084,$AH$5:$AH$2004,0)+COUNTIF($AH$4:AH1083,AH1084)</f>
        <v>1568</v>
      </c>
      <c r="AK1084" s="0" t="n">
        <f aca="false">IF(AJ1084&lt;=Deciles!$B$5*(Deciles!$B$4+1),INT((AJ1084-1)/(Deciles!$B$4+1))+1,Deciles!$B$5+INT((AJ1084-1-Deciles!$B$5*(Deciles!$B$4+1))/Deciles!$B$4)+1)</f>
        <v>8</v>
      </c>
    </row>
    <row r="1085" customFormat="false" ht="15" hidden="false" customHeight="false" outlineLevel="0" collapsed="false">
      <c r="A1085" s="0" t="n">
        <v>31647</v>
      </c>
      <c r="B1085" s="0" t="s">
        <v>145</v>
      </c>
      <c r="C1085" s="0" t="n">
        <v>781</v>
      </c>
      <c r="D1085" s="0" t="n">
        <v>88.8353881835938</v>
      </c>
      <c r="E1085" s="0" t="n">
        <v>59.40234375</v>
      </c>
      <c r="F1085" s="0" t="n">
        <v>31</v>
      </c>
      <c r="G1085" s="0" t="n">
        <v>3.53500008583069</v>
      </c>
      <c r="H1085" s="0" t="n">
        <v>0.0183334350585938</v>
      </c>
      <c r="I1085" s="0" t="n">
        <v>67</v>
      </c>
      <c r="J1085" s="0" t="n">
        <v>11.8279724121094</v>
      </c>
      <c r="K1085" s="0" t="n">
        <v>5.25833320617676</v>
      </c>
      <c r="L1085" s="0" t="n">
        <v>-1.875</v>
      </c>
      <c r="M1085" s="0" t="n">
        <v>6.28858280181885</v>
      </c>
      <c r="N1085" s="0" t="n">
        <v>0</v>
      </c>
      <c r="O1085" s="0" t="n">
        <v>0</v>
      </c>
      <c r="P1085" s="0" t="s">
        <v>144</v>
      </c>
      <c r="Q1085" s="0" t="s">
        <v>141</v>
      </c>
      <c r="R1085" s="0" t="n">
        <v>1</v>
      </c>
      <c r="S1085" s="0" t="s">
        <v>149</v>
      </c>
      <c r="T1085" s="0" t="n">
        <v>0</v>
      </c>
      <c r="U1085" s="0" t="n">
        <v>137032.31</v>
      </c>
      <c r="V1085" s="0" t="n">
        <v>0.0039013612549752</v>
      </c>
      <c r="W1085" s="0" t="n">
        <v>642.63818359375</v>
      </c>
      <c r="X1085" s="0" t="n">
        <v>0.00161466922145337</v>
      </c>
      <c r="Y1085" s="0" t="n">
        <f aca="false">IF(ISNUMBER(C1085),INDEX(Scorecard!$D$5:$D$12,SUMPRODUCT(--(Scorecard!$G$5:$G$11&lt;C1085))+1),Scorecard!$D$13)</f>
        <v>1.23750384304241</v>
      </c>
      <c r="Z1085" s="0" t="n">
        <f aca="false">IF(ISNUMBER(D1085),INDEX(Scorecard!$D$14:$D$17,SUMPRODUCT(--(Scorecard!$G$14:$G$16&lt;D1085))+1),Scorecard!$D$18)</f>
        <v>-0.361970872710667</v>
      </c>
      <c r="AA1085" s="0" t="n">
        <f aca="false">IF(ISNUMBER(E1085),INDEX(Scorecard!$D$19:$D$26,SUMPRODUCT(--(Scorecard!$G$19:$G$25&lt;E1085))+1),Scorecard!$D$27)</f>
        <v>0.267179331770092</v>
      </c>
      <c r="AB1085" s="0" t="n">
        <f aca="false">IF(ISNUMBER(F1085),INDEX(Scorecard!$D$28:$D$35,SUMPRODUCT(--(Scorecard!$G$28:$G$34&lt;F1085))+1),Scorecard!$D$36)</f>
        <v>0.126913191054783</v>
      </c>
      <c r="AC1085" s="0" t="n">
        <f aca="false">IF(ISNUMBER(H1085),INDEX(Scorecard!$D$37:$D$44,SUMPRODUCT(--(Scorecard!$G$37:$G$43&lt;H1085))+1),Scorecard!$D$45)</f>
        <v>0.330501541082344</v>
      </c>
      <c r="AD1085" s="0" t="n">
        <f aca="false">IF(ISNUMBER(I1085),INDEX(Scorecard!$D$46:$D$52,SUMPRODUCT(--(Scorecard!$G$46:$G$51&lt;I1085))+1),Scorecard!$D$53)</f>
        <v>0.818882373006414</v>
      </c>
      <c r="AE1085" s="0" t="n">
        <f aca="false">IF(ISNUMBER(K1085),INDEX(Scorecard!$D$54:$D$61,SUMPRODUCT(--(Scorecard!$G$54:$G$60&lt;K1085))+1),Scorecard!$D$62)</f>
        <v>0.126303549215828</v>
      </c>
      <c r="AF1085" s="0" t="n">
        <f aca="false">IF(ISNUMBER(L1085),INDEX(Scorecard!$D$63:$D$68,SUMPRODUCT(--(Scorecard!$G$63:$G$67&lt;L1085))+1),Scorecard!$D$69)</f>
        <v>-0.340582194386522</v>
      </c>
      <c r="AG1085" s="0" t="n">
        <f aca="false">Inputs!$B$10+Scorecard!$J$5*Y1085+Scorecard!$J$6*Z1085+Scorecard!$J$7*AA1085+Scorecard!$J$8*AB1085+Scorecard!$J$9*AC1085+Scorecard!$J$10*AD1085+Scorecard!$J$11*AE1085+Scorecard!$J$12*AF1085</f>
        <v>-5.38975061048936</v>
      </c>
      <c r="AH1085" s="0" t="n">
        <f aca="false">MIN(1-Inputs!$B$13,MAX(Inputs!$B$13,1/(1+EXP(-(Inputs!$B$11*AG1085+Inputs!$B$12)))))</f>
        <v>0.00390136114196069</v>
      </c>
      <c r="AI1085" s="0" t="n">
        <f aca="false">Inputs!$B$9-Inputs!$B$8*AG1085</f>
        <v>642.638205752131</v>
      </c>
      <c r="AJ1085" s="0" t="n">
        <f aca="false">RANK(AH1085,$AH$5:$AH$2004,0)+COUNTIF($AH$4:AH1084,AH1085)</f>
        <v>1389</v>
      </c>
      <c r="AK1085" s="0" t="n">
        <f aca="false">IF(AJ1085&lt;=Deciles!$B$5*(Deciles!$B$4+1),INT((AJ1085-1)/(Deciles!$B$4+1))+1,Deciles!$B$5+INT((AJ1085-1-Deciles!$B$5*(Deciles!$B$4+1))/Deciles!$B$4)+1)</f>
        <v>7</v>
      </c>
    </row>
    <row r="1086" customFormat="false" ht="15" hidden="false" customHeight="false" outlineLevel="0" collapsed="false">
      <c r="A1086" s="0" t="n">
        <v>31675</v>
      </c>
      <c r="B1086" s="0" t="s">
        <v>157</v>
      </c>
      <c r="C1086" s="0" t="n">
        <v>766</v>
      </c>
      <c r="D1086" s="0" t="n">
        <v>80</v>
      </c>
      <c r="E1086" s="0" t="n">
        <v>52.1680030822754</v>
      </c>
      <c r="F1086" s="0" t="n">
        <v>32</v>
      </c>
      <c r="G1086" s="0" t="n">
        <v>4.05100011825562</v>
      </c>
      <c r="H1086" s="0" t="n">
        <v>0.167666673660278</v>
      </c>
      <c r="I1086" s="0" t="n">
        <v>64</v>
      </c>
      <c r="J1086" s="0" t="n">
        <v>12.2537450790405</v>
      </c>
      <c r="K1086" s="0" t="n">
        <v>4.42307710647583</v>
      </c>
      <c r="L1086" s="0" t="n">
        <v>-0.276922702789307</v>
      </c>
      <c r="M1086" s="0" t="n">
        <v>5.74976253509522</v>
      </c>
      <c r="N1086" s="0" t="n">
        <v>0</v>
      </c>
      <c r="O1086" s="0" t="n">
        <v>0</v>
      </c>
      <c r="P1086" s="0" t="s">
        <v>144</v>
      </c>
      <c r="Q1086" s="0" t="s">
        <v>141</v>
      </c>
      <c r="R1086" s="0" t="n">
        <v>2</v>
      </c>
      <c r="S1086" s="0" t="s">
        <v>149</v>
      </c>
      <c r="T1086" s="0" t="n">
        <v>0</v>
      </c>
      <c r="U1086" s="0" t="n">
        <v>209765.47</v>
      </c>
      <c r="V1086" s="0" t="n">
        <v>0.00190713861957192</v>
      </c>
      <c r="W1086" s="0" t="n">
        <v>662.062744140625</v>
      </c>
      <c r="X1086" s="0" t="n">
        <v>0.0016003327909857</v>
      </c>
      <c r="Y1086" s="0" t="n">
        <f aca="false">IF(ISNUMBER(C1086),INDEX(Scorecard!$D$5:$D$12,SUMPRODUCT(--(Scorecard!$G$5:$G$11&lt;C1086))+1),Scorecard!$D$13)</f>
        <v>1.23750384304241</v>
      </c>
      <c r="Z1086" s="0" t="n">
        <f aca="false">IF(ISNUMBER(D1086),INDEX(Scorecard!$D$14:$D$17,SUMPRODUCT(--(Scorecard!$G$14:$G$16&lt;D1086))+1),Scorecard!$D$18)</f>
        <v>0.0505355481560174</v>
      </c>
      <c r="AA1086" s="0" t="n">
        <f aca="false">IF(ISNUMBER(E1086),INDEX(Scorecard!$D$19:$D$26,SUMPRODUCT(--(Scorecard!$G$19:$G$25&lt;E1086))+1),Scorecard!$D$27)</f>
        <v>0.57899015159425</v>
      </c>
      <c r="AB1086" s="0" t="n">
        <f aca="false">IF(ISNUMBER(F1086),INDEX(Scorecard!$D$28:$D$35,SUMPRODUCT(--(Scorecard!$G$28:$G$34&lt;F1086))+1),Scorecard!$D$36)</f>
        <v>0.126913191054783</v>
      </c>
      <c r="AC1086" s="0" t="n">
        <f aca="false">IF(ISNUMBER(H1086),INDEX(Scorecard!$D$37:$D$44,SUMPRODUCT(--(Scorecard!$G$37:$G$43&lt;H1086))+1),Scorecard!$D$45)</f>
        <v>0.102184252677548</v>
      </c>
      <c r="AD1086" s="0" t="n">
        <f aca="false">IF(ISNUMBER(I1086),INDEX(Scorecard!$D$46:$D$52,SUMPRODUCT(--(Scorecard!$G$46:$G$51&lt;I1086))+1),Scorecard!$D$53)</f>
        <v>0.818882373006414</v>
      </c>
      <c r="AE1086" s="0" t="n">
        <f aca="false">IF(ISNUMBER(K1086),INDEX(Scorecard!$D$54:$D$61,SUMPRODUCT(--(Scorecard!$G$54:$G$60&lt;K1086))+1),Scorecard!$D$62)</f>
        <v>0.409483001259379</v>
      </c>
      <c r="AF1086" s="0" t="n">
        <f aca="false">IF(ISNUMBER(L1086),INDEX(Scorecard!$D$63:$D$68,SUMPRODUCT(--(Scorecard!$G$63:$G$67&lt;L1086))+1),Scorecard!$D$69)</f>
        <v>0.322484508656054</v>
      </c>
      <c r="AG1086" s="0" t="n">
        <f aca="false">Inputs!$B$10+Scorecard!$J$5*Y1086+Scorecard!$J$6*Z1086+Scorecard!$J$7*AA1086+Scorecard!$J$8*AB1086+Scorecard!$J$9*AC1086+Scorecard!$J$10*AD1086+Scorecard!$J$11*AE1086+Scorecard!$J$12*AF1086</f>
        <v>-6.06295431395356</v>
      </c>
      <c r="AH1086" s="0" t="n">
        <f aca="false">MIN(1-Inputs!$B$13,MAX(Inputs!$B$13,1/(1+EXP(-(Inputs!$B$11*AG1086+Inputs!$B$12)))))</f>
        <v>0.00190713863866397</v>
      </c>
      <c r="AI1086" s="0" t="n">
        <f aca="false">Inputs!$B$9-Inputs!$B$8*AG1086</f>
        <v>662.062758642048</v>
      </c>
      <c r="AJ1086" s="0" t="n">
        <f aca="false">RANK(AH1086,$AH$5:$AH$2004,0)+COUNTIF($AH$4:AH1085,AH1086)</f>
        <v>1713</v>
      </c>
      <c r="AK1086" s="0" t="n">
        <f aca="false">IF(AJ1086&lt;=Deciles!$B$5*(Deciles!$B$4+1),INT((AJ1086-1)/(Deciles!$B$4+1))+1,Deciles!$B$5+INT((AJ1086-1-Deciles!$B$5*(Deciles!$B$4+1))/Deciles!$B$4)+1)</f>
        <v>9</v>
      </c>
    </row>
    <row r="1087" customFormat="false" ht="15" hidden="false" customHeight="false" outlineLevel="0" collapsed="false">
      <c r="A1087" s="0" t="n">
        <v>31680</v>
      </c>
      <c r="B1087" s="0" t="s">
        <v>139</v>
      </c>
      <c r="C1087" s="0" t="n">
        <v>741</v>
      </c>
      <c r="D1087" s="0" t="n">
        <v>80</v>
      </c>
      <c r="E1087" s="0" t="n">
        <v>66.645637512207</v>
      </c>
      <c r="F1087" s="0" t="n">
        <v>33</v>
      </c>
      <c r="G1087" s="0" t="n">
        <v>4.53599977493286</v>
      </c>
      <c r="H1087" s="0" t="n">
        <v>1.51933312416077</v>
      </c>
      <c r="I1087" s="0" t="n">
        <v>43</v>
      </c>
      <c r="J1087" s="0" t="n">
        <v>11.9319658279419</v>
      </c>
      <c r="K1087" s="0" t="n">
        <v>5.03333330154419</v>
      </c>
      <c r="L1087" s="0" t="n">
        <v>-3.50000047683716</v>
      </c>
      <c r="M1087" s="0" t="n">
        <v>2.74066424369812</v>
      </c>
      <c r="N1087" s="0" t="n">
        <v>0</v>
      </c>
      <c r="O1087" s="0" t="n">
        <v>0</v>
      </c>
      <c r="P1087" s="0" t="s">
        <v>140</v>
      </c>
      <c r="Q1087" s="0" t="s">
        <v>141</v>
      </c>
      <c r="R1087" s="0" t="n">
        <v>2</v>
      </c>
      <c r="S1087" s="0" t="s">
        <v>147</v>
      </c>
      <c r="T1087" s="0" t="n">
        <v>0</v>
      </c>
      <c r="U1087" s="0" t="n">
        <v>152050.19</v>
      </c>
      <c r="V1087" s="0" t="n">
        <v>0.00783969461917877</v>
      </c>
      <c r="W1087" s="0" t="n">
        <v>623.6435546875</v>
      </c>
      <c r="X1087" s="0" t="n">
        <v>0.00523859215900302</v>
      </c>
      <c r="Y1087" s="0" t="n">
        <f aca="false">IF(ISNUMBER(C1087),INDEX(Scorecard!$D$5:$D$12,SUMPRODUCT(--(Scorecard!$G$5:$G$11&lt;C1087))+1),Scorecard!$D$13)</f>
        <v>0.488358159108655</v>
      </c>
      <c r="Z1087" s="0" t="n">
        <f aca="false">IF(ISNUMBER(D1087),INDEX(Scorecard!$D$14:$D$17,SUMPRODUCT(--(Scorecard!$G$14:$G$16&lt;D1087))+1),Scorecard!$D$18)</f>
        <v>0.0505355481560174</v>
      </c>
      <c r="AA1087" s="0" t="n">
        <f aca="false">IF(ISNUMBER(E1087),INDEX(Scorecard!$D$19:$D$26,SUMPRODUCT(--(Scorecard!$G$19:$G$25&lt;E1087))+1),Scorecard!$D$27)</f>
        <v>0.0530843085177338</v>
      </c>
      <c r="AB1087" s="0" t="n">
        <f aca="false">IF(ISNUMBER(F1087),INDEX(Scorecard!$D$28:$D$35,SUMPRODUCT(--(Scorecard!$G$28:$G$34&lt;F1087))+1),Scorecard!$D$36)</f>
        <v>-0.0008456427959252</v>
      </c>
      <c r="AC1087" s="0" t="n">
        <f aca="false">IF(ISNUMBER(H1087),INDEX(Scorecard!$D$37:$D$44,SUMPRODUCT(--(Scorecard!$G$37:$G$43&lt;H1087))+1),Scorecard!$D$45)</f>
        <v>-0.975503570149195</v>
      </c>
      <c r="AD1087" s="0" t="n">
        <f aca="false">IF(ISNUMBER(I1087),INDEX(Scorecard!$D$46:$D$52,SUMPRODUCT(--(Scorecard!$G$46:$G$51&lt;I1087))+1),Scorecard!$D$53)</f>
        <v>0.818882373006414</v>
      </c>
      <c r="AE1087" s="0" t="n">
        <f aca="false">IF(ISNUMBER(K1087),INDEX(Scorecard!$D$54:$D$61,SUMPRODUCT(--(Scorecard!$G$54:$G$60&lt;K1087))+1),Scorecard!$D$62)</f>
        <v>0.214429354789033</v>
      </c>
      <c r="AF1087" s="0" t="n">
        <f aca="false">IF(ISNUMBER(L1087),INDEX(Scorecard!$D$63:$D$68,SUMPRODUCT(--(Scorecard!$G$63:$G$67&lt;L1087))+1),Scorecard!$D$69)</f>
        <v>-0.340582194386522</v>
      </c>
      <c r="AG1087" s="0" t="n">
        <f aca="false">Inputs!$B$10+Scorecard!$J$5*Y1087+Scorecard!$J$6*Z1087+Scorecard!$J$7*AA1087+Scorecard!$J$8*AB1087+Scorecard!$J$9*AC1087+Scorecard!$J$10*AD1087+Scorecard!$J$11*AE1087+Scorecard!$J$12*AF1087</f>
        <v>-4.73144713924886</v>
      </c>
      <c r="AH1087" s="0" t="n">
        <f aca="false">MIN(1-Inputs!$B$13,MAX(Inputs!$B$13,1/(1+EXP(-(Inputs!$B$11*AG1087+Inputs!$B$12)))))</f>
        <v>0.00783969444506158</v>
      </c>
      <c r="AI1087" s="0" t="n">
        <f aca="false">Inputs!$B$9-Inputs!$B$8*AG1087</f>
        <v>623.643582684957</v>
      </c>
      <c r="AJ1087" s="0" t="n">
        <f aca="false">RANK(AH1087,$AH$5:$AH$2004,0)+COUNTIF($AH$4:AH1086,AH1087)</f>
        <v>987</v>
      </c>
      <c r="AK1087" s="0" t="n">
        <f aca="false">IF(AJ1087&lt;=Deciles!$B$5*(Deciles!$B$4+1),INT((AJ1087-1)/(Deciles!$B$4+1))+1,Deciles!$B$5+INT((AJ1087-1-Deciles!$B$5*(Deciles!$B$4+1))/Deciles!$B$4)+1)</f>
        <v>5</v>
      </c>
    </row>
    <row r="1088" customFormat="false" ht="15" hidden="false" customHeight="false" outlineLevel="0" collapsed="false">
      <c r="A1088" s="0" t="n">
        <v>31692</v>
      </c>
      <c r="B1088" s="0" t="s">
        <v>145</v>
      </c>
      <c r="C1088" s="0" t="n">
        <v>738</v>
      </c>
      <c r="D1088" s="0" t="n">
        <v>77.8073272705078</v>
      </c>
      <c r="E1088" s="0" t="n">
        <v>49.2048759460449</v>
      </c>
      <c r="F1088" s="0" t="n">
        <v>13</v>
      </c>
      <c r="G1088" s="0" t="n">
        <v>4.69999980926514</v>
      </c>
      <c r="H1088" s="0" t="n">
        <v>1.18333315849304</v>
      </c>
      <c r="I1088" s="0" t="n">
        <v>78</v>
      </c>
      <c r="J1088" s="0" t="n">
        <v>12.5796585083008</v>
      </c>
      <c r="K1088" s="0" t="n">
        <v>5.25833320617676</v>
      </c>
      <c r="L1088" s="0" t="n">
        <v>-1.875</v>
      </c>
      <c r="M1088" s="0" t="n">
        <v>6.28858280181885</v>
      </c>
      <c r="N1088" s="0" t="n">
        <v>0</v>
      </c>
      <c r="O1088" s="0" t="n">
        <v>0</v>
      </c>
      <c r="P1088" s="0" t="s">
        <v>146</v>
      </c>
      <c r="Q1088" s="0" t="s">
        <v>141</v>
      </c>
      <c r="R1088" s="0" t="n">
        <v>1</v>
      </c>
      <c r="S1088" s="0" t="s">
        <v>149</v>
      </c>
      <c r="T1088" s="0" t="n">
        <v>0</v>
      </c>
      <c r="U1088" s="0" t="n">
        <v>290586.97</v>
      </c>
      <c r="V1088" s="0" t="n">
        <v>0.00326761789619923</v>
      </c>
      <c r="W1088" s="0" t="n">
        <v>647.452941894531</v>
      </c>
      <c r="X1088" s="0" t="n">
        <v>0.00344287464395165</v>
      </c>
      <c r="Y1088" s="0" t="n">
        <f aca="false">IF(ISNUMBER(C1088),INDEX(Scorecard!$D$5:$D$12,SUMPRODUCT(--(Scorecard!$G$5:$G$11&lt;C1088))+1),Scorecard!$D$13)</f>
        <v>0.488358159108655</v>
      </c>
      <c r="Z1088" s="0" t="n">
        <f aca="false">IF(ISNUMBER(D1088),INDEX(Scorecard!$D$14:$D$17,SUMPRODUCT(--(Scorecard!$G$14:$G$16&lt;D1088))+1),Scorecard!$D$18)</f>
        <v>0.0505355481560174</v>
      </c>
      <c r="AA1088" s="0" t="n">
        <f aca="false">IF(ISNUMBER(E1088),INDEX(Scorecard!$D$19:$D$26,SUMPRODUCT(--(Scorecard!$G$19:$G$25&lt;E1088))+1),Scorecard!$D$27)</f>
        <v>0.57899015159425</v>
      </c>
      <c r="AB1088" s="0" t="n">
        <f aca="false">IF(ISNUMBER(F1088),INDEX(Scorecard!$D$28:$D$35,SUMPRODUCT(--(Scorecard!$G$28:$G$34&lt;F1088))+1),Scorecard!$D$36)</f>
        <v>0.624829191519909</v>
      </c>
      <c r="AC1088" s="0" t="n">
        <f aca="false">IF(ISNUMBER(H1088),INDEX(Scorecard!$D$37:$D$44,SUMPRODUCT(--(Scorecard!$G$37:$G$43&lt;H1088))+1),Scorecard!$D$45)</f>
        <v>-0.975503570149195</v>
      </c>
      <c r="AD1088" s="0" t="n">
        <f aca="false">IF(ISNUMBER(I1088),INDEX(Scorecard!$D$46:$D$52,SUMPRODUCT(--(Scorecard!$G$46:$G$51&lt;I1088))+1),Scorecard!$D$53)</f>
        <v>0.818882373006414</v>
      </c>
      <c r="AE1088" s="0" t="n">
        <f aca="false">IF(ISNUMBER(K1088),INDEX(Scorecard!$D$54:$D$61,SUMPRODUCT(--(Scorecard!$G$54:$G$60&lt;K1088))+1),Scorecard!$D$62)</f>
        <v>0.126303549215828</v>
      </c>
      <c r="AF1088" s="0" t="n">
        <f aca="false">IF(ISNUMBER(L1088),INDEX(Scorecard!$D$63:$D$68,SUMPRODUCT(--(Scorecard!$G$63:$G$67&lt;L1088))+1),Scorecard!$D$69)</f>
        <v>-0.340582194386522</v>
      </c>
      <c r="AG1088" s="0" t="n">
        <f aca="false">Inputs!$B$10+Scorecard!$J$5*Y1088+Scorecard!$J$6*Z1088+Scorecard!$J$7*AA1088+Scorecard!$J$8*AB1088+Scorecard!$J$9*AC1088+Scorecard!$J$10*AD1088+Scorecard!$J$11*AE1088+Scorecard!$J$12*AF1088</f>
        <v>-5.55661632701436</v>
      </c>
      <c r="AH1088" s="0" t="n">
        <f aca="false">MIN(1-Inputs!$B$13,MAX(Inputs!$B$13,1/(1+EXP(-(Inputs!$B$11*AG1088+Inputs!$B$12)))))</f>
        <v>0.00326761795581193</v>
      </c>
      <c r="AI1088" s="0" t="n">
        <f aca="false">Inputs!$B$9-Inputs!$B$8*AG1088</f>
        <v>647.452932586631</v>
      </c>
      <c r="AJ1088" s="0" t="n">
        <f aca="false">RANK(AH1088,$AH$5:$AH$2004,0)+COUNTIF($AH$4:AH1087,AH1088)</f>
        <v>1501</v>
      </c>
      <c r="AK1088" s="0" t="n">
        <f aca="false">IF(AJ1088&lt;=Deciles!$B$5*(Deciles!$B$4+1),INT((AJ1088-1)/(Deciles!$B$4+1))+1,Deciles!$B$5+INT((AJ1088-1-Deciles!$B$5*(Deciles!$B$4+1))/Deciles!$B$4)+1)</f>
        <v>8</v>
      </c>
    </row>
    <row r="1089" customFormat="false" ht="15" hidden="false" customHeight="false" outlineLevel="0" collapsed="false">
      <c r="A1089" s="0" t="n">
        <v>31703</v>
      </c>
      <c r="B1089" s="0" t="s">
        <v>152</v>
      </c>
      <c r="C1089" s="0" t="n">
        <v>777</v>
      </c>
      <c r="D1089" s="0" t="n">
        <v>88.9677352905273</v>
      </c>
      <c r="E1089" s="0" t="n">
        <v>77.4897232055664</v>
      </c>
      <c r="F1089" s="0" t="n">
        <v>28</v>
      </c>
      <c r="G1089" s="0" t="n">
        <v>3.79299998283386</v>
      </c>
      <c r="H1089" s="0" t="n">
        <v>-2.64033341407776</v>
      </c>
      <c r="I1089" s="0" t="n">
        <v>35</v>
      </c>
      <c r="J1089" s="0" t="n">
        <v>11.3426656723023</v>
      </c>
      <c r="K1089" s="0" t="n">
        <v>4.5</v>
      </c>
      <c r="L1089" s="0" t="n">
        <v>-0.458333492279053</v>
      </c>
      <c r="M1089" s="0" t="n">
        <v>3.98039174079895</v>
      </c>
      <c r="N1089" s="0" t="n">
        <v>0</v>
      </c>
      <c r="O1089" s="0" t="n">
        <v>0</v>
      </c>
      <c r="P1089" s="0" t="s">
        <v>140</v>
      </c>
      <c r="Q1089" s="0" t="s">
        <v>141</v>
      </c>
      <c r="R1089" s="0" t="n">
        <v>1</v>
      </c>
      <c r="S1089" s="0" t="s">
        <v>162</v>
      </c>
      <c r="T1089" s="0" t="n">
        <v>0</v>
      </c>
      <c r="U1089" s="0" t="n">
        <v>84344.53</v>
      </c>
      <c r="V1089" s="0" t="n">
        <v>0.0035392998252064</v>
      </c>
      <c r="W1089" s="0" t="n">
        <v>645.283996582031</v>
      </c>
      <c r="X1089" s="0" t="n">
        <v>0.00396749610081315</v>
      </c>
      <c r="Y1089" s="0" t="n">
        <f aca="false">IF(ISNUMBER(C1089),INDEX(Scorecard!$D$5:$D$12,SUMPRODUCT(--(Scorecard!$G$5:$G$11&lt;C1089))+1),Scorecard!$D$13)</f>
        <v>1.23750384304241</v>
      </c>
      <c r="Z1089" s="0" t="n">
        <f aca="false">IF(ISNUMBER(D1089),INDEX(Scorecard!$D$14:$D$17,SUMPRODUCT(--(Scorecard!$G$14:$G$16&lt;D1089))+1),Scorecard!$D$18)</f>
        <v>-0.361970872710667</v>
      </c>
      <c r="AA1089" s="0" t="n">
        <f aca="false">IF(ISNUMBER(E1089),INDEX(Scorecard!$D$19:$D$26,SUMPRODUCT(--(Scorecard!$G$19:$G$25&lt;E1089))+1),Scorecard!$D$27)</f>
        <v>-0.0341578513653732</v>
      </c>
      <c r="AB1089" s="0" t="n">
        <f aca="false">IF(ISNUMBER(F1089),INDEX(Scorecard!$D$28:$D$35,SUMPRODUCT(--(Scorecard!$G$28:$G$34&lt;F1089))+1),Scorecard!$D$36)</f>
        <v>0.165097008946478</v>
      </c>
      <c r="AC1089" s="0" t="n">
        <f aca="false">IF(ISNUMBER(H1089),INDEX(Scorecard!$D$37:$D$44,SUMPRODUCT(--(Scorecard!$G$37:$G$43&lt;H1089))+1),Scorecard!$D$45)</f>
        <v>1.35057635045042</v>
      </c>
      <c r="AD1089" s="0" t="n">
        <f aca="false">IF(ISNUMBER(I1089),INDEX(Scorecard!$D$46:$D$52,SUMPRODUCT(--(Scorecard!$G$46:$G$51&lt;I1089))+1),Scorecard!$D$53)</f>
        <v>0.123869379412532</v>
      </c>
      <c r="AE1089" s="0" t="n">
        <f aca="false">IF(ISNUMBER(K1089),INDEX(Scorecard!$D$54:$D$61,SUMPRODUCT(--(Scorecard!$G$54:$G$60&lt;K1089))+1),Scorecard!$D$62)</f>
        <v>0.409483001259379</v>
      </c>
      <c r="AF1089" s="0" t="n">
        <f aca="false">IF(ISNUMBER(L1089),INDEX(Scorecard!$D$63:$D$68,SUMPRODUCT(--(Scorecard!$G$63:$G$67&lt;L1089))+1),Scorecard!$D$69)</f>
        <v>0.322484508656054</v>
      </c>
      <c r="AG1089" s="0" t="n">
        <f aca="false">Inputs!$B$10+Scorecard!$J$5*Y1089+Scorecard!$J$6*Z1089+Scorecard!$J$7*AA1089+Scorecard!$J$8*AB1089+Scorecard!$J$9*AC1089+Scorecard!$J$10*AD1089+Scorecard!$J$11*AE1089+Scorecard!$J$12*AF1089</f>
        <v>-5.48144687701097</v>
      </c>
      <c r="AH1089" s="0" t="n">
        <f aca="false">MIN(1-Inputs!$B$13,MAX(Inputs!$B$13,1/(1+EXP(-(Inputs!$B$11*AG1089+Inputs!$B$12)))))</f>
        <v>0.00353929987717339</v>
      </c>
      <c r="AI1089" s="0" t="n">
        <f aca="false">Inputs!$B$9-Inputs!$B$8*AG1089</f>
        <v>645.284000731706</v>
      </c>
      <c r="AJ1089" s="0" t="n">
        <f aca="false">RANK(AH1089,$AH$5:$AH$2004,0)+COUNTIF($AH$4:AH1088,AH1089)</f>
        <v>1456</v>
      </c>
      <c r="AK1089" s="0" t="n">
        <f aca="false">IF(AJ1089&lt;=Deciles!$B$5*(Deciles!$B$4+1),INT((AJ1089-1)/(Deciles!$B$4+1))+1,Deciles!$B$5+INT((AJ1089-1-Deciles!$B$5*(Deciles!$B$4+1))/Deciles!$B$4)+1)</f>
        <v>8</v>
      </c>
    </row>
    <row r="1090" customFormat="false" ht="15" hidden="false" customHeight="false" outlineLevel="0" collapsed="false">
      <c r="A1090" s="0" t="n">
        <v>31722</v>
      </c>
      <c r="B1090" s="0" t="s">
        <v>157</v>
      </c>
      <c r="C1090" s="0" t="n">
        <v>690</v>
      </c>
      <c r="D1090" s="0" t="n">
        <v>62.4073944091797</v>
      </c>
      <c r="E1090" s="0" t="n">
        <v>52.794849395752</v>
      </c>
      <c r="F1090" s="0" t="n">
        <v>48</v>
      </c>
      <c r="G1090" s="0" t="n">
        <v>3.99399995803833</v>
      </c>
      <c r="H1090" s="0" t="n">
        <v>0.110666513442993</v>
      </c>
      <c r="I1090" s="0" t="n">
        <v>34</v>
      </c>
      <c r="J1090" s="0" t="n">
        <v>12.9748229980469</v>
      </c>
      <c r="K1090" s="0" t="n">
        <v>3.62307691574097</v>
      </c>
      <c r="L1090" s="0" t="n">
        <v>-0.276923179626465</v>
      </c>
      <c r="M1090" s="0" t="n">
        <v>3.87475156784058</v>
      </c>
      <c r="N1090" s="0" t="n">
        <v>0</v>
      </c>
      <c r="O1090" s="0" t="n">
        <v>0</v>
      </c>
      <c r="P1090" s="0" t="s">
        <v>146</v>
      </c>
      <c r="Q1090" s="0" t="s">
        <v>141</v>
      </c>
      <c r="R1090" s="0" t="n">
        <v>1</v>
      </c>
      <c r="S1090" s="0" t="s">
        <v>148</v>
      </c>
      <c r="T1090" s="0" t="n">
        <v>0</v>
      </c>
      <c r="U1090" s="0" t="n">
        <v>431413.78</v>
      </c>
      <c r="V1090" s="0" t="n">
        <v>0.0310408044606447</v>
      </c>
      <c r="W1090" s="0" t="n">
        <v>585.760070800781</v>
      </c>
      <c r="X1090" s="0" t="n">
        <v>0.0642555356025696</v>
      </c>
      <c r="Y1090" s="0" t="n">
        <f aca="false">IF(ISNUMBER(C1090),INDEX(Scorecard!$D$5:$D$12,SUMPRODUCT(--(Scorecard!$G$5:$G$11&lt;C1090))+1),Scorecard!$D$13)</f>
        <v>-0.869677851527538</v>
      </c>
      <c r="Z1090" s="0" t="n">
        <f aca="false">IF(ISNUMBER(D1090),INDEX(Scorecard!$D$14:$D$17,SUMPRODUCT(--(Scorecard!$G$14:$G$16&lt;D1090))+1),Scorecard!$D$18)</f>
        <v>0.248677243387958</v>
      </c>
      <c r="AA1090" s="0" t="n">
        <f aca="false">IF(ISNUMBER(E1090),INDEX(Scorecard!$D$19:$D$26,SUMPRODUCT(--(Scorecard!$G$19:$G$25&lt;E1090))+1),Scorecard!$D$27)</f>
        <v>0.57899015159425</v>
      </c>
      <c r="AB1090" s="0" t="n">
        <f aca="false">IF(ISNUMBER(F1090),INDEX(Scorecard!$D$28:$D$35,SUMPRODUCT(--(Scorecard!$G$28:$G$34&lt;F1090))+1),Scorecard!$D$36)</f>
        <v>-0.400689107298307</v>
      </c>
      <c r="AC1090" s="0" t="n">
        <f aca="false">IF(ISNUMBER(H1090),INDEX(Scorecard!$D$37:$D$44,SUMPRODUCT(--(Scorecard!$G$37:$G$43&lt;H1090))+1),Scorecard!$D$45)</f>
        <v>0.102184252677548</v>
      </c>
      <c r="AD1090" s="0" t="n">
        <f aca="false">IF(ISNUMBER(I1090),INDEX(Scorecard!$D$46:$D$52,SUMPRODUCT(--(Scorecard!$G$46:$G$51&lt;I1090))+1),Scorecard!$D$53)</f>
        <v>0.123869379412532</v>
      </c>
      <c r="AE1090" s="0" t="n">
        <f aca="false">IF(ISNUMBER(K1090),INDEX(Scorecard!$D$54:$D$61,SUMPRODUCT(--(Scorecard!$G$54:$G$60&lt;K1090))+1),Scorecard!$D$62)</f>
        <v>0.489050497890326</v>
      </c>
      <c r="AF1090" s="0" t="n">
        <f aca="false">IF(ISNUMBER(L1090),INDEX(Scorecard!$D$63:$D$68,SUMPRODUCT(--(Scorecard!$G$63:$G$67&lt;L1090))+1),Scorecard!$D$69)</f>
        <v>0.322484508656054</v>
      </c>
      <c r="AG1090" s="0" t="n">
        <f aca="false">Inputs!$B$10+Scorecard!$J$5*Y1090+Scorecard!$J$6*Z1090+Scorecard!$J$7*AA1090+Scorecard!$J$8*AB1090+Scorecard!$J$9*AC1090+Scorecard!$J$10*AD1090+Scorecard!$J$11*AE1090+Scorecard!$J$12*AF1090</f>
        <v>-3.41850484594041</v>
      </c>
      <c r="AH1090" s="0" t="n">
        <f aca="false">MIN(1-Inputs!$B$13,MAX(Inputs!$B$13,1/(1+EXP(-(Inputs!$B$11*AG1090+Inputs!$B$12)))))</f>
        <v>0.0310408036793753</v>
      </c>
      <c r="AI1090" s="0" t="n">
        <f aca="false">Inputs!$B$9-Inputs!$B$8*AG1090</f>
        <v>585.760075974368</v>
      </c>
      <c r="AJ1090" s="0" t="n">
        <f aca="false">RANK(AH1090,$AH$5:$AH$2004,0)+COUNTIF($AH$4:AH1089,AH1090)</f>
        <v>297</v>
      </c>
      <c r="AK1090" s="0" t="n">
        <f aca="false">IF(AJ1090&lt;=Deciles!$B$5*(Deciles!$B$4+1),INT((AJ1090-1)/(Deciles!$B$4+1))+1,Deciles!$B$5+INT((AJ1090-1-Deciles!$B$5*(Deciles!$B$4+1))/Deciles!$B$4)+1)</f>
        <v>2</v>
      </c>
    </row>
    <row r="1091" customFormat="false" ht="15" hidden="false" customHeight="false" outlineLevel="0" collapsed="false">
      <c r="A1091" s="0" t="n">
        <v>31740</v>
      </c>
      <c r="B1091" s="0" t="s">
        <v>145</v>
      </c>
      <c r="C1091" s="0" t="n">
        <v>740</v>
      </c>
      <c r="D1091" s="0" t="n">
        <v>95.9998016357422</v>
      </c>
      <c r="E1091" s="0" t="n">
        <v>94.9566116333008</v>
      </c>
      <c r="F1091" s="0" t="n">
        <v>11</v>
      </c>
      <c r="G1091" s="0" t="n">
        <v>3.4210000038147</v>
      </c>
      <c r="H1091" s="0" t="n">
        <v>-0.0956666469573975</v>
      </c>
      <c r="I1091" s="0" t="n">
        <v>2</v>
      </c>
      <c r="J1091" s="0" t="n">
        <v>11.8898992538452</v>
      </c>
      <c r="K1091" s="0" t="n">
        <v>4.15833330154419</v>
      </c>
      <c r="L1091" s="0" t="n">
        <v>-1.875</v>
      </c>
      <c r="M1091" s="0" t="n">
        <v>4.74416494369507</v>
      </c>
      <c r="N1091" s="0" t="n">
        <v>0</v>
      </c>
      <c r="O1091" s="0" t="n">
        <v>0</v>
      </c>
      <c r="P1091" s="0" t="s">
        <v>146</v>
      </c>
      <c r="Q1091" s="0" t="s">
        <v>141</v>
      </c>
      <c r="R1091" s="0" t="n">
        <v>2</v>
      </c>
      <c r="S1091" s="0" t="s">
        <v>147</v>
      </c>
      <c r="T1091" s="0" t="n">
        <v>0</v>
      </c>
      <c r="U1091" s="0" t="n">
        <v>145786.6</v>
      </c>
      <c r="V1091" s="0" t="n">
        <v>0.0067517627030611</v>
      </c>
      <c r="W1091" s="0" t="n">
        <v>627.716552734375</v>
      </c>
      <c r="X1091" s="0" t="n">
        <v>0.00611994555220008</v>
      </c>
      <c r="Y1091" s="0" t="n">
        <f aca="false">IF(ISNUMBER(C1091),INDEX(Scorecard!$D$5:$D$12,SUMPRODUCT(--(Scorecard!$G$5:$G$11&lt;C1091))+1),Scorecard!$D$13)</f>
        <v>0.488358159108655</v>
      </c>
      <c r="Z1091" s="0" t="n">
        <f aca="false">IF(ISNUMBER(D1091),INDEX(Scorecard!$D$14:$D$17,SUMPRODUCT(--(Scorecard!$G$14:$G$16&lt;D1091))+1),Scorecard!$D$18)</f>
        <v>-0.361970872710667</v>
      </c>
      <c r="AA1091" s="0" t="n">
        <f aca="false">IF(ISNUMBER(E1091),INDEX(Scorecard!$D$19:$D$26,SUMPRODUCT(--(Scorecard!$G$19:$G$25&lt;E1091))+1),Scorecard!$D$27)</f>
        <v>-0.820992370602782</v>
      </c>
      <c r="AB1091" s="0" t="n">
        <f aca="false">IF(ISNUMBER(F1091),INDEX(Scorecard!$D$28:$D$35,SUMPRODUCT(--(Scorecard!$G$28:$G$34&lt;F1091))+1),Scorecard!$D$36)</f>
        <v>0.624829191519909</v>
      </c>
      <c r="AC1091" s="0" t="n">
        <f aca="false">IF(ISNUMBER(H1091),INDEX(Scorecard!$D$37:$D$44,SUMPRODUCT(--(Scorecard!$G$37:$G$43&lt;H1091))+1),Scorecard!$D$45)</f>
        <v>0.330501541082344</v>
      </c>
      <c r="AD1091" s="0" t="n">
        <f aca="false">IF(ISNUMBER(I1091),INDEX(Scorecard!$D$46:$D$52,SUMPRODUCT(--(Scorecard!$G$46:$G$51&lt;I1091))+1),Scorecard!$D$53)</f>
        <v>-0.161534840507194</v>
      </c>
      <c r="AE1091" s="0" t="n">
        <f aca="false">IF(ISNUMBER(K1091),INDEX(Scorecard!$D$54:$D$61,SUMPRODUCT(--(Scorecard!$G$54:$G$60&lt;K1091))+1),Scorecard!$D$62)</f>
        <v>0.489050497890326</v>
      </c>
      <c r="AF1091" s="0" t="n">
        <f aca="false">IF(ISNUMBER(L1091),INDEX(Scorecard!$D$63:$D$68,SUMPRODUCT(--(Scorecard!$G$63:$G$67&lt;L1091))+1),Scorecard!$D$69)</f>
        <v>-0.340582194386522</v>
      </c>
      <c r="AG1091" s="0" t="n">
        <f aca="false">Inputs!$B$10+Scorecard!$J$5*Y1091+Scorecard!$J$6*Z1091+Scorecard!$J$7*AA1091+Scorecard!$J$8*AB1091+Scorecard!$J$9*AC1091+Scorecard!$J$10*AD1091+Scorecard!$J$11*AE1091+Scorecard!$J$12*AF1091</f>
        <v>-4.87260479564004</v>
      </c>
      <c r="AH1091" s="0" t="n">
        <f aca="false">MIN(1-Inputs!$B$13,MAX(Inputs!$B$13,1/(1+EXP(-(Inputs!$B$11*AG1091+Inputs!$B$12)))))</f>
        <v>0.00675176273566261</v>
      </c>
      <c r="AI1091" s="0" t="n">
        <f aca="false">Inputs!$B$9-Inputs!$B$8*AG1091</f>
        <v>627.716531702139</v>
      </c>
      <c r="AJ1091" s="0" t="n">
        <f aca="false">RANK(AH1091,$AH$5:$AH$2004,0)+COUNTIF($AH$4:AH1090,AH1091)</f>
        <v>1082</v>
      </c>
      <c r="AK1091" s="0" t="n">
        <f aca="false">IF(AJ1091&lt;=Deciles!$B$5*(Deciles!$B$4+1),INT((AJ1091-1)/(Deciles!$B$4+1))+1,Deciles!$B$5+INT((AJ1091-1-Deciles!$B$5*(Deciles!$B$4+1))/Deciles!$B$4)+1)</f>
        <v>6</v>
      </c>
    </row>
    <row r="1092" customFormat="false" ht="15" hidden="false" customHeight="false" outlineLevel="0" collapsed="false">
      <c r="A1092" s="0" t="n">
        <v>31742</v>
      </c>
      <c r="B1092" s="0" t="s">
        <v>139</v>
      </c>
      <c r="C1092" s="0" t="n">
        <v>691</v>
      </c>
      <c r="D1092" s="0" t="n">
        <v>70.0130767822266</v>
      </c>
      <c r="E1092" s="0" t="n">
        <v>53.8244247436523</v>
      </c>
      <c r="F1092" s="0" t="n">
        <v>27</v>
      </c>
      <c r="G1092" s="0" t="n">
        <v>4.30000019073486</v>
      </c>
      <c r="H1092" s="0" t="n">
        <v>1.28333353996277</v>
      </c>
      <c r="I1092" s="0" t="n">
        <v>50</v>
      </c>
      <c r="J1092" s="0" t="n">
        <v>11.4482698440552</v>
      </c>
      <c r="K1092" s="0" t="n">
        <v>5.53333330154419</v>
      </c>
      <c r="L1092" s="0" t="n">
        <v>-3.50000047683716</v>
      </c>
      <c r="M1092" s="0" t="n">
        <v>3.47430467605591</v>
      </c>
      <c r="N1092" s="0" t="n">
        <v>1</v>
      </c>
      <c r="O1092" s="0" t="n">
        <v>0</v>
      </c>
      <c r="P1092" s="0" t="s">
        <v>144</v>
      </c>
      <c r="Q1092" s="0" t="s">
        <v>141</v>
      </c>
      <c r="R1092" s="0" t="n">
        <v>2</v>
      </c>
      <c r="S1092" s="0" t="s">
        <v>156</v>
      </c>
      <c r="T1092" s="0" t="n">
        <v>0</v>
      </c>
      <c r="U1092" s="0" t="n">
        <v>93739.03</v>
      </c>
      <c r="V1092" s="0" t="n">
        <v>0.0243652034550905</v>
      </c>
      <c r="W1092" s="0" t="n">
        <v>592.499389648438</v>
      </c>
      <c r="X1092" s="0" t="n">
        <v>0.0540520437061787</v>
      </c>
      <c r="Y1092" s="0" t="n">
        <f aca="false">IF(ISNUMBER(C1092),INDEX(Scorecard!$D$5:$D$12,SUMPRODUCT(--(Scorecard!$G$5:$G$11&lt;C1092))+1),Scorecard!$D$13)</f>
        <v>-0.869677851527538</v>
      </c>
      <c r="Z1092" s="0" t="n">
        <f aca="false">IF(ISNUMBER(D1092),INDEX(Scorecard!$D$14:$D$17,SUMPRODUCT(--(Scorecard!$G$14:$G$16&lt;D1092))+1),Scorecard!$D$18)</f>
        <v>0.128579646629417</v>
      </c>
      <c r="AA1092" s="0" t="n">
        <f aca="false">IF(ISNUMBER(E1092),INDEX(Scorecard!$D$19:$D$26,SUMPRODUCT(--(Scorecard!$G$19:$G$25&lt;E1092))+1),Scorecard!$D$27)</f>
        <v>0.57899015159425</v>
      </c>
      <c r="AB1092" s="0" t="n">
        <f aca="false">IF(ISNUMBER(F1092),INDEX(Scorecard!$D$28:$D$35,SUMPRODUCT(--(Scorecard!$G$28:$G$34&lt;F1092))+1),Scorecard!$D$36)</f>
        <v>0.165097008946478</v>
      </c>
      <c r="AC1092" s="0" t="n">
        <f aca="false">IF(ISNUMBER(H1092),INDEX(Scorecard!$D$37:$D$44,SUMPRODUCT(--(Scorecard!$G$37:$G$43&lt;H1092))+1),Scorecard!$D$45)</f>
        <v>-0.975503570149195</v>
      </c>
      <c r="AD1092" s="0" t="n">
        <f aca="false">IF(ISNUMBER(I1092),INDEX(Scorecard!$D$46:$D$52,SUMPRODUCT(--(Scorecard!$G$46:$G$51&lt;I1092))+1),Scorecard!$D$53)</f>
        <v>0.818882373006414</v>
      </c>
      <c r="AE1092" s="0" t="n">
        <f aca="false">IF(ISNUMBER(K1092),INDEX(Scorecard!$D$54:$D$61,SUMPRODUCT(--(Scorecard!$G$54:$G$60&lt;K1092))+1),Scorecard!$D$62)</f>
        <v>0.0151758992857273</v>
      </c>
      <c r="AF1092" s="0" t="n">
        <f aca="false">IF(ISNUMBER(L1092),INDEX(Scorecard!$D$63:$D$68,SUMPRODUCT(--(Scorecard!$G$63:$G$67&lt;L1092))+1),Scorecard!$D$69)</f>
        <v>-0.340582194386522</v>
      </c>
      <c r="AG1092" s="0" t="n">
        <f aca="false">Inputs!$B$10+Scorecard!$J$5*Y1092+Scorecard!$J$6*Z1092+Scorecard!$J$7*AA1092+Scorecard!$J$8*AB1092+Scorecard!$J$9*AC1092+Scorecard!$J$10*AD1092+Scorecard!$J$11*AE1092+Scorecard!$J$12*AF1092</f>
        <v>-3.65207181766652</v>
      </c>
      <c r="AH1092" s="0" t="n">
        <f aca="false">MIN(1-Inputs!$B$13,MAX(Inputs!$B$13,1/(1+EXP(-(Inputs!$B$11*AG1092+Inputs!$B$12)))))</f>
        <v>0.0243652042954793</v>
      </c>
      <c r="AI1092" s="0" t="n">
        <f aca="false">Inputs!$B$9-Inputs!$B$8*AG1092</f>
        <v>592.499394210862</v>
      </c>
      <c r="AJ1092" s="0" t="n">
        <f aca="false">RANK(AH1092,$AH$5:$AH$2004,0)+COUNTIF($AH$4:AH1091,AH1092)</f>
        <v>395</v>
      </c>
      <c r="AK1092" s="0" t="n">
        <f aca="false">IF(AJ1092&lt;=Deciles!$B$5*(Deciles!$B$4+1),INT((AJ1092-1)/(Deciles!$B$4+1))+1,Deciles!$B$5+INT((AJ1092-1-Deciles!$B$5*(Deciles!$B$4+1))/Deciles!$B$4)+1)</f>
        <v>2</v>
      </c>
    </row>
    <row r="1093" customFormat="false" ht="15" hidden="false" customHeight="false" outlineLevel="0" collapsed="false">
      <c r="A1093" s="0" t="n">
        <v>31759</v>
      </c>
      <c r="B1093" s="0" t="s">
        <v>155</v>
      </c>
      <c r="C1093" s="0" t="n">
        <v>677</v>
      </c>
      <c r="D1093" s="0" t="n">
        <v>85.6493835449219</v>
      </c>
      <c r="E1093" s="0" t="n">
        <v>79.7302322387695</v>
      </c>
      <c r="F1093" s="0" t="n">
        <v>39</v>
      </c>
      <c r="G1093" s="0" t="n">
        <v>3.36800003051758</v>
      </c>
      <c r="H1093" s="0" t="n">
        <v>-2.36533308029175</v>
      </c>
      <c r="I1093" s="0" t="n">
        <v>14</v>
      </c>
      <c r="J1093" s="0" t="n">
        <v>12.3408803939819</v>
      </c>
      <c r="K1093" s="0" t="n">
        <v>4.20833349227905</v>
      </c>
      <c r="L1093" s="0" t="n">
        <v>-1.125</v>
      </c>
      <c r="M1093" s="0" t="n">
        <v>4.23436260223389</v>
      </c>
      <c r="N1093" s="0" t="n">
        <v>0</v>
      </c>
      <c r="O1093" s="0" t="n">
        <v>0</v>
      </c>
      <c r="P1093" s="0" t="s">
        <v>140</v>
      </c>
      <c r="Q1093" s="0" t="s">
        <v>141</v>
      </c>
      <c r="R1093" s="0" t="n">
        <v>2</v>
      </c>
      <c r="S1093" s="0" t="s">
        <v>148</v>
      </c>
      <c r="T1093" s="0" t="n">
        <v>0</v>
      </c>
      <c r="U1093" s="0" t="n">
        <v>228863.36</v>
      </c>
      <c r="V1093" s="0" t="n">
        <v>0.0980042517185211</v>
      </c>
      <c r="W1093" s="0" t="n">
        <v>552.705993652344</v>
      </c>
      <c r="X1093" s="0" t="n">
        <v>0.0647597461938858</v>
      </c>
      <c r="Y1093" s="0" t="n">
        <f aca="false">IF(ISNUMBER(C1093),INDEX(Scorecard!$D$5:$D$12,SUMPRODUCT(--(Scorecard!$G$5:$G$11&lt;C1093))+1),Scorecard!$D$13)</f>
        <v>-1.88220980528339</v>
      </c>
      <c r="Z1093" s="0" t="n">
        <f aca="false">IF(ISNUMBER(D1093),INDEX(Scorecard!$D$14:$D$17,SUMPRODUCT(--(Scorecard!$G$14:$G$16&lt;D1093))+1),Scorecard!$D$18)</f>
        <v>0.0505355481560174</v>
      </c>
      <c r="AA1093" s="0" t="n">
        <f aca="false">IF(ISNUMBER(E1093),INDEX(Scorecard!$D$19:$D$26,SUMPRODUCT(--(Scorecard!$G$19:$G$25&lt;E1093))+1),Scorecard!$D$27)</f>
        <v>-0.0341578513653732</v>
      </c>
      <c r="AB1093" s="0" t="n">
        <f aca="false">IF(ISNUMBER(F1093),INDEX(Scorecard!$D$28:$D$35,SUMPRODUCT(--(Scorecard!$G$28:$G$34&lt;F1093))+1),Scorecard!$D$36)</f>
        <v>-0.132616866359722</v>
      </c>
      <c r="AC1093" s="0" t="n">
        <f aca="false">IF(ISNUMBER(H1093),INDEX(Scorecard!$D$37:$D$44,SUMPRODUCT(--(Scorecard!$G$37:$G$43&lt;H1093))+1),Scorecard!$D$45)</f>
        <v>1.35057635045042</v>
      </c>
      <c r="AD1093" s="0" t="n">
        <f aca="false">IF(ISNUMBER(I1093),INDEX(Scorecard!$D$46:$D$52,SUMPRODUCT(--(Scorecard!$G$46:$G$51&lt;I1093))+1),Scorecard!$D$53)</f>
        <v>-0.114272400683245</v>
      </c>
      <c r="AE1093" s="0" t="n">
        <f aca="false">IF(ISNUMBER(K1093),INDEX(Scorecard!$D$54:$D$61,SUMPRODUCT(--(Scorecard!$G$54:$G$60&lt;K1093))+1),Scorecard!$D$62)</f>
        <v>0.489050497890326</v>
      </c>
      <c r="AF1093" s="0" t="n">
        <f aca="false">IF(ISNUMBER(L1093),INDEX(Scorecard!$D$63:$D$68,SUMPRODUCT(--(Scorecard!$G$63:$G$67&lt;L1093))+1),Scorecard!$D$69)</f>
        <v>-0.340582194386522</v>
      </c>
      <c r="AG1093" s="0" t="n">
        <f aca="false">Inputs!$B$10+Scorecard!$J$5*Y1093+Scorecard!$J$6*Z1093+Scorecard!$J$7*AA1093+Scorecard!$J$8*AB1093+Scorecard!$J$9*AC1093+Scorecard!$J$10*AD1093+Scorecard!$J$11*AE1093+Scorecard!$J$12*AF1093</f>
        <v>-2.27293826757384</v>
      </c>
      <c r="AH1093" s="0" t="n">
        <f aca="false">MIN(1-Inputs!$B$13,MAX(Inputs!$B$13,1/(1+EXP(-(Inputs!$B$11*AG1093+Inputs!$B$12)))))</f>
        <v>0.0980042483540809</v>
      </c>
      <c r="AI1093" s="0" t="n">
        <f aca="false">Inputs!$B$9-Inputs!$B$8*AG1093</f>
        <v>552.706011542016</v>
      </c>
      <c r="AJ1093" s="0" t="n">
        <f aca="false">RANK(AH1093,$AH$5:$AH$2004,0)+COUNTIF($AH$4:AH1092,AH1093)</f>
        <v>42</v>
      </c>
      <c r="AK1093" s="0" t="n">
        <f aca="false">IF(AJ1093&lt;=Deciles!$B$5*(Deciles!$B$4+1),INT((AJ1093-1)/(Deciles!$B$4+1))+1,Deciles!$B$5+INT((AJ1093-1-Deciles!$B$5*(Deciles!$B$4+1))/Deciles!$B$4)+1)</f>
        <v>1</v>
      </c>
    </row>
    <row r="1094" customFormat="false" ht="15" hidden="false" customHeight="false" outlineLevel="0" collapsed="false">
      <c r="A1094" s="0" t="n">
        <v>31787</v>
      </c>
      <c r="B1094" s="0" t="s">
        <v>155</v>
      </c>
      <c r="C1094" s="0" t="n">
        <v>766</v>
      </c>
      <c r="D1094" s="0" t="n">
        <v>80</v>
      </c>
      <c r="E1094" s="0" t="n">
        <v>69.7858352661133</v>
      </c>
      <c r="F1094" s="0" t="n">
        <v>32</v>
      </c>
      <c r="G1094" s="0" t="n">
        <v>2.93499994277954</v>
      </c>
      <c r="H1094" s="0" t="n">
        <v>-2.79833316802979</v>
      </c>
      <c r="I1094" s="0" t="n">
        <v>20</v>
      </c>
      <c r="J1094" s="0" t="n">
        <v>12.5531024932861</v>
      </c>
      <c r="K1094" s="0" t="n">
        <v>4.60833311080933</v>
      </c>
      <c r="L1094" s="0" t="n">
        <v>-1.125</v>
      </c>
      <c r="M1094" s="0" t="n">
        <v>6.54818534851074</v>
      </c>
      <c r="N1094" s="0" t="n">
        <v>0</v>
      </c>
      <c r="O1094" s="0" t="n">
        <v>0</v>
      </c>
      <c r="P1094" s="0" t="s">
        <v>140</v>
      </c>
      <c r="Q1094" s="0" t="s">
        <v>141</v>
      </c>
      <c r="R1094" s="0" t="n">
        <v>1</v>
      </c>
      <c r="S1094" s="0" t="s">
        <v>151</v>
      </c>
      <c r="T1094" s="0" t="n">
        <v>0</v>
      </c>
      <c r="U1094" s="0" t="n">
        <v>282971.78</v>
      </c>
      <c r="V1094" s="0" t="n">
        <v>0.00300855003297329</v>
      </c>
      <c r="W1094" s="0" t="n">
        <v>649.695556640625</v>
      </c>
      <c r="X1094" s="0" t="n">
        <v>0.00488518923521042</v>
      </c>
      <c r="Y1094" s="0" t="n">
        <f aca="false">IF(ISNUMBER(C1094),INDEX(Scorecard!$D$5:$D$12,SUMPRODUCT(--(Scorecard!$G$5:$G$11&lt;C1094))+1),Scorecard!$D$13)</f>
        <v>1.23750384304241</v>
      </c>
      <c r="Z1094" s="0" t="n">
        <f aca="false">IF(ISNUMBER(D1094),INDEX(Scorecard!$D$14:$D$17,SUMPRODUCT(--(Scorecard!$G$14:$G$16&lt;D1094))+1),Scorecard!$D$18)</f>
        <v>0.0505355481560174</v>
      </c>
      <c r="AA1094" s="0" t="n">
        <f aca="false">IF(ISNUMBER(E1094),INDEX(Scorecard!$D$19:$D$26,SUMPRODUCT(--(Scorecard!$G$19:$G$25&lt;E1094))+1),Scorecard!$D$27)</f>
        <v>0.0530843085177338</v>
      </c>
      <c r="AB1094" s="0" t="n">
        <f aca="false">IF(ISNUMBER(F1094),INDEX(Scorecard!$D$28:$D$35,SUMPRODUCT(--(Scorecard!$G$28:$G$34&lt;F1094))+1),Scorecard!$D$36)</f>
        <v>0.126913191054783</v>
      </c>
      <c r="AC1094" s="0" t="n">
        <f aca="false">IF(ISNUMBER(H1094),INDEX(Scorecard!$D$37:$D$44,SUMPRODUCT(--(Scorecard!$G$37:$G$43&lt;H1094))+1),Scorecard!$D$45)</f>
        <v>1.35057635045042</v>
      </c>
      <c r="AD1094" s="0" t="n">
        <f aca="false">IF(ISNUMBER(I1094),INDEX(Scorecard!$D$46:$D$52,SUMPRODUCT(--(Scorecard!$G$46:$G$51&lt;I1094))+1),Scorecard!$D$53)</f>
        <v>-0.108777051091409</v>
      </c>
      <c r="AE1094" s="0" t="n">
        <f aca="false">IF(ISNUMBER(K1094),INDEX(Scorecard!$D$54:$D$61,SUMPRODUCT(--(Scorecard!$G$54:$G$60&lt;K1094))+1),Scorecard!$D$62)</f>
        <v>0.409483001259379</v>
      </c>
      <c r="AF1094" s="0" t="n">
        <f aca="false">IF(ISNUMBER(L1094),INDEX(Scorecard!$D$63:$D$68,SUMPRODUCT(--(Scorecard!$G$63:$G$67&lt;L1094))+1),Scorecard!$D$69)</f>
        <v>-0.340582194386522</v>
      </c>
      <c r="AG1094" s="0" t="n">
        <f aca="false">Inputs!$B$10+Scorecard!$J$5*Y1094+Scorecard!$J$6*Z1094+Scorecard!$J$7*AA1094+Scorecard!$J$8*AB1094+Scorecard!$J$9*AC1094+Scorecard!$J$10*AD1094+Scorecard!$J$11*AE1094+Scorecard!$J$12*AF1094</f>
        <v>-5.6343395184425</v>
      </c>
      <c r="AH1094" s="0" t="n">
        <f aca="false">MIN(1-Inputs!$B$13,MAX(Inputs!$B$13,1/(1+EXP(-(Inputs!$B$11*AG1094+Inputs!$B$12)))))</f>
        <v>0.00300855006312751</v>
      </c>
      <c r="AI1094" s="0" t="n">
        <f aca="false">Inputs!$B$9-Inputs!$B$8*AG1094</f>
        <v>649.695549843339</v>
      </c>
      <c r="AJ1094" s="0" t="n">
        <f aca="false">RANK(AH1094,$AH$5:$AH$2004,0)+COUNTIF($AH$4:AH1093,AH1094)</f>
        <v>1535</v>
      </c>
      <c r="AK1094" s="0" t="n">
        <f aca="false">IF(AJ1094&lt;=Deciles!$B$5*(Deciles!$B$4+1),INT((AJ1094-1)/(Deciles!$B$4+1))+1,Deciles!$B$5+INT((AJ1094-1-Deciles!$B$5*(Deciles!$B$4+1))/Deciles!$B$4)+1)</f>
        <v>8</v>
      </c>
    </row>
    <row r="1095" customFormat="false" ht="15" hidden="false" customHeight="false" outlineLevel="0" collapsed="false">
      <c r="A1095" s="0" t="n">
        <v>31790</v>
      </c>
      <c r="B1095" s="0" t="s">
        <v>157</v>
      </c>
      <c r="C1095" s="0" t="n">
        <v>748</v>
      </c>
      <c r="D1095" s="0" t="n">
        <v>80</v>
      </c>
      <c r="E1095" s="0" t="n">
        <v>71.4443054199219</v>
      </c>
      <c r="F1095" s="0" t="n">
        <v>35</v>
      </c>
      <c r="G1095" s="0" t="n">
        <v>4.07200002670288</v>
      </c>
      <c r="H1095" s="0" t="n">
        <v>0.188666582107544</v>
      </c>
      <c r="I1095" s="0" t="n">
        <v>18</v>
      </c>
      <c r="J1095" s="0" t="n">
        <v>12.7465105056763</v>
      </c>
      <c r="K1095" s="0" t="n">
        <v>4.42307710647583</v>
      </c>
      <c r="L1095" s="0" t="n">
        <v>-0.276922702789307</v>
      </c>
      <c r="M1095" s="0" t="n">
        <v>5.74976253509522</v>
      </c>
      <c r="N1095" s="0" t="n">
        <v>0</v>
      </c>
      <c r="O1095" s="0" t="n">
        <v>0</v>
      </c>
      <c r="P1095" s="0" t="s">
        <v>144</v>
      </c>
      <c r="Q1095" s="0" t="s">
        <v>141</v>
      </c>
      <c r="R1095" s="0" t="n">
        <v>1</v>
      </c>
      <c r="S1095" s="0" t="s">
        <v>149</v>
      </c>
      <c r="T1095" s="0" t="n">
        <v>0</v>
      </c>
      <c r="U1095" s="0" t="n">
        <v>343351.78</v>
      </c>
      <c r="V1095" s="0" t="n">
        <v>0.00752833625301719</v>
      </c>
      <c r="W1095" s="0" t="n">
        <v>624.748901367188</v>
      </c>
      <c r="X1095" s="0" t="n">
        <v>0.00672921352088451</v>
      </c>
      <c r="Y1095" s="0" t="n">
        <f aca="false">IF(ISNUMBER(C1095),INDEX(Scorecard!$D$5:$D$12,SUMPRODUCT(--(Scorecard!$G$5:$G$11&lt;C1095))+1),Scorecard!$D$13)</f>
        <v>0.488358159108655</v>
      </c>
      <c r="Z1095" s="0" t="n">
        <f aca="false">IF(ISNUMBER(D1095),INDEX(Scorecard!$D$14:$D$17,SUMPRODUCT(--(Scorecard!$G$14:$G$16&lt;D1095))+1),Scorecard!$D$18)</f>
        <v>0.0505355481560174</v>
      </c>
      <c r="AA1095" s="0" t="n">
        <f aca="false">IF(ISNUMBER(E1095),INDEX(Scorecard!$D$19:$D$26,SUMPRODUCT(--(Scorecard!$G$19:$G$25&lt;E1095))+1),Scorecard!$D$27)</f>
        <v>0.0530843085177338</v>
      </c>
      <c r="AB1095" s="0" t="n">
        <f aca="false">IF(ISNUMBER(F1095),INDEX(Scorecard!$D$28:$D$35,SUMPRODUCT(--(Scorecard!$G$28:$G$34&lt;F1095))+1),Scorecard!$D$36)</f>
        <v>-0.0008456427959252</v>
      </c>
      <c r="AC1095" s="0" t="n">
        <f aca="false">IF(ISNUMBER(H1095),INDEX(Scorecard!$D$37:$D$44,SUMPRODUCT(--(Scorecard!$G$37:$G$43&lt;H1095))+1),Scorecard!$D$45)</f>
        <v>0.102184252677548</v>
      </c>
      <c r="AD1095" s="0" t="n">
        <f aca="false">IF(ISNUMBER(I1095),INDEX(Scorecard!$D$46:$D$52,SUMPRODUCT(--(Scorecard!$G$46:$G$51&lt;I1095))+1),Scorecard!$D$53)</f>
        <v>-0.114272400683245</v>
      </c>
      <c r="AE1095" s="0" t="n">
        <f aca="false">IF(ISNUMBER(K1095),INDEX(Scorecard!$D$54:$D$61,SUMPRODUCT(--(Scorecard!$G$54:$G$60&lt;K1095))+1),Scorecard!$D$62)</f>
        <v>0.409483001259379</v>
      </c>
      <c r="AF1095" s="0" t="n">
        <f aca="false">IF(ISNUMBER(L1095),INDEX(Scorecard!$D$63:$D$68,SUMPRODUCT(--(Scorecard!$G$63:$G$67&lt;L1095))+1),Scorecard!$D$69)</f>
        <v>0.322484508656054</v>
      </c>
      <c r="AG1095" s="0" t="n">
        <f aca="false">Inputs!$B$10+Scorecard!$J$5*Y1095+Scorecard!$J$6*Z1095+Scorecard!$J$7*AA1095+Scorecard!$J$8*AB1095+Scorecard!$J$9*AC1095+Scorecard!$J$10*AD1095+Scorecard!$J$11*AE1095+Scorecard!$J$12*AF1095</f>
        <v>-4.76975354982957</v>
      </c>
      <c r="AH1095" s="0" t="n">
        <f aca="false">MIN(1-Inputs!$B$13,MAX(Inputs!$B$13,1/(1+EXP(-(Inputs!$B$11*AG1095+Inputs!$B$12)))))</f>
        <v>0.00752833634878609</v>
      </c>
      <c r="AI1095" s="0" t="n">
        <f aca="false">Inputs!$B$9-Inputs!$B$8*AG1095</f>
        <v>624.748872056538</v>
      </c>
      <c r="AJ1095" s="0" t="n">
        <f aca="false">RANK(AH1095,$AH$5:$AH$2004,0)+COUNTIF($AH$4:AH1094,AH1095)</f>
        <v>1008</v>
      </c>
      <c r="AK1095" s="0" t="n">
        <f aca="false">IF(AJ1095&lt;=Deciles!$B$5*(Deciles!$B$4+1),INT((AJ1095-1)/(Deciles!$B$4+1))+1,Deciles!$B$5+INT((AJ1095-1-Deciles!$B$5*(Deciles!$B$4+1))/Deciles!$B$4)+1)</f>
        <v>6</v>
      </c>
    </row>
    <row r="1096" customFormat="false" ht="15" hidden="false" customHeight="false" outlineLevel="0" collapsed="false">
      <c r="A1096" s="0" t="n">
        <v>31800</v>
      </c>
      <c r="B1096" s="0" t="s">
        <v>157</v>
      </c>
      <c r="C1096" s="0" t="n">
        <v>691</v>
      </c>
      <c r="D1096" s="0" t="n">
        <v>96.1062393188477</v>
      </c>
      <c r="E1096" s="0" t="n">
        <v>88.5763244628906</v>
      </c>
      <c r="F1096" s="0" t="n">
        <v>34</v>
      </c>
      <c r="G1096" s="0" t="n">
        <v>4.33799982070923</v>
      </c>
      <c r="H1096" s="0" t="n">
        <v>0.454666376113892</v>
      </c>
      <c r="I1096" s="0" t="n">
        <v>12</v>
      </c>
      <c r="J1096" s="0" t="n">
        <v>12.3571586608887</v>
      </c>
      <c r="K1096" s="0" t="n">
        <v>4.8230767250061</v>
      </c>
      <c r="L1096" s="0" t="n">
        <v>-0.276923179626465</v>
      </c>
      <c r="M1096" s="0" t="n">
        <v>6.69991636276245</v>
      </c>
      <c r="N1096" s="0" t="n">
        <v>0</v>
      </c>
      <c r="O1096" s="0" t="n">
        <v>0</v>
      </c>
      <c r="P1096" s="0" t="s">
        <v>140</v>
      </c>
      <c r="Q1096" s="0" t="s">
        <v>141</v>
      </c>
      <c r="R1096" s="0" t="n">
        <v>2</v>
      </c>
      <c r="S1096" s="0" t="s">
        <v>154</v>
      </c>
      <c r="T1096" s="0" t="n">
        <v>0</v>
      </c>
      <c r="U1096" s="0" t="n">
        <v>232619.31</v>
      </c>
      <c r="V1096" s="0" t="n">
        <v>0.0678374022245407</v>
      </c>
      <c r="W1096" s="0" t="n">
        <v>563.55322265625</v>
      </c>
      <c r="X1096" s="0" t="n">
        <v>0.0984937474131584</v>
      </c>
      <c r="Y1096" s="0" t="n">
        <f aca="false">IF(ISNUMBER(C1096),INDEX(Scorecard!$D$5:$D$12,SUMPRODUCT(--(Scorecard!$G$5:$G$11&lt;C1096))+1),Scorecard!$D$13)</f>
        <v>-0.869677851527538</v>
      </c>
      <c r="Z1096" s="0" t="n">
        <f aca="false">IF(ISNUMBER(D1096),INDEX(Scorecard!$D$14:$D$17,SUMPRODUCT(--(Scorecard!$G$14:$G$16&lt;D1096))+1),Scorecard!$D$18)</f>
        <v>-0.361970872710667</v>
      </c>
      <c r="AA1096" s="0" t="n">
        <f aca="false">IF(ISNUMBER(E1096),INDEX(Scorecard!$D$19:$D$26,SUMPRODUCT(--(Scorecard!$G$19:$G$25&lt;E1096))+1),Scorecard!$D$27)</f>
        <v>-0.820992370602782</v>
      </c>
      <c r="AB1096" s="0" t="n">
        <f aca="false">IF(ISNUMBER(F1096),INDEX(Scorecard!$D$28:$D$35,SUMPRODUCT(--(Scorecard!$G$28:$G$34&lt;F1096))+1),Scorecard!$D$36)</f>
        <v>-0.0008456427959252</v>
      </c>
      <c r="AC1096" s="0" t="n">
        <f aca="false">IF(ISNUMBER(H1096),INDEX(Scorecard!$D$37:$D$44,SUMPRODUCT(--(Scorecard!$G$37:$G$43&lt;H1096))+1),Scorecard!$D$45)</f>
        <v>-0.271229676926091</v>
      </c>
      <c r="AD1096" s="0" t="n">
        <f aca="false">IF(ISNUMBER(I1096),INDEX(Scorecard!$D$46:$D$52,SUMPRODUCT(--(Scorecard!$G$46:$G$51&lt;I1096))+1),Scorecard!$D$53)</f>
        <v>-0.114272400683245</v>
      </c>
      <c r="AE1096" s="0" t="n">
        <f aca="false">IF(ISNUMBER(K1096),INDEX(Scorecard!$D$54:$D$61,SUMPRODUCT(--(Scorecard!$G$54:$G$60&lt;K1096))+1),Scorecard!$D$62)</f>
        <v>0.214429354789033</v>
      </c>
      <c r="AF1096" s="0" t="n">
        <f aca="false">IF(ISNUMBER(L1096),INDEX(Scorecard!$D$63:$D$68,SUMPRODUCT(--(Scorecard!$G$63:$G$67&lt;L1096))+1),Scorecard!$D$69)</f>
        <v>0.322484508656054</v>
      </c>
      <c r="AG1096" s="0" t="n">
        <f aca="false">Inputs!$B$10+Scorecard!$J$5*Y1096+Scorecard!$J$6*Z1096+Scorecard!$J$7*AA1096+Scorecard!$J$8*AB1096+Scorecard!$J$9*AC1096+Scorecard!$J$10*AD1096+Scorecard!$J$11*AE1096+Scorecard!$J$12*AF1096</f>
        <v>-2.64887295629806</v>
      </c>
      <c r="AH1096" s="0" t="n">
        <f aca="false">MIN(1-Inputs!$B$13,MAX(Inputs!$B$13,1/(1+EXP(-(Inputs!$B$11*AG1096+Inputs!$B$12)))))</f>
        <v>0.0678374006514758</v>
      </c>
      <c r="AI1096" s="0" t="n">
        <f aca="false">Inputs!$B$9-Inputs!$B$8*AG1096</f>
        <v>563.553193764428</v>
      </c>
      <c r="AJ1096" s="0" t="n">
        <f aca="false">RANK(AH1096,$AH$5:$AH$2004,0)+COUNTIF($AH$4:AH1095,AH1096)</f>
        <v>95</v>
      </c>
      <c r="AK1096" s="0" t="n">
        <f aca="false">IF(AJ1096&lt;=Deciles!$B$5*(Deciles!$B$4+1),INT((AJ1096-1)/(Deciles!$B$4+1))+1,Deciles!$B$5+INT((AJ1096-1-Deciles!$B$5*(Deciles!$B$4+1))/Deciles!$B$4)+1)</f>
        <v>1</v>
      </c>
    </row>
    <row r="1097" customFormat="false" ht="15" hidden="false" customHeight="false" outlineLevel="0" collapsed="false">
      <c r="A1097" s="0" t="n">
        <v>31836</v>
      </c>
      <c r="B1097" s="0" t="s">
        <v>143</v>
      </c>
      <c r="C1097" s="0" t="n">
        <v>715</v>
      </c>
      <c r="D1097" s="0" t="n">
        <v>83.0250854492188</v>
      </c>
      <c r="E1097" s="0" t="n">
        <v>60.346981048584</v>
      </c>
      <c r="F1097" s="0" t="n">
        <v>31</v>
      </c>
      <c r="G1097" s="0" t="n">
        <v>4.63100004196167</v>
      </c>
      <c r="H1097" s="0" t="n">
        <v>1.39766669273377</v>
      </c>
      <c r="I1097" s="0" t="n">
        <v>54</v>
      </c>
      <c r="J1097" s="0" t="n">
        <v>12.213077545166</v>
      </c>
      <c r="K1097" s="0" t="n">
        <v>9.63333320617676</v>
      </c>
      <c r="L1097" s="0" t="n">
        <v>5.0717945098877</v>
      </c>
      <c r="M1097" s="0" t="n">
        <v>2.57371878623962</v>
      </c>
      <c r="N1097" s="0" t="n">
        <v>1</v>
      </c>
      <c r="O1097" s="0" t="n">
        <v>0</v>
      </c>
      <c r="P1097" s="0" t="s">
        <v>146</v>
      </c>
      <c r="Q1097" s="0" t="s">
        <v>160</v>
      </c>
      <c r="R1097" s="0" t="n">
        <v>2</v>
      </c>
      <c r="S1097" s="0" t="s">
        <v>149</v>
      </c>
      <c r="T1097" s="0" t="n">
        <v>0</v>
      </c>
      <c r="U1097" s="0" t="n">
        <v>201405.84</v>
      </c>
      <c r="V1097" s="0" t="n">
        <v>0.0192705355584621</v>
      </c>
      <c r="W1097" s="0" t="n">
        <v>598.989013671875</v>
      </c>
      <c r="X1097" s="0" t="n">
        <v>0.0233809910714626</v>
      </c>
      <c r="Y1097" s="0" t="n">
        <f aca="false">IF(ISNUMBER(C1097),INDEX(Scorecard!$D$5:$D$12,SUMPRODUCT(--(Scorecard!$G$5:$G$11&lt;C1097))+1),Scorecard!$D$13)</f>
        <v>-0.0290424113398221</v>
      </c>
      <c r="Z1097" s="0" t="n">
        <f aca="false">IF(ISNUMBER(D1097),INDEX(Scorecard!$D$14:$D$17,SUMPRODUCT(--(Scorecard!$G$14:$G$16&lt;D1097))+1),Scorecard!$D$18)</f>
        <v>0.0505355481560174</v>
      </c>
      <c r="AA1097" s="0" t="n">
        <f aca="false">IF(ISNUMBER(E1097),INDEX(Scorecard!$D$19:$D$26,SUMPRODUCT(--(Scorecard!$G$19:$G$25&lt;E1097))+1),Scorecard!$D$27)</f>
        <v>0.267179331770092</v>
      </c>
      <c r="AB1097" s="0" t="n">
        <f aca="false">IF(ISNUMBER(F1097),INDEX(Scorecard!$D$28:$D$35,SUMPRODUCT(--(Scorecard!$G$28:$G$34&lt;F1097))+1),Scorecard!$D$36)</f>
        <v>0.126913191054783</v>
      </c>
      <c r="AC1097" s="0" t="n">
        <f aca="false">IF(ISNUMBER(H1097),INDEX(Scorecard!$D$37:$D$44,SUMPRODUCT(--(Scorecard!$G$37:$G$43&lt;H1097))+1),Scorecard!$D$45)</f>
        <v>-0.975503570149195</v>
      </c>
      <c r="AD1097" s="0" t="n">
        <f aca="false">IF(ISNUMBER(I1097),INDEX(Scorecard!$D$46:$D$52,SUMPRODUCT(--(Scorecard!$G$46:$G$51&lt;I1097))+1),Scorecard!$D$53)</f>
        <v>0.818882373006414</v>
      </c>
      <c r="AE1097" s="0" t="n">
        <f aca="false">IF(ISNUMBER(K1097),INDEX(Scorecard!$D$54:$D$61,SUMPRODUCT(--(Scorecard!$G$54:$G$60&lt;K1097))+1),Scorecard!$D$62)</f>
        <v>-0.541917179454542</v>
      </c>
      <c r="AF1097" s="0" t="n">
        <f aca="false">IF(ISNUMBER(L1097),INDEX(Scorecard!$D$63:$D$68,SUMPRODUCT(--(Scorecard!$G$63:$G$67&lt;L1097))+1),Scorecard!$D$69)</f>
        <v>0.322484508656054</v>
      </c>
      <c r="AG1097" s="0" t="n">
        <f aca="false">Inputs!$B$10+Scorecard!$J$5*Y1097+Scorecard!$J$6*Z1097+Scorecard!$J$7*AA1097+Scorecard!$J$8*AB1097+Scorecard!$J$9*AC1097+Scorecard!$J$10*AD1097+Scorecard!$J$11*AE1097+Scorecard!$J$12*AF1097</f>
        <v>-3.87698577068271</v>
      </c>
      <c r="AH1097" s="0" t="n">
        <f aca="false">MIN(1-Inputs!$B$13,MAX(Inputs!$B$13,1/(1+EXP(-(Inputs!$B$11*AG1097+Inputs!$B$12)))))</f>
        <v>0.0192705350650027</v>
      </c>
      <c r="AI1097" s="0" t="n">
        <f aca="false">Inputs!$B$9-Inputs!$B$8*AG1097</f>
        <v>598.989039103726</v>
      </c>
      <c r="AJ1097" s="0" t="n">
        <f aca="false">RANK(AH1097,$AH$5:$AH$2004,0)+COUNTIF($AH$4:AH1096,AH1097)</f>
        <v>468</v>
      </c>
      <c r="AK1097" s="0" t="n">
        <f aca="false">IF(AJ1097&lt;=Deciles!$B$5*(Deciles!$B$4+1),INT((AJ1097-1)/(Deciles!$B$4+1))+1,Deciles!$B$5+INT((AJ1097-1-Deciles!$B$5*(Deciles!$B$4+1))/Deciles!$B$4)+1)</f>
        <v>3</v>
      </c>
    </row>
    <row r="1098" customFormat="false" ht="15" hidden="false" customHeight="false" outlineLevel="0" collapsed="false">
      <c r="A1098" s="0" t="n">
        <v>31867</v>
      </c>
      <c r="B1098" s="0" t="s">
        <v>143</v>
      </c>
      <c r="C1098" s="0" t="n">
        <v>771</v>
      </c>
      <c r="D1098" s="0" t="n">
        <v>74.4012069702148</v>
      </c>
      <c r="E1098" s="0" t="n">
        <v>63.3796081542969</v>
      </c>
      <c r="F1098" s="0" t="n">
        <v>36</v>
      </c>
      <c r="G1098" s="0" t="n">
        <v>4.09700012207031</v>
      </c>
      <c r="H1098" s="0" t="n">
        <v>0.863666772842407</v>
      </c>
      <c r="I1098" s="0" t="n">
        <v>29</v>
      </c>
      <c r="J1098" s="0" t="n">
        <v>12.8013401031494</v>
      </c>
      <c r="K1098" s="0" t="n">
        <v>9.23333358764648</v>
      </c>
      <c r="L1098" s="0" t="n">
        <v>5.07179498672485</v>
      </c>
      <c r="M1098" s="0" t="n">
        <v>2.67803835868835</v>
      </c>
      <c r="N1098" s="0" t="n">
        <v>0</v>
      </c>
      <c r="O1098" s="0" t="n">
        <v>0</v>
      </c>
      <c r="P1098" s="0" t="s">
        <v>140</v>
      </c>
      <c r="Q1098" s="0" t="s">
        <v>141</v>
      </c>
      <c r="R1098" s="0" t="n">
        <v>2</v>
      </c>
      <c r="S1098" s="0" t="s">
        <v>151</v>
      </c>
      <c r="T1098" s="0" t="n">
        <v>0</v>
      </c>
      <c r="U1098" s="0" t="n">
        <v>362703.03</v>
      </c>
      <c r="V1098" s="0" t="n">
        <v>0.00663967244327068</v>
      </c>
      <c r="W1098" s="0" t="n">
        <v>628.172668457031</v>
      </c>
      <c r="X1098" s="0" t="n">
        <v>0.00712587824091315</v>
      </c>
      <c r="Y1098" s="0" t="n">
        <f aca="false">IF(ISNUMBER(C1098),INDEX(Scorecard!$D$5:$D$12,SUMPRODUCT(--(Scorecard!$G$5:$G$11&lt;C1098))+1),Scorecard!$D$13)</f>
        <v>1.23750384304241</v>
      </c>
      <c r="Z1098" s="0" t="n">
        <f aca="false">IF(ISNUMBER(D1098),INDEX(Scorecard!$D$14:$D$17,SUMPRODUCT(--(Scorecard!$G$14:$G$16&lt;D1098))+1),Scorecard!$D$18)</f>
        <v>0.128579646629417</v>
      </c>
      <c r="AA1098" s="0" t="n">
        <f aca="false">IF(ISNUMBER(E1098),INDEX(Scorecard!$D$19:$D$26,SUMPRODUCT(--(Scorecard!$G$19:$G$25&lt;E1098))+1),Scorecard!$D$27)</f>
        <v>0.233621608745691</v>
      </c>
      <c r="AB1098" s="0" t="n">
        <f aca="false">IF(ISNUMBER(F1098),INDEX(Scorecard!$D$28:$D$35,SUMPRODUCT(--(Scorecard!$G$28:$G$34&lt;F1098))+1),Scorecard!$D$36)</f>
        <v>-0.0008456427959252</v>
      </c>
      <c r="AC1098" s="0" t="n">
        <f aca="false">IF(ISNUMBER(H1098),INDEX(Scorecard!$D$37:$D$44,SUMPRODUCT(--(Scorecard!$G$37:$G$43&lt;H1098))+1),Scorecard!$D$45)</f>
        <v>-0.569454719285959</v>
      </c>
      <c r="AD1098" s="0" t="n">
        <f aca="false">IF(ISNUMBER(I1098),INDEX(Scorecard!$D$46:$D$52,SUMPRODUCT(--(Scorecard!$G$46:$G$51&lt;I1098))+1),Scorecard!$D$53)</f>
        <v>0.123869379412532</v>
      </c>
      <c r="AE1098" s="0" t="n">
        <f aca="false">IF(ISNUMBER(K1098),INDEX(Scorecard!$D$54:$D$61,SUMPRODUCT(--(Scorecard!$G$54:$G$60&lt;K1098))+1),Scorecard!$D$62)</f>
        <v>-0.541917179454542</v>
      </c>
      <c r="AF1098" s="0" t="n">
        <f aca="false">IF(ISNUMBER(L1098),INDEX(Scorecard!$D$63:$D$68,SUMPRODUCT(--(Scorecard!$G$63:$G$67&lt;L1098))+1),Scorecard!$D$69)</f>
        <v>0.322484508656054</v>
      </c>
      <c r="AG1098" s="0" t="n">
        <f aca="false">Inputs!$B$10+Scorecard!$J$5*Y1098+Scorecard!$J$6*Z1098+Scorecard!$J$7*AA1098+Scorecard!$J$8*AB1098+Scorecard!$J$9*AC1098+Scorecard!$J$10*AD1098+Scorecard!$J$11*AE1098+Scorecard!$J$12*AF1098</f>
        <v>-4.88841324644538</v>
      </c>
      <c r="AH1098" s="0" t="n">
        <f aca="false">MIN(1-Inputs!$B$13,MAX(Inputs!$B$13,1/(1+EXP(-(Inputs!$B$11*AG1098+Inputs!$B$12)))))</f>
        <v>0.00663967240819952</v>
      </c>
      <c r="AI1098" s="0" t="n">
        <f aca="false">Inputs!$B$9-Inputs!$B$8*AG1098</f>
        <v>628.172667173759</v>
      </c>
      <c r="AJ1098" s="0" t="n">
        <f aca="false">RANK(AH1098,$AH$5:$AH$2004,0)+COUNTIF($AH$4:AH1097,AH1098)</f>
        <v>1090</v>
      </c>
      <c r="AK1098" s="0" t="n">
        <f aca="false">IF(AJ1098&lt;=Deciles!$B$5*(Deciles!$B$4+1),INT((AJ1098-1)/(Deciles!$B$4+1))+1,Deciles!$B$5+INT((AJ1098-1-Deciles!$B$5*(Deciles!$B$4+1))/Deciles!$B$4)+1)</f>
        <v>6</v>
      </c>
    </row>
    <row r="1099" customFormat="false" ht="15" hidden="false" customHeight="false" outlineLevel="0" collapsed="false">
      <c r="A1099" s="0" t="n">
        <v>31880</v>
      </c>
      <c r="B1099" s="0" t="s">
        <v>139</v>
      </c>
      <c r="C1099" s="0" t="n">
        <v>758</v>
      </c>
      <c r="D1099" s="0" t="n">
        <v>80</v>
      </c>
      <c r="E1099" s="0" t="n">
        <v>65.7233047485352</v>
      </c>
      <c r="F1099" s="0" t="n">
        <v>24</v>
      </c>
      <c r="G1099" s="0" t="n">
        <v>3.83699989318848</v>
      </c>
      <c r="H1099" s="0" t="n">
        <v>0.820333242416382</v>
      </c>
      <c r="I1099" s="0" t="n">
        <v>51</v>
      </c>
      <c r="J1099" s="0" t="n">
        <v>11.5670680999756</v>
      </c>
      <c r="K1099" s="0" t="n">
        <v>5.63333320617676</v>
      </c>
      <c r="L1099" s="0" t="n">
        <v>-3.5</v>
      </c>
      <c r="M1099" s="0" t="n">
        <v>2.01224088668823</v>
      </c>
      <c r="N1099" s="0" t="n">
        <v>0</v>
      </c>
      <c r="O1099" s="0" t="n">
        <v>0</v>
      </c>
      <c r="P1099" s="0" t="s">
        <v>146</v>
      </c>
      <c r="Q1099" s="0" t="s">
        <v>141</v>
      </c>
      <c r="R1099" s="0" t="n">
        <v>2</v>
      </c>
      <c r="S1099" s="0" t="s">
        <v>159</v>
      </c>
      <c r="T1099" s="0" t="n">
        <v>0</v>
      </c>
      <c r="U1099" s="0" t="n">
        <v>105563.56</v>
      </c>
      <c r="V1099" s="0" t="n">
        <v>0.00437633087858558</v>
      </c>
      <c r="W1099" s="0" t="n">
        <v>639.516052246094</v>
      </c>
      <c r="X1099" s="0" t="n">
        <v>0.0050661563873291</v>
      </c>
      <c r="Y1099" s="0" t="n">
        <f aca="false">IF(ISNUMBER(C1099),INDEX(Scorecard!$D$5:$D$12,SUMPRODUCT(--(Scorecard!$G$5:$G$11&lt;C1099))+1),Scorecard!$D$13)</f>
        <v>0.733188958177614</v>
      </c>
      <c r="Z1099" s="0" t="n">
        <f aca="false">IF(ISNUMBER(D1099),INDEX(Scorecard!$D$14:$D$17,SUMPRODUCT(--(Scorecard!$G$14:$G$16&lt;D1099))+1),Scorecard!$D$18)</f>
        <v>0.0505355481560174</v>
      </c>
      <c r="AA1099" s="0" t="n">
        <f aca="false">IF(ISNUMBER(E1099),INDEX(Scorecard!$D$19:$D$26,SUMPRODUCT(--(Scorecard!$G$19:$G$25&lt;E1099))+1),Scorecard!$D$27)</f>
        <v>0.233621608745691</v>
      </c>
      <c r="AB1099" s="0" t="n">
        <f aca="false">IF(ISNUMBER(F1099),INDEX(Scorecard!$D$28:$D$35,SUMPRODUCT(--(Scorecard!$G$28:$G$34&lt;F1099))+1),Scorecard!$D$36)</f>
        <v>0.349218150643304</v>
      </c>
      <c r="AC1099" s="0" t="n">
        <f aca="false">IF(ISNUMBER(H1099),INDEX(Scorecard!$D$37:$D$44,SUMPRODUCT(--(Scorecard!$G$37:$G$43&lt;H1099))+1),Scorecard!$D$45)</f>
        <v>-0.569454719285959</v>
      </c>
      <c r="AD1099" s="0" t="n">
        <f aca="false">IF(ISNUMBER(I1099),INDEX(Scorecard!$D$46:$D$52,SUMPRODUCT(--(Scorecard!$G$46:$G$51&lt;I1099))+1),Scorecard!$D$53)</f>
        <v>0.818882373006414</v>
      </c>
      <c r="AE1099" s="0" t="n">
        <f aca="false">IF(ISNUMBER(K1099),INDEX(Scorecard!$D$54:$D$61,SUMPRODUCT(--(Scorecard!$G$54:$G$60&lt;K1099))+1),Scorecard!$D$62)</f>
        <v>0.0151758992857273</v>
      </c>
      <c r="AF1099" s="0" t="n">
        <f aca="false">IF(ISNUMBER(L1099),INDEX(Scorecard!$D$63:$D$68,SUMPRODUCT(--(Scorecard!$G$63:$G$67&lt;L1099))+1),Scorecard!$D$69)</f>
        <v>-0.340582194386522</v>
      </c>
      <c r="AG1099" s="0" t="n">
        <f aca="false">Inputs!$B$10+Scorecard!$J$5*Y1099+Scorecard!$J$6*Z1099+Scorecard!$J$7*AA1099+Scorecard!$J$8*AB1099+Scorecard!$J$9*AC1099+Scorecard!$J$10*AD1099+Scorecard!$J$11*AE1099+Scorecard!$J$12*AF1099</f>
        <v>-5.28154400376856</v>
      </c>
      <c r="AH1099" s="0" t="n">
        <f aca="false">MIN(1-Inputs!$B$13,MAX(Inputs!$B$13,1/(1+EXP(-(Inputs!$B$11*AG1099+Inputs!$B$12)))))</f>
        <v>0.00437633091830491</v>
      </c>
      <c r="AI1099" s="0" t="n">
        <f aca="false">Inputs!$B$9-Inputs!$B$8*AG1099</f>
        <v>639.51602305398</v>
      </c>
      <c r="AJ1099" s="0" t="n">
        <f aca="false">RANK(AH1099,$AH$5:$AH$2004,0)+COUNTIF($AH$4:AH1098,AH1099)</f>
        <v>1331</v>
      </c>
      <c r="AK1099" s="0" t="n">
        <f aca="false">IF(AJ1099&lt;=Deciles!$B$5*(Deciles!$B$4+1),INT((AJ1099-1)/(Deciles!$B$4+1))+1,Deciles!$B$5+INT((AJ1099-1-Deciles!$B$5*(Deciles!$B$4+1))/Deciles!$B$4)+1)</f>
        <v>7</v>
      </c>
    </row>
    <row r="1100" customFormat="false" ht="15" hidden="false" customHeight="false" outlineLevel="0" collapsed="false">
      <c r="A1100" s="0" t="n">
        <v>31898</v>
      </c>
      <c r="B1100" s="0" t="s">
        <v>155</v>
      </c>
      <c r="C1100" s="0" t="n">
        <v>710</v>
      </c>
      <c r="D1100" s="0" t="n">
        <v>92.2929534912109</v>
      </c>
      <c r="E1100" s="0" t="n">
        <v>80.3461380004883</v>
      </c>
      <c r="F1100" s="0" t="n">
        <v>26</v>
      </c>
      <c r="G1100" s="0" t="n">
        <v>3.75</v>
      </c>
      <c r="H1100" s="0" t="n">
        <v>-1.98333311080933</v>
      </c>
      <c r="I1100" s="0" t="n">
        <v>24</v>
      </c>
      <c r="J1100" s="0" t="n">
        <v>12.3319520950317</v>
      </c>
      <c r="K1100" s="0" t="n">
        <v>4.60833311080933</v>
      </c>
      <c r="L1100" s="0" t="n">
        <v>-1.125</v>
      </c>
      <c r="M1100" s="0" t="n">
        <v>6.54818534851074</v>
      </c>
      <c r="N1100" s="0" t="n">
        <v>0</v>
      </c>
      <c r="O1100" s="0" t="n">
        <v>0</v>
      </c>
      <c r="P1100" s="0" t="s">
        <v>144</v>
      </c>
      <c r="Q1100" s="0" t="s">
        <v>141</v>
      </c>
      <c r="R1100" s="0" t="n">
        <v>2</v>
      </c>
      <c r="S1100" s="0" t="s">
        <v>151</v>
      </c>
      <c r="T1100" s="0" t="n">
        <v>0</v>
      </c>
      <c r="U1100" s="0" t="n">
        <v>226829.11</v>
      </c>
      <c r="V1100" s="0" t="n">
        <v>0.0245512407273054</v>
      </c>
      <c r="W1100" s="0" t="n">
        <v>592.288391113281</v>
      </c>
      <c r="X1100" s="0" t="n">
        <v>0.0182071328163147</v>
      </c>
      <c r="Y1100" s="0" t="n">
        <f aca="false">IF(ISNUMBER(C1100),INDEX(Scorecard!$D$5:$D$12,SUMPRODUCT(--(Scorecard!$G$5:$G$11&lt;C1100))+1),Scorecard!$D$13)</f>
        <v>-0.513000642971656</v>
      </c>
      <c r="Z1100" s="0" t="n">
        <f aca="false">IF(ISNUMBER(D1100),INDEX(Scorecard!$D$14:$D$17,SUMPRODUCT(--(Scorecard!$G$14:$G$16&lt;D1100))+1),Scorecard!$D$18)</f>
        <v>-0.361970872710667</v>
      </c>
      <c r="AA1100" s="0" t="n">
        <f aca="false">IF(ISNUMBER(E1100),INDEX(Scorecard!$D$19:$D$26,SUMPRODUCT(--(Scorecard!$G$19:$G$25&lt;E1100))+1),Scorecard!$D$27)</f>
        <v>-0.0341578513653732</v>
      </c>
      <c r="AB1100" s="0" t="n">
        <f aca="false">IF(ISNUMBER(F1100),INDEX(Scorecard!$D$28:$D$35,SUMPRODUCT(--(Scorecard!$G$28:$G$34&lt;F1100))+1),Scorecard!$D$36)</f>
        <v>0.165097008946478</v>
      </c>
      <c r="AC1100" s="0" t="n">
        <f aca="false">IF(ISNUMBER(H1100),INDEX(Scorecard!$D$37:$D$44,SUMPRODUCT(--(Scorecard!$G$37:$G$43&lt;H1100))+1),Scorecard!$D$45)</f>
        <v>1.35057635045042</v>
      </c>
      <c r="AD1100" s="0" t="n">
        <f aca="false">IF(ISNUMBER(I1100),INDEX(Scorecard!$D$46:$D$52,SUMPRODUCT(--(Scorecard!$G$46:$G$51&lt;I1100))+1),Scorecard!$D$53)</f>
        <v>-0.048559051279741</v>
      </c>
      <c r="AE1100" s="0" t="n">
        <f aca="false">IF(ISNUMBER(K1100),INDEX(Scorecard!$D$54:$D$61,SUMPRODUCT(--(Scorecard!$G$54:$G$60&lt;K1100))+1),Scorecard!$D$62)</f>
        <v>0.409483001259379</v>
      </c>
      <c r="AF1100" s="0" t="n">
        <f aca="false">IF(ISNUMBER(L1100),INDEX(Scorecard!$D$63:$D$68,SUMPRODUCT(--(Scorecard!$G$63:$G$67&lt;L1100))+1),Scorecard!$D$69)</f>
        <v>-0.340582194386522</v>
      </c>
      <c r="AG1100" s="0" t="n">
        <f aca="false">Inputs!$B$10+Scorecard!$J$5*Y1100+Scorecard!$J$6*Z1100+Scorecard!$J$7*AA1100+Scorecard!$J$8*AB1100+Scorecard!$J$9*AC1100+Scorecard!$J$10*AD1100+Scorecard!$J$11*AE1100+Scorecard!$J$12*AF1100</f>
        <v>-3.64475842398745</v>
      </c>
      <c r="AH1100" s="0" t="n">
        <f aca="false">MIN(1-Inputs!$B$13,MAX(Inputs!$B$13,1/(1+EXP(-(Inputs!$B$11*AG1100+Inputs!$B$12)))))</f>
        <v>0.0245512403570813</v>
      </c>
      <c r="AI1100" s="0" t="n">
        <f aca="false">Inputs!$B$9-Inputs!$B$8*AG1100</f>
        <v>592.288374275005</v>
      </c>
      <c r="AJ1100" s="0" t="n">
        <f aca="false">RANK(AH1100,$AH$5:$AH$2004,0)+COUNTIF($AH$4:AH1099,AH1100)</f>
        <v>392</v>
      </c>
      <c r="AK1100" s="0" t="n">
        <f aca="false">IF(AJ1100&lt;=Deciles!$B$5*(Deciles!$B$4+1),INT((AJ1100-1)/(Deciles!$B$4+1))+1,Deciles!$B$5+INT((AJ1100-1-Deciles!$B$5*(Deciles!$B$4+1))/Deciles!$B$4)+1)</f>
        <v>2</v>
      </c>
    </row>
    <row r="1101" customFormat="false" ht="15" hidden="false" customHeight="false" outlineLevel="0" collapsed="false">
      <c r="A1101" s="0" t="n">
        <v>31936</v>
      </c>
      <c r="B1101" s="0" t="s">
        <v>145</v>
      </c>
      <c r="C1101" s="0" t="n">
        <v>770</v>
      </c>
      <c r="D1101" s="0" t="n">
        <v>77.3661651611328</v>
      </c>
      <c r="E1101" s="0" t="n">
        <v>71.4044189453125</v>
      </c>
      <c r="F1101" s="0" t="n">
        <v>35</v>
      </c>
      <c r="G1101" s="0" t="n">
        <v>4.21600008010864</v>
      </c>
      <c r="H1101" s="0" t="n">
        <v>0.699333429336548</v>
      </c>
      <c r="I1101" s="0" t="n">
        <v>24</v>
      </c>
      <c r="J1101" s="0" t="n">
        <v>12.4977693557739</v>
      </c>
      <c r="K1101" s="0" t="n">
        <v>4.45833349227905</v>
      </c>
      <c r="L1101" s="0" t="n">
        <v>-1.875</v>
      </c>
      <c r="M1101" s="0" t="n">
        <v>4.23435020446777</v>
      </c>
      <c r="N1101" s="0" t="n">
        <v>0</v>
      </c>
      <c r="O1101" s="0" t="n">
        <v>0</v>
      </c>
      <c r="P1101" s="0" t="s">
        <v>146</v>
      </c>
      <c r="Q1101" s="0" t="s">
        <v>141</v>
      </c>
      <c r="R1101" s="0" t="n">
        <v>1</v>
      </c>
      <c r="S1101" s="0" t="s">
        <v>148</v>
      </c>
      <c r="T1101" s="0" t="n">
        <v>0</v>
      </c>
      <c r="U1101" s="0" t="n">
        <v>267739.47</v>
      </c>
      <c r="V1101" s="0" t="n">
        <v>0.00364362937398255</v>
      </c>
      <c r="W1101" s="0" t="n">
        <v>644.494934082031</v>
      </c>
      <c r="X1101" s="0" t="n">
        <v>0.00361357675865293</v>
      </c>
      <c r="Y1101" s="0" t="n">
        <f aca="false">IF(ISNUMBER(C1101),INDEX(Scorecard!$D$5:$D$12,SUMPRODUCT(--(Scorecard!$G$5:$G$11&lt;C1101))+1),Scorecard!$D$13)</f>
        <v>1.23750384304241</v>
      </c>
      <c r="Z1101" s="0" t="n">
        <f aca="false">IF(ISNUMBER(D1101),INDEX(Scorecard!$D$14:$D$17,SUMPRODUCT(--(Scorecard!$G$14:$G$16&lt;D1101))+1),Scorecard!$D$18)</f>
        <v>0.0505355481560174</v>
      </c>
      <c r="AA1101" s="0" t="n">
        <f aca="false">IF(ISNUMBER(E1101),INDEX(Scorecard!$D$19:$D$26,SUMPRODUCT(--(Scorecard!$G$19:$G$25&lt;E1101))+1),Scorecard!$D$27)</f>
        <v>0.0530843085177338</v>
      </c>
      <c r="AB1101" s="0" t="n">
        <f aca="false">IF(ISNUMBER(F1101),INDEX(Scorecard!$D$28:$D$35,SUMPRODUCT(--(Scorecard!$G$28:$G$34&lt;F1101))+1),Scorecard!$D$36)</f>
        <v>-0.0008456427959252</v>
      </c>
      <c r="AC1101" s="0" t="n">
        <f aca="false">IF(ISNUMBER(H1101),INDEX(Scorecard!$D$37:$D$44,SUMPRODUCT(--(Scorecard!$G$37:$G$43&lt;H1101))+1),Scorecard!$D$45)</f>
        <v>-0.569454719285959</v>
      </c>
      <c r="AD1101" s="0" t="n">
        <f aca="false">IF(ISNUMBER(I1101),INDEX(Scorecard!$D$46:$D$52,SUMPRODUCT(--(Scorecard!$G$46:$G$51&lt;I1101))+1),Scorecard!$D$53)</f>
        <v>-0.048559051279741</v>
      </c>
      <c r="AE1101" s="0" t="n">
        <f aca="false">IF(ISNUMBER(K1101),INDEX(Scorecard!$D$54:$D$61,SUMPRODUCT(--(Scorecard!$G$54:$G$60&lt;K1101))+1),Scorecard!$D$62)</f>
        <v>0.409483001259379</v>
      </c>
      <c r="AF1101" s="0" t="n">
        <f aca="false">IF(ISNUMBER(L1101),INDEX(Scorecard!$D$63:$D$68,SUMPRODUCT(--(Scorecard!$G$63:$G$67&lt;L1101))+1),Scorecard!$D$69)</f>
        <v>-0.340582194386522</v>
      </c>
      <c r="AG1101" s="0" t="n">
        <f aca="false">Inputs!$B$10+Scorecard!$J$5*Y1101+Scorecard!$J$6*Z1101+Scorecard!$J$7*AA1101+Scorecard!$J$8*AB1101+Scorecard!$J$9*AC1101+Scorecard!$J$10*AD1101+Scorecard!$J$11*AE1101+Scorecard!$J$12*AF1101</f>
        <v>-5.45409927854486</v>
      </c>
      <c r="AH1101" s="0" t="n">
        <f aca="false">MIN(1-Inputs!$B$13,MAX(Inputs!$B$13,1/(1+EXP(-(Inputs!$B$11*AG1101+Inputs!$B$12)))))</f>
        <v>0.00364362940981424</v>
      </c>
      <c r="AI1101" s="0" t="n">
        <f aca="false">Inputs!$B$9-Inputs!$B$8*AG1101</f>
        <v>644.49491583796</v>
      </c>
      <c r="AJ1101" s="0" t="n">
        <f aca="false">RANK(AH1101,$AH$5:$AH$2004,0)+COUNTIF($AH$4:AH1100,AH1101)</f>
        <v>1429</v>
      </c>
      <c r="AK1101" s="0" t="n">
        <f aca="false">IF(AJ1101&lt;=Deciles!$B$5*(Deciles!$B$4+1),INT((AJ1101-1)/(Deciles!$B$4+1))+1,Deciles!$B$5+INT((AJ1101-1-Deciles!$B$5*(Deciles!$B$4+1))/Deciles!$B$4)+1)</f>
        <v>8</v>
      </c>
    </row>
    <row r="1102" customFormat="false" ht="15" hidden="false" customHeight="false" outlineLevel="0" collapsed="false">
      <c r="A1102" s="0" t="n">
        <v>31962</v>
      </c>
      <c r="B1102" s="0" t="s">
        <v>157</v>
      </c>
      <c r="C1102" s="0" t="n">
        <v>748</v>
      </c>
      <c r="D1102" s="0" t="n">
        <v>93.7782821655273</v>
      </c>
      <c r="E1102" s="0" t="n">
        <v>91.2217254638672</v>
      </c>
      <c r="F1102" s="0" t="n">
        <v>32</v>
      </c>
      <c r="G1102" s="0" t="n">
        <v>3.97499990463257</v>
      </c>
      <c r="H1102" s="0" t="n">
        <v>0.0916664600372315</v>
      </c>
      <c r="I1102" s="0" t="n">
        <v>5</v>
      </c>
      <c r="J1102" s="0" t="n">
        <v>11.8775987625122</v>
      </c>
      <c r="K1102" s="0" t="n">
        <v>4.42307710647583</v>
      </c>
      <c r="L1102" s="0" t="n">
        <v>-0.276922702789307</v>
      </c>
      <c r="M1102" s="0" t="n">
        <v>5.74976253509522</v>
      </c>
      <c r="N1102" s="0" t="n">
        <v>0</v>
      </c>
      <c r="O1102" s="0" t="n">
        <v>0</v>
      </c>
      <c r="P1102" s="0" t="s">
        <v>146</v>
      </c>
      <c r="Q1102" s="0" t="s">
        <v>160</v>
      </c>
      <c r="R1102" s="0" t="n">
        <v>2</v>
      </c>
      <c r="S1102" s="0" t="s">
        <v>149</v>
      </c>
      <c r="T1102" s="0" t="n">
        <v>0</v>
      </c>
      <c r="U1102" s="0" t="n">
        <v>144004.33</v>
      </c>
      <c r="V1102" s="0" t="n">
        <v>0.0123393014073372</v>
      </c>
      <c r="W1102" s="0" t="n">
        <v>611.244506835938</v>
      </c>
      <c r="X1102" s="0" t="n">
        <v>0.0122554171830416</v>
      </c>
      <c r="Y1102" s="0" t="n">
        <f aca="false">IF(ISNUMBER(C1102),INDEX(Scorecard!$D$5:$D$12,SUMPRODUCT(--(Scorecard!$G$5:$G$11&lt;C1102))+1),Scorecard!$D$13)</f>
        <v>0.488358159108655</v>
      </c>
      <c r="Z1102" s="0" t="n">
        <f aca="false">IF(ISNUMBER(D1102),INDEX(Scorecard!$D$14:$D$17,SUMPRODUCT(--(Scorecard!$G$14:$G$16&lt;D1102))+1),Scorecard!$D$18)</f>
        <v>-0.361970872710667</v>
      </c>
      <c r="AA1102" s="0" t="n">
        <f aca="false">IF(ISNUMBER(E1102),INDEX(Scorecard!$D$19:$D$26,SUMPRODUCT(--(Scorecard!$G$19:$G$25&lt;E1102))+1),Scorecard!$D$27)</f>
        <v>-0.820992370602782</v>
      </c>
      <c r="AB1102" s="0" t="n">
        <f aca="false">IF(ISNUMBER(F1102),INDEX(Scorecard!$D$28:$D$35,SUMPRODUCT(--(Scorecard!$G$28:$G$34&lt;F1102))+1),Scorecard!$D$36)</f>
        <v>0.126913191054783</v>
      </c>
      <c r="AC1102" s="0" t="n">
        <f aca="false">IF(ISNUMBER(H1102),INDEX(Scorecard!$D$37:$D$44,SUMPRODUCT(--(Scorecard!$G$37:$G$43&lt;H1102))+1),Scorecard!$D$45)</f>
        <v>0.102184252677548</v>
      </c>
      <c r="AD1102" s="0" t="n">
        <f aca="false">IF(ISNUMBER(I1102),INDEX(Scorecard!$D$46:$D$52,SUMPRODUCT(--(Scorecard!$G$46:$G$51&lt;I1102))+1),Scorecard!$D$53)</f>
        <v>-0.161534840507194</v>
      </c>
      <c r="AE1102" s="0" t="n">
        <f aca="false">IF(ISNUMBER(K1102),INDEX(Scorecard!$D$54:$D$61,SUMPRODUCT(--(Scorecard!$G$54:$G$60&lt;K1102))+1),Scorecard!$D$62)</f>
        <v>0.409483001259379</v>
      </c>
      <c r="AF1102" s="0" t="n">
        <f aca="false">IF(ISNUMBER(L1102),INDEX(Scorecard!$D$63:$D$68,SUMPRODUCT(--(Scorecard!$G$63:$G$67&lt;L1102))+1),Scorecard!$D$69)</f>
        <v>0.322484508656054</v>
      </c>
      <c r="AG1102" s="0" t="n">
        <f aca="false">Inputs!$B$10+Scorecard!$J$5*Y1102+Scorecard!$J$6*Z1102+Scorecard!$J$7*AA1102+Scorecard!$J$8*AB1102+Scorecard!$J$9*AC1102+Scorecard!$J$10*AD1102+Scorecard!$J$11*AE1102+Scorecard!$J$12*AF1102</f>
        <v>-4.30172868227021</v>
      </c>
      <c r="AH1102" s="0" t="n">
        <f aca="false">MIN(1-Inputs!$B$13,MAX(Inputs!$B$13,1/(1+EXP(-(Inputs!$B$11*AG1102+Inputs!$B$12)))))</f>
        <v>0.0123393011746947</v>
      </c>
      <c r="AI1102" s="0" t="n">
        <f aca="false">Inputs!$B$9-Inputs!$B$8*AG1102</f>
        <v>611.244528947726</v>
      </c>
      <c r="AJ1102" s="0" t="n">
        <f aca="false">RANK(AH1102,$AH$5:$AH$2004,0)+COUNTIF($AH$4:AH1101,AH1102)</f>
        <v>699</v>
      </c>
      <c r="AK1102" s="0" t="n">
        <f aca="false">IF(AJ1102&lt;=Deciles!$B$5*(Deciles!$B$4+1),INT((AJ1102-1)/(Deciles!$B$4+1))+1,Deciles!$B$5+INT((AJ1102-1-Deciles!$B$5*(Deciles!$B$4+1))/Deciles!$B$4)+1)</f>
        <v>4</v>
      </c>
    </row>
    <row r="1103" customFormat="false" ht="15" hidden="false" customHeight="false" outlineLevel="0" collapsed="false">
      <c r="A1103" s="0" t="n">
        <v>31968</v>
      </c>
      <c r="B1103" s="0" t="s">
        <v>157</v>
      </c>
      <c r="C1103" s="0" t="n">
        <v>700</v>
      </c>
      <c r="D1103" s="0" t="n">
        <v>80</v>
      </c>
      <c r="E1103" s="0" t="n">
        <v>59.9983863830566</v>
      </c>
      <c r="F1103" s="0" t="n">
        <v>30</v>
      </c>
      <c r="G1103" s="0" t="n">
        <v>4.50899982452393</v>
      </c>
      <c r="H1103" s="0" t="n">
        <v>0.625666379928589</v>
      </c>
      <c r="I1103" s="0" t="n">
        <v>46</v>
      </c>
      <c r="J1103" s="0" t="n">
        <v>12.4112462997437</v>
      </c>
      <c r="K1103" s="0" t="n">
        <v>3.82307696342468</v>
      </c>
      <c r="L1103" s="0" t="n">
        <v>-0.276922941207886</v>
      </c>
      <c r="M1103" s="0" t="n">
        <v>5.51355028152466</v>
      </c>
      <c r="N1103" s="0" t="n">
        <v>0</v>
      </c>
      <c r="O1103" s="0" t="n">
        <v>0</v>
      </c>
      <c r="P1103" s="0" t="s">
        <v>146</v>
      </c>
      <c r="Q1103" s="0" t="s">
        <v>141</v>
      </c>
      <c r="R1103" s="0" t="n">
        <v>1</v>
      </c>
      <c r="S1103" s="0" t="s">
        <v>156</v>
      </c>
      <c r="T1103" s="0" t="n">
        <v>0</v>
      </c>
      <c r="U1103" s="0" t="n">
        <v>245547.67</v>
      </c>
      <c r="V1103" s="0" t="n">
        <v>0.0188524387776852</v>
      </c>
      <c r="W1103" s="0" t="n">
        <v>599.59423828125</v>
      </c>
      <c r="X1103" s="0" t="n">
        <v>0.0115712555125356</v>
      </c>
      <c r="Y1103" s="0" t="n">
        <f aca="false">IF(ISNUMBER(C1103),INDEX(Scorecard!$D$5:$D$12,SUMPRODUCT(--(Scorecard!$G$5:$G$11&lt;C1103))+1),Scorecard!$D$13)</f>
        <v>-0.869677851527538</v>
      </c>
      <c r="Z1103" s="0" t="n">
        <f aca="false">IF(ISNUMBER(D1103),INDEX(Scorecard!$D$14:$D$17,SUMPRODUCT(--(Scorecard!$G$14:$G$16&lt;D1103))+1),Scorecard!$D$18)</f>
        <v>0.0505355481560174</v>
      </c>
      <c r="AA1103" s="0" t="n">
        <f aca="false">IF(ISNUMBER(E1103),INDEX(Scorecard!$D$19:$D$26,SUMPRODUCT(--(Scorecard!$G$19:$G$25&lt;E1103))+1),Scorecard!$D$27)</f>
        <v>0.267179331770092</v>
      </c>
      <c r="AB1103" s="0" t="n">
        <f aca="false">IF(ISNUMBER(F1103),INDEX(Scorecard!$D$28:$D$35,SUMPRODUCT(--(Scorecard!$G$28:$G$34&lt;F1103))+1),Scorecard!$D$36)</f>
        <v>0.126913191054783</v>
      </c>
      <c r="AC1103" s="0" t="n">
        <f aca="false">IF(ISNUMBER(H1103),INDEX(Scorecard!$D$37:$D$44,SUMPRODUCT(--(Scorecard!$G$37:$G$43&lt;H1103))+1),Scorecard!$D$45)</f>
        <v>-0.569454719285959</v>
      </c>
      <c r="AD1103" s="0" t="n">
        <f aca="false">IF(ISNUMBER(I1103),INDEX(Scorecard!$D$46:$D$52,SUMPRODUCT(--(Scorecard!$G$46:$G$51&lt;I1103))+1),Scorecard!$D$53)</f>
        <v>0.818882373006414</v>
      </c>
      <c r="AE1103" s="0" t="n">
        <f aca="false">IF(ISNUMBER(K1103),INDEX(Scorecard!$D$54:$D$61,SUMPRODUCT(--(Scorecard!$G$54:$G$60&lt;K1103))+1),Scorecard!$D$62)</f>
        <v>0.489050497890326</v>
      </c>
      <c r="AF1103" s="0" t="n">
        <f aca="false">IF(ISNUMBER(L1103),INDEX(Scorecard!$D$63:$D$68,SUMPRODUCT(--(Scorecard!$G$63:$G$67&lt;L1103))+1),Scorecard!$D$69)</f>
        <v>0.322484508656054</v>
      </c>
      <c r="AG1103" s="0" t="n">
        <f aca="false">Inputs!$B$10+Scorecard!$J$5*Y1103+Scorecard!$J$6*Z1103+Scorecard!$J$7*AA1103+Scorecard!$J$8*AB1103+Scorecard!$J$9*AC1103+Scorecard!$J$10*AD1103+Scorecard!$J$11*AE1103+Scorecard!$J$12*AF1103</f>
        <v>-3.89795993011476</v>
      </c>
      <c r="AH1103" s="0" t="n">
        <f aca="false">MIN(1-Inputs!$B$13,MAX(Inputs!$B$13,1/(1+EXP(-(Inputs!$B$11*AG1103+Inputs!$B$12)))))</f>
        <v>0.018852439539029</v>
      </c>
      <c r="AI1103" s="0" t="n">
        <f aca="false">Inputs!$B$9-Inputs!$B$8*AG1103</f>
        <v>599.594225419715</v>
      </c>
      <c r="AJ1103" s="0" t="n">
        <f aca="false">RANK(AH1103,$AH$5:$AH$2004,0)+COUNTIF($AH$4:AH1102,AH1103)</f>
        <v>478</v>
      </c>
      <c r="AK1103" s="0" t="n">
        <f aca="false">IF(AJ1103&lt;=Deciles!$B$5*(Deciles!$B$4+1),INT((AJ1103-1)/(Deciles!$B$4+1))+1,Deciles!$B$5+INT((AJ1103-1-Deciles!$B$5*(Deciles!$B$4+1))/Deciles!$B$4)+1)</f>
        <v>3</v>
      </c>
    </row>
    <row r="1104" customFormat="false" ht="15" hidden="false" customHeight="false" outlineLevel="0" collapsed="false">
      <c r="A1104" s="0" t="n">
        <v>31975</v>
      </c>
      <c r="B1104" s="0" t="s">
        <v>152</v>
      </c>
      <c r="C1104" s="0" t="n">
        <v>725</v>
      </c>
      <c r="D1104" s="0" t="n">
        <v>87.749641418457</v>
      </c>
      <c r="E1104" s="0" t="n">
        <v>67.9824295043945</v>
      </c>
      <c r="F1104" s="0" t="n">
        <v>39</v>
      </c>
      <c r="G1104" s="0" t="n">
        <v>3.89199995994568</v>
      </c>
      <c r="H1104" s="0" t="n">
        <v>-2.54133343696594</v>
      </c>
      <c r="I1104" s="0" t="n">
        <v>47</v>
      </c>
      <c r="J1104" s="0" t="n">
        <v>11.6292333602905</v>
      </c>
      <c r="K1104" s="0" t="n">
        <v>4.80000019073486</v>
      </c>
      <c r="L1104" s="0" t="n">
        <v>-0.458333015441895</v>
      </c>
      <c r="M1104" s="0" t="n">
        <v>6.28858137130737</v>
      </c>
      <c r="N1104" s="0" t="n">
        <v>0</v>
      </c>
      <c r="O1104" s="0" t="n">
        <v>0</v>
      </c>
      <c r="P1104" s="0" t="s">
        <v>144</v>
      </c>
      <c r="Q1104" s="0" t="s">
        <v>141</v>
      </c>
      <c r="R1104" s="0" t="n">
        <v>1</v>
      </c>
      <c r="S1104" s="0" t="s">
        <v>149</v>
      </c>
      <c r="T1104" s="0" t="n">
        <v>0</v>
      </c>
      <c r="U1104" s="0" t="n">
        <v>112334.13</v>
      </c>
      <c r="V1104" s="0" t="n">
        <v>0.0156377609819174</v>
      </c>
      <c r="W1104" s="0" t="n">
        <v>604.742492675781</v>
      </c>
      <c r="X1104" s="0" t="n">
        <v>0.00580672873184085</v>
      </c>
      <c r="Y1104" s="0" t="n">
        <f aca="false">IF(ISNUMBER(C1104),INDEX(Scorecard!$D$5:$D$12,SUMPRODUCT(--(Scorecard!$G$5:$G$11&lt;C1104))+1),Scorecard!$D$13)</f>
        <v>-0.0290424113398221</v>
      </c>
      <c r="Z1104" s="0" t="n">
        <f aca="false">IF(ISNUMBER(D1104),INDEX(Scorecard!$D$14:$D$17,SUMPRODUCT(--(Scorecard!$G$14:$G$16&lt;D1104))+1),Scorecard!$D$18)</f>
        <v>-0.361970872710667</v>
      </c>
      <c r="AA1104" s="0" t="n">
        <f aca="false">IF(ISNUMBER(E1104),INDEX(Scorecard!$D$19:$D$26,SUMPRODUCT(--(Scorecard!$G$19:$G$25&lt;E1104))+1),Scorecard!$D$27)</f>
        <v>0.0530843085177338</v>
      </c>
      <c r="AB1104" s="0" t="n">
        <f aca="false">IF(ISNUMBER(F1104),INDEX(Scorecard!$D$28:$D$35,SUMPRODUCT(--(Scorecard!$G$28:$G$34&lt;F1104))+1),Scorecard!$D$36)</f>
        <v>-0.132616866359722</v>
      </c>
      <c r="AC1104" s="0" t="n">
        <f aca="false">IF(ISNUMBER(H1104),INDEX(Scorecard!$D$37:$D$44,SUMPRODUCT(--(Scorecard!$G$37:$G$43&lt;H1104))+1),Scorecard!$D$45)</f>
        <v>1.35057635045042</v>
      </c>
      <c r="AD1104" s="0" t="n">
        <f aca="false">IF(ISNUMBER(I1104),INDEX(Scorecard!$D$46:$D$52,SUMPRODUCT(--(Scorecard!$G$46:$G$51&lt;I1104))+1),Scorecard!$D$53)</f>
        <v>0.818882373006414</v>
      </c>
      <c r="AE1104" s="0" t="n">
        <f aca="false">IF(ISNUMBER(K1104),INDEX(Scorecard!$D$54:$D$61,SUMPRODUCT(--(Scorecard!$G$54:$G$60&lt;K1104))+1),Scorecard!$D$62)</f>
        <v>0.409483001259379</v>
      </c>
      <c r="AF1104" s="0" t="n">
        <f aca="false">IF(ISNUMBER(L1104),INDEX(Scorecard!$D$63:$D$68,SUMPRODUCT(--(Scorecard!$G$63:$G$67&lt;L1104))+1),Scorecard!$D$69)</f>
        <v>0.322484508656054</v>
      </c>
      <c r="AG1104" s="0" t="n">
        <f aca="false">Inputs!$B$10+Scorecard!$J$5*Y1104+Scorecard!$J$6*Z1104+Scorecard!$J$7*AA1104+Scorecard!$J$8*AB1104+Scorecard!$J$9*AC1104+Scorecard!$J$10*AD1104+Scorecard!$J$11*AE1104+Scorecard!$J$12*AF1104</f>
        <v>-4.07638577644758</v>
      </c>
      <c r="AH1104" s="0" t="n">
        <f aca="false">MIN(1-Inputs!$B$13,MAX(Inputs!$B$13,1/(1+EXP(-(Inputs!$B$11*AG1104+Inputs!$B$12)))))</f>
        <v>0.0156377611171052</v>
      </c>
      <c r="AI1104" s="0" t="n">
        <f aca="false">Inputs!$B$9-Inputs!$B$8*AG1104</f>
        <v>604.74250709313</v>
      </c>
      <c r="AJ1104" s="0" t="n">
        <f aca="false">RANK(AH1104,$AH$5:$AH$2004,0)+COUNTIF($AH$4:AH1103,AH1104)</f>
        <v>578</v>
      </c>
      <c r="AK1104" s="0" t="n">
        <f aca="false">IF(AJ1104&lt;=Deciles!$B$5*(Deciles!$B$4+1),INT((AJ1104-1)/(Deciles!$B$4+1))+1,Deciles!$B$5+INT((AJ1104-1-Deciles!$B$5*(Deciles!$B$4+1))/Deciles!$B$4)+1)</f>
        <v>3</v>
      </c>
    </row>
    <row r="1105" customFormat="false" ht="15" hidden="false" customHeight="false" outlineLevel="0" collapsed="false">
      <c r="A1105" s="0" t="n">
        <v>31991</v>
      </c>
      <c r="B1105" s="0" t="s">
        <v>157</v>
      </c>
      <c r="C1105" s="0" t="n">
        <v>631</v>
      </c>
      <c r="D1105" s="0" t="n">
        <v>80</v>
      </c>
      <c r="E1105" s="0" t="n">
        <v>75.838981628418</v>
      </c>
      <c r="F1105" s="0" t="n">
        <v>26</v>
      </c>
      <c r="G1105" s="0" t="n">
        <v>4.20599985122681</v>
      </c>
      <c r="H1105" s="0" t="n">
        <v>0.32266640663147</v>
      </c>
      <c r="I1105" s="0" t="n">
        <v>9</v>
      </c>
      <c r="J1105" s="0" t="n">
        <v>11.9071340560913</v>
      </c>
      <c r="K1105" s="0" t="n">
        <v>4.42307710647583</v>
      </c>
      <c r="L1105" s="0" t="n">
        <v>-0.276922702789307</v>
      </c>
      <c r="M1105" s="0" t="n">
        <v>5.74976253509522</v>
      </c>
      <c r="N1105" s="0" t="n">
        <v>0</v>
      </c>
      <c r="O1105" s="0" t="n">
        <v>0</v>
      </c>
      <c r="P1105" s="0" t="s">
        <v>144</v>
      </c>
      <c r="Q1105" s="0" t="s">
        <v>141</v>
      </c>
      <c r="R1105" s="0" t="n">
        <v>2</v>
      </c>
      <c r="S1105" s="0" t="s">
        <v>149</v>
      </c>
      <c r="T1105" s="0" t="n">
        <v>1</v>
      </c>
      <c r="U1105" s="0" t="n">
        <v>148320.94</v>
      </c>
      <c r="V1105" s="0" t="n">
        <v>0.0740238204598427</v>
      </c>
      <c r="W1105" s="0" t="n">
        <v>561.010986328125</v>
      </c>
      <c r="X1105" s="0" t="n">
        <v>0.16788150370121</v>
      </c>
      <c r="Y1105" s="0" t="n">
        <f aca="false">IF(ISNUMBER(C1105),INDEX(Scorecard!$D$5:$D$12,SUMPRODUCT(--(Scorecard!$G$5:$G$11&lt;C1105))+1),Scorecard!$D$13)</f>
        <v>-1.88220980528339</v>
      </c>
      <c r="Z1105" s="0" t="n">
        <f aca="false">IF(ISNUMBER(D1105),INDEX(Scorecard!$D$14:$D$17,SUMPRODUCT(--(Scorecard!$G$14:$G$16&lt;D1105))+1),Scorecard!$D$18)</f>
        <v>0.0505355481560174</v>
      </c>
      <c r="AA1105" s="0" t="n">
        <f aca="false">IF(ISNUMBER(E1105),INDEX(Scorecard!$D$19:$D$26,SUMPRODUCT(--(Scorecard!$G$19:$G$25&lt;E1105))+1),Scorecard!$D$27)</f>
        <v>-0.0341578513653732</v>
      </c>
      <c r="AB1105" s="0" t="n">
        <f aca="false">IF(ISNUMBER(F1105),INDEX(Scorecard!$D$28:$D$35,SUMPRODUCT(--(Scorecard!$G$28:$G$34&lt;F1105))+1),Scorecard!$D$36)</f>
        <v>0.165097008946478</v>
      </c>
      <c r="AC1105" s="0" t="n">
        <f aca="false">IF(ISNUMBER(H1105),INDEX(Scorecard!$D$37:$D$44,SUMPRODUCT(--(Scorecard!$G$37:$G$43&lt;H1105))+1),Scorecard!$D$45)</f>
        <v>-0.0679520129233634</v>
      </c>
      <c r="AD1105" s="0" t="n">
        <f aca="false">IF(ISNUMBER(I1105),INDEX(Scorecard!$D$46:$D$52,SUMPRODUCT(--(Scorecard!$G$46:$G$51&lt;I1105))+1),Scorecard!$D$53)</f>
        <v>-0.114272400683245</v>
      </c>
      <c r="AE1105" s="0" t="n">
        <f aca="false">IF(ISNUMBER(K1105),INDEX(Scorecard!$D$54:$D$61,SUMPRODUCT(--(Scorecard!$G$54:$G$60&lt;K1105))+1),Scorecard!$D$62)</f>
        <v>0.409483001259379</v>
      </c>
      <c r="AF1105" s="0" t="n">
        <f aca="false">IF(ISNUMBER(L1105),INDEX(Scorecard!$D$63:$D$68,SUMPRODUCT(--(Scorecard!$G$63:$G$67&lt;L1105))+1),Scorecard!$D$69)</f>
        <v>0.322484508656054</v>
      </c>
      <c r="AG1105" s="0" t="n">
        <f aca="false">Inputs!$B$10+Scorecard!$J$5*Y1105+Scorecard!$J$6*Z1105+Scorecard!$J$7*AA1105+Scorecard!$J$8*AB1105+Scorecard!$J$9*AC1105+Scorecard!$J$10*AD1105+Scorecard!$J$11*AE1105+Scorecard!$J$12*AF1105</f>
        <v>-2.56076718550656</v>
      </c>
      <c r="AH1105" s="0" t="n">
        <f aca="false">MIN(1-Inputs!$B$13,MAX(Inputs!$B$13,1/(1+EXP(-(Inputs!$B$11*AG1105+Inputs!$B$12)))))</f>
        <v>0.0740238230515545</v>
      </c>
      <c r="AI1105" s="0" t="n">
        <f aca="false">Inputs!$B$9-Inputs!$B$8*AG1105</f>
        <v>561.010998592536</v>
      </c>
      <c r="AJ1105" s="0" t="n">
        <f aca="false">RANK(AH1105,$AH$5:$AH$2004,0)+COUNTIF($AH$4:AH1104,AH1105)</f>
        <v>81</v>
      </c>
      <c r="AK1105" s="0" t="n">
        <f aca="false">IF(AJ1105&lt;=Deciles!$B$5*(Deciles!$B$4+1),INT((AJ1105-1)/(Deciles!$B$4+1))+1,Deciles!$B$5+INT((AJ1105-1-Deciles!$B$5*(Deciles!$B$4+1))/Deciles!$B$4)+1)</f>
        <v>1</v>
      </c>
    </row>
    <row r="1106" customFormat="false" ht="15" hidden="false" customHeight="false" outlineLevel="0" collapsed="false">
      <c r="A1106" s="0" t="n">
        <v>31993</v>
      </c>
      <c r="B1106" s="0" t="s">
        <v>145</v>
      </c>
      <c r="C1106" s="0" t="n">
        <v>745</v>
      </c>
      <c r="D1106" s="0" t="n">
        <v>80</v>
      </c>
      <c r="E1106" s="0" t="n">
        <v>77.1529998779297</v>
      </c>
      <c r="F1106" s="0" t="n">
        <v>40</v>
      </c>
      <c r="G1106" s="0" t="n">
        <v>3.20499992370606</v>
      </c>
      <c r="H1106" s="0" t="n">
        <v>-0.31166672706604</v>
      </c>
      <c r="I1106" s="0" t="n">
        <v>8</v>
      </c>
      <c r="J1106" s="0" t="n">
        <v>11.5783615112305</v>
      </c>
      <c r="K1106" s="0" t="n">
        <v>4.75833320617676</v>
      </c>
      <c r="L1106" s="0" t="n">
        <v>-1.875</v>
      </c>
      <c r="M1106" s="0" t="n">
        <v>3.47429394721985</v>
      </c>
      <c r="N1106" s="0" t="n">
        <v>0</v>
      </c>
      <c r="O1106" s="0" t="n">
        <v>0</v>
      </c>
      <c r="P1106" s="0" t="s">
        <v>144</v>
      </c>
      <c r="Q1106" s="0" t="s">
        <v>141</v>
      </c>
      <c r="R1106" s="0" t="n">
        <v>1</v>
      </c>
      <c r="S1106" s="0" t="s">
        <v>159</v>
      </c>
      <c r="T1106" s="0" t="n">
        <v>0</v>
      </c>
      <c r="U1106" s="0" t="n">
        <v>106762.46</v>
      </c>
      <c r="V1106" s="0" t="n">
        <v>0.00950027815997601</v>
      </c>
      <c r="W1106" s="0" t="n">
        <v>618.398620605469</v>
      </c>
      <c r="X1106" s="0" t="n">
        <v>0.00892348028719425</v>
      </c>
      <c r="Y1106" s="0" t="n">
        <f aca="false">IF(ISNUMBER(C1106),INDEX(Scorecard!$D$5:$D$12,SUMPRODUCT(--(Scorecard!$G$5:$G$11&lt;C1106))+1),Scorecard!$D$13)</f>
        <v>0.488358159108655</v>
      </c>
      <c r="Z1106" s="0" t="n">
        <f aca="false">IF(ISNUMBER(D1106),INDEX(Scorecard!$D$14:$D$17,SUMPRODUCT(--(Scorecard!$G$14:$G$16&lt;D1106))+1),Scorecard!$D$18)</f>
        <v>0.0505355481560174</v>
      </c>
      <c r="AA1106" s="0" t="n">
        <f aca="false">IF(ISNUMBER(E1106),INDEX(Scorecard!$D$19:$D$26,SUMPRODUCT(--(Scorecard!$G$19:$G$25&lt;E1106))+1),Scorecard!$D$27)</f>
        <v>-0.0341578513653732</v>
      </c>
      <c r="AB1106" s="0" t="n">
        <f aca="false">IF(ISNUMBER(F1106),INDEX(Scorecard!$D$28:$D$35,SUMPRODUCT(--(Scorecard!$G$28:$G$34&lt;F1106))+1),Scorecard!$D$36)</f>
        <v>-0.132616866359722</v>
      </c>
      <c r="AC1106" s="0" t="n">
        <f aca="false">IF(ISNUMBER(H1106),INDEX(Scorecard!$D$37:$D$44,SUMPRODUCT(--(Scorecard!$G$37:$G$43&lt;H1106))+1),Scorecard!$D$45)</f>
        <v>0.769716833645565</v>
      </c>
      <c r="AD1106" s="0" t="n">
        <f aca="false">IF(ISNUMBER(I1106),INDEX(Scorecard!$D$46:$D$52,SUMPRODUCT(--(Scorecard!$G$46:$G$51&lt;I1106))+1),Scorecard!$D$53)</f>
        <v>-0.114272400683245</v>
      </c>
      <c r="AE1106" s="0" t="n">
        <f aca="false">IF(ISNUMBER(K1106),INDEX(Scorecard!$D$54:$D$61,SUMPRODUCT(--(Scorecard!$G$54:$G$60&lt;K1106))+1),Scorecard!$D$62)</f>
        <v>0.409483001259379</v>
      </c>
      <c r="AF1106" s="0" t="n">
        <f aca="false">IF(ISNUMBER(L1106),INDEX(Scorecard!$D$63:$D$68,SUMPRODUCT(--(Scorecard!$G$63:$G$67&lt;L1106))+1),Scorecard!$D$69)</f>
        <v>-0.340582194386522</v>
      </c>
      <c r="AG1106" s="0" t="n">
        <f aca="false">Inputs!$B$10+Scorecard!$J$5*Y1106+Scorecard!$J$6*Z1106+Scorecard!$J$7*AA1106+Scorecard!$J$8*AB1106+Scorecard!$J$9*AC1106+Scorecard!$J$10*AD1106+Scorecard!$J$11*AE1106+Scorecard!$J$12*AF1106</f>
        <v>-4.54967136122116</v>
      </c>
      <c r="AH1106" s="0" t="n">
        <f aca="false">MIN(1-Inputs!$B$13,MAX(Inputs!$B$13,1/(1+EXP(-(Inputs!$B$11*AG1106+Inputs!$B$12)))))</f>
        <v>0.00950027790683398</v>
      </c>
      <c r="AI1106" s="0" t="n">
        <f aca="false">Inputs!$B$9-Inputs!$B$8*AG1106</f>
        <v>618.398642414672</v>
      </c>
      <c r="AJ1106" s="0" t="n">
        <f aca="false">RANK(AH1106,$AH$5:$AH$2004,0)+COUNTIF($AH$4:AH1105,AH1106)</f>
        <v>855</v>
      </c>
      <c r="AK1106" s="0" t="n">
        <f aca="false">IF(AJ1106&lt;=Deciles!$B$5*(Deciles!$B$4+1),INT((AJ1106-1)/(Deciles!$B$4+1))+1,Deciles!$B$5+INT((AJ1106-1-Deciles!$B$5*(Deciles!$B$4+1))/Deciles!$B$4)+1)</f>
        <v>5</v>
      </c>
    </row>
    <row r="1107" customFormat="false" ht="15" hidden="false" customHeight="false" outlineLevel="0" collapsed="false">
      <c r="A1107" s="0" t="n">
        <v>31997</v>
      </c>
      <c r="B1107" s="0" t="s">
        <v>152</v>
      </c>
      <c r="C1107" s="0" t="n">
        <v>769</v>
      </c>
      <c r="D1107" s="0" t="n">
        <v>80</v>
      </c>
      <c r="E1107" s="0" t="n">
        <v>56.3519821166992</v>
      </c>
      <c r="F1107" s="0" t="n">
        <v>40</v>
      </c>
      <c r="G1107" s="0" t="n">
        <v>3.68799996376038</v>
      </c>
      <c r="H1107" s="0" t="n">
        <v>-2.74533343315125</v>
      </c>
      <c r="I1107" s="0" t="n">
        <v>70</v>
      </c>
      <c r="J1107" s="0" t="n">
        <v>12.1258592605591</v>
      </c>
      <c r="K1107" s="0" t="n">
        <v>4.09999990463257</v>
      </c>
      <c r="L1107" s="0" t="n">
        <v>-0.458333492279053</v>
      </c>
      <c r="M1107" s="0" t="n">
        <v>4.74415826797485</v>
      </c>
      <c r="N1107" s="0" t="n">
        <v>1</v>
      </c>
      <c r="O1107" s="0" t="n">
        <v>0</v>
      </c>
      <c r="P1107" s="0" t="s">
        <v>144</v>
      </c>
      <c r="Q1107" s="0" t="s">
        <v>160</v>
      </c>
      <c r="R1107" s="0" t="n">
        <v>1</v>
      </c>
      <c r="S1107" s="0" t="s">
        <v>142</v>
      </c>
      <c r="T1107" s="0" t="n">
        <v>0</v>
      </c>
      <c r="U1107" s="0" t="n">
        <v>184583.88</v>
      </c>
      <c r="V1107" s="0" t="n">
        <v>0.00263006263412535</v>
      </c>
      <c r="W1107" s="0" t="n">
        <v>653.344604492188</v>
      </c>
      <c r="X1107" s="0" t="n">
        <v>0.00189142650924623</v>
      </c>
      <c r="Y1107" s="0" t="n">
        <f aca="false">IF(ISNUMBER(C1107),INDEX(Scorecard!$D$5:$D$12,SUMPRODUCT(--(Scorecard!$G$5:$G$11&lt;C1107))+1),Scorecard!$D$13)</f>
        <v>1.23750384304241</v>
      </c>
      <c r="Z1107" s="0" t="n">
        <f aca="false">IF(ISNUMBER(D1107),INDEX(Scorecard!$D$14:$D$17,SUMPRODUCT(--(Scorecard!$G$14:$G$16&lt;D1107))+1),Scorecard!$D$18)</f>
        <v>0.0505355481560174</v>
      </c>
      <c r="AA1107" s="0" t="n">
        <f aca="false">IF(ISNUMBER(E1107),INDEX(Scorecard!$D$19:$D$26,SUMPRODUCT(--(Scorecard!$G$19:$G$25&lt;E1107))+1),Scorecard!$D$27)</f>
        <v>0.285899340811827</v>
      </c>
      <c r="AB1107" s="0" t="n">
        <f aca="false">IF(ISNUMBER(F1107),INDEX(Scorecard!$D$28:$D$35,SUMPRODUCT(--(Scorecard!$G$28:$G$34&lt;F1107))+1),Scorecard!$D$36)</f>
        <v>-0.132616866359722</v>
      </c>
      <c r="AC1107" s="0" t="n">
        <f aca="false">IF(ISNUMBER(H1107),INDEX(Scorecard!$D$37:$D$44,SUMPRODUCT(--(Scorecard!$G$37:$G$43&lt;H1107))+1),Scorecard!$D$45)</f>
        <v>1.35057635045042</v>
      </c>
      <c r="AD1107" s="0" t="n">
        <f aca="false">IF(ISNUMBER(I1107),INDEX(Scorecard!$D$46:$D$52,SUMPRODUCT(--(Scorecard!$G$46:$G$51&lt;I1107))+1),Scorecard!$D$53)</f>
        <v>0.818882373006414</v>
      </c>
      <c r="AE1107" s="0" t="n">
        <f aca="false">IF(ISNUMBER(K1107),INDEX(Scorecard!$D$54:$D$61,SUMPRODUCT(--(Scorecard!$G$54:$G$60&lt;K1107))+1),Scorecard!$D$62)</f>
        <v>0.489050497890326</v>
      </c>
      <c r="AF1107" s="0" t="n">
        <f aca="false">IF(ISNUMBER(L1107),INDEX(Scorecard!$D$63:$D$68,SUMPRODUCT(--(Scorecard!$G$63:$G$67&lt;L1107))+1),Scorecard!$D$69)</f>
        <v>0.322484508656054</v>
      </c>
      <c r="AG1107" s="0" t="n">
        <f aca="false">Inputs!$B$10+Scorecard!$J$5*Y1107+Scorecard!$J$6*Z1107+Scorecard!$J$7*AA1107+Scorecard!$J$8*AB1107+Scorecard!$J$9*AC1107+Scorecard!$J$10*AD1107+Scorecard!$J$11*AE1107+Scorecard!$J$12*AF1107</f>
        <v>-5.76080664978757</v>
      </c>
      <c r="AH1107" s="0" t="n">
        <f aca="false">MIN(1-Inputs!$B$13,MAX(Inputs!$B$13,1/(1+EXP(-(Inputs!$B$11*AG1107+Inputs!$B$12)))))</f>
        <v>0.00263006254600634</v>
      </c>
      <c r="AI1107" s="0" t="n">
        <f aca="false">Inputs!$B$9-Inputs!$B$8*AG1107</f>
        <v>653.344619907879</v>
      </c>
      <c r="AJ1107" s="0" t="n">
        <f aca="false">RANK(AH1107,$AH$5:$AH$2004,0)+COUNTIF($AH$4:AH1106,AH1107)</f>
        <v>1610</v>
      </c>
      <c r="AK1107" s="0" t="n">
        <f aca="false">IF(AJ1107&lt;=Deciles!$B$5*(Deciles!$B$4+1),INT((AJ1107-1)/(Deciles!$B$4+1))+1,Deciles!$B$5+INT((AJ1107-1-Deciles!$B$5*(Deciles!$B$4+1))/Deciles!$B$4)+1)</f>
        <v>9</v>
      </c>
    </row>
    <row r="1108" customFormat="false" ht="15" hidden="false" customHeight="false" outlineLevel="0" collapsed="false">
      <c r="A1108" s="0" t="n">
        <v>32104</v>
      </c>
      <c r="B1108" s="0" t="s">
        <v>158</v>
      </c>
      <c r="C1108" s="0" t="n">
        <v>665</v>
      </c>
      <c r="D1108" s="0" t="n">
        <v>70.5701141357422</v>
      </c>
      <c r="E1108" s="0" t="n">
        <v>64.9130859375</v>
      </c>
      <c r="F1108" s="0" t="n">
        <v>50</v>
      </c>
      <c r="G1108" s="0" t="n">
        <v>4.34899997711182</v>
      </c>
      <c r="H1108" s="0" t="n">
        <v>1.43233323097229</v>
      </c>
      <c r="I1108" s="0" t="n">
        <v>25</v>
      </c>
      <c r="J1108" s="0" t="n">
        <v>12.0546464920044</v>
      </c>
      <c r="K1108" s="0" t="n">
        <v>6.73333311080933</v>
      </c>
      <c r="L1108" s="0" t="n">
        <v>2.71025609970093</v>
      </c>
      <c r="M1108" s="0" t="n">
        <v>0.36659899353981</v>
      </c>
      <c r="N1108" s="0" t="n">
        <v>1</v>
      </c>
      <c r="O1108" s="0" t="n">
        <v>0</v>
      </c>
      <c r="P1108" s="0" t="s">
        <v>146</v>
      </c>
      <c r="Q1108" s="0" t="s">
        <v>141</v>
      </c>
      <c r="R1108" s="0" t="n">
        <v>2</v>
      </c>
      <c r="S1108" s="0" t="s">
        <v>161</v>
      </c>
      <c r="T1108" s="0" t="n">
        <v>0</v>
      </c>
      <c r="U1108" s="0" t="n">
        <v>171896.3</v>
      </c>
      <c r="V1108" s="0" t="n">
        <v>0.208695247769356</v>
      </c>
      <c r="W1108" s="0" t="n">
        <v>528.705749511719</v>
      </c>
      <c r="X1108" s="0" t="n">
        <v>0.199922725558281</v>
      </c>
      <c r="Y1108" s="0" t="n">
        <f aca="false">IF(ISNUMBER(C1108),INDEX(Scorecard!$D$5:$D$12,SUMPRODUCT(--(Scorecard!$G$5:$G$11&lt;C1108))+1),Scorecard!$D$13)</f>
        <v>-1.88220980528339</v>
      </c>
      <c r="Z1108" s="0" t="n">
        <f aca="false">IF(ISNUMBER(D1108),INDEX(Scorecard!$D$14:$D$17,SUMPRODUCT(--(Scorecard!$G$14:$G$16&lt;D1108))+1),Scorecard!$D$18)</f>
        <v>0.128579646629417</v>
      </c>
      <c r="AA1108" s="0" t="n">
        <f aca="false">IF(ISNUMBER(E1108),INDEX(Scorecard!$D$19:$D$26,SUMPRODUCT(--(Scorecard!$G$19:$G$25&lt;E1108))+1),Scorecard!$D$27)</f>
        <v>0.233621608745691</v>
      </c>
      <c r="AB1108" s="0" t="n">
        <f aca="false">IF(ISNUMBER(F1108),INDEX(Scorecard!$D$28:$D$35,SUMPRODUCT(--(Scorecard!$G$28:$G$34&lt;F1108))+1),Scorecard!$D$36)</f>
        <v>-0.400689107298307</v>
      </c>
      <c r="AC1108" s="0" t="n">
        <f aca="false">IF(ISNUMBER(H1108),INDEX(Scorecard!$D$37:$D$44,SUMPRODUCT(--(Scorecard!$G$37:$G$43&lt;H1108))+1),Scorecard!$D$45)</f>
        <v>-0.975503570149195</v>
      </c>
      <c r="AD1108" s="0" t="n">
        <f aca="false">IF(ISNUMBER(I1108),INDEX(Scorecard!$D$46:$D$52,SUMPRODUCT(--(Scorecard!$G$46:$G$51&lt;I1108))+1),Scorecard!$D$53)</f>
        <v>-0.048559051279741</v>
      </c>
      <c r="AE1108" s="0" t="n">
        <f aca="false">IF(ISNUMBER(K1108),INDEX(Scorecard!$D$54:$D$61,SUMPRODUCT(--(Scorecard!$G$54:$G$60&lt;K1108))+1),Scorecard!$D$62)</f>
        <v>-0.357264871923982</v>
      </c>
      <c r="AF1108" s="0" t="n">
        <f aca="false">IF(ISNUMBER(L1108),INDEX(Scorecard!$D$63:$D$68,SUMPRODUCT(--(Scorecard!$G$63:$G$67&lt;L1108))+1),Scorecard!$D$69)</f>
        <v>0.322484508656054</v>
      </c>
      <c r="AG1108" s="0" t="n">
        <f aca="false">Inputs!$B$10+Scorecard!$J$5*Y1108+Scorecard!$J$6*Z1108+Scorecard!$J$7*AA1108+Scorecard!$J$8*AB1108+Scorecard!$J$9*AC1108+Scorecard!$J$10*AD1108+Scorecard!$J$11*AE1108+Scorecard!$J$12*AF1108</f>
        <v>-1.44115202799155</v>
      </c>
      <c r="AH1108" s="0" t="n">
        <f aca="false">MIN(1-Inputs!$B$13,MAX(Inputs!$B$13,1/(1+EXP(-(Inputs!$B$11*AG1108+Inputs!$B$12)))))</f>
        <v>0.208695244729386</v>
      </c>
      <c r="AI1108" s="0" t="n">
        <f aca="false">Inputs!$B$9-Inputs!$B$8*AG1108</f>
        <v>528.705733883515</v>
      </c>
      <c r="AJ1108" s="0" t="n">
        <f aca="false">RANK(AH1108,$AH$5:$AH$2004,0)+COUNTIF($AH$4:AH1107,AH1108)</f>
        <v>6</v>
      </c>
      <c r="AK1108" s="0" t="n">
        <f aca="false">IF(AJ1108&lt;=Deciles!$B$5*(Deciles!$B$4+1),INT((AJ1108-1)/(Deciles!$B$4+1))+1,Deciles!$B$5+INT((AJ1108-1-Deciles!$B$5*(Deciles!$B$4+1))/Deciles!$B$4)+1)</f>
        <v>1</v>
      </c>
    </row>
    <row r="1109" customFormat="false" ht="15" hidden="false" customHeight="false" outlineLevel="0" collapsed="false">
      <c r="A1109" s="0" t="n">
        <v>32112</v>
      </c>
      <c r="B1109" s="0" t="s">
        <v>150</v>
      </c>
      <c r="C1109" s="0" t="n">
        <v>735</v>
      </c>
      <c r="D1109" s="0" t="n">
        <v>84.2294082641602</v>
      </c>
      <c r="E1109" s="0" t="n">
        <v>70.2378616333008</v>
      </c>
      <c r="F1109" s="0" t="n">
        <v>43</v>
      </c>
      <c r="G1109" s="0" t="n">
        <v>3.45300006866455</v>
      </c>
      <c r="H1109" s="0" t="n">
        <v>-3.18033313751221</v>
      </c>
      <c r="I1109" s="0" t="n">
        <v>24</v>
      </c>
      <c r="J1109" s="0" t="n">
        <v>12.2787628173828</v>
      </c>
      <c r="K1109" s="0" t="n">
        <v>5.19999980926514</v>
      </c>
      <c r="L1109" s="0" t="n">
        <v>-0.208333492279053</v>
      </c>
      <c r="M1109" s="0" t="n">
        <v>7.33083200454712</v>
      </c>
      <c r="N1109" s="0" t="n">
        <v>0</v>
      </c>
      <c r="O1109" s="0" t="n">
        <v>0</v>
      </c>
      <c r="P1109" s="0" t="s">
        <v>144</v>
      </c>
      <c r="Q1109" s="0" t="s">
        <v>141</v>
      </c>
      <c r="R1109" s="0" t="n">
        <v>1</v>
      </c>
      <c r="S1109" s="0" t="s">
        <v>154</v>
      </c>
      <c r="T1109" s="0" t="n">
        <v>0</v>
      </c>
      <c r="U1109" s="0" t="n">
        <v>215079.47</v>
      </c>
      <c r="V1109" s="0" t="n">
        <v>0.0122105684131384</v>
      </c>
      <c r="W1109" s="0" t="n">
        <v>611.531921386719</v>
      </c>
      <c r="X1109" s="0" t="n">
        <v>0.0108195869252086</v>
      </c>
      <c r="Y1109" s="0" t="n">
        <f aca="false">IF(ISNUMBER(C1109),INDEX(Scorecard!$D$5:$D$12,SUMPRODUCT(--(Scorecard!$G$5:$G$11&lt;C1109))+1),Scorecard!$D$13)</f>
        <v>0.488358159108655</v>
      </c>
      <c r="Z1109" s="0" t="n">
        <f aca="false">IF(ISNUMBER(D1109),INDEX(Scorecard!$D$14:$D$17,SUMPRODUCT(--(Scorecard!$G$14:$G$16&lt;D1109))+1),Scorecard!$D$18)</f>
        <v>0.0505355481560174</v>
      </c>
      <c r="AA1109" s="0" t="n">
        <f aca="false">IF(ISNUMBER(E1109),INDEX(Scorecard!$D$19:$D$26,SUMPRODUCT(--(Scorecard!$G$19:$G$25&lt;E1109))+1),Scorecard!$D$27)</f>
        <v>0.0530843085177338</v>
      </c>
      <c r="AB1109" s="0" t="n">
        <f aca="false">IF(ISNUMBER(F1109),INDEX(Scorecard!$D$28:$D$35,SUMPRODUCT(--(Scorecard!$G$28:$G$34&lt;F1109))+1),Scorecard!$D$36)</f>
        <v>-0.309727037437117</v>
      </c>
      <c r="AC1109" s="0" t="n">
        <f aca="false">IF(ISNUMBER(H1109),INDEX(Scorecard!$D$37:$D$44,SUMPRODUCT(--(Scorecard!$G$37:$G$43&lt;H1109))+1),Scorecard!$D$45)</f>
        <v>1.35057635045042</v>
      </c>
      <c r="AD1109" s="0" t="n">
        <f aca="false">IF(ISNUMBER(I1109),INDEX(Scorecard!$D$46:$D$52,SUMPRODUCT(--(Scorecard!$G$46:$G$51&lt;I1109))+1),Scorecard!$D$53)</f>
        <v>-0.048559051279741</v>
      </c>
      <c r="AE1109" s="0" t="n">
        <f aca="false">IF(ISNUMBER(K1109),INDEX(Scorecard!$D$54:$D$61,SUMPRODUCT(--(Scorecard!$G$54:$G$60&lt;K1109))+1),Scorecard!$D$62)</f>
        <v>0.214429354789033</v>
      </c>
      <c r="AF1109" s="0" t="n">
        <f aca="false">IF(ISNUMBER(L1109),INDEX(Scorecard!$D$63:$D$68,SUMPRODUCT(--(Scorecard!$G$63:$G$67&lt;L1109))+1),Scorecard!$D$69)</f>
        <v>0.322484508656054</v>
      </c>
      <c r="AG1109" s="0" t="n">
        <f aca="false">Inputs!$B$10+Scorecard!$J$5*Y1109+Scorecard!$J$6*Z1109+Scorecard!$J$7*AA1109+Scorecard!$J$8*AB1109+Scorecard!$J$9*AC1109+Scorecard!$J$10*AD1109+Scorecard!$J$11*AE1109+Scorecard!$J$12*AF1109</f>
        <v>-4.31168793684311</v>
      </c>
      <c r="AH1109" s="0" t="n">
        <f aca="false">MIN(1-Inputs!$B$13,MAX(Inputs!$B$13,1/(1+EXP(-(Inputs!$B$11*AG1109+Inputs!$B$12)))))</f>
        <v>0.0122105688404051</v>
      </c>
      <c r="AI1109" s="0" t="n">
        <f aca="false">Inputs!$B$9-Inputs!$B$8*AG1109</f>
        <v>611.531892291392</v>
      </c>
      <c r="AJ1109" s="0" t="n">
        <f aca="false">RANK(AH1109,$AH$5:$AH$2004,0)+COUNTIF($AH$4:AH1108,AH1109)</f>
        <v>704</v>
      </c>
      <c r="AK1109" s="0" t="n">
        <f aca="false">IF(AJ1109&lt;=Deciles!$B$5*(Deciles!$B$4+1),INT((AJ1109-1)/(Deciles!$B$4+1))+1,Deciles!$B$5+INT((AJ1109-1-Deciles!$B$5*(Deciles!$B$4+1))/Deciles!$B$4)+1)</f>
        <v>4</v>
      </c>
    </row>
    <row r="1110" customFormat="false" ht="15" hidden="false" customHeight="false" outlineLevel="0" collapsed="false">
      <c r="A1110" s="0" t="n">
        <v>32143</v>
      </c>
      <c r="B1110" s="0" t="s">
        <v>139</v>
      </c>
      <c r="C1110" s="0" t="n">
        <v>774</v>
      </c>
      <c r="D1110" s="0" t="n">
        <v>64.0403900146484</v>
      </c>
      <c r="E1110" s="0" t="n">
        <v>54.1224365234375</v>
      </c>
      <c r="F1110" s="0" t="n">
        <v>47</v>
      </c>
      <c r="G1110" s="0" t="n">
        <v>4.32800006866455</v>
      </c>
      <c r="H1110" s="0" t="n">
        <v>1.31133341789246</v>
      </c>
      <c r="I1110" s="0" t="n">
        <v>40</v>
      </c>
      <c r="J1110" s="0" t="n">
        <v>11.9460678100586</v>
      </c>
      <c r="K1110" s="0" t="n">
        <v>5.43333339691162</v>
      </c>
      <c r="L1110" s="0" t="n">
        <v>-3.5</v>
      </c>
      <c r="M1110" s="0" t="n">
        <v>2.74066424369812</v>
      </c>
      <c r="N1110" s="0" t="n">
        <v>0</v>
      </c>
      <c r="O1110" s="0" t="n">
        <v>0</v>
      </c>
      <c r="P1110" s="0" t="s">
        <v>144</v>
      </c>
      <c r="Q1110" s="0" t="s">
        <v>141</v>
      </c>
      <c r="R1110" s="0" t="n">
        <v>1</v>
      </c>
      <c r="S1110" s="0" t="s">
        <v>142</v>
      </c>
      <c r="T1110" s="0" t="n">
        <v>0</v>
      </c>
      <c r="U1110" s="0" t="n">
        <v>154209.61</v>
      </c>
      <c r="V1110" s="0" t="n">
        <v>0.00503025390207768</v>
      </c>
      <c r="W1110" s="0" t="n">
        <v>635.729309082031</v>
      </c>
      <c r="X1110" s="0" t="n">
        <v>0.00500256940722466</v>
      </c>
      <c r="Y1110" s="0" t="n">
        <f aca="false">IF(ISNUMBER(C1110),INDEX(Scorecard!$D$5:$D$12,SUMPRODUCT(--(Scorecard!$G$5:$G$11&lt;C1110))+1),Scorecard!$D$13)</f>
        <v>1.23750384304241</v>
      </c>
      <c r="Z1110" s="0" t="n">
        <f aca="false">IF(ISNUMBER(D1110),INDEX(Scorecard!$D$14:$D$17,SUMPRODUCT(--(Scorecard!$G$14:$G$16&lt;D1110))+1),Scorecard!$D$18)</f>
        <v>0.128579646629417</v>
      </c>
      <c r="AA1110" s="0" t="n">
        <f aca="false">IF(ISNUMBER(E1110),INDEX(Scorecard!$D$19:$D$26,SUMPRODUCT(--(Scorecard!$G$19:$G$25&lt;E1110))+1),Scorecard!$D$27)</f>
        <v>0.57899015159425</v>
      </c>
      <c r="AB1110" s="0" t="n">
        <f aca="false">IF(ISNUMBER(F1110),INDEX(Scorecard!$D$28:$D$35,SUMPRODUCT(--(Scorecard!$G$28:$G$34&lt;F1110))+1),Scorecard!$D$36)</f>
        <v>-0.400689107298307</v>
      </c>
      <c r="AC1110" s="0" t="n">
        <f aca="false">IF(ISNUMBER(H1110),INDEX(Scorecard!$D$37:$D$44,SUMPRODUCT(--(Scorecard!$G$37:$G$43&lt;H1110))+1),Scorecard!$D$45)</f>
        <v>-0.975503570149195</v>
      </c>
      <c r="AD1110" s="0" t="n">
        <f aca="false">IF(ISNUMBER(I1110),INDEX(Scorecard!$D$46:$D$52,SUMPRODUCT(--(Scorecard!$G$46:$G$51&lt;I1110))+1),Scorecard!$D$53)</f>
        <v>0.569875412099532</v>
      </c>
      <c r="AE1110" s="0" t="n">
        <f aca="false">IF(ISNUMBER(K1110),INDEX(Scorecard!$D$54:$D$61,SUMPRODUCT(--(Scorecard!$G$54:$G$60&lt;K1110))+1),Scorecard!$D$62)</f>
        <v>0.126303549215828</v>
      </c>
      <c r="AF1110" s="0" t="n">
        <f aca="false">IF(ISNUMBER(L1110),INDEX(Scorecard!$D$63:$D$68,SUMPRODUCT(--(Scorecard!$G$63:$G$67&lt;L1110))+1),Scorecard!$D$69)</f>
        <v>-0.340582194386522</v>
      </c>
      <c r="AG1110" s="0" t="n">
        <f aca="false">Inputs!$B$10+Scorecard!$J$5*Y1110+Scorecard!$J$6*Z1110+Scorecard!$J$7*AA1110+Scorecard!$J$8*AB1110+Scorecard!$J$9*AC1110+Scorecard!$J$10*AD1110+Scorecard!$J$11*AE1110+Scorecard!$J$12*AF1110</f>
        <v>-5.1503057798272</v>
      </c>
      <c r="AH1110" s="0" t="n">
        <f aca="false">MIN(1-Inputs!$B$13,MAX(Inputs!$B$13,1/(1+EXP(-(Inputs!$B$11*AG1110+Inputs!$B$12)))))</f>
        <v>0.00503025386580891</v>
      </c>
      <c r="AI1110" s="0" t="n">
        <f aca="false">Inputs!$B$9-Inputs!$B$8*AG1110</f>
        <v>635.729288356875</v>
      </c>
      <c r="AJ1110" s="0" t="n">
        <f aca="false">RANK(AH1110,$AH$5:$AH$2004,0)+COUNTIF($AH$4:AH1109,AH1110)</f>
        <v>1247</v>
      </c>
      <c r="AK1110" s="0" t="n">
        <f aca="false">IF(AJ1110&lt;=Deciles!$B$5*(Deciles!$B$4+1),INT((AJ1110-1)/(Deciles!$B$4+1))+1,Deciles!$B$5+INT((AJ1110-1-Deciles!$B$5*(Deciles!$B$4+1))/Deciles!$B$4)+1)</f>
        <v>7</v>
      </c>
    </row>
    <row r="1111" customFormat="false" ht="15" hidden="false" customHeight="false" outlineLevel="0" collapsed="false">
      <c r="A1111" s="0" t="n">
        <v>32160</v>
      </c>
      <c r="B1111" s="0" t="s">
        <v>157</v>
      </c>
      <c r="C1111" s="0" t="n">
        <v>614</v>
      </c>
      <c r="D1111" s="0" t="n">
        <v>62.6715469360352</v>
      </c>
      <c r="E1111" s="0" t="n">
        <v>57.6853790283203</v>
      </c>
      <c r="F1111" s="0" t="n">
        <v>35</v>
      </c>
      <c r="G1111" s="0" t="n">
        <v>5.06400012969971</v>
      </c>
      <c r="H1111" s="0" t="n">
        <v>1.18066668510437</v>
      </c>
      <c r="I1111" s="0" t="n">
        <v>17</v>
      </c>
      <c r="J1111" s="0" t="n">
        <v>11.7287425994873</v>
      </c>
      <c r="K1111" s="0" t="n">
        <v>3.72307682037354</v>
      </c>
      <c r="L1111" s="0" t="n">
        <v>-0.276923179626465</v>
      </c>
      <c r="M1111" s="0" t="n">
        <v>4.3403639793396</v>
      </c>
      <c r="N1111" s="0" t="n">
        <v>0</v>
      </c>
      <c r="O1111" s="0" t="n">
        <v>0</v>
      </c>
      <c r="P1111" s="0" t="s">
        <v>146</v>
      </c>
      <c r="Q1111" s="0" t="s">
        <v>141</v>
      </c>
      <c r="R1111" s="0" t="n">
        <v>1</v>
      </c>
      <c r="S1111" s="0" t="s">
        <v>142</v>
      </c>
      <c r="T1111" s="0" t="n">
        <v>0</v>
      </c>
      <c r="U1111" s="0" t="n">
        <v>124087.56</v>
      </c>
      <c r="V1111" s="0" t="n">
        <v>0.0666000694036484</v>
      </c>
      <c r="W1111" s="0" t="n">
        <v>564.087280273438</v>
      </c>
      <c r="X1111" s="0" t="n">
        <v>0.223784774541855</v>
      </c>
      <c r="Y1111" s="0" t="n">
        <f aca="false">IF(ISNUMBER(C1111),INDEX(Scorecard!$D$5:$D$12,SUMPRODUCT(--(Scorecard!$G$5:$G$11&lt;C1111))+1),Scorecard!$D$13)</f>
        <v>-1.88220980528339</v>
      </c>
      <c r="Z1111" s="0" t="n">
        <f aca="false">IF(ISNUMBER(D1111),INDEX(Scorecard!$D$14:$D$17,SUMPRODUCT(--(Scorecard!$G$14:$G$16&lt;D1111))+1),Scorecard!$D$18)</f>
        <v>0.248677243387958</v>
      </c>
      <c r="AA1111" s="0" t="n">
        <f aca="false">IF(ISNUMBER(E1111),INDEX(Scorecard!$D$19:$D$26,SUMPRODUCT(--(Scorecard!$G$19:$G$25&lt;E1111))+1),Scorecard!$D$27)</f>
        <v>0.285899340811827</v>
      </c>
      <c r="AB1111" s="0" t="n">
        <f aca="false">IF(ISNUMBER(F1111),INDEX(Scorecard!$D$28:$D$35,SUMPRODUCT(--(Scorecard!$G$28:$G$34&lt;F1111))+1),Scorecard!$D$36)</f>
        <v>-0.0008456427959252</v>
      </c>
      <c r="AC1111" s="0" t="n">
        <f aca="false">IF(ISNUMBER(H1111),INDEX(Scorecard!$D$37:$D$44,SUMPRODUCT(--(Scorecard!$G$37:$G$43&lt;H1111))+1),Scorecard!$D$45)</f>
        <v>-0.975503570149195</v>
      </c>
      <c r="AD1111" s="0" t="n">
        <f aca="false">IF(ISNUMBER(I1111),INDEX(Scorecard!$D$46:$D$52,SUMPRODUCT(--(Scorecard!$G$46:$G$51&lt;I1111))+1),Scorecard!$D$53)</f>
        <v>-0.114272400683245</v>
      </c>
      <c r="AE1111" s="0" t="n">
        <f aca="false">IF(ISNUMBER(K1111),INDEX(Scorecard!$D$54:$D$61,SUMPRODUCT(--(Scorecard!$G$54:$G$60&lt;K1111))+1),Scorecard!$D$62)</f>
        <v>0.489050497890326</v>
      </c>
      <c r="AF1111" s="0" t="n">
        <f aca="false">IF(ISNUMBER(L1111),INDEX(Scorecard!$D$63:$D$68,SUMPRODUCT(--(Scorecard!$G$63:$G$67&lt;L1111))+1),Scorecard!$D$69)</f>
        <v>0.322484508656054</v>
      </c>
      <c r="AG1111" s="0" t="n">
        <f aca="false">Inputs!$B$10+Scorecard!$J$5*Y1111+Scorecard!$J$6*Z1111+Scorecard!$J$7*AA1111+Scorecard!$J$8*AB1111+Scorecard!$J$9*AC1111+Scorecard!$J$10*AD1111+Scorecard!$J$11*AE1111+Scorecard!$J$12*AF1111</f>
        <v>-2.66738339442577</v>
      </c>
      <c r="AH1111" s="0" t="n">
        <f aca="false">MIN(1-Inputs!$B$13,MAX(Inputs!$B$13,1/(1+EXP(-(Inputs!$B$11*AG1111+Inputs!$B$12)))))</f>
        <v>0.066600072538222</v>
      </c>
      <c r="AI1111" s="0" t="n">
        <f aca="false">Inputs!$B$9-Inputs!$B$8*AG1111</f>
        <v>564.087292110258</v>
      </c>
      <c r="AJ1111" s="0" t="n">
        <f aca="false">RANK(AH1111,$AH$5:$AH$2004,0)+COUNTIF($AH$4:AH1110,AH1111)</f>
        <v>98</v>
      </c>
      <c r="AK1111" s="0" t="n">
        <f aca="false">IF(AJ1111&lt;=Deciles!$B$5*(Deciles!$B$4+1),INT((AJ1111-1)/(Deciles!$B$4+1))+1,Deciles!$B$5+INT((AJ1111-1-Deciles!$B$5*(Deciles!$B$4+1))/Deciles!$B$4)+1)</f>
        <v>1</v>
      </c>
    </row>
    <row r="1112" customFormat="false" ht="15" hidden="false" customHeight="false" outlineLevel="0" collapsed="false">
      <c r="A1112" s="0" t="n">
        <v>32173</v>
      </c>
      <c r="B1112" s="0" t="s">
        <v>157</v>
      </c>
      <c r="C1112" s="0" t="n">
        <v>712</v>
      </c>
      <c r="D1112" s="0" t="n">
        <v>80</v>
      </c>
      <c r="E1112" s="0" t="n">
        <v>76.1822891235352</v>
      </c>
      <c r="F1112" s="0" t="n">
        <v>27</v>
      </c>
      <c r="G1112" s="0" t="n">
        <v>4.05700016021729</v>
      </c>
      <c r="H1112" s="0" t="n">
        <v>0.173666715621948</v>
      </c>
      <c r="I1112" s="0" t="n">
        <v>12</v>
      </c>
      <c r="J1112" s="0" t="n">
        <v>12.2066659927368</v>
      </c>
      <c r="K1112" s="0" t="n">
        <v>3.92307686805725</v>
      </c>
      <c r="L1112" s="0" t="n">
        <v>-0.276922941207886</v>
      </c>
      <c r="M1112" s="0" t="n">
        <v>3.18022561073303</v>
      </c>
      <c r="N1112" s="0" t="n">
        <v>0</v>
      </c>
      <c r="O1112" s="0" t="n">
        <v>0</v>
      </c>
      <c r="P1112" s="0" t="s">
        <v>140</v>
      </c>
      <c r="Q1112" s="0" t="s">
        <v>141</v>
      </c>
      <c r="R1112" s="0" t="n">
        <v>1</v>
      </c>
      <c r="S1112" s="0" t="s">
        <v>159</v>
      </c>
      <c r="T1112" s="0" t="n">
        <v>0</v>
      </c>
      <c r="U1112" s="0" t="n">
        <v>200118.66</v>
      </c>
      <c r="V1112" s="0" t="n">
        <v>0.017081780359149</v>
      </c>
      <c r="W1112" s="0" t="n">
        <v>602.312377929688</v>
      </c>
      <c r="X1112" s="0" t="n">
        <v>0.0119287623092532</v>
      </c>
      <c r="Y1112" s="0" t="n">
        <f aca="false">IF(ISNUMBER(C1112),INDEX(Scorecard!$D$5:$D$12,SUMPRODUCT(--(Scorecard!$G$5:$G$11&lt;C1112))+1),Scorecard!$D$13)</f>
        <v>-0.513000642971656</v>
      </c>
      <c r="Z1112" s="0" t="n">
        <f aca="false">IF(ISNUMBER(D1112),INDEX(Scorecard!$D$14:$D$17,SUMPRODUCT(--(Scorecard!$G$14:$G$16&lt;D1112))+1),Scorecard!$D$18)</f>
        <v>0.0505355481560174</v>
      </c>
      <c r="AA1112" s="0" t="n">
        <f aca="false">IF(ISNUMBER(E1112),INDEX(Scorecard!$D$19:$D$26,SUMPRODUCT(--(Scorecard!$G$19:$G$25&lt;E1112))+1),Scorecard!$D$27)</f>
        <v>-0.0341578513653732</v>
      </c>
      <c r="AB1112" s="0" t="n">
        <f aca="false">IF(ISNUMBER(F1112),INDEX(Scorecard!$D$28:$D$35,SUMPRODUCT(--(Scorecard!$G$28:$G$34&lt;F1112))+1),Scorecard!$D$36)</f>
        <v>0.165097008946478</v>
      </c>
      <c r="AC1112" s="0" t="n">
        <f aca="false">IF(ISNUMBER(H1112),INDEX(Scorecard!$D$37:$D$44,SUMPRODUCT(--(Scorecard!$G$37:$G$43&lt;H1112))+1),Scorecard!$D$45)</f>
        <v>0.102184252677548</v>
      </c>
      <c r="AD1112" s="0" t="n">
        <f aca="false">IF(ISNUMBER(I1112),INDEX(Scorecard!$D$46:$D$52,SUMPRODUCT(--(Scorecard!$G$46:$G$51&lt;I1112))+1),Scorecard!$D$53)</f>
        <v>-0.114272400683245</v>
      </c>
      <c r="AE1112" s="0" t="n">
        <f aca="false">IF(ISNUMBER(K1112),INDEX(Scorecard!$D$54:$D$61,SUMPRODUCT(--(Scorecard!$G$54:$G$60&lt;K1112))+1),Scorecard!$D$62)</f>
        <v>0.489050497890326</v>
      </c>
      <c r="AF1112" s="0" t="n">
        <f aca="false">IF(ISNUMBER(L1112),INDEX(Scorecard!$D$63:$D$68,SUMPRODUCT(--(Scorecard!$G$63:$G$67&lt;L1112))+1),Scorecard!$D$69)</f>
        <v>0.322484508656054</v>
      </c>
      <c r="AG1112" s="0" t="n">
        <f aca="false">Inputs!$B$10+Scorecard!$J$5*Y1112+Scorecard!$J$6*Z1112+Scorecard!$J$7*AA1112+Scorecard!$J$8*AB1112+Scorecard!$J$9*AC1112+Scorecard!$J$10*AD1112+Scorecard!$J$11*AE1112+Scorecard!$J$12*AF1112</f>
        <v>-3.99216332931299</v>
      </c>
      <c r="AH1112" s="0" t="n">
        <f aca="false">MIN(1-Inputs!$B$13,MAX(Inputs!$B$13,1/(1+EXP(-(Inputs!$B$11*AG1112+Inputs!$B$12)))))</f>
        <v>0.0170817812221117</v>
      </c>
      <c r="AI1112" s="0" t="n">
        <f aca="false">Inputs!$B$9-Inputs!$B$8*AG1112</f>
        <v>602.312360956878</v>
      </c>
      <c r="AJ1112" s="0" t="n">
        <f aca="false">RANK(AH1112,$AH$5:$AH$2004,0)+COUNTIF($AH$4:AH1111,AH1112)</f>
        <v>526</v>
      </c>
      <c r="AK1112" s="0" t="n">
        <f aca="false">IF(AJ1112&lt;=Deciles!$B$5*(Deciles!$B$4+1),INT((AJ1112-1)/(Deciles!$B$4+1))+1,Deciles!$B$5+INT((AJ1112-1-Deciles!$B$5*(Deciles!$B$4+1))/Deciles!$B$4)+1)</f>
        <v>3</v>
      </c>
    </row>
    <row r="1113" customFormat="false" ht="15" hidden="false" customHeight="false" outlineLevel="0" collapsed="false">
      <c r="A1113" s="0" t="n">
        <v>32180</v>
      </c>
      <c r="B1113" s="0" t="s">
        <v>157</v>
      </c>
      <c r="C1113" s="0" t="n">
        <v>735</v>
      </c>
      <c r="D1113" s="0" t="n">
        <v>92.3927917480469</v>
      </c>
      <c r="E1113" s="0" t="n">
        <v>85.5060958862305</v>
      </c>
      <c r="F1113" s="0" t="n">
        <v>41</v>
      </c>
      <c r="G1113" s="0" t="n">
        <v>4.11399984359741</v>
      </c>
      <c r="H1113" s="0" t="n">
        <v>0.230666399002075</v>
      </c>
      <c r="I1113" s="0" t="n">
        <v>13</v>
      </c>
      <c r="J1113" s="0" t="n">
        <v>11.545000076294</v>
      </c>
      <c r="K1113" s="0" t="n">
        <v>3.82307696342468</v>
      </c>
      <c r="L1113" s="0" t="n">
        <v>-0.276922941207886</v>
      </c>
      <c r="M1113" s="0" t="n">
        <v>5.51355028152466</v>
      </c>
      <c r="N1113" s="0" t="n">
        <v>1</v>
      </c>
      <c r="O1113" s="0" t="n">
        <v>0</v>
      </c>
      <c r="P1113" s="0" t="s">
        <v>144</v>
      </c>
      <c r="Q1113" s="0" t="s">
        <v>141</v>
      </c>
      <c r="R1113" s="0" t="n">
        <v>1</v>
      </c>
      <c r="S1113" s="0" t="s">
        <v>156</v>
      </c>
      <c r="T1113" s="0" t="n">
        <v>0</v>
      </c>
      <c r="U1113" s="0" t="n">
        <v>103259.45</v>
      </c>
      <c r="V1113" s="0" t="n">
        <v>0.0122520904988051</v>
      </c>
      <c r="W1113" s="0" t="n">
        <v>611.438903808594</v>
      </c>
      <c r="X1113" s="0" t="n">
        <v>0.0222394522279501</v>
      </c>
      <c r="Y1113" s="0" t="n">
        <f aca="false">IF(ISNUMBER(C1113),INDEX(Scorecard!$D$5:$D$12,SUMPRODUCT(--(Scorecard!$G$5:$G$11&lt;C1113))+1),Scorecard!$D$13)</f>
        <v>0.488358159108655</v>
      </c>
      <c r="Z1113" s="0" t="n">
        <f aca="false">IF(ISNUMBER(D1113),INDEX(Scorecard!$D$14:$D$17,SUMPRODUCT(--(Scorecard!$G$14:$G$16&lt;D1113))+1),Scorecard!$D$18)</f>
        <v>-0.361970872710667</v>
      </c>
      <c r="AA1113" s="0" t="n">
        <f aca="false">IF(ISNUMBER(E1113),INDEX(Scorecard!$D$19:$D$26,SUMPRODUCT(--(Scorecard!$G$19:$G$25&lt;E1113))+1),Scorecard!$D$27)</f>
        <v>-0.219855970853228</v>
      </c>
      <c r="AB1113" s="0" t="n">
        <f aca="false">IF(ISNUMBER(F1113),INDEX(Scorecard!$D$28:$D$35,SUMPRODUCT(--(Scorecard!$G$28:$G$34&lt;F1113))+1),Scorecard!$D$36)</f>
        <v>-0.132616866359722</v>
      </c>
      <c r="AC1113" s="0" t="n">
        <f aca="false">IF(ISNUMBER(H1113),INDEX(Scorecard!$D$37:$D$44,SUMPRODUCT(--(Scorecard!$G$37:$G$43&lt;H1113))+1),Scorecard!$D$45)</f>
        <v>-0.0679520129233634</v>
      </c>
      <c r="AD1113" s="0" t="n">
        <f aca="false">IF(ISNUMBER(I1113),INDEX(Scorecard!$D$46:$D$52,SUMPRODUCT(--(Scorecard!$G$46:$G$51&lt;I1113))+1),Scorecard!$D$53)</f>
        <v>-0.114272400683245</v>
      </c>
      <c r="AE1113" s="0" t="n">
        <f aca="false">IF(ISNUMBER(K1113),INDEX(Scorecard!$D$54:$D$61,SUMPRODUCT(--(Scorecard!$G$54:$G$60&lt;K1113))+1),Scorecard!$D$62)</f>
        <v>0.489050497890326</v>
      </c>
      <c r="AF1113" s="0" t="n">
        <f aca="false">IF(ISNUMBER(L1113),INDEX(Scorecard!$D$63:$D$68,SUMPRODUCT(--(Scorecard!$G$63:$G$67&lt;L1113))+1),Scorecard!$D$69)</f>
        <v>0.322484508656054</v>
      </c>
      <c r="AG1113" s="0" t="n">
        <f aca="false">Inputs!$B$10+Scorecard!$J$5*Y1113+Scorecard!$J$6*Z1113+Scorecard!$J$7*AA1113+Scorecard!$J$8*AB1113+Scorecard!$J$9*AC1113+Scorecard!$J$10*AD1113+Scorecard!$J$11*AE1113+Scorecard!$J$12*AF1113</f>
        <v>-4.30846438038338</v>
      </c>
      <c r="AH1113" s="0" t="n">
        <f aca="false">MIN(1-Inputs!$B$13,MAX(Inputs!$B$13,1/(1+EXP(-(Inputs!$B$11*AG1113+Inputs!$B$12)))))</f>
        <v>0.0122520903612206</v>
      </c>
      <c r="AI1113" s="0" t="n">
        <f aca="false">Inputs!$B$9-Inputs!$B$8*AG1113</f>
        <v>611.438880113022</v>
      </c>
      <c r="AJ1113" s="0" t="n">
        <f aca="false">RANK(AH1113,$AH$5:$AH$2004,0)+COUNTIF($AH$4:AH1112,AH1113)</f>
        <v>702</v>
      </c>
      <c r="AK1113" s="0" t="n">
        <f aca="false">IF(AJ1113&lt;=Deciles!$B$5*(Deciles!$B$4+1),INT((AJ1113-1)/(Deciles!$B$4+1))+1,Deciles!$B$5+INT((AJ1113-1-Deciles!$B$5*(Deciles!$B$4+1))/Deciles!$B$4)+1)</f>
        <v>4</v>
      </c>
    </row>
    <row r="1114" customFormat="false" ht="15" hidden="false" customHeight="false" outlineLevel="0" collapsed="false">
      <c r="A1114" s="0" t="n">
        <v>32191</v>
      </c>
      <c r="B1114" s="0" t="s">
        <v>158</v>
      </c>
      <c r="C1114" s="0" t="n">
        <v>749</v>
      </c>
      <c r="D1114" s="0" t="n">
        <v>62.6804389953613</v>
      </c>
      <c r="E1114" s="0" t="n">
        <v>51.847843170166</v>
      </c>
      <c r="F1114" s="0" t="n">
        <v>19</v>
      </c>
      <c r="G1114" s="0" t="n">
        <v>3.82699990272522</v>
      </c>
      <c r="H1114" s="0" t="n">
        <v>0.910333156585693</v>
      </c>
      <c r="I1114" s="0" t="n">
        <v>44</v>
      </c>
      <c r="J1114" s="0" t="n">
        <v>12.6062698364258</v>
      </c>
      <c r="K1114" s="0" t="n">
        <v>6.73333311080933</v>
      </c>
      <c r="L1114" s="0" t="n">
        <v>2.71025609970093</v>
      </c>
      <c r="M1114" s="0" t="n">
        <v>0.36659899353981</v>
      </c>
      <c r="N1114" s="0" t="n">
        <v>0</v>
      </c>
      <c r="O1114" s="0" t="n">
        <v>0</v>
      </c>
      <c r="P1114" s="0" t="s">
        <v>140</v>
      </c>
      <c r="Q1114" s="0" t="s">
        <v>141</v>
      </c>
      <c r="R1114" s="0" t="n">
        <v>1</v>
      </c>
      <c r="S1114" s="0" t="s">
        <v>161</v>
      </c>
      <c r="T1114" s="0" t="n">
        <v>0</v>
      </c>
      <c r="U1114" s="0" t="n">
        <v>298423.84</v>
      </c>
      <c r="V1114" s="0" t="n">
        <v>0.00407834723591805</v>
      </c>
      <c r="W1114" s="0" t="n">
        <v>641.432678222656</v>
      </c>
      <c r="X1114" s="0" t="n">
        <v>0.00266382121481001</v>
      </c>
      <c r="Y1114" s="0" t="n">
        <f aca="false">IF(ISNUMBER(C1114),INDEX(Scorecard!$D$5:$D$12,SUMPRODUCT(--(Scorecard!$G$5:$G$11&lt;C1114))+1),Scorecard!$D$13)</f>
        <v>0.488358159108655</v>
      </c>
      <c r="Z1114" s="0" t="n">
        <f aca="false">IF(ISNUMBER(D1114),INDEX(Scorecard!$D$14:$D$17,SUMPRODUCT(--(Scorecard!$G$14:$G$16&lt;D1114))+1),Scorecard!$D$18)</f>
        <v>0.248677243387958</v>
      </c>
      <c r="AA1114" s="0" t="n">
        <f aca="false">IF(ISNUMBER(E1114),INDEX(Scorecard!$D$19:$D$26,SUMPRODUCT(--(Scorecard!$G$19:$G$25&lt;E1114))+1),Scorecard!$D$27)</f>
        <v>0.57899015159425</v>
      </c>
      <c r="AB1114" s="0" t="n">
        <f aca="false">IF(ISNUMBER(F1114),INDEX(Scorecard!$D$28:$D$35,SUMPRODUCT(--(Scorecard!$G$28:$G$34&lt;F1114))+1),Scorecard!$D$36)</f>
        <v>0.624829191519909</v>
      </c>
      <c r="AC1114" s="0" t="n">
        <f aca="false">IF(ISNUMBER(H1114),INDEX(Scorecard!$D$37:$D$44,SUMPRODUCT(--(Scorecard!$G$37:$G$43&lt;H1114))+1),Scorecard!$D$45)</f>
        <v>-0.975503570149195</v>
      </c>
      <c r="AD1114" s="0" t="n">
        <f aca="false">IF(ISNUMBER(I1114),INDEX(Scorecard!$D$46:$D$52,SUMPRODUCT(--(Scorecard!$G$46:$G$51&lt;I1114))+1),Scorecard!$D$53)</f>
        <v>0.818882373006414</v>
      </c>
      <c r="AE1114" s="0" t="n">
        <f aca="false">IF(ISNUMBER(K1114),INDEX(Scorecard!$D$54:$D$61,SUMPRODUCT(--(Scorecard!$G$54:$G$60&lt;K1114))+1),Scorecard!$D$62)</f>
        <v>-0.357264871923982</v>
      </c>
      <c r="AF1114" s="0" t="n">
        <f aca="false">IF(ISNUMBER(L1114),INDEX(Scorecard!$D$63:$D$68,SUMPRODUCT(--(Scorecard!$G$63:$G$67&lt;L1114))+1),Scorecard!$D$69)</f>
        <v>0.322484508656054</v>
      </c>
      <c r="AG1114" s="0" t="n">
        <f aca="false">Inputs!$B$10+Scorecard!$J$5*Y1114+Scorecard!$J$6*Z1114+Scorecard!$J$7*AA1114+Scorecard!$J$8*AB1114+Scorecard!$J$9*AC1114+Scorecard!$J$10*AD1114+Scorecard!$J$11*AE1114+Scorecard!$J$12*AF1114</f>
        <v>-5.34796954365958</v>
      </c>
      <c r="AH1114" s="0" t="n">
        <f aca="false">MIN(1-Inputs!$B$13,MAX(Inputs!$B$13,1/(1+EXP(-(Inputs!$B$11*AG1114+Inputs!$B$12)))))</f>
        <v>0.00407834710600505</v>
      </c>
      <c r="AI1114" s="0" t="n">
        <f aca="false">Inputs!$B$9-Inputs!$B$8*AG1114</f>
        <v>641.432658993763</v>
      </c>
      <c r="AJ1114" s="0" t="n">
        <f aca="false">RANK(AH1114,$AH$5:$AH$2004,0)+COUNTIF($AH$4:AH1113,AH1114)</f>
        <v>1376</v>
      </c>
      <c r="AK1114" s="0" t="n">
        <f aca="false">IF(AJ1114&lt;=Deciles!$B$5*(Deciles!$B$4+1),INT((AJ1114-1)/(Deciles!$B$4+1))+1,Deciles!$B$5+INT((AJ1114-1-Deciles!$B$5*(Deciles!$B$4+1))/Deciles!$B$4)+1)</f>
        <v>7</v>
      </c>
    </row>
    <row r="1115" customFormat="false" ht="15" hidden="false" customHeight="false" outlineLevel="0" collapsed="false">
      <c r="A1115" s="0" t="n">
        <v>32224</v>
      </c>
      <c r="B1115" s="0" t="s">
        <v>155</v>
      </c>
      <c r="C1115" s="0" t="n">
        <v>750</v>
      </c>
      <c r="D1115" s="0" t="n">
        <v>92.2263412475586</v>
      </c>
      <c r="E1115" s="0" t="n">
        <v>80.2273406982422</v>
      </c>
      <c r="F1115" s="0" t="n">
        <v>32</v>
      </c>
      <c r="G1115" s="0" t="n">
        <v>3.36800003051758</v>
      </c>
      <c r="H1115" s="0" t="n">
        <v>-2.36533308029175</v>
      </c>
      <c r="I1115" s="0" t="n">
        <v>23</v>
      </c>
      <c r="J1115" s="0" t="n">
        <v>12.0325345993042</v>
      </c>
      <c r="K1115" s="0" t="n">
        <v>4.60833311080933</v>
      </c>
      <c r="L1115" s="0" t="n">
        <v>-1.125</v>
      </c>
      <c r="M1115" s="0" t="n">
        <v>6.54818534851074</v>
      </c>
      <c r="N1115" s="0" t="n">
        <v>0</v>
      </c>
      <c r="O1115" s="0" t="n">
        <v>0</v>
      </c>
      <c r="P1115" s="0" t="s">
        <v>144</v>
      </c>
      <c r="Q1115" s="0" t="s">
        <v>141</v>
      </c>
      <c r="R1115" s="0" t="n">
        <v>2</v>
      </c>
      <c r="S1115" s="0" t="s">
        <v>151</v>
      </c>
      <c r="T1115" s="0" t="n">
        <v>0</v>
      </c>
      <c r="U1115" s="0" t="n">
        <v>168136.97</v>
      </c>
      <c r="V1115" s="0" t="n">
        <v>0.00902912206947804</v>
      </c>
      <c r="W1115" s="0" t="n">
        <v>619.788146972656</v>
      </c>
      <c r="X1115" s="0" t="n">
        <v>0.00875484757125378</v>
      </c>
      <c r="Y1115" s="0" t="n">
        <f aca="false">IF(ISNUMBER(C1115),INDEX(Scorecard!$D$5:$D$12,SUMPRODUCT(--(Scorecard!$G$5:$G$11&lt;C1115))+1),Scorecard!$D$13)</f>
        <v>0.488358159108655</v>
      </c>
      <c r="Z1115" s="0" t="n">
        <f aca="false">IF(ISNUMBER(D1115),INDEX(Scorecard!$D$14:$D$17,SUMPRODUCT(--(Scorecard!$G$14:$G$16&lt;D1115))+1),Scorecard!$D$18)</f>
        <v>-0.361970872710667</v>
      </c>
      <c r="AA1115" s="0" t="n">
        <f aca="false">IF(ISNUMBER(E1115),INDEX(Scorecard!$D$19:$D$26,SUMPRODUCT(--(Scorecard!$G$19:$G$25&lt;E1115))+1),Scorecard!$D$27)</f>
        <v>-0.0341578513653732</v>
      </c>
      <c r="AB1115" s="0" t="n">
        <f aca="false">IF(ISNUMBER(F1115),INDEX(Scorecard!$D$28:$D$35,SUMPRODUCT(--(Scorecard!$G$28:$G$34&lt;F1115))+1),Scorecard!$D$36)</f>
        <v>0.126913191054783</v>
      </c>
      <c r="AC1115" s="0" t="n">
        <f aca="false">IF(ISNUMBER(H1115),INDEX(Scorecard!$D$37:$D$44,SUMPRODUCT(--(Scorecard!$G$37:$G$43&lt;H1115))+1),Scorecard!$D$45)</f>
        <v>1.35057635045042</v>
      </c>
      <c r="AD1115" s="0" t="n">
        <f aca="false">IF(ISNUMBER(I1115),INDEX(Scorecard!$D$46:$D$52,SUMPRODUCT(--(Scorecard!$G$46:$G$51&lt;I1115))+1),Scorecard!$D$53)</f>
        <v>-0.048559051279741</v>
      </c>
      <c r="AE1115" s="0" t="n">
        <f aca="false">IF(ISNUMBER(K1115),INDEX(Scorecard!$D$54:$D$61,SUMPRODUCT(--(Scorecard!$G$54:$G$60&lt;K1115))+1),Scorecard!$D$62)</f>
        <v>0.409483001259379</v>
      </c>
      <c r="AF1115" s="0" t="n">
        <f aca="false">IF(ISNUMBER(L1115),INDEX(Scorecard!$D$63:$D$68,SUMPRODUCT(--(Scorecard!$G$63:$G$67&lt;L1115))+1),Scorecard!$D$69)</f>
        <v>-0.340582194386522</v>
      </c>
      <c r="AG1115" s="0" t="n">
        <f aca="false">Inputs!$B$10+Scorecard!$J$5*Y1115+Scorecard!$J$6*Z1115+Scorecard!$J$7*AA1115+Scorecard!$J$8*AB1115+Scorecard!$J$9*AC1115+Scorecard!$J$10*AD1115+Scorecard!$J$11*AE1115+Scorecard!$J$12*AF1115</f>
        <v>-4.59782833924937</v>
      </c>
      <c r="AH1115" s="0" t="n">
        <f aca="false">MIN(1-Inputs!$B$13,MAX(Inputs!$B$13,1/(1+EXP(-(Inputs!$B$11*AG1115+Inputs!$B$12)))))</f>
        <v>0.00902912169272895</v>
      </c>
      <c r="AI1115" s="0" t="n">
        <f aca="false">Inputs!$B$9-Inputs!$B$8*AG1115</f>
        <v>619.788159082382</v>
      </c>
      <c r="AJ1115" s="0" t="n">
        <f aca="false">RANK(AH1115,$AH$5:$AH$2004,0)+COUNTIF($AH$4:AH1114,AH1115)</f>
        <v>889</v>
      </c>
      <c r="AK1115" s="0" t="n">
        <f aca="false">IF(AJ1115&lt;=Deciles!$B$5*(Deciles!$B$4+1),INT((AJ1115-1)/(Deciles!$B$4+1))+1,Deciles!$B$5+INT((AJ1115-1-Deciles!$B$5*(Deciles!$B$4+1))/Deciles!$B$4)+1)</f>
        <v>5</v>
      </c>
    </row>
    <row r="1116" customFormat="false" ht="15" hidden="false" customHeight="false" outlineLevel="0" collapsed="false">
      <c r="A1116" s="0" t="n">
        <v>32227</v>
      </c>
      <c r="B1116" s="0" t="s">
        <v>143</v>
      </c>
      <c r="C1116" s="0" t="n">
        <v>759</v>
      </c>
      <c r="D1116" s="0" t="n">
        <v>87.5292663574219</v>
      </c>
      <c r="E1116" s="0" t="n">
        <v>68.053596496582</v>
      </c>
      <c r="F1116" s="0" t="n">
        <v>39</v>
      </c>
      <c r="G1116" s="0" t="n">
        <v>3.86999988555908</v>
      </c>
      <c r="H1116" s="0" t="n">
        <v>0.636666536331177</v>
      </c>
      <c r="I1116" s="0" t="n">
        <v>52</v>
      </c>
      <c r="J1116" s="0" t="n">
        <v>12.0592584609985</v>
      </c>
      <c r="K1116" s="0" t="n">
        <v>9.23333358764648</v>
      </c>
      <c r="L1116" s="0" t="n">
        <v>5.07179498672485</v>
      </c>
      <c r="M1116" s="0" t="n">
        <v>1.84646689891815</v>
      </c>
      <c r="N1116" s="0" t="n">
        <v>0</v>
      </c>
      <c r="O1116" s="0" t="n">
        <v>0</v>
      </c>
      <c r="P1116" s="0" t="s">
        <v>144</v>
      </c>
      <c r="Q1116" s="0" t="s">
        <v>141</v>
      </c>
      <c r="R1116" s="0" t="n">
        <v>2</v>
      </c>
      <c r="S1116" s="0" t="s">
        <v>161</v>
      </c>
      <c r="T1116" s="0" t="n">
        <v>0</v>
      </c>
      <c r="U1116" s="0" t="n">
        <v>172690.92</v>
      </c>
      <c r="V1116" s="0" t="n">
        <v>0.0168930720537901</v>
      </c>
      <c r="W1116" s="0" t="n">
        <v>602.618225097656</v>
      </c>
      <c r="X1116" s="0" t="n">
        <v>0.00966348312795162</v>
      </c>
      <c r="Y1116" s="0" t="n">
        <f aca="false">IF(ISNUMBER(C1116),INDEX(Scorecard!$D$5:$D$12,SUMPRODUCT(--(Scorecard!$G$5:$G$11&lt;C1116))+1),Scorecard!$D$13)</f>
        <v>0.733188958177614</v>
      </c>
      <c r="Z1116" s="0" t="n">
        <f aca="false">IF(ISNUMBER(D1116),INDEX(Scorecard!$D$14:$D$17,SUMPRODUCT(--(Scorecard!$G$14:$G$16&lt;D1116))+1),Scorecard!$D$18)</f>
        <v>-0.361970872710667</v>
      </c>
      <c r="AA1116" s="0" t="n">
        <f aca="false">IF(ISNUMBER(E1116),INDEX(Scorecard!$D$19:$D$26,SUMPRODUCT(--(Scorecard!$G$19:$G$25&lt;E1116))+1),Scorecard!$D$27)</f>
        <v>0.0530843085177338</v>
      </c>
      <c r="AB1116" s="0" t="n">
        <f aca="false">IF(ISNUMBER(F1116),INDEX(Scorecard!$D$28:$D$35,SUMPRODUCT(--(Scorecard!$G$28:$G$34&lt;F1116))+1),Scorecard!$D$36)</f>
        <v>-0.132616866359722</v>
      </c>
      <c r="AC1116" s="0" t="n">
        <f aca="false">IF(ISNUMBER(H1116),INDEX(Scorecard!$D$37:$D$44,SUMPRODUCT(--(Scorecard!$G$37:$G$43&lt;H1116))+1),Scorecard!$D$45)</f>
        <v>-0.569454719285959</v>
      </c>
      <c r="AD1116" s="0" t="n">
        <f aca="false">IF(ISNUMBER(I1116),INDEX(Scorecard!$D$46:$D$52,SUMPRODUCT(--(Scorecard!$G$46:$G$51&lt;I1116))+1),Scorecard!$D$53)</f>
        <v>0.818882373006414</v>
      </c>
      <c r="AE1116" s="0" t="n">
        <f aca="false">IF(ISNUMBER(K1116),INDEX(Scorecard!$D$54:$D$61,SUMPRODUCT(--(Scorecard!$G$54:$G$60&lt;K1116))+1),Scorecard!$D$62)</f>
        <v>-0.541917179454542</v>
      </c>
      <c r="AF1116" s="0" t="n">
        <f aca="false">IF(ISNUMBER(L1116),INDEX(Scorecard!$D$63:$D$68,SUMPRODUCT(--(Scorecard!$G$63:$G$67&lt;L1116))+1),Scorecard!$D$69)</f>
        <v>0.322484508656054</v>
      </c>
      <c r="AG1116" s="0" t="n">
        <f aca="false">Inputs!$B$10+Scorecard!$J$5*Y1116+Scorecard!$J$6*Z1116+Scorecard!$J$7*AA1116+Scorecard!$J$8*AB1116+Scorecard!$J$9*AC1116+Scorecard!$J$10*AD1116+Scorecard!$J$11*AE1116+Scorecard!$J$12*AF1116</f>
        <v>-4.00276324458907</v>
      </c>
      <c r="AH1116" s="0" t="n">
        <f aca="false">MIN(1-Inputs!$B$13,MAX(Inputs!$B$13,1/(1+EXP(-(Inputs!$B$11*AG1116+Inputs!$B$12)))))</f>
        <v>0.0168930715627617</v>
      </c>
      <c r="AI1116" s="0" t="n">
        <f aca="false">Inputs!$B$9-Inputs!$B$8*AG1116</f>
        <v>602.618209860931</v>
      </c>
      <c r="AJ1116" s="0" t="n">
        <f aca="false">RANK(AH1116,$AH$5:$AH$2004,0)+COUNTIF($AH$4:AH1115,AH1116)</f>
        <v>535</v>
      </c>
      <c r="AK1116" s="0" t="n">
        <f aca="false">IF(AJ1116&lt;=Deciles!$B$5*(Deciles!$B$4+1),INT((AJ1116-1)/(Deciles!$B$4+1))+1,Deciles!$B$5+INT((AJ1116-1-Deciles!$B$5*(Deciles!$B$4+1))/Deciles!$B$4)+1)</f>
        <v>3</v>
      </c>
    </row>
    <row r="1117" customFormat="false" ht="15" hidden="false" customHeight="false" outlineLevel="0" collapsed="false">
      <c r="A1117" s="0" t="n">
        <v>32228</v>
      </c>
      <c r="B1117" s="0" t="s">
        <v>145</v>
      </c>
      <c r="C1117" s="0" t="n">
        <v>760</v>
      </c>
      <c r="D1117" s="0" t="n">
        <v>80</v>
      </c>
      <c r="E1117" s="0" t="n">
        <v>72.8597869873047</v>
      </c>
      <c r="F1117" s="0" t="n">
        <v>43</v>
      </c>
      <c r="G1117" s="0" t="n">
        <v>3.2039999961853</v>
      </c>
      <c r="H1117" s="0" t="n">
        <v>-0.312666654586792</v>
      </c>
      <c r="I1117" s="0" t="n">
        <v>16</v>
      </c>
      <c r="J1117" s="0" t="n">
        <v>12.7006645202637</v>
      </c>
      <c r="K1117" s="0" t="n">
        <v>5.25833320617676</v>
      </c>
      <c r="L1117" s="0" t="n">
        <v>-1.875</v>
      </c>
      <c r="M1117" s="0" t="n">
        <v>6.28858280181885</v>
      </c>
      <c r="N1117" s="0" t="n">
        <v>0</v>
      </c>
      <c r="O1117" s="0" t="n">
        <v>0</v>
      </c>
      <c r="P1117" s="0" t="s">
        <v>144</v>
      </c>
      <c r="Q1117" s="0" t="s">
        <v>141</v>
      </c>
      <c r="R1117" s="0" t="n">
        <v>2</v>
      </c>
      <c r="S1117" s="0" t="s">
        <v>149</v>
      </c>
      <c r="T1117" s="0" t="n">
        <v>0</v>
      </c>
      <c r="U1117" s="0" t="n">
        <v>327965.84</v>
      </c>
      <c r="V1117" s="0" t="n">
        <v>0.0115734096616507</v>
      </c>
      <c r="W1117" s="0" t="n">
        <v>612.999755859375</v>
      </c>
      <c r="X1117" s="0" t="n">
        <v>0.0101800225675106</v>
      </c>
      <c r="Y1117" s="0" t="n">
        <f aca="false">IF(ISNUMBER(C1117),INDEX(Scorecard!$D$5:$D$12,SUMPRODUCT(--(Scorecard!$G$5:$G$11&lt;C1117))+1),Scorecard!$D$13)</f>
        <v>0.733188958177614</v>
      </c>
      <c r="Z1117" s="0" t="n">
        <f aca="false">IF(ISNUMBER(D1117),INDEX(Scorecard!$D$14:$D$17,SUMPRODUCT(--(Scorecard!$G$14:$G$16&lt;D1117))+1),Scorecard!$D$18)</f>
        <v>0.0505355481560174</v>
      </c>
      <c r="AA1117" s="0" t="n">
        <f aca="false">IF(ISNUMBER(E1117),INDEX(Scorecard!$D$19:$D$26,SUMPRODUCT(--(Scorecard!$G$19:$G$25&lt;E1117))+1),Scorecard!$D$27)</f>
        <v>-0.0341578513653732</v>
      </c>
      <c r="AB1117" s="0" t="n">
        <f aca="false">IF(ISNUMBER(F1117),INDEX(Scorecard!$D$28:$D$35,SUMPRODUCT(--(Scorecard!$G$28:$G$34&lt;F1117))+1),Scorecard!$D$36)</f>
        <v>-0.309727037437117</v>
      </c>
      <c r="AC1117" s="0" t="n">
        <f aca="false">IF(ISNUMBER(H1117),INDEX(Scorecard!$D$37:$D$44,SUMPRODUCT(--(Scorecard!$G$37:$G$43&lt;H1117))+1),Scorecard!$D$45)</f>
        <v>0.769716833645565</v>
      </c>
      <c r="AD1117" s="0" t="n">
        <f aca="false">IF(ISNUMBER(I1117),INDEX(Scorecard!$D$46:$D$52,SUMPRODUCT(--(Scorecard!$G$46:$G$51&lt;I1117))+1),Scorecard!$D$53)</f>
        <v>-0.114272400683245</v>
      </c>
      <c r="AE1117" s="0" t="n">
        <f aca="false">IF(ISNUMBER(K1117),INDEX(Scorecard!$D$54:$D$61,SUMPRODUCT(--(Scorecard!$G$54:$G$60&lt;K1117))+1),Scorecard!$D$62)</f>
        <v>0.126303549215828</v>
      </c>
      <c r="AF1117" s="0" t="n">
        <f aca="false">IF(ISNUMBER(L1117),INDEX(Scorecard!$D$63:$D$68,SUMPRODUCT(--(Scorecard!$G$63:$G$67&lt;L1117))+1),Scorecard!$D$69)</f>
        <v>-0.340582194386522</v>
      </c>
      <c r="AG1117" s="0" t="n">
        <f aca="false">Inputs!$B$10+Scorecard!$J$5*Y1117+Scorecard!$J$6*Z1117+Scorecard!$J$7*AA1117+Scorecard!$J$8*AB1117+Scorecard!$J$9*AC1117+Scorecard!$J$10*AD1117+Scorecard!$J$11*AE1117+Scorecard!$J$12*AF1117</f>
        <v>-4.36256033851522</v>
      </c>
      <c r="AH1117" s="0" t="n">
        <f aca="false">MIN(1-Inputs!$B$13,MAX(Inputs!$B$13,1/(1+EXP(-(Inputs!$B$11*AG1117+Inputs!$B$12)))))</f>
        <v>0.0115734096602111</v>
      </c>
      <c r="AI1117" s="0" t="n">
        <f aca="false">Inputs!$B$9-Inputs!$B$8*AG1117</f>
        <v>612.999759523601</v>
      </c>
      <c r="AJ1117" s="0" t="n">
        <f aca="false">RANK(AH1117,$AH$5:$AH$2004,0)+COUNTIF($AH$4:AH1116,AH1117)</f>
        <v>728</v>
      </c>
      <c r="AK1117" s="0" t="n">
        <f aca="false">IF(AJ1117&lt;=Deciles!$B$5*(Deciles!$B$4+1),INT((AJ1117-1)/(Deciles!$B$4+1))+1,Deciles!$B$5+INT((AJ1117-1-Deciles!$B$5*(Deciles!$B$4+1))/Deciles!$B$4)+1)</f>
        <v>4</v>
      </c>
    </row>
    <row r="1118" customFormat="false" ht="15" hidden="false" customHeight="false" outlineLevel="0" collapsed="false">
      <c r="A1118" s="0" t="n">
        <v>32310</v>
      </c>
      <c r="B1118" s="0" t="s">
        <v>158</v>
      </c>
      <c r="C1118" s="0" t="n">
        <v>827</v>
      </c>
      <c r="D1118" s="0" t="n">
        <v>69.0252838134766</v>
      </c>
      <c r="E1118" s="0" t="n">
        <v>66.007209777832</v>
      </c>
      <c r="F1118" s="0" t="n">
        <v>36</v>
      </c>
      <c r="G1118" s="0" t="n">
        <v>3.70099997520447</v>
      </c>
      <c r="H1118" s="0" t="n">
        <v>0.784333229064941</v>
      </c>
      <c r="I1118" s="0" t="n">
        <v>16</v>
      </c>
      <c r="J1118" s="0" t="n">
        <v>11.8520002365112</v>
      </c>
      <c r="K1118" s="0" t="n">
        <v>6.53333330154419</v>
      </c>
      <c r="L1118" s="0" t="n">
        <v>2.71025633811951</v>
      </c>
      <c r="M1118" s="0" t="n">
        <v>0.489093065261841</v>
      </c>
      <c r="N1118" s="0" t="n">
        <v>0</v>
      </c>
      <c r="O1118" s="0" t="n">
        <v>0</v>
      </c>
      <c r="P1118" s="0" t="s">
        <v>140</v>
      </c>
      <c r="Q1118" s="0" t="s">
        <v>153</v>
      </c>
      <c r="R1118" s="0" t="n">
        <v>2</v>
      </c>
      <c r="S1118" s="0" t="s">
        <v>156</v>
      </c>
      <c r="T1118" s="0" t="n">
        <v>0</v>
      </c>
      <c r="U1118" s="0" t="n">
        <v>140364.89</v>
      </c>
      <c r="V1118" s="0" t="n">
        <v>0.00177559012081474</v>
      </c>
      <c r="W1118" s="0" t="n">
        <v>664.000610351563</v>
      </c>
      <c r="X1118" s="0" t="n">
        <v>0.00134239252656698</v>
      </c>
      <c r="Y1118" s="0" t="n">
        <f aca="false">IF(ISNUMBER(C1118),INDEX(Scorecard!$D$5:$D$12,SUMPRODUCT(--(Scorecard!$G$5:$G$11&lt;C1118))+1),Scorecard!$D$13)</f>
        <v>2.19112706886128</v>
      </c>
      <c r="Z1118" s="0" t="n">
        <f aca="false">IF(ISNUMBER(D1118),INDEX(Scorecard!$D$14:$D$17,SUMPRODUCT(--(Scorecard!$G$14:$G$16&lt;D1118))+1),Scorecard!$D$18)</f>
        <v>0.128579646629417</v>
      </c>
      <c r="AA1118" s="0" t="n">
        <f aca="false">IF(ISNUMBER(E1118),INDEX(Scorecard!$D$19:$D$26,SUMPRODUCT(--(Scorecard!$G$19:$G$25&lt;E1118))+1),Scorecard!$D$27)</f>
        <v>0.233621608745691</v>
      </c>
      <c r="AB1118" s="0" t="n">
        <f aca="false">IF(ISNUMBER(F1118),INDEX(Scorecard!$D$28:$D$35,SUMPRODUCT(--(Scorecard!$G$28:$G$34&lt;F1118))+1),Scorecard!$D$36)</f>
        <v>-0.0008456427959252</v>
      </c>
      <c r="AC1118" s="0" t="n">
        <f aca="false">IF(ISNUMBER(H1118),INDEX(Scorecard!$D$37:$D$44,SUMPRODUCT(--(Scorecard!$G$37:$G$43&lt;H1118))+1),Scorecard!$D$45)</f>
        <v>-0.569454719285959</v>
      </c>
      <c r="AD1118" s="0" t="n">
        <f aca="false">IF(ISNUMBER(I1118),INDEX(Scorecard!$D$46:$D$52,SUMPRODUCT(--(Scorecard!$G$46:$G$51&lt;I1118))+1),Scorecard!$D$53)</f>
        <v>-0.114272400683245</v>
      </c>
      <c r="AE1118" s="0" t="n">
        <f aca="false">IF(ISNUMBER(K1118),INDEX(Scorecard!$D$54:$D$61,SUMPRODUCT(--(Scorecard!$G$54:$G$60&lt;K1118))+1),Scorecard!$D$62)</f>
        <v>-0.119873800601421</v>
      </c>
      <c r="AF1118" s="0" t="n">
        <f aca="false">IF(ISNUMBER(L1118),INDEX(Scorecard!$D$63:$D$68,SUMPRODUCT(--(Scorecard!$G$63:$G$67&lt;L1118))+1),Scorecard!$D$69)</f>
        <v>0.322484508656054</v>
      </c>
      <c r="AG1118" s="0" t="n">
        <f aca="false">Inputs!$B$10+Scorecard!$J$5*Y1118+Scorecard!$J$6*Z1118+Scorecard!$J$7*AA1118+Scorecard!$J$8*AB1118+Scorecard!$J$9*AC1118+Scorecard!$J$10*AD1118+Scorecard!$J$11*AE1118+Scorecard!$J$12*AF1118</f>
        <v>-6.13011601322151</v>
      </c>
      <c r="AH1118" s="0" t="n">
        <f aca="false">MIN(1-Inputs!$B$13,MAX(Inputs!$B$13,1/(1+EXP(-(Inputs!$B$11*AG1118+Inputs!$B$12)))))</f>
        <v>0.00177559011651582</v>
      </c>
      <c r="AI1118" s="0" t="n">
        <f aca="false">Inputs!$B$9-Inputs!$B$8*AG1118</f>
        <v>664.000635651479</v>
      </c>
      <c r="AJ1118" s="0" t="n">
        <f aca="false">RANK(AH1118,$AH$5:$AH$2004,0)+COUNTIF($AH$4:AH1117,AH1118)</f>
        <v>1736</v>
      </c>
      <c r="AK1118" s="0" t="n">
        <f aca="false">IF(AJ1118&lt;=Deciles!$B$5*(Deciles!$B$4+1),INT((AJ1118-1)/(Deciles!$B$4+1))+1,Deciles!$B$5+INT((AJ1118-1-Deciles!$B$5*(Deciles!$B$4+1))/Deciles!$B$4)+1)</f>
        <v>9</v>
      </c>
    </row>
    <row r="1119" customFormat="false" ht="15" hidden="false" customHeight="false" outlineLevel="0" collapsed="false">
      <c r="A1119" s="0" t="n">
        <v>32315</v>
      </c>
      <c r="B1119" s="0" t="s">
        <v>157</v>
      </c>
      <c r="C1119" s="0" t="n">
        <v>794</v>
      </c>
      <c r="D1119" s="0" t="n">
        <v>63.2381019592285</v>
      </c>
      <c r="E1119" s="0" t="n">
        <v>48.3072891235352</v>
      </c>
      <c r="F1119" s="0" t="n">
        <v>20</v>
      </c>
      <c r="G1119" s="0" t="n">
        <v>3.80100011825562</v>
      </c>
      <c r="H1119" s="0" t="n">
        <v>-0.0823333263397217</v>
      </c>
      <c r="I1119" s="0" t="n">
        <v>42</v>
      </c>
      <c r="J1119" s="0" t="n">
        <v>12.3011026382446</v>
      </c>
      <c r="K1119" s="0" t="n">
        <v>3.82307696342468</v>
      </c>
      <c r="L1119" s="0" t="n">
        <v>-0.276922941207886</v>
      </c>
      <c r="M1119" s="0" t="n">
        <v>5.51355028152466</v>
      </c>
      <c r="N1119" s="0" t="n">
        <v>0</v>
      </c>
      <c r="O1119" s="0" t="n">
        <v>0</v>
      </c>
      <c r="P1119" s="0" t="s">
        <v>140</v>
      </c>
      <c r="Q1119" s="0" t="s">
        <v>141</v>
      </c>
      <c r="R1119" s="0" t="n">
        <v>1</v>
      </c>
      <c r="S1119" s="0" t="s">
        <v>156</v>
      </c>
      <c r="T1119" s="0" t="n">
        <v>0</v>
      </c>
      <c r="U1119" s="0" t="n">
        <v>219938.31</v>
      </c>
      <c r="V1119" s="0" t="n">
        <v>0.000328219728544354</v>
      </c>
      <c r="W1119" s="0" t="n">
        <v>709.729736328125</v>
      </c>
      <c r="X1119" s="0" t="n">
        <v>0.000540983222890645</v>
      </c>
      <c r="Y1119" s="0" t="n">
        <f aca="false">IF(ISNUMBER(C1119),INDEX(Scorecard!$D$5:$D$12,SUMPRODUCT(--(Scorecard!$G$5:$G$11&lt;C1119))+1),Scorecard!$D$13)</f>
        <v>2.19112706886128</v>
      </c>
      <c r="Z1119" s="0" t="n">
        <f aca="false">IF(ISNUMBER(D1119),INDEX(Scorecard!$D$14:$D$17,SUMPRODUCT(--(Scorecard!$G$14:$G$16&lt;D1119))+1),Scorecard!$D$18)</f>
        <v>0.248677243387958</v>
      </c>
      <c r="AA1119" s="0" t="n">
        <f aca="false">IF(ISNUMBER(E1119),INDEX(Scorecard!$D$19:$D$26,SUMPRODUCT(--(Scorecard!$G$19:$G$25&lt;E1119))+1),Scorecard!$D$27)</f>
        <v>0.57899015159425</v>
      </c>
      <c r="AB1119" s="0" t="n">
        <f aca="false">IF(ISNUMBER(F1119),INDEX(Scorecard!$D$28:$D$35,SUMPRODUCT(--(Scorecard!$G$28:$G$34&lt;F1119))+1),Scorecard!$D$36)</f>
        <v>0.624829191519909</v>
      </c>
      <c r="AC1119" s="0" t="n">
        <f aca="false">IF(ISNUMBER(H1119),INDEX(Scorecard!$D$37:$D$44,SUMPRODUCT(--(Scorecard!$G$37:$G$43&lt;H1119))+1),Scorecard!$D$45)</f>
        <v>0.330501541082344</v>
      </c>
      <c r="AD1119" s="0" t="n">
        <f aca="false">IF(ISNUMBER(I1119),INDEX(Scorecard!$D$46:$D$52,SUMPRODUCT(--(Scorecard!$G$46:$G$51&lt;I1119))+1),Scorecard!$D$53)</f>
        <v>0.569875412099532</v>
      </c>
      <c r="AE1119" s="0" t="n">
        <f aca="false">IF(ISNUMBER(K1119),INDEX(Scorecard!$D$54:$D$61,SUMPRODUCT(--(Scorecard!$G$54:$G$60&lt;K1119))+1),Scorecard!$D$62)</f>
        <v>0.489050497890326</v>
      </c>
      <c r="AF1119" s="0" t="n">
        <f aca="false">IF(ISNUMBER(L1119),INDEX(Scorecard!$D$63:$D$68,SUMPRODUCT(--(Scorecard!$G$63:$G$67&lt;L1119))+1),Scorecard!$D$69)</f>
        <v>0.322484508656054</v>
      </c>
      <c r="AG1119" s="0" t="n">
        <f aca="false">Inputs!$B$10+Scorecard!$J$5*Y1119+Scorecard!$J$6*Z1119+Scorecard!$J$7*AA1119+Scorecard!$J$8*AB1119+Scorecard!$J$9*AC1119+Scorecard!$J$10*AD1119+Scorecard!$J$11*AE1119+Scorecard!$J$12*AF1119</f>
        <v>-7.71496631727529</v>
      </c>
      <c r="AH1119" s="0" t="n">
        <f aca="false">MIN(1-Inputs!$B$13,MAX(Inputs!$B$13,1/(1+EXP(-(Inputs!$B$11*AG1119+Inputs!$B$12)))))</f>
        <v>0.000328219720019225</v>
      </c>
      <c r="AI1119" s="0" t="n">
        <f aca="false">Inputs!$B$9-Inputs!$B$8*AG1119</f>
        <v>709.729749135675</v>
      </c>
      <c r="AJ1119" s="0" t="n">
        <f aca="false">RANK(AH1119,$AH$5:$AH$2004,0)+COUNTIF($AH$4:AH1118,AH1119)</f>
        <v>2000</v>
      </c>
      <c r="AK1119" s="0" t="n">
        <f aca="false">IF(AJ1119&lt;=Deciles!$B$5*(Deciles!$B$4+1),INT((AJ1119-1)/(Deciles!$B$4+1))+1,Deciles!$B$5+INT((AJ1119-1-Deciles!$B$5*(Deciles!$B$4+1))/Deciles!$B$4)+1)</f>
        <v>10</v>
      </c>
    </row>
    <row r="1120" customFormat="false" ht="15" hidden="false" customHeight="false" outlineLevel="0" collapsed="false">
      <c r="A1120" s="0" t="n">
        <v>32326</v>
      </c>
      <c r="B1120" s="0" t="s">
        <v>155</v>
      </c>
      <c r="C1120" s="0" t="n">
        <v>801</v>
      </c>
      <c r="D1120" s="0" t="n">
        <v>94.2188720703125</v>
      </c>
      <c r="E1120" s="0" t="n">
        <v>87.9987564086914</v>
      </c>
      <c r="F1120" s="0" t="n">
        <v>34</v>
      </c>
      <c r="G1120" s="0" t="n">
        <v>2.76500010490418</v>
      </c>
      <c r="H1120" s="0" t="n">
        <v>-2.96833300590515</v>
      </c>
      <c r="I1120" s="0" t="n">
        <v>12</v>
      </c>
      <c r="J1120" s="0" t="n">
        <v>12.0673055648804</v>
      </c>
      <c r="K1120" s="0" t="n">
        <v>4.30833339691162</v>
      </c>
      <c r="L1120" s="0" t="n">
        <v>-1.125</v>
      </c>
      <c r="M1120" s="0" t="n">
        <v>4.74416542053223</v>
      </c>
      <c r="N1120" s="0" t="n">
        <v>0</v>
      </c>
      <c r="O1120" s="0" t="n">
        <v>0</v>
      </c>
      <c r="P1120" s="0" t="s">
        <v>146</v>
      </c>
      <c r="Q1120" s="0" t="s">
        <v>141</v>
      </c>
      <c r="R1120" s="0" t="n">
        <v>2</v>
      </c>
      <c r="S1120" s="0" t="s">
        <v>142</v>
      </c>
      <c r="T1120" s="0" t="n">
        <v>0</v>
      </c>
      <c r="U1120" s="0" t="n">
        <v>174086.08</v>
      </c>
      <c r="V1120" s="0" t="n">
        <v>0.00226004654541612</v>
      </c>
      <c r="W1120" s="0" t="n">
        <v>657.458190917969</v>
      </c>
      <c r="X1120" s="0" t="n">
        <v>0.00180951517540962</v>
      </c>
      <c r="Y1120" s="0" t="n">
        <f aca="false">IF(ISNUMBER(C1120),INDEX(Scorecard!$D$5:$D$12,SUMPRODUCT(--(Scorecard!$G$5:$G$11&lt;C1120))+1),Scorecard!$D$13)</f>
        <v>2.19112706886128</v>
      </c>
      <c r="Z1120" s="0" t="n">
        <f aca="false">IF(ISNUMBER(D1120),INDEX(Scorecard!$D$14:$D$17,SUMPRODUCT(--(Scorecard!$G$14:$G$16&lt;D1120))+1),Scorecard!$D$18)</f>
        <v>-0.361970872710667</v>
      </c>
      <c r="AA1120" s="0" t="n">
        <f aca="false">IF(ISNUMBER(E1120),INDEX(Scorecard!$D$19:$D$26,SUMPRODUCT(--(Scorecard!$G$19:$G$25&lt;E1120))+1),Scorecard!$D$27)</f>
        <v>-0.820992370602782</v>
      </c>
      <c r="AB1120" s="0" t="n">
        <f aca="false">IF(ISNUMBER(F1120),INDEX(Scorecard!$D$28:$D$35,SUMPRODUCT(--(Scorecard!$G$28:$G$34&lt;F1120))+1),Scorecard!$D$36)</f>
        <v>-0.0008456427959252</v>
      </c>
      <c r="AC1120" s="0" t="n">
        <f aca="false">IF(ISNUMBER(H1120),INDEX(Scorecard!$D$37:$D$44,SUMPRODUCT(--(Scorecard!$G$37:$G$43&lt;H1120))+1),Scorecard!$D$45)</f>
        <v>1.35057635045042</v>
      </c>
      <c r="AD1120" s="0" t="n">
        <f aca="false">IF(ISNUMBER(I1120),INDEX(Scorecard!$D$46:$D$52,SUMPRODUCT(--(Scorecard!$G$46:$G$51&lt;I1120))+1),Scorecard!$D$53)</f>
        <v>-0.114272400683245</v>
      </c>
      <c r="AE1120" s="0" t="n">
        <f aca="false">IF(ISNUMBER(K1120),INDEX(Scorecard!$D$54:$D$61,SUMPRODUCT(--(Scorecard!$G$54:$G$60&lt;K1120))+1),Scorecard!$D$62)</f>
        <v>0.489050497890326</v>
      </c>
      <c r="AF1120" s="0" t="n">
        <f aca="false">IF(ISNUMBER(L1120),INDEX(Scorecard!$D$63:$D$68,SUMPRODUCT(--(Scorecard!$G$63:$G$67&lt;L1120))+1),Scorecard!$D$69)</f>
        <v>-0.340582194386522</v>
      </c>
      <c r="AG1120" s="0" t="n">
        <f aca="false">Inputs!$B$10+Scorecard!$J$5*Y1120+Scorecard!$J$6*Z1120+Scorecard!$J$7*AA1120+Scorecard!$J$8*AB1120+Scorecard!$J$9*AC1120+Scorecard!$J$10*AD1120+Scorecard!$J$11*AE1120+Scorecard!$J$12*AF1120</f>
        <v>-5.90337220558469</v>
      </c>
      <c r="AH1120" s="0" t="n">
        <f aca="false">MIN(1-Inputs!$B$13,MAX(Inputs!$B$13,1/(1+EXP(-(Inputs!$B$11*AG1120+Inputs!$B$12)))))</f>
        <v>0.002260046478827</v>
      </c>
      <c r="AI1120" s="0" t="n">
        <f aca="false">Inputs!$B$9-Inputs!$B$8*AG1120</f>
        <v>657.458192314881</v>
      </c>
      <c r="AJ1120" s="0" t="n">
        <f aca="false">RANK(AH1120,$AH$5:$AH$2004,0)+COUNTIF($AH$4:AH1119,AH1120)</f>
        <v>1658</v>
      </c>
      <c r="AK1120" s="0" t="n">
        <f aca="false">IF(AJ1120&lt;=Deciles!$B$5*(Deciles!$B$4+1),INT((AJ1120-1)/(Deciles!$B$4+1))+1,Deciles!$B$5+INT((AJ1120-1-Deciles!$B$5*(Deciles!$B$4+1))/Deciles!$B$4)+1)</f>
        <v>9</v>
      </c>
    </row>
    <row r="1121" customFormat="false" ht="15" hidden="false" customHeight="false" outlineLevel="0" collapsed="false">
      <c r="A1121" s="0" t="n">
        <v>32333</v>
      </c>
      <c r="B1121" s="0" t="s">
        <v>152</v>
      </c>
      <c r="C1121" s="0" t="n">
        <v>742</v>
      </c>
      <c r="D1121" s="0" t="n">
        <v>64.6246490478516</v>
      </c>
      <c r="E1121" s="0" t="n">
        <v>54.3794631958008</v>
      </c>
      <c r="F1121" s="0" t="n">
        <v>31</v>
      </c>
      <c r="G1121" s="0" t="n">
        <v>3.04200005531311</v>
      </c>
      <c r="H1121" s="0" t="n">
        <v>-3.39133334159851</v>
      </c>
      <c r="I1121" s="0" t="n">
        <v>28</v>
      </c>
      <c r="J1121" s="0" t="n">
        <v>12.2904634475708</v>
      </c>
      <c r="K1121" s="0" t="n">
        <v>4.19999980926514</v>
      </c>
      <c r="L1121" s="0" t="n">
        <v>-0.458333492279053</v>
      </c>
      <c r="M1121" s="0" t="n">
        <v>6.02961158752441</v>
      </c>
      <c r="N1121" s="0" t="n">
        <v>0</v>
      </c>
      <c r="O1121" s="0" t="n">
        <v>0</v>
      </c>
      <c r="P1121" s="0" t="s">
        <v>140</v>
      </c>
      <c r="Q1121" s="0" t="s">
        <v>141</v>
      </c>
      <c r="R1121" s="0" t="n">
        <v>1</v>
      </c>
      <c r="S1121" s="0" t="s">
        <v>156</v>
      </c>
      <c r="T1121" s="0" t="n">
        <v>0</v>
      </c>
      <c r="U1121" s="0" t="n">
        <v>217610.8</v>
      </c>
      <c r="V1121" s="0" t="n">
        <v>0.00423263106495142</v>
      </c>
      <c r="W1121" s="0" t="n">
        <v>640.423522949219</v>
      </c>
      <c r="X1121" s="0" t="n">
        <v>0.00492712622508407</v>
      </c>
      <c r="Y1121" s="0" t="n">
        <f aca="false">IF(ISNUMBER(C1121),INDEX(Scorecard!$D$5:$D$12,SUMPRODUCT(--(Scorecard!$G$5:$G$11&lt;C1121))+1),Scorecard!$D$13)</f>
        <v>0.488358159108655</v>
      </c>
      <c r="Z1121" s="0" t="n">
        <f aca="false">IF(ISNUMBER(D1121),INDEX(Scorecard!$D$14:$D$17,SUMPRODUCT(--(Scorecard!$G$14:$G$16&lt;D1121))+1),Scorecard!$D$18)</f>
        <v>0.128579646629417</v>
      </c>
      <c r="AA1121" s="0" t="n">
        <f aca="false">IF(ISNUMBER(E1121),INDEX(Scorecard!$D$19:$D$26,SUMPRODUCT(--(Scorecard!$G$19:$G$25&lt;E1121))+1),Scorecard!$D$27)</f>
        <v>0.57899015159425</v>
      </c>
      <c r="AB1121" s="0" t="n">
        <f aca="false">IF(ISNUMBER(F1121),INDEX(Scorecard!$D$28:$D$35,SUMPRODUCT(--(Scorecard!$G$28:$G$34&lt;F1121))+1),Scorecard!$D$36)</f>
        <v>0.126913191054783</v>
      </c>
      <c r="AC1121" s="0" t="n">
        <f aca="false">IF(ISNUMBER(H1121),INDEX(Scorecard!$D$37:$D$44,SUMPRODUCT(--(Scorecard!$G$37:$G$43&lt;H1121))+1),Scorecard!$D$45)</f>
        <v>1.35057635045042</v>
      </c>
      <c r="AD1121" s="0" t="n">
        <f aca="false">IF(ISNUMBER(I1121),INDEX(Scorecard!$D$46:$D$52,SUMPRODUCT(--(Scorecard!$G$46:$G$51&lt;I1121))+1),Scorecard!$D$53)</f>
        <v>0.123869379412532</v>
      </c>
      <c r="AE1121" s="0" t="n">
        <f aca="false">IF(ISNUMBER(K1121),INDEX(Scorecard!$D$54:$D$61,SUMPRODUCT(--(Scorecard!$G$54:$G$60&lt;K1121))+1),Scorecard!$D$62)</f>
        <v>0.489050497890326</v>
      </c>
      <c r="AF1121" s="0" t="n">
        <f aca="false">IF(ISNUMBER(L1121),INDEX(Scorecard!$D$63:$D$68,SUMPRODUCT(--(Scorecard!$G$63:$G$67&lt;L1121))+1),Scorecard!$D$69)</f>
        <v>0.322484508656054</v>
      </c>
      <c r="AG1121" s="0" t="n">
        <f aca="false">Inputs!$B$10+Scorecard!$J$5*Y1121+Scorecard!$J$6*Z1121+Scorecard!$J$7*AA1121+Scorecard!$J$8*AB1121+Scorecard!$J$9*AC1121+Scorecard!$J$10*AD1121+Scorecard!$J$11*AE1121+Scorecard!$J$12*AF1121</f>
        <v>-5.31299533940623</v>
      </c>
      <c r="AH1121" s="0" t="n">
        <f aca="false">MIN(1-Inputs!$B$13,MAX(Inputs!$B$13,1/(1+EXP(-(Inputs!$B$11*AG1121+Inputs!$B$12)))))</f>
        <v>0.00423263125497282</v>
      </c>
      <c r="AI1121" s="0" t="n">
        <f aca="false">Inputs!$B$9-Inputs!$B$8*AG1121</f>
        <v>640.423516773057</v>
      </c>
      <c r="AJ1121" s="0" t="n">
        <f aca="false">RANK(AH1121,$AH$5:$AH$2004,0)+COUNTIF($AH$4:AH1120,AH1121)</f>
        <v>1358</v>
      </c>
      <c r="AK1121" s="0" t="n">
        <f aca="false">IF(AJ1121&lt;=Deciles!$B$5*(Deciles!$B$4+1),INT((AJ1121-1)/(Deciles!$B$4+1))+1,Deciles!$B$5+INT((AJ1121-1-Deciles!$B$5*(Deciles!$B$4+1))/Deciles!$B$4)+1)</f>
        <v>7</v>
      </c>
    </row>
    <row r="1122" customFormat="false" ht="15" hidden="false" customHeight="false" outlineLevel="0" collapsed="false">
      <c r="A1122" s="0" t="n">
        <v>32368</v>
      </c>
      <c r="B1122" s="0" t="s">
        <v>155</v>
      </c>
      <c r="C1122" s="0" t="n">
        <v>704</v>
      </c>
      <c r="D1122" s="0" t="n">
        <v>83.6030349731445</v>
      </c>
      <c r="E1122" s="0" t="n">
        <v>74.3050765991211</v>
      </c>
      <c r="F1122" s="0" t="n">
        <v>40</v>
      </c>
      <c r="G1122" s="0" t="n">
        <v>3.44199991226196</v>
      </c>
      <c r="H1122" s="0" t="n">
        <v>-2.29133319854736</v>
      </c>
      <c r="I1122" s="0" t="n">
        <v>17</v>
      </c>
      <c r="J1122" s="0" t="n">
        <v>11.3881492614746</v>
      </c>
      <c r="K1122" s="0" t="n">
        <v>4.60833311080933</v>
      </c>
      <c r="L1122" s="0" t="n">
        <v>-1.125</v>
      </c>
      <c r="M1122" s="0" t="n">
        <v>6.54818534851074</v>
      </c>
      <c r="N1122" s="0" t="n">
        <v>0</v>
      </c>
      <c r="O1122" s="0" t="n">
        <v>0</v>
      </c>
      <c r="P1122" s="0" t="s">
        <v>146</v>
      </c>
      <c r="Q1122" s="0" t="s">
        <v>141</v>
      </c>
      <c r="R1122" s="0" t="n">
        <v>1</v>
      </c>
      <c r="S1122" s="0" t="s">
        <v>151</v>
      </c>
      <c r="T1122" s="0" t="n">
        <v>0</v>
      </c>
      <c r="U1122" s="0" t="n">
        <v>88269.414</v>
      </c>
      <c r="V1122" s="0" t="n">
        <v>0.038292471319437</v>
      </c>
      <c r="W1122" s="0" t="n">
        <v>579.874633789063</v>
      </c>
      <c r="X1122" s="0" t="n">
        <v>0.0228280145674944</v>
      </c>
      <c r="Y1122" s="0" t="n">
        <f aca="false">IF(ISNUMBER(C1122),INDEX(Scorecard!$D$5:$D$12,SUMPRODUCT(--(Scorecard!$G$5:$G$11&lt;C1122))+1),Scorecard!$D$13)</f>
        <v>-0.869677851527538</v>
      </c>
      <c r="Z1122" s="0" t="n">
        <f aca="false">IF(ISNUMBER(D1122),INDEX(Scorecard!$D$14:$D$17,SUMPRODUCT(--(Scorecard!$G$14:$G$16&lt;D1122))+1),Scorecard!$D$18)</f>
        <v>0.0505355481560174</v>
      </c>
      <c r="AA1122" s="0" t="n">
        <f aca="false">IF(ISNUMBER(E1122),INDEX(Scorecard!$D$19:$D$26,SUMPRODUCT(--(Scorecard!$G$19:$G$25&lt;E1122))+1),Scorecard!$D$27)</f>
        <v>-0.0341578513653732</v>
      </c>
      <c r="AB1122" s="0" t="n">
        <f aca="false">IF(ISNUMBER(F1122),INDEX(Scorecard!$D$28:$D$35,SUMPRODUCT(--(Scorecard!$G$28:$G$34&lt;F1122))+1),Scorecard!$D$36)</f>
        <v>-0.132616866359722</v>
      </c>
      <c r="AC1122" s="0" t="n">
        <f aca="false">IF(ISNUMBER(H1122),INDEX(Scorecard!$D$37:$D$44,SUMPRODUCT(--(Scorecard!$G$37:$G$43&lt;H1122))+1),Scorecard!$D$45)</f>
        <v>1.35057635045042</v>
      </c>
      <c r="AD1122" s="0" t="n">
        <f aca="false">IF(ISNUMBER(I1122),INDEX(Scorecard!$D$46:$D$52,SUMPRODUCT(--(Scorecard!$G$46:$G$51&lt;I1122))+1),Scorecard!$D$53)</f>
        <v>-0.114272400683245</v>
      </c>
      <c r="AE1122" s="0" t="n">
        <f aca="false">IF(ISNUMBER(K1122),INDEX(Scorecard!$D$54:$D$61,SUMPRODUCT(--(Scorecard!$G$54:$G$60&lt;K1122))+1),Scorecard!$D$62)</f>
        <v>0.409483001259379</v>
      </c>
      <c r="AF1122" s="0" t="n">
        <f aca="false">IF(ISNUMBER(L1122),INDEX(Scorecard!$D$63:$D$68,SUMPRODUCT(--(Scorecard!$G$63:$G$67&lt;L1122))+1),Scorecard!$D$69)</f>
        <v>-0.340582194386522</v>
      </c>
      <c r="AG1122" s="0" t="n">
        <f aca="false">Inputs!$B$10+Scorecard!$J$5*Y1122+Scorecard!$J$6*Z1122+Scorecard!$J$7*AA1122+Scorecard!$J$8*AB1122+Scorecard!$J$9*AC1122+Scorecard!$J$10*AD1122+Scorecard!$J$11*AE1122+Scorecard!$J$12*AF1122</f>
        <v>-3.21453051894172</v>
      </c>
      <c r="AH1122" s="0" t="n">
        <f aca="false">MIN(1-Inputs!$B$13,MAX(Inputs!$B$13,1/(1+EXP(-(Inputs!$B$11*AG1122+Inputs!$B$12)))))</f>
        <v>0.0382924698152402</v>
      </c>
      <c r="AI1122" s="0" t="n">
        <f aca="false">Inputs!$B$9-Inputs!$B$8*AG1122</f>
        <v>579.874620973774</v>
      </c>
      <c r="AJ1122" s="0" t="n">
        <f aca="false">RANK(AH1122,$AH$5:$AH$2004,0)+COUNTIF($AH$4:AH1121,AH1122)</f>
        <v>223</v>
      </c>
      <c r="AK1122" s="0" t="n">
        <f aca="false">IF(AJ1122&lt;=Deciles!$B$5*(Deciles!$B$4+1),INT((AJ1122-1)/(Deciles!$B$4+1))+1,Deciles!$B$5+INT((AJ1122-1-Deciles!$B$5*(Deciles!$B$4+1))/Deciles!$B$4)+1)</f>
        <v>2</v>
      </c>
    </row>
    <row r="1123" customFormat="false" ht="15" hidden="false" customHeight="false" outlineLevel="0" collapsed="false">
      <c r="A1123" s="0" t="n">
        <v>32377</v>
      </c>
      <c r="B1123" s="0" t="s">
        <v>143</v>
      </c>
      <c r="C1123" s="0" t="n">
        <v>760</v>
      </c>
      <c r="D1123" s="0" t="n">
        <v>80</v>
      </c>
      <c r="E1123" s="0" t="n">
        <v>43.3164138793945</v>
      </c>
      <c r="F1123" s="0" t="n">
        <v>26</v>
      </c>
      <c r="G1123" s="0" t="n">
        <v>4.15899991989136</v>
      </c>
      <c r="H1123" s="0" t="n">
        <v>0.925666570663452</v>
      </c>
      <c r="I1123" s="0" t="n">
        <v>92</v>
      </c>
      <c r="J1123" s="0" t="n">
        <v>11.7930393218994</v>
      </c>
      <c r="K1123" s="0" t="n">
        <v>9.23333358764648</v>
      </c>
      <c r="L1123" s="0" t="n">
        <v>5.07179498672485</v>
      </c>
      <c r="M1123" s="0" t="n">
        <v>2.67803835868835</v>
      </c>
      <c r="N1123" s="0" t="n">
        <v>0</v>
      </c>
      <c r="O1123" s="0" t="n">
        <v>0</v>
      </c>
      <c r="P1123" s="0" t="s">
        <v>144</v>
      </c>
      <c r="Q1123" s="0" t="s">
        <v>141</v>
      </c>
      <c r="R1123" s="0" t="n">
        <v>1</v>
      </c>
      <c r="S1123" s="0" t="s">
        <v>151</v>
      </c>
      <c r="T1123" s="0" t="n">
        <v>0</v>
      </c>
      <c r="U1123" s="0" t="n">
        <v>132328.11</v>
      </c>
      <c r="V1123" s="0" t="n">
        <v>0.00733143882825971</v>
      </c>
      <c r="W1123" s="0" t="n">
        <v>625.471496582031</v>
      </c>
      <c r="X1123" s="0" t="n">
        <v>0.00530721386894584</v>
      </c>
      <c r="Y1123" s="0" t="n">
        <f aca="false">IF(ISNUMBER(C1123),INDEX(Scorecard!$D$5:$D$12,SUMPRODUCT(--(Scorecard!$G$5:$G$11&lt;C1123))+1),Scorecard!$D$13)</f>
        <v>0.733188958177614</v>
      </c>
      <c r="Z1123" s="0" t="n">
        <f aca="false">IF(ISNUMBER(D1123),INDEX(Scorecard!$D$14:$D$17,SUMPRODUCT(--(Scorecard!$G$14:$G$16&lt;D1123))+1),Scorecard!$D$18)</f>
        <v>0.0505355481560174</v>
      </c>
      <c r="AA1123" s="0" t="n">
        <f aca="false">IF(ISNUMBER(E1123),INDEX(Scorecard!$D$19:$D$26,SUMPRODUCT(--(Scorecard!$G$19:$G$25&lt;E1123))+1),Scorecard!$D$27)</f>
        <v>0.57899015159425</v>
      </c>
      <c r="AB1123" s="0" t="n">
        <f aca="false">IF(ISNUMBER(F1123),INDEX(Scorecard!$D$28:$D$35,SUMPRODUCT(--(Scorecard!$G$28:$G$34&lt;F1123))+1),Scorecard!$D$36)</f>
        <v>0.165097008946478</v>
      </c>
      <c r="AC1123" s="0" t="n">
        <f aca="false">IF(ISNUMBER(H1123),INDEX(Scorecard!$D$37:$D$44,SUMPRODUCT(--(Scorecard!$G$37:$G$43&lt;H1123))+1),Scorecard!$D$45)</f>
        <v>-0.975503570149195</v>
      </c>
      <c r="AD1123" s="0" t="n">
        <f aca="false">IF(ISNUMBER(I1123),INDEX(Scorecard!$D$46:$D$52,SUMPRODUCT(--(Scorecard!$G$46:$G$51&lt;I1123))+1),Scorecard!$D$53)</f>
        <v>0.818882373006414</v>
      </c>
      <c r="AE1123" s="0" t="n">
        <f aca="false">IF(ISNUMBER(K1123),INDEX(Scorecard!$D$54:$D$61,SUMPRODUCT(--(Scorecard!$G$54:$G$60&lt;K1123))+1),Scorecard!$D$62)</f>
        <v>-0.541917179454542</v>
      </c>
      <c r="AF1123" s="0" t="n">
        <f aca="false">IF(ISNUMBER(L1123),INDEX(Scorecard!$D$63:$D$68,SUMPRODUCT(--(Scorecard!$G$63:$G$67&lt;L1123))+1),Scorecard!$D$69)</f>
        <v>0.322484508656054</v>
      </c>
      <c r="AG1123" s="0" t="n">
        <f aca="false">Inputs!$B$10+Scorecard!$J$5*Y1123+Scorecard!$J$6*Z1123+Scorecard!$J$7*AA1123+Scorecard!$J$8*AB1123+Scorecard!$J$9*AC1123+Scorecard!$J$10*AD1123+Scorecard!$J$11*AE1123+Scorecard!$J$12*AF1123</f>
        <v>-4.79479803948022</v>
      </c>
      <c r="AH1123" s="0" t="n">
        <f aca="false">MIN(1-Inputs!$B$13,MAX(Inputs!$B$13,1/(1+EXP(-(Inputs!$B$11*AG1123+Inputs!$B$12)))))</f>
        <v>0.00733143900168976</v>
      </c>
      <c r="AI1123" s="0" t="n">
        <f aca="false">Inputs!$B$9-Inputs!$B$8*AG1123</f>
        <v>625.47150327695</v>
      </c>
      <c r="AJ1123" s="0" t="n">
        <f aca="false">RANK(AH1123,$AH$5:$AH$2004,0)+COUNTIF($AH$4:AH1122,AH1123)</f>
        <v>1023</v>
      </c>
      <c r="AK1123" s="0" t="n">
        <f aca="false">IF(AJ1123&lt;=Deciles!$B$5*(Deciles!$B$4+1),INT((AJ1123-1)/(Deciles!$B$4+1))+1,Deciles!$B$5+INT((AJ1123-1-Deciles!$B$5*(Deciles!$B$4+1))/Deciles!$B$4)+1)</f>
        <v>6</v>
      </c>
    </row>
    <row r="1124" customFormat="false" ht="15" hidden="false" customHeight="false" outlineLevel="0" collapsed="false">
      <c r="A1124" s="0" t="n">
        <v>32377</v>
      </c>
      <c r="B1124" s="0" t="s">
        <v>158</v>
      </c>
      <c r="C1124" s="0" t="n">
        <v>760</v>
      </c>
      <c r="D1124" s="0" t="n">
        <v>80</v>
      </c>
      <c r="E1124" s="0" t="n">
        <v>42.4963798522949</v>
      </c>
      <c r="F1124" s="0" t="n">
        <v>26</v>
      </c>
      <c r="G1124" s="0" t="n">
        <v>4.15899991989136</v>
      </c>
      <c r="H1124" s="0" t="n">
        <v>1.24233317375183</v>
      </c>
      <c r="I1124" s="0" t="n">
        <v>98</v>
      </c>
      <c r="J1124" s="0" t="n">
        <v>11.7792129516602</v>
      </c>
      <c r="K1124" s="0" t="n">
        <v>6.73333311080933</v>
      </c>
      <c r="L1124" s="0" t="n">
        <v>2.71025609970093</v>
      </c>
      <c r="M1124" s="0" t="n">
        <v>0.529953420162201</v>
      </c>
      <c r="N1124" s="0" t="n">
        <v>0</v>
      </c>
      <c r="O1124" s="0" t="n">
        <v>0</v>
      </c>
      <c r="P1124" s="0" t="s">
        <v>144</v>
      </c>
      <c r="Q1124" s="0" t="s">
        <v>141</v>
      </c>
      <c r="R1124" s="0" t="n">
        <v>1</v>
      </c>
      <c r="S1124" s="0" t="s">
        <v>151</v>
      </c>
      <c r="T1124" s="0" t="n">
        <v>0</v>
      </c>
      <c r="U1124" s="0" t="n">
        <v>130510.97</v>
      </c>
      <c r="V1124" s="0" t="n">
        <v>0.00624438608065248</v>
      </c>
      <c r="W1124" s="0" t="n">
        <v>629.844604492188</v>
      </c>
      <c r="X1124" s="0" t="n">
        <v>0.00369100947864354</v>
      </c>
      <c r="Y1124" s="0" t="n">
        <f aca="false">IF(ISNUMBER(C1124),INDEX(Scorecard!$D$5:$D$12,SUMPRODUCT(--(Scorecard!$G$5:$G$11&lt;C1124))+1),Scorecard!$D$13)</f>
        <v>0.733188958177614</v>
      </c>
      <c r="Z1124" s="0" t="n">
        <f aca="false">IF(ISNUMBER(D1124),INDEX(Scorecard!$D$14:$D$17,SUMPRODUCT(--(Scorecard!$G$14:$G$16&lt;D1124))+1),Scorecard!$D$18)</f>
        <v>0.0505355481560174</v>
      </c>
      <c r="AA1124" s="0" t="n">
        <f aca="false">IF(ISNUMBER(E1124),INDEX(Scorecard!$D$19:$D$26,SUMPRODUCT(--(Scorecard!$G$19:$G$25&lt;E1124))+1),Scorecard!$D$27)</f>
        <v>0.57899015159425</v>
      </c>
      <c r="AB1124" s="0" t="n">
        <f aca="false">IF(ISNUMBER(F1124),INDEX(Scorecard!$D$28:$D$35,SUMPRODUCT(--(Scorecard!$G$28:$G$34&lt;F1124))+1),Scorecard!$D$36)</f>
        <v>0.165097008946478</v>
      </c>
      <c r="AC1124" s="0" t="n">
        <f aca="false">IF(ISNUMBER(H1124),INDEX(Scorecard!$D$37:$D$44,SUMPRODUCT(--(Scorecard!$G$37:$G$43&lt;H1124))+1),Scorecard!$D$45)</f>
        <v>-0.975503570149195</v>
      </c>
      <c r="AD1124" s="0" t="n">
        <f aca="false">IF(ISNUMBER(I1124),INDEX(Scorecard!$D$46:$D$52,SUMPRODUCT(--(Scorecard!$G$46:$G$51&lt;I1124))+1),Scorecard!$D$53)</f>
        <v>0.818882373006414</v>
      </c>
      <c r="AE1124" s="0" t="n">
        <f aca="false">IF(ISNUMBER(K1124),INDEX(Scorecard!$D$54:$D$61,SUMPRODUCT(--(Scorecard!$G$54:$G$60&lt;K1124))+1),Scorecard!$D$62)</f>
        <v>-0.357264871923982</v>
      </c>
      <c r="AF1124" s="0" t="n">
        <f aca="false">IF(ISNUMBER(L1124),INDEX(Scorecard!$D$63:$D$68,SUMPRODUCT(--(Scorecard!$G$63:$G$67&lt;L1124))+1),Scorecard!$D$69)</f>
        <v>0.322484508656054</v>
      </c>
      <c r="AG1124" s="0" t="n">
        <f aca="false">Inputs!$B$10+Scorecard!$J$5*Y1124+Scorecard!$J$6*Z1124+Scorecard!$J$7*AA1124+Scorecard!$J$8*AB1124+Scorecard!$J$9*AC1124+Scorecard!$J$10*AD1124+Scorecard!$J$11*AE1124+Scorecard!$J$12*AF1124</f>
        <v>-4.9463590492375</v>
      </c>
      <c r="AH1124" s="0" t="n">
        <f aca="false">MIN(1-Inputs!$B$13,MAX(Inputs!$B$13,1/(1+EXP(-(Inputs!$B$11*AG1124+Inputs!$B$12)))))</f>
        <v>0.00624438597512562</v>
      </c>
      <c r="AI1124" s="0" t="n">
        <f aca="false">Inputs!$B$9-Inputs!$B$8*AG1124</f>
        <v>629.844629620329</v>
      </c>
      <c r="AJ1124" s="0" t="n">
        <f aca="false">RANK(AH1124,$AH$5:$AH$2004,0)+COUNTIF($AH$4:AH1123,AH1124)</f>
        <v>1119</v>
      </c>
      <c r="AK1124" s="0" t="n">
        <f aca="false">IF(AJ1124&lt;=Deciles!$B$5*(Deciles!$B$4+1),INT((AJ1124-1)/(Deciles!$B$4+1))+1,Deciles!$B$5+INT((AJ1124-1-Deciles!$B$5*(Deciles!$B$4+1))/Deciles!$B$4)+1)</f>
        <v>6</v>
      </c>
    </row>
    <row r="1125" customFormat="false" ht="15" hidden="false" customHeight="false" outlineLevel="0" collapsed="false">
      <c r="A1125" s="0" t="n">
        <v>32455</v>
      </c>
      <c r="B1125" s="0" t="s">
        <v>139</v>
      </c>
      <c r="C1125" s="0" t="n">
        <v>676</v>
      </c>
      <c r="D1125" s="0" t="n">
        <v>80</v>
      </c>
      <c r="E1125" s="0" t="n">
        <v>51.3121109008789</v>
      </c>
      <c r="F1125" s="0" t="n">
        <v>17</v>
      </c>
      <c r="G1125" s="0" t="n">
        <v>4.70599985122681</v>
      </c>
      <c r="H1125" s="0" t="n">
        <v>1.68933320045471</v>
      </c>
      <c r="I1125" s="0" t="n">
        <v>76</v>
      </c>
      <c r="J1125" s="0" t="n">
        <v>12.21142578125</v>
      </c>
      <c r="K1125" s="0" t="n">
        <v>6.13333320617676</v>
      </c>
      <c r="L1125" s="0" t="n">
        <v>-3.5</v>
      </c>
      <c r="M1125" s="0" t="n">
        <v>3.62166213989258</v>
      </c>
      <c r="N1125" s="0" t="n">
        <v>0</v>
      </c>
      <c r="O1125" s="0" t="n">
        <v>0</v>
      </c>
      <c r="P1125" s="0" t="s">
        <v>144</v>
      </c>
      <c r="Q1125" s="0" t="s">
        <v>141</v>
      </c>
      <c r="R1125" s="0" t="n">
        <v>1</v>
      </c>
      <c r="S1125" s="0" t="s">
        <v>149</v>
      </c>
      <c r="T1125" s="0" t="n">
        <v>0</v>
      </c>
      <c r="U1125" s="0" t="n">
        <v>201073.4</v>
      </c>
      <c r="V1125" s="0" t="n">
        <v>0.0427005924284458</v>
      </c>
      <c r="W1125" s="0" t="n">
        <v>576.801391601563</v>
      </c>
      <c r="X1125" s="0" t="n">
        <v>0.0204033199697733</v>
      </c>
      <c r="Y1125" s="0" t="n">
        <f aca="false">IF(ISNUMBER(C1125),INDEX(Scorecard!$D$5:$D$12,SUMPRODUCT(--(Scorecard!$G$5:$G$11&lt;C1125))+1),Scorecard!$D$13)</f>
        <v>-1.88220980528339</v>
      </c>
      <c r="Z1125" s="0" t="n">
        <f aca="false">IF(ISNUMBER(D1125),INDEX(Scorecard!$D$14:$D$17,SUMPRODUCT(--(Scorecard!$G$14:$G$16&lt;D1125))+1),Scorecard!$D$18)</f>
        <v>0.0505355481560174</v>
      </c>
      <c r="AA1125" s="0" t="n">
        <f aca="false">IF(ISNUMBER(E1125),INDEX(Scorecard!$D$19:$D$26,SUMPRODUCT(--(Scorecard!$G$19:$G$25&lt;E1125))+1),Scorecard!$D$27)</f>
        <v>0.57899015159425</v>
      </c>
      <c r="AB1125" s="0" t="n">
        <f aca="false">IF(ISNUMBER(F1125),INDEX(Scorecard!$D$28:$D$35,SUMPRODUCT(--(Scorecard!$G$28:$G$34&lt;F1125))+1),Scorecard!$D$36)</f>
        <v>0.624829191519909</v>
      </c>
      <c r="AC1125" s="0" t="n">
        <f aca="false">IF(ISNUMBER(H1125),INDEX(Scorecard!$D$37:$D$44,SUMPRODUCT(--(Scorecard!$G$37:$G$43&lt;H1125))+1),Scorecard!$D$45)</f>
        <v>-0.975503570149195</v>
      </c>
      <c r="AD1125" s="0" t="n">
        <f aca="false">IF(ISNUMBER(I1125),INDEX(Scorecard!$D$46:$D$52,SUMPRODUCT(--(Scorecard!$G$46:$G$51&lt;I1125))+1),Scorecard!$D$53)</f>
        <v>0.818882373006414</v>
      </c>
      <c r="AE1125" s="0" t="n">
        <f aca="false">IF(ISNUMBER(K1125),INDEX(Scorecard!$D$54:$D$61,SUMPRODUCT(--(Scorecard!$G$54:$G$60&lt;K1125))+1),Scorecard!$D$62)</f>
        <v>0.0151758992857273</v>
      </c>
      <c r="AF1125" s="0" t="n">
        <f aca="false">IF(ISNUMBER(L1125),INDEX(Scorecard!$D$63:$D$68,SUMPRODUCT(--(Scorecard!$G$63:$G$67&lt;L1125))+1),Scorecard!$D$69)</f>
        <v>-0.340582194386522</v>
      </c>
      <c r="AG1125" s="0" t="n">
        <f aca="false">Inputs!$B$10+Scorecard!$J$5*Y1125+Scorecard!$J$6*Z1125+Scorecard!$J$7*AA1125+Scorecard!$J$8*AB1125+Scorecard!$J$9*AC1125+Scorecard!$J$10*AD1125+Scorecard!$J$11*AE1125+Scorecard!$J$12*AF1125</f>
        <v>-3.10802012559989</v>
      </c>
      <c r="AH1125" s="0" t="n">
        <f aca="false">MIN(1-Inputs!$B$13,MAX(Inputs!$B$13,1/(1+EXP(-(Inputs!$B$11*AG1125+Inputs!$B$12)))))</f>
        <v>0.0427005939180504</v>
      </c>
      <c r="AI1125" s="0" t="n">
        <f aca="false">Inputs!$B$9-Inputs!$B$8*AG1125</f>
        <v>576.801380648227</v>
      </c>
      <c r="AJ1125" s="0" t="n">
        <f aca="false">RANK(AH1125,$AH$5:$AH$2004,0)+COUNTIF($AH$4:AH1124,AH1125)</f>
        <v>191</v>
      </c>
      <c r="AK1125" s="0" t="n">
        <f aca="false">IF(AJ1125&lt;=Deciles!$B$5*(Deciles!$B$4+1),INT((AJ1125-1)/(Deciles!$B$4+1))+1,Deciles!$B$5+INT((AJ1125-1-Deciles!$B$5*(Deciles!$B$4+1))/Deciles!$B$4)+1)</f>
        <v>1</v>
      </c>
    </row>
    <row r="1126" customFormat="false" ht="15" hidden="false" customHeight="false" outlineLevel="0" collapsed="false">
      <c r="A1126" s="0" t="n">
        <v>32461</v>
      </c>
      <c r="B1126" s="0" t="s">
        <v>158</v>
      </c>
      <c r="C1126" s="0" t="n">
        <v>830</v>
      </c>
      <c r="D1126" s="0" t="n">
        <v>70.1719512939453</v>
      </c>
      <c r="E1126" s="0" t="n">
        <v>69.1620025634766</v>
      </c>
      <c r="F1126" s="0" t="n">
        <v>23</v>
      </c>
      <c r="G1126" s="0" t="n">
        <v>2.87700009346008</v>
      </c>
      <c r="H1126" s="0" t="n">
        <v>-0.0396666526794434</v>
      </c>
      <c r="I1126" s="0" t="n">
        <v>6</v>
      </c>
      <c r="J1126" s="0" t="n">
        <v>11.8955144882202</v>
      </c>
      <c r="K1126" s="0" t="n">
        <v>6.03333330154419</v>
      </c>
      <c r="L1126" s="0" t="n">
        <v>2.71025633811951</v>
      </c>
      <c r="M1126" s="0" t="n">
        <v>0.387000143527985</v>
      </c>
      <c r="N1126" s="0" t="n">
        <v>0</v>
      </c>
      <c r="O1126" s="0" t="n">
        <v>0</v>
      </c>
      <c r="P1126" s="0" t="s">
        <v>144</v>
      </c>
      <c r="Q1126" s="0" t="s">
        <v>160</v>
      </c>
      <c r="R1126" s="0" t="n">
        <v>1</v>
      </c>
      <c r="S1126" s="0" t="s">
        <v>147</v>
      </c>
      <c r="T1126" s="0" t="n">
        <v>0</v>
      </c>
      <c r="U1126" s="0" t="n">
        <v>146607.58</v>
      </c>
      <c r="V1126" s="0" t="n">
        <v>0.00110212992876768</v>
      </c>
      <c r="W1126" s="0" t="n">
        <v>676.925476074219</v>
      </c>
      <c r="X1126" s="0" t="n">
        <v>0.000719604780897498</v>
      </c>
      <c r="Y1126" s="0" t="n">
        <f aca="false">IF(ISNUMBER(C1126),INDEX(Scorecard!$D$5:$D$12,SUMPRODUCT(--(Scorecard!$G$5:$G$11&lt;C1126))+1),Scorecard!$D$13)</f>
        <v>2.19112706886128</v>
      </c>
      <c r="Z1126" s="0" t="n">
        <f aca="false">IF(ISNUMBER(D1126),INDEX(Scorecard!$D$14:$D$17,SUMPRODUCT(--(Scorecard!$G$14:$G$16&lt;D1126))+1),Scorecard!$D$18)</f>
        <v>0.128579646629417</v>
      </c>
      <c r="AA1126" s="0" t="n">
        <f aca="false">IF(ISNUMBER(E1126),INDEX(Scorecard!$D$19:$D$26,SUMPRODUCT(--(Scorecard!$G$19:$G$25&lt;E1126))+1),Scorecard!$D$27)</f>
        <v>0.0530843085177338</v>
      </c>
      <c r="AB1126" s="0" t="n">
        <f aca="false">IF(ISNUMBER(F1126),INDEX(Scorecard!$D$28:$D$35,SUMPRODUCT(--(Scorecard!$G$28:$G$34&lt;F1126))+1),Scorecard!$D$36)</f>
        <v>0.349218150643304</v>
      </c>
      <c r="AC1126" s="0" t="n">
        <f aca="false">IF(ISNUMBER(H1126),INDEX(Scorecard!$D$37:$D$44,SUMPRODUCT(--(Scorecard!$G$37:$G$43&lt;H1126))+1),Scorecard!$D$45)</f>
        <v>0.330501541082344</v>
      </c>
      <c r="AD1126" s="0" t="n">
        <f aca="false">IF(ISNUMBER(I1126),INDEX(Scorecard!$D$46:$D$52,SUMPRODUCT(--(Scorecard!$G$46:$G$51&lt;I1126))+1),Scorecard!$D$53)</f>
        <v>-0.161534840507194</v>
      </c>
      <c r="AE1126" s="0" t="n">
        <f aca="false">IF(ISNUMBER(K1126),INDEX(Scorecard!$D$54:$D$61,SUMPRODUCT(--(Scorecard!$G$54:$G$60&lt;K1126))+1),Scorecard!$D$62)</f>
        <v>0.0151758992857273</v>
      </c>
      <c r="AF1126" s="0" t="n">
        <f aca="false">IF(ISNUMBER(L1126),INDEX(Scorecard!$D$63:$D$68,SUMPRODUCT(--(Scorecard!$G$63:$G$67&lt;L1126))+1),Scorecard!$D$69)</f>
        <v>0.322484508656054</v>
      </c>
      <c r="AG1126" s="0" t="n">
        <f aca="false">Inputs!$B$10+Scorecard!$J$5*Y1126+Scorecard!$J$6*Z1126+Scorecard!$J$7*AA1126+Scorecard!$J$8*AB1126+Scorecard!$J$9*AC1126+Scorecard!$J$10*AD1126+Scorecard!$J$11*AE1126+Scorecard!$J$12*AF1126</f>
        <v>-6.57805706373397</v>
      </c>
      <c r="AH1126" s="0" t="n">
        <f aca="false">MIN(1-Inputs!$B$13,MAX(Inputs!$B$13,1/(1+EXP(-(Inputs!$B$11*AG1126+Inputs!$B$12)))))</f>
        <v>0.00110212995865761</v>
      </c>
      <c r="AI1126" s="0" t="n">
        <f aca="false">Inputs!$B$9-Inputs!$B$8*AG1126</f>
        <v>676.925482295178</v>
      </c>
      <c r="AJ1126" s="0" t="n">
        <f aca="false">RANK(AH1126,$AH$5:$AH$2004,0)+COUNTIF($AH$4:AH1125,AH1126)</f>
        <v>1880</v>
      </c>
      <c r="AK1126" s="0" t="n">
        <f aca="false">IF(AJ1126&lt;=Deciles!$B$5*(Deciles!$B$4+1),INT((AJ1126-1)/(Deciles!$B$4+1))+1,Deciles!$B$5+INT((AJ1126-1-Deciles!$B$5*(Deciles!$B$4+1))/Deciles!$B$4)+1)</f>
        <v>10</v>
      </c>
    </row>
    <row r="1127" customFormat="false" ht="15" hidden="false" customHeight="false" outlineLevel="0" collapsed="false">
      <c r="A1127" s="0" t="n">
        <v>32491</v>
      </c>
      <c r="B1127" s="0" t="s">
        <v>158</v>
      </c>
      <c r="C1127" s="0" t="n">
        <v>701</v>
      </c>
      <c r="D1127" s="0" t="n">
        <v>80</v>
      </c>
      <c r="E1127" s="0" t="n">
        <v>75.5373992919922</v>
      </c>
      <c r="F1127" s="0" t="n">
        <v>19</v>
      </c>
      <c r="G1127" s="0" t="n">
        <v>4.03000020980835</v>
      </c>
      <c r="H1127" s="0" t="n">
        <v>1.11333346366882</v>
      </c>
      <c r="I1127" s="0" t="n">
        <v>18</v>
      </c>
      <c r="J1127" s="0" t="n">
        <v>13.0967016220093</v>
      </c>
      <c r="K1127" s="0" t="n">
        <v>7.13333320617676</v>
      </c>
      <c r="L1127" s="0" t="n">
        <v>2.71025609970093</v>
      </c>
      <c r="M1127" s="0" t="n">
        <v>0.509527981281281</v>
      </c>
      <c r="N1127" s="0" t="n">
        <v>0</v>
      </c>
      <c r="O1127" s="0" t="n">
        <v>0</v>
      </c>
      <c r="P1127" s="0" t="s">
        <v>144</v>
      </c>
      <c r="Q1127" s="0" t="s">
        <v>141</v>
      </c>
      <c r="R1127" s="0" t="n">
        <v>2</v>
      </c>
      <c r="S1127" s="0" t="s">
        <v>149</v>
      </c>
      <c r="T1127" s="0" t="n">
        <v>0</v>
      </c>
      <c r="U1127" s="0" t="n">
        <v>487332.44</v>
      </c>
      <c r="V1127" s="0" t="n">
        <v>0.0359087213873863</v>
      </c>
      <c r="W1127" s="0" t="n">
        <v>581.681091308594</v>
      </c>
      <c r="X1127" s="0" t="n">
        <v>0.018224973231554</v>
      </c>
      <c r="Y1127" s="0" t="n">
        <f aca="false">IF(ISNUMBER(C1127),INDEX(Scorecard!$D$5:$D$12,SUMPRODUCT(--(Scorecard!$G$5:$G$11&lt;C1127))+1),Scorecard!$D$13)</f>
        <v>-0.869677851527538</v>
      </c>
      <c r="Z1127" s="0" t="n">
        <f aca="false">IF(ISNUMBER(D1127),INDEX(Scorecard!$D$14:$D$17,SUMPRODUCT(--(Scorecard!$G$14:$G$16&lt;D1127))+1),Scorecard!$D$18)</f>
        <v>0.0505355481560174</v>
      </c>
      <c r="AA1127" s="0" t="n">
        <f aca="false">IF(ISNUMBER(E1127),INDEX(Scorecard!$D$19:$D$26,SUMPRODUCT(--(Scorecard!$G$19:$G$25&lt;E1127))+1),Scorecard!$D$27)</f>
        <v>-0.0341578513653732</v>
      </c>
      <c r="AB1127" s="0" t="n">
        <f aca="false">IF(ISNUMBER(F1127),INDEX(Scorecard!$D$28:$D$35,SUMPRODUCT(--(Scorecard!$G$28:$G$34&lt;F1127))+1),Scorecard!$D$36)</f>
        <v>0.624829191519909</v>
      </c>
      <c r="AC1127" s="0" t="n">
        <f aca="false">IF(ISNUMBER(H1127),INDEX(Scorecard!$D$37:$D$44,SUMPRODUCT(--(Scorecard!$G$37:$G$43&lt;H1127))+1),Scorecard!$D$45)</f>
        <v>-0.975503570149195</v>
      </c>
      <c r="AD1127" s="0" t="n">
        <f aca="false">IF(ISNUMBER(I1127),INDEX(Scorecard!$D$46:$D$52,SUMPRODUCT(--(Scorecard!$G$46:$G$51&lt;I1127))+1),Scorecard!$D$53)</f>
        <v>-0.114272400683245</v>
      </c>
      <c r="AE1127" s="0" t="n">
        <f aca="false">IF(ISNUMBER(K1127),INDEX(Scorecard!$D$54:$D$61,SUMPRODUCT(--(Scorecard!$G$54:$G$60&lt;K1127))+1),Scorecard!$D$62)</f>
        <v>-0.541917179454542</v>
      </c>
      <c r="AF1127" s="0" t="n">
        <f aca="false">IF(ISNUMBER(L1127),INDEX(Scorecard!$D$63:$D$68,SUMPRODUCT(--(Scorecard!$G$63:$G$67&lt;L1127))+1),Scorecard!$D$69)</f>
        <v>0.322484508656054</v>
      </c>
      <c r="AG1127" s="0" t="n">
        <f aca="false">Inputs!$B$10+Scorecard!$J$5*Y1127+Scorecard!$J$6*Z1127+Scorecard!$J$7*AA1127+Scorecard!$J$8*AB1127+Scorecard!$J$9*AC1127+Scorecard!$J$10*AD1127+Scorecard!$J$11*AE1127+Scorecard!$J$12*AF1127</f>
        <v>-3.27713898558575</v>
      </c>
      <c r="AH1127" s="0" t="n">
        <f aca="false">MIN(1-Inputs!$B$13,MAX(Inputs!$B$13,1/(1+EXP(-(Inputs!$B$11*AG1127+Inputs!$B$12)))))</f>
        <v>0.0359087214970158</v>
      </c>
      <c r="AI1127" s="0" t="n">
        <f aca="false">Inputs!$B$9-Inputs!$B$8*AG1127</f>
        <v>581.681119460675</v>
      </c>
      <c r="AJ1127" s="0" t="n">
        <f aca="false">RANK(AH1127,$AH$5:$AH$2004,0)+COUNTIF($AH$4:AH1126,AH1127)</f>
        <v>248</v>
      </c>
      <c r="AK1127" s="0" t="n">
        <f aca="false">IF(AJ1127&lt;=Deciles!$B$5*(Deciles!$B$4+1),INT((AJ1127-1)/(Deciles!$B$4+1))+1,Deciles!$B$5+INT((AJ1127-1-Deciles!$B$5*(Deciles!$B$4+1))/Deciles!$B$4)+1)</f>
        <v>2</v>
      </c>
    </row>
    <row r="1128" customFormat="false" ht="15" hidden="false" customHeight="false" outlineLevel="0" collapsed="false">
      <c r="A1128" s="0" t="n">
        <v>32517</v>
      </c>
      <c r="B1128" s="0" t="s">
        <v>145</v>
      </c>
      <c r="C1128" s="0" t="n">
        <v>710</v>
      </c>
      <c r="D1128" s="0" t="n">
        <v>76.3259506225586</v>
      </c>
      <c r="E1128" s="0" t="n">
        <v>69.8395385742188</v>
      </c>
      <c r="F1128" s="0" t="n">
        <v>32</v>
      </c>
      <c r="G1128" s="0" t="n">
        <v>3.49200010299683</v>
      </c>
      <c r="H1128" s="0" t="n">
        <v>-0.0246665477752686</v>
      </c>
      <c r="I1128" s="0" t="n">
        <v>14</v>
      </c>
      <c r="J1128" s="0" t="n">
        <v>12.3905229568481</v>
      </c>
      <c r="K1128" s="0" t="n">
        <v>5.25833320617676</v>
      </c>
      <c r="L1128" s="0" t="n">
        <v>-1.875</v>
      </c>
      <c r="M1128" s="0" t="n">
        <v>6.28858280181885</v>
      </c>
      <c r="N1128" s="0" t="n">
        <v>0</v>
      </c>
      <c r="O1128" s="0" t="n">
        <v>0</v>
      </c>
      <c r="P1128" s="0" t="s">
        <v>140</v>
      </c>
      <c r="Q1128" s="0" t="s">
        <v>141</v>
      </c>
      <c r="R1128" s="0" t="n">
        <v>1</v>
      </c>
      <c r="S1128" s="0" t="s">
        <v>149</v>
      </c>
      <c r="T1128" s="0" t="n">
        <v>0</v>
      </c>
      <c r="U1128" s="0" t="n">
        <v>240511.45</v>
      </c>
      <c r="V1128" s="0" t="n">
        <v>0.0235575381666422</v>
      </c>
      <c r="W1128" s="0" t="n">
        <v>593.434143066406</v>
      </c>
      <c r="X1128" s="0" t="n">
        <v>0.0174976550042629</v>
      </c>
      <c r="Y1128" s="0" t="n">
        <f aca="false">IF(ISNUMBER(C1128),INDEX(Scorecard!$D$5:$D$12,SUMPRODUCT(--(Scorecard!$G$5:$G$11&lt;C1128))+1),Scorecard!$D$13)</f>
        <v>-0.513000642971656</v>
      </c>
      <c r="Z1128" s="0" t="n">
        <f aca="false">IF(ISNUMBER(D1128),INDEX(Scorecard!$D$14:$D$17,SUMPRODUCT(--(Scorecard!$G$14:$G$16&lt;D1128))+1),Scorecard!$D$18)</f>
        <v>0.128579646629417</v>
      </c>
      <c r="AA1128" s="0" t="n">
        <f aca="false">IF(ISNUMBER(E1128),INDEX(Scorecard!$D$19:$D$26,SUMPRODUCT(--(Scorecard!$G$19:$G$25&lt;E1128))+1),Scorecard!$D$27)</f>
        <v>0.0530843085177338</v>
      </c>
      <c r="AB1128" s="0" t="n">
        <f aca="false">IF(ISNUMBER(F1128),INDEX(Scorecard!$D$28:$D$35,SUMPRODUCT(--(Scorecard!$G$28:$G$34&lt;F1128))+1),Scorecard!$D$36)</f>
        <v>0.126913191054783</v>
      </c>
      <c r="AC1128" s="0" t="n">
        <f aca="false">IF(ISNUMBER(H1128),INDEX(Scorecard!$D$37:$D$44,SUMPRODUCT(--(Scorecard!$G$37:$G$43&lt;H1128))+1),Scorecard!$D$45)</f>
        <v>0.330501541082344</v>
      </c>
      <c r="AD1128" s="0" t="n">
        <f aca="false">IF(ISNUMBER(I1128),INDEX(Scorecard!$D$46:$D$52,SUMPRODUCT(--(Scorecard!$G$46:$G$51&lt;I1128))+1),Scorecard!$D$53)</f>
        <v>-0.114272400683245</v>
      </c>
      <c r="AE1128" s="0" t="n">
        <f aca="false">IF(ISNUMBER(K1128),INDEX(Scorecard!$D$54:$D$61,SUMPRODUCT(--(Scorecard!$G$54:$G$60&lt;K1128))+1),Scorecard!$D$62)</f>
        <v>0.126303549215828</v>
      </c>
      <c r="AF1128" s="0" t="n">
        <f aca="false">IF(ISNUMBER(L1128),INDEX(Scorecard!$D$63:$D$68,SUMPRODUCT(--(Scorecard!$G$63:$G$67&lt;L1128))+1),Scorecard!$D$69)</f>
        <v>-0.340582194386522</v>
      </c>
      <c r="AG1128" s="0" t="n">
        <f aca="false">Inputs!$B$10+Scorecard!$J$5*Y1128+Scorecard!$J$6*Z1128+Scorecard!$J$7*AA1128+Scorecard!$J$8*AB1128+Scorecard!$J$9*AC1128+Scorecard!$J$10*AD1128+Scorecard!$J$11*AE1128+Scorecard!$J$12*AF1128</f>
        <v>-3.68446724265844</v>
      </c>
      <c r="AH1128" s="0" t="n">
        <f aca="false">MIN(1-Inputs!$B$13,MAX(Inputs!$B$13,1/(1+EXP(-(Inputs!$B$11*AG1128+Inputs!$B$12)))))</f>
        <v>0.0235575385101721</v>
      </c>
      <c r="AI1128" s="0" t="n">
        <f aca="false">Inputs!$B$9-Inputs!$B$8*AG1128</f>
        <v>593.434128590529</v>
      </c>
      <c r="AJ1128" s="0" t="n">
        <f aca="false">RANK(AH1128,$AH$5:$AH$2004,0)+COUNTIF($AH$4:AH1127,AH1128)</f>
        <v>405</v>
      </c>
      <c r="AK1128" s="0" t="n">
        <f aca="false">IF(AJ1128&lt;=Deciles!$B$5*(Deciles!$B$4+1),INT((AJ1128-1)/(Deciles!$B$4+1))+1,Deciles!$B$5+INT((AJ1128-1-Deciles!$B$5*(Deciles!$B$4+1))/Deciles!$B$4)+1)</f>
        <v>3</v>
      </c>
    </row>
    <row r="1129" customFormat="false" ht="15" hidden="false" customHeight="false" outlineLevel="0" collapsed="false">
      <c r="A1129" s="0" t="n">
        <v>32596</v>
      </c>
      <c r="B1129" s="0" t="s">
        <v>145</v>
      </c>
      <c r="C1129" s="0" t="n">
        <v>755</v>
      </c>
      <c r="D1129" s="0" t="n">
        <v>66.0834197998047</v>
      </c>
      <c r="E1129" s="0" t="n">
        <v>59.0623207092285</v>
      </c>
      <c r="F1129" s="0" t="n">
        <v>46</v>
      </c>
      <c r="G1129" s="0" t="n">
        <v>3.99799990653992</v>
      </c>
      <c r="H1129" s="0" t="n">
        <v>0.481333255767822</v>
      </c>
      <c r="I1129" s="0" t="n">
        <v>30</v>
      </c>
      <c r="J1129" s="0" t="n">
        <v>12.1786127090454</v>
      </c>
      <c r="K1129" s="0" t="n">
        <v>4.85833311080933</v>
      </c>
      <c r="L1129" s="0" t="n">
        <v>-1.875</v>
      </c>
      <c r="M1129" s="0" t="n">
        <v>4.48895072937012</v>
      </c>
      <c r="N1129" s="0" t="n">
        <v>0</v>
      </c>
      <c r="O1129" s="0" t="n">
        <v>0</v>
      </c>
      <c r="P1129" s="0" t="s">
        <v>144</v>
      </c>
      <c r="Q1129" s="0" t="s">
        <v>141</v>
      </c>
      <c r="R1129" s="0" t="n">
        <v>1</v>
      </c>
      <c r="S1129" s="0" t="s">
        <v>161</v>
      </c>
      <c r="T1129" s="0" t="n">
        <v>0</v>
      </c>
      <c r="U1129" s="0" t="n">
        <v>194582.8</v>
      </c>
      <c r="V1129" s="0" t="n">
        <v>0.00976832583546639</v>
      </c>
      <c r="W1129" s="0" t="n">
        <v>617.638305664063</v>
      </c>
      <c r="X1129" s="0" t="n">
        <v>0.014155425131321</v>
      </c>
      <c r="Y1129" s="0" t="n">
        <f aca="false">IF(ISNUMBER(C1129),INDEX(Scorecard!$D$5:$D$12,SUMPRODUCT(--(Scorecard!$G$5:$G$11&lt;C1129))+1),Scorecard!$D$13)</f>
        <v>0.733188958177614</v>
      </c>
      <c r="Z1129" s="0" t="n">
        <f aca="false">IF(ISNUMBER(D1129),INDEX(Scorecard!$D$14:$D$17,SUMPRODUCT(--(Scorecard!$G$14:$G$16&lt;D1129))+1),Scorecard!$D$18)</f>
        <v>0.128579646629417</v>
      </c>
      <c r="AA1129" s="0" t="n">
        <f aca="false">IF(ISNUMBER(E1129),INDEX(Scorecard!$D$19:$D$26,SUMPRODUCT(--(Scorecard!$G$19:$G$25&lt;E1129))+1),Scorecard!$D$27)</f>
        <v>0.267179331770092</v>
      </c>
      <c r="AB1129" s="0" t="n">
        <f aca="false">IF(ISNUMBER(F1129),INDEX(Scorecard!$D$28:$D$35,SUMPRODUCT(--(Scorecard!$G$28:$G$34&lt;F1129))+1),Scorecard!$D$36)</f>
        <v>-0.400689107298307</v>
      </c>
      <c r="AC1129" s="0" t="n">
        <f aca="false">IF(ISNUMBER(H1129),INDEX(Scorecard!$D$37:$D$44,SUMPRODUCT(--(Scorecard!$G$37:$G$43&lt;H1129))+1),Scorecard!$D$45)</f>
        <v>-0.271229676926091</v>
      </c>
      <c r="AD1129" s="0" t="n">
        <f aca="false">IF(ISNUMBER(I1129),INDEX(Scorecard!$D$46:$D$52,SUMPRODUCT(--(Scorecard!$G$46:$G$51&lt;I1129))+1),Scorecard!$D$53)</f>
        <v>0.123869379412532</v>
      </c>
      <c r="AE1129" s="0" t="n">
        <f aca="false">IF(ISNUMBER(K1129),INDEX(Scorecard!$D$54:$D$61,SUMPRODUCT(--(Scorecard!$G$54:$G$60&lt;K1129))+1),Scorecard!$D$62)</f>
        <v>0.214429354789033</v>
      </c>
      <c r="AF1129" s="0" t="n">
        <f aca="false">IF(ISNUMBER(L1129),INDEX(Scorecard!$D$63:$D$68,SUMPRODUCT(--(Scorecard!$G$63:$G$67&lt;L1129))+1),Scorecard!$D$69)</f>
        <v>-0.340582194386522</v>
      </c>
      <c r="AG1129" s="0" t="n">
        <f aca="false">Inputs!$B$10+Scorecard!$J$5*Y1129+Scorecard!$J$6*Z1129+Scorecard!$J$7*AA1129+Scorecard!$J$8*AB1129+Scorecard!$J$9*AC1129+Scorecard!$J$10*AD1129+Scorecard!$J$11*AE1129+Scorecard!$J$12*AF1129</f>
        <v>-4.52331931668009</v>
      </c>
      <c r="AH1129" s="0" t="n">
        <f aca="false">MIN(1-Inputs!$B$13,MAX(Inputs!$B$13,1/(1+EXP(-(Inputs!$B$11*AG1129+Inputs!$B$12)))))</f>
        <v>0.00976832547202008</v>
      </c>
      <c r="AI1129" s="0" t="n">
        <f aca="false">Inputs!$B$9-Inputs!$B$8*AG1129</f>
        <v>617.638283135138</v>
      </c>
      <c r="AJ1129" s="0" t="n">
        <f aca="false">RANK(AH1129,$AH$5:$AH$2004,0)+COUNTIF($AH$4:AH1128,AH1129)</f>
        <v>835</v>
      </c>
      <c r="AK1129" s="0" t="n">
        <f aca="false">IF(AJ1129&lt;=Deciles!$B$5*(Deciles!$B$4+1),INT((AJ1129-1)/(Deciles!$B$4+1))+1,Deciles!$B$5+INT((AJ1129-1-Deciles!$B$5*(Deciles!$B$4+1))/Deciles!$B$4)+1)</f>
        <v>5</v>
      </c>
    </row>
    <row r="1130" customFormat="false" ht="15" hidden="false" customHeight="false" outlineLevel="0" collapsed="false">
      <c r="A1130" s="0" t="n">
        <v>32617</v>
      </c>
      <c r="B1130" s="0" t="s">
        <v>145</v>
      </c>
      <c r="C1130" s="0" t="n">
        <v>776</v>
      </c>
      <c r="D1130" s="0" t="n">
        <v>80</v>
      </c>
      <c r="E1130" s="0" t="n">
        <v>55.8409996032715</v>
      </c>
      <c r="F1130" s="0" t="n">
        <v>50</v>
      </c>
      <c r="G1130" s="0" t="n">
        <v>4.43800020217896</v>
      </c>
      <c r="H1130" s="0" t="n">
        <v>0.92133355140686</v>
      </c>
      <c r="I1130" s="0" t="n">
        <v>74</v>
      </c>
      <c r="J1130" s="0" t="n">
        <v>11.581992149353</v>
      </c>
      <c r="K1130" s="0" t="n">
        <v>4.55833339691162</v>
      </c>
      <c r="L1130" s="0" t="n">
        <v>-1.875</v>
      </c>
      <c r="M1130" s="0" t="n">
        <v>4.74416494369507</v>
      </c>
      <c r="N1130" s="0" t="n">
        <v>0</v>
      </c>
      <c r="O1130" s="0" t="n">
        <v>0</v>
      </c>
      <c r="P1130" s="0" t="s">
        <v>144</v>
      </c>
      <c r="Q1130" s="0" t="s">
        <v>141</v>
      </c>
      <c r="R1130" s="0" t="n">
        <v>2</v>
      </c>
      <c r="S1130" s="0" t="s">
        <v>142</v>
      </c>
      <c r="T1130" s="0" t="n">
        <v>0</v>
      </c>
      <c r="U1130" s="0" t="n">
        <v>107150.8</v>
      </c>
      <c r="V1130" s="0" t="n">
        <v>0.00439927401021123</v>
      </c>
      <c r="W1130" s="0" t="n">
        <v>639.373901367188</v>
      </c>
      <c r="X1130" s="0" t="n">
        <v>0.00494442088529468</v>
      </c>
      <c r="Y1130" s="0" t="n">
        <f aca="false">IF(ISNUMBER(C1130),INDEX(Scorecard!$D$5:$D$12,SUMPRODUCT(--(Scorecard!$G$5:$G$11&lt;C1130))+1),Scorecard!$D$13)</f>
        <v>1.23750384304241</v>
      </c>
      <c r="Z1130" s="0" t="n">
        <f aca="false">IF(ISNUMBER(D1130),INDEX(Scorecard!$D$14:$D$17,SUMPRODUCT(--(Scorecard!$G$14:$G$16&lt;D1130))+1),Scorecard!$D$18)</f>
        <v>0.0505355481560174</v>
      </c>
      <c r="AA1130" s="0" t="n">
        <f aca="false">IF(ISNUMBER(E1130),INDEX(Scorecard!$D$19:$D$26,SUMPRODUCT(--(Scorecard!$G$19:$G$25&lt;E1130))+1),Scorecard!$D$27)</f>
        <v>0.285899340811827</v>
      </c>
      <c r="AB1130" s="0" t="n">
        <f aca="false">IF(ISNUMBER(F1130),INDEX(Scorecard!$D$28:$D$35,SUMPRODUCT(--(Scorecard!$G$28:$G$34&lt;F1130))+1),Scorecard!$D$36)</f>
        <v>-0.400689107298307</v>
      </c>
      <c r="AC1130" s="0" t="n">
        <f aca="false">IF(ISNUMBER(H1130),INDEX(Scorecard!$D$37:$D$44,SUMPRODUCT(--(Scorecard!$G$37:$G$43&lt;H1130))+1),Scorecard!$D$45)</f>
        <v>-0.975503570149195</v>
      </c>
      <c r="AD1130" s="0" t="n">
        <f aca="false">IF(ISNUMBER(I1130),INDEX(Scorecard!$D$46:$D$52,SUMPRODUCT(--(Scorecard!$G$46:$G$51&lt;I1130))+1),Scorecard!$D$53)</f>
        <v>0.818882373006414</v>
      </c>
      <c r="AE1130" s="0" t="n">
        <f aca="false">IF(ISNUMBER(K1130),INDEX(Scorecard!$D$54:$D$61,SUMPRODUCT(--(Scorecard!$G$54:$G$60&lt;K1130))+1),Scorecard!$D$62)</f>
        <v>0.409483001259379</v>
      </c>
      <c r="AF1130" s="0" t="n">
        <f aca="false">IF(ISNUMBER(L1130),INDEX(Scorecard!$D$63:$D$68,SUMPRODUCT(--(Scorecard!$G$63:$G$67&lt;L1130))+1),Scorecard!$D$69)</f>
        <v>-0.340582194386522</v>
      </c>
      <c r="AG1130" s="0" t="n">
        <f aca="false">Inputs!$B$10+Scorecard!$J$5*Y1130+Scorecard!$J$6*Z1130+Scorecard!$J$7*AA1130+Scorecard!$J$8*AB1130+Scorecard!$J$9*AC1130+Scorecard!$J$10*AD1130+Scorecard!$J$11*AE1130+Scorecard!$J$12*AF1130</f>
        <v>-5.2766178575833</v>
      </c>
      <c r="AH1130" s="0" t="n">
        <f aca="false">MIN(1-Inputs!$B$13,MAX(Inputs!$B$13,1/(1+EXP(-(Inputs!$B$11*AG1130+Inputs!$B$12)))))</f>
        <v>0.00439927406890568</v>
      </c>
      <c r="AI1130" s="0" t="n">
        <f aca="false">Inputs!$B$9-Inputs!$B$8*AG1130</f>
        <v>639.373884520537</v>
      </c>
      <c r="AJ1130" s="0" t="n">
        <f aca="false">RANK(AH1130,$AH$5:$AH$2004,0)+COUNTIF($AH$4:AH1129,AH1130)</f>
        <v>1327</v>
      </c>
      <c r="AK1130" s="0" t="n">
        <f aca="false">IF(AJ1130&lt;=Deciles!$B$5*(Deciles!$B$4+1),INT((AJ1130-1)/(Deciles!$B$4+1))+1,Deciles!$B$5+INT((AJ1130-1-Deciles!$B$5*(Deciles!$B$4+1))/Deciles!$B$4)+1)</f>
        <v>7</v>
      </c>
    </row>
    <row r="1131" customFormat="false" ht="15" hidden="false" customHeight="false" outlineLevel="0" collapsed="false">
      <c r="A1131" s="0" t="n">
        <v>32623</v>
      </c>
      <c r="B1131" s="0" t="s">
        <v>157</v>
      </c>
      <c r="C1131" s="0" t="n">
        <v>744</v>
      </c>
      <c r="D1131" s="0" t="n">
        <v>88.6562194824219</v>
      </c>
      <c r="E1131" s="0" t="n">
        <v>67.560302734375</v>
      </c>
      <c r="F1131" s="0" t="n">
        <v>38</v>
      </c>
      <c r="G1131" s="0" t="n">
        <v>4.78900003433228</v>
      </c>
      <c r="H1131" s="0" t="n">
        <v>0.905666589736939</v>
      </c>
      <c r="I1131" s="0" t="n">
        <v>52</v>
      </c>
      <c r="J1131" s="0" t="n">
        <v>11.7881298065186</v>
      </c>
      <c r="K1131" s="0" t="n">
        <v>3.32307696342468</v>
      </c>
      <c r="L1131" s="0" t="n">
        <v>-0.276922941207886</v>
      </c>
      <c r="M1131" s="0" t="n">
        <v>4.3403639793396</v>
      </c>
      <c r="N1131" s="0" t="n">
        <v>0</v>
      </c>
      <c r="O1131" s="0" t="n">
        <v>0</v>
      </c>
      <c r="P1131" s="0" t="s">
        <v>144</v>
      </c>
      <c r="Q1131" s="0" t="s">
        <v>141</v>
      </c>
      <c r="R1131" s="0" t="n">
        <v>2</v>
      </c>
      <c r="S1131" s="0" t="s">
        <v>147</v>
      </c>
      <c r="T1131" s="0" t="n">
        <v>0</v>
      </c>
      <c r="U1131" s="0" t="n">
        <v>131679.95</v>
      </c>
      <c r="V1131" s="0" t="n">
        <v>0.0090582612901926</v>
      </c>
      <c r="W1131" s="0" t="n">
        <v>619.700134277344</v>
      </c>
      <c r="X1131" s="0" t="n">
        <v>0.00409121066331863</v>
      </c>
      <c r="Y1131" s="0" t="n">
        <f aca="false">IF(ISNUMBER(C1131),INDEX(Scorecard!$D$5:$D$12,SUMPRODUCT(--(Scorecard!$G$5:$G$11&lt;C1131))+1),Scorecard!$D$13)</f>
        <v>0.488358159108655</v>
      </c>
      <c r="Z1131" s="0" t="n">
        <f aca="false">IF(ISNUMBER(D1131),INDEX(Scorecard!$D$14:$D$17,SUMPRODUCT(--(Scorecard!$G$14:$G$16&lt;D1131))+1),Scorecard!$D$18)</f>
        <v>-0.361970872710667</v>
      </c>
      <c r="AA1131" s="0" t="n">
        <f aca="false">IF(ISNUMBER(E1131),INDEX(Scorecard!$D$19:$D$26,SUMPRODUCT(--(Scorecard!$G$19:$G$25&lt;E1131))+1),Scorecard!$D$27)</f>
        <v>0.0530843085177338</v>
      </c>
      <c r="AB1131" s="0" t="n">
        <f aca="false">IF(ISNUMBER(F1131),INDEX(Scorecard!$D$28:$D$35,SUMPRODUCT(--(Scorecard!$G$28:$G$34&lt;F1131))+1),Scorecard!$D$36)</f>
        <v>-0.132616866359722</v>
      </c>
      <c r="AC1131" s="0" t="n">
        <f aca="false">IF(ISNUMBER(H1131),INDEX(Scorecard!$D$37:$D$44,SUMPRODUCT(--(Scorecard!$G$37:$G$43&lt;H1131))+1),Scorecard!$D$45)</f>
        <v>-0.975503570149195</v>
      </c>
      <c r="AD1131" s="0" t="n">
        <f aca="false">IF(ISNUMBER(I1131),INDEX(Scorecard!$D$46:$D$52,SUMPRODUCT(--(Scorecard!$G$46:$G$51&lt;I1131))+1),Scorecard!$D$53)</f>
        <v>0.818882373006414</v>
      </c>
      <c r="AE1131" s="0" t="n">
        <f aca="false">IF(ISNUMBER(K1131),INDEX(Scorecard!$D$54:$D$61,SUMPRODUCT(--(Scorecard!$G$54:$G$60&lt;K1131))+1),Scorecard!$D$62)</f>
        <v>0.489050497890326</v>
      </c>
      <c r="AF1131" s="0" t="n">
        <f aca="false">IF(ISNUMBER(L1131),INDEX(Scorecard!$D$63:$D$68,SUMPRODUCT(--(Scorecard!$G$63:$G$67&lt;L1131))+1),Scorecard!$D$69)</f>
        <v>0.322484508656054</v>
      </c>
      <c r="AG1131" s="0" t="n">
        <f aca="false">Inputs!$B$10+Scorecard!$J$5*Y1131+Scorecard!$J$6*Z1131+Scorecard!$J$7*AA1131+Scorecard!$J$8*AB1131+Scorecard!$J$9*AC1131+Scorecard!$J$10*AD1131+Scorecard!$J$11*AE1131+Scorecard!$J$12*AF1131</f>
        <v>-4.59477850146744</v>
      </c>
      <c r="AH1131" s="0" t="n">
        <f aca="false">MIN(1-Inputs!$B$13,MAX(Inputs!$B$13,1/(1+EXP(-(Inputs!$B$11*AG1131+Inputs!$B$12)))))</f>
        <v>0.00905826146032502</v>
      </c>
      <c r="AI1131" s="0" t="n">
        <f aca="false">Inputs!$B$9-Inputs!$B$8*AG1131</f>
        <v>619.700159365512</v>
      </c>
      <c r="AJ1131" s="0" t="n">
        <f aca="false">RANK(AH1131,$AH$5:$AH$2004,0)+COUNTIF($AH$4:AH1130,AH1131)</f>
        <v>887</v>
      </c>
      <c r="AK1131" s="0" t="n">
        <f aca="false">IF(AJ1131&lt;=Deciles!$B$5*(Deciles!$B$4+1),INT((AJ1131-1)/(Deciles!$B$4+1))+1,Deciles!$B$5+INT((AJ1131-1-Deciles!$B$5*(Deciles!$B$4+1))/Deciles!$B$4)+1)</f>
        <v>5</v>
      </c>
    </row>
    <row r="1132" customFormat="false" ht="15" hidden="false" customHeight="false" outlineLevel="0" collapsed="false">
      <c r="A1132" s="0" t="n">
        <v>32662</v>
      </c>
      <c r="B1132" s="0" t="s">
        <v>158</v>
      </c>
      <c r="C1132" s="0" t="n">
        <v>708</v>
      </c>
      <c r="D1132" s="0" t="n">
        <v>63.9816665649414</v>
      </c>
      <c r="E1132" s="0" t="n">
        <v>63.0270309448242</v>
      </c>
      <c r="F1132" s="0" t="n">
        <v>28</v>
      </c>
      <c r="G1132" s="0" t="n">
        <v>3.9760000705719</v>
      </c>
      <c r="H1132" s="0" t="n">
        <v>1.05933332443237</v>
      </c>
      <c r="I1132" s="0" t="n">
        <v>8</v>
      </c>
      <c r="J1132" s="0" t="n">
        <v>12.0609264373779</v>
      </c>
      <c r="K1132" s="0" t="n">
        <v>6.83333349227905</v>
      </c>
      <c r="L1132" s="0" t="n">
        <v>2.71025657653809</v>
      </c>
      <c r="M1132" s="0" t="n">
        <v>0.325795769691467</v>
      </c>
      <c r="N1132" s="0" t="n">
        <v>0</v>
      </c>
      <c r="O1132" s="0" t="n">
        <v>0</v>
      </c>
      <c r="P1132" s="0" t="s">
        <v>144</v>
      </c>
      <c r="Q1132" s="0" t="s">
        <v>141</v>
      </c>
      <c r="R1132" s="0" t="n">
        <v>1</v>
      </c>
      <c r="S1132" s="0" t="s">
        <v>162</v>
      </c>
      <c r="T1132" s="0" t="n">
        <v>0</v>
      </c>
      <c r="U1132" s="0" t="n">
        <v>172979.22</v>
      </c>
      <c r="V1132" s="0" t="n">
        <v>0.0309574007987976</v>
      </c>
      <c r="W1132" s="0" t="n">
        <v>585.835205078125</v>
      </c>
      <c r="X1132" s="0" t="n">
        <v>0.0114338919520378</v>
      </c>
      <c r="Y1132" s="0" t="n">
        <f aca="false">IF(ISNUMBER(C1132),INDEX(Scorecard!$D$5:$D$12,SUMPRODUCT(--(Scorecard!$G$5:$G$11&lt;C1132))+1),Scorecard!$D$13)</f>
        <v>-0.513000642971656</v>
      </c>
      <c r="Z1132" s="0" t="n">
        <f aca="false">IF(ISNUMBER(D1132),INDEX(Scorecard!$D$14:$D$17,SUMPRODUCT(--(Scorecard!$G$14:$G$16&lt;D1132))+1),Scorecard!$D$18)</f>
        <v>0.128579646629417</v>
      </c>
      <c r="AA1132" s="0" t="n">
        <f aca="false">IF(ISNUMBER(E1132),INDEX(Scorecard!$D$19:$D$26,SUMPRODUCT(--(Scorecard!$G$19:$G$25&lt;E1132))+1),Scorecard!$D$27)</f>
        <v>0.233621608745691</v>
      </c>
      <c r="AB1132" s="0" t="n">
        <f aca="false">IF(ISNUMBER(F1132),INDEX(Scorecard!$D$28:$D$35,SUMPRODUCT(--(Scorecard!$G$28:$G$34&lt;F1132))+1),Scorecard!$D$36)</f>
        <v>0.165097008946478</v>
      </c>
      <c r="AC1132" s="0" t="n">
        <f aca="false">IF(ISNUMBER(H1132),INDEX(Scorecard!$D$37:$D$44,SUMPRODUCT(--(Scorecard!$G$37:$G$43&lt;H1132))+1),Scorecard!$D$45)</f>
        <v>-0.975503570149195</v>
      </c>
      <c r="AD1132" s="0" t="n">
        <f aca="false">IF(ISNUMBER(I1132),INDEX(Scorecard!$D$46:$D$52,SUMPRODUCT(--(Scorecard!$G$46:$G$51&lt;I1132))+1),Scorecard!$D$53)</f>
        <v>-0.114272400683245</v>
      </c>
      <c r="AE1132" s="0" t="n">
        <f aca="false">IF(ISNUMBER(K1132),INDEX(Scorecard!$D$54:$D$61,SUMPRODUCT(--(Scorecard!$G$54:$G$60&lt;K1132))+1),Scorecard!$D$62)</f>
        <v>-0.357264871923982</v>
      </c>
      <c r="AF1132" s="0" t="n">
        <f aca="false">IF(ISNUMBER(L1132),INDEX(Scorecard!$D$63:$D$68,SUMPRODUCT(--(Scorecard!$G$63:$G$67&lt;L1132))+1),Scorecard!$D$69)</f>
        <v>0.322484508656054</v>
      </c>
      <c r="AG1132" s="0" t="n">
        <f aca="false">Inputs!$B$10+Scorecard!$J$5*Y1132+Scorecard!$J$6*Z1132+Scorecard!$J$7*AA1132+Scorecard!$J$8*AB1132+Scorecard!$J$9*AC1132+Scorecard!$J$10*AD1132+Scorecard!$J$11*AE1132+Scorecard!$J$12*AF1132</f>
        <v>-3.42110918771132</v>
      </c>
      <c r="AH1132" s="0" t="n">
        <f aca="false">MIN(1-Inputs!$B$13,MAX(Inputs!$B$13,1/(1+EXP(-(Inputs!$B$11*AG1132+Inputs!$B$12)))))</f>
        <v>0.0309574009072978</v>
      </c>
      <c r="AI1132" s="0" t="n">
        <f aca="false">Inputs!$B$9-Inputs!$B$8*AG1132</f>
        <v>585.835221393521</v>
      </c>
      <c r="AJ1132" s="0" t="n">
        <f aca="false">RANK(AH1132,$AH$5:$AH$2004,0)+COUNTIF($AH$4:AH1131,AH1132)</f>
        <v>300</v>
      </c>
      <c r="AK1132" s="0" t="n">
        <f aca="false">IF(AJ1132&lt;=Deciles!$B$5*(Deciles!$B$4+1),INT((AJ1132-1)/(Deciles!$B$4+1))+1,Deciles!$B$5+INT((AJ1132-1-Deciles!$B$5*(Deciles!$B$4+1))/Deciles!$B$4)+1)</f>
        <v>2</v>
      </c>
    </row>
    <row r="1133" customFormat="false" ht="15" hidden="false" customHeight="false" outlineLevel="0" collapsed="false">
      <c r="A1133" s="0" t="n">
        <v>32675</v>
      </c>
      <c r="B1133" s="0" t="s">
        <v>143</v>
      </c>
      <c r="C1133" s="0" t="n">
        <v>688</v>
      </c>
      <c r="D1133" s="0" t="n">
        <v>67.1332550048828</v>
      </c>
      <c r="E1133" s="0" t="n">
        <v>64.027229309082</v>
      </c>
      <c r="F1133" s="0" t="n">
        <v>22</v>
      </c>
      <c r="G1133" s="0" t="n">
        <v>4.36399984359741</v>
      </c>
      <c r="H1133" s="0" t="n">
        <v>1.13066649436951</v>
      </c>
      <c r="I1133" s="0" t="n">
        <v>13</v>
      </c>
      <c r="J1133" s="0" t="n">
        <v>12.6127529144287</v>
      </c>
      <c r="K1133" s="0" t="n">
        <v>9.03333377838135</v>
      </c>
      <c r="L1133" s="0" t="n">
        <v>5.07179546356201</v>
      </c>
      <c r="M1133" s="0" t="n">
        <v>2.46950244903565</v>
      </c>
      <c r="N1133" s="0" t="n">
        <v>0</v>
      </c>
      <c r="O1133" s="0" t="n">
        <v>0</v>
      </c>
      <c r="P1133" s="0" t="s">
        <v>140</v>
      </c>
      <c r="Q1133" s="0" t="s">
        <v>141</v>
      </c>
      <c r="R1133" s="0" t="n">
        <v>1</v>
      </c>
      <c r="S1133" s="0" t="s">
        <v>156</v>
      </c>
      <c r="T1133" s="0" t="n">
        <v>0</v>
      </c>
      <c r="U1133" s="0" t="n">
        <v>300364.84</v>
      </c>
      <c r="V1133" s="0" t="n">
        <v>0.0306997410953045</v>
      </c>
      <c r="W1133" s="0" t="n">
        <v>586.068603515625</v>
      </c>
      <c r="X1133" s="0" t="n">
        <v>0.0317872203886509</v>
      </c>
      <c r="Y1133" s="0" t="n">
        <f aca="false">IF(ISNUMBER(C1133),INDEX(Scorecard!$D$5:$D$12,SUMPRODUCT(--(Scorecard!$G$5:$G$11&lt;C1133))+1),Scorecard!$D$13)</f>
        <v>-0.869677851527538</v>
      </c>
      <c r="Z1133" s="0" t="n">
        <f aca="false">IF(ISNUMBER(D1133),INDEX(Scorecard!$D$14:$D$17,SUMPRODUCT(--(Scorecard!$G$14:$G$16&lt;D1133))+1),Scorecard!$D$18)</f>
        <v>0.128579646629417</v>
      </c>
      <c r="AA1133" s="0" t="n">
        <f aca="false">IF(ISNUMBER(E1133),INDEX(Scorecard!$D$19:$D$26,SUMPRODUCT(--(Scorecard!$G$19:$G$25&lt;E1133))+1),Scorecard!$D$27)</f>
        <v>0.233621608745691</v>
      </c>
      <c r="AB1133" s="0" t="n">
        <f aca="false">IF(ISNUMBER(F1133),INDEX(Scorecard!$D$28:$D$35,SUMPRODUCT(--(Scorecard!$G$28:$G$34&lt;F1133))+1),Scorecard!$D$36)</f>
        <v>0.624829191519909</v>
      </c>
      <c r="AC1133" s="0" t="n">
        <f aca="false">IF(ISNUMBER(H1133),INDEX(Scorecard!$D$37:$D$44,SUMPRODUCT(--(Scorecard!$G$37:$G$43&lt;H1133))+1),Scorecard!$D$45)</f>
        <v>-0.975503570149195</v>
      </c>
      <c r="AD1133" s="0" t="n">
        <f aca="false">IF(ISNUMBER(I1133),INDEX(Scorecard!$D$46:$D$52,SUMPRODUCT(--(Scorecard!$G$46:$G$51&lt;I1133))+1),Scorecard!$D$53)</f>
        <v>-0.114272400683245</v>
      </c>
      <c r="AE1133" s="0" t="n">
        <f aca="false">IF(ISNUMBER(K1133),INDEX(Scorecard!$D$54:$D$61,SUMPRODUCT(--(Scorecard!$G$54:$G$60&lt;K1133))+1),Scorecard!$D$62)</f>
        <v>-0.541917179454542</v>
      </c>
      <c r="AF1133" s="0" t="n">
        <f aca="false">IF(ISNUMBER(L1133),INDEX(Scorecard!$D$63:$D$68,SUMPRODUCT(--(Scorecard!$G$63:$G$67&lt;L1133))+1),Scorecard!$D$69)</f>
        <v>0.322484508656054</v>
      </c>
      <c r="AG1133" s="0" t="n">
        <f aca="false">Inputs!$B$10+Scorecard!$J$5*Y1133+Scorecard!$J$6*Z1133+Scorecard!$J$7*AA1133+Scorecard!$J$8*AB1133+Scorecard!$J$9*AC1133+Scorecard!$J$10*AD1133+Scorecard!$J$11*AE1133+Scorecard!$J$12*AF1133</f>
        <v>-3.42919801465496</v>
      </c>
      <c r="AH1133" s="0" t="n">
        <f aca="false">MIN(1-Inputs!$B$13,MAX(Inputs!$B$13,1/(1+EXP(-(Inputs!$B$11*AG1133+Inputs!$B$12)))))</f>
        <v>0.0306997411712381</v>
      </c>
      <c r="AI1133" s="0" t="n">
        <f aca="false">Inputs!$B$9-Inputs!$B$8*AG1133</f>
        <v>586.068615603885</v>
      </c>
      <c r="AJ1133" s="0" t="n">
        <f aca="false">RANK(AH1133,$AH$5:$AH$2004,0)+COUNTIF($AH$4:AH1132,AH1133)</f>
        <v>307</v>
      </c>
      <c r="AK1133" s="0" t="n">
        <f aca="false">IF(AJ1133&lt;=Deciles!$B$5*(Deciles!$B$4+1),INT((AJ1133-1)/(Deciles!$B$4+1))+1,Deciles!$B$5+INT((AJ1133-1-Deciles!$B$5*(Deciles!$B$4+1))/Deciles!$B$4)+1)</f>
        <v>2</v>
      </c>
    </row>
    <row r="1134" customFormat="false" ht="15" hidden="false" customHeight="false" outlineLevel="0" collapsed="false">
      <c r="A1134" s="0" t="n">
        <v>32687</v>
      </c>
      <c r="B1134" s="0" t="s">
        <v>139</v>
      </c>
      <c r="C1134" s="0" t="n">
        <v>779</v>
      </c>
      <c r="D1134" s="0" t="n">
        <v>69.4261856079102</v>
      </c>
      <c r="E1134" s="0" t="n">
        <v>66.0606384277344</v>
      </c>
      <c r="F1134" s="0" t="n">
        <v>50</v>
      </c>
      <c r="G1134" s="0" t="n">
        <v>3.51500010490418</v>
      </c>
      <c r="H1134" s="0" t="n">
        <v>0.49833345413208</v>
      </c>
      <c r="I1134" s="0" t="n">
        <v>14</v>
      </c>
      <c r="J1134" s="0" t="n">
        <v>12.5680627822876</v>
      </c>
      <c r="K1134" s="0" t="n">
        <v>5.03333330154419</v>
      </c>
      <c r="L1134" s="0" t="n">
        <v>-3.50000047683716</v>
      </c>
      <c r="M1134" s="0" t="n">
        <v>2.74066424369812</v>
      </c>
      <c r="N1134" s="0" t="n">
        <v>0</v>
      </c>
      <c r="O1134" s="0" t="n">
        <v>0</v>
      </c>
      <c r="P1134" s="0" t="s">
        <v>144</v>
      </c>
      <c r="Q1134" s="0" t="s">
        <v>141</v>
      </c>
      <c r="R1134" s="0" t="n">
        <v>1</v>
      </c>
      <c r="S1134" s="0" t="s">
        <v>147</v>
      </c>
      <c r="T1134" s="0" t="n">
        <v>0</v>
      </c>
      <c r="U1134" s="0" t="n">
        <v>287236.9</v>
      </c>
      <c r="V1134" s="0" t="n">
        <v>0.00616000173613429</v>
      </c>
      <c r="W1134" s="0" t="n">
        <v>630.215148925781</v>
      </c>
      <c r="X1134" s="0" t="n">
        <v>0.00564195681363344</v>
      </c>
      <c r="Y1134" s="0" t="n">
        <f aca="false">IF(ISNUMBER(C1134),INDEX(Scorecard!$D$5:$D$12,SUMPRODUCT(--(Scorecard!$G$5:$G$11&lt;C1134))+1),Scorecard!$D$13)</f>
        <v>1.23750384304241</v>
      </c>
      <c r="Z1134" s="0" t="n">
        <f aca="false">IF(ISNUMBER(D1134),INDEX(Scorecard!$D$14:$D$17,SUMPRODUCT(--(Scorecard!$G$14:$G$16&lt;D1134))+1),Scorecard!$D$18)</f>
        <v>0.128579646629417</v>
      </c>
      <c r="AA1134" s="0" t="n">
        <f aca="false">IF(ISNUMBER(E1134),INDEX(Scorecard!$D$19:$D$26,SUMPRODUCT(--(Scorecard!$G$19:$G$25&lt;E1134))+1),Scorecard!$D$27)</f>
        <v>0.233621608745691</v>
      </c>
      <c r="AB1134" s="0" t="n">
        <f aca="false">IF(ISNUMBER(F1134),INDEX(Scorecard!$D$28:$D$35,SUMPRODUCT(--(Scorecard!$G$28:$G$34&lt;F1134))+1),Scorecard!$D$36)</f>
        <v>-0.400689107298307</v>
      </c>
      <c r="AC1134" s="0" t="n">
        <f aca="false">IF(ISNUMBER(H1134),INDEX(Scorecard!$D$37:$D$44,SUMPRODUCT(--(Scorecard!$G$37:$G$43&lt;H1134))+1),Scorecard!$D$45)</f>
        <v>-0.271229676926091</v>
      </c>
      <c r="AD1134" s="0" t="n">
        <f aca="false">IF(ISNUMBER(I1134),INDEX(Scorecard!$D$46:$D$52,SUMPRODUCT(--(Scorecard!$G$46:$G$51&lt;I1134))+1),Scorecard!$D$53)</f>
        <v>-0.114272400683245</v>
      </c>
      <c r="AE1134" s="0" t="n">
        <f aca="false">IF(ISNUMBER(K1134),INDEX(Scorecard!$D$54:$D$61,SUMPRODUCT(--(Scorecard!$G$54:$G$60&lt;K1134))+1),Scorecard!$D$62)</f>
        <v>0.214429354789033</v>
      </c>
      <c r="AF1134" s="0" t="n">
        <f aca="false">IF(ISNUMBER(L1134),INDEX(Scorecard!$D$63:$D$68,SUMPRODUCT(--(Scorecard!$G$63:$G$67&lt;L1134))+1),Scorecard!$D$69)</f>
        <v>-0.340582194386522</v>
      </c>
      <c r="AG1134" s="0" t="n">
        <f aca="false">Inputs!$B$10+Scorecard!$J$5*Y1134+Scorecard!$J$6*Z1134+Scorecard!$J$7*AA1134+Scorecard!$J$8*AB1134+Scorecard!$J$9*AC1134+Scorecard!$J$10*AD1134+Scorecard!$J$11*AE1134+Scorecard!$J$12*AF1134</f>
        <v>-4.9592005155127</v>
      </c>
      <c r="AH1134" s="0" t="n">
        <f aca="false">MIN(1-Inputs!$B$13,MAX(Inputs!$B$13,1/(1+EXP(-(Inputs!$B$11*AG1134+Inputs!$B$12)))))</f>
        <v>0.00616000184116056</v>
      </c>
      <c r="AI1134" s="0" t="n">
        <f aca="false">Inputs!$B$9-Inputs!$B$8*AG1134</f>
        <v>630.215156014589</v>
      </c>
      <c r="AJ1134" s="0" t="n">
        <f aca="false">RANK(AH1134,$AH$5:$AH$2004,0)+COUNTIF($AH$4:AH1133,AH1134)</f>
        <v>1131</v>
      </c>
      <c r="AK1134" s="0" t="n">
        <f aca="false">IF(AJ1134&lt;=Deciles!$B$5*(Deciles!$B$4+1),INT((AJ1134-1)/(Deciles!$B$4+1))+1,Deciles!$B$5+INT((AJ1134-1-Deciles!$B$5*(Deciles!$B$4+1))/Deciles!$B$4)+1)</f>
        <v>6</v>
      </c>
    </row>
    <row r="1135" customFormat="false" ht="15" hidden="false" customHeight="false" outlineLevel="0" collapsed="false">
      <c r="A1135" s="0" t="n">
        <v>32710</v>
      </c>
      <c r="B1135" s="0" t="s">
        <v>152</v>
      </c>
      <c r="C1135" s="0" t="n">
        <v>760</v>
      </c>
      <c r="D1135" s="0" t="n">
        <v>80</v>
      </c>
      <c r="E1135" s="0" t="n">
        <v>72.0673141479492</v>
      </c>
      <c r="F1135" s="0" t="n">
        <v>37</v>
      </c>
      <c r="G1135" s="0" t="n">
        <v>3.24900007247925</v>
      </c>
      <c r="H1135" s="0" t="n">
        <v>-3.18433332443237</v>
      </c>
      <c r="I1135" s="0" t="n">
        <v>21</v>
      </c>
      <c r="J1135" s="0" t="n">
        <v>12.2851905822754</v>
      </c>
      <c r="K1135" s="0" t="n">
        <v>4.5</v>
      </c>
      <c r="L1135" s="0" t="n">
        <v>-0.458333492279053</v>
      </c>
      <c r="M1135" s="0" t="n">
        <v>3.98039174079895</v>
      </c>
      <c r="N1135" s="0" t="n">
        <v>0</v>
      </c>
      <c r="O1135" s="0" t="n">
        <v>0</v>
      </c>
      <c r="P1135" s="0" t="s">
        <v>144</v>
      </c>
      <c r="Q1135" s="0" t="s">
        <v>141</v>
      </c>
      <c r="R1135" s="0" t="n">
        <v>1</v>
      </c>
      <c r="S1135" s="0" t="s">
        <v>162</v>
      </c>
      <c r="T1135" s="0" t="n">
        <v>0</v>
      </c>
      <c r="U1135" s="0" t="n">
        <v>216466.36</v>
      </c>
      <c r="V1135" s="0" t="n">
        <v>0.00580841628834605</v>
      </c>
      <c r="W1135" s="0" t="n">
        <v>631.815246582031</v>
      </c>
      <c r="X1135" s="0" t="n">
        <v>0.00552985724061728</v>
      </c>
      <c r="Y1135" s="0" t="n">
        <f aca="false">IF(ISNUMBER(C1135),INDEX(Scorecard!$D$5:$D$12,SUMPRODUCT(--(Scorecard!$G$5:$G$11&lt;C1135))+1),Scorecard!$D$13)</f>
        <v>0.733188958177614</v>
      </c>
      <c r="Z1135" s="0" t="n">
        <f aca="false">IF(ISNUMBER(D1135),INDEX(Scorecard!$D$14:$D$17,SUMPRODUCT(--(Scorecard!$G$14:$G$16&lt;D1135))+1),Scorecard!$D$18)</f>
        <v>0.0505355481560174</v>
      </c>
      <c r="AA1135" s="0" t="n">
        <f aca="false">IF(ISNUMBER(E1135),INDEX(Scorecard!$D$19:$D$26,SUMPRODUCT(--(Scorecard!$G$19:$G$25&lt;E1135))+1),Scorecard!$D$27)</f>
        <v>-0.0341578513653732</v>
      </c>
      <c r="AB1135" s="0" t="n">
        <f aca="false">IF(ISNUMBER(F1135),INDEX(Scorecard!$D$28:$D$35,SUMPRODUCT(--(Scorecard!$G$28:$G$34&lt;F1135))+1),Scorecard!$D$36)</f>
        <v>-0.0008456427959252</v>
      </c>
      <c r="AC1135" s="0" t="n">
        <f aca="false">IF(ISNUMBER(H1135),INDEX(Scorecard!$D$37:$D$44,SUMPRODUCT(--(Scorecard!$G$37:$G$43&lt;H1135))+1),Scorecard!$D$45)</f>
        <v>1.35057635045042</v>
      </c>
      <c r="AD1135" s="0" t="n">
        <f aca="false">IF(ISNUMBER(I1135),INDEX(Scorecard!$D$46:$D$52,SUMPRODUCT(--(Scorecard!$G$46:$G$51&lt;I1135))+1),Scorecard!$D$53)</f>
        <v>-0.108777051091409</v>
      </c>
      <c r="AE1135" s="0" t="n">
        <f aca="false">IF(ISNUMBER(K1135),INDEX(Scorecard!$D$54:$D$61,SUMPRODUCT(--(Scorecard!$G$54:$G$60&lt;K1135))+1),Scorecard!$D$62)</f>
        <v>0.409483001259379</v>
      </c>
      <c r="AF1135" s="0" t="n">
        <f aca="false">IF(ISNUMBER(L1135),INDEX(Scorecard!$D$63:$D$68,SUMPRODUCT(--(Scorecard!$G$63:$G$67&lt;L1135))+1),Scorecard!$D$69)</f>
        <v>0.322484508656054</v>
      </c>
      <c r="AG1135" s="0" t="n">
        <f aca="false">Inputs!$B$10+Scorecard!$J$5*Y1135+Scorecard!$J$6*Z1135+Scorecard!$J$7*AA1135+Scorecard!$J$8*AB1135+Scorecard!$J$9*AC1135+Scorecard!$J$10*AD1135+Scorecard!$J$11*AE1135+Scorecard!$J$12*AF1135</f>
        <v>-5.01465617510392</v>
      </c>
      <c r="AH1135" s="0" t="n">
        <f aca="false">MIN(1-Inputs!$B$13,MAX(Inputs!$B$13,1/(1+EXP(-(Inputs!$B$11*AG1135+Inputs!$B$12)))))</f>
        <v>0.00580841618054424</v>
      </c>
      <c r="AI1135" s="0" t="n">
        <f aca="false">Inputs!$B$9-Inputs!$B$8*AG1135</f>
        <v>631.815268116218</v>
      </c>
      <c r="AJ1135" s="0" t="n">
        <f aca="false">RANK(AH1135,$AH$5:$AH$2004,0)+COUNTIF($AH$4:AH1134,AH1135)</f>
        <v>1158</v>
      </c>
      <c r="AK1135" s="0" t="n">
        <f aca="false">IF(AJ1135&lt;=Deciles!$B$5*(Deciles!$B$4+1),INT((AJ1135-1)/(Deciles!$B$4+1))+1,Deciles!$B$5+INT((AJ1135-1-Deciles!$B$5*(Deciles!$B$4+1))/Deciles!$B$4)+1)</f>
        <v>6</v>
      </c>
    </row>
    <row r="1136" customFormat="false" ht="15" hidden="false" customHeight="false" outlineLevel="0" collapsed="false">
      <c r="A1136" s="0" t="n">
        <v>32814</v>
      </c>
      <c r="B1136" s="0" t="s">
        <v>155</v>
      </c>
      <c r="C1136" s="0" t="n">
        <v>754</v>
      </c>
      <c r="D1136" s="0" t="n">
        <v>80</v>
      </c>
      <c r="E1136" s="0" t="n">
        <v>74.713134765625</v>
      </c>
      <c r="F1136" s="0" t="n">
        <v>32</v>
      </c>
      <c r="G1136" s="0" t="n">
        <v>3.19700002670288</v>
      </c>
      <c r="H1136" s="0" t="n">
        <v>-2.53633308410645</v>
      </c>
      <c r="I1136" s="0" t="n">
        <v>15</v>
      </c>
      <c r="J1136" s="0" t="n">
        <v>12.0111103057861</v>
      </c>
      <c r="K1136" s="0" t="n">
        <v>4.50833320617676</v>
      </c>
      <c r="L1136" s="0" t="n">
        <v>-1.125</v>
      </c>
      <c r="M1136" s="0" t="n">
        <v>3.47430872917175</v>
      </c>
      <c r="N1136" s="0" t="n">
        <v>0</v>
      </c>
      <c r="O1136" s="0" t="n">
        <v>0</v>
      </c>
      <c r="P1136" s="0" t="s">
        <v>144</v>
      </c>
      <c r="Q1136" s="0" t="s">
        <v>141</v>
      </c>
      <c r="R1136" s="0" t="n">
        <v>1</v>
      </c>
      <c r="S1136" s="0" t="s">
        <v>159</v>
      </c>
      <c r="T1136" s="0" t="n">
        <v>0</v>
      </c>
      <c r="U1136" s="0" t="n">
        <v>164573.16</v>
      </c>
      <c r="V1136" s="0" t="n">
        <v>0.00531245302408934</v>
      </c>
      <c r="W1136" s="0" t="n">
        <v>634.244384765625</v>
      </c>
      <c r="X1136" s="0" t="n">
        <v>0.00788920000195503</v>
      </c>
      <c r="Y1136" s="0" t="n">
        <f aca="false">IF(ISNUMBER(C1136),INDEX(Scorecard!$D$5:$D$12,SUMPRODUCT(--(Scorecard!$G$5:$G$11&lt;C1136))+1),Scorecard!$D$13)</f>
        <v>0.733188958177614</v>
      </c>
      <c r="Z1136" s="0" t="n">
        <f aca="false">IF(ISNUMBER(D1136),INDEX(Scorecard!$D$14:$D$17,SUMPRODUCT(--(Scorecard!$G$14:$G$16&lt;D1136))+1),Scorecard!$D$18)</f>
        <v>0.0505355481560174</v>
      </c>
      <c r="AA1136" s="0" t="n">
        <f aca="false">IF(ISNUMBER(E1136),INDEX(Scorecard!$D$19:$D$26,SUMPRODUCT(--(Scorecard!$G$19:$G$25&lt;E1136))+1),Scorecard!$D$27)</f>
        <v>-0.0341578513653732</v>
      </c>
      <c r="AB1136" s="0" t="n">
        <f aca="false">IF(ISNUMBER(F1136),INDEX(Scorecard!$D$28:$D$35,SUMPRODUCT(--(Scorecard!$G$28:$G$34&lt;F1136))+1),Scorecard!$D$36)</f>
        <v>0.126913191054783</v>
      </c>
      <c r="AC1136" s="0" t="n">
        <f aca="false">IF(ISNUMBER(H1136),INDEX(Scorecard!$D$37:$D$44,SUMPRODUCT(--(Scorecard!$G$37:$G$43&lt;H1136))+1),Scorecard!$D$45)</f>
        <v>1.35057635045042</v>
      </c>
      <c r="AD1136" s="0" t="n">
        <f aca="false">IF(ISNUMBER(I1136),INDEX(Scorecard!$D$46:$D$52,SUMPRODUCT(--(Scorecard!$G$46:$G$51&lt;I1136))+1),Scorecard!$D$53)</f>
        <v>-0.114272400683245</v>
      </c>
      <c r="AE1136" s="0" t="n">
        <f aca="false">IF(ISNUMBER(K1136),INDEX(Scorecard!$D$54:$D$61,SUMPRODUCT(--(Scorecard!$G$54:$G$60&lt;K1136))+1),Scorecard!$D$62)</f>
        <v>0.409483001259379</v>
      </c>
      <c r="AF1136" s="0" t="n">
        <f aca="false">IF(ISNUMBER(L1136),INDEX(Scorecard!$D$63:$D$68,SUMPRODUCT(--(Scorecard!$G$63:$G$67&lt;L1136))+1),Scorecard!$D$69)</f>
        <v>-0.340582194386522</v>
      </c>
      <c r="AG1136" s="0" t="n">
        <f aca="false">Inputs!$B$10+Scorecard!$J$5*Y1136+Scorecard!$J$6*Z1136+Scorecard!$J$7*AA1136+Scorecard!$J$8*AB1136+Scorecard!$J$9*AC1136+Scorecard!$J$10*AD1136+Scorecard!$J$11*AE1136+Scorecard!$J$12*AF1136</f>
        <v>-5.09884205207017</v>
      </c>
      <c r="AH1136" s="0" t="n">
        <f aca="false">MIN(1-Inputs!$B$13,MAX(Inputs!$B$13,1/(1+EXP(-(Inputs!$B$11*AG1136+Inputs!$B$12)))))</f>
        <v>0.00531245318942758</v>
      </c>
      <c r="AI1136" s="0" t="n">
        <f aca="false">Inputs!$B$9-Inputs!$B$8*AG1136</f>
        <v>634.24435906046</v>
      </c>
      <c r="AJ1136" s="0" t="n">
        <f aca="false">RANK(AH1136,$AH$5:$AH$2004,0)+COUNTIF($AH$4:AH1135,AH1136)</f>
        <v>1216</v>
      </c>
      <c r="AK1136" s="0" t="n">
        <f aca="false">IF(AJ1136&lt;=Deciles!$B$5*(Deciles!$B$4+1),INT((AJ1136-1)/(Deciles!$B$4+1))+1,Deciles!$B$5+INT((AJ1136-1-Deciles!$B$5*(Deciles!$B$4+1))/Deciles!$B$4)+1)</f>
        <v>7</v>
      </c>
    </row>
    <row r="1137" customFormat="false" ht="15" hidden="false" customHeight="false" outlineLevel="0" collapsed="false">
      <c r="A1137" s="0" t="n">
        <v>32821</v>
      </c>
      <c r="B1137" s="0" t="s">
        <v>158</v>
      </c>
      <c r="C1137" s="0" t="n">
        <v>720</v>
      </c>
      <c r="D1137" s="0" t="n">
        <v>80</v>
      </c>
      <c r="E1137" s="0" t="n">
        <v>78.7716522216797</v>
      </c>
      <c r="F1137" s="0" t="n">
        <v>37</v>
      </c>
      <c r="G1137" s="0" t="n">
        <v>4.05800008773804</v>
      </c>
      <c r="H1137" s="0" t="n">
        <v>1.14133334159851</v>
      </c>
      <c r="I1137" s="0" t="n">
        <v>8</v>
      </c>
      <c r="J1137" s="0" t="n">
        <v>12.2763595581055</v>
      </c>
      <c r="K1137" s="0" t="n">
        <v>6.43333339691162</v>
      </c>
      <c r="L1137" s="0" t="n">
        <v>2.71025657653809</v>
      </c>
      <c r="M1137" s="0" t="n">
        <v>0.387000143527985</v>
      </c>
      <c r="N1137" s="0" t="n">
        <v>0</v>
      </c>
      <c r="O1137" s="0" t="n">
        <v>0</v>
      </c>
      <c r="P1137" s="0" t="s">
        <v>144</v>
      </c>
      <c r="Q1137" s="0" t="s">
        <v>141</v>
      </c>
      <c r="R1137" s="0" t="n">
        <v>1</v>
      </c>
      <c r="S1137" s="0" t="s">
        <v>142</v>
      </c>
      <c r="T1137" s="0" t="n">
        <v>0</v>
      </c>
      <c r="U1137" s="0" t="n">
        <v>214563.2</v>
      </c>
      <c r="V1137" s="0" t="n">
        <v>0.0217856857925654</v>
      </c>
      <c r="W1137" s="0" t="n">
        <v>595.599426269531</v>
      </c>
      <c r="X1137" s="0" t="n">
        <v>0.0247449912130833</v>
      </c>
      <c r="Y1137" s="0" t="n">
        <f aca="false">IF(ISNUMBER(C1137),INDEX(Scorecard!$D$5:$D$12,SUMPRODUCT(--(Scorecard!$G$5:$G$11&lt;C1137))+1),Scorecard!$D$13)</f>
        <v>-0.0290424113398221</v>
      </c>
      <c r="Z1137" s="0" t="n">
        <f aca="false">IF(ISNUMBER(D1137),INDEX(Scorecard!$D$14:$D$17,SUMPRODUCT(--(Scorecard!$G$14:$G$16&lt;D1137))+1),Scorecard!$D$18)</f>
        <v>0.0505355481560174</v>
      </c>
      <c r="AA1137" s="0" t="n">
        <f aca="false">IF(ISNUMBER(E1137),INDEX(Scorecard!$D$19:$D$26,SUMPRODUCT(--(Scorecard!$G$19:$G$25&lt;E1137))+1),Scorecard!$D$27)</f>
        <v>-0.0341578513653732</v>
      </c>
      <c r="AB1137" s="0" t="n">
        <f aca="false">IF(ISNUMBER(F1137),INDEX(Scorecard!$D$28:$D$35,SUMPRODUCT(--(Scorecard!$G$28:$G$34&lt;F1137))+1),Scorecard!$D$36)</f>
        <v>-0.0008456427959252</v>
      </c>
      <c r="AC1137" s="0" t="n">
        <f aca="false">IF(ISNUMBER(H1137),INDEX(Scorecard!$D$37:$D$44,SUMPRODUCT(--(Scorecard!$G$37:$G$43&lt;H1137))+1),Scorecard!$D$45)</f>
        <v>-0.975503570149195</v>
      </c>
      <c r="AD1137" s="0" t="n">
        <f aca="false">IF(ISNUMBER(I1137),INDEX(Scorecard!$D$46:$D$52,SUMPRODUCT(--(Scorecard!$G$46:$G$51&lt;I1137))+1),Scorecard!$D$53)</f>
        <v>-0.114272400683245</v>
      </c>
      <c r="AE1137" s="0" t="n">
        <f aca="false">IF(ISNUMBER(K1137),INDEX(Scorecard!$D$54:$D$61,SUMPRODUCT(--(Scorecard!$G$54:$G$60&lt;K1137))+1),Scorecard!$D$62)</f>
        <v>-0.119873800601421</v>
      </c>
      <c r="AF1137" s="0" t="n">
        <f aca="false">IF(ISNUMBER(L1137),INDEX(Scorecard!$D$63:$D$68,SUMPRODUCT(--(Scorecard!$G$63:$G$67&lt;L1137))+1),Scorecard!$D$69)</f>
        <v>0.322484508656054</v>
      </c>
      <c r="AG1137" s="0" t="n">
        <f aca="false">Inputs!$B$10+Scorecard!$J$5*Y1137+Scorecard!$J$6*Z1137+Scorecard!$J$7*AA1137+Scorecard!$J$8*AB1137+Scorecard!$J$9*AC1137+Scorecard!$J$10*AD1137+Scorecard!$J$11*AE1137+Scorecard!$J$12*AF1137</f>
        <v>-3.75951047581094</v>
      </c>
      <c r="AH1137" s="0" t="n">
        <f aca="false">MIN(1-Inputs!$B$13,MAX(Inputs!$B$13,1/(1+EXP(-(Inputs!$B$11*AG1137+Inputs!$B$12)))))</f>
        <v>0.0217856853444203</v>
      </c>
      <c r="AI1137" s="0" t="n">
        <f aca="false">Inputs!$B$9-Inputs!$B$8*AG1137</f>
        <v>595.599418596957</v>
      </c>
      <c r="AJ1137" s="0" t="n">
        <f aca="false">RANK(AH1137,$AH$5:$AH$2004,0)+COUNTIF($AH$4:AH1136,AH1137)</f>
        <v>432</v>
      </c>
      <c r="AK1137" s="0" t="n">
        <f aca="false">IF(AJ1137&lt;=Deciles!$B$5*(Deciles!$B$4+1),INT((AJ1137-1)/(Deciles!$B$4+1))+1,Deciles!$B$5+INT((AJ1137-1-Deciles!$B$5*(Deciles!$B$4+1))/Deciles!$B$4)+1)</f>
        <v>3</v>
      </c>
    </row>
    <row r="1138" customFormat="false" ht="15" hidden="false" customHeight="false" outlineLevel="0" collapsed="false">
      <c r="A1138" s="0" t="n">
        <v>32827</v>
      </c>
      <c r="B1138" s="0" t="s">
        <v>139</v>
      </c>
      <c r="C1138" s="0" t="n">
        <v>761</v>
      </c>
      <c r="D1138" s="0" t="n">
        <v>80</v>
      </c>
      <c r="E1138" s="0" t="n">
        <v>52.6716651916504</v>
      </c>
      <c r="F1138" s="0" t="n">
        <v>30</v>
      </c>
      <c r="G1138" s="0" t="n">
        <v>4.31899976730347</v>
      </c>
      <c r="H1138" s="0" t="n">
        <v>1.30233311653137</v>
      </c>
      <c r="I1138" s="0" t="n">
        <v>73</v>
      </c>
      <c r="J1138" s="0" t="n">
        <v>12.2931890487671</v>
      </c>
      <c r="K1138" s="0" t="n">
        <v>5.53333330154419</v>
      </c>
      <c r="L1138" s="0" t="n">
        <v>-3.50000047683716</v>
      </c>
      <c r="M1138" s="0" t="n">
        <v>3.47430467605591</v>
      </c>
      <c r="N1138" s="0" t="n">
        <v>0</v>
      </c>
      <c r="O1138" s="0" t="n">
        <v>0</v>
      </c>
      <c r="P1138" s="0" t="s">
        <v>144</v>
      </c>
      <c r="Q1138" s="0" t="s">
        <v>141</v>
      </c>
      <c r="R1138" s="0" t="n">
        <v>2</v>
      </c>
      <c r="S1138" s="0" t="s">
        <v>156</v>
      </c>
      <c r="T1138" s="0" t="n">
        <v>0</v>
      </c>
      <c r="U1138" s="0" t="n">
        <v>218204.66</v>
      </c>
      <c r="V1138" s="0" t="n">
        <v>0.00502223428338766</v>
      </c>
      <c r="W1138" s="0" t="n">
        <v>635.772705078125</v>
      </c>
      <c r="X1138" s="0" t="n">
        <v>0.00441071251407266</v>
      </c>
      <c r="Y1138" s="0" t="n">
        <f aca="false">IF(ISNUMBER(C1138),INDEX(Scorecard!$D$5:$D$12,SUMPRODUCT(--(Scorecard!$G$5:$G$11&lt;C1138))+1),Scorecard!$D$13)</f>
        <v>0.733188958177614</v>
      </c>
      <c r="Z1138" s="0" t="n">
        <f aca="false">IF(ISNUMBER(D1138),INDEX(Scorecard!$D$14:$D$17,SUMPRODUCT(--(Scorecard!$G$14:$G$16&lt;D1138))+1),Scorecard!$D$18)</f>
        <v>0.0505355481560174</v>
      </c>
      <c r="AA1138" s="0" t="n">
        <f aca="false">IF(ISNUMBER(E1138),INDEX(Scorecard!$D$19:$D$26,SUMPRODUCT(--(Scorecard!$G$19:$G$25&lt;E1138))+1),Scorecard!$D$27)</f>
        <v>0.57899015159425</v>
      </c>
      <c r="AB1138" s="0" t="n">
        <f aca="false">IF(ISNUMBER(F1138),INDEX(Scorecard!$D$28:$D$35,SUMPRODUCT(--(Scorecard!$G$28:$G$34&lt;F1138))+1),Scorecard!$D$36)</f>
        <v>0.126913191054783</v>
      </c>
      <c r="AC1138" s="0" t="n">
        <f aca="false">IF(ISNUMBER(H1138),INDEX(Scorecard!$D$37:$D$44,SUMPRODUCT(--(Scorecard!$G$37:$G$43&lt;H1138))+1),Scorecard!$D$45)</f>
        <v>-0.975503570149195</v>
      </c>
      <c r="AD1138" s="0" t="n">
        <f aca="false">IF(ISNUMBER(I1138),INDEX(Scorecard!$D$46:$D$52,SUMPRODUCT(--(Scorecard!$G$46:$G$51&lt;I1138))+1),Scorecard!$D$53)</f>
        <v>0.818882373006414</v>
      </c>
      <c r="AE1138" s="0" t="n">
        <f aca="false">IF(ISNUMBER(K1138),INDEX(Scorecard!$D$54:$D$61,SUMPRODUCT(--(Scorecard!$G$54:$G$60&lt;K1138))+1),Scorecard!$D$62)</f>
        <v>0.0151758992857273</v>
      </c>
      <c r="AF1138" s="0" t="n">
        <f aca="false">IF(ISNUMBER(L1138),INDEX(Scorecard!$D$63:$D$68,SUMPRODUCT(--(Scorecard!$G$63:$G$67&lt;L1138))+1),Scorecard!$D$69)</f>
        <v>-0.340582194386522</v>
      </c>
      <c r="AG1138" s="0" t="n">
        <f aca="false">Inputs!$B$10+Scorecard!$J$5*Y1138+Scorecard!$J$6*Z1138+Scorecard!$J$7*AA1138+Scorecard!$J$8*AB1138+Scorecard!$J$9*AC1138+Scorecard!$J$10*AD1138+Scorecard!$J$11*AE1138+Scorecard!$J$12*AF1138</f>
        <v>-5.1518098906717</v>
      </c>
      <c r="AH1138" s="0" t="n">
        <f aca="false">MIN(1-Inputs!$B$13,MAX(Inputs!$B$13,1/(1+EXP(-(Inputs!$B$11*AG1138+Inputs!$B$12)))))</f>
        <v>0.00502223441878738</v>
      </c>
      <c r="AI1138" s="0" t="n">
        <f aca="false">Inputs!$B$9-Inputs!$B$8*AG1138</f>
        <v>635.772687822001</v>
      </c>
      <c r="AJ1138" s="0" t="n">
        <f aca="false">RANK(AH1138,$AH$5:$AH$2004,0)+COUNTIF($AH$4:AH1137,AH1138)</f>
        <v>1248</v>
      </c>
      <c r="AK1138" s="0" t="n">
        <f aca="false">IF(AJ1138&lt;=Deciles!$B$5*(Deciles!$B$4+1),INT((AJ1138-1)/(Deciles!$B$4+1))+1,Deciles!$B$5+INT((AJ1138-1-Deciles!$B$5*(Deciles!$B$4+1))/Deciles!$B$4)+1)</f>
        <v>7</v>
      </c>
    </row>
    <row r="1139" customFormat="false" ht="15" hidden="false" customHeight="false" outlineLevel="0" collapsed="false">
      <c r="A1139" s="0" t="n">
        <v>32827</v>
      </c>
      <c r="B1139" s="0" t="s">
        <v>155</v>
      </c>
      <c r="C1139" s="0" t="n">
        <v>761</v>
      </c>
      <c r="D1139" s="0" t="n">
        <v>80</v>
      </c>
      <c r="E1139" s="0" t="n">
        <v>48.4633445739746</v>
      </c>
      <c r="F1139" s="0" t="n">
        <v>30</v>
      </c>
      <c r="G1139" s="0" t="n">
        <v>4.31899976730347</v>
      </c>
      <c r="H1139" s="0" t="n">
        <v>-1.41433334350586</v>
      </c>
      <c r="I1139" s="0" t="n">
        <v>85</v>
      </c>
      <c r="J1139" s="0" t="n">
        <v>12.2684669494629</v>
      </c>
      <c r="K1139" s="0" t="n">
        <v>4.40833330154419</v>
      </c>
      <c r="L1139" s="0" t="n">
        <v>-1.125</v>
      </c>
      <c r="M1139" s="0" t="n">
        <v>6.02960968017578</v>
      </c>
      <c r="N1139" s="0" t="n">
        <v>0</v>
      </c>
      <c r="O1139" s="0" t="n">
        <v>0</v>
      </c>
      <c r="P1139" s="0" t="s">
        <v>144</v>
      </c>
      <c r="Q1139" s="0" t="s">
        <v>141</v>
      </c>
      <c r="R1139" s="0" t="n">
        <v>2</v>
      </c>
      <c r="S1139" s="0" t="s">
        <v>156</v>
      </c>
      <c r="T1139" s="0" t="n">
        <v>0</v>
      </c>
      <c r="U1139" s="0" t="n">
        <v>212876.39</v>
      </c>
      <c r="V1139" s="0" t="n">
        <v>0.0033368265721947</v>
      </c>
      <c r="W1139" s="0" t="n">
        <v>646.8837890625</v>
      </c>
      <c r="X1139" s="0" t="n">
        <v>0.00245942361652851</v>
      </c>
      <c r="Y1139" s="0" t="n">
        <f aca="false">IF(ISNUMBER(C1139),INDEX(Scorecard!$D$5:$D$12,SUMPRODUCT(--(Scorecard!$G$5:$G$11&lt;C1139))+1),Scorecard!$D$13)</f>
        <v>0.733188958177614</v>
      </c>
      <c r="Z1139" s="0" t="n">
        <f aca="false">IF(ISNUMBER(D1139),INDEX(Scorecard!$D$14:$D$17,SUMPRODUCT(--(Scorecard!$G$14:$G$16&lt;D1139))+1),Scorecard!$D$18)</f>
        <v>0.0505355481560174</v>
      </c>
      <c r="AA1139" s="0" t="n">
        <f aca="false">IF(ISNUMBER(E1139),INDEX(Scorecard!$D$19:$D$26,SUMPRODUCT(--(Scorecard!$G$19:$G$25&lt;E1139))+1),Scorecard!$D$27)</f>
        <v>0.57899015159425</v>
      </c>
      <c r="AB1139" s="0" t="n">
        <f aca="false">IF(ISNUMBER(F1139),INDEX(Scorecard!$D$28:$D$35,SUMPRODUCT(--(Scorecard!$G$28:$G$34&lt;F1139))+1),Scorecard!$D$36)</f>
        <v>0.126913191054783</v>
      </c>
      <c r="AC1139" s="0" t="n">
        <f aca="false">IF(ISNUMBER(H1139),INDEX(Scorecard!$D$37:$D$44,SUMPRODUCT(--(Scorecard!$G$37:$G$43&lt;H1139))+1),Scorecard!$D$45)</f>
        <v>1.35057635045042</v>
      </c>
      <c r="AD1139" s="0" t="n">
        <f aca="false">IF(ISNUMBER(I1139),INDEX(Scorecard!$D$46:$D$52,SUMPRODUCT(--(Scorecard!$G$46:$G$51&lt;I1139))+1),Scorecard!$D$53)</f>
        <v>0.818882373006414</v>
      </c>
      <c r="AE1139" s="0" t="n">
        <f aca="false">IF(ISNUMBER(K1139),INDEX(Scorecard!$D$54:$D$61,SUMPRODUCT(--(Scorecard!$G$54:$G$60&lt;K1139))+1),Scorecard!$D$62)</f>
        <v>0.409483001259379</v>
      </c>
      <c r="AF1139" s="0" t="n">
        <f aca="false">IF(ISNUMBER(L1139),INDEX(Scorecard!$D$63:$D$68,SUMPRODUCT(--(Scorecard!$G$63:$G$67&lt;L1139))+1),Scorecard!$D$69)</f>
        <v>-0.340582194386522</v>
      </c>
      <c r="AG1139" s="0" t="n">
        <f aca="false">Inputs!$B$10+Scorecard!$J$5*Y1139+Scorecard!$J$6*Z1139+Scorecard!$J$7*AA1139+Scorecard!$J$8*AB1139+Scorecard!$J$9*AC1139+Scorecard!$J$10*AD1139+Scorecard!$J$11*AE1139+Scorecard!$J$12*AF1139</f>
        <v>-5.53689226618467</v>
      </c>
      <c r="AH1139" s="0" t="n">
        <f aca="false">MIN(1-Inputs!$B$13,MAX(Inputs!$B$13,1/(1+EXP(-(Inputs!$B$11*AG1139+Inputs!$B$12)))))</f>
        <v>0.00333682650432949</v>
      </c>
      <c r="AI1139" s="0" t="n">
        <f aca="false">Inputs!$B$9-Inputs!$B$8*AG1139</f>
        <v>646.883816491727</v>
      </c>
      <c r="AJ1139" s="0" t="n">
        <f aca="false">RANK(AH1139,$AH$5:$AH$2004,0)+COUNTIF($AH$4:AH1138,AH1139)</f>
        <v>1492</v>
      </c>
      <c r="AK1139" s="0" t="n">
        <f aca="false">IF(AJ1139&lt;=Deciles!$B$5*(Deciles!$B$4+1),INT((AJ1139-1)/(Deciles!$B$4+1))+1,Deciles!$B$5+INT((AJ1139-1-Deciles!$B$5*(Deciles!$B$4+1))/Deciles!$B$4)+1)</f>
        <v>8</v>
      </c>
    </row>
    <row r="1140" customFormat="false" ht="15" hidden="false" customHeight="false" outlineLevel="0" collapsed="false">
      <c r="A1140" s="0" t="n">
        <v>32838</v>
      </c>
      <c r="B1140" s="0" t="s">
        <v>158</v>
      </c>
      <c r="C1140" s="0" t="n">
        <v>734</v>
      </c>
      <c r="D1140" s="0" t="n">
        <v>80</v>
      </c>
      <c r="E1140" s="0" t="n">
        <v>44.8603248596191</v>
      </c>
      <c r="F1140" s="0" t="n">
        <v>35</v>
      </c>
      <c r="G1140" s="0" t="n">
        <v>3.9760000705719</v>
      </c>
      <c r="H1140" s="0" t="n">
        <v>1.05933332443237</v>
      </c>
      <c r="I1140" s="0" t="n">
        <v>108</v>
      </c>
      <c r="J1140" s="0" t="n">
        <v>12.4310731887817</v>
      </c>
      <c r="K1140" s="0" t="n">
        <v>6.43333339691162</v>
      </c>
      <c r="L1140" s="0" t="n">
        <v>2.71025657653809</v>
      </c>
      <c r="M1140" s="0" t="n">
        <v>0.387000143527985</v>
      </c>
      <c r="N1140" s="0" t="n">
        <v>0</v>
      </c>
      <c r="O1140" s="0" t="n">
        <v>0</v>
      </c>
      <c r="P1140" s="0" t="s">
        <v>144</v>
      </c>
      <c r="Q1140" s="0" t="s">
        <v>153</v>
      </c>
      <c r="R1140" s="0" t="n">
        <v>2</v>
      </c>
      <c r="S1140" s="0" t="s">
        <v>142</v>
      </c>
      <c r="T1140" s="0" t="n">
        <v>0</v>
      </c>
      <c r="U1140" s="0" t="n">
        <v>250464.73</v>
      </c>
      <c r="V1140" s="0" t="n">
        <v>0.00800191052258015</v>
      </c>
      <c r="W1140" s="0" t="n">
        <v>623.084899902344</v>
      </c>
      <c r="X1140" s="0" t="n">
        <v>0.0100290467962623</v>
      </c>
      <c r="Y1140" s="0" t="n">
        <f aca="false">IF(ISNUMBER(C1140),INDEX(Scorecard!$D$5:$D$12,SUMPRODUCT(--(Scorecard!$G$5:$G$11&lt;C1140))+1),Scorecard!$D$13)</f>
        <v>0.488358159108655</v>
      </c>
      <c r="Z1140" s="0" t="n">
        <f aca="false">IF(ISNUMBER(D1140),INDEX(Scorecard!$D$14:$D$17,SUMPRODUCT(--(Scorecard!$G$14:$G$16&lt;D1140))+1),Scorecard!$D$18)</f>
        <v>0.0505355481560174</v>
      </c>
      <c r="AA1140" s="0" t="n">
        <f aca="false">IF(ISNUMBER(E1140),INDEX(Scorecard!$D$19:$D$26,SUMPRODUCT(--(Scorecard!$G$19:$G$25&lt;E1140))+1),Scorecard!$D$27)</f>
        <v>0.57899015159425</v>
      </c>
      <c r="AB1140" s="0" t="n">
        <f aca="false">IF(ISNUMBER(F1140),INDEX(Scorecard!$D$28:$D$35,SUMPRODUCT(--(Scorecard!$G$28:$G$34&lt;F1140))+1),Scorecard!$D$36)</f>
        <v>-0.0008456427959252</v>
      </c>
      <c r="AC1140" s="0" t="n">
        <f aca="false">IF(ISNUMBER(H1140),INDEX(Scorecard!$D$37:$D$44,SUMPRODUCT(--(Scorecard!$G$37:$G$43&lt;H1140))+1),Scorecard!$D$45)</f>
        <v>-0.975503570149195</v>
      </c>
      <c r="AD1140" s="0" t="n">
        <f aca="false">IF(ISNUMBER(I1140),INDEX(Scorecard!$D$46:$D$52,SUMPRODUCT(--(Scorecard!$G$46:$G$51&lt;I1140))+1),Scorecard!$D$53)</f>
        <v>0.818882373006414</v>
      </c>
      <c r="AE1140" s="0" t="n">
        <f aca="false">IF(ISNUMBER(K1140),INDEX(Scorecard!$D$54:$D$61,SUMPRODUCT(--(Scorecard!$G$54:$G$60&lt;K1140))+1),Scorecard!$D$62)</f>
        <v>-0.119873800601421</v>
      </c>
      <c r="AF1140" s="0" t="n">
        <f aca="false">IF(ISNUMBER(L1140),INDEX(Scorecard!$D$63:$D$68,SUMPRODUCT(--(Scorecard!$G$63:$G$67&lt;L1140))+1),Scorecard!$D$69)</f>
        <v>0.322484508656054</v>
      </c>
      <c r="AG1140" s="0" t="n">
        <f aca="false">Inputs!$B$10+Scorecard!$J$5*Y1140+Scorecard!$J$6*Z1140+Scorecard!$J$7*AA1140+Scorecard!$J$8*AB1140+Scorecard!$J$9*AC1140+Scorecard!$J$10*AD1140+Scorecard!$J$11*AE1140+Scorecard!$J$12*AF1140</f>
        <v>-4.71208363695783</v>
      </c>
      <c r="AH1140" s="0" t="n">
        <f aca="false">MIN(1-Inputs!$B$13,MAX(Inputs!$B$13,1/(1+EXP(-(Inputs!$B$11*AG1140+Inputs!$B$12)))))</f>
        <v>0.00800191050329463</v>
      </c>
      <c r="AI1140" s="0" t="n">
        <f aca="false">Inputs!$B$9-Inputs!$B$8*AG1140</f>
        <v>623.084870110367</v>
      </c>
      <c r="AJ1140" s="0" t="n">
        <f aca="false">RANK(AH1140,$AH$5:$AH$2004,0)+COUNTIF($AH$4:AH1139,AH1140)</f>
        <v>972</v>
      </c>
      <c r="AK1140" s="0" t="n">
        <f aca="false">IF(AJ1140&lt;=Deciles!$B$5*(Deciles!$B$4+1),INT((AJ1140-1)/(Deciles!$B$4+1))+1,Deciles!$B$5+INT((AJ1140-1-Deciles!$B$5*(Deciles!$B$4+1))/Deciles!$B$4)+1)</f>
        <v>5</v>
      </c>
    </row>
    <row r="1141" customFormat="false" ht="15" hidden="false" customHeight="false" outlineLevel="0" collapsed="false">
      <c r="A1141" s="0" t="n">
        <v>32860</v>
      </c>
      <c r="B1141" s="0" t="s">
        <v>158</v>
      </c>
      <c r="C1141" s="0" t="n">
        <v>806</v>
      </c>
      <c r="D1141" s="0" t="n">
        <v>80</v>
      </c>
      <c r="E1141" s="0" t="n">
        <v>52.5842590332031</v>
      </c>
      <c r="F1141" s="0" t="n">
        <v>37</v>
      </c>
      <c r="G1141" s="0" t="n">
        <v>3.8510000705719</v>
      </c>
      <c r="H1141" s="0" t="n">
        <v>0.934333324432373</v>
      </c>
      <c r="I1141" s="0" t="n">
        <v>87</v>
      </c>
      <c r="J1141" s="0" t="n">
        <v>12.198733329773</v>
      </c>
      <c r="K1141" s="0" t="n">
        <v>6.33333349227905</v>
      </c>
      <c r="L1141" s="0" t="n">
        <v>2.71025657653809</v>
      </c>
      <c r="M1141" s="0" t="n">
        <v>0.346199959516525</v>
      </c>
      <c r="N1141" s="0" t="n">
        <v>0</v>
      </c>
      <c r="O1141" s="0" t="n">
        <v>0</v>
      </c>
      <c r="P1141" s="0" t="s">
        <v>144</v>
      </c>
      <c r="Q1141" s="0" t="s">
        <v>141</v>
      </c>
      <c r="R1141" s="0" t="n">
        <v>2</v>
      </c>
      <c r="S1141" s="0" t="s">
        <v>148</v>
      </c>
      <c r="T1141" s="0" t="n">
        <v>0</v>
      </c>
      <c r="U1141" s="0" t="n">
        <v>198537.56</v>
      </c>
      <c r="V1141" s="0" t="n">
        <v>0.00132460636086762</v>
      </c>
      <c r="W1141" s="0" t="n">
        <v>671.943115234375</v>
      </c>
      <c r="X1141" s="0" t="n">
        <v>0.00127740181051195</v>
      </c>
      <c r="Y1141" s="0" t="n">
        <f aca="false">IF(ISNUMBER(C1141),INDEX(Scorecard!$D$5:$D$12,SUMPRODUCT(--(Scorecard!$G$5:$G$11&lt;C1141))+1),Scorecard!$D$13)</f>
        <v>2.19112706886128</v>
      </c>
      <c r="Z1141" s="0" t="n">
        <f aca="false">IF(ISNUMBER(D1141),INDEX(Scorecard!$D$14:$D$17,SUMPRODUCT(--(Scorecard!$G$14:$G$16&lt;D1141))+1),Scorecard!$D$18)</f>
        <v>0.0505355481560174</v>
      </c>
      <c r="AA1141" s="0" t="n">
        <f aca="false">IF(ISNUMBER(E1141),INDEX(Scorecard!$D$19:$D$26,SUMPRODUCT(--(Scorecard!$G$19:$G$25&lt;E1141))+1),Scorecard!$D$27)</f>
        <v>0.57899015159425</v>
      </c>
      <c r="AB1141" s="0" t="n">
        <f aca="false">IF(ISNUMBER(F1141),INDEX(Scorecard!$D$28:$D$35,SUMPRODUCT(--(Scorecard!$G$28:$G$34&lt;F1141))+1),Scorecard!$D$36)</f>
        <v>-0.0008456427959252</v>
      </c>
      <c r="AC1141" s="0" t="n">
        <f aca="false">IF(ISNUMBER(H1141),INDEX(Scorecard!$D$37:$D$44,SUMPRODUCT(--(Scorecard!$G$37:$G$43&lt;H1141))+1),Scorecard!$D$45)</f>
        <v>-0.975503570149195</v>
      </c>
      <c r="AD1141" s="0" t="n">
        <f aca="false">IF(ISNUMBER(I1141),INDEX(Scorecard!$D$46:$D$52,SUMPRODUCT(--(Scorecard!$G$46:$G$51&lt;I1141))+1),Scorecard!$D$53)</f>
        <v>0.818882373006414</v>
      </c>
      <c r="AE1141" s="0" t="n">
        <f aca="false">IF(ISNUMBER(K1141),INDEX(Scorecard!$D$54:$D$61,SUMPRODUCT(--(Scorecard!$G$54:$G$60&lt;K1141))+1),Scorecard!$D$62)</f>
        <v>-0.119873800601421</v>
      </c>
      <c r="AF1141" s="0" t="n">
        <f aca="false">IF(ISNUMBER(L1141),INDEX(Scorecard!$D$63:$D$68,SUMPRODUCT(--(Scorecard!$G$63:$G$67&lt;L1141))+1),Scorecard!$D$69)</f>
        <v>0.322484508656054</v>
      </c>
      <c r="AG1141" s="0" t="n">
        <f aca="false">Inputs!$B$10+Scorecard!$J$5*Y1141+Scorecard!$J$6*Z1141+Scorecard!$J$7*AA1141+Scorecard!$J$8*AB1141+Scorecard!$J$9*AC1141+Scorecard!$J$10*AD1141+Scorecard!$J$11*AE1141+Scorecard!$J$12*AF1141</f>
        <v>-6.40538226784576</v>
      </c>
      <c r="AH1141" s="0" t="n">
        <f aca="false">MIN(1-Inputs!$B$13,MAX(Inputs!$B$13,1/(1+EXP(-(Inputs!$B$11*AG1141+Inputs!$B$12)))))</f>
        <v>0.00132460641647513</v>
      </c>
      <c r="AI1141" s="0" t="n">
        <f aca="false">Inputs!$B$9-Inputs!$B$8*AG1141</f>
        <v>671.943140860889</v>
      </c>
      <c r="AJ1141" s="0" t="n">
        <f aca="false">RANK(AH1141,$AH$5:$AH$2004,0)+COUNTIF($AH$4:AH1140,AH1141)</f>
        <v>1839</v>
      </c>
      <c r="AK1141" s="0" t="n">
        <f aca="false">IF(AJ1141&lt;=Deciles!$B$5*(Deciles!$B$4+1),INT((AJ1141-1)/(Deciles!$B$4+1))+1,Deciles!$B$5+INT((AJ1141-1-Deciles!$B$5*(Deciles!$B$4+1))/Deciles!$B$4)+1)</f>
        <v>10</v>
      </c>
    </row>
    <row r="1142" customFormat="false" ht="15" hidden="false" customHeight="false" outlineLevel="0" collapsed="false">
      <c r="A1142" s="0" t="n">
        <v>32916</v>
      </c>
      <c r="B1142" s="0" t="s">
        <v>157</v>
      </c>
      <c r="C1142" s="0" t="n">
        <v>790</v>
      </c>
      <c r="D1142" s="0" t="n">
        <v>86.2685012817383</v>
      </c>
      <c r="E1142" s="0" t="n">
        <v>61.9511604309082</v>
      </c>
      <c r="F1142" s="0" t="n">
        <v>44</v>
      </c>
      <c r="G1142" s="0" t="n">
        <v>4.01700019836426</v>
      </c>
      <c r="H1142" s="0" t="n">
        <v>0.133666753768921</v>
      </c>
      <c r="I1142" s="0" t="n">
        <v>73</v>
      </c>
      <c r="J1142" s="0" t="n">
        <v>11.6689529418945</v>
      </c>
      <c r="K1142" s="0" t="n">
        <v>3.92307686805725</v>
      </c>
      <c r="L1142" s="0" t="n">
        <v>-0.276922941207886</v>
      </c>
      <c r="M1142" s="0" t="n">
        <v>3.18022561073303</v>
      </c>
      <c r="N1142" s="0" t="n">
        <v>0</v>
      </c>
      <c r="O1142" s="0" t="n">
        <v>0</v>
      </c>
      <c r="P1142" s="0" t="s">
        <v>144</v>
      </c>
      <c r="Q1142" s="0" t="s">
        <v>141</v>
      </c>
      <c r="R1142" s="0" t="n">
        <v>2</v>
      </c>
      <c r="S1142" s="0" t="s">
        <v>159</v>
      </c>
      <c r="T1142" s="0" t="n">
        <v>0</v>
      </c>
      <c r="U1142" s="0" t="n">
        <v>116885.87</v>
      </c>
      <c r="V1142" s="0" t="n">
        <v>0.0012519417796284</v>
      </c>
      <c r="W1142" s="0" t="n">
        <v>673.472045898438</v>
      </c>
      <c r="X1142" s="0" t="n">
        <v>0.0019934824667871</v>
      </c>
      <c r="Y1142" s="0" t="n">
        <f aca="false">IF(ISNUMBER(C1142),INDEX(Scorecard!$D$5:$D$12,SUMPRODUCT(--(Scorecard!$G$5:$G$11&lt;C1142))+1),Scorecard!$D$13)</f>
        <v>2.19112706886128</v>
      </c>
      <c r="Z1142" s="0" t="n">
        <f aca="false">IF(ISNUMBER(D1142),INDEX(Scorecard!$D$14:$D$17,SUMPRODUCT(--(Scorecard!$G$14:$G$16&lt;D1142))+1),Scorecard!$D$18)</f>
        <v>0.0505355481560174</v>
      </c>
      <c r="AA1142" s="0" t="n">
        <f aca="false">IF(ISNUMBER(E1142),INDEX(Scorecard!$D$19:$D$26,SUMPRODUCT(--(Scorecard!$G$19:$G$25&lt;E1142))+1),Scorecard!$D$27)</f>
        <v>0.233621608745691</v>
      </c>
      <c r="AB1142" s="0" t="n">
        <f aca="false">IF(ISNUMBER(F1142),INDEX(Scorecard!$D$28:$D$35,SUMPRODUCT(--(Scorecard!$G$28:$G$34&lt;F1142))+1),Scorecard!$D$36)</f>
        <v>-0.309727037437117</v>
      </c>
      <c r="AC1142" s="0" t="n">
        <f aca="false">IF(ISNUMBER(H1142),INDEX(Scorecard!$D$37:$D$44,SUMPRODUCT(--(Scorecard!$G$37:$G$43&lt;H1142))+1),Scorecard!$D$45)</f>
        <v>0.102184252677548</v>
      </c>
      <c r="AD1142" s="0" t="n">
        <f aca="false">IF(ISNUMBER(I1142),INDEX(Scorecard!$D$46:$D$52,SUMPRODUCT(--(Scorecard!$G$46:$G$51&lt;I1142))+1),Scorecard!$D$53)</f>
        <v>0.818882373006414</v>
      </c>
      <c r="AE1142" s="0" t="n">
        <f aca="false">IF(ISNUMBER(K1142),INDEX(Scorecard!$D$54:$D$61,SUMPRODUCT(--(Scorecard!$G$54:$G$60&lt;K1142))+1),Scorecard!$D$62)</f>
        <v>0.489050497890326</v>
      </c>
      <c r="AF1142" s="0" t="n">
        <f aca="false">IF(ISNUMBER(L1142),INDEX(Scorecard!$D$63:$D$68,SUMPRODUCT(--(Scorecard!$G$63:$G$67&lt;L1142))+1),Scorecard!$D$69)</f>
        <v>0.322484508656054</v>
      </c>
      <c r="AG1142" s="0" t="n">
        <f aca="false">Inputs!$B$10+Scorecard!$J$5*Y1142+Scorecard!$J$6*Z1142+Scorecard!$J$7*AA1142+Scorecard!$J$8*AB1142+Scorecard!$J$9*AC1142+Scorecard!$J$10*AD1142+Scorecard!$J$11*AE1142+Scorecard!$J$12*AF1142</f>
        <v>-6.45837063402497</v>
      </c>
      <c r="AH1142" s="0" t="n">
        <f aca="false">MIN(1-Inputs!$B$13,MAX(Inputs!$B$13,1/(1+EXP(-(Inputs!$B$11*AG1142+Inputs!$B$12)))))</f>
        <v>0.00125194173432044</v>
      </c>
      <c r="AI1142" s="0" t="n">
        <f aca="false">Inputs!$B$9-Inputs!$B$8*AG1142</f>
        <v>673.47206192312</v>
      </c>
      <c r="AJ1142" s="0" t="n">
        <f aca="false">RANK(AH1142,$AH$5:$AH$2004,0)+COUNTIF($AH$4:AH1141,AH1142)</f>
        <v>1854</v>
      </c>
      <c r="AK1142" s="0" t="n">
        <f aca="false">IF(AJ1142&lt;=Deciles!$B$5*(Deciles!$B$4+1),INT((AJ1142-1)/(Deciles!$B$4+1))+1,Deciles!$B$5+INT((AJ1142-1-Deciles!$B$5*(Deciles!$B$4+1))/Deciles!$B$4)+1)</f>
        <v>10</v>
      </c>
    </row>
    <row r="1143" customFormat="false" ht="15" hidden="false" customHeight="false" outlineLevel="0" collapsed="false">
      <c r="A1143" s="0" t="n">
        <v>32925</v>
      </c>
      <c r="B1143" s="0" t="s">
        <v>145</v>
      </c>
      <c r="C1143" s="0" t="n">
        <v>712</v>
      </c>
      <c r="D1143" s="0" t="n">
        <v>80</v>
      </c>
      <c r="E1143" s="0" t="n">
        <v>61.1425590515137</v>
      </c>
      <c r="F1143" s="0" t="n">
        <v>45</v>
      </c>
      <c r="G1143" s="0" t="n">
        <v>4.8769998550415</v>
      </c>
      <c r="H1143" s="0" t="n">
        <v>1.36033320426941</v>
      </c>
      <c r="I1143" s="0" t="n">
        <v>52</v>
      </c>
      <c r="J1143" s="0" t="n">
        <v>11.7735948562622</v>
      </c>
      <c r="K1143" s="0" t="n">
        <v>4.65833330154419</v>
      </c>
      <c r="L1143" s="0" t="n">
        <v>-1.875</v>
      </c>
      <c r="M1143" s="0" t="n">
        <v>6.02960777282715</v>
      </c>
      <c r="N1143" s="0" t="n">
        <v>0</v>
      </c>
      <c r="O1143" s="0" t="n">
        <v>0</v>
      </c>
      <c r="P1143" s="0" t="s">
        <v>144</v>
      </c>
      <c r="Q1143" s="0" t="s">
        <v>160</v>
      </c>
      <c r="R1143" s="0" t="n">
        <v>1</v>
      </c>
      <c r="S1143" s="0" t="s">
        <v>156</v>
      </c>
      <c r="T1143" s="0" t="n">
        <v>0</v>
      </c>
      <c r="U1143" s="0" t="n">
        <v>129779.83</v>
      </c>
      <c r="V1143" s="0" t="n">
        <v>0.0252442173659802</v>
      </c>
      <c r="W1143" s="0" t="n">
        <v>591.515808105469</v>
      </c>
      <c r="X1143" s="0" t="n">
        <v>0.0265044346451759</v>
      </c>
      <c r="Y1143" s="0" t="n">
        <f aca="false">IF(ISNUMBER(C1143),INDEX(Scorecard!$D$5:$D$12,SUMPRODUCT(--(Scorecard!$G$5:$G$11&lt;C1143))+1),Scorecard!$D$13)</f>
        <v>-0.513000642971656</v>
      </c>
      <c r="Z1143" s="0" t="n">
        <f aca="false">IF(ISNUMBER(D1143),INDEX(Scorecard!$D$14:$D$17,SUMPRODUCT(--(Scorecard!$G$14:$G$16&lt;D1143))+1),Scorecard!$D$18)</f>
        <v>0.0505355481560174</v>
      </c>
      <c r="AA1143" s="0" t="n">
        <f aca="false">IF(ISNUMBER(E1143),INDEX(Scorecard!$D$19:$D$26,SUMPRODUCT(--(Scorecard!$G$19:$G$25&lt;E1143))+1),Scorecard!$D$27)</f>
        <v>0.233621608745691</v>
      </c>
      <c r="AB1143" s="0" t="n">
        <f aca="false">IF(ISNUMBER(F1143),INDEX(Scorecard!$D$28:$D$35,SUMPRODUCT(--(Scorecard!$G$28:$G$34&lt;F1143))+1),Scorecard!$D$36)</f>
        <v>-0.309727037437117</v>
      </c>
      <c r="AC1143" s="0" t="n">
        <f aca="false">IF(ISNUMBER(H1143),INDEX(Scorecard!$D$37:$D$44,SUMPRODUCT(--(Scorecard!$G$37:$G$43&lt;H1143))+1),Scorecard!$D$45)</f>
        <v>-0.975503570149195</v>
      </c>
      <c r="AD1143" s="0" t="n">
        <f aca="false">IF(ISNUMBER(I1143),INDEX(Scorecard!$D$46:$D$52,SUMPRODUCT(--(Scorecard!$G$46:$G$51&lt;I1143))+1),Scorecard!$D$53)</f>
        <v>0.818882373006414</v>
      </c>
      <c r="AE1143" s="0" t="n">
        <f aca="false">IF(ISNUMBER(K1143),INDEX(Scorecard!$D$54:$D$61,SUMPRODUCT(--(Scorecard!$G$54:$G$60&lt;K1143))+1),Scorecard!$D$62)</f>
        <v>0.409483001259379</v>
      </c>
      <c r="AF1143" s="0" t="n">
        <f aca="false">IF(ISNUMBER(L1143),INDEX(Scorecard!$D$63:$D$68,SUMPRODUCT(--(Scorecard!$G$63:$G$67&lt;L1143))+1),Scorecard!$D$69)</f>
        <v>-0.340582194386522</v>
      </c>
      <c r="AG1143" s="0" t="n">
        <f aca="false">Inputs!$B$10+Scorecard!$J$5*Y1143+Scorecard!$J$6*Z1143+Scorecard!$J$7*AA1143+Scorecard!$J$8*AB1143+Scorecard!$J$9*AC1143+Scorecard!$J$10*AD1143+Scorecard!$J$11*AE1143+Scorecard!$J$12*AF1143</f>
        <v>-3.61798360218859</v>
      </c>
      <c r="AH1143" s="0" t="n">
        <f aca="false">MIN(1-Inputs!$B$13,MAX(Inputs!$B$13,1/(1+EXP(-(Inputs!$B$11*AG1143+Inputs!$B$12)))))</f>
        <v>0.025244217025001</v>
      </c>
      <c r="AI1143" s="0" t="n">
        <f aca="false">Inputs!$B$9-Inputs!$B$8*AG1143</f>
        <v>591.515816222407</v>
      </c>
      <c r="AJ1143" s="0" t="n">
        <f aca="false">RANK(AH1143,$AH$5:$AH$2004,0)+COUNTIF($AH$4:AH1142,AH1143)</f>
        <v>383</v>
      </c>
      <c r="AK1143" s="0" t="n">
        <f aca="false">IF(AJ1143&lt;=Deciles!$B$5*(Deciles!$B$4+1),INT((AJ1143-1)/(Deciles!$B$4+1))+1,Deciles!$B$5+INT((AJ1143-1-Deciles!$B$5*(Deciles!$B$4+1))/Deciles!$B$4)+1)</f>
        <v>2</v>
      </c>
    </row>
    <row r="1144" customFormat="false" ht="15" hidden="false" customHeight="false" outlineLevel="0" collapsed="false">
      <c r="A1144" s="0" t="n">
        <v>32926</v>
      </c>
      <c r="B1144" s="0" t="s">
        <v>145</v>
      </c>
      <c r="C1144" s="0" t="n">
        <v>812</v>
      </c>
      <c r="D1144" s="0" t="n">
        <v>80</v>
      </c>
      <c r="E1144" s="0" t="n">
        <v>63.7041854858398</v>
      </c>
      <c r="F1144" s="0" t="n">
        <v>36</v>
      </c>
      <c r="G1144" s="0" t="n">
        <v>3.37100005149841</v>
      </c>
      <c r="H1144" s="0" t="n">
        <v>-0.145666599273682</v>
      </c>
      <c r="I1144" s="0" t="n">
        <v>56</v>
      </c>
      <c r="J1144" s="0" t="n">
        <v>11.9426860809326</v>
      </c>
      <c r="K1144" s="0" t="n">
        <v>4.75833320617676</v>
      </c>
      <c r="L1144" s="0" t="n">
        <v>-1.875</v>
      </c>
      <c r="M1144" s="0" t="n">
        <v>3.47429394721985</v>
      </c>
      <c r="N1144" s="0" t="n">
        <v>0</v>
      </c>
      <c r="O1144" s="0" t="n">
        <v>0</v>
      </c>
      <c r="P1144" s="0" t="s">
        <v>144</v>
      </c>
      <c r="Q1144" s="0" t="s">
        <v>141</v>
      </c>
      <c r="R1144" s="0" t="n">
        <v>2</v>
      </c>
      <c r="S1144" s="0" t="s">
        <v>159</v>
      </c>
      <c r="T1144" s="0" t="n">
        <v>0</v>
      </c>
      <c r="U1144" s="0" t="n">
        <v>153689</v>
      </c>
      <c r="V1144" s="0" t="n">
        <v>0.000981247052550316</v>
      </c>
      <c r="W1144" s="0" t="n">
        <v>680.072937011719</v>
      </c>
      <c r="X1144" s="0" t="n">
        <v>0.000934610026888549</v>
      </c>
      <c r="Y1144" s="0" t="n">
        <f aca="false">IF(ISNUMBER(C1144),INDEX(Scorecard!$D$5:$D$12,SUMPRODUCT(--(Scorecard!$G$5:$G$11&lt;C1144))+1),Scorecard!$D$13)</f>
        <v>2.19112706886128</v>
      </c>
      <c r="Z1144" s="0" t="n">
        <f aca="false">IF(ISNUMBER(D1144),INDEX(Scorecard!$D$14:$D$17,SUMPRODUCT(--(Scorecard!$G$14:$G$16&lt;D1144))+1),Scorecard!$D$18)</f>
        <v>0.0505355481560174</v>
      </c>
      <c r="AA1144" s="0" t="n">
        <f aca="false">IF(ISNUMBER(E1144),INDEX(Scorecard!$D$19:$D$26,SUMPRODUCT(--(Scorecard!$G$19:$G$25&lt;E1144))+1),Scorecard!$D$27)</f>
        <v>0.233621608745691</v>
      </c>
      <c r="AB1144" s="0" t="n">
        <f aca="false">IF(ISNUMBER(F1144),INDEX(Scorecard!$D$28:$D$35,SUMPRODUCT(--(Scorecard!$G$28:$G$34&lt;F1144))+1),Scorecard!$D$36)</f>
        <v>-0.0008456427959252</v>
      </c>
      <c r="AC1144" s="0" t="n">
        <f aca="false">IF(ISNUMBER(H1144),INDEX(Scorecard!$D$37:$D$44,SUMPRODUCT(--(Scorecard!$G$37:$G$43&lt;H1144))+1),Scorecard!$D$45)</f>
        <v>0.330501541082344</v>
      </c>
      <c r="AD1144" s="0" t="n">
        <f aca="false">IF(ISNUMBER(I1144),INDEX(Scorecard!$D$46:$D$52,SUMPRODUCT(--(Scorecard!$G$46:$G$51&lt;I1144))+1),Scorecard!$D$53)</f>
        <v>0.818882373006414</v>
      </c>
      <c r="AE1144" s="0" t="n">
        <f aca="false">IF(ISNUMBER(K1144),INDEX(Scorecard!$D$54:$D$61,SUMPRODUCT(--(Scorecard!$G$54:$G$60&lt;K1144))+1),Scorecard!$D$62)</f>
        <v>0.409483001259379</v>
      </c>
      <c r="AF1144" s="0" t="n">
        <f aca="false">IF(ISNUMBER(L1144),INDEX(Scorecard!$D$63:$D$68,SUMPRODUCT(--(Scorecard!$G$63:$G$67&lt;L1144))+1),Scorecard!$D$69)</f>
        <v>-0.340582194386522</v>
      </c>
      <c r="AG1144" s="0" t="n">
        <f aca="false">Inputs!$B$10+Scorecard!$J$5*Y1144+Scorecard!$J$6*Z1144+Scorecard!$J$7*AA1144+Scorecard!$J$8*AB1144+Scorecard!$J$9*AC1144+Scorecard!$J$10*AD1144+Scorecard!$J$11*AE1144+Scorecard!$J$12*AF1144</f>
        <v>-6.68714028695266</v>
      </c>
      <c r="AH1144" s="0" t="n">
        <f aca="false">MIN(1-Inputs!$B$13,MAX(Inputs!$B$13,1/(1+EXP(-(Inputs!$B$11*AG1144+Inputs!$B$12)))))</f>
        <v>0.000981246999954472</v>
      </c>
      <c r="AI1144" s="0" t="n">
        <f aca="false">Inputs!$B$9-Inputs!$B$8*AG1144</f>
        <v>680.072958798814</v>
      </c>
      <c r="AJ1144" s="0" t="n">
        <f aca="false">RANK(AH1144,$AH$5:$AH$2004,0)+COUNTIF($AH$4:AH1143,AH1144)</f>
        <v>1910</v>
      </c>
      <c r="AK1144" s="0" t="n">
        <f aca="false">IF(AJ1144&lt;=Deciles!$B$5*(Deciles!$B$4+1),INT((AJ1144-1)/(Deciles!$B$4+1))+1,Deciles!$B$5+INT((AJ1144-1-Deciles!$B$5*(Deciles!$B$4+1))/Deciles!$B$4)+1)</f>
        <v>10</v>
      </c>
    </row>
    <row r="1145" customFormat="false" ht="15" hidden="false" customHeight="false" outlineLevel="0" collapsed="false">
      <c r="A1145" s="0" t="n">
        <v>32929</v>
      </c>
      <c r="B1145" s="0" t="s">
        <v>143</v>
      </c>
      <c r="C1145" s="0" t="n">
        <v>717</v>
      </c>
      <c r="D1145" s="0" t="n">
        <v>96.9307098388672</v>
      </c>
      <c r="E1145" s="0" t="n">
        <v>75.4585189819336</v>
      </c>
      <c r="F1145" s="0" t="n">
        <v>31</v>
      </c>
      <c r="G1145" s="0" t="n">
        <v>4.11999988555908</v>
      </c>
      <c r="H1145" s="0" t="n">
        <v>0.886666536331177</v>
      </c>
      <c r="I1145" s="0" t="n">
        <v>43</v>
      </c>
      <c r="J1145" s="0" t="n">
        <v>12.8895711898804</v>
      </c>
      <c r="K1145" s="0" t="n">
        <v>9.63333320617676</v>
      </c>
      <c r="L1145" s="0" t="n">
        <v>5.0717945098877</v>
      </c>
      <c r="M1145" s="0" t="n">
        <v>2.57371878623962</v>
      </c>
      <c r="N1145" s="0" t="n">
        <v>0</v>
      </c>
      <c r="O1145" s="0" t="n">
        <v>0</v>
      </c>
      <c r="P1145" s="0" t="s">
        <v>144</v>
      </c>
      <c r="Q1145" s="0" t="s">
        <v>153</v>
      </c>
      <c r="R1145" s="0" t="n">
        <v>1</v>
      </c>
      <c r="S1145" s="0" t="s">
        <v>149</v>
      </c>
      <c r="T1145" s="0" t="n">
        <v>0</v>
      </c>
      <c r="U1145" s="0" t="n">
        <v>396159.2</v>
      </c>
      <c r="V1145" s="0" t="n">
        <v>0.0284615308046341</v>
      </c>
      <c r="W1145" s="0" t="n">
        <v>588.179809570313</v>
      </c>
      <c r="X1145" s="0" t="n">
        <v>0.0246630683541298</v>
      </c>
      <c r="Y1145" s="0" t="n">
        <f aca="false">IF(ISNUMBER(C1145),INDEX(Scorecard!$D$5:$D$12,SUMPRODUCT(--(Scorecard!$G$5:$G$11&lt;C1145))+1),Scorecard!$D$13)</f>
        <v>-0.0290424113398221</v>
      </c>
      <c r="Z1145" s="0" t="n">
        <f aca="false">IF(ISNUMBER(D1145),INDEX(Scorecard!$D$14:$D$17,SUMPRODUCT(--(Scorecard!$G$14:$G$16&lt;D1145))+1),Scorecard!$D$18)</f>
        <v>-0.361970872710667</v>
      </c>
      <c r="AA1145" s="0" t="n">
        <f aca="false">IF(ISNUMBER(E1145),INDEX(Scorecard!$D$19:$D$26,SUMPRODUCT(--(Scorecard!$G$19:$G$25&lt;E1145))+1),Scorecard!$D$27)</f>
        <v>-0.0341578513653732</v>
      </c>
      <c r="AB1145" s="0" t="n">
        <f aca="false">IF(ISNUMBER(F1145),INDEX(Scorecard!$D$28:$D$35,SUMPRODUCT(--(Scorecard!$G$28:$G$34&lt;F1145))+1),Scorecard!$D$36)</f>
        <v>0.126913191054783</v>
      </c>
      <c r="AC1145" s="0" t="n">
        <f aca="false">IF(ISNUMBER(H1145),INDEX(Scorecard!$D$37:$D$44,SUMPRODUCT(--(Scorecard!$G$37:$G$43&lt;H1145))+1),Scorecard!$D$45)</f>
        <v>-0.569454719285959</v>
      </c>
      <c r="AD1145" s="0" t="n">
        <f aca="false">IF(ISNUMBER(I1145),INDEX(Scorecard!$D$46:$D$52,SUMPRODUCT(--(Scorecard!$G$46:$G$51&lt;I1145))+1),Scorecard!$D$53)</f>
        <v>0.818882373006414</v>
      </c>
      <c r="AE1145" s="0" t="n">
        <f aca="false">IF(ISNUMBER(K1145),INDEX(Scorecard!$D$54:$D$61,SUMPRODUCT(--(Scorecard!$G$54:$G$60&lt;K1145))+1),Scorecard!$D$62)</f>
        <v>-0.541917179454542</v>
      </c>
      <c r="AF1145" s="0" t="n">
        <f aca="false">IF(ISNUMBER(L1145),INDEX(Scorecard!$D$63:$D$68,SUMPRODUCT(--(Scorecard!$G$63:$G$67&lt;L1145))+1),Scorecard!$D$69)</f>
        <v>0.322484508656054</v>
      </c>
      <c r="AG1145" s="0" t="n">
        <f aca="false">Inputs!$B$10+Scorecard!$J$5*Y1145+Scorecard!$J$6*Z1145+Scorecard!$J$7*AA1145+Scorecard!$J$8*AB1145+Scorecard!$J$9*AC1145+Scorecard!$J$10*AD1145+Scorecard!$J$11*AE1145+Scorecard!$J$12*AF1145</f>
        <v>-3.50236675463871</v>
      </c>
      <c r="AH1145" s="0" t="n">
        <f aca="false">MIN(1-Inputs!$B$13,MAX(Inputs!$B$13,1/(1+EXP(-(Inputs!$B$11*AG1145+Inputs!$B$12)))))</f>
        <v>0.0284615313120392</v>
      </c>
      <c r="AI1145" s="0" t="n">
        <f aca="false">Inputs!$B$9-Inputs!$B$8*AG1145</f>
        <v>588.179819170338</v>
      </c>
      <c r="AJ1145" s="0" t="n">
        <f aca="false">RANK(AH1145,$AH$5:$AH$2004,0)+COUNTIF($AH$4:AH1144,AH1145)</f>
        <v>332</v>
      </c>
      <c r="AK1145" s="0" t="n">
        <f aca="false">IF(AJ1145&lt;=Deciles!$B$5*(Deciles!$B$4+1),INT((AJ1145-1)/(Deciles!$B$4+1))+1,Deciles!$B$5+INT((AJ1145-1-Deciles!$B$5*(Deciles!$B$4+1))/Deciles!$B$4)+1)</f>
        <v>2</v>
      </c>
    </row>
    <row r="1146" customFormat="false" ht="15" hidden="false" customHeight="false" outlineLevel="0" collapsed="false">
      <c r="A1146" s="0" t="n">
        <v>32931</v>
      </c>
      <c r="B1146" s="0" t="s">
        <v>152</v>
      </c>
      <c r="C1146" s="0" t="n">
        <v>727</v>
      </c>
      <c r="D1146" s="0" t="n">
        <v>92.4618148803711</v>
      </c>
      <c r="E1146" s="0" t="n">
        <v>84.7329177856445</v>
      </c>
      <c r="F1146" s="0" t="n">
        <v>32</v>
      </c>
      <c r="G1146" s="0" t="n">
        <v>3.33899998664856</v>
      </c>
      <c r="H1146" s="0" t="n">
        <v>-3.09433341026306</v>
      </c>
      <c r="I1146" s="0" t="n">
        <v>17</v>
      </c>
      <c r="J1146" s="0" t="n">
        <v>11.9239749908447</v>
      </c>
      <c r="K1146" s="0" t="n">
        <v>4</v>
      </c>
      <c r="L1146" s="0" t="n">
        <v>-0.458333492279053</v>
      </c>
      <c r="M1146" s="0" t="n">
        <v>4.23436641693115</v>
      </c>
      <c r="N1146" s="0" t="n">
        <v>0</v>
      </c>
      <c r="O1146" s="0" t="n">
        <v>0</v>
      </c>
      <c r="P1146" s="0" t="s">
        <v>146</v>
      </c>
      <c r="Q1146" s="0" t="s">
        <v>141</v>
      </c>
      <c r="R1146" s="0" t="n">
        <v>2</v>
      </c>
      <c r="S1146" s="0" t="s">
        <v>148</v>
      </c>
      <c r="T1146" s="0" t="n">
        <v>0</v>
      </c>
      <c r="U1146" s="0" t="n">
        <v>150840</v>
      </c>
      <c r="V1146" s="0" t="n">
        <v>0.0149101754650474</v>
      </c>
      <c r="W1146" s="0" t="n">
        <v>606.051940917969</v>
      </c>
      <c r="X1146" s="0" t="n">
        <v>0.0106735546141863</v>
      </c>
      <c r="Y1146" s="0" t="n">
        <f aca="false">IF(ISNUMBER(C1146),INDEX(Scorecard!$D$5:$D$12,SUMPRODUCT(--(Scorecard!$G$5:$G$11&lt;C1146))+1),Scorecard!$D$13)</f>
        <v>-0.0290424113398221</v>
      </c>
      <c r="Z1146" s="0" t="n">
        <f aca="false">IF(ISNUMBER(D1146),INDEX(Scorecard!$D$14:$D$17,SUMPRODUCT(--(Scorecard!$G$14:$G$16&lt;D1146))+1),Scorecard!$D$18)</f>
        <v>-0.361970872710667</v>
      </c>
      <c r="AA1146" s="0" t="n">
        <f aca="false">IF(ISNUMBER(E1146),INDEX(Scorecard!$D$19:$D$26,SUMPRODUCT(--(Scorecard!$G$19:$G$25&lt;E1146))+1),Scorecard!$D$27)</f>
        <v>-0.219855970853228</v>
      </c>
      <c r="AB1146" s="0" t="n">
        <f aca="false">IF(ISNUMBER(F1146),INDEX(Scorecard!$D$28:$D$35,SUMPRODUCT(--(Scorecard!$G$28:$G$34&lt;F1146))+1),Scorecard!$D$36)</f>
        <v>0.126913191054783</v>
      </c>
      <c r="AC1146" s="0" t="n">
        <f aca="false">IF(ISNUMBER(H1146),INDEX(Scorecard!$D$37:$D$44,SUMPRODUCT(--(Scorecard!$G$37:$G$43&lt;H1146))+1),Scorecard!$D$45)</f>
        <v>1.35057635045042</v>
      </c>
      <c r="AD1146" s="0" t="n">
        <f aca="false">IF(ISNUMBER(I1146),INDEX(Scorecard!$D$46:$D$52,SUMPRODUCT(--(Scorecard!$G$46:$G$51&lt;I1146))+1),Scorecard!$D$53)</f>
        <v>-0.114272400683245</v>
      </c>
      <c r="AE1146" s="0" t="n">
        <f aca="false">IF(ISNUMBER(K1146),INDEX(Scorecard!$D$54:$D$61,SUMPRODUCT(--(Scorecard!$G$54:$G$60&lt;K1146))+1),Scorecard!$D$62)</f>
        <v>0.489050497890326</v>
      </c>
      <c r="AF1146" s="0" t="n">
        <f aca="false">IF(ISNUMBER(L1146),INDEX(Scorecard!$D$63:$D$68,SUMPRODUCT(--(Scorecard!$G$63:$G$67&lt;L1146))+1),Scorecard!$D$69)</f>
        <v>0.322484508656054</v>
      </c>
      <c r="AG1146" s="0" t="n">
        <f aca="false">Inputs!$B$10+Scorecard!$J$5*Y1146+Scorecard!$J$6*Z1146+Scorecard!$J$7*AA1146+Scorecard!$J$8*AB1146+Scorecard!$J$9*AC1146+Scorecard!$J$10*AD1146+Scorecard!$J$11*AE1146+Scorecard!$J$12*AF1146</f>
        <v>-4.1217682681129</v>
      </c>
      <c r="AH1146" s="0" t="n">
        <f aca="false">MIN(1-Inputs!$B$13,MAX(Inputs!$B$13,1/(1+EXP(-(Inputs!$B$11*AG1146+Inputs!$B$12)))))</f>
        <v>0.0149101753167281</v>
      </c>
      <c r="AI1146" s="0" t="n">
        <f aca="false">Inputs!$B$9-Inputs!$B$8*AG1146</f>
        <v>606.051969006505</v>
      </c>
      <c r="AJ1146" s="0" t="n">
        <f aca="false">RANK(AH1146,$AH$5:$AH$2004,0)+COUNTIF($AH$4:AH1145,AH1146)</f>
        <v>595</v>
      </c>
      <c r="AK1146" s="0" t="n">
        <f aca="false">IF(AJ1146&lt;=Deciles!$B$5*(Deciles!$B$4+1),INT((AJ1146-1)/(Deciles!$B$4+1))+1,Deciles!$B$5+INT((AJ1146-1-Deciles!$B$5*(Deciles!$B$4+1))/Deciles!$B$4)+1)</f>
        <v>3</v>
      </c>
    </row>
    <row r="1147" customFormat="false" ht="15" hidden="false" customHeight="false" outlineLevel="0" collapsed="false">
      <c r="A1147" s="0" t="n">
        <v>32939</v>
      </c>
      <c r="B1147" s="0" t="s">
        <v>145</v>
      </c>
      <c r="C1147" s="0" t="n">
        <v>828</v>
      </c>
      <c r="D1147" s="0" t="n">
        <v>84.0904159545898</v>
      </c>
      <c r="E1147" s="0" t="n">
        <v>72.8547439575195</v>
      </c>
      <c r="F1147" s="0" t="n">
        <v>35</v>
      </c>
      <c r="G1147" s="0" t="n">
        <v>3.43300008773804</v>
      </c>
      <c r="H1147" s="0" t="n">
        <v>-0.0836665630340576</v>
      </c>
      <c r="I1147" s="0" t="n">
        <v>34</v>
      </c>
      <c r="J1147" s="0" t="n">
        <v>11.6818113327026</v>
      </c>
      <c r="K1147" s="0" t="n">
        <v>4.55833339691162</v>
      </c>
      <c r="L1147" s="0" t="n">
        <v>-1.875</v>
      </c>
      <c r="M1147" s="0" t="n">
        <v>4.74416494369507</v>
      </c>
      <c r="N1147" s="0" t="n">
        <v>1</v>
      </c>
      <c r="O1147" s="0" t="n">
        <v>0</v>
      </c>
      <c r="P1147" s="0" t="s">
        <v>146</v>
      </c>
      <c r="Q1147" s="0" t="s">
        <v>141</v>
      </c>
      <c r="R1147" s="0" t="n">
        <v>2</v>
      </c>
      <c r="S1147" s="0" t="s">
        <v>142</v>
      </c>
      <c r="T1147" s="0" t="n">
        <v>0</v>
      </c>
      <c r="U1147" s="0" t="n">
        <v>118398.52</v>
      </c>
      <c r="V1147" s="0" t="n">
        <v>0.0012878404231742</v>
      </c>
      <c r="W1147" s="0" t="n">
        <v>672.705932617188</v>
      </c>
      <c r="X1147" s="0" t="n">
        <v>0.00116395601071417</v>
      </c>
      <c r="Y1147" s="0" t="n">
        <f aca="false">IF(ISNUMBER(C1147),INDEX(Scorecard!$D$5:$D$12,SUMPRODUCT(--(Scorecard!$G$5:$G$11&lt;C1147))+1),Scorecard!$D$13)</f>
        <v>2.19112706886128</v>
      </c>
      <c r="Z1147" s="0" t="n">
        <f aca="false">IF(ISNUMBER(D1147),INDEX(Scorecard!$D$14:$D$17,SUMPRODUCT(--(Scorecard!$G$14:$G$16&lt;D1147))+1),Scorecard!$D$18)</f>
        <v>0.0505355481560174</v>
      </c>
      <c r="AA1147" s="0" t="n">
        <f aca="false">IF(ISNUMBER(E1147),INDEX(Scorecard!$D$19:$D$26,SUMPRODUCT(--(Scorecard!$G$19:$G$25&lt;E1147))+1),Scorecard!$D$27)</f>
        <v>-0.0341578513653732</v>
      </c>
      <c r="AB1147" s="0" t="n">
        <f aca="false">IF(ISNUMBER(F1147),INDEX(Scorecard!$D$28:$D$35,SUMPRODUCT(--(Scorecard!$G$28:$G$34&lt;F1147))+1),Scorecard!$D$36)</f>
        <v>-0.0008456427959252</v>
      </c>
      <c r="AC1147" s="0" t="n">
        <f aca="false">IF(ISNUMBER(H1147),INDEX(Scorecard!$D$37:$D$44,SUMPRODUCT(--(Scorecard!$G$37:$G$43&lt;H1147))+1),Scorecard!$D$45)</f>
        <v>0.330501541082344</v>
      </c>
      <c r="AD1147" s="0" t="n">
        <f aca="false">IF(ISNUMBER(I1147),INDEX(Scorecard!$D$46:$D$52,SUMPRODUCT(--(Scorecard!$G$46:$G$51&lt;I1147))+1),Scorecard!$D$53)</f>
        <v>0.123869379412532</v>
      </c>
      <c r="AE1147" s="0" t="n">
        <f aca="false">IF(ISNUMBER(K1147),INDEX(Scorecard!$D$54:$D$61,SUMPRODUCT(--(Scorecard!$G$54:$G$60&lt;K1147))+1),Scorecard!$D$62)</f>
        <v>0.409483001259379</v>
      </c>
      <c r="AF1147" s="0" t="n">
        <f aca="false">IF(ISNUMBER(L1147),INDEX(Scorecard!$D$63:$D$68,SUMPRODUCT(--(Scorecard!$G$63:$G$67&lt;L1147))+1),Scorecard!$D$69)</f>
        <v>-0.340582194386522</v>
      </c>
      <c r="AG1147" s="0" t="n">
        <f aca="false">Inputs!$B$10+Scorecard!$J$5*Y1147+Scorecard!$J$6*Z1147+Scorecard!$J$7*AA1147+Scorecard!$J$8*AB1147+Scorecard!$J$9*AC1147+Scorecard!$J$10*AD1147+Scorecard!$J$11*AE1147+Scorecard!$J$12*AF1147</f>
        <v>-6.43181947457355</v>
      </c>
      <c r="AH1147" s="0" t="n">
        <f aca="false">MIN(1-Inputs!$B$13,MAX(Inputs!$B$13,1/(1+EXP(-(Inputs!$B$11*AG1147+Inputs!$B$12)))))</f>
        <v>0.00128784043134913</v>
      </c>
      <c r="AI1147" s="0" t="n">
        <f aca="false">Inputs!$B$9-Inputs!$B$8*AG1147</f>
        <v>672.705957401712</v>
      </c>
      <c r="AJ1147" s="0" t="n">
        <f aca="false">RANK(AH1147,$AH$5:$AH$2004,0)+COUNTIF($AH$4:AH1146,AH1147)</f>
        <v>1849</v>
      </c>
      <c r="AK1147" s="0" t="n">
        <f aca="false">IF(AJ1147&lt;=Deciles!$B$5*(Deciles!$B$4+1),INT((AJ1147-1)/(Deciles!$B$4+1))+1,Deciles!$B$5+INT((AJ1147-1-Deciles!$B$5*(Deciles!$B$4+1))/Deciles!$B$4)+1)</f>
        <v>10</v>
      </c>
    </row>
    <row r="1148" customFormat="false" ht="15" hidden="false" customHeight="false" outlineLevel="0" collapsed="false">
      <c r="A1148" s="0" t="n">
        <v>32947</v>
      </c>
      <c r="B1148" s="0" t="s">
        <v>158</v>
      </c>
      <c r="C1148" s="0" t="n">
        <v>759</v>
      </c>
      <c r="D1148" s="0" t="n">
        <v>80</v>
      </c>
      <c r="E1148" s="0" t="n">
        <v>49.4994316101074</v>
      </c>
      <c r="F1148" s="0" t="n">
        <v>44</v>
      </c>
      <c r="G1148" s="0" t="n">
        <v>3.69000005722046</v>
      </c>
      <c r="H1148" s="0" t="n">
        <v>0.773333311080933</v>
      </c>
      <c r="I1148" s="0" t="n">
        <v>80</v>
      </c>
      <c r="J1148" s="0" t="n">
        <v>12.4057464599609</v>
      </c>
      <c r="K1148" s="0" t="n">
        <v>6.53333330154419</v>
      </c>
      <c r="L1148" s="0" t="n">
        <v>2.71025633811951</v>
      </c>
      <c r="M1148" s="0" t="n">
        <v>0.489093065261841</v>
      </c>
      <c r="N1148" s="0" t="n">
        <v>0</v>
      </c>
      <c r="O1148" s="0" t="n">
        <v>0</v>
      </c>
      <c r="P1148" s="0" t="s">
        <v>144</v>
      </c>
      <c r="Q1148" s="0" t="s">
        <v>141</v>
      </c>
      <c r="R1148" s="0" t="n">
        <v>1</v>
      </c>
      <c r="S1148" s="0" t="s">
        <v>156</v>
      </c>
      <c r="T1148" s="0" t="n">
        <v>0</v>
      </c>
      <c r="U1148" s="0" t="n">
        <v>244201</v>
      </c>
      <c r="V1148" s="0" t="n">
        <v>0.00881349109113216</v>
      </c>
      <c r="W1148" s="0" t="n">
        <v>620.4482421875</v>
      </c>
      <c r="X1148" s="0" t="n">
        <v>0.00738655682653189</v>
      </c>
      <c r="Y1148" s="0" t="n">
        <f aca="false">IF(ISNUMBER(C1148),INDEX(Scorecard!$D$5:$D$12,SUMPRODUCT(--(Scorecard!$G$5:$G$11&lt;C1148))+1),Scorecard!$D$13)</f>
        <v>0.733188958177614</v>
      </c>
      <c r="Z1148" s="0" t="n">
        <f aca="false">IF(ISNUMBER(D1148),INDEX(Scorecard!$D$14:$D$17,SUMPRODUCT(--(Scorecard!$G$14:$G$16&lt;D1148))+1),Scorecard!$D$18)</f>
        <v>0.0505355481560174</v>
      </c>
      <c r="AA1148" s="0" t="n">
        <f aca="false">IF(ISNUMBER(E1148),INDEX(Scorecard!$D$19:$D$26,SUMPRODUCT(--(Scorecard!$G$19:$G$25&lt;E1148))+1),Scorecard!$D$27)</f>
        <v>0.57899015159425</v>
      </c>
      <c r="AB1148" s="0" t="n">
        <f aca="false">IF(ISNUMBER(F1148),INDEX(Scorecard!$D$28:$D$35,SUMPRODUCT(--(Scorecard!$G$28:$G$34&lt;F1148))+1),Scorecard!$D$36)</f>
        <v>-0.309727037437117</v>
      </c>
      <c r="AC1148" s="0" t="n">
        <f aca="false">IF(ISNUMBER(H1148),INDEX(Scorecard!$D$37:$D$44,SUMPRODUCT(--(Scorecard!$G$37:$G$43&lt;H1148))+1),Scorecard!$D$45)</f>
        <v>-0.569454719285959</v>
      </c>
      <c r="AD1148" s="0" t="n">
        <f aca="false">IF(ISNUMBER(I1148),INDEX(Scorecard!$D$46:$D$52,SUMPRODUCT(--(Scorecard!$G$46:$G$51&lt;I1148))+1),Scorecard!$D$53)</f>
        <v>0.818882373006414</v>
      </c>
      <c r="AE1148" s="0" t="n">
        <f aca="false">IF(ISNUMBER(K1148),INDEX(Scorecard!$D$54:$D$61,SUMPRODUCT(--(Scorecard!$G$54:$G$60&lt;K1148))+1),Scorecard!$D$62)</f>
        <v>-0.119873800601421</v>
      </c>
      <c r="AF1148" s="0" t="n">
        <f aca="false">IF(ISNUMBER(L1148),INDEX(Scorecard!$D$63:$D$68,SUMPRODUCT(--(Scorecard!$G$63:$G$67&lt;L1148))+1),Scorecard!$D$69)</f>
        <v>0.322484508656054</v>
      </c>
      <c r="AG1148" s="0" t="n">
        <f aca="false">Inputs!$B$10+Scorecard!$J$5*Y1148+Scorecard!$J$6*Z1148+Scorecard!$J$7*AA1148+Scorecard!$J$8*AB1148+Scorecard!$J$9*AC1148+Scorecard!$J$10*AD1148+Scorecard!$J$11*AE1148+Scorecard!$J$12*AF1148</f>
        <v>-4.6207045811606</v>
      </c>
      <c r="AH1148" s="0" t="n">
        <f aca="false">MIN(1-Inputs!$B$13,MAX(Inputs!$B$13,1/(1+EXP(-(Inputs!$B$11*AG1148+Inputs!$B$12)))))</f>
        <v>0.00881349138986025</v>
      </c>
      <c r="AI1148" s="0" t="n">
        <f aca="false">Inputs!$B$9-Inputs!$B$8*AG1148</f>
        <v>620.448227897572</v>
      </c>
      <c r="AJ1148" s="0" t="n">
        <f aca="false">RANK(AH1148,$AH$5:$AH$2004,0)+COUNTIF($AH$4:AH1147,AH1148)</f>
        <v>900</v>
      </c>
      <c r="AK1148" s="0" t="n">
        <f aca="false">IF(AJ1148&lt;=Deciles!$B$5*(Deciles!$B$4+1),INT((AJ1148-1)/(Deciles!$B$4+1))+1,Deciles!$B$5+INT((AJ1148-1-Deciles!$B$5*(Deciles!$B$4+1))/Deciles!$B$4)+1)</f>
        <v>5</v>
      </c>
    </row>
    <row r="1149" customFormat="false" ht="15" hidden="false" customHeight="false" outlineLevel="0" collapsed="false">
      <c r="A1149" s="0" t="n">
        <v>32954</v>
      </c>
      <c r="B1149" s="0" t="s">
        <v>150</v>
      </c>
      <c r="C1149" s="0" t="n">
        <v>681</v>
      </c>
      <c r="D1149" s="0" t="n">
        <v>80</v>
      </c>
      <c r="E1149" s="0" t="n">
        <v>70.108039855957</v>
      </c>
      <c r="F1149" s="0" t="n">
        <v>42</v>
      </c>
      <c r="G1149" s="0" t="n">
        <v>3.58400011062622</v>
      </c>
      <c r="H1149" s="0" t="n">
        <v>-3.04933309555054</v>
      </c>
      <c r="I1149" s="0" t="n">
        <v>24</v>
      </c>
      <c r="J1149" s="0" t="n">
        <v>12.3434743881226</v>
      </c>
      <c r="K1149" s="0" t="n">
        <v>3.70000004768372</v>
      </c>
      <c r="L1149" s="0" t="n">
        <v>-0.208333253860474</v>
      </c>
      <c r="M1149" s="0" t="n">
        <v>4.74416780471802</v>
      </c>
      <c r="N1149" s="0" t="n">
        <v>0</v>
      </c>
      <c r="O1149" s="0" t="n">
        <v>0</v>
      </c>
      <c r="P1149" s="0" t="s">
        <v>144</v>
      </c>
      <c r="Q1149" s="0" t="s">
        <v>141</v>
      </c>
      <c r="R1149" s="0" t="n">
        <v>1</v>
      </c>
      <c r="S1149" s="0" t="s">
        <v>147</v>
      </c>
      <c r="T1149" s="0" t="n">
        <v>0</v>
      </c>
      <c r="U1149" s="0" t="n">
        <v>229457.69</v>
      </c>
      <c r="V1149" s="0" t="n">
        <v>0.0394037999212742</v>
      </c>
      <c r="W1149" s="0" t="n">
        <v>579.069030761719</v>
      </c>
      <c r="X1149" s="0" t="n">
        <v>0.0344764776527882</v>
      </c>
      <c r="Y1149" s="0" t="n">
        <f aca="false">IF(ISNUMBER(C1149),INDEX(Scorecard!$D$5:$D$12,SUMPRODUCT(--(Scorecard!$G$5:$G$11&lt;C1149))+1),Scorecard!$D$13)</f>
        <v>-0.869677851527538</v>
      </c>
      <c r="Z1149" s="0" t="n">
        <f aca="false">IF(ISNUMBER(D1149),INDEX(Scorecard!$D$14:$D$17,SUMPRODUCT(--(Scorecard!$G$14:$G$16&lt;D1149))+1),Scorecard!$D$18)</f>
        <v>0.0505355481560174</v>
      </c>
      <c r="AA1149" s="0" t="n">
        <f aca="false">IF(ISNUMBER(E1149),INDEX(Scorecard!$D$19:$D$26,SUMPRODUCT(--(Scorecard!$G$19:$G$25&lt;E1149))+1),Scorecard!$D$27)</f>
        <v>0.0530843085177338</v>
      </c>
      <c r="AB1149" s="0" t="n">
        <f aca="false">IF(ISNUMBER(F1149),INDEX(Scorecard!$D$28:$D$35,SUMPRODUCT(--(Scorecard!$G$28:$G$34&lt;F1149))+1),Scorecard!$D$36)</f>
        <v>-0.309727037437117</v>
      </c>
      <c r="AC1149" s="0" t="n">
        <f aca="false">IF(ISNUMBER(H1149),INDEX(Scorecard!$D$37:$D$44,SUMPRODUCT(--(Scorecard!$G$37:$G$43&lt;H1149))+1),Scorecard!$D$45)</f>
        <v>1.35057635045042</v>
      </c>
      <c r="AD1149" s="0" t="n">
        <f aca="false">IF(ISNUMBER(I1149),INDEX(Scorecard!$D$46:$D$52,SUMPRODUCT(--(Scorecard!$G$46:$G$51&lt;I1149))+1),Scorecard!$D$53)</f>
        <v>-0.048559051279741</v>
      </c>
      <c r="AE1149" s="0" t="n">
        <f aca="false">IF(ISNUMBER(K1149),INDEX(Scorecard!$D$54:$D$61,SUMPRODUCT(--(Scorecard!$G$54:$G$60&lt;K1149))+1),Scorecard!$D$62)</f>
        <v>0.489050497890326</v>
      </c>
      <c r="AF1149" s="0" t="n">
        <f aca="false">IF(ISNUMBER(L1149),INDEX(Scorecard!$D$63:$D$68,SUMPRODUCT(--(Scorecard!$G$63:$G$67&lt;L1149))+1),Scorecard!$D$69)</f>
        <v>0.322484508656054</v>
      </c>
      <c r="AG1149" s="0" t="n">
        <f aca="false">Inputs!$B$10+Scorecard!$J$5*Y1149+Scorecard!$J$6*Z1149+Scorecard!$J$7*AA1149+Scorecard!$J$8*AB1149+Scorecard!$J$9*AC1149+Scorecard!$J$10*AD1149+Scorecard!$J$11*AE1149+Scorecard!$J$12*AF1149</f>
        <v>-3.18661155467195</v>
      </c>
      <c r="AH1149" s="0" t="n">
        <f aca="false">MIN(1-Inputs!$B$13,MAX(Inputs!$B$13,1/(1+EXP(-(Inputs!$B$11*AG1149+Inputs!$B$12)))))</f>
        <v>0.0394037983751514</v>
      </c>
      <c r="AI1149" s="0" t="n">
        <f aca="false">Inputs!$B$9-Inputs!$B$8*AG1149</f>
        <v>579.069049947799</v>
      </c>
      <c r="AJ1149" s="0" t="n">
        <f aca="false">RANK(AH1149,$AH$5:$AH$2004,0)+COUNTIF($AH$4:AH1148,AH1149)</f>
        <v>214</v>
      </c>
      <c r="AK1149" s="0" t="n">
        <f aca="false">IF(AJ1149&lt;=Deciles!$B$5*(Deciles!$B$4+1),INT((AJ1149-1)/(Deciles!$B$4+1))+1,Deciles!$B$5+INT((AJ1149-1-Deciles!$B$5*(Deciles!$B$4+1))/Deciles!$B$4)+1)</f>
        <v>2</v>
      </c>
    </row>
    <row r="1150" customFormat="false" ht="15" hidden="false" customHeight="false" outlineLevel="0" collapsed="false">
      <c r="A1150" s="0" t="n">
        <v>32957</v>
      </c>
      <c r="B1150" s="0" t="s">
        <v>158</v>
      </c>
      <c r="C1150" s="0" t="n">
        <v>830</v>
      </c>
      <c r="D1150" s="0" t="n">
        <v>78.5610504150391</v>
      </c>
      <c r="E1150" s="0" t="n">
        <v>77.4777297973633</v>
      </c>
      <c r="F1150" s="0" t="n">
        <v>45</v>
      </c>
      <c r="G1150" s="0" t="n">
        <v>2.90400004386902</v>
      </c>
      <c r="H1150" s="0" t="n">
        <v>-0.0126667022705078</v>
      </c>
      <c r="I1150" s="0" t="n">
        <v>5</v>
      </c>
      <c r="J1150" s="0" t="n">
        <v>12.4456911087036</v>
      </c>
      <c r="K1150" s="0" t="n">
        <v>7.13333320617676</v>
      </c>
      <c r="L1150" s="0" t="n">
        <v>2.71025609970093</v>
      </c>
      <c r="M1150" s="0" t="n">
        <v>0.509527981281281</v>
      </c>
      <c r="N1150" s="0" t="n">
        <v>0</v>
      </c>
      <c r="O1150" s="0" t="n">
        <v>0</v>
      </c>
      <c r="P1150" s="0" t="s">
        <v>140</v>
      </c>
      <c r="Q1150" s="0" t="s">
        <v>141</v>
      </c>
      <c r="R1150" s="0" t="n">
        <v>1</v>
      </c>
      <c r="S1150" s="0" t="s">
        <v>149</v>
      </c>
      <c r="T1150" s="0" t="n">
        <v>0</v>
      </c>
      <c r="U1150" s="0" t="n">
        <v>254152.78</v>
      </c>
      <c r="V1150" s="0" t="n">
        <v>0.00429452210664749</v>
      </c>
      <c r="W1150" s="0" t="n">
        <v>640.028930664063</v>
      </c>
      <c r="X1150" s="0" t="n">
        <v>0.00165920041035861</v>
      </c>
      <c r="Y1150" s="0" t="n">
        <f aca="false">IF(ISNUMBER(C1150),INDEX(Scorecard!$D$5:$D$12,SUMPRODUCT(--(Scorecard!$G$5:$G$11&lt;C1150))+1),Scorecard!$D$13)</f>
        <v>2.19112706886128</v>
      </c>
      <c r="Z1150" s="0" t="n">
        <f aca="false">IF(ISNUMBER(D1150),INDEX(Scorecard!$D$14:$D$17,SUMPRODUCT(--(Scorecard!$G$14:$G$16&lt;D1150))+1),Scorecard!$D$18)</f>
        <v>0.0505355481560174</v>
      </c>
      <c r="AA1150" s="0" t="n">
        <f aca="false">IF(ISNUMBER(E1150),INDEX(Scorecard!$D$19:$D$26,SUMPRODUCT(--(Scorecard!$G$19:$G$25&lt;E1150))+1),Scorecard!$D$27)</f>
        <v>-0.0341578513653732</v>
      </c>
      <c r="AB1150" s="0" t="n">
        <f aca="false">IF(ISNUMBER(F1150),INDEX(Scorecard!$D$28:$D$35,SUMPRODUCT(--(Scorecard!$G$28:$G$34&lt;F1150))+1),Scorecard!$D$36)</f>
        <v>-0.309727037437117</v>
      </c>
      <c r="AC1150" s="0" t="n">
        <f aca="false">IF(ISNUMBER(H1150),INDEX(Scorecard!$D$37:$D$44,SUMPRODUCT(--(Scorecard!$G$37:$G$43&lt;H1150))+1),Scorecard!$D$45)</f>
        <v>0.330501541082344</v>
      </c>
      <c r="AD1150" s="0" t="n">
        <f aca="false">IF(ISNUMBER(I1150),INDEX(Scorecard!$D$46:$D$52,SUMPRODUCT(--(Scorecard!$G$46:$G$51&lt;I1150))+1),Scorecard!$D$53)</f>
        <v>-0.161534840507194</v>
      </c>
      <c r="AE1150" s="0" t="n">
        <f aca="false">IF(ISNUMBER(K1150),INDEX(Scorecard!$D$54:$D$61,SUMPRODUCT(--(Scorecard!$G$54:$G$60&lt;K1150))+1),Scorecard!$D$62)</f>
        <v>-0.541917179454542</v>
      </c>
      <c r="AF1150" s="0" t="n">
        <f aca="false">IF(ISNUMBER(L1150),INDEX(Scorecard!$D$63:$D$68,SUMPRODUCT(--(Scorecard!$G$63:$G$67&lt;L1150))+1),Scorecard!$D$69)</f>
        <v>0.322484508656054</v>
      </c>
      <c r="AG1150" s="0" t="n">
        <f aca="false">Inputs!$B$10+Scorecard!$J$5*Y1150+Scorecard!$J$6*Z1150+Scorecard!$J$7*AA1150+Scorecard!$J$8*AB1150+Scorecard!$J$9*AC1150+Scorecard!$J$10*AD1150+Scorecard!$J$11*AE1150+Scorecard!$J$12*AF1150</f>
        <v>-5.29932102469191</v>
      </c>
      <c r="AH1150" s="0" t="n">
        <f aca="false">MIN(1-Inputs!$B$13,MAX(Inputs!$B$13,1/(1+EXP(-(Inputs!$B$11*AG1150+Inputs!$B$12)))))</f>
        <v>0.00429452202858172</v>
      </c>
      <c r="AI1150" s="0" t="n">
        <f aca="false">Inputs!$B$9-Inputs!$B$8*AG1150</f>
        <v>640.028959452538</v>
      </c>
      <c r="AJ1150" s="0" t="n">
        <f aca="false">RANK(AH1150,$AH$5:$AH$2004,0)+COUNTIF($AH$4:AH1149,AH1150)</f>
        <v>1348</v>
      </c>
      <c r="AK1150" s="0" t="n">
        <f aca="false">IF(AJ1150&lt;=Deciles!$B$5*(Deciles!$B$4+1),INT((AJ1150-1)/(Deciles!$B$4+1))+1,Deciles!$B$5+INT((AJ1150-1-Deciles!$B$5*(Deciles!$B$4+1))/Deciles!$B$4)+1)</f>
        <v>7</v>
      </c>
    </row>
    <row r="1151" customFormat="false" ht="15" hidden="false" customHeight="false" outlineLevel="0" collapsed="false">
      <c r="A1151" s="0" t="n">
        <v>32963</v>
      </c>
      <c r="B1151" s="0" t="s">
        <v>152</v>
      </c>
      <c r="C1151" s="0" t="n">
        <v>704</v>
      </c>
      <c r="D1151" s="0" t="n">
        <v>80</v>
      </c>
      <c r="E1151" s="0" t="n">
        <v>67.6153335571289</v>
      </c>
      <c r="F1151" s="0" t="n">
        <v>26</v>
      </c>
      <c r="G1151" s="0" t="n">
        <v>3.11899995803833</v>
      </c>
      <c r="H1151" s="0" t="n">
        <v>-3.31433343887329</v>
      </c>
      <c r="I1151" s="0" t="n">
        <v>26</v>
      </c>
      <c r="J1151" s="0" t="n">
        <v>11.6640424728394</v>
      </c>
      <c r="K1151" s="0" t="n">
        <v>4.19999980926514</v>
      </c>
      <c r="L1151" s="0" t="n">
        <v>-0.458333492279053</v>
      </c>
      <c r="M1151" s="0" t="n">
        <v>6.02961158752441</v>
      </c>
      <c r="N1151" s="0" t="n">
        <v>0</v>
      </c>
      <c r="O1151" s="0" t="n">
        <v>0</v>
      </c>
      <c r="P1151" s="0" t="s">
        <v>146</v>
      </c>
      <c r="Q1151" s="0" t="s">
        <v>141</v>
      </c>
      <c r="R1151" s="0" t="n">
        <v>1</v>
      </c>
      <c r="S1151" s="0" t="s">
        <v>156</v>
      </c>
      <c r="T1151" s="0" t="n">
        <v>0</v>
      </c>
      <c r="U1151" s="0" t="n">
        <v>116313.266</v>
      </c>
      <c r="V1151" s="0" t="n">
        <v>0.0218602623790503</v>
      </c>
      <c r="W1151" s="0" t="n">
        <v>595.5048828125</v>
      </c>
      <c r="X1151" s="0" t="n">
        <v>0.013666033744812</v>
      </c>
      <c r="Y1151" s="0" t="n">
        <f aca="false">IF(ISNUMBER(C1151),INDEX(Scorecard!$D$5:$D$12,SUMPRODUCT(--(Scorecard!$G$5:$G$11&lt;C1151))+1),Scorecard!$D$13)</f>
        <v>-0.869677851527538</v>
      </c>
      <c r="Z1151" s="0" t="n">
        <f aca="false">IF(ISNUMBER(D1151),INDEX(Scorecard!$D$14:$D$17,SUMPRODUCT(--(Scorecard!$G$14:$G$16&lt;D1151))+1),Scorecard!$D$18)</f>
        <v>0.0505355481560174</v>
      </c>
      <c r="AA1151" s="0" t="n">
        <f aca="false">IF(ISNUMBER(E1151),INDEX(Scorecard!$D$19:$D$26,SUMPRODUCT(--(Scorecard!$G$19:$G$25&lt;E1151))+1),Scorecard!$D$27)</f>
        <v>0.0530843085177338</v>
      </c>
      <c r="AB1151" s="0" t="n">
        <f aca="false">IF(ISNUMBER(F1151),INDEX(Scorecard!$D$28:$D$35,SUMPRODUCT(--(Scorecard!$G$28:$G$34&lt;F1151))+1),Scorecard!$D$36)</f>
        <v>0.165097008946478</v>
      </c>
      <c r="AC1151" s="0" t="n">
        <f aca="false">IF(ISNUMBER(H1151),INDEX(Scorecard!$D$37:$D$44,SUMPRODUCT(--(Scorecard!$G$37:$G$43&lt;H1151))+1),Scorecard!$D$45)</f>
        <v>1.35057635045042</v>
      </c>
      <c r="AD1151" s="0" t="n">
        <f aca="false">IF(ISNUMBER(I1151),INDEX(Scorecard!$D$46:$D$52,SUMPRODUCT(--(Scorecard!$G$46:$G$51&lt;I1151))+1),Scorecard!$D$53)</f>
        <v>0.123869379412532</v>
      </c>
      <c r="AE1151" s="0" t="n">
        <f aca="false">IF(ISNUMBER(K1151),INDEX(Scorecard!$D$54:$D$61,SUMPRODUCT(--(Scorecard!$G$54:$G$60&lt;K1151))+1),Scorecard!$D$62)</f>
        <v>0.489050497890326</v>
      </c>
      <c r="AF1151" s="0" t="n">
        <f aca="false">IF(ISNUMBER(L1151),INDEX(Scorecard!$D$63:$D$68,SUMPRODUCT(--(Scorecard!$G$63:$G$67&lt;L1151))+1),Scorecard!$D$69)</f>
        <v>0.322484508656054</v>
      </c>
      <c r="AG1151" s="0" t="n">
        <f aca="false">Inputs!$B$10+Scorecard!$J$5*Y1151+Scorecard!$J$6*Z1151+Scorecard!$J$7*AA1151+Scorecard!$J$8*AB1151+Scorecard!$J$9*AC1151+Scorecard!$J$10*AD1151+Scorecard!$J$11*AE1151+Scorecard!$J$12*AF1151</f>
        <v>-3.756233546799</v>
      </c>
      <c r="AH1151" s="0" t="n">
        <f aca="false">MIN(1-Inputs!$B$13,MAX(Inputs!$B$13,1/(1+EXP(-(Inputs!$B$11*AG1151+Inputs!$B$12)))))</f>
        <v>0.0218602627861104</v>
      </c>
      <c r="AI1151" s="0" t="n">
        <f aca="false">Inputs!$B$9-Inputs!$B$8*AG1151</f>
        <v>595.504866412259</v>
      </c>
      <c r="AJ1151" s="0" t="n">
        <f aca="false">RANK(AH1151,$AH$5:$AH$2004,0)+COUNTIF($AH$4:AH1150,AH1151)</f>
        <v>428</v>
      </c>
      <c r="AK1151" s="0" t="n">
        <f aca="false">IF(AJ1151&lt;=Deciles!$B$5*(Deciles!$B$4+1),INT((AJ1151-1)/(Deciles!$B$4+1))+1,Deciles!$B$5+INT((AJ1151-1-Deciles!$B$5*(Deciles!$B$4+1))/Deciles!$B$4)+1)</f>
        <v>3</v>
      </c>
    </row>
    <row r="1152" customFormat="false" ht="15" hidden="false" customHeight="false" outlineLevel="0" collapsed="false">
      <c r="A1152" s="0" t="n">
        <v>32977</v>
      </c>
      <c r="B1152" s="0" t="s">
        <v>143</v>
      </c>
      <c r="C1152" s="0" t="n">
        <v>758</v>
      </c>
      <c r="D1152" s="0" t="n">
        <v>72.9525146484375</v>
      </c>
      <c r="E1152" s="0" t="n">
        <v>57.5020446777344</v>
      </c>
      <c r="F1152" s="0" t="n">
        <v>35</v>
      </c>
      <c r="G1152" s="0" t="n">
        <v>3.85999989509583</v>
      </c>
      <c r="H1152" s="0" t="n">
        <v>0.62666654586792</v>
      </c>
      <c r="I1152" s="0" t="n">
        <v>48</v>
      </c>
      <c r="J1152" s="0" t="n">
        <v>12.0610094070435</v>
      </c>
      <c r="K1152" s="0" t="n">
        <v>8.53333377838135</v>
      </c>
      <c r="L1152" s="0" t="n">
        <v>5.07179546356201</v>
      </c>
      <c r="M1152" s="0" t="n">
        <v>1.95005702972412</v>
      </c>
      <c r="N1152" s="0" t="n">
        <v>0</v>
      </c>
      <c r="O1152" s="0" t="n">
        <v>0</v>
      </c>
      <c r="P1152" s="0" t="s">
        <v>144</v>
      </c>
      <c r="Q1152" s="0" t="s">
        <v>160</v>
      </c>
      <c r="R1152" s="0" t="n">
        <v>1</v>
      </c>
      <c r="S1152" s="0" t="s">
        <v>147</v>
      </c>
      <c r="T1152" s="0" t="n">
        <v>0</v>
      </c>
      <c r="U1152" s="0" t="n">
        <v>172993.44</v>
      </c>
      <c r="V1152" s="0" t="n">
        <v>0.00938439834862948</v>
      </c>
      <c r="W1152" s="0" t="n">
        <v>618.733947753906</v>
      </c>
      <c r="X1152" s="0" t="n">
        <v>0.00671573309227824</v>
      </c>
      <c r="Y1152" s="0" t="n">
        <f aca="false">IF(ISNUMBER(C1152),INDEX(Scorecard!$D$5:$D$12,SUMPRODUCT(--(Scorecard!$G$5:$G$11&lt;C1152))+1),Scorecard!$D$13)</f>
        <v>0.733188958177614</v>
      </c>
      <c r="Z1152" s="0" t="n">
        <f aca="false">IF(ISNUMBER(D1152),INDEX(Scorecard!$D$14:$D$17,SUMPRODUCT(--(Scorecard!$G$14:$G$16&lt;D1152))+1),Scorecard!$D$18)</f>
        <v>0.128579646629417</v>
      </c>
      <c r="AA1152" s="0" t="n">
        <f aca="false">IF(ISNUMBER(E1152),INDEX(Scorecard!$D$19:$D$26,SUMPRODUCT(--(Scorecard!$G$19:$G$25&lt;E1152))+1),Scorecard!$D$27)</f>
        <v>0.285899340811827</v>
      </c>
      <c r="AB1152" s="0" t="n">
        <f aca="false">IF(ISNUMBER(F1152),INDEX(Scorecard!$D$28:$D$35,SUMPRODUCT(--(Scorecard!$G$28:$G$34&lt;F1152))+1),Scorecard!$D$36)</f>
        <v>-0.0008456427959252</v>
      </c>
      <c r="AC1152" s="0" t="n">
        <f aca="false">IF(ISNUMBER(H1152),INDEX(Scorecard!$D$37:$D$44,SUMPRODUCT(--(Scorecard!$G$37:$G$43&lt;H1152))+1),Scorecard!$D$45)</f>
        <v>-0.569454719285959</v>
      </c>
      <c r="AD1152" s="0" t="n">
        <f aca="false">IF(ISNUMBER(I1152),INDEX(Scorecard!$D$46:$D$52,SUMPRODUCT(--(Scorecard!$G$46:$G$51&lt;I1152))+1),Scorecard!$D$53)</f>
        <v>0.818882373006414</v>
      </c>
      <c r="AE1152" s="0" t="n">
        <f aca="false">IF(ISNUMBER(K1152),INDEX(Scorecard!$D$54:$D$61,SUMPRODUCT(--(Scorecard!$G$54:$G$60&lt;K1152))+1),Scorecard!$D$62)</f>
        <v>-0.541917179454542</v>
      </c>
      <c r="AF1152" s="0" t="n">
        <f aca="false">IF(ISNUMBER(L1152),INDEX(Scorecard!$D$63:$D$68,SUMPRODUCT(--(Scorecard!$G$63:$G$67&lt;L1152))+1),Scorecard!$D$69)</f>
        <v>0.322484508656054</v>
      </c>
      <c r="AG1152" s="0" t="n">
        <f aca="false">Inputs!$B$10+Scorecard!$J$5*Y1152+Scorecard!$J$6*Z1152+Scorecard!$J$7*AA1152+Scorecard!$J$8*AB1152+Scorecard!$J$9*AC1152+Scorecard!$J$10*AD1152+Scorecard!$J$11*AE1152+Scorecard!$J$12*AF1152</f>
        <v>-4.56129233988606</v>
      </c>
      <c r="AH1152" s="0" t="n">
        <f aca="false">MIN(1-Inputs!$B$13,MAX(Inputs!$B$13,1/(1+EXP(-(Inputs!$B$11*AG1152+Inputs!$B$12)))))</f>
        <v>0.00938439854757365</v>
      </c>
      <c r="AI1152" s="0" t="n">
        <f aca="false">Inputs!$B$9-Inputs!$B$8*AG1152</f>
        <v>618.733952980474</v>
      </c>
      <c r="AJ1152" s="0" t="n">
        <f aca="false">RANK(AH1152,$AH$5:$AH$2004,0)+COUNTIF($AH$4:AH1151,AH1152)</f>
        <v>866</v>
      </c>
      <c r="AK1152" s="0" t="n">
        <f aca="false">IF(AJ1152&lt;=Deciles!$B$5*(Deciles!$B$4+1),INT((AJ1152-1)/(Deciles!$B$4+1))+1,Deciles!$B$5+INT((AJ1152-1-Deciles!$B$5*(Deciles!$B$4+1))/Deciles!$B$4)+1)</f>
        <v>5</v>
      </c>
    </row>
    <row r="1153" customFormat="false" ht="15" hidden="false" customHeight="false" outlineLevel="0" collapsed="false">
      <c r="A1153" s="0" t="n">
        <v>32979</v>
      </c>
      <c r="B1153" s="0" t="s">
        <v>145</v>
      </c>
      <c r="C1153" s="0" t="n">
        <v>712</v>
      </c>
      <c r="D1153" s="0" t="n">
        <v>91.3899536132813</v>
      </c>
      <c r="E1153" s="0" t="n">
        <v>88.7557754516602</v>
      </c>
      <c r="F1153" s="0" t="n">
        <v>28</v>
      </c>
      <c r="G1153" s="0" t="n">
        <v>3.39599990844727</v>
      </c>
      <c r="H1153" s="0" t="n">
        <v>-0.120666742324829</v>
      </c>
      <c r="I1153" s="0" t="n">
        <v>6</v>
      </c>
      <c r="J1153" s="0" t="n">
        <v>12.6510124206543</v>
      </c>
      <c r="K1153" s="0" t="n">
        <v>4.95833349227905</v>
      </c>
      <c r="L1153" s="0" t="n">
        <v>-1.875</v>
      </c>
      <c r="M1153" s="0" t="n">
        <v>3.98038840293884</v>
      </c>
      <c r="N1153" s="0" t="n">
        <v>0</v>
      </c>
      <c r="O1153" s="0" t="n">
        <v>0</v>
      </c>
      <c r="P1153" s="0" t="s">
        <v>146</v>
      </c>
      <c r="Q1153" s="0" t="s">
        <v>141</v>
      </c>
      <c r="R1153" s="0" t="n">
        <v>2</v>
      </c>
      <c r="S1153" s="0" t="s">
        <v>162</v>
      </c>
      <c r="T1153" s="0" t="n">
        <v>0</v>
      </c>
      <c r="U1153" s="0" t="n">
        <v>312079.3</v>
      </c>
      <c r="V1153" s="0" t="n">
        <v>0.0414525680243969</v>
      </c>
      <c r="W1153" s="0" t="n">
        <v>577.639465332031</v>
      </c>
      <c r="X1153" s="0" t="n">
        <v>0.034958366304636</v>
      </c>
      <c r="Y1153" s="0" t="n">
        <f aca="false">IF(ISNUMBER(C1153),INDEX(Scorecard!$D$5:$D$12,SUMPRODUCT(--(Scorecard!$G$5:$G$11&lt;C1153))+1),Scorecard!$D$13)</f>
        <v>-0.513000642971656</v>
      </c>
      <c r="Z1153" s="0" t="n">
        <f aca="false">IF(ISNUMBER(D1153),INDEX(Scorecard!$D$14:$D$17,SUMPRODUCT(--(Scorecard!$G$14:$G$16&lt;D1153))+1),Scorecard!$D$18)</f>
        <v>-0.361970872710667</v>
      </c>
      <c r="AA1153" s="0" t="n">
        <f aca="false">IF(ISNUMBER(E1153),INDEX(Scorecard!$D$19:$D$26,SUMPRODUCT(--(Scorecard!$G$19:$G$25&lt;E1153))+1),Scorecard!$D$27)</f>
        <v>-0.820992370602782</v>
      </c>
      <c r="AB1153" s="0" t="n">
        <f aca="false">IF(ISNUMBER(F1153),INDEX(Scorecard!$D$28:$D$35,SUMPRODUCT(--(Scorecard!$G$28:$G$34&lt;F1153))+1),Scorecard!$D$36)</f>
        <v>0.165097008946478</v>
      </c>
      <c r="AC1153" s="0" t="n">
        <f aca="false">IF(ISNUMBER(H1153),INDEX(Scorecard!$D$37:$D$44,SUMPRODUCT(--(Scorecard!$G$37:$G$43&lt;H1153))+1),Scorecard!$D$45)</f>
        <v>0.330501541082344</v>
      </c>
      <c r="AD1153" s="0" t="n">
        <f aca="false">IF(ISNUMBER(I1153),INDEX(Scorecard!$D$46:$D$52,SUMPRODUCT(--(Scorecard!$G$46:$G$51&lt;I1153))+1),Scorecard!$D$53)</f>
        <v>-0.161534840507194</v>
      </c>
      <c r="AE1153" s="0" t="n">
        <f aca="false">IF(ISNUMBER(K1153),INDEX(Scorecard!$D$54:$D$61,SUMPRODUCT(--(Scorecard!$G$54:$G$60&lt;K1153))+1),Scorecard!$D$62)</f>
        <v>0.214429354789033</v>
      </c>
      <c r="AF1153" s="0" t="n">
        <f aca="false">IF(ISNUMBER(L1153),INDEX(Scorecard!$D$63:$D$68,SUMPRODUCT(--(Scorecard!$G$63:$G$67&lt;L1153))+1),Scorecard!$D$69)</f>
        <v>-0.340582194386522</v>
      </c>
      <c r="AG1153" s="0" t="n">
        <f aca="false">Inputs!$B$10+Scorecard!$J$5*Y1153+Scorecard!$J$6*Z1153+Scorecard!$J$7*AA1153+Scorecard!$J$8*AB1153+Scorecard!$J$9*AC1153+Scorecard!$J$10*AD1153+Scorecard!$J$11*AE1153+Scorecard!$J$12*AF1153</f>
        <v>-3.13706528008343</v>
      </c>
      <c r="AH1153" s="0" t="n">
        <f aca="false">MIN(1-Inputs!$B$13,MAX(Inputs!$B$13,1/(1+EXP(-(Inputs!$B$11*AG1153+Inputs!$B$12)))))</f>
        <v>0.0414525672049742</v>
      </c>
      <c r="AI1153" s="0" t="n">
        <f aca="false">Inputs!$B$9-Inputs!$B$8*AG1153</f>
        <v>577.639446654932</v>
      </c>
      <c r="AJ1153" s="0" t="n">
        <f aca="false">RANK(AH1153,$AH$5:$AH$2004,0)+COUNTIF($AH$4:AH1152,AH1153)</f>
        <v>205</v>
      </c>
      <c r="AK1153" s="0" t="n">
        <f aca="false">IF(AJ1153&lt;=Deciles!$B$5*(Deciles!$B$4+1),INT((AJ1153-1)/(Deciles!$B$4+1))+1,Deciles!$B$5+INT((AJ1153-1-Deciles!$B$5*(Deciles!$B$4+1))/Deciles!$B$4)+1)</f>
        <v>2</v>
      </c>
    </row>
    <row r="1154" customFormat="false" ht="15" hidden="false" customHeight="false" outlineLevel="0" collapsed="false">
      <c r="A1154" s="0" t="n">
        <v>33002</v>
      </c>
      <c r="B1154" s="0" t="s">
        <v>139</v>
      </c>
      <c r="C1154" s="0" t="n">
        <v>743</v>
      </c>
      <c r="D1154" s="0" t="n">
        <v>80</v>
      </c>
      <c r="E1154" s="0" t="n">
        <v>77.0497360229492</v>
      </c>
      <c r="F1154" s="0" t="n">
        <v>40</v>
      </c>
      <c r="G1154" s="0" t="n">
        <v>3.35199999809265</v>
      </c>
      <c r="H1154" s="0" t="n">
        <v>0.335333347320557</v>
      </c>
      <c r="I1154" s="0" t="n">
        <v>9</v>
      </c>
      <c r="J1154" s="0" t="n">
        <v>13.4899005889893</v>
      </c>
      <c r="K1154" s="0" t="n">
        <v>5.83333349227905</v>
      </c>
      <c r="L1154" s="0" t="n">
        <v>-3.49999952316284</v>
      </c>
      <c r="M1154" s="0" t="n">
        <v>2.30299806594849</v>
      </c>
      <c r="N1154" s="0" t="n">
        <v>0</v>
      </c>
      <c r="O1154" s="0" t="n">
        <v>0</v>
      </c>
      <c r="P1154" s="0" t="s">
        <v>144</v>
      </c>
      <c r="Q1154" s="0" t="s">
        <v>141</v>
      </c>
      <c r="R1154" s="0" t="n">
        <v>2</v>
      </c>
      <c r="S1154" s="0" t="s">
        <v>162</v>
      </c>
      <c r="T1154" s="0" t="n">
        <v>0</v>
      </c>
      <c r="U1154" s="0" t="n">
        <v>722086.75</v>
      </c>
      <c r="V1154" s="0" t="n">
        <v>0.0136771891266108</v>
      </c>
      <c r="W1154" s="0" t="n">
        <v>608.421875</v>
      </c>
      <c r="X1154" s="0" t="n">
        <v>0.0148906316608191</v>
      </c>
      <c r="Y1154" s="0" t="n">
        <f aca="false">IF(ISNUMBER(C1154),INDEX(Scorecard!$D$5:$D$12,SUMPRODUCT(--(Scorecard!$G$5:$G$11&lt;C1154))+1),Scorecard!$D$13)</f>
        <v>0.488358159108655</v>
      </c>
      <c r="Z1154" s="0" t="n">
        <f aca="false">IF(ISNUMBER(D1154),INDEX(Scorecard!$D$14:$D$17,SUMPRODUCT(--(Scorecard!$G$14:$G$16&lt;D1154))+1),Scorecard!$D$18)</f>
        <v>0.0505355481560174</v>
      </c>
      <c r="AA1154" s="0" t="n">
        <f aca="false">IF(ISNUMBER(E1154),INDEX(Scorecard!$D$19:$D$26,SUMPRODUCT(--(Scorecard!$G$19:$G$25&lt;E1154))+1),Scorecard!$D$27)</f>
        <v>-0.0341578513653732</v>
      </c>
      <c r="AB1154" s="0" t="n">
        <f aca="false">IF(ISNUMBER(F1154),INDEX(Scorecard!$D$28:$D$35,SUMPRODUCT(--(Scorecard!$G$28:$G$34&lt;F1154))+1),Scorecard!$D$36)</f>
        <v>-0.132616866359722</v>
      </c>
      <c r="AC1154" s="0" t="n">
        <f aca="false">IF(ISNUMBER(H1154),INDEX(Scorecard!$D$37:$D$44,SUMPRODUCT(--(Scorecard!$G$37:$G$43&lt;H1154))+1),Scorecard!$D$45)</f>
        <v>-0.0679520129233634</v>
      </c>
      <c r="AD1154" s="0" t="n">
        <f aca="false">IF(ISNUMBER(I1154),INDEX(Scorecard!$D$46:$D$52,SUMPRODUCT(--(Scorecard!$G$46:$G$51&lt;I1154))+1),Scorecard!$D$53)</f>
        <v>-0.114272400683245</v>
      </c>
      <c r="AE1154" s="0" t="n">
        <f aca="false">IF(ISNUMBER(K1154),INDEX(Scorecard!$D$54:$D$61,SUMPRODUCT(--(Scorecard!$G$54:$G$60&lt;K1154))+1),Scorecard!$D$62)</f>
        <v>0.0151758992857273</v>
      </c>
      <c r="AF1154" s="0" t="n">
        <f aca="false">IF(ISNUMBER(L1154),INDEX(Scorecard!$D$63:$D$68,SUMPRODUCT(--(Scorecard!$G$63:$G$67&lt;L1154))+1),Scorecard!$D$69)</f>
        <v>-0.340582194386522</v>
      </c>
      <c r="AG1154" s="0" t="n">
        <f aca="false">Inputs!$B$10+Scorecard!$J$5*Y1154+Scorecard!$J$6*Z1154+Scorecard!$J$7*AA1154+Scorecard!$J$8*AB1154+Scorecard!$J$9*AC1154+Scorecard!$J$10*AD1154+Scorecard!$J$11*AE1154+Scorecard!$J$12*AF1154</f>
        <v>-4.20390224856551</v>
      </c>
      <c r="AH1154" s="0" t="n">
        <f aca="false">MIN(1-Inputs!$B$13,MAX(Inputs!$B$13,1/(1+EXP(-(Inputs!$B$11*AG1154+Inputs!$B$12)))))</f>
        <v>0.0136771887911888</v>
      </c>
      <c r="AI1154" s="0" t="n">
        <f aca="false">Inputs!$B$9-Inputs!$B$8*AG1154</f>
        <v>608.421854732254</v>
      </c>
      <c r="AJ1154" s="0" t="n">
        <f aca="false">RANK(AH1154,$AH$5:$AH$2004,0)+COUNTIF($AH$4:AH1153,AH1154)</f>
        <v>644</v>
      </c>
      <c r="AK1154" s="0" t="n">
        <f aca="false">IF(AJ1154&lt;=Deciles!$B$5*(Deciles!$B$4+1),INT((AJ1154-1)/(Deciles!$B$4+1))+1,Deciles!$B$5+INT((AJ1154-1-Deciles!$B$5*(Deciles!$B$4+1))/Deciles!$B$4)+1)</f>
        <v>4</v>
      </c>
    </row>
    <row r="1155" customFormat="false" ht="15" hidden="false" customHeight="false" outlineLevel="0" collapsed="false">
      <c r="A1155" s="0" t="n">
        <v>33002</v>
      </c>
      <c r="B1155" s="0" t="s">
        <v>155</v>
      </c>
      <c r="C1155" s="0" t="n">
        <v>743</v>
      </c>
      <c r="D1155" s="0" t="n">
        <v>80</v>
      </c>
      <c r="E1155" s="0" t="n">
        <v>72.582633972168</v>
      </c>
      <c r="F1155" s="0" t="n">
        <v>40</v>
      </c>
      <c r="G1155" s="0" t="n">
        <v>3.35199999809265</v>
      </c>
      <c r="H1155" s="0" t="n">
        <v>-2.38133311271668</v>
      </c>
      <c r="I1155" s="0" t="n">
        <v>21</v>
      </c>
      <c r="J1155" s="0" t="n">
        <v>13.4692068099976</v>
      </c>
      <c r="K1155" s="0" t="n">
        <v>4.70833349227905</v>
      </c>
      <c r="L1155" s="0" t="n">
        <v>-1.125</v>
      </c>
      <c r="M1155" s="0" t="n">
        <v>3.98038673400879</v>
      </c>
      <c r="N1155" s="0" t="n">
        <v>0</v>
      </c>
      <c r="O1155" s="0" t="n">
        <v>0</v>
      </c>
      <c r="P1155" s="0" t="s">
        <v>144</v>
      </c>
      <c r="Q1155" s="0" t="s">
        <v>141</v>
      </c>
      <c r="R1155" s="0" t="n">
        <v>2</v>
      </c>
      <c r="S1155" s="0" t="s">
        <v>162</v>
      </c>
      <c r="T1155" s="0" t="n">
        <v>0</v>
      </c>
      <c r="U1155" s="0" t="n">
        <v>707297.9</v>
      </c>
      <c r="V1155" s="0" t="n">
        <v>0.00933551602065563</v>
      </c>
      <c r="W1155" s="0" t="n">
        <v>618.876647949219</v>
      </c>
      <c r="X1155" s="0" t="n">
        <v>0.0134950242936611</v>
      </c>
      <c r="Y1155" s="0" t="n">
        <f aca="false">IF(ISNUMBER(C1155),INDEX(Scorecard!$D$5:$D$12,SUMPRODUCT(--(Scorecard!$G$5:$G$11&lt;C1155))+1),Scorecard!$D$13)</f>
        <v>0.488358159108655</v>
      </c>
      <c r="Z1155" s="0" t="n">
        <f aca="false">IF(ISNUMBER(D1155),INDEX(Scorecard!$D$14:$D$17,SUMPRODUCT(--(Scorecard!$G$14:$G$16&lt;D1155))+1),Scorecard!$D$18)</f>
        <v>0.0505355481560174</v>
      </c>
      <c r="AA1155" s="0" t="n">
        <f aca="false">IF(ISNUMBER(E1155),INDEX(Scorecard!$D$19:$D$26,SUMPRODUCT(--(Scorecard!$G$19:$G$25&lt;E1155))+1),Scorecard!$D$27)</f>
        <v>-0.0341578513653732</v>
      </c>
      <c r="AB1155" s="0" t="n">
        <f aca="false">IF(ISNUMBER(F1155),INDEX(Scorecard!$D$28:$D$35,SUMPRODUCT(--(Scorecard!$G$28:$G$34&lt;F1155))+1),Scorecard!$D$36)</f>
        <v>-0.132616866359722</v>
      </c>
      <c r="AC1155" s="0" t="n">
        <f aca="false">IF(ISNUMBER(H1155),INDEX(Scorecard!$D$37:$D$44,SUMPRODUCT(--(Scorecard!$G$37:$G$43&lt;H1155))+1),Scorecard!$D$45)</f>
        <v>1.35057635045042</v>
      </c>
      <c r="AD1155" s="0" t="n">
        <f aca="false">IF(ISNUMBER(I1155),INDEX(Scorecard!$D$46:$D$52,SUMPRODUCT(--(Scorecard!$G$46:$G$51&lt;I1155))+1),Scorecard!$D$53)</f>
        <v>-0.108777051091409</v>
      </c>
      <c r="AE1155" s="0" t="n">
        <f aca="false">IF(ISNUMBER(K1155),INDEX(Scorecard!$D$54:$D$61,SUMPRODUCT(--(Scorecard!$G$54:$G$60&lt;K1155))+1),Scorecard!$D$62)</f>
        <v>0.409483001259379</v>
      </c>
      <c r="AF1155" s="0" t="n">
        <f aca="false">IF(ISNUMBER(L1155),INDEX(Scorecard!$D$63:$D$68,SUMPRODUCT(--(Scorecard!$G$63:$G$67&lt;L1155))+1),Scorecard!$D$69)</f>
        <v>-0.340582194386522</v>
      </c>
      <c r="AG1155" s="0" t="n">
        <f aca="false">Inputs!$B$10+Scorecard!$J$5*Y1155+Scorecard!$J$6*Z1155+Scorecard!$J$7*AA1155+Scorecard!$J$8*AB1155+Scorecard!$J$9*AC1155+Scorecard!$J$10*AD1155+Scorecard!$J$11*AE1155+Scorecard!$J$12*AF1155</f>
        <v>-4.5662371806579</v>
      </c>
      <c r="AH1155" s="0" t="n">
        <f aca="false">MIN(1-Inputs!$B$13,MAX(Inputs!$B$13,1/(1+EXP(-(Inputs!$B$11*AG1155+Inputs!$B$12)))))</f>
        <v>0.00933551636899359</v>
      </c>
      <c r="AI1155" s="0" t="n">
        <f aca="false">Inputs!$B$9-Inputs!$B$8*AG1155</f>
        <v>618.876630925665</v>
      </c>
      <c r="AJ1155" s="0" t="n">
        <f aca="false">RANK(AH1155,$AH$5:$AH$2004,0)+COUNTIF($AH$4:AH1154,AH1155)</f>
        <v>869</v>
      </c>
      <c r="AK1155" s="0" t="n">
        <f aca="false">IF(AJ1155&lt;=Deciles!$B$5*(Deciles!$B$4+1),INT((AJ1155-1)/(Deciles!$B$4+1))+1,Deciles!$B$5+INT((AJ1155-1-Deciles!$B$5*(Deciles!$B$4+1))/Deciles!$B$4)+1)</f>
        <v>5</v>
      </c>
    </row>
    <row r="1156" customFormat="false" ht="15" hidden="false" customHeight="false" outlineLevel="0" collapsed="false">
      <c r="A1156" s="0" t="n">
        <v>33012</v>
      </c>
      <c r="B1156" s="0" t="s">
        <v>139</v>
      </c>
      <c r="C1156" s="0" t="n">
        <v>700</v>
      </c>
      <c r="D1156" s="0" t="n">
        <v>96.2909774780273</v>
      </c>
      <c r="E1156" s="0" t="n">
        <v>91.3516845703125</v>
      </c>
      <c r="F1156" s="0" t="n">
        <v>21</v>
      </c>
      <c r="G1156" s="0" t="n">
        <v>3.71300005912781</v>
      </c>
      <c r="H1156" s="0" t="n">
        <v>0.696333408355713</v>
      </c>
      <c r="I1156" s="0" t="n">
        <v>11</v>
      </c>
      <c r="J1156" s="0" t="n">
        <v>12.5073757171631</v>
      </c>
      <c r="K1156" s="0" t="n">
        <v>6.13333320617676</v>
      </c>
      <c r="L1156" s="0" t="n">
        <v>-3.5</v>
      </c>
      <c r="M1156" s="0" t="n">
        <v>3.62166213989258</v>
      </c>
      <c r="N1156" s="0" t="n">
        <v>0</v>
      </c>
      <c r="O1156" s="0" t="n">
        <v>0</v>
      </c>
      <c r="P1156" s="0" t="s">
        <v>146</v>
      </c>
      <c r="Q1156" s="0" t="s">
        <v>141</v>
      </c>
      <c r="R1156" s="0" t="n">
        <v>1</v>
      </c>
      <c r="S1156" s="0" t="s">
        <v>149</v>
      </c>
      <c r="T1156" s="0" t="n">
        <v>0</v>
      </c>
      <c r="U1156" s="0" t="n">
        <v>270323.75</v>
      </c>
      <c r="V1156" s="0" t="n">
        <v>0.0421848669648171</v>
      </c>
      <c r="W1156" s="0" t="n">
        <v>577.144836425781</v>
      </c>
      <c r="X1156" s="0" t="n">
        <v>0.0378985702991486</v>
      </c>
      <c r="Y1156" s="0" t="n">
        <f aca="false">IF(ISNUMBER(C1156),INDEX(Scorecard!$D$5:$D$12,SUMPRODUCT(--(Scorecard!$G$5:$G$11&lt;C1156))+1),Scorecard!$D$13)</f>
        <v>-0.869677851527538</v>
      </c>
      <c r="Z1156" s="0" t="n">
        <f aca="false">IF(ISNUMBER(D1156),INDEX(Scorecard!$D$14:$D$17,SUMPRODUCT(--(Scorecard!$G$14:$G$16&lt;D1156))+1),Scorecard!$D$18)</f>
        <v>-0.361970872710667</v>
      </c>
      <c r="AA1156" s="0" t="n">
        <f aca="false">IF(ISNUMBER(E1156),INDEX(Scorecard!$D$19:$D$26,SUMPRODUCT(--(Scorecard!$G$19:$G$25&lt;E1156))+1),Scorecard!$D$27)</f>
        <v>-0.820992370602782</v>
      </c>
      <c r="AB1156" s="0" t="n">
        <f aca="false">IF(ISNUMBER(F1156),INDEX(Scorecard!$D$28:$D$35,SUMPRODUCT(--(Scorecard!$G$28:$G$34&lt;F1156))+1),Scorecard!$D$36)</f>
        <v>0.624829191519909</v>
      </c>
      <c r="AC1156" s="0" t="n">
        <f aca="false">IF(ISNUMBER(H1156),INDEX(Scorecard!$D$37:$D$44,SUMPRODUCT(--(Scorecard!$G$37:$G$43&lt;H1156))+1),Scorecard!$D$45)</f>
        <v>-0.569454719285959</v>
      </c>
      <c r="AD1156" s="0" t="n">
        <f aca="false">IF(ISNUMBER(I1156),INDEX(Scorecard!$D$46:$D$52,SUMPRODUCT(--(Scorecard!$G$46:$G$51&lt;I1156))+1),Scorecard!$D$53)</f>
        <v>-0.114272400683245</v>
      </c>
      <c r="AE1156" s="0" t="n">
        <f aca="false">IF(ISNUMBER(K1156),INDEX(Scorecard!$D$54:$D$61,SUMPRODUCT(--(Scorecard!$G$54:$G$60&lt;K1156))+1),Scorecard!$D$62)</f>
        <v>0.0151758992857273</v>
      </c>
      <c r="AF1156" s="0" t="n">
        <f aca="false">IF(ISNUMBER(L1156),INDEX(Scorecard!$D$63:$D$68,SUMPRODUCT(--(Scorecard!$G$63:$G$67&lt;L1156))+1),Scorecard!$D$69)</f>
        <v>-0.340582194386522</v>
      </c>
      <c r="AG1156" s="0" t="n">
        <f aca="false">Inputs!$B$10+Scorecard!$J$5*Y1156+Scorecard!$J$6*Z1156+Scorecard!$J$7*AA1156+Scorecard!$J$8*AB1156+Scorecard!$J$9*AC1156+Scorecard!$J$10*AD1156+Scorecard!$J$11*AE1156+Scorecard!$J$12*AF1156</f>
        <v>-3.11992292103631</v>
      </c>
      <c r="AH1156" s="0" t="n">
        <f aca="false">MIN(1-Inputs!$B$13,MAX(Inputs!$B$13,1/(1+EXP(-(Inputs!$B$11*AG1156+Inputs!$B$12)))))</f>
        <v>0.0421848651202868</v>
      </c>
      <c r="AI1156" s="0" t="n">
        <f aca="false">Inputs!$B$9-Inputs!$B$8*AG1156</f>
        <v>577.144822727203</v>
      </c>
      <c r="AJ1156" s="0" t="n">
        <f aca="false">RANK(AH1156,$AH$5:$AH$2004,0)+COUNTIF($AH$4:AH1155,AH1156)</f>
        <v>195</v>
      </c>
      <c r="AK1156" s="0" t="n">
        <f aca="false">IF(AJ1156&lt;=Deciles!$B$5*(Deciles!$B$4+1),INT((AJ1156-1)/(Deciles!$B$4+1))+1,Deciles!$B$5+INT((AJ1156-1-Deciles!$B$5*(Deciles!$B$4+1))/Deciles!$B$4)+1)</f>
        <v>1</v>
      </c>
    </row>
    <row r="1157" customFormat="false" ht="15" hidden="false" customHeight="false" outlineLevel="0" collapsed="false">
      <c r="A1157" s="0" t="n">
        <v>33020</v>
      </c>
      <c r="B1157" s="0" t="s">
        <v>152</v>
      </c>
      <c r="C1157" s="0" t="n">
        <v>754</v>
      </c>
      <c r="D1157" s="0" t="n">
        <v>80</v>
      </c>
      <c r="E1157" s="0" t="n">
        <v>61.5268020629883</v>
      </c>
      <c r="F1157" s="0" t="n">
        <v>21</v>
      </c>
      <c r="G1157" s="0" t="n">
        <v>4.39400005340576</v>
      </c>
      <c r="H1157" s="0" t="n">
        <v>-2.03933334350586</v>
      </c>
      <c r="I1157" s="0" t="n">
        <v>57</v>
      </c>
      <c r="J1157" s="0" t="n">
        <v>11.9650449752808</v>
      </c>
      <c r="K1157" s="0" t="n">
        <v>3.70000004768372</v>
      </c>
      <c r="L1157" s="0" t="n">
        <v>-0.458333253860474</v>
      </c>
      <c r="M1157" s="0" t="n">
        <v>4.74415826797485</v>
      </c>
      <c r="N1157" s="0" t="n">
        <v>0</v>
      </c>
      <c r="O1157" s="0" t="n">
        <v>0</v>
      </c>
      <c r="P1157" s="0" t="s">
        <v>144</v>
      </c>
      <c r="Q1157" s="0" t="s">
        <v>141</v>
      </c>
      <c r="R1157" s="0" t="n">
        <v>2</v>
      </c>
      <c r="S1157" s="0" t="s">
        <v>147</v>
      </c>
      <c r="T1157" s="0" t="n">
        <v>0</v>
      </c>
      <c r="U1157" s="0" t="n">
        <v>157163.94</v>
      </c>
      <c r="V1157" s="0" t="n">
        <v>0.00185878854244947</v>
      </c>
      <c r="W1157" s="0" t="n">
        <v>662.759033203125</v>
      </c>
      <c r="X1157" s="0" t="n">
        <v>0.0018929741345346</v>
      </c>
      <c r="Y1157" s="0" t="n">
        <f aca="false">IF(ISNUMBER(C1157),INDEX(Scorecard!$D$5:$D$12,SUMPRODUCT(--(Scorecard!$G$5:$G$11&lt;C1157))+1),Scorecard!$D$13)</f>
        <v>0.733188958177614</v>
      </c>
      <c r="Z1157" s="0" t="n">
        <f aca="false">IF(ISNUMBER(D1157),INDEX(Scorecard!$D$14:$D$17,SUMPRODUCT(--(Scorecard!$G$14:$G$16&lt;D1157))+1),Scorecard!$D$18)</f>
        <v>0.0505355481560174</v>
      </c>
      <c r="AA1157" s="0" t="n">
        <f aca="false">IF(ISNUMBER(E1157),INDEX(Scorecard!$D$19:$D$26,SUMPRODUCT(--(Scorecard!$G$19:$G$25&lt;E1157))+1),Scorecard!$D$27)</f>
        <v>0.233621608745691</v>
      </c>
      <c r="AB1157" s="0" t="n">
        <f aca="false">IF(ISNUMBER(F1157),INDEX(Scorecard!$D$28:$D$35,SUMPRODUCT(--(Scorecard!$G$28:$G$34&lt;F1157))+1),Scorecard!$D$36)</f>
        <v>0.624829191519909</v>
      </c>
      <c r="AC1157" s="0" t="n">
        <f aca="false">IF(ISNUMBER(H1157),INDEX(Scorecard!$D$37:$D$44,SUMPRODUCT(--(Scorecard!$G$37:$G$43&lt;H1157))+1),Scorecard!$D$45)</f>
        <v>1.35057635045042</v>
      </c>
      <c r="AD1157" s="0" t="n">
        <f aca="false">IF(ISNUMBER(I1157),INDEX(Scorecard!$D$46:$D$52,SUMPRODUCT(--(Scorecard!$G$46:$G$51&lt;I1157))+1),Scorecard!$D$53)</f>
        <v>0.818882373006414</v>
      </c>
      <c r="AE1157" s="0" t="n">
        <f aca="false">IF(ISNUMBER(K1157),INDEX(Scorecard!$D$54:$D$61,SUMPRODUCT(--(Scorecard!$G$54:$G$60&lt;K1157))+1),Scorecard!$D$62)</f>
        <v>0.489050497890326</v>
      </c>
      <c r="AF1157" s="0" t="n">
        <f aca="false">IF(ISNUMBER(L1157),INDEX(Scorecard!$D$63:$D$68,SUMPRODUCT(--(Scorecard!$G$63:$G$67&lt;L1157))+1),Scorecard!$D$69)</f>
        <v>0.322484508656054</v>
      </c>
      <c r="AG1157" s="0" t="n">
        <f aca="false">Inputs!$B$10+Scorecard!$J$5*Y1157+Scorecard!$J$6*Z1157+Scorecard!$J$7*AA1157+Scorecard!$J$8*AB1157+Scorecard!$J$9*AC1157+Scorecard!$J$10*AD1157+Scorecard!$J$11*AE1157+Scorecard!$J$12*AF1157</f>
        <v>-6.08708603566249</v>
      </c>
      <c r="AH1157" s="0" t="n">
        <f aca="false">MIN(1-Inputs!$B$13,MAX(Inputs!$B$13,1/(1+EXP(-(Inputs!$B$11*AG1157+Inputs!$B$12)))))</f>
        <v>0.0018587885420477</v>
      </c>
      <c r="AI1157" s="0" t="n">
        <f aca="false">Inputs!$B$9-Inputs!$B$8*AG1157</f>
        <v>662.7590529468</v>
      </c>
      <c r="AJ1157" s="0" t="n">
        <f aca="false">RANK(AH1157,$AH$5:$AH$2004,0)+COUNTIF($AH$4:AH1156,AH1157)</f>
        <v>1726</v>
      </c>
      <c r="AK1157" s="0" t="n">
        <f aca="false">IF(AJ1157&lt;=Deciles!$B$5*(Deciles!$B$4+1),INT((AJ1157-1)/(Deciles!$B$4+1))+1,Deciles!$B$5+INT((AJ1157-1-Deciles!$B$5*(Deciles!$B$4+1))/Deciles!$B$4)+1)</f>
        <v>9</v>
      </c>
    </row>
    <row r="1158" customFormat="false" ht="15" hidden="false" customHeight="false" outlineLevel="0" collapsed="false">
      <c r="A1158" s="0" t="n">
        <v>33049</v>
      </c>
      <c r="B1158" s="0" t="s">
        <v>150</v>
      </c>
      <c r="C1158" s="0" t="n">
        <v>668</v>
      </c>
      <c r="D1158" s="0" t="n">
        <v>80</v>
      </c>
      <c r="E1158" s="0" t="n">
        <v>65.442268371582</v>
      </c>
      <c r="F1158" s="0" t="n">
        <v>28</v>
      </c>
      <c r="G1158" s="0" t="n">
        <v>3.64199995994568</v>
      </c>
      <c r="H1158" s="0" t="n">
        <v>-2.99133324623108</v>
      </c>
      <c r="I1158" s="0" t="n">
        <v>29</v>
      </c>
      <c r="J1158" s="0" t="n">
        <v>12.5513896942139</v>
      </c>
      <c r="K1158" s="0" t="n">
        <v>4.40000009536743</v>
      </c>
      <c r="L1158" s="0" t="n">
        <v>-0.208333015441895</v>
      </c>
      <c r="M1158" s="0" t="n">
        <v>6.54819679260254</v>
      </c>
      <c r="N1158" s="0" t="n">
        <v>0</v>
      </c>
      <c r="O1158" s="0" t="n">
        <v>0</v>
      </c>
      <c r="P1158" s="0" t="s">
        <v>144</v>
      </c>
      <c r="Q1158" s="0" t="s">
        <v>141</v>
      </c>
      <c r="R1158" s="0" t="n">
        <v>1</v>
      </c>
      <c r="S1158" s="0" t="s">
        <v>151</v>
      </c>
      <c r="T1158" s="0" t="n">
        <v>0</v>
      </c>
      <c r="U1158" s="0" t="n">
        <v>282487.6</v>
      </c>
      <c r="V1158" s="0" t="n">
        <v>0.0573359988629818</v>
      </c>
      <c r="W1158" s="0" t="n">
        <v>568.408203125</v>
      </c>
      <c r="X1158" s="0" t="n">
        <v>0.058030266314745</v>
      </c>
      <c r="Y1158" s="0" t="n">
        <f aca="false">IF(ISNUMBER(C1158),INDEX(Scorecard!$D$5:$D$12,SUMPRODUCT(--(Scorecard!$G$5:$G$11&lt;C1158))+1),Scorecard!$D$13)</f>
        <v>-1.88220980528339</v>
      </c>
      <c r="Z1158" s="0" t="n">
        <f aca="false">IF(ISNUMBER(D1158),INDEX(Scorecard!$D$14:$D$17,SUMPRODUCT(--(Scorecard!$G$14:$G$16&lt;D1158))+1),Scorecard!$D$18)</f>
        <v>0.0505355481560174</v>
      </c>
      <c r="AA1158" s="0" t="n">
        <f aca="false">IF(ISNUMBER(E1158),INDEX(Scorecard!$D$19:$D$26,SUMPRODUCT(--(Scorecard!$G$19:$G$25&lt;E1158))+1),Scorecard!$D$27)</f>
        <v>0.233621608745691</v>
      </c>
      <c r="AB1158" s="0" t="n">
        <f aca="false">IF(ISNUMBER(F1158),INDEX(Scorecard!$D$28:$D$35,SUMPRODUCT(--(Scorecard!$G$28:$G$34&lt;F1158))+1),Scorecard!$D$36)</f>
        <v>0.165097008946478</v>
      </c>
      <c r="AC1158" s="0" t="n">
        <f aca="false">IF(ISNUMBER(H1158),INDEX(Scorecard!$D$37:$D$44,SUMPRODUCT(--(Scorecard!$G$37:$G$43&lt;H1158))+1),Scorecard!$D$45)</f>
        <v>1.35057635045042</v>
      </c>
      <c r="AD1158" s="0" t="n">
        <f aca="false">IF(ISNUMBER(I1158),INDEX(Scorecard!$D$46:$D$52,SUMPRODUCT(--(Scorecard!$G$46:$G$51&lt;I1158))+1),Scorecard!$D$53)</f>
        <v>0.123869379412532</v>
      </c>
      <c r="AE1158" s="0" t="n">
        <f aca="false">IF(ISNUMBER(K1158),INDEX(Scorecard!$D$54:$D$61,SUMPRODUCT(--(Scorecard!$G$54:$G$60&lt;K1158))+1),Scorecard!$D$62)</f>
        <v>0.489050497890326</v>
      </c>
      <c r="AF1158" s="0" t="n">
        <f aca="false">IF(ISNUMBER(L1158),INDEX(Scorecard!$D$63:$D$68,SUMPRODUCT(--(Scorecard!$G$63:$G$67&lt;L1158))+1),Scorecard!$D$69)</f>
        <v>0.322484508656054</v>
      </c>
      <c r="AG1158" s="0" t="n">
        <f aca="false">Inputs!$B$10+Scorecard!$J$5*Y1158+Scorecard!$J$6*Z1158+Scorecard!$J$7*AA1158+Scorecard!$J$8*AB1158+Scorecard!$J$9*AC1158+Scorecard!$J$10*AD1158+Scorecard!$J$11*AE1158+Scorecard!$J$12*AF1158</f>
        <v>-2.81713377272774</v>
      </c>
      <c r="AH1158" s="0" t="n">
        <f aca="false">MIN(1-Inputs!$B$13,MAX(Inputs!$B$13,1/(1+EXP(-(Inputs!$B$11*AG1158+Inputs!$B$12)))))</f>
        <v>0.0573360004035744</v>
      </c>
      <c r="AI1158" s="0" t="n">
        <f aca="false">Inputs!$B$9-Inputs!$B$8*AG1158</f>
        <v>568.408174673208</v>
      </c>
      <c r="AJ1158" s="0" t="n">
        <f aca="false">RANK(AH1158,$AH$5:$AH$2004,0)+COUNTIF($AH$4:AH1157,AH1158)</f>
        <v>123</v>
      </c>
      <c r="AK1158" s="0" t="n">
        <f aca="false">IF(AJ1158&lt;=Deciles!$B$5*(Deciles!$B$4+1),INT((AJ1158-1)/(Deciles!$B$4+1))+1,Deciles!$B$5+INT((AJ1158-1-Deciles!$B$5*(Deciles!$B$4+1))/Deciles!$B$4)+1)</f>
        <v>1</v>
      </c>
    </row>
    <row r="1159" customFormat="false" ht="15" hidden="false" customHeight="false" outlineLevel="0" collapsed="false">
      <c r="A1159" s="0" t="n">
        <v>33104</v>
      </c>
      <c r="B1159" s="0" t="s">
        <v>158</v>
      </c>
      <c r="C1159" s="0" t="n">
        <v>692</v>
      </c>
      <c r="D1159" s="0" t="n">
        <v>68.5830459594727</v>
      </c>
      <c r="E1159" s="0" t="n">
        <v>67.8195190429688</v>
      </c>
      <c r="F1159" s="0" t="n">
        <v>21</v>
      </c>
      <c r="G1159" s="0" t="n">
        <v>3.21399998664856</v>
      </c>
      <c r="H1159" s="0" t="n">
        <v>0.297333240509033</v>
      </c>
      <c r="I1159" s="0" t="n">
        <v>5</v>
      </c>
      <c r="J1159" s="0" t="n">
        <v>12.8570394515991</v>
      </c>
      <c r="K1159" s="0" t="n">
        <v>6.63333320617676</v>
      </c>
      <c r="L1159" s="0" t="n">
        <v>2.71025633811951</v>
      </c>
      <c r="M1159" s="0" t="n">
        <v>0.285017788410187</v>
      </c>
      <c r="N1159" s="0" t="n">
        <v>0</v>
      </c>
      <c r="O1159" s="0" t="n">
        <v>0</v>
      </c>
      <c r="P1159" s="0" t="s">
        <v>140</v>
      </c>
      <c r="Q1159" s="0" t="s">
        <v>141</v>
      </c>
      <c r="R1159" s="0" t="n">
        <v>2</v>
      </c>
      <c r="S1159" s="0" t="s">
        <v>159</v>
      </c>
      <c r="T1159" s="0" t="n">
        <v>0</v>
      </c>
      <c r="U1159" s="0" t="n">
        <v>383478.88</v>
      </c>
      <c r="V1159" s="0" t="n">
        <v>0.0277613662183285</v>
      </c>
      <c r="W1159" s="0" t="n">
        <v>588.873413085938</v>
      </c>
      <c r="X1159" s="0" t="n">
        <v>0.0216867737472057</v>
      </c>
      <c r="Y1159" s="0" t="n">
        <f aca="false">IF(ISNUMBER(C1159),INDEX(Scorecard!$D$5:$D$12,SUMPRODUCT(--(Scorecard!$G$5:$G$11&lt;C1159))+1),Scorecard!$D$13)</f>
        <v>-0.869677851527538</v>
      </c>
      <c r="Z1159" s="0" t="n">
        <f aca="false">IF(ISNUMBER(D1159),INDEX(Scorecard!$D$14:$D$17,SUMPRODUCT(--(Scorecard!$G$14:$G$16&lt;D1159))+1),Scorecard!$D$18)</f>
        <v>0.128579646629417</v>
      </c>
      <c r="AA1159" s="0" t="n">
        <f aca="false">IF(ISNUMBER(E1159),INDEX(Scorecard!$D$19:$D$26,SUMPRODUCT(--(Scorecard!$G$19:$G$25&lt;E1159))+1),Scorecard!$D$27)</f>
        <v>0.0530843085177338</v>
      </c>
      <c r="AB1159" s="0" t="n">
        <f aca="false">IF(ISNUMBER(F1159),INDEX(Scorecard!$D$28:$D$35,SUMPRODUCT(--(Scorecard!$G$28:$G$34&lt;F1159))+1),Scorecard!$D$36)</f>
        <v>0.624829191519909</v>
      </c>
      <c r="AC1159" s="0" t="n">
        <f aca="false">IF(ISNUMBER(H1159),INDEX(Scorecard!$D$37:$D$44,SUMPRODUCT(--(Scorecard!$G$37:$G$43&lt;H1159))+1),Scorecard!$D$45)</f>
        <v>-0.0679520129233634</v>
      </c>
      <c r="AD1159" s="0" t="n">
        <f aca="false">IF(ISNUMBER(I1159),INDEX(Scorecard!$D$46:$D$52,SUMPRODUCT(--(Scorecard!$G$46:$G$51&lt;I1159))+1),Scorecard!$D$53)</f>
        <v>-0.161534840507194</v>
      </c>
      <c r="AE1159" s="0" t="n">
        <f aca="false">IF(ISNUMBER(K1159),INDEX(Scorecard!$D$54:$D$61,SUMPRODUCT(--(Scorecard!$G$54:$G$60&lt;K1159))+1),Scorecard!$D$62)</f>
        <v>-0.357264871923982</v>
      </c>
      <c r="AF1159" s="0" t="n">
        <f aca="false">IF(ISNUMBER(L1159),INDEX(Scorecard!$D$63:$D$68,SUMPRODUCT(--(Scorecard!$G$63:$G$67&lt;L1159))+1),Scorecard!$D$69)</f>
        <v>0.322484508656054</v>
      </c>
      <c r="AG1159" s="0" t="n">
        <f aca="false">Inputs!$B$10+Scorecard!$J$5*Y1159+Scorecard!$J$6*Z1159+Scorecard!$J$7*AA1159+Scorecard!$J$8*AB1159+Scorecard!$J$9*AC1159+Scorecard!$J$10*AD1159+Scorecard!$J$11*AE1159+Scorecard!$J$12*AF1159</f>
        <v>-3.52640554162257</v>
      </c>
      <c r="AH1159" s="0" t="n">
        <f aca="false">MIN(1-Inputs!$B$13,MAX(Inputs!$B$13,1/(1+EXP(-(Inputs!$B$11*AG1159+Inputs!$B$12)))))</f>
        <v>0.0277613671226722</v>
      </c>
      <c r="AI1159" s="0" t="n">
        <f aca="false">Inputs!$B$9-Inputs!$B$8*AG1159</f>
        <v>588.87343194575</v>
      </c>
      <c r="AJ1159" s="0" t="n">
        <f aca="false">RANK(AH1159,$AH$5:$AH$2004,0)+COUNTIF($AH$4:AH1158,AH1159)</f>
        <v>343</v>
      </c>
      <c r="AK1159" s="0" t="n">
        <f aca="false">IF(AJ1159&lt;=Deciles!$B$5*(Deciles!$B$4+1),INT((AJ1159-1)/(Deciles!$B$4+1))+1,Deciles!$B$5+INT((AJ1159-1-Deciles!$B$5*(Deciles!$B$4+1))/Deciles!$B$4)+1)</f>
        <v>2</v>
      </c>
    </row>
    <row r="1160" customFormat="false" ht="15" hidden="false" customHeight="false" outlineLevel="0" collapsed="false">
      <c r="A1160" s="0" t="n">
        <v>33124</v>
      </c>
      <c r="B1160" s="0" t="s">
        <v>155</v>
      </c>
      <c r="C1160" s="0" t="n">
        <v>741</v>
      </c>
      <c r="D1160" s="0" t="n">
        <v>83.6555023193359</v>
      </c>
      <c r="E1160" s="0" t="n">
        <v>55.0726623535156</v>
      </c>
      <c r="F1160" s="0" t="n">
        <v>15</v>
      </c>
      <c r="G1160" s="0" t="n">
        <v>4.08199977874756</v>
      </c>
      <c r="H1160" s="0" t="n">
        <v>-1.65133333206177</v>
      </c>
      <c r="I1160" s="0" t="n">
        <v>69</v>
      </c>
      <c r="J1160" s="0" t="n">
        <v>11.2839670181274</v>
      </c>
      <c r="K1160" s="0" t="n">
        <v>4.60833311080933</v>
      </c>
      <c r="L1160" s="0" t="n">
        <v>-1.125</v>
      </c>
      <c r="M1160" s="0" t="n">
        <v>6.54818534851074</v>
      </c>
      <c r="N1160" s="0" t="n">
        <v>0</v>
      </c>
      <c r="O1160" s="0" t="n">
        <v>0</v>
      </c>
      <c r="P1160" s="0" t="s">
        <v>140</v>
      </c>
      <c r="Q1160" s="0" t="s">
        <v>141</v>
      </c>
      <c r="R1160" s="0" t="n">
        <v>2</v>
      </c>
      <c r="S1160" s="0" t="s">
        <v>151</v>
      </c>
      <c r="T1160" s="0" t="n">
        <v>0</v>
      </c>
      <c r="U1160" s="0" t="n">
        <v>79536.17</v>
      </c>
      <c r="V1160" s="0" t="n">
        <v>0.00268770870752633</v>
      </c>
      <c r="W1160" s="0" t="n">
        <v>652.756286621094</v>
      </c>
      <c r="X1160" s="0" t="n">
        <v>0.00251808390021324</v>
      </c>
      <c r="Y1160" s="0" t="n">
        <f aca="false">IF(ISNUMBER(C1160),INDEX(Scorecard!$D$5:$D$12,SUMPRODUCT(--(Scorecard!$G$5:$G$11&lt;C1160))+1),Scorecard!$D$13)</f>
        <v>0.488358159108655</v>
      </c>
      <c r="Z1160" s="0" t="n">
        <f aca="false">IF(ISNUMBER(D1160),INDEX(Scorecard!$D$14:$D$17,SUMPRODUCT(--(Scorecard!$G$14:$G$16&lt;D1160))+1),Scorecard!$D$18)</f>
        <v>0.0505355481560174</v>
      </c>
      <c r="AA1160" s="0" t="n">
        <f aca="false">IF(ISNUMBER(E1160),INDEX(Scorecard!$D$19:$D$26,SUMPRODUCT(--(Scorecard!$G$19:$G$25&lt;E1160))+1),Scorecard!$D$27)</f>
        <v>0.285899340811827</v>
      </c>
      <c r="AB1160" s="0" t="n">
        <f aca="false">IF(ISNUMBER(F1160),INDEX(Scorecard!$D$28:$D$35,SUMPRODUCT(--(Scorecard!$G$28:$G$34&lt;F1160))+1),Scorecard!$D$36)</f>
        <v>0.624829191519909</v>
      </c>
      <c r="AC1160" s="0" t="n">
        <f aca="false">IF(ISNUMBER(H1160),INDEX(Scorecard!$D$37:$D$44,SUMPRODUCT(--(Scorecard!$G$37:$G$43&lt;H1160))+1),Scorecard!$D$45)</f>
        <v>1.35057635045042</v>
      </c>
      <c r="AD1160" s="0" t="n">
        <f aca="false">IF(ISNUMBER(I1160),INDEX(Scorecard!$D$46:$D$52,SUMPRODUCT(--(Scorecard!$G$46:$G$51&lt;I1160))+1),Scorecard!$D$53)</f>
        <v>0.818882373006414</v>
      </c>
      <c r="AE1160" s="0" t="n">
        <f aca="false">IF(ISNUMBER(K1160),INDEX(Scorecard!$D$54:$D$61,SUMPRODUCT(--(Scorecard!$G$54:$G$60&lt;K1160))+1),Scorecard!$D$62)</f>
        <v>0.409483001259379</v>
      </c>
      <c r="AF1160" s="0" t="n">
        <f aca="false">IF(ISNUMBER(L1160),INDEX(Scorecard!$D$63:$D$68,SUMPRODUCT(--(Scorecard!$G$63:$G$67&lt;L1160))+1),Scorecard!$D$69)</f>
        <v>-0.340582194386522</v>
      </c>
      <c r="AG1160" s="0" t="n">
        <f aca="false">Inputs!$B$10+Scorecard!$J$5*Y1160+Scorecard!$J$6*Z1160+Scorecard!$J$7*AA1160+Scorecard!$J$8*AB1160+Scorecard!$J$9*AC1160+Scorecard!$J$10*AD1160+Scorecard!$J$11*AE1160+Scorecard!$J$12*AF1160</f>
        <v>-5.74041583222386</v>
      </c>
      <c r="AH1160" s="0" t="n">
        <f aca="false">MIN(1-Inputs!$B$13,MAX(Inputs!$B$13,1/(1+EXP(-(Inputs!$B$11*AG1160+Inputs!$B$12)))))</f>
        <v>0.00268770872401784</v>
      </c>
      <c r="AI1160" s="0" t="n">
        <f aca="false">Inputs!$B$9-Inputs!$B$8*AG1160</f>
        <v>652.756265280303</v>
      </c>
      <c r="AJ1160" s="0" t="n">
        <f aca="false">RANK(AH1160,$AH$5:$AH$2004,0)+COUNTIF($AH$4:AH1159,AH1160)</f>
        <v>1599</v>
      </c>
      <c r="AK1160" s="0" t="n">
        <f aca="false">IF(AJ1160&lt;=Deciles!$B$5*(Deciles!$B$4+1),INT((AJ1160-1)/(Deciles!$B$4+1))+1,Deciles!$B$5+INT((AJ1160-1-Deciles!$B$5*(Deciles!$B$4+1))/Deciles!$B$4)+1)</f>
        <v>8</v>
      </c>
    </row>
    <row r="1161" customFormat="false" ht="15" hidden="false" customHeight="false" outlineLevel="0" collapsed="false">
      <c r="A1161" s="0" t="n">
        <v>33135</v>
      </c>
      <c r="B1161" s="0" t="s">
        <v>157</v>
      </c>
      <c r="C1161" s="0" t="n">
        <v>765</v>
      </c>
      <c r="D1161" s="0" t="n">
        <v>93.903450012207</v>
      </c>
      <c r="E1161" s="0" t="n">
        <v>82.8251647949219</v>
      </c>
      <c r="F1161" s="0" t="n">
        <v>35</v>
      </c>
      <c r="G1161" s="0" t="n">
        <v>4.23899984359741</v>
      </c>
      <c r="H1161" s="0" t="n">
        <v>0.355666399002075</v>
      </c>
      <c r="I1161" s="0" t="n">
        <v>20</v>
      </c>
      <c r="J1161" s="0" t="n">
        <v>12.4757528305054</v>
      </c>
      <c r="K1161" s="0" t="n">
        <v>4.42307710647583</v>
      </c>
      <c r="L1161" s="0" t="n">
        <v>-0.276922702789307</v>
      </c>
      <c r="M1161" s="0" t="n">
        <v>5.74976253509522</v>
      </c>
      <c r="N1161" s="0" t="n">
        <v>0</v>
      </c>
      <c r="O1161" s="0" t="n">
        <v>0</v>
      </c>
      <c r="P1161" s="0" t="s">
        <v>144</v>
      </c>
      <c r="Q1161" s="0" t="s">
        <v>141</v>
      </c>
      <c r="R1161" s="0" t="n">
        <v>2</v>
      </c>
      <c r="S1161" s="0" t="s">
        <v>149</v>
      </c>
      <c r="T1161" s="0" t="n">
        <v>0</v>
      </c>
      <c r="U1161" s="0" t="n">
        <v>261909.16</v>
      </c>
      <c r="V1161" s="0" t="n">
        <v>0.00510292733088136</v>
      </c>
      <c r="W1161" s="0" t="n">
        <v>635.339111328125</v>
      </c>
      <c r="X1161" s="0" t="n">
        <v>0.003784263972193</v>
      </c>
      <c r="Y1161" s="0" t="n">
        <f aca="false">IF(ISNUMBER(C1161),INDEX(Scorecard!$D$5:$D$12,SUMPRODUCT(--(Scorecard!$G$5:$G$11&lt;C1161))+1),Scorecard!$D$13)</f>
        <v>1.23750384304241</v>
      </c>
      <c r="Z1161" s="0" t="n">
        <f aca="false">IF(ISNUMBER(D1161),INDEX(Scorecard!$D$14:$D$17,SUMPRODUCT(--(Scorecard!$G$14:$G$16&lt;D1161))+1),Scorecard!$D$18)</f>
        <v>-0.361970872710667</v>
      </c>
      <c r="AA1161" s="0" t="n">
        <f aca="false">IF(ISNUMBER(E1161),INDEX(Scorecard!$D$19:$D$26,SUMPRODUCT(--(Scorecard!$G$19:$G$25&lt;E1161))+1),Scorecard!$D$27)</f>
        <v>-0.219855970853228</v>
      </c>
      <c r="AB1161" s="0" t="n">
        <f aca="false">IF(ISNUMBER(F1161),INDEX(Scorecard!$D$28:$D$35,SUMPRODUCT(--(Scorecard!$G$28:$G$34&lt;F1161))+1),Scorecard!$D$36)</f>
        <v>-0.0008456427959252</v>
      </c>
      <c r="AC1161" s="0" t="n">
        <f aca="false">IF(ISNUMBER(H1161),INDEX(Scorecard!$D$37:$D$44,SUMPRODUCT(--(Scorecard!$G$37:$G$43&lt;H1161))+1),Scorecard!$D$45)</f>
        <v>-0.0679520129233634</v>
      </c>
      <c r="AD1161" s="0" t="n">
        <f aca="false">IF(ISNUMBER(I1161),INDEX(Scorecard!$D$46:$D$52,SUMPRODUCT(--(Scorecard!$G$46:$G$51&lt;I1161))+1),Scorecard!$D$53)</f>
        <v>-0.108777051091409</v>
      </c>
      <c r="AE1161" s="0" t="n">
        <f aca="false">IF(ISNUMBER(K1161),INDEX(Scorecard!$D$54:$D$61,SUMPRODUCT(--(Scorecard!$G$54:$G$60&lt;K1161))+1),Scorecard!$D$62)</f>
        <v>0.409483001259379</v>
      </c>
      <c r="AF1161" s="0" t="n">
        <f aca="false">IF(ISNUMBER(L1161),INDEX(Scorecard!$D$63:$D$68,SUMPRODUCT(--(Scorecard!$G$63:$G$67&lt;L1161))+1),Scorecard!$D$69)</f>
        <v>0.322484508656054</v>
      </c>
      <c r="AG1161" s="0" t="n">
        <f aca="false">Inputs!$B$10+Scorecard!$J$5*Y1161+Scorecard!$J$6*Z1161+Scorecard!$J$7*AA1161+Scorecard!$J$8*AB1161+Scorecard!$J$9*AC1161+Scorecard!$J$10*AD1161+Scorecard!$J$11*AE1161+Scorecard!$J$12*AF1161</f>
        <v>-5.1367830643299</v>
      </c>
      <c r="AH1161" s="0" t="n">
        <f aca="false">MIN(1-Inputs!$B$13,MAX(Inputs!$B$13,1/(1+EXP(-(Inputs!$B$11*AG1161+Inputs!$B$12)))))</f>
        <v>0.00510292731881864</v>
      </c>
      <c r="AI1161" s="0" t="n">
        <f aca="false">Inputs!$B$9-Inputs!$B$8*AG1161</f>
        <v>635.339105265129</v>
      </c>
      <c r="AJ1161" s="0" t="n">
        <f aca="false">RANK(AH1161,$AH$5:$AH$2004,0)+COUNTIF($AH$4:AH1160,AH1161)</f>
        <v>1240</v>
      </c>
      <c r="AK1161" s="0" t="n">
        <f aca="false">IF(AJ1161&lt;=Deciles!$B$5*(Deciles!$B$4+1),INT((AJ1161-1)/(Deciles!$B$4+1))+1,Deciles!$B$5+INT((AJ1161-1-Deciles!$B$5*(Deciles!$B$4+1))/Deciles!$B$4)+1)</f>
        <v>7</v>
      </c>
    </row>
    <row r="1162" customFormat="false" ht="15" hidden="false" customHeight="false" outlineLevel="0" collapsed="false">
      <c r="A1162" s="0" t="n">
        <v>33232</v>
      </c>
      <c r="B1162" s="0" t="s">
        <v>143</v>
      </c>
      <c r="C1162" s="0" t="n">
        <v>722</v>
      </c>
      <c r="D1162" s="0" t="n">
        <v>80</v>
      </c>
      <c r="E1162" s="0" t="n">
        <v>39.9063873291016</v>
      </c>
      <c r="F1162" s="0" t="n">
        <v>29</v>
      </c>
      <c r="G1162" s="0" t="n">
        <v>4.25899982452393</v>
      </c>
      <c r="H1162" s="0" t="n">
        <v>1.02566647529602</v>
      </c>
      <c r="I1162" s="0" t="n">
        <v>96</v>
      </c>
      <c r="J1162" s="0" t="n">
        <v>11.8213129043579</v>
      </c>
      <c r="K1162" s="0" t="n">
        <v>10.0333337783814</v>
      </c>
      <c r="L1162" s="0" t="n">
        <v>5.07179546356201</v>
      </c>
      <c r="M1162" s="0" t="n">
        <v>2.99160885810852</v>
      </c>
      <c r="N1162" s="0" t="n">
        <v>0</v>
      </c>
      <c r="O1162" s="0" t="n">
        <v>0</v>
      </c>
      <c r="P1162" s="0" t="s">
        <v>144</v>
      </c>
      <c r="Q1162" s="0" t="s">
        <v>141</v>
      </c>
      <c r="R1162" s="0" t="n">
        <v>1</v>
      </c>
      <c r="S1162" s="0" t="s">
        <v>154</v>
      </c>
      <c r="T1162" s="0" t="n">
        <v>0</v>
      </c>
      <c r="U1162" s="0" t="n">
        <v>136122.83</v>
      </c>
      <c r="V1162" s="0" t="n">
        <v>0.0163007639348507</v>
      </c>
      <c r="W1162" s="0" t="n">
        <v>603.600463867188</v>
      </c>
      <c r="X1162" s="0" t="n">
        <v>0.0157970394939184</v>
      </c>
      <c r="Y1162" s="0" t="n">
        <f aca="false">IF(ISNUMBER(C1162),INDEX(Scorecard!$D$5:$D$12,SUMPRODUCT(--(Scorecard!$G$5:$G$11&lt;C1162))+1),Scorecard!$D$13)</f>
        <v>-0.0290424113398221</v>
      </c>
      <c r="Z1162" s="0" t="n">
        <f aca="false">IF(ISNUMBER(D1162),INDEX(Scorecard!$D$14:$D$17,SUMPRODUCT(--(Scorecard!$G$14:$G$16&lt;D1162))+1),Scorecard!$D$18)</f>
        <v>0.0505355481560174</v>
      </c>
      <c r="AA1162" s="0" t="n">
        <f aca="false">IF(ISNUMBER(E1162),INDEX(Scorecard!$D$19:$D$26,SUMPRODUCT(--(Scorecard!$G$19:$G$25&lt;E1162))+1),Scorecard!$D$27)</f>
        <v>0.57899015159425</v>
      </c>
      <c r="AB1162" s="0" t="n">
        <f aca="false">IF(ISNUMBER(F1162),INDEX(Scorecard!$D$28:$D$35,SUMPRODUCT(--(Scorecard!$G$28:$G$34&lt;F1162))+1),Scorecard!$D$36)</f>
        <v>0.165097008946478</v>
      </c>
      <c r="AC1162" s="0" t="n">
        <f aca="false">IF(ISNUMBER(H1162),INDEX(Scorecard!$D$37:$D$44,SUMPRODUCT(--(Scorecard!$G$37:$G$43&lt;H1162))+1),Scorecard!$D$45)</f>
        <v>-0.975503570149195</v>
      </c>
      <c r="AD1162" s="0" t="n">
        <f aca="false">IF(ISNUMBER(I1162),INDEX(Scorecard!$D$46:$D$52,SUMPRODUCT(--(Scorecard!$G$46:$G$51&lt;I1162))+1),Scorecard!$D$53)</f>
        <v>0.818882373006414</v>
      </c>
      <c r="AE1162" s="0" t="n">
        <f aca="false">IF(ISNUMBER(K1162),INDEX(Scorecard!$D$54:$D$61,SUMPRODUCT(--(Scorecard!$G$54:$G$60&lt;K1162))+1),Scorecard!$D$62)</f>
        <v>-0.541917179454542</v>
      </c>
      <c r="AF1162" s="0" t="n">
        <f aca="false">IF(ISNUMBER(L1162),INDEX(Scorecard!$D$63:$D$68,SUMPRODUCT(--(Scorecard!$G$63:$G$67&lt;L1162))+1),Scorecard!$D$69)</f>
        <v>0.322484508656054</v>
      </c>
      <c r="AG1162" s="0" t="n">
        <f aca="false">Inputs!$B$10+Scorecard!$J$5*Y1162+Scorecard!$J$6*Z1162+Scorecard!$J$7*AA1162+Scorecard!$J$8*AB1162+Scorecard!$J$9*AC1162+Scorecard!$J$10*AD1162+Scorecard!$J$11*AE1162+Scorecard!$J$12*AF1162</f>
        <v>-4.03680596725522</v>
      </c>
      <c r="AH1162" s="0" t="n">
        <f aca="false">MIN(1-Inputs!$B$13,MAX(Inputs!$B$13,1/(1+EXP(-(Inputs!$B$11*AG1162+Inputs!$B$12)))))</f>
        <v>0.0163007638023176</v>
      </c>
      <c r="AI1162" s="0" t="n">
        <f aca="false">Inputs!$B$9-Inputs!$B$8*AG1162</f>
        <v>603.600475204307</v>
      </c>
      <c r="AJ1162" s="0" t="n">
        <f aca="false">RANK(AH1162,$AH$5:$AH$2004,0)+COUNTIF($AH$4:AH1161,AH1162)</f>
        <v>555</v>
      </c>
      <c r="AK1162" s="0" t="n">
        <f aca="false">IF(AJ1162&lt;=Deciles!$B$5*(Deciles!$B$4+1),INT((AJ1162-1)/(Deciles!$B$4+1))+1,Deciles!$B$5+INT((AJ1162-1-Deciles!$B$5*(Deciles!$B$4+1))/Deciles!$B$4)+1)</f>
        <v>3</v>
      </c>
    </row>
    <row r="1163" customFormat="false" ht="15" hidden="false" customHeight="false" outlineLevel="0" collapsed="false">
      <c r="A1163" s="0" t="n">
        <v>33251</v>
      </c>
      <c r="B1163" s="0" t="s">
        <v>158</v>
      </c>
      <c r="C1163" s="0" t="n">
        <v>781</v>
      </c>
      <c r="D1163" s="0" t="n">
        <v>87.8630218505859</v>
      </c>
      <c r="E1163" s="0" t="n">
        <v>69.2221450805664</v>
      </c>
      <c r="F1163" s="0" t="n">
        <v>14</v>
      </c>
      <c r="G1163" s="0" t="n">
        <v>3.58800005912781</v>
      </c>
      <c r="H1163" s="0" t="n">
        <v>0.671333312988281</v>
      </c>
      <c r="I1163" s="0" t="n">
        <v>45</v>
      </c>
      <c r="J1163" s="0" t="n">
        <v>12.1353197097778</v>
      </c>
      <c r="K1163" s="0" t="n">
        <v>6.53333330154419</v>
      </c>
      <c r="L1163" s="0" t="n">
        <v>2.71025633811951</v>
      </c>
      <c r="M1163" s="0" t="n">
        <v>0.489093065261841</v>
      </c>
      <c r="N1163" s="0" t="n">
        <v>0</v>
      </c>
      <c r="O1163" s="0" t="n">
        <v>0</v>
      </c>
      <c r="P1163" s="0" t="s">
        <v>144</v>
      </c>
      <c r="Q1163" s="0" t="s">
        <v>141</v>
      </c>
      <c r="R1163" s="0" t="n">
        <v>2</v>
      </c>
      <c r="S1163" s="0" t="s">
        <v>156</v>
      </c>
      <c r="T1163" s="0" t="n">
        <v>0</v>
      </c>
      <c r="U1163" s="0" t="n">
        <v>186338.38</v>
      </c>
      <c r="V1163" s="0" t="n">
        <v>0.00281137484125793</v>
      </c>
      <c r="W1163" s="0" t="n">
        <v>651.535461425781</v>
      </c>
      <c r="X1163" s="0" t="n">
        <v>0.00164971000049263</v>
      </c>
      <c r="Y1163" s="0" t="n">
        <f aca="false">IF(ISNUMBER(C1163),INDEX(Scorecard!$D$5:$D$12,SUMPRODUCT(--(Scorecard!$G$5:$G$11&lt;C1163))+1),Scorecard!$D$13)</f>
        <v>1.23750384304241</v>
      </c>
      <c r="Z1163" s="0" t="n">
        <f aca="false">IF(ISNUMBER(D1163),INDEX(Scorecard!$D$14:$D$17,SUMPRODUCT(--(Scorecard!$G$14:$G$16&lt;D1163))+1),Scorecard!$D$18)</f>
        <v>-0.361970872710667</v>
      </c>
      <c r="AA1163" s="0" t="n">
        <f aca="false">IF(ISNUMBER(E1163),INDEX(Scorecard!$D$19:$D$26,SUMPRODUCT(--(Scorecard!$G$19:$G$25&lt;E1163))+1),Scorecard!$D$27)</f>
        <v>0.0530843085177338</v>
      </c>
      <c r="AB1163" s="0" t="n">
        <f aca="false">IF(ISNUMBER(F1163),INDEX(Scorecard!$D$28:$D$35,SUMPRODUCT(--(Scorecard!$G$28:$G$34&lt;F1163))+1),Scorecard!$D$36)</f>
        <v>0.624829191519909</v>
      </c>
      <c r="AC1163" s="0" t="n">
        <f aca="false">IF(ISNUMBER(H1163),INDEX(Scorecard!$D$37:$D$44,SUMPRODUCT(--(Scorecard!$G$37:$G$43&lt;H1163))+1),Scorecard!$D$45)</f>
        <v>-0.569454719285959</v>
      </c>
      <c r="AD1163" s="0" t="n">
        <f aca="false">IF(ISNUMBER(I1163),INDEX(Scorecard!$D$46:$D$52,SUMPRODUCT(--(Scorecard!$G$46:$G$51&lt;I1163))+1),Scorecard!$D$53)</f>
        <v>0.818882373006414</v>
      </c>
      <c r="AE1163" s="0" t="n">
        <f aca="false">IF(ISNUMBER(K1163),INDEX(Scorecard!$D$54:$D$61,SUMPRODUCT(--(Scorecard!$G$54:$G$60&lt;K1163))+1),Scorecard!$D$62)</f>
        <v>-0.119873800601421</v>
      </c>
      <c r="AF1163" s="0" t="n">
        <f aca="false">IF(ISNUMBER(L1163),INDEX(Scorecard!$D$63:$D$68,SUMPRODUCT(--(Scorecard!$G$63:$G$67&lt;L1163))+1),Scorecard!$D$69)</f>
        <v>0.322484508656054</v>
      </c>
      <c r="AG1163" s="0" t="n">
        <f aca="false">Inputs!$B$10+Scorecard!$J$5*Y1163+Scorecard!$J$6*Z1163+Scorecard!$J$7*AA1163+Scorecard!$J$8*AB1163+Scorecard!$J$9*AC1163+Scorecard!$J$10*AD1163+Scorecard!$J$11*AE1163+Scorecard!$J$12*AF1163</f>
        <v>-5.69810515262507</v>
      </c>
      <c r="AH1163" s="0" t="n">
        <f aca="false">MIN(1-Inputs!$B$13,MAX(Inputs!$B$13,1/(1+EXP(-(Inputs!$B$11*AG1163+Inputs!$B$12)))))</f>
        <v>0.00281137492370721</v>
      </c>
      <c r="AI1163" s="0" t="n">
        <f aca="false">Inputs!$B$9-Inputs!$B$8*AG1163</f>
        <v>651.535437127626</v>
      </c>
      <c r="AJ1163" s="0" t="n">
        <f aca="false">RANK(AH1163,$AH$5:$AH$2004,0)+COUNTIF($AH$4:AH1162,AH1163)</f>
        <v>1567</v>
      </c>
      <c r="AK1163" s="0" t="n">
        <f aca="false">IF(AJ1163&lt;=Deciles!$B$5*(Deciles!$B$4+1),INT((AJ1163-1)/(Deciles!$B$4+1))+1,Deciles!$B$5+INT((AJ1163-1-Deciles!$B$5*(Deciles!$B$4+1))/Deciles!$B$4)+1)</f>
        <v>8</v>
      </c>
    </row>
    <row r="1164" customFormat="false" ht="15" hidden="false" customHeight="false" outlineLevel="0" collapsed="false">
      <c r="A1164" s="0" t="n">
        <v>33319</v>
      </c>
      <c r="B1164" s="0" t="s">
        <v>157</v>
      </c>
      <c r="C1164" s="0" t="n">
        <v>688</v>
      </c>
      <c r="D1164" s="0" t="n">
        <v>92.4736862182617</v>
      </c>
      <c r="E1164" s="0" t="n">
        <v>85.9769668579102</v>
      </c>
      <c r="F1164" s="0" t="n">
        <v>24</v>
      </c>
      <c r="G1164" s="0" t="n">
        <v>4.27099990844727</v>
      </c>
      <c r="H1164" s="0" t="n">
        <v>0.387666463851929</v>
      </c>
      <c r="I1164" s="0" t="n">
        <v>12</v>
      </c>
      <c r="J1164" s="0" t="n">
        <v>12.7757530212402</v>
      </c>
      <c r="K1164" s="0" t="n">
        <v>4.42307710647583</v>
      </c>
      <c r="L1164" s="0" t="n">
        <v>-0.276922702789307</v>
      </c>
      <c r="M1164" s="0" t="n">
        <v>5.74976253509522</v>
      </c>
      <c r="N1164" s="0" t="n">
        <v>0</v>
      </c>
      <c r="O1164" s="0" t="n">
        <v>0</v>
      </c>
      <c r="P1164" s="0" t="s">
        <v>146</v>
      </c>
      <c r="Q1164" s="0" t="s">
        <v>141</v>
      </c>
      <c r="R1164" s="0" t="n">
        <v>2</v>
      </c>
      <c r="S1164" s="0" t="s">
        <v>149</v>
      </c>
      <c r="T1164" s="0" t="n">
        <v>0</v>
      </c>
      <c r="U1164" s="0" t="n">
        <v>353540.25</v>
      </c>
      <c r="V1164" s="0" t="n">
        <v>0.0307894088327885</v>
      </c>
      <c r="W1164" s="0" t="n">
        <v>585.987182617188</v>
      </c>
      <c r="X1164" s="0" t="n">
        <v>0.0352061614394188</v>
      </c>
      <c r="Y1164" s="0" t="n">
        <f aca="false">IF(ISNUMBER(C1164),INDEX(Scorecard!$D$5:$D$12,SUMPRODUCT(--(Scorecard!$G$5:$G$11&lt;C1164))+1),Scorecard!$D$13)</f>
        <v>-0.869677851527538</v>
      </c>
      <c r="Z1164" s="0" t="n">
        <f aca="false">IF(ISNUMBER(D1164),INDEX(Scorecard!$D$14:$D$17,SUMPRODUCT(--(Scorecard!$G$14:$G$16&lt;D1164))+1),Scorecard!$D$18)</f>
        <v>-0.361970872710667</v>
      </c>
      <c r="AA1164" s="0" t="n">
        <f aca="false">IF(ISNUMBER(E1164),INDEX(Scorecard!$D$19:$D$26,SUMPRODUCT(--(Scorecard!$G$19:$G$25&lt;E1164))+1),Scorecard!$D$27)</f>
        <v>-0.219855970853228</v>
      </c>
      <c r="AB1164" s="0" t="n">
        <f aca="false">IF(ISNUMBER(F1164),INDEX(Scorecard!$D$28:$D$35,SUMPRODUCT(--(Scorecard!$G$28:$G$34&lt;F1164))+1),Scorecard!$D$36)</f>
        <v>0.349218150643304</v>
      </c>
      <c r="AC1164" s="0" t="n">
        <f aca="false">IF(ISNUMBER(H1164),INDEX(Scorecard!$D$37:$D$44,SUMPRODUCT(--(Scorecard!$G$37:$G$43&lt;H1164))+1),Scorecard!$D$45)</f>
        <v>-0.271229676926091</v>
      </c>
      <c r="AD1164" s="0" t="n">
        <f aca="false">IF(ISNUMBER(I1164),INDEX(Scorecard!$D$46:$D$52,SUMPRODUCT(--(Scorecard!$G$46:$G$51&lt;I1164))+1),Scorecard!$D$53)</f>
        <v>-0.114272400683245</v>
      </c>
      <c r="AE1164" s="0" t="n">
        <f aca="false">IF(ISNUMBER(K1164),INDEX(Scorecard!$D$54:$D$61,SUMPRODUCT(--(Scorecard!$G$54:$G$60&lt;K1164))+1),Scorecard!$D$62)</f>
        <v>0.409483001259379</v>
      </c>
      <c r="AF1164" s="0" t="n">
        <f aca="false">IF(ISNUMBER(L1164),INDEX(Scorecard!$D$63:$D$68,SUMPRODUCT(--(Scorecard!$G$63:$G$67&lt;L1164))+1),Scorecard!$D$69)</f>
        <v>0.322484508656054</v>
      </c>
      <c r="AG1164" s="0" t="n">
        <f aca="false">Inputs!$B$10+Scorecard!$J$5*Y1164+Scorecard!$J$6*Z1164+Scorecard!$J$7*AA1164+Scorecard!$J$8*AB1164+Scorecard!$J$9*AC1164+Scorecard!$J$10*AD1164+Scorecard!$J$11*AE1164+Scorecard!$J$12*AF1164</f>
        <v>-3.42637561023927</v>
      </c>
      <c r="AH1164" s="0" t="n">
        <f aca="false">MIN(1-Inputs!$B$13,MAX(Inputs!$B$13,1/(1+EXP(-(Inputs!$B$11*AG1164+Inputs!$B$12)))))</f>
        <v>0.0307894086883187</v>
      </c>
      <c r="AI1164" s="0" t="n">
        <f aca="false">Inputs!$B$9-Inputs!$B$8*AG1164</f>
        <v>585.987178226807</v>
      </c>
      <c r="AJ1164" s="0" t="n">
        <f aca="false">RANK(AH1164,$AH$5:$AH$2004,0)+COUNTIF($AH$4:AH1163,AH1164)</f>
        <v>305</v>
      </c>
      <c r="AK1164" s="0" t="n">
        <f aca="false">IF(AJ1164&lt;=Deciles!$B$5*(Deciles!$B$4+1),INT((AJ1164-1)/(Deciles!$B$4+1))+1,Deciles!$B$5+INT((AJ1164-1-Deciles!$B$5*(Deciles!$B$4+1))/Deciles!$B$4)+1)</f>
        <v>2</v>
      </c>
    </row>
    <row r="1165" customFormat="false" ht="15" hidden="false" customHeight="false" outlineLevel="0" collapsed="false">
      <c r="A1165" s="0" t="n">
        <v>33455</v>
      </c>
      <c r="B1165" s="0" t="s">
        <v>155</v>
      </c>
      <c r="C1165" s="0" t="n">
        <v>737</v>
      </c>
      <c r="D1165" s="0" t="n">
        <v>69.0652084350586</v>
      </c>
      <c r="E1165" s="0" t="n">
        <v>60.0901374816895</v>
      </c>
      <c r="F1165" s="0" t="n">
        <v>16</v>
      </c>
      <c r="G1165" s="0" t="n">
        <v>3.66100001335144</v>
      </c>
      <c r="H1165" s="0" t="n">
        <v>-2.07233309745789</v>
      </c>
      <c r="I1165" s="0" t="n">
        <v>24</v>
      </c>
      <c r="J1165" s="0" t="n">
        <v>12.4192152023315</v>
      </c>
      <c r="K1165" s="0" t="n">
        <v>4.60833311080933</v>
      </c>
      <c r="L1165" s="0" t="n">
        <v>-1.125</v>
      </c>
      <c r="M1165" s="0" t="n">
        <v>6.54818534851074</v>
      </c>
      <c r="N1165" s="0" t="n">
        <v>0</v>
      </c>
      <c r="O1165" s="0" t="n">
        <v>0</v>
      </c>
      <c r="P1165" s="0" t="s">
        <v>140</v>
      </c>
      <c r="Q1165" s="0" t="s">
        <v>141</v>
      </c>
      <c r="R1165" s="0" t="n">
        <v>2</v>
      </c>
      <c r="S1165" s="0" t="s">
        <v>151</v>
      </c>
      <c r="T1165" s="0" t="n">
        <v>0</v>
      </c>
      <c r="U1165" s="0" t="n">
        <v>247512.19</v>
      </c>
      <c r="V1165" s="0" t="n">
        <v>0.00314793293364346</v>
      </c>
      <c r="W1165" s="0" t="n">
        <v>648.466064453125</v>
      </c>
      <c r="X1165" s="0" t="n">
        <v>0.00214727665297687</v>
      </c>
      <c r="Y1165" s="0" t="n">
        <f aca="false">IF(ISNUMBER(C1165),INDEX(Scorecard!$D$5:$D$12,SUMPRODUCT(--(Scorecard!$G$5:$G$11&lt;C1165))+1),Scorecard!$D$13)</f>
        <v>0.488358159108655</v>
      </c>
      <c r="Z1165" s="0" t="n">
        <f aca="false">IF(ISNUMBER(D1165),INDEX(Scorecard!$D$14:$D$17,SUMPRODUCT(--(Scorecard!$G$14:$G$16&lt;D1165))+1),Scorecard!$D$18)</f>
        <v>0.128579646629417</v>
      </c>
      <c r="AA1165" s="0" t="n">
        <f aca="false">IF(ISNUMBER(E1165),INDEX(Scorecard!$D$19:$D$26,SUMPRODUCT(--(Scorecard!$G$19:$G$25&lt;E1165))+1),Scorecard!$D$27)</f>
        <v>0.267179331770092</v>
      </c>
      <c r="AB1165" s="0" t="n">
        <f aca="false">IF(ISNUMBER(F1165),INDEX(Scorecard!$D$28:$D$35,SUMPRODUCT(--(Scorecard!$G$28:$G$34&lt;F1165))+1),Scorecard!$D$36)</f>
        <v>0.624829191519909</v>
      </c>
      <c r="AC1165" s="0" t="n">
        <f aca="false">IF(ISNUMBER(H1165),INDEX(Scorecard!$D$37:$D$44,SUMPRODUCT(--(Scorecard!$G$37:$G$43&lt;H1165))+1),Scorecard!$D$45)</f>
        <v>1.35057635045042</v>
      </c>
      <c r="AD1165" s="0" t="n">
        <f aca="false">IF(ISNUMBER(I1165),INDEX(Scorecard!$D$46:$D$52,SUMPRODUCT(--(Scorecard!$G$46:$G$51&lt;I1165))+1),Scorecard!$D$53)</f>
        <v>-0.048559051279741</v>
      </c>
      <c r="AE1165" s="0" t="n">
        <f aca="false">IF(ISNUMBER(K1165),INDEX(Scorecard!$D$54:$D$61,SUMPRODUCT(--(Scorecard!$G$54:$G$60&lt;K1165))+1),Scorecard!$D$62)</f>
        <v>0.409483001259379</v>
      </c>
      <c r="AF1165" s="0" t="n">
        <f aca="false">IF(ISNUMBER(L1165),INDEX(Scorecard!$D$63:$D$68,SUMPRODUCT(--(Scorecard!$G$63:$G$67&lt;L1165))+1),Scorecard!$D$69)</f>
        <v>-0.340582194386522</v>
      </c>
      <c r="AG1165" s="0" t="n">
        <f aca="false">Inputs!$B$10+Scorecard!$J$5*Y1165+Scorecard!$J$6*Z1165+Scorecard!$J$7*AA1165+Scorecard!$J$8*AB1165+Scorecard!$J$9*AC1165+Scorecard!$J$10*AD1165+Scorecard!$J$11*AE1165+Scorecard!$J$12*AF1165</f>
        <v>-5.59172968434137</v>
      </c>
      <c r="AH1165" s="0" t="n">
        <f aca="false">MIN(1-Inputs!$B$13,MAX(Inputs!$B$13,1/(1+EXP(-(Inputs!$B$11*AG1165+Inputs!$B$12)))))</f>
        <v>0.0031479328281406</v>
      </c>
      <c r="AI1165" s="0" t="n">
        <f aca="false">Inputs!$B$9-Inputs!$B$8*AG1165</f>
        <v>648.466089916323</v>
      </c>
      <c r="AJ1165" s="0" t="n">
        <f aca="false">RANK(AH1165,$AH$5:$AH$2004,0)+COUNTIF($AH$4:AH1164,AH1165)</f>
        <v>1518</v>
      </c>
      <c r="AK1165" s="0" t="n">
        <f aca="false">IF(AJ1165&lt;=Deciles!$B$5*(Deciles!$B$4+1),INT((AJ1165-1)/(Deciles!$B$4+1))+1,Deciles!$B$5+INT((AJ1165-1-Deciles!$B$5*(Deciles!$B$4+1))/Deciles!$B$4)+1)</f>
        <v>8</v>
      </c>
    </row>
    <row r="1166" customFormat="false" ht="15" hidden="false" customHeight="false" outlineLevel="0" collapsed="false">
      <c r="A1166" s="0" t="n">
        <v>33610</v>
      </c>
      <c r="B1166" s="0" t="s">
        <v>152</v>
      </c>
      <c r="C1166" s="0" t="n">
        <v>691</v>
      </c>
      <c r="D1166" s="0" t="n">
        <v>80</v>
      </c>
      <c r="E1166" s="0" t="n">
        <v>66.5565643310547</v>
      </c>
      <c r="F1166" s="0" t="n">
        <v>33</v>
      </c>
      <c r="G1166" s="0" t="n">
        <v>4.20800018310547</v>
      </c>
      <c r="H1166" s="0" t="n">
        <v>-2.22533321380615</v>
      </c>
      <c r="I1166" s="0" t="n">
        <v>45</v>
      </c>
      <c r="J1166" s="0" t="n">
        <v>11.7590856552124</v>
      </c>
      <c r="K1166" s="0" t="n">
        <v>4</v>
      </c>
      <c r="L1166" s="0" t="n">
        <v>-0.458333492279053</v>
      </c>
      <c r="M1166" s="0" t="n">
        <v>4.23436641693115</v>
      </c>
      <c r="N1166" s="0" t="n">
        <v>0</v>
      </c>
      <c r="O1166" s="0" t="n">
        <v>0</v>
      </c>
      <c r="P1166" s="0" t="s">
        <v>144</v>
      </c>
      <c r="Q1166" s="0" t="s">
        <v>141</v>
      </c>
      <c r="R1166" s="0" t="n">
        <v>2</v>
      </c>
      <c r="S1166" s="0" t="s">
        <v>148</v>
      </c>
      <c r="T1166" s="0" t="n">
        <v>0</v>
      </c>
      <c r="U1166" s="0" t="n">
        <v>127910.41</v>
      </c>
      <c r="V1166" s="0" t="n">
        <v>0.0225758440792561</v>
      </c>
      <c r="W1166" s="0" t="n">
        <v>594.613342285156</v>
      </c>
      <c r="X1166" s="0" t="n">
        <v>0.0217811707407236</v>
      </c>
      <c r="Y1166" s="0" t="n">
        <f aca="false">IF(ISNUMBER(C1166),INDEX(Scorecard!$D$5:$D$12,SUMPRODUCT(--(Scorecard!$G$5:$G$11&lt;C1166))+1),Scorecard!$D$13)</f>
        <v>-0.869677851527538</v>
      </c>
      <c r="Z1166" s="0" t="n">
        <f aca="false">IF(ISNUMBER(D1166),INDEX(Scorecard!$D$14:$D$17,SUMPRODUCT(--(Scorecard!$G$14:$G$16&lt;D1166))+1),Scorecard!$D$18)</f>
        <v>0.0505355481560174</v>
      </c>
      <c r="AA1166" s="0" t="n">
        <f aca="false">IF(ISNUMBER(E1166),INDEX(Scorecard!$D$19:$D$26,SUMPRODUCT(--(Scorecard!$G$19:$G$25&lt;E1166))+1),Scorecard!$D$27)</f>
        <v>0.0530843085177338</v>
      </c>
      <c r="AB1166" s="0" t="n">
        <f aca="false">IF(ISNUMBER(F1166),INDEX(Scorecard!$D$28:$D$35,SUMPRODUCT(--(Scorecard!$G$28:$G$34&lt;F1166))+1),Scorecard!$D$36)</f>
        <v>-0.0008456427959252</v>
      </c>
      <c r="AC1166" s="0" t="n">
        <f aca="false">IF(ISNUMBER(H1166),INDEX(Scorecard!$D$37:$D$44,SUMPRODUCT(--(Scorecard!$G$37:$G$43&lt;H1166))+1),Scorecard!$D$45)</f>
        <v>1.35057635045042</v>
      </c>
      <c r="AD1166" s="0" t="n">
        <f aca="false">IF(ISNUMBER(I1166),INDEX(Scorecard!$D$46:$D$52,SUMPRODUCT(--(Scorecard!$G$46:$G$51&lt;I1166))+1),Scorecard!$D$53)</f>
        <v>0.818882373006414</v>
      </c>
      <c r="AE1166" s="0" t="n">
        <f aca="false">IF(ISNUMBER(K1166),INDEX(Scorecard!$D$54:$D$61,SUMPRODUCT(--(Scorecard!$G$54:$G$60&lt;K1166))+1),Scorecard!$D$62)</f>
        <v>0.489050497890326</v>
      </c>
      <c r="AF1166" s="0" t="n">
        <f aca="false">IF(ISNUMBER(L1166),INDEX(Scorecard!$D$63:$D$68,SUMPRODUCT(--(Scorecard!$G$63:$G$67&lt;L1166))+1),Scorecard!$D$69)</f>
        <v>0.322484508656054</v>
      </c>
      <c r="AG1166" s="0" t="n">
        <f aca="false">Inputs!$B$10+Scorecard!$J$5*Y1166+Scorecard!$J$6*Z1166+Scorecard!$J$7*AA1166+Scorecard!$J$8*AB1166+Scorecard!$J$9*AC1166+Scorecard!$J$10*AD1166+Scorecard!$J$11*AE1166+Scorecard!$J$12*AF1166</f>
        <v>-3.72533496081431</v>
      </c>
      <c r="AH1166" s="0" t="n">
        <f aca="false">MIN(1-Inputs!$B$13,MAX(Inputs!$B$13,1/(1+EXP(-(Inputs!$B$11*AG1166+Inputs!$B$12)))))</f>
        <v>0.0225758447525398</v>
      </c>
      <c r="AI1166" s="0" t="n">
        <f aca="false">Inputs!$B$9-Inputs!$B$8*AG1166</f>
        <v>594.613321676847</v>
      </c>
      <c r="AJ1166" s="0" t="n">
        <f aca="false">RANK(AH1166,$AH$5:$AH$2004,0)+COUNTIF($AH$4:AH1165,AH1166)</f>
        <v>423</v>
      </c>
      <c r="AK1166" s="0" t="n">
        <f aca="false">IF(AJ1166&lt;=Deciles!$B$5*(Deciles!$B$4+1),INT((AJ1166-1)/(Deciles!$B$4+1))+1,Deciles!$B$5+INT((AJ1166-1-Deciles!$B$5*(Deciles!$B$4+1))/Deciles!$B$4)+1)</f>
        <v>3</v>
      </c>
    </row>
    <row r="1167" customFormat="false" ht="15" hidden="false" customHeight="false" outlineLevel="0" collapsed="false">
      <c r="A1167" s="0" t="n">
        <v>33618</v>
      </c>
      <c r="B1167" s="0" t="s">
        <v>139</v>
      </c>
      <c r="C1167" s="0" t="n">
        <v>716</v>
      </c>
      <c r="D1167" s="0" t="n">
        <v>80</v>
      </c>
      <c r="E1167" s="0" t="n">
        <v>63.8035278320313</v>
      </c>
      <c r="F1167" s="0" t="n">
        <v>17</v>
      </c>
      <c r="G1167" s="0" t="n">
        <v>4.62400007247925</v>
      </c>
      <c r="H1167" s="0" t="n">
        <v>1.60733342170715</v>
      </c>
      <c r="I1167" s="0" t="n">
        <v>45</v>
      </c>
      <c r="J1167" s="0" t="n">
        <v>12.227466583252</v>
      </c>
      <c r="K1167" s="0" t="n">
        <v>5.53333330154419</v>
      </c>
      <c r="L1167" s="0" t="n">
        <v>-3.50000047683716</v>
      </c>
      <c r="M1167" s="0" t="n">
        <v>3.47430467605591</v>
      </c>
      <c r="N1167" s="0" t="n">
        <v>0</v>
      </c>
      <c r="O1167" s="0" t="n">
        <v>0</v>
      </c>
      <c r="P1167" s="0" t="s">
        <v>144</v>
      </c>
      <c r="Q1167" s="0" t="s">
        <v>141</v>
      </c>
      <c r="R1167" s="0" t="n">
        <v>2</v>
      </c>
      <c r="S1167" s="0" t="s">
        <v>156</v>
      </c>
      <c r="T1167" s="0" t="n">
        <v>0</v>
      </c>
      <c r="U1167" s="0" t="n">
        <v>204324.81</v>
      </c>
      <c r="V1167" s="0" t="n">
        <v>0.00712957140058279</v>
      </c>
      <c r="W1167" s="0" t="n">
        <v>626.232666015625</v>
      </c>
      <c r="X1167" s="0" t="n">
        <v>0.0103006660938263</v>
      </c>
      <c r="Y1167" s="0" t="n">
        <f aca="false">IF(ISNUMBER(C1167),INDEX(Scorecard!$D$5:$D$12,SUMPRODUCT(--(Scorecard!$G$5:$G$11&lt;C1167))+1),Scorecard!$D$13)</f>
        <v>-0.0290424113398221</v>
      </c>
      <c r="Z1167" s="0" t="n">
        <f aca="false">IF(ISNUMBER(D1167),INDEX(Scorecard!$D$14:$D$17,SUMPRODUCT(--(Scorecard!$G$14:$G$16&lt;D1167))+1),Scorecard!$D$18)</f>
        <v>0.0505355481560174</v>
      </c>
      <c r="AA1167" s="0" t="n">
        <f aca="false">IF(ISNUMBER(E1167),INDEX(Scorecard!$D$19:$D$26,SUMPRODUCT(--(Scorecard!$G$19:$G$25&lt;E1167))+1),Scorecard!$D$27)</f>
        <v>0.233621608745691</v>
      </c>
      <c r="AB1167" s="0" t="n">
        <f aca="false">IF(ISNUMBER(F1167),INDEX(Scorecard!$D$28:$D$35,SUMPRODUCT(--(Scorecard!$G$28:$G$34&lt;F1167))+1),Scorecard!$D$36)</f>
        <v>0.624829191519909</v>
      </c>
      <c r="AC1167" s="0" t="n">
        <f aca="false">IF(ISNUMBER(H1167),INDEX(Scorecard!$D$37:$D$44,SUMPRODUCT(--(Scorecard!$G$37:$G$43&lt;H1167))+1),Scorecard!$D$45)</f>
        <v>-0.975503570149195</v>
      </c>
      <c r="AD1167" s="0" t="n">
        <f aca="false">IF(ISNUMBER(I1167),INDEX(Scorecard!$D$46:$D$52,SUMPRODUCT(--(Scorecard!$G$46:$G$51&lt;I1167))+1),Scorecard!$D$53)</f>
        <v>0.818882373006414</v>
      </c>
      <c r="AE1167" s="0" t="n">
        <f aca="false">IF(ISNUMBER(K1167),INDEX(Scorecard!$D$54:$D$61,SUMPRODUCT(--(Scorecard!$G$54:$G$60&lt;K1167))+1),Scorecard!$D$62)</f>
        <v>0.0151758992857273</v>
      </c>
      <c r="AF1167" s="0" t="n">
        <f aca="false">IF(ISNUMBER(L1167),INDEX(Scorecard!$D$63:$D$68,SUMPRODUCT(--(Scorecard!$G$63:$G$67&lt;L1167))+1),Scorecard!$D$69)</f>
        <v>-0.340582194386522</v>
      </c>
      <c r="AG1167" s="0" t="n">
        <f aca="false">Inputs!$B$10+Scorecard!$J$5*Y1167+Scorecard!$J$6*Z1167+Scorecard!$J$7*AA1167+Scorecard!$J$8*AB1167+Scorecard!$J$9*AC1167+Scorecard!$J$10*AD1167+Scorecard!$J$11*AE1167+Scorecard!$J$12*AF1167</f>
        <v>-4.82117760620043</v>
      </c>
      <c r="AH1167" s="0" t="n">
        <f aca="false">MIN(1-Inputs!$B$13,MAX(Inputs!$B$13,1/(1+EXP(-(Inputs!$B$11*AG1167+Inputs!$B$12)))))</f>
        <v>0.00712957160188813</v>
      </c>
      <c r="AI1167" s="0" t="n">
        <f aca="false">Inputs!$B$9-Inputs!$B$8*AG1167</f>
        <v>626.232656678711</v>
      </c>
      <c r="AJ1167" s="0" t="n">
        <f aca="false">RANK(AH1167,$AH$5:$AH$2004,0)+COUNTIF($AH$4:AH1166,AH1167)</f>
        <v>1041</v>
      </c>
      <c r="AK1167" s="0" t="n">
        <f aca="false">IF(AJ1167&lt;=Deciles!$B$5*(Deciles!$B$4+1),INT((AJ1167-1)/(Deciles!$B$4+1))+1,Deciles!$B$5+INT((AJ1167-1-Deciles!$B$5*(Deciles!$B$4+1))/Deciles!$B$4)+1)</f>
        <v>6</v>
      </c>
    </row>
    <row r="1168" customFormat="false" ht="15" hidden="false" customHeight="false" outlineLevel="0" collapsed="false">
      <c r="A1168" s="0" t="n">
        <v>33642</v>
      </c>
      <c r="B1168" s="0" t="s">
        <v>145</v>
      </c>
      <c r="C1168" s="0" t="n">
        <v>767</v>
      </c>
      <c r="D1168" s="0" t="n">
        <v>80</v>
      </c>
      <c r="E1168" s="0" t="n">
        <v>58.2531204223633</v>
      </c>
      <c r="F1168" s="0" t="n">
        <v>50</v>
      </c>
      <c r="G1168" s="0" t="n">
        <v>3.8970000743866</v>
      </c>
      <c r="H1168" s="0" t="n">
        <v>0.380333423614502</v>
      </c>
      <c r="I1168" s="0" t="n">
        <v>69</v>
      </c>
      <c r="J1168" s="0" t="n">
        <v>11.5831165313721</v>
      </c>
      <c r="K1168" s="0" t="n">
        <v>4.45833349227905</v>
      </c>
      <c r="L1168" s="0" t="n">
        <v>-1.875</v>
      </c>
      <c r="M1168" s="0" t="n">
        <v>4.23435020446777</v>
      </c>
      <c r="N1168" s="0" t="n">
        <v>0</v>
      </c>
      <c r="O1168" s="0" t="n">
        <v>0</v>
      </c>
      <c r="P1168" s="0" t="s">
        <v>140</v>
      </c>
      <c r="Q1168" s="0" t="s">
        <v>141</v>
      </c>
      <c r="R1168" s="0" t="n">
        <v>1</v>
      </c>
      <c r="S1168" s="0" t="s">
        <v>148</v>
      </c>
      <c r="T1168" s="0" t="n">
        <v>0</v>
      </c>
      <c r="U1168" s="0" t="n">
        <v>107271.36</v>
      </c>
      <c r="V1168" s="0" t="n">
        <v>0.00432087201625109</v>
      </c>
      <c r="W1168" s="0" t="n">
        <v>639.862670898438</v>
      </c>
      <c r="X1168" s="0" t="n">
        <v>0.00417004013434053</v>
      </c>
      <c r="Y1168" s="0" t="n">
        <f aca="false">IF(ISNUMBER(C1168),INDEX(Scorecard!$D$5:$D$12,SUMPRODUCT(--(Scorecard!$G$5:$G$11&lt;C1168))+1),Scorecard!$D$13)</f>
        <v>1.23750384304241</v>
      </c>
      <c r="Z1168" s="0" t="n">
        <f aca="false">IF(ISNUMBER(D1168),INDEX(Scorecard!$D$14:$D$17,SUMPRODUCT(--(Scorecard!$G$14:$G$16&lt;D1168))+1),Scorecard!$D$18)</f>
        <v>0.0505355481560174</v>
      </c>
      <c r="AA1168" s="0" t="n">
        <f aca="false">IF(ISNUMBER(E1168),INDEX(Scorecard!$D$19:$D$26,SUMPRODUCT(--(Scorecard!$G$19:$G$25&lt;E1168))+1),Scorecard!$D$27)</f>
        <v>0.267179331770092</v>
      </c>
      <c r="AB1168" s="0" t="n">
        <f aca="false">IF(ISNUMBER(F1168),INDEX(Scorecard!$D$28:$D$35,SUMPRODUCT(--(Scorecard!$G$28:$G$34&lt;F1168))+1),Scorecard!$D$36)</f>
        <v>-0.400689107298307</v>
      </c>
      <c r="AC1168" s="0" t="n">
        <f aca="false">IF(ISNUMBER(H1168),INDEX(Scorecard!$D$37:$D$44,SUMPRODUCT(--(Scorecard!$G$37:$G$43&lt;H1168))+1),Scorecard!$D$45)</f>
        <v>-0.0679520129233634</v>
      </c>
      <c r="AD1168" s="0" t="n">
        <f aca="false">IF(ISNUMBER(I1168),INDEX(Scorecard!$D$46:$D$52,SUMPRODUCT(--(Scorecard!$G$46:$G$51&lt;I1168))+1),Scorecard!$D$53)</f>
        <v>0.818882373006414</v>
      </c>
      <c r="AE1168" s="0" t="n">
        <f aca="false">IF(ISNUMBER(K1168),INDEX(Scorecard!$D$54:$D$61,SUMPRODUCT(--(Scorecard!$G$54:$G$60&lt;K1168))+1),Scorecard!$D$62)</f>
        <v>0.409483001259379</v>
      </c>
      <c r="AF1168" s="0" t="n">
        <f aca="false">IF(ISNUMBER(L1168),INDEX(Scorecard!$D$63:$D$68,SUMPRODUCT(--(Scorecard!$G$63:$G$67&lt;L1168))+1),Scorecard!$D$69)</f>
        <v>-0.340582194386522</v>
      </c>
      <c r="AG1168" s="0" t="n">
        <f aca="false">Inputs!$B$10+Scorecard!$J$5*Y1168+Scorecard!$J$6*Z1168+Scorecard!$J$7*AA1168+Scorecard!$J$8*AB1168+Scorecard!$J$9*AC1168+Scorecard!$J$10*AD1168+Scorecard!$J$11*AE1168+Scorecard!$J$12*AF1168</f>
        <v>-5.29355863238108</v>
      </c>
      <c r="AH1168" s="0" t="n">
        <f aca="false">MIN(1-Inputs!$B$13,MAX(Inputs!$B$13,1/(1+EXP(-(Inputs!$B$11*AG1168+Inputs!$B$12)))))</f>
        <v>0.00432087206638446</v>
      </c>
      <c r="AI1168" s="0" t="n">
        <f aca="false">Inputs!$B$9-Inputs!$B$8*AG1168</f>
        <v>639.862691956328</v>
      </c>
      <c r="AJ1168" s="0" t="n">
        <f aca="false">RANK(AH1168,$AH$5:$AH$2004,0)+COUNTIF($AH$4:AH1167,AH1168)</f>
        <v>1340</v>
      </c>
      <c r="AK1168" s="0" t="n">
        <f aca="false">IF(AJ1168&lt;=Deciles!$B$5*(Deciles!$B$4+1),INT((AJ1168-1)/(Deciles!$B$4+1))+1,Deciles!$B$5+INT((AJ1168-1-Deciles!$B$5*(Deciles!$B$4+1))/Deciles!$B$4)+1)</f>
        <v>7</v>
      </c>
    </row>
    <row r="1169" customFormat="false" ht="15" hidden="false" customHeight="false" outlineLevel="0" collapsed="false">
      <c r="A1169" s="0" t="n">
        <v>33680</v>
      </c>
      <c r="B1169" s="0" t="s">
        <v>143</v>
      </c>
      <c r="C1169" s="0" t="n">
        <v>655</v>
      </c>
      <c r="D1169" s="0" t="n">
        <v>65.4634857177734</v>
      </c>
      <c r="E1169" s="0" t="n">
        <v>64.5066680908203</v>
      </c>
      <c r="F1169" s="0" t="n">
        <v>25</v>
      </c>
      <c r="G1169" s="0" t="n">
        <v>4.43300008773804</v>
      </c>
      <c r="H1169" s="0" t="n">
        <v>1.19966673851013</v>
      </c>
      <c r="I1169" s="0" t="n">
        <v>8</v>
      </c>
      <c r="J1169" s="0" t="n">
        <v>12.5870542526245</v>
      </c>
      <c r="K1169" s="0" t="n">
        <v>8.53333377838135</v>
      </c>
      <c r="L1169" s="0" t="n">
        <v>5.07179546356201</v>
      </c>
      <c r="M1169" s="0" t="n">
        <v>1.95005702972412</v>
      </c>
      <c r="N1169" s="0" t="n">
        <v>0</v>
      </c>
      <c r="O1169" s="0" t="n">
        <v>0</v>
      </c>
      <c r="P1169" s="0" t="s">
        <v>140</v>
      </c>
      <c r="Q1169" s="0" t="s">
        <v>141</v>
      </c>
      <c r="R1169" s="0" t="n">
        <v>2</v>
      </c>
      <c r="S1169" s="0" t="s">
        <v>147</v>
      </c>
      <c r="T1169" s="0" t="n">
        <v>0</v>
      </c>
      <c r="U1169" s="0" t="n">
        <v>292744.1</v>
      </c>
      <c r="V1169" s="0" t="n">
        <v>0.114042907953262</v>
      </c>
      <c r="W1169" s="0" t="n">
        <v>548.118469238281</v>
      </c>
      <c r="X1169" s="0" t="n">
        <v>0.0961271151900291</v>
      </c>
      <c r="Y1169" s="0" t="n">
        <f aca="false">IF(ISNUMBER(C1169),INDEX(Scorecard!$D$5:$D$12,SUMPRODUCT(--(Scorecard!$G$5:$G$11&lt;C1169))+1),Scorecard!$D$13)</f>
        <v>-1.88220980528339</v>
      </c>
      <c r="Z1169" s="0" t="n">
        <f aca="false">IF(ISNUMBER(D1169),INDEX(Scorecard!$D$14:$D$17,SUMPRODUCT(--(Scorecard!$G$14:$G$16&lt;D1169))+1),Scorecard!$D$18)</f>
        <v>0.128579646629417</v>
      </c>
      <c r="AA1169" s="0" t="n">
        <f aca="false">IF(ISNUMBER(E1169),INDEX(Scorecard!$D$19:$D$26,SUMPRODUCT(--(Scorecard!$G$19:$G$25&lt;E1169))+1),Scorecard!$D$27)</f>
        <v>0.233621608745691</v>
      </c>
      <c r="AB1169" s="0" t="n">
        <f aca="false">IF(ISNUMBER(F1169),INDEX(Scorecard!$D$28:$D$35,SUMPRODUCT(--(Scorecard!$G$28:$G$34&lt;F1169))+1),Scorecard!$D$36)</f>
        <v>0.349218150643304</v>
      </c>
      <c r="AC1169" s="0" t="n">
        <f aca="false">IF(ISNUMBER(H1169),INDEX(Scorecard!$D$37:$D$44,SUMPRODUCT(--(Scorecard!$G$37:$G$43&lt;H1169))+1),Scorecard!$D$45)</f>
        <v>-0.975503570149195</v>
      </c>
      <c r="AD1169" s="0" t="n">
        <f aca="false">IF(ISNUMBER(I1169),INDEX(Scorecard!$D$46:$D$52,SUMPRODUCT(--(Scorecard!$G$46:$G$51&lt;I1169))+1),Scorecard!$D$53)</f>
        <v>-0.114272400683245</v>
      </c>
      <c r="AE1169" s="0" t="n">
        <f aca="false">IF(ISNUMBER(K1169),INDEX(Scorecard!$D$54:$D$61,SUMPRODUCT(--(Scorecard!$G$54:$G$60&lt;K1169))+1),Scorecard!$D$62)</f>
        <v>-0.541917179454542</v>
      </c>
      <c r="AF1169" s="0" t="n">
        <f aca="false">IF(ISNUMBER(L1169),INDEX(Scorecard!$D$63:$D$68,SUMPRODUCT(--(Scorecard!$G$63:$G$67&lt;L1169))+1),Scorecard!$D$69)</f>
        <v>0.322484508656054</v>
      </c>
      <c r="AG1169" s="0" t="n">
        <f aca="false">Inputs!$B$10+Scorecard!$J$5*Y1169+Scorecard!$J$6*Z1169+Scorecard!$J$7*AA1169+Scorecard!$J$8*AB1169+Scorecard!$J$9*AC1169+Scorecard!$J$10*AD1169+Scorecard!$J$11*AE1169+Scorecard!$J$12*AF1169</f>
        <v>-2.11394684825885</v>
      </c>
      <c r="AH1169" s="0" t="n">
        <f aca="false">MIN(1-Inputs!$B$13,MAX(Inputs!$B$13,1/(1+EXP(-(Inputs!$B$11*AG1169+Inputs!$B$12)))))</f>
        <v>0.114042910486767</v>
      </c>
      <c r="AI1169" s="0" t="n">
        <f aca="false">Inputs!$B$9-Inputs!$B$8*AG1169</f>
        <v>548.118488898223</v>
      </c>
      <c r="AJ1169" s="0" t="n">
        <f aca="false">RANK(AH1169,$AH$5:$AH$2004,0)+COUNTIF($AH$4:AH1168,AH1169)</f>
        <v>27</v>
      </c>
      <c r="AK1169" s="0" t="n">
        <f aca="false">IF(AJ1169&lt;=Deciles!$B$5*(Deciles!$B$4+1),INT((AJ1169-1)/(Deciles!$B$4+1))+1,Deciles!$B$5+INT((AJ1169-1-Deciles!$B$5*(Deciles!$B$4+1))/Deciles!$B$4)+1)</f>
        <v>1</v>
      </c>
    </row>
    <row r="1170" customFormat="false" ht="15" hidden="false" customHeight="false" outlineLevel="0" collapsed="false">
      <c r="A1170" s="0" t="n">
        <v>33767</v>
      </c>
      <c r="B1170" s="0" t="s">
        <v>155</v>
      </c>
      <c r="C1170" s="0" t="n">
        <v>751</v>
      </c>
      <c r="D1170" s="0" t="n">
        <v>84.9892196655273</v>
      </c>
      <c r="E1170" s="0" t="n">
        <v>63.0233116149902</v>
      </c>
      <c r="F1170" s="0" t="n">
        <v>28</v>
      </c>
      <c r="G1170" s="0" t="n">
        <v>4.57800006866455</v>
      </c>
      <c r="H1170" s="0" t="n">
        <v>-1.15533304214478</v>
      </c>
      <c r="I1170" s="0" t="n">
        <v>56</v>
      </c>
      <c r="J1170" s="0" t="n">
        <v>12.0593490600586</v>
      </c>
      <c r="K1170" s="0" t="n">
        <v>4.40833330154419</v>
      </c>
      <c r="L1170" s="0" t="n">
        <v>-1.125</v>
      </c>
      <c r="M1170" s="0" t="n">
        <v>6.02960968017578</v>
      </c>
      <c r="N1170" s="0" t="n">
        <v>0</v>
      </c>
      <c r="O1170" s="0" t="n">
        <v>0</v>
      </c>
      <c r="P1170" s="0" t="s">
        <v>144</v>
      </c>
      <c r="Q1170" s="0" t="s">
        <v>141</v>
      </c>
      <c r="R1170" s="0" t="n">
        <v>2</v>
      </c>
      <c r="S1170" s="0" t="s">
        <v>156</v>
      </c>
      <c r="T1170" s="0" t="n">
        <v>0</v>
      </c>
      <c r="U1170" s="0" t="n">
        <v>172706.48</v>
      </c>
      <c r="V1170" s="0" t="n">
        <v>0.00365988467819989</v>
      </c>
      <c r="W1170" s="0" t="n">
        <v>644.3740234375</v>
      </c>
      <c r="X1170" s="0" t="n">
        <v>0.00292281364090741</v>
      </c>
      <c r="Y1170" s="0" t="n">
        <f aca="false">IF(ISNUMBER(C1170),INDEX(Scorecard!$D$5:$D$12,SUMPRODUCT(--(Scorecard!$G$5:$G$11&lt;C1170))+1),Scorecard!$D$13)</f>
        <v>0.733188958177614</v>
      </c>
      <c r="Z1170" s="0" t="n">
        <f aca="false">IF(ISNUMBER(D1170),INDEX(Scorecard!$D$14:$D$17,SUMPRODUCT(--(Scorecard!$G$14:$G$16&lt;D1170))+1),Scorecard!$D$18)</f>
        <v>0.0505355481560174</v>
      </c>
      <c r="AA1170" s="0" t="n">
        <f aca="false">IF(ISNUMBER(E1170),INDEX(Scorecard!$D$19:$D$26,SUMPRODUCT(--(Scorecard!$G$19:$G$25&lt;E1170))+1),Scorecard!$D$27)</f>
        <v>0.233621608745691</v>
      </c>
      <c r="AB1170" s="0" t="n">
        <f aca="false">IF(ISNUMBER(F1170),INDEX(Scorecard!$D$28:$D$35,SUMPRODUCT(--(Scorecard!$G$28:$G$34&lt;F1170))+1),Scorecard!$D$36)</f>
        <v>0.165097008946478</v>
      </c>
      <c r="AC1170" s="0" t="n">
        <f aca="false">IF(ISNUMBER(H1170),INDEX(Scorecard!$D$37:$D$44,SUMPRODUCT(--(Scorecard!$G$37:$G$43&lt;H1170))+1),Scorecard!$D$45)</f>
        <v>1.35057635045042</v>
      </c>
      <c r="AD1170" s="0" t="n">
        <f aca="false">IF(ISNUMBER(I1170),INDEX(Scorecard!$D$46:$D$52,SUMPRODUCT(--(Scorecard!$G$46:$G$51&lt;I1170))+1),Scorecard!$D$53)</f>
        <v>0.818882373006414</v>
      </c>
      <c r="AE1170" s="0" t="n">
        <f aca="false">IF(ISNUMBER(K1170),INDEX(Scorecard!$D$54:$D$61,SUMPRODUCT(--(Scorecard!$G$54:$G$60&lt;K1170))+1),Scorecard!$D$62)</f>
        <v>0.409483001259379</v>
      </c>
      <c r="AF1170" s="0" t="n">
        <f aca="false">IF(ISNUMBER(L1170),INDEX(Scorecard!$D$63:$D$68,SUMPRODUCT(--(Scorecard!$G$63:$G$67&lt;L1170))+1),Scorecard!$D$69)</f>
        <v>-0.340582194386522</v>
      </c>
      <c r="AG1170" s="0" t="n">
        <f aca="false">Inputs!$B$10+Scorecard!$J$5*Y1170+Scorecard!$J$6*Z1170+Scorecard!$J$7*AA1170+Scorecard!$J$8*AB1170+Scorecard!$J$9*AC1170+Scorecard!$J$10*AD1170+Scorecard!$J$11*AE1170+Scorecard!$J$12*AF1170</f>
        <v>-5.44990873801232</v>
      </c>
      <c r="AH1170" s="0" t="n">
        <f aca="false">MIN(1-Inputs!$B$13,MAX(Inputs!$B$13,1/(1+EXP(-(Inputs!$B$11*AG1170+Inputs!$B$12)))))</f>
        <v>0.00365988459147056</v>
      </c>
      <c r="AI1170" s="0" t="n">
        <f aca="false">Inputs!$B$9-Inputs!$B$8*AG1170</f>
        <v>644.374002397062</v>
      </c>
      <c r="AJ1170" s="0" t="n">
        <f aca="false">RANK(AH1170,$AH$5:$AH$2004,0)+COUNTIF($AH$4:AH1169,AH1170)</f>
        <v>1425</v>
      </c>
      <c r="AK1170" s="0" t="n">
        <f aca="false">IF(AJ1170&lt;=Deciles!$B$5*(Deciles!$B$4+1),INT((AJ1170-1)/(Deciles!$B$4+1))+1,Deciles!$B$5+INT((AJ1170-1-Deciles!$B$5*(Deciles!$B$4+1))/Deciles!$B$4)+1)</f>
        <v>8</v>
      </c>
    </row>
    <row r="1171" customFormat="false" ht="15" hidden="false" customHeight="false" outlineLevel="0" collapsed="false">
      <c r="A1171" s="0" t="n">
        <v>33770</v>
      </c>
      <c r="B1171" s="0" t="s">
        <v>158</v>
      </c>
      <c r="C1171" s="0" t="n">
        <v>749</v>
      </c>
      <c r="D1171" s="0" t="n">
        <v>91.4658126831055</v>
      </c>
      <c r="E1171" s="0" t="n">
        <v>53.6124382019043</v>
      </c>
      <c r="F1171" s="0" t="n">
        <v>40</v>
      </c>
      <c r="G1171" s="0" t="n">
        <v>4.0019998550415</v>
      </c>
      <c r="H1171" s="0" t="n">
        <v>1.08533310890198</v>
      </c>
      <c r="I1171" s="0" t="n">
        <v>79</v>
      </c>
      <c r="J1171" s="0" t="n">
        <v>11.4577484130859</v>
      </c>
      <c r="K1171" s="0" t="n">
        <v>7.53333330154419</v>
      </c>
      <c r="L1171" s="0" t="n">
        <v>2.71025657653809</v>
      </c>
      <c r="M1171" s="0" t="n">
        <v>0.591292560100555</v>
      </c>
      <c r="N1171" s="0" t="n">
        <v>0</v>
      </c>
      <c r="O1171" s="0" t="n">
        <v>0</v>
      </c>
      <c r="P1171" s="0" t="s">
        <v>144</v>
      </c>
      <c r="Q1171" s="0" t="s">
        <v>141</v>
      </c>
      <c r="R1171" s="0" t="n">
        <v>2</v>
      </c>
      <c r="S1171" s="0" t="s">
        <v>154</v>
      </c>
      <c r="T1171" s="0" t="n">
        <v>0</v>
      </c>
      <c r="U1171" s="0" t="n">
        <v>94631.77</v>
      </c>
      <c r="V1171" s="0" t="n">
        <v>0.017926687374711</v>
      </c>
      <c r="W1171" s="0" t="n">
        <v>600.982482910156</v>
      </c>
      <c r="X1171" s="0" t="n">
        <v>0.0117334462702274</v>
      </c>
      <c r="Y1171" s="0" t="n">
        <f aca="false">IF(ISNUMBER(C1171),INDEX(Scorecard!$D$5:$D$12,SUMPRODUCT(--(Scorecard!$G$5:$G$11&lt;C1171))+1),Scorecard!$D$13)</f>
        <v>0.488358159108655</v>
      </c>
      <c r="Z1171" s="0" t="n">
        <f aca="false">IF(ISNUMBER(D1171),INDEX(Scorecard!$D$14:$D$17,SUMPRODUCT(--(Scorecard!$G$14:$G$16&lt;D1171))+1),Scorecard!$D$18)</f>
        <v>-0.361970872710667</v>
      </c>
      <c r="AA1171" s="0" t="n">
        <f aca="false">IF(ISNUMBER(E1171),INDEX(Scorecard!$D$19:$D$26,SUMPRODUCT(--(Scorecard!$G$19:$G$25&lt;E1171))+1),Scorecard!$D$27)</f>
        <v>0.57899015159425</v>
      </c>
      <c r="AB1171" s="0" t="n">
        <f aca="false">IF(ISNUMBER(F1171),INDEX(Scorecard!$D$28:$D$35,SUMPRODUCT(--(Scorecard!$G$28:$G$34&lt;F1171))+1),Scorecard!$D$36)</f>
        <v>-0.132616866359722</v>
      </c>
      <c r="AC1171" s="0" t="n">
        <f aca="false">IF(ISNUMBER(H1171),INDEX(Scorecard!$D$37:$D$44,SUMPRODUCT(--(Scorecard!$G$37:$G$43&lt;H1171))+1),Scorecard!$D$45)</f>
        <v>-0.975503570149195</v>
      </c>
      <c r="AD1171" s="0" t="n">
        <f aca="false">IF(ISNUMBER(I1171),INDEX(Scorecard!$D$46:$D$52,SUMPRODUCT(--(Scorecard!$G$46:$G$51&lt;I1171))+1),Scorecard!$D$53)</f>
        <v>0.818882373006414</v>
      </c>
      <c r="AE1171" s="0" t="n">
        <f aca="false">IF(ISNUMBER(K1171),INDEX(Scorecard!$D$54:$D$61,SUMPRODUCT(--(Scorecard!$G$54:$G$60&lt;K1171))+1),Scorecard!$D$62)</f>
        <v>-0.541917179454542</v>
      </c>
      <c r="AF1171" s="0" t="n">
        <f aca="false">IF(ISNUMBER(L1171),INDEX(Scorecard!$D$63:$D$68,SUMPRODUCT(--(Scorecard!$G$63:$G$67&lt;L1171))+1),Scorecard!$D$69)</f>
        <v>0.322484508656054</v>
      </c>
      <c r="AG1171" s="0" t="n">
        <f aca="false">Inputs!$B$10+Scorecard!$J$5*Y1171+Scorecard!$J$6*Z1171+Scorecard!$J$7*AA1171+Scorecard!$J$8*AB1171+Scorecard!$J$9*AC1171+Scorecard!$J$10*AD1171+Scorecard!$J$11*AE1171+Scorecard!$J$12*AF1171</f>
        <v>-3.94607314042101</v>
      </c>
      <c r="AH1171" s="0" t="n">
        <f aca="false">MIN(1-Inputs!$B$13,MAX(Inputs!$B$13,1/(1+EXP(-(Inputs!$B$11*AG1171+Inputs!$B$12)))))</f>
        <v>0.017926688212528</v>
      </c>
      <c r="AI1171" s="0" t="n">
        <f aca="false">Inputs!$B$9-Inputs!$B$8*AG1171</f>
        <v>600.982479217916</v>
      </c>
      <c r="AJ1171" s="0" t="n">
        <f aca="false">RANK(AH1171,$AH$5:$AH$2004,0)+COUNTIF($AH$4:AH1170,AH1171)</f>
        <v>508</v>
      </c>
      <c r="AK1171" s="0" t="n">
        <f aca="false">IF(AJ1171&lt;=Deciles!$B$5*(Deciles!$B$4+1),INT((AJ1171-1)/(Deciles!$B$4+1))+1,Deciles!$B$5+INT((AJ1171-1-Deciles!$B$5*(Deciles!$B$4+1))/Deciles!$B$4)+1)</f>
        <v>3</v>
      </c>
    </row>
    <row r="1172" customFormat="false" ht="15" hidden="false" customHeight="false" outlineLevel="0" collapsed="false">
      <c r="A1172" s="0" t="n">
        <v>33807</v>
      </c>
      <c r="B1172" s="0" t="s">
        <v>152</v>
      </c>
      <c r="C1172" s="0" t="n">
        <v>729</v>
      </c>
      <c r="D1172" s="0" t="n">
        <v>80</v>
      </c>
      <c r="E1172" s="0" t="n">
        <v>67.1188507080078</v>
      </c>
      <c r="F1172" s="0" t="n">
        <v>39</v>
      </c>
      <c r="G1172" s="0" t="n">
        <v>3.21499991416931</v>
      </c>
      <c r="H1172" s="0" t="n">
        <v>-3.21833348274231</v>
      </c>
      <c r="I1172" s="0" t="n">
        <v>23</v>
      </c>
      <c r="J1172" s="0" t="n">
        <v>11.8779916763306</v>
      </c>
      <c r="K1172" s="0" t="n">
        <v>5.19999980926514</v>
      </c>
      <c r="L1172" s="0" t="n">
        <v>-0.458333492279053</v>
      </c>
      <c r="M1172" s="0" t="n">
        <v>7.33082723617554</v>
      </c>
      <c r="N1172" s="0" t="n">
        <v>0</v>
      </c>
      <c r="O1172" s="0" t="n">
        <v>0</v>
      </c>
      <c r="P1172" s="0" t="s">
        <v>144</v>
      </c>
      <c r="Q1172" s="0" t="s">
        <v>141</v>
      </c>
      <c r="R1172" s="0" t="n">
        <v>2</v>
      </c>
      <c r="S1172" s="0" t="s">
        <v>154</v>
      </c>
      <c r="T1172" s="0" t="n">
        <v>0</v>
      </c>
      <c r="U1172" s="0" t="n">
        <v>144060.9</v>
      </c>
      <c r="V1172" s="0" t="n">
        <v>0.017025476321578</v>
      </c>
      <c r="W1172" s="0" t="n">
        <v>602.403259277344</v>
      </c>
      <c r="X1172" s="0" t="n">
        <v>0.0163498371839523</v>
      </c>
      <c r="Y1172" s="0" t="n">
        <f aca="false">IF(ISNUMBER(C1172),INDEX(Scorecard!$D$5:$D$12,SUMPRODUCT(--(Scorecard!$G$5:$G$11&lt;C1172))+1),Scorecard!$D$13)</f>
        <v>-0.0290424113398221</v>
      </c>
      <c r="Z1172" s="0" t="n">
        <f aca="false">IF(ISNUMBER(D1172),INDEX(Scorecard!$D$14:$D$17,SUMPRODUCT(--(Scorecard!$G$14:$G$16&lt;D1172))+1),Scorecard!$D$18)</f>
        <v>0.0505355481560174</v>
      </c>
      <c r="AA1172" s="0" t="n">
        <f aca="false">IF(ISNUMBER(E1172),INDEX(Scorecard!$D$19:$D$26,SUMPRODUCT(--(Scorecard!$G$19:$G$25&lt;E1172))+1),Scorecard!$D$27)</f>
        <v>0.0530843085177338</v>
      </c>
      <c r="AB1172" s="0" t="n">
        <f aca="false">IF(ISNUMBER(F1172),INDEX(Scorecard!$D$28:$D$35,SUMPRODUCT(--(Scorecard!$G$28:$G$34&lt;F1172))+1),Scorecard!$D$36)</f>
        <v>-0.132616866359722</v>
      </c>
      <c r="AC1172" s="0" t="n">
        <f aca="false">IF(ISNUMBER(H1172),INDEX(Scorecard!$D$37:$D$44,SUMPRODUCT(--(Scorecard!$G$37:$G$43&lt;H1172))+1),Scorecard!$D$45)</f>
        <v>1.35057635045042</v>
      </c>
      <c r="AD1172" s="0" t="n">
        <f aca="false">IF(ISNUMBER(I1172),INDEX(Scorecard!$D$46:$D$52,SUMPRODUCT(--(Scorecard!$G$46:$G$51&lt;I1172))+1),Scorecard!$D$53)</f>
        <v>-0.048559051279741</v>
      </c>
      <c r="AE1172" s="0" t="n">
        <f aca="false">IF(ISNUMBER(K1172),INDEX(Scorecard!$D$54:$D$61,SUMPRODUCT(--(Scorecard!$G$54:$G$60&lt;K1172))+1),Scorecard!$D$62)</f>
        <v>0.214429354789033</v>
      </c>
      <c r="AF1172" s="0" t="n">
        <f aca="false">IF(ISNUMBER(L1172),INDEX(Scorecard!$D$63:$D$68,SUMPRODUCT(--(Scorecard!$G$63:$G$67&lt;L1172))+1),Scorecard!$D$69)</f>
        <v>0.322484508656054</v>
      </c>
      <c r="AG1172" s="0" t="n">
        <f aca="false">Inputs!$B$10+Scorecard!$J$5*Y1172+Scorecard!$J$6*Z1172+Scorecard!$J$7*AA1172+Scorecard!$J$8*AB1172+Scorecard!$J$9*AC1172+Scorecard!$J$10*AD1172+Scorecard!$J$11*AE1172+Scorecard!$J$12*AF1172</f>
        <v>-3.995313903742</v>
      </c>
      <c r="AH1172" s="0" t="n">
        <f aca="false">MIN(1-Inputs!$B$13,MAX(Inputs!$B$13,1/(1+EXP(-(Inputs!$B$11*AG1172+Inputs!$B$12)))))</f>
        <v>0.0170254764179691</v>
      </c>
      <c r="AI1172" s="0" t="n">
        <f aca="false">Inputs!$B$9-Inputs!$B$8*AG1172</f>
        <v>602.403267318972</v>
      </c>
      <c r="AJ1172" s="0" t="n">
        <f aca="false">RANK(AH1172,$AH$5:$AH$2004,0)+COUNTIF($AH$4:AH1171,AH1172)</f>
        <v>530</v>
      </c>
      <c r="AK1172" s="0" t="n">
        <f aca="false">IF(AJ1172&lt;=Deciles!$B$5*(Deciles!$B$4+1),INT((AJ1172-1)/(Deciles!$B$4+1))+1,Deciles!$B$5+INT((AJ1172-1-Deciles!$B$5*(Deciles!$B$4+1))/Deciles!$B$4)+1)</f>
        <v>3</v>
      </c>
    </row>
    <row r="1173" customFormat="false" ht="15" hidden="false" customHeight="false" outlineLevel="0" collapsed="false">
      <c r="A1173" s="0" t="n">
        <v>33815</v>
      </c>
      <c r="B1173" s="0" t="s">
        <v>152</v>
      </c>
      <c r="C1173" s="0" t="n">
        <v>691</v>
      </c>
      <c r="D1173" s="0" t="n">
        <v>80</v>
      </c>
      <c r="E1173" s="0" t="n">
        <v>73.706901550293</v>
      </c>
      <c r="F1173" s="0" t="n">
        <v>40</v>
      </c>
      <c r="G1173" s="0" t="n">
        <v>3.59599995613098</v>
      </c>
      <c r="H1173" s="0" t="n">
        <v>-2.83733344078064</v>
      </c>
      <c r="I1173" s="0" t="n">
        <v>15</v>
      </c>
      <c r="J1173" s="0" t="n">
        <v>12.3593349456787</v>
      </c>
      <c r="K1173" s="0" t="n">
        <v>3.70000004768372</v>
      </c>
      <c r="L1173" s="0" t="n">
        <v>-0.458333253860474</v>
      </c>
      <c r="M1173" s="0" t="n">
        <v>4.74415826797485</v>
      </c>
      <c r="N1173" s="0" t="n">
        <v>0</v>
      </c>
      <c r="O1173" s="0" t="n">
        <v>0</v>
      </c>
      <c r="P1173" s="0" t="s">
        <v>144</v>
      </c>
      <c r="Q1173" s="0" t="s">
        <v>141</v>
      </c>
      <c r="R1173" s="0" t="n">
        <v>2</v>
      </c>
      <c r="S1173" s="0" t="s">
        <v>147</v>
      </c>
      <c r="T1173" s="0" t="n">
        <v>0</v>
      </c>
      <c r="U1173" s="0" t="n">
        <v>233126.22</v>
      </c>
      <c r="V1173" s="0" t="n">
        <v>0.0337509214878082</v>
      </c>
      <c r="W1173" s="0" t="n">
        <v>583.418884277344</v>
      </c>
      <c r="X1173" s="0" t="n">
        <v>0.0404706932604313</v>
      </c>
      <c r="Y1173" s="0" t="n">
        <f aca="false">IF(ISNUMBER(C1173),INDEX(Scorecard!$D$5:$D$12,SUMPRODUCT(--(Scorecard!$G$5:$G$11&lt;C1173))+1),Scorecard!$D$13)</f>
        <v>-0.869677851527538</v>
      </c>
      <c r="Z1173" s="0" t="n">
        <f aca="false">IF(ISNUMBER(D1173),INDEX(Scorecard!$D$14:$D$17,SUMPRODUCT(--(Scorecard!$G$14:$G$16&lt;D1173))+1),Scorecard!$D$18)</f>
        <v>0.0505355481560174</v>
      </c>
      <c r="AA1173" s="0" t="n">
        <f aca="false">IF(ISNUMBER(E1173),INDEX(Scorecard!$D$19:$D$26,SUMPRODUCT(--(Scorecard!$G$19:$G$25&lt;E1173))+1),Scorecard!$D$27)</f>
        <v>-0.0341578513653732</v>
      </c>
      <c r="AB1173" s="0" t="n">
        <f aca="false">IF(ISNUMBER(F1173),INDEX(Scorecard!$D$28:$D$35,SUMPRODUCT(--(Scorecard!$G$28:$G$34&lt;F1173))+1),Scorecard!$D$36)</f>
        <v>-0.132616866359722</v>
      </c>
      <c r="AC1173" s="0" t="n">
        <f aca="false">IF(ISNUMBER(H1173),INDEX(Scorecard!$D$37:$D$44,SUMPRODUCT(--(Scorecard!$G$37:$G$43&lt;H1173))+1),Scorecard!$D$45)</f>
        <v>1.35057635045042</v>
      </c>
      <c r="AD1173" s="0" t="n">
        <f aca="false">IF(ISNUMBER(I1173),INDEX(Scorecard!$D$46:$D$52,SUMPRODUCT(--(Scorecard!$G$46:$G$51&lt;I1173))+1),Scorecard!$D$53)</f>
        <v>-0.114272400683245</v>
      </c>
      <c r="AE1173" s="0" t="n">
        <f aca="false">IF(ISNUMBER(K1173),INDEX(Scorecard!$D$54:$D$61,SUMPRODUCT(--(Scorecard!$G$54:$G$60&lt;K1173))+1),Scorecard!$D$62)</f>
        <v>0.489050497890326</v>
      </c>
      <c r="AF1173" s="0" t="n">
        <f aca="false">IF(ISNUMBER(L1173),INDEX(Scorecard!$D$63:$D$68,SUMPRODUCT(--(Scorecard!$G$63:$G$67&lt;L1173))+1),Scorecard!$D$69)</f>
        <v>0.322484508656054</v>
      </c>
      <c r="AG1173" s="0" t="n">
        <f aca="false">Inputs!$B$10+Scorecard!$J$5*Y1173+Scorecard!$J$6*Z1173+Scorecard!$J$7*AA1173+Scorecard!$J$8*AB1173+Scorecard!$J$9*AC1173+Scorecard!$J$10*AD1173+Scorecard!$J$11*AE1173+Scorecard!$J$12*AF1173</f>
        <v>-3.33736450066581</v>
      </c>
      <c r="AH1173" s="0" t="n">
        <f aca="false">MIN(1-Inputs!$B$13,MAX(Inputs!$B$13,1/(1+EXP(-(Inputs!$B$11*AG1173+Inputs!$B$12)))))</f>
        <v>0.0337509224005923</v>
      </c>
      <c r="AI1173" s="0" t="n">
        <f aca="false">Inputs!$B$9-Inputs!$B$8*AG1173</f>
        <v>583.418860499494</v>
      </c>
      <c r="AJ1173" s="0" t="n">
        <f aca="false">RANK(AH1173,$AH$5:$AH$2004,0)+COUNTIF($AH$4:AH1172,AH1173)</f>
        <v>267</v>
      </c>
      <c r="AK1173" s="0" t="n">
        <f aca="false">IF(AJ1173&lt;=Deciles!$B$5*(Deciles!$B$4+1),INT((AJ1173-1)/(Deciles!$B$4+1))+1,Deciles!$B$5+INT((AJ1173-1-Deciles!$B$5*(Deciles!$B$4+1))/Deciles!$B$4)+1)</f>
        <v>2</v>
      </c>
    </row>
    <row r="1174" customFormat="false" ht="15" hidden="false" customHeight="false" outlineLevel="0" collapsed="false">
      <c r="A1174" s="0" t="n">
        <v>33848</v>
      </c>
      <c r="B1174" s="0" t="s">
        <v>155</v>
      </c>
      <c r="C1174" s="0" t="n">
        <v>673</v>
      </c>
      <c r="D1174" s="0" t="n">
        <v>80</v>
      </c>
      <c r="E1174" s="0" t="n">
        <v>72.3723831176758</v>
      </c>
      <c r="F1174" s="0" t="n">
        <v>26</v>
      </c>
      <c r="G1174" s="0" t="n">
        <v>3.60199999809265</v>
      </c>
      <c r="H1174" s="0" t="n">
        <v>-2.13133311271668</v>
      </c>
      <c r="I1174" s="0" t="n">
        <v>15</v>
      </c>
      <c r="J1174" s="0" t="n">
        <v>12.2395582199097</v>
      </c>
      <c r="K1174" s="0" t="n">
        <v>5.00833320617676</v>
      </c>
      <c r="L1174" s="0" t="n">
        <v>-1.125</v>
      </c>
      <c r="M1174" s="0" t="n">
        <v>6.2885799407959</v>
      </c>
      <c r="N1174" s="0" t="n">
        <v>0</v>
      </c>
      <c r="O1174" s="0" t="n">
        <v>0</v>
      </c>
      <c r="P1174" s="0" t="s">
        <v>144</v>
      </c>
      <c r="Q1174" s="0" t="s">
        <v>141</v>
      </c>
      <c r="R1174" s="0" t="n">
        <v>2</v>
      </c>
      <c r="S1174" s="0" t="s">
        <v>149</v>
      </c>
      <c r="T1174" s="0" t="n">
        <v>0</v>
      </c>
      <c r="U1174" s="0" t="n">
        <v>206810.45</v>
      </c>
      <c r="V1174" s="0" t="n">
        <v>0.0883144363760948</v>
      </c>
      <c r="W1174" s="0" t="n">
        <v>555.812805175781</v>
      </c>
      <c r="X1174" s="0" t="n">
        <v>0.0353566743433476</v>
      </c>
      <c r="Y1174" s="0" t="n">
        <f aca="false">IF(ISNUMBER(C1174),INDEX(Scorecard!$D$5:$D$12,SUMPRODUCT(--(Scorecard!$G$5:$G$11&lt;C1174))+1),Scorecard!$D$13)</f>
        <v>-1.88220980528339</v>
      </c>
      <c r="Z1174" s="0" t="n">
        <f aca="false">IF(ISNUMBER(D1174),INDEX(Scorecard!$D$14:$D$17,SUMPRODUCT(--(Scorecard!$G$14:$G$16&lt;D1174))+1),Scorecard!$D$18)</f>
        <v>0.0505355481560174</v>
      </c>
      <c r="AA1174" s="0" t="n">
        <f aca="false">IF(ISNUMBER(E1174),INDEX(Scorecard!$D$19:$D$26,SUMPRODUCT(--(Scorecard!$G$19:$G$25&lt;E1174))+1),Scorecard!$D$27)</f>
        <v>-0.0341578513653732</v>
      </c>
      <c r="AB1174" s="0" t="n">
        <f aca="false">IF(ISNUMBER(F1174),INDEX(Scorecard!$D$28:$D$35,SUMPRODUCT(--(Scorecard!$G$28:$G$34&lt;F1174))+1),Scorecard!$D$36)</f>
        <v>0.165097008946478</v>
      </c>
      <c r="AC1174" s="0" t="n">
        <f aca="false">IF(ISNUMBER(H1174),INDEX(Scorecard!$D$37:$D$44,SUMPRODUCT(--(Scorecard!$G$37:$G$43&lt;H1174))+1),Scorecard!$D$45)</f>
        <v>1.35057635045042</v>
      </c>
      <c r="AD1174" s="0" t="n">
        <f aca="false">IF(ISNUMBER(I1174),INDEX(Scorecard!$D$46:$D$52,SUMPRODUCT(--(Scorecard!$G$46:$G$51&lt;I1174))+1),Scorecard!$D$53)</f>
        <v>-0.114272400683245</v>
      </c>
      <c r="AE1174" s="0" t="n">
        <f aca="false">IF(ISNUMBER(K1174),INDEX(Scorecard!$D$54:$D$61,SUMPRODUCT(--(Scorecard!$G$54:$G$60&lt;K1174))+1),Scorecard!$D$62)</f>
        <v>0.214429354789033</v>
      </c>
      <c r="AF1174" s="0" t="n">
        <f aca="false">IF(ISNUMBER(L1174),INDEX(Scorecard!$D$63:$D$68,SUMPRODUCT(--(Scorecard!$G$63:$G$67&lt;L1174))+1),Scorecard!$D$69)</f>
        <v>-0.340582194386522</v>
      </c>
      <c r="AG1174" s="0" t="n">
        <f aca="false">Inputs!$B$10+Scorecard!$J$5*Y1174+Scorecard!$J$6*Z1174+Scorecard!$J$7*AA1174+Scorecard!$J$8*AB1174+Scorecard!$J$9*AC1174+Scorecard!$J$10*AD1174+Scorecard!$J$11*AE1174+Scorecard!$J$12*AF1174</f>
        <v>-2.38061063268031</v>
      </c>
      <c r="AH1174" s="0" t="n">
        <f aca="false">MIN(1-Inputs!$B$13,MAX(Inputs!$B$13,1/(1+EXP(-(Inputs!$B$11*AG1174+Inputs!$B$12)))))</f>
        <v>0.0883144388973946</v>
      </c>
      <c r="AI1174" s="0" t="n">
        <f aca="false">Inputs!$B$9-Inputs!$B$8*AG1174</f>
        <v>555.812779285614</v>
      </c>
      <c r="AJ1174" s="0" t="n">
        <f aca="false">RANK(AH1174,$AH$5:$AH$2004,0)+COUNTIF($AH$4:AH1173,AH1174)</f>
        <v>54</v>
      </c>
      <c r="AK1174" s="0" t="n">
        <f aca="false">IF(AJ1174&lt;=Deciles!$B$5*(Deciles!$B$4+1),INT((AJ1174-1)/(Deciles!$B$4+1))+1,Deciles!$B$5+INT((AJ1174-1-Deciles!$B$5*(Deciles!$B$4+1))/Deciles!$B$4)+1)</f>
        <v>1</v>
      </c>
    </row>
    <row r="1175" customFormat="false" ht="15" hidden="false" customHeight="false" outlineLevel="0" collapsed="false">
      <c r="A1175" s="0" t="n">
        <v>33876</v>
      </c>
      <c r="B1175" s="0" t="s">
        <v>155</v>
      </c>
      <c r="C1175" s="0" t="n">
        <v>767</v>
      </c>
      <c r="D1175" s="0" t="n">
        <v>80.5731658935547</v>
      </c>
      <c r="E1175" s="0" t="n">
        <v>70.055061340332</v>
      </c>
      <c r="F1175" s="0" t="n">
        <v>38</v>
      </c>
      <c r="G1175" s="0" t="n">
        <v>3.97399997711182</v>
      </c>
      <c r="H1175" s="0" t="n">
        <v>-1.75933313369751</v>
      </c>
      <c r="I1175" s="0" t="n">
        <v>28</v>
      </c>
      <c r="J1175" s="0" t="n">
        <v>12.3573112487793</v>
      </c>
      <c r="K1175" s="0" t="n">
        <v>5.00833320617676</v>
      </c>
      <c r="L1175" s="0" t="n">
        <v>-1.125</v>
      </c>
      <c r="M1175" s="0" t="n">
        <v>6.2885799407959</v>
      </c>
      <c r="N1175" s="0" t="n">
        <v>0</v>
      </c>
      <c r="O1175" s="0" t="n">
        <v>0</v>
      </c>
      <c r="P1175" s="0" t="s">
        <v>144</v>
      </c>
      <c r="Q1175" s="0" t="s">
        <v>141</v>
      </c>
      <c r="R1175" s="0" t="n">
        <v>2</v>
      </c>
      <c r="S1175" s="0" t="s">
        <v>149</v>
      </c>
      <c r="T1175" s="0" t="n">
        <v>0</v>
      </c>
      <c r="U1175" s="0" t="n">
        <v>232654.83</v>
      </c>
      <c r="V1175" s="0" t="n">
        <v>0.00459460867568851</v>
      </c>
      <c r="W1175" s="0" t="n">
        <v>638.192810058594</v>
      </c>
      <c r="X1175" s="0" t="n">
        <v>0.00537681020796299</v>
      </c>
      <c r="Y1175" s="0" t="n">
        <f aca="false">IF(ISNUMBER(C1175),INDEX(Scorecard!$D$5:$D$12,SUMPRODUCT(--(Scorecard!$G$5:$G$11&lt;C1175))+1),Scorecard!$D$13)</f>
        <v>1.23750384304241</v>
      </c>
      <c r="Z1175" s="0" t="n">
        <f aca="false">IF(ISNUMBER(D1175),INDEX(Scorecard!$D$14:$D$17,SUMPRODUCT(--(Scorecard!$G$14:$G$16&lt;D1175))+1),Scorecard!$D$18)</f>
        <v>0.0505355481560174</v>
      </c>
      <c r="AA1175" s="0" t="n">
        <f aca="false">IF(ISNUMBER(E1175),INDEX(Scorecard!$D$19:$D$26,SUMPRODUCT(--(Scorecard!$G$19:$G$25&lt;E1175))+1),Scorecard!$D$27)</f>
        <v>0.0530843085177338</v>
      </c>
      <c r="AB1175" s="0" t="n">
        <f aca="false">IF(ISNUMBER(F1175),INDEX(Scorecard!$D$28:$D$35,SUMPRODUCT(--(Scorecard!$G$28:$G$34&lt;F1175))+1),Scorecard!$D$36)</f>
        <v>-0.132616866359722</v>
      </c>
      <c r="AC1175" s="0" t="n">
        <f aca="false">IF(ISNUMBER(H1175),INDEX(Scorecard!$D$37:$D$44,SUMPRODUCT(--(Scorecard!$G$37:$G$43&lt;H1175))+1),Scorecard!$D$45)</f>
        <v>1.35057635045042</v>
      </c>
      <c r="AD1175" s="0" t="n">
        <f aca="false">IF(ISNUMBER(I1175),INDEX(Scorecard!$D$46:$D$52,SUMPRODUCT(--(Scorecard!$G$46:$G$51&lt;I1175))+1),Scorecard!$D$53)</f>
        <v>0.123869379412532</v>
      </c>
      <c r="AE1175" s="0" t="n">
        <f aca="false">IF(ISNUMBER(K1175),INDEX(Scorecard!$D$54:$D$61,SUMPRODUCT(--(Scorecard!$G$54:$G$60&lt;K1175))+1),Scorecard!$D$62)</f>
        <v>0.214429354789033</v>
      </c>
      <c r="AF1175" s="0" t="n">
        <f aca="false">IF(ISNUMBER(L1175),INDEX(Scorecard!$D$63:$D$68,SUMPRODUCT(--(Scorecard!$G$63:$G$67&lt;L1175))+1),Scorecard!$D$69)</f>
        <v>-0.340582194386522</v>
      </c>
      <c r="AG1175" s="0" t="n">
        <f aca="false">Inputs!$B$10+Scorecard!$J$5*Y1175+Scorecard!$J$6*Z1175+Scorecard!$J$7*AA1175+Scorecard!$J$8*AB1175+Scorecard!$J$9*AC1175+Scorecard!$J$10*AD1175+Scorecard!$J$11*AE1175+Scorecard!$J$12*AF1175</f>
        <v>-5.23568440896208</v>
      </c>
      <c r="AH1175" s="0" t="n">
        <f aca="false">MIN(1-Inputs!$B$13,MAX(Inputs!$B$13,1/(1+EXP(-(Inputs!$B$11*AG1175+Inputs!$B$12)))))</f>
        <v>0.00459460887839965</v>
      </c>
      <c r="AI1175" s="0" t="n">
        <f aca="false">Inputs!$B$9-Inputs!$B$8*AG1175</f>
        <v>638.192794853891</v>
      </c>
      <c r="AJ1175" s="0" t="n">
        <f aca="false">RANK(AH1175,$AH$5:$AH$2004,0)+COUNTIF($AH$4:AH1174,AH1175)</f>
        <v>1307</v>
      </c>
      <c r="AK1175" s="0" t="n">
        <f aca="false">IF(AJ1175&lt;=Deciles!$B$5*(Deciles!$B$4+1),INT((AJ1175-1)/(Deciles!$B$4+1))+1,Deciles!$B$5+INT((AJ1175-1-Deciles!$B$5*(Deciles!$B$4+1))/Deciles!$B$4)+1)</f>
        <v>7</v>
      </c>
    </row>
    <row r="1176" customFormat="false" ht="15" hidden="false" customHeight="false" outlineLevel="0" collapsed="false">
      <c r="A1176" s="0" t="n">
        <v>33938</v>
      </c>
      <c r="B1176" s="0" t="s">
        <v>157</v>
      </c>
      <c r="C1176" s="0" t="n">
        <v>748</v>
      </c>
      <c r="D1176" s="0" t="n">
        <v>95.1643981933594</v>
      </c>
      <c r="E1176" s="0" t="n">
        <v>89.781867980957</v>
      </c>
      <c r="F1176" s="0" t="n">
        <v>34</v>
      </c>
      <c r="G1176" s="0" t="n">
        <v>4.16499996185303</v>
      </c>
      <c r="H1176" s="0" t="n">
        <v>0.28166651725769</v>
      </c>
      <c r="I1176" s="0" t="n">
        <v>10</v>
      </c>
      <c r="J1176" s="0" t="n">
        <v>12.0250978469849</v>
      </c>
      <c r="K1176" s="0" t="n">
        <v>3.82307696342468</v>
      </c>
      <c r="L1176" s="0" t="n">
        <v>-0.276922941207886</v>
      </c>
      <c r="M1176" s="0" t="n">
        <v>5.51355028152466</v>
      </c>
      <c r="N1176" s="0" t="n">
        <v>0</v>
      </c>
      <c r="O1176" s="0" t="n">
        <v>0</v>
      </c>
      <c r="P1176" s="0" t="s">
        <v>144</v>
      </c>
      <c r="Q1176" s="0" t="s">
        <v>141</v>
      </c>
      <c r="R1176" s="0" t="n">
        <v>1</v>
      </c>
      <c r="S1176" s="0" t="s">
        <v>156</v>
      </c>
      <c r="T1176" s="0" t="n">
        <v>0</v>
      </c>
      <c r="U1176" s="0" t="n">
        <v>166891.31</v>
      </c>
      <c r="V1176" s="0" t="n">
        <v>0.0133050354197621</v>
      </c>
      <c r="W1176" s="0" t="n">
        <v>609.178649902344</v>
      </c>
      <c r="X1176" s="0" t="n">
        <v>0.0120909521356225</v>
      </c>
      <c r="Y1176" s="0" t="n">
        <f aca="false">IF(ISNUMBER(C1176),INDEX(Scorecard!$D$5:$D$12,SUMPRODUCT(--(Scorecard!$G$5:$G$11&lt;C1176))+1),Scorecard!$D$13)</f>
        <v>0.488358159108655</v>
      </c>
      <c r="Z1176" s="0" t="n">
        <f aca="false">IF(ISNUMBER(D1176),INDEX(Scorecard!$D$14:$D$17,SUMPRODUCT(--(Scorecard!$G$14:$G$16&lt;D1176))+1),Scorecard!$D$18)</f>
        <v>-0.361970872710667</v>
      </c>
      <c r="AA1176" s="0" t="n">
        <f aca="false">IF(ISNUMBER(E1176),INDEX(Scorecard!$D$19:$D$26,SUMPRODUCT(--(Scorecard!$G$19:$G$25&lt;E1176))+1),Scorecard!$D$27)</f>
        <v>-0.820992370602782</v>
      </c>
      <c r="AB1176" s="0" t="n">
        <f aca="false">IF(ISNUMBER(F1176),INDEX(Scorecard!$D$28:$D$35,SUMPRODUCT(--(Scorecard!$G$28:$G$34&lt;F1176))+1),Scorecard!$D$36)</f>
        <v>-0.0008456427959252</v>
      </c>
      <c r="AC1176" s="0" t="n">
        <f aca="false">IF(ISNUMBER(H1176),INDEX(Scorecard!$D$37:$D$44,SUMPRODUCT(--(Scorecard!$G$37:$G$43&lt;H1176))+1),Scorecard!$D$45)</f>
        <v>-0.0679520129233634</v>
      </c>
      <c r="AD1176" s="0" t="n">
        <f aca="false">IF(ISNUMBER(I1176),INDEX(Scorecard!$D$46:$D$52,SUMPRODUCT(--(Scorecard!$G$46:$G$51&lt;I1176))+1),Scorecard!$D$53)</f>
        <v>-0.114272400683245</v>
      </c>
      <c r="AE1176" s="0" t="n">
        <f aca="false">IF(ISNUMBER(K1176),INDEX(Scorecard!$D$54:$D$61,SUMPRODUCT(--(Scorecard!$G$54:$G$60&lt;K1176))+1),Scorecard!$D$62)</f>
        <v>0.489050497890326</v>
      </c>
      <c r="AF1176" s="0" t="n">
        <f aca="false">IF(ISNUMBER(L1176),INDEX(Scorecard!$D$63:$D$68,SUMPRODUCT(--(Scorecard!$G$63:$G$67&lt;L1176))+1),Scorecard!$D$69)</f>
        <v>0.322484508656054</v>
      </c>
      <c r="AG1176" s="0" t="n">
        <f aca="false">Inputs!$B$10+Scorecard!$J$5*Y1176+Scorecard!$J$6*Z1176+Scorecard!$J$7*AA1176+Scorecard!$J$8*AB1176+Scorecard!$J$9*AC1176+Scorecard!$J$10*AD1176+Scorecard!$J$11*AE1176+Scorecard!$J$12*AF1176</f>
        <v>-4.23013178913104</v>
      </c>
      <c r="AH1176" s="0" t="n">
        <f aca="false">MIN(1-Inputs!$B$13,MAX(Inputs!$B$13,1/(1+EXP(-(Inputs!$B$11*AG1176+Inputs!$B$12)))))</f>
        <v>0.0133050356094687</v>
      </c>
      <c r="AI1176" s="0" t="n">
        <f aca="false">Inputs!$B$9-Inputs!$B$8*AG1176</f>
        <v>609.178679294228</v>
      </c>
      <c r="AJ1176" s="0" t="n">
        <f aca="false">RANK(AH1176,$AH$5:$AH$2004,0)+COUNTIF($AH$4:AH1175,AH1176)</f>
        <v>658</v>
      </c>
      <c r="AK1176" s="0" t="n">
        <f aca="false">IF(AJ1176&lt;=Deciles!$B$5*(Deciles!$B$4+1),INT((AJ1176-1)/(Deciles!$B$4+1))+1,Deciles!$B$5+INT((AJ1176-1-Deciles!$B$5*(Deciles!$B$4+1))/Deciles!$B$4)+1)</f>
        <v>4</v>
      </c>
    </row>
    <row r="1177" customFormat="false" ht="15" hidden="false" customHeight="false" outlineLevel="0" collapsed="false">
      <c r="A1177" s="0" t="n">
        <v>33946</v>
      </c>
      <c r="B1177" s="0" t="s">
        <v>143</v>
      </c>
      <c r="C1177" s="0" t="n">
        <v>721</v>
      </c>
      <c r="D1177" s="0" t="n">
        <v>81.3470764160156</v>
      </c>
      <c r="E1177" s="0" t="n">
        <v>50.925048828125</v>
      </c>
      <c r="F1177" s="0" t="n">
        <v>33</v>
      </c>
      <c r="G1177" s="0" t="n">
        <v>4.66499996185303</v>
      </c>
      <c r="H1177" s="0" t="n">
        <v>1.43166661262512</v>
      </c>
      <c r="I1177" s="0" t="n">
        <v>90</v>
      </c>
      <c r="J1177" s="0" t="n">
        <v>11.6341667175293</v>
      </c>
      <c r="K1177" s="0" t="n">
        <v>8.53333377838135</v>
      </c>
      <c r="L1177" s="0" t="n">
        <v>5.07179546356201</v>
      </c>
      <c r="M1177" s="0" t="n">
        <v>1.95005702972412</v>
      </c>
      <c r="N1177" s="0" t="n">
        <v>0</v>
      </c>
      <c r="O1177" s="0" t="n">
        <v>0</v>
      </c>
      <c r="P1177" s="0" t="s">
        <v>140</v>
      </c>
      <c r="Q1177" s="0" t="s">
        <v>141</v>
      </c>
      <c r="R1177" s="0" t="n">
        <v>2</v>
      </c>
      <c r="S1177" s="0" t="s">
        <v>147</v>
      </c>
      <c r="T1177" s="0" t="n">
        <v>0</v>
      </c>
      <c r="U1177" s="0" t="n">
        <v>112889.7</v>
      </c>
      <c r="V1177" s="0" t="n">
        <v>0.0197980273514986</v>
      </c>
      <c r="W1177" s="0" t="n">
        <v>598.243591308594</v>
      </c>
      <c r="X1177" s="0" t="n">
        <v>0.0169385764747858</v>
      </c>
      <c r="Y1177" s="0" t="n">
        <f aca="false">IF(ISNUMBER(C1177),INDEX(Scorecard!$D$5:$D$12,SUMPRODUCT(--(Scorecard!$G$5:$G$11&lt;C1177))+1),Scorecard!$D$13)</f>
        <v>-0.0290424113398221</v>
      </c>
      <c r="Z1177" s="0" t="n">
        <f aca="false">IF(ISNUMBER(D1177),INDEX(Scorecard!$D$14:$D$17,SUMPRODUCT(--(Scorecard!$G$14:$G$16&lt;D1177))+1),Scorecard!$D$18)</f>
        <v>0.0505355481560174</v>
      </c>
      <c r="AA1177" s="0" t="n">
        <f aca="false">IF(ISNUMBER(E1177),INDEX(Scorecard!$D$19:$D$26,SUMPRODUCT(--(Scorecard!$G$19:$G$25&lt;E1177))+1),Scorecard!$D$27)</f>
        <v>0.57899015159425</v>
      </c>
      <c r="AB1177" s="0" t="n">
        <f aca="false">IF(ISNUMBER(F1177),INDEX(Scorecard!$D$28:$D$35,SUMPRODUCT(--(Scorecard!$G$28:$G$34&lt;F1177))+1),Scorecard!$D$36)</f>
        <v>-0.0008456427959252</v>
      </c>
      <c r="AC1177" s="0" t="n">
        <f aca="false">IF(ISNUMBER(H1177),INDEX(Scorecard!$D$37:$D$44,SUMPRODUCT(--(Scorecard!$G$37:$G$43&lt;H1177))+1),Scorecard!$D$45)</f>
        <v>-0.975503570149195</v>
      </c>
      <c r="AD1177" s="0" t="n">
        <f aca="false">IF(ISNUMBER(I1177),INDEX(Scorecard!$D$46:$D$52,SUMPRODUCT(--(Scorecard!$G$46:$G$51&lt;I1177))+1),Scorecard!$D$53)</f>
        <v>0.818882373006414</v>
      </c>
      <c r="AE1177" s="0" t="n">
        <f aca="false">IF(ISNUMBER(K1177),INDEX(Scorecard!$D$54:$D$61,SUMPRODUCT(--(Scorecard!$G$54:$G$60&lt;K1177))+1),Scorecard!$D$62)</f>
        <v>-0.541917179454542</v>
      </c>
      <c r="AF1177" s="0" t="n">
        <f aca="false">IF(ISNUMBER(L1177),INDEX(Scorecard!$D$63:$D$68,SUMPRODUCT(--(Scorecard!$G$63:$G$67&lt;L1177))+1),Scorecard!$D$69)</f>
        <v>0.322484508656054</v>
      </c>
      <c r="AG1177" s="0" t="n">
        <f aca="false">Inputs!$B$10+Scorecard!$J$5*Y1177+Scorecard!$J$6*Z1177+Scorecard!$J$7*AA1177+Scorecard!$J$8*AB1177+Scorecard!$J$9*AC1177+Scorecard!$J$10*AD1177+Scorecard!$J$11*AE1177+Scorecard!$J$12*AF1177</f>
        <v>-3.85115115128609</v>
      </c>
      <c r="AH1177" s="0" t="n">
        <f aca="false">MIN(1-Inputs!$B$13,MAX(Inputs!$B$13,1/(1+EXP(-(Inputs!$B$11*AG1177+Inputs!$B$12)))))</f>
        <v>0.0197980266041132</v>
      </c>
      <c r="AI1177" s="0" t="n">
        <f aca="false">Inputs!$B$9-Inputs!$B$8*AG1177</f>
        <v>598.243609557991</v>
      </c>
      <c r="AJ1177" s="0" t="n">
        <f aca="false">RANK(AH1177,$AH$5:$AH$2004,0)+COUNTIF($AH$4:AH1176,AH1177)</f>
        <v>458</v>
      </c>
      <c r="AK1177" s="0" t="n">
        <f aca="false">IF(AJ1177&lt;=Deciles!$B$5*(Deciles!$B$4+1),INT((AJ1177-1)/(Deciles!$B$4+1))+1,Deciles!$B$5+INT((AJ1177-1-Deciles!$B$5*(Deciles!$B$4+1))/Deciles!$B$4)+1)</f>
        <v>3</v>
      </c>
    </row>
    <row r="1178" customFormat="false" ht="15" hidden="false" customHeight="false" outlineLevel="0" collapsed="false">
      <c r="A1178" s="0" t="n">
        <v>33966</v>
      </c>
      <c r="B1178" s="0" t="s">
        <v>157</v>
      </c>
      <c r="C1178" s="0" t="n">
        <v>730</v>
      </c>
      <c r="D1178" s="0" t="n">
        <v>95.1549377441406</v>
      </c>
      <c r="E1178" s="0" t="n">
        <v>92.5625228881836</v>
      </c>
      <c r="F1178" s="0" t="n">
        <v>35</v>
      </c>
      <c r="G1178" s="0" t="n">
        <v>4.29400014877319</v>
      </c>
      <c r="H1178" s="0" t="n">
        <v>0.410666704177856</v>
      </c>
      <c r="I1178" s="0" t="n">
        <v>6</v>
      </c>
      <c r="J1178" s="0" t="n">
        <v>12.5180730819702</v>
      </c>
      <c r="K1178" s="0" t="n">
        <v>3.32307696342468</v>
      </c>
      <c r="L1178" s="0" t="n">
        <v>-0.276922941207886</v>
      </c>
      <c r="M1178" s="0" t="n">
        <v>4.3403639793396</v>
      </c>
      <c r="N1178" s="0" t="n">
        <v>0</v>
      </c>
      <c r="O1178" s="0" t="n">
        <v>0</v>
      </c>
      <c r="P1178" s="0" t="s">
        <v>146</v>
      </c>
      <c r="Q1178" s="0" t="s">
        <v>141</v>
      </c>
      <c r="R1178" s="0" t="n">
        <v>2</v>
      </c>
      <c r="S1178" s="0" t="s">
        <v>147</v>
      </c>
      <c r="T1178" s="0" t="n">
        <v>1</v>
      </c>
      <c r="U1178" s="0" t="n">
        <v>273231.2</v>
      </c>
      <c r="V1178" s="0" t="n">
        <v>0.0231864675879479</v>
      </c>
      <c r="W1178" s="0" t="n">
        <v>593.874084472656</v>
      </c>
      <c r="X1178" s="0" t="n">
        <v>0.0175946820527315</v>
      </c>
      <c r="Y1178" s="0" t="n">
        <f aca="false">IF(ISNUMBER(C1178),INDEX(Scorecard!$D$5:$D$12,SUMPRODUCT(--(Scorecard!$G$5:$G$11&lt;C1178))+1),Scorecard!$D$13)</f>
        <v>-0.0290424113398221</v>
      </c>
      <c r="Z1178" s="0" t="n">
        <f aca="false">IF(ISNUMBER(D1178),INDEX(Scorecard!$D$14:$D$17,SUMPRODUCT(--(Scorecard!$G$14:$G$16&lt;D1178))+1),Scorecard!$D$18)</f>
        <v>-0.361970872710667</v>
      </c>
      <c r="AA1178" s="0" t="n">
        <f aca="false">IF(ISNUMBER(E1178),INDEX(Scorecard!$D$19:$D$26,SUMPRODUCT(--(Scorecard!$G$19:$G$25&lt;E1178))+1),Scorecard!$D$27)</f>
        <v>-0.820992370602782</v>
      </c>
      <c r="AB1178" s="0" t="n">
        <f aca="false">IF(ISNUMBER(F1178),INDEX(Scorecard!$D$28:$D$35,SUMPRODUCT(--(Scorecard!$G$28:$G$34&lt;F1178))+1),Scorecard!$D$36)</f>
        <v>-0.0008456427959252</v>
      </c>
      <c r="AC1178" s="0" t="n">
        <f aca="false">IF(ISNUMBER(H1178),INDEX(Scorecard!$D$37:$D$44,SUMPRODUCT(--(Scorecard!$G$37:$G$43&lt;H1178))+1),Scorecard!$D$45)</f>
        <v>-0.271229676926091</v>
      </c>
      <c r="AD1178" s="0" t="n">
        <f aca="false">IF(ISNUMBER(I1178),INDEX(Scorecard!$D$46:$D$52,SUMPRODUCT(--(Scorecard!$G$46:$G$51&lt;I1178))+1),Scorecard!$D$53)</f>
        <v>-0.161534840507194</v>
      </c>
      <c r="AE1178" s="0" t="n">
        <f aca="false">IF(ISNUMBER(K1178),INDEX(Scorecard!$D$54:$D$61,SUMPRODUCT(--(Scorecard!$G$54:$G$60&lt;K1178))+1),Scorecard!$D$62)</f>
        <v>0.489050497890326</v>
      </c>
      <c r="AF1178" s="0" t="n">
        <f aca="false">IF(ISNUMBER(L1178),INDEX(Scorecard!$D$63:$D$68,SUMPRODUCT(--(Scorecard!$G$63:$G$67&lt;L1178))+1),Scorecard!$D$69)</f>
        <v>0.322484508656054</v>
      </c>
      <c r="AG1178" s="0" t="n">
        <f aca="false">Inputs!$B$10+Scorecard!$J$5*Y1178+Scorecard!$J$6*Z1178+Scorecard!$J$7*AA1178+Scorecard!$J$8*AB1178+Scorecard!$J$9*AC1178+Scorecard!$J$10*AD1178+Scorecard!$J$11*AE1178+Scorecard!$J$12*AF1178</f>
        <v>-3.6997159179553</v>
      </c>
      <c r="AH1178" s="0" t="n">
        <f aca="false">MIN(1-Inputs!$B$13,MAX(Inputs!$B$13,1/(1+EXP(-(Inputs!$B$11*AG1178+Inputs!$B$12)))))</f>
        <v>0.0231864668640818</v>
      </c>
      <c r="AI1178" s="0" t="n">
        <f aca="false">Inputs!$B$9-Inputs!$B$8*AG1178</f>
        <v>593.874112355147</v>
      </c>
      <c r="AJ1178" s="0" t="n">
        <f aca="false">RANK(AH1178,$AH$5:$AH$2004,0)+COUNTIF($AH$4:AH1177,AH1178)</f>
        <v>409</v>
      </c>
      <c r="AK1178" s="0" t="n">
        <f aca="false">IF(AJ1178&lt;=Deciles!$B$5*(Deciles!$B$4+1),INT((AJ1178-1)/(Deciles!$B$4+1))+1,Deciles!$B$5+INT((AJ1178-1-Deciles!$B$5*(Deciles!$B$4+1))/Deciles!$B$4)+1)</f>
        <v>3</v>
      </c>
    </row>
    <row r="1179" customFormat="false" ht="15" hidden="false" customHeight="false" outlineLevel="0" collapsed="false">
      <c r="A1179" s="0" t="n">
        <v>33977</v>
      </c>
      <c r="B1179" s="0" t="s">
        <v>145</v>
      </c>
      <c r="C1179" s="0" t="n">
        <v>771</v>
      </c>
      <c r="D1179" s="0" t="n">
        <v>61.9794425964356</v>
      </c>
      <c r="E1179" s="0" t="n">
        <v>34.3061447143555</v>
      </c>
      <c r="F1179" s="0" t="n">
        <v>35</v>
      </c>
      <c r="G1179" s="0" t="n">
        <v>3.64599990844727</v>
      </c>
      <c r="H1179" s="0" t="n">
        <v>0.129333257675171</v>
      </c>
      <c r="I1179" s="0" t="n">
        <v>93</v>
      </c>
      <c r="J1179" s="0" t="n">
        <v>11.6258134841919</v>
      </c>
      <c r="K1179" s="0" t="n">
        <v>5.25833320617676</v>
      </c>
      <c r="L1179" s="0" t="n">
        <v>-1.875</v>
      </c>
      <c r="M1179" s="0" t="n">
        <v>6.28858280181885</v>
      </c>
      <c r="N1179" s="0" t="n">
        <v>0</v>
      </c>
      <c r="O1179" s="0" t="n">
        <v>0</v>
      </c>
      <c r="P1179" s="0" t="s">
        <v>146</v>
      </c>
      <c r="Q1179" s="0" t="s">
        <v>141</v>
      </c>
      <c r="R1179" s="0" t="n">
        <v>2</v>
      </c>
      <c r="S1179" s="0" t="s">
        <v>149</v>
      </c>
      <c r="T1179" s="0" t="n">
        <v>0</v>
      </c>
      <c r="U1179" s="0" t="n">
        <v>111950.68</v>
      </c>
      <c r="V1179" s="0" t="n">
        <v>0.00263008521869779</v>
      </c>
      <c r="W1179" s="0" t="n">
        <v>653.344360351563</v>
      </c>
      <c r="X1179" s="0" t="n">
        <v>0.00313521944917738</v>
      </c>
      <c r="Y1179" s="0" t="n">
        <f aca="false">IF(ISNUMBER(C1179),INDEX(Scorecard!$D$5:$D$12,SUMPRODUCT(--(Scorecard!$G$5:$G$11&lt;C1179))+1),Scorecard!$D$13)</f>
        <v>1.23750384304241</v>
      </c>
      <c r="Z1179" s="0" t="n">
        <f aca="false">IF(ISNUMBER(D1179),INDEX(Scorecard!$D$14:$D$17,SUMPRODUCT(--(Scorecard!$G$14:$G$16&lt;D1179))+1),Scorecard!$D$18)</f>
        <v>0.248677243387958</v>
      </c>
      <c r="AA1179" s="0" t="n">
        <f aca="false">IF(ISNUMBER(E1179),INDEX(Scorecard!$D$19:$D$26,SUMPRODUCT(--(Scorecard!$G$19:$G$25&lt;E1179))+1),Scorecard!$D$27)</f>
        <v>0.57899015159425</v>
      </c>
      <c r="AB1179" s="0" t="n">
        <f aca="false">IF(ISNUMBER(F1179),INDEX(Scorecard!$D$28:$D$35,SUMPRODUCT(--(Scorecard!$G$28:$G$34&lt;F1179))+1),Scorecard!$D$36)</f>
        <v>-0.0008456427959252</v>
      </c>
      <c r="AC1179" s="0" t="n">
        <f aca="false">IF(ISNUMBER(H1179),INDEX(Scorecard!$D$37:$D$44,SUMPRODUCT(--(Scorecard!$G$37:$G$43&lt;H1179))+1),Scorecard!$D$45)</f>
        <v>0.102184252677548</v>
      </c>
      <c r="AD1179" s="0" t="n">
        <f aca="false">IF(ISNUMBER(I1179),INDEX(Scorecard!$D$46:$D$52,SUMPRODUCT(--(Scorecard!$G$46:$G$51&lt;I1179))+1),Scorecard!$D$53)</f>
        <v>0.818882373006414</v>
      </c>
      <c r="AE1179" s="0" t="n">
        <f aca="false">IF(ISNUMBER(K1179),INDEX(Scorecard!$D$54:$D$61,SUMPRODUCT(--(Scorecard!$G$54:$G$60&lt;K1179))+1),Scorecard!$D$62)</f>
        <v>0.126303549215828</v>
      </c>
      <c r="AF1179" s="0" t="n">
        <f aca="false">IF(ISNUMBER(L1179),INDEX(Scorecard!$D$63:$D$68,SUMPRODUCT(--(Scorecard!$G$63:$G$67&lt;L1179))+1),Scorecard!$D$69)</f>
        <v>-0.340582194386522</v>
      </c>
      <c r="AG1179" s="0" t="n">
        <f aca="false">Inputs!$B$10+Scorecard!$J$5*Y1179+Scorecard!$J$6*Z1179+Scorecard!$J$7*AA1179+Scorecard!$J$8*AB1179+Scorecard!$J$9*AC1179+Scorecard!$J$10*AD1179+Scorecard!$J$11*AE1179+Scorecard!$J$12*AF1179</f>
        <v>-5.76079853195833</v>
      </c>
      <c r="AH1179" s="0" t="n">
        <f aca="false">MIN(1-Inputs!$B$13,MAX(Inputs!$B$13,1/(1+EXP(-(Inputs!$B$11*AG1179+Inputs!$B$12)))))</f>
        <v>0.00263008524850183</v>
      </c>
      <c r="AI1179" s="0" t="n">
        <f aca="false">Inputs!$B$9-Inputs!$B$8*AG1179</f>
        <v>653.34438567684</v>
      </c>
      <c r="AJ1179" s="0" t="n">
        <f aca="false">RANK(AH1179,$AH$5:$AH$2004,0)+COUNTIF($AH$4:AH1178,AH1179)</f>
        <v>1609</v>
      </c>
      <c r="AK1179" s="0" t="n">
        <f aca="false">IF(AJ1179&lt;=Deciles!$B$5*(Deciles!$B$4+1),INT((AJ1179-1)/(Deciles!$B$4+1))+1,Deciles!$B$5+INT((AJ1179-1-Deciles!$B$5*(Deciles!$B$4+1))/Deciles!$B$4)+1)</f>
        <v>9</v>
      </c>
    </row>
    <row r="1180" customFormat="false" ht="15" hidden="false" customHeight="false" outlineLevel="0" collapsed="false">
      <c r="A1180" s="0" t="n">
        <v>33994</v>
      </c>
      <c r="B1180" s="0" t="s">
        <v>145</v>
      </c>
      <c r="C1180" s="0" t="n">
        <v>761</v>
      </c>
      <c r="D1180" s="0" t="n">
        <v>80</v>
      </c>
      <c r="E1180" s="0" t="n">
        <v>72.9768676757813</v>
      </c>
      <c r="F1180" s="0" t="n">
        <v>19</v>
      </c>
      <c r="G1180" s="0" t="n">
        <v>3.16599988937378</v>
      </c>
      <c r="H1180" s="0" t="n">
        <v>-0.350666761398315</v>
      </c>
      <c r="I1180" s="0" t="n">
        <v>15</v>
      </c>
      <c r="J1180" s="0" t="n">
        <v>11.6867246627808</v>
      </c>
      <c r="K1180" s="0" t="n">
        <v>5.25833320617676</v>
      </c>
      <c r="L1180" s="0" t="n">
        <v>-1.875</v>
      </c>
      <c r="M1180" s="0" t="n">
        <v>6.28858280181885</v>
      </c>
      <c r="N1180" s="0" t="n">
        <v>0</v>
      </c>
      <c r="O1180" s="0" t="n">
        <v>0</v>
      </c>
      <c r="P1180" s="0" t="s">
        <v>144</v>
      </c>
      <c r="Q1180" s="0" t="s">
        <v>141</v>
      </c>
      <c r="R1180" s="0" t="n">
        <v>1</v>
      </c>
      <c r="S1180" s="0" t="s">
        <v>149</v>
      </c>
      <c r="T1180" s="0" t="n">
        <v>0</v>
      </c>
      <c r="U1180" s="0" t="n">
        <v>118981.61</v>
      </c>
      <c r="V1180" s="0" t="n">
        <v>0.00382594205439091</v>
      </c>
      <c r="W1180" s="0" t="n">
        <v>643.168579101563</v>
      </c>
      <c r="X1180" s="0" t="n">
        <v>0.00280252005904913</v>
      </c>
      <c r="Y1180" s="0" t="n">
        <f aca="false">IF(ISNUMBER(C1180),INDEX(Scorecard!$D$5:$D$12,SUMPRODUCT(--(Scorecard!$G$5:$G$11&lt;C1180))+1),Scorecard!$D$13)</f>
        <v>0.733188958177614</v>
      </c>
      <c r="Z1180" s="0" t="n">
        <f aca="false">IF(ISNUMBER(D1180),INDEX(Scorecard!$D$14:$D$17,SUMPRODUCT(--(Scorecard!$G$14:$G$16&lt;D1180))+1),Scorecard!$D$18)</f>
        <v>0.0505355481560174</v>
      </c>
      <c r="AA1180" s="0" t="n">
        <f aca="false">IF(ISNUMBER(E1180),INDEX(Scorecard!$D$19:$D$26,SUMPRODUCT(--(Scorecard!$G$19:$G$25&lt;E1180))+1),Scorecard!$D$27)</f>
        <v>-0.0341578513653732</v>
      </c>
      <c r="AB1180" s="0" t="n">
        <f aca="false">IF(ISNUMBER(F1180),INDEX(Scorecard!$D$28:$D$35,SUMPRODUCT(--(Scorecard!$G$28:$G$34&lt;F1180))+1),Scorecard!$D$36)</f>
        <v>0.624829191519909</v>
      </c>
      <c r="AC1180" s="0" t="n">
        <f aca="false">IF(ISNUMBER(H1180),INDEX(Scorecard!$D$37:$D$44,SUMPRODUCT(--(Scorecard!$G$37:$G$43&lt;H1180))+1),Scorecard!$D$45)</f>
        <v>0.769716833645565</v>
      </c>
      <c r="AD1180" s="0" t="n">
        <f aca="false">IF(ISNUMBER(I1180),INDEX(Scorecard!$D$46:$D$52,SUMPRODUCT(--(Scorecard!$G$46:$G$51&lt;I1180))+1),Scorecard!$D$53)</f>
        <v>-0.114272400683245</v>
      </c>
      <c r="AE1180" s="0" t="n">
        <f aca="false">IF(ISNUMBER(K1180),INDEX(Scorecard!$D$54:$D$61,SUMPRODUCT(--(Scorecard!$G$54:$G$60&lt;K1180))+1),Scorecard!$D$62)</f>
        <v>0.126303549215828</v>
      </c>
      <c r="AF1180" s="0" t="n">
        <f aca="false">IF(ISNUMBER(L1180),INDEX(Scorecard!$D$63:$D$68,SUMPRODUCT(--(Scorecard!$G$63:$G$67&lt;L1180))+1),Scorecard!$D$69)</f>
        <v>-0.340582194386522</v>
      </c>
      <c r="AG1180" s="0" t="n">
        <f aca="false">Inputs!$B$10+Scorecard!$J$5*Y1180+Scorecard!$J$6*Z1180+Scorecard!$J$7*AA1180+Scorecard!$J$8*AB1180+Scorecard!$J$9*AC1180+Scorecard!$J$10*AD1180+Scorecard!$J$11*AE1180+Scorecard!$J$12*AF1180</f>
        <v>-5.40813158182132</v>
      </c>
      <c r="AH1180" s="0" t="n">
        <f aca="false">MIN(1-Inputs!$B$13,MAX(Inputs!$B$13,1/(1+EXP(-(Inputs!$B$11*AG1180+Inputs!$B$12)))))</f>
        <v>0.00382594211331043</v>
      </c>
      <c r="AI1180" s="0" t="n">
        <f aca="false">Inputs!$B$9-Inputs!$B$8*AG1180</f>
        <v>643.168568475878</v>
      </c>
      <c r="AJ1180" s="0" t="n">
        <f aca="false">RANK(AH1180,$AH$5:$AH$2004,0)+COUNTIF($AH$4:AH1179,AH1180)</f>
        <v>1397</v>
      </c>
      <c r="AK1180" s="0" t="n">
        <f aca="false">IF(AJ1180&lt;=Deciles!$B$5*(Deciles!$B$4+1),INT((AJ1180-1)/(Deciles!$B$4+1))+1,Deciles!$B$5+INT((AJ1180-1-Deciles!$B$5*(Deciles!$B$4+1))/Deciles!$B$4)+1)</f>
        <v>7</v>
      </c>
    </row>
    <row r="1181" customFormat="false" ht="15" hidden="false" customHeight="false" outlineLevel="0" collapsed="false">
      <c r="A1181" s="0" t="n">
        <v>34019</v>
      </c>
      <c r="B1181" s="0" t="s">
        <v>139</v>
      </c>
      <c r="C1181" s="0" t="n">
        <v>671</v>
      </c>
      <c r="D1181" s="0" t="n">
        <v>85.0071792602539</v>
      </c>
      <c r="E1181" s="0" t="n">
        <v>81.2270355224609</v>
      </c>
      <c r="F1181" s="0" t="n">
        <v>25</v>
      </c>
      <c r="G1181" s="0" t="n">
        <v>3.87299990653992</v>
      </c>
      <c r="H1181" s="0" t="n">
        <v>0.856333255767822</v>
      </c>
      <c r="I1181" s="0" t="n">
        <v>14</v>
      </c>
      <c r="J1181" s="0" t="n">
        <v>11.0980243682861</v>
      </c>
      <c r="K1181" s="0" t="n">
        <v>5.33333349227905</v>
      </c>
      <c r="L1181" s="0" t="n">
        <v>-3.49999952316284</v>
      </c>
      <c r="M1181" s="0" t="n">
        <v>2.44867300987244</v>
      </c>
      <c r="N1181" s="0" t="n">
        <v>0</v>
      </c>
      <c r="O1181" s="0" t="n">
        <v>0</v>
      </c>
      <c r="P1181" s="0" t="s">
        <v>144</v>
      </c>
      <c r="Q1181" s="0" t="s">
        <v>141</v>
      </c>
      <c r="R1181" s="0" t="n">
        <v>2</v>
      </c>
      <c r="S1181" s="0" t="s">
        <v>148</v>
      </c>
      <c r="T1181" s="0" t="n">
        <v>0</v>
      </c>
      <c r="U1181" s="0" t="n">
        <v>66040.53</v>
      </c>
      <c r="V1181" s="0" t="n">
        <v>0.0814488157629967</v>
      </c>
      <c r="W1181" s="0" t="n">
        <v>558.206115722656</v>
      </c>
      <c r="X1181" s="0" t="n">
        <v>0.0383961498737335</v>
      </c>
      <c r="Y1181" s="0" t="n">
        <f aca="false">IF(ISNUMBER(C1181),INDEX(Scorecard!$D$5:$D$12,SUMPRODUCT(--(Scorecard!$G$5:$G$11&lt;C1181))+1),Scorecard!$D$13)</f>
        <v>-1.88220980528339</v>
      </c>
      <c r="Z1181" s="0" t="n">
        <f aca="false">IF(ISNUMBER(D1181),INDEX(Scorecard!$D$14:$D$17,SUMPRODUCT(--(Scorecard!$G$14:$G$16&lt;D1181))+1),Scorecard!$D$18)</f>
        <v>0.0505355481560174</v>
      </c>
      <c r="AA1181" s="0" t="n">
        <f aca="false">IF(ISNUMBER(E1181),INDEX(Scorecard!$D$19:$D$26,SUMPRODUCT(--(Scorecard!$G$19:$G$25&lt;E1181))+1),Scorecard!$D$27)</f>
        <v>-0.0341578513653732</v>
      </c>
      <c r="AB1181" s="0" t="n">
        <f aca="false">IF(ISNUMBER(F1181),INDEX(Scorecard!$D$28:$D$35,SUMPRODUCT(--(Scorecard!$G$28:$G$34&lt;F1181))+1),Scorecard!$D$36)</f>
        <v>0.349218150643304</v>
      </c>
      <c r="AC1181" s="0" t="n">
        <f aca="false">IF(ISNUMBER(H1181),INDEX(Scorecard!$D$37:$D$44,SUMPRODUCT(--(Scorecard!$G$37:$G$43&lt;H1181))+1),Scorecard!$D$45)</f>
        <v>-0.569454719285959</v>
      </c>
      <c r="AD1181" s="0" t="n">
        <f aca="false">IF(ISNUMBER(I1181),INDEX(Scorecard!$D$46:$D$52,SUMPRODUCT(--(Scorecard!$G$46:$G$51&lt;I1181))+1),Scorecard!$D$53)</f>
        <v>-0.114272400683245</v>
      </c>
      <c r="AE1181" s="0" t="n">
        <f aca="false">IF(ISNUMBER(K1181),INDEX(Scorecard!$D$54:$D$61,SUMPRODUCT(--(Scorecard!$G$54:$G$60&lt;K1181))+1),Scorecard!$D$62)</f>
        <v>0.126303549215828</v>
      </c>
      <c r="AF1181" s="0" t="n">
        <f aca="false">IF(ISNUMBER(L1181),INDEX(Scorecard!$D$63:$D$68,SUMPRODUCT(--(Scorecard!$G$63:$G$67&lt;L1181))+1),Scorecard!$D$69)</f>
        <v>-0.340582194386522</v>
      </c>
      <c r="AG1181" s="0" t="n">
        <f aca="false">Inputs!$B$10+Scorecard!$J$5*Y1181+Scorecard!$J$6*Z1181+Scorecard!$J$7*AA1181+Scorecard!$J$8*AB1181+Scorecard!$J$9*AC1181+Scorecard!$J$10*AD1181+Scorecard!$J$11*AE1181+Scorecard!$J$12*AF1181</f>
        <v>-2.46355684641138</v>
      </c>
      <c r="AH1181" s="0" t="n">
        <f aca="false">MIN(1-Inputs!$B$13,MAX(Inputs!$B$13,1/(1+EXP(-(Inputs!$B$11*AG1181+Inputs!$B$12)))))</f>
        <v>0.0814488152242949</v>
      </c>
      <c r="AI1181" s="0" t="n">
        <f aca="false">Inputs!$B$9-Inputs!$B$8*AG1181</f>
        <v>558.20610110982</v>
      </c>
      <c r="AJ1181" s="0" t="n">
        <f aca="false">RANK(AH1181,$AH$5:$AH$2004,0)+COUNTIF($AH$4:AH1180,AH1181)</f>
        <v>65</v>
      </c>
      <c r="AK1181" s="0" t="n">
        <f aca="false">IF(AJ1181&lt;=Deciles!$B$5*(Deciles!$B$4+1),INT((AJ1181-1)/(Deciles!$B$4+1))+1,Deciles!$B$5+INT((AJ1181-1-Deciles!$B$5*(Deciles!$B$4+1))/Deciles!$B$4)+1)</f>
        <v>1</v>
      </c>
    </row>
    <row r="1182" customFormat="false" ht="15" hidden="false" customHeight="false" outlineLevel="0" collapsed="false">
      <c r="A1182" s="0" t="n">
        <v>34034</v>
      </c>
      <c r="B1182" s="0" t="s">
        <v>145</v>
      </c>
      <c r="C1182" s="0" t="n">
        <v>761</v>
      </c>
      <c r="D1182" s="0" t="n">
        <v>80</v>
      </c>
      <c r="E1182" s="0" t="n">
        <v>77.1611480712891</v>
      </c>
      <c r="F1182" s="0" t="n">
        <v>40</v>
      </c>
      <c r="G1182" s="0" t="n">
        <v>3.25099992752075</v>
      </c>
      <c r="H1182" s="0" t="n">
        <v>-0.265666723251343</v>
      </c>
      <c r="I1182" s="0" t="n">
        <v>8</v>
      </c>
      <c r="J1182" s="0" t="n">
        <v>13.424976348877</v>
      </c>
      <c r="K1182" s="0" t="n">
        <v>4.75833320617676</v>
      </c>
      <c r="L1182" s="0" t="n">
        <v>-1.875</v>
      </c>
      <c r="M1182" s="0" t="n">
        <v>3.47429394721985</v>
      </c>
      <c r="N1182" s="0" t="n">
        <v>0</v>
      </c>
      <c r="O1182" s="0" t="n">
        <v>0</v>
      </c>
      <c r="P1182" s="0" t="s">
        <v>146</v>
      </c>
      <c r="Q1182" s="0" t="s">
        <v>141</v>
      </c>
      <c r="R1182" s="0" t="n">
        <v>1</v>
      </c>
      <c r="S1182" s="0" t="s">
        <v>159</v>
      </c>
      <c r="T1182" s="0" t="n">
        <v>0</v>
      </c>
      <c r="U1182" s="0" t="n">
        <v>676695.44</v>
      </c>
      <c r="V1182" s="0" t="n">
        <v>0.00734431110322475</v>
      </c>
      <c r="W1182" s="0" t="n">
        <v>625.423706054688</v>
      </c>
      <c r="X1182" s="0" t="n">
        <v>0.00556762702763081</v>
      </c>
      <c r="Y1182" s="0" t="n">
        <f aca="false">IF(ISNUMBER(C1182),INDEX(Scorecard!$D$5:$D$12,SUMPRODUCT(--(Scorecard!$G$5:$G$11&lt;C1182))+1),Scorecard!$D$13)</f>
        <v>0.733188958177614</v>
      </c>
      <c r="Z1182" s="0" t="n">
        <f aca="false">IF(ISNUMBER(D1182),INDEX(Scorecard!$D$14:$D$17,SUMPRODUCT(--(Scorecard!$G$14:$G$16&lt;D1182))+1),Scorecard!$D$18)</f>
        <v>0.0505355481560174</v>
      </c>
      <c r="AA1182" s="0" t="n">
        <f aca="false">IF(ISNUMBER(E1182),INDEX(Scorecard!$D$19:$D$26,SUMPRODUCT(--(Scorecard!$G$19:$G$25&lt;E1182))+1),Scorecard!$D$27)</f>
        <v>-0.0341578513653732</v>
      </c>
      <c r="AB1182" s="0" t="n">
        <f aca="false">IF(ISNUMBER(F1182),INDEX(Scorecard!$D$28:$D$35,SUMPRODUCT(--(Scorecard!$G$28:$G$34&lt;F1182))+1),Scorecard!$D$36)</f>
        <v>-0.132616866359722</v>
      </c>
      <c r="AC1182" s="0" t="n">
        <f aca="false">IF(ISNUMBER(H1182),INDEX(Scorecard!$D$37:$D$44,SUMPRODUCT(--(Scorecard!$G$37:$G$43&lt;H1182))+1),Scorecard!$D$45)</f>
        <v>0.769716833645565</v>
      </c>
      <c r="AD1182" s="0" t="n">
        <f aca="false">IF(ISNUMBER(I1182),INDEX(Scorecard!$D$46:$D$52,SUMPRODUCT(--(Scorecard!$G$46:$G$51&lt;I1182))+1),Scorecard!$D$53)</f>
        <v>-0.114272400683245</v>
      </c>
      <c r="AE1182" s="0" t="n">
        <f aca="false">IF(ISNUMBER(K1182),INDEX(Scorecard!$D$54:$D$61,SUMPRODUCT(--(Scorecard!$G$54:$G$60&lt;K1182))+1),Scorecard!$D$62)</f>
        <v>0.409483001259379</v>
      </c>
      <c r="AF1182" s="0" t="n">
        <f aca="false">IF(ISNUMBER(L1182),INDEX(Scorecard!$D$63:$D$68,SUMPRODUCT(--(Scorecard!$G$63:$G$67&lt;L1182))+1),Scorecard!$D$69)</f>
        <v>-0.340582194386522</v>
      </c>
      <c r="AG1182" s="0" t="n">
        <f aca="false">Inputs!$B$10+Scorecard!$J$5*Y1182+Scorecard!$J$6*Z1182+Scorecard!$J$7*AA1182+Scorecard!$J$8*AB1182+Scorecard!$J$9*AC1182+Scorecard!$J$10*AD1182+Scorecard!$J$11*AE1182+Scorecard!$J$12*AF1182</f>
        <v>-4.79314048641378</v>
      </c>
      <c r="AH1182" s="0" t="n">
        <f aca="false">MIN(1-Inputs!$B$13,MAX(Inputs!$B$13,1/(1+EXP(-(Inputs!$B$11*AG1182+Inputs!$B$12)))))</f>
        <v>0.00734431107665041</v>
      </c>
      <c r="AI1182" s="0" t="n">
        <f aca="false">Inputs!$B$9-Inputs!$B$8*AG1182</f>
        <v>625.423676405171</v>
      </c>
      <c r="AJ1182" s="0" t="n">
        <f aca="false">RANK(AH1182,$AH$5:$AH$2004,0)+COUNTIF($AH$4:AH1181,AH1182)</f>
        <v>1022</v>
      </c>
      <c r="AK1182" s="0" t="n">
        <f aca="false">IF(AJ1182&lt;=Deciles!$B$5*(Deciles!$B$4+1),INT((AJ1182-1)/(Deciles!$B$4+1))+1,Deciles!$B$5+INT((AJ1182-1-Deciles!$B$5*(Deciles!$B$4+1))/Deciles!$B$4)+1)</f>
        <v>6</v>
      </c>
    </row>
    <row r="1183" customFormat="false" ht="15" hidden="false" customHeight="false" outlineLevel="0" collapsed="false">
      <c r="A1183" s="0" t="n">
        <v>34063</v>
      </c>
      <c r="B1183" s="0" t="s">
        <v>143</v>
      </c>
      <c r="C1183" s="0" t="n">
        <v>794</v>
      </c>
      <c r="D1183" s="0" t="n">
        <v>85.4400405883789</v>
      </c>
      <c r="E1183" s="0" t="n">
        <v>81.3286209106445</v>
      </c>
      <c r="F1183" s="0" t="n">
        <v>40</v>
      </c>
      <c r="G1183" s="0" t="n">
        <v>3.61199998855591</v>
      </c>
      <c r="H1183" s="0" t="n">
        <v>0.378666639328003</v>
      </c>
      <c r="I1183" s="0" t="n">
        <v>14</v>
      </c>
      <c r="J1183" s="0" t="n">
        <v>11.7665338516235</v>
      </c>
      <c r="K1183" s="0" t="n">
        <v>8.53333377838135</v>
      </c>
      <c r="L1183" s="0" t="n">
        <v>5.07179546356201</v>
      </c>
      <c r="M1183" s="0" t="n">
        <v>1.95005702972412</v>
      </c>
      <c r="N1183" s="0" t="n">
        <v>0</v>
      </c>
      <c r="O1183" s="0" t="n">
        <v>0</v>
      </c>
      <c r="P1183" s="0" t="s">
        <v>144</v>
      </c>
      <c r="Q1183" s="0" t="s">
        <v>141</v>
      </c>
      <c r="R1183" s="0" t="n">
        <v>1</v>
      </c>
      <c r="S1183" s="0" t="s">
        <v>147</v>
      </c>
      <c r="T1183" s="0" t="n">
        <v>0</v>
      </c>
      <c r="U1183" s="0" t="n">
        <v>128866.766</v>
      </c>
      <c r="V1183" s="0" t="n">
        <v>0.0034795633982867</v>
      </c>
      <c r="W1183" s="0" t="n">
        <v>645.746337890625</v>
      </c>
      <c r="X1183" s="0" t="n">
        <v>0.00192975194659084</v>
      </c>
      <c r="Y1183" s="0" t="n">
        <f aca="false">IF(ISNUMBER(C1183),INDEX(Scorecard!$D$5:$D$12,SUMPRODUCT(--(Scorecard!$G$5:$G$11&lt;C1183))+1),Scorecard!$D$13)</f>
        <v>2.19112706886128</v>
      </c>
      <c r="Z1183" s="0" t="n">
        <f aca="false">IF(ISNUMBER(D1183),INDEX(Scorecard!$D$14:$D$17,SUMPRODUCT(--(Scorecard!$G$14:$G$16&lt;D1183))+1),Scorecard!$D$18)</f>
        <v>0.0505355481560174</v>
      </c>
      <c r="AA1183" s="0" t="n">
        <f aca="false">IF(ISNUMBER(E1183),INDEX(Scorecard!$D$19:$D$26,SUMPRODUCT(--(Scorecard!$G$19:$G$25&lt;E1183))+1),Scorecard!$D$27)</f>
        <v>-0.0341578513653732</v>
      </c>
      <c r="AB1183" s="0" t="n">
        <f aca="false">IF(ISNUMBER(F1183),INDEX(Scorecard!$D$28:$D$35,SUMPRODUCT(--(Scorecard!$G$28:$G$34&lt;F1183))+1),Scorecard!$D$36)</f>
        <v>-0.132616866359722</v>
      </c>
      <c r="AC1183" s="0" t="n">
        <f aca="false">IF(ISNUMBER(H1183),INDEX(Scorecard!$D$37:$D$44,SUMPRODUCT(--(Scorecard!$G$37:$G$43&lt;H1183))+1),Scorecard!$D$45)</f>
        <v>-0.0679520129233634</v>
      </c>
      <c r="AD1183" s="0" t="n">
        <f aca="false">IF(ISNUMBER(I1183),INDEX(Scorecard!$D$46:$D$52,SUMPRODUCT(--(Scorecard!$G$46:$G$51&lt;I1183))+1),Scorecard!$D$53)</f>
        <v>-0.114272400683245</v>
      </c>
      <c r="AE1183" s="0" t="n">
        <f aca="false">IF(ISNUMBER(K1183),INDEX(Scorecard!$D$54:$D$61,SUMPRODUCT(--(Scorecard!$G$54:$G$60&lt;K1183))+1),Scorecard!$D$62)</f>
        <v>-0.541917179454542</v>
      </c>
      <c r="AF1183" s="0" t="n">
        <f aca="false">IF(ISNUMBER(L1183),INDEX(Scorecard!$D$63:$D$68,SUMPRODUCT(--(Scorecard!$G$63:$G$67&lt;L1183))+1),Scorecard!$D$69)</f>
        <v>0.322484508656054</v>
      </c>
      <c r="AG1183" s="0" t="n">
        <f aca="false">Inputs!$B$10+Scorecard!$J$5*Y1183+Scorecard!$J$6*Z1183+Scorecard!$J$7*AA1183+Scorecard!$J$8*AB1183+Scorecard!$J$9*AC1183+Scorecard!$J$10*AD1183+Scorecard!$J$11*AE1183+Scorecard!$J$12*AF1183</f>
        <v>-5.49746939223562</v>
      </c>
      <c r="AH1183" s="0" t="n">
        <f aca="false">MIN(1-Inputs!$B$13,MAX(Inputs!$B$13,1/(1+EXP(-(Inputs!$B$11*AG1183+Inputs!$B$12)))))</f>
        <v>0.00347956338884635</v>
      </c>
      <c r="AI1183" s="0" t="n">
        <f aca="false">Inputs!$B$9-Inputs!$B$8*AG1183</f>
        <v>645.746312796849</v>
      </c>
      <c r="AJ1183" s="0" t="n">
        <f aca="false">RANK(AH1183,$AH$5:$AH$2004,0)+COUNTIF($AH$4:AH1182,AH1183)</f>
        <v>1466</v>
      </c>
      <c r="AK1183" s="0" t="n">
        <f aca="false">IF(AJ1183&lt;=Deciles!$B$5*(Deciles!$B$4+1),INT((AJ1183-1)/(Deciles!$B$4+1))+1,Deciles!$B$5+INT((AJ1183-1-Deciles!$B$5*(Deciles!$B$4+1))/Deciles!$B$4)+1)</f>
        <v>8</v>
      </c>
    </row>
    <row r="1184" customFormat="false" ht="15" hidden="false" customHeight="false" outlineLevel="0" collapsed="false">
      <c r="A1184" s="0" t="n">
        <v>34069</v>
      </c>
      <c r="B1184" s="0" t="s">
        <v>152</v>
      </c>
      <c r="C1184" s="0" t="n">
        <v>739</v>
      </c>
      <c r="D1184" s="0" t="n">
        <v>80</v>
      </c>
      <c r="E1184" s="0" t="n">
        <v>72.2115249633789</v>
      </c>
      <c r="F1184" s="0" t="n">
        <v>38</v>
      </c>
      <c r="G1184" s="0" t="n">
        <v>3.18199992179871</v>
      </c>
      <c r="H1184" s="0" t="n">
        <v>-3.25133347511292</v>
      </c>
      <c r="I1184" s="0" t="n">
        <v>19</v>
      </c>
      <c r="J1184" s="0" t="n">
        <v>12.8045949935913</v>
      </c>
      <c r="K1184" s="0" t="n">
        <v>4.40000009536743</v>
      </c>
      <c r="L1184" s="0" t="n">
        <v>-0.458333015441895</v>
      </c>
      <c r="M1184" s="0" t="n">
        <v>4.48895788192749</v>
      </c>
      <c r="N1184" s="0" t="n">
        <v>0</v>
      </c>
      <c r="O1184" s="0" t="n">
        <v>0</v>
      </c>
      <c r="P1184" s="0" t="s">
        <v>140</v>
      </c>
      <c r="Q1184" s="0" t="s">
        <v>141</v>
      </c>
      <c r="R1184" s="0" t="n">
        <v>2</v>
      </c>
      <c r="S1184" s="0" t="s">
        <v>161</v>
      </c>
      <c r="T1184" s="0" t="n">
        <v>0</v>
      </c>
      <c r="U1184" s="0" t="n">
        <v>363885.66</v>
      </c>
      <c r="V1184" s="0" t="n">
        <v>0.00819902960211039</v>
      </c>
      <c r="W1184" s="0" t="n">
        <v>622.4208984375</v>
      </c>
      <c r="X1184" s="0" t="n">
        <v>0.0112955132499337</v>
      </c>
      <c r="Y1184" s="0" t="n">
        <f aca="false">IF(ISNUMBER(C1184),INDEX(Scorecard!$D$5:$D$12,SUMPRODUCT(--(Scorecard!$G$5:$G$11&lt;C1184))+1),Scorecard!$D$13)</f>
        <v>0.488358159108655</v>
      </c>
      <c r="Z1184" s="0" t="n">
        <f aca="false">IF(ISNUMBER(D1184),INDEX(Scorecard!$D$14:$D$17,SUMPRODUCT(--(Scorecard!$G$14:$G$16&lt;D1184))+1),Scorecard!$D$18)</f>
        <v>0.0505355481560174</v>
      </c>
      <c r="AA1184" s="0" t="n">
        <f aca="false">IF(ISNUMBER(E1184),INDEX(Scorecard!$D$19:$D$26,SUMPRODUCT(--(Scorecard!$G$19:$G$25&lt;E1184))+1),Scorecard!$D$27)</f>
        <v>-0.0341578513653732</v>
      </c>
      <c r="AB1184" s="0" t="n">
        <f aca="false">IF(ISNUMBER(F1184),INDEX(Scorecard!$D$28:$D$35,SUMPRODUCT(--(Scorecard!$G$28:$G$34&lt;F1184))+1),Scorecard!$D$36)</f>
        <v>-0.132616866359722</v>
      </c>
      <c r="AC1184" s="0" t="n">
        <f aca="false">IF(ISNUMBER(H1184),INDEX(Scorecard!$D$37:$D$44,SUMPRODUCT(--(Scorecard!$G$37:$G$43&lt;H1184))+1),Scorecard!$D$45)</f>
        <v>1.35057635045042</v>
      </c>
      <c r="AD1184" s="0" t="n">
        <f aca="false">IF(ISNUMBER(I1184),INDEX(Scorecard!$D$46:$D$52,SUMPRODUCT(--(Scorecard!$G$46:$G$51&lt;I1184))+1),Scorecard!$D$53)</f>
        <v>-0.108777051091409</v>
      </c>
      <c r="AE1184" s="0" t="n">
        <f aca="false">IF(ISNUMBER(K1184),INDEX(Scorecard!$D$54:$D$61,SUMPRODUCT(--(Scorecard!$G$54:$G$60&lt;K1184))+1),Scorecard!$D$62)</f>
        <v>0.489050497890326</v>
      </c>
      <c r="AF1184" s="0" t="n">
        <f aca="false">IF(ISNUMBER(L1184),INDEX(Scorecard!$D$63:$D$68,SUMPRODUCT(--(Scorecard!$G$63:$G$67&lt;L1184))+1),Scorecard!$D$69)</f>
        <v>0.322484508656054</v>
      </c>
      <c r="AG1184" s="0" t="n">
        <f aca="false">Inputs!$B$10+Scorecard!$J$5*Y1184+Scorecard!$J$6*Z1184+Scorecard!$J$7*AA1184+Scorecard!$J$8*AB1184+Scorecard!$J$9*AC1184+Scorecard!$J$10*AD1184+Scorecard!$J$11*AE1184+Scorecard!$J$12*AF1184</f>
        <v>-4.68907116238198</v>
      </c>
      <c r="AH1184" s="0" t="n">
        <f aca="false">MIN(1-Inputs!$B$13,MAX(Inputs!$B$13,1/(1+EXP(-(Inputs!$B$11*AG1184+Inputs!$B$12)))))</f>
        <v>0.00819902993724113</v>
      </c>
      <c r="AI1184" s="0" t="n">
        <f aca="false">Inputs!$B$9-Inputs!$B$8*AG1184</f>
        <v>622.420870451384</v>
      </c>
      <c r="AJ1184" s="0" t="n">
        <f aca="false">RANK(AH1184,$AH$5:$AH$2004,0)+COUNTIF($AH$4:AH1183,AH1184)</f>
        <v>956</v>
      </c>
      <c r="AK1184" s="0" t="n">
        <f aca="false">IF(AJ1184&lt;=Deciles!$B$5*(Deciles!$B$4+1),INT((AJ1184-1)/(Deciles!$B$4+1))+1,Deciles!$B$5+INT((AJ1184-1-Deciles!$B$5*(Deciles!$B$4+1))/Deciles!$B$4)+1)</f>
        <v>5</v>
      </c>
    </row>
    <row r="1185" customFormat="false" ht="15" hidden="false" customHeight="false" outlineLevel="0" collapsed="false">
      <c r="A1185" s="0" t="n">
        <v>34078</v>
      </c>
      <c r="B1185" s="0" t="s">
        <v>157</v>
      </c>
      <c r="C1185" s="0" t="n">
        <v>758</v>
      </c>
      <c r="D1185" s="0" t="n">
        <v>68.8808059692383</v>
      </c>
      <c r="E1185" s="0" t="n">
        <v>57.6224403381348</v>
      </c>
      <c r="F1185" s="0" t="n">
        <v>30</v>
      </c>
      <c r="G1185" s="0" t="n">
        <v>3.69300007820129</v>
      </c>
      <c r="H1185" s="0" t="n">
        <v>-0.190333366394043</v>
      </c>
      <c r="I1185" s="0" t="n">
        <v>37</v>
      </c>
      <c r="J1185" s="0" t="n">
        <v>11.6729784011841</v>
      </c>
      <c r="K1185" s="0" t="n">
        <v>4.12307691574097</v>
      </c>
      <c r="L1185" s="0" t="n">
        <v>-0.276923179626465</v>
      </c>
      <c r="M1185" s="0" t="n">
        <v>3.64271926879883</v>
      </c>
      <c r="N1185" s="0" t="n">
        <v>0</v>
      </c>
      <c r="O1185" s="0" t="n">
        <v>0</v>
      </c>
      <c r="P1185" s="0" t="s">
        <v>146</v>
      </c>
      <c r="Q1185" s="0" t="s">
        <v>153</v>
      </c>
      <c r="R1185" s="0" t="n">
        <v>2</v>
      </c>
      <c r="S1185" s="0" t="s">
        <v>162</v>
      </c>
      <c r="T1185" s="0" t="n">
        <v>0</v>
      </c>
      <c r="U1185" s="0" t="n">
        <v>117357.305</v>
      </c>
      <c r="V1185" s="0" t="n">
        <v>0.00336005818098784</v>
      </c>
      <c r="W1185" s="0" t="n">
        <v>646.695434570313</v>
      </c>
      <c r="X1185" s="0" t="n">
        <v>0.00297981407493353</v>
      </c>
      <c r="Y1185" s="0" t="n">
        <f aca="false">IF(ISNUMBER(C1185),INDEX(Scorecard!$D$5:$D$12,SUMPRODUCT(--(Scorecard!$G$5:$G$11&lt;C1185))+1),Scorecard!$D$13)</f>
        <v>0.733188958177614</v>
      </c>
      <c r="Z1185" s="0" t="n">
        <f aca="false">IF(ISNUMBER(D1185),INDEX(Scorecard!$D$14:$D$17,SUMPRODUCT(--(Scorecard!$G$14:$G$16&lt;D1185))+1),Scorecard!$D$18)</f>
        <v>0.128579646629417</v>
      </c>
      <c r="AA1185" s="0" t="n">
        <f aca="false">IF(ISNUMBER(E1185),INDEX(Scorecard!$D$19:$D$26,SUMPRODUCT(--(Scorecard!$G$19:$G$25&lt;E1185))+1),Scorecard!$D$27)</f>
        <v>0.285899340811827</v>
      </c>
      <c r="AB1185" s="0" t="n">
        <f aca="false">IF(ISNUMBER(F1185),INDEX(Scorecard!$D$28:$D$35,SUMPRODUCT(--(Scorecard!$G$28:$G$34&lt;F1185))+1),Scorecard!$D$36)</f>
        <v>0.126913191054783</v>
      </c>
      <c r="AC1185" s="0" t="n">
        <f aca="false">IF(ISNUMBER(H1185),INDEX(Scorecard!$D$37:$D$44,SUMPRODUCT(--(Scorecard!$G$37:$G$43&lt;H1185))+1),Scorecard!$D$45)</f>
        <v>0.769716833645565</v>
      </c>
      <c r="AD1185" s="0" t="n">
        <f aca="false">IF(ISNUMBER(I1185),INDEX(Scorecard!$D$46:$D$52,SUMPRODUCT(--(Scorecard!$G$46:$G$51&lt;I1185))+1),Scorecard!$D$53)</f>
        <v>0.569875412099532</v>
      </c>
      <c r="AE1185" s="0" t="n">
        <f aca="false">IF(ISNUMBER(K1185),INDEX(Scorecard!$D$54:$D$61,SUMPRODUCT(--(Scorecard!$G$54:$G$60&lt;K1185))+1),Scorecard!$D$62)</f>
        <v>0.489050497890326</v>
      </c>
      <c r="AF1185" s="0" t="n">
        <f aca="false">IF(ISNUMBER(L1185),INDEX(Scorecard!$D$63:$D$68,SUMPRODUCT(--(Scorecard!$G$63:$G$67&lt;L1185))+1),Scorecard!$D$69)</f>
        <v>0.322484508656054</v>
      </c>
      <c r="AG1185" s="0" t="n">
        <f aca="false">Inputs!$B$10+Scorecard!$J$5*Y1185+Scorecard!$J$6*Z1185+Scorecard!$J$7*AA1185+Scorecard!$J$8*AB1185+Scorecard!$J$9*AC1185+Scorecard!$J$10*AD1185+Scorecard!$J$11*AE1185+Scorecard!$J$12*AF1185</f>
        <v>-5.53036269444472</v>
      </c>
      <c r="AH1185" s="0" t="n">
        <f aca="false">MIN(1-Inputs!$B$13,MAX(Inputs!$B$13,1/(1+EXP(-(Inputs!$B$11*AG1185+Inputs!$B$12)))))</f>
        <v>0.00336005807622233</v>
      </c>
      <c r="AI1185" s="0" t="n">
        <f aca="false">Inputs!$B$9-Inputs!$B$8*AG1185</f>
        <v>646.69541287636</v>
      </c>
      <c r="AJ1185" s="0" t="n">
        <f aca="false">RANK(AH1185,$AH$5:$AH$2004,0)+COUNTIF($AH$4:AH1184,AH1185)</f>
        <v>1489</v>
      </c>
      <c r="AK1185" s="0" t="n">
        <f aca="false">IF(AJ1185&lt;=Deciles!$B$5*(Deciles!$B$4+1),INT((AJ1185-1)/(Deciles!$B$4+1))+1,Deciles!$B$5+INT((AJ1185-1-Deciles!$B$5*(Deciles!$B$4+1))/Deciles!$B$4)+1)</f>
        <v>8</v>
      </c>
    </row>
    <row r="1186" customFormat="false" ht="15" hidden="false" customHeight="false" outlineLevel="0" collapsed="false">
      <c r="A1186" s="0" t="n">
        <v>34105</v>
      </c>
      <c r="B1186" s="0" t="s">
        <v>145</v>
      </c>
      <c r="C1186" s="0" t="n">
        <v>707</v>
      </c>
      <c r="D1186" s="0" t="n">
        <v>80</v>
      </c>
      <c r="E1186" s="0" t="n">
        <v>78.8088912963867</v>
      </c>
      <c r="F1186" s="0" t="n">
        <v>48</v>
      </c>
      <c r="G1186" s="0" t="n">
        <v>3.40499997138977</v>
      </c>
      <c r="H1186" s="0" t="n">
        <v>-0.111666679382324</v>
      </c>
      <c r="I1186" s="0" t="n">
        <v>2</v>
      </c>
      <c r="J1186" s="0" t="n">
        <v>12.817174911499</v>
      </c>
      <c r="K1186" s="0" t="n">
        <v>5.65833330154419</v>
      </c>
      <c r="L1186" s="0" t="n">
        <v>-1.875</v>
      </c>
      <c r="M1186" s="0" t="n">
        <v>7.33082866668701</v>
      </c>
      <c r="N1186" s="0" t="n">
        <v>0</v>
      </c>
      <c r="O1186" s="0" t="n">
        <v>0</v>
      </c>
      <c r="P1186" s="0" t="s">
        <v>144</v>
      </c>
      <c r="Q1186" s="0" t="s">
        <v>141</v>
      </c>
      <c r="R1186" s="0" t="n">
        <v>2</v>
      </c>
      <c r="S1186" s="0" t="s">
        <v>154</v>
      </c>
      <c r="T1186" s="0" t="n">
        <v>0</v>
      </c>
      <c r="U1186" s="0" t="n">
        <v>368492.28</v>
      </c>
      <c r="V1186" s="0" t="n">
        <v>0.0523086935281754</v>
      </c>
      <c r="W1186" s="0" t="n">
        <v>571.035705566406</v>
      </c>
      <c r="X1186" s="0" t="n">
        <v>0.0764128118753433</v>
      </c>
      <c r="Y1186" s="0" t="n">
        <f aca="false">IF(ISNUMBER(C1186),INDEX(Scorecard!$D$5:$D$12,SUMPRODUCT(--(Scorecard!$G$5:$G$11&lt;C1186))+1),Scorecard!$D$13)</f>
        <v>-0.513000642971656</v>
      </c>
      <c r="Z1186" s="0" t="n">
        <f aca="false">IF(ISNUMBER(D1186),INDEX(Scorecard!$D$14:$D$17,SUMPRODUCT(--(Scorecard!$G$14:$G$16&lt;D1186))+1),Scorecard!$D$18)</f>
        <v>0.0505355481560174</v>
      </c>
      <c r="AA1186" s="0" t="n">
        <f aca="false">IF(ISNUMBER(E1186),INDEX(Scorecard!$D$19:$D$26,SUMPRODUCT(--(Scorecard!$G$19:$G$25&lt;E1186))+1),Scorecard!$D$27)</f>
        <v>-0.0341578513653732</v>
      </c>
      <c r="AB1186" s="0" t="n">
        <f aca="false">IF(ISNUMBER(F1186),INDEX(Scorecard!$D$28:$D$35,SUMPRODUCT(--(Scorecard!$G$28:$G$34&lt;F1186))+1),Scorecard!$D$36)</f>
        <v>-0.400689107298307</v>
      </c>
      <c r="AC1186" s="0" t="n">
        <f aca="false">IF(ISNUMBER(H1186),INDEX(Scorecard!$D$37:$D$44,SUMPRODUCT(--(Scorecard!$G$37:$G$43&lt;H1186))+1),Scorecard!$D$45)</f>
        <v>0.330501541082344</v>
      </c>
      <c r="AD1186" s="0" t="n">
        <f aca="false">IF(ISNUMBER(I1186),INDEX(Scorecard!$D$46:$D$52,SUMPRODUCT(--(Scorecard!$G$46:$G$51&lt;I1186))+1),Scorecard!$D$53)</f>
        <v>-0.161534840507194</v>
      </c>
      <c r="AE1186" s="0" t="n">
        <f aca="false">IF(ISNUMBER(K1186),INDEX(Scorecard!$D$54:$D$61,SUMPRODUCT(--(Scorecard!$G$54:$G$60&lt;K1186))+1),Scorecard!$D$62)</f>
        <v>0.0151758992857273</v>
      </c>
      <c r="AF1186" s="0" t="n">
        <f aca="false">IF(ISNUMBER(L1186),INDEX(Scorecard!$D$63:$D$68,SUMPRODUCT(--(Scorecard!$G$63:$G$67&lt;L1186))+1),Scorecard!$D$69)</f>
        <v>-0.340582194386522</v>
      </c>
      <c r="AG1186" s="0" t="n">
        <f aca="false">Inputs!$B$10+Scorecard!$J$5*Y1186+Scorecard!$J$6*Z1186+Scorecard!$J$7*AA1186+Scorecard!$J$8*AB1186+Scorecard!$J$9*AC1186+Scorecard!$J$10*AD1186+Scorecard!$J$11*AE1186+Scorecard!$J$12*AF1186</f>
        <v>-2.90819696514746</v>
      </c>
      <c r="AH1186" s="0" t="n">
        <f aca="false">MIN(1-Inputs!$B$13,MAX(Inputs!$B$13,1/(1+EXP(-(Inputs!$B$11*AG1186+Inputs!$B$12)))))</f>
        <v>0.0523086931810908</v>
      </c>
      <c r="AI1186" s="0" t="n">
        <f aca="false">Inputs!$B$9-Inputs!$B$8*AG1186</f>
        <v>571.035702995437</v>
      </c>
      <c r="AJ1186" s="0" t="n">
        <f aca="false">RANK(AH1186,$AH$5:$AH$2004,0)+COUNTIF($AH$4:AH1185,AH1186)</f>
        <v>137</v>
      </c>
      <c r="AK1186" s="0" t="n">
        <f aca="false">IF(AJ1186&lt;=Deciles!$B$5*(Deciles!$B$4+1),INT((AJ1186-1)/(Deciles!$B$4+1))+1,Deciles!$B$5+INT((AJ1186-1-Deciles!$B$5*(Deciles!$B$4+1))/Deciles!$B$4)+1)</f>
        <v>1</v>
      </c>
    </row>
    <row r="1187" customFormat="false" ht="15" hidden="false" customHeight="false" outlineLevel="0" collapsed="false">
      <c r="A1187" s="0" t="n">
        <v>34116</v>
      </c>
      <c r="B1187" s="0" t="s">
        <v>152</v>
      </c>
      <c r="C1187" s="0" t="n">
        <v>759</v>
      </c>
      <c r="D1187" s="0" t="n">
        <v>74.6923141479492</v>
      </c>
      <c r="E1187" s="0" t="n">
        <v>61.0176887512207</v>
      </c>
      <c r="F1187" s="0" t="n">
        <v>41</v>
      </c>
      <c r="G1187" s="0" t="n">
        <v>3.8050000667572</v>
      </c>
      <c r="H1187" s="0" t="n">
        <v>-2.62833333015442</v>
      </c>
      <c r="I1187" s="0" t="n">
        <v>45</v>
      </c>
      <c r="J1187" s="0" t="n">
        <v>11.908148765564</v>
      </c>
      <c r="K1187" s="0" t="n">
        <v>4.09999990463257</v>
      </c>
      <c r="L1187" s="0" t="n">
        <v>-0.458333492279053</v>
      </c>
      <c r="M1187" s="0" t="n">
        <v>4.74415826797485</v>
      </c>
      <c r="N1187" s="0" t="n">
        <v>0</v>
      </c>
      <c r="O1187" s="0" t="n">
        <v>0</v>
      </c>
      <c r="P1187" s="0" t="s">
        <v>146</v>
      </c>
      <c r="Q1187" s="0" t="s">
        <v>141</v>
      </c>
      <c r="R1187" s="0" t="n">
        <v>2</v>
      </c>
      <c r="S1187" s="0" t="s">
        <v>142</v>
      </c>
      <c r="T1187" s="0" t="n">
        <v>0</v>
      </c>
      <c r="U1187" s="0" t="n">
        <v>148471.56</v>
      </c>
      <c r="V1187" s="0" t="n">
        <v>0.0043318965472281</v>
      </c>
      <c r="W1187" s="0" t="n">
        <v>639.79345703125</v>
      </c>
      <c r="X1187" s="0" t="n">
        <v>0.00398245453834534</v>
      </c>
      <c r="Y1187" s="0" t="n">
        <f aca="false">IF(ISNUMBER(C1187),INDEX(Scorecard!$D$5:$D$12,SUMPRODUCT(--(Scorecard!$G$5:$G$11&lt;C1187))+1),Scorecard!$D$13)</f>
        <v>0.733188958177614</v>
      </c>
      <c r="Z1187" s="0" t="n">
        <f aca="false">IF(ISNUMBER(D1187),INDEX(Scorecard!$D$14:$D$17,SUMPRODUCT(--(Scorecard!$G$14:$G$16&lt;D1187))+1),Scorecard!$D$18)</f>
        <v>0.128579646629417</v>
      </c>
      <c r="AA1187" s="0" t="n">
        <f aca="false">IF(ISNUMBER(E1187),INDEX(Scorecard!$D$19:$D$26,SUMPRODUCT(--(Scorecard!$G$19:$G$25&lt;E1187))+1),Scorecard!$D$27)</f>
        <v>0.233621608745691</v>
      </c>
      <c r="AB1187" s="0" t="n">
        <f aca="false">IF(ISNUMBER(F1187),INDEX(Scorecard!$D$28:$D$35,SUMPRODUCT(--(Scorecard!$G$28:$G$34&lt;F1187))+1),Scorecard!$D$36)</f>
        <v>-0.132616866359722</v>
      </c>
      <c r="AC1187" s="0" t="n">
        <f aca="false">IF(ISNUMBER(H1187),INDEX(Scorecard!$D$37:$D$44,SUMPRODUCT(--(Scorecard!$G$37:$G$43&lt;H1187))+1),Scorecard!$D$45)</f>
        <v>1.35057635045042</v>
      </c>
      <c r="AD1187" s="0" t="n">
        <f aca="false">IF(ISNUMBER(I1187),INDEX(Scorecard!$D$46:$D$52,SUMPRODUCT(--(Scorecard!$G$46:$G$51&lt;I1187))+1),Scorecard!$D$53)</f>
        <v>0.818882373006414</v>
      </c>
      <c r="AE1187" s="0" t="n">
        <f aca="false">IF(ISNUMBER(K1187),INDEX(Scorecard!$D$54:$D$61,SUMPRODUCT(--(Scorecard!$G$54:$G$60&lt;K1187))+1),Scorecard!$D$62)</f>
        <v>0.489050497890326</v>
      </c>
      <c r="AF1187" s="0" t="n">
        <f aca="false">IF(ISNUMBER(L1187),INDEX(Scorecard!$D$63:$D$68,SUMPRODUCT(--(Scorecard!$G$63:$G$67&lt;L1187))+1),Scorecard!$D$69)</f>
        <v>0.322484508656054</v>
      </c>
      <c r="AG1187" s="0" t="n">
        <f aca="false">Inputs!$B$10+Scorecard!$J$5*Y1187+Scorecard!$J$6*Z1187+Scorecard!$J$7*AA1187+Scorecard!$J$8*AB1187+Scorecard!$J$9*AC1187+Scorecard!$J$10*AD1187+Scorecard!$J$11*AE1187+Scorecard!$J$12*AF1187</f>
        <v>-5.2911581529622</v>
      </c>
      <c r="AH1187" s="0" t="n">
        <f aca="false">MIN(1-Inputs!$B$13,MAX(Inputs!$B$13,1/(1+EXP(-(Inputs!$B$11*AG1187+Inputs!$B$12)))))</f>
        <v>0.00433189632268165</v>
      </c>
      <c r="AI1187" s="0" t="n">
        <f aca="false">Inputs!$B$9-Inputs!$B$8*AG1187</f>
        <v>639.793428761261</v>
      </c>
      <c r="AJ1187" s="0" t="n">
        <f aca="false">RANK(AH1187,$AH$5:$AH$2004,0)+COUNTIF($AH$4:AH1186,AH1187)</f>
        <v>1337</v>
      </c>
      <c r="AK1187" s="0" t="n">
        <f aca="false">IF(AJ1187&lt;=Deciles!$B$5*(Deciles!$B$4+1),INT((AJ1187-1)/(Deciles!$B$4+1))+1,Deciles!$B$5+INT((AJ1187-1-Deciles!$B$5*(Deciles!$B$4+1))/Deciles!$B$4)+1)</f>
        <v>7</v>
      </c>
    </row>
    <row r="1188" customFormat="false" ht="15" hidden="false" customHeight="false" outlineLevel="0" collapsed="false">
      <c r="A1188" s="0" t="n">
        <v>34172</v>
      </c>
      <c r="B1188" s="0" t="s">
        <v>150</v>
      </c>
      <c r="C1188" s="0" t="n">
        <v>805</v>
      </c>
      <c r="D1188" s="0" t="n">
        <v>73.6596298217773</v>
      </c>
      <c r="E1188" s="0" t="n">
        <v>62.1382293701172</v>
      </c>
      <c r="F1188" s="0" t="n">
        <v>48</v>
      </c>
      <c r="G1188" s="0" t="n">
        <v>2.78099989891052</v>
      </c>
      <c r="H1188" s="0" t="n">
        <v>-3.85233330726624</v>
      </c>
      <c r="I1188" s="0" t="n">
        <v>33</v>
      </c>
      <c r="J1188" s="0" t="n">
        <v>12.7080869674683</v>
      </c>
      <c r="K1188" s="0" t="n">
        <v>4</v>
      </c>
      <c r="L1188" s="0" t="n">
        <v>-0.208333492279053</v>
      </c>
      <c r="M1188" s="0" t="n">
        <v>4.23436641693115</v>
      </c>
      <c r="N1188" s="0" t="n">
        <v>0</v>
      </c>
      <c r="O1188" s="0" t="n">
        <v>0</v>
      </c>
      <c r="P1188" s="0" t="s">
        <v>144</v>
      </c>
      <c r="Q1188" s="0" t="s">
        <v>141</v>
      </c>
      <c r="R1188" s="0" t="n">
        <v>1</v>
      </c>
      <c r="S1188" s="0" t="s">
        <v>148</v>
      </c>
      <c r="T1188" s="0" t="n">
        <v>0</v>
      </c>
      <c r="U1188" s="0" t="n">
        <v>330409.2</v>
      </c>
      <c r="V1188" s="0" t="n">
        <v>0.00150362204294652</v>
      </c>
      <c r="W1188" s="0" t="n">
        <v>668.507568359375</v>
      </c>
      <c r="X1188" s="0" t="n">
        <v>0.00100587354972959</v>
      </c>
      <c r="Y1188" s="0" t="n">
        <f aca="false">IF(ISNUMBER(C1188),INDEX(Scorecard!$D$5:$D$12,SUMPRODUCT(--(Scorecard!$G$5:$G$11&lt;C1188))+1),Scorecard!$D$13)</f>
        <v>2.19112706886128</v>
      </c>
      <c r="Z1188" s="0" t="n">
        <f aca="false">IF(ISNUMBER(D1188),INDEX(Scorecard!$D$14:$D$17,SUMPRODUCT(--(Scorecard!$G$14:$G$16&lt;D1188))+1),Scorecard!$D$18)</f>
        <v>0.128579646629417</v>
      </c>
      <c r="AA1188" s="0" t="n">
        <f aca="false">IF(ISNUMBER(E1188),INDEX(Scorecard!$D$19:$D$26,SUMPRODUCT(--(Scorecard!$G$19:$G$25&lt;E1188))+1),Scorecard!$D$27)</f>
        <v>0.233621608745691</v>
      </c>
      <c r="AB1188" s="0" t="n">
        <f aca="false">IF(ISNUMBER(F1188),INDEX(Scorecard!$D$28:$D$35,SUMPRODUCT(--(Scorecard!$G$28:$G$34&lt;F1188))+1),Scorecard!$D$36)</f>
        <v>-0.400689107298307</v>
      </c>
      <c r="AC1188" s="0" t="n">
        <f aca="false">IF(ISNUMBER(H1188),INDEX(Scorecard!$D$37:$D$44,SUMPRODUCT(--(Scorecard!$G$37:$G$43&lt;H1188))+1),Scorecard!$D$45)</f>
        <v>1.35057635045042</v>
      </c>
      <c r="AD1188" s="0" t="n">
        <f aca="false">IF(ISNUMBER(I1188),INDEX(Scorecard!$D$46:$D$52,SUMPRODUCT(--(Scorecard!$G$46:$G$51&lt;I1188))+1),Scorecard!$D$53)</f>
        <v>0.123869379412532</v>
      </c>
      <c r="AE1188" s="0" t="n">
        <f aca="false">IF(ISNUMBER(K1188),INDEX(Scorecard!$D$54:$D$61,SUMPRODUCT(--(Scorecard!$G$54:$G$60&lt;K1188))+1),Scorecard!$D$62)</f>
        <v>0.489050497890326</v>
      </c>
      <c r="AF1188" s="0" t="n">
        <f aca="false">IF(ISNUMBER(L1188),INDEX(Scorecard!$D$63:$D$68,SUMPRODUCT(--(Scorecard!$G$63:$G$67&lt;L1188))+1),Scorecard!$D$69)</f>
        <v>0.322484508656054</v>
      </c>
      <c r="AG1188" s="0" t="n">
        <f aca="false">Inputs!$B$10+Scorecard!$J$5*Y1188+Scorecard!$J$6*Z1188+Scorecard!$J$7*AA1188+Scorecard!$J$8*AB1188+Scorecard!$J$9*AC1188+Scorecard!$J$10*AD1188+Scorecard!$J$11*AE1188+Scorecard!$J$12*AF1188</f>
        <v>-6.28631515015571</v>
      </c>
      <c r="AH1188" s="0" t="n">
        <f aca="false">MIN(1-Inputs!$B$13,MAX(Inputs!$B$13,1/(1+EXP(-(Inputs!$B$11*AG1188+Inputs!$B$12)))))</f>
        <v>0.00150362209019224</v>
      </c>
      <c r="AI1188" s="0" t="n">
        <f aca="false">Inputs!$B$9-Inputs!$B$8*AG1188</f>
        <v>668.507590056402</v>
      </c>
      <c r="AJ1188" s="0" t="n">
        <f aca="false">RANK(AH1188,$AH$5:$AH$2004,0)+COUNTIF($AH$4:AH1187,AH1188)</f>
        <v>1799</v>
      </c>
      <c r="AK1188" s="0" t="n">
        <f aca="false">IF(AJ1188&lt;=Deciles!$B$5*(Deciles!$B$4+1),INT((AJ1188-1)/(Deciles!$B$4+1))+1,Deciles!$B$5+INT((AJ1188-1-Deciles!$B$5*(Deciles!$B$4+1))/Deciles!$B$4)+1)</f>
        <v>9</v>
      </c>
    </row>
    <row r="1189" customFormat="false" ht="15" hidden="false" customHeight="false" outlineLevel="0" collapsed="false">
      <c r="A1189" s="0" t="n">
        <v>34191</v>
      </c>
      <c r="B1189" s="0" t="s">
        <v>157</v>
      </c>
      <c r="C1189" s="0" t="n">
        <v>769</v>
      </c>
      <c r="D1189" s="0" t="n">
        <v>80</v>
      </c>
      <c r="E1189" s="0" t="n">
        <v>75.2413558959961</v>
      </c>
      <c r="F1189" s="0" t="n">
        <v>35</v>
      </c>
      <c r="G1189" s="0" t="n">
        <v>3.66400003433228</v>
      </c>
      <c r="H1189" s="0" t="n">
        <v>-0.219333410263062</v>
      </c>
      <c r="I1189" s="0" t="n">
        <v>12</v>
      </c>
      <c r="J1189" s="0" t="n">
        <v>12.115309715271</v>
      </c>
      <c r="K1189" s="0" t="n">
        <v>3.32307696342468</v>
      </c>
      <c r="L1189" s="0" t="n">
        <v>-0.276922941207886</v>
      </c>
      <c r="M1189" s="0" t="n">
        <v>4.3403639793396</v>
      </c>
      <c r="N1189" s="0" t="n">
        <v>0</v>
      </c>
      <c r="O1189" s="0" t="n">
        <v>0</v>
      </c>
      <c r="P1189" s="0" t="s">
        <v>146</v>
      </c>
      <c r="Q1189" s="0" t="s">
        <v>141</v>
      </c>
      <c r="R1189" s="0" t="n">
        <v>2</v>
      </c>
      <c r="S1189" s="0" t="s">
        <v>147</v>
      </c>
      <c r="T1189" s="0" t="n">
        <v>0</v>
      </c>
      <c r="U1189" s="0" t="n">
        <v>182646.78</v>
      </c>
      <c r="V1189" s="0" t="n">
        <v>0.00323895015753806</v>
      </c>
      <c r="W1189" s="0" t="n">
        <v>647.692199707031</v>
      </c>
      <c r="X1189" s="0" t="n">
        <v>0.00343445339240134</v>
      </c>
      <c r="Y1189" s="0" t="n">
        <f aca="false">IF(ISNUMBER(C1189),INDEX(Scorecard!$D$5:$D$12,SUMPRODUCT(--(Scorecard!$G$5:$G$11&lt;C1189))+1),Scorecard!$D$13)</f>
        <v>1.23750384304241</v>
      </c>
      <c r="Z1189" s="0" t="n">
        <f aca="false">IF(ISNUMBER(D1189),INDEX(Scorecard!$D$14:$D$17,SUMPRODUCT(--(Scorecard!$G$14:$G$16&lt;D1189))+1),Scorecard!$D$18)</f>
        <v>0.0505355481560174</v>
      </c>
      <c r="AA1189" s="0" t="n">
        <f aca="false">IF(ISNUMBER(E1189),INDEX(Scorecard!$D$19:$D$26,SUMPRODUCT(--(Scorecard!$G$19:$G$25&lt;E1189))+1),Scorecard!$D$27)</f>
        <v>-0.0341578513653732</v>
      </c>
      <c r="AB1189" s="0" t="n">
        <f aca="false">IF(ISNUMBER(F1189),INDEX(Scorecard!$D$28:$D$35,SUMPRODUCT(--(Scorecard!$G$28:$G$34&lt;F1189))+1),Scorecard!$D$36)</f>
        <v>-0.0008456427959252</v>
      </c>
      <c r="AC1189" s="0" t="n">
        <f aca="false">IF(ISNUMBER(H1189),INDEX(Scorecard!$D$37:$D$44,SUMPRODUCT(--(Scorecard!$G$37:$G$43&lt;H1189))+1),Scorecard!$D$45)</f>
        <v>0.769716833645565</v>
      </c>
      <c r="AD1189" s="0" t="n">
        <f aca="false">IF(ISNUMBER(I1189),INDEX(Scorecard!$D$46:$D$52,SUMPRODUCT(--(Scorecard!$G$46:$G$51&lt;I1189))+1),Scorecard!$D$53)</f>
        <v>-0.114272400683245</v>
      </c>
      <c r="AE1189" s="0" t="n">
        <f aca="false">IF(ISNUMBER(K1189),INDEX(Scorecard!$D$54:$D$61,SUMPRODUCT(--(Scorecard!$G$54:$G$60&lt;K1189))+1),Scorecard!$D$62)</f>
        <v>0.489050497890326</v>
      </c>
      <c r="AF1189" s="0" t="n">
        <f aca="false">IF(ISNUMBER(L1189),INDEX(Scorecard!$D$63:$D$68,SUMPRODUCT(--(Scorecard!$G$63:$G$67&lt;L1189))+1),Scorecard!$D$69)</f>
        <v>0.322484508656054</v>
      </c>
      <c r="AG1189" s="0" t="n">
        <f aca="false">Inputs!$B$10+Scorecard!$J$5*Y1189+Scorecard!$J$6*Z1189+Scorecard!$J$7*AA1189+Scorecard!$J$8*AB1189+Scorecard!$J$9*AC1189+Scorecard!$J$10*AD1189+Scorecard!$J$11*AE1189+Scorecard!$J$12*AF1189</f>
        <v>-5.56490870563932</v>
      </c>
      <c r="AH1189" s="0" t="n">
        <f aca="false">MIN(1-Inputs!$B$13,MAX(Inputs!$B$13,1/(1+EXP(-(Inputs!$B$11*AG1189+Inputs!$B$12)))))</f>
        <v>0.00323895027274234</v>
      </c>
      <c r="AI1189" s="0" t="n">
        <f aca="false">Inputs!$B$9-Inputs!$B$8*AG1189</f>
        <v>647.692200057019</v>
      </c>
      <c r="AJ1189" s="0" t="n">
        <f aca="false">RANK(AH1189,$AH$5:$AH$2004,0)+COUNTIF($AH$4:AH1188,AH1189)</f>
        <v>1504</v>
      </c>
      <c r="AK1189" s="0" t="n">
        <f aca="false">IF(AJ1189&lt;=Deciles!$B$5*(Deciles!$B$4+1),INT((AJ1189-1)/(Deciles!$B$4+1))+1,Deciles!$B$5+INT((AJ1189-1-Deciles!$B$5*(Deciles!$B$4+1))/Deciles!$B$4)+1)</f>
        <v>8</v>
      </c>
    </row>
    <row r="1190" customFormat="false" ht="15" hidden="false" customHeight="false" outlineLevel="0" collapsed="false">
      <c r="A1190" s="0" t="n">
        <v>34191</v>
      </c>
      <c r="B1190" s="0" t="s">
        <v>143</v>
      </c>
      <c r="C1190" s="0" t="n">
        <v>769</v>
      </c>
      <c r="D1190" s="0" t="n">
        <v>80</v>
      </c>
      <c r="E1190" s="0" t="n">
        <v>74.5060806274414</v>
      </c>
      <c r="F1190" s="0" t="n">
        <v>35</v>
      </c>
      <c r="G1190" s="0" t="n">
        <v>3.66400003433228</v>
      </c>
      <c r="H1190" s="0" t="n">
        <v>0.43066668510437</v>
      </c>
      <c r="I1190" s="0" t="n">
        <v>18</v>
      </c>
      <c r="J1190" s="0" t="n">
        <v>12.1054887771606</v>
      </c>
      <c r="K1190" s="0" t="n">
        <v>8.53333377838135</v>
      </c>
      <c r="L1190" s="0" t="n">
        <v>5.07179546356201</v>
      </c>
      <c r="M1190" s="0" t="n">
        <v>1.95005702972412</v>
      </c>
      <c r="N1190" s="0" t="n">
        <v>0</v>
      </c>
      <c r="O1190" s="0" t="n">
        <v>0</v>
      </c>
      <c r="P1190" s="0" t="s">
        <v>146</v>
      </c>
      <c r="Q1190" s="0" t="s">
        <v>141</v>
      </c>
      <c r="R1190" s="0" t="n">
        <v>2</v>
      </c>
      <c r="S1190" s="0" t="s">
        <v>147</v>
      </c>
      <c r="T1190" s="0" t="n">
        <v>0</v>
      </c>
      <c r="U1190" s="0" t="n">
        <v>180861.92</v>
      </c>
      <c r="V1190" s="0" t="n">
        <v>0.00818055123090744</v>
      </c>
      <c r="W1190" s="0" t="n">
        <v>622.482421875</v>
      </c>
      <c r="X1190" s="0" t="n">
        <v>0.00656336545944214</v>
      </c>
      <c r="Y1190" s="0" t="n">
        <f aca="false">IF(ISNUMBER(C1190),INDEX(Scorecard!$D$5:$D$12,SUMPRODUCT(--(Scorecard!$G$5:$G$11&lt;C1190))+1),Scorecard!$D$13)</f>
        <v>1.23750384304241</v>
      </c>
      <c r="Z1190" s="0" t="n">
        <f aca="false">IF(ISNUMBER(D1190),INDEX(Scorecard!$D$14:$D$17,SUMPRODUCT(--(Scorecard!$G$14:$G$16&lt;D1190))+1),Scorecard!$D$18)</f>
        <v>0.0505355481560174</v>
      </c>
      <c r="AA1190" s="0" t="n">
        <f aca="false">IF(ISNUMBER(E1190),INDEX(Scorecard!$D$19:$D$26,SUMPRODUCT(--(Scorecard!$G$19:$G$25&lt;E1190))+1),Scorecard!$D$27)</f>
        <v>-0.0341578513653732</v>
      </c>
      <c r="AB1190" s="0" t="n">
        <f aca="false">IF(ISNUMBER(F1190),INDEX(Scorecard!$D$28:$D$35,SUMPRODUCT(--(Scorecard!$G$28:$G$34&lt;F1190))+1),Scorecard!$D$36)</f>
        <v>-0.0008456427959252</v>
      </c>
      <c r="AC1190" s="0" t="n">
        <f aca="false">IF(ISNUMBER(H1190),INDEX(Scorecard!$D$37:$D$44,SUMPRODUCT(--(Scorecard!$G$37:$G$43&lt;H1190))+1),Scorecard!$D$45)</f>
        <v>-0.271229676926091</v>
      </c>
      <c r="AD1190" s="0" t="n">
        <f aca="false">IF(ISNUMBER(I1190),INDEX(Scorecard!$D$46:$D$52,SUMPRODUCT(--(Scorecard!$G$46:$G$51&lt;I1190))+1),Scorecard!$D$53)</f>
        <v>-0.114272400683245</v>
      </c>
      <c r="AE1190" s="0" t="n">
        <f aca="false">IF(ISNUMBER(K1190),INDEX(Scorecard!$D$54:$D$61,SUMPRODUCT(--(Scorecard!$G$54:$G$60&lt;K1190))+1),Scorecard!$D$62)</f>
        <v>-0.541917179454542</v>
      </c>
      <c r="AF1190" s="0" t="n">
        <f aca="false">IF(ISNUMBER(L1190),INDEX(Scorecard!$D$63:$D$68,SUMPRODUCT(--(Scorecard!$G$63:$G$67&lt;L1190))+1),Scorecard!$D$69)</f>
        <v>0.322484508656054</v>
      </c>
      <c r="AG1190" s="0" t="n">
        <f aca="false">Inputs!$B$10+Scorecard!$J$5*Y1190+Scorecard!$J$6*Z1190+Scorecard!$J$7*AA1190+Scorecard!$J$8*AB1190+Scorecard!$J$9*AC1190+Scorecard!$J$10*AD1190+Scorecard!$J$11*AE1190+Scorecard!$J$12*AF1190</f>
        <v>-4.69120497006448</v>
      </c>
      <c r="AH1190" s="0" t="n">
        <f aca="false">MIN(1-Inputs!$B$13,MAX(Inputs!$B$13,1/(1+EXP(-(Inputs!$B$11*AG1190+Inputs!$B$12)))))</f>
        <v>0.00818055147037513</v>
      </c>
      <c r="AI1190" s="0" t="n">
        <f aca="false">Inputs!$B$9-Inputs!$B$8*AG1190</f>
        <v>622.482439126619</v>
      </c>
      <c r="AJ1190" s="0" t="n">
        <f aca="false">RANK(AH1190,$AH$5:$AH$2004,0)+COUNTIF($AH$4:AH1189,AH1190)</f>
        <v>959</v>
      </c>
      <c r="AK1190" s="0" t="n">
        <f aca="false">IF(AJ1190&lt;=Deciles!$B$5*(Deciles!$B$4+1),INT((AJ1190-1)/(Deciles!$B$4+1))+1,Deciles!$B$5+INT((AJ1190-1-Deciles!$B$5*(Deciles!$B$4+1))/Deciles!$B$4)+1)</f>
        <v>5</v>
      </c>
    </row>
    <row r="1191" customFormat="false" ht="15" hidden="false" customHeight="false" outlineLevel="0" collapsed="false">
      <c r="A1191" s="0" t="n">
        <v>34213</v>
      </c>
      <c r="B1191" s="0" t="s">
        <v>152</v>
      </c>
      <c r="C1191" s="0" t="n">
        <v>794</v>
      </c>
      <c r="D1191" s="0" t="n">
        <v>80</v>
      </c>
      <c r="E1191" s="0" t="n">
        <v>53.9052658081055</v>
      </c>
      <c r="F1191" s="0" t="n">
        <v>33</v>
      </c>
      <c r="G1191" s="0" t="n">
        <v>4.16200017929077</v>
      </c>
      <c r="H1191" s="0" t="n">
        <v>-2.27133321762085</v>
      </c>
      <c r="I1191" s="0" t="n">
        <v>66</v>
      </c>
      <c r="J1191" s="0" t="n">
        <v>11.9563646316528</v>
      </c>
      <c r="K1191" s="0" t="n">
        <v>4.40000009536743</v>
      </c>
      <c r="L1191" s="0" t="n">
        <v>-0.458333015441895</v>
      </c>
      <c r="M1191" s="0" t="n">
        <v>6.54819536209106</v>
      </c>
      <c r="N1191" s="0" t="n">
        <v>0</v>
      </c>
      <c r="O1191" s="0" t="n">
        <v>0</v>
      </c>
      <c r="P1191" s="0" t="s">
        <v>146</v>
      </c>
      <c r="Q1191" s="0" t="s">
        <v>141</v>
      </c>
      <c r="R1191" s="0" t="n">
        <v>2</v>
      </c>
      <c r="S1191" s="0" t="s">
        <v>151</v>
      </c>
      <c r="T1191" s="0" t="n">
        <v>0</v>
      </c>
      <c r="U1191" s="0" t="n">
        <v>155805.7</v>
      </c>
      <c r="V1191" s="0" t="n">
        <v>0.000728592975065112</v>
      </c>
      <c r="W1191" s="0" t="n">
        <v>688.137084960938</v>
      </c>
      <c r="X1191" s="0" t="n">
        <v>0.000685692590195686</v>
      </c>
      <c r="Y1191" s="0" t="n">
        <f aca="false">IF(ISNUMBER(C1191),INDEX(Scorecard!$D$5:$D$12,SUMPRODUCT(--(Scorecard!$G$5:$G$11&lt;C1191))+1),Scorecard!$D$13)</f>
        <v>2.19112706886128</v>
      </c>
      <c r="Z1191" s="0" t="n">
        <f aca="false">IF(ISNUMBER(D1191),INDEX(Scorecard!$D$14:$D$17,SUMPRODUCT(--(Scorecard!$G$14:$G$16&lt;D1191))+1),Scorecard!$D$18)</f>
        <v>0.0505355481560174</v>
      </c>
      <c r="AA1191" s="0" t="n">
        <f aca="false">IF(ISNUMBER(E1191),INDEX(Scorecard!$D$19:$D$26,SUMPRODUCT(--(Scorecard!$G$19:$G$25&lt;E1191))+1),Scorecard!$D$27)</f>
        <v>0.57899015159425</v>
      </c>
      <c r="AB1191" s="0" t="n">
        <f aca="false">IF(ISNUMBER(F1191),INDEX(Scorecard!$D$28:$D$35,SUMPRODUCT(--(Scorecard!$G$28:$G$34&lt;F1191))+1),Scorecard!$D$36)</f>
        <v>-0.0008456427959252</v>
      </c>
      <c r="AC1191" s="0" t="n">
        <f aca="false">IF(ISNUMBER(H1191),INDEX(Scorecard!$D$37:$D$44,SUMPRODUCT(--(Scorecard!$G$37:$G$43&lt;H1191))+1),Scorecard!$D$45)</f>
        <v>1.35057635045042</v>
      </c>
      <c r="AD1191" s="0" t="n">
        <f aca="false">IF(ISNUMBER(I1191),INDEX(Scorecard!$D$46:$D$52,SUMPRODUCT(--(Scorecard!$G$46:$G$51&lt;I1191))+1),Scorecard!$D$53)</f>
        <v>0.818882373006414</v>
      </c>
      <c r="AE1191" s="0" t="n">
        <f aca="false">IF(ISNUMBER(K1191),INDEX(Scorecard!$D$54:$D$61,SUMPRODUCT(--(Scorecard!$G$54:$G$60&lt;K1191))+1),Scorecard!$D$62)</f>
        <v>0.489050497890326</v>
      </c>
      <c r="AF1191" s="0" t="n">
        <f aca="false">IF(ISNUMBER(L1191),INDEX(Scorecard!$D$63:$D$68,SUMPRODUCT(--(Scorecard!$G$63:$G$67&lt;L1191))+1),Scorecard!$D$69)</f>
        <v>0.322484508656054</v>
      </c>
      <c r="AG1191" s="0" t="n">
        <f aca="false">Inputs!$B$10+Scorecard!$J$5*Y1191+Scorecard!$J$6*Z1191+Scorecard!$J$7*AA1191+Scorecard!$J$8*AB1191+Scorecard!$J$9*AC1191+Scorecard!$J$10*AD1191+Scorecard!$J$11*AE1191+Scorecard!$J$12*AF1191</f>
        <v>-6.96662057366128</v>
      </c>
      <c r="AH1191" s="0" t="n">
        <f aca="false">MIN(1-Inputs!$B$13,MAX(Inputs!$B$13,1/(1+EXP(-(Inputs!$B$11*AG1191+Inputs!$B$12)))))</f>
        <v>0.000728592974979672</v>
      </c>
      <c r="AI1191" s="0" t="n">
        <f aca="false">Inputs!$B$9-Inputs!$B$8*AG1191</f>
        <v>688.137055272029</v>
      </c>
      <c r="AJ1191" s="0" t="n">
        <f aca="false">RANK(AH1191,$AH$5:$AH$2004,0)+COUNTIF($AH$4:AH1190,AH1191)</f>
        <v>1964</v>
      </c>
      <c r="AK1191" s="0" t="n">
        <f aca="false">IF(AJ1191&lt;=Deciles!$B$5*(Deciles!$B$4+1),INT((AJ1191-1)/(Deciles!$B$4+1))+1,Deciles!$B$5+INT((AJ1191-1-Deciles!$B$5*(Deciles!$B$4+1))/Deciles!$B$4)+1)</f>
        <v>10</v>
      </c>
    </row>
    <row r="1192" customFormat="false" ht="15" hidden="false" customHeight="false" outlineLevel="0" collapsed="false">
      <c r="A1192" s="0" t="n">
        <v>34220</v>
      </c>
      <c r="B1192" s="0" t="s">
        <v>155</v>
      </c>
      <c r="C1192" s="0" t="n">
        <v>734</v>
      </c>
      <c r="D1192" s="0" t="n">
        <v>81.2657699584961</v>
      </c>
      <c r="E1192" s="0" t="n">
        <v>74.3168182373047</v>
      </c>
      <c r="F1192" s="0" t="n">
        <v>38</v>
      </c>
      <c r="G1192" s="0" t="n">
        <v>3.16799998283386</v>
      </c>
      <c r="H1192" s="0" t="n">
        <v>-2.56533312797546</v>
      </c>
      <c r="I1192" s="0" t="n">
        <v>16</v>
      </c>
      <c r="J1192" s="0" t="n">
        <v>12.0887470245361</v>
      </c>
      <c r="K1192" s="0" t="n">
        <v>4.30833339691162</v>
      </c>
      <c r="L1192" s="0" t="n">
        <v>-1.125</v>
      </c>
      <c r="M1192" s="0" t="n">
        <v>4.74416542053223</v>
      </c>
      <c r="N1192" s="0" t="n">
        <v>0</v>
      </c>
      <c r="O1192" s="0" t="n">
        <v>0</v>
      </c>
      <c r="P1192" s="0" t="s">
        <v>144</v>
      </c>
      <c r="Q1192" s="0" t="s">
        <v>141</v>
      </c>
      <c r="R1192" s="0" t="n">
        <v>2</v>
      </c>
      <c r="S1192" s="0" t="s">
        <v>142</v>
      </c>
      <c r="T1192" s="0" t="n">
        <v>0</v>
      </c>
      <c r="U1192" s="0" t="n">
        <v>177859.14</v>
      </c>
      <c r="V1192" s="0" t="n">
        <v>0.00872437003999949</v>
      </c>
      <c r="W1192" s="0" t="n">
        <v>620.725708007813</v>
      </c>
      <c r="X1192" s="0" t="n">
        <v>0.0186790470033884</v>
      </c>
      <c r="Y1192" s="0" t="n">
        <f aca="false">IF(ISNUMBER(C1192),INDEX(Scorecard!$D$5:$D$12,SUMPRODUCT(--(Scorecard!$G$5:$G$11&lt;C1192))+1),Scorecard!$D$13)</f>
        <v>0.488358159108655</v>
      </c>
      <c r="Z1192" s="0" t="n">
        <f aca="false">IF(ISNUMBER(D1192),INDEX(Scorecard!$D$14:$D$17,SUMPRODUCT(--(Scorecard!$G$14:$G$16&lt;D1192))+1),Scorecard!$D$18)</f>
        <v>0.0505355481560174</v>
      </c>
      <c r="AA1192" s="0" t="n">
        <f aca="false">IF(ISNUMBER(E1192),INDEX(Scorecard!$D$19:$D$26,SUMPRODUCT(--(Scorecard!$G$19:$G$25&lt;E1192))+1),Scorecard!$D$27)</f>
        <v>-0.0341578513653732</v>
      </c>
      <c r="AB1192" s="0" t="n">
        <f aca="false">IF(ISNUMBER(F1192),INDEX(Scorecard!$D$28:$D$35,SUMPRODUCT(--(Scorecard!$G$28:$G$34&lt;F1192))+1),Scorecard!$D$36)</f>
        <v>-0.132616866359722</v>
      </c>
      <c r="AC1192" s="0" t="n">
        <f aca="false">IF(ISNUMBER(H1192),INDEX(Scorecard!$D$37:$D$44,SUMPRODUCT(--(Scorecard!$G$37:$G$43&lt;H1192))+1),Scorecard!$D$45)</f>
        <v>1.35057635045042</v>
      </c>
      <c r="AD1192" s="0" t="n">
        <f aca="false">IF(ISNUMBER(I1192),INDEX(Scorecard!$D$46:$D$52,SUMPRODUCT(--(Scorecard!$G$46:$G$51&lt;I1192))+1),Scorecard!$D$53)</f>
        <v>-0.114272400683245</v>
      </c>
      <c r="AE1192" s="0" t="n">
        <f aca="false">IF(ISNUMBER(K1192),INDEX(Scorecard!$D$54:$D$61,SUMPRODUCT(--(Scorecard!$G$54:$G$60&lt;K1192))+1),Scorecard!$D$62)</f>
        <v>0.489050497890326</v>
      </c>
      <c r="AF1192" s="0" t="n">
        <f aca="false">IF(ISNUMBER(L1192),INDEX(Scorecard!$D$63:$D$68,SUMPRODUCT(--(Scorecard!$G$63:$G$67&lt;L1192))+1),Scorecard!$D$69)</f>
        <v>-0.340582194386522</v>
      </c>
      <c r="AG1192" s="0" t="n">
        <f aca="false">Inputs!$B$10+Scorecard!$J$5*Y1192+Scorecard!$J$6*Z1192+Scorecard!$J$7*AA1192+Scorecard!$J$8*AB1192+Scorecard!$J$9*AC1192+Scorecard!$J$10*AD1192+Scorecard!$J$11*AE1192+Scorecard!$J$12*AF1192</f>
        <v>-4.63032185940545</v>
      </c>
      <c r="AH1192" s="0" t="n">
        <f aca="false">MIN(1-Inputs!$B$13,MAX(Inputs!$B$13,1/(1+EXP(-(Inputs!$B$11*AG1192+Inputs!$B$12)))))</f>
        <v>0.00872437050332055</v>
      </c>
      <c r="AI1192" s="0" t="n">
        <f aca="false">Inputs!$B$9-Inputs!$B$8*AG1192</f>
        <v>620.725723890186</v>
      </c>
      <c r="AJ1192" s="0" t="n">
        <f aca="false">RANK(AH1192,$AH$5:$AH$2004,0)+COUNTIF($AH$4:AH1191,AH1192)</f>
        <v>909</v>
      </c>
      <c r="AK1192" s="0" t="n">
        <f aca="false">IF(AJ1192&lt;=Deciles!$B$5*(Deciles!$B$4+1),INT((AJ1192-1)/(Deciles!$B$4+1))+1,Deciles!$B$5+INT((AJ1192-1-Deciles!$B$5*(Deciles!$B$4+1))/Deciles!$B$4)+1)</f>
        <v>5</v>
      </c>
    </row>
    <row r="1193" customFormat="false" ht="15" hidden="false" customHeight="false" outlineLevel="0" collapsed="false">
      <c r="A1193" s="0" t="n">
        <v>34266</v>
      </c>
      <c r="B1193" s="0" t="s">
        <v>158</v>
      </c>
      <c r="C1193" s="0" t="n">
        <v>753</v>
      </c>
      <c r="D1193" s="0" t="n">
        <v>80</v>
      </c>
      <c r="E1193" s="0" t="n">
        <v>48.5908966064453</v>
      </c>
      <c r="F1193" s="0" t="n">
        <v>20</v>
      </c>
      <c r="G1193" s="0" t="n">
        <v>3.81500005722046</v>
      </c>
      <c r="H1193" s="0" t="n">
        <v>0.898333311080933</v>
      </c>
      <c r="I1193" s="0" t="n">
        <v>83</v>
      </c>
      <c r="J1193" s="0" t="n">
        <v>12.6101026535034</v>
      </c>
      <c r="K1193" s="0" t="n">
        <v>6.53333330154419</v>
      </c>
      <c r="L1193" s="0" t="n">
        <v>2.71025633811951</v>
      </c>
      <c r="M1193" s="0" t="n">
        <v>0.489093065261841</v>
      </c>
      <c r="N1193" s="0" t="n">
        <v>0</v>
      </c>
      <c r="O1193" s="0" t="n">
        <v>0</v>
      </c>
      <c r="P1193" s="0" t="s">
        <v>144</v>
      </c>
      <c r="Q1193" s="0" t="s">
        <v>160</v>
      </c>
      <c r="R1193" s="0" t="n">
        <v>2</v>
      </c>
      <c r="S1193" s="0" t="s">
        <v>156</v>
      </c>
      <c r="T1193" s="0" t="n">
        <v>0</v>
      </c>
      <c r="U1193" s="0" t="n">
        <v>299569.7</v>
      </c>
      <c r="V1193" s="0" t="n">
        <v>0.00294147594831884</v>
      </c>
      <c r="W1193" s="0" t="n">
        <v>650.307556152344</v>
      </c>
      <c r="X1193" s="0" t="n">
        <v>0.00303332787007093</v>
      </c>
      <c r="Y1193" s="0" t="n">
        <f aca="false">IF(ISNUMBER(C1193),INDEX(Scorecard!$D$5:$D$12,SUMPRODUCT(--(Scorecard!$G$5:$G$11&lt;C1193))+1),Scorecard!$D$13)</f>
        <v>0.733188958177614</v>
      </c>
      <c r="Z1193" s="0" t="n">
        <f aca="false">IF(ISNUMBER(D1193),INDEX(Scorecard!$D$14:$D$17,SUMPRODUCT(--(Scorecard!$G$14:$G$16&lt;D1193))+1),Scorecard!$D$18)</f>
        <v>0.0505355481560174</v>
      </c>
      <c r="AA1193" s="0" t="n">
        <f aca="false">IF(ISNUMBER(E1193),INDEX(Scorecard!$D$19:$D$26,SUMPRODUCT(--(Scorecard!$G$19:$G$25&lt;E1193))+1),Scorecard!$D$27)</f>
        <v>0.57899015159425</v>
      </c>
      <c r="AB1193" s="0" t="n">
        <f aca="false">IF(ISNUMBER(F1193),INDEX(Scorecard!$D$28:$D$35,SUMPRODUCT(--(Scorecard!$G$28:$G$34&lt;F1193))+1),Scorecard!$D$36)</f>
        <v>0.624829191519909</v>
      </c>
      <c r="AC1193" s="0" t="n">
        <f aca="false">IF(ISNUMBER(H1193),INDEX(Scorecard!$D$37:$D$44,SUMPRODUCT(--(Scorecard!$G$37:$G$43&lt;H1193))+1),Scorecard!$D$45)</f>
        <v>-0.975503570149195</v>
      </c>
      <c r="AD1193" s="0" t="n">
        <f aca="false">IF(ISNUMBER(I1193),INDEX(Scorecard!$D$46:$D$52,SUMPRODUCT(--(Scorecard!$G$46:$G$51&lt;I1193))+1),Scorecard!$D$53)</f>
        <v>0.818882373006414</v>
      </c>
      <c r="AE1193" s="0" t="n">
        <f aca="false">IF(ISNUMBER(K1193),INDEX(Scorecard!$D$54:$D$61,SUMPRODUCT(--(Scorecard!$G$54:$G$60&lt;K1193))+1),Scorecard!$D$62)</f>
        <v>-0.119873800601421</v>
      </c>
      <c r="AF1193" s="0" t="n">
        <f aca="false">IF(ISNUMBER(L1193),INDEX(Scorecard!$D$63:$D$68,SUMPRODUCT(--(Scorecard!$G$63:$G$67&lt;L1193))+1),Scorecard!$D$69)</f>
        <v>0.322484508656054</v>
      </c>
      <c r="AG1193" s="0" t="n">
        <f aca="false">Inputs!$B$10+Scorecard!$J$5*Y1193+Scorecard!$J$6*Z1193+Scorecard!$J$7*AA1193+Scorecard!$J$8*AB1193+Scorecard!$J$9*AC1193+Scorecard!$J$10*AD1193+Scorecard!$J$11*AE1193+Scorecard!$J$12*AF1193</f>
        <v>-5.65555089404566</v>
      </c>
      <c r="AH1193" s="0" t="n">
        <f aca="false">MIN(1-Inputs!$B$13,MAX(Inputs!$B$13,1/(1+EXP(-(Inputs!$B$11*AG1193+Inputs!$B$12)))))</f>
        <v>0.00294147596067238</v>
      </c>
      <c r="AI1193" s="0" t="n">
        <f aca="false">Inputs!$B$9-Inputs!$B$8*AG1193</f>
        <v>650.307580771202</v>
      </c>
      <c r="AJ1193" s="0" t="n">
        <f aca="false">RANK(AH1193,$AH$5:$AH$2004,0)+COUNTIF($AH$4:AH1192,AH1193)</f>
        <v>1548</v>
      </c>
      <c r="AK1193" s="0" t="n">
        <f aca="false">IF(AJ1193&lt;=Deciles!$B$5*(Deciles!$B$4+1),INT((AJ1193-1)/(Deciles!$B$4+1))+1,Deciles!$B$5+INT((AJ1193-1-Deciles!$B$5*(Deciles!$B$4+1))/Deciles!$B$4)+1)</f>
        <v>8</v>
      </c>
    </row>
    <row r="1194" customFormat="false" ht="15" hidden="false" customHeight="false" outlineLevel="0" collapsed="false">
      <c r="A1194" s="0" t="n">
        <v>34334</v>
      </c>
      <c r="B1194" s="0" t="s">
        <v>157</v>
      </c>
      <c r="C1194" s="0" t="n">
        <v>824</v>
      </c>
      <c r="D1194" s="0" t="n">
        <v>80</v>
      </c>
      <c r="E1194" s="0" t="n">
        <v>69.051887512207</v>
      </c>
      <c r="F1194" s="0" t="n">
        <v>31</v>
      </c>
      <c r="G1194" s="0" t="n">
        <v>4.03399991989136</v>
      </c>
      <c r="H1194" s="0" t="n">
        <v>0.150666475296021</v>
      </c>
      <c r="I1194" s="0" t="n">
        <v>28</v>
      </c>
      <c r="J1194" s="0" t="n">
        <v>12.0688934326172</v>
      </c>
      <c r="K1194" s="0" t="n">
        <v>3.72307682037354</v>
      </c>
      <c r="L1194" s="0" t="n">
        <v>-0.276923179626465</v>
      </c>
      <c r="M1194" s="0" t="n">
        <v>4.3403639793396</v>
      </c>
      <c r="N1194" s="0" t="n">
        <v>0</v>
      </c>
      <c r="O1194" s="0" t="n">
        <v>0</v>
      </c>
      <c r="P1194" s="0" t="s">
        <v>146</v>
      </c>
      <c r="Q1194" s="0" t="s">
        <v>141</v>
      </c>
      <c r="R1194" s="0" t="n">
        <v>2</v>
      </c>
      <c r="S1194" s="0" t="s">
        <v>142</v>
      </c>
      <c r="T1194" s="0" t="n">
        <v>0</v>
      </c>
      <c r="U1194" s="0" t="n">
        <v>174362.83</v>
      </c>
      <c r="V1194" s="0" t="n">
        <v>0.000943146820645779</v>
      </c>
      <c r="W1194" s="0" t="n">
        <v>681.145812988281</v>
      </c>
      <c r="X1194" s="0" t="n">
        <v>0.000724525540135801</v>
      </c>
      <c r="Y1194" s="0" t="n">
        <f aca="false">IF(ISNUMBER(C1194),INDEX(Scorecard!$D$5:$D$12,SUMPRODUCT(--(Scorecard!$G$5:$G$11&lt;C1194))+1),Scorecard!$D$13)</f>
        <v>2.19112706886128</v>
      </c>
      <c r="Z1194" s="0" t="n">
        <f aca="false">IF(ISNUMBER(D1194),INDEX(Scorecard!$D$14:$D$17,SUMPRODUCT(--(Scorecard!$G$14:$G$16&lt;D1194))+1),Scorecard!$D$18)</f>
        <v>0.0505355481560174</v>
      </c>
      <c r="AA1194" s="0" t="n">
        <f aca="false">IF(ISNUMBER(E1194),INDEX(Scorecard!$D$19:$D$26,SUMPRODUCT(--(Scorecard!$G$19:$G$25&lt;E1194))+1),Scorecard!$D$27)</f>
        <v>0.0530843085177338</v>
      </c>
      <c r="AB1194" s="0" t="n">
        <f aca="false">IF(ISNUMBER(F1194),INDEX(Scorecard!$D$28:$D$35,SUMPRODUCT(--(Scorecard!$G$28:$G$34&lt;F1194))+1),Scorecard!$D$36)</f>
        <v>0.126913191054783</v>
      </c>
      <c r="AC1194" s="0" t="n">
        <f aca="false">IF(ISNUMBER(H1194),INDEX(Scorecard!$D$37:$D$44,SUMPRODUCT(--(Scorecard!$G$37:$G$43&lt;H1194))+1),Scorecard!$D$45)</f>
        <v>0.102184252677548</v>
      </c>
      <c r="AD1194" s="0" t="n">
        <f aca="false">IF(ISNUMBER(I1194),INDEX(Scorecard!$D$46:$D$52,SUMPRODUCT(--(Scorecard!$G$46:$G$51&lt;I1194))+1),Scorecard!$D$53)</f>
        <v>0.123869379412532</v>
      </c>
      <c r="AE1194" s="0" t="n">
        <f aca="false">IF(ISNUMBER(K1194),INDEX(Scorecard!$D$54:$D$61,SUMPRODUCT(--(Scorecard!$G$54:$G$60&lt;K1194))+1),Scorecard!$D$62)</f>
        <v>0.489050497890326</v>
      </c>
      <c r="AF1194" s="0" t="n">
        <f aca="false">IF(ISNUMBER(L1194),INDEX(Scorecard!$D$63:$D$68,SUMPRODUCT(--(Scorecard!$G$63:$G$67&lt;L1194))+1),Scorecard!$D$69)</f>
        <v>0.322484508656054</v>
      </c>
      <c r="AG1194" s="0" t="n">
        <f aca="false">Inputs!$B$10+Scorecard!$J$5*Y1194+Scorecard!$J$6*Z1194+Scorecard!$J$7*AA1194+Scorecard!$J$8*AB1194+Scorecard!$J$9*AC1194+Scorecard!$J$10*AD1194+Scorecard!$J$11*AE1194+Scorecard!$J$12*AF1194</f>
        <v>-6.72432190814729</v>
      </c>
      <c r="AH1194" s="0" t="n">
        <f aca="false">MIN(1-Inputs!$B$13,MAX(Inputs!$B$13,1/(1+EXP(-(Inputs!$B$11*AG1194+Inputs!$B$12)))))</f>
        <v>0.00094314682508089</v>
      </c>
      <c r="AI1194" s="0" t="n">
        <f aca="false">Inputs!$B$9-Inputs!$B$8*AG1194</f>
        <v>681.145793609008</v>
      </c>
      <c r="AJ1194" s="0" t="n">
        <f aca="false">RANK(AH1194,$AH$5:$AH$2004,0)+COUNTIF($AH$4:AH1193,AH1194)</f>
        <v>1921</v>
      </c>
      <c r="AK1194" s="0" t="n">
        <f aca="false">IF(AJ1194&lt;=Deciles!$B$5*(Deciles!$B$4+1),INT((AJ1194-1)/(Deciles!$B$4+1))+1,Deciles!$B$5+INT((AJ1194-1-Deciles!$B$5*(Deciles!$B$4+1))/Deciles!$B$4)+1)</f>
        <v>10</v>
      </c>
    </row>
    <row r="1195" customFormat="false" ht="15" hidden="false" customHeight="false" outlineLevel="0" collapsed="false">
      <c r="A1195" s="0" t="n">
        <v>34347</v>
      </c>
      <c r="B1195" s="0" t="s">
        <v>158</v>
      </c>
      <c r="C1195" s="0" t="n">
        <v>719</v>
      </c>
      <c r="D1195" s="0" t="n">
        <v>80</v>
      </c>
      <c r="E1195" s="0" t="n">
        <v>78.2754974365234</v>
      </c>
      <c r="F1195" s="0" t="n">
        <v>35</v>
      </c>
      <c r="G1195" s="0" t="n">
        <v>4.12400007247925</v>
      </c>
      <c r="H1195" s="0" t="n">
        <v>1.20733332633972</v>
      </c>
      <c r="I1195" s="0" t="n">
        <v>11</v>
      </c>
      <c r="J1195" s="0" t="n">
        <v>12.0593214035034</v>
      </c>
      <c r="K1195" s="0" t="n">
        <v>7.53333330154419</v>
      </c>
      <c r="L1195" s="0" t="n">
        <v>2.71025657653809</v>
      </c>
      <c r="M1195" s="0" t="n">
        <v>0.591292560100555</v>
      </c>
      <c r="N1195" s="0" t="n">
        <v>0</v>
      </c>
      <c r="O1195" s="0" t="n">
        <v>0</v>
      </c>
      <c r="P1195" s="0" t="s">
        <v>140</v>
      </c>
      <c r="Q1195" s="0" t="s">
        <v>141</v>
      </c>
      <c r="R1195" s="0" t="n">
        <v>1</v>
      </c>
      <c r="S1195" s="0" t="s">
        <v>154</v>
      </c>
      <c r="T1195" s="0" t="n">
        <v>0</v>
      </c>
      <c r="U1195" s="0" t="n">
        <v>172701.7</v>
      </c>
      <c r="V1195" s="0" t="n">
        <v>0.0312145557254553</v>
      </c>
      <c r="W1195" s="0" t="n">
        <v>585.604125976563</v>
      </c>
      <c r="X1195" s="0" t="n">
        <v>0.0337607897818089</v>
      </c>
      <c r="Y1195" s="0" t="n">
        <f aca="false">IF(ISNUMBER(C1195),INDEX(Scorecard!$D$5:$D$12,SUMPRODUCT(--(Scorecard!$G$5:$G$11&lt;C1195))+1),Scorecard!$D$13)</f>
        <v>-0.0290424113398221</v>
      </c>
      <c r="Z1195" s="0" t="n">
        <f aca="false">IF(ISNUMBER(D1195),INDEX(Scorecard!$D$14:$D$17,SUMPRODUCT(--(Scorecard!$G$14:$G$16&lt;D1195))+1),Scorecard!$D$18)</f>
        <v>0.0505355481560174</v>
      </c>
      <c r="AA1195" s="0" t="n">
        <f aca="false">IF(ISNUMBER(E1195),INDEX(Scorecard!$D$19:$D$26,SUMPRODUCT(--(Scorecard!$G$19:$G$25&lt;E1195))+1),Scorecard!$D$27)</f>
        <v>-0.0341578513653732</v>
      </c>
      <c r="AB1195" s="0" t="n">
        <f aca="false">IF(ISNUMBER(F1195),INDEX(Scorecard!$D$28:$D$35,SUMPRODUCT(--(Scorecard!$G$28:$G$34&lt;F1195))+1),Scorecard!$D$36)</f>
        <v>-0.0008456427959252</v>
      </c>
      <c r="AC1195" s="0" t="n">
        <f aca="false">IF(ISNUMBER(H1195),INDEX(Scorecard!$D$37:$D$44,SUMPRODUCT(--(Scorecard!$G$37:$G$43&lt;H1195))+1),Scorecard!$D$45)</f>
        <v>-0.975503570149195</v>
      </c>
      <c r="AD1195" s="0" t="n">
        <f aca="false">IF(ISNUMBER(I1195),INDEX(Scorecard!$D$46:$D$52,SUMPRODUCT(--(Scorecard!$G$46:$G$51&lt;I1195))+1),Scorecard!$D$53)</f>
        <v>-0.114272400683245</v>
      </c>
      <c r="AE1195" s="0" t="n">
        <f aca="false">IF(ISNUMBER(K1195),INDEX(Scorecard!$D$54:$D$61,SUMPRODUCT(--(Scorecard!$G$54:$G$60&lt;K1195))+1),Scorecard!$D$62)</f>
        <v>-0.541917179454542</v>
      </c>
      <c r="AF1195" s="0" t="n">
        <f aca="false">IF(ISNUMBER(L1195),INDEX(Scorecard!$D$63:$D$68,SUMPRODUCT(--(Scorecard!$G$63:$G$67&lt;L1195))+1),Scorecard!$D$69)</f>
        <v>0.322484508656054</v>
      </c>
      <c r="AG1195" s="0" t="n">
        <f aca="false">Inputs!$B$10+Scorecard!$J$5*Y1195+Scorecard!$J$6*Z1195+Scorecard!$J$7*AA1195+Scorecard!$J$8*AB1195+Scorecard!$J$9*AC1195+Scorecard!$J$10*AD1195+Scorecard!$J$11*AE1195+Scorecard!$J$12*AF1195</f>
        <v>-3.41310093717159</v>
      </c>
      <c r="AH1195" s="0" t="n">
        <f aca="false">MIN(1-Inputs!$B$13,MAX(Inputs!$B$13,1/(1+EXP(-(Inputs!$B$11*AG1195+Inputs!$B$12)))))</f>
        <v>0.0312145556261225</v>
      </c>
      <c r="AI1195" s="0" t="n">
        <f aca="false">Inputs!$B$9-Inputs!$B$8*AG1195</f>
        <v>585.604152126724</v>
      </c>
      <c r="AJ1195" s="0" t="n">
        <f aca="false">RANK(AH1195,$AH$5:$AH$2004,0)+COUNTIF($AH$4:AH1194,AH1195)</f>
        <v>294</v>
      </c>
      <c r="AK1195" s="0" t="n">
        <f aca="false">IF(AJ1195&lt;=Deciles!$B$5*(Deciles!$B$4+1),INT((AJ1195-1)/(Deciles!$B$4+1))+1,Deciles!$B$5+INT((AJ1195-1-Deciles!$B$5*(Deciles!$B$4+1))/Deciles!$B$4)+1)</f>
        <v>2</v>
      </c>
    </row>
    <row r="1196" customFormat="false" ht="15" hidden="false" customHeight="false" outlineLevel="0" collapsed="false">
      <c r="A1196" s="0" t="n">
        <v>34373</v>
      </c>
      <c r="B1196" s="0" t="s">
        <v>145</v>
      </c>
      <c r="C1196" s="0" t="n">
        <v>783</v>
      </c>
      <c r="D1196" s="0" t="n">
        <v>79.3056716918945</v>
      </c>
      <c r="E1196" s="0" t="n">
        <v>71.7477416992188</v>
      </c>
      <c r="F1196" s="0" t="n">
        <v>30</v>
      </c>
      <c r="G1196" s="0" t="n">
        <v>3.29699993133545</v>
      </c>
      <c r="H1196" s="0" t="n">
        <v>-0.219666719436646</v>
      </c>
      <c r="I1196" s="0" t="n">
        <v>14</v>
      </c>
      <c r="J1196" s="0" t="n">
        <v>11.9249877929688</v>
      </c>
      <c r="K1196" s="0" t="n">
        <v>5.65833330154419</v>
      </c>
      <c r="L1196" s="0" t="n">
        <v>-1.875</v>
      </c>
      <c r="M1196" s="0" t="n">
        <v>7.33082866668701</v>
      </c>
      <c r="N1196" s="0" t="n">
        <v>0</v>
      </c>
      <c r="O1196" s="0" t="n">
        <v>0</v>
      </c>
      <c r="P1196" s="0" t="s">
        <v>140</v>
      </c>
      <c r="Q1196" s="0" t="s">
        <v>153</v>
      </c>
      <c r="R1196" s="0" t="n">
        <v>2</v>
      </c>
      <c r="S1196" s="0" t="s">
        <v>154</v>
      </c>
      <c r="T1196" s="0" t="n">
        <v>0</v>
      </c>
      <c r="U1196" s="0" t="n">
        <v>150992.8</v>
      </c>
      <c r="V1196" s="0" t="n">
        <v>0.00431825267150998</v>
      </c>
      <c r="W1196" s="0" t="n">
        <v>639.879150390625</v>
      </c>
      <c r="X1196" s="0" t="n">
        <v>0.0049321074038744</v>
      </c>
      <c r="Y1196" s="0" t="n">
        <f aca="false">IF(ISNUMBER(C1196),INDEX(Scorecard!$D$5:$D$12,SUMPRODUCT(--(Scorecard!$G$5:$G$11&lt;C1196))+1),Scorecard!$D$13)</f>
        <v>1.23750384304241</v>
      </c>
      <c r="Z1196" s="0" t="n">
        <f aca="false">IF(ISNUMBER(D1196),INDEX(Scorecard!$D$14:$D$17,SUMPRODUCT(--(Scorecard!$G$14:$G$16&lt;D1196))+1),Scorecard!$D$18)</f>
        <v>0.0505355481560174</v>
      </c>
      <c r="AA1196" s="0" t="n">
        <f aca="false">IF(ISNUMBER(E1196),INDEX(Scorecard!$D$19:$D$26,SUMPRODUCT(--(Scorecard!$G$19:$G$25&lt;E1196))+1),Scorecard!$D$27)</f>
        <v>0.0530843085177338</v>
      </c>
      <c r="AB1196" s="0" t="n">
        <f aca="false">IF(ISNUMBER(F1196),INDEX(Scorecard!$D$28:$D$35,SUMPRODUCT(--(Scorecard!$G$28:$G$34&lt;F1196))+1),Scorecard!$D$36)</f>
        <v>0.126913191054783</v>
      </c>
      <c r="AC1196" s="0" t="n">
        <f aca="false">IF(ISNUMBER(H1196),INDEX(Scorecard!$D$37:$D$44,SUMPRODUCT(--(Scorecard!$G$37:$G$43&lt;H1196))+1),Scorecard!$D$45)</f>
        <v>0.769716833645565</v>
      </c>
      <c r="AD1196" s="0" t="n">
        <f aca="false">IF(ISNUMBER(I1196),INDEX(Scorecard!$D$46:$D$52,SUMPRODUCT(--(Scorecard!$G$46:$G$51&lt;I1196))+1),Scorecard!$D$53)</f>
        <v>-0.114272400683245</v>
      </c>
      <c r="AE1196" s="0" t="n">
        <f aca="false">IF(ISNUMBER(K1196),INDEX(Scorecard!$D$54:$D$61,SUMPRODUCT(--(Scorecard!$G$54:$G$60&lt;K1196))+1),Scorecard!$D$62)</f>
        <v>0.0151758992857273</v>
      </c>
      <c r="AF1196" s="0" t="n">
        <f aca="false">IF(ISNUMBER(L1196),INDEX(Scorecard!$D$63:$D$68,SUMPRODUCT(--(Scorecard!$G$63:$G$67&lt;L1196))+1),Scorecard!$D$69)</f>
        <v>-0.340582194386522</v>
      </c>
      <c r="AG1196" s="0" t="n">
        <f aca="false">Inputs!$B$10+Scorecard!$J$5*Y1196+Scorecard!$J$6*Z1196+Scorecard!$J$7*AA1196+Scorecard!$J$8*AB1196+Scorecard!$J$9*AC1196+Scorecard!$J$10*AD1196+Scorecard!$J$11*AE1196+Scorecard!$J$12*AF1196</f>
        <v>-5.29412985545562</v>
      </c>
      <c r="AH1196" s="0" t="n">
        <f aca="false">MIN(1-Inputs!$B$13,MAX(Inputs!$B$13,1/(1+EXP(-(Inputs!$B$11*AG1196+Inputs!$B$12)))))</f>
        <v>0.00431825282860165</v>
      </c>
      <c r="AI1196" s="0" t="n">
        <f aca="false">Inputs!$B$9-Inputs!$B$8*AG1196</f>
        <v>639.879173970266</v>
      </c>
      <c r="AJ1196" s="0" t="n">
        <f aca="false">RANK(AH1196,$AH$5:$AH$2004,0)+COUNTIF($AH$4:AH1195,AH1196)</f>
        <v>1341</v>
      </c>
      <c r="AK1196" s="0" t="n">
        <f aca="false">IF(AJ1196&lt;=Deciles!$B$5*(Deciles!$B$4+1),INT((AJ1196-1)/(Deciles!$B$4+1))+1,Deciles!$B$5+INT((AJ1196-1-Deciles!$B$5*(Deciles!$B$4+1))/Deciles!$B$4)+1)</f>
        <v>7</v>
      </c>
    </row>
    <row r="1197" customFormat="false" ht="15" hidden="false" customHeight="false" outlineLevel="0" collapsed="false">
      <c r="A1197" s="0" t="n">
        <v>34380</v>
      </c>
      <c r="B1197" s="0" t="s">
        <v>150</v>
      </c>
      <c r="C1197" s="0" t="n">
        <v>722</v>
      </c>
      <c r="D1197" s="0" t="n">
        <v>80</v>
      </c>
      <c r="E1197" s="0" t="n">
        <v>41.356014251709</v>
      </c>
      <c r="F1197" s="0" t="n">
        <v>28</v>
      </c>
      <c r="G1197" s="0" t="n">
        <v>4.46199989318848</v>
      </c>
      <c r="H1197" s="0" t="n">
        <v>-2.17133331298828</v>
      </c>
      <c r="I1197" s="0" t="n">
        <v>123</v>
      </c>
      <c r="J1197" s="0" t="n">
        <v>11.5249872207642</v>
      </c>
      <c r="K1197" s="0" t="n">
        <v>3.70000004768372</v>
      </c>
      <c r="L1197" s="0" t="n">
        <v>-0.208333253860474</v>
      </c>
      <c r="M1197" s="0" t="n">
        <v>4.74416780471802</v>
      </c>
      <c r="N1197" s="0" t="n">
        <v>0</v>
      </c>
      <c r="O1197" s="0" t="n">
        <v>0</v>
      </c>
      <c r="P1197" s="0" t="s">
        <v>144</v>
      </c>
      <c r="Q1197" s="0" t="s">
        <v>141</v>
      </c>
      <c r="R1197" s="0" t="n">
        <v>1</v>
      </c>
      <c r="S1197" s="0" t="s">
        <v>147</v>
      </c>
      <c r="T1197" s="0" t="n">
        <v>0</v>
      </c>
      <c r="U1197" s="0" t="n">
        <v>101213.44</v>
      </c>
      <c r="V1197" s="0" t="n">
        <v>0.00625700317323208</v>
      </c>
      <c r="W1197" s="0" t="n">
        <v>629.789672851563</v>
      </c>
      <c r="X1197" s="0" t="n">
        <v>0.00454948423430324</v>
      </c>
      <c r="Y1197" s="0" t="n">
        <f aca="false">IF(ISNUMBER(C1197),INDEX(Scorecard!$D$5:$D$12,SUMPRODUCT(--(Scorecard!$G$5:$G$11&lt;C1197))+1),Scorecard!$D$13)</f>
        <v>-0.0290424113398221</v>
      </c>
      <c r="Z1197" s="0" t="n">
        <f aca="false">IF(ISNUMBER(D1197),INDEX(Scorecard!$D$14:$D$17,SUMPRODUCT(--(Scorecard!$G$14:$G$16&lt;D1197))+1),Scorecard!$D$18)</f>
        <v>0.0505355481560174</v>
      </c>
      <c r="AA1197" s="0" t="n">
        <f aca="false">IF(ISNUMBER(E1197),INDEX(Scorecard!$D$19:$D$26,SUMPRODUCT(--(Scorecard!$G$19:$G$25&lt;E1197))+1),Scorecard!$D$27)</f>
        <v>0.57899015159425</v>
      </c>
      <c r="AB1197" s="0" t="n">
        <f aca="false">IF(ISNUMBER(F1197),INDEX(Scorecard!$D$28:$D$35,SUMPRODUCT(--(Scorecard!$G$28:$G$34&lt;F1197))+1),Scorecard!$D$36)</f>
        <v>0.165097008946478</v>
      </c>
      <c r="AC1197" s="0" t="n">
        <f aca="false">IF(ISNUMBER(H1197),INDEX(Scorecard!$D$37:$D$44,SUMPRODUCT(--(Scorecard!$G$37:$G$43&lt;H1197))+1),Scorecard!$D$45)</f>
        <v>1.35057635045042</v>
      </c>
      <c r="AD1197" s="0" t="n">
        <f aca="false">IF(ISNUMBER(I1197),INDEX(Scorecard!$D$46:$D$52,SUMPRODUCT(--(Scorecard!$G$46:$G$51&lt;I1197))+1),Scorecard!$D$53)</f>
        <v>0.818882373006414</v>
      </c>
      <c r="AE1197" s="0" t="n">
        <f aca="false">IF(ISNUMBER(K1197),INDEX(Scorecard!$D$54:$D$61,SUMPRODUCT(--(Scorecard!$G$54:$G$60&lt;K1197))+1),Scorecard!$D$62)</f>
        <v>0.489050497890326</v>
      </c>
      <c r="AF1197" s="0" t="n">
        <f aca="false">IF(ISNUMBER(L1197),INDEX(Scorecard!$D$63:$D$68,SUMPRODUCT(--(Scorecard!$G$63:$G$67&lt;L1197))+1),Scorecard!$D$69)</f>
        <v>0.322484508656054</v>
      </c>
      <c r="AG1197" s="0" t="n">
        <f aca="false">Inputs!$B$10+Scorecard!$J$5*Y1197+Scorecard!$J$6*Z1197+Scorecard!$J$7*AA1197+Scorecard!$J$8*AB1197+Scorecard!$J$9*AC1197+Scorecard!$J$10*AD1197+Scorecard!$J$11*AE1197+Scorecard!$J$12*AF1197</f>
        <v>-4.9444538117101</v>
      </c>
      <c r="AH1197" s="0" t="n">
        <f aca="false">MIN(1-Inputs!$B$13,MAX(Inputs!$B$13,1/(1+EXP(-(Inputs!$B$11*AG1197+Inputs!$B$12)))))</f>
        <v>0.00625700319188916</v>
      </c>
      <c r="AI1197" s="0" t="n">
        <f aca="false">Inputs!$B$9-Inputs!$B$8*AG1197</f>
        <v>629.789656085679</v>
      </c>
      <c r="AJ1197" s="0" t="n">
        <f aca="false">RANK(AH1197,$AH$5:$AH$2004,0)+COUNTIF($AH$4:AH1196,AH1197)</f>
        <v>1116</v>
      </c>
      <c r="AK1197" s="0" t="n">
        <f aca="false">IF(AJ1197&lt;=Deciles!$B$5*(Deciles!$B$4+1),INT((AJ1197-1)/(Deciles!$B$4+1))+1,Deciles!$B$5+INT((AJ1197-1-Deciles!$B$5*(Deciles!$B$4+1))/Deciles!$B$4)+1)</f>
        <v>6</v>
      </c>
    </row>
    <row r="1198" customFormat="false" ht="15" hidden="false" customHeight="false" outlineLevel="0" collapsed="false">
      <c r="A1198" s="0" t="n">
        <v>34429</v>
      </c>
      <c r="B1198" s="0" t="s">
        <v>158</v>
      </c>
      <c r="C1198" s="0" t="n">
        <v>778</v>
      </c>
      <c r="D1198" s="0" t="n">
        <v>73.3235092163086</v>
      </c>
      <c r="E1198" s="0" t="n">
        <v>54.5064659118652</v>
      </c>
      <c r="F1198" s="0" t="n">
        <v>20</v>
      </c>
      <c r="G1198" s="0" t="n">
        <v>3.93199992179871</v>
      </c>
      <c r="H1198" s="0" t="n">
        <v>1.01533317565918</v>
      </c>
      <c r="I1198" s="0" t="n">
        <v>72</v>
      </c>
      <c r="J1198" s="0" t="n">
        <v>12.6063947677612</v>
      </c>
      <c r="K1198" s="0" t="n">
        <v>6.63333320617676</v>
      </c>
      <c r="L1198" s="0" t="n">
        <v>2.71025633811951</v>
      </c>
      <c r="M1198" s="0" t="n">
        <v>0.285017788410187</v>
      </c>
      <c r="N1198" s="0" t="n">
        <v>0</v>
      </c>
      <c r="O1198" s="0" t="n">
        <v>0</v>
      </c>
      <c r="P1198" s="0" t="s">
        <v>144</v>
      </c>
      <c r="Q1198" s="0" t="s">
        <v>141</v>
      </c>
      <c r="R1198" s="0" t="n">
        <v>2</v>
      </c>
      <c r="S1198" s="0" t="s">
        <v>159</v>
      </c>
      <c r="T1198" s="0" t="n">
        <v>0</v>
      </c>
      <c r="U1198" s="0" t="n">
        <v>298460.97</v>
      </c>
      <c r="V1198" s="0" t="n">
        <v>0.00200973986648023</v>
      </c>
      <c r="W1198" s="0" t="n">
        <v>660.641784667969</v>
      </c>
      <c r="X1198" s="0" t="n">
        <v>0.00216099480167031</v>
      </c>
      <c r="Y1198" s="0" t="n">
        <f aca="false">IF(ISNUMBER(C1198),INDEX(Scorecard!$D$5:$D$12,SUMPRODUCT(--(Scorecard!$G$5:$G$11&lt;C1198))+1),Scorecard!$D$13)</f>
        <v>1.23750384304241</v>
      </c>
      <c r="Z1198" s="0" t="n">
        <f aca="false">IF(ISNUMBER(D1198),INDEX(Scorecard!$D$14:$D$17,SUMPRODUCT(--(Scorecard!$G$14:$G$16&lt;D1198))+1),Scorecard!$D$18)</f>
        <v>0.128579646629417</v>
      </c>
      <c r="AA1198" s="0" t="n">
        <f aca="false">IF(ISNUMBER(E1198),INDEX(Scorecard!$D$19:$D$26,SUMPRODUCT(--(Scorecard!$G$19:$G$25&lt;E1198))+1),Scorecard!$D$27)</f>
        <v>0.57899015159425</v>
      </c>
      <c r="AB1198" s="0" t="n">
        <f aca="false">IF(ISNUMBER(F1198),INDEX(Scorecard!$D$28:$D$35,SUMPRODUCT(--(Scorecard!$G$28:$G$34&lt;F1198))+1),Scorecard!$D$36)</f>
        <v>0.624829191519909</v>
      </c>
      <c r="AC1198" s="0" t="n">
        <f aca="false">IF(ISNUMBER(H1198),INDEX(Scorecard!$D$37:$D$44,SUMPRODUCT(--(Scorecard!$G$37:$G$43&lt;H1198))+1),Scorecard!$D$45)</f>
        <v>-0.975503570149195</v>
      </c>
      <c r="AD1198" s="0" t="n">
        <f aca="false">IF(ISNUMBER(I1198),INDEX(Scorecard!$D$46:$D$52,SUMPRODUCT(--(Scorecard!$G$46:$G$51&lt;I1198))+1),Scorecard!$D$53)</f>
        <v>0.818882373006414</v>
      </c>
      <c r="AE1198" s="0" t="n">
        <f aca="false">IF(ISNUMBER(K1198),INDEX(Scorecard!$D$54:$D$61,SUMPRODUCT(--(Scorecard!$G$54:$G$60&lt;K1198))+1),Scorecard!$D$62)</f>
        <v>-0.357264871923982</v>
      </c>
      <c r="AF1198" s="0" t="n">
        <f aca="false">IF(ISNUMBER(L1198),INDEX(Scorecard!$D$63:$D$68,SUMPRODUCT(--(Scorecard!$G$63:$G$67&lt;L1198))+1),Scorecard!$D$69)</f>
        <v>0.322484508656054</v>
      </c>
      <c r="AG1198" s="0" t="n">
        <f aca="false">Inputs!$B$10+Scorecard!$J$5*Y1198+Scorecard!$J$6*Z1198+Scorecard!$J$7*AA1198+Scorecard!$J$8*AB1198+Scorecard!$J$9*AC1198+Scorecard!$J$10*AD1198+Scorecard!$J$11*AE1198+Scorecard!$J$12*AF1198</f>
        <v>-6.01370685185995</v>
      </c>
      <c r="AH1198" s="0" t="n">
        <f aca="false">MIN(1-Inputs!$B$13,MAX(Inputs!$B$13,1/(1+EXP(-(Inputs!$B$11*AG1198+Inputs!$B$12)))))</f>
        <v>0.00200973994598469</v>
      </c>
      <c r="AI1198" s="0" t="n">
        <f aca="false">Inputs!$B$9-Inputs!$B$8*AG1198</f>
        <v>660.641777255272</v>
      </c>
      <c r="AJ1198" s="0" t="n">
        <f aca="false">RANK(AH1198,$AH$5:$AH$2004,0)+COUNTIF($AH$4:AH1197,AH1198)</f>
        <v>1689</v>
      </c>
      <c r="AK1198" s="0" t="n">
        <f aca="false">IF(AJ1198&lt;=Deciles!$B$5*(Deciles!$B$4+1),INT((AJ1198-1)/(Deciles!$B$4+1))+1,Deciles!$B$5+INT((AJ1198-1-Deciles!$B$5*(Deciles!$B$4+1))/Deciles!$B$4)+1)</f>
        <v>9</v>
      </c>
    </row>
    <row r="1199" customFormat="false" ht="15" hidden="false" customHeight="false" outlineLevel="0" collapsed="false">
      <c r="A1199" s="0" t="n">
        <v>34429</v>
      </c>
      <c r="B1199" s="0" t="s">
        <v>150</v>
      </c>
      <c r="C1199" s="0" t="n">
        <v>778</v>
      </c>
      <c r="D1199" s="0" t="n">
        <v>73.3235092163086</v>
      </c>
      <c r="E1199" s="0" t="n">
        <v>46.7492027282715</v>
      </c>
      <c r="F1199" s="0" t="n">
        <v>20</v>
      </c>
      <c r="G1199" s="0" t="n">
        <v>3.93199992179871</v>
      </c>
      <c r="H1199" s="0" t="n">
        <v>-2.70133328437805</v>
      </c>
      <c r="I1199" s="0" t="n">
        <v>102</v>
      </c>
      <c r="J1199" s="0" t="n">
        <v>12.538254737854</v>
      </c>
      <c r="K1199" s="0" t="n">
        <v>4.30000019073486</v>
      </c>
      <c r="L1199" s="0" t="n">
        <v>-0.208333015441895</v>
      </c>
      <c r="M1199" s="0" t="n">
        <v>3.47429442405701</v>
      </c>
      <c r="N1199" s="0" t="n">
        <v>0</v>
      </c>
      <c r="O1199" s="0" t="n">
        <v>0</v>
      </c>
      <c r="P1199" s="0" t="s">
        <v>144</v>
      </c>
      <c r="Q1199" s="0" t="s">
        <v>141</v>
      </c>
      <c r="R1199" s="0" t="n">
        <v>2</v>
      </c>
      <c r="S1199" s="0" t="s">
        <v>159</v>
      </c>
      <c r="T1199" s="0" t="n">
        <v>0</v>
      </c>
      <c r="U1199" s="0" t="n">
        <v>278801.4</v>
      </c>
      <c r="V1199" s="0" t="n">
        <v>0.000898554921150208</v>
      </c>
      <c r="W1199" s="0" t="n">
        <v>682.457824707031</v>
      </c>
      <c r="X1199" s="0" t="n">
        <v>0.000970910536125302</v>
      </c>
      <c r="Y1199" s="0" t="n">
        <f aca="false">IF(ISNUMBER(C1199),INDEX(Scorecard!$D$5:$D$12,SUMPRODUCT(--(Scorecard!$G$5:$G$11&lt;C1199))+1),Scorecard!$D$13)</f>
        <v>1.23750384304241</v>
      </c>
      <c r="Z1199" s="0" t="n">
        <f aca="false">IF(ISNUMBER(D1199),INDEX(Scorecard!$D$14:$D$17,SUMPRODUCT(--(Scorecard!$G$14:$G$16&lt;D1199))+1),Scorecard!$D$18)</f>
        <v>0.128579646629417</v>
      </c>
      <c r="AA1199" s="0" t="n">
        <f aca="false">IF(ISNUMBER(E1199),INDEX(Scorecard!$D$19:$D$26,SUMPRODUCT(--(Scorecard!$G$19:$G$25&lt;E1199))+1),Scorecard!$D$27)</f>
        <v>0.57899015159425</v>
      </c>
      <c r="AB1199" s="0" t="n">
        <f aca="false">IF(ISNUMBER(F1199),INDEX(Scorecard!$D$28:$D$35,SUMPRODUCT(--(Scorecard!$G$28:$G$34&lt;F1199))+1),Scorecard!$D$36)</f>
        <v>0.624829191519909</v>
      </c>
      <c r="AC1199" s="0" t="n">
        <f aca="false">IF(ISNUMBER(H1199),INDEX(Scorecard!$D$37:$D$44,SUMPRODUCT(--(Scorecard!$G$37:$G$43&lt;H1199))+1),Scorecard!$D$45)</f>
        <v>1.35057635045042</v>
      </c>
      <c r="AD1199" s="0" t="n">
        <f aca="false">IF(ISNUMBER(I1199),INDEX(Scorecard!$D$46:$D$52,SUMPRODUCT(--(Scorecard!$G$46:$G$51&lt;I1199))+1),Scorecard!$D$53)</f>
        <v>0.818882373006414</v>
      </c>
      <c r="AE1199" s="0" t="n">
        <f aca="false">IF(ISNUMBER(K1199),INDEX(Scorecard!$D$54:$D$61,SUMPRODUCT(--(Scorecard!$G$54:$G$60&lt;K1199))+1),Scorecard!$D$62)</f>
        <v>0.489050497890326</v>
      </c>
      <c r="AF1199" s="0" t="n">
        <f aca="false">IF(ISNUMBER(L1199),INDEX(Scorecard!$D$63:$D$68,SUMPRODUCT(--(Scorecard!$G$63:$G$67&lt;L1199))+1),Scorecard!$D$69)</f>
        <v>0.322484508656054</v>
      </c>
      <c r="AG1199" s="0" t="n">
        <f aca="false">Inputs!$B$10+Scorecard!$J$5*Y1199+Scorecard!$J$6*Z1199+Scorecard!$J$7*AA1199+Scorecard!$J$8*AB1199+Scorecard!$J$9*AC1199+Scorecard!$J$10*AD1199+Scorecard!$J$11*AE1199+Scorecard!$J$12*AF1199</f>
        <v>-6.76979368655754</v>
      </c>
      <c r="AH1199" s="0" t="n">
        <f aca="false">MIN(1-Inputs!$B$13,MAX(Inputs!$B$13,1/(1+EXP(-(Inputs!$B$11*AG1199+Inputs!$B$12)))))</f>
        <v>0.000898554943199368</v>
      </c>
      <c r="AI1199" s="0" t="n">
        <f aca="false">Inputs!$B$9-Inputs!$B$8*AG1199</f>
        <v>682.457831793265</v>
      </c>
      <c r="AJ1199" s="0" t="n">
        <f aca="false">RANK(AH1199,$AH$5:$AH$2004,0)+COUNTIF($AH$4:AH1198,AH1199)</f>
        <v>1933</v>
      </c>
      <c r="AK1199" s="0" t="n">
        <f aca="false">IF(AJ1199&lt;=Deciles!$B$5*(Deciles!$B$4+1),INT((AJ1199-1)/(Deciles!$B$4+1))+1,Deciles!$B$5+INT((AJ1199-1-Deciles!$B$5*(Deciles!$B$4+1))/Deciles!$B$4)+1)</f>
        <v>10</v>
      </c>
    </row>
    <row r="1200" customFormat="false" ht="15" hidden="false" customHeight="false" outlineLevel="0" collapsed="false">
      <c r="A1200" s="0" t="n">
        <v>34430</v>
      </c>
      <c r="B1200" s="0" t="s">
        <v>150</v>
      </c>
      <c r="C1200" s="0" t="n">
        <v>757</v>
      </c>
      <c r="D1200" s="0" t="n">
        <v>67.7975387573242</v>
      </c>
      <c r="E1200" s="0" t="n">
        <v>56.7453308105469</v>
      </c>
      <c r="F1200" s="0" t="n">
        <v>30</v>
      </c>
      <c r="G1200" s="0" t="n">
        <v>3.39000010490418</v>
      </c>
      <c r="H1200" s="0" t="n">
        <v>-3.24333310127258</v>
      </c>
      <c r="I1200" s="0" t="n">
        <v>37</v>
      </c>
      <c r="J1200" s="0" t="n">
        <v>12.9353799819946</v>
      </c>
      <c r="K1200" s="0" t="n">
        <v>4.40000009536743</v>
      </c>
      <c r="L1200" s="0" t="n">
        <v>-0.208333015441895</v>
      </c>
      <c r="M1200" s="0" t="n">
        <v>4.48895025253296</v>
      </c>
      <c r="N1200" s="0" t="n">
        <v>0</v>
      </c>
      <c r="O1200" s="0" t="n">
        <v>0</v>
      </c>
      <c r="P1200" s="0" t="s">
        <v>140</v>
      </c>
      <c r="Q1200" s="0" t="s">
        <v>141</v>
      </c>
      <c r="R1200" s="0" t="n">
        <v>2</v>
      </c>
      <c r="S1200" s="0" t="s">
        <v>161</v>
      </c>
      <c r="T1200" s="0" t="n">
        <v>0</v>
      </c>
      <c r="U1200" s="0" t="n">
        <v>414728.7</v>
      </c>
      <c r="V1200" s="0" t="n">
        <v>0.00330572575330734</v>
      </c>
      <c r="W1200" s="0" t="n">
        <v>647.138122558594</v>
      </c>
      <c r="X1200" s="0" t="n">
        <v>0.00337514444254339</v>
      </c>
      <c r="Y1200" s="0" t="n">
        <f aca="false">IF(ISNUMBER(C1200),INDEX(Scorecard!$D$5:$D$12,SUMPRODUCT(--(Scorecard!$G$5:$G$11&lt;C1200))+1),Scorecard!$D$13)</f>
        <v>0.733188958177614</v>
      </c>
      <c r="Z1200" s="0" t="n">
        <f aca="false">IF(ISNUMBER(D1200),INDEX(Scorecard!$D$14:$D$17,SUMPRODUCT(--(Scorecard!$G$14:$G$16&lt;D1200))+1),Scorecard!$D$18)</f>
        <v>0.128579646629417</v>
      </c>
      <c r="AA1200" s="0" t="n">
        <f aca="false">IF(ISNUMBER(E1200),INDEX(Scorecard!$D$19:$D$26,SUMPRODUCT(--(Scorecard!$G$19:$G$25&lt;E1200))+1),Scorecard!$D$27)</f>
        <v>0.285899340811827</v>
      </c>
      <c r="AB1200" s="0" t="n">
        <f aca="false">IF(ISNUMBER(F1200),INDEX(Scorecard!$D$28:$D$35,SUMPRODUCT(--(Scorecard!$G$28:$G$34&lt;F1200))+1),Scorecard!$D$36)</f>
        <v>0.126913191054783</v>
      </c>
      <c r="AC1200" s="0" t="n">
        <f aca="false">IF(ISNUMBER(H1200),INDEX(Scorecard!$D$37:$D$44,SUMPRODUCT(--(Scorecard!$G$37:$G$43&lt;H1200))+1),Scorecard!$D$45)</f>
        <v>1.35057635045042</v>
      </c>
      <c r="AD1200" s="0" t="n">
        <f aca="false">IF(ISNUMBER(I1200),INDEX(Scorecard!$D$46:$D$52,SUMPRODUCT(--(Scorecard!$G$46:$G$51&lt;I1200))+1),Scorecard!$D$53)</f>
        <v>0.569875412099532</v>
      </c>
      <c r="AE1200" s="0" t="n">
        <f aca="false">IF(ISNUMBER(K1200),INDEX(Scorecard!$D$54:$D$61,SUMPRODUCT(--(Scorecard!$G$54:$G$60&lt;K1200))+1),Scorecard!$D$62)</f>
        <v>0.489050497890326</v>
      </c>
      <c r="AF1200" s="0" t="n">
        <f aca="false">IF(ISNUMBER(L1200),INDEX(Scorecard!$D$63:$D$68,SUMPRODUCT(--(Scorecard!$G$63:$G$67&lt;L1200))+1),Scorecard!$D$69)</f>
        <v>0.322484508656054</v>
      </c>
      <c r="AG1200" s="0" t="n">
        <f aca="false">Inputs!$B$10+Scorecard!$J$5*Y1200+Scorecard!$J$6*Z1200+Scorecard!$J$7*AA1200+Scorecard!$J$8*AB1200+Scorecard!$J$9*AC1200+Scorecard!$J$10*AD1200+Scorecard!$J$11*AE1200+Scorecard!$J$12*AF1200</f>
        <v>-5.54570488267871</v>
      </c>
      <c r="AH1200" s="0" t="n">
        <f aca="false">MIN(1-Inputs!$B$13,MAX(Inputs!$B$13,1/(1+EXP(-(Inputs!$B$11*AG1200+Inputs!$B$12)))))</f>
        <v>0.00330572571985788</v>
      </c>
      <c r="AI1200" s="0" t="n">
        <f aca="false">Inputs!$B$9-Inputs!$B$8*AG1200</f>
        <v>647.138094853991</v>
      </c>
      <c r="AJ1200" s="0" t="n">
        <f aca="false">RANK(AH1200,$AH$5:$AH$2004,0)+COUNTIF($AH$4:AH1199,AH1200)</f>
        <v>1495</v>
      </c>
      <c r="AK1200" s="0" t="n">
        <f aca="false">IF(AJ1200&lt;=Deciles!$B$5*(Deciles!$B$4+1),INT((AJ1200-1)/(Deciles!$B$4+1))+1,Deciles!$B$5+INT((AJ1200-1-Deciles!$B$5*(Deciles!$B$4+1))/Deciles!$B$4)+1)</f>
        <v>8</v>
      </c>
    </row>
    <row r="1201" customFormat="false" ht="15" hidden="false" customHeight="false" outlineLevel="0" collapsed="false">
      <c r="A1201" s="0" t="n">
        <v>34463</v>
      </c>
      <c r="B1201" s="0" t="s">
        <v>150</v>
      </c>
      <c r="C1201" s="0" t="n">
        <v>753</v>
      </c>
      <c r="D1201" s="0" t="n">
        <v>92.6314163208008</v>
      </c>
      <c r="E1201" s="0" t="n">
        <v>80.9235610961914</v>
      </c>
      <c r="F1201" s="0" t="n">
        <v>40</v>
      </c>
      <c r="G1201" s="0" t="n">
        <v>3.24399995803833</v>
      </c>
      <c r="H1201" s="0" t="n">
        <v>-3.38933324813843</v>
      </c>
      <c r="I1201" s="0" t="n">
        <v>26</v>
      </c>
      <c r="J1201" s="0" t="n">
        <v>12.0782051086426</v>
      </c>
      <c r="K1201" s="0" t="n">
        <v>4</v>
      </c>
      <c r="L1201" s="0" t="n">
        <v>-0.208333492279053</v>
      </c>
      <c r="M1201" s="0" t="n">
        <v>4.23436641693115</v>
      </c>
      <c r="N1201" s="0" t="n">
        <v>0</v>
      </c>
      <c r="O1201" s="0" t="n">
        <v>0</v>
      </c>
      <c r="P1201" s="0" t="s">
        <v>144</v>
      </c>
      <c r="Q1201" s="0" t="s">
        <v>141</v>
      </c>
      <c r="R1201" s="0" t="n">
        <v>1</v>
      </c>
      <c r="S1201" s="0" t="s">
        <v>148</v>
      </c>
      <c r="T1201" s="0" t="n">
        <v>0</v>
      </c>
      <c r="U1201" s="0" t="n">
        <v>175994.02</v>
      </c>
      <c r="V1201" s="0" t="n">
        <v>0.00800121203064919</v>
      </c>
      <c r="W1201" s="0" t="n">
        <v>623.087280273438</v>
      </c>
      <c r="X1201" s="0" t="n">
        <v>0.00656029582023621</v>
      </c>
      <c r="Y1201" s="0" t="n">
        <f aca="false">IF(ISNUMBER(C1201),INDEX(Scorecard!$D$5:$D$12,SUMPRODUCT(--(Scorecard!$G$5:$G$11&lt;C1201))+1),Scorecard!$D$13)</f>
        <v>0.733188958177614</v>
      </c>
      <c r="Z1201" s="0" t="n">
        <f aca="false">IF(ISNUMBER(D1201),INDEX(Scorecard!$D$14:$D$17,SUMPRODUCT(--(Scorecard!$G$14:$G$16&lt;D1201))+1),Scorecard!$D$18)</f>
        <v>-0.361970872710667</v>
      </c>
      <c r="AA1201" s="0" t="n">
        <f aca="false">IF(ISNUMBER(E1201),INDEX(Scorecard!$D$19:$D$26,SUMPRODUCT(--(Scorecard!$G$19:$G$25&lt;E1201))+1),Scorecard!$D$27)</f>
        <v>-0.0341578513653732</v>
      </c>
      <c r="AB1201" s="0" t="n">
        <f aca="false">IF(ISNUMBER(F1201),INDEX(Scorecard!$D$28:$D$35,SUMPRODUCT(--(Scorecard!$G$28:$G$34&lt;F1201))+1),Scorecard!$D$36)</f>
        <v>-0.132616866359722</v>
      </c>
      <c r="AC1201" s="0" t="n">
        <f aca="false">IF(ISNUMBER(H1201),INDEX(Scorecard!$D$37:$D$44,SUMPRODUCT(--(Scorecard!$G$37:$G$43&lt;H1201))+1),Scorecard!$D$45)</f>
        <v>1.35057635045042</v>
      </c>
      <c r="AD1201" s="0" t="n">
        <f aca="false">IF(ISNUMBER(I1201),INDEX(Scorecard!$D$46:$D$52,SUMPRODUCT(--(Scorecard!$G$46:$G$51&lt;I1201))+1),Scorecard!$D$53)</f>
        <v>0.123869379412532</v>
      </c>
      <c r="AE1201" s="0" t="n">
        <f aca="false">IF(ISNUMBER(K1201),INDEX(Scorecard!$D$54:$D$61,SUMPRODUCT(--(Scorecard!$G$54:$G$60&lt;K1201))+1),Scorecard!$D$62)</f>
        <v>0.489050497890326</v>
      </c>
      <c r="AF1201" s="0" t="n">
        <f aca="false">IF(ISNUMBER(L1201),INDEX(Scorecard!$D$63:$D$68,SUMPRODUCT(--(Scorecard!$G$63:$G$67&lt;L1201))+1),Scorecard!$D$69)</f>
        <v>0.322484508656054</v>
      </c>
      <c r="AG1201" s="0" t="n">
        <f aca="false">Inputs!$B$10+Scorecard!$J$5*Y1201+Scorecard!$J$6*Z1201+Scorecard!$J$7*AA1201+Scorecard!$J$8*AB1201+Scorecard!$J$9*AC1201+Scorecard!$J$10*AD1201+Scorecard!$J$11*AE1201+Scorecard!$J$12*AF1201</f>
        <v>-4.71216613349071</v>
      </c>
      <c r="AH1201" s="0" t="n">
        <f aca="false">MIN(1-Inputs!$B$13,MAX(Inputs!$B$13,1/(1+EXP(-(Inputs!$B$11*AG1201+Inputs!$B$12)))))</f>
        <v>0.00800121238198357</v>
      </c>
      <c r="AI1201" s="0" t="n">
        <f aca="false">Inputs!$B$9-Inputs!$B$8*AG1201</f>
        <v>623.087250457145</v>
      </c>
      <c r="AJ1201" s="0" t="n">
        <f aca="false">RANK(AH1201,$AH$5:$AH$2004,0)+COUNTIF($AH$4:AH1200,AH1201)</f>
        <v>974</v>
      </c>
      <c r="AK1201" s="0" t="n">
        <f aca="false">IF(AJ1201&lt;=Deciles!$B$5*(Deciles!$B$4+1),INT((AJ1201-1)/(Deciles!$B$4+1))+1,Deciles!$B$5+INT((AJ1201-1-Deciles!$B$5*(Deciles!$B$4+1))/Deciles!$B$4)+1)</f>
        <v>5</v>
      </c>
    </row>
    <row r="1202" customFormat="false" ht="15" hidden="false" customHeight="false" outlineLevel="0" collapsed="false">
      <c r="A1202" s="0" t="n">
        <v>34473</v>
      </c>
      <c r="B1202" s="0" t="s">
        <v>158</v>
      </c>
      <c r="C1202" s="0" t="n">
        <v>740</v>
      </c>
      <c r="D1202" s="0" t="n">
        <v>80</v>
      </c>
      <c r="E1202" s="0" t="n">
        <v>67.7049713134766</v>
      </c>
      <c r="F1202" s="0" t="n">
        <v>43</v>
      </c>
      <c r="G1202" s="0" t="n">
        <v>4.4670000076294</v>
      </c>
      <c r="H1202" s="0" t="n">
        <v>1.55033326148987</v>
      </c>
      <c r="I1202" s="0" t="n">
        <v>40</v>
      </c>
      <c r="J1202" s="0" t="n">
        <v>12.1242828369141</v>
      </c>
      <c r="K1202" s="0" t="n">
        <v>6.03333330154419</v>
      </c>
      <c r="L1202" s="0" t="n">
        <v>2.71025633811951</v>
      </c>
      <c r="M1202" s="0" t="n">
        <v>0.387000143527985</v>
      </c>
      <c r="N1202" s="0" t="n">
        <v>0</v>
      </c>
      <c r="O1202" s="0" t="n">
        <v>0</v>
      </c>
      <c r="P1202" s="0" t="s">
        <v>140</v>
      </c>
      <c r="Q1202" s="0" t="s">
        <v>141</v>
      </c>
      <c r="R1202" s="0" t="n">
        <v>2</v>
      </c>
      <c r="S1202" s="0" t="s">
        <v>147</v>
      </c>
      <c r="T1202" s="0" t="n">
        <v>0</v>
      </c>
      <c r="U1202" s="0" t="n">
        <v>184293.17</v>
      </c>
      <c r="V1202" s="0" t="n">
        <v>0.0133853759616613</v>
      </c>
      <c r="W1202" s="0" t="n">
        <v>609.013549804688</v>
      </c>
      <c r="X1202" s="0" t="n">
        <v>0.00932737067341805</v>
      </c>
      <c r="Y1202" s="0" t="n">
        <f aca="false">IF(ISNUMBER(C1202),INDEX(Scorecard!$D$5:$D$12,SUMPRODUCT(--(Scorecard!$G$5:$G$11&lt;C1202))+1),Scorecard!$D$13)</f>
        <v>0.488358159108655</v>
      </c>
      <c r="Z1202" s="0" t="n">
        <f aca="false">IF(ISNUMBER(D1202),INDEX(Scorecard!$D$14:$D$17,SUMPRODUCT(--(Scorecard!$G$14:$G$16&lt;D1202))+1),Scorecard!$D$18)</f>
        <v>0.0505355481560174</v>
      </c>
      <c r="AA1202" s="0" t="n">
        <f aca="false">IF(ISNUMBER(E1202),INDEX(Scorecard!$D$19:$D$26,SUMPRODUCT(--(Scorecard!$G$19:$G$25&lt;E1202))+1),Scorecard!$D$27)</f>
        <v>0.0530843085177338</v>
      </c>
      <c r="AB1202" s="0" t="n">
        <f aca="false">IF(ISNUMBER(F1202),INDEX(Scorecard!$D$28:$D$35,SUMPRODUCT(--(Scorecard!$G$28:$G$34&lt;F1202))+1),Scorecard!$D$36)</f>
        <v>-0.309727037437117</v>
      </c>
      <c r="AC1202" s="0" t="n">
        <f aca="false">IF(ISNUMBER(H1202),INDEX(Scorecard!$D$37:$D$44,SUMPRODUCT(--(Scorecard!$G$37:$G$43&lt;H1202))+1),Scorecard!$D$45)</f>
        <v>-0.975503570149195</v>
      </c>
      <c r="AD1202" s="0" t="n">
        <f aca="false">IF(ISNUMBER(I1202),INDEX(Scorecard!$D$46:$D$52,SUMPRODUCT(--(Scorecard!$G$46:$G$51&lt;I1202))+1),Scorecard!$D$53)</f>
        <v>0.569875412099532</v>
      </c>
      <c r="AE1202" s="0" t="n">
        <f aca="false">IF(ISNUMBER(K1202),INDEX(Scorecard!$D$54:$D$61,SUMPRODUCT(--(Scorecard!$G$54:$G$60&lt;K1202))+1),Scorecard!$D$62)</f>
        <v>0.0151758992857273</v>
      </c>
      <c r="AF1202" s="0" t="n">
        <f aca="false">IF(ISNUMBER(L1202),INDEX(Scorecard!$D$63:$D$68,SUMPRODUCT(--(Scorecard!$G$63:$G$67&lt;L1202))+1),Scorecard!$D$69)</f>
        <v>0.322484508656054</v>
      </c>
      <c r="AG1202" s="0" t="n">
        <f aca="false">Inputs!$B$10+Scorecard!$J$5*Y1202+Scorecard!$J$6*Z1202+Scorecard!$J$7*AA1202+Scorecard!$J$8*AB1202+Scorecard!$J$9*AC1202+Scorecard!$J$10*AD1202+Scorecard!$J$11*AE1202+Scorecard!$J$12*AF1202</f>
        <v>-4.2244086432696</v>
      </c>
      <c r="AH1202" s="0" t="n">
        <f aca="false">MIN(1-Inputs!$B$13,MAX(Inputs!$B$13,1/(1+EXP(-(Inputs!$B$11*AG1202+Inputs!$B$12)))))</f>
        <v>0.0133853759173151</v>
      </c>
      <c r="AI1202" s="0" t="n">
        <f aca="false">Inputs!$B$9-Inputs!$B$8*AG1202</f>
        <v>609.013544211176</v>
      </c>
      <c r="AJ1202" s="0" t="n">
        <f aca="false">RANK(AH1202,$AH$5:$AH$2004,0)+COUNTIF($AH$4:AH1201,AH1202)</f>
        <v>654</v>
      </c>
      <c r="AK1202" s="0" t="n">
        <f aca="false">IF(AJ1202&lt;=Deciles!$B$5*(Deciles!$B$4+1),INT((AJ1202-1)/(Deciles!$B$4+1))+1,Deciles!$B$5+INT((AJ1202-1-Deciles!$B$5*(Deciles!$B$4+1))/Deciles!$B$4)+1)</f>
        <v>4</v>
      </c>
    </row>
    <row r="1203" customFormat="false" ht="15" hidden="false" customHeight="false" outlineLevel="0" collapsed="false">
      <c r="A1203" s="0" t="n">
        <v>34485</v>
      </c>
      <c r="B1203" s="0" t="s">
        <v>158</v>
      </c>
      <c r="C1203" s="0" t="n">
        <v>753</v>
      </c>
      <c r="D1203" s="0" t="n">
        <v>76.1879730224609</v>
      </c>
      <c r="E1203" s="0" t="n">
        <v>74.4889602661133</v>
      </c>
      <c r="F1203" s="0" t="n">
        <v>40</v>
      </c>
      <c r="G1203" s="0" t="n">
        <v>4.09600019454956</v>
      </c>
      <c r="H1203" s="0" t="n">
        <v>1.17933344841003</v>
      </c>
      <c r="I1203" s="0" t="n">
        <v>12</v>
      </c>
      <c r="J1203" s="0" t="n">
        <v>12.4806070327759</v>
      </c>
      <c r="K1203" s="0" t="n">
        <v>7.13333320617676</v>
      </c>
      <c r="L1203" s="0" t="n">
        <v>2.71025609970093</v>
      </c>
      <c r="M1203" s="0" t="n">
        <v>0.509527981281281</v>
      </c>
      <c r="N1203" s="0" t="n">
        <v>0</v>
      </c>
      <c r="O1203" s="0" t="n">
        <v>0</v>
      </c>
      <c r="P1203" s="0" t="s">
        <v>146</v>
      </c>
      <c r="Q1203" s="0" t="s">
        <v>141</v>
      </c>
      <c r="R1203" s="0" t="n">
        <v>1</v>
      </c>
      <c r="S1203" s="0" t="s">
        <v>149</v>
      </c>
      <c r="T1203" s="0" t="n">
        <v>0</v>
      </c>
      <c r="U1203" s="0" t="n">
        <v>263183.7</v>
      </c>
      <c r="V1203" s="0" t="n">
        <v>0.0156578365713358</v>
      </c>
      <c r="W1203" s="0" t="n">
        <v>604.707214355469</v>
      </c>
      <c r="X1203" s="0" t="n">
        <v>0.011258227750659</v>
      </c>
      <c r="Y1203" s="0" t="n">
        <f aca="false">IF(ISNUMBER(C1203),INDEX(Scorecard!$D$5:$D$12,SUMPRODUCT(--(Scorecard!$G$5:$G$11&lt;C1203))+1),Scorecard!$D$13)</f>
        <v>0.733188958177614</v>
      </c>
      <c r="Z1203" s="0" t="n">
        <f aca="false">IF(ISNUMBER(D1203),INDEX(Scorecard!$D$14:$D$17,SUMPRODUCT(--(Scorecard!$G$14:$G$16&lt;D1203))+1),Scorecard!$D$18)</f>
        <v>0.128579646629417</v>
      </c>
      <c r="AA1203" s="0" t="n">
        <f aca="false">IF(ISNUMBER(E1203),INDEX(Scorecard!$D$19:$D$26,SUMPRODUCT(--(Scorecard!$G$19:$G$25&lt;E1203))+1),Scorecard!$D$27)</f>
        <v>-0.0341578513653732</v>
      </c>
      <c r="AB1203" s="0" t="n">
        <f aca="false">IF(ISNUMBER(F1203),INDEX(Scorecard!$D$28:$D$35,SUMPRODUCT(--(Scorecard!$G$28:$G$34&lt;F1203))+1),Scorecard!$D$36)</f>
        <v>-0.132616866359722</v>
      </c>
      <c r="AC1203" s="0" t="n">
        <f aca="false">IF(ISNUMBER(H1203),INDEX(Scorecard!$D$37:$D$44,SUMPRODUCT(--(Scorecard!$G$37:$G$43&lt;H1203))+1),Scorecard!$D$45)</f>
        <v>-0.975503570149195</v>
      </c>
      <c r="AD1203" s="0" t="n">
        <f aca="false">IF(ISNUMBER(I1203),INDEX(Scorecard!$D$46:$D$52,SUMPRODUCT(--(Scorecard!$G$46:$G$51&lt;I1203))+1),Scorecard!$D$53)</f>
        <v>-0.114272400683245</v>
      </c>
      <c r="AE1203" s="0" t="n">
        <f aca="false">IF(ISNUMBER(K1203),INDEX(Scorecard!$D$54:$D$61,SUMPRODUCT(--(Scorecard!$G$54:$G$60&lt;K1203))+1),Scorecard!$D$62)</f>
        <v>-0.541917179454542</v>
      </c>
      <c r="AF1203" s="0" t="n">
        <f aca="false">IF(ISNUMBER(L1203),INDEX(Scorecard!$D$63:$D$68,SUMPRODUCT(--(Scorecard!$G$63:$G$67&lt;L1203))+1),Scorecard!$D$69)</f>
        <v>0.322484508656054</v>
      </c>
      <c r="AG1203" s="0" t="n">
        <f aca="false">Inputs!$B$10+Scorecard!$J$5*Y1203+Scorecard!$J$6*Z1203+Scorecard!$J$7*AA1203+Scorecard!$J$8*AB1203+Scorecard!$J$9*AC1203+Scorecard!$J$10*AD1203+Scorecard!$J$11*AE1203+Scorecard!$J$12*AF1203</f>
        <v>-4.07516325859151</v>
      </c>
      <c r="AH1203" s="0" t="n">
        <f aca="false">MIN(1-Inputs!$B$13,MAX(Inputs!$B$13,1/(1+EXP(-(Inputs!$B$11*AG1203+Inputs!$B$12)))))</f>
        <v>0.0156578367105429</v>
      </c>
      <c r="AI1203" s="0" t="n">
        <f aca="false">Inputs!$B$9-Inputs!$B$8*AG1203</f>
        <v>604.707232684163</v>
      </c>
      <c r="AJ1203" s="0" t="n">
        <f aca="false">RANK(AH1203,$AH$5:$AH$2004,0)+COUNTIF($AH$4:AH1202,AH1203)</f>
        <v>577</v>
      </c>
      <c r="AK1203" s="0" t="n">
        <f aca="false">IF(AJ1203&lt;=Deciles!$B$5*(Deciles!$B$4+1),INT((AJ1203-1)/(Deciles!$B$4+1))+1,Deciles!$B$5+INT((AJ1203-1-Deciles!$B$5*(Deciles!$B$4+1))/Deciles!$B$4)+1)</f>
        <v>3</v>
      </c>
    </row>
    <row r="1204" customFormat="false" ht="15" hidden="false" customHeight="false" outlineLevel="0" collapsed="false">
      <c r="A1204" s="0" t="n">
        <v>34531</v>
      </c>
      <c r="B1204" s="0" t="s">
        <v>145</v>
      </c>
      <c r="C1204" s="0" t="n">
        <v>639</v>
      </c>
      <c r="D1204" s="0" t="n">
        <v>62.0350914001465</v>
      </c>
      <c r="E1204" s="0" t="n">
        <v>59.6095314025879</v>
      </c>
      <c r="F1204" s="0" t="n">
        <v>33</v>
      </c>
      <c r="G1204" s="0" t="n">
        <v>3.6010000705719</v>
      </c>
      <c r="H1204" s="0" t="n">
        <v>0.0843334197998047</v>
      </c>
      <c r="I1204" s="0" t="n">
        <v>6</v>
      </c>
      <c r="J1204" s="0" t="n">
        <v>11.3955144882202</v>
      </c>
      <c r="K1204" s="0" t="n">
        <v>5.25833320617676</v>
      </c>
      <c r="L1204" s="0" t="n">
        <v>-1.875</v>
      </c>
      <c r="M1204" s="0" t="n">
        <v>6.28858280181885</v>
      </c>
      <c r="N1204" s="0" t="n">
        <v>1</v>
      </c>
      <c r="O1204" s="0" t="n">
        <v>0</v>
      </c>
      <c r="P1204" s="0" t="s">
        <v>146</v>
      </c>
      <c r="Q1204" s="0" t="s">
        <v>141</v>
      </c>
      <c r="R1204" s="0" t="n">
        <v>2</v>
      </c>
      <c r="S1204" s="0" t="s">
        <v>149</v>
      </c>
      <c r="T1204" s="0" t="n">
        <v>0</v>
      </c>
      <c r="U1204" s="0" t="n">
        <v>88922.01</v>
      </c>
      <c r="V1204" s="0" t="n">
        <v>0.0928408280014992</v>
      </c>
      <c r="W1204" s="0" t="n">
        <v>554.325317382813</v>
      </c>
      <c r="X1204" s="0" t="n">
        <v>0.105283319950104</v>
      </c>
      <c r="Y1204" s="0" t="n">
        <f aca="false">IF(ISNUMBER(C1204),INDEX(Scorecard!$D$5:$D$12,SUMPRODUCT(--(Scorecard!$G$5:$G$11&lt;C1204))+1),Scorecard!$D$13)</f>
        <v>-1.88220980528339</v>
      </c>
      <c r="Z1204" s="0" t="n">
        <f aca="false">IF(ISNUMBER(D1204),INDEX(Scorecard!$D$14:$D$17,SUMPRODUCT(--(Scorecard!$G$14:$G$16&lt;D1204))+1),Scorecard!$D$18)</f>
        <v>0.248677243387958</v>
      </c>
      <c r="AA1204" s="0" t="n">
        <f aca="false">IF(ISNUMBER(E1204),INDEX(Scorecard!$D$19:$D$26,SUMPRODUCT(--(Scorecard!$G$19:$G$25&lt;E1204))+1),Scorecard!$D$27)</f>
        <v>0.267179331770092</v>
      </c>
      <c r="AB1204" s="0" t="n">
        <f aca="false">IF(ISNUMBER(F1204),INDEX(Scorecard!$D$28:$D$35,SUMPRODUCT(--(Scorecard!$G$28:$G$34&lt;F1204))+1),Scorecard!$D$36)</f>
        <v>-0.0008456427959252</v>
      </c>
      <c r="AC1204" s="0" t="n">
        <f aca="false">IF(ISNUMBER(H1204),INDEX(Scorecard!$D$37:$D$44,SUMPRODUCT(--(Scorecard!$G$37:$G$43&lt;H1204))+1),Scorecard!$D$45)</f>
        <v>0.330501541082344</v>
      </c>
      <c r="AD1204" s="0" t="n">
        <f aca="false">IF(ISNUMBER(I1204),INDEX(Scorecard!$D$46:$D$52,SUMPRODUCT(--(Scorecard!$G$46:$G$51&lt;I1204))+1),Scorecard!$D$53)</f>
        <v>-0.161534840507194</v>
      </c>
      <c r="AE1204" s="0" t="n">
        <f aca="false">IF(ISNUMBER(K1204),INDEX(Scorecard!$D$54:$D$61,SUMPRODUCT(--(Scorecard!$G$54:$G$60&lt;K1204))+1),Scorecard!$D$62)</f>
        <v>0.126303549215828</v>
      </c>
      <c r="AF1204" s="0" t="n">
        <f aca="false">IF(ISNUMBER(L1204),INDEX(Scorecard!$D$63:$D$68,SUMPRODUCT(--(Scorecard!$G$63:$G$67&lt;L1204))+1),Scorecard!$D$69)</f>
        <v>-0.340582194386522</v>
      </c>
      <c r="AG1204" s="0" t="n">
        <f aca="false">Inputs!$B$10+Scorecard!$J$5*Y1204+Scorecard!$J$6*Z1204+Scorecard!$J$7*AA1204+Scorecard!$J$8*AB1204+Scorecard!$J$9*AC1204+Scorecard!$J$10*AD1204+Scorecard!$J$11*AE1204+Scorecard!$J$12*AF1204</f>
        <v>-2.32905949991976</v>
      </c>
      <c r="AH1204" s="0" t="n">
        <f aca="false">MIN(1-Inputs!$B$13,MAX(Inputs!$B$13,1/(1+EXP(-(Inputs!$B$11*AG1204+Inputs!$B$12)))))</f>
        <v>0.0928408290519621</v>
      </c>
      <c r="AI1204" s="0" t="n">
        <f aca="false">Inputs!$B$9-Inputs!$B$8*AG1204</f>
        <v>554.325328013897</v>
      </c>
      <c r="AJ1204" s="0" t="n">
        <f aca="false">RANK(AH1204,$AH$5:$AH$2004,0)+COUNTIF($AH$4:AH1203,AH1204)</f>
        <v>48</v>
      </c>
      <c r="AK1204" s="0" t="n">
        <f aca="false">IF(AJ1204&lt;=Deciles!$B$5*(Deciles!$B$4+1),INT((AJ1204-1)/(Deciles!$B$4+1))+1,Deciles!$B$5+INT((AJ1204-1-Deciles!$B$5*(Deciles!$B$4+1))/Deciles!$B$4)+1)</f>
        <v>1</v>
      </c>
    </row>
    <row r="1205" customFormat="false" ht="15" hidden="false" customHeight="false" outlineLevel="0" collapsed="false">
      <c r="A1205" s="0" t="n">
        <v>34545</v>
      </c>
      <c r="B1205" s="0" t="s">
        <v>139</v>
      </c>
      <c r="C1205" s="0" t="n">
        <v>709</v>
      </c>
      <c r="D1205" s="0" t="n">
        <v>80</v>
      </c>
      <c r="E1205" s="0" t="n">
        <v>55.1864814758301</v>
      </c>
      <c r="F1205" s="0" t="n">
        <v>25</v>
      </c>
      <c r="G1205" s="0" t="n">
        <v>4.13600015640259</v>
      </c>
      <c r="H1205" s="0" t="n">
        <v>1.11933350563049</v>
      </c>
      <c r="I1205" s="0" t="n">
        <v>75</v>
      </c>
      <c r="J1205" s="0" t="n">
        <v>11.3362083435059</v>
      </c>
      <c r="K1205" s="0" t="n">
        <v>5.43333339691162</v>
      </c>
      <c r="L1205" s="0" t="n">
        <v>-3.5</v>
      </c>
      <c r="M1205" s="0" t="n">
        <v>2.74066424369812</v>
      </c>
      <c r="N1205" s="0" t="n">
        <v>0</v>
      </c>
      <c r="O1205" s="0" t="n">
        <v>0</v>
      </c>
      <c r="P1205" s="0" t="s">
        <v>146</v>
      </c>
      <c r="Q1205" s="0" t="s">
        <v>141</v>
      </c>
      <c r="R1205" s="0" t="n">
        <v>1</v>
      </c>
      <c r="S1205" s="0" t="s">
        <v>142</v>
      </c>
      <c r="T1205" s="0" t="n">
        <v>0</v>
      </c>
      <c r="U1205" s="0" t="n">
        <v>83801.7</v>
      </c>
      <c r="V1205" s="0" t="n">
        <v>0.0145904328674078</v>
      </c>
      <c r="W1205" s="0" t="n">
        <v>606.6474609375</v>
      </c>
      <c r="X1205" s="0" t="n">
        <v>0.0109724849462509</v>
      </c>
      <c r="Y1205" s="0" t="n">
        <f aca="false">IF(ISNUMBER(C1205),INDEX(Scorecard!$D$5:$D$12,SUMPRODUCT(--(Scorecard!$G$5:$G$11&lt;C1205))+1),Scorecard!$D$13)</f>
        <v>-0.513000642971656</v>
      </c>
      <c r="Z1205" s="0" t="n">
        <f aca="false">IF(ISNUMBER(D1205),INDEX(Scorecard!$D$14:$D$17,SUMPRODUCT(--(Scorecard!$G$14:$G$16&lt;D1205))+1),Scorecard!$D$18)</f>
        <v>0.0505355481560174</v>
      </c>
      <c r="AA1205" s="0" t="n">
        <f aca="false">IF(ISNUMBER(E1205),INDEX(Scorecard!$D$19:$D$26,SUMPRODUCT(--(Scorecard!$G$19:$G$25&lt;E1205))+1),Scorecard!$D$27)</f>
        <v>0.285899340811827</v>
      </c>
      <c r="AB1205" s="0" t="n">
        <f aca="false">IF(ISNUMBER(F1205),INDEX(Scorecard!$D$28:$D$35,SUMPRODUCT(--(Scorecard!$G$28:$G$34&lt;F1205))+1),Scorecard!$D$36)</f>
        <v>0.349218150643304</v>
      </c>
      <c r="AC1205" s="0" t="n">
        <f aca="false">IF(ISNUMBER(H1205),INDEX(Scorecard!$D$37:$D$44,SUMPRODUCT(--(Scorecard!$G$37:$G$43&lt;H1205))+1),Scorecard!$D$45)</f>
        <v>-0.975503570149195</v>
      </c>
      <c r="AD1205" s="0" t="n">
        <f aca="false">IF(ISNUMBER(I1205),INDEX(Scorecard!$D$46:$D$52,SUMPRODUCT(--(Scorecard!$G$46:$G$51&lt;I1205))+1),Scorecard!$D$53)</f>
        <v>0.818882373006414</v>
      </c>
      <c r="AE1205" s="0" t="n">
        <f aca="false">IF(ISNUMBER(K1205),INDEX(Scorecard!$D$54:$D$61,SUMPRODUCT(--(Scorecard!$G$54:$G$60&lt;K1205))+1),Scorecard!$D$62)</f>
        <v>0.126303549215828</v>
      </c>
      <c r="AF1205" s="0" t="n">
        <f aca="false">IF(ISNUMBER(L1205),INDEX(Scorecard!$D$63:$D$68,SUMPRODUCT(--(Scorecard!$G$63:$G$67&lt;L1205))+1),Scorecard!$D$69)</f>
        <v>-0.340582194386522</v>
      </c>
      <c r="AG1205" s="0" t="n">
        <f aca="false">Inputs!$B$10+Scorecard!$J$5*Y1205+Scorecard!$J$6*Z1205+Scorecard!$J$7*AA1205+Scorecard!$J$8*AB1205+Scorecard!$J$9*AC1205+Scorecard!$J$10*AD1205+Scorecard!$J$11*AE1205+Scorecard!$J$12*AF1205</f>
        <v>-4.14240590992757</v>
      </c>
      <c r="AH1205" s="0" t="n">
        <f aca="false">MIN(1-Inputs!$B$13,MAX(Inputs!$B$13,1/(1+EXP(-(Inputs!$B$11*AG1205+Inputs!$B$12)))))</f>
        <v>0.0145904330373861</v>
      </c>
      <c r="AI1205" s="0" t="n">
        <f aca="false">Inputs!$B$9-Inputs!$B$8*AG1205</f>
        <v>606.647445476538</v>
      </c>
      <c r="AJ1205" s="0" t="n">
        <f aca="false">RANK(AH1205,$AH$5:$AH$2004,0)+COUNTIF($AH$4:AH1204,AH1205)</f>
        <v>609</v>
      </c>
      <c r="AK1205" s="0" t="n">
        <f aca="false">IF(AJ1205&lt;=Deciles!$B$5*(Deciles!$B$4+1),INT((AJ1205-1)/(Deciles!$B$4+1))+1,Deciles!$B$5+INT((AJ1205-1-Deciles!$B$5*(Deciles!$B$4+1))/Deciles!$B$4)+1)</f>
        <v>4</v>
      </c>
    </row>
    <row r="1206" customFormat="false" ht="15" hidden="false" customHeight="false" outlineLevel="0" collapsed="false">
      <c r="A1206" s="0" t="n">
        <v>34552</v>
      </c>
      <c r="B1206" s="0" t="s">
        <v>157</v>
      </c>
      <c r="C1206" s="0" t="n">
        <v>789</v>
      </c>
      <c r="D1206" s="0" t="n">
        <v>95.9967727661133</v>
      </c>
      <c r="E1206" s="0" t="n">
        <v>77.9170913696289</v>
      </c>
      <c r="F1206" s="0" t="n">
        <v>17</v>
      </c>
      <c r="G1206" s="0" t="n">
        <v>3.84400010108948</v>
      </c>
      <c r="H1206" s="0" t="n">
        <v>-0.0393333435058594</v>
      </c>
      <c r="I1206" s="0" t="n">
        <v>32</v>
      </c>
      <c r="J1206" s="0" t="n">
        <v>12.1837120056152</v>
      </c>
      <c r="K1206" s="0" t="n">
        <v>4.42307710647583</v>
      </c>
      <c r="L1206" s="0" t="n">
        <v>-0.276922702789307</v>
      </c>
      <c r="M1206" s="0" t="n">
        <v>5.74976253509522</v>
      </c>
      <c r="N1206" s="0" t="n">
        <v>0</v>
      </c>
      <c r="O1206" s="0" t="n">
        <v>0</v>
      </c>
      <c r="P1206" s="0" t="s">
        <v>144</v>
      </c>
      <c r="Q1206" s="0" t="s">
        <v>141</v>
      </c>
      <c r="R1206" s="0" t="n">
        <v>2</v>
      </c>
      <c r="S1206" s="0" t="s">
        <v>149</v>
      </c>
      <c r="T1206" s="0" t="n">
        <v>0</v>
      </c>
      <c r="U1206" s="0" t="n">
        <v>195577.6</v>
      </c>
      <c r="V1206" s="0" t="n">
        <v>0.000768008001614362</v>
      </c>
      <c r="W1206" s="0" t="n">
        <v>686.710083007813</v>
      </c>
      <c r="X1206" s="0" t="n">
        <v>0.00107968901284039</v>
      </c>
      <c r="Y1206" s="0" t="n">
        <f aca="false">IF(ISNUMBER(C1206),INDEX(Scorecard!$D$5:$D$12,SUMPRODUCT(--(Scorecard!$G$5:$G$11&lt;C1206))+1),Scorecard!$D$13)</f>
        <v>2.19112706886128</v>
      </c>
      <c r="Z1206" s="0" t="n">
        <f aca="false">IF(ISNUMBER(D1206),INDEX(Scorecard!$D$14:$D$17,SUMPRODUCT(--(Scorecard!$G$14:$G$16&lt;D1206))+1),Scorecard!$D$18)</f>
        <v>-0.361970872710667</v>
      </c>
      <c r="AA1206" s="0" t="n">
        <f aca="false">IF(ISNUMBER(E1206),INDEX(Scorecard!$D$19:$D$26,SUMPRODUCT(--(Scorecard!$G$19:$G$25&lt;E1206))+1),Scorecard!$D$27)</f>
        <v>-0.0341578513653732</v>
      </c>
      <c r="AB1206" s="0" t="n">
        <f aca="false">IF(ISNUMBER(F1206),INDEX(Scorecard!$D$28:$D$35,SUMPRODUCT(--(Scorecard!$G$28:$G$34&lt;F1206))+1),Scorecard!$D$36)</f>
        <v>0.624829191519909</v>
      </c>
      <c r="AC1206" s="0" t="n">
        <f aca="false">IF(ISNUMBER(H1206),INDEX(Scorecard!$D$37:$D$44,SUMPRODUCT(--(Scorecard!$G$37:$G$43&lt;H1206))+1),Scorecard!$D$45)</f>
        <v>0.330501541082344</v>
      </c>
      <c r="AD1206" s="0" t="n">
        <f aca="false">IF(ISNUMBER(I1206),INDEX(Scorecard!$D$46:$D$52,SUMPRODUCT(--(Scorecard!$G$46:$G$51&lt;I1206))+1),Scorecard!$D$53)</f>
        <v>0.123869379412532</v>
      </c>
      <c r="AE1206" s="0" t="n">
        <f aca="false">IF(ISNUMBER(K1206),INDEX(Scorecard!$D$54:$D$61,SUMPRODUCT(--(Scorecard!$G$54:$G$60&lt;K1206))+1),Scorecard!$D$62)</f>
        <v>0.409483001259379</v>
      </c>
      <c r="AF1206" s="0" t="n">
        <f aca="false">IF(ISNUMBER(L1206),INDEX(Scorecard!$D$63:$D$68,SUMPRODUCT(--(Scorecard!$G$63:$G$67&lt;L1206))+1),Scorecard!$D$69)</f>
        <v>0.322484508656054</v>
      </c>
      <c r="AG1206" s="0" t="n">
        <f aca="false">Inputs!$B$10+Scorecard!$J$5*Y1206+Scorecard!$J$6*Z1206+Scorecard!$J$7*AA1206+Scorecard!$J$8*AB1206+Scorecard!$J$9*AC1206+Scorecard!$J$10*AD1206+Scorecard!$J$11*AE1206+Scorecard!$J$12*AF1206</f>
        <v>-6.91716651782469</v>
      </c>
      <c r="AH1206" s="0" t="n">
        <f aca="false">MIN(1-Inputs!$B$13,MAX(Inputs!$B$13,1/(1+EXP(-(Inputs!$B$11*AG1206+Inputs!$B$12)))))</f>
        <v>0.000768008012458845</v>
      </c>
      <c r="AI1206" s="0" t="n">
        <f aca="false">Inputs!$B$9-Inputs!$B$8*AG1206</f>
        <v>686.710112849883</v>
      </c>
      <c r="AJ1206" s="0" t="n">
        <f aca="false">RANK(AH1206,$AH$5:$AH$2004,0)+COUNTIF($AH$4:AH1205,AH1206)</f>
        <v>1957</v>
      </c>
      <c r="AK1206" s="0" t="n">
        <f aca="false">IF(AJ1206&lt;=Deciles!$B$5*(Deciles!$B$4+1),INT((AJ1206-1)/(Deciles!$B$4+1))+1,Deciles!$B$5+INT((AJ1206-1-Deciles!$B$5*(Deciles!$B$4+1))/Deciles!$B$4)+1)</f>
        <v>10</v>
      </c>
    </row>
    <row r="1207" customFormat="false" ht="15" hidden="false" customHeight="false" outlineLevel="0" collapsed="false">
      <c r="A1207" s="0" t="n">
        <v>34592</v>
      </c>
      <c r="B1207" s="0" t="s">
        <v>157</v>
      </c>
      <c r="C1207" s="0" t="n">
        <v>694</v>
      </c>
      <c r="D1207" s="0" t="n">
        <v>80</v>
      </c>
      <c r="E1207" s="0" t="n">
        <v>73.2252655029297</v>
      </c>
      <c r="F1207" s="0" t="n">
        <v>38</v>
      </c>
      <c r="G1207" s="0" t="n">
        <v>4.47599983215332</v>
      </c>
      <c r="H1207" s="0" t="n">
        <v>0.592666387557983</v>
      </c>
      <c r="I1207" s="0" t="n">
        <v>13</v>
      </c>
      <c r="J1207" s="0" t="n">
        <v>11.8980464935303</v>
      </c>
      <c r="K1207" s="0" t="n">
        <v>4.8230767250061</v>
      </c>
      <c r="L1207" s="0" t="n">
        <v>-0.276923179626465</v>
      </c>
      <c r="M1207" s="0" t="n">
        <v>6.69991636276245</v>
      </c>
      <c r="N1207" s="0" t="n">
        <v>0</v>
      </c>
      <c r="O1207" s="0" t="n">
        <v>0</v>
      </c>
      <c r="P1207" s="0" t="s">
        <v>140</v>
      </c>
      <c r="Q1207" s="0" t="s">
        <v>141</v>
      </c>
      <c r="R1207" s="0" t="n">
        <v>1</v>
      </c>
      <c r="S1207" s="0" t="s">
        <v>154</v>
      </c>
      <c r="T1207" s="0" t="n">
        <v>0</v>
      </c>
      <c r="U1207" s="0" t="n">
        <v>146979.27</v>
      </c>
      <c r="V1207" s="0" t="n">
        <v>0.0444283410906792</v>
      </c>
      <c r="W1207" s="0" t="n">
        <v>575.679016113281</v>
      </c>
      <c r="X1207" s="0" t="n">
        <v>0.0462823174893856</v>
      </c>
      <c r="Y1207" s="0" t="n">
        <f aca="false">IF(ISNUMBER(C1207),INDEX(Scorecard!$D$5:$D$12,SUMPRODUCT(--(Scorecard!$G$5:$G$11&lt;C1207))+1),Scorecard!$D$13)</f>
        <v>-0.869677851527538</v>
      </c>
      <c r="Z1207" s="0" t="n">
        <f aca="false">IF(ISNUMBER(D1207),INDEX(Scorecard!$D$14:$D$17,SUMPRODUCT(--(Scorecard!$G$14:$G$16&lt;D1207))+1),Scorecard!$D$18)</f>
        <v>0.0505355481560174</v>
      </c>
      <c r="AA1207" s="0" t="n">
        <f aca="false">IF(ISNUMBER(E1207),INDEX(Scorecard!$D$19:$D$26,SUMPRODUCT(--(Scorecard!$G$19:$G$25&lt;E1207))+1),Scorecard!$D$27)</f>
        <v>-0.0341578513653732</v>
      </c>
      <c r="AB1207" s="0" t="n">
        <f aca="false">IF(ISNUMBER(F1207),INDEX(Scorecard!$D$28:$D$35,SUMPRODUCT(--(Scorecard!$G$28:$G$34&lt;F1207))+1),Scorecard!$D$36)</f>
        <v>-0.132616866359722</v>
      </c>
      <c r="AC1207" s="0" t="n">
        <f aca="false">IF(ISNUMBER(H1207),INDEX(Scorecard!$D$37:$D$44,SUMPRODUCT(--(Scorecard!$G$37:$G$43&lt;H1207))+1),Scorecard!$D$45)</f>
        <v>-0.271229676926091</v>
      </c>
      <c r="AD1207" s="0" t="n">
        <f aca="false">IF(ISNUMBER(I1207),INDEX(Scorecard!$D$46:$D$52,SUMPRODUCT(--(Scorecard!$G$46:$G$51&lt;I1207))+1),Scorecard!$D$53)</f>
        <v>-0.114272400683245</v>
      </c>
      <c r="AE1207" s="0" t="n">
        <f aca="false">IF(ISNUMBER(K1207),INDEX(Scorecard!$D$54:$D$61,SUMPRODUCT(--(Scorecard!$G$54:$G$60&lt;K1207))+1),Scorecard!$D$62)</f>
        <v>0.214429354789033</v>
      </c>
      <c r="AF1207" s="0" t="n">
        <f aca="false">IF(ISNUMBER(L1207),INDEX(Scorecard!$D$63:$D$68,SUMPRODUCT(--(Scorecard!$G$63:$G$67&lt;L1207))+1),Scorecard!$D$69)</f>
        <v>0.322484508656054</v>
      </c>
      <c r="AG1207" s="0" t="n">
        <f aca="false">Inputs!$B$10+Scorecard!$J$5*Y1207+Scorecard!$J$6*Z1207+Scorecard!$J$7*AA1207+Scorecard!$J$8*AB1207+Scorecard!$J$9*AC1207+Scorecard!$J$10*AD1207+Scorecard!$J$11*AE1207+Scorecard!$J$12*AF1207</f>
        <v>-3.06912124100676</v>
      </c>
      <c r="AH1207" s="0" t="n">
        <f aca="false">MIN(1-Inputs!$B$13,MAX(Inputs!$B$13,1/(1+EXP(-(Inputs!$B$11*AG1207+Inputs!$B$12)))))</f>
        <v>0.0444283414014199</v>
      </c>
      <c r="AI1207" s="0" t="n">
        <f aca="false">Inputs!$B$9-Inputs!$B$8*AG1207</f>
        <v>575.678996090254</v>
      </c>
      <c r="AJ1207" s="0" t="n">
        <f aca="false">RANK(AH1207,$AH$5:$AH$2004,0)+COUNTIF($AH$4:AH1206,AH1207)</f>
        <v>175</v>
      </c>
      <c r="AK1207" s="0" t="n">
        <f aca="false">IF(AJ1207&lt;=Deciles!$B$5*(Deciles!$B$4+1),INT((AJ1207-1)/(Deciles!$B$4+1))+1,Deciles!$B$5+INT((AJ1207-1-Deciles!$B$5*(Deciles!$B$4+1))/Deciles!$B$4)+1)</f>
        <v>1</v>
      </c>
    </row>
    <row r="1208" customFormat="false" ht="15" hidden="false" customHeight="false" outlineLevel="0" collapsed="false">
      <c r="A1208" s="0" t="n">
        <v>34608</v>
      </c>
      <c r="B1208" s="0" t="s">
        <v>143</v>
      </c>
      <c r="C1208" s="0" t="n">
        <v>769</v>
      </c>
      <c r="D1208" s="0" t="n">
        <v>80</v>
      </c>
      <c r="E1208" s="0" t="n">
        <v>79.1695861816406</v>
      </c>
      <c r="F1208" s="0" t="n">
        <v>26</v>
      </c>
      <c r="G1208" s="0" t="n">
        <v>3.89299988746643</v>
      </c>
      <c r="H1208" s="0" t="n">
        <v>0.659666538238525</v>
      </c>
      <c r="I1208" s="0" t="n">
        <v>7</v>
      </c>
      <c r="J1208" s="0" t="n">
        <v>12.795392036438</v>
      </c>
      <c r="K1208" s="0" t="n">
        <v>8.53333377838135</v>
      </c>
      <c r="L1208" s="0" t="n">
        <v>5.07179546356201</v>
      </c>
      <c r="M1208" s="0" t="n">
        <v>1.95005702972412</v>
      </c>
      <c r="N1208" s="0" t="n">
        <v>0</v>
      </c>
      <c r="O1208" s="0" t="n">
        <v>0</v>
      </c>
      <c r="P1208" s="0" t="s">
        <v>140</v>
      </c>
      <c r="Q1208" s="0" t="s">
        <v>141</v>
      </c>
      <c r="R1208" s="0" t="n">
        <v>2</v>
      </c>
      <c r="S1208" s="0" t="s">
        <v>147</v>
      </c>
      <c r="T1208" s="0" t="n">
        <v>0</v>
      </c>
      <c r="U1208" s="0" t="n">
        <v>360552.16</v>
      </c>
      <c r="V1208" s="0" t="n">
        <v>0.00677770795300603</v>
      </c>
      <c r="W1208" s="0" t="n">
        <v>627.611999511719</v>
      </c>
      <c r="X1208" s="0" t="n">
        <v>0.00522537296637893</v>
      </c>
      <c r="Y1208" s="0" t="n">
        <f aca="false">IF(ISNUMBER(C1208),INDEX(Scorecard!$D$5:$D$12,SUMPRODUCT(--(Scorecard!$G$5:$G$11&lt;C1208))+1),Scorecard!$D$13)</f>
        <v>1.23750384304241</v>
      </c>
      <c r="Z1208" s="0" t="n">
        <f aca="false">IF(ISNUMBER(D1208),INDEX(Scorecard!$D$14:$D$17,SUMPRODUCT(--(Scorecard!$G$14:$G$16&lt;D1208))+1),Scorecard!$D$18)</f>
        <v>0.0505355481560174</v>
      </c>
      <c r="AA1208" s="0" t="n">
        <f aca="false">IF(ISNUMBER(E1208),INDEX(Scorecard!$D$19:$D$26,SUMPRODUCT(--(Scorecard!$G$19:$G$25&lt;E1208))+1),Scorecard!$D$27)</f>
        <v>-0.0341578513653732</v>
      </c>
      <c r="AB1208" s="0" t="n">
        <f aca="false">IF(ISNUMBER(F1208),INDEX(Scorecard!$D$28:$D$35,SUMPRODUCT(--(Scorecard!$G$28:$G$34&lt;F1208))+1),Scorecard!$D$36)</f>
        <v>0.165097008946478</v>
      </c>
      <c r="AC1208" s="0" t="n">
        <f aca="false">IF(ISNUMBER(H1208),INDEX(Scorecard!$D$37:$D$44,SUMPRODUCT(--(Scorecard!$G$37:$G$43&lt;H1208))+1),Scorecard!$D$45)</f>
        <v>-0.569454719285959</v>
      </c>
      <c r="AD1208" s="0" t="n">
        <f aca="false">IF(ISNUMBER(I1208),INDEX(Scorecard!$D$46:$D$52,SUMPRODUCT(--(Scorecard!$G$46:$G$51&lt;I1208))+1),Scorecard!$D$53)</f>
        <v>-0.114272400683245</v>
      </c>
      <c r="AE1208" s="0" t="n">
        <f aca="false">IF(ISNUMBER(K1208),INDEX(Scorecard!$D$54:$D$61,SUMPRODUCT(--(Scorecard!$G$54:$G$60&lt;K1208))+1),Scorecard!$D$62)</f>
        <v>-0.541917179454542</v>
      </c>
      <c r="AF1208" s="0" t="n">
        <f aca="false">IF(ISNUMBER(L1208),INDEX(Scorecard!$D$63:$D$68,SUMPRODUCT(--(Scorecard!$G$63:$G$67&lt;L1208))+1),Scorecard!$D$69)</f>
        <v>0.322484508656054</v>
      </c>
      <c r="AG1208" s="0" t="n">
        <f aca="false">Inputs!$B$10+Scorecard!$J$5*Y1208+Scorecard!$J$6*Z1208+Scorecard!$J$7*AA1208+Scorecard!$J$8*AB1208+Scorecard!$J$9*AC1208+Scorecard!$J$10*AD1208+Scorecard!$J$11*AE1208+Scorecard!$J$12*AF1208</f>
        <v>-4.8689827958086</v>
      </c>
      <c r="AH1208" s="0" t="n">
        <f aca="false">MIN(1-Inputs!$B$13,MAX(Inputs!$B$13,1/(1+EXP(-(Inputs!$B$11*AG1208+Inputs!$B$12)))))</f>
        <v>0.00677770813204727</v>
      </c>
      <c r="AI1208" s="0" t="n">
        <f aca="false">Inputs!$B$9-Inputs!$B$8*AG1208</f>
        <v>627.61202287824</v>
      </c>
      <c r="AJ1208" s="0" t="n">
        <f aca="false">RANK(AH1208,$AH$5:$AH$2004,0)+COUNTIF($AH$4:AH1207,AH1208)</f>
        <v>1074</v>
      </c>
      <c r="AK1208" s="0" t="n">
        <f aca="false">IF(AJ1208&lt;=Deciles!$B$5*(Deciles!$B$4+1),INT((AJ1208-1)/(Deciles!$B$4+1))+1,Deciles!$B$5+INT((AJ1208-1-Deciles!$B$5*(Deciles!$B$4+1))/Deciles!$B$4)+1)</f>
        <v>6</v>
      </c>
    </row>
    <row r="1209" customFormat="false" ht="15" hidden="false" customHeight="false" outlineLevel="0" collapsed="false">
      <c r="A1209" s="0" t="n">
        <v>34633</v>
      </c>
      <c r="B1209" s="0" t="s">
        <v>157</v>
      </c>
      <c r="C1209" s="0" t="n">
        <v>768</v>
      </c>
      <c r="D1209" s="0" t="n">
        <v>80</v>
      </c>
      <c r="E1209" s="0" t="n">
        <v>51.8014297485352</v>
      </c>
      <c r="F1209" s="0" t="n">
        <v>24</v>
      </c>
      <c r="G1209" s="0" t="n">
        <v>3.99499988555908</v>
      </c>
      <c r="H1209" s="0" t="n">
        <v>0.111666440963745</v>
      </c>
      <c r="I1209" s="0" t="n">
        <v>78</v>
      </c>
      <c r="J1209" s="0" t="n">
        <v>11.8983354568481</v>
      </c>
      <c r="K1209" s="0" t="n">
        <v>3.32307696342468</v>
      </c>
      <c r="L1209" s="0" t="n">
        <v>-0.276922941207886</v>
      </c>
      <c r="M1209" s="0" t="n">
        <v>4.3403639793396</v>
      </c>
      <c r="N1209" s="0" t="n">
        <v>0</v>
      </c>
      <c r="O1209" s="0" t="n">
        <v>0</v>
      </c>
      <c r="P1209" s="0" t="s">
        <v>144</v>
      </c>
      <c r="Q1209" s="0" t="s">
        <v>141</v>
      </c>
      <c r="R1209" s="0" t="n">
        <v>2</v>
      </c>
      <c r="S1209" s="0" t="s">
        <v>147</v>
      </c>
      <c r="T1209" s="0" t="n">
        <v>0</v>
      </c>
      <c r="U1209" s="0" t="n">
        <v>147021.69</v>
      </c>
      <c r="V1209" s="0" t="n">
        <v>0.00136528129223734</v>
      </c>
      <c r="W1209" s="0" t="n">
        <v>671.123474121094</v>
      </c>
      <c r="X1209" s="0" t="n">
        <v>0.000864372472278774</v>
      </c>
      <c r="Y1209" s="0" t="n">
        <f aca="false">IF(ISNUMBER(C1209),INDEX(Scorecard!$D$5:$D$12,SUMPRODUCT(--(Scorecard!$G$5:$G$11&lt;C1209))+1),Scorecard!$D$13)</f>
        <v>1.23750384304241</v>
      </c>
      <c r="Z1209" s="0" t="n">
        <f aca="false">IF(ISNUMBER(D1209),INDEX(Scorecard!$D$14:$D$17,SUMPRODUCT(--(Scorecard!$G$14:$G$16&lt;D1209))+1),Scorecard!$D$18)</f>
        <v>0.0505355481560174</v>
      </c>
      <c r="AA1209" s="0" t="n">
        <f aca="false">IF(ISNUMBER(E1209),INDEX(Scorecard!$D$19:$D$26,SUMPRODUCT(--(Scorecard!$G$19:$G$25&lt;E1209))+1),Scorecard!$D$27)</f>
        <v>0.57899015159425</v>
      </c>
      <c r="AB1209" s="0" t="n">
        <f aca="false">IF(ISNUMBER(F1209),INDEX(Scorecard!$D$28:$D$35,SUMPRODUCT(--(Scorecard!$G$28:$G$34&lt;F1209))+1),Scorecard!$D$36)</f>
        <v>0.349218150643304</v>
      </c>
      <c r="AC1209" s="0" t="n">
        <f aca="false">IF(ISNUMBER(H1209),INDEX(Scorecard!$D$37:$D$44,SUMPRODUCT(--(Scorecard!$G$37:$G$43&lt;H1209))+1),Scorecard!$D$45)</f>
        <v>0.102184252677548</v>
      </c>
      <c r="AD1209" s="0" t="n">
        <f aca="false">IF(ISNUMBER(I1209),INDEX(Scorecard!$D$46:$D$52,SUMPRODUCT(--(Scorecard!$G$46:$G$51&lt;I1209))+1),Scorecard!$D$53)</f>
        <v>0.818882373006414</v>
      </c>
      <c r="AE1209" s="0" t="n">
        <f aca="false">IF(ISNUMBER(K1209),INDEX(Scorecard!$D$54:$D$61,SUMPRODUCT(--(Scorecard!$G$54:$G$60&lt;K1209))+1),Scorecard!$D$62)</f>
        <v>0.489050497890326</v>
      </c>
      <c r="AF1209" s="0" t="n">
        <f aca="false">IF(ISNUMBER(L1209),INDEX(Scorecard!$D$63:$D$68,SUMPRODUCT(--(Scorecard!$G$63:$G$67&lt;L1209))+1),Scorecard!$D$69)</f>
        <v>0.322484508656054</v>
      </c>
      <c r="AG1209" s="0" t="n">
        <f aca="false">Inputs!$B$10+Scorecard!$J$5*Y1209+Scorecard!$J$6*Z1209+Scorecard!$J$7*AA1209+Scorecard!$J$8*AB1209+Scorecard!$J$9*AC1209+Scorecard!$J$10*AD1209+Scorecard!$J$11*AE1209+Scorecard!$J$12*AF1209</f>
        <v>-6.37697497077836</v>
      </c>
      <c r="AH1209" s="0" t="n">
        <f aca="false">MIN(1-Inputs!$B$13,MAX(Inputs!$B$13,1/(1+EXP(-(Inputs!$B$11*AG1209+Inputs!$B$12)))))</f>
        <v>0.00136528126787488</v>
      </c>
      <c r="AI1209" s="0" t="n">
        <f aca="false">Inputs!$B$9-Inputs!$B$8*AG1209</f>
        <v>671.123479528805</v>
      </c>
      <c r="AJ1209" s="0" t="n">
        <f aca="false">RANK(AH1209,$AH$5:$AH$2004,0)+COUNTIF($AH$4:AH1208,AH1209)</f>
        <v>1833</v>
      </c>
      <c r="AK1209" s="0" t="n">
        <f aca="false">IF(AJ1209&lt;=Deciles!$B$5*(Deciles!$B$4+1),INT((AJ1209-1)/(Deciles!$B$4+1))+1,Deciles!$B$5+INT((AJ1209-1-Deciles!$B$5*(Deciles!$B$4+1))/Deciles!$B$4)+1)</f>
        <v>10</v>
      </c>
    </row>
    <row r="1210" customFormat="false" ht="15" hidden="false" customHeight="false" outlineLevel="0" collapsed="false">
      <c r="A1210" s="0" t="n">
        <v>34743</v>
      </c>
      <c r="B1210" s="0" t="s">
        <v>152</v>
      </c>
      <c r="C1210" s="0" t="n">
        <v>791</v>
      </c>
      <c r="D1210" s="0" t="n">
        <v>80</v>
      </c>
      <c r="E1210" s="0" t="n">
        <v>69.146614074707</v>
      </c>
      <c r="F1210" s="0" t="n">
        <v>50</v>
      </c>
      <c r="G1210" s="0" t="n">
        <v>3.21199989318848</v>
      </c>
      <c r="H1210" s="0" t="n">
        <v>-3.22133350372315</v>
      </c>
      <c r="I1210" s="0" t="n">
        <v>28</v>
      </c>
      <c r="J1210" s="0" t="n">
        <v>12.8009634017944</v>
      </c>
      <c r="K1210" s="0" t="n">
        <v>3.70000004768372</v>
      </c>
      <c r="L1210" s="0" t="n">
        <v>-0.458333253860474</v>
      </c>
      <c r="M1210" s="0" t="n">
        <v>4.74415826797485</v>
      </c>
      <c r="N1210" s="0" t="n">
        <v>0</v>
      </c>
      <c r="O1210" s="0" t="n">
        <v>0</v>
      </c>
      <c r="P1210" s="0" t="s">
        <v>144</v>
      </c>
      <c r="Q1210" s="0" t="s">
        <v>141</v>
      </c>
      <c r="R1210" s="0" t="n">
        <v>2</v>
      </c>
      <c r="S1210" s="0" t="s">
        <v>147</v>
      </c>
      <c r="T1210" s="0" t="n">
        <v>0</v>
      </c>
      <c r="U1210" s="0" t="n">
        <v>362566.75</v>
      </c>
      <c r="V1210" s="0" t="n">
        <v>0.00170720415189862</v>
      </c>
      <c r="W1210" s="0" t="n">
        <v>665.0654296875</v>
      </c>
      <c r="X1210" s="0" t="n">
        <v>0.00360572244971991</v>
      </c>
      <c r="Y1210" s="0" t="n">
        <f aca="false">IF(ISNUMBER(C1210),INDEX(Scorecard!$D$5:$D$12,SUMPRODUCT(--(Scorecard!$G$5:$G$11&lt;C1210))+1),Scorecard!$D$13)</f>
        <v>2.19112706886128</v>
      </c>
      <c r="Z1210" s="0" t="n">
        <f aca="false">IF(ISNUMBER(D1210),INDEX(Scorecard!$D$14:$D$17,SUMPRODUCT(--(Scorecard!$G$14:$G$16&lt;D1210))+1),Scorecard!$D$18)</f>
        <v>0.0505355481560174</v>
      </c>
      <c r="AA1210" s="0" t="n">
        <f aca="false">IF(ISNUMBER(E1210),INDEX(Scorecard!$D$19:$D$26,SUMPRODUCT(--(Scorecard!$G$19:$G$25&lt;E1210))+1),Scorecard!$D$27)</f>
        <v>0.0530843085177338</v>
      </c>
      <c r="AB1210" s="0" t="n">
        <f aca="false">IF(ISNUMBER(F1210),INDEX(Scorecard!$D$28:$D$35,SUMPRODUCT(--(Scorecard!$G$28:$G$34&lt;F1210))+1),Scorecard!$D$36)</f>
        <v>-0.400689107298307</v>
      </c>
      <c r="AC1210" s="0" t="n">
        <f aca="false">IF(ISNUMBER(H1210),INDEX(Scorecard!$D$37:$D$44,SUMPRODUCT(--(Scorecard!$G$37:$G$43&lt;H1210))+1),Scorecard!$D$45)</f>
        <v>1.35057635045042</v>
      </c>
      <c r="AD1210" s="0" t="n">
        <f aca="false">IF(ISNUMBER(I1210),INDEX(Scorecard!$D$46:$D$52,SUMPRODUCT(--(Scorecard!$G$46:$G$51&lt;I1210))+1),Scorecard!$D$53)</f>
        <v>0.123869379412532</v>
      </c>
      <c r="AE1210" s="0" t="n">
        <f aca="false">IF(ISNUMBER(K1210),INDEX(Scorecard!$D$54:$D$61,SUMPRODUCT(--(Scorecard!$G$54:$G$60&lt;K1210))+1),Scorecard!$D$62)</f>
        <v>0.489050497890326</v>
      </c>
      <c r="AF1210" s="0" t="n">
        <f aca="false">IF(ISNUMBER(L1210),INDEX(Scorecard!$D$63:$D$68,SUMPRODUCT(--(Scorecard!$G$63:$G$67&lt;L1210))+1),Scorecard!$D$69)</f>
        <v>0.322484508656054</v>
      </c>
      <c r="AG1210" s="0" t="n">
        <f aca="false">Inputs!$B$10+Scorecard!$J$5*Y1210+Scorecard!$J$6*Z1210+Scorecard!$J$7*AA1210+Scorecard!$J$8*AB1210+Scorecard!$J$9*AC1210+Scorecard!$J$10*AD1210+Scorecard!$J$11*AE1210+Scorecard!$J$12*AF1210</f>
        <v>-6.16701991623426</v>
      </c>
      <c r="AH1210" s="0" t="n">
        <f aca="false">MIN(1-Inputs!$B$13,MAX(Inputs!$B$13,1/(1+EXP(-(Inputs!$B$11*AG1210+Inputs!$B$12)))))</f>
        <v>0.0017072041595672</v>
      </c>
      <c r="AI1210" s="0" t="n">
        <f aca="false">Inputs!$B$9-Inputs!$B$8*AG1210</f>
        <v>665.065457208798</v>
      </c>
      <c r="AJ1210" s="0" t="n">
        <f aca="false">RANK(AH1210,$AH$5:$AH$2004,0)+COUNTIF($AH$4:AH1209,AH1210)</f>
        <v>1751</v>
      </c>
      <c r="AK1210" s="0" t="n">
        <f aca="false">IF(AJ1210&lt;=Deciles!$B$5*(Deciles!$B$4+1),INT((AJ1210-1)/(Deciles!$B$4+1))+1,Deciles!$B$5+INT((AJ1210-1-Deciles!$B$5*(Deciles!$B$4+1))/Deciles!$B$4)+1)</f>
        <v>9</v>
      </c>
    </row>
    <row r="1211" customFormat="false" ht="15" hidden="false" customHeight="false" outlineLevel="0" collapsed="false">
      <c r="A1211" s="0" t="n">
        <v>34807</v>
      </c>
      <c r="B1211" s="0" t="s">
        <v>152</v>
      </c>
      <c r="C1211" s="0" t="n">
        <v>738</v>
      </c>
      <c r="D1211" s="0" t="n">
        <v>80</v>
      </c>
      <c r="E1211" s="0" t="n">
        <v>74.6140899658203</v>
      </c>
      <c r="F1211" s="0" t="n">
        <v>39</v>
      </c>
      <c r="G1211" s="0" t="n">
        <v>3.20499992370606</v>
      </c>
      <c r="H1211" s="0" t="n">
        <v>-3.22833347320557</v>
      </c>
      <c r="I1211" s="0" t="n">
        <v>13</v>
      </c>
      <c r="J1211" s="0" t="n">
        <v>12.4521579742432</v>
      </c>
      <c r="K1211" s="0" t="n">
        <v>4.40000009536743</v>
      </c>
      <c r="L1211" s="0" t="n">
        <v>-0.458333015441895</v>
      </c>
      <c r="M1211" s="0" t="n">
        <v>4.48895788192749</v>
      </c>
      <c r="N1211" s="0" t="n">
        <v>0</v>
      </c>
      <c r="O1211" s="0" t="n">
        <v>0</v>
      </c>
      <c r="P1211" s="0" t="s">
        <v>146</v>
      </c>
      <c r="Q1211" s="0" t="s">
        <v>141</v>
      </c>
      <c r="R1211" s="0" t="n">
        <v>1</v>
      </c>
      <c r="S1211" s="0" t="s">
        <v>161</v>
      </c>
      <c r="T1211" s="0" t="n">
        <v>1</v>
      </c>
      <c r="U1211" s="0" t="n">
        <v>255801.81</v>
      </c>
      <c r="V1211" s="0" t="n">
        <v>0.00820964481681585</v>
      </c>
      <c r="W1211" s="0" t="n">
        <v>622.385559082031</v>
      </c>
      <c r="X1211" s="0" t="n">
        <v>0.0116725815460086</v>
      </c>
      <c r="Y1211" s="0" t="n">
        <f aca="false">IF(ISNUMBER(C1211),INDEX(Scorecard!$D$5:$D$12,SUMPRODUCT(--(Scorecard!$G$5:$G$11&lt;C1211))+1),Scorecard!$D$13)</f>
        <v>0.488358159108655</v>
      </c>
      <c r="Z1211" s="0" t="n">
        <f aca="false">IF(ISNUMBER(D1211),INDEX(Scorecard!$D$14:$D$17,SUMPRODUCT(--(Scorecard!$G$14:$G$16&lt;D1211))+1),Scorecard!$D$18)</f>
        <v>0.0505355481560174</v>
      </c>
      <c r="AA1211" s="0" t="n">
        <f aca="false">IF(ISNUMBER(E1211),INDEX(Scorecard!$D$19:$D$26,SUMPRODUCT(--(Scorecard!$G$19:$G$25&lt;E1211))+1),Scorecard!$D$27)</f>
        <v>-0.0341578513653732</v>
      </c>
      <c r="AB1211" s="0" t="n">
        <f aca="false">IF(ISNUMBER(F1211),INDEX(Scorecard!$D$28:$D$35,SUMPRODUCT(--(Scorecard!$G$28:$G$34&lt;F1211))+1),Scorecard!$D$36)</f>
        <v>-0.132616866359722</v>
      </c>
      <c r="AC1211" s="0" t="n">
        <f aca="false">IF(ISNUMBER(H1211),INDEX(Scorecard!$D$37:$D$44,SUMPRODUCT(--(Scorecard!$G$37:$G$43&lt;H1211))+1),Scorecard!$D$45)</f>
        <v>1.35057635045042</v>
      </c>
      <c r="AD1211" s="0" t="n">
        <f aca="false">IF(ISNUMBER(I1211),INDEX(Scorecard!$D$46:$D$52,SUMPRODUCT(--(Scorecard!$G$46:$G$51&lt;I1211))+1),Scorecard!$D$53)</f>
        <v>-0.114272400683245</v>
      </c>
      <c r="AE1211" s="0" t="n">
        <f aca="false">IF(ISNUMBER(K1211),INDEX(Scorecard!$D$54:$D$61,SUMPRODUCT(--(Scorecard!$G$54:$G$60&lt;K1211))+1),Scorecard!$D$62)</f>
        <v>0.489050497890326</v>
      </c>
      <c r="AF1211" s="0" t="n">
        <f aca="false">IF(ISNUMBER(L1211),INDEX(Scorecard!$D$63:$D$68,SUMPRODUCT(--(Scorecard!$G$63:$G$67&lt;L1211))+1),Scorecard!$D$69)</f>
        <v>0.322484508656054</v>
      </c>
      <c r="AG1211" s="0" t="n">
        <f aca="false">Inputs!$B$10+Scorecard!$J$5*Y1211+Scorecard!$J$6*Z1211+Scorecard!$J$7*AA1211+Scorecard!$J$8*AB1211+Scorecard!$J$9*AC1211+Scorecard!$J$10*AD1211+Scorecard!$J$11*AE1211+Scorecard!$J$12*AF1211</f>
        <v>-4.68784753117923</v>
      </c>
      <c r="AH1211" s="0" t="n">
        <f aca="false">MIN(1-Inputs!$B$13,MAX(Inputs!$B$13,1/(1+EXP(-(Inputs!$B$11*AG1211+Inputs!$B$12)))))</f>
        <v>0.00820964507590553</v>
      </c>
      <c r="AI1211" s="0" t="n">
        <f aca="false">Inputs!$B$9-Inputs!$B$8*AG1211</f>
        <v>622.385563918022</v>
      </c>
      <c r="AJ1211" s="0" t="n">
        <f aca="false">RANK(AH1211,$AH$5:$AH$2004,0)+COUNTIF($AH$4:AH1210,AH1211)</f>
        <v>952</v>
      </c>
      <c r="AK1211" s="0" t="n">
        <f aca="false">IF(AJ1211&lt;=Deciles!$B$5*(Deciles!$B$4+1),INT((AJ1211-1)/(Deciles!$B$4+1))+1,Deciles!$B$5+INT((AJ1211-1-Deciles!$B$5*(Deciles!$B$4+1))/Deciles!$B$4)+1)</f>
        <v>5</v>
      </c>
    </row>
    <row r="1212" customFormat="false" ht="15" hidden="false" customHeight="false" outlineLevel="0" collapsed="false">
      <c r="A1212" s="0" t="n">
        <v>34881</v>
      </c>
      <c r="B1212" s="0" t="s">
        <v>143</v>
      </c>
      <c r="C1212" s="0" t="n">
        <v>678</v>
      </c>
      <c r="D1212" s="0" t="n">
        <v>80</v>
      </c>
      <c r="E1212" s="0" t="n">
        <v>78.7638473510742</v>
      </c>
      <c r="F1212" s="0" t="n">
        <v>33</v>
      </c>
      <c r="G1212" s="0" t="n">
        <v>4.01000022888184</v>
      </c>
      <c r="H1212" s="0" t="n">
        <v>0.776666879653931</v>
      </c>
      <c r="I1212" s="0" t="n">
        <v>8</v>
      </c>
      <c r="J1212" s="0" t="n">
        <v>11.7907457351685</v>
      </c>
      <c r="K1212" s="0" t="n">
        <v>8.53333377838135</v>
      </c>
      <c r="L1212" s="0" t="n">
        <v>5.07179546356201</v>
      </c>
      <c r="M1212" s="0" t="n">
        <v>1.95005702972412</v>
      </c>
      <c r="N1212" s="0" t="n">
        <v>0</v>
      </c>
      <c r="O1212" s="0" t="n">
        <v>0</v>
      </c>
      <c r="P1212" s="0" t="s">
        <v>140</v>
      </c>
      <c r="Q1212" s="0" t="s">
        <v>141</v>
      </c>
      <c r="R1212" s="0" t="n">
        <v>2</v>
      </c>
      <c r="S1212" s="0" t="s">
        <v>147</v>
      </c>
      <c r="T1212" s="0" t="n">
        <v>0</v>
      </c>
      <c r="U1212" s="0" t="n">
        <v>132024.92</v>
      </c>
      <c r="V1212" s="0" t="n">
        <v>0.18514558672905</v>
      </c>
      <c r="W1212" s="0" t="n">
        <v>532.739868164063</v>
      </c>
      <c r="X1212" s="0" t="n">
        <v>0.0551927536725998</v>
      </c>
      <c r="Y1212" s="0" t="n">
        <f aca="false">IF(ISNUMBER(C1212),INDEX(Scorecard!$D$5:$D$12,SUMPRODUCT(--(Scorecard!$G$5:$G$11&lt;C1212))+1),Scorecard!$D$13)</f>
        <v>-1.88220980528339</v>
      </c>
      <c r="Z1212" s="0" t="n">
        <f aca="false">IF(ISNUMBER(D1212),INDEX(Scorecard!$D$14:$D$17,SUMPRODUCT(--(Scorecard!$G$14:$G$16&lt;D1212))+1),Scorecard!$D$18)</f>
        <v>0.0505355481560174</v>
      </c>
      <c r="AA1212" s="0" t="n">
        <f aca="false">IF(ISNUMBER(E1212),INDEX(Scorecard!$D$19:$D$26,SUMPRODUCT(--(Scorecard!$G$19:$G$25&lt;E1212))+1),Scorecard!$D$27)</f>
        <v>-0.0341578513653732</v>
      </c>
      <c r="AB1212" s="0" t="n">
        <f aca="false">IF(ISNUMBER(F1212),INDEX(Scorecard!$D$28:$D$35,SUMPRODUCT(--(Scorecard!$G$28:$G$34&lt;F1212))+1),Scorecard!$D$36)</f>
        <v>-0.0008456427959252</v>
      </c>
      <c r="AC1212" s="0" t="n">
        <f aca="false">IF(ISNUMBER(H1212),INDEX(Scorecard!$D$37:$D$44,SUMPRODUCT(--(Scorecard!$G$37:$G$43&lt;H1212))+1),Scorecard!$D$45)</f>
        <v>-0.569454719285959</v>
      </c>
      <c r="AD1212" s="0" t="n">
        <f aca="false">IF(ISNUMBER(I1212),INDEX(Scorecard!$D$46:$D$52,SUMPRODUCT(--(Scorecard!$G$46:$G$51&lt;I1212))+1),Scorecard!$D$53)</f>
        <v>-0.114272400683245</v>
      </c>
      <c r="AE1212" s="0" t="n">
        <f aca="false">IF(ISNUMBER(K1212),INDEX(Scorecard!$D$54:$D$61,SUMPRODUCT(--(Scorecard!$G$54:$G$60&lt;K1212))+1),Scorecard!$D$62)</f>
        <v>-0.541917179454542</v>
      </c>
      <c r="AF1212" s="0" t="n">
        <f aca="false">IF(ISNUMBER(L1212),INDEX(Scorecard!$D$63:$D$68,SUMPRODUCT(--(Scorecard!$G$63:$G$67&lt;L1212))+1),Scorecard!$D$69)</f>
        <v>0.322484508656054</v>
      </c>
      <c r="AG1212" s="0" t="n">
        <f aca="false">Inputs!$B$10+Scorecard!$J$5*Y1212+Scorecard!$J$6*Z1212+Scorecard!$J$7*AA1212+Scorecard!$J$8*AB1212+Scorecard!$J$9*AC1212+Scorecard!$J$10*AD1212+Scorecard!$J$11*AE1212+Scorecard!$J$12*AF1212</f>
        <v>-1.58096522279341</v>
      </c>
      <c r="AH1212" s="0" t="n">
        <f aca="false">MIN(1-Inputs!$B$13,MAX(Inputs!$B$13,1/(1+EXP(-(Inputs!$B$11*AG1212+Inputs!$B$12)))))</f>
        <v>0.185145593841838</v>
      </c>
      <c r="AI1212" s="0" t="n">
        <f aca="false">Inputs!$B$9-Inputs!$B$8*AG1212</f>
        <v>532.739889939345</v>
      </c>
      <c r="AJ1212" s="0" t="n">
        <f aca="false">RANK(AH1212,$AH$5:$AH$2004,0)+COUNTIF($AH$4:AH1211,AH1212)</f>
        <v>12</v>
      </c>
      <c r="AK1212" s="0" t="n">
        <f aca="false">IF(AJ1212&lt;=Deciles!$B$5*(Deciles!$B$4+1),INT((AJ1212-1)/(Deciles!$B$4+1))+1,Deciles!$B$5+INT((AJ1212-1-Deciles!$B$5*(Deciles!$B$4+1))/Deciles!$B$4)+1)</f>
        <v>1</v>
      </c>
    </row>
    <row r="1213" customFormat="false" ht="15" hidden="false" customHeight="false" outlineLevel="0" collapsed="false">
      <c r="A1213" s="0" t="n">
        <v>34886</v>
      </c>
      <c r="B1213" s="0" t="s">
        <v>139</v>
      </c>
      <c r="C1213" s="0" t="n">
        <v>757</v>
      </c>
      <c r="D1213" s="0" t="n">
        <v>80</v>
      </c>
      <c r="E1213" s="0" t="n">
        <v>79.113166809082</v>
      </c>
      <c r="F1213" s="0" t="n">
        <v>34</v>
      </c>
      <c r="G1213" s="0" t="n">
        <v>3.03399991989136</v>
      </c>
      <c r="H1213" s="0" t="n">
        <v>0.0173332691192627</v>
      </c>
      <c r="I1213" s="0" t="n">
        <v>2</v>
      </c>
      <c r="J1213" s="0" t="n">
        <v>11.7701501846314</v>
      </c>
      <c r="K1213" s="0" t="n">
        <v>5.03333330154419</v>
      </c>
      <c r="L1213" s="0" t="n">
        <v>-3.50000047683716</v>
      </c>
      <c r="M1213" s="0" t="n">
        <v>2.74066424369812</v>
      </c>
      <c r="N1213" s="0" t="n">
        <v>0</v>
      </c>
      <c r="O1213" s="0" t="n">
        <v>0</v>
      </c>
      <c r="P1213" s="0" t="s">
        <v>146</v>
      </c>
      <c r="Q1213" s="0" t="s">
        <v>141</v>
      </c>
      <c r="R1213" s="0" t="n">
        <v>1</v>
      </c>
      <c r="S1213" s="0" t="s">
        <v>147</v>
      </c>
      <c r="T1213" s="0" t="n">
        <v>0</v>
      </c>
      <c r="U1213" s="0" t="n">
        <v>129333.625</v>
      </c>
      <c r="V1213" s="0" t="n">
        <v>0.00761978793889284</v>
      </c>
      <c r="W1213" s="0" t="n">
        <v>624.419616699219</v>
      </c>
      <c r="X1213" s="0" t="n">
        <v>0.00464945333078504</v>
      </c>
      <c r="Y1213" s="0" t="n">
        <f aca="false">IF(ISNUMBER(C1213),INDEX(Scorecard!$D$5:$D$12,SUMPRODUCT(--(Scorecard!$G$5:$G$11&lt;C1213))+1),Scorecard!$D$13)</f>
        <v>0.733188958177614</v>
      </c>
      <c r="Z1213" s="0" t="n">
        <f aca="false">IF(ISNUMBER(D1213),INDEX(Scorecard!$D$14:$D$17,SUMPRODUCT(--(Scorecard!$G$14:$G$16&lt;D1213))+1),Scorecard!$D$18)</f>
        <v>0.0505355481560174</v>
      </c>
      <c r="AA1213" s="0" t="n">
        <f aca="false">IF(ISNUMBER(E1213),INDEX(Scorecard!$D$19:$D$26,SUMPRODUCT(--(Scorecard!$G$19:$G$25&lt;E1213))+1),Scorecard!$D$27)</f>
        <v>-0.0341578513653732</v>
      </c>
      <c r="AB1213" s="0" t="n">
        <f aca="false">IF(ISNUMBER(F1213),INDEX(Scorecard!$D$28:$D$35,SUMPRODUCT(--(Scorecard!$G$28:$G$34&lt;F1213))+1),Scorecard!$D$36)</f>
        <v>-0.0008456427959252</v>
      </c>
      <c r="AC1213" s="0" t="n">
        <f aca="false">IF(ISNUMBER(H1213),INDEX(Scorecard!$D$37:$D$44,SUMPRODUCT(--(Scorecard!$G$37:$G$43&lt;H1213))+1),Scorecard!$D$45)</f>
        <v>0.330501541082344</v>
      </c>
      <c r="AD1213" s="0" t="n">
        <f aca="false">IF(ISNUMBER(I1213),INDEX(Scorecard!$D$46:$D$52,SUMPRODUCT(--(Scorecard!$G$46:$G$51&lt;I1213))+1),Scorecard!$D$53)</f>
        <v>-0.161534840507194</v>
      </c>
      <c r="AE1213" s="0" t="n">
        <f aca="false">IF(ISNUMBER(K1213),INDEX(Scorecard!$D$54:$D$61,SUMPRODUCT(--(Scorecard!$G$54:$G$60&lt;K1213))+1),Scorecard!$D$62)</f>
        <v>0.214429354789033</v>
      </c>
      <c r="AF1213" s="0" t="n">
        <f aca="false">IF(ISNUMBER(L1213),INDEX(Scorecard!$D$63:$D$68,SUMPRODUCT(--(Scorecard!$G$63:$G$67&lt;L1213))+1),Scorecard!$D$69)</f>
        <v>-0.340582194386522</v>
      </c>
      <c r="AG1213" s="0" t="n">
        <f aca="false">Inputs!$B$10+Scorecard!$J$5*Y1213+Scorecard!$J$6*Z1213+Scorecard!$J$7*AA1213+Scorecard!$J$8*AB1213+Scorecard!$J$9*AC1213+Scorecard!$J$10*AD1213+Scorecard!$J$11*AE1213+Scorecard!$J$12*AF1213</f>
        <v>-4.75834162278349</v>
      </c>
      <c r="AH1213" s="0" t="n">
        <f aca="false">MIN(1-Inputs!$B$13,MAX(Inputs!$B$13,1/(1+EXP(-(Inputs!$B$11*AG1213+Inputs!$B$12)))))</f>
        <v>0.0076197877113448</v>
      </c>
      <c r="AI1213" s="0" t="n">
        <f aca="false">Inputs!$B$9-Inputs!$B$8*AG1213</f>
        <v>624.419593445411</v>
      </c>
      <c r="AJ1213" s="0" t="n">
        <f aca="false">RANK(AH1213,$AH$5:$AH$2004,0)+COUNTIF($AH$4:AH1212,AH1213)</f>
        <v>999</v>
      </c>
      <c r="AK1213" s="0" t="n">
        <f aca="false">IF(AJ1213&lt;=Deciles!$B$5*(Deciles!$B$4+1),INT((AJ1213-1)/(Deciles!$B$4+1))+1,Deciles!$B$5+INT((AJ1213-1-Deciles!$B$5*(Deciles!$B$4+1))/Deciles!$B$4)+1)</f>
        <v>5</v>
      </c>
    </row>
    <row r="1214" customFormat="false" ht="15" hidden="false" customHeight="false" outlineLevel="0" collapsed="false">
      <c r="A1214" s="0" t="n">
        <v>34918</v>
      </c>
      <c r="B1214" s="0" t="s">
        <v>155</v>
      </c>
      <c r="C1214" s="0" t="n">
        <v>758</v>
      </c>
      <c r="D1214" s="0" t="n">
        <v>80</v>
      </c>
      <c r="E1214" s="0" t="n">
        <v>73.1252746582031</v>
      </c>
      <c r="F1214" s="0" t="n">
        <v>32</v>
      </c>
      <c r="G1214" s="0" t="n">
        <v>3.14299988746643</v>
      </c>
      <c r="H1214" s="0" t="n">
        <v>-2.5903332233429</v>
      </c>
      <c r="I1214" s="0" t="n">
        <v>18</v>
      </c>
      <c r="J1214" s="0" t="n">
        <v>12.397463798523</v>
      </c>
      <c r="K1214" s="0" t="n">
        <v>4.70833349227905</v>
      </c>
      <c r="L1214" s="0" t="n">
        <v>-1.125</v>
      </c>
      <c r="M1214" s="0" t="n">
        <v>3.98038673400879</v>
      </c>
      <c r="N1214" s="0" t="n">
        <v>0</v>
      </c>
      <c r="O1214" s="0" t="n">
        <v>0</v>
      </c>
      <c r="P1214" s="0" t="s">
        <v>144</v>
      </c>
      <c r="Q1214" s="0" t="s">
        <v>141</v>
      </c>
      <c r="R1214" s="0" t="n">
        <v>2</v>
      </c>
      <c r="S1214" s="0" t="s">
        <v>162</v>
      </c>
      <c r="T1214" s="0" t="n">
        <v>0</v>
      </c>
      <c r="U1214" s="0" t="n">
        <v>242186.6</v>
      </c>
      <c r="V1214" s="0" t="n">
        <v>0.00531245302408934</v>
      </c>
      <c r="W1214" s="0" t="n">
        <v>634.244384765625</v>
      </c>
      <c r="X1214" s="0" t="n">
        <v>0.00832703150808811</v>
      </c>
      <c r="Y1214" s="0" t="n">
        <f aca="false">IF(ISNUMBER(C1214),INDEX(Scorecard!$D$5:$D$12,SUMPRODUCT(--(Scorecard!$G$5:$G$11&lt;C1214))+1),Scorecard!$D$13)</f>
        <v>0.733188958177614</v>
      </c>
      <c r="Z1214" s="0" t="n">
        <f aca="false">IF(ISNUMBER(D1214),INDEX(Scorecard!$D$14:$D$17,SUMPRODUCT(--(Scorecard!$G$14:$G$16&lt;D1214))+1),Scorecard!$D$18)</f>
        <v>0.0505355481560174</v>
      </c>
      <c r="AA1214" s="0" t="n">
        <f aca="false">IF(ISNUMBER(E1214),INDEX(Scorecard!$D$19:$D$26,SUMPRODUCT(--(Scorecard!$G$19:$G$25&lt;E1214))+1),Scorecard!$D$27)</f>
        <v>-0.0341578513653732</v>
      </c>
      <c r="AB1214" s="0" t="n">
        <f aca="false">IF(ISNUMBER(F1214),INDEX(Scorecard!$D$28:$D$35,SUMPRODUCT(--(Scorecard!$G$28:$G$34&lt;F1214))+1),Scorecard!$D$36)</f>
        <v>0.126913191054783</v>
      </c>
      <c r="AC1214" s="0" t="n">
        <f aca="false">IF(ISNUMBER(H1214),INDEX(Scorecard!$D$37:$D$44,SUMPRODUCT(--(Scorecard!$G$37:$G$43&lt;H1214))+1),Scorecard!$D$45)</f>
        <v>1.35057635045042</v>
      </c>
      <c r="AD1214" s="0" t="n">
        <f aca="false">IF(ISNUMBER(I1214),INDEX(Scorecard!$D$46:$D$52,SUMPRODUCT(--(Scorecard!$G$46:$G$51&lt;I1214))+1),Scorecard!$D$53)</f>
        <v>-0.114272400683245</v>
      </c>
      <c r="AE1214" s="0" t="n">
        <f aca="false">IF(ISNUMBER(K1214),INDEX(Scorecard!$D$54:$D$61,SUMPRODUCT(--(Scorecard!$G$54:$G$60&lt;K1214))+1),Scorecard!$D$62)</f>
        <v>0.409483001259379</v>
      </c>
      <c r="AF1214" s="0" t="n">
        <f aca="false">IF(ISNUMBER(L1214),INDEX(Scorecard!$D$63:$D$68,SUMPRODUCT(--(Scorecard!$G$63:$G$67&lt;L1214))+1),Scorecard!$D$69)</f>
        <v>-0.340582194386522</v>
      </c>
      <c r="AG1214" s="0" t="n">
        <f aca="false">Inputs!$B$10+Scorecard!$J$5*Y1214+Scorecard!$J$6*Z1214+Scorecard!$J$7*AA1214+Scorecard!$J$8*AB1214+Scorecard!$J$9*AC1214+Scorecard!$J$10*AD1214+Scorecard!$J$11*AE1214+Scorecard!$J$12*AF1214</f>
        <v>-5.09884205207017</v>
      </c>
      <c r="AH1214" s="0" t="n">
        <f aca="false">MIN(1-Inputs!$B$13,MAX(Inputs!$B$13,1/(1+EXP(-(Inputs!$B$11*AG1214+Inputs!$B$12)))))</f>
        <v>0.00531245318942758</v>
      </c>
      <c r="AI1214" s="0" t="n">
        <f aca="false">Inputs!$B$9-Inputs!$B$8*AG1214</f>
        <v>634.24435906046</v>
      </c>
      <c r="AJ1214" s="0" t="n">
        <f aca="false">RANK(AH1214,$AH$5:$AH$2004,0)+COUNTIF($AH$4:AH1213,AH1214)</f>
        <v>1217</v>
      </c>
      <c r="AK1214" s="0" t="n">
        <f aca="false">IF(AJ1214&lt;=Deciles!$B$5*(Deciles!$B$4+1),INT((AJ1214-1)/(Deciles!$B$4+1))+1,Deciles!$B$5+INT((AJ1214-1-Deciles!$B$5*(Deciles!$B$4+1))/Deciles!$B$4)+1)</f>
        <v>7</v>
      </c>
    </row>
    <row r="1215" customFormat="false" ht="15" hidden="false" customHeight="false" outlineLevel="0" collapsed="false">
      <c r="A1215" s="0" t="n">
        <v>35083</v>
      </c>
      <c r="B1215" s="0" t="s">
        <v>157</v>
      </c>
      <c r="C1215" s="0" t="n">
        <v>805</v>
      </c>
      <c r="D1215" s="0" t="n">
        <v>79.5832748413086</v>
      </c>
      <c r="E1215" s="0" t="n">
        <v>65.9902801513672</v>
      </c>
      <c r="F1215" s="0" t="n">
        <v>35</v>
      </c>
      <c r="G1215" s="0" t="n">
        <v>3.29099988937378</v>
      </c>
      <c r="H1215" s="0" t="n">
        <v>-0.592333555221558</v>
      </c>
      <c r="I1215" s="0" t="n">
        <v>34</v>
      </c>
      <c r="J1215" s="0" t="n">
        <v>12.0642490386963</v>
      </c>
      <c r="K1215" s="0" t="n">
        <v>3.32307696342468</v>
      </c>
      <c r="L1215" s="0" t="n">
        <v>-0.276922941207886</v>
      </c>
      <c r="M1215" s="0" t="n">
        <v>4.3403639793396</v>
      </c>
      <c r="N1215" s="0" t="n">
        <v>0</v>
      </c>
      <c r="O1215" s="0" t="n">
        <v>0</v>
      </c>
      <c r="P1215" s="0" t="s">
        <v>140</v>
      </c>
      <c r="Q1215" s="0" t="s">
        <v>141</v>
      </c>
      <c r="R1215" s="0" t="n">
        <v>2</v>
      </c>
      <c r="S1215" s="0" t="s">
        <v>147</v>
      </c>
      <c r="T1215" s="0" t="n">
        <v>0</v>
      </c>
      <c r="U1215" s="0" t="n">
        <v>173554.89</v>
      </c>
      <c r="V1215" s="0" t="n">
        <v>0.000986464554443955</v>
      </c>
      <c r="W1215" s="0" t="n">
        <v>679.929321289063</v>
      </c>
      <c r="X1215" s="0" t="n">
        <v>0.000885932124219835</v>
      </c>
      <c r="Y1215" s="0" t="n">
        <f aca="false">IF(ISNUMBER(C1215),INDEX(Scorecard!$D$5:$D$12,SUMPRODUCT(--(Scorecard!$G$5:$G$11&lt;C1215))+1),Scorecard!$D$13)</f>
        <v>2.19112706886128</v>
      </c>
      <c r="Z1215" s="0" t="n">
        <f aca="false">IF(ISNUMBER(D1215),INDEX(Scorecard!$D$14:$D$17,SUMPRODUCT(--(Scorecard!$G$14:$G$16&lt;D1215))+1),Scorecard!$D$18)</f>
        <v>0.0505355481560174</v>
      </c>
      <c r="AA1215" s="0" t="n">
        <f aca="false">IF(ISNUMBER(E1215),INDEX(Scorecard!$D$19:$D$26,SUMPRODUCT(--(Scorecard!$G$19:$G$25&lt;E1215))+1),Scorecard!$D$27)</f>
        <v>0.233621608745691</v>
      </c>
      <c r="AB1215" s="0" t="n">
        <f aca="false">IF(ISNUMBER(F1215),INDEX(Scorecard!$D$28:$D$35,SUMPRODUCT(--(Scorecard!$G$28:$G$34&lt;F1215))+1),Scorecard!$D$36)</f>
        <v>-0.0008456427959252</v>
      </c>
      <c r="AC1215" s="0" t="n">
        <f aca="false">IF(ISNUMBER(H1215),INDEX(Scorecard!$D$37:$D$44,SUMPRODUCT(--(Scorecard!$G$37:$G$43&lt;H1215))+1),Scorecard!$D$45)</f>
        <v>1.35057635045042</v>
      </c>
      <c r="AD1215" s="0" t="n">
        <f aca="false">IF(ISNUMBER(I1215),INDEX(Scorecard!$D$46:$D$52,SUMPRODUCT(--(Scorecard!$G$46:$G$51&lt;I1215))+1),Scorecard!$D$53)</f>
        <v>0.123869379412532</v>
      </c>
      <c r="AE1215" s="0" t="n">
        <f aca="false">IF(ISNUMBER(K1215),INDEX(Scorecard!$D$54:$D$61,SUMPRODUCT(--(Scorecard!$G$54:$G$60&lt;K1215))+1),Scorecard!$D$62)</f>
        <v>0.489050497890326</v>
      </c>
      <c r="AF1215" s="0" t="n">
        <f aca="false">IF(ISNUMBER(L1215),INDEX(Scorecard!$D$63:$D$68,SUMPRODUCT(--(Scorecard!$G$63:$G$67&lt;L1215))+1),Scorecard!$D$69)</f>
        <v>0.322484508656054</v>
      </c>
      <c r="AG1215" s="0" t="n">
        <f aca="false">Inputs!$B$10+Scorecard!$J$5*Y1215+Scorecard!$J$6*Z1215+Scorecard!$J$7*AA1215+Scorecard!$J$8*AB1215+Scorecard!$J$9*AC1215+Scorecard!$J$10*AD1215+Scorecard!$J$11*AE1215+Scorecard!$J$12*AF1215</f>
        <v>-6.68216117947816</v>
      </c>
      <c r="AH1215" s="0" t="n">
        <f aca="false">MIN(1-Inputs!$B$13,MAX(Inputs!$B$13,1/(1+EXP(-(Inputs!$B$11*AG1215+Inputs!$B$12)))))</f>
        <v>0.000986464517143825</v>
      </c>
      <c r="AI1215" s="0" t="n">
        <f aca="false">Inputs!$B$9-Inputs!$B$8*AG1215</f>
        <v>679.929292125583</v>
      </c>
      <c r="AJ1215" s="0" t="n">
        <f aca="false">RANK(AH1215,$AH$5:$AH$2004,0)+COUNTIF($AH$4:AH1214,AH1215)</f>
        <v>1906</v>
      </c>
      <c r="AK1215" s="0" t="n">
        <f aca="false">IF(AJ1215&lt;=Deciles!$B$5*(Deciles!$B$4+1),INT((AJ1215-1)/(Deciles!$B$4+1))+1,Deciles!$B$5+INT((AJ1215-1-Deciles!$B$5*(Deciles!$B$4+1))/Deciles!$B$4)+1)</f>
        <v>10</v>
      </c>
    </row>
    <row r="1216" customFormat="false" ht="15" hidden="false" customHeight="false" outlineLevel="0" collapsed="false">
      <c r="A1216" s="0" t="n">
        <v>35091</v>
      </c>
      <c r="B1216" s="0" t="s">
        <v>145</v>
      </c>
      <c r="C1216" s="0" t="n">
        <v>756</v>
      </c>
      <c r="D1216" s="0" t="n">
        <v>73.4749298095703</v>
      </c>
      <c r="E1216" s="0" t="n">
        <v>41.1217765808106</v>
      </c>
      <c r="F1216" s="0" t="n">
        <v>32</v>
      </c>
      <c r="G1216" s="0" t="n">
        <v>3.49699997901917</v>
      </c>
      <c r="H1216" s="0" t="n">
        <v>-0.0196666717529297</v>
      </c>
      <c r="I1216" s="0" t="n">
        <v>91</v>
      </c>
      <c r="J1216" s="0" t="n">
        <v>12.5190839767456</v>
      </c>
      <c r="K1216" s="0" t="n">
        <v>5.25833320617676</v>
      </c>
      <c r="L1216" s="0" t="n">
        <v>-1.875</v>
      </c>
      <c r="M1216" s="0" t="n">
        <v>6.28858280181885</v>
      </c>
      <c r="N1216" s="0" t="n">
        <v>0</v>
      </c>
      <c r="O1216" s="0" t="n">
        <v>0</v>
      </c>
      <c r="P1216" s="0" t="s">
        <v>144</v>
      </c>
      <c r="Q1216" s="0" t="s">
        <v>141</v>
      </c>
      <c r="R1216" s="0" t="n">
        <v>2</v>
      </c>
      <c r="S1216" s="0" t="s">
        <v>149</v>
      </c>
      <c r="T1216" s="0" t="n">
        <v>0</v>
      </c>
      <c r="U1216" s="0" t="n">
        <v>273507.28</v>
      </c>
      <c r="V1216" s="0" t="n">
        <v>0.00416126614436507</v>
      </c>
      <c r="W1216" s="0" t="n">
        <v>640.885681152344</v>
      </c>
      <c r="X1216" s="0" t="n">
        <v>0.00437263445928693</v>
      </c>
      <c r="Y1216" s="0" t="n">
        <f aca="false">IF(ISNUMBER(C1216),INDEX(Scorecard!$D$5:$D$12,SUMPRODUCT(--(Scorecard!$G$5:$G$11&lt;C1216))+1),Scorecard!$D$13)</f>
        <v>0.733188958177614</v>
      </c>
      <c r="Z1216" s="0" t="n">
        <f aca="false">IF(ISNUMBER(D1216),INDEX(Scorecard!$D$14:$D$17,SUMPRODUCT(--(Scorecard!$G$14:$G$16&lt;D1216))+1),Scorecard!$D$18)</f>
        <v>0.128579646629417</v>
      </c>
      <c r="AA1216" s="0" t="n">
        <f aca="false">IF(ISNUMBER(E1216),INDEX(Scorecard!$D$19:$D$26,SUMPRODUCT(--(Scorecard!$G$19:$G$25&lt;E1216))+1),Scorecard!$D$27)</f>
        <v>0.57899015159425</v>
      </c>
      <c r="AB1216" s="0" t="n">
        <f aca="false">IF(ISNUMBER(F1216),INDEX(Scorecard!$D$28:$D$35,SUMPRODUCT(--(Scorecard!$G$28:$G$34&lt;F1216))+1),Scorecard!$D$36)</f>
        <v>0.126913191054783</v>
      </c>
      <c r="AC1216" s="0" t="n">
        <f aca="false">IF(ISNUMBER(H1216),INDEX(Scorecard!$D$37:$D$44,SUMPRODUCT(--(Scorecard!$G$37:$G$43&lt;H1216))+1),Scorecard!$D$45)</f>
        <v>0.330501541082344</v>
      </c>
      <c r="AD1216" s="0" t="n">
        <f aca="false">IF(ISNUMBER(I1216),INDEX(Scorecard!$D$46:$D$52,SUMPRODUCT(--(Scorecard!$G$46:$G$51&lt;I1216))+1),Scorecard!$D$53)</f>
        <v>0.818882373006414</v>
      </c>
      <c r="AE1216" s="0" t="n">
        <f aca="false">IF(ISNUMBER(K1216),INDEX(Scorecard!$D$54:$D$61,SUMPRODUCT(--(Scorecard!$G$54:$G$60&lt;K1216))+1),Scorecard!$D$62)</f>
        <v>0.126303549215828</v>
      </c>
      <c r="AF1216" s="0" t="n">
        <f aca="false">IF(ISNUMBER(L1216),INDEX(Scorecard!$D$63:$D$68,SUMPRODUCT(--(Scorecard!$G$63:$G$67&lt;L1216))+1),Scorecard!$D$69)</f>
        <v>-0.340582194386522</v>
      </c>
      <c r="AG1216" s="0" t="n">
        <f aca="false">Inputs!$B$10+Scorecard!$J$5*Y1216+Scorecard!$J$6*Z1216+Scorecard!$J$7*AA1216+Scorecard!$J$8*AB1216+Scorecard!$J$9*AC1216+Scorecard!$J$10*AD1216+Scorecard!$J$11*AE1216+Scorecard!$J$12*AF1216</f>
        <v>-5.32901233810608</v>
      </c>
      <c r="AH1216" s="0" t="n">
        <f aca="false">MIN(1-Inputs!$B$13,MAX(Inputs!$B$13,1/(1+EXP(-(Inputs!$B$11*AG1216+Inputs!$B$12)))))</f>
        <v>0.00416126592340141</v>
      </c>
      <c r="AI1216" s="0" t="n">
        <f aca="false">Inputs!$B$9-Inputs!$B$8*AG1216</f>
        <v>640.88566966494</v>
      </c>
      <c r="AJ1216" s="0" t="n">
        <f aca="false">RANK(AH1216,$AH$5:$AH$2004,0)+COUNTIF($AH$4:AH1215,AH1216)</f>
        <v>1369</v>
      </c>
      <c r="AK1216" s="0" t="n">
        <f aca="false">IF(AJ1216&lt;=Deciles!$B$5*(Deciles!$B$4+1),INT((AJ1216-1)/(Deciles!$B$4+1))+1,Deciles!$B$5+INT((AJ1216-1-Deciles!$B$5*(Deciles!$B$4+1))/Deciles!$B$4)+1)</f>
        <v>7</v>
      </c>
    </row>
    <row r="1217" customFormat="false" ht="15" hidden="false" customHeight="false" outlineLevel="0" collapsed="false">
      <c r="A1217" s="0" t="n">
        <v>35183</v>
      </c>
      <c r="B1217" s="0" t="s">
        <v>143</v>
      </c>
      <c r="C1217" s="0" t="n">
        <v>725</v>
      </c>
      <c r="D1217" s="0" t="n">
        <v>84.0722045898438</v>
      </c>
      <c r="E1217" s="0" t="n">
        <v>83.4988632202148</v>
      </c>
      <c r="F1217" s="0" t="n">
        <v>34</v>
      </c>
      <c r="G1217" s="0" t="n">
        <v>4.34600019454956</v>
      </c>
      <c r="H1217" s="0" t="n">
        <v>1.11266684532166</v>
      </c>
      <c r="I1217" s="0" t="n">
        <v>5</v>
      </c>
      <c r="J1217" s="0" t="n">
        <v>11.861762046814</v>
      </c>
      <c r="K1217" s="0" t="n">
        <v>9.63333320617676</v>
      </c>
      <c r="L1217" s="0" t="n">
        <v>5.0717945098877</v>
      </c>
      <c r="M1217" s="0" t="n">
        <v>2.57371878623962</v>
      </c>
      <c r="N1217" s="0" t="n">
        <v>1</v>
      </c>
      <c r="O1217" s="0" t="n">
        <v>0</v>
      </c>
      <c r="P1217" s="0" t="s">
        <v>140</v>
      </c>
      <c r="Q1217" s="0" t="s">
        <v>141</v>
      </c>
      <c r="R1217" s="0" t="n">
        <v>2</v>
      </c>
      <c r="S1217" s="0" t="s">
        <v>149</v>
      </c>
      <c r="T1217" s="0" t="n">
        <v>0</v>
      </c>
      <c r="U1217" s="0" t="n">
        <v>141741.73</v>
      </c>
      <c r="V1217" s="0" t="n">
        <v>0.0339086465537548</v>
      </c>
      <c r="W1217" s="0" t="n">
        <v>583.288269042969</v>
      </c>
      <c r="X1217" s="0" t="n">
        <v>0.0229241903871298</v>
      </c>
      <c r="Y1217" s="0" t="n">
        <f aca="false">IF(ISNUMBER(C1217),INDEX(Scorecard!$D$5:$D$12,SUMPRODUCT(--(Scorecard!$G$5:$G$11&lt;C1217))+1),Scorecard!$D$13)</f>
        <v>-0.0290424113398221</v>
      </c>
      <c r="Z1217" s="0" t="n">
        <f aca="false">IF(ISNUMBER(D1217),INDEX(Scorecard!$D$14:$D$17,SUMPRODUCT(--(Scorecard!$G$14:$G$16&lt;D1217))+1),Scorecard!$D$18)</f>
        <v>0.0505355481560174</v>
      </c>
      <c r="AA1217" s="0" t="n">
        <f aca="false">IF(ISNUMBER(E1217),INDEX(Scorecard!$D$19:$D$26,SUMPRODUCT(--(Scorecard!$G$19:$G$25&lt;E1217))+1),Scorecard!$D$27)</f>
        <v>-0.219855970853228</v>
      </c>
      <c r="AB1217" s="0" t="n">
        <f aca="false">IF(ISNUMBER(F1217),INDEX(Scorecard!$D$28:$D$35,SUMPRODUCT(--(Scorecard!$G$28:$G$34&lt;F1217))+1),Scorecard!$D$36)</f>
        <v>-0.0008456427959252</v>
      </c>
      <c r="AC1217" s="0" t="n">
        <f aca="false">IF(ISNUMBER(H1217),INDEX(Scorecard!$D$37:$D$44,SUMPRODUCT(--(Scorecard!$G$37:$G$43&lt;H1217))+1),Scorecard!$D$45)</f>
        <v>-0.975503570149195</v>
      </c>
      <c r="AD1217" s="0" t="n">
        <f aca="false">IF(ISNUMBER(I1217),INDEX(Scorecard!$D$46:$D$52,SUMPRODUCT(--(Scorecard!$G$46:$G$51&lt;I1217))+1),Scorecard!$D$53)</f>
        <v>-0.161534840507194</v>
      </c>
      <c r="AE1217" s="0" t="n">
        <f aca="false">IF(ISNUMBER(K1217),INDEX(Scorecard!$D$54:$D$61,SUMPRODUCT(--(Scorecard!$G$54:$G$60&lt;K1217))+1),Scorecard!$D$62)</f>
        <v>-0.541917179454542</v>
      </c>
      <c r="AF1217" s="0" t="n">
        <f aca="false">IF(ISNUMBER(L1217),INDEX(Scorecard!$D$63:$D$68,SUMPRODUCT(--(Scorecard!$G$63:$G$67&lt;L1217))+1),Scorecard!$D$69)</f>
        <v>0.322484508656054</v>
      </c>
      <c r="AG1217" s="0" t="n">
        <f aca="false">Inputs!$B$10+Scorecard!$J$5*Y1217+Scorecard!$J$6*Z1217+Scorecard!$J$7*AA1217+Scorecard!$J$8*AB1217+Scorecard!$J$9*AC1217+Scorecard!$J$10*AD1217+Scorecard!$J$11*AE1217+Scorecard!$J$12*AF1217</f>
        <v>-3.332838233967</v>
      </c>
      <c r="AH1217" s="0" t="n">
        <f aca="false">MIN(1-Inputs!$B$13,MAX(Inputs!$B$13,1/(1+EXP(-(Inputs!$B$11*AG1217+Inputs!$B$12)))))</f>
        <v>0.0339086478343149</v>
      </c>
      <c r="AI1217" s="0" t="n">
        <f aca="false">Inputs!$B$9-Inputs!$B$8*AG1217</f>
        <v>583.288260049092</v>
      </c>
      <c r="AJ1217" s="0" t="n">
        <f aca="false">RANK(AH1217,$AH$5:$AH$2004,0)+COUNTIF($AH$4:AH1216,AH1217)</f>
        <v>266</v>
      </c>
      <c r="AK1217" s="0" t="n">
        <f aca="false">IF(AJ1217&lt;=Deciles!$B$5*(Deciles!$B$4+1),INT((AJ1217-1)/(Deciles!$B$4+1))+1,Deciles!$B$5+INT((AJ1217-1-Deciles!$B$5*(Deciles!$B$4+1))/Deciles!$B$4)+1)</f>
        <v>2</v>
      </c>
    </row>
    <row r="1218" customFormat="false" ht="15" hidden="false" customHeight="false" outlineLevel="0" collapsed="false">
      <c r="A1218" s="0" t="n">
        <v>35192</v>
      </c>
      <c r="B1218" s="0" t="s">
        <v>157</v>
      </c>
      <c r="C1218" s="0" t="n">
        <v>763</v>
      </c>
      <c r="D1218" s="0" t="n">
        <v>80</v>
      </c>
      <c r="E1218" s="0" t="n">
        <v>78.6707000732422</v>
      </c>
      <c r="F1218" s="0" t="n">
        <v>16</v>
      </c>
      <c r="G1218" s="0" t="n">
        <v>4.03000020980835</v>
      </c>
      <c r="H1218" s="0" t="n">
        <v>0.146666765213013</v>
      </c>
      <c r="I1218" s="0" t="n">
        <v>4</v>
      </c>
      <c r="J1218" s="0" t="n">
        <v>12.399808883667</v>
      </c>
      <c r="K1218" s="0" t="n">
        <v>4.0230770111084</v>
      </c>
      <c r="L1218" s="0" t="n">
        <v>-0.276923179626465</v>
      </c>
      <c r="M1218" s="0" t="n">
        <v>4.10729646682739</v>
      </c>
      <c r="N1218" s="0" t="n">
        <v>0</v>
      </c>
      <c r="O1218" s="0" t="n">
        <v>0</v>
      </c>
      <c r="P1218" s="0" t="s">
        <v>144</v>
      </c>
      <c r="Q1218" s="0" t="s">
        <v>141</v>
      </c>
      <c r="R1218" s="0" t="n">
        <v>1</v>
      </c>
      <c r="S1218" s="0" t="s">
        <v>161</v>
      </c>
      <c r="T1218" s="0" t="n">
        <v>0</v>
      </c>
      <c r="U1218" s="0" t="n">
        <v>242755.27</v>
      </c>
      <c r="V1218" s="0" t="n">
        <v>0.0015850825002417</v>
      </c>
      <c r="W1218" s="0" t="n">
        <v>667.077514648438</v>
      </c>
      <c r="X1218" s="0" t="n">
        <v>0.00144526269286871</v>
      </c>
      <c r="Y1218" s="0" t="n">
        <f aca="false">IF(ISNUMBER(C1218),INDEX(Scorecard!$D$5:$D$12,SUMPRODUCT(--(Scorecard!$G$5:$G$11&lt;C1218))+1),Scorecard!$D$13)</f>
        <v>1.23750384304241</v>
      </c>
      <c r="Z1218" s="0" t="n">
        <f aca="false">IF(ISNUMBER(D1218),INDEX(Scorecard!$D$14:$D$17,SUMPRODUCT(--(Scorecard!$G$14:$G$16&lt;D1218))+1),Scorecard!$D$18)</f>
        <v>0.0505355481560174</v>
      </c>
      <c r="AA1218" s="0" t="n">
        <f aca="false">IF(ISNUMBER(E1218),INDEX(Scorecard!$D$19:$D$26,SUMPRODUCT(--(Scorecard!$G$19:$G$25&lt;E1218))+1),Scorecard!$D$27)</f>
        <v>-0.0341578513653732</v>
      </c>
      <c r="AB1218" s="0" t="n">
        <f aca="false">IF(ISNUMBER(F1218),INDEX(Scorecard!$D$28:$D$35,SUMPRODUCT(--(Scorecard!$G$28:$G$34&lt;F1218))+1),Scorecard!$D$36)</f>
        <v>0.624829191519909</v>
      </c>
      <c r="AC1218" s="0" t="n">
        <f aca="false">IF(ISNUMBER(H1218),INDEX(Scorecard!$D$37:$D$44,SUMPRODUCT(--(Scorecard!$G$37:$G$43&lt;H1218))+1),Scorecard!$D$45)</f>
        <v>0.102184252677548</v>
      </c>
      <c r="AD1218" s="0" t="n">
        <f aca="false">IF(ISNUMBER(I1218),INDEX(Scorecard!$D$46:$D$52,SUMPRODUCT(--(Scorecard!$G$46:$G$51&lt;I1218))+1),Scorecard!$D$53)</f>
        <v>-0.161534840507194</v>
      </c>
      <c r="AE1218" s="0" t="n">
        <f aca="false">IF(ISNUMBER(K1218),INDEX(Scorecard!$D$54:$D$61,SUMPRODUCT(--(Scorecard!$G$54:$G$60&lt;K1218))+1),Scorecard!$D$62)</f>
        <v>0.489050497890326</v>
      </c>
      <c r="AF1218" s="0" t="n">
        <f aca="false">IF(ISNUMBER(L1218),INDEX(Scorecard!$D$63:$D$68,SUMPRODUCT(--(Scorecard!$G$63:$G$67&lt;L1218))+1),Scorecard!$D$69)</f>
        <v>0.322484508656054</v>
      </c>
      <c r="AG1218" s="0" t="n">
        <f aca="false">Inputs!$B$10+Scorecard!$J$5*Y1218+Scorecard!$J$6*Z1218+Scorecard!$J$7*AA1218+Scorecard!$J$8*AB1218+Scorecard!$J$9*AC1218+Scorecard!$J$10*AD1218+Scorecard!$J$11*AE1218+Scorecard!$J$12*AF1218</f>
        <v>-6.2367515915757</v>
      </c>
      <c r="AH1218" s="0" t="n">
        <f aca="false">MIN(1-Inputs!$B$13,MAX(Inputs!$B$13,1/(1+EXP(-(Inputs!$B$11*AG1218+Inputs!$B$12)))))</f>
        <v>0.00158508248902705</v>
      </c>
      <c r="AI1218" s="0" t="n">
        <f aca="false">Inputs!$B$9-Inputs!$B$8*AG1218</f>
        <v>667.077488052958</v>
      </c>
      <c r="AJ1218" s="0" t="n">
        <f aca="false">RANK(AH1218,$AH$5:$AH$2004,0)+COUNTIF($AH$4:AH1217,AH1218)</f>
        <v>1786</v>
      </c>
      <c r="AK1218" s="0" t="n">
        <f aca="false">IF(AJ1218&lt;=Deciles!$B$5*(Deciles!$B$4+1),INT((AJ1218-1)/(Deciles!$B$4+1))+1,Deciles!$B$5+INT((AJ1218-1-Deciles!$B$5*(Deciles!$B$4+1))/Deciles!$B$4)+1)</f>
        <v>9</v>
      </c>
    </row>
    <row r="1219" customFormat="false" ht="15" hidden="false" customHeight="false" outlineLevel="0" collapsed="false">
      <c r="A1219" s="0" t="n">
        <v>35227</v>
      </c>
      <c r="B1219" s="0" t="s">
        <v>139</v>
      </c>
      <c r="C1219" s="0" t="n">
        <v>717</v>
      </c>
      <c r="D1219" s="0" t="n">
        <v>84.3912658691406</v>
      </c>
      <c r="E1219" s="0" t="n">
        <v>74.3075256347656</v>
      </c>
      <c r="F1219" s="0" t="n">
        <v>29</v>
      </c>
      <c r="G1219" s="0" t="n">
        <v>4.06099987030029</v>
      </c>
      <c r="H1219" s="0" t="n">
        <v>1.0443332195282</v>
      </c>
      <c r="I1219" s="0" t="n">
        <v>28</v>
      </c>
      <c r="J1219" s="0" t="n">
        <v>12.1516466140747</v>
      </c>
      <c r="K1219" s="0" t="n">
        <v>5.73333311080933</v>
      </c>
      <c r="L1219" s="0" t="n">
        <v>-3.50000047683716</v>
      </c>
      <c r="M1219" s="0" t="n">
        <v>3.76922249794006</v>
      </c>
      <c r="N1219" s="0" t="n">
        <v>2</v>
      </c>
      <c r="O1219" s="0" t="n">
        <v>0</v>
      </c>
      <c r="P1219" s="0" t="s">
        <v>140</v>
      </c>
      <c r="Q1219" s="0" t="s">
        <v>141</v>
      </c>
      <c r="R1219" s="0" t="n">
        <v>2</v>
      </c>
      <c r="S1219" s="0" t="s">
        <v>151</v>
      </c>
      <c r="T1219" s="0" t="n">
        <v>0</v>
      </c>
      <c r="U1219" s="0" t="n">
        <v>189405.78</v>
      </c>
      <c r="V1219" s="0" t="n">
        <v>0.0160512309521437</v>
      </c>
      <c r="W1219" s="0" t="n">
        <v>604.024841308594</v>
      </c>
      <c r="X1219" s="0" t="n">
        <v>0.0127037204802036</v>
      </c>
      <c r="Y1219" s="0" t="n">
        <f aca="false">IF(ISNUMBER(C1219),INDEX(Scorecard!$D$5:$D$12,SUMPRODUCT(--(Scorecard!$G$5:$G$11&lt;C1219))+1),Scorecard!$D$13)</f>
        <v>-0.0290424113398221</v>
      </c>
      <c r="Z1219" s="0" t="n">
        <f aca="false">IF(ISNUMBER(D1219),INDEX(Scorecard!$D$14:$D$17,SUMPRODUCT(--(Scorecard!$G$14:$G$16&lt;D1219))+1),Scorecard!$D$18)</f>
        <v>0.0505355481560174</v>
      </c>
      <c r="AA1219" s="0" t="n">
        <f aca="false">IF(ISNUMBER(E1219),INDEX(Scorecard!$D$19:$D$26,SUMPRODUCT(--(Scorecard!$G$19:$G$25&lt;E1219))+1),Scorecard!$D$27)</f>
        <v>-0.0341578513653732</v>
      </c>
      <c r="AB1219" s="0" t="n">
        <f aca="false">IF(ISNUMBER(F1219),INDEX(Scorecard!$D$28:$D$35,SUMPRODUCT(--(Scorecard!$G$28:$G$34&lt;F1219))+1),Scorecard!$D$36)</f>
        <v>0.165097008946478</v>
      </c>
      <c r="AC1219" s="0" t="n">
        <f aca="false">IF(ISNUMBER(H1219),INDEX(Scorecard!$D$37:$D$44,SUMPRODUCT(--(Scorecard!$G$37:$G$43&lt;H1219))+1),Scorecard!$D$45)</f>
        <v>-0.975503570149195</v>
      </c>
      <c r="AD1219" s="0" t="n">
        <f aca="false">IF(ISNUMBER(I1219),INDEX(Scorecard!$D$46:$D$52,SUMPRODUCT(--(Scorecard!$G$46:$G$51&lt;I1219))+1),Scorecard!$D$53)</f>
        <v>0.123869379412532</v>
      </c>
      <c r="AE1219" s="0" t="n">
        <f aca="false">IF(ISNUMBER(K1219),INDEX(Scorecard!$D$54:$D$61,SUMPRODUCT(--(Scorecard!$G$54:$G$60&lt;K1219))+1),Scorecard!$D$62)</f>
        <v>0.0151758992857273</v>
      </c>
      <c r="AF1219" s="0" t="n">
        <f aca="false">IF(ISNUMBER(L1219),INDEX(Scorecard!$D$63:$D$68,SUMPRODUCT(--(Scorecard!$G$63:$G$67&lt;L1219))+1),Scorecard!$D$69)</f>
        <v>-0.340582194386522</v>
      </c>
      <c r="AG1219" s="0" t="n">
        <f aca="false">Inputs!$B$10+Scorecard!$J$5*Y1219+Scorecard!$J$6*Z1219+Scorecard!$J$7*AA1219+Scorecard!$J$8*AB1219+Scorecard!$J$9*AC1219+Scorecard!$J$10*AD1219+Scorecard!$J$11*AE1219+Scorecard!$J$12*AF1219</f>
        <v>-4.05151347789523</v>
      </c>
      <c r="AH1219" s="0" t="n">
        <f aca="false">MIN(1-Inputs!$B$13,MAX(Inputs!$B$13,1/(1+EXP(-(Inputs!$B$11*AG1219+Inputs!$B$12)))))</f>
        <v>0.0160512304281504</v>
      </c>
      <c r="AI1219" s="0" t="n">
        <f aca="false">Inputs!$B$9-Inputs!$B$8*AG1219</f>
        <v>604.024844257591</v>
      </c>
      <c r="AJ1219" s="0" t="n">
        <f aca="false">RANK(AH1219,$AH$5:$AH$2004,0)+COUNTIF($AH$4:AH1218,AH1219)</f>
        <v>566</v>
      </c>
      <c r="AK1219" s="0" t="n">
        <f aca="false">IF(AJ1219&lt;=Deciles!$B$5*(Deciles!$B$4+1),INT((AJ1219-1)/(Deciles!$B$4+1))+1,Deciles!$B$5+INT((AJ1219-1-Deciles!$B$5*(Deciles!$B$4+1))/Deciles!$B$4)+1)</f>
        <v>3</v>
      </c>
    </row>
    <row r="1220" customFormat="false" ht="15" hidden="false" customHeight="false" outlineLevel="0" collapsed="false">
      <c r="A1220" s="0" t="n">
        <v>35244</v>
      </c>
      <c r="B1220" s="0" t="s">
        <v>152</v>
      </c>
      <c r="C1220" s="0" t="n">
        <v>795</v>
      </c>
      <c r="D1220" s="0" t="n">
        <v>80</v>
      </c>
      <c r="E1220" s="0" t="n">
        <v>58.3505973815918</v>
      </c>
      <c r="F1220" s="0" t="n">
        <v>30</v>
      </c>
      <c r="G1220" s="0" t="n">
        <v>4.05200004577637</v>
      </c>
      <c r="H1220" s="0" t="n">
        <v>-2.38133335113525</v>
      </c>
      <c r="I1220" s="0" t="n">
        <v>56</v>
      </c>
      <c r="J1220" s="0" t="n">
        <v>11.7761087417603</v>
      </c>
      <c r="K1220" s="0" t="n">
        <v>4.80000019073486</v>
      </c>
      <c r="L1220" s="0" t="n">
        <v>-0.458333015441895</v>
      </c>
      <c r="M1220" s="0" t="n">
        <v>6.28858137130737</v>
      </c>
      <c r="N1220" s="0" t="n">
        <v>0</v>
      </c>
      <c r="O1220" s="0" t="n">
        <v>0</v>
      </c>
      <c r="P1220" s="0" t="s">
        <v>140</v>
      </c>
      <c r="Q1220" s="0" t="s">
        <v>141</v>
      </c>
      <c r="R1220" s="0" t="n">
        <v>1</v>
      </c>
      <c r="S1220" s="0" t="s">
        <v>149</v>
      </c>
      <c r="T1220" s="0" t="n">
        <v>0</v>
      </c>
      <c r="U1220" s="0" t="n">
        <v>130106.51</v>
      </c>
      <c r="V1220" s="0" t="n">
        <v>0.000759885646402836</v>
      </c>
      <c r="W1220" s="0" t="n">
        <v>686.998107910156</v>
      </c>
      <c r="X1220" s="0" t="n">
        <v>0.000675326562486589</v>
      </c>
      <c r="Y1220" s="0" t="n">
        <f aca="false">IF(ISNUMBER(C1220),INDEX(Scorecard!$D$5:$D$12,SUMPRODUCT(--(Scorecard!$G$5:$G$11&lt;C1220))+1),Scorecard!$D$13)</f>
        <v>2.19112706886128</v>
      </c>
      <c r="Z1220" s="0" t="n">
        <f aca="false">IF(ISNUMBER(D1220),INDEX(Scorecard!$D$14:$D$17,SUMPRODUCT(--(Scorecard!$G$14:$G$16&lt;D1220))+1),Scorecard!$D$18)</f>
        <v>0.0505355481560174</v>
      </c>
      <c r="AA1220" s="0" t="n">
        <f aca="false">IF(ISNUMBER(E1220),INDEX(Scorecard!$D$19:$D$26,SUMPRODUCT(--(Scorecard!$G$19:$G$25&lt;E1220))+1),Scorecard!$D$27)</f>
        <v>0.267179331770092</v>
      </c>
      <c r="AB1220" s="0" t="n">
        <f aca="false">IF(ISNUMBER(F1220),INDEX(Scorecard!$D$28:$D$35,SUMPRODUCT(--(Scorecard!$G$28:$G$34&lt;F1220))+1),Scorecard!$D$36)</f>
        <v>0.126913191054783</v>
      </c>
      <c r="AC1220" s="0" t="n">
        <f aca="false">IF(ISNUMBER(H1220),INDEX(Scorecard!$D$37:$D$44,SUMPRODUCT(--(Scorecard!$G$37:$G$43&lt;H1220))+1),Scorecard!$D$45)</f>
        <v>1.35057635045042</v>
      </c>
      <c r="AD1220" s="0" t="n">
        <f aca="false">IF(ISNUMBER(I1220),INDEX(Scorecard!$D$46:$D$52,SUMPRODUCT(--(Scorecard!$G$46:$G$51&lt;I1220))+1),Scorecard!$D$53)</f>
        <v>0.818882373006414</v>
      </c>
      <c r="AE1220" s="0" t="n">
        <f aca="false">IF(ISNUMBER(K1220),INDEX(Scorecard!$D$54:$D$61,SUMPRODUCT(--(Scorecard!$G$54:$G$60&lt;K1220))+1),Scorecard!$D$62)</f>
        <v>0.409483001259379</v>
      </c>
      <c r="AF1220" s="0" t="n">
        <f aca="false">IF(ISNUMBER(L1220),INDEX(Scorecard!$D$63:$D$68,SUMPRODUCT(--(Scorecard!$G$63:$G$67&lt;L1220))+1),Scorecard!$D$69)</f>
        <v>0.322484508656054</v>
      </c>
      <c r="AG1220" s="0" t="n">
        <f aca="false">Inputs!$B$10+Scorecard!$J$5*Y1220+Scorecard!$J$6*Z1220+Scorecard!$J$7*AA1220+Scorecard!$J$8*AB1220+Scorecard!$J$9*AC1220+Scorecard!$J$10*AD1220+Scorecard!$J$11*AE1220+Scorecard!$J$12*AF1220</f>
        <v>-6.92714688310759</v>
      </c>
      <c r="AH1220" s="0" t="n">
        <f aca="false">MIN(1-Inputs!$B$13,MAX(Inputs!$B$13,1/(1+EXP(-(Inputs!$B$11*AG1220+Inputs!$B$12)))))</f>
        <v>0.000759885637381893</v>
      </c>
      <c r="AI1220" s="0" t="n">
        <f aca="false">Inputs!$B$9-Inputs!$B$8*AG1220</f>
        <v>686.998085319881</v>
      </c>
      <c r="AJ1220" s="0" t="n">
        <f aca="false">RANK(AH1220,$AH$5:$AH$2004,0)+COUNTIF($AH$4:AH1219,AH1220)</f>
        <v>1958</v>
      </c>
      <c r="AK1220" s="0" t="n">
        <f aca="false">IF(AJ1220&lt;=Deciles!$B$5*(Deciles!$B$4+1),INT((AJ1220-1)/(Deciles!$B$4+1))+1,Deciles!$B$5+INT((AJ1220-1-Deciles!$B$5*(Deciles!$B$4+1))/Deciles!$B$4)+1)</f>
        <v>10</v>
      </c>
    </row>
    <row r="1221" customFormat="false" ht="15" hidden="false" customHeight="false" outlineLevel="0" collapsed="false">
      <c r="A1221" s="0" t="n">
        <v>35289</v>
      </c>
      <c r="B1221" s="0" t="s">
        <v>157</v>
      </c>
      <c r="C1221" s="0" t="n">
        <v>795</v>
      </c>
      <c r="D1221" s="0" t="n">
        <v>67.9714050292969</v>
      </c>
      <c r="E1221" s="0" t="n">
        <v>56.5268669128418</v>
      </c>
      <c r="F1221" s="0" t="n">
        <v>31</v>
      </c>
      <c r="G1221" s="0" t="n">
        <v>3.83299994468689</v>
      </c>
      <c r="H1221" s="0" t="n">
        <v>-0.0503334999084473</v>
      </c>
      <c r="I1221" s="0" t="n">
        <v>37</v>
      </c>
      <c r="J1221" s="0" t="n">
        <v>11.9252519607544</v>
      </c>
      <c r="K1221" s="0" t="n">
        <v>3.62307691574097</v>
      </c>
      <c r="L1221" s="0" t="n">
        <v>-0.276923179626465</v>
      </c>
      <c r="M1221" s="0" t="n">
        <v>3.87475156784058</v>
      </c>
      <c r="N1221" s="0" t="n">
        <v>0</v>
      </c>
      <c r="O1221" s="0" t="n">
        <v>0</v>
      </c>
      <c r="P1221" s="0" t="s">
        <v>140</v>
      </c>
      <c r="Q1221" s="0" t="s">
        <v>141</v>
      </c>
      <c r="R1221" s="0" t="n">
        <v>1</v>
      </c>
      <c r="S1221" s="0" t="s">
        <v>148</v>
      </c>
      <c r="T1221" s="0" t="n">
        <v>0</v>
      </c>
      <c r="U1221" s="0" t="n">
        <v>151032.69</v>
      </c>
      <c r="V1221" s="0" t="n">
        <v>0.000727064907550812</v>
      </c>
      <c r="W1221" s="0" t="n">
        <v>688.193908691406</v>
      </c>
      <c r="X1221" s="0" t="n">
        <v>0.000623499683570117</v>
      </c>
      <c r="Y1221" s="0" t="n">
        <f aca="false">IF(ISNUMBER(C1221),INDEX(Scorecard!$D$5:$D$12,SUMPRODUCT(--(Scorecard!$G$5:$G$11&lt;C1221))+1),Scorecard!$D$13)</f>
        <v>2.19112706886128</v>
      </c>
      <c r="Z1221" s="0" t="n">
        <f aca="false">IF(ISNUMBER(D1221),INDEX(Scorecard!$D$14:$D$17,SUMPRODUCT(--(Scorecard!$G$14:$G$16&lt;D1221))+1),Scorecard!$D$18)</f>
        <v>0.128579646629417</v>
      </c>
      <c r="AA1221" s="0" t="n">
        <f aca="false">IF(ISNUMBER(E1221),INDEX(Scorecard!$D$19:$D$26,SUMPRODUCT(--(Scorecard!$G$19:$G$25&lt;E1221))+1),Scorecard!$D$27)</f>
        <v>0.285899340811827</v>
      </c>
      <c r="AB1221" s="0" t="n">
        <f aca="false">IF(ISNUMBER(F1221),INDEX(Scorecard!$D$28:$D$35,SUMPRODUCT(--(Scorecard!$G$28:$G$34&lt;F1221))+1),Scorecard!$D$36)</f>
        <v>0.126913191054783</v>
      </c>
      <c r="AC1221" s="0" t="n">
        <f aca="false">IF(ISNUMBER(H1221),INDEX(Scorecard!$D$37:$D$44,SUMPRODUCT(--(Scorecard!$G$37:$G$43&lt;H1221))+1),Scorecard!$D$45)</f>
        <v>0.330501541082344</v>
      </c>
      <c r="AD1221" s="0" t="n">
        <f aca="false">IF(ISNUMBER(I1221),INDEX(Scorecard!$D$46:$D$52,SUMPRODUCT(--(Scorecard!$G$46:$G$51&lt;I1221))+1),Scorecard!$D$53)</f>
        <v>0.569875412099532</v>
      </c>
      <c r="AE1221" s="0" t="n">
        <f aca="false">IF(ISNUMBER(K1221),INDEX(Scorecard!$D$54:$D$61,SUMPRODUCT(--(Scorecard!$G$54:$G$60&lt;K1221))+1),Scorecard!$D$62)</f>
        <v>0.489050497890326</v>
      </c>
      <c r="AF1221" s="0" t="n">
        <f aca="false">IF(ISNUMBER(L1221),INDEX(Scorecard!$D$63:$D$68,SUMPRODUCT(--(Scorecard!$G$63:$G$67&lt;L1221))+1),Scorecard!$D$69)</f>
        <v>0.322484508656054</v>
      </c>
      <c r="AG1221" s="0" t="n">
        <f aca="false">Inputs!$B$10+Scorecard!$J$5*Y1221+Scorecard!$J$6*Z1221+Scorecard!$J$7*AA1221+Scorecard!$J$8*AB1221+Scorecard!$J$9*AC1221+Scorecard!$J$10*AD1221+Scorecard!$J$11*AE1221+Scorecard!$J$12*AF1221</f>
        <v>-6.96859124758817</v>
      </c>
      <c r="AH1221" s="0" t="n">
        <f aca="false">MIN(1-Inputs!$B$13,MAX(Inputs!$B$13,1/(1+EXP(-(Inputs!$B$11*AG1221+Inputs!$B$12)))))</f>
        <v>0.000727064926276229</v>
      </c>
      <c r="AI1221" s="0" t="n">
        <f aca="false">Inputs!$B$9-Inputs!$B$8*AG1221</f>
        <v>688.193916902059</v>
      </c>
      <c r="AJ1221" s="0" t="n">
        <f aca="false">RANK(AH1221,$AH$5:$AH$2004,0)+COUNTIF($AH$4:AH1220,AH1221)</f>
        <v>1965</v>
      </c>
      <c r="AK1221" s="0" t="n">
        <f aca="false">IF(AJ1221&lt;=Deciles!$B$5*(Deciles!$B$4+1),INT((AJ1221-1)/(Deciles!$B$4+1))+1,Deciles!$B$5+INT((AJ1221-1-Deciles!$B$5*(Deciles!$B$4+1))/Deciles!$B$4)+1)</f>
        <v>10</v>
      </c>
    </row>
    <row r="1222" customFormat="false" ht="15" hidden="false" customHeight="false" outlineLevel="0" collapsed="false">
      <c r="A1222" s="0" t="n">
        <v>35293</v>
      </c>
      <c r="B1222" s="0" t="s">
        <v>155</v>
      </c>
      <c r="C1222" s="0" t="n">
        <v>701</v>
      </c>
      <c r="D1222" s="0" t="n">
        <v>80</v>
      </c>
      <c r="E1222" s="0" t="n">
        <v>66.9801864624023</v>
      </c>
      <c r="F1222" s="0" t="n">
        <v>29</v>
      </c>
      <c r="G1222" s="0" t="n">
        <v>4.30999994277954</v>
      </c>
      <c r="H1222" s="0" t="n">
        <v>-1.42333316802979</v>
      </c>
      <c r="I1222" s="0" t="n">
        <v>44</v>
      </c>
      <c r="J1222" s="0" t="n">
        <v>12.3742685317993</v>
      </c>
      <c r="K1222" s="0" t="n">
        <v>4.20833349227905</v>
      </c>
      <c r="L1222" s="0" t="n">
        <v>-1.125</v>
      </c>
      <c r="M1222" s="0" t="n">
        <v>4.23436260223389</v>
      </c>
      <c r="N1222" s="0" t="n">
        <v>0</v>
      </c>
      <c r="O1222" s="0" t="n">
        <v>0</v>
      </c>
      <c r="P1222" s="0" t="s">
        <v>144</v>
      </c>
      <c r="Q1222" s="0" t="s">
        <v>141</v>
      </c>
      <c r="R1222" s="0" t="n">
        <v>1</v>
      </c>
      <c r="S1222" s="0" t="s">
        <v>148</v>
      </c>
      <c r="T1222" s="0" t="n">
        <v>0</v>
      </c>
      <c r="U1222" s="0" t="n">
        <v>236633.56</v>
      </c>
      <c r="V1222" s="0" t="n">
        <v>0.0197502300143242</v>
      </c>
      <c r="W1222" s="0" t="n">
        <v>598.310363769531</v>
      </c>
      <c r="X1222" s="0" t="n">
        <v>0.0112351588904858</v>
      </c>
      <c r="Y1222" s="0" t="n">
        <f aca="false">IF(ISNUMBER(C1222),INDEX(Scorecard!$D$5:$D$12,SUMPRODUCT(--(Scorecard!$G$5:$G$11&lt;C1222))+1),Scorecard!$D$13)</f>
        <v>-0.869677851527538</v>
      </c>
      <c r="Z1222" s="0" t="n">
        <f aca="false">IF(ISNUMBER(D1222),INDEX(Scorecard!$D$14:$D$17,SUMPRODUCT(--(Scorecard!$G$14:$G$16&lt;D1222))+1),Scorecard!$D$18)</f>
        <v>0.0505355481560174</v>
      </c>
      <c r="AA1222" s="0" t="n">
        <f aca="false">IF(ISNUMBER(E1222),INDEX(Scorecard!$D$19:$D$26,SUMPRODUCT(--(Scorecard!$G$19:$G$25&lt;E1222))+1),Scorecard!$D$27)</f>
        <v>0.0530843085177338</v>
      </c>
      <c r="AB1222" s="0" t="n">
        <f aca="false">IF(ISNUMBER(F1222),INDEX(Scorecard!$D$28:$D$35,SUMPRODUCT(--(Scorecard!$G$28:$G$34&lt;F1222))+1),Scorecard!$D$36)</f>
        <v>0.165097008946478</v>
      </c>
      <c r="AC1222" s="0" t="n">
        <f aca="false">IF(ISNUMBER(H1222),INDEX(Scorecard!$D$37:$D$44,SUMPRODUCT(--(Scorecard!$G$37:$G$43&lt;H1222))+1),Scorecard!$D$45)</f>
        <v>1.35057635045042</v>
      </c>
      <c r="AD1222" s="0" t="n">
        <f aca="false">IF(ISNUMBER(I1222),INDEX(Scorecard!$D$46:$D$52,SUMPRODUCT(--(Scorecard!$G$46:$G$51&lt;I1222))+1),Scorecard!$D$53)</f>
        <v>0.818882373006414</v>
      </c>
      <c r="AE1222" s="0" t="n">
        <f aca="false">IF(ISNUMBER(K1222),INDEX(Scorecard!$D$54:$D$61,SUMPRODUCT(--(Scorecard!$G$54:$G$60&lt;K1222))+1),Scorecard!$D$62)</f>
        <v>0.489050497890326</v>
      </c>
      <c r="AF1222" s="0" t="n">
        <f aca="false">IF(ISNUMBER(L1222),INDEX(Scorecard!$D$63:$D$68,SUMPRODUCT(--(Scorecard!$G$63:$G$67&lt;L1222))+1),Scorecard!$D$69)</f>
        <v>-0.340582194386522</v>
      </c>
      <c r="AG1222" s="0" t="n">
        <f aca="false">Inputs!$B$10+Scorecard!$J$5*Y1222+Scorecard!$J$6*Z1222+Scorecard!$J$7*AA1222+Scorecard!$J$8*AB1222+Scorecard!$J$9*AC1222+Scorecard!$J$10*AD1222+Scorecard!$J$11*AE1222+Scorecard!$J$12*AF1222</f>
        <v>-3.85346410500966</v>
      </c>
      <c r="AH1222" s="0" t="n">
        <f aca="false">MIN(1-Inputs!$B$13,MAX(Inputs!$B$13,1/(1+EXP(-(Inputs!$B$11*AG1222+Inputs!$B$12)))))</f>
        <v>0.0197502297065358</v>
      </c>
      <c r="AI1222" s="0" t="n">
        <f aca="false">Inputs!$B$9-Inputs!$B$8*AG1222</f>
        <v>598.310347295327</v>
      </c>
      <c r="AJ1222" s="0" t="n">
        <f aca="false">RANK(AH1222,$AH$5:$AH$2004,0)+COUNTIF($AH$4:AH1221,AH1222)</f>
        <v>459</v>
      </c>
      <c r="AK1222" s="0" t="n">
        <f aca="false">IF(AJ1222&lt;=Deciles!$B$5*(Deciles!$B$4+1),INT((AJ1222-1)/(Deciles!$B$4+1))+1,Deciles!$B$5+INT((AJ1222-1-Deciles!$B$5*(Deciles!$B$4+1))/Deciles!$B$4)+1)</f>
        <v>3</v>
      </c>
    </row>
    <row r="1223" customFormat="false" ht="15" hidden="false" customHeight="false" outlineLevel="0" collapsed="false">
      <c r="A1223" s="0" t="n">
        <v>35294</v>
      </c>
      <c r="B1223" s="0" t="s">
        <v>139</v>
      </c>
      <c r="C1223" s="0" t="n">
        <v>727</v>
      </c>
      <c r="D1223" s="0" t="n">
        <v>68.4099655151367</v>
      </c>
      <c r="E1223" s="0" t="n">
        <v>54.0996246337891</v>
      </c>
      <c r="F1223" s="0" t="n">
        <v>32</v>
      </c>
      <c r="G1223" s="0" t="n">
        <v>3.95799994468689</v>
      </c>
      <c r="H1223" s="0" t="n">
        <v>0.941333293914795</v>
      </c>
      <c r="I1223" s="0" t="n">
        <v>54</v>
      </c>
      <c r="J1223" s="0" t="n">
        <v>12.1711292266846</v>
      </c>
      <c r="K1223" s="0" t="n">
        <v>5.33333349227905</v>
      </c>
      <c r="L1223" s="0" t="n">
        <v>-3.49999952316284</v>
      </c>
      <c r="M1223" s="0" t="n">
        <v>2.44867300987244</v>
      </c>
      <c r="N1223" s="0" t="n">
        <v>0</v>
      </c>
      <c r="O1223" s="0" t="n">
        <v>0</v>
      </c>
      <c r="P1223" s="0" t="s">
        <v>144</v>
      </c>
      <c r="Q1223" s="0" t="s">
        <v>141</v>
      </c>
      <c r="R1223" s="0" t="n">
        <v>1</v>
      </c>
      <c r="S1223" s="0" t="s">
        <v>148</v>
      </c>
      <c r="T1223" s="0" t="n">
        <v>0</v>
      </c>
      <c r="U1223" s="0" t="n">
        <v>193132</v>
      </c>
      <c r="V1223" s="0" t="n">
        <v>0.00963307823985815</v>
      </c>
      <c r="W1223" s="0" t="n">
        <v>618.019287109375</v>
      </c>
      <c r="X1223" s="0" t="n">
        <v>0.0105447238311172</v>
      </c>
      <c r="Y1223" s="0" t="n">
        <f aca="false">IF(ISNUMBER(C1223),INDEX(Scorecard!$D$5:$D$12,SUMPRODUCT(--(Scorecard!$G$5:$G$11&lt;C1223))+1),Scorecard!$D$13)</f>
        <v>-0.0290424113398221</v>
      </c>
      <c r="Z1223" s="0" t="n">
        <f aca="false">IF(ISNUMBER(D1223),INDEX(Scorecard!$D$14:$D$17,SUMPRODUCT(--(Scorecard!$G$14:$G$16&lt;D1223))+1),Scorecard!$D$18)</f>
        <v>0.128579646629417</v>
      </c>
      <c r="AA1223" s="0" t="n">
        <f aca="false">IF(ISNUMBER(E1223),INDEX(Scorecard!$D$19:$D$26,SUMPRODUCT(--(Scorecard!$G$19:$G$25&lt;E1223))+1),Scorecard!$D$27)</f>
        <v>0.57899015159425</v>
      </c>
      <c r="AB1223" s="0" t="n">
        <f aca="false">IF(ISNUMBER(F1223),INDEX(Scorecard!$D$28:$D$35,SUMPRODUCT(--(Scorecard!$G$28:$G$34&lt;F1223))+1),Scorecard!$D$36)</f>
        <v>0.126913191054783</v>
      </c>
      <c r="AC1223" s="0" t="n">
        <f aca="false">IF(ISNUMBER(H1223),INDEX(Scorecard!$D$37:$D$44,SUMPRODUCT(--(Scorecard!$G$37:$G$43&lt;H1223))+1),Scorecard!$D$45)</f>
        <v>-0.975503570149195</v>
      </c>
      <c r="AD1223" s="0" t="n">
        <f aca="false">IF(ISNUMBER(I1223),INDEX(Scorecard!$D$46:$D$52,SUMPRODUCT(--(Scorecard!$G$46:$G$51&lt;I1223))+1),Scorecard!$D$53)</f>
        <v>0.818882373006414</v>
      </c>
      <c r="AE1223" s="0" t="n">
        <f aca="false">IF(ISNUMBER(K1223),INDEX(Scorecard!$D$54:$D$61,SUMPRODUCT(--(Scorecard!$G$54:$G$60&lt;K1223))+1),Scorecard!$D$62)</f>
        <v>0.126303549215828</v>
      </c>
      <c r="AF1223" s="0" t="n">
        <f aca="false">IF(ISNUMBER(L1223),INDEX(Scorecard!$D$63:$D$68,SUMPRODUCT(--(Scorecard!$G$63:$G$67&lt;L1223))+1),Scorecard!$D$69)</f>
        <v>-0.340582194386522</v>
      </c>
      <c r="AG1223" s="0" t="n">
        <f aca="false">Inputs!$B$10+Scorecard!$J$5*Y1223+Scorecard!$J$6*Z1223+Scorecard!$J$7*AA1223+Scorecard!$J$8*AB1223+Scorecard!$J$9*AC1223+Scorecard!$J$10*AD1223+Scorecard!$J$11*AE1223+Scorecard!$J$12*AF1223</f>
        <v>-4.53652487470409</v>
      </c>
      <c r="AH1223" s="0" t="n">
        <f aca="false">MIN(1-Inputs!$B$13,MAX(Inputs!$B$13,1/(1+EXP(-(Inputs!$B$11*AG1223+Inputs!$B$12)))))</f>
        <v>0.00963307808534459</v>
      </c>
      <c r="AI1223" s="0" t="n">
        <f aca="false">Inputs!$B$9-Inputs!$B$8*AG1223</f>
        <v>618.019314996606</v>
      </c>
      <c r="AJ1223" s="0" t="n">
        <f aca="false">RANK(AH1223,$AH$5:$AH$2004,0)+COUNTIF($AH$4:AH1222,AH1223)</f>
        <v>843</v>
      </c>
      <c r="AK1223" s="0" t="n">
        <f aca="false">IF(AJ1223&lt;=Deciles!$B$5*(Deciles!$B$4+1),INT((AJ1223-1)/(Deciles!$B$4+1))+1,Deciles!$B$5+INT((AJ1223-1-Deciles!$B$5*(Deciles!$B$4+1))/Deciles!$B$4)+1)</f>
        <v>5</v>
      </c>
    </row>
    <row r="1224" customFormat="false" ht="15" hidden="false" customHeight="false" outlineLevel="0" collapsed="false">
      <c r="A1224" s="0" t="n">
        <v>35301</v>
      </c>
      <c r="B1224" s="0" t="s">
        <v>139</v>
      </c>
      <c r="C1224" s="0" t="n">
        <v>786</v>
      </c>
      <c r="D1224" s="0" t="n">
        <v>80.8470611572266</v>
      </c>
      <c r="E1224" s="0" t="n">
        <v>42.1506080627441</v>
      </c>
      <c r="F1224" s="0" t="n">
        <v>45</v>
      </c>
      <c r="G1224" s="0" t="n">
        <v>4.19899988174439</v>
      </c>
      <c r="H1224" s="0" t="n">
        <v>1.18233323097229</v>
      </c>
      <c r="I1224" s="0" t="n">
        <v>103</v>
      </c>
      <c r="J1224" s="0" t="n">
        <v>12.2647457122803</v>
      </c>
      <c r="K1224" s="0" t="n">
        <v>6.13333320617676</v>
      </c>
      <c r="L1224" s="0" t="n">
        <v>-3.5</v>
      </c>
      <c r="M1224" s="0" t="n">
        <v>3.62166213989258</v>
      </c>
      <c r="N1224" s="0" t="n">
        <v>0</v>
      </c>
      <c r="O1224" s="0" t="n">
        <v>0</v>
      </c>
      <c r="P1224" s="0" t="s">
        <v>144</v>
      </c>
      <c r="Q1224" s="0" t="s">
        <v>141</v>
      </c>
      <c r="R1224" s="0" t="n">
        <v>1</v>
      </c>
      <c r="S1224" s="0" t="s">
        <v>149</v>
      </c>
      <c r="T1224" s="0" t="n">
        <v>0</v>
      </c>
      <c r="U1224" s="0" t="n">
        <v>212085.62</v>
      </c>
      <c r="V1224" s="0" t="n">
        <v>0.00495344121009111</v>
      </c>
      <c r="W1224" s="0" t="n">
        <v>636.147827148438</v>
      </c>
      <c r="X1224" s="0" t="n">
        <v>0.00409896206110716</v>
      </c>
      <c r="Y1224" s="0" t="n">
        <f aca="false">IF(ISNUMBER(C1224),INDEX(Scorecard!$D$5:$D$12,SUMPRODUCT(--(Scorecard!$G$5:$G$11&lt;C1224))+1),Scorecard!$D$13)</f>
        <v>1.23750384304241</v>
      </c>
      <c r="Z1224" s="0" t="n">
        <f aca="false">IF(ISNUMBER(D1224),INDEX(Scorecard!$D$14:$D$17,SUMPRODUCT(--(Scorecard!$G$14:$G$16&lt;D1224))+1),Scorecard!$D$18)</f>
        <v>0.0505355481560174</v>
      </c>
      <c r="AA1224" s="0" t="n">
        <f aca="false">IF(ISNUMBER(E1224),INDEX(Scorecard!$D$19:$D$26,SUMPRODUCT(--(Scorecard!$G$19:$G$25&lt;E1224))+1),Scorecard!$D$27)</f>
        <v>0.57899015159425</v>
      </c>
      <c r="AB1224" s="0" t="n">
        <f aca="false">IF(ISNUMBER(F1224),INDEX(Scorecard!$D$28:$D$35,SUMPRODUCT(--(Scorecard!$G$28:$G$34&lt;F1224))+1),Scorecard!$D$36)</f>
        <v>-0.309727037437117</v>
      </c>
      <c r="AC1224" s="0" t="n">
        <f aca="false">IF(ISNUMBER(H1224),INDEX(Scorecard!$D$37:$D$44,SUMPRODUCT(--(Scorecard!$G$37:$G$43&lt;H1224))+1),Scorecard!$D$45)</f>
        <v>-0.975503570149195</v>
      </c>
      <c r="AD1224" s="0" t="n">
        <f aca="false">IF(ISNUMBER(I1224),INDEX(Scorecard!$D$46:$D$52,SUMPRODUCT(--(Scorecard!$G$46:$G$51&lt;I1224))+1),Scorecard!$D$53)</f>
        <v>0.818882373006414</v>
      </c>
      <c r="AE1224" s="0" t="n">
        <f aca="false">IF(ISNUMBER(K1224),INDEX(Scorecard!$D$54:$D$61,SUMPRODUCT(--(Scorecard!$G$54:$G$60&lt;K1224))+1),Scorecard!$D$62)</f>
        <v>0.0151758992857273</v>
      </c>
      <c r="AF1224" s="0" t="n">
        <f aca="false">IF(ISNUMBER(L1224),INDEX(Scorecard!$D$63:$D$68,SUMPRODUCT(--(Scorecard!$G$63:$G$67&lt;L1224))+1),Scorecard!$D$69)</f>
        <v>-0.340582194386522</v>
      </c>
      <c r="AG1224" s="0" t="n">
        <f aca="false">Inputs!$B$10+Scorecard!$J$5*Y1224+Scorecard!$J$6*Z1224+Scorecard!$J$7*AA1224+Scorecard!$J$8*AB1224+Scorecard!$J$9*AC1224+Scorecard!$J$10*AD1224+Scorecard!$J$11*AE1224+Scorecard!$J$12*AF1224</f>
        <v>-5.16481163933985</v>
      </c>
      <c r="AH1224" s="0" t="n">
        <f aca="false">MIN(1-Inputs!$B$13,MAX(Inputs!$B$13,1/(1+EXP(-(Inputs!$B$11*AG1224+Inputs!$B$12)))))</f>
        <v>0.00495344128423795</v>
      </c>
      <c r="AI1224" s="0" t="n">
        <f aca="false">Inputs!$B$9-Inputs!$B$8*AG1224</f>
        <v>636.147838988529</v>
      </c>
      <c r="AJ1224" s="0" t="n">
        <f aca="false">RANK(AH1224,$AH$5:$AH$2004,0)+COUNTIF($AH$4:AH1223,AH1224)</f>
        <v>1262</v>
      </c>
      <c r="AK1224" s="0" t="n">
        <f aca="false">IF(AJ1224&lt;=Deciles!$B$5*(Deciles!$B$4+1),INT((AJ1224-1)/(Deciles!$B$4+1))+1,Deciles!$B$5+INT((AJ1224-1-Deciles!$B$5*(Deciles!$B$4+1))/Deciles!$B$4)+1)</f>
        <v>7</v>
      </c>
    </row>
    <row r="1225" customFormat="false" ht="15" hidden="false" customHeight="false" outlineLevel="0" collapsed="false">
      <c r="A1225" s="0" t="n">
        <v>35328</v>
      </c>
      <c r="B1225" s="0" t="s">
        <v>158</v>
      </c>
      <c r="C1225" s="0" t="n">
        <v>722</v>
      </c>
      <c r="D1225" s="0" t="n">
        <v>80</v>
      </c>
      <c r="E1225" s="0" t="n">
        <v>69.7500991821289</v>
      </c>
      <c r="F1225" s="0" t="n">
        <v>27</v>
      </c>
      <c r="G1225" s="0" t="n">
        <v>4.59000015258789</v>
      </c>
      <c r="H1225" s="0" t="n">
        <v>1.67333340644836</v>
      </c>
      <c r="I1225" s="0" t="n">
        <v>30</v>
      </c>
      <c r="J1225" s="0" t="n">
        <v>12.7877550125122</v>
      </c>
      <c r="K1225" s="0" t="n">
        <v>6.73333311080933</v>
      </c>
      <c r="L1225" s="0" t="n">
        <v>2.71025609970093</v>
      </c>
      <c r="M1225" s="0" t="n">
        <v>0.529953420162201</v>
      </c>
      <c r="N1225" s="0" t="n">
        <v>2</v>
      </c>
      <c r="O1225" s="0" t="n">
        <v>0</v>
      </c>
      <c r="P1225" s="0" t="s">
        <v>144</v>
      </c>
      <c r="Q1225" s="0" t="s">
        <v>141</v>
      </c>
      <c r="R1225" s="0" t="n">
        <v>2</v>
      </c>
      <c r="S1225" s="0" t="s">
        <v>151</v>
      </c>
      <c r="T1225" s="0" t="n">
        <v>0</v>
      </c>
      <c r="U1225" s="0" t="n">
        <v>357809.28</v>
      </c>
      <c r="V1225" s="0" t="n">
        <v>0.0201116930693388</v>
      </c>
      <c r="W1225" s="0" t="n">
        <v>597.809509277344</v>
      </c>
      <c r="X1225" s="0" t="n">
        <v>0.0190947726368904</v>
      </c>
      <c r="Y1225" s="0" t="n">
        <f aca="false">IF(ISNUMBER(C1225),INDEX(Scorecard!$D$5:$D$12,SUMPRODUCT(--(Scorecard!$G$5:$G$11&lt;C1225))+1),Scorecard!$D$13)</f>
        <v>-0.0290424113398221</v>
      </c>
      <c r="Z1225" s="0" t="n">
        <f aca="false">IF(ISNUMBER(D1225),INDEX(Scorecard!$D$14:$D$17,SUMPRODUCT(--(Scorecard!$G$14:$G$16&lt;D1225))+1),Scorecard!$D$18)</f>
        <v>0.0505355481560174</v>
      </c>
      <c r="AA1225" s="0" t="n">
        <f aca="false">IF(ISNUMBER(E1225),INDEX(Scorecard!$D$19:$D$26,SUMPRODUCT(--(Scorecard!$G$19:$G$25&lt;E1225))+1),Scorecard!$D$27)</f>
        <v>0.0530843085177338</v>
      </c>
      <c r="AB1225" s="0" t="n">
        <f aca="false">IF(ISNUMBER(F1225),INDEX(Scorecard!$D$28:$D$35,SUMPRODUCT(--(Scorecard!$G$28:$G$34&lt;F1225))+1),Scorecard!$D$36)</f>
        <v>0.165097008946478</v>
      </c>
      <c r="AC1225" s="0" t="n">
        <f aca="false">IF(ISNUMBER(H1225),INDEX(Scorecard!$D$37:$D$44,SUMPRODUCT(--(Scorecard!$G$37:$G$43&lt;H1225))+1),Scorecard!$D$45)</f>
        <v>-0.975503570149195</v>
      </c>
      <c r="AD1225" s="0" t="n">
        <f aca="false">IF(ISNUMBER(I1225),INDEX(Scorecard!$D$46:$D$52,SUMPRODUCT(--(Scorecard!$G$46:$G$51&lt;I1225))+1),Scorecard!$D$53)</f>
        <v>0.123869379412532</v>
      </c>
      <c r="AE1225" s="0" t="n">
        <f aca="false">IF(ISNUMBER(K1225),INDEX(Scorecard!$D$54:$D$61,SUMPRODUCT(--(Scorecard!$G$54:$G$60&lt;K1225))+1),Scorecard!$D$62)</f>
        <v>-0.357264871923982</v>
      </c>
      <c r="AF1225" s="0" t="n">
        <f aca="false">IF(ISNUMBER(L1225),INDEX(Scorecard!$D$63:$D$68,SUMPRODUCT(--(Scorecard!$G$63:$G$67&lt;L1225))+1),Scorecard!$D$69)</f>
        <v>0.322484508656054</v>
      </c>
      <c r="AG1225" s="0" t="n">
        <f aca="false">Inputs!$B$10+Scorecard!$J$5*Y1225+Scorecard!$J$6*Z1225+Scorecard!$J$7*AA1225+Scorecard!$J$8*AB1225+Scorecard!$J$9*AC1225+Scorecard!$J$10*AD1225+Scorecard!$J$11*AE1225+Scorecard!$J$12*AF1225</f>
        <v>-3.83610679558245</v>
      </c>
      <c r="AH1225" s="0" t="n">
        <f aca="false">MIN(1-Inputs!$B$13,MAX(Inputs!$B$13,1/(1+EXP(-(Inputs!$B$11*AG1225+Inputs!$B$12)))))</f>
        <v>0.0201116937729121</v>
      </c>
      <c r="AI1225" s="0" t="n">
        <f aca="false">Inputs!$B$9-Inputs!$B$8*AG1225</f>
        <v>597.809521210651</v>
      </c>
      <c r="AJ1225" s="0" t="n">
        <f aca="false">RANK(AH1225,$AH$5:$AH$2004,0)+COUNTIF($AH$4:AH1224,AH1225)</f>
        <v>454</v>
      </c>
      <c r="AK1225" s="0" t="n">
        <f aca="false">IF(AJ1225&lt;=Deciles!$B$5*(Deciles!$B$4+1),INT((AJ1225-1)/(Deciles!$B$4+1))+1,Deciles!$B$5+INT((AJ1225-1-Deciles!$B$5*(Deciles!$B$4+1))/Deciles!$B$4)+1)</f>
        <v>3</v>
      </c>
    </row>
    <row r="1226" customFormat="false" ht="15" hidden="false" customHeight="false" outlineLevel="0" collapsed="false">
      <c r="A1226" s="0" t="n">
        <v>35343</v>
      </c>
      <c r="B1226" s="0" t="s">
        <v>158</v>
      </c>
      <c r="C1226" s="0" t="n">
        <v>692</v>
      </c>
      <c r="D1226" s="0" t="n">
        <v>71.0803985595703</v>
      </c>
      <c r="E1226" s="0" t="n">
        <v>58.1543998718262</v>
      </c>
      <c r="F1226" s="0" t="n">
        <v>30</v>
      </c>
      <c r="G1226" s="0" t="n">
        <v>4.27299976348877</v>
      </c>
      <c r="H1226" s="0" t="n">
        <v>1.35633301734924</v>
      </c>
      <c r="I1226" s="0" t="n">
        <v>47</v>
      </c>
      <c r="J1226" s="0" t="n">
        <v>12.6180305480957</v>
      </c>
      <c r="K1226" s="0" t="n">
        <v>6.73333311080933</v>
      </c>
      <c r="L1226" s="0" t="n">
        <v>2.71025609970093</v>
      </c>
      <c r="M1226" s="0" t="n">
        <v>0.36659899353981</v>
      </c>
      <c r="N1226" s="0" t="n">
        <v>0</v>
      </c>
      <c r="O1226" s="0" t="n">
        <v>0</v>
      </c>
      <c r="P1226" s="0" t="s">
        <v>144</v>
      </c>
      <c r="Q1226" s="0" t="s">
        <v>141</v>
      </c>
      <c r="R1226" s="0" t="n">
        <v>2</v>
      </c>
      <c r="S1226" s="0" t="s">
        <v>161</v>
      </c>
      <c r="T1226" s="0" t="n">
        <v>0</v>
      </c>
      <c r="U1226" s="0" t="n">
        <v>301954.1</v>
      </c>
      <c r="V1226" s="0" t="n">
        <v>0.0371489971876144</v>
      </c>
      <c r="W1226" s="0" t="n">
        <v>580.727294921875</v>
      </c>
      <c r="X1226" s="0" t="n">
        <v>0.0472821705043316</v>
      </c>
      <c r="Y1226" s="0" t="n">
        <f aca="false">IF(ISNUMBER(C1226),INDEX(Scorecard!$D$5:$D$12,SUMPRODUCT(--(Scorecard!$G$5:$G$11&lt;C1226))+1),Scorecard!$D$13)</f>
        <v>-0.869677851527538</v>
      </c>
      <c r="Z1226" s="0" t="n">
        <f aca="false">IF(ISNUMBER(D1226),INDEX(Scorecard!$D$14:$D$17,SUMPRODUCT(--(Scorecard!$G$14:$G$16&lt;D1226))+1),Scorecard!$D$18)</f>
        <v>0.128579646629417</v>
      </c>
      <c r="AA1226" s="0" t="n">
        <f aca="false">IF(ISNUMBER(E1226),INDEX(Scorecard!$D$19:$D$26,SUMPRODUCT(--(Scorecard!$G$19:$G$25&lt;E1226))+1),Scorecard!$D$27)</f>
        <v>0.267179331770092</v>
      </c>
      <c r="AB1226" s="0" t="n">
        <f aca="false">IF(ISNUMBER(F1226),INDEX(Scorecard!$D$28:$D$35,SUMPRODUCT(--(Scorecard!$G$28:$G$34&lt;F1226))+1),Scorecard!$D$36)</f>
        <v>0.126913191054783</v>
      </c>
      <c r="AC1226" s="0" t="n">
        <f aca="false">IF(ISNUMBER(H1226),INDEX(Scorecard!$D$37:$D$44,SUMPRODUCT(--(Scorecard!$G$37:$G$43&lt;H1226))+1),Scorecard!$D$45)</f>
        <v>-0.975503570149195</v>
      </c>
      <c r="AD1226" s="0" t="n">
        <f aca="false">IF(ISNUMBER(I1226),INDEX(Scorecard!$D$46:$D$52,SUMPRODUCT(--(Scorecard!$G$46:$G$51&lt;I1226))+1),Scorecard!$D$53)</f>
        <v>0.818882373006414</v>
      </c>
      <c r="AE1226" s="0" t="n">
        <f aca="false">IF(ISNUMBER(K1226),INDEX(Scorecard!$D$54:$D$61,SUMPRODUCT(--(Scorecard!$G$54:$G$60&lt;K1226))+1),Scorecard!$D$62)</f>
        <v>-0.357264871923982</v>
      </c>
      <c r="AF1226" s="0" t="n">
        <f aca="false">IF(ISNUMBER(L1226),INDEX(Scorecard!$D$63:$D$68,SUMPRODUCT(--(Scorecard!$G$63:$G$67&lt;L1226))+1),Scorecard!$D$69)</f>
        <v>0.322484508656054</v>
      </c>
      <c r="AG1226" s="0" t="n">
        <f aca="false">Inputs!$B$10+Scorecard!$J$5*Y1226+Scorecard!$J$6*Z1226+Scorecard!$J$7*AA1226+Scorecard!$J$8*AB1226+Scorecard!$J$9*AC1226+Scorecard!$J$10*AD1226+Scorecard!$J$11*AE1226+Scorecard!$J$12*AF1226</f>
        <v>-3.24408114363347</v>
      </c>
      <c r="AH1226" s="0" t="n">
        <f aca="false">MIN(1-Inputs!$B$13,MAX(Inputs!$B$13,1/(1+EXP(-(Inputs!$B$11*AG1226+Inputs!$B$12)))))</f>
        <v>0.0371489982029829</v>
      </c>
      <c r="AI1226" s="0" t="n">
        <f aca="false">Inputs!$B$9-Inputs!$B$8*AG1226</f>
        <v>580.727271767734</v>
      </c>
      <c r="AJ1226" s="0" t="n">
        <f aca="false">RANK(AH1226,$AH$5:$AH$2004,0)+COUNTIF($AH$4:AH1225,AH1226)</f>
        <v>232</v>
      </c>
      <c r="AK1226" s="0" t="n">
        <f aca="false">IF(AJ1226&lt;=Deciles!$B$5*(Deciles!$B$4+1),INT((AJ1226-1)/(Deciles!$B$4+1))+1,Deciles!$B$5+INT((AJ1226-1-Deciles!$B$5*(Deciles!$B$4+1))/Deciles!$B$4)+1)</f>
        <v>2</v>
      </c>
    </row>
    <row r="1227" customFormat="false" ht="15" hidden="false" customHeight="false" outlineLevel="0" collapsed="false">
      <c r="A1227" s="0" t="n">
        <v>35369</v>
      </c>
      <c r="B1227" s="0" t="s">
        <v>155</v>
      </c>
      <c r="C1227" s="0" t="n">
        <v>739</v>
      </c>
      <c r="D1227" s="0" t="n">
        <v>65.5427398681641</v>
      </c>
      <c r="E1227" s="0" t="n">
        <v>58.5858993530273</v>
      </c>
      <c r="F1227" s="0" t="n">
        <v>31</v>
      </c>
      <c r="G1227" s="0" t="n">
        <v>3.08899998664856</v>
      </c>
      <c r="H1227" s="0" t="n">
        <v>-2.64433312416077</v>
      </c>
      <c r="I1227" s="0" t="n">
        <v>24</v>
      </c>
      <c r="J1227" s="0" t="n">
        <v>12.628155708313</v>
      </c>
      <c r="K1227" s="0" t="n">
        <v>4.60833311080933</v>
      </c>
      <c r="L1227" s="0" t="n">
        <v>-1.125</v>
      </c>
      <c r="M1227" s="0" t="n">
        <v>4.48895978927612</v>
      </c>
      <c r="N1227" s="0" t="n">
        <v>0</v>
      </c>
      <c r="O1227" s="0" t="n">
        <v>0</v>
      </c>
      <c r="P1227" s="0" t="s">
        <v>144</v>
      </c>
      <c r="Q1227" s="0" t="s">
        <v>141</v>
      </c>
      <c r="R1227" s="0" t="n">
        <v>2</v>
      </c>
      <c r="S1227" s="0" t="s">
        <v>161</v>
      </c>
      <c r="T1227" s="0" t="n">
        <v>0</v>
      </c>
      <c r="U1227" s="0" t="n">
        <v>305026.9</v>
      </c>
      <c r="V1227" s="0" t="n">
        <v>0.00568650988861918</v>
      </c>
      <c r="W1227" s="0" t="n">
        <v>632.392639160156</v>
      </c>
      <c r="X1227" s="0" t="n">
        <v>0.0105502512305975</v>
      </c>
      <c r="Y1227" s="0" t="n">
        <f aca="false">IF(ISNUMBER(C1227),INDEX(Scorecard!$D$5:$D$12,SUMPRODUCT(--(Scorecard!$G$5:$G$11&lt;C1227))+1),Scorecard!$D$13)</f>
        <v>0.488358159108655</v>
      </c>
      <c r="Z1227" s="0" t="n">
        <f aca="false">IF(ISNUMBER(D1227),INDEX(Scorecard!$D$14:$D$17,SUMPRODUCT(--(Scorecard!$G$14:$G$16&lt;D1227))+1),Scorecard!$D$18)</f>
        <v>0.128579646629417</v>
      </c>
      <c r="AA1227" s="0" t="n">
        <f aca="false">IF(ISNUMBER(E1227),INDEX(Scorecard!$D$19:$D$26,SUMPRODUCT(--(Scorecard!$G$19:$G$25&lt;E1227))+1),Scorecard!$D$27)</f>
        <v>0.267179331770092</v>
      </c>
      <c r="AB1227" s="0" t="n">
        <f aca="false">IF(ISNUMBER(F1227),INDEX(Scorecard!$D$28:$D$35,SUMPRODUCT(--(Scorecard!$G$28:$G$34&lt;F1227))+1),Scorecard!$D$36)</f>
        <v>0.126913191054783</v>
      </c>
      <c r="AC1227" s="0" t="n">
        <f aca="false">IF(ISNUMBER(H1227),INDEX(Scorecard!$D$37:$D$44,SUMPRODUCT(--(Scorecard!$G$37:$G$43&lt;H1227))+1),Scorecard!$D$45)</f>
        <v>1.35057635045042</v>
      </c>
      <c r="AD1227" s="0" t="n">
        <f aca="false">IF(ISNUMBER(I1227),INDEX(Scorecard!$D$46:$D$52,SUMPRODUCT(--(Scorecard!$G$46:$G$51&lt;I1227))+1),Scorecard!$D$53)</f>
        <v>-0.048559051279741</v>
      </c>
      <c r="AE1227" s="0" t="n">
        <f aca="false">IF(ISNUMBER(K1227),INDEX(Scorecard!$D$54:$D$61,SUMPRODUCT(--(Scorecard!$G$54:$G$60&lt;K1227))+1),Scorecard!$D$62)</f>
        <v>0.409483001259379</v>
      </c>
      <c r="AF1227" s="0" t="n">
        <f aca="false">IF(ISNUMBER(L1227),INDEX(Scorecard!$D$63:$D$68,SUMPRODUCT(--(Scorecard!$G$63:$G$67&lt;L1227))+1),Scorecard!$D$69)</f>
        <v>-0.340582194386522</v>
      </c>
      <c r="AG1227" s="0" t="n">
        <f aca="false">Inputs!$B$10+Scorecard!$J$5*Y1227+Scorecard!$J$6*Z1227+Scorecard!$J$7*AA1227+Scorecard!$J$8*AB1227+Scorecard!$J$9*AC1227+Scorecard!$J$10*AD1227+Scorecard!$J$11*AE1227+Scorecard!$J$12*AF1227</f>
        <v>-5.03466673238894</v>
      </c>
      <c r="AH1227" s="0" t="n">
        <f aca="false">MIN(1-Inputs!$B$13,MAX(Inputs!$B$13,1/(1+EXP(-(Inputs!$B$11*AG1227+Inputs!$B$12)))))</f>
        <v>0.00568651010134071</v>
      </c>
      <c r="AI1227" s="0" t="n">
        <f aca="false">Inputs!$B$9-Inputs!$B$8*AG1227</f>
        <v>632.392650751429</v>
      </c>
      <c r="AJ1227" s="0" t="n">
        <f aca="false">RANK(AH1227,$AH$5:$AH$2004,0)+COUNTIF($AH$4:AH1226,AH1227)</f>
        <v>1171</v>
      </c>
      <c r="AK1227" s="0" t="n">
        <f aca="false">IF(AJ1227&lt;=Deciles!$B$5*(Deciles!$B$4+1),INT((AJ1227-1)/(Deciles!$B$4+1))+1,Deciles!$B$5+INT((AJ1227-1-Deciles!$B$5*(Deciles!$B$4+1))/Deciles!$B$4)+1)</f>
        <v>6</v>
      </c>
    </row>
    <row r="1228" customFormat="false" ht="15" hidden="false" customHeight="false" outlineLevel="0" collapsed="false">
      <c r="A1228" s="0" t="n">
        <v>35418</v>
      </c>
      <c r="B1228" s="0" t="s">
        <v>155</v>
      </c>
      <c r="C1228" s="0" t="n">
        <v>701</v>
      </c>
      <c r="D1228" s="0" t="n">
        <v>71.6368255615234</v>
      </c>
      <c r="E1228" s="0" t="n">
        <v>48.4806365966797</v>
      </c>
      <c r="F1228" s="0" t="n">
        <v>35</v>
      </c>
      <c r="G1228" s="0" t="n">
        <v>4.93800020217896</v>
      </c>
      <c r="H1228" s="0" t="n">
        <v>-0.795332908630371</v>
      </c>
      <c r="I1228" s="0" t="n">
        <v>81</v>
      </c>
      <c r="J1228" s="0" t="n">
        <v>12.224536895752</v>
      </c>
      <c r="K1228" s="0" t="n">
        <v>3.90833330154419</v>
      </c>
      <c r="L1228" s="0" t="n">
        <v>-1.125</v>
      </c>
      <c r="M1228" s="0" t="n">
        <v>4.74416542053223</v>
      </c>
      <c r="N1228" s="0" t="n">
        <v>0</v>
      </c>
      <c r="O1228" s="0" t="n">
        <v>0</v>
      </c>
      <c r="P1228" s="0" t="s">
        <v>144</v>
      </c>
      <c r="Q1228" s="0" t="s">
        <v>141</v>
      </c>
      <c r="R1228" s="0" t="n">
        <v>2</v>
      </c>
      <c r="S1228" s="0" t="s">
        <v>147</v>
      </c>
      <c r="T1228" s="0" t="n">
        <v>0</v>
      </c>
      <c r="U1228" s="0" t="n">
        <v>203727.25</v>
      </c>
      <c r="V1228" s="0" t="n">
        <v>0.0184843298047781</v>
      </c>
      <c r="W1228" s="0" t="n">
        <v>600.138061523438</v>
      </c>
      <c r="X1228" s="0" t="n">
        <v>0.0192880239337683</v>
      </c>
      <c r="Y1228" s="0" t="n">
        <f aca="false">IF(ISNUMBER(C1228),INDEX(Scorecard!$D$5:$D$12,SUMPRODUCT(--(Scorecard!$G$5:$G$11&lt;C1228))+1),Scorecard!$D$13)</f>
        <v>-0.869677851527538</v>
      </c>
      <c r="Z1228" s="0" t="n">
        <f aca="false">IF(ISNUMBER(D1228),INDEX(Scorecard!$D$14:$D$17,SUMPRODUCT(--(Scorecard!$G$14:$G$16&lt;D1228))+1),Scorecard!$D$18)</f>
        <v>0.128579646629417</v>
      </c>
      <c r="AA1228" s="0" t="n">
        <f aca="false">IF(ISNUMBER(E1228),INDEX(Scorecard!$D$19:$D$26,SUMPRODUCT(--(Scorecard!$G$19:$G$25&lt;E1228))+1),Scorecard!$D$27)</f>
        <v>0.57899015159425</v>
      </c>
      <c r="AB1228" s="0" t="n">
        <f aca="false">IF(ISNUMBER(F1228),INDEX(Scorecard!$D$28:$D$35,SUMPRODUCT(--(Scorecard!$G$28:$G$34&lt;F1228))+1),Scorecard!$D$36)</f>
        <v>-0.0008456427959252</v>
      </c>
      <c r="AC1228" s="0" t="n">
        <f aca="false">IF(ISNUMBER(H1228),INDEX(Scorecard!$D$37:$D$44,SUMPRODUCT(--(Scorecard!$G$37:$G$43&lt;H1228))+1),Scorecard!$D$45)</f>
        <v>1.35057635045042</v>
      </c>
      <c r="AD1228" s="0" t="n">
        <f aca="false">IF(ISNUMBER(I1228),INDEX(Scorecard!$D$46:$D$52,SUMPRODUCT(--(Scorecard!$G$46:$G$51&lt;I1228))+1),Scorecard!$D$53)</f>
        <v>0.818882373006414</v>
      </c>
      <c r="AE1228" s="0" t="n">
        <f aca="false">IF(ISNUMBER(K1228),INDEX(Scorecard!$D$54:$D$61,SUMPRODUCT(--(Scorecard!$G$54:$G$60&lt;K1228))+1),Scorecard!$D$62)</f>
        <v>0.489050497890326</v>
      </c>
      <c r="AF1228" s="0" t="n">
        <f aca="false">IF(ISNUMBER(L1228),INDEX(Scorecard!$D$63:$D$68,SUMPRODUCT(--(Scorecard!$G$63:$G$67&lt;L1228))+1),Scorecard!$D$69)</f>
        <v>-0.340582194386522</v>
      </c>
      <c r="AG1228" s="0" t="n">
        <f aca="false">Inputs!$B$10+Scorecard!$J$5*Y1228+Scorecard!$J$6*Z1228+Scorecard!$J$7*AA1228+Scorecard!$J$8*AB1228+Scorecard!$J$9*AC1228+Scorecard!$J$10*AD1228+Scorecard!$J$11*AE1228+Scorecard!$J$12*AF1228</f>
        <v>-3.91680768716068</v>
      </c>
      <c r="AH1228" s="0" t="n">
        <f aca="false">MIN(1-Inputs!$B$13,MAX(Inputs!$B$13,1/(1+EXP(-(Inputs!$B$11*AG1228+Inputs!$B$12)))))</f>
        <v>0.0184843293335683</v>
      </c>
      <c r="AI1228" s="0" t="n">
        <f aca="false">Inputs!$B$9-Inputs!$B$8*AG1228</f>
        <v>600.138056732155</v>
      </c>
      <c r="AJ1228" s="0" t="n">
        <f aca="false">RANK(AH1228,$AH$5:$AH$2004,0)+COUNTIF($AH$4:AH1227,AH1228)</f>
        <v>491</v>
      </c>
      <c r="AK1228" s="0" t="n">
        <f aca="false">IF(AJ1228&lt;=Deciles!$B$5*(Deciles!$B$4+1),INT((AJ1228-1)/(Deciles!$B$4+1))+1,Deciles!$B$5+INT((AJ1228-1-Deciles!$B$5*(Deciles!$B$4+1))/Deciles!$B$4)+1)</f>
        <v>3</v>
      </c>
    </row>
    <row r="1229" customFormat="false" ht="15" hidden="false" customHeight="false" outlineLevel="0" collapsed="false">
      <c r="A1229" s="0" t="n">
        <v>35437</v>
      </c>
      <c r="B1229" s="0" t="s">
        <v>155</v>
      </c>
      <c r="C1229" s="0" t="n">
        <v>737</v>
      </c>
      <c r="D1229" s="0" t="n">
        <v>80</v>
      </c>
      <c r="E1229" s="0" t="n">
        <v>74.8643493652344</v>
      </c>
      <c r="F1229" s="0" t="n">
        <v>28</v>
      </c>
      <c r="G1229" s="0" t="n">
        <v>3.31599998474121</v>
      </c>
      <c r="H1229" s="0" t="n">
        <v>-2.41733312606812</v>
      </c>
      <c r="I1229" s="0" t="n">
        <v>12</v>
      </c>
      <c r="J1229" s="0" t="n">
        <v>12.5578308105469</v>
      </c>
      <c r="K1229" s="0" t="n">
        <v>4.30833339691162</v>
      </c>
      <c r="L1229" s="0" t="n">
        <v>-1.125</v>
      </c>
      <c r="M1229" s="0" t="n">
        <v>4.74416542053223</v>
      </c>
      <c r="N1229" s="0" t="n">
        <v>0</v>
      </c>
      <c r="O1229" s="0" t="n">
        <v>0</v>
      </c>
      <c r="P1229" s="0" t="s">
        <v>146</v>
      </c>
      <c r="Q1229" s="0" t="s">
        <v>160</v>
      </c>
      <c r="R1229" s="0" t="n">
        <v>2</v>
      </c>
      <c r="S1229" s="0" t="s">
        <v>142</v>
      </c>
      <c r="T1229" s="0" t="n">
        <v>0</v>
      </c>
      <c r="U1229" s="0" t="n">
        <v>284313.03</v>
      </c>
      <c r="V1229" s="0" t="n">
        <v>0.00613264692947269</v>
      </c>
      <c r="W1229" s="0" t="n">
        <v>630.336364746094</v>
      </c>
      <c r="X1229" s="0" t="n">
        <v>0.00990063603967428</v>
      </c>
      <c r="Y1229" s="0" t="n">
        <f aca="false">IF(ISNUMBER(C1229),INDEX(Scorecard!$D$5:$D$12,SUMPRODUCT(--(Scorecard!$G$5:$G$11&lt;C1229))+1),Scorecard!$D$13)</f>
        <v>0.488358159108655</v>
      </c>
      <c r="Z1229" s="0" t="n">
        <f aca="false">IF(ISNUMBER(D1229),INDEX(Scorecard!$D$14:$D$17,SUMPRODUCT(--(Scorecard!$G$14:$G$16&lt;D1229))+1),Scorecard!$D$18)</f>
        <v>0.0505355481560174</v>
      </c>
      <c r="AA1229" s="0" t="n">
        <f aca="false">IF(ISNUMBER(E1229),INDEX(Scorecard!$D$19:$D$26,SUMPRODUCT(--(Scorecard!$G$19:$G$25&lt;E1229))+1),Scorecard!$D$27)</f>
        <v>-0.0341578513653732</v>
      </c>
      <c r="AB1229" s="0" t="n">
        <f aca="false">IF(ISNUMBER(F1229),INDEX(Scorecard!$D$28:$D$35,SUMPRODUCT(--(Scorecard!$G$28:$G$34&lt;F1229))+1),Scorecard!$D$36)</f>
        <v>0.165097008946478</v>
      </c>
      <c r="AC1229" s="0" t="n">
        <f aca="false">IF(ISNUMBER(H1229),INDEX(Scorecard!$D$37:$D$44,SUMPRODUCT(--(Scorecard!$G$37:$G$43&lt;H1229))+1),Scorecard!$D$45)</f>
        <v>1.35057635045042</v>
      </c>
      <c r="AD1229" s="0" t="n">
        <f aca="false">IF(ISNUMBER(I1229),INDEX(Scorecard!$D$46:$D$52,SUMPRODUCT(--(Scorecard!$G$46:$G$51&lt;I1229))+1),Scorecard!$D$53)</f>
        <v>-0.114272400683245</v>
      </c>
      <c r="AE1229" s="0" t="n">
        <f aca="false">IF(ISNUMBER(K1229),INDEX(Scorecard!$D$54:$D$61,SUMPRODUCT(--(Scorecard!$G$54:$G$60&lt;K1229))+1),Scorecard!$D$62)</f>
        <v>0.489050497890326</v>
      </c>
      <c r="AF1229" s="0" t="n">
        <f aca="false">IF(ISNUMBER(L1229),INDEX(Scorecard!$D$63:$D$68,SUMPRODUCT(--(Scorecard!$G$63:$G$67&lt;L1229))+1),Scorecard!$D$69)</f>
        <v>-0.340582194386522</v>
      </c>
      <c r="AG1229" s="0" t="n">
        <f aca="false">Inputs!$B$10+Scorecard!$J$5*Y1229+Scorecard!$J$6*Z1229+Scorecard!$J$7*AA1229+Scorecard!$J$8*AB1229+Scorecard!$J$9*AC1229+Scorecard!$J$10*AD1229+Scorecard!$J$11*AE1229+Scorecard!$J$12*AF1229</f>
        <v>-4.96340087285419</v>
      </c>
      <c r="AH1229" s="0" t="n">
        <f aca="false">MIN(1-Inputs!$B$13,MAX(Inputs!$B$13,1/(1+EXP(-(Inputs!$B$11*AG1229+Inputs!$B$12)))))</f>
        <v>0.00613264708021513</v>
      </c>
      <c r="AI1229" s="0" t="n">
        <f aca="false">Inputs!$B$9-Inputs!$B$8*AG1229</f>
        <v>630.336352708719</v>
      </c>
      <c r="AJ1229" s="0" t="n">
        <f aca="false">RANK(AH1229,$AH$5:$AH$2004,0)+COUNTIF($AH$4:AH1228,AH1229)</f>
        <v>1135</v>
      </c>
      <c r="AK1229" s="0" t="n">
        <f aca="false">IF(AJ1229&lt;=Deciles!$B$5*(Deciles!$B$4+1),INT((AJ1229-1)/(Deciles!$B$4+1))+1,Deciles!$B$5+INT((AJ1229-1-Deciles!$B$5*(Deciles!$B$4+1))/Deciles!$B$4)+1)</f>
        <v>6</v>
      </c>
    </row>
    <row r="1230" customFormat="false" ht="15" hidden="false" customHeight="false" outlineLevel="0" collapsed="false">
      <c r="A1230" s="0" t="n">
        <v>35464</v>
      </c>
      <c r="B1230" s="0" t="s">
        <v>143</v>
      </c>
      <c r="C1230" s="0" t="n">
        <v>760</v>
      </c>
      <c r="D1230" s="0" t="n">
        <v>92.8657989501953</v>
      </c>
      <c r="E1230" s="0" t="n">
        <v>89.5086517333984</v>
      </c>
      <c r="F1230" s="0" t="n">
        <v>36</v>
      </c>
      <c r="G1230" s="0" t="n">
        <v>3.91499996185303</v>
      </c>
      <c r="H1230" s="0" t="n">
        <v>0.681666612625122</v>
      </c>
      <c r="I1230" s="0" t="n">
        <v>11</v>
      </c>
      <c r="J1230" s="0" t="n">
        <v>13.1222972869873</v>
      </c>
      <c r="K1230" s="0" t="n">
        <v>9.63333320617676</v>
      </c>
      <c r="L1230" s="0" t="n">
        <v>5.0717945098877</v>
      </c>
      <c r="M1230" s="0" t="n">
        <v>2.57371878623962</v>
      </c>
      <c r="N1230" s="0" t="n">
        <v>0</v>
      </c>
      <c r="O1230" s="0" t="n">
        <v>0</v>
      </c>
      <c r="P1230" s="0" t="s">
        <v>144</v>
      </c>
      <c r="Q1230" s="0" t="s">
        <v>141</v>
      </c>
      <c r="R1230" s="0" t="n">
        <v>2</v>
      </c>
      <c r="S1230" s="0" t="s">
        <v>149</v>
      </c>
      <c r="T1230" s="0" t="n">
        <v>0</v>
      </c>
      <c r="U1230" s="0" t="n">
        <v>499966.75</v>
      </c>
      <c r="V1230" s="0" t="n">
        <v>0.0253451038151979</v>
      </c>
      <c r="W1230" s="0" t="n">
        <v>591.405090332031</v>
      </c>
      <c r="X1230" s="0" t="n">
        <v>0.0389654897153378</v>
      </c>
      <c r="Y1230" s="0" t="n">
        <f aca="false">IF(ISNUMBER(C1230),INDEX(Scorecard!$D$5:$D$12,SUMPRODUCT(--(Scorecard!$G$5:$G$11&lt;C1230))+1),Scorecard!$D$13)</f>
        <v>0.733188958177614</v>
      </c>
      <c r="Z1230" s="0" t="n">
        <f aca="false">IF(ISNUMBER(D1230),INDEX(Scorecard!$D$14:$D$17,SUMPRODUCT(--(Scorecard!$G$14:$G$16&lt;D1230))+1),Scorecard!$D$18)</f>
        <v>-0.361970872710667</v>
      </c>
      <c r="AA1230" s="0" t="n">
        <f aca="false">IF(ISNUMBER(E1230),INDEX(Scorecard!$D$19:$D$26,SUMPRODUCT(--(Scorecard!$G$19:$G$25&lt;E1230))+1),Scorecard!$D$27)</f>
        <v>-0.820992370602782</v>
      </c>
      <c r="AB1230" s="0" t="n">
        <f aca="false">IF(ISNUMBER(F1230),INDEX(Scorecard!$D$28:$D$35,SUMPRODUCT(--(Scorecard!$G$28:$G$34&lt;F1230))+1),Scorecard!$D$36)</f>
        <v>-0.0008456427959252</v>
      </c>
      <c r="AC1230" s="0" t="n">
        <f aca="false">IF(ISNUMBER(H1230),INDEX(Scorecard!$D$37:$D$44,SUMPRODUCT(--(Scorecard!$G$37:$G$43&lt;H1230))+1),Scorecard!$D$45)</f>
        <v>-0.569454719285959</v>
      </c>
      <c r="AD1230" s="0" t="n">
        <f aca="false">IF(ISNUMBER(I1230),INDEX(Scorecard!$D$46:$D$52,SUMPRODUCT(--(Scorecard!$G$46:$G$51&lt;I1230))+1),Scorecard!$D$53)</f>
        <v>-0.114272400683245</v>
      </c>
      <c r="AE1230" s="0" t="n">
        <f aca="false">IF(ISNUMBER(K1230),INDEX(Scorecard!$D$54:$D$61,SUMPRODUCT(--(Scorecard!$G$54:$G$60&lt;K1230))+1),Scorecard!$D$62)</f>
        <v>-0.541917179454542</v>
      </c>
      <c r="AF1230" s="0" t="n">
        <f aca="false">IF(ISNUMBER(L1230),INDEX(Scorecard!$D$63:$D$68,SUMPRODUCT(--(Scorecard!$G$63:$G$67&lt;L1230))+1),Scorecard!$D$69)</f>
        <v>0.322484508656054</v>
      </c>
      <c r="AG1230" s="0" t="n">
        <f aca="false">Inputs!$B$10+Scorecard!$J$5*Y1230+Scorecard!$J$6*Z1230+Scorecard!$J$7*AA1230+Scorecard!$J$8*AB1230+Scorecard!$J$9*AC1230+Scorecard!$J$10*AD1230+Scorecard!$J$11*AE1230+Scorecard!$J$12*AF1230</f>
        <v>-3.61414545762933</v>
      </c>
      <c r="AH1230" s="0" t="n">
        <f aca="false">MIN(1-Inputs!$B$13,MAX(Inputs!$B$13,1/(1+EXP(-(Inputs!$B$11*AG1230+Inputs!$B$12)))))</f>
        <v>0.0253451033792042</v>
      </c>
      <c r="AI1230" s="0" t="n">
        <f aca="false">Inputs!$B$9-Inputs!$B$8*AG1230</f>
        <v>591.40507077997</v>
      </c>
      <c r="AJ1230" s="0" t="n">
        <f aca="false">RANK(AH1230,$AH$5:$AH$2004,0)+COUNTIF($AH$4:AH1229,AH1230)</f>
        <v>378</v>
      </c>
      <c r="AK1230" s="0" t="n">
        <f aca="false">IF(AJ1230&lt;=Deciles!$B$5*(Deciles!$B$4+1),INT((AJ1230-1)/(Deciles!$B$4+1))+1,Deciles!$B$5+INT((AJ1230-1-Deciles!$B$5*(Deciles!$B$4+1))/Deciles!$B$4)+1)</f>
        <v>2</v>
      </c>
    </row>
    <row r="1231" customFormat="false" ht="15" hidden="false" customHeight="false" outlineLevel="0" collapsed="false">
      <c r="A1231" s="0" t="n">
        <v>35496</v>
      </c>
      <c r="B1231" s="0" t="s">
        <v>143</v>
      </c>
      <c r="C1231" s="0" t="n">
        <v>759</v>
      </c>
      <c r="D1231" s="0" t="n">
        <v>78.89013671875</v>
      </c>
      <c r="E1231" s="0" t="n">
        <v>60.7300224304199</v>
      </c>
      <c r="F1231" s="0" t="n">
        <v>33</v>
      </c>
      <c r="G1231" s="0" t="n">
        <v>3.78200006484985</v>
      </c>
      <c r="H1231" s="0" t="n">
        <v>0.548666715621948</v>
      </c>
      <c r="I1231" s="0" t="n">
        <v>43</v>
      </c>
      <c r="J1231" s="0" t="n">
        <v>12.2981214523315</v>
      </c>
      <c r="K1231" s="0" t="n">
        <v>9.23333358764648</v>
      </c>
      <c r="L1231" s="0" t="n">
        <v>5.07179498672485</v>
      </c>
      <c r="M1231" s="0" t="n">
        <v>2.67803835868835</v>
      </c>
      <c r="N1231" s="0" t="n">
        <v>0</v>
      </c>
      <c r="O1231" s="0" t="n">
        <v>0</v>
      </c>
      <c r="P1231" s="0" t="s">
        <v>146</v>
      </c>
      <c r="Q1231" s="0" t="s">
        <v>141</v>
      </c>
      <c r="R1231" s="0" t="n">
        <v>1</v>
      </c>
      <c r="S1231" s="0" t="s">
        <v>151</v>
      </c>
      <c r="T1231" s="0" t="n">
        <v>0</v>
      </c>
      <c r="U1231" s="0" t="n">
        <v>219283.62</v>
      </c>
      <c r="V1231" s="0" t="n">
        <v>0.0100324731320143</v>
      </c>
      <c r="W1231" s="0" t="n">
        <v>616.908935546875</v>
      </c>
      <c r="X1231" s="0" t="n">
        <v>0.00658487342298031</v>
      </c>
      <c r="Y1231" s="0" t="n">
        <f aca="false">IF(ISNUMBER(C1231),INDEX(Scorecard!$D$5:$D$12,SUMPRODUCT(--(Scorecard!$G$5:$G$11&lt;C1231))+1),Scorecard!$D$13)</f>
        <v>0.733188958177614</v>
      </c>
      <c r="Z1231" s="0" t="n">
        <f aca="false">IF(ISNUMBER(D1231),INDEX(Scorecard!$D$14:$D$17,SUMPRODUCT(--(Scorecard!$G$14:$G$16&lt;D1231))+1),Scorecard!$D$18)</f>
        <v>0.0505355481560174</v>
      </c>
      <c r="AA1231" s="0" t="n">
        <f aca="false">IF(ISNUMBER(E1231),INDEX(Scorecard!$D$19:$D$26,SUMPRODUCT(--(Scorecard!$G$19:$G$25&lt;E1231))+1),Scorecard!$D$27)</f>
        <v>0.233621608745691</v>
      </c>
      <c r="AB1231" s="0" t="n">
        <f aca="false">IF(ISNUMBER(F1231),INDEX(Scorecard!$D$28:$D$35,SUMPRODUCT(--(Scorecard!$G$28:$G$34&lt;F1231))+1),Scorecard!$D$36)</f>
        <v>-0.0008456427959252</v>
      </c>
      <c r="AC1231" s="0" t="n">
        <f aca="false">IF(ISNUMBER(H1231),INDEX(Scorecard!$D$37:$D$44,SUMPRODUCT(--(Scorecard!$G$37:$G$43&lt;H1231))+1),Scorecard!$D$45)</f>
        <v>-0.271229676926091</v>
      </c>
      <c r="AD1231" s="0" t="n">
        <f aca="false">IF(ISNUMBER(I1231),INDEX(Scorecard!$D$46:$D$52,SUMPRODUCT(--(Scorecard!$G$46:$G$51&lt;I1231))+1),Scorecard!$D$53)</f>
        <v>0.818882373006414</v>
      </c>
      <c r="AE1231" s="0" t="n">
        <f aca="false">IF(ISNUMBER(K1231),INDEX(Scorecard!$D$54:$D$61,SUMPRODUCT(--(Scorecard!$G$54:$G$60&lt;K1231))+1),Scorecard!$D$62)</f>
        <v>-0.541917179454542</v>
      </c>
      <c r="AF1231" s="0" t="n">
        <f aca="false">IF(ISNUMBER(L1231),INDEX(Scorecard!$D$63:$D$68,SUMPRODUCT(--(Scorecard!$G$63:$G$67&lt;L1231))+1),Scorecard!$D$69)</f>
        <v>0.322484508656054</v>
      </c>
      <c r="AG1231" s="0" t="n">
        <f aca="false">Inputs!$B$10+Scorecard!$J$5*Y1231+Scorecard!$J$6*Z1231+Scorecard!$J$7*AA1231+Scorecard!$J$8*AB1231+Scorecard!$J$9*AC1231+Scorecard!$J$10*AD1231+Scorecard!$J$11*AE1231+Scorecard!$J$12*AF1231</f>
        <v>-4.49804197995846</v>
      </c>
      <c r="AH1231" s="0" t="n">
        <f aca="false">MIN(1-Inputs!$B$13,MAX(Inputs!$B$13,1/(1+EXP(-(Inputs!$B$11*AG1231+Inputs!$B$12)))))</f>
        <v>0.0100324731929377</v>
      </c>
      <c r="AI1231" s="0" t="n">
        <f aca="false">Inputs!$B$9-Inputs!$B$8*AG1231</f>
        <v>616.908933368434</v>
      </c>
      <c r="AJ1231" s="0" t="n">
        <f aca="false">RANK(AH1231,$AH$5:$AH$2004,0)+COUNTIF($AH$4:AH1230,AH1231)</f>
        <v>822</v>
      </c>
      <c r="AK1231" s="0" t="n">
        <f aca="false">IF(AJ1231&lt;=Deciles!$B$5*(Deciles!$B$4+1),INT((AJ1231-1)/(Deciles!$B$4+1))+1,Deciles!$B$5+INT((AJ1231-1-Deciles!$B$5*(Deciles!$B$4+1))/Deciles!$B$4)+1)</f>
        <v>5</v>
      </c>
    </row>
    <row r="1232" customFormat="false" ht="15" hidden="false" customHeight="false" outlineLevel="0" collapsed="false">
      <c r="A1232" s="0" t="n">
        <v>35637</v>
      </c>
      <c r="B1232" s="0" t="s">
        <v>143</v>
      </c>
      <c r="C1232" s="0" t="n">
        <v>776</v>
      </c>
      <c r="D1232" s="0" t="n">
        <v>77.1521453857422</v>
      </c>
      <c r="E1232" s="0" t="n">
        <v>76.478401184082</v>
      </c>
      <c r="F1232" s="0" t="n">
        <v>33</v>
      </c>
      <c r="G1232" s="0" t="n">
        <v>3.99000000953674</v>
      </c>
      <c r="H1232" s="0" t="n">
        <v>0.756666660308838</v>
      </c>
      <c r="I1232" s="0" t="n">
        <v>6</v>
      </c>
      <c r="J1232" s="0" t="n">
        <v>12.8135061264038</v>
      </c>
      <c r="K1232" s="0" t="n">
        <v>9.03333377838135</v>
      </c>
      <c r="L1232" s="0" t="n">
        <v>5.07179546356201</v>
      </c>
      <c r="M1232" s="0" t="n">
        <v>2.46950244903565</v>
      </c>
      <c r="N1232" s="0" t="n">
        <v>0</v>
      </c>
      <c r="O1232" s="0" t="n">
        <v>0</v>
      </c>
      <c r="P1232" s="0" t="s">
        <v>144</v>
      </c>
      <c r="Q1232" s="0" t="s">
        <v>141</v>
      </c>
      <c r="R1232" s="0" t="n">
        <v>1</v>
      </c>
      <c r="S1232" s="0" t="s">
        <v>156</v>
      </c>
      <c r="T1232" s="0" t="n">
        <v>0</v>
      </c>
      <c r="U1232" s="0" t="n">
        <v>367142.62</v>
      </c>
      <c r="V1232" s="0" t="n">
        <v>0.00834126677364111</v>
      </c>
      <c r="W1232" s="0" t="n">
        <v>621.951477050781</v>
      </c>
      <c r="X1232" s="0" t="n">
        <v>0.00702318176627159</v>
      </c>
      <c r="Y1232" s="0" t="n">
        <f aca="false">IF(ISNUMBER(C1232),INDEX(Scorecard!$D$5:$D$12,SUMPRODUCT(--(Scorecard!$G$5:$G$11&lt;C1232))+1),Scorecard!$D$13)</f>
        <v>1.23750384304241</v>
      </c>
      <c r="Z1232" s="0" t="n">
        <f aca="false">IF(ISNUMBER(D1232),INDEX(Scorecard!$D$14:$D$17,SUMPRODUCT(--(Scorecard!$G$14:$G$16&lt;D1232))+1),Scorecard!$D$18)</f>
        <v>0.0505355481560174</v>
      </c>
      <c r="AA1232" s="0" t="n">
        <f aca="false">IF(ISNUMBER(E1232),INDEX(Scorecard!$D$19:$D$26,SUMPRODUCT(--(Scorecard!$G$19:$G$25&lt;E1232))+1),Scorecard!$D$27)</f>
        <v>-0.0341578513653732</v>
      </c>
      <c r="AB1232" s="0" t="n">
        <f aca="false">IF(ISNUMBER(F1232),INDEX(Scorecard!$D$28:$D$35,SUMPRODUCT(--(Scorecard!$G$28:$G$34&lt;F1232))+1),Scorecard!$D$36)</f>
        <v>-0.0008456427959252</v>
      </c>
      <c r="AC1232" s="0" t="n">
        <f aca="false">IF(ISNUMBER(H1232),INDEX(Scorecard!$D$37:$D$44,SUMPRODUCT(--(Scorecard!$G$37:$G$43&lt;H1232))+1),Scorecard!$D$45)</f>
        <v>-0.569454719285959</v>
      </c>
      <c r="AD1232" s="0" t="n">
        <f aca="false">IF(ISNUMBER(I1232),INDEX(Scorecard!$D$46:$D$52,SUMPRODUCT(--(Scorecard!$G$46:$G$51&lt;I1232))+1),Scorecard!$D$53)</f>
        <v>-0.161534840507194</v>
      </c>
      <c r="AE1232" s="0" t="n">
        <f aca="false">IF(ISNUMBER(K1232),INDEX(Scorecard!$D$54:$D$61,SUMPRODUCT(--(Scorecard!$G$54:$G$60&lt;K1232))+1),Scorecard!$D$62)</f>
        <v>-0.541917179454542</v>
      </c>
      <c r="AF1232" s="0" t="n">
        <f aca="false">IF(ISNUMBER(L1232),INDEX(Scorecard!$D$63:$D$68,SUMPRODUCT(--(Scorecard!$G$63:$G$67&lt;L1232))+1),Scorecard!$D$69)</f>
        <v>0.322484508656054</v>
      </c>
      <c r="AG1232" s="0" t="n">
        <f aca="false">Inputs!$B$10+Scorecard!$J$5*Y1232+Scorecard!$J$6*Z1232+Scorecard!$J$7*AA1232+Scorecard!$J$8*AB1232+Scorecard!$J$9*AC1232+Scorecard!$J$10*AD1232+Scorecard!$J$11*AE1232+Scorecard!$J$12*AF1232</f>
        <v>-4.67280420967339</v>
      </c>
      <c r="AH1232" s="0" t="n">
        <f aca="false">MIN(1-Inputs!$B$13,MAX(Inputs!$B$13,1/(1+EXP(-(Inputs!$B$11*AG1232+Inputs!$B$12)))))</f>
        <v>0.00834126665973344</v>
      </c>
      <c r="AI1232" s="0" t="n">
        <f aca="false">Inputs!$B$9-Inputs!$B$8*AG1232</f>
        <v>621.951505411323</v>
      </c>
      <c r="AJ1232" s="0" t="n">
        <f aca="false">RANK(AH1232,$AH$5:$AH$2004,0)+COUNTIF($AH$4:AH1231,AH1232)</f>
        <v>932</v>
      </c>
      <c r="AK1232" s="0" t="n">
        <f aca="false">IF(AJ1232&lt;=Deciles!$B$5*(Deciles!$B$4+1),INT((AJ1232-1)/(Deciles!$B$4+1))+1,Deciles!$B$5+INT((AJ1232-1-Deciles!$B$5*(Deciles!$B$4+1))/Deciles!$B$4)+1)</f>
        <v>5</v>
      </c>
    </row>
    <row r="1233" customFormat="false" ht="15" hidden="false" customHeight="false" outlineLevel="0" collapsed="false">
      <c r="A1233" s="0" t="n">
        <v>35669</v>
      </c>
      <c r="B1233" s="0" t="s">
        <v>157</v>
      </c>
      <c r="C1233" s="0" t="n">
        <v>801</v>
      </c>
      <c r="D1233" s="0" t="n">
        <v>64.0332794189453</v>
      </c>
      <c r="E1233" s="0" t="n">
        <v>63.6543083190918</v>
      </c>
      <c r="F1233" s="0" t="n">
        <v>29</v>
      </c>
      <c r="G1233" s="0" t="n">
        <v>3.62299990653992</v>
      </c>
      <c r="H1233" s="0" t="n">
        <v>-0.26033353805542</v>
      </c>
      <c r="I1233" s="0" t="n">
        <v>2</v>
      </c>
      <c r="J1233" s="0" t="n">
        <v>12.6001167297363</v>
      </c>
      <c r="K1233" s="0" t="n">
        <v>3.92307686805725</v>
      </c>
      <c r="L1233" s="0" t="n">
        <v>-0.276922941207886</v>
      </c>
      <c r="M1233" s="0" t="n">
        <v>3.18022561073303</v>
      </c>
      <c r="N1233" s="0" t="n">
        <v>0</v>
      </c>
      <c r="O1233" s="0" t="n">
        <v>0</v>
      </c>
      <c r="P1233" s="0" t="s">
        <v>144</v>
      </c>
      <c r="Q1233" s="0" t="s">
        <v>141</v>
      </c>
      <c r="R1233" s="0" t="n">
        <v>1</v>
      </c>
      <c r="S1233" s="0" t="s">
        <v>159</v>
      </c>
      <c r="T1233" s="0" t="n">
        <v>0</v>
      </c>
      <c r="U1233" s="0" t="n">
        <v>296593.16</v>
      </c>
      <c r="V1233" s="0" t="n">
        <v>0.000833437079563737</v>
      </c>
      <c r="W1233" s="0" t="n">
        <v>684.49560546875</v>
      </c>
      <c r="X1233" s="0" t="n">
        <v>0.000784838746767491</v>
      </c>
      <c r="Y1233" s="0" t="n">
        <f aca="false">IF(ISNUMBER(C1233),INDEX(Scorecard!$D$5:$D$12,SUMPRODUCT(--(Scorecard!$G$5:$G$11&lt;C1233))+1),Scorecard!$D$13)</f>
        <v>2.19112706886128</v>
      </c>
      <c r="Z1233" s="0" t="n">
        <f aca="false">IF(ISNUMBER(D1233),INDEX(Scorecard!$D$14:$D$17,SUMPRODUCT(--(Scorecard!$G$14:$G$16&lt;D1233))+1),Scorecard!$D$18)</f>
        <v>0.128579646629417</v>
      </c>
      <c r="AA1233" s="0" t="n">
        <f aca="false">IF(ISNUMBER(E1233),INDEX(Scorecard!$D$19:$D$26,SUMPRODUCT(--(Scorecard!$G$19:$G$25&lt;E1233))+1),Scorecard!$D$27)</f>
        <v>0.233621608745691</v>
      </c>
      <c r="AB1233" s="0" t="n">
        <f aca="false">IF(ISNUMBER(F1233),INDEX(Scorecard!$D$28:$D$35,SUMPRODUCT(--(Scorecard!$G$28:$G$34&lt;F1233))+1),Scorecard!$D$36)</f>
        <v>0.165097008946478</v>
      </c>
      <c r="AC1233" s="0" t="n">
        <f aca="false">IF(ISNUMBER(H1233),INDEX(Scorecard!$D$37:$D$44,SUMPRODUCT(--(Scorecard!$G$37:$G$43&lt;H1233))+1),Scorecard!$D$45)</f>
        <v>0.769716833645565</v>
      </c>
      <c r="AD1233" s="0" t="n">
        <f aca="false">IF(ISNUMBER(I1233),INDEX(Scorecard!$D$46:$D$52,SUMPRODUCT(--(Scorecard!$G$46:$G$51&lt;I1233))+1),Scorecard!$D$53)</f>
        <v>-0.161534840507194</v>
      </c>
      <c r="AE1233" s="0" t="n">
        <f aca="false">IF(ISNUMBER(K1233),INDEX(Scorecard!$D$54:$D$61,SUMPRODUCT(--(Scorecard!$G$54:$G$60&lt;K1233))+1),Scorecard!$D$62)</f>
        <v>0.489050497890326</v>
      </c>
      <c r="AF1233" s="0" t="n">
        <f aca="false">IF(ISNUMBER(L1233),INDEX(Scorecard!$D$63:$D$68,SUMPRODUCT(--(Scorecard!$G$63:$G$67&lt;L1233))+1),Scorecard!$D$69)</f>
        <v>0.322484508656054</v>
      </c>
      <c r="AG1233" s="0" t="n">
        <f aca="false">Inputs!$B$10+Scorecard!$J$5*Y1233+Scorecard!$J$6*Z1233+Scorecard!$J$7*AA1233+Scorecard!$J$8*AB1233+Scorecard!$J$9*AC1233+Scorecard!$J$10*AD1233+Scorecard!$J$11*AE1233+Scorecard!$J$12*AF1233</f>
        <v>-6.84041824618504</v>
      </c>
      <c r="AH1233" s="0" t="n">
        <f aca="false">MIN(1-Inputs!$B$13,MAX(Inputs!$B$13,1/(1+EXP(-(Inputs!$B$11*AG1233+Inputs!$B$12)))))</f>
        <v>0.000833437061168718</v>
      </c>
      <c r="AI1233" s="0" t="n">
        <f aca="false">Inputs!$B$9-Inputs!$B$8*AG1233</f>
        <v>684.495625832056</v>
      </c>
      <c r="AJ1233" s="0" t="n">
        <f aca="false">RANK(AH1233,$AH$5:$AH$2004,0)+COUNTIF($AH$4:AH1232,AH1233)</f>
        <v>1946</v>
      </c>
      <c r="AK1233" s="0" t="n">
        <f aca="false">IF(AJ1233&lt;=Deciles!$B$5*(Deciles!$B$4+1),INT((AJ1233-1)/(Deciles!$B$4+1))+1,Deciles!$B$5+INT((AJ1233-1-Deciles!$B$5*(Deciles!$B$4+1))/Deciles!$B$4)+1)</f>
        <v>10</v>
      </c>
    </row>
    <row r="1234" customFormat="false" ht="15" hidden="false" customHeight="false" outlineLevel="0" collapsed="false">
      <c r="A1234" s="0" t="n">
        <v>35708</v>
      </c>
      <c r="B1234" s="0" t="s">
        <v>157</v>
      </c>
      <c r="C1234" s="0" t="n">
        <v>777</v>
      </c>
      <c r="D1234" s="0" t="n">
        <v>80</v>
      </c>
      <c r="E1234" s="0" t="n">
        <v>60.4980506896973</v>
      </c>
      <c r="F1234" s="0" t="n">
        <v>20</v>
      </c>
      <c r="G1234" s="0" t="n">
        <v>3.75399994850159</v>
      </c>
      <c r="H1234" s="0" t="n">
        <v>-0.12933349609375</v>
      </c>
      <c r="I1234" s="0" t="n">
        <v>41</v>
      </c>
      <c r="J1234" s="0" t="n">
        <v>12.6045188903809</v>
      </c>
      <c r="K1234" s="0" t="n">
        <v>4.0230770111084</v>
      </c>
      <c r="L1234" s="0" t="n">
        <v>-0.276923179626465</v>
      </c>
      <c r="M1234" s="0" t="n">
        <v>5.98650598526001</v>
      </c>
      <c r="N1234" s="0" t="n">
        <v>0</v>
      </c>
      <c r="O1234" s="0" t="n">
        <v>0</v>
      </c>
      <c r="P1234" s="0" t="s">
        <v>144</v>
      </c>
      <c r="Q1234" s="0" t="s">
        <v>153</v>
      </c>
      <c r="R1234" s="0" t="n">
        <v>1</v>
      </c>
      <c r="S1234" s="0" t="s">
        <v>151</v>
      </c>
      <c r="T1234" s="0" t="n">
        <v>0</v>
      </c>
      <c r="U1234" s="0" t="n">
        <v>297901.78</v>
      </c>
      <c r="V1234" s="0" t="n">
        <v>0.00117390730883926</v>
      </c>
      <c r="W1234" s="0" t="n">
        <v>675.216003417969</v>
      </c>
      <c r="X1234" s="0" t="n">
        <v>0.00079399166861549</v>
      </c>
      <c r="Y1234" s="0" t="n">
        <f aca="false">IF(ISNUMBER(C1234),INDEX(Scorecard!$D$5:$D$12,SUMPRODUCT(--(Scorecard!$G$5:$G$11&lt;C1234))+1),Scorecard!$D$13)</f>
        <v>1.23750384304241</v>
      </c>
      <c r="Z1234" s="0" t="n">
        <f aca="false">IF(ISNUMBER(D1234),INDEX(Scorecard!$D$14:$D$17,SUMPRODUCT(--(Scorecard!$G$14:$G$16&lt;D1234))+1),Scorecard!$D$18)</f>
        <v>0.0505355481560174</v>
      </c>
      <c r="AA1234" s="0" t="n">
        <f aca="false">IF(ISNUMBER(E1234),INDEX(Scorecard!$D$19:$D$26,SUMPRODUCT(--(Scorecard!$G$19:$G$25&lt;E1234))+1),Scorecard!$D$27)</f>
        <v>0.267179331770092</v>
      </c>
      <c r="AB1234" s="0" t="n">
        <f aca="false">IF(ISNUMBER(F1234),INDEX(Scorecard!$D$28:$D$35,SUMPRODUCT(--(Scorecard!$G$28:$G$34&lt;F1234))+1),Scorecard!$D$36)</f>
        <v>0.624829191519909</v>
      </c>
      <c r="AC1234" s="0" t="n">
        <f aca="false">IF(ISNUMBER(H1234),INDEX(Scorecard!$D$37:$D$44,SUMPRODUCT(--(Scorecard!$G$37:$G$43&lt;H1234))+1),Scorecard!$D$45)</f>
        <v>0.330501541082344</v>
      </c>
      <c r="AD1234" s="0" t="n">
        <f aca="false">IF(ISNUMBER(I1234),INDEX(Scorecard!$D$46:$D$52,SUMPRODUCT(--(Scorecard!$G$46:$G$51&lt;I1234))+1),Scorecard!$D$53)</f>
        <v>0.569875412099532</v>
      </c>
      <c r="AE1234" s="0" t="n">
        <f aca="false">IF(ISNUMBER(K1234),INDEX(Scorecard!$D$54:$D$61,SUMPRODUCT(--(Scorecard!$G$54:$G$60&lt;K1234))+1),Scorecard!$D$62)</f>
        <v>0.489050497890326</v>
      </c>
      <c r="AF1234" s="0" t="n">
        <f aca="false">IF(ISNUMBER(L1234),INDEX(Scorecard!$D$63:$D$68,SUMPRODUCT(--(Scorecard!$G$63:$G$67&lt;L1234))+1),Scorecard!$D$69)</f>
        <v>0.322484508656054</v>
      </c>
      <c r="AG1234" s="0" t="n">
        <f aca="false">Inputs!$B$10+Scorecard!$J$5*Y1234+Scorecard!$J$6*Z1234+Scorecard!$J$7*AA1234+Scorecard!$J$8*AB1234+Scorecard!$J$9*AC1234+Scorecard!$J$10*AD1234+Scorecard!$J$11*AE1234+Scorecard!$J$12*AF1234</f>
        <v>-6.51880998736703</v>
      </c>
      <c r="AH1234" s="0" t="n">
        <f aca="false">MIN(1-Inputs!$B$13,MAX(Inputs!$B$13,1/(1+EXP(-(Inputs!$B$11*AG1234+Inputs!$B$12)))))</f>
        <v>0.00117390730119426</v>
      </c>
      <c r="AI1234" s="0" t="n">
        <f aca="false">Inputs!$B$9-Inputs!$B$8*AG1234</f>
        <v>675.215973029943</v>
      </c>
      <c r="AJ1234" s="0" t="n">
        <f aca="false">RANK(AH1234,$AH$5:$AH$2004,0)+COUNTIF($AH$4:AH1233,AH1234)</f>
        <v>1866</v>
      </c>
      <c r="AK1234" s="0" t="n">
        <f aca="false">IF(AJ1234&lt;=Deciles!$B$5*(Deciles!$B$4+1),INT((AJ1234-1)/(Deciles!$B$4+1))+1,Deciles!$B$5+INT((AJ1234-1-Deciles!$B$5*(Deciles!$B$4+1))/Deciles!$B$4)+1)</f>
        <v>10</v>
      </c>
    </row>
    <row r="1235" customFormat="false" ht="15" hidden="false" customHeight="false" outlineLevel="0" collapsed="false">
      <c r="A1235" s="0" t="n">
        <v>35714</v>
      </c>
      <c r="B1235" s="0" t="s">
        <v>150</v>
      </c>
      <c r="C1235" s="0" t="n">
        <v>687</v>
      </c>
      <c r="D1235" s="0" t="n">
        <v>64.1046447753906</v>
      </c>
      <c r="E1235" s="0" t="n">
        <v>40.3916473388672</v>
      </c>
      <c r="F1235" s="0" t="n">
        <v>40</v>
      </c>
      <c r="G1235" s="0" t="n">
        <v>4.88299989700317</v>
      </c>
      <c r="H1235" s="0" t="n">
        <v>-1.75033330917358</v>
      </c>
      <c r="I1235" s="0" t="n">
        <v>93</v>
      </c>
      <c r="J1235" s="0" t="n">
        <v>12.6668605804443</v>
      </c>
      <c r="K1235" s="0" t="n">
        <v>4.09999990463257</v>
      </c>
      <c r="L1235" s="0" t="n">
        <v>-0.208333492279053</v>
      </c>
      <c r="M1235" s="0" t="n">
        <v>4.74416780471802</v>
      </c>
      <c r="N1235" s="0" t="n">
        <v>0</v>
      </c>
      <c r="O1235" s="0" t="n">
        <v>0</v>
      </c>
      <c r="P1235" s="0" t="s">
        <v>144</v>
      </c>
      <c r="Q1235" s="0" t="s">
        <v>141</v>
      </c>
      <c r="R1235" s="0" t="n">
        <v>2</v>
      </c>
      <c r="S1235" s="0" t="s">
        <v>142</v>
      </c>
      <c r="T1235" s="0" t="n">
        <v>0</v>
      </c>
      <c r="U1235" s="0" t="n">
        <v>317064.44</v>
      </c>
      <c r="V1235" s="0" t="n">
        <v>0.0203058514744043</v>
      </c>
      <c r="W1235" s="0" t="n">
        <v>597.544128417969</v>
      </c>
      <c r="X1235" s="0" t="n">
        <v>0.018550606444478</v>
      </c>
      <c r="Y1235" s="0" t="n">
        <f aca="false">IF(ISNUMBER(C1235),INDEX(Scorecard!$D$5:$D$12,SUMPRODUCT(--(Scorecard!$G$5:$G$11&lt;C1235))+1),Scorecard!$D$13)</f>
        <v>-0.869677851527538</v>
      </c>
      <c r="Z1235" s="0" t="n">
        <f aca="false">IF(ISNUMBER(D1235),INDEX(Scorecard!$D$14:$D$17,SUMPRODUCT(--(Scorecard!$G$14:$G$16&lt;D1235))+1),Scorecard!$D$18)</f>
        <v>0.128579646629417</v>
      </c>
      <c r="AA1235" s="0" t="n">
        <f aca="false">IF(ISNUMBER(E1235),INDEX(Scorecard!$D$19:$D$26,SUMPRODUCT(--(Scorecard!$G$19:$G$25&lt;E1235))+1),Scorecard!$D$27)</f>
        <v>0.57899015159425</v>
      </c>
      <c r="AB1235" s="0" t="n">
        <f aca="false">IF(ISNUMBER(F1235),INDEX(Scorecard!$D$28:$D$35,SUMPRODUCT(--(Scorecard!$G$28:$G$34&lt;F1235))+1),Scorecard!$D$36)</f>
        <v>-0.132616866359722</v>
      </c>
      <c r="AC1235" s="0" t="n">
        <f aca="false">IF(ISNUMBER(H1235),INDEX(Scorecard!$D$37:$D$44,SUMPRODUCT(--(Scorecard!$G$37:$G$43&lt;H1235))+1),Scorecard!$D$45)</f>
        <v>1.35057635045042</v>
      </c>
      <c r="AD1235" s="0" t="n">
        <f aca="false">IF(ISNUMBER(I1235),INDEX(Scorecard!$D$46:$D$52,SUMPRODUCT(--(Scorecard!$G$46:$G$51&lt;I1235))+1),Scorecard!$D$53)</f>
        <v>0.818882373006414</v>
      </c>
      <c r="AE1235" s="0" t="n">
        <f aca="false">IF(ISNUMBER(K1235),INDEX(Scorecard!$D$54:$D$61,SUMPRODUCT(--(Scorecard!$G$54:$G$60&lt;K1235))+1),Scorecard!$D$62)</f>
        <v>0.489050497890326</v>
      </c>
      <c r="AF1235" s="0" t="n">
        <f aca="false">IF(ISNUMBER(L1235),INDEX(Scorecard!$D$63:$D$68,SUMPRODUCT(--(Scorecard!$G$63:$G$67&lt;L1235))+1),Scorecard!$D$69)</f>
        <v>0.322484508656054</v>
      </c>
      <c r="AG1235" s="0" t="n">
        <f aca="false">Inputs!$B$10+Scorecard!$J$5*Y1235+Scorecard!$J$6*Z1235+Scorecard!$J$7*AA1235+Scorecard!$J$8*AB1235+Scorecard!$J$9*AC1235+Scorecard!$J$10*AD1235+Scorecard!$J$11*AE1235+Scorecard!$J$12*AF1235</f>
        <v>-3.82690916145484</v>
      </c>
      <c r="AH1235" s="0" t="n">
        <f aca="false">MIN(1-Inputs!$B$13,MAX(Inputs!$B$13,1/(1+EXP(-(Inputs!$B$11*AG1235+Inputs!$B$12)))))</f>
        <v>0.0203058520066604</v>
      </c>
      <c r="AI1235" s="0" t="n">
        <f aca="false">Inputs!$B$9-Inputs!$B$8*AG1235</f>
        <v>597.544133587774</v>
      </c>
      <c r="AJ1235" s="0" t="n">
        <f aca="false">RANK(AH1235,$AH$5:$AH$2004,0)+COUNTIF($AH$4:AH1234,AH1235)</f>
        <v>451</v>
      </c>
      <c r="AK1235" s="0" t="n">
        <f aca="false">IF(AJ1235&lt;=Deciles!$B$5*(Deciles!$B$4+1),INT((AJ1235-1)/(Deciles!$B$4+1))+1,Deciles!$B$5+INT((AJ1235-1-Deciles!$B$5*(Deciles!$B$4+1))/Deciles!$B$4)+1)</f>
        <v>3</v>
      </c>
    </row>
    <row r="1236" customFormat="false" ht="15" hidden="false" customHeight="false" outlineLevel="0" collapsed="false">
      <c r="A1236" s="0" t="n">
        <v>35727</v>
      </c>
      <c r="B1236" s="0" t="s">
        <v>143</v>
      </c>
      <c r="C1236" s="0" t="n">
        <v>814</v>
      </c>
      <c r="D1236" s="0" t="n">
        <v>95.9476852416992</v>
      </c>
      <c r="E1236" s="0" t="n">
        <v>60.7335586547852</v>
      </c>
      <c r="F1236" s="0" t="n">
        <v>45</v>
      </c>
      <c r="G1236" s="0" t="n">
        <v>3.94400000572205</v>
      </c>
      <c r="H1236" s="0" t="n">
        <v>0.710666656494141</v>
      </c>
      <c r="I1236" s="0" t="n">
        <v>94</v>
      </c>
      <c r="J1236" s="0" t="n">
        <v>12.4857978820801</v>
      </c>
      <c r="K1236" s="0" t="n">
        <v>9.3333330154419</v>
      </c>
      <c r="L1236" s="0" t="n">
        <v>5.0717945098877</v>
      </c>
      <c r="M1236" s="0" t="n">
        <v>1.63963341712952</v>
      </c>
      <c r="N1236" s="0" t="n">
        <v>0</v>
      </c>
      <c r="O1236" s="0" t="n">
        <v>0</v>
      </c>
      <c r="P1236" s="0" t="s">
        <v>140</v>
      </c>
      <c r="Q1236" s="0" t="s">
        <v>141</v>
      </c>
      <c r="R1236" s="0" t="n">
        <v>2</v>
      </c>
      <c r="S1236" s="0" t="s">
        <v>162</v>
      </c>
      <c r="T1236" s="0" t="n">
        <v>0</v>
      </c>
      <c r="U1236" s="0" t="n">
        <v>264553.25</v>
      </c>
      <c r="V1236" s="0" t="n">
        <v>0.0041912728920579</v>
      </c>
      <c r="W1236" s="0" t="n">
        <v>640.690368652344</v>
      </c>
      <c r="X1236" s="0" t="n">
        <v>0.00166380649898201</v>
      </c>
      <c r="Y1236" s="0" t="n">
        <f aca="false">IF(ISNUMBER(C1236),INDEX(Scorecard!$D$5:$D$12,SUMPRODUCT(--(Scorecard!$G$5:$G$11&lt;C1236))+1),Scorecard!$D$13)</f>
        <v>2.19112706886128</v>
      </c>
      <c r="Z1236" s="0" t="n">
        <f aca="false">IF(ISNUMBER(D1236),INDEX(Scorecard!$D$14:$D$17,SUMPRODUCT(--(Scorecard!$G$14:$G$16&lt;D1236))+1),Scorecard!$D$18)</f>
        <v>-0.361970872710667</v>
      </c>
      <c r="AA1236" s="0" t="n">
        <f aca="false">IF(ISNUMBER(E1236),INDEX(Scorecard!$D$19:$D$26,SUMPRODUCT(--(Scorecard!$G$19:$G$25&lt;E1236))+1),Scorecard!$D$27)</f>
        <v>0.233621608745691</v>
      </c>
      <c r="AB1236" s="0" t="n">
        <f aca="false">IF(ISNUMBER(F1236),INDEX(Scorecard!$D$28:$D$35,SUMPRODUCT(--(Scorecard!$G$28:$G$34&lt;F1236))+1),Scorecard!$D$36)</f>
        <v>-0.309727037437117</v>
      </c>
      <c r="AC1236" s="0" t="n">
        <f aca="false">IF(ISNUMBER(H1236),INDEX(Scorecard!$D$37:$D$44,SUMPRODUCT(--(Scorecard!$G$37:$G$43&lt;H1236))+1),Scorecard!$D$45)</f>
        <v>-0.569454719285959</v>
      </c>
      <c r="AD1236" s="0" t="n">
        <f aca="false">IF(ISNUMBER(I1236),INDEX(Scorecard!$D$46:$D$52,SUMPRODUCT(--(Scorecard!$G$46:$G$51&lt;I1236))+1),Scorecard!$D$53)</f>
        <v>0.818882373006414</v>
      </c>
      <c r="AE1236" s="0" t="n">
        <f aca="false">IF(ISNUMBER(K1236),INDEX(Scorecard!$D$54:$D$61,SUMPRODUCT(--(Scorecard!$G$54:$G$60&lt;K1236))+1),Scorecard!$D$62)</f>
        <v>-0.541917179454542</v>
      </c>
      <c r="AF1236" s="0" t="n">
        <f aca="false">IF(ISNUMBER(L1236),INDEX(Scorecard!$D$63:$D$68,SUMPRODUCT(--(Scorecard!$G$63:$G$67&lt;L1236))+1),Scorecard!$D$69)</f>
        <v>0.322484508656054</v>
      </c>
      <c r="AG1236" s="0" t="n">
        <f aca="false">Inputs!$B$10+Scorecard!$J$5*Y1236+Scorecard!$J$6*Z1236+Scorecard!$J$7*AA1236+Scorecard!$J$8*AB1236+Scorecard!$J$9*AC1236+Scorecard!$J$10*AD1236+Scorecard!$J$11*AE1236+Scorecard!$J$12*AF1236</f>
        <v>-5.32224462360002</v>
      </c>
      <c r="AH1236" s="0" t="n">
        <f aca="false">MIN(1-Inputs!$B$13,MAX(Inputs!$B$13,1/(1+EXP(-(Inputs!$B$11*AG1236+Inputs!$B$12)))))</f>
        <v>0.00419127278728799</v>
      </c>
      <c r="AI1236" s="0" t="n">
        <f aca="false">Inputs!$B$9-Inputs!$B$8*AG1236</f>
        <v>640.690394701819</v>
      </c>
      <c r="AJ1236" s="0" t="n">
        <f aca="false">RANK(AH1236,$AH$5:$AH$2004,0)+COUNTIF($AH$4:AH1235,AH1236)</f>
        <v>1365</v>
      </c>
      <c r="AK1236" s="0" t="n">
        <f aca="false">IF(AJ1236&lt;=Deciles!$B$5*(Deciles!$B$4+1),INT((AJ1236-1)/(Deciles!$B$4+1))+1,Deciles!$B$5+INT((AJ1236-1-Deciles!$B$5*(Deciles!$B$4+1))/Deciles!$B$4)+1)</f>
        <v>7</v>
      </c>
    </row>
    <row r="1237" customFormat="false" ht="15" hidden="false" customHeight="false" outlineLevel="0" collapsed="false">
      <c r="A1237" s="0" t="n">
        <v>35731</v>
      </c>
      <c r="B1237" s="0" t="s">
        <v>145</v>
      </c>
      <c r="C1237" s="0" t="n">
        <v>737</v>
      </c>
      <c r="D1237" s="0" t="n">
        <v>78.8575592041016</v>
      </c>
      <c r="E1237" s="0" t="n">
        <v>73.802131652832</v>
      </c>
      <c r="F1237" s="0" t="n">
        <v>34</v>
      </c>
      <c r="G1237" s="0" t="n">
        <v>3.54299998283386</v>
      </c>
      <c r="H1237" s="0" t="n">
        <v>0.0263333320617676</v>
      </c>
      <c r="I1237" s="0" t="n">
        <v>18</v>
      </c>
      <c r="J1237" s="0" t="n">
        <v>11.7900133132935</v>
      </c>
      <c r="K1237" s="0" t="n">
        <v>4.75833320617676</v>
      </c>
      <c r="L1237" s="0" t="n">
        <v>-1.875</v>
      </c>
      <c r="M1237" s="0" t="n">
        <v>3.47429394721985</v>
      </c>
      <c r="N1237" s="0" t="n">
        <v>0</v>
      </c>
      <c r="O1237" s="0" t="n">
        <v>0</v>
      </c>
      <c r="P1237" s="0" t="s">
        <v>144</v>
      </c>
      <c r="Q1237" s="0" t="s">
        <v>141</v>
      </c>
      <c r="R1237" s="0" t="n">
        <v>2</v>
      </c>
      <c r="S1237" s="0" t="s">
        <v>159</v>
      </c>
      <c r="T1237" s="0" t="n">
        <v>0</v>
      </c>
      <c r="U1237" s="0" t="n">
        <v>131928.23</v>
      </c>
      <c r="V1237" s="0" t="n">
        <v>0.00823009572923183</v>
      </c>
      <c r="W1237" s="0" t="n">
        <v>622.317687988281</v>
      </c>
      <c r="X1237" s="0" t="n">
        <v>0.0104042468592525</v>
      </c>
      <c r="Y1237" s="0" t="n">
        <f aca="false">IF(ISNUMBER(C1237),INDEX(Scorecard!$D$5:$D$12,SUMPRODUCT(--(Scorecard!$G$5:$G$11&lt;C1237))+1),Scorecard!$D$13)</f>
        <v>0.488358159108655</v>
      </c>
      <c r="Z1237" s="0" t="n">
        <f aca="false">IF(ISNUMBER(D1237),INDEX(Scorecard!$D$14:$D$17,SUMPRODUCT(--(Scorecard!$G$14:$G$16&lt;D1237))+1),Scorecard!$D$18)</f>
        <v>0.0505355481560174</v>
      </c>
      <c r="AA1237" s="0" t="n">
        <f aca="false">IF(ISNUMBER(E1237),INDEX(Scorecard!$D$19:$D$26,SUMPRODUCT(--(Scorecard!$G$19:$G$25&lt;E1237))+1),Scorecard!$D$27)</f>
        <v>-0.0341578513653732</v>
      </c>
      <c r="AB1237" s="0" t="n">
        <f aca="false">IF(ISNUMBER(F1237),INDEX(Scorecard!$D$28:$D$35,SUMPRODUCT(--(Scorecard!$G$28:$G$34&lt;F1237))+1),Scorecard!$D$36)</f>
        <v>-0.0008456427959252</v>
      </c>
      <c r="AC1237" s="0" t="n">
        <f aca="false">IF(ISNUMBER(H1237),INDEX(Scorecard!$D$37:$D$44,SUMPRODUCT(--(Scorecard!$G$37:$G$43&lt;H1237))+1),Scorecard!$D$45)</f>
        <v>0.330501541082344</v>
      </c>
      <c r="AD1237" s="0" t="n">
        <f aca="false">IF(ISNUMBER(I1237),INDEX(Scorecard!$D$46:$D$52,SUMPRODUCT(--(Scorecard!$G$46:$G$51&lt;I1237))+1),Scorecard!$D$53)</f>
        <v>-0.114272400683245</v>
      </c>
      <c r="AE1237" s="0" t="n">
        <f aca="false">IF(ISNUMBER(K1237),INDEX(Scorecard!$D$54:$D$61,SUMPRODUCT(--(Scorecard!$G$54:$G$60&lt;K1237))+1),Scorecard!$D$62)</f>
        <v>0.409483001259379</v>
      </c>
      <c r="AF1237" s="0" t="n">
        <f aca="false">IF(ISNUMBER(L1237),INDEX(Scorecard!$D$63:$D$68,SUMPRODUCT(--(Scorecard!$G$63:$G$67&lt;L1237))+1),Scorecard!$D$69)</f>
        <v>-0.340582194386522</v>
      </c>
      <c r="AG1237" s="0" t="n">
        <f aca="false">Inputs!$B$10+Scorecard!$J$5*Y1237+Scorecard!$J$6*Z1237+Scorecard!$J$7*AA1237+Scorecard!$J$8*AB1237+Scorecard!$J$9*AC1237+Scorecard!$J$10*AD1237+Scorecard!$J$11*AE1237+Scorecard!$J$12*AF1237</f>
        <v>-4.68549460614892</v>
      </c>
      <c r="AH1237" s="0" t="n">
        <f aca="false">MIN(1-Inputs!$B$13,MAX(Inputs!$B$13,1/(1+EXP(-(Inputs!$B$11*AG1237+Inputs!$B$12)))))</f>
        <v>0.00823009528229483</v>
      </c>
      <c r="AI1237" s="0" t="n">
        <f aca="false">Inputs!$B$9-Inputs!$B$8*AG1237</f>
        <v>622.317672852566</v>
      </c>
      <c r="AJ1237" s="0" t="n">
        <f aca="false">RANK(AH1237,$AH$5:$AH$2004,0)+COUNTIF($AH$4:AH1236,AH1237)</f>
        <v>947</v>
      </c>
      <c r="AK1237" s="0" t="n">
        <f aca="false">IF(AJ1237&lt;=Deciles!$B$5*(Deciles!$B$4+1),INT((AJ1237-1)/(Deciles!$B$4+1))+1,Deciles!$B$5+INT((AJ1237-1-Deciles!$B$5*(Deciles!$B$4+1))/Deciles!$B$4)+1)</f>
        <v>5</v>
      </c>
    </row>
    <row r="1238" customFormat="false" ht="15" hidden="false" customHeight="false" outlineLevel="0" collapsed="false">
      <c r="A1238" s="0" t="n">
        <v>35739</v>
      </c>
      <c r="B1238" s="0" t="s">
        <v>155</v>
      </c>
      <c r="C1238" s="0" t="n">
        <v>756</v>
      </c>
      <c r="D1238" s="0" t="n">
        <v>80</v>
      </c>
      <c r="E1238" s="0" t="n">
        <v>71.5089263916016</v>
      </c>
      <c r="F1238" s="0" t="n">
        <v>45</v>
      </c>
      <c r="G1238" s="0" t="n">
        <v>3.10999989509583</v>
      </c>
      <c r="H1238" s="0" t="n">
        <v>-2.6233332157135</v>
      </c>
      <c r="I1238" s="0" t="n">
        <v>22</v>
      </c>
      <c r="J1238" s="0" t="n">
        <v>11.8393497467041</v>
      </c>
      <c r="K1238" s="0" t="n">
        <v>3.90833330154419</v>
      </c>
      <c r="L1238" s="0" t="n">
        <v>-1.125</v>
      </c>
      <c r="M1238" s="0" t="n">
        <v>4.74416542053223</v>
      </c>
      <c r="N1238" s="0" t="n">
        <v>0</v>
      </c>
      <c r="O1238" s="0" t="n">
        <v>0</v>
      </c>
      <c r="P1238" s="0" t="s">
        <v>140</v>
      </c>
      <c r="Q1238" s="0" t="s">
        <v>141</v>
      </c>
      <c r="R1238" s="0" t="n">
        <v>2</v>
      </c>
      <c r="S1238" s="0" t="s">
        <v>147</v>
      </c>
      <c r="T1238" s="0" t="n">
        <v>0</v>
      </c>
      <c r="U1238" s="0" t="n">
        <v>138600.33</v>
      </c>
      <c r="V1238" s="0" t="n">
        <v>0.00802270602434874</v>
      </c>
      <c r="W1238" s="0" t="n">
        <v>623.014038085938</v>
      </c>
      <c r="X1238" s="0" t="n">
        <v>0.00942483358085156</v>
      </c>
      <c r="Y1238" s="0" t="n">
        <f aca="false">IF(ISNUMBER(C1238),INDEX(Scorecard!$D$5:$D$12,SUMPRODUCT(--(Scorecard!$G$5:$G$11&lt;C1238))+1),Scorecard!$D$13)</f>
        <v>0.733188958177614</v>
      </c>
      <c r="Z1238" s="0" t="n">
        <f aca="false">IF(ISNUMBER(D1238),INDEX(Scorecard!$D$14:$D$17,SUMPRODUCT(--(Scorecard!$G$14:$G$16&lt;D1238))+1),Scorecard!$D$18)</f>
        <v>0.0505355481560174</v>
      </c>
      <c r="AA1238" s="0" t="n">
        <f aca="false">IF(ISNUMBER(E1238),INDEX(Scorecard!$D$19:$D$26,SUMPRODUCT(--(Scorecard!$G$19:$G$25&lt;E1238))+1),Scorecard!$D$27)</f>
        <v>0.0530843085177338</v>
      </c>
      <c r="AB1238" s="0" t="n">
        <f aca="false">IF(ISNUMBER(F1238),INDEX(Scorecard!$D$28:$D$35,SUMPRODUCT(--(Scorecard!$G$28:$G$34&lt;F1238))+1),Scorecard!$D$36)</f>
        <v>-0.309727037437117</v>
      </c>
      <c r="AC1238" s="0" t="n">
        <f aca="false">IF(ISNUMBER(H1238),INDEX(Scorecard!$D$37:$D$44,SUMPRODUCT(--(Scorecard!$G$37:$G$43&lt;H1238))+1),Scorecard!$D$45)</f>
        <v>1.35057635045042</v>
      </c>
      <c r="AD1238" s="0" t="n">
        <f aca="false">IF(ISNUMBER(I1238),INDEX(Scorecard!$D$46:$D$52,SUMPRODUCT(--(Scorecard!$G$46:$G$51&lt;I1238))+1),Scorecard!$D$53)</f>
        <v>-0.108777051091409</v>
      </c>
      <c r="AE1238" s="0" t="n">
        <f aca="false">IF(ISNUMBER(K1238),INDEX(Scorecard!$D$54:$D$61,SUMPRODUCT(--(Scorecard!$G$54:$G$60&lt;K1238))+1),Scorecard!$D$62)</f>
        <v>0.489050497890326</v>
      </c>
      <c r="AF1238" s="0" t="n">
        <f aca="false">IF(ISNUMBER(L1238),INDEX(Scorecard!$D$63:$D$68,SUMPRODUCT(--(Scorecard!$G$63:$G$67&lt;L1238))+1),Scorecard!$D$69)</f>
        <v>-0.340582194386522</v>
      </c>
      <c r="AG1238" s="0" t="n">
        <f aca="false">Inputs!$B$10+Scorecard!$J$5*Y1238+Scorecard!$J$6*Z1238+Scorecard!$J$7*AA1238+Scorecard!$J$8*AB1238+Scorecard!$J$9*AC1238+Scorecard!$J$10*AD1238+Scorecard!$J$11*AE1238+Scorecard!$J$12*AF1238</f>
        <v>-4.70962949701729</v>
      </c>
      <c r="AH1238" s="0" t="n">
        <f aca="false">MIN(1-Inputs!$B$13,MAX(Inputs!$B$13,1/(1+EXP(-(Inputs!$B$11*AG1238+Inputs!$B$12)))))</f>
        <v>0.00802270615259665</v>
      </c>
      <c r="AI1238" s="0" t="n">
        <f aca="false">Inputs!$B$9-Inputs!$B$8*AG1238</f>
        <v>623.01405859993</v>
      </c>
      <c r="AJ1238" s="0" t="n">
        <f aca="false">RANK(AH1238,$AH$5:$AH$2004,0)+COUNTIF($AH$4:AH1237,AH1238)</f>
        <v>970</v>
      </c>
      <c r="AK1238" s="0" t="n">
        <f aca="false">IF(AJ1238&lt;=Deciles!$B$5*(Deciles!$B$4+1),INT((AJ1238-1)/(Deciles!$B$4+1))+1,Deciles!$B$5+INT((AJ1238-1-Deciles!$B$5*(Deciles!$B$4+1))/Deciles!$B$4)+1)</f>
        <v>5</v>
      </c>
    </row>
    <row r="1239" customFormat="false" ht="15" hidden="false" customHeight="false" outlineLevel="0" collapsed="false">
      <c r="A1239" s="0" t="n">
        <v>35775</v>
      </c>
      <c r="B1239" s="0" t="s">
        <v>157</v>
      </c>
      <c r="C1239" s="0" t="n">
        <v>788</v>
      </c>
      <c r="D1239" s="0" t="n">
        <v>75.487060546875</v>
      </c>
      <c r="E1239" s="0" t="n">
        <v>70.36767578125</v>
      </c>
      <c r="F1239" s="0" t="n">
        <v>35</v>
      </c>
      <c r="G1239" s="0" t="n">
        <v>3.6159999370575</v>
      </c>
      <c r="H1239" s="0" t="n">
        <v>-0.267333507537842</v>
      </c>
      <c r="I1239" s="0" t="n">
        <v>11</v>
      </c>
      <c r="J1239" s="0" t="n">
        <v>12.1525611877441</v>
      </c>
      <c r="K1239" s="0" t="n">
        <v>4.0230770111084</v>
      </c>
      <c r="L1239" s="0" t="n">
        <v>-0.276923179626465</v>
      </c>
      <c r="M1239" s="0" t="n">
        <v>5.98650598526001</v>
      </c>
      <c r="N1239" s="0" t="n">
        <v>0</v>
      </c>
      <c r="O1239" s="0" t="n">
        <v>0</v>
      </c>
      <c r="P1239" s="0" t="s">
        <v>144</v>
      </c>
      <c r="Q1239" s="0" t="s">
        <v>141</v>
      </c>
      <c r="R1239" s="0" t="n">
        <v>2</v>
      </c>
      <c r="S1239" s="0" t="s">
        <v>151</v>
      </c>
      <c r="T1239" s="0" t="n">
        <v>0</v>
      </c>
      <c r="U1239" s="0" t="n">
        <v>189579.02</v>
      </c>
      <c r="V1239" s="0" t="n">
        <v>0.0010795594425872</v>
      </c>
      <c r="W1239" s="0" t="n">
        <v>677.486083984375</v>
      </c>
      <c r="X1239" s="0" t="n">
        <v>0.00218705087900162</v>
      </c>
      <c r="Y1239" s="0" t="n">
        <f aca="false">IF(ISNUMBER(C1239),INDEX(Scorecard!$D$5:$D$12,SUMPRODUCT(--(Scorecard!$G$5:$G$11&lt;C1239))+1),Scorecard!$D$13)</f>
        <v>2.19112706886128</v>
      </c>
      <c r="Z1239" s="0" t="n">
        <f aca="false">IF(ISNUMBER(D1239),INDEX(Scorecard!$D$14:$D$17,SUMPRODUCT(--(Scorecard!$G$14:$G$16&lt;D1239))+1),Scorecard!$D$18)</f>
        <v>0.128579646629417</v>
      </c>
      <c r="AA1239" s="0" t="n">
        <f aca="false">IF(ISNUMBER(E1239),INDEX(Scorecard!$D$19:$D$26,SUMPRODUCT(--(Scorecard!$G$19:$G$25&lt;E1239))+1),Scorecard!$D$27)</f>
        <v>0.0530843085177338</v>
      </c>
      <c r="AB1239" s="0" t="n">
        <f aca="false">IF(ISNUMBER(F1239),INDEX(Scorecard!$D$28:$D$35,SUMPRODUCT(--(Scorecard!$G$28:$G$34&lt;F1239))+1),Scorecard!$D$36)</f>
        <v>-0.0008456427959252</v>
      </c>
      <c r="AC1239" s="0" t="n">
        <f aca="false">IF(ISNUMBER(H1239),INDEX(Scorecard!$D$37:$D$44,SUMPRODUCT(--(Scorecard!$G$37:$G$43&lt;H1239))+1),Scorecard!$D$45)</f>
        <v>0.769716833645565</v>
      </c>
      <c r="AD1239" s="0" t="n">
        <f aca="false">IF(ISNUMBER(I1239),INDEX(Scorecard!$D$46:$D$52,SUMPRODUCT(--(Scorecard!$G$46:$G$51&lt;I1239))+1),Scorecard!$D$53)</f>
        <v>-0.114272400683245</v>
      </c>
      <c r="AE1239" s="0" t="n">
        <f aca="false">IF(ISNUMBER(K1239),INDEX(Scorecard!$D$54:$D$61,SUMPRODUCT(--(Scorecard!$G$54:$G$60&lt;K1239))+1),Scorecard!$D$62)</f>
        <v>0.489050497890326</v>
      </c>
      <c r="AF1239" s="0" t="n">
        <f aca="false">IF(ISNUMBER(L1239),INDEX(Scorecard!$D$63:$D$68,SUMPRODUCT(--(Scorecard!$G$63:$G$67&lt;L1239))+1),Scorecard!$D$69)</f>
        <v>0.322484508656054</v>
      </c>
      <c r="AG1239" s="0" t="n">
        <f aca="false">Inputs!$B$10+Scorecard!$J$5*Y1239+Scorecard!$J$6*Z1239+Scorecard!$J$7*AA1239+Scorecard!$J$8*AB1239+Scorecard!$J$9*AC1239+Scorecard!$J$10*AD1239+Scorecard!$J$11*AE1239+Scorecard!$J$12*AF1239</f>
        <v>-6.59748641313508</v>
      </c>
      <c r="AH1239" s="0" t="n">
        <f aca="false">MIN(1-Inputs!$B$13,MAX(Inputs!$B$13,1/(1+EXP(-(Inputs!$B$11*AG1239+Inputs!$B$12)))))</f>
        <v>0.00107955945918211</v>
      </c>
      <c r="AI1239" s="0" t="n">
        <f aca="false">Inputs!$B$9-Inputs!$B$8*AG1239</f>
        <v>677.486094815751</v>
      </c>
      <c r="AJ1239" s="0" t="n">
        <f aca="false">RANK(AH1239,$AH$5:$AH$2004,0)+COUNTIF($AH$4:AH1238,AH1239)</f>
        <v>1884</v>
      </c>
      <c r="AK1239" s="0" t="n">
        <f aca="false">IF(AJ1239&lt;=Deciles!$B$5*(Deciles!$B$4+1),INT((AJ1239-1)/(Deciles!$B$4+1))+1,Deciles!$B$5+INT((AJ1239-1-Deciles!$B$5*(Deciles!$B$4+1))/Deciles!$B$4)+1)</f>
        <v>10</v>
      </c>
    </row>
    <row r="1240" customFormat="false" ht="15" hidden="false" customHeight="false" outlineLevel="0" collapsed="false">
      <c r="A1240" s="0" t="n">
        <v>35802</v>
      </c>
      <c r="B1240" s="0" t="s">
        <v>143</v>
      </c>
      <c r="C1240" s="0" t="n">
        <v>729</v>
      </c>
      <c r="D1240" s="0" t="n">
        <v>81.5096740722656</v>
      </c>
      <c r="E1240" s="0" t="n">
        <v>59.3574829101563</v>
      </c>
      <c r="F1240" s="0" t="n">
        <v>47</v>
      </c>
      <c r="G1240" s="0" t="n">
        <v>4.2649998664856</v>
      </c>
      <c r="H1240" s="0" t="n">
        <v>1.03166651725769</v>
      </c>
      <c r="I1240" s="0" t="n">
        <v>53</v>
      </c>
      <c r="J1240" s="0" t="n">
        <v>12.8420925140381</v>
      </c>
      <c r="K1240" s="0" t="n">
        <v>9.63333320617676</v>
      </c>
      <c r="L1240" s="0" t="n">
        <v>5.0717945098877</v>
      </c>
      <c r="M1240" s="0" t="n">
        <v>2.57371878623962</v>
      </c>
      <c r="N1240" s="0" t="n">
        <v>0</v>
      </c>
      <c r="O1240" s="0" t="n">
        <v>0</v>
      </c>
      <c r="P1240" s="0" t="s">
        <v>144</v>
      </c>
      <c r="Q1240" s="0" t="s">
        <v>141</v>
      </c>
      <c r="R1240" s="0" t="n">
        <v>1</v>
      </c>
      <c r="S1240" s="0" t="s">
        <v>149</v>
      </c>
      <c r="T1240" s="0" t="n">
        <v>0</v>
      </c>
      <c r="U1240" s="0" t="n">
        <v>377789.7</v>
      </c>
      <c r="V1240" s="0" t="n">
        <v>0.0355571322143078</v>
      </c>
      <c r="W1240" s="0" t="n">
        <v>581.957275390625</v>
      </c>
      <c r="X1240" s="0" t="n">
        <v>0.0354468710720539</v>
      </c>
      <c r="Y1240" s="0" t="n">
        <f aca="false">IF(ISNUMBER(C1240),INDEX(Scorecard!$D$5:$D$12,SUMPRODUCT(--(Scorecard!$G$5:$G$11&lt;C1240))+1),Scorecard!$D$13)</f>
        <v>-0.0290424113398221</v>
      </c>
      <c r="Z1240" s="0" t="n">
        <f aca="false">IF(ISNUMBER(D1240),INDEX(Scorecard!$D$14:$D$17,SUMPRODUCT(--(Scorecard!$G$14:$G$16&lt;D1240))+1),Scorecard!$D$18)</f>
        <v>0.0505355481560174</v>
      </c>
      <c r="AA1240" s="0" t="n">
        <f aca="false">IF(ISNUMBER(E1240),INDEX(Scorecard!$D$19:$D$26,SUMPRODUCT(--(Scorecard!$G$19:$G$25&lt;E1240))+1),Scorecard!$D$27)</f>
        <v>0.267179331770092</v>
      </c>
      <c r="AB1240" s="0" t="n">
        <f aca="false">IF(ISNUMBER(F1240),INDEX(Scorecard!$D$28:$D$35,SUMPRODUCT(--(Scorecard!$G$28:$G$34&lt;F1240))+1),Scorecard!$D$36)</f>
        <v>-0.400689107298307</v>
      </c>
      <c r="AC1240" s="0" t="n">
        <f aca="false">IF(ISNUMBER(H1240),INDEX(Scorecard!$D$37:$D$44,SUMPRODUCT(--(Scorecard!$G$37:$G$43&lt;H1240))+1),Scorecard!$D$45)</f>
        <v>-0.975503570149195</v>
      </c>
      <c r="AD1240" s="0" t="n">
        <f aca="false">IF(ISNUMBER(I1240),INDEX(Scorecard!$D$46:$D$52,SUMPRODUCT(--(Scorecard!$G$46:$G$51&lt;I1240))+1),Scorecard!$D$53)</f>
        <v>0.818882373006414</v>
      </c>
      <c r="AE1240" s="0" t="n">
        <f aca="false">IF(ISNUMBER(K1240),INDEX(Scorecard!$D$54:$D$61,SUMPRODUCT(--(Scorecard!$G$54:$G$60&lt;K1240))+1),Scorecard!$D$62)</f>
        <v>-0.541917179454542</v>
      </c>
      <c r="AF1240" s="0" t="n">
        <f aca="false">IF(ISNUMBER(L1240),INDEX(Scorecard!$D$63:$D$68,SUMPRODUCT(--(Scorecard!$G$63:$G$67&lt;L1240))+1),Scorecard!$D$69)</f>
        <v>0.322484508656054</v>
      </c>
      <c r="AG1240" s="0" t="n">
        <f aca="false">Inputs!$B$10+Scorecard!$J$5*Y1240+Scorecard!$J$6*Z1240+Scorecard!$J$7*AA1240+Scorecard!$J$8*AB1240+Scorecard!$J$9*AC1240+Scorecard!$J$10*AD1240+Scorecard!$J$11*AE1240+Scorecard!$J$12*AF1240</f>
        <v>-3.28671011474294</v>
      </c>
      <c r="AH1240" s="0" t="n">
        <f aca="false">MIN(1-Inputs!$B$13,MAX(Inputs!$B$13,1/(1+EXP(-(Inputs!$B$11*AG1240+Inputs!$B$12)))))</f>
        <v>0.0355571325659651</v>
      </c>
      <c r="AI1240" s="0" t="n">
        <f aca="false">Inputs!$B$9-Inputs!$B$8*AG1240</f>
        <v>581.95728387209</v>
      </c>
      <c r="AJ1240" s="0" t="n">
        <f aca="false">RANK(AH1240,$AH$5:$AH$2004,0)+COUNTIF($AH$4:AH1239,AH1240)</f>
        <v>254</v>
      </c>
      <c r="AK1240" s="0" t="n">
        <f aca="false">IF(AJ1240&lt;=Deciles!$B$5*(Deciles!$B$4+1),INT((AJ1240-1)/(Deciles!$B$4+1))+1,Deciles!$B$5+INT((AJ1240-1-Deciles!$B$5*(Deciles!$B$4+1))/Deciles!$B$4)+1)</f>
        <v>2</v>
      </c>
    </row>
    <row r="1241" customFormat="false" ht="15" hidden="false" customHeight="false" outlineLevel="0" collapsed="false">
      <c r="A1241" s="0" t="n">
        <v>35850</v>
      </c>
      <c r="B1241" s="0" t="s">
        <v>157</v>
      </c>
      <c r="C1241" s="0" t="n">
        <v>683</v>
      </c>
      <c r="D1241" s="0" t="n">
        <v>80</v>
      </c>
      <c r="E1241" s="0" t="n">
        <v>60.8678894042969</v>
      </c>
      <c r="F1241" s="0" t="n">
        <v>24</v>
      </c>
      <c r="G1241" s="0" t="n">
        <v>4.69000005722046</v>
      </c>
      <c r="H1241" s="0" t="n">
        <v>0.806666612625122</v>
      </c>
      <c r="I1241" s="0" t="n">
        <v>54</v>
      </c>
      <c r="J1241" s="0" t="n">
        <v>11.4476356506348</v>
      </c>
      <c r="K1241" s="0" t="n">
        <v>4.0230770111084</v>
      </c>
      <c r="L1241" s="0" t="n">
        <v>-0.276923179626465</v>
      </c>
      <c r="M1241" s="0" t="n">
        <v>4.10729646682739</v>
      </c>
      <c r="N1241" s="0" t="n">
        <v>0</v>
      </c>
      <c r="O1241" s="0" t="n">
        <v>0</v>
      </c>
      <c r="P1241" s="0" t="s">
        <v>140</v>
      </c>
      <c r="Q1241" s="0" t="s">
        <v>141</v>
      </c>
      <c r="R1241" s="0" t="n">
        <v>2</v>
      </c>
      <c r="S1241" s="0" t="s">
        <v>161</v>
      </c>
      <c r="T1241" s="0" t="n">
        <v>0</v>
      </c>
      <c r="U1241" s="0" t="n">
        <v>93679.6</v>
      </c>
      <c r="V1241" s="0" t="n">
        <v>0.0147187663242221</v>
      </c>
      <c r="W1241" s="0" t="n">
        <v>606.406921386719</v>
      </c>
      <c r="X1241" s="0" t="n">
        <v>0.0177235882729292</v>
      </c>
      <c r="Y1241" s="0" t="n">
        <f aca="false">IF(ISNUMBER(C1241),INDEX(Scorecard!$D$5:$D$12,SUMPRODUCT(--(Scorecard!$G$5:$G$11&lt;C1241))+1),Scorecard!$D$13)</f>
        <v>-0.869677851527538</v>
      </c>
      <c r="Z1241" s="0" t="n">
        <f aca="false">IF(ISNUMBER(D1241),INDEX(Scorecard!$D$14:$D$17,SUMPRODUCT(--(Scorecard!$G$14:$G$16&lt;D1241))+1),Scorecard!$D$18)</f>
        <v>0.0505355481560174</v>
      </c>
      <c r="AA1241" s="0" t="n">
        <f aca="false">IF(ISNUMBER(E1241),INDEX(Scorecard!$D$19:$D$26,SUMPRODUCT(--(Scorecard!$G$19:$G$25&lt;E1241))+1),Scorecard!$D$27)</f>
        <v>0.233621608745691</v>
      </c>
      <c r="AB1241" s="0" t="n">
        <f aca="false">IF(ISNUMBER(F1241),INDEX(Scorecard!$D$28:$D$35,SUMPRODUCT(--(Scorecard!$G$28:$G$34&lt;F1241))+1),Scorecard!$D$36)</f>
        <v>0.349218150643304</v>
      </c>
      <c r="AC1241" s="0" t="n">
        <f aca="false">IF(ISNUMBER(H1241),INDEX(Scorecard!$D$37:$D$44,SUMPRODUCT(--(Scorecard!$G$37:$G$43&lt;H1241))+1),Scorecard!$D$45)</f>
        <v>-0.569454719285959</v>
      </c>
      <c r="AD1241" s="0" t="n">
        <f aca="false">IF(ISNUMBER(I1241),INDEX(Scorecard!$D$46:$D$52,SUMPRODUCT(--(Scorecard!$G$46:$G$51&lt;I1241))+1),Scorecard!$D$53)</f>
        <v>0.818882373006414</v>
      </c>
      <c r="AE1241" s="0" t="n">
        <f aca="false">IF(ISNUMBER(K1241),INDEX(Scorecard!$D$54:$D$61,SUMPRODUCT(--(Scorecard!$G$54:$G$60&lt;K1241))+1),Scorecard!$D$62)</f>
        <v>0.489050497890326</v>
      </c>
      <c r="AF1241" s="0" t="n">
        <f aca="false">IF(ISNUMBER(L1241),INDEX(Scorecard!$D$63:$D$68,SUMPRODUCT(--(Scorecard!$G$63:$G$67&lt;L1241))+1),Scorecard!$D$69)</f>
        <v>0.322484508656054</v>
      </c>
      <c r="AG1241" s="0" t="n">
        <f aca="false">Inputs!$B$10+Scorecard!$J$5*Y1241+Scorecard!$J$6*Z1241+Scorecard!$J$7*AA1241+Scorecard!$J$8*AB1241+Scorecard!$J$9*AC1241+Scorecard!$J$10*AD1241+Scorecard!$J$11*AE1241+Scorecard!$J$12*AF1241</f>
        <v>-4.13406967333674</v>
      </c>
      <c r="AH1241" s="0" t="n">
        <f aca="false">MIN(1-Inputs!$B$13,MAX(Inputs!$B$13,1/(1+EXP(-(Inputs!$B$11*AG1241+Inputs!$B$12)))))</f>
        <v>0.0147187662941805</v>
      </c>
      <c r="AI1241" s="0" t="n">
        <f aca="false">Inputs!$B$9-Inputs!$B$8*AG1241</f>
        <v>606.406912532753</v>
      </c>
      <c r="AJ1241" s="0" t="n">
        <f aca="false">RANK(AH1241,$AH$5:$AH$2004,0)+COUNTIF($AH$4:AH1240,AH1241)</f>
        <v>603</v>
      </c>
      <c r="AK1241" s="0" t="n">
        <f aca="false">IF(AJ1241&lt;=Deciles!$B$5*(Deciles!$B$4+1),INT((AJ1241-1)/(Deciles!$B$4+1))+1,Deciles!$B$5+INT((AJ1241-1-Deciles!$B$5*(Deciles!$B$4+1))/Deciles!$B$4)+1)</f>
        <v>4</v>
      </c>
    </row>
    <row r="1242" customFormat="false" ht="15" hidden="false" customHeight="false" outlineLevel="0" collapsed="false">
      <c r="A1242" s="0" t="n">
        <v>35888</v>
      </c>
      <c r="B1242" s="0" t="s">
        <v>145</v>
      </c>
      <c r="C1242" s="0" t="n">
        <v>733</v>
      </c>
      <c r="D1242" s="0" t="n">
        <v>84.5702743530273</v>
      </c>
      <c r="E1242" s="0" t="n">
        <v>74.8000946044922</v>
      </c>
      <c r="F1242" s="0" t="n">
        <v>42</v>
      </c>
      <c r="G1242" s="0" t="n">
        <v>4.02500009536743</v>
      </c>
      <c r="H1242" s="0" t="n">
        <v>0.508333444595337</v>
      </c>
      <c r="I1242" s="0" t="n">
        <v>32</v>
      </c>
      <c r="J1242" s="0" t="n">
        <v>11.9457550048828</v>
      </c>
      <c r="K1242" s="0" t="n">
        <v>4.85833311080933</v>
      </c>
      <c r="L1242" s="0" t="n">
        <v>-1.875</v>
      </c>
      <c r="M1242" s="0" t="n">
        <v>4.48895072937012</v>
      </c>
      <c r="N1242" s="0" t="n">
        <v>0</v>
      </c>
      <c r="O1242" s="0" t="n">
        <v>0</v>
      </c>
      <c r="P1242" s="0" t="s">
        <v>140</v>
      </c>
      <c r="Q1242" s="0" t="s">
        <v>141</v>
      </c>
      <c r="R1242" s="0" t="n">
        <v>2</v>
      </c>
      <c r="S1242" s="0" t="s">
        <v>161</v>
      </c>
      <c r="T1242" s="0" t="n">
        <v>0</v>
      </c>
      <c r="U1242" s="0" t="n">
        <v>154161.28</v>
      </c>
      <c r="V1242" s="0" t="n">
        <v>0.0231209490448237</v>
      </c>
      <c r="W1242" s="0" t="n">
        <v>593.952514648438</v>
      </c>
      <c r="X1242" s="0" t="n">
        <v>0.0137342615053058</v>
      </c>
      <c r="Y1242" s="0" t="n">
        <f aca="false">IF(ISNUMBER(C1242),INDEX(Scorecard!$D$5:$D$12,SUMPRODUCT(--(Scorecard!$G$5:$G$11&lt;C1242))+1),Scorecard!$D$13)</f>
        <v>-0.0290424113398221</v>
      </c>
      <c r="Z1242" s="0" t="n">
        <f aca="false">IF(ISNUMBER(D1242),INDEX(Scorecard!$D$14:$D$17,SUMPRODUCT(--(Scorecard!$G$14:$G$16&lt;D1242))+1),Scorecard!$D$18)</f>
        <v>0.0505355481560174</v>
      </c>
      <c r="AA1242" s="0" t="n">
        <f aca="false">IF(ISNUMBER(E1242),INDEX(Scorecard!$D$19:$D$26,SUMPRODUCT(--(Scorecard!$G$19:$G$25&lt;E1242))+1),Scorecard!$D$27)</f>
        <v>-0.0341578513653732</v>
      </c>
      <c r="AB1242" s="0" t="n">
        <f aca="false">IF(ISNUMBER(F1242),INDEX(Scorecard!$D$28:$D$35,SUMPRODUCT(--(Scorecard!$G$28:$G$34&lt;F1242))+1),Scorecard!$D$36)</f>
        <v>-0.309727037437117</v>
      </c>
      <c r="AC1242" s="0" t="n">
        <f aca="false">IF(ISNUMBER(H1242),INDEX(Scorecard!$D$37:$D$44,SUMPRODUCT(--(Scorecard!$G$37:$G$43&lt;H1242))+1),Scorecard!$D$45)</f>
        <v>-0.271229676926091</v>
      </c>
      <c r="AD1242" s="0" t="n">
        <f aca="false">IF(ISNUMBER(I1242),INDEX(Scorecard!$D$46:$D$52,SUMPRODUCT(--(Scorecard!$G$46:$G$51&lt;I1242))+1),Scorecard!$D$53)</f>
        <v>0.123869379412532</v>
      </c>
      <c r="AE1242" s="0" t="n">
        <f aca="false">IF(ISNUMBER(K1242),INDEX(Scorecard!$D$54:$D$61,SUMPRODUCT(--(Scorecard!$G$54:$G$60&lt;K1242))+1),Scorecard!$D$62)</f>
        <v>0.214429354789033</v>
      </c>
      <c r="AF1242" s="0" t="n">
        <f aca="false">IF(ISNUMBER(L1242),INDEX(Scorecard!$D$63:$D$68,SUMPRODUCT(--(Scorecard!$G$63:$G$67&lt;L1242))+1),Scorecard!$D$69)</f>
        <v>-0.340582194386522</v>
      </c>
      <c r="AG1242" s="0" t="n">
        <f aca="false">Inputs!$B$10+Scorecard!$J$5*Y1242+Scorecard!$J$6*Z1242+Scorecard!$J$7*AA1242+Scorecard!$J$8*AB1242+Scorecard!$J$9*AC1242+Scorecard!$J$10*AD1242+Scorecard!$J$11*AE1242+Scorecard!$J$12*AF1242</f>
        <v>-3.70243297631944</v>
      </c>
      <c r="AH1242" s="0" t="n">
        <f aca="false">MIN(1-Inputs!$B$13,MAX(Inputs!$B$13,1/(1+EXP(-(Inputs!$B$11*AG1242+Inputs!$B$12)))))</f>
        <v>0.0231209497226957</v>
      </c>
      <c r="AI1242" s="0" t="n">
        <f aca="false">Inputs!$B$9-Inputs!$B$8*AG1242</f>
        <v>593.952510087702</v>
      </c>
      <c r="AJ1242" s="0" t="n">
        <f aca="false">RANK(AH1242,$AH$5:$AH$2004,0)+COUNTIF($AH$4:AH1241,AH1242)</f>
        <v>410</v>
      </c>
      <c r="AK1242" s="0" t="n">
        <f aca="false">IF(AJ1242&lt;=Deciles!$B$5*(Deciles!$B$4+1),INT((AJ1242-1)/(Deciles!$B$4+1))+1,Deciles!$B$5+INT((AJ1242-1-Deciles!$B$5*(Deciles!$B$4+1))/Deciles!$B$4)+1)</f>
        <v>3</v>
      </c>
    </row>
    <row r="1243" customFormat="false" ht="15" hidden="false" customHeight="false" outlineLevel="0" collapsed="false">
      <c r="A1243" s="0" t="n">
        <v>35902</v>
      </c>
      <c r="B1243" s="0" t="s">
        <v>155</v>
      </c>
      <c r="C1243" s="0" t="n">
        <v>734</v>
      </c>
      <c r="D1243" s="0" t="n">
        <v>83.4839324951172</v>
      </c>
      <c r="E1243" s="0" t="n">
        <v>72.5395660400391</v>
      </c>
      <c r="F1243" s="0" t="n">
        <v>35</v>
      </c>
      <c r="G1243" s="0" t="n">
        <v>3.71900010108948</v>
      </c>
      <c r="H1243" s="0" t="n">
        <v>-2.01433300971985</v>
      </c>
      <c r="I1243" s="0" t="n">
        <v>25</v>
      </c>
      <c r="J1243" s="0" t="n">
        <v>12.5388536453247</v>
      </c>
      <c r="K1243" s="0" t="n">
        <v>4.60833311080933</v>
      </c>
      <c r="L1243" s="0" t="n">
        <v>-1.125</v>
      </c>
      <c r="M1243" s="0" t="n">
        <v>6.54818534851074</v>
      </c>
      <c r="N1243" s="0" t="n">
        <v>0</v>
      </c>
      <c r="O1243" s="0" t="n">
        <v>0</v>
      </c>
      <c r="P1243" s="0" t="s">
        <v>144</v>
      </c>
      <c r="Q1243" s="0" t="s">
        <v>141</v>
      </c>
      <c r="R1243" s="0" t="n">
        <v>1</v>
      </c>
      <c r="S1243" s="0" t="s">
        <v>151</v>
      </c>
      <c r="T1243" s="0" t="n">
        <v>0</v>
      </c>
      <c r="U1243" s="0" t="n">
        <v>278968.3</v>
      </c>
      <c r="V1243" s="0" t="n">
        <v>0.00787607673555613</v>
      </c>
      <c r="W1243" s="0" t="n">
        <v>623.517272949219</v>
      </c>
      <c r="X1243" s="0" t="n">
        <v>0.0105463983491063</v>
      </c>
      <c r="Y1243" s="0" t="n">
        <f aca="false">IF(ISNUMBER(C1243),INDEX(Scorecard!$D$5:$D$12,SUMPRODUCT(--(Scorecard!$G$5:$G$11&lt;C1243))+1),Scorecard!$D$13)</f>
        <v>0.488358159108655</v>
      </c>
      <c r="Z1243" s="0" t="n">
        <f aca="false">IF(ISNUMBER(D1243),INDEX(Scorecard!$D$14:$D$17,SUMPRODUCT(--(Scorecard!$G$14:$G$16&lt;D1243))+1),Scorecard!$D$18)</f>
        <v>0.0505355481560174</v>
      </c>
      <c r="AA1243" s="0" t="n">
        <f aca="false">IF(ISNUMBER(E1243),INDEX(Scorecard!$D$19:$D$26,SUMPRODUCT(--(Scorecard!$G$19:$G$25&lt;E1243))+1),Scorecard!$D$27)</f>
        <v>-0.0341578513653732</v>
      </c>
      <c r="AB1243" s="0" t="n">
        <f aca="false">IF(ISNUMBER(F1243),INDEX(Scorecard!$D$28:$D$35,SUMPRODUCT(--(Scorecard!$G$28:$G$34&lt;F1243))+1),Scorecard!$D$36)</f>
        <v>-0.0008456427959252</v>
      </c>
      <c r="AC1243" s="0" t="n">
        <f aca="false">IF(ISNUMBER(H1243),INDEX(Scorecard!$D$37:$D$44,SUMPRODUCT(--(Scorecard!$G$37:$G$43&lt;H1243))+1),Scorecard!$D$45)</f>
        <v>1.35057635045042</v>
      </c>
      <c r="AD1243" s="0" t="n">
        <f aca="false">IF(ISNUMBER(I1243),INDEX(Scorecard!$D$46:$D$52,SUMPRODUCT(--(Scorecard!$G$46:$G$51&lt;I1243))+1),Scorecard!$D$53)</f>
        <v>-0.048559051279741</v>
      </c>
      <c r="AE1243" s="0" t="n">
        <f aca="false">IF(ISNUMBER(K1243),INDEX(Scorecard!$D$54:$D$61,SUMPRODUCT(--(Scorecard!$G$54:$G$60&lt;K1243))+1),Scorecard!$D$62)</f>
        <v>0.409483001259379</v>
      </c>
      <c r="AF1243" s="0" t="n">
        <f aca="false">IF(ISNUMBER(L1243),INDEX(Scorecard!$D$63:$D$68,SUMPRODUCT(--(Scorecard!$G$63:$G$67&lt;L1243))+1),Scorecard!$D$69)</f>
        <v>-0.340582194386522</v>
      </c>
      <c r="AG1243" s="0" t="n">
        <f aca="false">Inputs!$B$10+Scorecard!$J$5*Y1243+Scorecard!$J$6*Z1243+Scorecard!$J$7*AA1243+Scorecard!$J$8*AB1243+Scorecard!$J$9*AC1243+Scorecard!$J$10*AD1243+Scorecard!$J$11*AE1243+Scorecard!$J$12*AF1243</f>
        <v>-4.72706991972444</v>
      </c>
      <c r="AH1243" s="0" t="n">
        <f aca="false">MIN(1-Inputs!$B$13,MAX(Inputs!$B$13,1/(1+EXP(-(Inputs!$B$11*AG1243+Inputs!$B$12)))))</f>
        <v>0.0078760764478262</v>
      </c>
      <c r="AI1243" s="0" t="n">
        <f aca="false">Inputs!$B$9-Inputs!$B$8*AG1243</f>
        <v>623.517282826942</v>
      </c>
      <c r="AJ1243" s="0" t="n">
        <f aca="false">RANK(AH1243,$AH$5:$AH$2004,0)+COUNTIF($AH$4:AH1242,AH1243)</f>
        <v>983</v>
      </c>
      <c r="AK1243" s="0" t="n">
        <f aca="false">IF(AJ1243&lt;=Deciles!$B$5*(Deciles!$B$4+1),INT((AJ1243-1)/(Deciles!$B$4+1))+1,Deciles!$B$5+INT((AJ1243-1-Deciles!$B$5*(Deciles!$B$4+1))/Deciles!$B$4)+1)</f>
        <v>5</v>
      </c>
    </row>
    <row r="1244" customFormat="false" ht="15" hidden="false" customHeight="false" outlineLevel="0" collapsed="false">
      <c r="A1244" s="0" t="n">
        <v>35930</v>
      </c>
      <c r="B1244" s="0" t="s">
        <v>157</v>
      </c>
      <c r="C1244" s="0" t="n">
        <v>798</v>
      </c>
      <c r="D1244" s="0" t="n">
        <v>81.9930038452148</v>
      </c>
      <c r="E1244" s="0" t="n">
        <v>72.8281402587891</v>
      </c>
      <c r="F1244" s="0" t="n">
        <v>39</v>
      </c>
      <c r="G1244" s="0" t="n">
        <v>4.24200010299683</v>
      </c>
      <c r="H1244" s="0" t="n">
        <v>0.358666658401489</v>
      </c>
      <c r="I1244" s="0" t="n">
        <v>23</v>
      </c>
      <c r="J1244" s="0" t="n">
        <v>13.078088760376</v>
      </c>
      <c r="K1244" s="0" t="n">
        <v>3.72307682037354</v>
      </c>
      <c r="L1244" s="0" t="n">
        <v>-0.276923179626465</v>
      </c>
      <c r="M1244" s="0" t="n">
        <v>4.3403639793396</v>
      </c>
      <c r="N1244" s="0" t="n">
        <v>0</v>
      </c>
      <c r="O1244" s="0" t="n">
        <v>0</v>
      </c>
      <c r="P1244" s="0" t="s">
        <v>146</v>
      </c>
      <c r="Q1244" s="0" t="s">
        <v>141</v>
      </c>
      <c r="R1244" s="0" t="n">
        <v>1</v>
      </c>
      <c r="S1244" s="0" t="s">
        <v>142</v>
      </c>
      <c r="T1244" s="0" t="n">
        <v>0</v>
      </c>
      <c r="U1244" s="0" t="n">
        <v>478345.66</v>
      </c>
      <c r="V1244" s="0" t="n">
        <v>0.00139268196653575</v>
      </c>
      <c r="W1244" s="0" t="n">
        <v>670.5849609375</v>
      </c>
      <c r="X1244" s="0" t="n">
        <v>0.00120767753105611</v>
      </c>
      <c r="Y1244" s="0" t="n">
        <f aca="false">IF(ISNUMBER(C1244),INDEX(Scorecard!$D$5:$D$12,SUMPRODUCT(--(Scorecard!$G$5:$G$11&lt;C1244))+1),Scorecard!$D$13)</f>
        <v>2.19112706886128</v>
      </c>
      <c r="Z1244" s="0" t="n">
        <f aca="false">IF(ISNUMBER(D1244),INDEX(Scorecard!$D$14:$D$17,SUMPRODUCT(--(Scorecard!$G$14:$G$16&lt;D1244))+1),Scorecard!$D$18)</f>
        <v>0.0505355481560174</v>
      </c>
      <c r="AA1244" s="0" t="n">
        <f aca="false">IF(ISNUMBER(E1244),INDEX(Scorecard!$D$19:$D$26,SUMPRODUCT(--(Scorecard!$G$19:$G$25&lt;E1244))+1),Scorecard!$D$27)</f>
        <v>-0.0341578513653732</v>
      </c>
      <c r="AB1244" s="0" t="n">
        <f aca="false">IF(ISNUMBER(F1244),INDEX(Scorecard!$D$28:$D$35,SUMPRODUCT(--(Scorecard!$G$28:$G$34&lt;F1244))+1),Scorecard!$D$36)</f>
        <v>-0.132616866359722</v>
      </c>
      <c r="AC1244" s="0" t="n">
        <f aca="false">IF(ISNUMBER(H1244),INDEX(Scorecard!$D$37:$D$44,SUMPRODUCT(--(Scorecard!$G$37:$G$43&lt;H1244))+1),Scorecard!$D$45)</f>
        <v>-0.0679520129233634</v>
      </c>
      <c r="AD1244" s="0" t="n">
        <f aca="false">IF(ISNUMBER(I1244),INDEX(Scorecard!$D$46:$D$52,SUMPRODUCT(--(Scorecard!$G$46:$G$51&lt;I1244))+1),Scorecard!$D$53)</f>
        <v>-0.048559051279741</v>
      </c>
      <c r="AE1244" s="0" t="n">
        <f aca="false">IF(ISNUMBER(K1244),INDEX(Scorecard!$D$54:$D$61,SUMPRODUCT(--(Scorecard!$G$54:$G$60&lt;K1244))+1),Scorecard!$D$62)</f>
        <v>0.489050497890326</v>
      </c>
      <c r="AF1244" s="0" t="n">
        <f aca="false">IF(ISNUMBER(L1244),INDEX(Scorecard!$D$63:$D$68,SUMPRODUCT(--(Scorecard!$G$63:$G$67&lt;L1244))+1),Scorecard!$D$69)</f>
        <v>0.322484508656054</v>
      </c>
      <c r="AG1244" s="0" t="n">
        <f aca="false">Inputs!$B$10+Scorecard!$J$5*Y1244+Scorecard!$J$6*Z1244+Scorecard!$J$7*AA1244+Scorecard!$J$8*AB1244+Scorecard!$J$9*AC1244+Scorecard!$J$10*AD1244+Scorecard!$J$11*AE1244+Scorecard!$J$12*AF1244</f>
        <v>-6.35831087751734</v>
      </c>
      <c r="AH1244" s="0" t="n">
        <f aca="false">MIN(1-Inputs!$B$13,MAX(Inputs!$B$13,1/(1+EXP(-(Inputs!$B$11*AG1244+Inputs!$B$12)))))</f>
        <v>0.00139268194326193</v>
      </c>
      <c r="AI1244" s="0" t="n">
        <f aca="false">Inputs!$B$9-Inputs!$B$8*AG1244</f>
        <v>670.584947632998</v>
      </c>
      <c r="AJ1244" s="0" t="n">
        <f aca="false">RANK(AH1244,$AH$5:$AH$2004,0)+COUNTIF($AH$4:AH1243,AH1244)</f>
        <v>1828</v>
      </c>
      <c r="AK1244" s="0" t="n">
        <f aca="false">IF(AJ1244&lt;=Deciles!$B$5*(Deciles!$B$4+1),INT((AJ1244-1)/(Deciles!$B$4+1))+1,Deciles!$B$5+INT((AJ1244-1-Deciles!$B$5*(Deciles!$B$4+1))/Deciles!$B$4)+1)</f>
        <v>10</v>
      </c>
    </row>
    <row r="1245" customFormat="false" ht="15" hidden="false" customHeight="false" outlineLevel="0" collapsed="false">
      <c r="A1245" s="0" t="n">
        <v>35984</v>
      </c>
      <c r="B1245" s="0" t="s">
        <v>139</v>
      </c>
      <c r="C1245" s="0" t="n">
        <v>730</v>
      </c>
      <c r="D1245" s="0" t="n">
        <v>90.9811019897461</v>
      </c>
      <c r="E1245" s="0" t="n">
        <v>63.4829216003418</v>
      </c>
      <c r="F1245" s="0" t="n">
        <v>26</v>
      </c>
      <c r="G1245" s="0" t="n">
        <v>4.41900014877319</v>
      </c>
      <c r="H1245" s="0" t="n">
        <v>1.4023334980011</v>
      </c>
      <c r="I1245" s="0" t="n">
        <v>74</v>
      </c>
      <c r="J1245" s="0" t="n">
        <v>12.4896411895752</v>
      </c>
      <c r="K1245" s="0" t="n">
        <v>5.03333330154419</v>
      </c>
      <c r="L1245" s="0" t="n">
        <v>-3.50000047683716</v>
      </c>
      <c r="M1245" s="0" t="n">
        <v>2.74066424369812</v>
      </c>
      <c r="N1245" s="0" t="n">
        <v>0</v>
      </c>
      <c r="O1245" s="0" t="n">
        <v>0</v>
      </c>
      <c r="P1245" s="0" t="s">
        <v>144</v>
      </c>
      <c r="Q1245" s="0" t="s">
        <v>141</v>
      </c>
      <c r="R1245" s="0" t="n">
        <v>2</v>
      </c>
      <c r="S1245" s="0" t="s">
        <v>147</v>
      </c>
      <c r="T1245" s="0" t="n">
        <v>0</v>
      </c>
      <c r="U1245" s="0" t="n">
        <v>265571.88</v>
      </c>
      <c r="V1245" s="0" t="n">
        <v>0.0137593988329172</v>
      </c>
      <c r="W1245" s="0" t="n">
        <v>608.257385253906</v>
      </c>
      <c r="X1245" s="0" t="n">
        <v>0.0050813090056181</v>
      </c>
      <c r="Y1245" s="0" t="n">
        <f aca="false">IF(ISNUMBER(C1245),INDEX(Scorecard!$D$5:$D$12,SUMPRODUCT(--(Scorecard!$G$5:$G$11&lt;C1245))+1),Scorecard!$D$13)</f>
        <v>-0.0290424113398221</v>
      </c>
      <c r="Z1245" s="0" t="n">
        <f aca="false">IF(ISNUMBER(D1245),INDEX(Scorecard!$D$14:$D$17,SUMPRODUCT(--(Scorecard!$G$14:$G$16&lt;D1245))+1),Scorecard!$D$18)</f>
        <v>-0.361970872710667</v>
      </c>
      <c r="AA1245" s="0" t="n">
        <f aca="false">IF(ISNUMBER(E1245),INDEX(Scorecard!$D$19:$D$26,SUMPRODUCT(--(Scorecard!$G$19:$G$25&lt;E1245))+1),Scorecard!$D$27)</f>
        <v>0.233621608745691</v>
      </c>
      <c r="AB1245" s="0" t="n">
        <f aca="false">IF(ISNUMBER(F1245),INDEX(Scorecard!$D$28:$D$35,SUMPRODUCT(--(Scorecard!$G$28:$G$34&lt;F1245))+1),Scorecard!$D$36)</f>
        <v>0.165097008946478</v>
      </c>
      <c r="AC1245" s="0" t="n">
        <f aca="false">IF(ISNUMBER(H1245),INDEX(Scorecard!$D$37:$D$44,SUMPRODUCT(--(Scorecard!$G$37:$G$43&lt;H1245))+1),Scorecard!$D$45)</f>
        <v>-0.975503570149195</v>
      </c>
      <c r="AD1245" s="0" t="n">
        <f aca="false">IF(ISNUMBER(I1245),INDEX(Scorecard!$D$46:$D$52,SUMPRODUCT(--(Scorecard!$G$46:$G$51&lt;I1245))+1),Scorecard!$D$53)</f>
        <v>0.818882373006414</v>
      </c>
      <c r="AE1245" s="0" t="n">
        <f aca="false">IF(ISNUMBER(K1245),INDEX(Scorecard!$D$54:$D$61,SUMPRODUCT(--(Scorecard!$G$54:$G$60&lt;K1245))+1),Scorecard!$D$62)</f>
        <v>0.214429354789033</v>
      </c>
      <c r="AF1245" s="0" t="n">
        <f aca="false">IF(ISNUMBER(L1245),INDEX(Scorecard!$D$63:$D$68,SUMPRODUCT(--(Scorecard!$G$63:$G$67&lt;L1245))+1),Scorecard!$D$69)</f>
        <v>-0.340582194386522</v>
      </c>
      <c r="AG1245" s="0" t="n">
        <f aca="false">Inputs!$B$10+Scorecard!$J$5*Y1245+Scorecard!$J$6*Z1245+Scorecard!$J$7*AA1245+Scorecard!$J$8*AB1245+Scorecard!$J$9*AC1245+Scorecard!$J$10*AD1245+Scorecard!$J$11*AE1245+Scorecard!$J$12*AF1245</f>
        <v>-4.19820303501467</v>
      </c>
      <c r="AH1245" s="0" t="n">
        <f aca="false">MIN(1-Inputs!$B$13,MAX(Inputs!$B$13,1/(1+EXP(-(Inputs!$B$11*AG1245+Inputs!$B$12)))))</f>
        <v>0.0137593987045773</v>
      </c>
      <c r="AI1245" s="0" t="n">
        <f aca="false">Inputs!$B$9-Inputs!$B$8*AG1245</f>
        <v>608.257410189719</v>
      </c>
      <c r="AJ1245" s="0" t="n">
        <f aca="false">RANK(AH1245,$AH$5:$AH$2004,0)+COUNTIF($AH$4:AH1244,AH1245)</f>
        <v>642</v>
      </c>
      <c r="AK1245" s="0" t="n">
        <f aca="false">IF(AJ1245&lt;=Deciles!$B$5*(Deciles!$B$4+1),INT((AJ1245-1)/(Deciles!$B$4+1))+1,Deciles!$B$5+INT((AJ1245-1-Deciles!$B$5*(Deciles!$B$4+1))/Deciles!$B$4)+1)</f>
        <v>4</v>
      </c>
    </row>
    <row r="1246" customFormat="false" ht="15" hidden="false" customHeight="false" outlineLevel="0" collapsed="false">
      <c r="A1246" s="0" t="n">
        <v>35990</v>
      </c>
      <c r="B1246" s="0" t="s">
        <v>139</v>
      </c>
      <c r="C1246" s="0" t="n">
        <v>830</v>
      </c>
      <c r="D1246" s="0" t="n">
        <v>83.2415542602539</v>
      </c>
      <c r="E1246" s="0" t="n">
        <v>48.1679763793945</v>
      </c>
      <c r="F1246" s="0" t="n">
        <v>50</v>
      </c>
      <c r="G1246" s="0" t="n">
        <v>3.33299994468689</v>
      </c>
      <c r="H1246" s="0" t="n">
        <v>0.316333293914795</v>
      </c>
      <c r="I1246" s="0" t="n">
        <v>86</v>
      </c>
      <c r="J1246" s="0" t="n">
        <v>12.5479831695557</v>
      </c>
      <c r="K1246" s="0" t="n">
        <v>6.13333320617676</v>
      </c>
      <c r="L1246" s="0" t="n">
        <v>-3.5</v>
      </c>
      <c r="M1246" s="0" t="n">
        <v>3.62166213989258</v>
      </c>
      <c r="N1246" s="0" t="n">
        <v>0</v>
      </c>
      <c r="O1246" s="0" t="n">
        <v>0</v>
      </c>
      <c r="P1246" s="0" t="s">
        <v>144</v>
      </c>
      <c r="Q1246" s="0" t="s">
        <v>153</v>
      </c>
      <c r="R1246" s="0" t="n">
        <v>2</v>
      </c>
      <c r="S1246" s="0" t="s">
        <v>149</v>
      </c>
      <c r="T1246" s="0" t="n">
        <v>0</v>
      </c>
      <c r="U1246" s="0" t="n">
        <v>281526.75</v>
      </c>
      <c r="V1246" s="0" t="n">
        <v>0.00196401914581657</v>
      </c>
      <c r="W1246" s="0" t="n">
        <v>661.265808105469</v>
      </c>
      <c r="X1246" s="0" t="n">
        <v>0.00161044672131538</v>
      </c>
      <c r="Y1246" s="0" t="n">
        <f aca="false">IF(ISNUMBER(C1246),INDEX(Scorecard!$D$5:$D$12,SUMPRODUCT(--(Scorecard!$G$5:$G$11&lt;C1246))+1),Scorecard!$D$13)</f>
        <v>2.19112706886128</v>
      </c>
      <c r="Z1246" s="0" t="n">
        <f aca="false">IF(ISNUMBER(D1246),INDEX(Scorecard!$D$14:$D$17,SUMPRODUCT(--(Scorecard!$G$14:$G$16&lt;D1246))+1),Scorecard!$D$18)</f>
        <v>0.0505355481560174</v>
      </c>
      <c r="AA1246" s="0" t="n">
        <f aca="false">IF(ISNUMBER(E1246),INDEX(Scorecard!$D$19:$D$26,SUMPRODUCT(--(Scorecard!$G$19:$G$25&lt;E1246))+1),Scorecard!$D$27)</f>
        <v>0.57899015159425</v>
      </c>
      <c r="AB1246" s="0" t="n">
        <f aca="false">IF(ISNUMBER(F1246),INDEX(Scorecard!$D$28:$D$35,SUMPRODUCT(--(Scorecard!$G$28:$G$34&lt;F1246))+1),Scorecard!$D$36)</f>
        <v>-0.400689107298307</v>
      </c>
      <c r="AC1246" s="0" t="n">
        <f aca="false">IF(ISNUMBER(H1246),INDEX(Scorecard!$D$37:$D$44,SUMPRODUCT(--(Scorecard!$G$37:$G$43&lt;H1246))+1),Scorecard!$D$45)</f>
        <v>-0.0679520129233634</v>
      </c>
      <c r="AD1246" s="0" t="n">
        <f aca="false">IF(ISNUMBER(I1246),INDEX(Scorecard!$D$46:$D$52,SUMPRODUCT(--(Scorecard!$G$46:$G$51&lt;I1246))+1),Scorecard!$D$53)</f>
        <v>0.818882373006414</v>
      </c>
      <c r="AE1246" s="0" t="n">
        <f aca="false">IF(ISNUMBER(K1246),INDEX(Scorecard!$D$54:$D$61,SUMPRODUCT(--(Scorecard!$G$54:$G$60&lt;K1246))+1),Scorecard!$D$62)</f>
        <v>0.0151758992857273</v>
      </c>
      <c r="AF1246" s="0" t="n">
        <f aca="false">IF(ISNUMBER(L1246),INDEX(Scorecard!$D$63:$D$68,SUMPRODUCT(--(Scorecard!$G$63:$G$67&lt;L1246))+1),Scorecard!$D$69)</f>
        <v>-0.340582194386522</v>
      </c>
      <c r="AG1246" s="0" t="n">
        <f aca="false">Inputs!$B$10+Scorecard!$J$5*Y1246+Scorecard!$J$6*Z1246+Scorecard!$J$7*AA1246+Scorecard!$J$8*AB1246+Scorecard!$J$9*AC1246+Scorecard!$J$10*AD1246+Scorecard!$J$11*AE1246+Scorecard!$J$12*AF1246</f>
        <v>-6.03533481505058</v>
      </c>
      <c r="AH1246" s="0" t="n">
        <f aca="false">MIN(1-Inputs!$B$13,MAX(Inputs!$B$13,1/(1+EXP(-(Inputs!$B$11*AG1246+Inputs!$B$12)))))</f>
        <v>0.00196401915329097</v>
      </c>
      <c r="AI1246" s="0" t="n">
        <f aca="false">Inputs!$B$9-Inputs!$B$8*AG1246</f>
        <v>661.265828360065</v>
      </c>
      <c r="AJ1246" s="0" t="n">
        <f aca="false">RANK(AH1246,$AH$5:$AH$2004,0)+COUNTIF($AH$4:AH1245,AH1246)</f>
        <v>1696</v>
      </c>
      <c r="AK1246" s="0" t="n">
        <f aca="false">IF(AJ1246&lt;=Deciles!$B$5*(Deciles!$B$4+1),INT((AJ1246-1)/(Deciles!$B$4+1))+1,Deciles!$B$5+INT((AJ1246-1-Deciles!$B$5*(Deciles!$B$4+1))/Deciles!$B$4)+1)</f>
        <v>9</v>
      </c>
    </row>
    <row r="1247" customFormat="false" ht="15" hidden="false" customHeight="false" outlineLevel="0" collapsed="false">
      <c r="A1247" s="0" t="n">
        <v>36039</v>
      </c>
      <c r="B1247" s="0" t="s">
        <v>158</v>
      </c>
      <c r="C1247" s="0" t="n">
        <v>754</v>
      </c>
      <c r="D1247" s="0" t="n">
        <v>95.5889892578125</v>
      </c>
      <c r="E1247" s="0" t="n">
        <v>62.591251373291</v>
      </c>
      <c r="F1247" s="0" t="n">
        <v>29</v>
      </c>
      <c r="G1247" s="0" t="n">
        <v>4.31099987030029</v>
      </c>
      <c r="H1247" s="0" t="n">
        <v>1.39433312416077</v>
      </c>
      <c r="I1247" s="0" t="n">
        <v>72</v>
      </c>
      <c r="J1247" s="0" t="n">
        <v>11.9291982650757</v>
      </c>
      <c r="K1247" s="0" t="n">
        <v>7.13333320617676</v>
      </c>
      <c r="L1247" s="0" t="n">
        <v>2.71025609970093</v>
      </c>
      <c r="M1247" s="0" t="n">
        <v>0.509527981281281</v>
      </c>
      <c r="N1247" s="0" t="n">
        <v>0</v>
      </c>
      <c r="O1247" s="0" t="n">
        <v>0</v>
      </c>
      <c r="P1247" s="0" t="s">
        <v>144</v>
      </c>
      <c r="Q1247" s="0" t="s">
        <v>160</v>
      </c>
      <c r="R1247" s="0" t="n">
        <v>2</v>
      </c>
      <c r="S1247" s="0" t="s">
        <v>149</v>
      </c>
      <c r="T1247" s="0" t="n">
        <v>0</v>
      </c>
      <c r="U1247" s="0" t="n">
        <v>151630</v>
      </c>
      <c r="V1247" s="0" t="n">
        <v>0.0112089607864618</v>
      </c>
      <c r="W1247" s="0" t="n">
        <v>613.875671386719</v>
      </c>
      <c r="X1247" s="0" t="n">
        <v>0.00469761155545712</v>
      </c>
      <c r="Y1247" s="0" t="n">
        <f aca="false">IF(ISNUMBER(C1247),INDEX(Scorecard!$D$5:$D$12,SUMPRODUCT(--(Scorecard!$G$5:$G$11&lt;C1247))+1),Scorecard!$D$13)</f>
        <v>0.733188958177614</v>
      </c>
      <c r="Z1247" s="0" t="n">
        <f aca="false">IF(ISNUMBER(D1247),INDEX(Scorecard!$D$14:$D$17,SUMPRODUCT(--(Scorecard!$G$14:$G$16&lt;D1247))+1),Scorecard!$D$18)</f>
        <v>-0.361970872710667</v>
      </c>
      <c r="AA1247" s="0" t="n">
        <f aca="false">IF(ISNUMBER(E1247),INDEX(Scorecard!$D$19:$D$26,SUMPRODUCT(--(Scorecard!$G$19:$G$25&lt;E1247))+1),Scorecard!$D$27)</f>
        <v>0.233621608745691</v>
      </c>
      <c r="AB1247" s="0" t="n">
        <f aca="false">IF(ISNUMBER(F1247),INDEX(Scorecard!$D$28:$D$35,SUMPRODUCT(--(Scorecard!$G$28:$G$34&lt;F1247))+1),Scorecard!$D$36)</f>
        <v>0.165097008946478</v>
      </c>
      <c r="AC1247" s="0" t="n">
        <f aca="false">IF(ISNUMBER(H1247),INDEX(Scorecard!$D$37:$D$44,SUMPRODUCT(--(Scorecard!$G$37:$G$43&lt;H1247))+1),Scorecard!$D$45)</f>
        <v>-0.975503570149195</v>
      </c>
      <c r="AD1247" s="0" t="n">
        <f aca="false">IF(ISNUMBER(I1247),INDEX(Scorecard!$D$46:$D$52,SUMPRODUCT(--(Scorecard!$G$46:$G$51&lt;I1247))+1),Scorecard!$D$53)</f>
        <v>0.818882373006414</v>
      </c>
      <c r="AE1247" s="0" t="n">
        <f aca="false">IF(ISNUMBER(K1247),INDEX(Scorecard!$D$54:$D$61,SUMPRODUCT(--(Scorecard!$G$54:$G$60&lt;K1247))+1),Scorecard!$D$62)</f>
        <v>-0.541917179454542</v>
      </c>
      <c r="AF1247" s="0" t="n">
        <f aca="false">IF(ISNUMBER(L1247),INDEX(Scorecard!$D$63:$D$68,SUMPRODUCT(--(Scorecard!$G$63:$G$67&lt;L1247))+1),Scorecard!$D$69)</f>
        <v>0.322484508656054</v>
      </c>
      <c r="AG1247" s="0" t="n">
        <f aca="false">Inputs!$B$10+Scorecard!$J$5*Y1247+Scorecard!$J$6*Z1247+Scorecard!$J$7*AA1247+Scorecard!$J$8*AB1247+Scorecard!$J$9*AC1247+Scorecard!$J$10*AD1247+Scorecard!$J$11*AE1247+Scorecard!$J$12*AF1247</f>
        <v>-4.39291811486368</v>
      </c>
      <c r="AH1247" s="0" t="n">
        <f aca="false">MIN(1-Inputs!$B$13,MAX(Inputs!$B$13,1/(1+EXP(-(Inputs!$B$11*AG1247+Inputs!$B$12)))))</f>
        <v>0.0112089611374231</v>
      </c>
      <c r="AI1247" s="0" t="n">
        <f aca="false">Inputs!$B$9-Inputs!$B$8*AG1247</f>
        <v>613.875699791408</v>
      </c>
      <c r="AJ1247" s="0" t="n">
        <f aca="false">RANK(AH1247,$AH$5:$AH$2004,0)+COUNTIF($AH$4:AH1246,AH1247)</f>
        <v>743</v>
      </c>
      <c r="AK1247" s="0" t="n">
        <f aca="false">IF(AJ1247&lt;=Deciles!$B$5*(Deciles!$B$4+1),INT((AJ1247-1)/(Deciles!$B$4+1))+1,Deciles!$B$5+INT((AJ1247-1-Deciles!$B$5*(Deciles!$B$4+1))/Deciles!$B$4)+1)</f>
        <v>4</v>
      </c>
    </row>
    <row r="1248" customFormat="false" ht="15" hidden="false" customHeight="false" outlineLevel="0" collapsed="false">
      <c r="A1248" s="0" t="n">
        <v>36043</v>
      </c>
      <c r="B1248" s="0" t="s">
        <v>145</v>
      </c>
      <c r="C1248" s="0" t="n">
        <v>812</v>
      </c>
      <c r="D1248" s="0" t="n">
        <v>81.0066757202148</v>
      </c>
      <c r="E1248" s="0" t="n">
        <v>75.5766372680664</v>
      </c>
      <c r="F1248" s="0" t="n">
        <v>29</v>
      </c>
      <c r="G1248" s="0" t="n">
        <v>3.27600002288818</v>
      </c>
      <c r="H1248" s="0" t="n">
        <v>-0.240666627883911</v>
      </c>
      <c r="I1248" s="0" t="n">
        <v>19</v>
      </c>
      <c r="J1248" s="0" t="n">
        <v>13.2211170196533</v>
      </c>
      <c r="K1248" s="0" t="n">
        <v>4.75833320617676</v>
      </c>
      <c r="L1248" s="0" t="n">
        <v>-1.875</v>
      </c>
      <c r="M1248" s="0" t="n">
        <v>3.47429394721985</v>
      </c>
      <c r="N1248" s="0" t="n">
        <v>0</v>
      </c>
      <c r="O1248" s="0" t="n">
        <v>0</v>
      </c>
      <c r="P1248" s="0" t="s">
        <v>144</v>
      </c>
      <c r="Q1248" s="0" t="s">
        <v>141</v>
      </c>
      <c r="R1248" s="0" t="n">
        <v>1</v>
      </c>
      <c r="S1248" s="0" t="s">
        <v>159</v>
      </c>
      <c r="T1248" s="0" t="n">
        <v>0</v>
      </c>
      <c r="U1248" s="0" t="n">
        <v>551897.1</v>
      </c>
      <c r="V1248" s="0" t="n">
        <v>0.00110305100679398</v>
      </c>
      <c r="W1248" s="0" t="n">
        <v>676.90283203125</v>
      </c>
      <c r="X1248" s="0" t="n">
        <v>0.000920961319934577</v>
      </c>
      <c r="Y1248" s="0" t="n">
        <f aca="false">IF(ISNUMBER(C1248),INDEX(Scorecard!$D$5:$D$12,SUMPRODUCT(--(Scorecard!$G$5:$G$11&lt;C1248))+1),Scorecard!$D$13)</f>
        <v>2.19112706886128</v>
      </c>
      <c r="Z1248" s="0" t="n">
        <f aca="false">IF(ISNUMBER(D1248),INDEX(Scorecard!$D$14:$D$17,SUMPRODUCT(--(Scorecard!$G$14:$G$16&lt;D1248))+1),Scorecard!$D$18)</f>
        <v>0.0505355481560174</v>
      </c>
      <c r="AA1248" s="0" t="n">
        <f aca="false">IF(ISNUMBER(E1248),INDEX(Scorecard!$D$19:$D$26,SUMPRODUCT(--(Scorecard!$G$19:$G$25&lt;E1248))+1),Scorecard!$D$27)</f>
        <v>-0.0341578513653732</v>
      </c>
      <c r="AB1248" s="0" t="n">
        <f aca="false">IF(ISNUMBER(F1248),INDEX(Scorecard!$D$28:$D$35,SUMPRODUCT(--(Scorecard!$G$28:$G$34&lt;F1248))+1),Scorecard!$D$36)</f>
        <v>0.165097008946478</v>
      </c>
      <c r="AC1248" s="0" t="n">
        <f aca="false">IF(ISNUMBER(H1248),INDEX(Scorecard!$D$37:$D$44,SUMPRODUCT(--(Scorecard!$G$37:$G$43&lt;H1248))+1),Scorecard!$D$45)</f>
        <v>0.769716833645565</v>
      </c>
      <c r="AD1248" s="0" t="n">
        <f aca="false">IF(ISNUMBER(I1248),INDEX(Scorecard!$D$46:$D$52,SUMPRODUCT(--(Scorecard!$G$46:$G$51&lt;I1248))+1),Scorecard!$D$53)</f>
        <v>-0.108777051091409</v>
      </c>
      <c r="AE1248" s="0" t="n">
        <f aca="false">IF(ISNUMBER(K1248),INDEX(Scorecard!$D$54:$D$61,SUMPRODUCT(--(Scorecard!$G$54:$G$60&lt;K1248))+1),Scorecard!$D$62)</f>
        <v>0.409483001259379</v>
      </c>
      <c r="AF1248" s="0" t="n">
        <f aca="false">IF(ISNUMBER(L1248),INDEX(Scorecard!$D$63:$D$68,SUMPRODUCT(--(Scorecard!$G$63:$G$67&lt;L1248))+1),Scorecard!$D$69)</f>
        <v>-0.340582194386522</v>
      </c>
      <c r="AG1248" s="0" t="n">
        <f aca="false">Inputs!$B$10+Scorecard!$J$5*Y1248+Scorecard!$J$6*Z1248+Scorecard!$J$7*AA1248+Scorecard!$J$8*AB1248+Scorecard!$J$9*AC1248+Scorecard!$J$10*AD1248+Scorecard!$J$11*AE1248+Scorecard!$J$12*AF1248</f>
        <v>-6.57727263676058</v>
      </c>
      <c r="AH1248" s="0" t="n">
        <f aca="false">MIN(1-Inputs!$B$13,MAX(Inputs!$B$13,1/(1+EXP(-(Inputs!$B$11*AG1248+Inputs!$B$12)))))</f>
        <v>0.00110305103810646</v>
      </c>
      <c r="AI1248" s="0" t="n">
        <f aca="false">Inputs!$B$9-Inputs!$B$8*AG1248</f>
        <v>676.902848517089</v>
      </c>
      <c r="AJ1248" s="0" t="n">
        <f aca="false">RANK(AH1248,$AH$5:$AH$2004,0)+COUNTIF($AH$4:AH1247,AH1248)</f>
        <v>1879</v>
      </c>
      <c r="AK1248" s="0" t="n">
        <f aca="false">IF(AJ1248&lt;=Deciles!$B$5*(Deciles!$B$4+1),INT((AJ1248-1)/(Deciles!$B$4+1))+1,Deciles!$B$5+INT((AJ1248-1-Deciles!$B$5*(Deciles!$B$4+1))/Deciles!$B$4)+1)</f>
        <v>10</v>
      </c>
    </row>
    <row r="1249" customFormat="false" ht="15" hidden="false" customHeight="false" outlineLevel="0" collapsed="false">
      <c r="A1249" s="0" t="n">
        <v>36056</v>
      </c>
      <c r="B1249" s="0" t="s">
        <v>152</v>
      </c>
      <c r="C1249" s="0" t="n">
        <v>773</v>
      </c>
      <c r="D1249" s="0" t="n">
        <v>80</v>
      </c>
      <c r="E1249" s="0" t="n">
        <v>67.824836730957</v>
      </c>
      <c r="F1249" s="0" t="n">
        <v>27</v>
      </c>
      <c r="G1249" s="0" t="n">
        <v>3.02699995040894</v>
      </c>
      <c r="H1249" s="0" t="n">
        <v>-3.40633344650269</v>
      </c>
      <c r="I1249" s="0" t="n">
        <v>24</v>
      </c>
      <c r="J1249" s="0" t="n">
        <v>12.6650514602661</v>
      </c>
      <c r="K1249" s="0" t="n">
        <v>4.80000019073486</v>
      </c>
      <c r="L1249" s="0" t="n">
        <v>-0.458333015441895</v>
      </c>
      <c r="M1249" s="0" t="n">
        <v>6.28858137130737</v>
      </c>
      <c r="N1249" s="0" t="n">
        <v>0</v>
      </c>
      <c r="O1249" s="0" t="n">
        <v>0</v>
      </c>
      <c r="P1249" s="0" t="s">
        <v>140</v>
      </c>
      <c r="Q1249" s="0" t="s">
        <v>141</v>
      </c>
      <c r="R1249" s="0" t="n">
        <v>2</v>
      </c>
      <c r="S1249" s="0" t="s">
        <v>149</v>
      </c>
      <c r="T1249" s="0" t="n">
        <v>0</v>
      </c>
      <c r="U1249" s="0" t="n">
        <v>316491.44</v>
      </c>
      <c r="V1249" s="0" t="n">
        <v>0.00266614090651274</v>
      </c>
      <c r="W1249" s="0" t="n">
        <v>652.974914550781</v>
      </c>
      <c r="X1249" s="0" t="n">
        <v>0.00326820160262287</v>
      </c>
      <c r="Y1249" s="0" t="n">
        <f aca="false">IF(ISNUMBER(C1249),INDEX(Scorecard!$D$5:$D$12,SUMPRODUCT(--(Scorecard!$G$5:$G$11&lt;C1249))+1),Scorecard!$D$13)</f>
        <v>1.23750384304241</v>
      </c>
      <c r="Z1249" s="0" t="n">
        <f aca="false">IF(ISNUMBER(D1249),INDEX(Scorecard!$D$14:$D$17,SUMPRODUCT(--(Scorecard!$G$14:$G$16&lt;D1249))+1),Scorecard!$D$18)</f>
        <v>0.0505355481560174</v>
      </c>
      <c r="AA1249" s="0" t="n">
        <f aca="false">IF(ISNUMBER(E1249),INDEX(Scorecard!$D$19:$D$26,SUMPRODUCT(--(Scorecard!$G$19:$G$25&lt;E1249))+1),Scorecard!$D$27)</f>
        <v>0.0530843085177338</v>
      </c>
      <c r="AB1249" s="0" t="n">
        <f aca="false">IF(ISNUMBER(F1249),INDEX(Scorecard!$D$28:$D$35,SUMPRODUCT(--(Scorecard!$G$28:$G$34&lt;F1249))+1),Scorecard!$D$36)</f>
        <v>0.165097008946478</v>
      </c>
      <c r="AC1249" s="0" t="n">
        <f aca="false">IF(ISNUMBER(H1249),INDEX(Scorecard!$D$37:$D$44,SUMPRODUCT(--(Scorecard!$G$37:$G$43&lt;H1249))+1),Scorecard!$D$45)</f>
        <v>1.35057635045042</v>
      </c>
      <c r="AD1249" s="0" t="n">
        <f aca="false">IF(ISNUMBER(I1249),INDEX(Scorecard!$D$46:$D$52,SUMPRODUCT(--(Scorecard!$G$46:$G$51&lt;I1249))+1),Scorecard!$D$53)</f>
        <v>-0.048559051279741</v>
      </c>
      <c r="AE1249" s="0" t="n">
        <f aca="false">IF(ISNUMBER(K1249),INDEX(Scorecard!$D$54:$D$61,SUMPRODUCT(--(Scorecard!$G$54:$G$60&lt;K1249))+1),Scorecard!$D$62)</f>
        <v>0.409483001259379</v>
      </c>
      <c r="AF1249" s="0" t="n">
        <f aca="false">IF(ISNUMBER(L1249),INDEX(Scorecard!$D$63:$D$68,SUMPRODUCT(--(Scorecard!$G$63:$G$67&lt;L1249))+1),Scorecard!$D$69)</f>
        <v>0.322484508656054</v>
      </c>
      <c r="AG1249" s="0" t="n">
        <f aca="false">Inputs!$B$10+Scorecard!$J$5*Y1249+Scorecard!$J$6*Z1249+Scorecard!$J$7*AA1249+Scorecard!$J$8*AB1249+Scorecard!$J$9*AC1249+Scorecard!$J$10*AD1249+Scorecard!$J$11*AE1249+Scorecard!$J$12*AF1249</f>
        <v>-5.74799336782955</v>
      </c>
      <c r="AH1249" s="0" t="n">
        <f aca="false">MIN(1-Inputs!$B$13,MAX(Inputs!$B$13,1/(1+EXP(-(Inputs!$B$11*AG1249+Inputs!$B$12)))))</f>
        <v>0.00266614085952589</v>
      </c>
      <c r="AI1249" s="0" t="n">
        <f aca="false">Inputs!$B$9-Inputs!$B$8*AG1249</f>
        <v>652.974906741112</v>
      </c>
      <c r="AJ1249" s="0" t="n">
        <f aca="false">RANK(AH1249,$AH$5:$AH$2004,0)+COUNTIF($AH$4:AH1248,AH1249)</f>
        <v>1603</v>
      </c>
      <c r="AK1249" s="0" t="n">
        <f aca="false">IF(AJ1249&lt;=Deciles!$B$5*(Deciles!$B$4+1),INT((AJ1249-1)/(Deciles!$B$4+1))+1,Deciles!$B$5+INT((AJ1249-1-Deciles!$B$5*(Deciles!$B$4+1))/Deciles!$B$4)+1)</f>
        <v>9</v>
      </c>
    </row>
    <row r="1250" customFormat="false" ht="15" hidden="false" customHeight="false" outlineLevel="0" collapsed="false">
      <c r="A1250" s="0" t="n">
        <v>36065</v>
      </c>
      <c r="B1250" s="0" t="s">
        <v>157</v>
      </c>
      <c r="C1250" s="0" t="n">
        <v>818</v>
      </c>
      <c r="D1250" s="0" t="n">
        <v>80</v>
      </c>
      <c r="E1250" s="0" t="n">
        <v>43.2404289245606</v>
      </c>
      <c r="F1250" s="0" t="n">
        <v>16</v>
      </c>
      <c r="G1250" s="0" t="n">
        <v>3.73200011253357</v>
      </c>
      <c r="H1250" s="0" t="n">
        <v>-0.151333332061768</v>
      </c>
      <c r="I1250" s="0" t="n">
        <v>89</v>
      </c>
      <c r="J1250" s="0" t="n">
        <v>12.0766172409058</v>
      </c>
      <c r="K1250" s="0" t="n">
        <v>4.42307710647583</v>
      </c>
      <c r="L1250" s="0" t="n">
        <v>-0.276922702789307</v>
      </c>
      <c r="M1250" s="0" t="n">
        <v>5.74976253509522</v>
      </c>
      <c r="N1250" s="0" t="n">
        <v>0</v>
      </c>
      <c r="O1250" s="0" t="n">
        <v>0</v>
      </c>
      <c r="P1250" s="0" t="s">
        <v>144</v>
      </c>
      <c r="Q1250" s="0" t="s">
        <v>141</v>
      </c>
      <c r="R1250" s="0" t="n">
        <v>1</v>
      </c>
      <c r="S1250" s="0" t="s">
        <v>149</v>
      </c>
      <c r="T1250" s="0" t="n">
        <v>0</v>
      </c>
      <c r="U1250" s="0" t="n">
        <v>175714.77</v>
      </c>
      <c r="V1250" s="0" t="n">
        <v>0.00038127726293169</v>
      </c>
      <c r="W1250" s="0" t="n">
        <v>705.672912597656</v>
      </c>
      <c r="X1250" s="0" t="n">
        <v>0.000392660993384197</v>
      </c>
      <c r="Y1250" s="0" t="n">
        <f aca="false">IF(ISNUMBER(C1250),INDEX(Scorecard!$D$5:$D$12,SUMPRODUCT(--(Scorecard!$G$5:$G$11&lt;C1250))+1),Scorecard!$D$13)</f>
        <v>2.19112706886128</v>
      </c>
      <c r="Z1250" s="0" t="n">
        <f aca="false">IF(ISNUMBER(D1250),INDEX(Scorecard!$D$14:$D$17,SUMPRODUCT(--(Scorecard!$G$14:$G$16&lt;D1250))+1),Scorecard!$D$18)</f>
        <v>0.0505355481560174</v>
      </c>
      <c r="AA1250" s="0" t="n">
        <f aca="false">IF(ISNUMBER(E1250),INDEX(Scorecard!$D$19:$D$26,SUMPRODUCT(--(Scorecard!$G$19:$G$25&lt;E1250))+1),Scorecard!$D$27)</f>
        <v>0.57899015159425</v>
      </c>
      <c r="AB1250" s="0" t="n">
        <f aca="false">IF(ISNUMBER(F1250),INDEX(Scorecard!$D$28:$D$35,SUMPRODUCT(--(Scorecard!$G$28:$G$34&lt;F1250))+1),Scorecard!$D$36)</f>
        <v>0.624829191519909</v>
      </c>
      <c r="AC1250" s="0" t="n">
        <f aca="false">IF(ISNUMBER(H1250),INDEX(Scorecard!$D$37:$D$44,SUMPRODUCT(--(Scorecard!$G$37:$G$43&lt;H1250))+1),Scorecard!$D$45)</f>
        <v>0.330501541082344</v>
      </c>
      <c r="AD1250" s="0" t="n">
        <f aca="false">IF(ISNUMBER(I1250),INDEX(Scorecard!$D$46:$D$52,SUMPRODUCT(--(Scorecard!$G$46:$G$51&lt;I1250))+1),Scorecard!$D$53)</f>
        <v>0.818882373006414</v>
      </c>
      <c r="AE1250" s="0" t="n">
        <f aca="false">IF(ISNUMBER(K1250),INDEX(Scorecard!$D$54:$D$61,SUMPRODUCT(--(Scorecard!$G$54:$G$60&lt;K1250))+1),Scorecard!$D$62)</f>
        <v>0.409483001259379</v>
      </c>
      <c r="AF1250" s="0" t="n">
        <f aca="false">IF(ISNUMBER(L1250),INDEX(Scorecard!$D$63:$D$68,SUMPRODUCT(--(Scorecard!$G$63:$G$67&lt;L1250))+1),Scorecard!$D$69)</f>
        <v>0.322484508656054</v>
      </c>
      <c r="AG1250" s="0" t="n">
        <f aca="false">Inputs!$B$10+Scorecard!$J$5*Y1250+Scorecard!$J$6*Z1250+Scorecard!$J$7*AA1250+Scorecard!$J$8*AB1250+Scorecard!$J$9*AC1250+Scorecard!$J$10*AD1250+Scorecard!$J$11*AE1250+Scorecard!$J$12*AF1250</f>
        <v>-7.57436725482034</v>
      </c>
      <c r="AH1250" s="0" t="n">
        <f aca="false">MIN(1-Inputs!$B$13,MAX(Inputs!$B$13,1/(1+EXP(-(Inputs!$B$11*AG1250+Inputs!$B$12)))))</f>
        <v>0.000381277258629296</v>
      </c>
      <c r="AI1250" s="0" t="n">
        <f aca="false">Inputs!$B$9-Inputs!$B$8*AG1250</f>
        <v>705.672917732527</v>
      </c>
      <c r="AJ1250" s="0" t="n">
        <f aca="false">RANK(AH1250,$AH$5:$AH$2004,0)+COUNTIF($AH$4:AH1249,AH1250)</f>
        <v>1999</v>
      </c>
      <c r="AK1250" s="0" t="n">
        <f aca="false">IF(AJ1250&lt;=Deciles!$B$5*(Deciles!$B$4+1),INT((AJ1250-1)/(Deciles!$B$4+1))+1,Deciles!$B$5+INT((AJ1250-1-Deciles!$B$5*(Deciles!$B$4+1))/Deciles!$B$4)+1)</f>
        <v>10</v>
      </c>
    </row>
    <row r="1251" customFormat="false" ht="15" hidden="false" customHeight="false" outlineLevel="0" collapsed="false">
      <c r="A1251" s="0" t="n">
        <v>36076</v>
      </c>
      <c r="B1251" s="0" t="s">
        <v>145</v>
      </c>
      <c r="C1251" s="0" t="n">
        <v>798</v>
      </c>
      <c r="D1251" s="0" t="n">
        <v>80</v>
      </c>
      <c r="E1251" s="0" t="n">
        <v>76.2576675415039</v>
      </c>
      <c r="F1251" s="0" t="n">
        <v>37</v>
      </c>
      <c r="G1251" s="0" t="n">
        <v>2.92499995231628</v>
      </c>
      <c r="H1251" s="0" t="n">
        <v>-0.591666698455811</v>
      </c>
      <c r="I1251" s="0" t="n">
        <v>7</v>
      </c>
      <c r="J1251" s="0" t="n">
        <v>12.6571626663208</v>
      </c>
      <c r="K1251" s="0" t="n">
        <v>5.25833320617676</v>
      </c>
      <c r="L1251" s="0" t="n">
        <v>-1.875</v>
      </c>
      <c r="M1251" s="0" t="n">
        <v>6.28858280181885</v>
      </c>
      <c r="N1251" s="0" t="n">
        <v>0</v>
      </c>
      <c r="O1251" s="0" t="n">
        <v>0</v>
      </c>
      <c r="P1251" s="0" t="s">
        <v>144</v>
      </c>
      <c r="Q1251" s="0" t="s">
        <v>141</v>
      </c>
      <c r="R1251" s="0" t="n">
        <v>2</v>
      </c>
      <c r="S1251" s="0" t="s">
        <v>149</v>
      </c>
      <c r="T1251" s="0" t="n">
        <v>0</v>
      </c>
      <c r="U1251" s="0" t="n">
        <v>314004.56</v>
      </c>
      <c r="V1251" s="0" t="n">
        <v>0.00169582199305296</v>
      </c>
      <c r="W1251" s="0" t="n">
        <v>665.246826171875</v>
      </c>
      <c r="X1251" s="0" t="n">
        <v>0.0015901547158137</v>
      </c>
      <c r="Y1251" s="0" t="n">
        <f aca="false">IF(ISNUMBER(C1251),INDEX(Scorecard!$D$5:$D$12,SUMPRODUCT(--(Scorecard!$G$5:$G$11&lt;C1251))+1),Scorecard!$D$13)</f>
        <v>2.19112706886128</v>
      </c>
      <c r="Z1251" s="0" t="n">
        <f aca="false">IF(ISNUMBER(D1251),INDEX(Scorecard!$D$14:$D$17,SUMPRODUCT(--(Scorecard!$G$14:$G$16&lt;D1251))+1),Scorecard!$D$18)</f>
        <v>0.0505355481560174</v>
      </c>
      <c r="AA1251" s="0" t="n">
        <f aca="false">IF(ISNUMBER(E1251),INDEX(Scorecard!$D$19:$D$26,SUMPRODUCT(--(Scorecard!$G$19:$G$25&lt;E1251))+1),Scorecard!$D$27)</f>
        <v>-0.0341578513653732</v>
      </c>
      <c r="AB1251" s="0" t="n">
        <f aca="false">IF(ISNUMBER(F1251),INDEX(Scorecard!$D$28:$D$35,SUMPRODUCT(--(Scorecard!$G$28:$G$34&lt;F1251))+1),Scorecard!$D$36)</f>
        <v>-0.0008456427959252</v>
      </c>
      <c r="AC1251" s="0" t="n">
        <f aca="false">IF(ISNUMBER(H1251),INDEX(Scorecard!$D$37:$D$44,SUMPRODUCT(--(Scorecard!$G$37:$G$43&lt;H1251))+1),Scorecard!$D$45)</f>
        <v>1.35057635045042</v>
      </c>
      <c r="AD1251" s="0" t="n">
        <f aca="false">IF(ISNUMBER(I1251),INDEX(Scorecard!$D$46:$D$52,SUMPRODUCT(--(Scorecard!$G$46:$G$51&lt;I1251))+1),Scorecard!$D$53)</f>
        <v>-0.114272400683245</v>
      </c>
      <c r="AE1251" s="0" t="n">
        <f aca="false">IF(ISNUMBER(K1251),INDEX(Scorecard!$D$54:$D$61,SUMPRODUCT(--(Scorecard!$G$54:$G$60&lt;K1251))+1),Scorecard!$D$62)</f>
        <v>0.126303549215828</v>
      </c>
      <c r="AF1251" s="0" t="n">
        <f aca="false">IF(ISNUMBER(L1251),INDEX(Scorecard!$D$63:$D$68,SUMPRODUCT(--(Scorecard!$G$63:$G$67&lt;L1251))+1),Scorecard!$D$69)</f>
        <v>-0.340582194386522</v>
      </c>
      <c r="AG1251" s="0" t="n">
        <f aca="false">Inputs!$B$10+Scorecard!$J$5*Y1251+Scorecard!$J$6*Z1251+Scorecard!$J$7*AA1251+Scorecard!$J$8*AB1251+Scorecard!$J$9*AC1251+Scorecard!$J$10*AD1251+Scorecard!$J$11*AE1251+Scorecard!$J$12*AF1251</f>
        <v>-6.17330514385541</v>
      </c>
      <c r="AH1251" s="0" t="n">
        <f aca="false">MIN(1-Inputs!$B$13,MAX(Inputs!$B$13,1/(1+EXP(-(Inputs!$B$11*AG1251+Inputs!$B$12)))))</f>
        <v>0.00169582200274356</v>
      </c>
      <c r="AI1251" s="0" t="n">
        <f aca="false">Inputs!$B$9-Inputs!$B$8*AG1251</f>
        <v>665.246810543196</v>
      </c>
      <c r="AJ1251" s="0" t="n">
        <f aca="false">RANK(AH1251,$AH$5:$AH$2004,0)+COUNTIF($AH$4:AH1250,AH1251)</f>
        <v>1756</v>
      </c>
      <c r="AK1251" s="0" t="n">
        <f aca="false">IF(AJ1251&lt;=Deciles!$B$5*(Deciles!$B$4+1),INT((AJ1251-1)/(Deciles!$B$4+1))+1,Deciles!$B$5+INT((AJ1251-1-Deciles!$B$5*(Deciles!$B$4+1))/Deciles!$B$4)+1)</f>
        <v>9</v>
      </c>
    </row>
    <row r="1252" customFormat="false" ht="15" hidden="false" customHeight="false" outlineLevel="0" collapsed="false">
      <c r="A1252" s="0" t="n">
        <v>36079</v>
      </c>
      <c r="B1252" s="0" t="s">
        <v>157</v>
      </c>
      <c r="C1252" s="0" t="n">
        <v>780</v>
      </c>
      <c r="D1252" s="0" t="n">
        <v>62.2579727172852</v>
      </c>
      <c r="E1252" s="0" t="n">
        <v>51.012996673584</v>
      </c>
      <c r="F1252" s="0" t="n">
        <v>45</v>
      </c>
      <c r="G1252" s="0" t="n">
        <v>4.06599998474121</v>
      </c>
      <c r="H1252" s="0" t="n">
        <v>0.182666540145874</v>
      </c>
      <c r="I1252" s="0" t="n">
        <v>30</v>
      </c>
      <c r="J1252" s="0" t="n">
        <v>12.1202592849731</v>
      </c>
      <c r="K1252" s="0" t="n">
        <v>4.0230770111084</v>
      </c>
      <c r="L1252" s="0" t="n">
        <v>-0.276923179626465</v>
      </c>
      <c r="M1252" s="0" t="n">
        <v>5.98650598526001</v>
      </c>
      <c r="N1252" s="0" t="n">
        <v>0</v>
      </c>
      <c r="O1252" s="0" t="n">
        <v>0</v>
      </c>
      <c r="P1252" s="0" t="s">
        <v>144</v>
      </c>
      <c r="Q1252" s="0" t="s">
        <v>141</v>
      </c>
      <c r="R1252" s="0" t="n">
        <v>2</v>
      </c>
      <c r="S1252" s="0" t="s">
        <v>151</v>
      </c>
      <c r="T1252" s="0" t="n">
        <v>0</v>
      </c>
      <c r="U1252" s="0" t="n">
        <v>183553.02</v>
      </c>
      <c r="V1252" s="0" t="n">
        <v>0.00306863687001169</v>
      </c>
      <c r="W1252" s="0" t="n">
        <v>649.15869140625</v>
      </c>
      <c r="X1252" s="0" t="n">
        <v>0.00395911373198032</v>
      </c>
      <c r="Y1252" s="0" t="n">
        <f aca="false">IF(ISNUMBER(C1252),INDEX(Scorecard!$D$5:$D$12,SUMPRODUCT(--(Scorecard!$G$5:$G$11&lt;C1252))+1),Scorecard!$D$13)</f>
        <v>1.23750384304241</v>
      </c>
      <c r="Z1252" s="0" t="n">
        <f aca="false">IF(ISNUMBER(D1252),INDEX(Scorecard!$D$14:$D$17,SUMPRODUCT(--(Scorecard!$G$14:$G$16&lt;D1252))+1),Scorecard!$D$18)</f>
        <v>0.248677243387958</v>
      </c>
      <c r="AA1252" s="0" t="n">
        <f aca="false">IF(ISNUMBER(E1252),INDEX(Scorecard!$D$19:$D$26,SUMPRODUCT(--(Scorecard!$G$19:$G$25&lt;E1252))+1),Scorecard!$D$27)</f>
        <v>0.57899015159425</v>
      </c>
      <c r="AB1252" s="0" t="n">
        <f aca="false">IF(ISNUMBER(F1252),INDEX(Scorecard!$D$28:$D$35,SUMPRODUCT(--(Scorecard!$G$28:$G$34&lt;F1252))+1),Scorecard!$D$36)</f>
        <v>-0.309727037437117</v>
      </c>
      <c r="AC1252" s="0" t="n">
        <f aca="false">IF(ISNUMBER(H1252),INDEX(Scorecard!$D$37:$D$44,SUMPRODUCT(--(Scorecard!$G$37:$G$43&lt;H1252))+1),Scorecard!$D$45)</f>
        <v>0.102184252677548</v>
      </c>
      <c r="AD1252" s="0" t="n">
        <f aca="false">IF(ISNUMBER(I1252),INDEX(Scorecard!$D$46:$D$52,SUMPRODUCT(--(Scorecard!$G$46:$G$51&lt;I1252))+1),Scorecard!$D$53)</f>
        <v>0.123869379412532</v>
      </c>
      <c r="AE1252" s="0" t="n">
        <f aca="false">IF(ISNUMBER(K1252),INDEX(Scorecard!$D$54:$D$61,SUMPRODUCT(--(Scorecard!$G$54:$G$60&lt;K1252))+1),Scorecard!$D$62)</f>
        <v>0.489050497890326</v>
      </c>
      <c r="AF1252" s="0" t="n">
        <f aca="false">IF(ISNUMBER(L1252),INDEX(Scorecard!$D$63:$D$68,SUMPRODUCT(--(Scorecard!$G$63:$G$67&lt;L1252))+1),Scorecard!$D$69)</f>
        <v>0.322484508656054</v>
      </c>
      <c r="AG1252" s="0" t="n">
        <f aca="false">Inputs!$B$10+Scorecard!$J$5*Y1252+Scorecard!$J$6*Z1252+Scorecard!$J$7*AA1252+Scorecard!$J$8*AB1252+Scorecard!$J$9*AC1252+Scorecard!$J$10*AD1252+Scorecard!$J$11*AE1252+Scorecard!$J$12*AF1252</f>
        <v>-5.61573440625436</v>
      </c>
      <c r="AH1252" s="0" t="n">
        <f aca="false">MIN(1-Inputs!$B$13,MAX(Inputs!$B$13,1/(1+EXP(-(Inputs!$B$11*AG1252+Inputs!$B$12)))))</f>
        <v>0.00306863679605633</v>
      </c>
      <c r="AI1252" s="0" t="n">
        <f aca="false">Inputs!$B$9-Inputs!$B$8*AG1252</f>
        <v>649.158719781559</v>
      </c>
      <c r="AJ1252" s="0" t="n">
        <f aca="false">RANK(AH1252,$AH$5:$AH$2004,0)+COUNTIF($AH$4:AH1251,AH1252)</f>
        <v>1529</v>
      </c>
      <c r="AK1252" s="0" t="n">
        <f aca="false">IF(AJ1252&lt;=Deciles!$B$5*(Deciles!$B$4+1),INT((AJ1252-1)/(Deciles!$B$4+1))+1,Deciles!$B$5+INT((AJ1252-1-Deciles!$B$5*(Deciles!$B$4+1))/Deciles!$B$4)+1)</f>
        <v>8</v>
      </c>
    </row>
    <row r="1253" customFormat="false" ht="15" hidden="false" customHeight="false" outlineLevel="0" collapsed="false">
      <c r="A1253" s="0" t="n">
        <v>36099</v>
      </c>
      <c r="B1253" s="0" t="s">
        <v>145</v>
      </c>
      <c r="C1253" s="0" t="n">
        <v>746</v>
      </c>
      <c r="D1253" s="0" t="n">
        <v>88.1538467407227</v>
      </c>
      <c r="E1253" s="0" t="n">
        <v>83.3736572265625</v>
      </c>
      <c r="F1253" s="0" t="n">
        <v>40</v>
      </c>
      <c r="G1253" s="0" t="n">
        <v>3.13000011444092</v>
      </c>
      <c r="H1253" s="0" t="n">
        <v>-0.386666536331177</v>
      </c>
      <c r="I1253" s="0" t="n">
        <v>10</v>
      </c>
      <c r="J1253" s="0" t="n">
        <v>12.4405536651611</v>
      </c>
      <c r="K1253" s="0" t="n">
        <v>4.55833339691162</v>
      </c>
      <c r="L1253" s="0" t="n">
        <v>-1.875</v>
      </c>
      <c r="M1253" s="0" t="n">
        <v>4.74416494369507</v>
      </c>
      <c r="N1253" s="0" t="n">
        <v>0</v>
      </c>
      <c r="O1253" s="0" t="n">
        <v>0</v>
      </c>
      <c r="P1253" s="0" t="s">
        <v>144</v>
      </c>
      <c r="Q1253" s="0" t="s">
        <v>141</v>
      </c>
      <c r="R1253" s="0" t="n">
        <v>1</v>
      </c>
      <c r="S1253" s="0" t="s">
        <v>142</v>
      </c>
      <c r="T1253" s="0" t="n">
        <v>0</v>
      </c>
      <c r="U1253" s="0" t="n">
        <v>252850.5</v>
      </c>
      <c r="V1253" s="0" t="n">
        <v>0.0136218788102269</v>
      </c>
      <c r="W1253" s="0" t="n">
        <v>608.533020019531</v>
      </c>
      <c r="X1253" s="0" t="n">
        <v>0.0121036926284432</v>
      </c>
      <c r="Y1253" s="0" t="n">
        <f aca="false">IF(ISNUMBER(C1253),INDEX(Scorecard!$D$5:$D$12,SUMPRODUCT(--(Scorecard!$G$5:$G$11&lt;C1253))+1),Scorecard!$D$13)</f>
        <v>0.488358159108655</v>
      </c>
      <c r="Z1253" s="0" t="n">
        <f aca="false">IF(ISNUMBER(D1253),INDEX(Scorecard!$D$14:$D$17,SUMPRODUCT(--(Scorecard!$G$14:$G$16&lt;D1253))+1),Scorecard!$D$18)</f>
        <v>-0.361970872710667</v>
      </c>
      <c r="AA1253" s="0" t="n">
        <f aca="false">IF(ISNUMBER(E1253),INDEX(Scorecard!$D$19:$D$26,SUMPRODUCT(--(Scorecard!$G$19:$G$25&lt;E1253))+1),Scorecard!$D$27)</f>
        <v>-0.219855970853228</v>
      </c>
      <c r="AB1253" s="0" t="n">
        <f aca="false">IF(ISNUMBER(F1253),INDEX(Scorecard!$D$28:$D$35,SUMPRODUCT(--(Scorecard!$G$28:$G$34&lt;F1253))+1),Scorecard!$D$36)</f>
        <v>-0.132616866359722</v>
      </c>
      <c r="AC1253" s="0" t="n">
        <f aca="false">IF(ISNUMBER(H1253),INDEX(Scorecard!$D$37:$D$44,SUMPRODUCT(--(Scorecard!$G$37:$G$43&lt;H1253))+1),Scorecard!$D$45)</f>
        <v>0.769716833645565</v>
      </c>
      <c r="AD1253" s="0" t="n">
        <f aca="false">IF(ISNUMBER(I1253),INDEX(Scorecard!$D$46:$D$52,SUMPRODUCT(--(Scorecard!$G$46:$G$51&lt;I1253))+1),Scorecard!$D$53)</f>
        <v>-0.114272400683245</v>
      </c>
      <c r="AE1253" s="0" t="n">
        <f aca="false">IF(ISNUMBER(K1253),INDEX(Scorecard!$D$54:$D$61,SUMPRODUCT(--(Scorecard!$G$54:$G$60&lt;K1253))+1),Scorecard!$D$62)</f>
        <v>0.409483001259379</v>
      </c>
      <c r="AF1253" s="0" t="n">
        <f aca="false">IF(ISNUMBER(L1253),INDEX(Scorecard!$D$63:$D$68,SUMPRODUCT(--(Scorecard!$G$63:$G$67&lt;L1253))+1),Scorecard!$D$69)</f>
        <v>-0.340582194386522</v>
      </c>
      <c r="AG1253" s="0" t="n">
        <f aca="false">Inputs!$B$10+Scorecard!$J$5*Y1253+Scorecard!$J$6*Z1253+Scorecard!$J$7*AA1253+Scorecard!$J$8*AB1253+Scorecard!$J$9*AC1253+Scorecard!$J$10*AD1253+Scorecard!$J$11*AE1253+Scorecard!$J$12*AF1253</f>
        <v>-4.20775566776481</v>
      </c>
      <c r="AH1253" s="0" t="n">
        <f aca="false">MIN(1-Inputs!$B$13,MAX(Inputs!$B$13,1/(1+EXP(-(Inputs!$B$11*AG1253+Inputs!$B$12)))))</f>
        <v>0.0136218787211926</v>
      </c>
      <c r="AI1253" s="0" t="n">
        <f aca="false">Inputs!$B$9-Inputs!$B$8*AG1253</f>
        <v>608.53304090764</v>
      </c>
      <c r="AJ1253" s="0" t="n">
        <f aca="false">RANK(AH1253,$AH$5:$AH$2004,0)+COUNTIF($AH$4:AH1252,AH1253)</f>
        <v>647</v>
      </c>
      <c r="AK1253" s="0" t="n">
        <f aca="false">IF(AJ1253&lt;=Deciles!$B$5*(Deciles!$B$4+1),INT((AJ1253-1)/(Deciles!$B$4+1))+1,Deciles!$B$5+INT((AJ1253-1-Deciles!$B$5*(Deciles!$B$4+1))/Deciles!$B$4)+1)</f>
        <v>4</v>
      </c>
    </row>
    <row r="1254" customFormat="false" ht="15" hidden="false" customHeight="false" outlineLevel="0" collapsed="false">
      <c r="A1254" s="0" t="n">
        <v>36134</v>
      </c>
      <c r="B1254" s="0" t="s">
        <v>139</v>
      </c>
      <c r="C1254" s="0" t="n">
        <v>765</v>
      </c>
      <c r="D1254" s="0" t="n">
        <v>73.421630859375</v>
      </c>
      <c r="E1254" s="0" t="n">
        <v>40.0760269165039</v>
      </c>
      <c r="F1254" s="0" t="n">
        <v>30</v>
      </c>
      <c r="G1254" s="0" t="n">
        <v>4.3289999961853</v>
      </c>
      <c r="H1254" s="0" t="n">
        <v>1.31233334541321</v>
      </c>
      <c r="I1254" s="0" t="n">
        <v>95</v>
      </c>
      <c r="J1254" s="0" t="n">
        <v>12.2704057693481</v>
      </c>
      <c r="K1254" s="0" t="n">
        <v>5.73333311080933</v>
      </c>
      <c r="L1254" s="0" t="n">
        <v>-3.50000047683716</v>
      </c>
      <c r="M1254" s="0" t="n">
        <v>3.76922249794006</v>
      </c>
      <c r="N1254" s="0" t="n">
        <v>0</v>
      </c>
      <c r="O1254" s="0" t="n">
        <v>0</v>
      </c>
      <c r="P1254" s="0" t="s">
        <v>144</v>
      </c>
      <c r="Q1254" s="0" t="s">
        <v>141</v>
      </c>
      <c r="R1254" s="0" t="n">
        <v>1</v>
      </c>
      <c r="S1254" s="0" t="s">
        <v>151</v>
      </c>
      <c r="T1254" s="0" t="n">
        <v>0</v>
      </c>
      <c r="U1254" s="0" t="n">
        <v>213289.44</v>
      </c>
      <c r="V1254" s="0" t="n">
        <v>0.00279139308258891</v>
      </c>
      <c r="W1254" s="0" t="n">
        <v>651.72900390625</v>
      </c>
      <c r="X1254" s="0" t="n">
        <v>0.00486212549731135</v>
      </c>
      <c r="Y1254" s="0" t="n">
        <f aca="false">IF(ISNUMBER(C1254),INDEX(Scorecard!$D$5:$D$12,SUMPRODUCT(--(Scorecard!$G$5:$G$11&lt;C1254))+1),Scorecard!$D$13)</f>
        <v>1.23750384304241</v>
      </c>
      <c r="Z1254" s="0" t="n">
        <f aca="false">IF(ISNUMBER(D1254),INDEX(Scorecard!$D$14:$D$17,SUMPRODUCT(--(Scorecard!$G$14:$G$16&lt;D1254))+1),Scorecard!$D$18)</f>
        <v>0.128579646629417</v>
      </c>
      <c r="AA1254" s="0" t="n">
        <f aca="false">IF(ISNUMBER(E1254),INDEX(Scorecard!$D$19:$D$26,SUMPRODUCT(--(Scorecard!$G$19:$G$25&lt;E1254))+1),Scorecard!$D$27)</f>
        <v>0.57899015159425</v>
      </c>
      <c r="AB1254" s="0" t="n">
        <f aca="false">IF(ISNUMBER(F1254),INDEX(Scorecard!$D$28:$D$35,SUMPRODUCT(--(Scorecard!$G$28:$G$34&lt;F1254))+1),Scorecard!$D$36)</f>
        <v>0.126913191054783</v>
      </c>
      <c r="AC1254" s="0" t="n">
        <f aca="false">IF(ISNUMBER(H1254),INDEX(Scorecard!$D$37:$D$44,SUMPRODUCT(--(Scorecard!$G$37:$G$43&lt;H1254))+1),Scorecard!$D$45)</f>
        <v>-0.975503570149195</v>
      </c>
      <c r="AD1254" s="0" t="n">
        <f aca="false">IF(ISNUMBER(I1254),INDEX(Scorecard!$D$46:$D$52,SUMPRODUCT(--(Scorecard!$G$46:$G$51&lt;I1254))+1),Scorecard!$D$53)</f>
        <v>0.818882373006414</v>
      </c>
      <c r="AE1254" s="0" t="n">
        <f aca="false">IF(ISNUMBER(K1254),INDEX(Scorecard!$D$54:$D$61,SUMPRODUCT(--(Scorecard!$G$54:$G$60&lt;K1254))+1),Scorecard!$D$62)</f>
        <v>0.0151758992857273</v>
      </c>
      <c r="AF1254" s="0" t="n">
        <f aca="false">IF(ISNUMBER(L1254),INDEX(Scorecard!$D$63:$D$68,SUMPRODUCT(--(Scorecard!$G$63:$G$67&lt;L1254))+1),Scorecard!$D$69)</f>
        <v>-0.340582194386522</v>
      </c>
      <c r="AG1254" s="0" t="n">
        <f aca="false">Inputs!$B$10+Scorecard!$J$5*Y1254+Scorecard!$J$6*Z1254+Scorecard!$J$7*AA1254+Scorecard!$J$8*AB1254+Scorecard!$J$9*AC1254+Scorecard!$J$10*AD1254+Scorecard!$J$11*AE1254+Scorecard!$J$12*AF1254</f>
        <v>-5.70481437736806</v>
      </c>
      <c r="AH1254" s="0" t="n">
        <f aca="false">MIN(1-Inputs!$B$13,MAX(Inputs!$B$13,1/(1+EXP(-(Inputs!$B$11*AG1254+Inputs!$B$12)))))</f>
        <v>0.0027913931385211</v>
      </c>
      <c r="AI1254" s="0" t="n">
        <f aca="false">Inputs!$B$9-Inputs!$B$8*AG1254</f>
        <v>651.729024432925</v>
      </c>
      <c r="AJ1254" s="0" t="n">
        <f aca="false">RANK(AH1254,$AH$5:$AH$2004,0)+COUNTIF($AH$4:AH1253,AH1254)</f>
        <v>1572</v>
      </c>
      <c r="AK1254" s="0" t="n">
        <f aca="false">IF(AJ1254&lt;=Deciles!$B$5*(Deciles!$B$4+1),INT((AJ1254-1)/(Deciles!$B$4+1))+1,Deciles!$B$5+INT((AJ1254-1-Deciles!$B$5*(Deciles!$B$4+1))/Deciles!$B$4)+1)</f>
        <v>8</v>
      </c>
    </row>
    <row r="1255" customFormat="false" ht="15" hidden="false" customHeight="false" outlineLevel="0" collapsed="false">
      <c r="A1255" s="0" t="n">
        <v>36157</v>
      </c>
      <c r="B1255" s="0" t="s">
        <v>143</v>
      </c>
      <c r="C1255" s="0" t="n">
        <v>801</v>
      </c>
      <c r="D1255" s="0" t="n">
        <v>80</v>
      </c>
      <c r="E1255" s="0" t="n">
        <v>78.0485076904297</v>
      </c>
      <c r="F1255" s="0" t="n">
        <v>36</v>
      </c>
      <c r="G1255" s="0" t="n">
        <v>3.46099996566773</v>
      </c>
      <c r="H1255" s="0" t="n">
        <v>0.227666616439819</v>
      </c>
      <c r="I1255" s="0" t="n">
        <v>9</v>
      </c>
      <c r="J1255" s="0" t="n">
        <v>11.8847303390503</v>
      </c>
      <c r="K1255" s="0" t="n">
        <v>9.63333320617676</v>
      </c>
      <c r="L1255" s="0" t="n">
        <v>5.0717945098877</v>
      </c>
      <c r="M1255" s="0" t="n">
        <v>2.57371878623962</v>
      </c>
      <c r="N1255" s="0" t="n">
        <v>0</v>
      </c>
      <c r="O1255" s="0" t="n">
        <v>0</v>
      </c>
      <c r="P1255" s="0" t="s">
        <v>144</v>
      </c>
      <c r="Q1255" s="0" t="s">
        <v>141</v>
      </c>
      <c r="R1255" s="0" t="n">
        <v>1</v>
      </c>
      <c r="S1255" s="0" t="s">
        <v>149</v>
      </c>
      <c r="T1255" s="0" t="n">
        <v>0</v>
      </c>
      <c r="U1255" s="0" t="n">
        <v>145035.03</v>
      </c>
      <c r="V1255" s="0" t="n">
        <v>0.00297498772852123</v>
      </c>
      <c r="W1255" s="0" t="n">
        <v>650.000061035156</v>
      </c>
      <c r="X1255" s="0" t="n">
        <v>0.00166173512116075</v>
      </c>
      <c r="Y1255" s="0" t="n">
        <f aca="false">IF(ISNUMBER(C1255),INDEX(Scorecard!$D$5:$D$12,SUMPRODUCT(--(Scorecard!$G$5:$G$11&lt;C1255))+1),Scorecard!$D$13)</f>
        <v>2.19112706886128</v>
      </c>
      <c r="Z1255" s="0" t="n">
        <f aca="false">IF(ISNUMBER(D1255),INDEX(Scorecard!$D$14:$D$17,SUMPRODUCT(--(Scorecard!$G$14:$G$16&lt;D1255))+1),Scorecard!$D$18)</f>
        <v>0.0505355481560174</v>
      </c>
      <c r="AA1255" s="0" t="n">
        <f aca="false">IF(ISNUMBER(E1255),INDEX(Scorecard!$D$19:$D$26,SUMPRODUCT(--(Scorecard!$G$19:$G$25&lt;E1255))+1),Scorecard!$D$27)</f>
        <v>-0.0341578513653732</v>
      </c>
      <c r="AB1255" s="0" t="n">
        <f aca="false">IF(ISNUMBER(F1255),INDEX(Scorecard!$D$28:$D$35,SUMPRODUCT(--(Scorecard!$G$28:$G$34&lt;F1255))+1),Scorecard!$D$36)</f>
        <v>-0.0008456427959252</v>
      </c>
      <c r="AC1255" s="0" t="n">
        <f aca="false">IF(ISNUMBER(H1255),INDEX(Scorecard!$D$37:$D$44,SUMPRODUCT(--(Scorecard!$G$37:$G$43&lt;H1255))+1),Scorecard!$D$45)</f>
        <v>-0.0679520129233634</v>
      </c>
      <c r="AD1255" s="0" t="n">
        <f aca="false">IF(ISNUMBER(I1255),INDEX(Scorecard!$D$46:$D$52,SUMPRODUCT(--(Scorecard!$G$46:$G$51&lt;I1255))+1),Scorecard!$D$53)</f>
        <v>-0.114272400683245</v>
      </c>
      <c r="AE1255" s="0" t="n">
        <f aca="false">IF(ISNUMBER(K1255),INDEX(Scorecard!$D$54:$D$61,SUMPRODUCT(--(Scorecard!$G$54:$G$60&lt;K1255))+1),Scorecard!$D$62)</f>
        <v>-0.541917179454542</v>
      </c>
      <c r="AF1255" s="0" t="n">
        <f aca="false">IF(ISNUMBER(L1255),INDEX(Scorecard!$D$63:$D$68,SUMPRODUCT(--(Scorecard!$G$63:$G$67&lt;L1255))+1),Scorecard!$D$69)</f>
        <v>0.322484508656054</v>
      </c>
      <c r="AG1255" s="0" t="n">
        <f aca="false">Inputs!$B$10+Scorecard!$J$5*Y1255+Scorecard!$J$6*Z1255+Scorecard!$J$7*AA1255+Scorecard!$J$8*AB1255+Scorecard!$J$9*AC1255+Scorecard!$J$10*AD1255+Scorecard!$J$11*AE1255+Scorecard!$J$12*AF1255</f>
        <v>-5.64489358971524</v>
      </c>
      <c r="AH1255" s="0" t="n">
        <f aca="false">MIN(1-Inputs!$B$13,MAX(Inputs!$B$13,1/(1+EXP(-(Inputs!$B$11*AG1255+Inputs!$B$12)))))</f>
        <v>0.0029749877614524</v>
      </c>
      <c r="AI1255" s="0" t="n">
        <f aca="false">Inputs!$B$9-Inputs!$B$8*AG1255</f>
        <v>650.000075969067</v>
      </c>
      <c r="AJ1255" s="0" t="n">
        <f aca="false">RANK(AH1255,$AH$5:$AH$2004,0)+COUNTIF($AH$4:AH1254,AH1255)</f>
        <v>1542</v>
      </c>
      <c r="AK1255" s="0" t="n">
        <f aca="false">IF(AJ1255&lt;=Deciles!$B$5*(Deciles!$B$4+1),INT((AJ1255-1)/(Deciles!$B$4+1))+1,Deciles!$B$5+INT((AJ1255-1-Deciles!$B$5*(Deciles!$B$4+1))/Deciles!$B$4)+1)</f>
        <v>8</v>
      </c>
    </row>
    <row r="1256" customFormat="false" ht="15" hidden="false" customHeight="false" outlineLevel="0" collapsed="false">
      <c r="A1256" s="0" t="n">
        <v>36202</v>
      </c>
      <c r="B1256" s="0" t="s">
        <v>143</v>
      </c>
      <c r="C1256" s="0" t="n">
        <v>776</v>
      </c>
      <c r="D1256" s="0" t="n">
        <v>80</v>
      </c>
      <c r="E1256" s="0" t="n">
        <v>61.5550155639648</v>
      </c>
      <c r="F1256" s="0" t="n">
        <v>49</v>
      </c>
      <c r="G1256" s="0" t="n">
        <v>3.71000003814697</v>
      </c>
      <c r="H1256" s="0" t="n">
        <v>0.476666688919067</v>
      </c>
      <c r="I1256" s="0" t="n">
        <v>44</v>
      </c>
      <c r="J1256" s="0" t="n">
        <v>12.0430002212524</v>
      </c>
      <c r="K1256" s="0" t="n">
        <v>9.63333320617676</v>
      </c>
      <c r="L1256" s="0" t="n">
        <v>5.0717945098877</v>
      </c>
      <c r="M1256" s="0" t="n">
        <v>2.57371878623962</v>
      </c>
      <c r="N1256" s="0" t="n">
        <v>0</v>
      </c>
      <c r="O1256" s="0" t="n">
        <v>0</v>
      </c>
      <c r="P1256" s="0" t="s">
        <v>146</v>
      </c>
      <c r="Q1256" s="0" t="s">
        <v>141</v>
      </c>
      <c r="R1256" s="0" t="n">
        <v>1</v>
      </c>
      <c r="S1256" s="0" t="s">
        <v>149</v>
      </c>
      <c r="T1256" s="0" t="n">
        <v>0</v>
      </c>
      <c r="U1256" s="0" t="n">
        <v>169905.94</v>
      </c>
      <c r="V1256" s="0" t="n">
        <v>0.00947482790797949</v>
      </c>
      <c r="W1256" s="0" t="n">
        <v>618.471923828125</v>
      </c>
      <c r="X1256" s="0" t="n">
        <v>0.00633431551977992</v>
      </c>
      <c r="Y1256" s="0" t="n">
        <f aca="false">IF(ISNUMBER(C1256),INDEX(Scorecard!$D$5:$D$12,SUMPRODUCT(--(Scorecard!$G$5:$G$11&lt;C1256))+1),Scorecard!$D$13)</f>
        <v>1.23750384304241</v>
      </c>
      <c r="Z1256" s="0" t="n">
        <f aca="false">IF(ISNUMBER(D1256),INDEX(Scorecard!$D$14:$D$17,SUMPRODUCT(--(Scorecard!$G$14:$G$16&lt;D1256))+1),Scorecard!$D$18)</f>
        <v>0.0505355481560174</v>
      </c>
      <c r="AA1256" s="0" t="n">
        <f aca="false">IF(ISNUMBER(E1256),INDEX(Scorecard!$D$19:$D$26,SUMPRODUCT(--(Scorecard!$G$19:$G$25&lt;E1256))+1),Scorecard!$D$27)</f>
        <v>0.233621608745691</v>
      </c>
      <c r="AB1256" s="0" t="n">
        <f aca="false">IF(ISNUMBER(F1256),INDEX(Scorecard!$D$28:$D$35,SUMPRODUCT(--(Scorecard!$G$28:$G$34&lt;F1256))+1),Scorecard!$D$36)</f>
        <v>-0.400689107298307</v>
      </c>
      <c r="AC1256" s="0" t="n">
        <f aca="false">IF(ISNUMBER(H1256),INDEX(Scorecard!$D$37:$D$44,SUMPRODUCT(--(Scorecard!$G$37:$G$43&lt;H1256))+1),Scorecard!$D$45)</f>
        <v>-0.271229676926091</v>
      </c>
      <c r="AD1256" s="0" t="n">
        <f aca="false">IF(ISNUMBER(I1256),INDEX(Scorecard!$D$46:$D$52,SUMPRODUCT(--(Scorecard!$G$46:$G$51&lt;I1256))+1),Scorecard!$D$53)</f>
        <v>0.818882373006414</v>
      </c>
      <c r="AE1256" s="0" t="n">
        <f aca="false">IF(ISNUMBER(K1256),INDEX(Scorecard!$D$54:$D$61,SUMPRODUCT(--(Scorecard!$G$54:$G$60&lt;K1256))+1),Scorecard!$D$62)</f>
        <v>-0.541917179454542</v>
      </c>
      <c r="AF1256" s="0" t="n">
        <f aca="false">IF(ISNUMBER(L1256),INDEX(Scorecard!$D$63:$D$68,SUMPRODUCT(--(Scorecard!$G$63:$G$67&lt;L1256))+1),Scorecard!$D$69)</f>
        <v>0.322484508656054</v>
      </c>
      <c r="AG1256" s="0" t="n">
        <f aca="false">Inputs!$B$10+Scorecard!$J$5*Y1256+Scorecard!$J$6*Z1256+Scorecard!$J$7*AA1256+Scorecard!$J$8*AB1256+Scorecard!$J$9*AC1256+Scorecard!$J$10*AD1256+Scorecard!$J$11*AE1256+Scorecard!$J$12*AF1256</f>
        <v>-4.55221154398332</v>
      </c>
      <c r="AH1256" s="0" t="n">
        <f aca="false">MIN(1-Inputs!$B$13,MAX(Inputs!$B$13,1/(1+EXP(-(Inputs!$B$11*AG1256+Inputs!$B$12)))))</f>
        <v>0.00947482787556556</v>
      </c>
      <c r="AI1256" s="0" t="n">
        <f aca="false">Inputs!$B$9-Inputs!$B$8*AG1256</f>
        <v>618.47193659615</v>
      </c>
      <c r="AJ1256" s="0" t="n">
        <f aca="false">RANK(AH1256,$AH$5:$AH$2004,0)+COUNTIF($AH$4:AH1255,AH1256)</f>
        <v>856</v>
      </c>
      <c r="AK1256" s="0" t="n">
        <f aca="false">IF(AJ1256&lt;=Deciles!$B$5*(Deciles!$B$4+1),INT((AJ1256-1)/(Deciles!$B$4+1))+1,Deciles!$B$5+INT((AJ1256-1-Deciles!$B$5*(Deciles!$B$4+1))/Deciles!$B$4)+1)</f>
        <v>5</v>
      </c>
    </row>
    <row r="1257" customFormat="false" ht="15" hidden="false" customHeight="false" outlineLevel="0" collapsed="false">
      <c r="A1257" s="0" t="n">
        <v>36231</v>
      </c>
      <c r="B1257" s="0" t="s">
        <v>152</v>
      </c>
      <c r="C1257" s="0" t="n">
        <v>778</v>
      </c>
      <c r="D1257" s="0" t="n">
        <v>63.1608810424805</v>
      </c>
      <c r="E1257" s="0" t="n">
        <v>55.6479682922363</v>
      </c>
      <c r="F1257" s="0" t="n">
        <v>29</v>
      </c>
      <c r="G1257" s="0" t="n">
        <v>2.94700002670288</v>
      </c>
      <c r="H1257" s="0" t="n">
        <v>-3.48633337020874</v>
      </c>
      <c r="I1257" s="0" t="n">
        <v>24</v>
      </c>
      <c r="J1257" s="0" t="n">
        <v>11.9656553268433</v>
      </c>
      <c r="K1257" s="0" t="n">
        <v>4</v>
      </c>
      <c r="L1257" s="0" t="n">
        <v>-0.458333492279053</v>
      </c>
      <c r="M1257" s="0" t="n">
        <v>4.23436641693115</v>
      </c>
      <c r="N1257" s="0" t="n">
        <v>0</v>
      </c>
      <c r="O1257" s="0" t="n">
        <v>0</v>
      </c>
      <c r="P1257" s="0" t="s">
        <v>144</v>
      </c>
      <c r="Q1257" s="0" t="s">
        <v>141</v>
      </c>
      <c r="R1257" s="0" t="n">
        <v>1</v>
      </c>
      <c r="S1257" s="0" t="s">
        <v>148</v>
      </c>
      <c r="T1257" s="0" t="n">
        <v>0</v>
      </c>
      <c r="U1257" s="0" t="n">
        <v>157259.97</v>
      </c>
      <c r="V1257" s="0" t="n">
        <v>0.00197210884653032</v>
      </c>
      <c r="W1257" s="0" t="n">
        <v>661.154357910156</v>
      </c>
      <c r="X1257" s="0" t="n">
        <v>0.00302389217540622</v>
      </c>
      <c r="Y1257" s="0" t="n">
        <f aca="false">IF(ISNUMBER(C1257),INDEX(Scorecard!$D$5:$D$12,SUMPRODUCT(--(Scorecard!$G$5:$G$11&lt;C1257))+1),Scorecard!$D$13)</f>
        <v>1.23750384304241</v>
      </c>
      <c r="Z1257" s="0" t="n">
        <f aca="false">IF(ISNUMBER(D1257),INDEX(Scorecard!$D$14:$D$17,SUMPRODUCT(--(Scorecard!$G$14:$G$16&lt;D1257))+1),Scorecard!$D$18)</f>
        <v>0.248677243387958</v>
      </c>
      <c r="AA1257" s="0" t="n">
        <f aca="false">IF(ISNUMBER(E1257),INDEX(Scorecard!$D$19:$D$26,SUMPRODUCT(--(Scorecard!$G$19:$G$25&lt;E1257))+1),Scorecard!$D$27)</f>
        <v>0.285899340811827</v>
      </c>
      <c r="AB1257" s="0" t="n">
        <f aca="false">IF(ISNUMBER(F1257),INDEX(Scorecard!$D$28:$D$35,SUMPRODUCT(--(Scorecard!$G$28:$G$34&lt;F1257))+1),Scorecard!$D$36)</f>
        <v>0.165097008946478</v>
      </c>
      <c r="AC1257" s="0" t="n">
        <f aca="false">IF(ISNUMBER(H1257),INDEX(Scorecard!$D$37:$D$44,SUMPRODUCT(--(Scorecard!$G$37:$G$43&lt;H1257))+1),Scorecard!$D$45)</f>
        <v>1.35057635045042</v>
      </c>
      <c r="AD1257" s="0" t="n">
        <f aca="false">IF(ISNUMBER(I1257),INDEX(Scorecard!$D$46:$D$52,SUMPRODUCT(--(Scorecard!$G$46:$G$51&lt;I1257))+1),Scorecard!$D$53)</f>
        <v>-0.048559051279741</v>
      </c>
      <c r="AE1257" s="0" t="n">
        <f aca="false">IF(ISNUMBER(K1257),INDEX(Scorecard!$D$54:$D$61,SUMPRODUCT(--(Scorecard!$G$54:$G$60&lt;K1257))+1),Scorecard!$D$62)</f>
        <v>0.489050497890326</v>
      </c>
      <c r="AF1257" s="0" t="n">
        <f aca="false">IF(ISNUMBER(L1257),INDEX(Scorecard!$D$63:$D$68,SUMPRODUCT(--(Scorecard!$G$63:$G$67&lt;L1257))+1),Scorecard!$D$69)</f>
        <v>0.322484508656054</v>
      </c>
      <c r="AG1257" s="0" t="n">
        <f aca="false">Inputs!$B$10+Scorecard!$J$5*Y1257+Scorecard!$J$6*Z1257+Scorecard!$J$7*AA1257+Scorecard!$J$8*AB1257+Scorecard!$J$9*AC1257+Scorecard!$J$10*AD1257+Scorecard!$J$11*AE1257+Scorecard!$J$12*AF1257</f>
        <v>-6.03147167219347</v>
      </c>
      <c r="AH1257" s="0" t="n">
        <f aca="false">MIN(1-Inputs!$B$13,MAX(Inputs!$B$13,1/(1+EXP(-(Inputs!$B$11*AG1257+Inputs!$B$12)))))</f>
        <v>0.00197210886942575</v>
      </c>
      <c r="AI1257" s="0" t="n">
        <f aca="false">Inputs!$B$9-Inputs!$B$8*AG1257</f>
        <v>661.154361619221</v>
      </c>
      <c r="AJ1257" s="0" t="n">
        <f aca="false">RANK(AH1257,$AH$5:$AH$2004,0)+COUNTIF($AH$4:AH1256,AH1257)</f>
        <v>1695</v>
      </c>
      <c r="AK1257" s="0" t="n">
        <f aca="false">IF(AJ1257&lt;=Deciles!$B$5*(Deciles!$B$4+1),INT((AJ1257-1)/(Deciles!$B$4+1))+1,Deciles!$B$5+INT((AJ1257-1-Deciles!$B$5*(Deciles!$B$4+1))/Deciles!$B$4)+1)</f>
        <v>9</v>
      </c>
    </row>
    <row r="1258" customFormat="false" ht="15" hidden="false" customHeight="false" outlineLevel="0" collapsed="false">
      <c r="A1258" s="0" t="n">
        <v>36237</v>
      </c>
      <c r="B1258" s="0" t="s">
        <v>157</v>
      </c>
      <c r="C1258" s="0" t="n">
        <v>781</v>
      </c>
      <c r="D1258" s="0" t="n">
        <v>80</v>
      </c>
      <c r="E1258" s="0" t="n">
        <v>71.7953338623047</v>
      </c>
      <c r="F1258" s="0" t="n">
        <v>26</v>
      </c>
      <c r="G1258" s="0" t="n">
        <v>4.3899998664856</v>
      </c>
      <c r="H1258" s="0" t="n">
        <v>0.506666421890259</v>
      </c>
      <c r="I1258" s="0" t="n">
        <v>18</v>
      </c>
      <c r="J1258" s="0" t="n">
        <v>12.47301197052</v>
      </c>
      <c r="K1258" s="0" t="n">
        <v>3.82307696342468</v>
      </c>
      <c r="L1258" s="0" t="n">
        <v>-0.276922941207886</v>
      </c>
      <c r="M1258" s="0" t="n">
        <v>5.51355028152466</v>
      </c>
      <c r="N1258" s="0" t="n">
        <v>0</v>
      </c>
      <c r="O1258" s="0" t="n">
        <v>0</v>
      </c>
      <c r="P1258" s="0" t="s">
        <v>140</v>
      </c>
      <c r="Q1258" s="0" t="s">
        <v>141</v>
      </c>
      <c r="R1258" s="0" t="n">
        <v>2</v>
      </c>
      <c r="S1258" s="0" t="s">
        <v>156</v>
      </c>
      <c r="T1258" s="0" t="n">
        <v>0</v>
      </c>
      <c r="U1258" s="0" t="n">
        <v>261192.2</v>
      </c>
      <c r="V1258" s="0" t="n">
        <v>0.00264400895684958</v>
      </c>
      <c r="W1258" s="0" t="n">
        <v>653.201110839844</v>
      </c>
      <c r="X1258" s="0" t="n">
        <v>0.00287255411967635</v>
      </c>
      <c r="Y1258" s="0" t="n">
        <f aca="false">IF(ISNUMBER(C1258),INDEX(Scorecard!$D$5:$D$12,SUMPRODUCT(--(Scorecard!$G$5:$G$11&lt;C1258))+1),Scorecard!$D$13)</f>
        <v>1.23750384304241</v>
      </c>
      <c r="Z1258" s="0" t="n">
        <f aca="false">IF(ISNUMBER(D1258),INDEX(Scorecard!$D$14:$D$17,SUMPRODUCT(--(Scorecard!$G$14:$G$16&lt;D1258))+1),Scorecard!$D$18)</f>
        <v>0.0505355481560174</v>
      </c>
      <c r="AA1258" s="0" t="n">
        <f aca="false">IF(ISNUMBER(E1258),INDEX(Scorecard!$D$19:$D$26,SUMPRODUCT(--(Scorecard!$G$19:$G$25&lt;E1258))+1),Scorecard!$D$27)</f>
        <v>0.0530843085177338</v>
      </c>
      <c r="AB1258" s="0" t="n">
        <f aca="false">IF(ISNUMBER(F1258),INDEX(Scorecard!$D$28:$D$35,SUMPRODUCT(--(Scorecard!$G$28:$G$34&lt;F1258))+1),Scorecard!$D$36)</f>
        <v>0.165097008946478</v>
      </c>
      <c r="AC1258" s="0" t="n">
        <f aca="false">IF(ISNUMBER(H1258),INDEX(Scorecard!$D$37:$D$44,SUMPRODUCT(--(Scorecard!$G$37:$G$43&lt;H1258))+1),Scorecard!$D$45)</f>
        <v>-0.271229676926091</v>
      </c>
      <c r="AD1258" s="0" t="n">
        <f aca="false">IF(ISNUMBER(I1258),INDEX(Scorecard!$D$46:$D$52,SUMPRODUCT(--(Scorecard!$G$46:$G$51&lt;I1258))+1),Scorecard!$D$53)</f>
        <v>-0.114272400683245</v>
      </c>
      <c r="AE1258" s="0" t="n">
        <f aca="false">IF(ISNUMBER(K1258),INDEX(Scorecard!$D$54:$D$61,SUMPRODUCT(--(Scorecard!$G$54:$G$60&lt;K1258))+1),Scorecard!$D$62)</f>
        <v>0.489050497890326</v>
      </c>
      <c r="AF1258" s="0" t="n">
        <f aca="false">IF(ISNUMBER(L1258),INDEX(Scorecard!$D$63:$D$68,SUMPRODUCT(--(Scorecard!$G$63:$G$67&lt;L1258))+1),Scorecard!$D$69)</f>
        <v>0.322484508656054</v>
      </c>
      <c r="AG1258" s="0" t="n">
        <f aca="false">Inputs!$B$10+Scorecard!$J$5*Y1258+Scorecard!$J$6*Z1258+Scorecard!$J$7*AA1258+Scorecard!$J$8*AB1258+Scorecard!$J$9*AC1258+Scorecard!$J$10*AD1258+Scorecard!$J$11*AE1258+Scorecard!$J$12*AF1258</f>
        <v>-5.7558328936734</v>
      </c>
      <c r="AH1258" s="0" t="n">
        <f aca="false">MIN(1-Inputs!$B$13,MAX(Inputs!$B$13,1/(1+EXP(-(Inputs!$B$11*AG1258+Inputs!$B$12)))))</f>
        <v>0.00264400894856959</v>
      </c>
      <c r="AI1258" s="0" t="n">
        <f aca="false">Inputs!$B$9-Inputs!$B$8*AG1258</f>
        <v>653.201107642269</v>
      </c>
      <c r="AJ1258" s="0" t="n">
        <f aca="false">RANK(AH1258,$AH$5:$AH$2004,0)+COUNTIF($AH$4:AH1257,AH1258)</f>
        <v>1607</v>
      </c>
      <c r="AK1258" s="0" t="n">
        <f aca="false">IF(AJ1258&lt;=Deciles!$B$5*(Deciles!$B$4+1),INT((AJ1258-1)/(Deciles!$B$4+1))+1,Deciles!$B$5+INT((AJ1258-1-Deciles!$B$5*(Deciles!$B$4+1))/Deciles!$B$4)+1)</f>
        <v>9</v>
      </c>
    </row>
    <row r="1259" customFormat="false" ht="15" hidden="false" customHeight="false" outlineLevel="0" collapsed="false">
      <c r="A1259" s="0" t="n">
        <v>36298</v>
      </c>
      <c r="B1259" s="0" t="s">
        <v>150</v>
      </c>
      <c r="C1259" s="0" t="n">
        <v>763</v>
      </c>
      <c r="D1259" s="0" t="n">
        <v>89.864875793457</v>
      </c>
      <c r="E1259" s="0" t="n">
        <v>79.7664489746094</v>
      </c>
      <c r="F1259" s="0" t="n">
        <v>40</v>
      </c>
      <c r="G1259" s="0" t="n">
        <v>3.30999994277954</v>
      </c>
      <c r="H1259" s="0" t="n">
        <v>-3.32333326339722</v>
      </c>
      <c r="I1259" s="0" t="n">
        <v>24</v>
      </c>
      <c r="J1259" s="0" t="n">
        <v>11.5991840362549</v>
      </c>
      <c r="K1259" s="0" t="n">
        <v>4.5</v>
      </c>
      <c r="L1259" s="0" t="n">
        <v>-0.208333492279053</v>
      </c>
      <c r="M1259" s="0" t="n">
        <v>3.98038363456726</v>
      </c>
      <c r="N1259" s="0" t="n">
        <v>0</v>
      </c>
      <c r="O1259" s="0" t="n">
        <v>0</v>
      </c>
      <c r="P1259" s="0" t="s">
        <v>144</v>
      </c>
      <c r="Q1259" s="0" t="s">
        <v>141</v>
      </c>
      <c r="R1259" s="0" t="n">
        <v>2</v>
      </c>
      <c r="S1259" s="0" t="s">
        <v>162</v>
      </c>
      <c r="T1259" s="0" t="n">
        <v>0</v>
      </c>
      <c r="U1259" s="0" t="n">
        <v>109008.84</v>
      </c>
      <c r="V1259" s="0" t="n">
        <v>0.00525010749697685</v>
      </c>
      <c r="W1259" s="0" t="n">
        <v>634.565551757813</v>
      </c>
      <c r="X1259" s="0" t="n">
        <v>0.00466365506872535</v>
      </c>
      <c r="Y1259" s="0" t="n">
        <f aca="false">IF(ISNUMBER(C1259),INDEX(Scorecard!$D$5:$D$12,SUMPRODUCT(--(Scorecard!$G$5:$G$11&lt;C1259))+1),Scorecard!$D$13)</f>
        <v>1.23750384304241</v>
      </c>
      <c r="Z1259" s="0" t="n">
        <f aca="false">IF(ISNUMBER(D1259),INDEX(Scorecard!$D$14:$D$17,SUMPRODUCT(--(Scorecard!$G$14:$G$16&lt;D1259))+1),Scorecard!$D$18)</f>
        <v>-0.361970872710667</v>
      </c>
      <c r="AA1259" s="0" t="n">
        <f aca="false">IF(ISNUMBER(E1259),INDEX(Scorecard!$D$19:$D$26,SUMPRODUCT(--(Scorecard!$G$19:$G$25&lt;E1259))+1),Scorecard!$D$27)</f>
        <v>-0.0341578513653732</v>
      </c>
      <c r="AB1259" s="0" t="n">
        <f aca="false">IF(ISNUMBER(F1259),INDEX(Scorecard!$D$28:$D$35,SUMPRODUCT(--(Scorecard!$G$28:$G$34&lt;F1259))+1),Scorecard!$D$36)</f>
        <v>-0.132616866359722</v>
      </c>
      <c r="AC1259" s="0" t="n">
        <f aca="false">IF(ISNUMBER(H1259),INDEX(Scorecard!$D$37:$D$44,SUMPRODUCT(--(Scorecard!$G$37:$G$43&lt;H1259))+1),Scorecard!$D$45)</f>
        <v>1.35057635045042</v>
      </c>
      <c r="AD1259" s="0" t="n">
        <f aca="false">IF(ISNUMBER(I1259),INDEX(Scorecard!$D$46:$D$52,SUMPRODUCT(--(Scorecard!$G$46:$G$51&lt;I1259))+1),Scorecard!$D$53)</f>
        <v>-0.048559051279741</v>
      </c>
      <c r="AE1259" s="0" t="n">
        <f aca="false">IF(ISNUMBER(K1259),INDEX(Scorecard!$D$54:$D$61,SUMPRODUCT(--(Scorecard!$G$54:$G$60&lt;K1259))+1),Scorecard!$D$62)</f>
        <v>0.409483001259379</v>
      </c>
      <c r="AF1259" s="0" t="n">
        <f aca="false">IF(ISNUMBER(L1259),INDEX(Scorecard!$D$63:$D$68,SUMPRODUCT(--(Scorecard!$G$63:$G$67&lt;L1259))+1),Scorecard!$D$69)</f>
        <v>0.322484508656054</v>
      </c>
      <c r="AG1259" s="0" t="n">
        <f aca="false">Inputs!$B$10+Scorecard!$J$5*Y1259+Scorecard!$J$6*Z1259+Scorecard!$J$7*AA1259+Scorecard!$J$8*AB1259+Scorecard!$J$9*AC1259+Scorecard!$J$10*AD1259+Scorecard!$J$11*AE1259+Scorecard!$J$12*AF1259</f>
        <v>-5.1099737988152</v>
      </c>
      <c r="AH1259" s="0" t="n">
        <f aca="false">MIN(1-Inputs!$B$13,MAX(Inputs!$B$13,1/(1+EXP(-(Inputs!$B$11*AG1259+Inputs!$B$12)))))</f>
        <v>0.00525010737906632</v>
      </c>
      <c r="AI1259" s="0" t="n">
        <f aca="false">Inputs!$B$9-Inputs!$B$8*AG1259</f>
        <v>634.56555337697</v>
      </c>
      <c r="AJ1259" s="0" t="n">
        <f aca="false">RANK(AH1259,$AH$5:$AH$2004,0)+COUNTIF($AH$4:AH1258,AH1259)</f>
        <v>1222</v>
      </c>
      <c r="AK1259" s="0" t="n">
        <f aca="false">IF(AJ1259&lt;=Deciles!$B$5*(Deciles!$B$4+1),INT((AJ1259-1)/(Deciles!$B$4+1))+1,Deciles!$B$5+INT((AJ1259-1-Deciles!$B$5*(Deciles!$B$4+1))/Deciles!$B$4)+1)</f>
        <v>7</v>
      </c>
    </row>
    <row r="1260" customFormat="false" ht="15" hidden="false" customHeight="false" outlineLevel="0" collapsed="false">
      <c r="A1260" s="0" t="n">
        <v>36341</v>
      </c>
      <c r="B1260" s="0" t="s">
        <v>150</v>
      </c>
      <c r="C1260" s="0" t="n">
        <v>711</v>
      </c>
      <c r="D1260" s="0" t="n">
        <v>80</v>
      </c>
      <c r="E1260" s="0" t="n">
        <v>66.8840789794922</v>
      </c>
      <c r="F1260" s="0" t="n">
        <v>36</v>
      </c>
      <c r="G1260" s="0" t="n">
        <v>3.7170000076294</v>
      </c>
      <c r="H1260" s="0" t="n">
        <v>-2.91633319854736</v>
      </c>
      <c r="I1260" s="0" t="n">
        <v>36</v>
      </c>
      <c r="J1260" s="0" t="n">
        <v>12.1981229782105</v>
      </c>
      <c r="K1260" s="0" t="n">
        <v>3.70000004768372</v>
      </c>
      <c r="L1260" s="0" t="n">
        <v>-0.208333253860474</v>
      </c>
      <c r="M1260" s="0" t="n">
        <v>4.74416780471802</v>
      </c>
      <c r="N1260" s="0" t="n">
        <v>0</v>
      </c>
      <c r="O1260" s="0" t="n">
        <v>0</v>
      </c>
      <c r="P1260" s="0" t="s">
        <v>144</v>
      </c>
      <c r="Q1260" s="0" t="s">
        <v>141</v>
      </c>
      <c r="R1260" s="0" t="n">
        <v>1</v>
      </c>
      <c r="S1260" s="0" t="s">
        <v>147</v>
      </c>
      <c r="T1260" s="0" t="n">
        <v>0</v>
      </c>
      <c r="U1260" s="0" t="n">
        <v>198416.45</v>
      </c>
      <c r="V1260" s="0" t="n">
        <v>0.0183213148266077</v>
      </c>
      <c r="W1260" s="0" t="n">
        <v>600.382263183594</v>
      </c>
      <c r="X1260" s="0" t="n">
        <v>0.0132588278502226</v>
      </c>
      <c r="Y1260" s="0" t="n">
        <f aca="false">IF(ISNUMBER(C1260),INDEX(Scorecard!$D$5:$D$12,SUMPRODUCT(--(Scorecard!$G$5:$G$11&lt;C1260))+1),Scorecard!$D$13)</f>
        <v>-0.513000642971656</v>
      </c>
      <c r="Z1260" s="0" t="n">
        <f aca="false">IF(ISNUMBER(D1260),INDEX(Scorecard!$D$14:$D$17,SUMPRODUCT(--(Scorecard!$G$14:$G$16&lt;D1260))+1),Scorecard!$D$18)</f>
        <v>0.0505355481560174</v>
      </c>
      <c r="AA1260" s="0" t="n">
        <f aca="false">IF(ISNUMBER(E1260),INDEX(Scorecard!$D$19:$D$26,SUMPRODUCT(--(Scorecard!$G$19:$G$25&lt;E1260))+1),Scorecard!$D$27)</f>
        <v>0.0530843085177338</v>
      </c>
      <c r="AB1260" s="0" t="n">
        <f aca="false">IF(ISNUMBER(F1260),INDEX(Scorecard!$D$28:$D$35,SUMPRODUCT(--(Scorecard!$G$28:$G$34&lt;F1260))+1),Scorecard!$D$36)</f>
        <v>-0.0008456427959252</v>
      </c>
      <c r="AC1260" s="0" t="n">
        <f aca="false">IF(ISNUMBER(H1260),INDEX(Scorecard!$D$37:$D$44,SUMPRODUCT(--(Scorecard!$G$37:$G$43&lt;H1260))+1),Scorecard!$D$45)</f>
        <v>1.35057635045042</v>
      </c>
      <c r="AD1260" s="0" t="n">
        <f aca="false">IF(ISNUMBER(I1260),INDEX(Scorecard!$D$46:$D$52,SUMPRODUCT(--(Scorecard!$G$46:$G$51&lt;I1260))+1),Scorecard!$D$53)</f>
        <v>0.123869379412532</v>
      </c>
      <c r="AE1260" s="0" t="n">
        <f aca="false">IF(ISNUMBER(K1260),INDEX(Scorecard!$D$54:$D$61,SUMPRODUCT(--(Scorecard!$G$54:$G$60&lt;K1260))+1),Scorecard!$D$62)</f>
        <v>0.489050497890326</v>
      </c>
      <c r="AF1260" s="0" t="n">
        <f aca="false">IF(ISNUMBER(L1260),INDEX(Scorecard!$D$63:$D$68,SUMPRODUCT(--(Scorecard!$G$63:$G$67&lt;L1260))+1),Scorecard!$D$69)</f>
        <v>0.322484508656054</v>
      </c>
      <c r="AG1260" s="0" t="n">
        <f aca="false">Inputs!$B$10+Scorecard!$J$5*Y1260+Scorecard!$J$6*Z1260+Scorecard!$J$7*AA1260+Scorecard!$J$8*AB1260+Scorecard!$J$9*AC1260+Scorecard!$J$10*AD1260+Scorecard!$J$11*AE1260+Scorecard!$J$12*AF1260</f>
        <v>-3.92527221005504</v>
      </c>
      <c r="AH1260" s="0" t="n">
        <f aca="false">MIN(1-Inputs!$B$13,MAX(Inputs!$B$13,1/(1+EXP(-(Inputs!$B$11*AG1260+Inputs!$B$12)))))</f>
        <v>0.0183213145887912</v>
      </c>
      <c r="AI1260" s="0" t="n">
        <f aca="false">Inputs!$B$9-Inputs!$B$8*AG1260</f>
        <v>600.382291236219</v>
      </c>
      <c r="AJ1260" s="0" t="n">
        <f aca="false">RANK(AH1260,$AH$5:$AH$2004,0)+COUNTIF($AH$4:AH1259,AH1260)</f>
        <v>497</v>
      </c>
      <c r="AK1260" s="0" t="n">
        <f aca="false">IF(AJ1260&lt;=Deciles!$B$5*(Deciles!$B$4+1),INT((AJ1260-1)/(Deciles!$B$4+1))+1,Deciles!$B$5+INT((AJ1260-1-Deciles!$B$5*(Deciles!$B$4+1))/Deciles!$B$4)+1)</f>
        <v>3</v>
      </c>
    </row>
    <row r="1261" customFormat="false" ht="15" hidden="false" customHeight="false" outlineLevel="0" collapsed="false">
      <c r="A1261" s="0" t="n">
        <v>36363</v>
      </c>
      <c r="B1261" s="0" t="s">
        <v>157</v>
      </c>
      <c r="C1261" s="0" t="n">
        <v>749</v>
      </c>
      <c r="D1261" s="0" t="n">
        <v>69.4731903076172</v>
      </c>
      <c r="E1261" s="0" t="n">
        <v>65.7924575805664</v>
      </c>
      <c r="F1261" s="0" t="n">
        <v>27</v>
      </c>
      <c r="G1261" s="0" t="n">
        <v>3.71300005912781</v>
      </c>
      <c r="H1261" s="0" t="n">
        <v>-0.170333385467529</v>
      </c>
      <c r="I1261" s="0" t="n">
        <v>13</v>
      </c>
      <c r="J1261" s="0" t="n">
        <v>12.6984758377075</v>
      </c>
      <c r="K1261" s="0" t="n">
        <v>3.92307686805725</v>
      </c>
      <c r="L1261" s="0" t="n">
        <v>-0.276922941207886</v>
      </c>
      <c r="M1261" s="0" t="n">
        <v>3.18022561073303</v>
      </c>
      <c r="N1261" s="0" t="n">
        <v>0</v>
      </c>
      <c r="O1261" s="0" t="n">
        <v>0</v>
      </c>
      <c r="P1261" s="0" t="s">
        <v>144</v>
      </c>
      <c r="Q1261" s="0" t="s">
        <v>141</v>
      </c>
      <c r="R1261" s="0" t="n">
        <v>2</v>
      </c>
      <c r="S1261" s="0" t="s">
        <v>159</v>
      </c>
      <c r="T1261" s="0" t="n">
        <v>0</v>
      </c>
      <c r="U1261" s="0" t="n">
        <v>327248.78</v>
      </c>
      <c r="V1261" s="0" t="n">
        <v>0.00499125244095922</v>
      </c>
      <c r="W1261" s="0" t="n">
        <v>635.940979003906</v>
      </c>
      <c r="X1261" s="0" t="n">
        <v>0.00447254488244653</v>
      </c>
      <c r="Y1261" s="0" t="n">
        <f aca="false">IF(ISNUMBER(C1261),INDEX(Scorecard!$D$5:$D$12,SUMPRODUCT(--(Scorecard!$G$5:$G$11&lt;C1261))+1),Scorecard!$D$13)</f>
        <v>0.488358159108655</v>
      </c>
      <c r="Z1261" s="0" t="n">
        <f aca="false">IF(ISNUMBER(D1261),INDEX(Scorecard!$D$14:$D$17,SUMPRODUCT(--(Scorecard!$G$14:$G$16&lt;D1261))+1),Scorecard!$D$18)</f>
        <v>0.128579646629417</v>
      </c>
      <c r="AA1261" s="0" t="n">
        <f aca="false">IF(ISNUMBER(E1261),INDEX(Scorecard!$D$19:$D$26,SUMPRODUCT(--(Scorecard!$G$19:$G$25&lt;E1261))+1),Scorecard!$D$27)</f>
        <v>0.233621608745691</v>
      </c>
      <c r="AB1261" s="0" t="n">
        <f aca="false">IF(ISNUMBER(F1261),INDEX(Scorecard!$D$28:$D$35,SUMPRODUCT(--(Scorecard!$G$28:$G$34&lt;F1261))+1),Scorecard!$D$36)</f>
        <v>0.165097008946478</v>
      </c>
      <c r="AC1261" s="0" t="n">
        <f aca="false">IF(ISNUMBER(H1261),INDEX(Scorecard!$D$37:$D$44,SUMPRODUCT(--(Scorecard!$G$37:$G$43&lt;H1261))+1),Scorecard!$D$45)</f>
        <v>0.769716833645565</v>
      </c>
      <c r="AD1261" s="0" t="n">
        <f aca="false">IF(ISNUMBER(I1261),INDEX(Scorecard!$D$46:$D$52,SUMPRODUCT(--(Scorecard!$G$46:$G$51&lt;I1261))+1),Scorecard!$D$53)</f>
        <v>-0.114272400683245</v>
      </c>
      <c r="AE1261" s="0" t="n">
        <f aca="false">IF(ISNUMBER(K1261),INDEX(Scorecard!$D$54:$D$61,SUMPRODUCT(--(Scorecard!$G$54:$G$60&lt;K1261))+1),Scorecard!$D$62)</f>
        <v>0.489050497890326</v>
      </c>
      <c r="AF1261" s="0" t="n">
        <f aca="false">IF(ISNUMBER(L1261),INDEX(Scorecard!$D$63:$D$68,SUMPRODUCT(--(Scorecard!$G$63:$G$67&lt;L1261))+1),Scorecard!$D$69)</f>
        <v>0.322484508656054</v>
      </c>
      <c r="AG1261" s="0" t="n">
        <f aca="false">Inputs!$B$10+Scorecard!$J$5*Y1261+Scorecard!$J$6*Z1261+Scorecard!$J$7*AA1261+Scorecard!$J$8*AB1261+Scorecard!$J$9*AC1261+Scorecard!$J$10*AD1261+Scorecard!$J$11*AE1261+Scorecard!$J$12*AF1261</f>
        <v>-5.15764338546319</v>
      </c>
      <c r="AH1261" s="0" t="n">
        <f aca="false">MIN(1-Inputs!$B$13,MAX(Inputs!$B$13,1/(1+EXP(-(Inputs!$B$11*AG1261+Inputs!$B$12)))))</f>
        <v>0.00499125221074939</v>
      </c>
      <c r="AI1261" s="0" t="n">
        <f aca="false">Inputs!$B$9-Inputs!$B$8*AG1261</f>
        <v>635.941006902136</v>
      </c>
      <c r="AJ1261" s="0" t="n">
        <f aca="false">RANK(AH1261,$AH$5:$AH$2004,0)+COUNTIF($AH$4:AH1260,AH1261)</f>
        <v>1253</v>
      </c>
      <c r="AK1261" s="0" t="n">
        <f aca="false">IF(AJ1261&lt;=Deciles!$B$5*(Deciles!$B$4+1),INT((AJ1261-1)/(Deciles!$B$4+1))+1,Deciles!$B$5+INT((AJ1261-1-Deciles!$B$5*(Deciles!$B$4+1))/Deciles!$B$4)+1)</f>
        <v>7</v>
      </c>
    </row>
    <row r="1262" customFormat="false" ht="15" hidden="false" customHeight="false" outlineLevel="0" collapsed="false">
      <c r="A1262" s="0" t="n">
        <v>36468</v>
      </c>
      <c r="B1262" s="0" t="s">
        <v>152</v>
      </c>
      <c r="C1262" s="0" t="n">
        <v>731</v>
      </c>
      <c r="D1262" s="0" t="n">
        <v>80</v>
      </c>
      <c r="E1262" s="0" t="n">
        <v>69.2517852783203</v>
      </c>
      <c r="F1262" s="0" t="n">
        <v>44</v>
      </c>
      <c r="G1262" s="0" t="n">
        <v>3.16799998283386</v>
      </c>
      <c r="H1262" s="0" t="n">
        <v>-3.26533341407776</v>
      </c>
      <c r="I1262" s="0" t="n">
        <v>27</v>
      </c>
      <c r="J1262" s="0" t="n">
        <v>12.3330726623535</v>
      </c>
      <c r="K1262" s="0" t="n">
        <v>3.70000004768372</v>
      </c>
      <c r="L1262" s="0" t="n">
        <v>-0.458333253860474</v>
      </c>
      <c r="M1262" s="0" t="n">
        <v>4.74415826797485</v>
      </c>
      <c r="N1262" s="0" t="n">
        <v>0</v>
      </c>
      <c r="O1262" s="0" t="n">
        <v>0</v>
      </c>
      <c r="P1262" s="0" t="s">
        <v>144</v>
      </c>
      <c r="Q1262" s="0" t="s">
        <v>141</v>
      </c>
      <c r="R1262" s="0" t="n">
        <v>2</v>
      </c>
      <c r="S1262" s="0" t="s">
        <v>147</v>
      </c>
      <c r="T1262" s="0" t="n">
        <v>0</v>
      </c>
      <c r="U1262" s="0" t="n">
        <v>227083.33</v>
      </c>
      <c r="V1262" s="0" t="n">
        <v>0.0158928483724594</v>
      </c>
      <c r="W1262" s="0" t="n">
        <v>604.297607421875</v>
      </c>
      <c r="X1262" s="0" t="n">
        <v>0.0129829999059439</v>
      </c>
      <c r="Y1262" s="0" t="n">
        <f aca="false">IF(ISNUMBER(C1262),INDEX(Scorecard!$D$5:$D$12,SUMPRODUCT(--(Scorecard!$G$5:$G$11&lt;C1262))+1),Scorecard!$D$13)</f>
        <v>-0.0290424113398221</v>
      </c>
      <c r="Z1262" s="0" t="n">
        <f aca="false">IF(ISNUMBER(D1262),INDEX(Scorecard!$D$14:$D$17,SUMPRODUCT(--(Scorecard!$G$14:$G$16&lt;D1262))+1),Scorecard!$D$18)</f>
        <v>0.0505355481560174</v>
      </c>
      <c r="AA1262" s="0" t="n">
        <f aca="false">IF(ISNUMBER(E1262),INDEX(Scorecard!$D$19:$D$26,SUMPRODUCT(--(Scorecard!$G$19:$G$25&lt;E1262))+1),Scorecard!$D$27)</f>
        <v>0.0530843085177338</v>
      </c>
      <c r="AB1262" s="0" t="n">
        <f aca="false">IF(ISNUMBER(F1262),INDEX(Scorecard!$D$28:$D$35,SUMPRODUCT(--(Scorecard!$G$28:$G$34&lt;F1262))+1),Scorecard!$D$36)</f>
        <v>-0.309727037437117</v>
      </c>
      <c r="AC1262" s="0" t="n">
        <f aca="false">IF(ISNUMBER(H1262),INDEX(Scorecard!$D$37:$D$44,SUMPRODUCT(--(Scorecard!$G$37:$G$43&lt;H1262))+1),Scorecard!$D$45)</f>
        <v>1.35057635045042</v>
      </c>
      <c r="AD1262" s="0" t="n">
        <f aca="false">IF(ISNUMBER(I1262),INDEX(Scorecard!$D$46:$D$52,SUMPRODUCT(--(Scorecard!$G$46:$G$51&lt;I1262))+1),Scorecard!$D$53)</f>
        <v>0.123869379412532</v>
      </c>
      <c r="AE1262" s="0" t="n">
        <f aca="false">IF(ISNUMBER(K1262),INDEX(Scorecard!$D$54:$D$61,SUMPRODUCT(--(Scorecard!$G$54:$G$60&lt;K1262))+1),Scorecard!$D$62)</f>
        <v>0.489050497890326</v>
      </c>
      <c r="AF1262" s="0" t="n">
        <f aca="false">IF(ISNUMBER(L1262),INDEX(Scorecard!$D$63:$D$68,SUMPRODUCT(--(Scorecard!$G$63:$G$67&lt;L1262))+1),Scorecard!$D$69)</f>
        <v>0.322484508656054</v>
      </c>
      <c r="AG1262" s="0" t="n">
        <f aca="false">Inputs!$B$10+Scorecard!$J$5*Y1262+Scorecard!$J$6*Z1262+Scorecard!$J$7*AA1262+Scorecard!$J$8*AB1262+Scorecard!$J$9*AC1262+Scorecard!$J$10*AD1262+Scorecard!$J$11*AE1262+Scorecard!$J$12*AF1262</f>
        <v>-4.06096570290002</v>
      </c>
      <c r="AH1262" s="0" t="n">
        <f aca="false">MIN(1-Inputs!$B$13,MAX(Inputs!$B$13,1/(1+EXP(-(Inputs!$B$11*AG1262+Inputs!$B$12)))))</f>
        <v>0.015892847700453</v>
      </c>
      <c r="AI1262" s="0" t="n">
        <f aca="false">Inputs!$B$9-Inputs!$B$8*AG1262</f>
        <v>604.297577820386</v>
      </c>
      <c r="AJ1262" s="0" t="n">
        <f aca="false">RANK(AH1262,$AH$5:$AH$2004,0)+COUNTIF($AH$4:AH1261,AH1262)</f>
        <v>571</v>
      </c>
      <c r="AK1262" s="0" t="n">
        <f aca="false">IF(AJ1262&lt;=Deciles!$B$5*(Deciles!$B$4+1),INT((AJ1262-1)/(Deciles!$B$4+1))+1,Deciles!$B$5+INT((AJ1262-1-Deciles!$B$5*(Deciles!$B$4+1))/Deciles!$B$4)+1)</f>
        <v>3</v>
      </c>
    </row>
    <row r="1263" customFormat="false" ht="15" hidden="false" customHeight="false" outlineLevel="0" collapsed="false">
      <c r="A1263" s="0" t="n">
        <v>36506</v>
      </c>
      <c r="B1263" s="0" t="s">
        <v>158</v>
      </c>
      <c r="C1263" s="0" t="n">
        <v>791</v>
      </c>
      <c r="D1263" s="0" t="n">
        <v>96.7116165161133</v>
      </c>
      <c r="E1263" s="0" t="n">
        <v>59.7565841674805</v>
      </c>
      <c r="F1263" s="0" t="n">
        <v>44</v>
      </c>
      <c r="G1263" s="0" t="n">
        <v>3.31800007820129</v>
      </c>
      <c r="H1263" s="0" t="n">
        <v>0.401333332061768</v>
      </c>
      <c r="I1263" s="0" t="n">
        <v>79</v>
      </c>
      <c r="J1263" s="0" t="n">
        <v>12.6324987411499</v>
      </c>
      <c r="K1263" s="0" t="n">
        <v>6.53333330154419</v>
      </c>
      <c r="L1263" s="0" t="n">
        <v>2.71025633811951</v>
      </c>
      <c r="M1263" s="0" t="n">
        <v>0.489093065261841</v>
      </c>
      <c r="N1263" s="0" t="n">
        <v>0</v>
      </c>
      <c r="O1263" s="0" t="n">
        <v>0</v>
      </c>
      <c r="P1263" s="0" t="s">
        <v>144</v>
      </c>
      <c r="Q1263" s="0" t="s">
        <v>141</v>
      </c>
      <c r="R1263" s="0" t="n">
        <v>2</v>
      </c>
      <c r="S1263" s="0" t="s">
        <v>156</v>
      </c>
      <c r="T1263" s="0" t="n">
        <v>0</v>
      </c>
      <c r="U1263" s="0" t="n">
        <v>306354.56</v>
      </c>
      <c r="V1263" s="0" t="n">
        <v>0.00283831707201898</v>
      </c>
      <c r="W1263" s="0" t="n">
        <v>651.276550292969</v>
      </c>
      <c r="X1263" s="0" t="n">
        <v>0.00452716834843159</v>
      </c>
      <c r="Y1263" s="0" t="n">
        <f aca="false">IF(ISNUMBER(C1263),INDEX(Scorecard!$D$5:$D$12,SUMPRODUCT(--(Scorecard!$G$5:$G$11&lt;C1263))+1),Scorecard!$D$13)</f>
        <v>2.19112706886128</v>
      </c>
      <c r="Z1263" s="0" t="n">
        <f aca="false">IF(ISNUMBER(D1263),INDEX(Scorecard!$D$14:$D$17,SUMPRODUCT(--(Scorecard!$G$14:$G$16&lt;D1263))+1),Scorecard!$D$18)</f>
        <v>-0.361970872710667</v>
      </c>
      <c r="AA1263" s="0" t="n">
        <f aca="false">IF(ISNUMBER(E1263),INDEX(Scorecard!$D$19:$D$26,SUMPRODUCT(--(Scorecard!$G$19:$G$25&lt;E1263))+1),Scorecard!$D$27)</f>
        <v>0.267179331770092</v>
      </c>
      <c r="AB1263" s="0" t="n">
        <f aca="false">IF(ISNUMBER(F1263),INDEX(Scorecard!$D$28:$D$35,SUMPRODUCT(--(Scorecard!$G$28:$G$34&lt;F1263))+1),Scorecard!$D$36)</f>
        <v>-0.309727037437117</v>
      </c>
      <c r="AC1263" s="0" t="n">
        <f aca="false">IF(ISNUMBER(H1263),INDEX(Scorecard!$D$37:$D$44,SUMPRODUCT(--(Scorecard!$G$37:$G$43&lt;H1263))+1),Scorecard!$D$45)</f>
        <v>-0.271229676926091</v>
      </c>
      <c r="AD1263" s="0" t="n">
        <f aca="false">IF(ISNUMBER(I1263),INDEX(Scorecard!$D$46:$D$52,SUMPRODUCT(--(Scorecard!$G$46:$G$51&lt;I1263))+1),Scorecard!$D$53)</f>
        <v>0.818882373006414</v>
      </c>
      <c r="AE1263" s="0" t="n">
        <f aca="false">IF(ISNUMBER(K1263),INDEX(Scorecard!$D$54:$D$61,SUMPRODUCT(--(Scorecard!$G$54:$G$60&lt;K1263))+1),Scorecard!$D$62)</f>
        <v>-0.119873800601421</v>
      </c>
      <c r="AF1263" s="0" t="n">
        <f aca="false">IF(ISNUMBER(L1263),INDEX(Scorecard!$D$63:$D$68,SUMPRODUCT(--(Scorecard!$G$63:$G$67&lt;L1263))+1),Scorecard!$D$69)</f>
        <v>0.322484508656054</v>
      </c>
      <c r="AG1263" s="0" t="n">
        <f aca="false">Inputs!$B$10+Scorecard!$J$5*Y1263+Scorecard!$J$6*Z1263+Scorecard!$J$7*AA1263+Scorecard!$J$8*AB1263+Scorecard!$J$9*AC1263+Scorecard!$J$10*AD1263+Scorecard!$J$11*AE1263+Scorecard!$J$12*AF1263</f>
        <v>-5.68913375611689</v>
      </c>
      <c r="AH1263" s="0" t="n">
        <f aca="false">MIN(1-Inputs!$B$13,MAX(Inputs!$B$13,1/(1+EXP(-(Inputs!$B$11*AG1263+Inputs!$B$12)))))</f>
        <v>0.00283831708683656</v>
      </c>
      <c r="AI1263" s="0" t="n">
        <f aca="false">Inputs!$B$9-Inputs!$B$8*AG1263</f>
        <v>651.276577342582</v>
      </c>
      <c r="AJ1263" s="0" t="n">
        <f aca="false">RANK(AH1263,$AH$5:$AH$2004,0)+COUNTIF($AH$4:AH1262,AH1263)</f>
        <v>1561</v>
      </c>
      <c r="AK1263" s="0" t="n">
        <f aca="false">IF(AJ1263&lt;=Deciles!$B$5*(Deciles!$B$4+1),INT((AJ1263-1)/(Deciles!$B$4+1))+1,Deciles!$B$5+INT((AJ1263-1-Deciles!$B$5*(Deciles!$B$4+1))/Deciles!$B$4)+1)</f>
        <v>8</v>
      </c>
    </row>
    <row r="1264" customFormat="false" ht="15" hidden="false" customHeight="false" outlineLevel="0" collapsed="false">
      <c r="A1264" s="0" t="n">
        <v>36507</v>
      </c>
      <c r="B1264" s="0" t="s">
        <v>158</v>
      </c>
      <c r="C1264" s="0" t="n">
        <v>738</v>
      </c>
      <c r="D1264" s="0" t="n">
        <v>80</v>
      </c>
      <c r="E1264" s="0" t="n">
        <v>42.7123794555664</v>
      </c>
      <c r="F1264" s="0" t="n">
        <v>36</v>
      </c>
      <c r="G1264" s="0" t="n">
        <v>4.5</v>
      </c>
      <c r="H1264" s="0" t="n">
        <v>1.58333325386047</v>
      </c>
      <c r="I1264" s="0" t="n">
        <v>92</v>
      </c>
      <c r="J1264" s="0" t="n">
        <v>12.1374921798706</v>
      </c>
      <c r="K1264" s="0" t="n">
        <v>7.53333330154419</v>
      </c>
      <c r="L1264" s="0" t="n">
        <v>2.71025657653809</v>
      </c>
      <c r="M1264" s="0" t="n">
        <v>0.591292560100555</v>
      </c>
      <c r="N1264" s="0" t="n">
        <v>0</v>
      </c>
      <c r="O1264" s="0" t="n">
        <v>0</v>
      </c>
      <c r="P1264" s="0" t="s">
        <v>144</v>
      </c>
      <c r="Q1264" s="0" t="s">
        <v>141</v>
      </c>
      <c r="R1264" s="0" t="n">
        <v>1</v>
      </c>
      <c r="S1264" s="0" t="s">
        <v>154</v>
      </c>
      <c r="T1264" s="0" t="n">
        <v>0</v>
      </c>
      <c r="U1264" s="0" t="n">
        <v>186743.69</v>
      </c>
      <c r="V1264" s="0" t="n">
        <v>0.0115354955196381</v>
      </c>
      <c r="W1264" s="0" t="n">
        <v>613.089599609375</v>
      </c>
      <c r="X1264" s="0" t="n">
        <v>0.0095566613599658</v>
      </c>
      <c r="Y1264" s="0" t="n">
        <f aca="false">IF(ISNUMBER(C1264),INDEX(Scorecard!$D$5:$D$12,SUMPRODUCT(--(Scorecard!$G$5:$G$11&lt;C1264))+1),Scorecard!$D$13)</f>
        <v>0.488358159108655</v>
      </c>
      <c r="Z1264" s="0" t="n">
        <f aca="false">IF(ISNUMBER(D1264),INDEX(Scorecard!$D$14:$D$17,SUMPRODUCT(--(Scorecard!$G$14:$G$16&lt;D1264))+1),Scorecard!$D$18)</f>
        <v>0.0505355481560174</v>
      </c>
      <c r="AA1264" s="0" t="n">
        <f aca="false">IF(ISNUMBER(E1264),INDEX(Scorecard!$D$19:$D$26,SUMPRODUCT(--(Scorecard!$G$19:$G$25&lt;E1264))+1),Scorecard!$D$27)</f>
        <v>0.57899015159425</v>
      </c>
      <c r="AB1264" s="0" t="n">
        <f aca="false">IF(ISNUMBER(F1264),INDEX(Scorecard!$D$28:$D$35,SUMPRODUCT(--(Scorecard!$G$28:$G$34&lt;F1264))+1),Scorecard!$D$36)</f>
        <v>-0.0008456427959252</v>
      </c>
      <c r="AC1264" s="0" t="n">
        <f aca="false">IF(ISNUMBER(H1264),INDEX(Scorecard!$D$37:$D$44,SUMPRODUCT(--(Scorecard!$G$37:$G$43&lt;H1264))+1),Scorecard!$D$45)</f>
        <v>-0.975503570149195</v>
      </c>
      <c r="AD1264" s="0" t="n">
        <f aca="false">IF(ISNUMBER(I1264),INDEX(Scorecard!$D$46:$D$52,SUMPRODUCT(--(Scorecard!$G$46:$G$51&lt;I1264))+1),Scorecard!$D$53)</f>
        <v>0.818882373006414</v>
      </c>
      <c r="AE1264" s="0" t="n">
        <f aca="false">IF(ISNUMBER(K1264),INDEX(Scorecard!$D$54:$D$61,SUMPRODUCT(--(Scorecard!$G$54:$G$60&lt;K1264))+1),Scorecard!$D$62)</f>
        <v>-0.541917179454542</v>
      </c>
      <c r="AF1264" s="0" t="n">
        <f aca="false">IF(ISNUMBER(L1264),INDEX(Scorecard!$D$63:$D$68,SUMPRODUCT(--(Scorecard!$G$63:$G$67&lt;L1264))+1),Scorecard!$D$69)</f>
        <v>0.322484508656054</v>
      </c>
      <c r="AG1264" s="0" t="n">
        <f aca="false">Inputs!$B$10+Scorecard!$J$5*Y1264+Scorecard!$J$6*Z1264+Scorecard!$J$7*AA1264+Scorecard!$J$8*AB1264+Scorecard!$J$9*AC1264+Scorecard!$J$10*AD1264+Scorecard!$J$11*AE1264+Scorecard!$J$12*AF1264</f>
        <v>-4.36567409831848</v>
      </c>
      <c r="AH1264" s="0" t="n">
        <f aca="false">MIN(1-Inputs!$B$13,MAX(Inputs!$B$13,1/(1+EXP(-(Inputs!$B$11*AG1264+Inputs!$B$12)))))</f>
        <v>0.0115354959469505</v>
      </c>
      <c r="AI1264" s="0" t="n">
        <f aca="false">Inputs!$B$9-Inputs!$B$8*AG1264</f>
        <v>613.089603640135</v>
      </c>
      <c r="AJ1264" s="0" t="n">
        <f aca="false">RANK(AH1264,$AH$5:$AH$2004,0)+COUNTIF($AH$4:AH1263,AH1264)</f>
        <v>730</v>
      </c>
      <c r="AK1264" s="0" t="n">
        <f aca="false">IF(AJ1264&lt;=Deciles!$B$5*(Deciles!$B$4+1),INT((AJ1264-1)/(Deciles!$B$4+1))+1,Deciles!$B$5+INT((AJ1264-1-Deciles!$B$5*(Deciles!$B$4+1))/Deciles!$B$4)+1)</f>
        <v>4</v>
      </c>
    </row>
    <row r="1265" customFormat="false" ht="15" hidden="false" customHeight="false" outlineLevel="0" collapsed="false">
      <c r="A1265" s="0" t="n">
        <v>36507</v>
      </c>
      <c r="B1265" s="0" t="s">
        <v>155</v>
      </c>
      <c r="C1265" s="0" t="n">
        <v>738</v>
      </c>
      <c r="D1265" s="0" t="n">
        <v>80</v>
      </c>
      <c r="E1265" s="0" t="n">
        <v>36.8616485595703</v>
      </c>
      <c r="F1265" s="0" t="n">
        <v>36</v>
      </c>
      <c r="G1265" s="0" t="n">
        <v>4.5</v>
      </c>
      <c r="H1265" s="0" t="n">
        <v>-1.23333311080933</v>
      </c>
      <c r="I1265" s="0" t="n">
        <v>110</v>
      </c>
      <c r="J1265" s="0" t="n">
        <v>12.0962934494019</v>
      </c>
      <c r="K1265" s="0" t="n">
        <v>5.40833330154419</v>
      </c>
      <c r="L1265" s="0" t="n">
        <v>-1.125</v>
      </c>
      <c r="M1265" s="0" t="n">
        <v>7.33082818984985</v>
      </c>
      <c r="N1265" s="0" t="n">
        <v>0</v>
      </c>
      <c r="O1265" s="0" t="n">
        <v>0</v>
      </c>
      <c r="P1265" s="0" t="s">
        <v>144</v>
      </c>
      <c r="Q1265" s="0" t="s">
        <v>141</v>
      </c>
      <c r="R1265" s="0" t="n">
        <v>1</v>
      </c>
      <c r="S1265" s="0" t="s">
        <v>154</v>
      </c>
      <c r="T1265" s="0" t="n">
        <v>0</v>
      </c>
      <c r="U1265" s="0" t="n">
        <v>179206.45</v>
      </c>
      <c r="V1265" s="0" t="n">
        <v>0.00643444433808327</v>
      </c>
      <c r="W1265" s="0" t="n">
        <v>629.028015136719</v>
      </c>
      <c r="X1265" s="0" t="n">
        <v>0.00971217639744282</v>
      </c>
      <c r="Y1265" s="0" t="n">
        <f aca="false">IF(ISNUMBER(C1265),INDEX(Scorecard!$D$5:$D$12,SUMPRODUCT(--(Scorecard!$G$5:$G$11&lt;C1265))+1),Scorecard!$D$13)</f>
        <v>0.488358159108655</v>
      </c>
      <c r="Z1265" s="0" t="n">
        <f aca="false">IF(ISNUMBER(D1265),INDEX(Scorecard!$D$14:$D$17,SUMPRODUCT(--(Scorecard!$G$14:$G$16&lt;D1265))+1),Scorecard!$D$18)</f>
        <v>0.0505355481560174</v>
      </c>
      <c r="AA1265" s="0" t="n">
        <f aca="false">IF(ISNUMBER(E1265),INDEX(Scorecard!$D$19:$D$26,SUMPRODUCT(--(Scorecard!$G$19:$G$25&lt;E1265))+1),Scorecard!$D$27)</f>
        <v>0.57899015159425</v>
      </c>
      <c r="AB1265" s="0" t="n">
        <f aca="false">IF(ISNUMBER(F1265),INDEX(Scorecard!$D$28:$D$35,SUMPRODUCT(--(Scorecard!$G$28:$G$34&lt;F1265))+1),Scorecard!$D$36)</f>
        <v>-0.0008456427959252</v>
      </c>
      <c r="AC1265" s="0" t="n">
        <f aca="false">IF(ISNUMBER(H1265),INDEX(Scorecard!$D$37:$D$44,SUMPRODUCT(--(Scorecard!$G$37:$G$43&lt;H1265))+1),Scorecard!$D$45)</f>
        <v>1.35057635045042</v>
      </c>
      <c r="AD1265" s="0" t="n">
        <f aca="false">IF(ISNUMBER(I1265),INDEX(Scorecard!$D$46:$D$52,SUMPRODUCT(--(Scorecard!$G$46:$G$51&lt;I1265))+1),Scorecard!$D$53)</f>
        <v>0.818882373006414</v>
      </c>
      <c r="AE1265" s="0" t="n">
        <f aca="false">IF(ISNUMBER(K1265),INDEX(Scorecard!$D$54:$D$61,SUMPRODUCT(--(Scorecard!$G$54:$G$60&lt;K1265))+1),Scorecard!$D$62)</f>
        <v>0.126303549215828</v>
      </c>
      <c r="AF1265" s="0" t="n">
        <f aca="false">IF(ISNUMBER(L1265),INDEX(Scorecard!$D$63:$D$68,SUMPRODUCT(--(Scorecard!$G$63:$G$67&lt;L1265))+1),Scorecard!$D$69)</f>
        <v>-0.340582194386522</v>
      </c>
      <c r="AG1265" s="0" t="n">
        <f aca="false">Inputs!$B$10+Scorecard!$J$5*Y1265+Scorecard!$J$6*Z1265+Scorecard!$J$7*AA1265+Scorecard!$J$8*AB1265+Scorecard!$J$9*AC1265+Scorecard!$J$10*AD1265+Scorecard!$J$11*AE1265+Scorecard!$J$12*AF1265</f>
        <v>-4.91805672708199</v>
      </c>
      <c r="AH1265" s="0" t="n">
        <f aca="false">MIN(1-Inputs!$B$13,MAX(Inputs!$B$13,1/(1+EXP(-(Inputs!$B$11*AG1265+Inputs!$B$12)))))</f>
        <v>0.00643444410826296</v>
      </c>
      <c r="AI1265" s="0" t="n">
        <f aca="false">Inputs!$B$9-Inputs!$B$8*AG1265</f>
        <v>629.027997223941</v>
      </c>
      <c r="AJ1265" s="0" t="n">
        <f aca="false">RANK(AH1265,$AH$5:$AH$2004,0)+COUNTIF($AH$4:AH1264,AH1265)</f>
        <v>1103</v>
      </c>
      <c r="AK1265" s="0" t="n">
        <f aca="false">IF(AJ1265&lt;=Deciles!$B$5*(Deciles!$B$4+1),INT((AJ1265-1)/(Deciles!$B$4+1))+1,Deciles!$B$5+INT((AJ1265-1-Deciles!$B$5*(Deciles!$B$4+1))/Deciles!$B$4)+1)</f>
        <v>6</v>
      </c>
    </row>
    <row r="1266" customFormat="false" ht="15" hidden="false" customHeight="false" outlineLevel="0" collapsed="false">
      <c r="A1266" s="0" t="n">
        <v>36554</v>
      </c>
      <c r="B1266" s="0" t="s">
        <v>157</v>
      </c>
      <c r="C1266" s="0" t="n">
        <v>758</v>
      </c>
      <c r="D1266" s="0" t="n">
        <v>80</v>
      </c>
      <c r="E1266" s="0" t="n">
        <v>45.9257698059082</v>
      </c>
      <c r="F1266" s="0" t="n">
        <v>21</v>
      </c>
      <c r="G1266" s="0" t="n">
        <v>4.31400012969971</v>
      </c>
      <c r="H1266" s="0" t="n">
        <v>0.43066668510437</v>
      </c>
      <c r="I1266" s="0" t="n">
        <v>85</v>
      </c>
      <c r="J1266" s="0" t="n">
        <v>11.6296730041504</v>
      </c>
      <c r="K1266" s="0" t="n">
        <v>3.82307696342468</v>
      </c>
      <c r="L1266" s="0" t="n">
        <v>-0.276922941207886</v>
      </c>
      <c r="M1266" s="0" t="n">
        <v>5.51355028152466</v>
      </c>
      <c r="N1266" s="0" t="n">
        <v>1</v>
      </c>
      <c r="O1266" s="0" t="n">
        <v>0</v>
      </c>
      <c r="P1266" s="0" t="s">
        <v>144</v>
      </c>
      <c r="Q1266" s="0" t="s">
        <v>141</v>
      </c>
      <c r="R1266" s="0" t="n">
        <v>2</v>
      </c>
      <c r="S1266" s="0" t="s">
        <v>156</v>
      </c>
      <c r="T1266" s="0" t="n">
        <v>0</v>
      </c>
      <c r="U1266" s="0" t="n">
        <v>112383.555</v>
      </c>
      <c r="V1266" s="0" t="n">
        <v>0.00169465388171375</v>
      </c>
      <c r="W1266" s="0" t="n">
        <v>665.265502929688</v>
      </c>
      <c r="X1266" s="0" t="n">
        <v>0.00108348054345697</v>
      </c>
      <c r="Y1266" s="0" t="n">
        <f aca="false">IF(ISNUMBER(C1266),INDEX(Scorecard!$D$5:$D$12,SUMPRODUCT(--(Scorecard!$G$5:$G$11&lt;C1266))+1),Scorecard!$D$13)</f>
        <v>0.733188958177614</v>
      </c>
      <c r="Z1266" s="0" t="n">
        <f aca="false">IF(ISNUMBER(D1266),INDEX(Scorecard!$D$14:$D$17,SUMPRODUCT(--(Scorecard!$G$14:$G$16&lt;D1266))+1),Scorecard!$D$18)</f>
        <v>0.0505355481560174</v>
      </c>
      <c r="AA1266" s="0" t="n">
        <f aca="false">IF(ISNUMBER(E1266),INDEX(Scorecard!$D$19:$D$26,SUMPRODUCT(--(Scorecard!$G$19:$G$25&lt;E1266))+1),Scorecard!$D$27)</f>
        <v>0.57899015159425</v>
      </c>
      <c r="AB1266" s="0" t="n">
        <f aca="false">IF(ISNUMBER(F1266),INDEX(Scorecard!$D$28:$D$35,SUMPRODUCT(--(Scorecard!$G$28:$G$34&lt;F1266))+1),Scorecard!$D$36)</f>
        <v>0.624829191519909</v>
      </c>
      <c r="AC1266" s="0" t="n">
        <f aca="false">IF(ISNUMBER(H1266),INDEX(Scorecard!$D$37:$D$44,SUMPRODUCT(--(Scorecard!$G$37:$G$43&lt;H1266))+1),Scorecard!$D$45)</f>
        <v>-0.271229676926091</v>
      </c>
      <c r="AD1266" s="0" t="n">
        <f aca="false">IF(ISNUMBER(I1266),INDEX(Scorecard!$D$46:$D$52,SUMPRODUCT(--(Scorecard!$G$46:$G$51&lt;I1266))+1),Scorecard!$D$53)</f>
        <v>0.818882373006414</v>
      </c>
      <c r="AE1266" s="0" t="n">
        <f aca="false">IF(ISNUMBER(K1266),INDEX(Scorecard!$D$54:$D$61,SUMPRODUCT(--(Scorecard!$G$54:$G$60&lt;K1266))+1),Scorecard!$D$62)</f>
        <v>0.489050497890326</v>
      </c>
      <c r="AF1266" s="0" t="n">
        <f aca="false">IF(ISNUMBER(L1266),INDEX(Scorecard!$D$63:$D$68,SUMPRODUCT(--(Scorecard!$G$63:$G$67&lt;L1266))+1),Scorecard!$D$69)</f>
        <v>0.322484508656054</v>
      </c>
      <c r="AG1266" s="0" t="n">
        <f aca="false">Inputs!$B$10+Scorecard!$J$5*Y1266+Scorecard!$J$6*Z1266+Scorecard!$J$7*AA1266+Scorecard!$J$8*AB1266+Scorecard!$J$9*AC1266+Scorecard!$J$10*AD1266+Scorecard!$J$11*AE1266+Scorecard!$J$12*AF1266</f>
        <v>-6.17395258854441</v>
      </c>
      <c r="AH1266" s="0" t="n">
        <f aca="false">MIN(1-Inputs!$B$13,MAX(Inputs!$B$13,1/(1+EXP(-(Inputs!$B$11*AG1266+Inputs!$B$12)))))</f>
        <v>0.00169465383308377</v>
      </c>
      <c r="AI1266" s="0" t="n">
        <f aca="false">Inputs!$B$9-Inputs!$B$8*AG1266</f>
        <v>665.265491848037</v>
      </c>
      <c r="AJ1266" s="0" t="n">
        <f aca="false">RANK(AH1266,$AH$5:$AH$2004,0)+COUNTIF($AH$4:AH1265,AH1266)</f>
        <v>1760</v>
      </c>
      <c r="AK1266" s="0" t="n">
        <f aca="false">IF(AJ1266&lt;=Deciles!$B$5*(Deciles!$B$4+1),INT((AJ1266-1)/(Deciles!$B$4+1))+1,Deciles!$B$5+INT((AJ1266-1-Deciles!$B$5*(Deciles!$B$4+1))/Deciles!$B$4)+1)</f>
        <v>9</v>
      </c>
    </row>
    <row r="1267" customFormat="false" ht="15" hidden="false" customHeight="false" outlineLevel="0" collapsed="false">
      <c r="A1267" s="0" t="n">
        <v>36557</v>
      </c>
      <c r="B1267" s="0" t="s">
        <v>143</v>
      </c>
      <c r="C1267" s="0" t="n">
        <v>719</v>
      </c>
      <c r="D1267" s="0" t="n">
        <v>87.7898941040039</v>
      </c>
      <c r="E1267" s="0" t="n">
        <v>77.1261596679688</v>
      </c>
      <c r="F1267" s="0" t="n">
        <v>36</v>
      </c>
      <c r="G1267" s="0" t="n">
        <v>4.77099990844727</v>
      </c>
      <c r="H1267" s="0" t="n">
        <v>1.53766655921936</v>
      </c>
      <c r="I1267" s="0" t="n">
        <v>30</v>
      </c>
      <c r="J1267" s="0" t="n">
        <v>12.2184839248657</v>
      </c>
      <c r="K1267" s="0" t="n">
        <v>8.53333377838135</v>
      </c>
      <c r="L1267" s="0" t="n">
        <v>5.07179546356201</v>
      </c>
      <c r="M1267" s="0" t="n">
        <v>1.95005702972412</v>
      </c>
      <c r="N1267" s="0" t="n">
        <v>0</v>
      </c>
      <c r="O1267" s="0" t="n">
        <v>0</v>
      </c>
      <c r="P1267" s="0" t="s">
        <v>144</v>
      </c>
      <c r="Q1267" s="0" t="s">
        <v>141</v>
      </c>
      <c r="R1267" s="0" t="n">
        <v>2</v>
      </c>
      <c r="S1267" s="0" t="s">
        <v>147</v>
      </c>
      <c r="T1267" s="0" t="n">
        <v>0</v>
      </c>
      <c r="U1267" s="0" t="n">
        <v>202497.69</v>
      </c>
      <c r="V1267" s="0" t="n">
        <v>0.0391087085008621</v>
      </c>
      <c r="W1267" s="0" t="n">
        <v>579.280822753906</v>
      </c>
      <c r="X1267" s="0" t="n">
        <v>0.036172267049551</v>
      </c>
      <c r="Y1267" s="0" t="n">
        <f aca="false">IF(ISNUMBER(C1267),INDEX(Scorecard!$D$5:$D$12,SUMPRODUCT(--(Scorecard!$G$5:$G$11&lt;C1267))+1),Scorecard!$D$13)</f>
        <v>-0.0290424113398221</v>
      </c>
      <c r="Z1267" s="0" t="n">
        <f aca="false">IF(ISNUMBER(D1267),INDEX(Scorecard!$D$14:$D$17,SUMPRODUCT(--(Scorecard!$G$14:$G$16&lt;D1267))+1),Scorecard!$D$18)</f>
        <v>-0.361970872710667</v>
      </c>
      <c r="AA1267" s="0" t="n">
        <f aca="false">IF(ISNUMBER(E1267),INDEX(Scorecard!$D$19:$D$26,SUMPRODUCT(--(Scorecard!$G$19:$G$25&lt;E1267))+1),Scorecard!$D$27)</f>
        <v>-0.0341578513653732</v>
      </c>
      <c r="AB1267" s="0" t="n">
        <f aca="false">IF(ISNUMBER(F1267),INDEX(Scorecard!$D$28:$D$35,SUMPRODUCT(--(Scorecard!$G$28:$G$34&lt;F1267))+1),Scorecard!$D$36)</f>
        <v>-0.0008456427959252</v>
      </c>
      <c r="AC1267" s="0" t="n">
        <f aca="false">IF(ISNUMBER(H1267),INDEX(Scorecard!$D$37:$D$44,SUMPRODUCT(--(Scorecard!$G$37:$G$43&lt;H1267))+1),Scorecard!$D$45)</f>
        <v>-0.975503570149195</v>
      </c>
      <c r="AD1267" s="0" t="n">
        <f aca="false">IF(ISNUMBER(I1267),INDEX(Scorecard!$D$46:$D$52,SUMPRODUCT(--(Scorecard!$G$46:$G$51&lt;I1267))+1),Scorecard!$D$53)</f>
        <v>0.123869379412532</v>
      </c>
      <c r="AE1267" s="0" t="n">
        <f aca="false">IF(ISNUMBER(K1267),INDEX(Scorecard!$D$54:$D$61,SUMPRODUCT(--(Scorecard!$G$54:$G$60&lt;K1267))+1),Scorecard!$D$62)</f>
        <v>-0.541917179454542</v>
      </c>
      <c r="AF1267" s="0" t="n">
        <f aca="false">IF(ISNUMBER(L1267),INDEX(Scorecard!$D$63:$D$68,SUMPRODUCT(--(Scorecard!$G$63:$G$67&lt;L1267))+1),Scorecard!$D$69)</f>
        <v>0.322484508656054</v>
      </c>
      <c r="AG1267" s="0" t="n">
        <f aca="false">Inputs!$B$10+Scorecard!$J$5*Y1267+Scorecard!$J$6*Z1267+Scorecard!$J$7*AA1267+Scorecard!$J$8*AB1267+Scorecard!$J$9*AC1267+Scorecard!$J$10*AD1267+Scorecard!$J$11*AE1267+Scorecard!$J$12*AF1267</f>
        <v>-3.19395041429044</v>
      </c>
      <c r="AH1267" s="0" t="n">
        <f aca="false">MIN(1-Inputs!$B$13,MAX(Inputs!$B$13,1/(1+EXP(-(Inputs!$B$11*AG1267+Inputs!$B$12)))))</f>
        <v>0.0391087097266183</v>
      </c>
      <c r="AI1267" s="0" t="n">
        <f aca="false">Inputs!$B$9-Inputs!$B$8*AG1267</f>
        <v>579.280804675347</v>
      </c>
      <c r="AJ1267" s="0" t="n">
        <f aca="false">RANK(AH1267,$AH$5:$AH$2004,0)+COUNTIF($AH$4:AH1266,AH1267)</f>
        <v>217</v>
      </c>
      <c r="AK1267" s="0" t="n">
        <f aca="false">IF(AJ1267&lt;=Deciles!$B$5*(Deciles!$B$4+1),INT((AJ1267-1)/(Deciles!$B$4+1))+1,Deciles!$B$5+INT((AJ1267-1-Deciles!$B$5*(Deciles!$B$4+1))/Deciles!$B$4)+1)</f>
        <v>2</v>
      </c>
    </row>
    <row r="1268" customFormat="false" ht="15" hidden="false" customHeight="false" outlineLevel="0" collapsed="false">
      <c r="A1268" s="0" t="n">
        <v>36580</v>
      </c>
      <c r="B1268" s="0" t="s">
        <v>145</v>
      </c>
      <c r="C1268" s="0" t="n">
        <v>730</v>
      </c>
      <c r="D1268" s="0" t="n">
        <v>63.9118804931641</v>
      </c>
      <c r="E1268" s="0" t="n">
        <v>62.1836166381836</v>
      </c>
      <c r="F1268" s="0" t="n">
        <v>20</v>
      </c>
      <c r="G1268" s="0" t="n">
        <v>3.38899993896484</v>
      </c>
      <c r="H1268" s="0" t="n">
        <v>-0.127666711807251</v>
      </c>
      <c r="I1268" s="0" t="n">
        <v>5</v>
      </c>
      <c r="J1268" s="0" t="n">
        <v>12.3050708770752</v>
      </c>
      <c r="K1268" s="0" t="n">
        <v>4.55833339691162</v>
      </c>
      <c r="L1268" s="0" t="n">
        <v>-1.875</v>
      </c>
      <c r="M1268" s="0" t="n">
        <v>4.74416494369507</v>
      </c>
      <c r="N1268" s="0" t="n">
        <v>0</v>
      </c>
      <c r="O1268" s="0" t="n">
        <v>0</v>
      </c>
      <c r="P1268" s="0" t="s">
        <v>144</v>
      </c>
      <c r="Q1268" s="0" t="s">
        <v>141</v>
      </c>
      <c r="R1268" s="0" t="n">
        <v>2</v>
      </c>
      <c r="S1268" s="0" t="s">
        <v>142</v>
      </c>
      <c r="T1268" s="0" t="n">
        <v>0</v>
      </c>
      <c r="U1268" s="0" t="n">
        <v>220812.95</v>
      </c>
      <c r="V1268" s="0" t="n">
        <v>0.00582167459651828</v>
      </c>
      <c r="W1268" s="0" t="n">
        <v>631.753173828125</v>
      </c>
      <c r="X1268" s="0" t="n">
        <v>0.00564302504062653</v>
      </c>
      <c r="Y1268" s="0" t="n">
        <f aca="false">IF(ISNUMBER(C1268),INDEX(Scorecard!$D$5:$D$12,SUMPRODUCT(--(Scorecard!$G$5:$G$11&lt;C1268))+1),Scorecard!$D$13)</f>
        <v>-0.0290424113398221</v>
      </c>
      <c r="Z1268" s="0" t="n">
        <f aca="false">IF(ISNUMBER(D1268),INDEX(Scorecard!$D$14:$D$17,SUMPRODUCT(--(Scorecard!$G$14:$G$16&lt;D1268))+1),Scorecard!$D$18)</f>
        <v>0.128579646629417</v>
      </c>
      <c r="AA1268" s="0" t="n">
        <f aca="false">IF(ISNUMBER(E1268),INDEX(Scorecard!$D$19:$D$26,SUMPRODUCT(--(Scorecard!$G$19:$G$25&lt;E1268))+1),Scorecard!$D$27)</f>
        <v>0.233621608745691</v>
      </c>
      <c r="AB1268" s="0" t="n">
        <f aca="false">IF(ISNUMBER(F1268),INDEX(Scorecard!$D$28:$D$35,SUMPRODUCT(--(Scorecard!$G$28:$G$34&lt;F1268))+1),Scorecard!$D$36)</f>
        <v>0.624829191519909</v>
      </c>
      <c r="AC1268" s="0" t="n">
        <f aca="false">IF(ISNUMBER(H1268),INDEX(Scorecard!$D$37:$D$44,SUMPRODUCT(--(Scorecard!$G$37:$G$43&lt;H1268))+1),Scorecard!$D$45)</f>
        <v>0.330501541082344</v>
      </c>
      <c r="AD1268" s="0" t="n">
        <f aca="false">IF(ISNUMBER(I1268),INDEX(Scorecard!$D$46:$D$52,SUMPRODUCT(--(Scorecard!$G$46:$G$51&lt;I1268))+1),Scorecard!$D$53)</f>
        <v>-0.161534840507194</v>
      </c>
      <c r="AE1268" s="0" t="n">
        <f aca="false">IF(ISNUMBER(K1268),INDEX(Scorecard!$D$54:$D$61,SUMPRODUCT(--(Scorecard!$G$54:$G$60&lt;K1268))+1),Scorecard!$D$62)</f>
        <v>0.409483001259379</v>
      </c>
      <c r="AF1268" s="0" t="n">
        <f aca="false">IF(ISNUMBER(L1268),INDEX(Scorecard!$D$63:$D$68,SUMPRODUCT(--(Scorecard!$G$63:$G$67&lt;L1268))+1),Scorecard!$D$69)</f>
        <v>-0.340582194386522</v>
      </c>
      <c r="AG1268" s="0" t="n">
        <f aca="false">Inputs!$B$10+Scorecard!$J$5*Y1268+Scorecard!$J$6*Z1268+Scorecard!$J$7*AA1268+Scorecard!$J$8*AB1268+Scorecard!$J$9*AC1268+Scorecard!$J$10*AD1268+Scorecard!$J$11*AE1268+Scorecard!$J$12*AF1268</f>
        <v>-5.01250504991487</v>
      </c>
      <c r="AH1268" s="0" t="n">
        <f aca="false">MIN(1-Inputs!$B$13,MAX(Inputs!$B$13,1/(1+EXP(-(Inputs!$B$11*AG1268+Inputs!$B$12)))))</f>
        <v>0.00582167470715063</v>
      </c>
      <c r="AI1268" s="0" t="n">
        <f aca="false">Inputs!$B$9-Inputs!$B$8*AG1268</f>
        <v>631.753199763367</v>
      </c>
      <c r="AJ1268" s="0" t="n">
        <f aca="false">RANK(AH1268,$AH$5:$AH$2004,0)+COUNTIF($AH$4:AH1267,AH1268)</f>
        <v>1157</v>
      </c>
      <c r="AK1268" s="0" t="n">
        <f aca="false">IF(AJ1268&lt;=Deciles!$B$5*(Deciles!$B$4+1),INT((AJ1268-1)/(Deciles!$B$4+1))+1,Deciles!$B$5+INT((AJ1268-1-Deciles!$B$5*(Deciles!$B$4+1))/Deciles!$B$4)+1)</f>
        <v>6</v>
      </c>
    </row>
    <row r="1269" customFormat="false" ht="15" hidden="false" customHeight="false" outlineLevel="0" collapsed="false">
      <c r="A1269" s="0" t="n">
        <v>36637</v>
      </c>
      <c r="B1269" s="0" t="s">
        <v>145</v>
      </c>
      <c r="C1269" s="0" t="n">
        <v>751</v>
      </c>
      <c r="D1269" s="0" t="n">
        <v>80</v>
      </c>
      <c r="E1269" s="0" t="n">
        <v>68.4656448364258</v>
      </c>
      <c r="F1269" s="0" t="n">
        <v>41</v>
      </c>
      <c r="G1269" s="0" t="n">
        <v>3.91599988937378</v>
      </c>
      <c r="H1269" s="0" t="n">
        <v>0.399333238601685</v>
      </c>
      <c r="I1269" s="0" t="n">
        <v>37</v>
      </c>
      <c r="J1269" s="0" t="n">
        <v>12.5426225662231</v>
      </c>
      <c r="K1269" s="0" t="n">
        <v>4.55833339691162</v>
      </c>
      <c r="L1269" s="0" t="n">
        <v>-1.875</v>
      </c>
      <c r="M1269" s="0" t="n">
        <v>4.74416494369507</v>
      </c>
      <c r="N1269" s="0" t="n">
        <v>0</v>
      </c>
      <c r="O1269" s="0" t="n">
        <v>0</v>
      </c>
      <c r="P1269" s="0" t="s">
        <v>144</v>
      </c>
      <c r="Q1269" s="0" t="s">
        <v>141</v>
      </c>
      <c r="R1269" s="0" t="n">
        <v>2</v>
      </c>
      <c r="S1269" s="0" t="s">
        <v>142</v>
      </c>
      <c r="T1269" s="0" t="n">
        <v>0</v>
      </c>
      <c r="U1269" s="0" t="n">
        <v>280021.8</v>
      </c>
      <c r="V1269" s="0" t="n">
        <v>0.00621542474254966</v>
      </c>
      <c r="W1269" s="0" t="n">
        <v>629.971252441406</v>
      </c>
      <c r="X1269" s="0" t="n">
        <v>0.00550080789253116</v>
      </c>
      <c r="Y1269" s="0" t="n">
        <f aca="false">IF(ISNUMBER(C1269),INDEX(Scorecard!$D$5:$D$12,SUMPRODUCT(--(Scorecard!$G$5:$G$11&lt;C1269))+1),Scorecard!$D$13)</f>
        <v>0.733188958177614</v>
      </c>
      <c r="Z1269" s="0" t="n">
        <f aca="false">IF(ISNUMBER(D1269),INDEX(Scorecard!$D$14:$D$17,SUMPRODUCT(--(Scorecard!$G$14:$G$16&lt;D1269))+1),Scorecard!$D$18)</f>
        <v>0.0505355481560174</v>
      </c>
      <c r="AA1269" s="0" t="n">
        <f aca="false">IF(ISNUMBER(E1269),INDEX(Scorecard!$D$19:$D$26,SUMPRODUCT(--(Scorecard!$G$19:$G$25&lt;E1269))+1),Scorecard!$D$27)</f>
        <v>0.0530843085177338</v>
      </c>
      <c r="AB1269" s="0" t="n">
        <f aca="false">IF(ISNUMBER(F1269),INDEX(Scorecard!$D$28:$D$35,SUMPRODUCT(--(Scorecard!$G$28:$G$34&lt;F1269))+1),Scorecard!$D$36)</f>
        <v>-0.132616866359722</v>
      </c>
      <c r="AC1269" s="0" t="n">
        <f aca="false">IF(ISNUMBER(H1269),INDEX(Scorecard!$D$37:$D$44,SUMPRODUCT(--(Scorecard!$G$37:$G$43&lt;H1269))+1),Scorecard!$D$45)</f>
        <v>-0.271229676926091</v>
      </c>
      <c r="AD1269" s="0" t="n">
        <f aca="false">IF(ISNUMBER(I1269),INDEX(Scorecard!$D$46:$D$52,SUMPRODUCT(--(Scorecard!$G$46:$G$51&lt;I1269))+1),Scorecard!$D$53)</f>
        <v>0.569875412099532</v>
      </c>
      <c r="AE1269" s="0" t="n">
        <f aca="false">IF(ISNUMBER(K1269),INDEX(Scorecard!$D$54:$D$61,SUMPRODUCT(--(Scorecard!$G$54:$G$60&lt;K1269))+1),Scorecard!$D$62)</f>
        <v>0.409483001259379</v>
      </c>
      <c r="AF1269" s="0" t="n">
        <f aca="false">IF(ISNUMBER(L1269),INDEX(Scorecard!$D$63:$D$68,SUMPRODUCT(--(Scorecard!$G$63:$G$67&lt;L1269))+1),Scorecard!$D$69)</f>
        <v>-0.340582194386522</v>
      </c>
      <c r="AG1269" s="0" t="n">
        <f aca="false">Inputs!$B$10+Scorecard!$J$5*Y1269+Scorecard!$J$6*Z1269+Scorecard!$J$7*AA1269+Scorecard!$J$8*AB1269+Scorecard!$J$9*AC1269+Scorecard!$J$10*AD1269+Scorecard!$J$11*AE1269+Scorecard!$J$12*AF1269</f>
        <v>-4.95074677481591</v>
      </c>
      <c r="AH1269" s="0" t="n">
        <f aca="false">MIN(1-Inputs!$B$13,MAX(Inputs!$B$13,1/(1+EXP(-(Inputs!$B$11*AG1269+Inputs!$B$12)))))</f>
        <v>0.00621542484381176</v>
      </c>
      <c r="AI1269" s="0" t="n">
        <f aca="false">Inputs!$B$9-Inputs!$B$8*AG1269</f>
        <v>629.971232618985</v>
      </c>
      <c r="AJ1269" s="0" t="n">
        <f aca="false">RANK(AH1269,$AH$5:$AH$2004,0)+COUNTIF($AH$4:AH1268,AH1269)</f>
        <v>1123</v>
      </c>
      <c r="AK1269" s="0" t="n">
        <f aca="false">IF(AJ1269&lt;=Deciles!$B$5*(Deciles!$B$4+1),INT((AJ1269-1)/(Deciles!$B$4+1))+1,Deciles!$B$5+INT((AJ1269-1-Deciles!$B$5*(Deciles!$B$4+1))/Deciles!$B$4)+1)</f>
        <v>6</v>
      </c>
    </row>
    <row r="1270" customFormat="false" ht="15" hidden="false" customHeight="false" outlineLevel="0" collapsed="false">
      <c r="A1270" s="0" t="n">
        <v>36678</v>
      </c>
      <c r="B1270" s="0" t="s">
        <v>157</v>
      </c>
      <c r="C1270" s="0" t="n">
        <v>736</v>
      </c>
      <c r="D1270" s="0" t="n">
        <v>66.4938430786133</v>
      </c>
      <c r="E1270" s="0" t="n">
        <v>61.9353866577148</v>
      </c>
      <c r="F1270" s="0" t="n">
        <v>35</v>
      </c>
      <c r="G1270" s="0" t="n">
        <v>4.00699996948242</v>
      </c>
      <c r="H1270" s="0" t="n">
        <v>0.123666524887085</v>
      </c>
      <c r="I1270" s="0" t="n">
        <v>14</v>
      </c>
      <c r="J1270" s="0" t="n">
        <v>11.9833297729492</v>
      </c>
      <c r="K1270" s="0" t="n">
        <v>3.32307696342468</v>
      </c>
      <c r="L1270" s="0" t="n">
        <v>-0.276922941207886</v>
      </c>
      <c r="M1270" s="0" t="n">
        <v>4.3403639793396</v>
      </c>
      <c r="N1270" s="0" t="n">
        <v>0</v>
      </c>
      <c r="O1270" s="0" t="n">
        <v>0</v>
      </c>
      <c r="P1270" s="0" t="s">
        <v>144</v>
      </c>
      <c r="Q1270" s="0" t="s">
        <v>141</v>
      </c>
      <c r="R1270" s="0" t="n">
        <v>1</v>
      </c>
      <c r="S1270" s="0" t="s">
        <v>147</v>
      </c>
      <c r="T1270" s="0" t="n">
        <v>1</v>
      </c>
      <c r="U1270" s="0" t="n">
        <v>160064.08</v>
      </c>
      <c r="V1270" s="0" t="n">
        <v>0.00619169510900974</v>
      </c>
      <c r="W1270" s="0" t="n">
        <v>630.075378417969</v>
      </c>
      <c r="X1270" s="0" t="n">
        <v>0.00585010275244713</v>
      </c>
      <c r="Y1270" s="0" t="n">
        <f aca="false">IF(ISNUMBER(C1270),INDEX(Scorecard!$D$5:$D$12,SUMPRODUCT(--(Scorecard!$G$5:$G$11&lt;C1270))+1),Scorecard!$D$13)</f>
        <v>0.488358159108655</v>
      </c>
      <c r="Z1270" s="0" t="n">
        <f aca="false">IF(ISNUMBER(D1270),INDEX(Scorecard!$D$14:$D$17,SUMPRODUCT(--(Scorecard!$G$14:$G$16&lt;D1270))+1),Scorecard!$D$18)</f>
        <v>0.128579646629417</v>
      </c>
      <c r="AA1270" s="0" t="n">
        <f aca="false">IF(ISNUMBER(E1270),INDEX(Scorecard!$D$19:$D$26,SUMPRODUCT(--(Scorecard!$G$19:$G$25&lt;E1270))+1),Scorecard!$D$27)</f>
        <v>0.233621608745691</v>
      </c>
      <c r="AB1270" s="0" t="n">
        <f aca="false">IF(ISNUMBER(F1270),INDEX(Scorecard!$D$28:$D$35,SUMPRODUCT(--(Scorecard!$G$28:$G$34&lt;F1270))+1),Scorecard!$D$36)</f>
        <v>-0.0008456427959252</v>
      </c>
      <c r="AC1270" s="0" t="n">
        <f aca="false">IF(ISNUMBER(H1270),INDEX(Scorecard!$D$37:$D$44,SUMPRODUCT(--(Scorecard!$G$37:$G$43&lt;H1270))+1),Scorecard!$D$45)</f>
        <v>0.102184252677548</v>
      </c>
      <c r="AD1270" s="0" t="n">
        <f aca="false">IF(ISNUMBER(I1270),INDEX(Scorecard!$D$46:$D$52,SUMPRODUCT(--(Scorecard!$G$46:$G$51&lt;I1270))+1),Scorecard!$D$53)</f>
        <v>-0.114272400683245</v>
      </c>
      <c r="AE1270" s="0" t="n">
        <f aca="false">IF(ISNUMBER(K1270),INDEX(Scorecard!$D$54:$D$61,SUMPRODUCT(--(Scorecard!$G$54:$G$60&lt;K1270))+1),Scorecard!$D$62)</f>
        <v>0.489050497890326</v>
      </c>
      <c r="AF1270" s="0" t="n">
        <f aca="false">IF(ISNUMBER(L1270),INDEX(Scorecard!$D$63:$D$68,SUMPRODUCT(--(Scorecard!$G$63:$G$67&lt;L1270))+1),Scorecard!$D$69)</f>
        <v>0.322484508656054</v>
      </c>
      <c r="AG1270" s="0" t="n">
        <f aca="false">Inputs!$B$10+Scorecard!$J$5*Y1270+Scorecard!$J$6*Z1270+Scorecard!$J$7*AA1270+Scorecard!$J$8*AB1270+Scorecard!$J$9*AC1270+Scorecard!$J$10*AD1270+Scorecard!$J$11*AE1270+Scorecard!$J$12*AF1270</f>
        <v>-4.95435709370133</v>
      </c>
      <c r="AH1270" s="0" t="n">
        <f aca="false">MIN(1-Inputs!$B$13,MAX(Inputs!$B$13,1/(1+EXP(-(Inputs!$B$11*AG1270+Inputs!$B$12)))))</f>
        <v>0.00619169510680101</v>
      </c>
      <c r="AI1270" s="0" t="n">
        <f aca="false">Inputs!$B$9-Inputs!$B$8*AG1270</f>
        <v>630.075404402025</v>
      </c>
      <c r="AJ1270" s="0" t="n">
        <f aca="false">RANK(AH1270,$AH$5:$AH$2004,0)+COUNTIF($AH$4:AH1269,AH1270)</f>
        <v>1127</v>
      </c>
      <c r="AK1270" s="0" t="n">
        <f aca="false">IF(AJ1270&lt;=Deciles!$B$5*(Deciles!$B$4+1),INT((AJ1270-1)/(Deciles!$B$4+1))+1,Deciles!$B$5+INT((AJ1270-1-Deciles!$B$5*(Deciles!$B$4+1))/Deciles!$B$4)+1)</f>
        <v>6</v>
      </c>
    </row>
    <row r="1271" customFormat="false" ht="15" hidden="false" customHeight="false" outlineLevel="0" collapsed="false">
      <c r="A1271" s="0" t="n">
        <v>36719</v>
      </c>
      <c r="B1271" s="0" t="s">
        <v>145</v>
      </c>
      <c r="C1271" s="0" t="n">
        <v>735</v>
      </c>
      <c r="D1271" s="0" t="n">
        <v>80</v>
      </c>
      <c r="E1271" s="0" t="n">
        <v>74.013786315918</v>
      </c>
      <c r="F1271" s="0" t="n">
        <v>43</v>
      </c>
      <c r="G1271" s="0" t="n">
        <v>3.54399991035461</v>
      </c>
      <c r="H1271" s="0" t="n">
        <v>0.0273332595825195</v>
      </c>
      <c r="I1271" s="0" t="n">
        <v>17</v>
      </c>
      <c r="J1271" s="0" t="n">
        <v>12.2257328033447</v>
      </c>
      <c r="K1271" s="0" t="n">
        <v>4.15833330154419</v>
      </c>
      <c r="L1271" s="0" t="n">
        <v>-1.875</v>
      </c>
      <c r="M1271" s="0" t="n">
        <v>4.74416494369507</v>
      </c>
      <c r="N1271" s="0" t="n">
        <v>2</v>
      </c>
      <c r="O1271" s="0" t="n">
        <v>0</v>
      </c>
      <c r="P1271" s="0" t="s">
        <v>144</v>
      </c>
      <c r="Q1271" s="0" t="s">
        <v>141</v>
      </c>
      <c r="R1271" s="0" t="n">
        <v>2</v>
      </c>
      <c r="S1271" s="0" t="s">
        <v>147</v>
      </c>
      <c r="T1271" s="0" t="n">
        <v>0</v>
      </c>
      <c r="U1271" s="0" t="n">
        <v>203970.95</v>
      </c>
      <c r="V1271" s="0" t="n">
        <v>0.0110644130036235</v>
      </c>
      <c r="W1271" s="0" t="n">
        <v>614.23095703125</v>
      </c>
      <c r="X1271" s="0" t="n">
        <v>0.012510503642261</v>
      </c>
      <c r="Y1271" s="0" t="n">
        <f aca="false">IF(ISNUMBER(C1271),INDEX(Scorecard!$D$5:$D$12,SUMPRODUCT(--(Scorecard!$G$5:$G$11&lt;C1271))+1),Scorecard!$D$13)</f>
        <v>0.488358159108655</v>
      </c>
      <c r="Z1271" s="0" t="n">
        <f aca="false">IF(ISNUMBER(D1271),INDEX(Scorecard!$D$14:$D$17,SUMPRODUCT(--(Scorecard!$G$14:$G$16&lt;D1271))+1),Scorecard!$D$18)</f>
        <v>0.0505355481560174</v>
      </c>
      <c r="AA1271" s="0" t="n">
        <f aca="false">IF(ISNUMBER(E1271),INDEX(Scorecard!$D$19:$D$26,SUMPRODUCT(--(Scorecard!$G$19:$G$25&lt;E1271))+1),Scorecard!$D$27)</f>
        <v>-0.0341578513653732</v>
      </c>
      <c r="AB1271" s="0" t="n">
        <f aca="false">IF(ISNUMBER(F1271),INDEX(Scorecard!$D$28:$D$35,SUMPRODUCT(--(Scorecard!$G$28:$G$34&lt;F1271))+1),Scorecard!$D$36)</f>
        <v>-0.309727037437117</v>
      </c>
      <c r="AC1271" s="0" t="n">
        <f aca="false">IF(ISNUMBER(H1271),INDEX(Scorecard!$D$37:$D$44,SUMPRODUCT(--(Scorecard!$G$37:$G$43&lt;H1271))+1),Scorecard!$D$45)</f>
        <v>0.330501541082344</v>
      </c>
      <c r="AD1271" s="0" t="n">
        <f aca="false">IF(ISNUMBER(I1271),INDEX(Scorecard!$D$46:$D$52,SUMPRODUCT(--(Scorecard!$G$46:$G$51&lt;I1271))+1),Scorecard!$D$53)</f>
        <v>-0.114272400683245</v>
      </c>
      <c r="AE1271" s="0" t="n">
        <f aca="false">IF(ISNUMBER(K1271),INDEX(Scorecard!$D$54:$D$61,SUMPRODUCT(--(Scorecard!$G$54:$G$60&lt;K1271))+1),Scorecard!$D$62)</f>
        <v>0.489050497890326</v>
      </c>
      <c r="AF1271" s="0" t="n">
        <f aca="false">IF(ISNUMBER(L1271),INDEX(Scorecard!$D$63:$D$68,SUMPRODUCT(--(Scorecard!$G$63:$G$67&lt;L1271))+1),Scorecard!$D$69)</f>
        <v>-0.340582194386522</v>
      </c>
      <c r="AG1271" s="0" t="n">
        <f aca="false">Inputs!$B$10+Scorecard!$J$5*Y1271+Scorecard!$J$6*Z1271+Scorecard!$J$7*AA1271+Scorecard!$J$8*AB1271+Scorecard!$J$9*AC1271+Scorecard!$J$10*AD1271+Scorecard!$J$11*AE1271+Scorecard!$J$12*AF1271</f>
        <v>-4.40522980468833</v>
      </c>
      <c r="AH1271" s="0" t="n">
        <f aca="false">MIN(1-Inputs!$B$13,MAX(Inputs!$B$13,1/(1+EXP(-(Inputs!$B$11*AG1271+Inputs!$B$12)))))</f>
        <v>0.0110644127076855</v>
      </c>
      <c r="AI1271" s="0" t="n">
        <f aca="false">Inputs!$B$9-Inputs!$B$8*AG1271</f>
        <v>614.230940068508</v>
      </c>
      <c r="AJ1271" s="0" t="n">
        <f aca="false">RANK(AH1271,$AH$5:$AH$2004,0)+COUNTIF($AH$4:AH1270,AH1271)</f>
        <v>751</v>
      </c>
      <c r="AK1271" s="0" t="n">
        <f aca="false">IF(AJ1271&lt;=Deciles!$B$5*(Deciles!$B$4+1),INT((AJ1271-1)/(Deciles!$B$4+1))+1,Deciles!$B$5+INT((AJ1271-1-Deciles!$B$5*(Deciles!$B$4+1))/Deciles!$B$4)+1)</f>
        <v>4</v>
      </c>
    </row>
    <row r="1272" customFormat="false" ht="15" hidden="false" customHeight="false" outlineLevel="0" collapsed="false">
      <c r="A1272" s="0" t="n">
        <v>36722</v>
      </c>
      <c r="B1272" s="0" t="s">
        <v>157</v>
      </c>
      <c r="C1272" s="0" t="n">
        <v>830</v>
      </c>
      <c r="D1272" s="0" t="n">
        <v>80.2137908935547</v>
      </c>
      <c r="E1272" s="0" t="n">
        <v>56.9031944274902</v>
      </c>
      <c r="F1272" s="0" t="n">
        <v>34</v>
      </c>
      <c r="G1272" s="0" t="n">
        <v>3.2409999370575</v>
      </c>
      <c r="H1272" s="0" t="n">
        <v>-0.642333507537842</v>
      </c>
      <c r="I1272" s="0" t="n">
        <v>67</v>
      </c>
      <c r="J1272" s="0" t="n">
        <v>11.7412405014038</v>
      </c>
      <c r="K1272" s="0" t="n">
        <v>4.12307691574097</v>
      </c>
      <c r="L1272" s="0" t="n">
        <v>-0.276923179626465</v>
      </c>
      <c r="M1272" s="0" t="n">
        <v>3.64271926879883</v>
      </c>
      <c r="N1272" s="0" t="n">
        <v>0</v>
      </c>
      <c r="O1272" s="0" t="n">
        <v>0</v>
      </c>
      <c r="P1272" s="0" t="s">
        <v>146</v>
      </c>
      <c r="Q1272" s="0" t="s">
        <v>141</v>
      </c>
      <c r="R1272" s="0" t="n">
        <v>2</v>
      </c>
      <c r="S1272" s="0" t="s">
        <v>162</v>
      </c>
      <c r="T1272" s="0" t="n">
        <v>0</v>
      </c>
      <c r="U1272" s="0" t="n">
        <v>125648.06</v>
      </c>
      <c r="V1272" s="0" t="n">
        <v>0.000819237087853253</v>
      </c>
      <c r="W1272" s="0" t="n">
        <v>684.961120605469</v>
      </c>
      <c r="X1272" s="0" t="n">
        <v>0.00108436320442706</v>
      </c>
      <c r="Y1272" s="0" t="n">
        <f aca="false">IF(ISNUMBER(C1272),INDEX(Scorecard!$D$5:$D$12,SUMPRODUCT(--(Scorecard!$G$5:$G$11&lt;C1272))+1),Scorecard!$D$13)</f>
        <v>2.19112706886128</v>
      </c>
      <c r="Z1272" s="0" t="n">
        <f aca="false">IF(ISNUMBER(D1272),INDEX(Scorecard!$D$14:$D$17,SUMPRODUCT(--(Scorecard!$G$14:$G$16&lt;D1272))+1),Scorecard!$D$18)</f>
        <v>0.0505355481560174</v>
      </c>
      <c r="AA1272" s="0" t="n">
        <f aca="false">IF(ISNUMBER(E1272),INDEX(Scorecard!$D$19:$D$26,SUMPRODUCT(--(Scorecard!$G$19:$G$25&lt;E1272))+1),Scorecard!$D$27)</f>
        <v>0.285899340811827</v>
      </c>
      <c r="AB1272" s="0" t="n">
        <f aca="false">IF(ISNUMBER(F1272),INDEX(Scorecard!$D$28:$D$35,SUMPRODUCT(--(Scorecard!$G$28:$G$34&lt;F1272))+1),Scorecard!$D$36)</f>
        <v>-0.0008456427959252</v>
      </c>
      <c r="AC1272" s="0" t="n">
        <f aca="false">IF(ISNUMBER(H1272),INDEX(Scorecard!$D$37:$D$44,SUMPRODUCT(--(Scorecard!$G$37:$G$43&lt;H1272))+1),Scorecard!$D$45)</f>
        <v>1.35057635045042</v>
      </c>
      <c r="AD1272" s="0" t="n">
        <f aca="false">IF(ISNUMBER(I1272),INDEX(Scorecard!$D$46:$D$52,SUMPRODUCT(--(Scorecard!$G$46:$G$51&lt;I1272))+1),Scorecard!$D$53)</f>
        <v>0.818882373006414</v>
      </c>
      <c r="AE1272" s="0" t="n">
        <f aca="false">IF(ISNUMBER(K1272),INDEX(Scorecard!$D$54:$D$61,SUMPRODUCT(--(Scorecard!$G$54:$G$60&lt;K1272))+1),Scorecard!$D$62)</f>
        <v>0.489050497890326</v>
      </c>
      <c r="AF1272" s="0" t="n">
        <f aca="false">IF(ISNUMBER(L1272),INDEX(Scorecard!$D$63:$D$68,SUMPRODUCT(--(Scorecard!$G$63:$G$67&lt;L1272))+1),Scorecard!$D$69)</f>
        <v>0.322484508656054</v>
      </c>
      <c r="AG1272" s="0" t="n">
        <f aca="false">Inputs!$B$10+Scorecard!$J$5*Y1272+Scorecard!$J$6*Z1272+Scorecard!$J$7*AA1272+Scorecard!$J$8*AB1272+Scorecard!$J$9*AC1272+Scorecard!$J$10*AD1272+Scorecard!$J$11*AE1272+Scorecard!$J$12*AF1272</f>
        <v>-6.85655031294067</v>
      </c>
      <c r="AH1272" s="0" t="n">
        <f aca="false">MIN(1-Inputs!$B$13,MAX(Inputs!$B$13,1/(1+EXP(-(Inputs!$B$11*AG1272+Inputs!$B$12)))))</f>
        <v>0.000819237104513546</v>
      </c>
      <c r="AI1272" s="0" t="n">
        <f aca="false">Inputs!$B$9-Inputs!$B$8*AG1272</f>
        <v>684.961098886209</v>
      </c>
      <c r="AJ1272" s="0" t="n">
        <f aca="false">RANK(AH1272,$AH$5:$AH$2004,0)+COUNTIF($AH$4:AH1271,AH1272)</f>
        <v>1949</v>
      </c>
      <c r="AK1272" s="0" t="n">
        <f aca="false">IF(AJ1272&lt;=Deciles!$B$5*(Deciles!$B$4+1),INT((AJ1272-1)/(Deciles!$B$4+1))+1,Deciles!$B$5+INT((AJ1272-1-Deciles!$B$5*(Deciles!$B$4+1))/Deciles!$B$4)+1)</f>
        <v>10</v>
      </c>
    </row>
    <row r="1273" customFormat="false" ht="15" hidden="false" customHeight="false" outlineLevel="0" collapsed="false">
      <c r="A1273" s="0" t="n">
        <v>36784</v>
      </c>
      <c r="B1273" s="0" t="s">
        <v>155</v>
      </c>
      <c r="C1273" s="0" t="n">
        <v>760</v>
      </c>
      <c r="D1273" s="0" t="n">
        <v>80</v>
      </c>
      <c r="E1273" s="0" t="n">
        <v>62.9686546325684</v>
      </c>
      <c r="F1273" s="0" t="n">
        <v>30</v>
      </c>
      <c r="G1273" s="0" t="n">
        <v>4.43699979782105</v>
      </c>
      <c r="H1273" s="0" t="n">
        <v>-1.29633331298828</v>
      </c>
      <c r="I1273" s="0" t="n">
        <v>53</v>
      </c>
      <c r="J1273" s="0" t="n">
        <v>12.2082443237305</v>
      </c>
      <c r="K1273" s="0" t="n">
        <v>4.30833339691162</v>
      </c>
      <c r="L1273" s="0" t="n">
        <v>-1.125</v>
      </c>
      <c r="M1273" s="0" t="n">
        <v>4.74416542053223</v>
      </c>
      <c r="N1273" s="0" t="n">
        <v>0</v>
      </c>
      <c r="O1273" s="0" t="n">
        <v>0</v>
      </c>
      <c r="P1273" s="0" t="s">
        <v>140</v>
      </c>
      <c r="Q1273" s="0" t="s">
        <v>141</v>
      </c>
      <c r="R1273" s="0" t="n">
        <v>2</v>
      </c>
      <c r="S1273" s="0" t="s">
        <v>142</v>
      </c>
      <c r="T1273" s="0" t="n">
        <v>0</v>
      </c>
      <c r="U1273" s="0" t="n">
        <v>200434.75</v>
      </c>
      <c r="V1273" s="0" t="n">
        <v>0.00357310962863267</v>
      </c>
      <c r="W1273" s="0" t="n">
        <v>645.025756835938</v>
      </c>
      <c r="X1273" s="0" t="n">
        <v>0.0032834536395967</v>
      </c>
      <c r="Y1273" s="0" t="n">
        <f aca="false">IF(ISNUMBER(C1273),INDEX(Scorecard!$D$5:$D$12,SUMPRODUCT(--(Scorecard!$G$5:$G$11&lt;C1273))+1),Scorecard!$D$13)</f>
        <v>0.733188958177614</v>
      </c>
      <c r="Z1273" s="0" t="n">
        <f aca="false">IF(ISNUMBER(D1273),INDEX(Scorecard!$D$14:$D$17,SUMPRODUCT(--(Scorecard!$G$14:$G$16&lt;D1273))+1),Scorecard!$D$18)</f>
        <v>0.0505355481560174</v>
      </c>
      <c r="AA1273" s="0" t="n">
        <f aca="false">IF(ISNUMBER(E1273),INDEX(Scorecard!$D$19:$D$26,SUMPRODUCT(--(Scorecard!$G$19:$G$25&lt;E1273))+1),Scorecard!$D$27)</f>
        <v>0.233621608745691</v>
      </c>
      <c r="AB1273" s="0" t="n">
        <f aca="false">IF(ISNUMBER(F1273),INDEX(Scorecard!$D$28:$D$35,SUMPRODUCT(--(Scorecard!$G$28:$G$34&lt;F1273))+1),Scorecard!$D$36)</f>
        <v>0.126913191054783</v>
      </c>
      <c r="AC1273" s="0" t="n">
        <f aca="false">IF(ISNUMBER(H1273),INDEX(Scorecard!$D$37:$D$44,SUMPRODUCT(--(Scorecard!$G$37:$G$43&lt;H1273))+1),Scorecard!$D$45)</f>
        <v>1.35057635045042</v>
      </c>
      <c r="AD1273" s="0" t="n">
        <f aca="false">IF(ISNUMBER(I1273),INDEX(Scorecard!$D$46:$D$52,SUMPRODUCT(--(Scorecard!$G$46:$G$51&lt;I1273))+1),Scorecard!$D$53)</f>
        <v>0.818882373006414</v>
      </c>
      <c r="AE1273" s="0" t="n">
        <f aca="false">IF(ISNUMBER(K1273),INDEX(Scorecard!$D$54:$D$61,SUMPRODUCT(--(Scorecard!$G$54:$G$60&lt;K1273))+1),Scorecard!$D$62)</f>
        <v>0.489050497890326</v>
      </c>
      <c r="AF1273" s="0" t="n">
        <f aca="false">IF(ISNUMBER(L1273),INDEX(Scorecard!$D$63:$D$68,SUMPRODUCT(--(Scorecard!$G$63:$G$67&lt;L1273))+1),Scorecard!$D$69)</f>
        <v>-0.340582194386522</v>
      </c>
      <c r="AG1273" s="0" t="n">
        <f aca="false">Inputs!$B$10+Scorecard!$J$5*Y1273+Scorecard!$J$6*Z1273+Scorecard!$J$7*AA1273+Scorecard!$J$8*AB1273+Scorecard!$J$9*AC1273+Scorecard!$J$10*AD1273+Scorecard!$J$11*AE1273+Scorecard!$J$12*AF1273</f>
        <v>-5.47249741193629</v>
      </c>
      <c r="AH1273" s="0" t="n">
        <f aca="false">MIN(1-Inputs!$B$13,MAX(Inputs!$B$13,1/(1+EXP(-(Inputs!$B$11*AG1273+Inputs!$B$12)))))</f>
        <v>0.00357310969677637</v>
      </c>
      <c r="AI1273" s="0" t="n">
        <f aca="false">Inputs!$B$9-Inputs!$B$8*AG1273</f>
        <v>645.025773754069</v>
      </c>
      <c r="AJ1273" s="0" t="n">
        <f aca="false">RANK(AH1273,$AH$5:$AH$2004,0)+COUNTIF($AH$4:AH1272,AH1273)</f>
        <v>1452</v>
      </c>
      <c r="AK1273" s="0" t="n">
        <f aca="false">IF(AJ1273&lt;=Deciles!$B$5*(Deciles!$B$4+1),INT((AJ1273-1)/(Deciles!$B$4+1))+1,Deciles!$B$5+INT((AJ1273-1-Deciles!$B$5*(Deciles!$B$4+1))/Deciles!$B$4)+1)</f>
        <v>8</v>
      </c>
    </row>
    <row r="1274" customFormat="false" ht="15" hidden="false" customHeight="false" outlineLevel="0" collapsed="false">
      <c r="A1274" s="0" t="n">
        <v>36784</v>
      </c>
      <c r="B1274" s="0" t="s">
        <v>150</v>
      </c>
      <c r="C1274" s="0" t="n">
        <v>760</v>
      </c>
      <c r="D1274" s="0" t="n">
        <v>80</v>
      </c>
      <c r="E1274" s="0" t="n">
        <v>58.8234214782715</v>
      </c>
      <c r="F1274" s="0" t="n">
        <v>30</v>
      </c>
      <c r="G1274" s="0" t="n">
        <v>4.43699979782105</v>
      </c>
      <c r="H1274" s="0" t="n">
        <v>-2.19633340835571</v>
      </c>
      <c r="I1274" s="0" t="n">
        <v>65</v>
      </c>
      <c r="J1274" s="0" t="n">
        <v>12.1864976882935</v>
      </c>
      <c r="K1274" s="0" t="n">
        <v>4.09999990463257</v>
      </c>
      <c r="L1274" s="0" t="n">
        <v>-0.208333492279053</v>
      </c>
      <c r="M1274" s="0" t="n">
        <v>4.74416780471802</v>
      </c>
      <c r="N1274" s="0" t="n">
        <v>0</v>
      </c>
      <c r="O1274" s="0" t="n">
        <v>0</v>
      </c>
      <c r="P1274" s="0" t="s">
        <v>140</v>
      </c>
      <c r="Q1274" s="0" t="s">
        <v>141</v>
      </c>
      <c r="R1274" s="0" t="n">
        <v>2</v>
      </c>
      <c r="S1274" s="0" t="s">
        <v>142</v>
      </c>
      <c r="T1274" s="0" t="n">
        <v>0</v>
      </c>
      <c r="U1274" s="0" t="n">
        <v>196123.1</v>
      </c>
      <c r="V1274" s="0" t="n">
        <v>0.0033165595959872</v>
      </c>
      <c r="W1274" s="0" t="n">
        <v>647.049255371094</v>
      </c>
      <c r="X1274" s="0" t="n">
        <v>0.00188616244122386</v>
      </c>
      <c r="Y1274" s="0" t="n">
        <f aca="false">IF(ISNUMBER(C1274),INDEX(Scorecard!$D$5:$D$12,SUMPRODUCT(--(Scorecard!$G$5:$G$11&lt;C1274))+1),Scorecard!$D$13)</f>
        <v>0.733188958177614</v>
      </c>
      <c r="Z1274" s="0" t="n">
        <f aca="false">IF(ISNUMBER(D1274),INDEX(Scorecard!$D$14:$D$17,SUMPRODUCT(--(Scorecard!$G$14:$G$16&lt;D1274))+1),Scorecard!$D$18)</f>
        <v>0.0505355481560174</v>
      </c>
      <c r="AA1274" s="0" t="n">
        <f aca="false">IF(ISNUMBER(E1274),INDEX(Scorecard!$D$19:$D$26,SUMPRODUCT(--(Scorecard!$G$19:$G$25&lt;E1274))+1),Scorecard!$D$27)</f>
        <v>0.267179331770092</v>
      </c>
      <c r="AB1274" s="0" t="n">
        <f aca="false">IF(ISNUMBER(F1274),INDEX(Scorecard!$D$28:$D$35,SUMPRODUCT(--(Scorecard!$G$28:$G$34&lt;F1274))+1),Scorecard!$D$36)</f>
        <v>0.126913191054783</v>
      </c>
      <c r="AC1274" s="0" t="n">
        <f aca="false">IF(ISNUMBER(H1274),INDEX(Scorecard!$D$37:$D$44,SUMPRODUCT(--(Scorecard!$G$37:$G$43&lt;H1274))+1),Scorecard!$D$45)</f>
        <v>1.35057635045042</v>
      </c>
      <c r="AD1274" s="0" t="n">
        <f aca="false">IF(ISNUMBER(I1274),INDEX(Scorecard!$D$46:$D$52,SUMPRODUCT(--(Scorecard!$G$46:$G$51&lt;I1274))+1),Scorecard!$D$53)</f>
        <v>0.818882373006414</v>
      </c>
      <c r="AE1274" s="0" t="n">
        <f aca="false">IF(ISNUMBER(K1274),INDEX(Scorecard!$D$54:$D$61,SUMPRODUCT(--(Scorecard!$G$54:$G$60&lt;K1274))+1),Scorecard!$D$62)</f>
        <v>0.489050497890326</v>
      </c>
      <c r="AF1274" s="0" t="n">
        <f aca="false">IF(ISNUMBER(L1274),INDEX(Scorecard!$D$63:$D$68,SUMPRODUCT(--(Scorecard!$G$63:$G$67&lt;L1274))+1),Scorecard!$D$69)</f>
        <v>0.322484508656054</v>
      </c>
      <c r="AG1274" s="0" t="n">
        <f aca="false">Inputs!$B$10+Scorecard!$J$5*Y1274+Scorecard!$J$6*Z1274+Scorecard!$J$7*AA1274+Scorecard!$J$8*AB1274+Scorecard!$J$9*AC1274+Scorecard!$J$10*AD1274+Scorecard!$J$11*AE1274+Scorecard!$J$12*AF1274</f>
        <v>-5.54262568736259</v>
      </c>
      <c r="AH1274" s="0" t="n">
        <f aca="false">MIN(1-Inputs!$B$13,MAX(Inputs!$B$13,1/(1+EXP(-(Inputs!$B$11*AG1274+Inputs!$B$12)))))</f>
        <v>0.00331655959466867</v>
      </c>
      <c r="AI1274" s="0" t="n">
        <f aca="false">Inputs!$B$9-Inputs!$B$8*AG1274</f>
        <v>647.049248057741</v>
      </c>
      <c r="AJ1274" s="0" t="n">
        <f aca="false">RANK(AH1274,$AH$5:$AH$2004,0)+COUNTIF($AH$4:AH1273,AH1274)</f>
        <v>1494</v>
      </c>
      <c r="AK1274" s="0" t="n">
        <f aca="false">IF(AJ1274&lt;=Deciles!$B$5*(Deciles!$B$4+1),INT((AJ1274-1)/(Deciles!$B$4+1))+1,Deciles!$B$5+INT((AJ1274-1-Deciles!$B$5*(Deciles!$B$4+1))/Deciles!$B$4)+1)</f>
        <v>8</v>
      </c>
    </row>
    <row r="1275" customFormat="false" ht="15" hidden="false" customHeight="false" outlineLevel="0" collapsed="false">
      <c r="A1275" s="0" t="n">
        <v>36805</v>
      </c>
      <c r="B1275" s="0" t="s">
        <v>145</v>
      </c>
      <c r="C1275" s="0" t="n">
        <v>804</v>
      </c>
      <c r="D1275" s="0" t="n">
        <v>71.7859191894531</v>
      </c>
      <c r="E1275" s="0" t="n">
        <v>48.2988739013672</v>
      </c>
      <c r="F1275" s="0" t="n">
        <v>48</v>
      </c>
      <c r="G1275" s="0" t="n">
        <v>3.86299991607666</v>
      </c>
      <c r="H1275" s="0" t="n">
        <v>0.346333265304565</v>
      </c>
      <c r="I1275" s="0" t="n">
        <v>67</v>
      </c>
      <c r="J1275" s="0" t="n">
        <v>11.623610496521</v>
      </c>
      <c r="K1275" s="0" t="n">
        <v>5.25833320617676</v>
      </c>
      <c r="L1275" s="0" t="n">
        <v>-1.875</v>
      </c>
      <c r="M1275" s="0" t="n">
        <v>6.28858280181885</v>
      </c>
      <c r="N1275" s="0" t="n">
        <v>0</v>
      </c>
      <c r="O1275" s="0" t="n">
        <v>0</v>
      </c>
      <c r="P1275" s="0" t="s">
        <v>146</v>
      </c>
      <c r="Q1275" s="0" t="s">
        <v>141</v>
      </c>
      <c r="R1275" s="0" t="n">
        <v>2</v>
      </c>
      <c r="S1275" s="0" t="s">
        <v>149</v>
      </c>
      <c r="T1275" s="0" t="n">
        <v>0</v>
      </c>
      <c r="U1275" s="0" t="n">
        <v>111704.31</v>
      </c>
      <c r="V1275" s="0" t="n">
        <v>0.00168729422148317</v>
      </c>
      <c r="W1275" s="0" t="n">
        <v>665.383483886719</v>
      </c>
      <c r="X1275" s="0" t="n">
        <v>0.00145804509520531</v>
      </c>
      <c r="Y1275" s="0" t="n">
        <f aca="false">IF(ISNUMBER(C1275),INDEX(Scorecard!$D$5:$D$12,SUMPRODUCT(--(Scorecard!$G$5:$G$11&lt;C1275))+1),Scorecard!$D$13)</f>
        <v>2.19112706886128</v>
      </c>
      <c r="Z1275" s="0" t="n">
        <f aca="false">IF(ISNUMBER(D1275),INDEX(Scorecard!$D$14:$D$17,SUMPRODUCT(--(Scorecard!$G$14:$G$16&lt;D1275))+1),Scorecard!$D$18)</f>
        <v>0.128579646629417</v>
      </c>
      <c r="AA1275" s="0" t="n">
        <f aca="false">IF(ISNUMBER(E1275),INDEX(Scorecard!$D$19:$D$26,SUMPRODUCT(--(Scorecard!$G$19:$G$25&lt;E1275))+1),Scorecard!$D$27)</f>
        <v>0.57899015159425</v>
      </c>
      <c r="AB1275" s="0" t="n">
        <f aca="false">IF(ISNUMBER(F1275),INDEX(Scorecard!$D$28:$D$35,SUMPRODUCT(--(Scorecard!$G$28:$G$34&lt;F1275))+1),Scorecard!$D$36)</f>
        <v>-0.400689107298307</v>
      </c>
      <c r="AC1275" s="0" t="n">
        <f aca="false">IF(ISNUMBER(H1275),INDEX(Scorecard!$D$37:$D$44,SUMPRODUCT(--(Scorecard!$G$37:$G$43&lt;H1275))+1),Scorecard!$D$45)</f>
        <v>-0.0679520129233634</v>
      </c>
      <c r="AD1275" s="0" t="n">
        <f aca="false">IF(ISNUMBER(I1275),INDEX(Scorecard!$D$46:$D$52,SUMPRODUCT(--(Scorecard!$G$46:$G$51&lt;I1275))+1),Scorecard!$D$53)</f>
        <v>0.818882373006414</v>
      </c>
      <c r="AE1275" s="0" t="n">
        <f aca="false">IF(ISNUMBER(K1275),INDEX(Scorecard!$D$54:$D$61,SUMPRODUCT(--(Scorecard!$G$54:$G$60&lt;K1275))+1),Scorecard!$D$62)</f>
        <v>0.126303549215828</v>
      </c>
      <c r="AF1275" s="0" t="n">
        <f aca="false">IF(ISNUMBER(L1275),INDEX(Scorecard!$D$63:$D$68,SUMPRODUCT(--(Scorecard!$G$63:$G$67&lt;L1275))+1),Scorecard!$D$69)</f>
        <v>-0.340582194386522</v>
      </c>
      <c r="AG1275" s="0" t="n">
        <f aca="false">Inputs!$B$10+Scorecard!$J$5*Y1275+Scorecard!$J$6*Z1275+Scorecard!$J$7*AA1275+Scorecard!$J$8*AB1275+Scorecard!$J$9*AC1275+Scorecard!$J$10*AD1275+Scorecard!$J$11*AE1275+Scorecard!$J$12*AF1275</f>
        <v>-6.17804187130798</v>
      </c>
      <c r="AH1275" s="0" t="n">
        <f aca="false">MIN(1-Inputs!$B$13,MAX(Inputs!$B$13,1/(1+EXP(-(Inputs!$B$11*AG1275+Inputs!$B$12)))))</f>
        <v>0.00168729417137609</v>
      </c>
      <c r="AI1275" s="0" t="n">
        <f aca="false">Inputs!$B$9-Inputs!$B$8*AG1275</f>
        <v>665.383483607313</v>
      </c>
      <c r="AJ1275" s="0" t="n">
        <f aca="false">RANK(AH1275,$AH$5:$AH$2004,0)+COUNTIF($AH$4:AH1274,AH1275)</f>
        <v>1762</v>
      </c>
      <c r="AK1275" s="0" t="n">
        <f aca="false">IF(AJ1275&lt;=Deciles!$B$5*(Deciles!$B$4+1),INT((AJ1275-1)/(Deciles!$B$4+1))+1,Deciles!$B$5+INT((AJ1275-1-Deciles!$B$5*(Deciles!$B$4+1))/Deciles!$B$4)+1)</f>
        <v>9</v>
      </c>
    </row>
    <row r="1276" customFormat="false" ht="15" hidden="false" customHeight="false" outlineLevel="0" collapsed="false">
      <c r="A1276" s="0" t="n">
        <v>36840</v>
      </c>
      <c r="B1276" s="0" t="s">
        <v>145</v>
      </c>
      <c r="C1276" s="0" t="n">
        <v>742</v>
      </c>
      <c r="D1276" s="0" t="n">
        <v>69.5568618774414</v>
      </c>
      <c r="E1276" s="0" t="n">
        <v>63.3586959838867</v>
      </c>
      <c r="F1276" s="0" t="n">
        <v>42</v>
      </c>
      <c r="G1276" s="0" t="n">
        <v>3.41400003433228</v>
      </c>
      <c r="H1276" s="0" t="n">
        <v>-0.102666616439819</v>
      </c>
      <c r="I1276" s="0" t="n">
        <v>18</v>
      </c>
      <c r="J1276" s="0" t="n">
        <v>12.8440380096436</v>
      </c>
      <c r="K1276" s="0" t="n">
        <v>4.65833330154419</v>
      </c>
      <c r="L1276" s="0" t="n">
        <v>-1.875</v>
      </c>
      <c r="M1276" s="0" t="n">
        <v>6.02960777282715</v>
      </c>
      <c r="N1276" s="0" t="n">
        <v>0</v>
      </c>
      <c r="O1276" s="0" t="n">
        <v>0</v>
      </c>
      <c r="P1276" s="0" t="s">
        <v>144</v>
      </c>
      <c r="Q1276" s="0" t="s">
        <v>141</v>
      </c>
      <c r="R1276" s="0" t="n">
        <v>1</v>
      </c>
      <c r="S1276" s="0" t="s">
        <v>156</v>
      </c>
      <c r="T1276" s="0" t="n">
        <v>0</v>
      </c>
      <c r="U1276" s="0" t="n">
        <v>378525.16</v>
      </c>
      <c r="V1276" s="0" t="n">
        <v>0.0100968591868877</v>
      </c>
      <c r="W1276" s="0" t="n">
        <v>616.734008789063</v>
      </c>
      <c r="X1276" s="0" t="n">
        <v>0.00989883299916983</v>
      </c>
      <c r="Y1276" s="0" t="n">
        <f aca="false">IF(ISNUMBER(C1276),INDEX(Scorecard!$D$5:$D$12,SUMPRODUCT(--(Scorecard!$G$5:$G$11&lt;C1276))+1),Scorecard!$D$13)</f>
        <v>0.488358159108655</v>
      </c>
      <c r="Z1276" s="0" t="n">
        <f aca="false">IF(ISNUMBER(D1276),INDEX(Scorecard!$D$14:$D$17,SUMPRODUCT(--(Scorecard!$G$14:$G$16&lt;D1276))+1),Scorecard!$D$18)</f>
        <v>0.128579646629417</v>
      </c>
      <c r="AA1276" s="0" t="n">
        <f aca="false">IF(ISNUMBER(E1276),INDEX(Scorecard!$D$19:$D$26,SUMPRODUCT(--(Scorecard!$G$19:$G$25&lt;E1276))+1),Scorecard!$D$27)</f>
        <v>0.233621608745691</v>
      </c>
      <c r="AB1276" s="0" t="n">
        <f aca="false">IF(ISNUMBER(F1276),INDEX(Scorecard!$D$28:$D$35,SUMPRODUCT(--(Scorecard!$G$28:$G$34&lt;F1276))+1),Scorecard!$D$36)</f>
        <v>-0.309727037437117</v>
      </c>
      <c r="AC1276" s="0" t="n">
        <f aca="false">IF(ISNUMBER(H1276),INDEX(Scorecard!$D$37:$D$44,SUMPRODUCT(--(Scorecard!$G$37:$G$43&lt;H1276))+1),Scorecard!$D$45)</f>
        <v>0.330501541082344</v>
      </c>
      <c r="AD1276" s="0" t="n">
        <f aca="false">IF(ISNUMBER(I1276),INDEX(Scorecard!$D$46:$D$52,SUMPRODUCT(--(Scorecard!$G$46:$G$51&lt;I1276))+1),Scorecard!$D$53)</f>
        <v>-0.114272400683245</v>
      </c>
      <c r="AE1276" s="0" t="n">
        <f aca="false">IF(ISNUMBER(K1276),INDEX(Scorecard!$D$54:$D$61,SUMPRODUCT(--(Scorecard!$G$54:$G$60&lt;K1276))+1),Scorecard!$D$62)</f>
        <v>0.409483001259379</v>
      </c>
      <c r="AF1276" s="0" t="n">
        <f aca="false">IF(ISNUMBER(L1276),INDEX(Scorecard!$D$63:$D$68,SUMPRODUCT(--(Scorecard!$G$63:$G$67&lt;L1276))+1),Scorecard!$D$69)</f>
        <v>-0.340582194386522</v>
      </c>
      <c r="AG1276" s="0" t="n">
        <f aca="false">Inputs!$B$10+Scorecard!$J$5*Y1276+Scorecard!$J$6*Z1276+Scorecard!$J$7*AA1276+Scorecard!$J$8*AB1276+Scorecard!$J$9*AC1276+Scorecard!$J$10*AD1276+Scorecard!$J$11*AE1276+Scorecard!$J$12*AF1276</f>
        <v>-4.49198052380722</v>
      </c>
      <c r="AH1276" s="0" t="n">
        <f aca="false">MIN(1-Inputs!$B$13,MAX(Inputs!$B$13,1/(1+EXP(-(Inputs!$B$11*AG1276+Inputs!$B$12)))))</f>
        <v>0.0100968591518842</v>
      </c>
      <c r="AI1276" s="0" t="n">
        <f aca="false">Inputs!$B$9-Inputs!$B$8*AG1276</f>
        <v>616.734036713835</v>
      </c>
      <c r="AJ1276" s="0" t="n">
        <f aca="false">RANK(AH1276,$AH$5:$AH$2004,0)+COUNTIF($AH$4:AH1275,AH1276)</f>
        <v>814</v>
      </c>
      <c r="AK1276" s="0" t="n">
        <f aca="false">IF(AJ1276&lt;=Deciles!$B$5*(Deciles!$B$4+1),INT((AJ1276-1)/(Deciles!$B$4+1))+1,Deciles!$B$5+INT((AJ1276-1-Deciles!$B$5*(Deciles!$B$4+1))/Deciles!$B$4)+1)</f>
        <v>5</v>
      </c>
    </row>
    <row r="1277" customFormat="false" ht="15" hidden="false" customHeight="false" outlineLevel="0" collapsed="false">
      <c r="A1277" s="0" t="n">
        <v>36846</v>
      </c>
      <c r="B1277" s="0" t="s">
        <v>145</v>
      </c>
      <c r="C1277" s="0" t="n">
        <v>659</v>
      </c>
      <c r="D1277" s="0" t="n">
        <v>80</v>
      </c>
      <c r="E1277" s="0" t="n">
        <v>58.7921447753906</v>
      </c>
      <c r="F1277" s="0" t="n">
        <v>49</v>
      </c>
      <c r="G1277" s="0" t="n">
        <v>4.41300010681152</v>
      </c>
      <c r="H1277" s="0" t="n">
        <v>0.896333456039429</v>
      </c>
      <c r="I1277" s="0" t="n">
        <v>57</v>
      </c>
      <c r="J1277" s="0" t="n">
        <v>12.0724611282349</v>
      </c>
      <c r="K1277" s="0" t="n">
        <v>4.65833330154419</v>
      </c>
      <c r="L1277" s="0" t="n">
        <v>-1.875</v>
      </c>
      <c r="M1277" s="0" t="n">
        <v>6.02960777282715</v>
      </c>
      <c r="N1277" s="0" t="n">
        <v>0</v>
      </c>
      <c r="O1277" s="0" t="n">
        <v>0</v>
      </c>
      <c r="P1277" s="0" t="s">
        <v>144</v>
      </c>
      <c r="Q1277" s="0" t="s">
        <v>141</v>
      </c>
      <c r="R1277" s="0" t="n">
        <v>1</v>
      </c>
      <c r="S1277" s="0" t="s">
        <v>156</v>
      </c>
      <c r="T1277" s="0" t="n">
        <v>0</v>
      </c>
      <c r="U1277" s="0" t="n">
        <v>174985.95</v>
      </c>
      <c r="V1277" s="0" t="n">
        <v>0.107328057289124</v>
      </c>
      <c r="W1277" s="0" t="n">
        <v>549.965209960938</v>
      </c>
      <c r="X1277" s="0" t="n">
        <v>0.106593981385231</v>
      </c>
      <c r="Y1277" s="0" t="n">
        <f aca="false">IF(ISNUMBER(C1277),INDEX(Scorecard!$D$5:$D$12,SUMPRODUCT(--(Scorecard!$G$5:$G$11&lt;C1277))+1),Scorecard!$D$13)</f>
        <v>-1.88220980528339</v>
      </c>
      <c r="Z1277" s="0" t="n">
        <f aca="false">IF(ISNUMBER(D1277),INDEX(Scorecard!$D$14:$D$17,SUMPRODUCT(--(Scorecard!$G$14:$G$16&lt;D1277))+1),Scorecard!$D$18)</f>
        <v>0.0505355481560174</v>
      </c>
      <c r="AA1277" s="0" t="n">
        <f aca="false">IF(ISNUMBER(E1277),INDEX(Scorecard!$D$19:$D$26,SUMPRODUCT(--(Scorecard!$G$19:$G$25&lt;E1277))+1),Scorecard!$D$27)</f>
        <v>0.267179331770092</v>
      </c>
      <c r="AB1277" s="0" t="n">
        <f aca="false">IF(ISNUMBER(F1277),INDEX(Scorecard!$D$28:$D$35,SUMPRODUCT(--(Scorecard!$G$28:$G$34&lt;F1277))+1),Scorecard!$D$36)</f>
        <v>-0.400689107298307</v>
      </c>
      <c r="AC1277" s="0" t="n">
        <f aca="false">IF(ISNUMBER(H1277),INDEX(Scorecard!$D$37:$D$44,SUMPRODUCT(--(Scorecard!$G$37:$G$43&lt;H1277))+1),Scorecard!$D$45)</f>
        <v>-0.569454719285959</v>
      </c>
      <c r="AD1277" s="0" t="n">
        <f aca="false">IF(ISNUMBER(I1277),INDEX(Scorecard!$D$46:$D$52,SUMPRODUCT(--(Scorecard!$G$46:$G$51&lt;I1277))+1),Scorecard!$D$53)</f>
        <v>0.818882373006414</v>
      </c>
      <c r="AE1277" s="0" t="n">
        <f aca="false">IF(ISNUMBER(K1277),INDEX(Scorecard!$D$54:$D$61,SUMPRODUCT(--(Scorecard!$G$54:$G$60&lt;K1277))+1),Scorecard!$D$62)</f>
        <v>0.409483001259379</v>
      </c>
      <c r="AF1277" s="0" t="n">
        <f aca="false">IF(ISNUMBER(L1277),INDEX(Scorecard!$D$63:$D$68,SUMPRODUCT(--(Scorecard!$G$63:$G$67&lt;L1277))+1),Scorecard!$D$69)</f>
        <v>-0.340582194386522</v>
      </c>
      <c r="AG1277" s="0" t="n">
        <f aca="false">Inputs!$B$10+Scorecard!$J$5*Y1277+Scorecard!$J$6*Z1277+Scorecard!$J$7*AA1277+Scorecard!$J$8*AB1277+Scorecard!$J$9*AC1277+Scorecard!$J$10*AD1277+Scorecard!$J$11*AE1277+Scorecard!$J$12*AF1277</f>
        <v>-2.17794973113273</v>
      </c>
      <c r="AH1277" s="0" t="n">
        <f aca="false">MIN(1-Inputs!$B$13,MAX(Inputs!$B$13,1/(1+EXP(-(Inputs!$B$11*AG1277+Inputs!$B$12)))))</f>
        <v>0.107328060334005</v>
      </c>
      <c r="AI1277" s="0" t="n">
        <f aca="false">Inputs!$B$9-Inputs!$B$8*AG1277</f>
        <v>549.965221732718</v>
      </c>
      <c r="AJ1277" s="0" t="n">
        <f aca="false">RANK(AH1277,$AH$5:$AH$2004,0)+COUNTIF($AH$4:AH1276,AH1277)</f>
        <v>33</v>
      </c>
      <c r="AK1277" s="0" t="n">
        <f aca="false">IF(AJ1277&lt;=Deciles!$B$5*(Deciles!$B$4+1),INT((AJ1277-1)/(Deciles!$B$4+1))+1,Deciles!$B$5+INT((AJ1277-1-Deciles!$B$5*(Deciles!$B$4+1))/Deciles!$B$4)+1)</f>
        <v>1</v>
      </c>
    </row>
    <row r="1278" customFormat="false" ht="15" hidden="false" customHeight="false" outlineLevel="0" collapsed="false">
      <c r="A1278" s="0" t="n">
        <v>36854</v>
      </c>
      <c r="B1278" s="0" t="s">
        <v>152</v>
      </c>
      <c r="C1278" s="0" t="n">
        <v>774</v>
      </c>
      <c r="D1278" s="0" t="n">
        <v>90.874153137207</v>
      </c>
      <c r="E1278" s="0" t="n">
        <v>76.2176818847656</v>
      </c>
      <c r="F1278" s="0" t="n">
        <v>27</v>
      </c>
      <c r="G1278" s="0" t="n">
        <v>2.78500008583069</v>
      </c>
      <c r="H1278" s="0" t="n">
        <v>-3.64833331108093</v>
      </c>
      <c r="I1278" s="0" t="n">
        <v>26</v>
      </c>
      <c r="J1278" s="0" t="n">
        <v>12.0015935897827</v>
      </c>
      <c r="K1278" s="0" t="n">
        <v>4.80000019073486</v>
      </c>
      <c r="L1278" s="0" t="n">
        <v>-0.458333015441895</v>
      </c>
      <c r="M1278" s="0" t="n">
        <v>6.28858137130737</v>
      </c>
      <c r="N1278" s="0" t="n">
        <v>0</v>
      </c>
      <c r="O1278" s="0" t="n">
        <v>0</v>
      </c>
      <c r="P1278" s="0" t="s">
        <v>144</v>
      </c>
      <c r="Q1278" s="0" t="s">
        <v>141</v>
      </c>
      <c r="R1278" s="0" t="n">
        <v>1</v>
      </c>
      <c r="S1278" s="0" t="s">
        <v>149</v>
      </c>
      <c r="T1278" s="0" t="n">
        <v>0</v>
      </c>
      <c r="U1278" s="0" t="n">
        <v>163014.42</v>
      </c>
      <c r="V1278" s="0" t="n">
        <v>0.0035392998252064</v>
      </c>
      <c r="W1278" s="0" t="n">
        <v>645.283996582031</v>
      </c>
      <c r="X1278" s="0" t="n">
        <v>0.00309446803294122</v>
      </c>
      <c r="Y1278" s="0" t="n">
        <f aca="false">IF(ISNUMBER(C1278),INDEX(Scorecard!$D$5:$D$12,SUMPRODUCT(--(Scorecard!$G$5:$G$11&lt;C1278))+1),Scorecard!$D$13)</f>
        <v>1.23750384304241</v>
      </c>
      <c r="Z1278" s="0" t="n">
        <f aca="false">IF(ISNUMBER(D1278),INDEX(Scorecard!$D$14:$D$17,SUMPRODUCT(--(Scorecard!$G$14:$G$16&lt;D1278))+1),Scorecard!$D$18)</f>
        <v>-0.361970872710667</v>
      </c>
      <c r="AA1278" s="0" t="n">
        <f aca="false">IF(ISNUMBER(E1278),INDEX(Scorecard!$D$19:$D$26,SUMPRODUCT(--(Scorecard!$G$19:$G$25&lt;E1278))+1),Scorecard!$D$27)</f>
        <v>-0.0341578513653732</v>
      </c>
      <c r="AB1278" s="0" t="n">
        <f aca="false">IF(ISNUMBER(F1278),INDEX(Scorecard!$D$28:$D$35,SUMPRODUCT(--(Scorecard!$G$28:$G$34&lt;F1278))+1),Scorecard!$D$36)</f>
        <v>0.165097008946478</v>
      </c>
      <c r="AC1278" s="0" t="n">
        <f aca="false">IF(ISNUMBER(H1278),INDEX(Scorecard!$D$37:$D$44,SUMPRODUCT(--(Scorecard!$G$37:$G$43&lt;H1278))+1),Scorecard!$D$45)</f>
        <v>1.35057635045042</v>
      </c>
      <c r="AD1278" s="0" t="n">
        <f aca="false">IF(ISNUMBER(I1278),INDEX(Scorecard!$D$46:$D$52,SUMPRODUCT(--(Scorecard!$G$46:$G$51&lt;I1278))+1),Scorecard!$D$53)</f>
        <v>0.123869379412532</v>
      </c>
      <c r="AE1278" s="0" t="n">
        <f aca="false">IF(ISNUMBER(K1278),INDEX(Scorecard!$D$54:$D$61,SUMPRODUCT(--(Scorecard!$G$54:$G$60&lt;K1278))+1),Scorecard!$D$62)</f>
        <v>0.409483001259379</v>
      </c>
      <c r="AF1278" s="0" t="n">
        <f aca="false">IF(ISNUMBER(L1278),INDEX(Scorecard!$D$63:$D$68,SUMPRODUCT(--(Scorecard!$G$63:$G$67&lt;L1278))+1),Scorecard!$D$69)</f>
        <v>0.322484508656054</v>
      </c>
      <c r="AG1278" s="0" t="n">
        <f aca="false">Inputs!$B$10+Scorecard!$J$5*Y1278+Scorecard!$J$6*Z1278+Scorecard!$J$7*AA1278+Scorecard!$J$8*AB1278+Scorecard!$J$9*AC1278+Scorecard!$J$10*AD1278+Scorecard!$J$11*AE1278+Scorecard!$J$12*AF1278</f>
        <v>-5.48144687701097</v>
      </c>
      <c r="AH1278" s="0" t="n">
        <f aca="false">MIN(1-Inputs!$B$13,MAX(Inputs!$B$13,1/(1+EXP(-(Inputs!$B$11*AG1278+Inputs!$B$12)))))</f>
        <v>0.00353929987717339</v>
      </c>
      <c r="AI1278" s="0" t="n">
        <f aca="false">Inputs!$B$9-Inputs!$B$8*AG1278</f>
        <v>645.284000731706</v>
      </c>
      <c r="AJ1278" s="0" t="n">
        <f aca="false">RANK(AH1278,$AH$5:$AH$2004,0)+COUNTIF($AH$4:AH1277,AH1278)</f>
        <v>1457</v>
      </c>
      <c r="AK1278" s="0" t="n">
        <f aca="false">IF(AJ1278&lt;=Deciles!$B$5*(Deciles!$B$4+1),INT((AJ1278-1)/(Deciles!$B$4+1))+1,Deciles!$B$5+INT((AJ1278-1-Deciles!$B$5*(Deciles!$B$4+1))/Deciles!$B$4)+1)</f>
        <v>8</v>
      </c>
    </row>
    <row r="1279" customFormat="false" ht="15" hidden="false" customHeight="false" outlineLevel="0" collapsed="false">
      <c r="A1279" s="0" t="n">
        <v>36866</v>
      </c>
      <c r="B1279" s="0" t="s">
        <v>150</v>
      </c>
      <c r="C1279" s="0" t="n">
        <v>751</v>
      </c>
      <c r="D1279" s="0" t="n">
        <v>60.7497138977051</v>
      </c>
      <c r="E1279" s="0" t="n">
        <v>53.8926849365234</v>
      </c>
      <c r="F1279" s="0" t="n">
        <v>36</v>
      </c>
      <c r="G1279" s="0" t="n">
        <v>3.04099988937378</v>
      </c>
      <c r="H1279" s="0" t="n">
        <v>-3.59233331680298</v>
      </c>
      <c r="I1279" s="0" t="n">
        <v>22</v>
      </c>
      <c r="J1279" s="0" t="n">
        <v>11.9779644012451</v>
      </c>
      <c r="K1279" s="0" t="n">
        <v>4.40000009536743</v>
      </c>
      <c r="L1279" s="0" t="n">
        <v>-0.208333015441895</v>
      </c>
      <c r="M1279" s="0" t="n">
        <v>4.48895025253296</v>
      </c>
      <c r="N1279" s="0" t="n">
        <v>0</v>
      </c>
      <c r="O1279" s="0" t="n">
        <v>0</v>
      </c>
      <c r="P1279" s="0" t="s">
        <v>146</v>
      </c>
      <c r="Q1279" s="0" t="s">
        <v>141</v>
      </c>
      <c r="R1279" s="0" t="n">
        <v>2</v>
      </c>
      <c r="S1279" s="0" t="s">
        <v>161</v>
      </c>
      <c r="T1279" s="0" t="n">
        <v>0</v>
      </c>
      <c r="U1279" s="0" t="n">
        <v>159207.56</v>
      </c>
      <c r="V1279" s="0" t="n">
        <v>0.00369480578228831</v>
      </c>
      <c r="W1279" s="0" t="n">
        <v>644.116027832031</v>
      </c>
      <c r="X1279" s="0" t="n">
        <v>0.00361747993156314</v>
      </c>
      <c r="Y1279" s="0" t="n">
        <f aca="false">IF(ISNUMBER(C1279),INDEX(Scorecard!$D$5:$D$12,SUMPRODUCT(--(Scorecard!$G$5:$G$11&lt;C1279))+1),Scorecard!$D$13)</f>
        <v>0.733188958177614</v>
      </c>
      <c r="Z1279" s="0" t="n">
        <f aca="false">IF(ISNUMBER(D1279),INDEX(Scorecard!$D$14:$D$17,SUMPRODUCT(--(Scorecard!$G$14:$G$16&lt;D1279))+1),Scorecard!$D$18)</f>
        <v>0.248677243387958</v>
      </c>
      <c r="AA1279" s="0" t="n">
        <f aca="false">IF(ISNUMBER(E1279),INDEX(Scorecard!$D$19:$D$26,SUMPRODUCT(--(Scorecard!$G$19:$G$25&lt;E1279))+1),Scorecard!$D$27)</f>
        <v>0.57899015159425</v>
      </c>
      <c r="AB1279" s="0" t="n">
        <f aca="false">IF(ISNUMBER(F1279),INDEX(Scorecard!$D$28:$D$35,SUMPRODUCT(--(Scorecard!$G$28:$G$34&lt;F1279))+1),Scorecard!$D$36)</f>
        <v>-0.0008456427959252</v>
      </c>
      <c r="AC1279" s="0" t="n">
        <f aca="false">IF(ISNUMBER(H1279),INDEX(Scorecard!$D$37:$D$44,SUMPRODUCT(--(Scorecard!$G$37:$G$43&lt;H1279))+1),Scorecard!$D$45)</f>
        <v>1.35057635045042</v>
      </c>
      <c r="AD1279" s="0" t="n">
        <f aca="false">IF(ISNUMBER(I1279),INDEX(Scorecard!$D$46:$D$52,SUMPRODUCT(--(Scorecard!$G$46:$G$51&lt;I1279))+1),Scorecard!$D$53)</f>
        <v>-0.108777051091409</v>
      </c>
      <c r="AE1279" s="0" t="n">
        <f aca="false">IF(ISNUMBER(K1279),INDEX(Scorecard!$D$54:$D$61,SUMPRODUCT(--(Scorecard!$G$54:$G$60&lt;K1279))+1),Scorecard!$D$62)</f>
        <v>0.489050497890326</v>
      </c>
      <c r="AF1279" s="0" t="n">
        <f aca="false">IF(ISNUMBER(L1279),INDEX(Scorecard!$D$63:$D$68,SUMPRODUCT(--(Scorecard!$G$63:$G$67&lt;L1279))+1),Scorecard!$D$69)</f>
        <v>0.322484508656054</v>
      </c>
      <c r="AG1279" s="0" t="n">
        <f aca="false">Inputs!$B$10+Scorecard!$J$5*Y1279+Scorecard!$J$6*Z1279+Scorecard!$J$7*AA1279+Scorecard!$J$8*AB1279+Scorecard!$J$9*AC1279+Scorecard!$J$10*AD1279+Scorecard!$J$11*AE1279+Scorecard!$J$12*AF1279</f>
        <v>-5.4409685353362</v>
      </c>
      <c r="AH1279" s="0" t="n">
        <f aca="false">MIN(1-Inputs!$B$13,MAX(Inputs!$B$13,1/(1+EXP(-(Inputs!$B$11*AG1279+Inputs!$B$12)))))</f>
        <v>0.00369480569649839</v>
      </c>
      <c r="AI1279" s="0" t="n">
        <f aca="false">Inputs!$B$9-Inputs!$B$8*AG1279</f>
        <v>644.116042675754</v>
      </c>
      <c r="AJ1279" s="0" t="n">
        <f aca="false">RANK(AH1279,$AH$5:$AH$2004,0)+COUNTIF($AH$4:AH1278,AH1279)</f>
        <v>1419</v>
      </c>
      <c r="AK1279" s="0" t="n">
        <f aca="false">IF(AJ1279&lt;=Deciles!$B$5*(Deciles!$B$4+1),INT((AJ1279-1)/(Deciles!$B$4+1))+1,Deciles!$B$5+INT((AJ1279-1-Deciles!$B$5*(Deciles!$B$4+1))/Deciles!$B$4)+1)</f>
        <v>8</v>
      </c>
    </row>
    <row r="1280" customFormat="false" ht="15" hidden="false" customHeight="false" outlineLevel="0" collapsed="false">
      <c r="A1280" s="0" t="n">
        <v>36884</v>
      </c>
      <c r="B1280" s="0" t="s">
        <v>145</v>
      </c>
      <c r="C1280" s="0" t="n">
        <v>767</v>
      </c>
      <c r="D1280" s="0" t="n">
        <v>83.6702651977539</v>
      </c>
      <c r="E1280" s="0" t="n">
        <v>69.4499435424805</v>
      </c>
      <c r="F1280" s="0" t="n">
        <v>14</v>
      </c>
      <c r="G1280" s="0" t="n">
        <v>3.90700006484985</v>
      </c>
      <c r="H1280" s="0" t="n">
        <v>0.390333414077759</v>
      </c>
      <c r="I1280" s="0" t="n">
        <v>37</v>
      </c>
      <c r="J1280" s="0" t="n">
        <v>12.7920770645142</v>
      </c>
      <c r="K1280" s="0" t="n">
        <v>5.25833320617676</v>
      </c>
      <c r="L1280" s="0" t="n">
        <v>-1.875</v>
      </c>
      <c r="M1280" s="0" t="n">
        <v>6.28858280181885</v>
      </c>
      <c r="N1280" s="0" t="n">
        <v>0</v>
      </c>
      <c r="O1280" s="0" t="n">
        <v>0</v>
      </c>
      <c r="P1280" s="0" t="s">
        <v>146</v>
      </c>
      <c r="Q1280" s="0" t="s">
        <v>141</v>
      </c>
      <c r="R1280" s="0" t="n">
        <v>1</v>
      </c>
      <c r="S1280" s="0" t="s">
        <v>149</v>
      </c>
      <c r="T1280" s="0" t="n">
        <v>0</v>
      </c>
      <c r="U1280" s="0" t="n">
        <v>359359.12</v>
      </c>
      <c r="V1280" s="0" t="n">
        <v>0.00189844518899918</v>
      </c>
      <c r="W1280" s="0" t="n">
        <v>662.186645507813</v>
      </c>
      <c r="X1280" s="0" t="n">
        <v>0.0012085447087884</v>
      </c>
      <c r="Y1280" s="0" t="n">
        <f aca="false">IF(ISNUMBER(C1280),INDEX(Scorecard!$D$5:$D$12,SUMPRODUCT(--(Scorecard!$G$5:$G$11&lt;C1280))+1),Scorecard!$D$13)</f>
        <v>1.23750384304241</v>
      </c>
      <c r="Z1280" s="0" t="n">
        <f aca="false">IF(ISNUMBER(D1280),INDEX(Scorecard!$D$14:$D$17,SUMPRODUCT(--(Scorecard!$G$14:$G$16&lt;D1280))+1),Scorecard!$D$18)</f>
        <v>0.0505355481560174</v>
      </c>
      <c r="AA1280" s="0" t="n">
        <f aca="false">IF(ISNUMBER(E1280),INDEX(Scorecard!$D$19:$D$26,SUMPRODUCT(--(Scorecard!$G$19:$G$25&lt;E1280))+1),Scorecard!$D$27)</f>
        <v>0.0530843085177338</v>
      </c>
      <c r="AB1280" s="0" t="n">
        <f aca="false">IF(ISNUMBER(F1280),INDEX(Scorecard!$D$28:$D$35,SUMPRODUCT(--(Scorecard!$G$28:$G$34&lt;F1280))+1),Scorecard!$D$36)</f>
        <v>0.624829191519909</v>
      </c>
      <c r="AC1280" s="0" t="n">
        <f aca="false">IF(ISNUMBER(H1280),INDEX(Scorecard!$D$37:$D$44,SUMPRODUCT(--(Scorecard!$G$37:$G$43&lt;H1280))+1),Scorecard!$D$45)</f>
        <v>-0.271229676926091</v>
      </c>
      <c r="AD1280" s="0" t="n">
        <f aca="false">IF(ISNUMBER(I1280),INDEX(Scorecard!$D$46:$D$52,SUMPRODUCT(--(Scorecard!$G$46:$G$51&lt;I1280))+1),Scorecard!$D$53)</f>
        <v>0.569875412099532</v>
      </c>
      <c r="AE1280" s="0" t="n">
        <f aca="false">IF(ISNUMBER(K1280),INDEX(Scorecard!$D$54:$D$61,SUMPRODUCT(--(Scorecard!$G$54:$G$60&lt;K1280))+1),Scorecard!$D$62)</f>
        <v>0.126303549215828</v>
      </c>
      <c r="AF1280" s="0" t="n">
        <f aca="false">IF(ISNUMBER(L1280),INDEX(Scorecard!$D$63:$D$68,SUMPRODUCT(--(Scorecard!$G$63:$G$67&lt;L1280))+1),Scorecard!$D$69)</f>
        <v>-0.340582194386522</v>
      </c>
      <c r="AG1280" s="0" t="n">
        <f aca="false">Inputs!$B$10+Scorecard!$J$5*Y1280+Scorecard!$J$6*Z1280+Scorecard!$J$7*AA1280+Scorecard!$J$8*AB1280+Scorecard!$J$9*AC1280+Scorecard!$J$10*AD1280+Scorecard!$J$11*AE1280+Scorecard!$J$12*AF1280</f>
        <v>-6.06724791024529</v>
      </c>
      <c r="AH1280" s="0" t="n">
        <f aca="false">MIN(1-Inputs!$B$13,MAX(Inputs!$B$13,1/(1+EXP(-(Inputs!$B$11*AG1280+Inputs!$B$12)))))</f>
        <v>0.00189844515078403</v>
      </c>
      <c r="AI1280" s="0" t="n">
        <f aca="false">Inputs!$B$9-Inputs!$B$8*AG1280</f>
        <v>662.186645643602</v>
      </c>
      <c r="AJ1280" s="0" t="n">
        <f aca="false">RANK(AH1280,$AH$5:$AH$2004,0)+COUNTIF($AH$4:AH1279,AH1280)</f>
        <v>1716</v>
      </c>
      <c r="AK1280" s="0" t="n">
        <f aca="false">IF(AJ1280&lt;=Deciles!$B$5*(Deciles!$B$4+1),INT((AJ1280-1)/(Deciles!$B$4+1))+1,Deciles!$B$5+INT((AJ1280-1-Deciles!$B$5*(Deciles!$B$4+1))/Deciles!$B$4)+1)</f>
        <v>9</v>
      </c>
    </row>
    <row r="1281" customFormat="false" ht="15" hidden="false" customHeight="false" outlineLevel="0" collapsed="false">
      <c r="A1281" s="0" t="n">
        <v>36905</v>
      </c>
      <c r="B1281" s="0" t="s">
        <v>157</v>
      </c>
      <c r="C1281" s="0" t="n">
        <v>734</v>
      </c>
      <c r="D1281" s="0" t="n">
        <v>80</v>
      </c>
      <c r="E1281" s="0" t="n">
        <v>79.8883895874023</v>
      </c>
      <c r="F1281" s="0" t="n">
        <v>14</v>
      </c>
      <c r="G1281" s="0" t="n">
        <v>4.17999982833862</v>
      </c>
      <c r="H1281" s="0" t="n">
        <v>0.296666383743286</v>
      </c>
      <c r="I1281" s="0" t="n">
        <v>1</v>
      </c>
      <c r="J1281" s="0" t="n">
        <v>11.9123773574829</v>
      </c>
      <c r="K1281" s="0" t="n">
        <v>4.42307710647583</v>
      </c>
      <c r="L1281" s="0" t="n">
        <v>-0.276922702789307</v>
      </c>
      <c r="M1281" s="0" t="n">
        <v>5.74976253509522</v>
      </c>
      <c r="N1281" s="0" t="n">
        <v>0</v>
      </c>
      <c r="O1281" s="0" t="n">
        <v>0</v>
      </c>
      <c r="P1281" s="0" t="s">
        <v>144</v>
      </c>
      <c r="Q1281" s="0" t="s">
        <v>141</v>
      </c>
      <c r="R1281" s="0" t="n">
        <v>1</v>
      </c>
      <c r="S1281" s="0" t="s">
        <v>149</v>
      </c>
      <c r="T1281" s="0" t="n">
        <v>0</v>
      </c>
      <c r="U1281" s="0" t="n">
        <v>149100.69</v>
      </c>
      <c r="V1281" s="0" t="n">
        <v>0.00377012020908296</v>
      </c>
      <c r="W1281" s="0" t="n">
        <v>643.56787109375</v>
      </c>
      <c r="X1281" s="0" t="n">
        <v>0.00231169350445271</v>
      </c>
      <c r="Y1281" s="0" t="n">
        <f aca="false">IF(ISNUMBER(C1281),INDEX(Scorecard!$D$5:$D$12,SUMPRODUCT(--(Scorecard!$G$5:$G$11&lt;C1281))+1),Scorecard!$D$13)</f>
        <v>0.488358159108655</v>
      </c>
      <c r="Z1281" s="0" t="n">
        <f aca="false">IF(ISNUMBER(D1281),INDEX(Scorecard!$D$14:$D$17,SUMPRODUCT(--(Scorecard!$G$14:$G$16&lt;D1281))+1),Scorecard!$D$18)</f>
        <v>0.0505355481560174</v>
      </c>
      <c r="AA1281" s="0" t="n">
        <f aca="false">IF(ISNUMBER(E1281),INDEX(Scorecard!$D$19:$D$26,SUMPRODUCT(--(Scorecard!$G$19:$G$25&lt;E1281))+1),Scorecard!$D$27)</f>
        <v>-0.0341578513653732</v>
      </c>
      <c r="AB1281" s="0" t="n">
        <f aca="false">IF(ISNUMBER(F1281),INDEX(Scorecard!$D$28:$D$35,SUMPRODUCT(--(Scorecard!$G$28:$G$34&lt;F1281))+1),Scorecard!$D$36)</f>
        <v>0.624829191519909</v>
      </c>
      <c r="AC1281" s="0" t="n">
        <f aca="false">IF(ISNUMBER(H1281),INDEX(Scorecard!$D$37:$D$44,SUMPRODUCT(--(Scorecard!$G$37:$G$43&lt;H1281))+1),Scorecard!$D$45)</f>
        <v>-0.0679520129233634</v>
      </c>
      <c r="AD1281" s="0" t="n">
        <f aca="false">IF(ISNUMBER(I1281),INDEX(Scorecard!$D$46:$D$52,SUMPRODUCT(--(Scorecard!$G$46:$G$51&lt;I1281))+1),Scorecard!$D$53)</f>
        <v>-0.161534840507194</v>
      </c>
      <c r="AE1281" s="0" t="n">
        <f aca="false">IF(ISNUMBER(K1281),INDEX(Scorecard!$D$54:$D$61,SUMPRODUCT(--(Scorecard!$G$54:$G$60&lt;K1281))+1),Scorecard!$D$62)</f>
        <v>0.409483001259379</v>
      </c>
      <c r="AF1281" s="0" t="n">
        <f aca="false">IF(ISNUMBER(L1281),INDEX(Scorecard!$D$63:$D$68,SUMPRODUCT(--(Scorecard!$G$63:$G$67&lt;L1281))+1),Scorecard!$D$69)</f>
        <v>0.322484508656054</v>
      </c>
      <c r="AG1281" s="0" t="n">
        <f aca="false">Inputs!$B$10+Scorecard!$J$5*Y1281+Scorecard!$J$6*Z1281+Scorecard!$J$7*AA1281+Scorecard!$J$8*AB1281+Scorecard!$J$9*AC1281+Scorecard!$J$10*AD1281+Scorecard!$J$11*AE1281+Scorecard!$J$12*AF1281</f>
        <v>-5.42197032309818</v>
      </c>
      <c r="AH1281" s="0" t="n">
        <f aca="false">MIN(1-Inputs!$B$13,MAX(Inputs!$B$13,1/(1+EXP(-(Inputs!$B$11*AG1281+Inputs!$B$12)))))</f>
        <v>0.00377012026780149</v>
      </c>
      <c r="AI1281" s="0" t="n">
        <f aca="false">Inputs!$B$9-Inputs!$B$8*AG1281</f>
        <v>643.567870144123</v>
      </c>
      <c r="AJ1281" s="0" t="n">
        <f aca="false">RANK(AH1281,$AH$5:$AH$2004,0)+COUNTIF($AH$4:AH1280,AH1281)</f>
        <v>1407</v>
      </c>
      <c r="AK1281" s="0" t="n">
        <f aca="false">IF(AJ1281&lt;=Deciles!$B$5*(Deciles!$B$4+1),INT((AJ1281-1)/(Deciles!$B$4+1))+1,Deciles!$B$5+INT((AJ1281-1-Deciles!$B$5*(Deciles!$B$4+1))/Deciles!$B$4)+1)</f>
        <v>8</v>
      </c>
    </row>
    <row r="1282" customFormat="false" ht="15" hidden="false" customHeight="false" outlineLevel="0" collapsed="false">
      <c r="A1282" s="0" t="n">
        <v>36905</v>
      </c>
      <c r="B1282" s="0" t="s">
        <v>139</v>
      </c>
      <c r="C1282" s="0" t="n">
        <v>734</v>
      </c>
      <c r="D1282" s="0" t="n">
        <v>80</v>
      </c>
      <c r="E1282" s="0" t="n">
        <v>75.0919494628906</v>
      </c>
      <c r="F1282" s="0" t="n">
        <v>14</v>
      </c>
      <c r="G1282" s="0" t="n">
        <v>4.17999982833862</v>
      </c>
      <c r="H1282" s="0" t="n">
        <v>1.16333317756653</v>
      </c>
      <c r="I1282" s="0" t="n">
        <v>19</v>
      </c>
      <c r="J1282" s="0" t="n">
        <v>11.8860359191895</v>
      </c>
      <c r="K1282" s="0" t="n">
        <v>6.13333320617676</v>
      </c>
      <c r="L1282" s="0" t="n">
        <v>-3.5</v>
      </c>
      <c r="M1282" s="0" t="n">
        <v>3.62166213989258</v>
      </c>
      <c r="N1282" s="0" t="n">
        <v>0</v>
      </c>
      <c r="O1282" s="0" t="n">
        <v>0</v>
      </c>
      <c r="P1282" s="0" t="s">
        <v>144</v>
      </c>
      <c r="Q1282" s="0" t="s">
        <v>141</v>
      </c>
      <c r="R1282" s="0" t="n">
        <v>1</v>
      </c>
      <c r="S1282" s="0" t="s">
        <v>149</v>
      </c>
      <c r="T1282" s="0" t="n">
        <v>0</v>
      </c>
      <c r="U1282" s="0" t="n">
        <v>145224.52</v>
      </c>
      <c r="V1282" s="0" t="n">
        <v>0.00572333671152592</v>
      </c>
      <c r="W1282" s="0" t="n">
        <v>632.216918945313</v>
      </c>
      <c r="X1282" s="0" t="n">
        <v>0.00475913099944592</v>
      </c>
      <c r="Y1282" s="0" t="n">
        <f aca="false">IF(ISNUMBER(C1282),INDEX(Scorecard!$D$5:$D$12,SUMPRODUCT(--(Scorecard!$G$5:$G$11&lt;C1282))+1),Scorecard!$D$13)</f>
        <v>0.488358159108655</v>
      </c>
      <c r="Z1282" s="0" t="n">
        <f aca="false">IF(ISNUMBER(D1282),INDEX(Scorecard!$D$14:$D$17,SUMPRODUCT(--(Scorecard!$G$14:$G$16&lt;D1282))+1),Scorecard!$D$18)</f>
        <v>0.0505355481560174</v>
      </c>
      <c r="AA1282" s="0" t="n">
        <f aca="false">IF(ISNUMBER(E1282),INDEX(Scorecard!$D$19:$D$26,SUMPRODUCT(--(Scorecard!$G$19:$G$25&lt;E1282))+1),Scorecard!$D$27)</f>
        <v>-0.0341578513653732</v>
      </c>
      <c r="AB1282" s="0" t="n">
        <f aca="false">IF(ISNUMBER(F1282),INDEX(Scorecard!$D$28:$D$35,SUMPRODUCT(--(Scorecard!$G$28:$G$34&lt;F1282))+1),Scorecard!$D$36)</f>
        <v>0.624829191519909</v>
      </c>
      <c r="AC1282" s="0" t="n">
        <f aca="false">IF(ISNUMBER(H1282),INDEX(Scorecard!$D$37:$D$44,SUMPRODUCT(--(Scorecard!$G$37:$G$43&lt;H1282))+1),Scorecard!$D$45)</f>
        <v>-0.975503570149195</v>
      </c>
      <c r="AD1282" s="0" t="n">
        <f aca="false">IF(ISNUMBER(I1282),INDEX(Scorecard!$D$46:$D$52,SUMPRODUCT(--(Scorecard!$G$46:$G$51&lt;I1282))+1),Scorecard!$D$53)</f>
        <v>-0.108777051091409</v>
      </c>
      <c r="AE1282" s="0" t="n">
        <f aca="false">IF(ISNUMBER(K1282),INDEX(Scorecard!$D$54:$D$61,SUMPRODUCT(--(Scorecard!$G$54:$G$60&lt;K1282))+1),Scorecard!$D$62)</f>
        <v>0.0151758992857273</v>
      </c>
      <c r="AF1282" s="0" t="n">
        <f aca="false">IF(ISNUMBER(L1282),INDEX(Scorecard!$D$63:$D$68,SUMPRODUCT(--(Scorecard!$G$63:$G$67&lt;L1282))+1),Scorecard!$D$69)</f>
        <v>-0.340582194386522</v>
      </c>
      <c r="AG1282" s="0" t="n">
        <f aca="false">Inputs!$B$10+Scorecard!$J$5*Y1282+Scorecard!$J$6*Z1282+Scorecard!$J$7*AA1282+Scorecard!$J$8*AB1282+Scorecard!$J$9*AC1282+Scorecard!$J$10*AD1282+Scorecard!$J$11*AE1282+Scorecard!$J$12*AF1282</f>
        <v>-5.02857713451975</v>
      </c>
      <c r="AH1282" s="0" t="n">
        <f aca="false">MIN(1-Inputs!$B$13,MAX(Inputs!$B$13,1/(1+EXP(-(Inputs!$B$11*AG1282+Inputs!$B$12)))))</f>
        <v>0.00572333670672636</v>
      </c>
      <c r="AI1282" s="0" t="n">
        <f aca="false">Inputs!$B$9-Inputs!$B$8*AG1282</f>
        <v>632.216942098491</v>
      </c>
      <c r="AJ1282" s="0" t="n">
        <f aca="false">RANK(AH1282,$AH$5:$AH$2004,0)+COUNTIF($AH$4:AH1281,AH1282)</f>
        <v>1169</v>
      </c>
      <c r="AK1282" s="0" t="n">
        <f aca="false">IF(AJ1282&lt;=Deciles!$B$5*(Deciles!$B$4+1),INT((AJ1282-1)/(Deciles!$B$4+1))+1,Deciles!$B$5+INT((AJ1282-1-Deciles!$B$5*(Deciles!$B$4+1))/Deciles!$B$4)+1)</f>
        <v>6</v>
      </c>
    </row>
    <row r="1283" customFormat="false" ht="15" hidden="false" customHeight="false" outlineLevel="0" collapsed="false">
      <c r="A1283" s="0" t="n">
        <v>36929</v>
      </c>
      <c r="B1283" s="0" t="s">
        <v>158</v>
      </c>
      <c r="C1283" s="0" t="n">
        <v>733</v>
      </c>
      <c r="D1283" s="0" t="n">
        <v>67.8011245727539</v>
      </c>
      <c r="E1283" s="0" t="n">
        <v>64.3460540771484</v>
      </c>
      <c r="F1283" s="0" t="n">
        <v>45</v>
      </c>
      <c r="G1283" s="0" t="n">
        <v>4.10300016403198</v>
      </c>
      <c r="H1283" s="0" t="n">
        <v>1.18633341789246</v>
      </c>
      <c r="I1283" s="0" t="n">
        <v>19</v>
      </c>
      <c r="J1283" s="0" t="n">
        <v>11.9990978240967</v>
      </c>
      <c r="K1283" s="0" t="n">
        <v>6.33333349227905</v>
      </c>
      <c r="L1283" s="0" t="n">
        <v>2.71025657653809</v>
      </c>
      <c r="M1283" s="0" t="n">
        <v>0.346199959516525</v>
      </c>
      <c r="N1283" s="0" t="n">
        <v>0</v>
      </c>
      <c r="O1283" s="0" t="n">
        <v>0</v>
      </c>
      <c r="P1283" s="0" t="s">
        <v>144</v>
      </c>
      <c r="Q1283" s="0" t="s">
        <v>141</v>
      </c>
      <c r="R1283" s="0" t="n">
        <v>1</v>
      </c>
      <c r="S1283" s="0" t="s">
        <v>148</v>
      </c>
      <c r="T1283" s="0" t="n">
        <v>0</v>
      </c>
      <c r="U1283" s="0" t="n">
        <v>162608.02</v>
      </c>
      <c r="V1283" s="0" t="n">
        <v>0.0266107339411974</v>
      </c>
      <c r="W1283" s="0" t="n">
        <v>590.051086425781</v>
      </c>
      <c r="X1283" s="0" t="n">
        <v>0.0217462219297886</v>
      </c>
      <c r="Y1283" s="0" t="n">
        <f aca="false">IF(ISNUMBER(C1283),INDEX(Scorecard!$D$5:$D$12,SUMPRODUCT(--(Scorecard!$G$5:$G$11&lt;C1283))+1),Scorecard!$D$13)</f>
        <v>-0.0290424113398221</v>
      </c>
      <c r="Z1283" s="0" t="n">
        <f aca="false">IF(ISNUMBER(D1283),INDEX(Scorecard!$D$14:$D$17,SUMPRODUCT(--(Scorecard!$G$14:$G$16&lt;D1283))+1),Scorecard!$D$18)</f>
        <v>0.128579646629417</v>
      </c>
      <c r="AA1283" s="0" t="n">
        <f aca="false">IF(ISNUMBER(E1283),INDEX(Scorecard!$D$19:$D$26,SUMPRODUCT(--(Scorecard!$G$19:$G$25&lt;E1283))+1),Scorecard!$D$27)</f>
        <v>0.233621608745691</v>
      </c>
      <c r="AB1283" s="0" t="n">
        <f aca="false">IF(ISNUMBER(F1283),INDEX(Scorecard!$D$28:$D$35,SUMPRODUCT(--(Scorecard!$G$28:$G$34&lt;F1283))+1),Scorecard!$D$36)</f>
        <v>-0.309727037437117</v>
      </c>
      <c r="AC1283" s="0" t="n">
        <f aca="false">IF(ISNUMBER(H1283),INDEX(Scorecard!$D$37:$D$44,SUMPRODUCT(--(Scorecard!$G$37:$G$43&lt;H1283))+1),Scorecard!$D$45)</f>
        <v>-0.975503570149195</v>
      </c>
      <c r="AD1283" s="0" t="n">
        <f aca="false">IF(ISNUMBER(I1283),INDEX(Scorecard!$D$46:$D$52,SUMPRODUCT(--(Scorecard!$G$46:$G$51&lt;I1283))+1),Scorecard!$D$53)</f>
        <v>-0.108777051091409</v>
      </c>
      <c r="AE1283" s="0" t="n">
        <f aca="false">IF(ISNUMBER(K1283),INDEX(Scorecard!$D$54:$D$61,SUMPRODUCT(--(Scorecard!$G$54:$G$60&lt;K1283))+1),Scorecard!$D$62)</f>
        <v>-0.119873800601421</v>
      </c>
      <c r="AF1283" s="0" t="n">
        <f aca="false">IF(ISNUMBER(L1283),INDEX(Scorecard!$D$63:$D$68,SUMPRODUCT(--(Scorecard!$G$63:$G$67&lt;L1283))+1),Scorecard!$D$69)</f>
        <v>0.322484508656054</v>
      </c>
      <c r="AG1283" s="0" t="n">
        <f aca="false">Inputs!$B$10+Scorecard!$J$5*Y1283+Scorecard!$J$6*Z1283+Scorecard!$J$7*AA1283+Scorecard!$J$8*AB1283+Scorecard!$J$9*AC1283+Scorecard!$J$10*AD1283+Scorecard!$J$11*AE1283+Scorecard!$J$12*AF1283</f>
        <v>-3.567220024672</v>
      </c>
      <c r="AH1283" s="0" t="n">
        <f aca="false">MIN(1-Inputs!$B$13,MAX(Inputs!$B$13,1/(1+EXP(-(Inputs!$B$11*AG1283+Inputs!$B$12)))))</f>
        <v>0.0266107347216955</v>
      </c>
      <c r="AI1283" s="0" t="n">
        <f aca="false">Inputs!$B$9-Inputs!$B$8*AG1283</f>
        <v>590.051088991587</v>
      </c>
      <c r="AJ1283" s="0" t="n">
        <f aca="false">RANK(AH1283,$AH$5:$AH$2004,0)+COUNTIF($AH$4:AH1282,AH1283)</f>
        <v>357</v>
      </c>
      <c r="AK1283" s="0" t="n">
        <f aca="false">IF(AJ1283&lt;=Deciles!$B$5*(Deciles!$B$4+1),INT((AJ1283-1)/(Deciles!$B$4+1))+1,Deciles!$B$5+INT((AJ1283-1-Deciles!$B$5*(Deciles!$B$4+1))/Deciles!$B$4)+1)</f>
        <v>2</v>
      </c>
    </row>
    <row r="1284" customFormat="false" ht="15" hidden="false" customHeight="false" outlineLevel="0" collapsed="false">
      <c r="A1284" s="0" t="n">
        <v>36990</v>
      </c>
      <c r="B1284" s="0" t="s">
        <v>139</v>
      </c>
      <c r="C1284" s="0" t="n">
        <v>736</v>
      </c>
      <c r="D1284" s="0" t="n">
        <v>80</v>
      </c>
      <c r="E1284" s="0" t="n">
        <v>61.7585258483887</v>
      </c>
      <c r="F1284" s="0" t="n">
        <v>22</v>
      </c>
      <c r="G1284" s="0" t="n">
        <v>4.26200008392334</v>
      </c>
      <c r="H1284" s="0" t="n">
        <v>1.24533343315125</v>
      </c>
      <c r="I1284" s="0" t="n">
        <v>56</v>
      </c>
      <c r="J1284" s="0" t="n">
        <v>11.7020406723023</v>
      </c>
      <c r="K1284" s="0" t="n">
        <v>5.03333330154419</v>
      </c>
      <c r="L1284" s="0" t="n">
        <v>-3.50000047683716</v>
      </c>
      <c r="M1284" s="0" t="n">
        <v>2.74066424369812</v>
      </c>
      <c r="N1284" s="0" t="n">
        <v>0</v>
      </c>
      <c r="O1284" s="0" t="n">
        <v>0</v>
      </c>
      <c r="P1284" s="0" t="s">
        <v>140</v>
      </c>
      <c r="Q1284" s="0" t="s">
        <v>141</v>
      </c>
      <c r="R1284" s="0" t="n">
        <v>2</v>
      </c>
      <c r="S1284" s="0" t="s">
        <v>147</v>
      </c>
      <c r="T1284" s="0" t="n">
        <v>0</v>
      </c>
      <c r="U1284" s="0" t="n">
        <v>120818.016</v>
      </c>
      <c r="V1284" s="0" t="n">
        <v>0.00347300176508725</v>
      </c>
      <c r="W1284" s="0" t="n">
        <v>645.797546386719</v>
      </c>
      <c r="X1284" s="0" t="n">
        <v>0.00379428337328136</v>
      </c>
      <c r="Y1284" s="0" t="n">
        <f aca="false">IF(ISNUMBER(C1284),INDEX(Scorecard!$D$5:$D$12,SUMPRODUCT(--(Scorecard!$G$5:$G$11&lt;C1284))+1),Scorecard!$D$13)</f>
        <v>0.488358159108655</v>
      </c>
      <c r="Z1284" s="0" t="n">
        <f aca="false">IF(ISNUMBER(D1284),INDEX(Scorecard!$D$14:$D$17,SUMPRODUCT(--(Scorecard!$G$14:$G$16&lt;D1284))+1),Scorecard!$D$18)</f>
        <v>0.0505355481560174</v>
      </c>
      <c r="AA1284" s="0" t="n">
        <f aca="false">IF(ISNUMBER(E1284),INDEX(Scorecard!$D$19:$D$26,SUMPRODUCT(--(Scorecard!$G$19:$G$25&lt;E1284))+1),Scorecard!$D$27)</f>
        <v>0.233621608745691</v>
      </c>
      <c r="AB1284" s="0" t="n">
        <f aca="false">IF(ISNUMBER(F1284),INDEX(Scorecard!$D$28:$D$35,SUMPRODUCT(--(Scorecard!$G$28:$G$34&lt;F1284))+1),Scorecard!$D$36)</f>
        <v>0.624829191519909</v>
      </c>
      <c r="AC1284" s="0" t="n">
        <f aca="false">IF(ISNUMBER(H1284),INDEX(Scorecard!$D$37:$D$44,SUMPRODUCT(--(Scorecard!$G$37:$G$43&lt;H1284))+1),Scorecard!$D$45)</f>
        <v>-0.975503570149195</v>
      </c>
      <c r="AD1284" s="0" t="n">
        <f aca="false">IF(ISNUMBER(I1284),INDEX(Scorecard!$D$46:$D$52,SUMPRODUCT(--(Scorecard!$G$46:$G$51&lt;I1284))+1),Scorecard!$D$53)</f>
        <v>0.818882373006414</v>
      </c>
      <c r="AE1284" s="0" t="n">
        <f aca="false">IF(ISNUMBER(K1284),INDEX(Scorecard!$D$54:$D$61,SUMPRODUCT(--(Scorecard!$G$54:$G$60&lt;K1284))+1),Scorecard!$D$62)</f>
        <v>0.214429354789033</v>
      </c>
      <c r="AF1284" s="0" t="n">
        <f aca="false">IF(ISNUMBER(L1284),INDEX(Scorecard!$D$63:$D$68,SUMPRODUCT(--(Scorecard!$G$63:$G$67&lt;L1284))+1),Scorecard!$D$69)</f>
        <v>-0.340582194386522</v>
      </c>
      <c r="AG1284" s="0" t="n">
        <f aca="false">Inputs!$B$10+Scorecard!$J$5*Y1284+Scorecard!$J$6*Z1284+Scorecard!$J$7*AA1284+Scorecard!$J$8*AB1284+Scorecard!$J$9*AC1284+Scorecard!$J$10*AD1284+Scorecard!$J$11*AE1284+Scorecard!$J$12*AF1284</f>
        <v>-5.49924605839099</v>
      </c>
      <c r="AH1284" s="0" t="n">
        <f aca="false">MIN(1-Inputs!$B$13,MAX(Inputs!$B$13,1/(1+EXP(-(Inputs!$B$11*AG1284+Inputs!$B$12)))))</f>
        <v>0.00347300166616064</v>
      </c>
      <c r="AI1284" s="0" t="n">
        <f aca="false">Inputs!$B$9-Inputs!$B$8*AG1284</f>
        <v>645.797576545883</v>
      </c>
      <c r="AJ1284" s="0" t="n">
        <f aca="false">RANK(AH1284,$AH$5:$AH$2004,0)+COUNTIF($AH$4:AH1283,AH1284)</f>
        <v>1468</v>
      </c>
      <c r="AK1284" s="0" t="n">
        <f aca="false">IF(AJ1284&lt;=Deciles!$B$5*(Deciles!$B$4+1),INT((AJ1284-1)/(Deciles!$B$4+1))+1,Deciles!$B$5+INT((AJ1284-1-Deciles!$B$5*(Deciles!$B$4+1))/Deciles!$B$4)+1)</f>
        <v>8</v>
      </c>
    </row>
    <row r="1285" customFormat="false" ht="15" hidden="false" customHeight="false" outlineLevel="0" collapsed="false">
      <c r="A1285" s="0" t="n">
        <v>36994</v>
      </c>
      <c r="B1285" s="0" t="s">
        <v>143</v>
      </c>
      <c r="C1285" s="0" t="n">
        <v>776</v>
      </c>
      <c r="D1285" s="0" t="n">
        <v>80</v>
      </c>
      <c r="E1285" s="0" t="n">
        <v>65.7643051147461</v>
      </c>
      <c r="F1285" s="0" t="n">
        <v>38</v>
      </c>
      <c r="G1285" s="0" t="n">
        <v>4.13399982452393</v>
      </c>
      <c r="H1285" s="0" t="n">
        <v>0.900666475296021</v>
      </c>
      <c r="I1285" s="0" t="n">
        <v>35</v>
      </c>
      <c r="J1285" s="0" t="n">
        <v>12.2529973983765</v>
      </c>
      <c r="K1285" s="0" t="n">
        <v>9.63333320617676</v>
      </c>
      <c r="L1285" s="0" t="n">
        <v>5.0717945098877</v>
      </c>
      <c r="M1285" s="0" t="n">
        <v>2.57371878623962</v>
      </c>
      <c r="N1285" s="0" t="n">
        <v>0</v>
      </c>
      <c r="O1285" s="0" t="n">
        <v>0</v>
      </c>
      <c r="P1285" s="0" t="s">
        <v>146</v>
      </c>
      <c r="Q1285" s="0" t="s">
        <v>141</v>
      </c>
      <c r="R1285" s="0" t="n">
        <v>2</v>
      </c>
      <c r="S1285" s="0" t="s">
        <v>149</v>
      </c>
      <c r="T1285" s="0" t="n">
        <v>0</v>
      </c>
      <c r="U1285" s="0" t="n">
        <v>209608.53</v>
      </c>
      <c r="V1285" s="0" t="n">
        <v>0.00828882306814194</v>
      </c>
      <c r="W1285" s="0" t="n">
        <v>622.123657226563</v>
      </c>
      <c r="X1285" s="0" t="n">
        <v>0.00574368331581354</v>
      </c>
      <c r="Y1285" s="0" t="n">
        <f aca="false">IF(ISNUMBER(C1285),INDEX(Scorecard!$D$5:$D$12,SUMPRODUCT(--(Scorecard!$G$5:$G$11&lt;C1285))+1),Scorecard!$D$13)</f>
        <v>1.23750384304241</v>
      </c>
      <c r="Z1285" s="0" t="n">
        <f aca="false">IF(ISNUMBER(D1285),INDEX(Scorecard!$D$14:$D$17,SUMPRODUCT(--(Scorecard!$G$14:$G$16&lt;D1285))+1),Scorecard!$D$18)</f>
        <v>0.0505355481560174</v>
      </c>
      <c r="AA1285" s="0" t="n">
        <f aca="false">IF(ISNUMBER(E1285),INDEX(Scorecard!$D$19:$D$26,SUMPRODUCT(--(Scorecard!$G$19:$G$25&lt;E1285))+1),Scorecard!$D$27)</f>
        <v>0.233621608745691</v>
      </c>
      <c r="AB1285" s="0" t="n">
        <f aca="false">IF(ISNUMBER(F1285),INDEX(Scorecard!$D$28:$D$35,SUMPRODUCT(--(Scorecard!$G$28:$G$34&lt;F1285))+1),Scorecard!$D$36)</f>
        <v>-0.132616866359722</v>
      </c>
      <c r="AC1285" s="0" t="n">
        <f aca="false">IF(ISNUMBER(H1285),INDEX(Scorecard!$D$37:$D$44,SUMPRODUCT(--(Scorecard!$G$37:$G$43&lt;H1285))+1),Scorecard!$D$45)</f>
        <v>-0.975503570149195</v>
      </c>
      <c r="AD1285" s="0" t="n">
        <f aca="false">IF(ISNUMBER(I1285),INDEX(Scorecard!$D$46:$D$52,SUMPRODUCT(--(Scorecard!$G$46:$G$51&lt;I1285))+1),Scorecard!$D$53)</f>
        <v>0.123869379412532</v>
      </c>
      <c r="AE1285" s="0" t="n">
        <f aca="false">IF(ISNUMBER(K1285),INDEX(Scorecard!$D$54:$D$61,SUMPRODUCT(--(Scorecard!$G$54:$G$60&lt;K1285))+1),Scorecard!$D$62)</f>
        <v>-0.541917179454542</v>
      </c>
      <c r="AF1285" s="0" t="n">
        <f aca="false">IF(ISNUMBER(L1285),INDEX(Scorecard!$D$63:$D$68,SUMPRODUCT(--(Scorecard!$G$63:$G$67&lt;L1285))+1),Scorecard!$D$69)</f>
        <v>0.322484508656054</v>
      </c>
      <c r="AG1285" s="0" t="n">
        <f aca="false">Inputs!$B$10+Scorecard!$J$5*Y1285+Scorecard!$J$6*Z1285+Scorecard!$J$7*AA1285+Scorecard!$J$8*AB1285+Scorecard!$J$9*AC1285+Scorecard!$J$10*AD1285+Scorecard!$J$11*AE1285+Scorecard!$J$12*AF1285</f>
        <v>-4.67876967187018</v>
      </c>
      <c r="AH1285" s="0" t="n">
        <f aca="false">MIN(1-Inputs!$B$13,MAX(Inputs!$B$13,1/(1+EXP(-(Inputs!$B$11*AG1285+Inputs!$B$12)))))</f>
        <v>0.00828882330513773</v>
      </c>
      <c r="AI1285" s="0" t="n">
        <f aca="false">Inputs!$B$9-Inputs!$B$8*AG1285</f>
        <v>622.123632265881</v>
      </c>
      <c r="AJ1285" s="0" t="n">
        <f aca="false">RANK(AH1285,$AH$5:$AH$2004,0)+COUNTIF($AH$4:AH1284,AH1285)</f>
        <v>939</v>
      </c>
      <c r="AK1285" s="0" t="n">
        <f aca="false">IF(AJ1285&lt;=Deciles!$B$5*(Deciles!$B$4+1),INT((AJ1285-1)/(Deciles!$B$4+1))+1,Deciles!$B$5+INT((AJ1285-1-Deciles!$B$5*(Deciles!$B$4+1))/Deciles!$B$4)+1)</f>
        <v>5</v>
      </c>
    </row>
    <row r="1286" customFormat="false" ht="15" hidden="false" customHeight="false" outlineLevel="0" collapsed="false">
      <c r="A1286" s="0" t="n">
        <v>37041</v>
      </c>
      <c r="B1286" s="0" t="s">
        <v>143</v>
      </c>
      <c r="C1286" s="0" t="n">
        <v>768</v>
      </c>
      <c r="D1286" s="0" t="n">
        <v>94.7946243286133</v>
      </c>
      <c r="E1286" s="0" t="n">
        <v>88.303596496582</v>
      </c>
      <c r="F1286" s="0" t="n">
        <v>36</v>
      </c>
      <c r="G1286" s="0" t="n">
        <v>3.83200001716614</v>
      </c>
      <c r="H1286" s="0" t="n">
        <v>0.598666667938232</v>
      </c>
      <c r="I1286" s="0" t="n">
        <v>19</v>
      </c>
      <c r="J1286" s="0" t="n">
        <v>12.133939743042</v>
      </c>
      <c r="K1286" s="0" t="n">
        <v>8.8333330154419</v>
      </c>
      <c r="L1286" s="0" t="n">
        <v>5.0717945098877</v>
      </c>
      <c r="M1286" s="0" t="n">
        <v>1.74300384521484</v>
      </c>
      <c r="N1286" s="0" t="n">
        <v>0</v>
      </c>
      <c r="O1286" s="0" t="n">
        <v>0</v>
      </c>
      <c r="P1286" s="0" t="s">
        <v>140</v>
      </c>
      <c r="Q1286" s="0" t="s">
        <v>141</v>
      </c>
      <c r="R1286" s="0" t="n">
        <v>2</v>
      </c>
      <c r="S1286" s="0" t="s">
        <v>148</v>
      </c>
      <c r="T1286" s="0" t="n">
        <v>0</v>
      </c>
      <c r="U1286" s="0" t="n">
        <v>186081.45</v>
      </c>
      <c r="V1286" s="0" t="n">
        <v>0.0148634603247047</v>
      </c>
      <c r="W1286" s="0" t="n">
        <v>606.13818359375</v>
      </c>
      <c r="X1286" s="0" t="n">
        <v>0.0189069528132677</v>
      </c>
      <c r="Y1286" s="0" t="n">
        <f aca="false">IF(ISNUMBER(C1286),INDEX(Scorecard!$D$5:$D$12,SUMPRODUCT(--(Scorecard!$G$5:$G$11&lt;C1286))+1),Scorecard!$D$13)</f>
        <v>1.23750384304241</v>
      </c>
      <c r="Z1286" s="0" t="n">
        <f aca="false">IF(ISNUMBER(D1286),INDEX(Scorecard!$D$14:$D$17,SUMPRODUCT(--(Scorecard!$G$14:$G$16&lt;D1286))+1),Scorecard!$D$18)</f>
        <v>-0.361970872710667</v>
      </c>
      <c r="AA1286" s="0" t="n">
        <f aca="false">IF(ISNUMBER(E1286),INDEX(Scorecard!$D$19:$D$26,SUMPRODUCT(--(Scorecard!$G$19:$G$25&lt;E1286))+1),Scorecard!$D$27)</f>
        <v>-0.820992370602782</v>
      </c>
      <c r="AB1286" s="0" t="n">
        <f aca="false">IF(ISNUMBER(F1286),INDEX(Scorecard!$D$28:$D$35,SUMPRODUCT(--(Scorecard!$G$28:$G$34&lt;F1286))+1),Scorecard!$D$36)</f>
        <v>-0.0008456427959252</v>
      </c>
      <c r="AC1286" s="0" t="n">
        <f aca="false">IF(ISNUMBER(H1286),INDEX(Scorecard!$D$37:$D$44,SUMPRODUCT(--(Scorecard!$G$37:$G$43&lt;H1286))+1),Scorecard!$D$45)</f>
        <v>-0.271229676926091</v>
      </c>
      <c r="AD1286" s="0" t="n">
        <f aca="false">IF(ISNUMBER(I1286),INDEX(Scorecard!$D$46:$D$52,SUMPRODUCT(--(Scorecard!$G$46:$G$51&lt;I1286))+1),Scorecard!$D$53)</f>
        <v>-0.108777051091409</v>
      </c>
      <c r="AE1286" s="0" t="n">
        <f aca="false">IF(ISNUMBER(K1286),INDEX(Scorecard!$D$54:$D$61,SUMPRODUCT(--(Scorecard!$G$54:$G$60&lt;K1286))+1),Scorecard!$D$62)</f>
        <v>-0.541917179454542</v>
      </c>
      <c r="AF1286" s="0" t="n">
        <f aca="false">IF(ISNUMBER(L1286),INDEX(Scorecard!$D$63:$D$68,SUMPRODUCT(--(Scorecard!$G$63:$G$67&lt;L1286))+1),Scorecard!$D$69)</f>
        <v>0.322484508656054</v>
      </c>
      <c r="AG1286" s="0" t="n">
        <f aca="false">Inputs!$B$10+Scorecard!$J$5*Y1286+Scorecard!$J$6*Z1286+Scorecard!$J$7*AA1286+Scorecard!$J$8*AB1286+Scorecard!$J$9*AC1286+Scorecard!$J$10*AD1286+Scorecard!$J$11*AE1286+Scorecard!$J$12*AF1286</f>
        <v>-4.12475611907892</v>
      </c>
      <c r="AH1286" s="0" t="n">
        <f aca="false">MIN(1-Inputs!$B$13,MAX(Inputs!$B$13,1/(1+EXP(-(Inputs!$B$11*AG1286+Inputs!$B$12)))))</f>
        <v>0.0148634603492499</v>
      </c>
      <c r="AI1286" s="0" t="n">
        <f aca="false">Inputs!$B$9-Inputs!$B$8*AG1286</f>
        <v>606.138180161937</v>
      </c>
      <c r="AJ1286" s="0" t="n">
        <f aca="false">RANK(AH1286,$AH$5:$AH$2004,0)+COUNTIF($AH$4:AH1285,AH1286)</f>
        <v>597</v>
      </c>
      <c r="AK1286" s="0" t="n">
        <f aca="false">IF(AJ1286&lt;=Deciles!$B$5*(Deciles!$B$4+1),INT((AJ1286-1)/(Deciles!$B$4+1))+1,Deciles!$B$5+INT((AJ1286-1-Deciles!$B$5*(Deciles!$B$4+1))/Deciles!$B$4)+1)</f>
        <v>3</v>
      </c>
    </row>
    <row r="1287" customFormat="false" ht="15" hidden="false" customHeight="false" outlineLevel="0" collapsed="false">
      <c r="A1287" s="0" t="n">
        <v>37041</v>
      </c>
      <c r="B1287" s="0" t="s">
        <v>152</v>
      </c>
      <c r="C1287" s="0" t="n">
        <v>768</v>
      </c>
      <c r="D1287" s="0" t="n">
        <v>94.7946243286133</v>
      </c>
      <c r="E1287" s="0" t="n">
        <v>76.8593368530273</v>
      </c>
      <c r="F1287" s="0" t="n">
        <v>36</v>
      </c>
      <c r="G1287" s="0" t="n">
        <v>3.83200001716614</v>
      </c>
      <c r="H1287" s="0" t="n">
        <v>-2.60133337974548</v>
      </c>
      <c r="I1287" s="0" t="n">
        <v>49</v>
      </c>
      <c r="J1287" s="0" t="n">
        <v>12.0815353393555</v>
      </c>
      <c r="K1287" s="0" t="n">
        <v>4</v>
      </c>
      <c r="L1287" s="0" t="n">
        <v>-0.458333492279053</v>
      </c>
      <c r="M1287" s="0" t="n">
        <v>4.23436641693115</v>
      </c>
      <c r="N1287" s="0" t="n">
        <v>0</v>
      </c>
      <c r="O1287" s="0" t="n">
        <v>0</v>
      </c>
      <c r="P1287" s="0" t="s">
        <v>140</v>
      </c>
      <c r="Q1287" s="0" t="s">
        <v>141</v>
      </c>
      <c r="R1287" s="0" t="n">
        <v>2</v>
      </c>
      <c r="S1287" s="0" t="s">
        <v>148</v>
      </c>
      <c r="T1287" s="0" t="n">
        <v>0</v>
      </c>
      <c r="U1287" s="0" t="n">
        <v>176581.03</v>
      </c>
      <c r="V1287" s="0" t="n">
        <v>0.00341224786825478</v>
      </c>
      <c r="W1287" s="0" t="n">
        <v>646.27685546875</v>
      </c>
      <c r="X1287" s="0" t="n">
        <v>0.00243544881232083</v>
      </c>
      <c r="Y1287" s="0" t="n">
        <f aca="false">IF(ISNUMBER(C1287),INDEX(Scorecard!$D$5:$D$12,SUMPRODUCT(--(Scorecard!$G$5:$G$11&lt;C1287))+1),Scorecard!$D$13)</f>
        <v>1.23750384304241</v>
      </c>
      <c r="Z1287" s="0" t="n">
        <f aca="false">IF(ISNUMBER(D1287),INDEX(Scorecard!$D$14:$D$17,SUMPRODUCT(--(Scorecard!$G$14:$G$16&lt;D1287))+1),Scorecard!$D$18)</f>
        <v>-0.361970872710667</v>
      </c>
      <c r="AA1287" s="0" t="n">
        <f aca="false">IF(ISNUMBER(E1287),INDEX(Scorecard!$D$19:$D$26,SUMPRODUCT(--(Scorecard!$G$19:$G$25&lt;E1287))+1),Scorecard!$D$27)</f>
        <v>-0.0341578513653732</v>
      </c>
      <c r="AB1287" s="0" t="n">
        <f aca="false">IF(ISNUMBER(F1287),INDEX(Scorecard!$D$28:$D$35,SUMPRODUCT(--(Scorecard!$G$28:$G$34&lt;F1287))+1),Scorecard!$D$36)</f>
        <v>-0.0008456427959252</v>
      </c>
      <c r="AC1287" s="0" t="n">
        <f aca="false">IF(ISNUMBER(H1287),INDEX(Scorecard!$D$37:$D$44,SUMPRODUCT(--(Scorecard!$G$37:$G$43&lt;H1287))+1),Scorecard!$D$45)</f>
        <v>1.35057635045042</v>
      </c>
      <c r="AD1287" s="0" t="n">
        <f aca="false">IF(ISNUMBER(I1287),INDEX(Scorecard!$D$46:$D$52,SUMPRODUCT(--(Scorecard!$G$46:$G$51&lt;I1287))+1),Scorecard!$D$53)</f>
        <v>0.818882373006414</v>
      </c>
      <c r="AE1287" s="0" t="n">
        <f aca="false">IF(ISNUMBER(K1287),INDEX(Scorecard!$D$54:$D$61,SUMPRODUCT(--(Scorecard!$G$54:$G$60&lt;K1287))+1),Scorecard!$D$62)</f>
        <v>0.489050497890326</v>
      </c>
      <c r="AF1287" s="0" t="n">
        <f aca="false">IF(ISNUMBER(L1287),INDEX(Scorecard!$D$63:$D$68,SUMPRODUCT(--(Scorecard!$G$63:$G$67&lt;L1287))+1),Scorecard!$D$69)</f>
        <v>0.322484508656054</v>
      </c>
      <c r="AG1287" s="0" t="n">
        <f aca="false">Inputs!$B$10+Scorecard!$J$5*Y1287+Scorecard!$J$6*Z1287+Scorecard!$J$7*AA1287+Scorecard!$J$8*AB1287+Scorecard!$J$9*AC1287+Scorecard!$J$10*AD1287+Scorecard!$J$11*AE1287+Scorecard!$J$12*AF1287</f>
        <v>-5.51585660097659</v>
      </c>
      <c r="AH1287" s="0" t="n">
        <f aca="false">MIN(1-Inputs!$B$13,MAX(Inputs!$B$13,1/(1+EXP(-(Inputs!$B$11*AG1287+Inputs!$B$12)))))</f>
        <v>0.00341224778274389</v>
      </c>
      <c r="AI1287" s="0" t="n">
        <f aca="false">Inputs!$B$9-Inputs!$B$8*AG1287</f>
        <v>646.276855494177</v>
      </c>
      <c r="AJ1287" s="0" t="n">
        <f aca="false">RANK(AH1287,$AH$5:$AH$2004,0)+COUNTIF($AH$4:AH1286,AH1287)</f>
        <v>1478</v>
      </c>
      <c r="AK1287" s="0" t="n">
        <f aca="false">IF(AJ1287&lt;=Deciles!$B$5*(Deciles!$B$4+1),INT((AJ1287-1)/(Deciles!$B$4+1))+1,Deciles!$B$5+INT((AJ1287-1-Deciles!$B$5*(Deciles!$B$4+1))/Deciles!$B$4)+1)</f>
        <v>8</v>
      </c>
    </row>
    <row r="1288" customFormat="false" ht="15" hidden="false" customHeight="false" outlineLevel="0" collapsed="false">
      <c r="A1288" s="0" t="n">
        <v>37081</v>
      </c>
      <c r="B1288" s="0" t="s">
        <v>157</v>
      </c>
      <c r="C1288" s="0" t="n">
        <v>765</v>
      </c>
      <c r="D1288" s="0" t="n">
        <v>80</v>
      </c>
      <c r="E1288" s="0" t="n">
        <v>73.3562774658203</v>
      </c>
      <c r="F1288" s="0" t="n">
        <v>27</v>
      </c>
      <c r="G1288" s="0" t="n">
        <v>4.56599998474121</v>
      </c>
      <c r="H1288" s="0" t="n">
        <v>0.682666540145874</v>
      </c>
      <c r="I1288" s="0" t="n">
        <v>18</v>
      </c>
      <c r="J1288" s="0" t="n">
        <v>13.1336288452148</v>
      </c>
      <c r="K1288" s="0" t="n">
        <v>4.0230770111084</v>
      </c>
      <c r="L1288" s="0" t="n">
        <v>-0.276923179626465</v>
      </c>
      <c r="M1288" s="0" t="n">
        <v>4.10729646682739</v>
      </c>
      <c r="N1288" s="0" t="n">
        <v>0</v>
      </c>
      <c r="O1288" s="0" t="n">
        <v>0</v>
      </c>
      <c r="P1288" s="0" t="s">
        <v>140</v>
      </c>
      <c r="Q1288" s="0" t="s">
        <v>141</v>
      </c>
      <c r="R1288" s="0" t="n">
        <v>2</v>
      </c>
      <c r="S1288" s="0" t="s">
        <v>161</v>
      </c>
      <c r="T1288" s="0" t="n">
        <v>0</v>
      </c>
      <c r="U1288" s="0" t="n">
        <v>505664.78</v>
      </c>
      <c r="V1288" s="0" t="n">
        <v>0.00276076421141625</v>
      </c>
      <c r="W1288" s="0" t="n">
        <v>652.028442382813</v>
      </c>
      <c r="X1288" s="0" t="n">
        <v>0.0026592337526381</v>
      </c>
      <c r="Y1288" s="0" t="n">
        <f aca="false">IF(ISNUMBER(C1288),INDEX(Scorecard!$D$5:$D$12,SUMPRODUCT(--(Scorecard!$G$5:$G$11&lt;C1288))+1),Scorecard!$D$13)</f>
        <v>1.23750384304241</v>
      </c>
      <c r="Z1288" s="0" t="n">
        <f aca="false">IF(ISNUMBER(D1288),INDEX(Scorecard!$D$14:$D$17,SUMPRODUCT(--(Scorecard!$G$14:$G$16&lt;D1288))+1),Scorecard!$D$18)</f>
        <v>0.0505355481560174</v>
      </c>
      <c r="AA1288" s="0" t="n">
        <f aca="false">IF(ISNUMBER(E1288),INDEX(Scorecard!$D$19:$D$26,SUMPRODUCT(--(Scorecard!$G$19:$G$25&lt;E1288))+1),Scorecard!$D$27)</f>
        <v>-0.0341578513653732</v>
      </c>
      <c r="AB1288" s="0" t="n">
        <f aca="false">IF(ISNUMBER(F1288),INDEX(Scorecard!$D$28:$D$35,SUMPRODUCT(--(Scorecard!$G$28:$G$34&lt;F1288))+1),Scorecard!$D$36)</f>
        <v>0.165097008946478</v>
      </c>
      <c r="AC1288" s="0" t="n">
        <f aca="false">IF(ISNUMBER(H1288),INDEX(Scorecard!$D$37:$D$44,SUMPRODUCT(--(Scorecard!$G$37:$G$43&lt;H1288))+1),Scorecard!$D$45)</f>
        <v>-0.569454719285959</v>
      </c>
      <c r="AD1288" s="0" t="n">
        <f aca="false">IF(ISNUMBER(I1288),INDEX(Scorecard!$D$46:$D$52,SUMPRODUCT(--(Scorecard!$G$46:$G$51&lt;I1288))+1),Scorecard!$D$53)</f>
        <v>-0.114272400683245</v>
      </c>
      <c r="AE1288" s="0" t="n">
        <f aca="false">IF(ISNUMBER(K1288),INDEX(Scorecard!$D$54:$D$61,SUMPRODUCT(--(Scorecard!$G$54:$G$60&lt;K1288))+1),Scorecard!$D$62)</f>
        <v>0.489050497890326</v>
      </c>
      <c r="AF1288" s="0" t="n">
        <f aca="false">IF(ISNUMBER(L1288),INDEX(Scorecard!$D$63:$D$68,SUMPRODUCT(--(Scorecard!$G$63:$G$67&lt;L1288))+1),Scorecard!$D$69)</f>
        <v>0.322484508656054</v>
      </c>
      <c r="AG1288" s="0" t="n">
        <f aca="false">Inputs!$B$10+Scorecard!$J$5*Y1288+Scorecard!$J$6*Z1288+Scorecard!$J$7*AA1288+Scorecard!$J$8*AB1288+Scorecard!$J$9*AC1288+Scorecard!$J$10*AD1288+Scorecard!$J$11*AE1288+Scorecard!$J$12*AF1288</f>
        <v>-5.71519210830064</v>
      </c>
      <c r="AH1288" s="0" t="n">
        <f aca="false">MIN(1-Inputs!$B$13,MAX(Inputs!$B$13,1/(1+EXP(-(Inputs!$B$11*AG1288+Inputs!$B$12)))))</f>
        <v>0.00276076420070264</v>
      </c>
      <c r="AI1288" s="0" t="n">
        <f aca="false">Inputs!$B$9-Inputs!$B$8*AG1288</f>
        <v>652.028462451967</v>
      </c>
      <c r="AJ1288" s="0" t="n">
        <f aca="false">RANK(AH1288,$AH$5:$AH$2004,0)+COUNTIF($AH$4:AH1287,AH1288)</f>
        <v>1580</v>
      </c>
      <c r="AK1288" s="0" t="n">
        <f aca="false">IF(AJ1288&lt;=Deciles!$B$5*(Deciles!$B$4+1),INT((AJ1288-1)/(Deciles!$B$4+1))+1,Deciles!$B$5+INT((AJ1288-1-Deciles!$B$5*(Deciles!$B$4+1))/Deciles!$B$4)+1)</f>
        <v>8</v>
      </c>
    </row>
    <row r="1289" customFormat="false" ht="15" hidden="false" customHeight="false" outlineLevel="0" collapsed="false">
      <c r="A1289" s="0" t="n">
        <v>37081</v>
      </c>
      <c r="B1289" s="0" t="s">
        <v>158</v>
      </c>
      <c r="C1289" s="0" t="n">
        <v>765</v>
      </c>
      <c r="D1289" s="0" t="n">
        <v>80</v>
      </c>
      <c r="E1289" s="0" t="n">
        <v>71.8095779418945</v>
      </c>
      <c r="F1289" s="0" t="n">
        <v>27</v>
      </c>
      <c r="G1289" s="0" t="n">
        <v>4.56599998474121</v>
      </c>
      <c r="H1289" s="0" t="n">
        <v>1.64933323860169</v>
      </c>
      <c r="I1289" s="0" t="n">
        <v>30</v>
      </c>
      <c r="J1289" s="0" t="n">
        <v>13.1159782409668</v>
      </c>
      <c r="K1289" s="0" t="n">
        <v>6.73333311080933</v>
      </c>
      <c r="L1289" s="0" t="n">
        <v>2.71025609970093</v>
      </c>
      <c r="M1289" s="0" t="n">
        <v>0.36659899353981</v>
      </c>
      <c r="N1289" s="0" t="n">
        <v>0</v>
      </c>
      <c r="O1289" s="0" t="n">
        <v>0</v>
      </c>
      <c r="P1289" s="0" t="s">
        <v>140</v>
      </c>
      <c r="Q1289" s="0" t="s">
        <v>141</v>
      </c>
      <c r="R1289" s="0" t="n">
        <v>2</v>
      </c>
      <c r="S1289" s="0" t="s">
        <v>161</v>
      </c>
      <c r="T1289" s="0" t="n">
        <v>0</v>
      </c>
      <c r="U1289" s="0" t="n">
        <v>496817.66</v>
      </c>
      <c r="V1289" s="0" t="n">
        <v>0.00533069856464863</v>
      </c>
      <c r="W1289" s="0" t="n">
        <v>634.151062011719</v>
      </c>
      <c r="X1289" s="0" t="n">
        <v>0.00304957781918347</v>
      </c>
      <c r="Y1289" s="0" t="n">
        <f aca="false">IF(ISNUMBER(C1289),INDEX(Scorecard!$D$5:$D$12,SUMPRODUCT(--(Scorecard!$G$5:$G$11&lt;C1289))+1),Scorecard!$D$13)</f>
        <v>1.23750384304241</v>
      </c>
      <c r="Z1289" s="0" t="n">
        <f aca="false">IF(ISNUMBER(D1289),INDEX(Scorecard!$D$14:$D$17,SUMPRODUCT(--(Scorecard!$G$14:$G$16&lt;D1289))+1),Scorecard!$D$18)</f>
        <v>0.0505355481560174</v>
      </c>
      <c r="AA1289" s="0" t="n">
        <f aca="false">IF(ISNUMBER(E1289),INDEX(Scorecard!$D$19:$D$26,SUMPRODUCT(--(Scorecard!$G$19:$G$25&lt;E1289))+1),Scorecard!$D$27)</f>
        <v>0.0530843085177338</v>
      </c>
      <c r="AB1289" s="0" t="n">
        <f aca="false">IF(ISNUMBER(F1289),INDEX(Scorecard!$D$28:$D$35,SUMPRODUCT(--(Scorecard!$G$28:$G$34&lt;F1289))+1),Scorecard!$D$36)</f>
        <v>0.165097008946478</v>
      </c>
      <c r="AC1289" s="0" t="n">
        <f aca="false">IF(ISNUMBER(H1289),INDEX(Scorecard!$D$37:$D$44,SUMPRODUCT(--(Scorecard!$G$37:$G$43&lt;H1289))+1),Scorecard!$D$45)</f>
        <v>-0.975503570149195</v>
      </c>
      <c r="AD1289" s="0" t="n">
        <f aca="false">IF(ISNUMBER(I1289),INDEX(Scorecard!$D$46:$D$52,SUMPRODUCT(--(Scorecard!$G$46:$G$51&lt;I1289))+1),Scorecard!$D$53)</f>
        <v>0.123869379412532</v>
      </c>
      <c r="AE1289" s="0" t="n">
        <f aca="false">IF(ISNUMBER(K1289),INDEX(Scorecard!$D$54:$D$61,SUMPRODUCT(--(Scorecard!$G$54:$G$60&lt;K1289))+1),Scorecard!$D$62)</f>
        <v>-0.357264871923982</v>
      </c>
      <c r="AF1289" s="0" t="n">
        <f aca="false">IF(ISNUMBER(L1289),INDEX(Scorecard!$D$63:$D$68,SUMPRODUCT(--(Scorecard!$G$63:$G$67&lt;L1289))+1),Scorecard!$D$69)</f>
        <v>0.322484508656054</v>
      </c>
      <c r="AG1289" s="0" t="n">
        <f aca="false">Inputs!$B$10+Scorecard!$J$5*Y1289+Scorecard!$J$6*Z1289+Scorecard!$J$7*AA1289+Scorecard!$J$8*AB1289+Scorecard!$J$9*AC1289+Scorecard!$J$10*AD1289+Scorecard!$J$11*AE1289+Scorecard!$J$12*AF1289</f>
        <v>-5.09560890782928</v>
      </c>
      <c r="AH1289" s="0" t="n">
        <f aca="false">MIN(1-Inputs!$B$13,MAX(Inputs!$B$13,1/(1+EXP(-(Inputs!$B$11*AG1289+Inputs!$B$12)))))</f>
        <v>0.00533069874479513</v>
      </c>
      <c r="AI1289" s="0" t="n">
        <f aca="false">Inputs!$B$9-Inputs!$B$8*AG1289</f>
        <v>634.151070237204</v>
      </c>
      <c r="AJ1289" s="0" t="n">
        <f aca="false">RANK(AH1289,$AH$5:$AH$2004,0)+COUNTIF($AH$4:AH1288,AH1289)</f>
        <v>1212</v>
      </c>
      <c r="AK1289" s="0" t="n">
        <f aca="false">IF(AJ1289&lt;=Deciles!$B$5*(Deciles!$B$4+1),INT((AJ1289-1)/(Deciles!$B$4+1))+1,Deciles!$B$5+INT((AJ1289-1-Deciles!$B$5*(Deciles!$B$4+1))/Deciles!$B$4)+1)</f>
        <v>7</v>
      </c>
    </row>
    <row r="1290" customFormat="false" ht="15" hidden="false" customHeight="false" outlineLevel="0" collapsed="false">
      <c r="A1290" s="0" t="n">
        <v>37089</v>
      </c>
      <c r="B1290" s="0" t="s">
        <v>152</v>
      </c>
      <c r="C1290" s="0" t="n">
        <v>665</v>
      </c>
      <c r="D1290" s="0" t="n">
        <v>80</v>
      </c>
      <c r="E1290" s="0" t="n">
        <v>54.8838768005371</v>
      </c>
      <c r="F1290" s="0" t="n">
        <v>28</v>
      </c>
      <c r="G1290" s="0" t="n">
        <v>4.45100021362305</v>
      </c>
      <c r="H1290" s="0" t="n">
        <v>-1.98233318328857</v>
      </c>
      <c r="I1290" s="0" t="n">
        <v>77</v>
      </c>
      <c r="J1290" s="0" t="n">
        <v>11.8935747146606</v>
      </c>
      <c r="K1290" s="0" t="n">
        <v>3.70000004768372</v>
      </c>
      <c r="L1290" s="0" t="n">
        <v>-0.458333253860474</v>
      </c>
      <c r="M1290" s="0" t="n">
        <v>4.74415826797485</v>
      </c>
      <c r="N1290" s="0" t="n">
        <v>0</v>
      </c>
      <c r="O1290" s="0" t="n">
        <v>0</v>
      </c>
      <c r="P1290" s="0" t="s">
        <v>144</v>
      </c>
      <c r="Q1290" s="0" t="s">
        <v>160</v>
      </c>
      <c r="R1290" s="0" t="n">
        <v>2</v>
      </c>
      <c r="S1290" s="0" t="s">
        <v>147</v>
      </c>
      <c r="T1290" s="0" t="n">
        <v>0</v>
      </c>
      <c r="U1290" s="0" t="n">
        <v>146323.38</v>
      </c>
      <c r="V1290" s="0" t="n">
        <v>0.0480759851634502</v>
      </c>
      <c r="W1290" s="0" t="n">
        <v>573.440002441406</v>
      </c>
      <c r="X1290" s="0" t="n">
        <v>0.0377929508686066</v>
      </c>
      <c r="Y1290" s="0" t="n">
        <f aca="false">IF(ISNUMBER(C1290),INDEX(Scorecard!$D$5:$D$12,SUMPRODUCT(--(Scorecard!$G$5:$G$11&lt;C1290))+1),Scorecard!$D$13)</f>
        <v>-1.88220980528339</v>
      </c>
      <c r="Z1290" s="0" t="n">
        <f aca="false">IF(ISNUMBER(D1290),INDEX(Scorecard!$D$14:$D$17,SUMPRODUCT(--(Scorecard!$G$14:$G$16&lt;D1290))+1),Scorecard!$D$18)</f>
        <v>0.0505355481560174</v>
      </c>
      <c r="AA1290" s="0" t="n">
        <f aca="false">IF(ISNUMBER(E1290),INDEX(Scorecard!$D$19:$D$26,SUMPRODUCT(--(Scorecard!$G$19:$G$25&lt;E1290))+1),Scorecard!$D$27)</f>
        <v>0.285899340811827</v>
      </c>
      <c r="AB1290" s="0" t="n">
        <f aca="false">IF(ISNUMBER(F1290),INDEX(Scorecard!$D$28:$D$35,SUMPRODUCT(--(Scorecard!$G$28:$G$34&lt;F1290))+1),Scorecard!$D$36)</f>
        <v>0.165097008946478</v>
      </c>
      <c r="AC1290" s="0" t="n">
        <f aca="false">IF(ISNUMBER(H1290),INDEX(Scorecard!$D$37:$D$44,SUMPRODUCT(--(Scorecard!$G$37:$G$43&lt;H1290))+1),Scorecard!$D$45)</f>
        <v>1.35057635045042</v>
      </c>
      <c r="AD1290" s="0" t="n">
        <f aca="false">IF(ISNUMBER(I1290),INDEX(Scorecard!$D$46:$D$52,SUMPRODUCT(--(Scorecard!$G$46:$G$51&lt;I1290))+1),Scorecard!$D$53)</f>
        <v>0.818882373006414</v>
      </c>
      <c r="AE1290" s="0" t="n">
        <f aca="false">IF(ISNUMBER(K1290),INDEX(Scorecard!$D$54:$D$61,SUMPRODUCT(--(Scorecard!$G$54:$G$60&lt;K1290))+1),Scorecard!$D$62)</f>
        <v>0.489050497890326</v>
      </c>
      <c r="AF1290" s="0" t="n">
        <f aca="false">IF(ISNUMBER(L1290),INDEX(Scorecard!$D$63:$D$68,SUMPRODUCT(--(Scorecard!$G$63:$G$67&lt;L1290))+1),Scorecard!$D$69)</f>
        <v>0.322484508656054</v>
      </c>
      <c r="AG1290" s="0" t="n">
        <f aca="false">Inputs!$B$10+Scorecard!$J$5*Y1290+Scorecard!$J$6*Z1290+Scorecard!$J$7*AA1290+Scorecard!$J$8*AB1290+Scorecard!$J$9*AC1290+Scorecard!$J$10*AD1290+Scorecard!$J$11*AE1290+Scorecard!$J$12*AF1290</f>
        <v>-2.99152290619026</v>
      </c>
      <c r="AH1290" s="0" t="n">
        <f aca="false">MIN(1-Inputs!$B$13,MAX(Inputs!$B$13,1/(1+EXP(-(Inputs!$B$11*AG1290+Inputs!$B$12)))))</f>
        <v>0.0480759870114428</v>
      </c>
      <c r="AI1290" s="0" t="n">
        <f aca="false">Inputs!$B$9-Inputs!$B$8*AG1290</f>
        <v>573.439981433834</v>
      </c>
      <c r="AJ1290" s="0" t="n">
        <f aca="false">RANK(AH1290,$AH$5:$AH$2004,0)+COUNTIF($AH$4:AH1289,AH1290)</f>
        <v>157</v>
      </c>
      <c r="AK1290" s="0" t="n">
        <f aca="false">IF(AJ1290&lt;=Deciles!$B$5*(Deciles!$B$4+1),INT((AJ1290-1)/(Deciles!$B$4+1))+1,Deciles!$B$5+INT((AJ1290-1-Deciles!$B$5*(Deciles!$B$4+1))/Deciles!$B$4)+1)</f>
        <v>1</v>
      </c>
    </row>
    <row r="1291" customFormat="false" ht="15" hidden="false" customHeight="false" outlineLevel="0" collapsed="false">
      <c r="A1291" s="0" t="n">
        <v>37114</v>
      </c>
      <c r="B1291" s="0" t="s">
        <v>158</v>
      </c>
      <c r="C1291" s="0" t="n">
        <v>721</v>
      </c>
      <c r="D1291" s="0" t="n">
        <v>73.343147277832</v>
      </c>
      <c r="E1291" s="0" t="n">
        <v>72.1388854980469</v>
      </c>
      <c r="F1291" s="0" t="n">
        <v>29</v>
      </c>
      <c r="G1291" s="0" t="n">
        <v>4.02600002288818</v>
      </c>
      <c r="H1291" s="0" t="n">
        <v>1.10933327674866</v>
      </c>
      <c r="I1291" s="0" t="n">
        <v>8</v>
      </c>
      <c r="J1291" s="0" t="n">
        <v>12.2031869888306</v>
      </c>
      <c r="K1291" s="0" t="n">
        <v>6.53333330154419</v>
      </c>
      <c r="L1291" s="0" t="n">
        <v>2.71025633811951</v>
      </c>
      <c r="M1291" s="0" t="n">
        <v>0.489093065261841</v>
      </c>
      <c r="N1291" s="0" t="n">
        <v>0</v>
      </c>
      <c r="O1291" s="0" t="n">
        <v>0</v>
      </c>
      <c r="P1291" s="0" t="s">
        <v>144</v>
      </c>
      <c r="Q1291" s="0" t="s">
        <v>153</v>
      </c>
      <c r="R1291" s="0" t="n">
        <v>1</v>
      </c>
      <c r="S1291" s="0" t="s">
        <v>156</v>
      </c>
      <c r="T1291" s="0" t="n">
        <v>0</v>
      </c>
      <c r="U1291" s="0" t="n">
        <v>199423.72</v>
      </c>
      <c r="V1291" s="0" t="n">
        <v>0.0170014798641205</v>
      </c>
      <c r="W1291" s="0" t="n">
        <v>602.442077636719</v>
      </c>
      <c r="X1291" s="0" t="n">
        <v>0.00830995198339224</v>
      </c>
      <c r="Y1291" s="0" t="n">
        <f aca="false">IF(ISNUMBER(C1291),INDEX(Scorecard!$D$5:$D$12,SUMPRODUCT(--(Scorecard!$G$5:$G$11&lt;C1291))+1),Scorecard!$D$13)</f>
        <v>-0.0290424113398221</v>
      </c>
      <c r="Z1291" s="0" t="n">
        <f aca="false">IF(ISNUMBER(D1291),INDEX(Scorecard!$D$14:$D$17,SUMPRODUCT(--(Scorecard!$G$14:$G$16&lt;D1291))+1),Scorecard!$D$18)</f>
        <v>0.128579646629417</v>
      </c>
      <c r="AA1291" s="0" t="n">
        <f aca="false">IF(ISNUMBER(E1291),INDEX(Scorecard!$D$19:$D$26,SUMPRODUCT(--(Scorecard!$G$19:$G$25&lt;E1291))+1),Scorecard!$D$27)</f>
        <v>-0.0341578513653732</v>
      </c>
      <c r="AB1291" s="0" t="n">
        <f aca="false">IF(ISNUMBER(F1291),INDEX(Scorecard!$D$28:$D$35,SUMPRODUCT(--(Scorecard!$G$28:$G$34&lt;F1291))+1),Scorecard!$D$36)</f>
        <v>0.165097008946478</v>
      </c>
      <c r="AC1291" s="0" t="n">
        <f aca="false">IF(ISNUMBER(H1291),INDEX(Scorecard!$D$37:$D$44,SUMPRODUCT(--(Scorecard!$G$37:$G$43&lt;H1291))+1),Scorecard!$D$45)</f>
        <v>-0.975503570149195</v>
      </c>
      <c r="AD1291" s="0" t="n">
        <f aca="false">IF(ISNUMBER(I1291),INDEX(Scorecard!$D$46:$D$52,SUMPRODUCT(--(Scorecard!$G$46:$G$51&lt;I1291))+1),Scorecard!$D$53)</f>
        <v>-0.114272400683245</v>
      </c>
      <c r="AE1291" s="0" t="n">
        <f aca="false">IF(ISNUMBER(K1291),INDEX(Scorecard!$D$54:$D$61,SUMPRODUCT(--(Scorecard!$G$54:$G$60&lt;K1291))+1),Scorecard!$D$62)</f>
        <v>-0.119873800601421</v>
      </c>
      <c r="AF1291" s="0" t="n">
        <f aca="false">IF(ISNUMBER(L1291),INDEX(Scorecard!$D$63:$D$68,SUMPRODUCT(--(Scorecard!$G$63:$G$67&lt;L1291))+1),Scorecard!$D$69)</f>
        <v>0.322484508656054</v>
      </c>
      <c r="AG1291" s="0" t="n">
        <f aca="false">Inputs!$B$10+Scorecard!$J$5*Y1291+Scorecard!$J$6*Z1291+Scorecard!$J$7*AA1291+Scorecard!$J$8*AB1291+Scorecard!$J$9*AC1291+Scorecard!$J$10*AD1291+Scorecard!$J$11*AE1291+Scorecard!$J$12*AF1291</f>
        <v>-3.9966597384546</v>
      </c>
      <c r="AH1291" s="0" t="n">
        <f aca="false">MIN(1-Inputs!$B$13,MAX(Inputs!$B$13,1/(1+EXP(-(Inputs!$B$11*AG1291+Inputs!$B$12)))))</f>
        <v>0.017001480255341</v>
      </c>
      <c r="AI1291" s="0" t="n">
        <f aca="false">Inputs!$B$9-Inputs!$B$8*AG1291</f>
        <v>602.442099900286</v>
      </c>
      <c r="AJ1291" s="0" t="n">
        <f aca="false">RANK(AH1291,$AH$5:$AH$2004,0)+COUNTIF($AH$4:AH1290,AH1291)</f>
        <v>532</v>
      </c>
      <c r="AK1291" s="0" t="n">
        <f aca="false">IF(AJ1291&lt;=Deciles!$B$5*(Deciles!$B$4+1),INT((AJ1291-1)/(Deciles!$B$4+1))+1,Deciles!$B$5+INT((AJ1291-1-Deciles!$B$5*(Deciles!$B$4+1))/Deciles!$B$4)+1)</f>
        <v>3</v>
      </c>
    </row>
    <row r="1292" customFormat="false" ht="15" hidden="false" customHeight="false" outlineLevel="0" collapsed="false">
      <c r="A1292" s="0" t="n">
        <v>37162</v>
      </c>
      <c r="B1292" s="0" t="s">
        <v>139</v>
      </c>
      <c r="C1292" s="0" t="n">
        <v>749</v>
      </c>
      <c r="D1292" s="0" t="n">
        <v>80</v>
      </c>
      <c r="E1292" s="0" t="n">
        <v>73.3932037353516</v>
      </c>
      <c r="F1292" s="0" t="n">
        <v>24</v>
      </c>
      <c r="G1292" s="0" t="n">
        <v>3.66199994087219</v>
      </c>
      <c r="H1292" s="0" t="n">
        <v>0.645333290100098</v>
      </c>
      <c r="I1292" s="0" t="n">
        <v>22</v>
      </c>
      <c r="J1292" s="0" t="n">
        <v>12.2766447067261</v>
      </c>
      <c r="K1292" s="0" t="n">
        <v>6.13333320617676</v>
      </c>
      <c r="L1292" s="0" t="n">
        <v>-3.5</v>
      </c>
      <c r="M1292" s="0" t="n">
        <v>3.62166213989258</v>
      </c>
      <c r="N1292" s="0" t="n">
        <v>0</v>
      </c>
      <c r="O1292" s="0" t="n">
        <v>0</v>
      </c>
      <c r="P1292" s="0" t="s">
        <v>144</v>
      </c>
      <c r="Q1292" s="0" t="s">
        <v>141</v>
      </c>
      <c r="R1292" s="0" t="n">
        <v>2</v>
      </c>
      <c r="S1292" s="0" t="s">
        <v>149</v>
      </c>
      <c r="T1292" s="0" t="n">
        <v>0</v>
      </c>
      <c r="U1292" s="0" t="n">
        <v>214624.39</v>
      </c>
      <c r="V1292" s="0" t="n">
        <v>0.0078438064083457</v>
      </c>
      <c r="W1292" s="0" t="n">
        <v>623.629272460938</v>
      </c>
      <c r="X1292" s="0" t="n">
        <v>0.00507016060873866</v>
      </c>
      <c r="Y1292" s="0" t="n">
        <f aca="false">IF(ISNUMBER(C1292),INDEX(Scorecard!$D$5:$D$12,SUMPRODUCT(--(Scorecard!$G$5:$G$11&lt;C1292))+1),Scorecard!$D$13)</f>
        <v>0.488358159108655</v>
      </c>
      <c r="Z1292" s="0" t="n">
        <f aca="false">IF(ISNUMBER(D1292),INDEX(Scorecard!$D$14:$D$17,SUMPRODUCT(--(Scorecard!$G$14:$G$16&lt;D1292))+1),Scorecard!$D$18)</f>
        <v>0.0505355481560174</v>
      </c>
      <c r="AA1292" s="0" t="n">
        <f aca="false">IF(ISNUMBER(E1292),INDEX(Scorecard!$D$19:$D$26,SUMPRODUCT(--(Scorecard!$G$19:$G$25&lt;E1292))+1),Scorecard!$D$27)</f>
        <v>-0.0341578513653732</v>
      </c>
      <c r="AB1292" s="0" t="n">
        <f aca="false">IF(ISNUMBER(F1292),INDEX(Scorecard!$D$28:$D$35,SUMPRODUCT(--(Scorecard!$G$28:$G$34&lt;F1292))+1),Scorecard!$D$36)</f>
        <v>0.349218150643304</v>
      </c>
      <c r="AC1292" s="0" t="n">
        <f aca="false">IF(ISNUMBER(H1292),INDEX(Scorecard!$D$37:$D$44,SUMPRODUCT(--(Scorecard!$G$37:$G$43&lt;H1292))+1),Scorecard!$D$45)</f>
        <v>-0.569454719285959</v>
      </c>
      <c r="AD1292" s="0" t="n">
        <f aca="false">IF(ISNUMBER(I1292),INDEX(Scorecard!$D$46:$D$52,SUMPRODUCT(--(Scorecard!$G$46:$G$51&lt;I1292))+1),Scorecard!$D$53)</f>
        <v>-0.108777051091409</v>
      </c>
      <c r="AE1292" s="0" t="n">
        <f aca="false">IF(ISNUMBER(K1292),INDEX(Scorecard!$D$54:$D$61,SUMPRODUCT(--(Scorecard!$G$54:$G$60&lt;K1292))+1),Scorecard!$D$62)</f>
        <v>0.0151758992857273</v>
      </c>
      <c r="AF1292" s="0" t="n">
        <f aca="false">IF(ISNUMBER(L1292),INDEX(Scorecard!$D$63:$D$68,SUMPRODUCT(--(Scorecard!$G$63:$G$67&lt;L1292))+1),Scorecard!$D$69)</f>
        <v>-0.340582194386522</v>
      </c>
      <c r="AG1292" s="0" t="n">
        <f aca="false">Inputs!$B$10+Scorecard!$J$5*Y1292+Scorecard!$J$6*Z1292+Scorecard!$J$7*AA1292+Scorecard!$J$8*AB1292+Scorecard!$J$9*AC1292+Scorecard!$J$10*AD1292+Scorecard!$J$11*AE1292+Scorecard!$J$12*AF1292</f>
        <v>-4.73095145986287</v>
      </c>
      <c r="AH1292" s="0" t="n">
        <f aca="false">MIN(1-Inputs!$B$13,MAX(Inputs!$B$13,1/(1+EXP(-(Inputs!$B$11*AG1292+Inputs!$B$12)))))</f>
        <v>0.00784380598266697</v>
      </c>
      <c r="AI1292" s="0" t="n">
        <f aca="false">Inputs!$B$9-Inputs!$B$8*AG1292</f>
        <v>623.629280401117</v>
      </c>
      <c r="AJ1292" s="0" t="n">
        <f aca="false">RANK(AH1292,$AH$5:$AH$2004,0)+COUNTIF($AH$4:AH1291,AH1292)</f>
        <v>986</v>
      </c>
      <c r="AK1292" s="0" t="n">
        <f aca="false">IF(AJ1292&lt;=Deciles!$B$5*(Deciles!$B$4+1),INT((AJ1292-1)/(Deciles!$B$4+1))+1,Deciles!$B$5+INT((AJ1292-1-Deciles!$B$5*(Deciles!$B$4+1))/Deciles!$B$4)+1)</f>
        <v>5</v>
      </c>
    </row>
    <row r="1293" customFormat="false" ht="15" hidden="false" customHeight="false" outlineLevel="0" collapsed="false">
      <c r="A1293" s="0" t="n">
        <v>37179</v>
      </c>
      <c r="B1293" s="0" t="s">
        <v>145</v>
      </c>
      <c r="C1293" s="0" t="n">
        <v>765</v>
      </c>
      <c r="D1293" s="0" t="n">
        <v>80</v>
      </c>
      <c r="E1293" s="0" t="n">
        <v>72.5936584472656</v>
      </c>
      <c r="F1293" s="0" t="n">
        <v>39</v>
      </c>
      <c r="G1293" s="0" t="n">
        <v>3.18600010871887</v>
      </c>
      <c r="H1293" s="0" t="n">
        <v>-0.330666542053223</v>
      </c>
      <c r="I1293" s="0" t="n">
        <v>18</v>
      </c>
      <c r="J1293" s="0" t="n">
        <v>12.1315431594849</v>
      </c>
      <c r="K1293" s="0" t="n">
        <v>5.25833320617676</v>
      </c>
      <c r="L1293" s="0" t="n">
        <v>-1.875</v>
      </c>
      <c r="M1293" s="0" t="n">
        <v>6.28858280181885</v>
      </c>
      <c r="N1293" s="0" t="n">
        <v>0</v>
      </c>
      <c r="O1293" s="0" t="n">
        <v>0</v>
      </c>
      <c r="P1293" s="0" t="s">
        <v>144</v>
      </c>
      <c r="Q1293" s="0" t="s">
        <v>141</v>
      </c>
      <c r="R1293" s="0" t="n">
        <v>1</v>
      </c>
      <c r="S1293" s="0" t="s">
        <v>149</v>
      </c>
      <c r="T1293" s="0" t="n">
        <v>0</v>
      </c>
      <c r="U1293" s="0" t="n">
        <v>185636.02</v>
      </c>
      <c r="V1293" s="0" t="n">
        <v>0.00552280992269516</v>
      </c>
      <c r="W1293" s="0" t="n">
        <v>633.187622070313</v>
      </c>
      <c r="X1293" s="0" t="n">
        <v>0.00466143153607845</v>
      </c>
      <c r="Y1293" s="0" t="n">
        <f aca="false">IF(ISNUMBER(C1293),INDEX(Scorecard!$D$5:$D$12,SUMPRODUCT(--(Scorecard!$G$5:$G$11&lt;C1293))+1),Scorecard!$D$13)</f>
        <v>1.23750384304241</v>
      </c>
      <c r="Z1293" s="0" t="n">
        <f aca="false">IF(ISNUMBER(D1293),INDEX(Scorecard!$D$14:$D$17,SUMPRODUCT(--(Scorecard!$G$14:$G$16&lt;D1293))+1),Scorecard!$D$18)</f>
        <v>0.0505355481560174</v>
      </c>
      <c r="AA1293" s="0" t="n">
        <f aca="false">IF(ISNUMBER(E1293),INDEX(Scorecard!$D$19:$D$26,SUMPRODUCT(--(Scorecard!$G$19:$G$25&lt;E1293))+1),Scorecard!$D$27)</f>
        <v>-0.0341578513653732</v>
      </c>
      <c r="AB1293" s="0" t="n">
        <f aca="false">IF(ISNUMBER(F1293),INDEX(Scorecard!$D$28:$D$35,SUMPRODUCT(--(Scorecard!$G$28:$G$34&lt;F1293))+1),Scorecard!$D$36)</f>
        <v>-0.132616866359722</v>
      </c>
      <c r="AC1293" s="0" t="n">
        <f aca="false">IF(ISNUMBER(H1293),INDEX(Scorecard!$D$37:$D$44,SUMPRODUCT(--(Scorecard!$G$37:$G$43&lt;H1293))+1),Scorecard!$D$45)</f>
        <v>0.769716833645565</v>
      </c>
      <c r="AD1293" s="0" t="n">
        <f aca="false">IF(ISNUMBER(I1293),INDEX(Scorecard!$D$46:$D$52,SUMPRODUCT(--(Scorecard!$G$46:$G$51&lt;I1293))+1),Scorecard!$D$53)</f>
        <v>-0.114272400683245</v>
      </c>
      <c r="AE1293" s="0" t="n">
        <f aca="false">IF(ISNUMBER(K1293),INDEX(Scorecard!$D$54:$D$61,SUMPRODUCT(--(Scorecard!$G$54:$G$60&lt;K1293))+1),Scorecard!$D$62)</f>
        <v>0.126303549215828</v>
      </c>
      <c r="AF1293" s="0" t="n">
        <f aca="false">IF(ISNUMBER(L1293),INDEX(Scorecard!$D$63:$D$68,SUMPRODUCT(--(Scorecard!$G$63:$G$67&lt;L1293))+1),Scorecard!$D$69)</f>
        <v>-0.340582194386522</v>
      </c>
      <c r="AG1293" s="0" t="n">
        <f aca="false">Inputs!$B$10+Scorecard!$J$5*Y1293+Scorecard!$J$6*Z1293+Scorecard!$J$7*AA1293+Scorecard!$J$8*AB1293+Scorecard!$J$9*AC1293+Scorecard!$J$10*AD1293+Scorecard!$J$11*AE1293+Scorecard!$J$12*AF1293</f>
        <v>-5.06221929246833</v>
      </c>
      <c r="AH1293" s="0" t="n">
        <f aca="false">MIN(1-Inputs!$B$13,MAX(Inputs!$B$13,1/(1+EXP(-(Inputs!$B$11*AG1293+Inputs!$B$12)))))</f>
        <v>0.00552280995258071</v>
      </c>
      <c r="AI1293" s="0" t="n">
        <f aca="false">Inputs!$B$9-Inputs!$B$8*AG1293</f>
        <v>633.187649587236</v>
      </c>
      <c r="AJ1293" s="0" t="n">
        <f aca="false">RANK(AH1293,$AH$5:$AH$2004,0)+COUNTIF($AH$4:AH1292,AH1293)</f>
        <v>1189</v>
      </c>
      <c r="AK1293" s="0" t="n">
        <f aca="false">IF(AJ1293&lt;=Deciles!$B$5*(Deciles!$B$4+1),INT((AJ1293-1)/(Deciles!$B$4+1))+1,Deciles!$B$5+INT((AJ1293-1-Deciles!$B$5*(Deciles!$B$4+1))/Deciles!$B$4)+1)</f>
        <v>6</v>
      </c>
    </row>
    <row r="1294" customFormat="false" ht="15" hidden="false" customHeight="false" outlineLevel="0" collapsed="false">
      <c r="A1294" s="0" t="n">
        <v>37186</v>
      </c>
      <c r="B1294" s="0" t="s">
        <v>158</v>
      </c>
      <c r="C1294" s="0" t="n">
        <v>746</v>
      </c>
      <c r="D1294" s="0" t="n">
        <v>65.0328369140625</v>
      </c>
      <c r="E1294" s="0" t="n">
        <v>59.1923561096191</v>
      </c>
      <c r="F1294" s="0" t="n">
        <v>41</v>
      </c>
      <c r="G1294" s="0" t="n">
        <v>4.32800006866455</v>
      </c>
      <c r="H1294" s="0" t="n">
        <v>1.41133332252502</v>
      </c>
      <c r="I1294" s="0" t="n">
        <v>27</v>
      </c>
      <c r="J1294" s="0" t="n">
        <v>12.5149412155151</v>
      </c>
      <c r="K1294" s="0" t="n">
        <v>6.73333311080933</v>
      </c>
      <c r="L1294" s="0" t="n">
        <v>2.71025609970093</v>
      </c>
      <c r="M1294" s="0" t="n">
        <v>0.36659899353981</v>
      </c>
      <c r="N1294" s="0" t="n">
        <v>0</v>
      </c>
      <c r="O1294" s="0" t="n">
        <v>0</v>
      </c>
      <c r="P1294" s="0" t="s">
        <v>140</v>
      </c>
      <c r="Q1294" s="0" t="s">
        <v>141</v>
      </c>
      <c r="R1294" s="0" t="n">
        <v>2</v>
      </c>
      <c r="S1294" s="0" t="s">
        <v>161</v>
      </c>
      <c r="T1294" s="0" t="n">
        <v>0</v>
      </c>
      <c r="U1294" s="0" t="n">
        <v>272376.7</v>
      </c>
      <c r="V1294" s="0" t="n">
        <v>0.0144828734919429</v>
      </c>
      <c r="W1294" s="0" t="n">
        <v>606.850646972656</v>
      </c>
      <c r="X1294" s="0" t="n">
        <v>0.00667175836861134</v>
      </c>
      <c r="Y1294" s="0" t="n">
        <f aca="false">IF(ISNUMBER(C1294),INDEX(Scorecard!$D$5:$D$12,SUMPRODUCT(--(Scorecard!$G$5:$G$11&lt;C1294))+1),Scorecard!$D$13)</f>
        <v>0.488358159108655</v>
      </c>
      <c r="Z1294" s="0" t="n">
        <f aca="false">IF(ISNUMBER(D1294),INDEX(Scorecard!$D$14:$D$17,SUMPRODUCT(--(Scorecard!$G$14:$G$16&lt;D1294))+1),Scorecard!$D$18)</f>
        <v>0.128579646629417</v>
      </c>
      <c r="AA1294" s="0" t="n">
        <f aca="false">IF(ISNUMBER(E1294),INDEX(Scorecard!$D$19:$D$26,SUMPRODUCT(--(Scorecard!$G$19:$G$25&lt;E1294))+1),Scorecard!$D$27)</f>
        <v>0.267179331770092</v>
      </c>
      <c r="AB1294" s="0" t="n">
        <f aca="false">IF(ISNUMBER(F1294),INDEX(Scorecard!$D$28:$D$35,SUMPRODUCT(--(Scorecard!$G$28:$G$34&lt;F1294))+1),Scorecard!$D$36)</f>
        <v>-0.132616866359722</v>
      </c>
      <c r="AC1294" s="0" t="n">
        <f aca="false">IF(ISNUMBER(H1294),INDEX(Scorecard!$D$37:$D$44,SUMPRODUCT(--(Scorecard!$G$37:$G$43&lt;H1294))+1),Scorecard!$D$45)</f>
        <v>-0.975503570149195</v>
      </c>
      <c r="AD1294" s="0" t="n">
        <f aca="false">IF(ISNUMBER(I1294),INDEX(Scorecard!$D$46:$D$52,SUMPRODUCT(--(Scorecard!$G$46:$G$51&lt;I1294))+1),Scorecard!$D$53)</f>
        <v>0.123869379412532</v>
      </c>
      <c r="AE1294" s="0" t="n">
        <f aca="false">IF(ISNUMBER(K1294),INDEX(Scorecard!$D$54:$D$61,SUMPRODUCT(--(Scorecard!$G$54:$G$60&lt;K1294))+1),Scorecard!$D$62)</f>
        <v>-0.357264871923982</v>
      </c>
      <c r="AF1294" s="0" t="n">
        <f aca="false">IF(ISNUMBER(L1294),INDEX(Scorecard!$D$63:$D$68,SUMPRODUCT(--(Scorecard!$G$63:$G$67&lt;L1294))+1),Scorecard!$D$69)</f>
        <v>0.322484508656054</v>
      </c>
      <c r="AG1294" s="0" t="n">
        <f aca="false">Inputs!$B$10+Scorecard!$J$5*Y1294+Scorecard!$J$6*Z1294+Scorecard!$J$7*AA1294+Scorecard!$J$8*AB1294+Scorecard!$J$9*AC1294+Scorecard!$J$10*AD1294+Scorecard!$J$11*AE1294+Scorecard!$J$12*AF1294</f>
        <v>-4.14944856674006</v>
      </c>
      <c r="AH1294" s="0" t="n">
        <f aca="false">MIN(1-Inputs!$B$13,MAX(Inputs!$B$13,1/(1+EXP(-(Inputs!$B$11*AG1294+Inputs!$B$12)))))</f>
        <v>0.0144828734947554</v>
      </c>
      <c r="AI1294" s="0" t="n">
        <f aca="false">Inputs!$B$9-Inputs!$B$8*AG1294</f>
        <v>606.8506535977</v>
      </c>
      <c r="AJ1294" s="0" t="n">
        <f aca="false">RANK(AH1294,$AH$5:$AH$2004,0)+COUNTIF($AH$4:AH1293,AH1294)</f>
        <v>613</v>
      </c>
      <c r="AK1294" s="0" t="n">
        <f aca="false">IF(AJ1294&lt;=Deciles!$B$5*(Deciles!$B$4+1),INT((AJ1294-1)/(Deciles!$B$4+1))+1,Deciles!$B$5+INT((AJ1294-1-Deciles!$B$5*(Deciles!$B$4+1))/Deciles!$B$4)+1)</f>
        <v>4</v>
      </c>
    </row>
    <row r="1295" customFormat="false" ht="15" hidden="false" customHeight="false" outlineLevel="0" collapsed="false">
      <c r="A1295" s="0" t="n">
        <v>37213</v>
      </c>
      <c r="B1295" s="0" t="s">
        <v>143</v>
      </c>
      <c r="C1295" s="0" t="n">
        <v>740</v>
      </c>
      <c r="D1295" s="0" t="n">
        <v>94.4878921508789</v>
      </c>
      <c r="E1295" s="0" t="n">
        <v>80.5942535400391</v>
      </c>
      <c r="F1295" s="0" t="n">
        <v>23</v>
      </c>
      <c r="G1295" s="0" t="n">
        <v>3.84999990463257</v>
      </c>
      <c r="H1295" s="0" t="n">
        <v>0.616666555404663</v>
      </c>
      <c r="I1295" s="0" t="n">
        <v>40</v>
      </c>
      <c r="J1295" s="0" t="n">
        <v>12.5089721679688</v>
      </c>
      <c r="K1295" s="0" t="n">
        <v>9.13333320617676</v>
      </c>
      <c r="L1295" s="0" t="n">
        <v>5.0717945098877</v>
      </c>
      <c r="M1295" s="0" t="n">
        <v>1.43321859836578</v>
      </c>
      <c r="N1295" s="0" t="n">
        <v>0</v>
      </c>
      <c r="O1295" s="0" t="n">
        <v>0</v>
      </c>
      <c r="P1295" s="0" t="s">
        <v>144</v>
      </c>
      <c r="Q1295" s="0" t="s">
        <v>141</v>
      </c>
      <c r="R1295" s="0" t="n">
        <v>1</v>
      </c>
      <c r="S1295" s="0" t="s">
        <v>159</v>
      </c>
      <c r="T1295" s="0" t="n">
        <v>0</v>
      </c>
      <c r="U1295" s="0" t="n">
        <v>270755.7</v>
      </c>
      <c r="V1295" s="0" t="n">
        <v>0.0134754320606589</v>
      </c>
      <c r="W1295" s="0" t="n">
        <v>608.82958984375</v>
      </c>
      <c r="X1295" s="0" t="n">
        <v>0.00980339571833611</v>
      </c>
      <c r="Y1295" s="0" t="n">
        <f aca="false">IF(ISNUMBER(C1295),INDEX(Scorecard!$D$5:$D$12,SUMPRODUCT(--(Scorecard!$G$5:$G$11&lt;C1295))+1),Scorecard!$D$13)</f>
        <v>0.488358159108655</v>
      </c>
      <c r="Z1295" s="0" t="n">
        <f aca="false">IF(ISNUMBER(D1295),INDEX(Scorecard!$D$14:$D$17,SUMPRODUCT(--(Scorecard!$G$14:$G$16&lt;D1295))+1),Scorecard!$D$18)</f>
        <v>-0.361970872710667</v>
      </c>
      <c r="AA1295" s="0" t="n">
        <f aca="false">IF(ISNUMBER(E1295),INDEX(Scorecard!$D$19:$D$26,SUMPRODUCT(--(Scorecard!$G$19:$G$25&lt;E1295))+1),Scorecard!$D$27)</f>
        <v>-0.0341578513653732</v>
      </c>
      <c r="AB1295" s="0" t="n">
        <f aca="false">IF(ISNUMBER(F1295),INDEX(Scorecard!$D$28:$D$35,SUMPRODUCT(--(Scorecard!$G$28:$G$34&lt;F1295))+1),Scorecard!$D$36)</f>
        <v>0.349218150643304</v>
      </c>
      <c r="AC1295" s="0" t="n">
        <f aca="false">IF(ISNUMBER(H1295),INDEX(Scorecard!$D$37:$D$44,SUMPRODUCT(--(Scorecard!$G$37:$G$43&lt;H1295))+1),Scorecard!$D$45)</f>
        <v>-0.271229676926091</v>
      </c>
      <c r="AD1295" s="0" t="n">
        <f aca="false">IF(ISNUMBER(I1295),INDEX(Scorecard!$D$46:$D$52,SUMPRODUCT(--(Scorecard!$G$46:$G$51&lt;I1295))+1),Scorecard!$D$53)</f>
        <v>0.569875412099532</v>
      </c>
      <c r="AE1295" s="0" t="n">
        <f aca="false">IF(ISNUMBER(K1295),INDEX(Scorecard!$D$54:$D$61,SUMPRODUCT(--(Scorecard!$G$54:$G$60&lt;K1295))+1),Scorecard!$D$62)</f>
        <v>-0.541917179454542</v>
      </c>
      <c r="AF1295" s="0" t="n">
        <f aca="false">IF(ISNUMBER(L1295),INDEX(Scorecard!$D$63:$D$68,SUMPRODUCT(--(Scorecard!$G$63:$G$67&lt;L1295))+1),Scorecard!$D$69)</f>
        <v>0.322484508656054</v>
      </c>
      <c r="AG1295" s="0" t="n">
        <f aca="false">Inputs!$B$10+Scorecard!$J$5*Y1295+Scorecard!$J$6*Z1295+Scorecard!$J$7*AA1295+Scorecard!$J$8*AB1295+Scorecard!$J$9*AC1295+Scorecard!$J$10*AD1295+Scorecard!$J$11*AE1295+Scorecard!$J$12*AF1295</f>
        <v>-4.21803348758663</v>
      </c>
      <c r="AH1295" s="0" t="n">
        <f aca="false">MIN(1-Inputs!$B$13,MAX(Inputs!$B$13,1/(1+EXP(-(Inputs!$B$11*AG1295+Inputs!$B$12)))))</f>
        <v>0.0134754325007087</v>
      </c>
      <c r="AI1295" s="0" t="n">
        <f aca="false">Inputs!$B$9-Inputs!$B$8*AG1295</f>
        <v>608.829596101402</v>
      </c>
      <c r="AJ1295" s="0" t="n">
        <f aca="false">RANK(AH1295,$AH$5:$AH$2004,0)+COUNTIF($AH$4:AH1294,AH1295)</f>
        <v>651</v>
      </c>
      <c r="AK1295" s="0" t="n">
        <f aca="false">IF(AJ1295&lt;=Deciles!$B$5*(Deciles!$B$4+1),INT((AJ1295-1)/(Deciles!$B$4+1))+1,Deciles!$B$5+INT((AJ1295-1-Deciles!$B$5*(Deciles!$B$4+1))/Deciles!$B$4)+1)</f>
        <v>4</v>
      </c>
    </row>
    <row r="1296" customFormat="false" ht="15" hidden="false" customHeight="false" outlineLevel="0" collapsed="false">
      <c r="A1296" s="0" t="n">
        <v>37213</v>
      </c>
      <c r="B1296" s="0" t="s">
        <v>158</v>
      </c>
      <c r="C1296" s="0" t="n">
        <v>740</v>
      </c>
      <c r="D1296" s="0" t="n">
        <v>94.4878921508789</v>
      </c>
      <c r="E1296" s="0" t="n">
        <v>79.4925842285156</v>
      </c>
      <c r="F1296" s="0" t="n">
        <v>23</v>
      </c>
      <c r="G1296" s="0" t="n">
        <v>3.84999990463257</v>
      </c>
      <c r="H1296" s="0" t="n">
        <v>0.933333158493042</v>
      </c>
      <c r="I1296" s="0" t="n">
        <v>46</v>
      </c>
      <c r="J1296" s="0" t="n">
        <v>12.4980545043945</v>
      </c>
      <c r="K1296" s="0" t="n">
        <v>6.63333320617676</v>
      </c>
      <c r="L1296" s="0" t="n">
        <v>2.71025633811951</v>
      </c>
      <c r="M1296" s="0" t="n">
        <v>0.285017788410187</v>
      </c>
      <c r="N1296" s="0" t="n">
        <v>0</v>
      </c>
      <c r="O1296" s="0" t="n">
        <v>0</v>
      </c>
      <c r="P1296" s="0" t="s">
        <v>144</v>
      </c>
      <c r="Q1296" s="0" t="s">
        <v>141</v>
      </c>
      <c r="R1296" s="0" t="n">
        <v>1</v>
      </c>
      <c r="S1296" s="0" t="s">
        <v>159</v>
      </c>
      <c r="T1296" s="0" t="n">
        <v>0</v>
      </c>
      <c r="U1296" s="0" t="n">
        <v>267815.8</v>
      </c>
      <c r="V1296" s="0" t="n">
        <v>0.0110503258183599</v>
      </c>
      <c r="W1296" s="0" t="n">
        <v>614.265808105469</v>
      </c>
      <c r="X1296" s="0" t="n">
        <v>0.00614107912406325</v>
      </c>
      <c r="Y1296" s="0" t="n">
        <f aca="false">IF(ISNUMBER(C1296),INDEX(Scorecard!$D$5:$D$12,SUMPRODUCT(--(Scorecard!$G$5:$G$11&lt;C1296))+1),Scorecard!$D$13)</f>
        <v>0.488358159108655</v>
      </c>
      <c r="Z1296" s="0" t="n">
        <f aca="false">IF(ISNUMBER(D1296),INDEX(Scorecard!$D$14:$D$17,SUMPRODUCT(--(Scorecard!$G$14:$G$16&lt;D1296))+1),Scorecard!$D$18)</f>
        <v>-0.361970872710667</v>
      </c>
      <c r="AA1296" s="0" t="n">
        <f aca="false">IF(ISNUMBER(E1296),INDEX(Scorecard!$D$19:$D$26,SUMPRODUCT(--(Scorecard!$G$19:$G$25&lt;E1296))+1),Scorecard!$D$27)</f>
        <v>-0.0341578513653732</v>
      </c>
      <c r="AB1296" s="0" t="n">
        <f aca="false">IF(ISNUMBER(F1296),INDEX(Scorecard!$D$28:$D$35,SUMPRODUCT(--(Scorecard!$G$28:$G$34&lt;F1296))+1),Scorecard!$D$36)</f>
        <v>0.349218150643304</v>
      </c>
      <c r="AC1296" s="0" t="n">
        <f aca="false">IF(ISNUMBER(H1296),INDEX(Scorecard!$D$37:$D$44,SUMPRODUCT(--(Scorecard!$G$37:$G$43&lt;H1296))+1),Scorecard!$D$45)</f>
        <v>-0.975503570149195</v>
      </c>
      <c r="AD1296" s="0" t="n">
        <f aca="false">IF(ISNUMBER(I1296),INDEX(Scorecard!$D$46:$D$52,SUMPRODUCT(--(Scorecard!$G$46:$G$51&lt;I1296))+1),Scorecard!$D$53)</f>
        <v>0.818882373006414</v>
      </c>
      <c r="AE1296" s="0" t="n">
        <f aca="false">IF(ISNUMBER(K1296),INDEX(Scorecard!$D$54:$D$61,SUMPRODUCT(--(Scorecard!$G$54:$G$60&lt;K1296))+1),Scorecard!$D$62)</f>
        <v>-0.357264871923982</v>
      </c>
      <c r="AF1296" s="0" t="n">
        <f aca="false">IF(ISNUMBER(L1296),INDEX(Scorecard!$D$63:$D$68,SUMPRODUCT(--(Scorecard!$G$63:$G$67&lt;L1296))+1),Scorecard!$D$69)</f>
        <v>0.322484508656054</v>
      </c>
      <c r="AG1296" s="0" t="n">
        <f aca="false">Inputs!$B$10+Scorecard!$J$5*Y1296+Scorecard!$J$6*Z1296+Scorecard!$J$7*AA1296+Scorecard!$J$8*AB1296+Scorecard!$J$9*AC1296+Scorecard!$J$10*AD1296+Scorecard!$J$11*AE1296+Scorecard!$J$12*AF1296</f>
        <v>-4.40643812788183</v>
      </c>
      <c r="AH1296" s="0" t="n">
        <f aca="false">MIN(1-Inputs!$B$13,MAX(Inputs!$B$13,1/(1+EXP(-(Inputs!$B$11*AG1296+Inputs!$B$12)))))</f>
        <v>0.0110503258076909</v>
      </c>
      <c r="AI1296" s="0" t="n">
        <f aca="false">Inputs!$B$9-Inputs!$B$8*AG1296</f>
        <v>614.265804906089</v>
      </c>
      <c r="AJ1296" s="0" t="n">
        <f aca="false">RANK(AH1296,$AH$5:$AH$2004,0)+COUNTIF($AH$4:AH1295,AH1296)</f>
        <v>752</v>
      </c>
      <c r="AK1296" s="0" t="n">
        <f aca="false">IF(AJ1296&lt;=Deciles!$B$5*(Deciles!$B$4+1),INT((AJ1296-1)/(Deciles!$B$4+1))+1,Deciles!$B$5+INT((AJ1296-1-Deciles!$B$5*(Deciles!$B$4+1))/Deciles!$B$4)+1)</f>
        <v>4</v>
      </c>
    </row>
    <row r="1297" customFormat="false" ht="15" hidden="false" customHeight="false" outlineLevel="0" collapsed="false">
      <c r="A1297" s="0" t="n">
        <v>37218</v>
      </c>
      <c r="B1297" s="0" t="s">
        <v>143</v>
      </c>
      <c r="C1297" s="0" t="n">
        <v>793</v>
      </c>
      <c r="D1297" s="0" t="n">
        <v>91.0711059570313</v>
      </c>
      <c r="E1297" s="0" t="n">
        <v>90.0966491699219</v>
      </c>
      <c r="F1297" s="0" t="n">
        <v>41</v>
      </c>
      <c r="G1297" s="0" t="n">
        <v>3.71900010108948</v>
      </c>
      <c r="H1297" s="0" t="n">
        <v>0.485666751861572</v>
      </c>
      <c r="I1297" s="0" t="n">
        <v>7</v>
      </c>
      <c r="J1297" s="0" t="n">
        <v>12.8576726913452</v>
      </c>
      <c r="K1297" s="0" t="n">
        <v>8.93333339691162</v>
      </c>
      <c r="L1297" s="0" t="n">
        <v>5.07179498672485</v>
      </c>
      <c r="M1297" s="0" t="n">
        <v>1.95005702972412</v>
      </c>
      <c r="N1297" s="0" t="n">
        <v>0</v>
      </c>
      <c r="O1297" s="0" t="n">
        <v>0</v>
      </c>
      <c r="P1297" s="0" t="s">
        <v>146</v>
      </c>
      <c r="Q1297" s="0" t="s">
        <v>141</v>
      </c>
      <c r="R1297" s="0" t="n">
        <v>1</v>
      </c>
      <c r="S1297" s="0" t="s">
        <v>142</v>
      </c>
      <c r="T1297" s="0" t="n">
        <v>0</v>
      </c>
      <c r="U1297" s="0" t="n">
        <v>383721.78</v>
      </c>
      <c r="V1297" s="0" t="n">
        <v>0.00639116577804089</v>
      </c>
      <c r="W1297" s="0" t="n">
        <v>629.211853027344</v>
      </c>
      <c r="X1297" s="0" t="n">
        <v>0.00233275885693729</v>
      </c>
      <c r="Y1297" s="0" t="n">
        <f aca="false">IF(ISNUMBER(C1297),INDEX(Scorecard!$D$5:$D$12,SUMPRODUCT(--(Scorecard!$G$5:$G$11&lt;C1297))+1),Scorecard!$D$13)</f>
        <v>2.19112706886128</v>
      </c>
      <c r="Z1297" s="0" t="n">
        <f aca="false">IF(ISNUMBER(D1297),INDEX(Scorecard!$D$14:$D$17,SUMPRODUCT(--(Scorecard!$G$14:$G$16&lt;D1297))+1),Scorecard!$D$18)</f>
        <v>-0.361970872710667</v>
      </c>
      <c r="AA1297" s="0" t="n">
        <f aca="false">IF(ISNUMBER(E1297),INDEX(Scorecard!$D$19:$D$26,SUMPRODUCT(--(Scorecard!$G$19:$G$25&lt;E1297))+1),Scorecard!$D$27)</f>
        <v>-0.820992370602782</v>
      </c>
      <c r="AB1297" s="0" t="n">
        <f aca="false">IF(ISNUMBER(F1297),INDEX(Scorecard!$D$28:$D$35,SUMPRODUCT(--(Scorecard!$G$28:$G$34&lt;F1297))+1),Scorecard!$D$36)</f>
        <v>-0.132616866359722</v>
      </c>
      <c r="AC1297" s="0" t="n">
        <f aca="false">IF(ISNUMBER(H1297),INDEX(Scorecard!$D$37:$D$44,SUMPRODUCT(--(Scorecard!$G$37:$G$43&lt;H1297))+1),Scorecard!$D$45)</f>
        <v>-0.271229676926091</v>
      </c>
      <c r="AD1297" s="0" t="n">
        <f aca="false">IF(ISNUMBER(I1297),INDEX(Scorecard!$D$46:$D$52,SUMPRODUCT(--(Scorecard!$G$46:$G$51&lt;I1297))+1),Scorecard!$D$53)</f>
        <v>-0.114272400683245</v>
      </c>
      <c r="AE1297" s="0" t="n">
        <f aca="false">IF(ISNUMBER(K1297),INDEX(Scorecard!$D$54:$D$61,SUMPRODUCT(--(Scorecard!$G$54:$G$60&lt;K1297))+1),Scorecard!$D$62)</f>
        <v>-0.541917179454542</v>
      </c>
      <c r="AF1297" s="0" t="n">
        <f aca="false">IF(ISNUMBER(L1297),INDEX(Scorecard!$D$63:$D$68,SUMPRODUCT(--(Scorecard!$G$63:$G$67&lt;L1297))+1),Scorecard!$D$69)</f>
        <v>0.322484508656054</v>
      </c>
      <c r="AG1297" s="0" t="n">
        <f aca="false">Inputs!$B$10+Scorecard!$J$5*Y1297+Scorecard!$J$6*Z1297+Scorecard!$J$7*AA1297+Scorecard!$J$8*AB1297+Scorecard!$J$9*AC1297+Scorecard!$J$10*AD1297+Scorecard!$J$11*AE1297+Scorecard!$J$12*AF1297</f>
        <v>-4.92442775607003</v>
      </c>
      <c r="AH1297" s="0" t="n">
        <f aca="false">MIN(1-Inputs!$B$13,MAX(Inputs!$B$13,1/(1+EXP(-(Inputs!$B$11*AG1297+Inputs!$B$12)))))</f>
        <v>0.00639116568573644</v>
      </c>
      <c r="AI1297" s="0" t="n">
        <f aca="false">Inputs!$B$9-Inputs!$B$8*AG1297</f>
        <v>629.211826262469</v>
      </c>
      <c r="AJ1297" s="0" t="n">
        <f aca="false">RANK(AH1297,$AH$5:$AH$2004,0)+COUNTIF($AH$4:AH1296,AH1297)</f>
        <v>1105</v>
      </c>
      <c r="AK1297" s="0" t="n">
        <f aca="false">IF(AJ1297&lt;=Deciles!$B$5*(Deciles!$B$4+1),INT((AJ1297-1)/(Deciles!$B$4+1))+1,Deciles!$B$5+INT((AJ1297-1-Deciles!$B$5*(Deciles!$B$4+1))/Deciles!$B$4)+1)</f>
        <v>6</v>
      </c>
    </row>
    <row r="1298" customFormat="false" ht="15" hidden="false" customHeight="false" outlineLevel="0" collapsed="false">
      <c r="A1298" s="0" t="n">
        <v>37227</v>
      </c>
      <c r="B1298" s="0" t="s">
        <v>158</v>
      </c>
      <c r="C1298" s="0" t="n">
        <v>734</v>
      </c>
      <c r="D1298" s="0" t="n">
        <v>76.746337890625</v>
      </c>
      <c r="E1298" s="0" t="n">
        <v>54.2115783691406</v>
      </c>
      <c r="F1298" s="0" t="n">
        <v>23</v>
      </c>
      <c r="G1298" s="0" t="n">
        <v>4.41300010681152</v>
      </c>
      <c r="H1298" s="0" t="n">
        <v>1.496333360672</v>
      </c>
      <c r="I1298" s="0" t="n">
        <v>60</v>
      </c>
      <c r="J1298" s="0" t="n">
        <v>11.8330774307251</v>
      </c>
      <c r="K1298" s="0" t="n">
        <v>6.73333311080933</v>
      </c>
      <c r="L1298" s="0" t="n">
        <v>2.71025609970093</v>
      </c>
      <c r="M1298" s="0" t="n">
        <v>0.529953420162201</v>
      </c>
      <c r="N1298" s="0" t="n">
        <v>0</v>
      </c>
      <c r="O1298" s="0" t="n">
        <v>0</v>
      </c>
      <c r="P1298" s="0" t="s">
        <v>140</v>
      </c>
      <c r="Q1298" s="0" t="s">
        <v>141</v>
      </c>
      <c r="R1298" s="0" t="n">
        <v>1</v>
      </c>
      <c r="S1298" s="0" t="s">
        <v>151</v>
      </c>
      <c r="T1298" s="0" t="n">
        <v>0</v>
      </c>
      <c r="U1298" s="0" t="n">
        <v>137733.77</v>
      </c>
      <c r="V1298" s="0" t="n">
        <v>0.00615232717245817</v>
      </c>
      <c r="W1298" s="0" t="n">
        <v>630.249084472656</v>
      </c>
      <c r="X1298" s="0" t="n">
        <v>0.00690631102770567</v>
      </c>
      <c r="Y1298" s="0" t="n">
        <f aca="false">IF(ISNUMBER(C1298),INDEX(Scorecard!$D$5:$D$12,SUMPRODUCT(--(Scorecard!$G$5:$G$11&lt;C1298))+1),Scorecard!$D$13)</f>
        <v>0.488358159108655</v>
      </c>
      <c r="Z1298" s="0" t="n">
        <f aca="false">IF(ISNUMBER(D1298),INDEX(Scorecard!$D$14:$D$17,SUMPRODUCT(--(Scorecard!$G$14:$G$16&lt;D1298))+1),Scorecard!$D$18)</f>
        <v>0.128579646629417</v>
      </c>
      <c r="AA1298" s="0" t="n">
        <f aca="false">IF(ISNUMBER(E1298),INDEX(Scorecard!$D$19:$D$26,SUMPRODUCT(--(Scorecard!$G$19:$G$25&lt;E1298))+1),Scorecard!$D$27)</f>
        <v>0.57899015159425</v>
      </c>
      <c r="AB1298" s="0" t="n">
        <f aca="false">IF(ISNUMBER(F1298),INDEX(Scorecard!$D$28:$D$35,SUMPRODUCT(--(Scorecard!$G$28:$G$34&lt;F1298))+1),Scorecard!$D$36)</f>
        <v>0.349218150643304</v>
      </c>
      <c r="AC1298" s="0" t="n">
        <f aca="false">IF(ISNUMBER(H1298),INDEX(Scorecard!$D$37:$D$44,SUMPRODUCT(--(Scorecard!$G$37:$G$43&lt;H1298))+1),Scorecard!$D$45)</f>
        <v>-0.975503570149195</v>
      </c>
      <c r="AD1298" s="0" t="n">
        <f aca="false">IF(ISNUMBER(I1298),INDEX(Scorecard!$D$46:$D$52,SUMPRODUCT(--(Scorecard!$G$46:$G$51&lt;I1298))+1),Scorecard!$D$53)</f>
        <v>0.818882373006414</v>
      </c>
      <c r="AE1298" s="0" t="n">
        <f aca="false">IF(ISNUMBER(K1298),INDEX(Scorecard!$D$54:$D$61,SUMPRODUCT(--(Scorecard!$G$54:$G$60&lt;K1298))+1),Scorecard!$D$62)</f>
        <v>-0.357264871923982</v>
      </c>
      <c r="AF1298" s="0" t="n">
        <f aca="false">IF(ISNUMBER(L1298),INDEX(Scorecard!$D$63:$D$68,SUMPRODUCT(--(Scorecard!$G$63:$G$67&lt;L1298))+1),Scorecard!$D$69)</f>
        <v>0.322484508656054</v>
      </c>
      <c r="AG1298" s="0" t="n">
        <f aca="false">Inputs!$B$10+Scorecard!$J$5*Y1298+Scorecard!$J$6*Z1298+Scorecard!$J$7*AA1298+Scorecard!$J$8*AB1298+Scorecard!$J$9*AC1298+Scorecard!$J$10*AD1298+Scorecard!$J$11*AE1298+Scorecard!$J$12*AF1298</f>
        <v>-4.96037708156757</v>
      </c>
      <c r="AH1298" s="0" t="n">
        <f aca="false">MIN(1-Inputs!$B$13,MAX(Inputs!$B$13,1/(1+EXP(-(Inputs!$B$11*AG1298+Inputs!$B$12)))))</f>
        <v>0.0061523272704283</v>
      </c>
      <c r="AI1298" s="0" t="n">
        <f aca="false">Inputs!$B$9-Inputs!$B$8*AG1298</f>
        <v>630.249104534842</v>
      </c>
      <c r="AJ1298" s="0" t="n">
        <f aca="false">RANK(AH1298,$AH$5:$AH$2004,0)+COUNTIF($AH$4:AH1297,AH1298)</f>
        <v>1132</v>
      </c>
      <c r="AK1298" s="0" t="n">
        <f aca="false">IF(AJ1298&lt;=Deciles!$B$5*(Deciles!$B$4+1),INT((AJ1298-1)/(Deciles!$B$4+1))+1,Deciles!$B$5+INT((AJ1298-1-Deciles!$B$5*(Deciles!$B$4+1))/Deciles!$B$4)+1)</f>
        <v>6</v>
      </c>
    </row>
    <row r="1299" customFormat="false" ht="15" hidden="false" customHeight="false" outlineLevel="0" collapsed="false">
      <c r="A1299" s="0" t="n">
        <v>37280</v>
      </c>
      <c r="B1299" s="0" t="s">
        <v>139</v>
      </c>
      <c r="C1299" s="0" t="n">
        <v>708</v>
      </c>
      <c r="D1299" s="0" t="n">
        <v>80</v>
      </c>
      <c r="E1299" s="0" t="n">
        <v>76.2118225097656</v>
      </c>
      <c r="F1299" s="0" t="n">
        <v>37</v>
      </c>
      <c r="G1299" s="0" t="n">
        <v>3.53099989891052</v>
      </c>
      <c r="H1299" s="0" t="n">
        <v>0.514333248138428</v>
      </c>
      <c r="I1299" s="0" t="n">
        <v>9</v>
      </c>
      <c r="J1299" s="0" t="n">
        <v>12.4976997375488</v>
      </c>
      <c r="K1299" s="0" t="n">
        <v>5.53333330154419</v>
      </c>
      <c r="L1299" s="0" t="n">
        <v>-3.50000047683716</v>
      </c>
      <c r="M1299" s="0" t="n">
        <v>3.47430467605591</v>
      </c>
      <c r="N1299" s="0" t="n">
        <v>0</v>
      </c>
      <c r="O1299" s="0" t="n">
        <v>0</v>
      </c>
      <c r="P1299" s="0" t="s">
        <v>144</v>
      </c>
      <c r="Q1299" s="0" t="s">
        <v>141</v>
      </c>
      <c r="R1299" s="0" t="n">
        <v>2</v>
      </c>
      <c r="S1299" s="0" t="s">
        <v>156</v>
      </c>
      <c r="T1299" s="0" t="n">
        <v>0</v>
      </c>
      <c r="U1299" s="0" t="n">
        <v>267720.62</v>
      </c>
      <c r="V1299" s="0" t="n">
        <v>0.0333085954189301</v>
      </c>
      <c r="W1299" s="0" t="n">
        <v>583.788269042969</v>
      </c>
      <c r="X1299" s="0" t="n">
        <v>0.0255101267248392</v>
      </c>
      <c r="Y1299" s="0" t="n">
        <f aca="false">IF(ISNUMBER(C1299),INDEX(Scorecard!$D$5:$D$12,SUMPRODUCT(--(Scorecard!$G$5:$G$11&lt;C1299))+1),Scorecard!$D$13)</f>
        <v>-0.513000642971656</v>
      </c>
      <c r="Z1299" s="0" t="n">
        <f aca="false">IF(ISNUMBER(D1299),INDEX(Scorecard!$D$14:$D$17,SUMPRODUCT(--(Scorecard!$G$14:$G$16&lt;D1299))+1),Scorecard!$D$18)</f>
        <v>0.0505355481560174</v>
      </c>
      <c r="AA1299" s="0" t="n">
        <f aca="false">IF(ISNUMBER(E1299),INDEX(Scorecard!$D$19:$D$26,SUMPRODUCT(--(Scorecard!$G$19:$G$25&lt;E1299))+1),Scorecard!$D$27)</f>
        <v>-0.0341578513653732</v>
      </c>
      <c r="AB1299" s="0" t="n">
        <f aca="false">IF(ISNUMBER(F1299),INDEX(Scorecard!$D$28:$D$35,SUMPRODUCT(--(Scorecard!$G$28:$G$34&lt;F1299))+1),Scorecard!$D$36)</f>
        <v>-0.0008456427959252</v>
      </c>
      <c r="AC1299" s="0" t="n">
        <f aca="false">IF(ISNUMBER(H1299),INDEX(Scorecard!$D$37:$D$44,SUMPRODUCT(--(Scorecard!$G$37:$G$43&lt;H1299))+1),Scorecard!$D$45)</f>
        <v>-0.271229676926091</v>
      </c>
      <c r="AD1299" s="0" t="n">
        <f aca="false">IF(ISNUMBER(I1299),INDEX(Scorecard!$D$46:$D$52,SUMPRODUCT(--(Scorecard!$G$46:$G$51&lt;I1299))+1),Scorecard!$D$53)</f>
        <v>-0.114272400683245</v>
      </c>
      <c r="AE1299" s="0" t="n">
        <f aca="false">IF(ISNUMBER(K1299),INDEX(Scorecard!$D$54:$D$61,SUMPRODUCT(--(Scorecard!$G$54:$G$60&lt;K1299))+1),Scorecard!$D$62)</f>
        <v>0.0151758992857273</v>
      </c>
      <c r="AF1299" s="0" t="n">
        <f aca="false">IF(ISNUMBER(L1299),INDEX(Scorecard!$D$63:$D$68,SUMPRODUCT(--(Scorecard!$G$63:$G$67&lt;L1299))+1),Scorecard!$D$69)</f>
        <v>-0.340582194386522</v>
      </c>
      <c r="AG1299" s="0" t="n">
        <f aca="false">Inputs!$B$10+Scorecard!$J$5*Y1299+Scorecard!$J$6*Z1299+Scorecard!$J$7*AA1299+Scorecard!$J$8*AB1299+Scorecard!$J$9*AC1299+Scorecard!$J$10*AD1299+Scorecard!$J$11*AE1299+Scorecard!$J$12*AF1299</f>
        <v>-3.35016774077958</v>
      </c>
      <c r="AH1299" s="0" t="n">
        <f aca="false">MIN(1-Inputs!$B$13,MAX(Inputs!$B$13,1/(1+EXP(-(Inputs!$B$11*AG1299+Inputs!$B$12)))))</f>
        <v>0.0333085966799329</v>
      </c>
      <c r="AI1299" s="0" t="n">
        <f aca="false">Inputs!$B$9-Inputs!$B$8*AG1299</f>
        <v>583.788283919883</v>
      </c>
      <c r="AJ1299" s="0" t="n">
        <f aca="false">RANK(AH1299,$AH$5:$AH$2004,0)+COUNTIF($AH$4:AH1298,AH1299)</f>
        <v>272</v>
      </c>
      <c r="AK1299" s="0" t="n">
        <f aca="false">IF(AJ1299&lt;=Deciles!$B$5*(Deciles!$B$4+1),INT((AJ1299-1)/(Deciles!$B$4+1))+1,Deciles!$B$5+INT((AJ1299-1-Deciles!$B$5*(Deciles!$B$4+1))/Deciles!$B$4)+1)</f>
        <v>2</v>
      </c>
    </row>
    <row r="1300" customFormat="false" ht="15" hidden="false" customHeight="false" outlineLevel="0" collapsed="false">
      <c r="A1300" s="0" t="n">
        <v>37315</v>
      </c>
      <c r="B1300" s="0" t="s">
        <v>158</v>
      </c>
      <c r="C1300" s="0" t="n">
        <v>739</v>
      </c>
      <c r="D1300" s="0" t="n">
        <v>68.0956726074219</v>
      </c>
      <c r="E1300" s="0" t="n">
        <v>67.4241027832031</v>
      </c>
      <c r="F1300" s="0" t="n">
        <v>35</v>
      </c>
      <c r="G1300" s="0" t="n">
        <v>3.3989999294281</v>
      </c>
      <c r="H1300" s="0" t="n">
        <v>0.482333183288574</v>
      </c>
      <c r="I1300" s="0" t="n">
        <v>4</v>
      </c>
      <c r="J1300" s="0" t="n">
        <v>12.6637191772461</v>
      </c>
      <c r="K1300" s="0" t="n">
        <v>6.33333349227905</v>
      </c>
      <c r="L1300" s="0" t="n">
        <v>2.71025657653809</v>
      </c>
      <c r="M1300" s="0" t="n">
        <v>0.346199959516525</v>
      </c>
      <c r="N1300" s="0" t="n">
        <v>0</v>
      </c>
      <c r="O1300" s="0" t="n">
        <v>0</v>
      </c>
      <c r="P1300" s="0" t="s">
        <v>144</v>
      </c>
      <c r="Q1300" s="0" t="s">
        <v>141</v>
      </c>
      <c r="R1300" s="0" t="n">
        <v>2</v>
      </c>
      <c r="S1300" s="0" t="s">
        <v>148</v>
      </c>
      <c r="T1300" s="0" t="n">
        <v>0</v>
      </c>
      <c r="U1300" s="0" t="n">
        <v>316070.12</v>
      </c>
      <c r="V1300" s="0" t="n">
        <v>0.0115270419046283</v>
      </c>
      <c r="W1300" s="0" t="n">
        <v>613.109680175781</v>
      </c>
      <c r="X1300" s="0" t="n">
        <v>0.0117947924882174</v>
      </c>
      <c r="Y1300" s="0" t="n">
        <f aca="false">IF(ISNUMBER(C1300),INDEX(Scorecard!$D$5:$D$12,SUMPRODUCT(--(Scorecard!$G$5:$G$11&lt;C1300))+1),Scorecard!$D$13)</f>
        <v>0.488358159108655</v>
      </c>
      <c r="Z1300" s="0" t="n">
        <f aca="false">IF(ISNUMBER(D1300),INDEX(Scorecard!$D$14:$D$17,SUMPRODUCT(--(Scorecard!$G$14:$G$16&lt;D1300))+1),Scorecard!$D$18)</f>
        <v>0.128579646629417</v>
      </c>
      <c r="AA1300" s="0" t="n">
        <f aca="false">IF(ISNUMBER(E1300),INDEX(Scorecard!$D$19:$D$26,SUMPRODUCT(--(Scorecard!$G$19:$G$25&lt;E1300))+1),Scorecard!$D$27)</f>
        <v>0.0530843085177338</v>
      </c>
      <c r="AB1300" s="0" t="n">
        <f aca="false">IF(ISNUMBER(F1300),INDEX(Scorecard!$D$28:$D$35,SUMPRODUCT(--(Scorecard!$G$28:$G$34&lt;F1300))+1),Scorecard!$D$36)</f>
        <v>-0.0008456427959252</v>
      </c>
      <c r="AC1300" s="0" t="n">
        <f aca="false">IF(ISNUMBER(H1300),INDEX(Scorecard!$D$37:$D$44,SUMPRODUCT(--(Scorecard!$G$37:$G$43&lt;H1300))+1),Scorecard!$D$45)</f>
        <v>-0.271229676926091</v>
      </c>
      <c r="AD1300" s="0" t="n">
        <f aca="false">IF(ISNUMBER(I1300),INDEX(Scorecard!$D$46:$D$52,SUMPRODUCT(--(Scorecard!$G$46:$G$51&lt;I1300))+1),Scorecard!$D$53)</f>
        <v>-0.161534840507194</v>
      </c>
      <c r="AE1300" s="0" t="n">
        <f aca="false">IF(ISNUMBER(K1300),INDEX(Scorecard!$D$54:$D$61,SUMPRODUCT(--(Scorecard!$G$54:$G$60&lt;K1300))+1),Scorecard!$D$62)</f>
        <v>-0.119873800601421</v>
      </c>
      <c r="AF1300" s="0" t="n">
        <f aca="false">IF(ISNUMBER(L1300),INDEX(Scorecard!$D$63:$D$68,SUMPRODUCT(--(Scorecard!$G$63:$G$67&lt;L1300))+1),Scorecard!$D$69)</f>
        <v>0.322484508656054</v>
      </c>
      <c r="AG1300" s="0" t="n">
        <f aca="false">Inputs!$B$10+Scorecard!$J$5*Y1300+Scorecard!$J$6*Z1300+Scorecard!$J$7*AA1300+Scorecard!$J$8*AB1300+Scorecard!$J$9*AC1300+Scorecard!$J$10*AD1300+Scorecard!$J$11*AE1300+Scorecard!$J$12*AF1300</f>
        <v>-4.36636981514558</v>
      </c>
      <c r="AH1300" s="0" t="n">
        <f aca="false">MIN(1-Inputs!$B$13,MAX(Inputs!$B$13,1/(1+EXP(-(Inputs!$B$11*AG1300+Inputs!$B$12)))))</f>
        <v>0.0115270415626634</v>
      </c>
      <c r="AI1300" s="0" t="n">
        <f aca="false">Inputs!$B$9-Inputs!$B$8*AG1300</f>
        <v>613.109677784461</v>
      </c>
      <c r="AJ1300" s="0" t="n">
        <f aca="false">RANK(AH1300,$AH$5:$AH$2004,0)+COUNTIF($AH$4:AH1299,AH1300)</f>
        <v>731</v>
      </c>
      <c r="AK1300" s="0" t="n">
        <f aca="false">IF(AJ1300&lt;=Deciles!$B$5*(Deciles!$B$4+1),INT((AJ1300-1)/(Deciles!$B$4+1))+1,Deciles!$B$5+INT((AJ1300-1-Deciles!$B$5*(Deciles!$B$4+1))/Deciles!$B$4)+1)</f>
        <v>4</v>
      </c>
    </row>
    <row r="1301" customFormat="false" ht="15" hidden="false" customHeight="false" outlineLevel="0" collapsed="false">
      <c r="A1301" s="0" t="n">
        <v>37337</v>
      </c>
      <c r="B1301" s="0" t="s">
        <v>157</v>
      </c>
      <c r="C1301" s="0" t="n">
        <v>783</v>
      </c>
      <c r="D1301" s="0" t="n">
        <v>93.9232482910156</v>
      </c>
      <c r="E1301" s="0" t="n">
        <v>90.2677612304688</v>
      </c>
      <c r="F1301" s="0" t="n">
        <v>43</v>
      </c>
      <c r="G1301" s="0" t="n">
        <v>3.8989999294281</v>
      </c>
      <c r="H1301" s="0" t="n">
        <v>0.0156664848327637</v>
      </c>
      <c r="I1301" s="0" t="n">
        <v>7</v>
      </c>
      <c r="J1301" s="0" t="n">
        <v>12.5360136032105</v>
      </c>
      <c r="K1301" s="0" t="n">
        <v>3.82307696342468</v>
      </c>
      <c r="L1301" s="0" t="n">
        <v>-0.276922941207886</v>
      </c>
      <c r="M1301" s="0" t="n">
        <v>5.51355028152466</v>
      </c>
      <c r="N1301" s="0" t="n">
        <v>0</v>
      </c>
      <c r="O1301" s="0" t="n">
        <v>0</v>
      </c>
      <c r="P1301" s="0" t="s">
        <v>144</v>
      </c>
      <c r="Q1301" s="0" t="s">
        <v>141</v>
      </c>
      <c r="R1301" s="0" t="n">
        <v>2</v>
      </c>
      <c r="S1301" s="0" t="s">
        <v>156</v>
      </c>
      <c r="T1301" s="0" t="n">
        <v>0</v>
      </c>
      <c r="U1301" s="0" t="n">
        <v>278177.28</v>
      </c>
      <c r="V1301" s="0" t="n">
        <v>0.00863501988351345</v>
      </c>
      <c r="W1301" s="0" t="n">
        <v>621.006774902344</v>
      </c>
      <c r="X1301" s="0" t="n">
        <v>0.0072658215649426</v>
      </c>
      <c r="Y1301" s="0" t="n">
        <f aca="false">IF(ISNUMBER(C1301),INDEX(Scorecard!$D$5:$D$12,SUMPRODUCT(--(Scorecard!$G$5:$G$11&lt;C1301))+1),Scorecard!$D$13)</f>
        <v>1.23750384304241</v>
      </c>
      <c r="Z1301" s="0" t="n">
        <f aca="false">IF(ISNUMBER(D1301),INDEX(Scorecard!$D$14:$D$17,SUMPRODUCT(--(Scorecard!$G$14:$G$16&lt;D1301))+1),Scorecard!$D$18)</f>
        <v>-0.361970872710667</v>
      </c>
      <c r="AA1301" s="0" t="n">
        <f aca="false">IF(ISNUMBER(E1301),INDEX(Scorecard!$D$19:$D$26,SUMPRODUCT(--(Scorecard!$G$19:$G$25&lt;E1301))+1),Scorecard!$D$27)</f>
        <v>-0.820992370602782</v>
      </c>
      <c r="AB1301" s="0" t="n">
        <f aca="false">IF(ISNUMBER(F1301),INDEX(Scorecard!$D$28:$D$35,SUMPRODUCT(--(Scorecard!$G$28:$G$34&lt;F1301))+1),Scorecard!$D$36)</f>
        <v>-0.309727037437117</v>
      </c>
      <c r="AC1301" s="0" t="n">
        <f aca="false">IF(ISNUMBER(H1301),INDEX(Scorecard!$D$37:$D$44,SUMPRODUCT(--(Scorecard!$G$37:$G$43&lt;H1301))+1),Scorecard!$D$45)</f>
        <v>0.330501541082344</v>
      </c>
      <c r="AD1301" s="0" t="n">
        <f aca="false">IF(ISNUMBER(I1301),INDEX(Scorecard!$D$46:$D$52,SUMPRODUCT(--(Scorecard!$G$46:$G$51&lt;I1301))+1),Scorecard!$D$53)</f>
        <v>-0.114272400683245</v>
      </c>
      <c r="AE1301" s="0" t="n">
        <f aca="false">IF(ISNUMBER(K1301),INDEX(Scorecard!$D$54:$D$61,SUMPRODUCT(--(Scorecard!$G$54:$G$60&lt;K1301))+1),Scorecard!$D$62)</f>
        <v>0.489050497890326</v>
      </c>
      <c r="AF1301" s="0" t="n">
        <f aca="false">IF(ISNUMBER(L1301),INDEX(Scorecard!$D$63:$D$68,SUMPRODUCT(--(Scorecard!$G$63:$G$67&lt;L1301))+1),Scorecard!$D$69)</f>
        <v>0.322484508656054</v>
      </c>
      <c r="AG1301" s="0" t="n">
        <f aca="false">Inputs!$B$10+Scorecard!$J$5*Y1301+Scorecard!$J$6*Z1301+Scorecard!$J$7*AA1301+Scorecard!$J$8*AB1301+Scorecard!$J$9*AC1301+Scorecard!$J$10*AD1301+Scorecard!$J$11*AE1301+Scorecard!$J$12*AF1301</f>
        <v>-4.64006215948825</v>
      </c>
      <c r="AH1301" s="0" t="n">
        <f aca="false">MIN(1-Inputs!$B$13,MAX(Inputs!$B$13,1/(1+EXP(-(Inputs!$B$11*AG1301+Inputs!$B$12)))))</f>
        <v>0.00863502010707846</v>
      </c>
      <c r="AI1301" s="0" t="n">
        <f aca="false">Inputs!$B$9-Inputs!$B$8*AG1301</f>
        <v>621.00676954271</v>
      </c>
      <c r="AJ1301" s="0" t="n">
        <f aca="false">RANK(AH1301,$AH$5:$AH$2004,0)+COUNTIF($AH$4:AH1300,AH1301)</f>
        <v>914</v>
      </c>
      <c r="AK1301" s="0" t="n">
        <f aca="false">IF(AJ1301&lt;=Deciles!$B$5*(Deciles!$B$4+1),INT((AJ1301-1)/(Deciles!$B$4+1))+1,Deciles!$B$5+INT((AJ1301-1-Deciles!$B$5*(Deciles!$B$4+1))/Deciles!$B$4)+1)</f>
        <v>5</v>
      </c>
    </row>
    <row r="1302" customFormat="false" ht="15" hidden="false" customHeight="false" outlineLevel="0" collapsed="false">
      <c r="A1302" s="0" t="n">
        <v>37338</v>
      </c>
      <c r="B1302" s="0" t="s">
        <v>155</v>
      </c>
      <c r="C1302" s="0" t="n">
        <v>760</v>
      </c>
      <c r="D1302" s="0" t="n">
        <v>80</v>
      </c>
      <c r="E1302" s="0" t="n">
        <v>72.3653030395508</v>
      </c>
      <c r="F1302" s="0" t="n">
        <v>21</v>
      </c>
      <c r="G1302" s="0" t="n">
        <v>3.35899996757507</v>
      </c>
      <c r="H1302" s="0" t="n">
        <v>-2.37433314323425</v>
      </c>
      <c r="I1302" s="0" t="n">
        <v>27</v>
      </c>
      <c r="J1302" s="0" t="n">
        <v>11.2477989196777</v>
      </c>
      <c r="K1302" s="0" t="n">
        <v>4.50833320617676</v>
      </c>
      <c r="L1302" s="0" t="n">
        <v>-1.125</v>
      </c>
      <c r="M1302" s="0" t="n">
        <v>3.47430872917175</v>
      </c>
      <c r="N1302" s="0" t="n">
        <v>0</v>
      </c>
      <c r="O1302" s="0" t="n">
        <v>0</v>
      </c>
      <c r="P1302" s="0" t="s">
        <v>144</v>
      </c>
      <c r="Q1302" s="0" t="s">
        <v>141</v>
      </c>
      <c r="R1302" s="0" t="n">
        <v>1</v>
      </c>
      <c r="S1302" s="0" t="s">
        <v>159</v>
      </c>
      <c r="T1302" s="0" t="n">
        <v>0</v>
      </c>
      <c r="U1302" s="0" t="n">
        <v>76710.9</v>
      </c>
      <c r="V1302" s="0" t="n">
        <v>0.00277920230291784</v>
      </c>
      <c r="W1302" s="0" t="n">
        <v>651.847839355469</v>
      </c>
      <c r="X1302" s="0" t="n">
        <v>0.00299957534298301</v>
      </c>
      <c r="Y1302" s="0" t="n">
        <f aca="false">IF(ISNUMBER(C1302),INDEX(Scorecard!$D$5:$D$12,SUMPRODUCT(--(Scorecard!$G$5:$G$11&lt;C1302))+1),Scorecard!$D$13)</f>
        <v>0.733188958177614</v>
      </c>
      <c r="Z1302" s="0" t="n">
        <f aca="false">IF(ISNUMBER(D1302),INDEX(Scorecard!$D$14:$D$17,SUMPRODUCT(--(Scorecard!$G$14:$G$16&lt;D1302))+1),Scorecard!$D$18)</f>
        <v>0.0505355481560174</v>
      </c>
      <c r="AA1302" s="0" t="n">
        <f aca="false">IF(ISNUMBER(E1302),INDEX(Scorecard!$D$19:$D$26,SUMPRODUCT(--(Scorecard!$G$19:$G$25&lt;E1302))+1),Scorecard!$D$27)</f>
        <v>-0.0341578513653732</v>
      </c>
      <c r="AB1302" s="0" t="n">
        <f aca="false">IF(ISNUMBER(F1302),INDEX(Scorecard!$D$28:$D$35,SUMPRODUCT(--(Scorecard!$G$28:$G$34&lt;F1302))+1),Scorecard!$D$36)</f>
        <v>0.624829191519909</v>
      </c>
      <c r="AC1302" s="0" t="n">
        <f aca="false">IF(ISNUMBER(H1302),INDEX(Scorecard!$D$37:$D$44,SUMPRODUCT(--(Scorecard!$G$37:$G$43&lt;H1302))+1),Scorecard!$D$45)</f>
        <v>1.35057635045042</v>
      </c>
      <c r="AD1302" s="0" t="n">
        <f aca="false">IF(ISNUMBER(I1302),INDEX(Scorecard!$D$46:$D$52,SUMPRODUCT(--(Scorecard!$G$46:$G$51&lt;I1302))+1),Scorecard!$D$53)</f>
        <v>0.123869379412532</v>
      </c>
      <c r="AE1302" s="0" t="n">
        <f aca="false">IF(ISNUMBER(K1302),INDEX(Scorecard!$D$54:$D$61,SUMPRODUCT(--(Scorecard!$G$54:$G$60&lt;K1302))+1),Scorecard!$D$62)</f>
        <v>0.409483001259379</v>
      </c>
      <c r="AF1302" s="0" t="n">
        <f aca="false">IF(ISNUMBER(L1302),INDEX(Scorecard!$D$63:$D$68,SUMPRODUCT(--(Scorecard!$G$63:$G$67&lt;L1302))+1),Scorecard!$D$69)</f>
        <v>-0.340582194386522</v>
      </c>
      <c r="AG1302" s="0" t="n">
        <f aca="false">Inputs!$B$10+Scorecard!$J$5*Y1302+Scorecard!$J$6*Z1302+Scorecard!$J$7*AA1302+Scorecard!$J$8*AB1302+Scorecard!$J$9*AC1302+Scorecard!$J$10*AD1302+Scorecard!$J$11*AE1302+Scorecard!$J$12*AF1302</f>
        <v>-5.70893124155929</v>
      </c>
      <c r="AH1302" s="0" t="n">
        <f aca="false">MIN(1-Inputs!$B$13,MAX(Inputs!$B$13,1/(1+EXP(-(Inputs!$B$11*AG1302+Inputs!$B$12)))))</f>
        <v>0.00277920224305397</v>
      </c>
      <c r="AI1302" s="0" t="n">
        <f aca="false">Inputs!$B$9-Inputs!$B$8*AG1302</f>
        <v>651.847812023979</v>
      </c>
      <c r="AJ1302" s="0" t="n">
        <f aca="false">RANK(AH1302,$AH$5:$AH$2004,0)+COUNTIF($AH$4:AH1301,AH1302)</f>
        <v>1576</v>
      </c>
      <c r="AK1302" s="0" t="n">
        <f aca="false">IF(AJ1302&lt;=Deciles!$B$5*(Deciles!$B$4+1),INT((AJ1302-1)/(Deciles!$B$4+1))+1,Deciles!$B$5+INT((AJ1302-1-Deciles!$B$5*(Deciles!$B$4+1))/Deciles!$B$4)+1)</f>
        <v>8</v>
      </c>
    </row>
    <row r="1303" customFormat="false" ht="15" hidden="false" customHeight="false" outlineLevel="0" collapsed="false">
      <c r="A1303" s="0" t="n">
        <v>37339</v>
      </c>
      <c r="B1303" s="0" t="s">
        <v>139</v>
      </c>
      <c r="C1303" s="0" t="n">
        <v>744</v>
      </c>
      <c r="D1303" s="0" t="n">
        <v>67.5813369750977</v>
      </c>
      <c r="E1303" s="0" t="n">
        <v>65.2925338745117</v>
      </c>
      <c r="F1303" s="0" t="n">
        <v>20</v>
      </c>
      <c r="G1303" s="0" t="n">
        <v>3.46099996566773</v>
      </c>
      <c r="H1303" s="0" t="n">
        <v>0.44433331489563</v>
      </c>
      <c r="I1303" s="0" t="n">
        <v>9</v>
      </c>
      <c r="J1303" s="0" t="n">
        <v>11.6290626525879</v>
      </c>
      <c r="K1303" s="0" t="n">
        <v>5.63333320617676</v>
      </c>
      <c r="L1303" s="0" t="n">
        <v>-3.5</v>
      </c>
      <c r="M1303" s="0" t="n">
        <v>2.01224088668823</v>
      </c>
      <c r="N1303" s="0" t="n">
        <v>0</v>
      </c>
      <c r="O1303" s="0" t="n">
        <v>0</v>
      </c>
      <c r="P1303" s="0" t="s">
        <v>144</v>
      </c>
      <c r="Q1303" s="0" t="s">
        <v>141</v>
      </c>
      <c r="R1303" s="0" t="n">
        <v>2</v>
      </c>
      <c r="S1303" s="0" t="s">
        <v>159</v>
      </c>
      <c r="T1303" s="0" t="n">
        <v>0</v>
      </c>
      <c r="U1303" s="0" t="n">
        <v>112314.98</v>
      </c>
      <c r="V1303" s="0" t="n">
        <v>0.00478198798373342</v>
      </c>
      <c r="W1303" s="0" t="n">
        <v>637.105895996094</v>
      </c>
      <c r="X1303" s="0" t="n">
        <v>0.00321548362262547</v>
      </c>
      <c r="Y1303" s="0" t="n">
        <f aca="false">IF(ISNUMBER(C1303),INDEX(Scorecard!$D$5:$D$12,SUMPRODUCT(--(Scorecard!$G$5:$G$11&lt;C1303))+1),Scorecard!$D$13)</f>
        <v>0.488358159108655</v>
      </c>
      <c r="Z1303" s="0" t="n">
        <f aca="false">IF(ISNUMBER(D1303),INDEX(Scorecard!$D$14:$D$17,SUMPRODUCT(--(Scorecard!$G$14:$G$16&lt;D1303))+1),Scorecard!$D$18)</f>
        <v>0.128579646629417</v>
      </c>
      <c r="AA1303" s="0" t="n">
        <f aca="false">IF(ISNUMBER(E1303),INDEX(Scorecard!$D$19:$D$26,SUMPRODUCT(--(Scorecard!$G$19:$G$25&lt;E1303))+1),Scorecard!$D$27)</f>
        <v>0.233621608745691</v>
      </c>
      <c r="AB1303" s="0" t="n">
        <f aca="false">IF(ISNUMBER(F1303),INDEX(Scorecard!$D$28:$D$35,SUMPRODUCT(--(Scorecard!$G$28:$G$34&lt;F1303))+1),Scorecard!$D$36)</f>
        <v>0.624829191519909</v>
      </c>
      <c r="AC1303" s="0" t="n">
        <f aca="false">IF(ISNUMBER(H1303),INDEX(Scorecard!$D$37:$D$44,SUMPRODUCT(--(Scorecard!$G$37:$G$43&lt;H1303))+1),Scorecard!$D$45)</f>
        <v>-0.271229676926091</v>
      </c>
      <c r="AD1303" s="0" t="n">
        <f aca="false">IF(ISNUMBER(I1303),INDEX(Scorecard!$D$46:$D$52,SUMPRODUCT(--(Scorecard!$G$46:$G$51&lt;I1303))+1),Scorecard!$D$53)</f>
        <v>-0.114272400683245</v>
      </c>
      <c r="AE1303" s="0" t="n">
        <f aca="false">IF(ISNUMBER(K1303),INDEX(Scorecard!$D$54:$D$61,SUMPRODUCT(--(Scorecard!$G$54:$G$60&lt;K1303))+1),Scorecard!$D$62)</f>
        <v>0.0151758992857273</v>
      </c>
      <c r="AF1303" s="0" t="n">
        <f aca="false">IF(ISNUMBER(L1303),INDEX(Scorecard!$D$63:$D$68,SUMPRODUCT(--(Scorecard!$G$63:$G$67&lt;L1303))+1),Scorecard!$D$69)</f>
        <v>-0.340582194386522</v>
      </c>
      <c r="AG1303" s="0" t="n">
        <f aca="false">Inputs!$B$10+Scorecard!$J$5*Y1303+Scorecard!$J$6*Z1303+Scorecard!$J$7*AA1303+Scorecard!$J$8*AB1303+Scorecard!$J$9*AC1303+Scorecard!$J$10*AD1303+Scorecard!$J$11*AE1303+Scorecard!$J$12*AF1303</f>
        <v>-5.19801445303225</v>
      </c>
      <c r="AH1303" s="0" t="n">
        <f aca="false">MIN(1-Inputs!$B$13,MAX(Inputs!$B$13,1/(1+EXP(-(Inputs!$B$11*AG1303+Inputs!$B$12)))))</f>
        <v>0.00478198808294831</v>
      </c>
      <c r="AI1303" s="0" t="n">
        <f aca="false">Inputs!$B$9-Inputs!$B$8*AG1303</f>
        <v>637.105869681681</v>
      </c>
      <c r="AJ1303" s="0" t="n">
        <f aca="false">RANK(AH1303,$AH$5:$AH$2004,0)+COUNTIF($AH$4:AH1302,AH1303)</f>
        <v>1285</v>
      </c>
      <c r="AK1303" s="0" t="n">
        <f aca="false">IF(AJ1303&lt;=Deciles!$B$5*(Deciles!$B$4+1),INT((AJ1303-1)/(Deciles!$B$4+1))+1,Deciles!$B$5+INT((AJ1303-1-Deciles!$B$5*(Deciles!$B$4+1))/Deciles!$B$4)+1)</f>
        <v>7</v>
      </c>
    </row>
    <row r="1304" customFormat="false" ht="15" hidden="false" customHeight="false" outlineLevel="0" collapsed="false">
      <c r="A1304" s="0" t="n">
        <v>37401</v>
      </c>
      <c r="B1304" s="0" t="s">
        <v>145</v>
      </c>
      <c r="C1304" s="0" t="n">
        <v>683</v>
      </c>
      <c r="D1304" s="0" t="n">
        <v>66.4984588623047</v>
      </c>
      <c r="E1304" s="0" t="n">
        <v>60.7872428894043</v>
      </c>
      <c r="F1304" s="0" t="n">
        <v>28</v>
      </c>
      <c r="G1304" s="0" t="n">
        <v>4.19000005722046</v>
      </c>
      <c r="H1304" s="0" t="n">
        <v>0.673333406448364</v>
      </c>
      <c r="I1304" s="0" t="n">
        <v>26</v>
      </c>
      <c r="J1304" s="0" t="n">
        <v>11.7295484542847</v>
      </c>
      <c r="K1304" s="0" t="n">
        <v>4.85833311080933</v>
      </c>
      <c r="L1304" s="0" t="n">
        <v>-1.875</v>
      </c>
      <c r="M1304" s="0" t="n">
        <v>4.48895072937012</v>
      </c>
      <c r="N1304" s="0" t="n">
        <v>1</v>
      </c>
      <c r="O1304" s="0" t="n">
        <v>0</v>
      </c>
      <c r="P1304" s="0" t="s">
        <v>144</v>
      </c>
      <c r="Q1304" s="0" t="s">
        <v>141</v>
      </c>
      <c r="R1304" s="0" t="n">
        <v>2</v>
      </c>
      <c r="S1304" s="0" t="s">
        <v>161</v>
      </c>
      <c r="T1304" s="0" t="n">
        <v>0</v>
      </c>
      <c r="U1304" s="0" t="n">
        <v>124187.62</v>
      </c>
      <c r="V1304" s="0" t="n">
        <v>0.0273194536566734</v>
      </c>
      <c r="W1304" s="0" t="n">
        <v>589.320007324219</v>
      </c>
      <c r="X1304" s="0" t="n">
        <v>0.079990915954113</v>
      </c>
      <c r="Y1304" s="0" t="n">
        <f aca="false">IF(ISNUMBER(C1304),INDEX(Scorecard!$D$5:$D$12,SUMPRODUCT(--(Scorecard!$G$5:$G$11&lt;C1304))+1),Scorecard!$D$13)</f>
        <v>-0.869677851527538</v>
      </c>
      <c r="Z1304" s="0" t="n">
        <f aca="false">IF(ISNUMBER(D1304),INDEX(Scorecard!$D$14:$D$17,SUMPRODUCT(--(Scorecard!$G$14:$G$16&lt;D1304))+1),Scorecard!$D$18)</f>
        <v>0.128579646629417</v>
      </c>
      <c r="AA1304" s="0" t="n">
        <f aca="false">IF(ISNUMBER(E1304),INDEX(Scorecard!$D$19:$D$26,SUMPRODUCT(--(Scorecard!$G$19:$G$25&lt;E1304))+1),Scorecard!$D$27)</f>
        <v>0.233621608745691</v>
      </c>
      <c r="AB1304" s="0" t="n">
        <f aca="false">IF(ISNUMBER(F1304),INDEX(Scorecard!$D$28:$D$35,SUMPRODUCT(--(Scorecard!$G$28:$G$34&lt;F1304))+1),Scorecard!$D$36)</f>
        <v>0.165097008946478</v>
      </c>
      <c r="AC1304" s="0" t="n">
        <f aca="false">IF(ISNUMBER(H1304),INDEX(Scorecard!$D$37:$D$44,SUMPRODUCT(--(Scorecard!$G$37:$G$43&lt;H1304))+1),Scorecard!$D$45)</f>
        <v>-0.569454719285959</v>
      </c>
      <c r="AD1304" s="0" t="n">
        <f aca="false">IF(ISNUMBER(I1304),INDEX(Scorecard!$D$46:$D$52,SUMPRODUCT(--(Scorecard!$G$46:$G$51&lt;I1304))+1),Scorecard!$D$53)</f>
        <v>0.123869379412532</v>
      </c>
      <c r="AE1304" s="0" t="n">
        <f aca="false">IF(ISNUMBER(K1304),INDEX(Scorecard!$D$54:$D$61,SUMPRODUCT(--(Scorecard!$G$54:$G$60&lt;K1304))+1),Scorecard!$D$62)</f>
        <v>0.214429354789033</v>
      </c>
      <c r="AF1304" s="0" t="n">
        <f aca="false">IF(ISNUMBER(L1304),INDEX(Scorecard!$D$63:$D$68,SUMPRODUCT(--(Scorecard!$G$63:$G$67&lt;L1304))+1),Scorecard!$D$69)</f>
        <v>-0.340582194386522</v>
      </c>
      <c r="AG1304" s="0" t="n">
        <f aca="false">Inputs!$B$10+Scorecard!$J$5*Y1304+Scorecard!$J$6*Z1304+Scorecard!$J$7*AA1304+Scorecard!$J$8*AB1304+Scorecard!$J$9*AC1304+Scorecard!$J$10*AD1304+Scorecard!$J$11*AE1304+Scorecard!$J$12*AF1304</f>
        <v>-3.54188285906262</v>
      </c>
      <c r="AH1304" s="0" t="n">
        <f aca="false">MIN(1-Inputs!$B$13,MAX(Inputs!$B$13,1/(1+EXP(-(Inputs!$B$11*AG1304+Inputs!$B$12)))))</f>
        <v>0.0273194528192098</v>
      </c>
      <c r="AI1304" s="0" t="n">
        <f aca="false">Inputs!$B$9-Inputs!$B$8*AG1304</f>
        <v>589.320012928091</v>
      </c>
      <c r="AJ1304" s="0" t="n">
        <f aca="false">RANK(AH1304,$AH$5:$AH$2004,0)+COUNTIF($AH$4:AH1303,AH1304)</f>
        <v>345</v>
      </c>
      <c r="AK1304" s="0" t="n">
        <f aca="false">IF(AJ1304&lt;=Deciles!$B$5*(Deciles!$B$4+1),INT((AJ1304-1)/(Deciles!$B$4+1))+1,Deciles!$B$5+INT((AJ1304-1-Deciles!$B$5*(Deciles!$B$4+1))/Deciles!$B$4)+1)</f>
        <v>2</v>
      </c>
    </row>
    <row r="1305" customFormat="false" ht="15" hidden="false" customHeight="false" outlineLevel="0" collapsed="false">
      <c r="A1305" s="0" t="n">
        <v>37413</v>
      </c>
      <c r="B1305" s="0" t="s">
        <v>158</v>
      </c>
      <c r="C1305" s="0" t="n">
        <v>792</v>
      </c>
      <c r="D1305" s="0" t="n">
        <v>93.4589920043945</v>
      </c>
      <c r="E1305" s="0" t="n">
        <v>71.438850402832</v>
      </c>
      <c r="F1305" s="0" t="n">
        <v>21</v>
      </c>
      <c r="G1305" s="0" t="n">
        <v>3.98399996757507</v>
      </c>
      <c r="H1305" s="0" t="n">
        <v>1.06733322143555</v>
      </c>
      <c r="I1305" s="0" t="n">
        <v>57</v>
      </c>
      <c r="J1305" s="0" t="n">
        <v>11.7262868881226</v>
      </c>
      <c r="K1305" s="0" t="n">
        <v>6.03333330154419</v>
      </c>
      <c r="L1305" s="0" t="n">
        <v>2.71025633811951</v>
      </c>
      <c r="M1305" s="0" t="n">
        <v>0.387000143527985</v>
      </c>
      <c r="N1305" s="0" t="n">
        <v>0</v>
      </c>
      <c r="O1305" s="0" t="n">
        <v>0</v>
      </c>
      <c r="P1305" s="0" t="s">
        <v>144</v>
      </c>
      <c r="Q1305" s="0" t="s">
        <v>141</v>
      </c>
      <c r="R1305" s="0" t="n">
        <v>1</v>
      </c>
      <c r="S1305" s="0" t="s">
        <v>147</v>
      </c>
      <c r="T1305" s="0" t="n">
        <v>0</v>
      </c>
      <c r="U1305" s="0" t="n">
        <v>123783.16</v>
      </c>
      <c r="V1305" s="0" t="n">
        <v>0.000921081868000329</v>
      </c>
      <c r="W1305" s="0" t="n">
        <v>681.787109375</v>
      </c>
      <c r="X1305" s="0" t="n">
        <v>0.000789666490163654</v>
      </c>
      <c r="Y1305" s="0" t="n">
        <f aca="false">IF(ISNUMBER(C1305),INDEX(Scorecard!$D$5:$D$12,SUMPRODUCT(--(Scorecard!$G$5:$G$11&lt;C1305))+1),Scorecard!$D$13)</f>
        <v>2.19112706886128</v>
      </c>
      <c r="Z1305" s="0" t="n">
        <f aca="false">IF(ISNUMBER(D1305),INDEX(Scorecard!$D$14:$D$17,SUMPRODUCT(--(Scorecard!$G$14:$G$16&lt;D1305))+1),Scorecard!$D$18)</f>
        <v>-0.361970872710667</v>
      </c>
      <c r="AA1305" s="0" t="n">
        <f aca="false">IF(ISNUMBER(E1305),INDEX(Scorecard!$D$19:$D$26,SUMPRODUCT(--(Scorecard!$G$19:$G$25&lt;E1305))+1),Scorecard!$D$27)</f>
        <v>0.0530843085177338</v>
      </c>
      <c r="AB1305" s="0" t="n">
        <f aca="false">IF(ISNUMBER(F1305),INDEX(Scorecard!$D$28:$D$35,SUMPRODUCT(--(Scorecard!$G$28:$G$34&lt;F1305))+1),Scorecard!$D$36)</f>
        <v>0.624829191519909</v>
      </c>
      <c r="AC1305" s="0" t="n">
        <f aca="false">IF(ISNUMBER(H1305),INDEX(Scorecard!$D$37:$D$44,SUMPRODUCT(--(Scorecard!$G$37:$G$43&lt;H1305))+1),Scorecard!$D$45)</f>
        <v>-0.975503570149195</v>
      </c>
      <c r="AD1305" s="0" t="n">
        <f aca="false">IF(ISNUMBER(I1305),INDEX(Scorecard!$D$46:$D$52,SUMPRODUCT(--(Scorecard!$G$46:$G$51&lt;I1305))+1),Scorecard!$D$53)</f>
        <v>0.818882373006414</v>
      </c>
      <c r="AE1305" s="0" t="n">
        <f aca="false">IF(ISNUMBER(K1305),INDEX(Scorecard!$D$54:$D$61,SUMPRODUCT(--(Scorecard!$G$54:$G$60&lt;K1305))+1),Scorecard!$D$62)</f>
        <v>0.0151758992857273</v>
      </c>
      <c r="AF1305" s="0" t="n">
        <f aca="false">IF(ISNUMBER(L1305),INDEX(Scorecard!$D$63:$D$68,SUMPRODUCT(--(Scorecard!$G$63:$G$67&lt;L1305))+1),Scorecard!$D$69)</f>
        <v>0.322484508656054</v>
      </c>
      <c r="AG1305" s="0" t="n">
        <f aca="false">Inputs!$B$10+Scorecard!$J$5*Y1305+Scorecard!$J$6*Z1305+Scorecard!$J$7*AA1305+Scorecard!$J$8*AB1305+Scorecard!$J$9*AC1305+Scorecard!$J$10*AD1305+Scorecard!$J$11*AE1305+Scorecard!$J$12*AF1305</f>
        <v>-6.74654730822975</v>
      </c>
      <c r="AH1305" s="0" t="n">
        <f aca="false">MIN(1-Inputs!$B$13,MAX(Inputs!$B$13,1/(1+EXP(-(Inputs!$B$11*AG1305+Inputs!$B$12)))))</f>
        <v>0.000921081873232503</v>
      </c>
      <c r="AI1305" s="0" t="n">
        <f aca="false">Inputs!$B$9-Inputs!$B$8*AG1305</f>
        <v>681.787083098622</v>
      </c>
      <c r="AJ1305" s="0" t="n">
        <f aca="false">RANK(AH1305,$AH$5:$AH$2004,0)+COUNTIF($AH$4:AH1304,AH1305)</f>
        <v>1927</v>
      </c>
      <c r="AK1305" s="0" t="n">
        <f aca="false">IF(AJ1305&lt;=Deciles!$B$5*(Deciles!$B$4+1),INT((AJ1305-1)/(Deciles!$B$4+1))+1,Deciles!$B$5+INT((AJ1305-1-Deciles!$B$5*(Deciles!$B$4+1))/Deciles!$B$4)+1)</f>
        <v>10</v>
      </c>
    </row>
    <row r="1306" customFormat="false" ht="15" hidden="false" customHeight="false" outlineLevel="0" collapsed="false">
      <c r="A1306" s="0" t="n">
        <v>37425</v>
      </c>
      <c r="B1306" s="0" t="s">
        <v>145</v>
      </c>
      <c r="C1306" s="0" t="n">
        <v>787</v>
      </c>
      <c r="D1306" s="0" t="n">
        <v>80</v>
      </c>
      <c r="E1306" s="0" t="n">
        <v>59.4623680114746</v>
      </c>
      <c r="F1306" s="0" t="n">
        <v>46</v>
      </c>
      <c r="G1306" s="0" t="n">
        <v>3.3529999256134</v>
      </c>
      <c r="H1306" s="0" t="n">
        <v>-0.163666725158691</v>
      </c>
      <c r="I1306" s="0" t="n">
        <v>60</v>
      </c>
      <c r="J1306" s="0" t="n">
        <v>12.5578880310059</v>
      </c>
      <c r="K1306" s="0" t="n">
        <v>4.55833339691162</v>
      </c>
      <c r="L1306" s="0" t="n">
        <v>-1.875</v>
      </c>
      <c r="M1306" s="0" t="n">
        <v>4.74416494369507</v>
      </c>
      <c r="N1306" s="0" t="n">
        <v>0</v>
      </c>
      <c r="O1306" s="0" t="n">
        <v>0</v>
      </c>
      <c r="P1306" s="0" t="s">
        <v>144</v>
      </c>
      <c r="Q1306" s="0" t="s">
        <v>141</v>
      </c>
      <c r="R1306" s="0" t="n">
        <v>1</v>
      </c>
      <c r="S1306" s="0" t="s">
        <v>142</v>
      </c>
      <c r="T1306" s="0" t="n">
        <v>0</v>
      </c>
      <c r="U1306" s="0" t="n">
        <v>284329.12</v>
      </c>
      <c r="V1306" s="0" t="n">
        <v>0.00153976213186979</v>
      </c>
      <c r="W1306" s="0" t="n">
        <v>667.863830566406</v>
      </c>
      <c r="X1306" s="0" t="n">
        <v>0.00237776781432331</v>
      </c>
      <c r="Y1306" s="0" t="n">
        <f aca="false">IF(ISNUMBER(C1306),INDEX(Scorecard!$D$5:$D$12,SUMPRODUCT(--(Scorecard!$G$5:$G$11&lt;C1306))+1),Scorecard!$D$13)</f>
        <v>2.19112706886128</v>
      </c>
      <c r="Z1306" s="0" t="n">
        <f aca="false">IF(ISNUMBER(D1306),INDEX(Scorecard!$D$14:$D$17,SUMPRODUCT(--(Scorecard!$G$14:$G$16&lt;D1306))+1),Scorecard!$D$18)</f>
        <v>0.0505355481560174</v>
      </c>
      <c r="AA1306" s="0" t="n">
        <f aca="false">IF(ISNUMBER(E1306),INDEX(Scorecard!$D$19:$D$26,SUMPRODUCT(--(Scorecard!$G$19:$G$25&lt;E1306))+1),Scorecard!$D$27)</f>
        <v>0.267179331770092</v>
      </c>
      <c r="AB1306" s="0" t="n">
        <f aca="false">IF(ISNUMBER(F1306),INDEX(Scorecard!$D$28:$D$35,SUMPRODUCT(--(Scorecard!$G$28:$G$34&lt;F1306))+1),Scorecard!$D$36)</f>
        <v>-0.400689107298307</v>
      </c>
      <c r="AC1306" s="0" t="n">
        <f aca="false">IF(ISNUMBER(H1306),INDEX(Scorecard!$D$37:$D$44,SUMPRODUCT(--(Scorecard!$G$37:$G$43&lt;H1306))+1),Scorecard!$D$45)</f>
        <v>0.769716833645565</v>
      </c>
      <c r="AD1306" s="0" t="n">
        <f aca="false">IF(ISNUMBER(I1306),INDEX(Scorecard!$D$46:$D$52,SUMPRODUCT(--(Scorecard!$G$46:$G$51&lt;I1306))+1),Scorecard!$D$53)</f>
        <v>0.818882373006414</v>
      </c>
      <c r="AE1306" s="0" t="n">
        <f aca="false">IF(ISNUMBER(K1306),INDEX(Scorecard!$D$54:$D$61,SUMPRODUCT(--(Scorecard!$G$54:$G$60&lt;K1306))+1),Scorecard!$D$62)</f>
        <v>0.409483001259379</v>
      </c>
      <c r="AF1306" s="0" t="n">
        <f aca="false">IF(ISNUMBER(L1306),INDEX(Scorecard!$D$63:$D$68,SUMPRODUCT(--(Scorecard!$G$63:$G$67&lt;L1306))+1),Scorecard!$D$69)</f>
        <v>-0.340582194386522</v>
      </c>
      <c r="AG1306" s="0" t="n">
        <f aca="false">Inputs!$B$10+Scorecard!$J$5*Y1306+Scorecard!$J$6*Z1306+Scorecard!$J$7*AA1306+Scorecard!$J$8*AB1306+Scorecard!$J$9*AC1306+Scorecard!$J$10*AD1306+Scorecard!$J$11*AE1306+Scorecard!$J$12*AF1306</f>
        <v>-6.26400336716006</v>
      </c>
      <c r="AH1306" s="0" t="n">
        <f aca="false">MIN(1-Inputs!$B$13,MAX(Inputs!$B$13,1/(1+EXP(-(Inputs!$B$11*AG1306+Inputs!$B$12)))))</f>
        <v>0.00153976214312557</v>
      </c>
      <c r="AI1306" s="0" t="n">
        <f aca="false">Inputs!$B$9-Inputs!$B$8*AG1306</f>
        <v>667.863808082777</v>
      </c>
      <c r="AJ1306" s="0" t="n">
        <f aca="false">RANK(AH1306,$AH$5:$AH$2004,0)+COUNTIF($AH$4:AH1305,AH1306)</f>
        <v>1796</v>
      </c>
      <c r="AK1306" s="0" t="n">
        <f aca="false">IF(AJ1306&lt;=Deciles!$B$5*(Deciles!$B$4+1),INT((AJ1306-1)/(Deciles!$B$4+1))+1,Deciles!$B$5+INT((AJ1306-1-Deciles!$B$5*(Deciles!$B$4+1))/Deciles!$B$4)+1)</f>
        <v>9</v>
      </c>
    </row>
    <row r="1307" customFormat="false" ht="15" hidden="false" customHeight="false" outlineLevel="0" collapsed="false">
      <c r="A1307" s="0" t="n">
        <v>37442</v>
      </c>
      <c r="B1307" s="0" t="s">
        <v>158</v>
      </c>
      <c r="C1307" s="0" t="n">
        <v>677</v>
      </c>
      <c r="D1307" s="0" t="n">
        <v>80</v>
      </c>
      <c r="E1307" s="0" t="n">
        <v>58.8797760009766</v>
      </c>
      <c r="F1307" s="0" t="n">
        <v>27</v>
      </c>
      <c r="G1307" s="0" t="n">
        <v>4.69899988174439</v>
      </c>
      <c r="H1307" s="0" t="n">
        <v>1.78233313560486</v>
      </c>
      <c r="I1307" s="0" t="n">
        <v>72</v>
      </c>
      <c r="J1307" s="0" t="n">
        <v>12.1694316864014</v>
      </c>
      <c r="K1307" s="0" t="n">
        <v>6.83333349227905</v>
      </c>
      <c r="L1307" s="0" t="n">
        <v>2.71025657653809</v>
      </c>
      <c r="M1307" s="0" t="n">
        <v>0.325795769691467</v>
      </c>
      <c r="N1307" s="0" t="n">
        <v>0</v>
      </c>
      <c r="O1307" s="0" t="n">
        <v>0</v>
      </c>
      <c r="P1307" s="0" t="s">
        <v>144</v>
      </c>
      <c r="Q1307" s="0" t="s">
        <v>141</v>
      </c>
      <c r="R1307" s="0" t="n">
        <v>2</v>
      </c>
      <c r="S1307" s="0" t="s">
        <v>162</v>
      </c>
      <c r="T1307" s="0" t="n">
        <v>0</v>
      </c>
      <c r="U1307" s="0" t="n">
        <v>192804.38</v>
      </c>
      <c r="V1307" s="0" t="n">
        <v>0.10228206217289</v>
      </c>
      <c r="W1307" s="0" t="n">
        <v>551.421081542969</v>
      </c>
      <c r="X1307" s="0" t="n">
        <v>0.0316028147935867</v>
      </c>
      <c r="Y1307" s="0" t="n">
        <f aca="false">IF(ISNUMBER(C1307),INDEX(Scorecard!$D$5:$D$12,SUMPRODUCT(--(Scorecard!$G$5:$G$11&lt;C1307))+1),Scorecard!$D$13)</f>
        <v>-1.88220980528339</v>
      </c>
      <c r="Z1307" s="0" t="n">
        <f aca="false">IF(ISNUMBER(D1307),INDEX(Scorecard!$D$14:$D$17,SUMPRODUCT(--(Scorecard!$G$14:$G$16&lt;D1307))+1),Scorecard!$D$18)</f>
        <v>0.0505355481560174</v>
      </c>
      <c r="AA1307" s="0" t="n">
        <f aca="false">IF(ISNUMBER(E1307),INDEX(Scorecard!$D$19:$D$26,SUMPRODUCT(--(Scorecard!$G$19:$G$25&lt;E1307))+1),Scorecard!$D$27)</f>
        <v>0.267179331770092</v>
      </c>
      <c r="AB1307" s="0" t="n">
        <f aca="false">IF(ISNUMBER(F1307),INDEX(Scorecard!$D$28:$D$35,SUMPRODUCT(--(Scorecard!$G$28:$G$34&lt;F1307))+1),Scorecard!$D$36)</f>
        <v>0.165097008946478</v>
      </c>
      <c r="AC1307" s="0" t="n">
        <f aca="false">IF(ISNUMBER(H1307),INDEX(Scorecard!$D$37:$D$44,SUMPRODUCT(--(Scorecard!$G$37:$G$43&lt;H1307))+1),Scorecard!$D$45)</f>
        <v>-0.975503570149195</v>
      </c>
      <c r="AD1307" s="0" t="n">
        <f aca="false">IF(ISNUMBER(I1307),INDEX(Scorecard!$D$46:$D$52,SUMPRODUCT(--(Scorecard!$G$46:$G$51&lt;I1307))+1),Scorecard!$D$53)</f>
        <v>0.818882373006414</v>
      </c>
      <c r="AE1307" s="0" t="n">
        <f aca="false">IF(ISNUMBER(K1307),INDEX(Scorecard!$D$54:$D$61,SUMPRODUCT(--(Scorecard!$G$54:$G$60&lt;K1307))+1),Scorecard!$D$62)</f>
        <v>-0.357264871923982</v>
      </c>
      <c r="AF1307" s="0" t="n">
        <f aca="false">IF(ISNUMBER(L1307),INDEX(Scorecard!$D$63:$D$68,SUMPRODUCT(--(Scorecard!$G$63:$G$67&lt;L1307))+1),Scorecard!$D$69)</f>
        <v>0.322484508656054</v>
      </c>
      <c r="AG1307" s="0" t="n">
        <f aca="false">Inputs!$B$10+Scorecard!$J$5*Y1307+Scorecard!$J$6*Z1307+Scorecard!$J$7*AA1307+Scorecard!$J$8*AB1307+Scorecard!$J$9*AC1307+Scorecard!$J$10*AD1307+Scorecard!$J$11*AE1307+Scorecard!$J$12*AF1307</f>
        <v>-2.2284057716671</v>
      </c>
      <c r="AH1307" s="0" t="n">
        <f aca="false">MIN(1-Inputs!$B$13,MAX(Inputs!$B$13,1/(1+EXP(-(Inputs!$B$11*AG1307+Inputs!$B$12)))))</f>
        <v>0.102282060153803</v>
      </c>
      <c r="AI1307" s="0" t="n">
        <f aca="false">Inputs!$B$9-Inputs!$B$8*AG1307</f>
        <v>551.421075321955</v>
      </c>
      <c r="AJ1307" s="0" t="n">
        <f aca="false">RANK(AH1307,$AH$5:$AH$2004,0)+COUNTIF($AH$4:AH1306,AH1307)</f>
        <v>39</v>
      </c>
      <c r="AK1307" s="0" t="n">
        <f aca="false">IF(AJ1307&lt;=Deciles!$B$5*(Deciles!$B$4+1),INT((AJ1307-1)/(Deciles!$B$4+1))+1,Deciles!$B$5+INT((AJ1307-1-Deciles!$B$5*(Deciles!$B$4+1))/Deciles!$B$4)+1)</f>
        <v>1</v>
      </c>
    </row>
    <row r="1308" customFormat="false" ht="15" hidden="false" customHeight="false" outlineLevel="0" collapsed="false">
      <c r="A1308" s="0" t="n">
        <v>37444</v>
      </c>
      <c r="B1308" s="0" t="s">
        <v>158</v>
      </c>
      <c r="C1308" s="0" t="n">
        <v>759</v>
      </c>
      <c r="D1308" s="0" t="n">
        <v>76.1291961669922</v>
      </c>
      <c r="E1308" s="0" t="n">
        <v>74.531494140625</v>
      </c>
      <c r="F1308" s="0" t="n">
        <v>28</v>
      </c>
      <c r="G1308" s="0" t="n">
        <v>4.04199981689453</v>
      </c>
      <c r="H1308" s="0" t="n">
        <v>1.12533307075501</v>
      </c>
      <c r="I1308" s="0" t="n">
        <v>11</v>
      </c>
      <c r="J1308" s="0" t="n">
        <v>12.4739055633545</v>
      </c>
      <c r="K1308" s="0" t="n">
        <v>7.13333320617676</v>
      </c>
      <c r="L1308" s="0" t="n">
        <v>2.71025609970093</v>
      </c>
      <c r="M1308" s="0" t="n">
        <v>0.509527981281281</v>
      </c>
      <c r="N1308" s="0" t="n">
        <v>0</v>
      </c>
      <c r="O1308" s="0" t="n">
        <v>0</v>
      </c>
      <c r="P1308" s="0" t="s">
        <v>140</v>
      </c>
      <c r="Q1308" s="0" t="s">
        <v>141</v>
      </c>
      <c r="R1308" s="0" t="n">
        <v>1</v>
      </c>
      <c r="S1308" s="0" t="s">
        <v>149</v>
      </c>
      <c r="T1308" s="0" t="n">
        <v>0</v>
      </c>
      <c r="U1308" s="0" t="n">
        <v>261425.62</v>
      </c>
      <c r="V1308" s="0" t="n">
        <v>0.0110293254256249</v>
      </c>
      <c r="W1308" s="0" t="n">
        <v>614.31787109375</v>
      </c>
      <c r="X1308" s="0" t="n">
        <v>0.00695893680676818</v>
      </c>
      <c r="Y1308" s="0" t="n">
        <f aca="false">IF(ISNUMBER(C1308),INDEX(Scorecard!$D$5:$D$12,SUMPRODUCT(--(Scorecard!$G$5:$G$11&lt;C1308))+1),Scorecard!$D$13)</f>
        <v>0.733188958177614</v>
      </c>
      <c r="Z1308" s="0" t="n">
        <f aca="false">IF(ISNUMBER(D1308),INDEX(Scorecard!$D$14:$D$17,SUMPRODUCT(--(Scorecard!$G$14:$G$16&lt;D1308))+1),Scorecard!$D$18)</f>
        <v>0.128579646629417</v>
      </c>
      <c r="AA1308" s="0" t="n">
        <f aca="false">IF(ISNUMBER(E1308),INDEX(Scorecard!$D$19:$D$26,SUMPRODUCT(--(Scorecard!$G$19:$G$25&lt;E1308))+1),Scorecard!$D$27)</f>
        <v>-0.0341578513653732</v>
      </c>
      <c r="AB1308" s="0" t="n">
        <f aca="false">IF(ISNUMBER(F1308),INDEX(Scorecard!$D$28:$D$35,SUMPRODUCT(--(Scorecard!$G$28:$G$34&lt;F1308))+1),Scorecard!$D$36)</f>
        <v>0.165097008946478</v>
      </c>
      <c r="AC1308" s="0" t="n">
        <f aca="false">IF(ISNUMBER(H1308),INDEX(Scorecard!$D$37:$D$44,SUMPRODUCT(--(Scorecard!$G$37:$G$43&lt;H1308))+1),Scorecard!$D$45)</f>
        <v>-0.975503570149195</v>
      </c>
      <c r="AD1308" s="0" t="n">
        <f aca="false">IF(ISNUMBER(I1308),INDEX(Scorecard!$D$46:$D$52,SUMPRODUCT(--(Scorecard!$G$46:$G$51&lt;I1308))+1),Scorecard!$D$53)</f>
        <v>-0.114272400683245</v>
      </c>
      <c r="AE1308" s="0" t="n">
        <f aca="false">IF(ISNUMBER(K1308),INDEX(Scorecard!$D$54:$D$61,SUMPRODUCT(--(Scorecard!$G$54:$G$60&lt;K1308))+1),Scorecard!$D$62)</f>
        <v>-0.541917179454542</v>
      </c>
      <c r="AF1308" s="0" t="n">
        <f aca="false">IF(ISNUMBER(L1308),INDEX(Scorecard!$D$63:$D$68,SUMPRODUCT(--(Scorecard!$G$63:$G$67&lt;L1308))+1),Scorecard!$D$69)</f>
        <v>0.322484508656054</v>
      </c>
      <c r="AG1308" s="0" t="n">
        <f aca="false">Inputs!$B$10+Scorecard!$J$5*Y1308+Scorecard!$J$6*Z1308+Scorecard!$J$7*AA1308+Scorecard!$J$8*AB1308+Scorecard!$J$9*AC1308+Scorecard!$J$10*AD1308+Scorecard!$J$11*AE1308+Scorecard!$J$12*AF1308</f>
        <v>-4.40824227204025</v>
      </c>
      <c r="AH1308" s="0" t="n">
        <f aca="false">MIN(1-Inputs!$B$13,MAX(Inputs!$B$13,1/(1+EXP(-(Inputs!$B$11*AG1308+Inputs!$B$12)))))</f>
        <v>0.011029325696477</v>
      </c>
      <c r="AI1308" s="0" t="n">
        <f aca="false">Inputs!$B$9-Inputs!$B$8*AG1308</f>
        <v>614.317861502697</v>
      </c>
      <c r="AJ1308" s="0" t="n">
        <f aca="false">RANK(AH1308,$AH$5:$AH$2004,0)+COUNTIF($AH$4:AH1307,AH1308)</f>
        <v>753</v>
      </c>
      <c r="AK1308" s="0" t="n">
        <f aca="false">IF(AJ1308&lt;=Deciles!$B$5*(Deciles!$B$4+1),INT((AJ1308-1)/(Deciles!$B$4+1))+1,Deciles!$B$5+INT((AJ1308-1-Deciles!$B$5*(Deciles!$B$4+1))/Deciles!$B$4)+1)</f>
        <v>4</v>
      </c>
    </row>
    <row r="1309" customFormat="false" ht="15" hidden="false" customHeight="false" outlineLevel="0" collapsed="false">
      <c r="A1309" s="0" t="n">
        <v>37449</v>
      </c>
      <c r="B1309" s="0" t="s">
        <v>152</v>
      </c>
      <c r="C1309" s="0" t="n">
        <v>793</v>
      </c>
      <c r="D1309" s="0" t="n">
        <v>67.4576034545898</v>
      </c>
      <c r="E1309" s="0" t="n">
        <v>58.4505882263184</v>
      </c>
      <c r="F1309" s="0" t="n">
        <v>27</v>
      </c>
      <c r="G1309" s="0" t="n">
        <v>2.79699993133545</v>
      </c>
      <c r="H1309" s="0" t="n">
        <v>-3.63633346557617</v>
      </c>
      <c r="I1309" s="0" t="n">
        <v>25</v>
      </c>
      <c r="J1309" s="0" t="n">
        <v>12.6852893829346</v>
      </c>
      <c r="K1309" s="0" t="n">
        <v>4.09999990463257</v>
      </c>
      <c r="L1309" s="0" t="n">
        <v>-0.458333492279053</v>
      </c>
      <c r="M1309" s="0" t="n">
        <v>4.74415826797485</v>
      </c>
      <c r="N1309" s="0" t="n">
        <v>0</v>
      </c>
      <c r="O1309" s="0" t="n">
        <v>0</v>
      </c>
      <c r="P1309" s="0" t="s">
        <v>144</v>
      </c>
      <c r="Q1309" s="0" t="s">
        <v>141</v>
      </c>
      <c r="R1309" s="0" t="n">
        <v>1</v>
      </c>
      <c r="S1309" s="0" t="s">
        <v>142</v>
      </c>
      <c r="T1309" s="0" t="n">
        <v>0</v>
      </c>
      <c r="U1309" s="0" t="n">
        <v>322961.78</v>
      </c>
      <c r="V1309" s="0" t="n">
        <v>0.000787601224146783</v>
      </c>
      <c r="W1309" s="0" t="n">
        <v>686.027770996094</v>
      </c>
      <c r="X1309" s="0" t="n">
        <v>0.0011676779249683</v>
      </c>
      <c r="Y1309" s="0" t="n">
        <f aca="false">IF(ISNUMBER(C1309),INDEX(Scorecard!$D$5:$D$12,SUMPRODUCT(--(Scorecard!$G$5:$G$11&lt;C1309))+1),Scorecard!$D$13)</f>
        <v>2.19112706886128</v>
      </c>
      <c r="Z1309" s="0" t="n">
        <f aca="false">IF(ISNUMBER(D1309),INDEX(Scorecard!$D$14:$D$17,SUMPRODUCT(--(Scorecard!$G$14:$G$16&lt;D1309))+1),Scorecard!$D$18)</f>
        <v>0.128579646629417</v>
      </c>
      <c r="AA1309" s="0" t="n">
        <f aca="false">IF(ISNUMBER(E1309),INDEX(Scorecard!$D$19:$D$26,SUMPRODUCT(--(Scorecard!$G$19:$G$25&lt;E1309))+1),Scorecard!$D$27)</f>
        <v>0.267179331770092</v>
      </c>
      <c r="AB1309" s="0" t="n">
        <f aca="false">IF(ISNUMBER(F1309),INDEX(Scorecard!$D$28:$D$35,SUMPRODUCT(--(Scorecard!$G$28:$G$34&lt;F1309))+1),Scorecard!$D$36)</f>
        <v>0.165097008946478</v>
      </c>
      <c r="AC1309" s="0" t="n">
        <f aca="false">IF(ISNUMBER(H1309),INDEX(Scorecard!$D$37:$D$44,SUMPRODUCT(--(Scorecard!$G$37:$G$43&lt;H1309))+1),Scorecard!$D$45)</f>
        <v>1.35057635045042</v>
      </c>
      <c r="AD1309" s="0" t="n">
        <f aca="false">IF(ISNUMBER(I1309),INDEX(Scorecard!$D$46:$D$52,SUMPRODUCT(--(Scorecard!$G$46:$G$51&lt;I1309))+1),Scorecard!$D$53)</f>
        <v>-0.048559051279741</v>
      </c>
      <c r="AE1309" s="0" t="n">
        <f aca="false">IF(ISNUMBER(K1309),INDEX(Scorecard!$D$54:$D$61,SUMPRODUCT(--(Scorecard!$G$54:$G$60&lt;K1309))+1),Scorecard!$D$62)</f>
        <v>0.489050497890326</v>
      </c>
      <c r="AF1309" s="0" t="n">
        <f aca="false">IF(ISNUMBER(L1309),INDEX(Scorecard!$D$63:$D$68,SUMPRODUCT(--(Scorecard!$G$63:$G$67&lt;L1309))+1),Scorecard!$D$69)</f>
        <v>0.322484508656054</v>
      </c>
      <c r="AG1309" s="0" t="n">
        <f aca="false">Inputs!$B$10+Scorecard!$J$5*Y1309+Scorecard!$J$6*Z1309+Scorecard!$J$7*AA1309+Scorecard!$J$8*AB1309+Scorecard!$J$9*AC1309+Scorecard!$J$10*AD1309+Scorecard!$J$11*AE1309+Scorecard!$J$12*AF1309</f>
        <v>-6.8935189810273</v>
      </c>
      <c r="AH1309" s="0" t="n">
        <f aca="false">MIN(1-Inputs!$B$13,MAX(Inputs!$B$13,1/(1+EXP(-(Inputs!$B$11*AG1309+Inputs!$B$12)))))</f>
        <v>0.000787601196105817</v>
      </c>
      <c r="AI1309" s="0" t="n">
        <f aca="false">Inputs!$B$9-Inputs!$B$8*AG1309</f>
        <v>686.027789168546</v>
      </c>
      <c r="AJ1309" s="0" t="n">
        <f aca="false">RANK(AH1309,$AH$5:$AH$2004,0)+COUNTIF($AH$4:AH1308,AH1309)</f>
        <v>1952</v>
      </c>
      <c r="AK1309" s="0" t="n">
        <f aca="false">IF(AJ1309&lt;=Deciles!$B$5*(Deciles!$B$4+1),INT((AJ1309-1)/(Deciles!$B$4+1))+1,Deciles!$B$5+INT((AJ1309-1-Deciles!$B$5*(Deciles!$B$4+1))/Deciles!$B$4)+1)</f>
        <v>10</v>
      </c>
    </row>
    <row r="1310" customFormat="false" ht="15" hidden="false" customHeight="false" outlineLevel="0" collapsed="false">
      <c r="A1310" s="0" t="n">
        <v>37455</v>
      </c>
      <c r="B1310" s="0" t="s">
        <v>152</v>
      </c>
      <c r="C1310" s="0" t="n">
        <v>732</v>
      </c>
      <c r="D1310" s="0" t="n">
        <v>80.5100479125977</v>
      </c>
      <c r="E1310" s="0" t="n">
        <v>52.7784996032715</v>
      </c>
      <c r="F1310" s="0" t="n">
        <v>25</v>
      </c>
      <c r="G1310" s="0" t="n">
        <v>4.24599981307983</v>
      </c>
      <c r="H1310" s="0" t="n">
        <v>-2.18733358383179</v>
      </c>
      <c r="I1310" s="0" t="n">
        <v>92</v>
      </c>
      <c r="J1310" s="0" t="n">
        <v>12.1344661712647</v>
      </c>
      <c r="K1310" s="0" t="n">
        <v>4.5</v>
      </c>
      <c r="L1310" s="0" t="n">
        <v>-0.458333492279053</v>
      </c>
      <c r="M1310" s="0" t="n">
        <v>3.98039174079895</v>
      </c>
      <c r="N1310" s="0" t="n">
        <v>0</v>
      </c>
      <c r="O1310" s="0" t="n">
        <v>0</v>
      </c>
      <c r="P1310" s="0" t="s">
        <v>144</v>
      </c>
      <c r="Q1310" s="0" t="s">
        <v>160</v>
      </c>
      <c r="R1310" s="0" t="n">
        <v>1</v>
      </c>
      <c r="S1310" s="0" t="s">
        <v>162</v>
      </c>
      <c r="T1310" s="0" t="n">
        <v>0</v>
      </c>
      <c r="U1310" s="0" t="n">
        <v>186179.45</v>
      </c>
      <c r="V1310" s="0" t="n">
        <v>0.00539021659642458</v>
      </c>
      <c r="W1310" s="0" t="n">
        <v>633.848937988281</v>
      </c>
      <c r="X1310" s="0" t="n">
        <v>0.00168654089793563</v>
      </c>
      <c r="Y1310" s="0" t="n">
        <f aca="false">IF(ISNUMBER(C1310),INDEX(Scorecard!$D$5:$D$12,SUMPRODUCT(--(Scorecard!$G$5:$G$11&lt;C1310))+1),Scorecard!$D$13)</f>
        <v>-0.0290424113398221</v>
      </c>
      <c r="Z1310" s="0" t="n">
        <f aca="false">IF(ISNUMBER(D1310),INDEX(Scorecard!$D$14:$D$17,SUMPRODUCT(--(Scorecard!$G$14:$G$16&lt;D1310))+1),Scorecard!$D$18)</f>
        <v>0.0505355481560174</v>
      </c>
      <c r="AA1310" s="0" t="n">
        <f aca="false">IF(ISNUMBER(E1310),INDEX(Scorecard!$D$19:$D$26,SUMPRODUCT(--(Scorecard!$G$19:$G$25&lt;E1310))+1),Scorecard!$D$27)</f>
        <v>0.57899015159425</v>
      </c>
      <c r="AB1310" s="0" t="n">
        <f aca="false">IF(ISNUMBER(F1310),INDEX(Scorecard!$D$28:$D$35,SUMPRODUCT(--(Scorecard!$G$28:$G$34&lt;F1310))+1),Scorecard!$D$36)</f>
        <v>0.349218150643304</v>
      </c>
      <c r="AC1310" s="0" t="n">
        <f aca="false">IF(ISNUMBER(H1310),INDEX(Scorecard!$D$37:$D$44,SUMPRODUCT(--(Scorecard!$G$37:$G$43&lt;H1310))+1),Scorecard!$D$45)</f>
        <v>1.35057635045042</v>
      </c>
      <c r="AD1310" s="0" t="n">
        <f aca="false">IF(ISNUMBER(I1310),INDEX(Scorecard!$D$46:$D$52,SUMPRODUCT(--(Scorecard!$G$46:$G$51&lt;I1310))+1),Scorecard!$D$53)</f>
        <v>0.818882373006414</v>
      </c>
      <c r="AE1310" s="0" t="n">
        <f aca="false">IF(ISNUMBER(K1310),INDEX(Scorecard!$D$54:$D$61,SUMPRODUCT(--(Scorecard!$G$54:$G$60&lt;K1310))+1),Scorecard!$D$62)</f>
        <v>0.409483001259379</v>
      </c>
      <c r="AF1310" s="0" t="n">
        <f aca="false">IF(ISNUMBER(L1310),INDEX(Scorecard!$D$63:$D$68,SUMPRODUCT(--(Scorecard!$G$63:$G$67&lt;L1310))+1),Scorecard!$D$69)</f>
        <v>0.322484508656054</v>
      </c>
      <c r="AG1310" s="0" t="n">
        <f aca="false">Inputs!$B$10+Scorecard!$J$5*Y1310+Scorecard!$J$6*Z1310+Scorecard!$J$7*AA1310+Scorecard!$J$8*AB1310+Scorecard!$J$9*AC1310+Scorecard!$J$10*AD1310+Scorecard!$J$11*AE1310+Scorecard!$J$12*AF1310</f>
        <v>-5.08513821260795</v>
      </c>
      <c r="AH1310" s="0" t="n">
        <f aca="false">MIN(1-Inputs!$B$13,MAX(Inputs!$B$13,1/(1+EXP(-(Inputs!$B$11*AG1310+Inputs!$B$12)))))</f>
        <v>0.00539021671937096</v>
      </c>
      <c r="AI1310" s="0" t="n">
        <f aca="false">Inputs!$B$9-Inputs!$B$8*AG1310</f>
        <v>633.848949835795</v>
      </c>
      <c r="AJ1310" s="0" t="n">
        <f aca="false">RANK(AH1310,$AH$5:$AH$2004,0)+COUNTIF($AH$4:AH1309,AH1310)</f>
        <v>1204</v>
      </c>
      <c r="AK1310" s="0" t="n">
        <f aca="false">IF(AJ1310&lt;=Deciles!$B$5*(Deciles!$B$4+1),INT((AJ1310-1)/(Deciles!$B$4+1))+1,Deciles!$B$5+INT((AJ1310-1-Deciles!$B$5*(Deciles!$B$4+1))/Deciles!$B$4)+1)</f>
        <v>7</v>
      </c>
    </row>
    <row r="1311" customFormat="false" ht="15" hidden="false" customHeight="false" outlineLevel="0" collapsed="false">
      <c r="A1311" s="0" t="n">
        <v>37502</v>
      </c>
      <c r="B1311" s="0" t="s">
        <v>145</v>
      </c>
      <c r="C1311" s="0" t="n">
        <v>779</v>
      </c>
      <c r="D1311" s="0" t="n">
        <v>93.0053939819336</v>
      </c>
      <c r="E1311" s="0" t="n">
        <v>88.0484161376953</v>
      </c>
      <c r="F1311" s="0" t="n">
        <v>36</v>
      </c>
      <c r="G1311" s="0" t="n">
        <v>2.9300000667572</v>
      </c>
      <c r="H1311" s="0" t="n">
        <v>-0.586666584014893</v>
      </c>
      <c r="I1311" s="0" t="n">
        <v>8</v>
      </c>
      <c r="J1311" s="0" t="n">
        <v>12.2689027786255</v>
      </c>
      <c r="K1311" s="0" t="n">
        <v>5.25833320617676</v>
      </c>
      <c r="L1311" s="0" t="n">
        <v>-1.875</v>
      </c>
      <c r="M1311" s="0" t="n">
        <v>6.28858280181885</v>
      </c>
      <c r="N1311" s="0" t="n">
        <v>0</v>
      </c>
      <c r="O1311" s="0" t="n">
        <v>0</v>
      </c>
      <c r="P1311" s="0" t="s">
        <v>144</v>
      </c>
      <c r="Q1311" s="0" t="s">
        <v>141</v>
      </c>
      <c r="R1311" s="0" t="n">
        <v>2</v>
      </c>
      <c r="S1311" s="0" t="s">
        <v>149</v>
      </c>
      <c r="T1311" s="0" t="n">
        <v>0</v>
      </c>
      <c r="U1311" s="0" t="n">
        <v>212969.23</v>
      </c>
      <c r="V1311" s="0" t="n">
        <v>0.0084789926186204</v>
      </c>
      <c r="W1311" s="0" t="n">
        <v>621.504516601563</v>
      </c>
      <c r="X1311" s="0" t="n">
        <v>0.00578248267993331</v>
      </c>
      <c r="Y1311" s="0" t="n">
        <f aca="false">IF(ISNUMBER(C1311),INDEX(Scorecard!$D$5:$D$12,SUMPRODUCT(--(Scorecard!$G$5:$G$11&lt;C1311))+1),Scorecard!$D$13)</f>
        <v>1.23750384304241</v>
      </c>
      <c r="Z1311" s="0" t="n">
        <f aca="false">IF(ISNUMBER(D1311),INDEX(Scorecard!$D$14:$D$17,SUMPRODUCT(--(Scorecard!$G$14:$G$16&lt;D1311))+1),Scorecard!$D$18)</f>
        <v>-0.361970872710667</v>
      </c>
      <c r="AA1311" s="0" t="n">
        <f aca="false">IF(ISNUMBER(E1311),INDEX(Scorecard!$D$19:$D$26,SUMPRODUCT(--(Scorecard!$G$19:$G$25&lt;E1311))+1),Scorecard!$D$27)</f>
        <v>-0.820992370602782</v>
      </c>
      <c r="AB1311" s="0" t="n">
        <f aca="false">IF(ISNUMBER(F1311),INDEX(Scorecard!$D$28:$D$35,SUMPRODUCT(--(Scorecard!$G$28:$G$34&lt;F1311))+1),Scorecard!$D$36)</f>
        <v>-0.0008456427959252</v>
      </c>
      <c r="AC1311" s="0" t="n">
        <f aca="false">IF(ISNUMBER(H1311),INDEX(Scorecard!$D$37:$D$44,SUMPRODUCT(--(Scorecard!$G$37:$G$43&lt;H1311))+1),Scorecard!$D$45)</f>
        <v>1.35057635045042</v>
      </c>
      <c r="AD1311" s="0" t="n">
        <f aca="false">IF(ISNUMBER(I1311),INDEX(Scorecard!$D$46:$D$52,SUMPRODUCT(--(Scorecard!$G$46:$G$51&lt;I1311))+1),Scorecard!$D$53)</f>
        <v>-0.114272400683245</v>
      </c>
      <c r="AE1311" s="0" t="n">
        <f aca="false">IF(ISNUMBER(K1311),INDEX(Scorecard!$D$54:$D$61,SUMPRODUCT(--(Scorecard!$G$54:$G$60&lt;K1311))+1),Scorecard!$D$62)</f>
        <v>0.126303549215828</v>
      </c>
      <c r="AF1311" s="0" t="n">
        <f aca="false">IF(ISNUMBER(L1311),INDEX(Scorecard!$D$63:$D$68,SUMPRODUCT(--(Scorecard!$G$63:$G$67&lt;L1311))+1),Scorecard!$D$69)</f>
        <v>-0.340582194386522</v>
      </c>
      <c r="AG1311" s="0" t="n">
        <f aca="false">Inputs!$B$10+Scorecard!$J$5*Y1311+Scorecard!$J$6*Z1311+Scorecard!$J$7*AA1311+Scorecard!$J$8*AB1311+Scorecard!$J$9*AC1311+Scorecard!$J$10*AD1311+Scorecard!$J$11*AE1311+Scorecard!$J$12*AF1311</f>
        <v>-4.65731319599362</v>
      </c>
      <c r="AH1311" s="0" t="n">
        <f aca="false">MIN(1-Inputs!$B$13,MAX(Inputs!$B$13,1/(1+EXP(-(Inputs!$B$11*AG1311+Inputs!$B$12)))))</f>
        <v>0.00847899218588277</v>
      </c>
      <c r="AI1311" s="0" t="n">
        <f aca="false">Inputs!$B$9-Inputs!$B$8*AG1311</f>
        <v>621.50452923904</v>
      </c>
      <c r="AJ1311" s="0" t="n">
        <f aca="false">RANK(AH1311,$AH$5:$AH$2004,0)+COUNTIF($AH$4:AH1310,AH1311)</f>
        <v>924</v>
      </c>
      <c r="AK1311" s="0" t="n">
        <f aca="false">IF(AJ1311&lt;=Deciles!$B$5*(Deciles!$B$4+1),INT((AJ1311-1)/(Deciles!$B$4+1))+1,Deciles!$B$5+INT((AJ1311-1-Deciles!$B$5*(Deciles!$B$4+1))/Deciles!$B$4)+1)</f>
        <v>5</v>
      </c>
    </row>
    <row r="1312" customFormat="false" ht="15" hidden="false" customHeight="false" outlineLevel="0" collapsed="false">
      <c r="A1312" s="0" t="n">
        <v>37508</v>
      </c>
      <c r="B1312" s="0" t="s">
        <v>152</v>
      </c>
      <c r="C1312" s="0" t="n">
        <v>742</v>
      </c>
      <c r="D1312" s="0" t="n">
        <v>84.1802749633789</v>
      </c>
      <c r="E1312" s="0" t="n">
        <v>68.4671478271484</v>
      </c>
      <c r="F1312" s="0" t="n">
        <v>17</v>
      </c>
      <c r="G1312" s="0" t="n">
        <v>3.90700006484985</v>
      </c>
      <c r="H1312" s="0" t="n">
        <v>-2.52633333206177</v>
      </c>
      <c r="I1312" s="0" t="n">
        <v>37</v>
      </c>
      <c r="J1312" s="0" t="n">
        <v>11.5579671859741</v>
      </c>
      <c r="K1312" s="0" t="n">
        <v>5.19999980926514</v>
      </c>
      <c r="L1312" s="0" t="n">
        <v>-0.458333492279053</v>
      </c>
      <c r="M1312" s="0" t="n">
        <v>7.33082723617554</v>
      </c>
      <c r="N1312" s="0" t="n">
        <v>0</v>
      </c>
      <c r="O1312" s="0" t="n">
        <v>0</v>
      </c>
      <c r="P1312" s="0" t="s">
        <v>144</v>
      </c>
      <c r="Q1312" s="0" t="s">
        <v>153</v>
      </c>
      <c r="R1312" s="0" t="n">
        <v>1</v>
      </c>
      <c r="S1312" s="0" t="s">
        <v>154</v>
      </c>
      <c r="T1312" s="0" t="n">
        <v>0</v>
      </c>
      <c r="U1312" s="0" t="n">
        <v>104607.1</v>
      </c>
      <c r="V1312" s="0" t="n">
        <v>0.00348883774131537</v>
      </c>
      <c r="W1312" s="0" t="n">
        <v>645.674011230469</v>
      </c>
      <c r="X1312" s="0" t="n">
        <v>0.00228273821994662</v>
      </c>
      <c r="Y1312" s="0" t="n">
        <f aca="false">IF(ISNUMBER(C1312),INDEX(Scorecard!$D$5:$D$12,SUMPRODUCT(--(Scorecard!$G$5:$G$11&lt;C1312))+1),Scorecard!$D$13)</f>
        <v>0.488358159108655</v>
      </c>
      <c r="Z1312" s="0" t="n">
        <f aca="false">IF(ISNUMBER(D1312),INDEX(Scorecard!$D$14:$D$17,SUMPRODUCT(--(Scorecard!$G$14:$G$16&lt;D1312))+1),Scorecard!$D$18)</f>
        <v>0.0505355481560174</v>
      </c>
      <c r="AA1312" s="0" t="n">
        <f aca="false">IF(ISNUMBER(E1312),INDEX(Scorecard!$D$19:$D$26,SUMPRODUCT(--(Scorecard!$G$19:$G$25&lt;E1312))+1),Scorecard!$D$27)</f>
        <v>0.0530843085177338</v>
      </c>
      <c r="AB1312" s="0" t="n">
        <f aca="false">IF(ISNUMBER(F1312),INDEX(Scorecard!$D$28:$D$35,SUMPRODUCT(--(Scorecard!$G$28:$G$34&lt;F1312))+1),Scorecard!$D$36)</f>
        <v>0.624829191519909</v>
      </c>
      <c r="AC1312" s="0" t="n">
        <f aca="false">IF(ISNUMBER(H1312),INDEX(Scorecard!$D$37:$D$44,SUMPRODUCT(--(Scorecard!$G$37:$G$43&lt;H1312))+1),Scorecard!$D$45)</f>
        <v>1.35057635045042</v>
      </c>
      <c r="AD1312" s="0" t="n">
        <f aca="false">IF(ISNUMBER(I1312),INDEX(Scorecard!$D$46:$D$52,SUMPRODUCT(--(Scorecard!$G$46:$G$51&lt;I1312))+1),Scorecard!$D$53)</f>
        <v>0.569875412099532</v>
      </c>
      <c r="AE1312" s="0" t="n">
        <f aca="false">IF(ISNUMBER(K1312),INDEX(Scorecard!$D$54:$D$61,SUMPRODUCT(--(Scorecard!$G$54:$G$60&lt;K1312))+1),Scorecard!$D$62)</f>
        <v>0.214429354789033</v>
      </c>
      <c r="AF1312" s="0" t="n">
        <f aca="false">IF(ISNUMBER(L1312),INDEX(Scorecard!$D$63:$D$68,SUMPRODUCT(--(Scorecard!$G$63:$G$67&lt;L1312))+1),Scorecard!$D$69)</f>
        <v>0.322484508656054</v>
      </c>
      <c r="AG1312" s="0" t="n">
        <f aca="false">Inputs!$B$10+Scorecard!$J$5*Y1312+Scorecard!$J$6*Z1312+Scorecard!$J$7*AA1312+Scorecard!$J$8*AB1312+Scorecard!$J$9*AC1312+Scorecard!$J$10*AD1312+Scorecard!$J$11*AE1312+Scorecard!$J$12*AF1312</f>
        <v>-5.49496392369671</v>
      </c>
      <c r="AH1312" s="0" t="n">
        <f aca="false">MIN(1-Inputs!$B$13,MAX(Inputs!$B$13,1/(1+EXP(-(Inputs!$B$11*AG1312+Inputs!$B$12)))))</f>
        <v>0.00348883778200438</v>
      </c>
      <c r="AI1312" s="0" t="n">
        <f aca="false">Inputs!$B$9-Inputs!$B$8*AG1312</f>
        <v>645.674020256126</v>
      </c>
      <c r="AJ1312" s="0" t="n">
        <f aca="false">RANK(AH1312,$AH$5:$AH$2004,0)+COUNTIF($AH$4:AH1311,AH1312)</f>
        <v>1462</v>
      </c>
      <c r="AK1312" s="0" t="n">
        <f aca="false">IF(AJ1312&lt;=Deciles!$B$5*(Deciles!$B$4+1),INT((AJ1312-1)/(Deciles!$B$4+1))+1,Deciles!$B$5+INT((AJ1312-1-Deciles!$B$5*(Deciles!$B$4+1))/Deciles!$B$4)+1)</f>
        <v>8</v>
      </c>
    </row>
    <row r="1313" customFormat="false" ht="15" hidden="false" customHeight="false" outlineLevel="0" collapsed="false">
      <c r="A1313" s="0" t="n">
        <v>37533</v>
      </c>
      <c r="B1313" s="0" t="s">
        <v>143</v>
      </c>
      <c r="C1313" s="0" t="n">
        <v>741</v>
      </c>
      <c r="D1313" s="0" t="n">
        <v>80</v>
      </c>
      <c r="E1313" s="0" t="n">
        <v>75.683708190918</v>
      </c>
      <c r="F1313" s="0" t="n">
        <v>24</v>
      </c>
      <c r="G1313" s="0" t="n">
        <v>3.86899995803833</v>
      </c>
      <c r="H1313" s="0" t="n">
        <v>0.635666608810425</v>
      </c>
      <c r="I1313" s="0" t="n">
        <v>14</v>
      </c>
      <c r="J1313" s="0" t="n">
        <v>11.9771165847778</v>
      </c>
      <c r="K1313" s="0" t="n">
        <v>9.03333377838135</v>
      </c>
      <c r="L1313" s="0" t="n">
        <v>5.07179546356201</v>
      </c>
      <c r="M1313" s="0" t="n">
        <v>2.46950244903565</v>
      </c>
      <c r="N1313" s="0" t="n">
        <v>0</v>
      </c>
      <c r="O1313" s="0" t="n">
        <v>0</v>
      </c>
      <c r="P1313" s="0" t="s">
        <v>144</v>
      </c>
      <c r="Q1313" s="0" t="s">
        <v>141</v>
      </c>
      <c r="R1313" s="0" t="n">
        <v>2</v>
      </c>
      <c r="S1313" s="0" t="s">
        <v>156</v>
      </c>
      <c r="T1313" s="0" t="n">
        <v>0</v>
      </c>
      <c r="U1313" s="0" t="n">
        <v>159072.69</v>
      </c>
      <c r="V1313" s="0" t="n">
        <v>0.0119773671030998</v>
      </c>
      <c r="W1313" s="0" t="n">
        <v>612.060180664063</v>
      </c>
      <c r="X1313" s="0" t="n">
        <v>0.0119625153020024</v>
      </c>
      <c r="Y1313" s="0" t="n">
        <f aca="false">IF(ISNUMBER(C1313),INDEX(Scorecard!$D$5:$D$12,SUMPRODUCT(--(Scorecard!$G$5:$G$11&lt;C1313))+1),Scorecard!$D$13)</f>
        <v>0.488358159108655</v>
      </c>
      <c r="Z1313" s="0" t="n">
        <f aca="false">IF(ISNUMBER(D1313),INDEX(Scorecard!$D$14:$D$17,SUMPRODUCT(--(Scorecard!$G$14:$G$16&lt;D1313))+1),Scorecard!$D$18)</f>
        <v>0.0505355481560174</v>
      </c>
      <c r="AA1313" s="0" t="n">
        <f aca="false">IF(ISNUMBER(E1313),INDEX(Scorecard!$D$19:$D$26,SUMPRODUCT(--(Scorecard!$G$19:$G$25&lt;E1313))+1),Scorecard!$D$27)</f>
        <v>-0.0341578513653732</v>
      </c>
      <c r="AB1313" s="0" t="n">
        <f aca="false">IF(ISNUMBER(F1313),INDEX(Scorecard!$D$28:$D$35,SUMPRODUCT(--(Scorecard!$G$28:$G$34&lt;F1313))+1),Scorecard!$D$36)</f>
        <v>0.349218150643304</v>
      </c>
      <c r="AC1313" s="0" t="n">
        <f aca="false">IF(ISNUMBER(H1313),INDEX(Scorecard!$D$37:$D$44,SUMPRODUCT(--(Scorecard!$G$37:$G$43&lt;H1313))+1),Scorecard!$D$45)</f>
        <v>-0.569454719285959</v>
      </c>
      <c r="AD1313" s="0" t="n">
        <f aca="false">IF(ISNUMBER(I1313),INDEX(Scorecard!$D$46:$D$52,SUMPRODUCT(--(Scorecard!$G$46:$G$51&lt;I1313))+1),Scorecard!$D$53)</f>
        <v>-0.114272400683245</v>
      </c>
      <c r="AE1313" s="0" t="n">
        <f aca="false">IF(ISNUMBER(K1313),INDEX(Scorecard!$D$54:$D$61,SUMPRODUCT(--(Scorecard!$G$54:$G$60&lt;K1313))+1),Scorecard!$D$62)</f>
        <v>-0.541917179454542</v>
      </c>
      <c r="AF1313" s="0" t="n">
        <f aca="false">IF(ISNUMBER(L1313),INDEX(Scorecard!$D$63:$D$68,SUMPRODUCT(--(Scorecard!$G$63:$G$67&lt;L1313))+1),Scorecard!$D$69)</f>
        <v>0.322484508656054</v>
      </c>
      <c r="AG1313" s="0" t="n">
        <f aca="false">Inputs!$B$10+Scorecard!$J$5*Y1313+Scorecard!$J$6*Z1313+Scorecard!$J$7*AA1313+Scorecard!$J$8*AB1313+Scorecard!$J$9*AC1313+Scorecard!$J$10*AD1313+Scorecard!$J$11*AE1313+Scorecard!$J$12*AF1313</f>
        <v>-4.3299963414423</v>
      </c>
      <c r="AH1313" s="0" t="n">
        <f aca="false">MIN(1-Inputs!$B$13,MAX(Inputs!$B$13,1/(1+EXP(-(Inputs!$B$11*AG1313+Inputs!$B$12)))))</f>
        <v>0.0119773674524238</v>
      </c>
      <c r="AI1313" s="0" t="n">
        <f aca="false">Inputs!$B$9-Inputs!$B$8*AG1313</f>
        <v>612.060161181829</v>
      </c>
      <c r="AJ1313" s="0" t="n">
        <f aca="false">RANK(AH1313,$AH$5:$AH$2004,0)+COUNTIF($AH$4:AH1312,AH1313)</f>
        <v>712</v>
      </c>
      <c r="AK1313" s="0" t="n">
        <f aca="false">IF(AJ1313&lt;=Deciles!$B$5*(Deciles!$B$4+1),INT((AJ1313-1)/(Deciles!$B$4+1))+1,Deciles!$B$5+INT((AJ1313-1-Deciles!$B$5*(Deciles!$B$4+1))/Deciles!$B$4)+1)</f>
        <v>4</v>
      </c>
    </row>
    <row r="1314" customFormat="false" ht="15" hidden="false" customHeight="false" outlineLevel="0" collapsed="false">
      <c r="A1314" s="0" t="n">
        <v>37541</v>
      </c>
      <c r="B1314" s="0" t="s">
        <v>145</v>
      </c>
      <c r="C1314" s="0" t="n">
        <v>803</v>
      </c>
      <c r="D1314" s="0" t="n">
        <v>80</v>
      </c>
      <c r="E1314" s="0" t="n">
        <v>67.989013671875</v>
      </c>
      <c r="F1314" s="0" t="n">
        <v>12</v>
      </c>
      <c r="G1314" s="0" t="n">
        <v>3.50200009346008</v>
      </c>
      <c r="H1314" s="0" t="n">
        <v>-0.0146665573120117</v>
      </c>
      <c r="I1314" s="0" t="n">
        <v>33</v>
      </c>
      <c r="J1314" s="0" t="n">
        <v>11.6848812103272</v>
      </c>
      <c r="K1314" s="0" t="n">
        <v>5.25833320617676</v>
      </c>
      <c r="L1314" s="0" t="n">
        <v>-1.875</v>
      </c>
      <c r="M1314" s="0" t="n">
        <v>6.28858280181885</v>
      </c>
      <c r="N1314" s="0" t="n">
        <v>0</v>
      </c>
      <c r="O1314" s="0" t="n">
        <v>0</v>
      </c>
      <c r="P1314" s="0" t="s">
        <v>144</v>
      </c>
      <c r="Q1314" s="0" t="s">
        <v>160</v>
      </c>
      <c r="R1314" s="0" t="n">
        <v>2</v>
      </c>
      <c r="S1314" s="0" t="s">
        <v>149</v>
      </c>
      <c r="T1314" s="0" t="n">
        <v>0</v>
      </c>
      <c r="U1314" s="0" t="n">
        <v>118762.58</v>
      </c>
      <c r="V1314" s="0" t="n">
        <v>0.000755846151150763</v>
      </c>
      <c r="W1314" s="0" t="n">
        <v>687.142456054688</v>
      </c>
      <c r="X1314" s="0" t="n">
        <v>0.00065056118182838</v>
      </c>
      <c r="Y1314" s="0" t="n">
        <f aca="false">IF(ISNUMBER(C1314),INDEX(Scorecard!$D$5:$D$12,SUMPRODUCT(--(Scorecard!$G$5:$G$11&lt;C1314))+1),Scorecard!$D$13)</f>
        <v>2.19112706886128</v>
      </c>
      <c r="Z1314" s="0" t="n">
        <f aca="false">IF(ISNUMBER(D1314),INDEX(Scorecard!$D$14:$D$17,SUMPRODUCT(--(Scorecard!$G$14:$G$16&lt;D1314))+1),Scorecard!$D$18)</f>
        <v>0.0505355481560174</v>
      </c>
      <c r="AA1314" s="0" t="n">
        <f aca="false">IF(ISNUMBER(E1314),INDEX(Scorecard!$D$19:$D$26,SUMPRODUCT(--(Scorecard!$G$19:$G$25&lt;E1314))+1),Scorecard!$D$27)</f>
        <v>0.0530843085177338</v>
      </c>
      <c r="AB1314" s="0" t="n">
        <f aca="false">IF(ISNUMBER(F1314),INDEX(Scorecard!$D$28:$D$35,SUMPRODUCT(--(Scorecard!$G$28:$G$34&lt;F1314))+1),Scorecard!$D$36)</f>
        <v>0.624829191519909</v>
      </c>
      <c r="AC1314" s="0" t="n">
        <f aca="false">IF(ISNUMBER(H1314),INDEX(Scorecard!$D$37:$D$44,SUMPRODUCT(--(Scorecard!$G$37:$G$43&lt;H1314))+1),Scorecard!$D$45)</f>
        <v>0.330501541082344</v>
      </c>
      <c r="AD1314" s="0" t="n">
        <f aca="false">IF(ISNUMBER(I1314),INDEX(Scorecard!$D$46:$D$52,SUMPRODUCT(--(Scorecard!$G$46:$G$51&lt;I1314))+1),Scorecard!$D$53)</f>
        <v>0.123869379412532</v>
      </c>
      <c r="AE1314" s="0" t="n">
        <f aca="false">IF(ISNUMBER(K1314),INDEX(Scorecard!$D$54:$D$61,SUMPRODUCT(--(Scorecard!$G$54:$G$60&lt;K1314))+1),Scorecard!$D$62)</f>
        <v>0.126303549215828</v>
      </c>
      <c r="AF1314" s="0" t="n">
        <f aca="false">IF(ISNUMBER(L1314),INDEX(Scorecard!$D$63:$D$68,SUMPRODUCT(--(Scorecard!$G$63:$G$67&lt;L1314))+1),Scorecard!$D$69)</f>
        <v>-0.340582194386522</v>
      </c>
      <c r="AG1314" s="0" t="n">
        <f aca="false">Inputs!$B$10+Scorecard!$J$5*Y1314+Scorecard!$J$6*Z1314+Scorecard!$J$7*AA1314+Scorecard!$J$8*AB1314+Scorecard!$J$9*AC1314+Scorecard!$J$10*AD1314+Scorecard!$J$11*AE1314+Scorecard!$J$12*AF1314</f>
        <v>-6.93215016764923</v>
      </c>
      <c r="AH1314" s="0" t="n">
        <f aca="false">MIN(1-Inputs!$B$13,MAX(Inputs!$B$13,1/(1+EXP(-(Inputs!$B$11*AG1314+Inputs!$B$12)))))</f>
        <v>0.000755846145487426</v>
      </c>
      <c r="AI1314" s="0" t="n">
        <f aca="false">Inputs!$B$9-Inputs!$B$8*AG1314</f>
        <v>687.142449595808</v>
      </c>
      <c r="AJ1314" s="0" t="n">
        <f aca="false">RANK(AH1314,$AH$5:$AH$2004,0)+COUNTIF($AH$4:AH1313,AH1314)</f>
        <v>1960</v>
      </c>
      <c r="AK1314" s="0" t="n">
        <f aca="false">IF(AJ1314&lt;=Deciles!$B$5*(Deciles!$B$4+1),INT((AJ1314-1)/(Deciles!$B$4+1))+1,Deciles!$B$5+INT((AJ1314-1-Deciles!$B$5*(Deciles!$B$4+1))/Deciles!$B$4)+1)</f>
        <v>10</v>
      </c>
    </row>
    <row r="1315" customFormat="false" ht="15" hidden="false" customHeight="false" outlineLevel="0" collapsed="false">
      <c r="A1315" s="0" t="n">
        <v>37616</v>
      </c>
      <c r="B1315" s="0" t="s">
        <v>150</v>
      </c>
      <c r="C1315" s="0" t="n">
        <v>705</v>
      </c>
      <c r="D1315" s="0" t="n">
        <v>94.8396072387695</v>
      </c>
      <c r="E1315" s="0" t="n">
        <v>76.1221389770508</v>
      </c>
      <c r="F1315" s="0" t="n">
        <v>28</v>
      </c>
      <c r="G1315" s="0" t="n">
        <v>4.03999996185303</v>
      </c>
      <c r="H1315" s="0" t="n">
        <v>-2.59333324432373</v>
      </c>
      <c r="I1315" s="0" t="n">
        <v>53</v>
      </c>
      <c r="J1315" s="0" t="n">
        <v>11.7541790008545</v>
      </c>
      <c r="K1315" s="0" t="n">
        <v>4.5</v>
      </c>
      <c r="L1315" s="0" t="n">
        <v>-0.208333492279053</v>
      </c>
      <c r="M1315" s="0" t="n">
        <v>3.98038363456726</v>
      </c>
      <c r="N1315" s="0" t="n">
        <v>0</v>
      </c>
      <c r="O1315" s="0" t="n">
        <v>0</v>
      </c>
      <c r="P1315" s="0" t="s">
        <v>144</v>
      </c>
      <c r="Q1315" s="0" t="s">
        <v>141</v>
      </c>
      <c r="R1315" s="0" t="n">
        <v>1</v>
      </c>
      <c r="S1315" s="0" t="s">
        <v>162</v>
      </c>
      <c r="T1315" s="0" t="n">
        <v>0</v>
      </c>
      <c r="U1315" s="0" t="n">
        <v>127284.31</v>
      </c>
      <c r="V1315" s="0" t="n">
        <v>0.0189023073762655</v>
      </c>
      <c r="W1315" s="0" t="n">
        <v>599.521362304688</v>
      </c>
      <c r="X1315" s="0" t="n">
        <v>0.00767659163102508</v>
      </c>
      <c r="Y1315" s="0" t="n">
        <f aca="false">IF(ISNUMBER(C1315),INDEX(Scorecard!$D$5:$D$12,SUMPRODUCT(--(Scorecard!$G$5:$G$11&lt;C1315))+1),Scorecard!$D$13)</f>
        <v>-0.513000642971656</v>
      </c>
      <c r="Z1315" s="0" t="n">
        <f aca="false">IF(ISNUMBER(D1315),INDEX(Scorecard!$D$14:$D$17,SUMPRODUCT(--(Scorecard!$G$14:$G$16&lt;D1315))+1),Scorecard!$D$18)</f>
        <v>-0.361970872710667</v>
      </c>
      <c r="AA1315" s="0" t="n">
        <f aca="false">IF(ISNUMBER(E1315),INDEX(Scorecard!$D$19:$D$26,SUMPRODUCT(--(Scorecard!$G$19:$G$25&lt;E1315))+1),Scorecard!$D$27)</f>
        <v>-0.0341578513653732</v>
      </c>
      <c r="AB1315" s="0" t="n">
        <f aca="false">IF(ISNUMBER(F1315),INDEX(Scorecard!$D$28:$D$35,SUMPRODUCT(--(Scorecard!$G$28:$G$34&lt;F1315))+1),Scorecard!$D$36)</f>
        <v>0.165097008946478</v>
      </c>
      <c r="AC1315" s="0" t="n">
        <f aca="false">IF(ISNUMBER(H1315),INDEX(Scorecard!$D$37:$D$44,SUMPRODUCT(--(Scorecard!$G$37:$G$43&lt;H1315))+1),Scorecard!$D$45)</f>
        <v>1.35057635045042</v>
      </c>
      <c r="AD1315" s="0" t="n">
        <f aca="false">IF(ISNUMBER(I1315),INDEX(Scorecard!$D$46:$D$52,SUMPRODUCT(--(Scorecard!$G$46:$G$51&lt;I1315))+1),Scorecard!$D$53)</f>
        <v>0.818882373006414</v>
      </c>
      <c r="AE1315" s="0" t="n">
        <f aca="false">IF(ISNUMBER(K1315),INDEX(Scorecard!$D$54:$D$61,SUMPRODUCT(--(Scorecard!$G$54:$G$60&lt;K1315))+1),Scorecard!$D$62)</f>
        <v>0.409483001259379</v>
      </c>
      <c r="AF1315" s="0" t="n">
        <f aca="false">IF(ISNUMBER(L1315),INDEX(Scorecard!$D$63:$D$68,SUMPRODUCT(--(Scorecard!$G$63:$G$67&lt;L1315))+1),Scorecard!$D$69)</f>
        <v>0.322484508656054</v>
      </c>
      <c r="AG1315" s="0" t="n">
        <f aca="false">Inputs!$B$10+Scorecard!$J$5*Y1315+Scorecard!$J$6*Z1315+Scorecard!$J$7*AA1315+Scorecard!$J$8*AB1315+Scorecard!$J$9*AC1315+Scorecard!$J$10*AD1315+Scorecard!$J$11*AE1315+Scorecard!$J$12*AF1315</f>
        <v>-3.8954343904927</v>
      </c>
      <c r="AH1315" s="0" t="n">
        <f aca="false">MIN(1-Inputs!$B$13,MAX(Inputs!$B$13,1/(1+EXP(-(Inputs!$B$11*AG1315+Inputs!$B$12)))))</f>
        <v>0.018902308265098</v>
      </c>
      <c r="AI1315" s="0" t="n">
        <f aca="false">Inputs!$B$9-Inputs!$B$8*AG1315</f>
        <v>599.521353749948</v>
      </c>
      <c r="AJ1315" s="0" t="n">
        <f aca="false">RANK(AH1315,$AH$5:$AH$2004,0)+COUNTIF($AH$4:AH1314,AH1315)</f>
        <v>476</v>
      </c>
      <c r="AK1315" s="0" t="n">
        <f aca="false">IF(AJ1315&lt;=Deciles!$B$5*(Deciles!$B$4+1),INT((AJ1315-1)/(Deciles!$B$4+1))+1,Deciles!$B$5+INT((AJ1315-1-Deciles!$B$5*(Deciles!$B$4+1))/Deciles!$B$4)+1)</f>
        <v>3</v>
      </c>
    </row>
    <row r="1316" customFormat="false" ht="15" hidden="false" customHeight="false" outlineLevel="0" collapsed="false">
      <c r="A1316" s="0" t="n">
        <v>37621</v>
      </c>
      <c r="B1316" s="0" t="s">
        <v>139</v>
      </c>
      <c r="C1316" s="0" t="n">
        <v>707</v>
      </c>
      <c r="D1316" s="0" t="n">
        <v>66.6309432983398</v>
      </c>
      <c r="E1316" s="0" t="n">
        <v>63.3740692138672</v>
      </c>
      <c r="F1316" s="0" t="n">
        <v>41</v>
      </c>
      <c r="G1316" s="0" t="n">
        <v>3.54099988937378</v>
      </c>
      <c r="H1316" s="0" t="n">
        <v>0.524333238601685</v>
      </c>
      <c r="I1316" s="0" t="n">
        <v>10</v>
      </c>
      <c r="J1316" s="0" t="n">
        <v>11.9245100021362</v>
      </c>
      <c r="K1316" s="0" t="n">
        <v>5.53333330154419</v>
      </c>
      <c r="L1316" s="0" t="n">
        <v>-3.50000047683716</v>
      </c>
      <c r="M1316" s="0" t="n">
        <v>3.47430467605591</v>
      </c>
      <c r="N1316" s="0" t="n">
        <v>0</v>
      </c>
      <c r="O1316" s="0" t="n">
        <v>0</v>
      </c>
      <c r="P1316" s="0" t="s">
        <v>140</v>
      </c>
      <c r="Q1316" s="0" t="s">
        <v>141</v>
      </c>
      <c r="R1316" s="0" t="n">
        <v>2</v>
      </c>
      <c r="S1316" s="0" t="s">
        <v>156</v>
      </c>
      <c r="T1316" s="0" t="n">
        <v>0</v>
      </c>
      <c r="U1316" s="0" t="n">
        <v>150920.8</v>
      </c>
      <c r="V1316" s="0" t="n">
        <v>0.0331498570740223</v>
      </c>
      <c r="W1316" s="0" t="n">
        <v>583.921997070313</v>
      </c>
      <c r="X1316" s="0" t="n">
        <v>0.0271382015198469</v>
      </c>
      <c r="Y1316" s="0" t="n">
        <f aca="false">IF(ISNUMBER(C1316),INDEX(Scorecard!$D$5:$D$12,SUMPRODUCT(--(Scorecard!$G$5:$G$11&lt;C1316))+1),Scorecard!$D$13)</f>
        <v>-0.513000642971656</v>
      </c>
      <c r="Z1316" s="0" t="n">
        <f aca="false">IF(ISNUMBER(D1316),INDEX(Scorecard!$D$14:$D$17,SUMPRODUCT(--(Scorecard!$G$14:$G$16&lt;D1316))+1),Scorecard!$D$18)</f>
        <v>0.128579646629417</v>
      </c>
      <c r="AA1316" s="0" t="n">
        <f aca="false">IF(ISNUMBER(E1316),INDEX(Scorecard!$D$19:$D$26,SUMPRODUCT(--(Scorecard!$G$19:$G$25&lt;E1316))+1),Scorecard!$D$27)</f>
        <v>0.233621608745691</v>
      </c>
      <c r="AB1316" s="0" t="n">
        <f aca="false">IF(ISNUMBER(F1316),INDEX(Scorecard!$D$28:$D$35,SUMPRODUCT(--(Scorecard!$G$28:$G$34&lt;F1316))+1),Scorecard!$D$36)</f>
        <v>-0.132616866359722</v>
      </c>
      <c r="AC1316" s="0" t="n">
        <f aca="false">IF(ISNUMBER(H1316),INDEX(Scorecard!$D$37:$D$44,SUMPRODUCT(--(Scorecard!$G$37:$G$43&lt;H1316))+1),Scorecard!$D$45)</f>
        <v>-0.271229676926091</v>
      </c>
      <c r="AD1316" s="0" t="n">
        <f aca="false">IF(ISNUMBER(I1316),INDEX(Scorecard!$D$46:$D$52,SUMPRODUCT(--(Scorecard!$G$46:$G$51&lt;I1316))+1),Scorecard!$D$53)</f>
        <v>-0.114272400683245</v>
      </c>
      <c r="AE1316" s="0" t="n">
        <f aca="false">IF(ISNUMBER(K1316),INDEX(Scorecard!$D$54:$D$61,SUMPRODUCT(--(Scorecard!$G$54:$G$60&lt;K1316))+1),Scorecard!$D$62)</f>
        <v>0.0151758992857273</v>
      </c>
      <c r="AF1316" s="0" t="n">
        <f aca="false">IF(ISNUMBER(L1316),INDEX(Scorecard!$D$63:$D$68,SUMPRODUCT(--(Scorecard!$G$63:$G$67&lt;L1316))+1),Scorecard!$D$69)</f>
        <v>-0.340582194386522</v>
      </c>
      <c r="AG1316" s="0" t="n">
        <f aca="false">Inputs!$B$10+Scorecard!$J$5*Y1316+Scorecard!$J$6*Z1316+Scorecard!$J$7*AA1316+Scorecard!$J$8*AB1316+Scorecard!$J$9*AC1316+Scorecard!$J$10*AD1316+Scorecard!$J$11*AE1316+Scorecard!$J$12*AF1316</f>
        <v>-3.35480257236917</v>
      </c>
      <c r="AH1316" s="0" t="n">
        <f aca="false">MIN(1-Inputs!$B$13,MAX(Inputs!$B$13,1/(1+EXP(-(Inputs!$B$11*AG1316+Inputs!$B$12)))))</f>
        <v>0.0331498566809787</v>
      </c>
      <c r="AI1316" s="0" t="n">
        <f aca="false">Inputs!$B$9-Inputs!$B$8*AG1316</f>
        <v>583.922016890876</v>
      </c>
      <c r="AJ1316" s="0" t="n">
        <f aca="false">RANK(AH1316,$AH$5:$AH$2004,0)+COUNTIF($AH$4:AH1315,AH1316)</f>
        <v>275</v>
      </c>
      <c r="AK1316" s="0" t="n">
        <f aca="false">IF(AJ1316&lt;=Deciles!$B$5*(Deciles!$B$4+1),INT((AJ1316-1)/(Deciles!$B$4+1))+1,Deciles!$B$5+INT((AJ1316-1-Deciles!$B$5*(Deciles!$B$4+1))/Deciles!$B$4)+1)</f>
        <v>2</v>
      </c>
    </row>
    <row r="1317" customFormat="false" ht="15" hidden="false" customHeight="false" outlineLevel="0" collapsed="false">
      <c r="A1317" s="0" t="n">
        <v>37663</v>
      </c>
      <c r="B1317" s="0" t="s">
        <v>139</v>
      </c>
      <c r="C1317" s="0" t="n">
        <v>767</v>
      </c>
      <c r="D1317" s="0" t="n">
        <v>93.2267608642578</v>
      </c>
      <c r="E1317" s="0" t="n">
        <v>83.8172836303711</v>
      </c>
      <c r="F1317" s="0" t="n">
        <v>31</v>
      </c>
      <c r="G1317" s="0" t="n">
        <v>3.82399988174439</v>
      </c>
      <c r="H1317" s="0" t="n">
        <v>0.80733323097229</v>
      </c>
      <c r="I1317" s="0" t="n">
        <v>30</v>
      </c>
      <c r="J1317" s="0" t="n">
        <v>12.2505807876587</v>
      </c>
      <c r="K1317" s="0" t="n">
        <v>5.83333349227905</v>
      </c>
      <c r="L1317" s="0" t="n">
        <v>-3.49999952316284</v>
      </c>
      <c r="M1317" s="0" t="n">
        <v>2.30299806594849</v>
      </c>
      <c r="N1317" s="0" t="n">
        <v>0</v>
      </c>
      <c r="O1317" s="0" t="n">
        <v>0</v>
      </c>
      <c r="P1317" s="0" t="s">
        <v>140</v>
      </c>
      <c r="Q1317" s="0" t="s">
        <v>141</v>
      </c>
      <c r="R1317" s="0" t="n">
        <v>2</v>
      </c>
      <c r="S1317" s="0" t="s">
        <v>162</v>
      </c>
      <c r="T1317" s="0" t="n">
        <v>0</v>
      </c>
      <c r="U1317" s="0" t="n">
        <v>209102.77</v>
      </c>
      <c r="V1317" s="0" t="n">
        <v>0.00630590645596385</v>
      </c>
      <c r="W1317" s="0" t="n">
        <v>629.57763671875</v>
      </c>
      <c r="X1317" s="0" t="n">
        <v>0.00775407487526536</v>
      </c>
      <c r="Y1317" s="0" t="n">
        <f aca="false">IF(ISNUMBER(C1317),INDEX(Scorecard!$D$5:$D$12,SUMPRODUCT(--(Scorecard!$G$5:$G$11&lt;C1317))+1),Scorecard!$D$13)</f>
        <v>1.23750384304241</v>
      </c>
      <c r="Z1317" s="0" t="n">
        <f aca="false">IF(ISNUMBER(D1317),INDEX(Scorecard!$D$14:$D$17,SUMPRODUCT(--(Scorecard!$G$14:$G$16&lt;D1317))+1),Scorecard!$D$18)</f>
        <v>-0.361970872710667</v>
      </c>
      <c r="AA1317" s="0" t="n">
        <f aca="false">IF(ISNUMBER(E1317),INDEX(Scorecard!$D$19:$D$26,SUMPRODUCT(--(Scorecard!$G$19:$G$25&lt;E1317))+1),Scorecard!$D$27)</f>
        <v>-0.219855970853228</v>
      </c>
      <c r="AB1317" s="0" t="n">
        <f aca="false">IF(ISNUMBER(F1317),INDEX(Scorecard!$D$28:$D$35,SUMPRODUCT(--(Scorecard!$G$28:$G$34&lt;F1317))+1),Scorecard!$D$36)</f>
        <v>0.126913191054783</v>
      </c>
      <c r="AC1317" s="0" t="n">
        <f aca="false">IF(ISNUMBER(H1317),INDEX(Scorecard!$D$37:$D$44,SUMPRODUCT(--(Scorecard!$G$37:$G$43&lt;H1317))+1),Scorecard!$D$45)</f>
        <v>-0.569454719285959</v>
      </c>
      <c r="AD1317" s="0" t="n">
        <f aca="false">IF(ISNUMBER(I1317),INDEX(Scorecard!$D$46:$D$52,SUMPRODUCT(--(Scorecard!$G$46:$G$51&lt;I1317))+1),Scorecard!$D$53)</f>
        <v>0.123869379412532</v>
      </c>
      <c r="AE1317" s="0" t="n">
        <f aca="false">IF(ISNUMBER(K1317),INDEX(Scorecard!$D$54:$D$61,SUMPRODUCT(--(Scorecard!$G$54:$G$60&lt;K1317))+1),Scorecard!$D$62)</f>
        <v>0.0151758992857273</v>
      </c>
      <c r="AF1317" s="0" t="n">
        <f aca="false">IF(ISNUMBER(L1317),INDEX(Scorecard!$D$63:$D$68,SUMPRODUCT(--(Scorecard!$G$63:$G$67&lt;L1317))+1),Scorecard!$D$69)</f>
        <v>-0.340582194386522</v>
      </c>
      <c r="AG1317" s="0" t="n">
        <f aca="false">Inputs!$B$10+Scorecard!$J$5*Y1317+Scorecard!$J$6*Z1317+Scorecard!$J$7*AA1317+Scorecard!$J$8*AB1317+Scorecard!$J$9*AC1317+Scorecard!$J$10*AD1317+Scorecard!$J$11*AE1317+Scorecard!$J$12*AF1317</f>
        <v>-4.93710519108042</v>
      </c>
      <c r="AH1317" s="0" t="n">
        <f aca="false">MIN(1-Inputs!$B$13,MAX(Inputs!$B$13,1/(1+EXP(-(Inputs!$B$11*AG1317+Inputs!$B$12)))))</f>
        <v>0.00630590633187856</v>
      </c>
      <c r="AI1317" s="0" t="n">
        <f aca="false">Inputs!$B$9-Inputs!$B$8*AG1317</f>
        <v>629.577619714883</v>
      </c>
      <c r="AJ1317" s="0" t="n">
        <f aca="false">RANK(AH1317,$AH$5:$AH$2004,0)+COUNTIF($AH$4:AH1316,AH1317)</f>
        <v>1112</v>
      </c>
      <c r="AK1317" s="0" t="n">
        <f aca="false">IF(AJ1317&lt;=Deciles!$B$5*(Deciles!$B$4+1),INT((AJ1317-1)/(Deciles!$B$4+1))+1,Deciles!$B$5+INT((AJ1317-1-Deciles!$B$5*(Deciles!$B$4+1))/Deciles!$B$4)+1)</f>
        <v>6</v>
      </c>
    </row>
    <row r="1318" customFormat="false" ht="15" hidden="false" customHeight="false" outlineLevel="0" collapsed="false">
      <c r="A1318" s="0" t="n">
        <v>37704</v>
      </c>
      <c r="B1318" s="0" t="s">
        <v>139</v>
      </c>
      <c r="C1318" s="0" t="n">
        <v>740</v>
      </c>
      <c r="D1318" s="0" t="n">
        <v>80</v>
      </c>
      <c r="E1318" s="0" t="n">
        <v>76.6769561767578</v>
      </c>
      <c r="F1318" s="0" t="n">
        <v>42</v>
      </c>
      <c r="G1318" s="0" t="n">
        <v>3.23900008201599</v>
      </c>
      <c r="H1318" s="0" t="n">
        <v>0.222333431243897</v>
      </c>
      <c r="I1318" s="0" t="n">
        <v>10</v>
      </c>
      <c r="J1318" s="0" t="n">
        <v>12.1676349639893</v>
      </c>
      <c r="K1318" s="0" t="n">
        <v>5.73333311080933</v>
      </c>
      <c r="L1318" s="0" t="n">
        <v>-3.50000047683716</v>
      </c>
      <c r="M1318" s="0" t="n">
        <v>2.59457206726074</v>
      </c>
      <c r="N1318" s="0" t="n">
        <v>0</v>
      </c>
      <c r="O1318" s="0" t="n">
        <v>0</v>
      </c>
      <c r="P1318" s="0" t="s">
        <v>144</v>
      </c>
      <c r="Q1318" s="0" t="s">
        <v>141</v>
      </c>
      <c r="R1318" s="0" t="n">
        <v>2</v>
      </c>
      <c r="S1318" s="0" t="s">
        <v>161</v>
      </c>
      <c r="T1318" s="0" t="n">
        <v>0</v>
      </c>
      <c r="U1318" s="0" t="n">
        <v>192458.31</v>
      </c>
      <c r="V1318" s="0" t="n">
        <v>0.0168402101844549</v>
      </c>
      <c r="W1318" s="0" t="n">
        <v>602.704467773438</v>
      </c>
      <c r="X1318" s="0" t="n">
        <v>0.0119582945480943</v>
      </c>
      <c r="Y1318" s="0" t="n">
        <f aca="false">IF(ISNUMBER(C1318),INDEX(Scorecard!$D$5:$D$12,SUMPRODUCT(--(Scorecard!$G$5:$G$11&lt;C1318))+1),Scorecard!$D$13)</f>
        <v>0.488358159108655</v>
      </c>
      <c r="Z1318" s="0" t="n">
        <f aca="false">IF(ISNUMBER(D1318),INDEX(Scorecard!$D$14:$D$17,SUMPRODUCT(--(Scorecard!$G$14:$G$16&lt;D1318))+1),Scorecard!$D$18)</f>
        <v>0.0505355481560174</v>
      </c>
      <c r="AA1318" s="0" t="n">
        <f aca="false">IF(ISNUMBER(E1318),INDEX(Scorecard!$D$19:$D$26,SUMPRODUCT(--(Scorecard!$G$19:$G$25&lt;E1318))+1),Scorecard!$D$27)</f>
        <v>-0.0341578513653732</v>
      </c>
      <c r="AB1318" s="0" t="n">
        <f aca="false">IF(ISNUMBER(F1318),INDEX(Scorecard!$D$28:$D$35,SUMPRODUCT(--(Scorecard!$G$28:$G$34&lt;F1318))+1),Scorecard!$D$36)</f>
        <v>-0.309727037437117</v>
      </c>
      <c r="AC1318" s="0" t="n">
        <f aca="false">IF(ISNUMBER(H1318),INDEX(Scorecard!$D$37:$D$44,SUMPRODUCT(--(Scorecard!$G$37:$G$43&lt;H1318))+1),Scorecard!$D$45)</f>
        <v>-0.0679520129233634</v>
      </c>
      <c r="AD1318" s="0" t="n">
        <f aca="false">IF(ISNUMBER(I1318),INDEX(Scorecard!$D$46:$D$52,SUMPRODUCT(--(Scorecard!$G$46:$G$51&lt;I1318))+1),Scorecard!$D$53)</f>
        <v>-0.114272400683245</v>
      </c>
      <c r="AE1318" s="0" t="n">
        <f aca="false">IF(ISNUMBER(K1318),INDEX(Scorecard!$D$54:$D$61,SUMPRODUCT(--(Scorecard!$G$54:$G$60&lt;K1318))+1),Scorecard!$D$62)</f>
        <v>0.0151758992857273</v>
      </c>
      <c r="AF1318" s="0" t="n">
        <f aca="false">IF(ISNUMBER(L1318),INDEX(Scorecard!$D$63:$D$68,SUMPRODUCT(--(Scorecard!$G$63:$G$67&lt;L1318))+1),Scorecard!$D$69)</f>
        <v>-0.340582194386522</v>
      </c>
      <c r="AG1318" s="0" t="n">
        <f aca="false">Inputs!$B$10+Scorecard!$J$5*Y1318+Scorecard!$J$6*Z1318+Scorecard!$J$7*AA1318+Scorecard!$J$8*AB1318+Scorecard!$J$9*AC1318+Scorecard!$J$10*AD1318+Scorecard!$J$11*AE1318+Scorecard!$J$12*AF1318</f>
        <v>-4.00575333463423</v>
      </c>
      <c r="AH1318" s="0" t="n">
        <f aca="false">MIN(1-Inputs!$B$13,MAX(Inputs!$B$13,1/(1+EXP(-(Inputs!$B$11*AG1318+Inputs!$B$12)))))</f>
        <v>0.0168402106788768</v>
      </c>
      <c r="AI1318" s="0" t="n">
        <f aca="false">Inputs!$B$9-Inputs!$B$8*AG1318</f>
        <v>602.70448562253</v>
      </c>
      <c r="AJ1318" s="0" t="n">
        <f aca="false">RANK(AH1318,$AH$5:$AH$2004,0)+COUNTIF($AH$4:AH1317,AH1318)</f>
        <v>538</v>
      </c>
      <c r="AK1318" s="0" t="n">
        <f aca="false">IF(AJ1318&lt;=Deciles!$B$5*(Deciles!$B$4+1),INT((AJ1318-1)/(Deciles!$B$4+1))+1,Deciles!$B$5+INT((AJ1318-1-Deciles!$B$5*(Deciles!$B$4+1))/Deciles!$B$4)+1)</f>
        <v>3</v>
      </c>
    </row>
    <row r="1319" customFormat="false" ht="15" hidden="false" customHeight="false" outlineLevel="0" collapsed="false">
      <c r="A1319" s="0" t="n">
        <v>37728</v>
      </c>
      <c r="B1319" s="0" t="s">
        <v>152</v>
      </c>
      <c r="C1319" s="0" t="n">
        <v>724</v>
      </c>
      <c r="D1319" s="0" t="n">
        <v>80</v>
      </c>
      <c r="E1319" s="0" t="n">
        <v>69.3001174926758</v>
      </c>
      <c r="F1319" s="0" t="n">
        <v>22</v>
      </c>
      <c r="G1319" s="0" t="n">
        <v>3.48900008201599</v>
      </c>
      <c r="H1319" s="0" t="n">
        <v>-2.94433331489563</v>
      </c>
      <c r="I1319" s="0" t="n">
        <v>28</v>
      </c>
      <c r="J1319" s="0" t="n">
        <v>13.0304107666016</v>
      </c>
      <c r="K1319" s="0" t="n">
        <v>4.09999990463257</v>
      </c>
      <c r="L1319" s="0" t="n">
        <v>-0.458333492279053</v>
      </c>
      <c r="M1319" s="0" t="n">
        <v>4.74415826797485</v>
      </c>
      <c r="N1319" s="0" t="n">
        <v>0</v>
      </c>
      <c r="O1319" s="0" t="n">
        <v>0</v>
      </c>
      <c r="P1319" s="0" t="s">
        <v>144</v>
      </c>
      <c r="Q1319" s="0" t="s">
        <v>141</v>
      </c>
      <c r="R1319" s="0" t="n">
        <v>1</v>
      </c>
      <c r="S1319" s="0" t="s">
        <v>142</v>
      </c>
      <c r="T1319" s="0" t="n">
        <v>0</v>
      </c>
      <c r="U1319" s="0" t="n">
        <v>456074.03</v>
      </c>
      <c r="V1319" s="0" t="n">
        <v>0.00526927830651403</v>
      </c>
      <c r="W1319" s="0" t="n">
        <v>634.466369628906</v>
      </c>
      <c r="X1319" s="0" t="n">
        <v>0.00443964451551437</v>
      </c>
      <c r="Y1319" s="0" t="n">
        <f aca="false">IF(ISNUMBER(C1319),INDEX(Scorecard!$D$5:$D$12,SUMPRODUCT(--(Scorecard!$G$5:$G$11&lt;C1319))+1),Scorecard!$D$13)</f>
        <v>-0.0290424113398221</v>
      </c>
      <c r="Z1319" s="0" t="n">
        <f aca="false">IF(ISNUMBER(D1319),INDEX(Scorecard!$D$14:$D$17,SUMPRODUCT(--(Scorecard!$G$14:$G$16&lt;D1319))+1),Scorecard!$D$18)</f>
        <v>0.0505355481560174</v>
      </c>
      <c r="AA1319" s="0" t="n">
        <f aca="false">IF(ISNUMBER(E1319),INDEX(Scorecard!$D$19:$D$26,SUMPRODUCT(--(Scorecard!$G$19:$G$25&lt;E1319))+1),Scorecard!$D$27)</f>
        <v>0.0530843085177338</v>
      </c>
      <c r="AB1319" s="0" t="n">
        <f aca="false">IF(ISNUMBER(F1319),INDEX(Scorecard!$D$28:$D$35,SUMPRODUCT(--(Scorecard!$G$28:$G$34&lt;F1319))+1),Scorecard!$D$36)</f>
        <v>0.624829191519909</v>
      </c>
      <c r="AC1319" s="0" t="n">
        <f aca="false">IF(ISNUMBER(H1319),INDEX(Scorecard!$D$37:$D$44,SUMPRODUCT(--(Scorecard!$G$37:$G$43&lt;H1319))+1),Scorecard!$D$45)</f>
        <v>1.35057635045042</v>
      </c>
      <c r="AD1319" s="0" t="n">
        <f aca="false">IF(ISNUMBER(I1319),INDEX(Scorecard!$D$46:$D$52,SUMPRODUCT(--(Scorecard!$G$46:$G$51&lt;I1319))+1),Scorecard!$D$53)</f>
        <v>0.123869379412532</v>
      </c>
      <c r="AE1319" s="0" t="n">
        <f aca="false">IF(ISNUMBER(K1319),INDEX(Scorecard!$D$54:$D$61,SUMPRODUCT(--(Scorecard!$G$54:$G$60&lt;K1319))+1),Scorecard!$D$62)</f>
        <v>0.489050497890326</v>
      </c>
      <c r="AF1319" s="0" t="n">
        <f aca="false">IF(ISNUMBER(L1319),INDEX(Scorecard!$D$63:$D$68,SUMPRODUCT(--(Scorecard!$G$63:$G$67&lt;L1319))+1),Scorecard!$D$69)</f>
        <v>0.322484508656054</v>
      </c>
      <c r="AG1319" s="0" t="n">
        <f aca="false">Inputs!$B$10+Scorecard!$J$5*Y1319+Scorecard!$J$6*Z1319+Scorecard!$J$7*AA1319+Scorecard!$J$8*AB1319+Scorecard!$J$9*AC1319+Scorecard!$J$10*AD1319+Scorecard!$J$11*AE1319+Scorecard!$J$12*AF1319</f>
        <v>-5.10653694620613</v>
      </c>
      <c r="AH1319" s="0" t="n">
        <f aca="false">MIN(1-Inputs!$B$13,MAX(Inputs!$B$13,1/(1+EXP(-(Inputs!$B$11*AG1319+Inputs!$B$12)))))</f>
        <v>0.00526927816813475</v>
      </c>
      <c r="AI1319" s="0" t="n">
        <f aca="false">Inputs!$B$9-Inputs!$B$8*AG1319</f>
        <v>634.466386772662</v>
      </c>
      <c r="AJ1319" s="0" t="n">
        <f aca="false">RANK(AH1319,$AH$5:$AH$2004,0)+COUNTIF($AH$4:AH1318,AH1319)</f>
        <v>1221</v>
      </c>
      <c r="AK1319" s="0" t="n">
        <f aca="false">IF(AJ1319&lt;=Deciles!$B$5*(Deciles!$B$4+1),INT((AJ1319-1)/(Deciles!$B$4+1))+1,Deciles!$B$5+INT((AJ1319-1-Deciles!$B$5*(Deciles!$B$4+1))/Deciles!$B$4)+1)</f>
        <v>7</v>
      </c>
    </row>
    <row r="1320" customFormat="false" ht="15" hidden="false" customHeight="false" outlineLevel="0" collapsed="false">
      <c r="A1320" s="0" t="n">
        <v>37820</v>
      </c>
      <c r="B1320" s="0" t="s">
        <v>150</v>
      </c>
      <c r="C1320" s="0" t="n">
        <v>794</v>
      </c>
      <c r="D1320" s="0" t="n">
        <v>82.987922668457</v>
      </c>
      <c r="E1320" s="0" t="n">
        <v>65.3088912963867</v>
      </c>
      <c r="F1320" s="0" t="n">
        <v>30</v>
      </c>
      <c r="G1320" s="0" t="n">
        <v>3.00200009346008</v>
      </c>
      <c r="H1320" s="0" t="n">
        <v>-3.63133311271668</v>
      </c>
      <c r="I1320" s="0" t="n">
        <v>31</v>
      </c>
      <c r="J1320" s="0" t="n">
        <v>12.8025226593018</v>
      </c>
      <c r="K1320" s="0" t="n">
        <v>5.19999980926514</v>
      </c>
      <c r="L1320" s="0" t="n">
        <v>-0.208333492279053</v>
      </c>
      <c r="M1320" s="0" t="n">
        <v>7.33083200454712</v>
      </c>
      <c r="N1320" s="0" t="n">
        <v>0</v>
      </c>
      <c r="O1320" s="0" t="n">
        <v>0</v>
      </c>
      <c r="P1320" s="0" t="s">
        <v>140</v>
      </c>
      <c r="Q1320" s="0" t="s">
        <v>160</v>
      </c>
      <c r="R1320" s="0" t="n">
        <v>1</v>
      </c>
      <c r="S1320" s="0" t="s">
        <v>154</v>
      </c>
      <c r="T1320" s="0" t="n">
        <v>0</v>
      </c>
      <c r="U1320" s="0" t="n">
        <v>363132.34</v>
      </c>
      <c r="V1320" s="0" t="n">
        <v>0.00107702927198261</v>
      </c>
      <c r="W1320" s="0" t="n">
        <v>677.549682617188</v>
      </c>
      <c r="X1320" s="0" t="n">
        <v>0.00140080938581377</v>
      </c>
      <c r="Y1320" s="0" t="n">
        <f aca="false">IF(ISNUMBER(C1320),INDEX(Scorecard!$D$5:$D$12,SUMPRODUCT(--(Scorecard!$G$5:$G$11&lt;C1320))+1),Scorecard!$D$13)</f>
        <v>2.19112706886128</v>
      </c>
      <c r="Z1320" s="0" t="n">
        <f aca="false">IF(ISNUMBER(D1320),INDEX(Scorecard!$D$14:$D$17,SUMPRODUCT(--(Scorecard!$G$14:$G$16&lt;D1320))+1),Scorecard!$D$18)</f>
        <v>0.0505355481560174</v>
      </c>
      <c r="AA1320" s="0" t="n">
        <f aca="false">IF(ISNUMBER(E1320),INDEX(Scorecard!$D$19:$D$26,SUMPRODUCT(--(Scorecard!$G$19:$G$25&lt;E1320))+1),Scorecard!$D$27)</f>
        <v>0.233621608745691</v>
      </c>
      <c r="AB1320" s="0" t="n">
        <f aca="false">IF(ISNUMBER(F1320),INDEX(Scorecard!$D$28:$D$35,SUMPRODUCT(--(Scorecard!$G$28:$G$34&lt;F1320))+1),Scorecard!$D$36)</f>
        <v>0.126913191054783</v>
      </c>
      <c r="AC1320" s="0" t="n">
        <f aca="false">IF(ISNUMBER(H1320),INDEX(Scorecard!$D$37:$D$44,SUMPRODUCT(--(Scorecard!$G$37:$G$43&lt;H1320))+1),Scorecard!$D$45)</f>
        <v>1.35057635045042</v>
      </c>
      <c r="AD1320" s="0" t="n">
        <f aca="false">IF(ISNUMBER(I1320),INDEX(Scorecard!$D$46:$D$52,SUMPRODUCT(--(Scorecard!$G$46:$G$51&lt;I1320))+1),Scorecard!$D$53)</f>
        <v>0.123869379412532</v>
      </c>
      <c r="AE1320" s="0" t="n">
        <f aca="false">IF(ISNUMBER(K1320),INDEX(Scorecard!$D$54:$D$61,SUMPRODUCT(--(Scorecard!$G$54:$G$60&lt;K1320))+1),Scorecard!$D$62)</f>
        <v>0.214429354789033</v>
      </c>
      <c r="AF1320" s="0" t="n">
        <f aca="false">IF(ISNUMBER(L1320),INDEX(Scorecard!$D$63:$D$68,SUMPRODUCT(--(Scorecard!$G$63:$G$67&lt;L1320))+1),Scorecard!$D$69)</f>
        <v>0.322484508656054</v>
      </c>
      <c r="AG1320" s="0" t="n">
        <f aca="false">Inputs!$B$10+Scorecard!$J$5*Y1320+Scorecard!$J$6*Z1320+Scorecard!$J$7*AA1320+Scorecard!$J$8*AB1320+Scorecard!$J$9*AC1320+Scorecard!$J$10*AD1320+Scorecard!$J$11*AE1320+Scorecard!$J$12*AF1320</f>
        <v>-6.59968971107867</v>
      </c>
      <c r="AH1320" s="0" t="n">
        <f aca="false">MIN(1-Inputs!$B$13,MAX(Inputs!$B$13,1/(1+EXP(-(Inputs!$B$11*AG1320+Inputs!$B$12)))))</f>
        <v>0.00107702927996658</v>
      </c>
      <c r="AI1320" s="0" t="n">
        <f aca="false">Inputs!$B$9-Inputs!$B$8*AG1320</f>
        <v>677.549668556088</v>
      </c>
      <c r="AJ1320" s="0" t="n">
        <f aca="false">RANK(AH1320,$AH$5:$AH$2004,0)+COUNTIF($AH$4:AH1319,AH1320)</f>
        <v>1885</v>
      </c>
      <c r="AK1320" s="0" t="n">
        <f aca="false">IF(AJ1320&lt;=Deciles!$B$5*(Deciles!$B$4+1),INT((AJ1320-1)/(Deciles!$B$4+1))+1,Deciles!$B$5+INT((AJ1320-1-Deciles!$B$5*(Deciles!$B$4+1))/Deciles!$B$4)+1)</f>
        <v>10</v>
      </c>
    </row>
    <row r="1321" customFormat="false" ht="15" hidden="false" customHeight="false" outlineLevel="0" collapsed="false">
      <c r="A1321" s="0" t="n">
        <v>37822</v>
      </c>
      <c r="B1321" s="0" t="s">
        <v>157</v>
      </c>
      <c r="C1321" s="0" t="n">
        <v>820</v>
      </c>
      <c r="D1321" s="0" t="n">
        <v>80</v>
      </c>
      <c r="E1321" s="0" t="n">
        <v>78.3338012695313</v>
      </c>
      <c r="F1321" s="0" t="n">
        <v>36</v>
      </c>
      <c r="G1321" s="0" t="n">
        <v>3.43899989128113</v>
      </c>
      <c r="H1321" s="0" t="n">
        <v>-0.444333553314209</v>
      </c>
      <c r="I1321" s="0" t="n">
        <v>4</v>
      </c>
      <c r="J1321" s="0" t="n">
        <v>12.3201084136963</v>
      </c>
      <c r="K1321" s="0" t="n">
        <v>3.82307696342468</v>
      </c>
      <c r="L1321" s="0" t="n">
        <v>-0.276922941207886</v>
      </c>
      <c r="M1321" s="0" t="n">
        <v>5.51355028152466</v>
      </c>
      <c r="N1321" s="0" t="n">
        <v>0</v>
      </c>
      <c r="O1321" s="0" t="n">
        <v>0</v>
      </c>
      <c r="P1321" s="0" t="s">
        <v>146</v>
      </c>
      <c r="Q1321" s="0" t="s">
        <v>141</v>
      </c>
      <c r="R1321" s="0" t="n">
        <v>1</v>
      </c>
      <c r="S1321" s="0" t="s">
        <v>156</v>
      </c>
      <c r="T1321" s="0" t="n">
        <v>0</v>
      </c>
      <c r="U1321" s="0" t="n">
        <v>224158.44</v>
      </c>
      <c r="V1321" s="0" t="n">
        <v>0.00119421374984086</v>
      </c>
      <c r="W1321" s="0" t="n">
        <v>674.751281738281</v>
      </c>
      <c r="X1321" s="0" t="n">
        <v>0.00117656064685434</v>
      </c>
      <c r="Y1321" s="0" t="n">
        <f aca="false">IF(ISNUMBER(C1321),INDEX(Scorecard!$D$5:$D$12,SUMPRODUCT(--(Scorecard!$G$5:$G$11&lt;C1321))+1),Scorecard!$D$13)</f>
        <v>2.19112706886128</v>
      </c>
      <c r="Z1321" s="0" t="n">
        <f aca="false">IF(ISNUMBER(D1321),INDEX(Scorecard!$D$14:$D$17,SUMPRODUCT(--(Scorecard!$G$14:$G$16&lt;D1321))+1),Scorecard!$D$18)</f>
        <v>0.0505355481560174</v>
      </c>
      <c r="AA1321" s="0" t="n">
        <f aca="false">IF(ISNUMBER(E1321),INDEX(Scorecard!$D$19:$D$26,SUMPRODUCT(--(Scorecard!$G$19:$G$25&lt;E1321))+1),Scorecard!$D$27)</f>
        <v>-0.0341578513653732</v>
      </c>
      <c r="AB1321" s="0" t="n">
        <f aca="false">IF(ISNUMBER(F1321),INDEX(Scorecard!$D$28:$D$35,SUMPRODUCT(--(Scorecard!$G$28:$G$34&lt;F1321))+1),Scorecard!$D$36)</f>
        <v>-0.0008456427959252</v>
      </c>
      <c r="AC1321" s="0" t="n">
        <f aca="false">IF(ISNUMBER(H1321),INDEX(Scorecard!$D$37:$D$44,SUMPRODUCT(--(Scorecard!$G$37:$G$43&lt;H1321))+1),Scorecard!$D$45)</f>
        <v>0.769716833645565</v>
      </c>
      <c r="AD1321" s="0" t="n">
        <f aca="false">IF(ISNUMBER(I1321),INDEX(Scorecard!$D$46:$D$52,SUMPRODUCT(--(Scorecard!$G$46:$G$51&lt;I1321))+1),Scorecard!$D$53)</f>
        <v>-0.161534840507194</v>
      </c>
      <c r="AE1321" s="0" t="n">
        <f aca="false">IF(ISNUMBER(K1321),INDEX(Scorecard!$D$54:$D$61,SUMPRODUCT(--(Scorecard!$G$54:$G$60&lt;K1321))+1),Scorecard!$D$62)</f>
        <v>0.489050497890326</v>
      </c>
      <c r="AF1321" s="0" t="n">
        <f aca="false">IF(ISNUMBER(L1321),INDEX(Scorecard!$D$63:$D$68,SUMPRODUCT(--(Scorecard!$G$63:$G$67&lt;L1321))+1),Scorecard!$D$69)</f>
        <v>0.322484508656054</v>
      </c>
      <c r="AG1321" s="0" t="n">
        <f aca="false">Inputs!$B$10+Scorecard!$J$5*Y1321+Scorecard!$J$6*Z1321+Scorecard!$J$7*AA1321+Scorecard!$J$8*AB1321+Scorecard!$J$9*AC1321+Scorecard!$J$10*AD1321+Scorecard!$J$11*AE1321+Scorecard!$J$12*AF1321</f>
        <v>-6.50270440114672</v>
      </c>
      <c r="AH1321" s="0" t="n">
        <f aca="false">MIN(1-Inputs!$B$13,MAX(Inputs!$B$13,1/(1+EXP(-(Inputs!$B$11*AG1321+Inputs!$B$12)))))</f>
        <v>0.00119421378573561</v>
      </c>
      <c r="AI1321" s="0" t="n">
        <f aca="false">Inputs!$B$9-Inputs!$B$8*AG1321</f>
        <v>674.75126404253</v>
      </c>
      <c r="AJ1321" s="0" t="n">
        <f aca="false">RANK(AH1321,$AH$5:$AH$2004,0)+COUNTIF($AH$4:AH1320,AH1321)</f>
        <v>1864</v>
      </c>
      <c r="AK1321" s="0" t="n">
        <f aca="false">IF(AJ1321&lt;=Deciles!$B$5*(Deciles!$B$4+1),INT((AJ1321-1)/(Deciles!$B$4+1))+1,Deciles!$B$5+INT((AJ1321-1-Deciles!$B$5*(Deciles!$B$4+1))/Deciles!$B$4)+1)</f>
        <v>10</v>
      </c>
    </row>
    <row r="1322" customFormat="false" ht="15" hidden="false" customHeight="false" outlineLevel="0" collapsed="false">
      <c r="A1322" s="0" t="n">
        <v>37878</v>
      </c>
      <c r="B1322" s="0" t="s">
        <v>155</v>
      </c>
      <c r="C1322" s="0" t="n">
        <v>716</v>
      </c>
      <c r="D1322" s="0" t="n">
        <v>86.3007125854492</v>
      </c>
      <c r="E1322" s="0" t="n">
        <v>75.354850769043</v>
      </c>
      <c r="F1322" s="0" t="n">
        <v>39</v>
      </c>
      <c r="G1322" s="0" t="n">
        <v>3.87199997901917</v>
      </c>
      <c r="H1322" s="0" t="n">
        <v>-1.86133313179016</v>
      </c>
      <c r="I1322" s="0" t="n">
        <v>25</v>
      </c>
      <c r="J1322" s="0" t="n">
        <v>12.1072673797607</v>
      </c>
      <c r="K1322" s="0" t="n">
        <v>5.00833320617676</v>
      </c>
      <c r="L1322" s="0" t="n">
        <v>-1.125</v>
      </c>
      <c r="M1322" s="0" t="n">
        <v>6.2885799407959</v>
      </c>
      <c r="N1322" s="0" t="n">
        <v>0</v>
      </c>
      <c r="O1322" s="0" t="n">
        <v>0</v>
      </c>
      <c r="P1322" s="0" t="s">
        <v>144</v>
      </c>
      <c r="Q1322" s="0" t="s">
        <v>141</v>
      </c>
      <c r="R1322" s="0" t="n">
        <v>1</v>
      </c>
      <c r="S1322" s="0" t="s">
        <v>149</v>
      </c>
      <c r="T1322" s="0" t="n">
        <v>0</v>
      </c>
      <c r="U1322" s="0" t="n">
        <v>181183.86</v>
      </c>
      <c r="V1322" s="0" t="n">
        <v>0.018713628873229</v>
      </c>
      <c r="W1322" s="0" t="n">
        <v>599.798034667969</v>
      </c>
      <c r="X1322" s="0" t="n">
        <v>0.0138506125658751</v>
      </c>
      <c r="Y1322" s="0" t="n">
        <f aca="false">IF(ISNUMBER(C1322),INDEX(Scorecard!$D$5:$D$12,SUMPRODUCT(--(Scorecard!$G$5:$G$11&lt;C1322))+1),Scorecard!$D$13)</f>
        <v>-0.0290424113398221</v>
      </c>
      <c r="Z1322" s="0" t="n">
        <f aca="false">IF(ISNUMBER(D1322),INDEX(Scorecard!$D$14:$D$17,SUMPRODUCT(--(Scorecard!$G$14:$G$16&lt;D1322))+1),Scorecard!$D$18)</f>
        <v>0.0505355481560174</v>
      </c>
      <c r="AA1322" s="0" t="n">
        <f aca="false">IF(ISNUMBER(E1322),INDEX(Scorecard!$D$19:$D$26,SUMPRODUCT(--(Scorecard!$G$19:$G$25&lt;E1322))+1),Scorecard!$D$27)</f>
        <v>-0.0341578513653732</v>
      </c>
      <c r="AB1322" s="0" t="n">
        <f aca="false">IF(ISNUMBER(F1322),INDEX(Scorecard!$D$28:$D$35,SUMPRODUCT(--(Scorecard!$G$28:$G$34&lt;F1322))+1),Scorecard!$D$36)</f>
        <v>-0.132616866359722</v>
      </c>
      <c r="AC1322" s="0" t="n">
        <f aca="false">IF(ISNUMBER(H1322),INDEX(Scorecard!$D$37:$D$44,SUMPRODUCT(--(Scorecard!$G$37:$G$43&lt;H1322))+1),Scorecard!$D$45)</f>
        <v>1.35057635045042</v>
      </c>
      <c r="AD1322" s="0" t="n">
        <f aca="false">IF(ISNUMBER(I1322),INDEX(Scorecard!$D$46:$D$52,SUMPRODUCT(--(Scorecard!$G$46:$G$51&lt;I1322))+1),Scorecard!$D$53)</f>
        <v>-0.048559051279741</v>
      </c>
      <c r="AE1322" s="0" t="n">
        <f aca="false">IF(ISNUMBER(K1322),INDEX(Scorecard!$D$54:$D$61,SUMPRODUCT(--(Scorecard!$G$54:$G$60&lt;K1322))+1),Scorecard!$D$62)</f>
        <v>0.214429354789033</v>
      </c>
      <c r="AF1322" s="0" t="n">
        <f aca="false">IF(ISNUMBER(L1322),INDEX(Scorecard!$D$63:$D$68,SUMPRODUCT(--(Scorecard!$G$63:$G$67&lt;L1322))+1),Scorecard!$D$69)</f>
        <v>-0.340582194386522</v>
      </c>
      <c r="AG1322" s="0" t="n">
        <f aca="false">Inputs!$B$10+Scorecard!$J$5*Y1322+Scorecard!$J$6*Z1322+Scorecard!$J$7*AA1322+Scorecard!$J$8*AB1322+Scorecard!$J$9*AC1322+Scorecard!$J$10*AD1322+Scorecard!$J$11*AE1322+Scorecard!$J$12*AF1322</f>
        <v>-3.90502443682047</v>
      </c>
      <c r="AH1322" s="0" t="n">
        <f aca="false">MIN(1-Inputs!$B$13,MAX(Inputs!$B$13,1/(1+EXP(-(Inputs!$B$11*AG1322+Inputs!$B$12)))))</f>
        <v>0.018713629723737</v>
      </c>
      <c r="AI1322" s="0" t="n">
        <f aca="false">Inputs!$B$9-Inputs!$B$8*AG1322</f>
        <v>599.798063995528</v>
      </c>
      <c r="AJ1322" s="0" t="n">
        <f aca="false">RANK(AH1322,$AH$5:$AH$2004,0)+COUNTIF($AH$4:AH1321,AH1322)</f>
        <v>481</v>
      </c>
      <c r="AK1322" s="0" t="n">
        <f aca="false">IF(AJ1322&lt;=Deciles!$B$5*(Deciles!$B$4+1),INT((AJ1322-1)/(Deciles!$B$4+1))+1,Deciles!$B$5+INT((AJ1322-1-Deciles!$B$5*(Deciles!$B$4+1))/Deciles!$B$4)+1)</f>
        <v>3</v>
      </c>
    </row>
    <row r="1323" customFormat="false" ht="15" hidden="false" customHeight="false" outlineLevel="0" collapsed="false">
      <c r="A1323" s="0" t="n">
        <v>37911</v>
      </c>
      <c r="B1323" s="0" t="s">
        <v>145</v>
      </c>
      <c r="C1323" s="0" t="n">
        <v>667</v>
      </c>
      <c r="D1323" s="0" t="n">
        <v>80.5487976074219</v>
      </c>
      <c r="E1323" s="0" t="n">
        <v>75.0205917358398</v>
      </c>
      <c r="F1323" s="0" t="n">
        <v>27</v>
      </c>
      <c r="G1323" s="0" t="n">
        <v>3.59599995613098</v>
      </c>
      <c r="H1323" s="0" t="n">
        <v>0.0793333053588867</v>
      </c>
      <c r="I1323" s="0" t="n">
        <v>11</v>
      </c>
      <c r="J1323" s="0" t="n">
        <v>12.4550361633301</v>
      </c>
      <c r="K1323" s="0" t="n">
        <v>4.65833330154419</v>
      </c>
      <c r="L1323" s="0" t="n">
        <v>-1.875</v>
      </c>
      <c r="M1323" s="0" t="n">
        <v>6.02960777282715</v>
      </c>
      <c r="N1323" s="0" t="n">
        <v>0</v>
      </c>
      <c r="O1323" s="0" t="n">
        <v>0</v>
      </c>
      <c r="P1323" s="0" t="s">
        <v>140</v>
      </c>
      <c r="Q1323" s="0" t="s">
        <v>141</v>
      </c>
      <c r="R1323" s="0" t="n">
        <v>2</v>
      </c>
      <c r="S1323" s="0" t="s">
        <v>156</v>
      </c>
      <c r="T1323" s="0" t="n">
        <v>0</v>
      </c>
      <c r="U1323" s="0" t="n">
        <v>256538.98</v>
      </c>
      <c r="V1323" s="0" t="n">
        <v>0.0775327086448669</v>
      </c>
      <c r="W1323" s="0" t="n">
        <v>559.654846191406</v>
      </c>
      <c r="X1323" s="0" t="n">
        <v>0.0585850588977337</v>
      </c>
      <c r="Y1323" s="0" t="n">
        <f aca="false">IF(ISNUMBER(C1323),INDEX(Scorecard!$D$5:$D$12,SUMPRODUCT(--(Scorecard!$G$5:$G$11&lt;C1323))+1),Scorecard!$D$13)</f>
        <v>-1.88220980528339</v>
      </c>
      <c r="Z1323" s="0" t="n">
        <f aca="false">IF(ISNUMBER(D1323),INDEX(Scorecard!$D$14:$D$17,SUMPRODUCT(--(Scorecard!$G$14:$G$16&lt;D1323))+1),Scorecard!$D$18)</f>
        <v>0.0505355481560174</v>
      </c>
      <c r="AA1323" s="0" t="n">
        <f aca="false">IF(ISNUMBER(E1323),INDEX(Scorecard!$D$19:$D$26,SUMPRODUCT(--(Scorecard!$G$19:$G$25&lt;E1323))+1),Scorecard!$D$27)</f>
        <v>-0.0341578513653732</v>
      </c>
      <c r="AB1323" s="0" t="n">
        <f aca="false">IF(ISNUMBER(F1323),INDEX(Scorecard!$D$28:$D$35,SUMPRODUCT(--(Scorecard!$G$28:$G$34&lt;F1323))+1),Scorecard!$D$36)</f>
        <v>0.165097008946478</v>
      </c>
      <c r="AC1323" s="0" t="n">
        <f aca="false">IF(ISNUMBER(H1323),INDEX(Scorecard!$D$37:$D$44,SUMPRODUCT(--(Scorecard!$G$37:$G$43&lt;H1323))+1),Scorecard!$D$45)</f>
        <v>0.330501541082344</v>
      </c>
      <c r="AD1323" s="0" t="n">
        <f aca="false">IF(ISNUMBER(I1323),INDEX(Scorecard!$D$46:$D$52,SUMPRODUCT(--(Scorecard!$G$46:$G$51&lt;I1323))+1),Scorecard!$D$53)</f>
        <v>-0.114272400683245</v>
      </c>
      <c r="AE1323" s="0" t="n">
        <f aca="false">IF(ISNUMBER(K1323),INDEX(Scorecard!$D$54:$D$61,SUMPRODUCT(--(Scorecard!$G$54:$G$60&lt;K1323))+1),Scorecard!$D$62)</f>
        <v>0.409483001259379</v>
      </c>
      <c r="AF1323" s="0" t="n">
        <f aca="false">IF(ISNUMBER(L1323),INDEX(Scorecard!$D$63:$D$68,SUMPRODUCT(--(Scorecard!$G$63:$G$67&lt;L1323))+1),Scorecard!$D$69)</f>
        <v>-0.340582194386522</v>
      </c>
      <c r="AG1323" s="0" t="n">
        <f aca="false">Inputs!$B$10+Scorecard!$J$5*Y1323+Scorecard!$J$6*Z1323+Scorecard!$J$7*AA1323+Scorecard!$J$8*AB1323+Scorecard!$J$9*AC1323+Scorecard!$J$10*AD1323+Scorecard!$J$11*AE1323+Scorecard!$J$12*AF1323</f>
        <v>-2.51376583028643</v>
      </c>
      <c r="AH1323" s="0" t="n">
        <f aca="false">MIN(1-Inputs!$B$13,MAX(Inputs!$B$13,1/(1+EXP(-(Inputs!$B$11*AG1323+Inputs!$B$12)))))</f>
        <v>0.0775327061961733</v>
      </c>
      <c r="AI1323" s="0" t="n">
        <f aca="false">Inputs!$B$9-Inputs!$B$8*AG1323</f>
        <v>559.654826150713</v>
      </c>
      <c r="AJ1323" s="0" t="n">
        <f aca="false">RANK(AH1323,$AH$5:$AH$2004,0)+COUNTIF($AH$4:AH1322,AH1323)</f>
        <v>70</v>
      </c>
      <c r="AK1323" s="0" t="n">
        <f aca="false">IF(AJ1323&lt;=Deciles!$B$5*(Deciles!$B$4+1),INT((AJ1323-1)/(Deciles!$B$4+1))+1,Deciles!$B$5+INT((AJ1323-1-Deciles!$B$5*(Deciles!$B$4+1))/Deciles!$B$4)+1)</f>
        <v>1</v>
      </c>
    </row>
    <row r="1324" customFormat="false" ht="15" hidden="false" customHeight="false" outlineLevel="0" collapsed="false">
      <c r="A1324" s="0" t="n">
        <v>38017</v>
      </c>
      <c r="B1324" s="0" t="s">
        <v>157</v>
      </c>
      <c r="C1324" s="0" t="n">
        <v>684</v>
      </c>
      <c r="D1324" s="0" t="n">
        <v>80</v>
      </c>
      <c r="E1324" s="0" t="n">
        <v>63.0043258666992</v>
      </c>
      <c r="F1324" s="0" t="n">
        <v>48</v>
      </c>
      <c r="G1324" s="0" t="n">
        <v>4.95599985122681</v>
      </c>
      <c r="H1324" s="0" t="n">
        <v>1.07266640663147</v>
      </c>
      <c r="I1324" s="0" t="n">
        <v>50</v>
      </c>
      <c r="J1324" s="0" t="n">
        <v>11.9373540878296</v>
      </c>
      <c r="K1324" s="0" t="n">
        <v>3.62307691574097</v>
      </c>
      <c r="L1324" s="0" t="n">
        <v>-0.276923179626465</v>
      </c>
      <c r="M1324" s="0" t="n">
        <v>3.87475156784058</v>
      </c>
      <c r="N1324" s="0" t="n">
        <v>0</v>
      </c>
      <c r="O1324" s="0" t="n">
        <v>0</v>
      </c>
      <c r="P1324" s="0" t="s">
        <v>146</v>
      </c>
      <c r="Q1324" s="0" t="s">
        <v>141</v>
      </c>
      <c r="R1324" s="0" t="n">
        <v>2</v>
      </c>
      <c r="S1324" s="0" t="s">
        <v>148</v>
      </c>
      <c r="T1324" s="0" t="n">
        <v>0</v>
      </c>
      <c r="U1324" s="0" t="n">
        <v>152871.67</v>
      </c>
      <c r="V1324" s="0" t="n">
        <v>0.0356432721018791</v>
      </c>
      <c r="W1324" s="0" t="n">
        <v>581.889404296875</v>
      </c>
      <c r="X1324" s="0" t="n">
        <v>0.0353919640183449</v>
      </c>
      <c r="Y1324" s="0" t="n">
        <f aca="false">IF(ISNUMBER(C1324),INDEX(Scorecard!$D$5:$D$12,SUMPRODUCT(--(Scorecard!$G$5:$G$11&lt;C1324))+1),Scorecard!$D$13)</f>
        <v>-0.869677851527538</v>
      </c>
      <c r="Z1324" s="0" t="n">
        <f aca="false">IF(ISNUMBER(D1324),INDEX(Scorecard!$D$14:$D$17,SUMPRODUCT(--(Scorecard!$G$14:$G$16&lt;D1324))+1),Scorecard!$D$18)</f>
        <v>0.0505355481560174</v>
      </c>
      <c r="AA1324" s="0" t="n">
        <f aca="false">IF(ISNUMBER(E1324),INDEX(Scorecard!$D$19:$D$26,SUMPRODUCT(--(Scorecard!$G$19:$G$25&lt;E1324))+1),Scorecard!$D$27)</f>
        <v>0.233621608745691</v>
      </c>
      <c r="AB1324" s="0" t="n">
        <f aca="false">IF(ISNUMBER(F1324),INDEX(Scorecard!$D$28:$D$35,SUMPRODUCT(--(Scorecard!$G$28:$G$34&lt;F1324))+1),Scorecard!$D$36)</f>
        <v>-0.400689107298307</v>
      </c>
      <c r="AC1324" s="0" t="n">
        <f aca="false">IF(ISNUMBER(H1324),INDEX(Scorecard!$D$37:$D$44,SUMPRODUCT(--(Scorecard!$G$37:$G$43&lt;H1324))+1),Scorecard!$D$45)</f>
        <v>-0.975503570149195</v>
      </c>
      <c r="AD1324" s="0" t="n">
        <f aca="false">IF(ISNUMBER(I1324),INDEX(Scorecard!$D$46:$D$52,SUMPRODUCT(--(Scorecard!$G$46:$G$51&lt;I1324))+1),Scorecard!$D$53)</f>
        <v>0.818882373006414</v>
      </c>
      <c r="AE1324" s="0" t="n">
        <f aca="false">IF(ISNUMBER(K1324),INDEX(Scorecard!$D$54:$D$61,SUMPRODUCT(--(Scorecard!$G$54:$G$60&lt;K1324))+1),Scorecard!$D$62)</f>
        <v>0.489050497890326</v>
      </c>
      <c r="AF1324" s="0" t="n">
        <f aca="false">IF(ISNUMBER(L1324),INDEX(Scorecard!$D$63:$D$68,SUMPRODUCT(--(Scorecard!$G$63:$G$67&lt;L1324))+1),Scorecard!$D$69)</f>
        <v>0.322484508656054</v>
      </c>
      <c r="AG1324" s="0" t="n">
        <f aca="false">Inputs!$B$10+Scorecard!$J$5*Y1324+Scorecard!$J$6*Z1324+Scorecard!$J$7*AA1324+Scorecard!$J$8*AB1324+Scorecard!$J$9*AC1324+Scorecard!$J$10*AD1324+Scorecard!$J$11*AE1324+Scorecard!$J$12*AF1324</f>
        <v>-3.28435674010143</v>
      </c>
      <c r="AH1324" s="0" t="n">
        <f aca="false">MIN(1-Inputs!$B$13,MAX(Inputs!$B$13,1/(1+EXP(-(Inputs!$B$11*AG1324+Inputs!$B$12)))))</f>
        <v>0.0356432735674939</v>
      </c>
      <c r="AI1324" s="0" t="n">
        <f aca="false">Inputs!$B$9-Inputs!$B$8*AG1324</f>
        <v>581.889379833597</v>
      </c>
      <c r="AJ1324" s="0" t="n">
        <f aca="false">RANK(AH1324,$AH$5:$AH$2004,0)+COUNTIF($AH$4:AH1323,AH1324)</f>
        <v>253</v>
      </c>
      <c r="AK1324" s="0" t="n">
        <f aca="false">IF(AJ1324&lt;=Deciles!$B$5*(Deciles!$B$4+1),INT((AJ1324-1)/(Deciles!$B$4+1))+1,Deciles!$B$5+INT((AJ1324-1-Deciles!$B$5*(Deciles!$B$4+1))/Deciles!$B$4)+1)</f>
        <v>2</v>
      </c>
    </row>
    <row r="1325" customFormat="false" ht="15" hidden="false" customHeight="false" outlineLevel="0" collapsed="false">
      <c r="A1325" s="0" t="n">
        <v>38074</v>
      </c>
      <c r="B1325" s="0" t="s">
        <v>157</v>
      </c>
      <c r="C1325" s="0" t="n">
        <v>771</v>
      </c>
      <c r="D1325" s="0" t="n">
        <v>72.7704010009766</v>
      </c>
      <c r="E1325" s="0" t="n">
        <v>64.2282333374023</v>
      </c>
      <c r="F1325" s="0" t="n">
        <v>28</v>
      </c>
      <c r="G1325" s="0" t="n">
        <v>4.5310001373291</v>
      </c>
      <c r="H1325" s="0" t="n">
        <v>0.647666692733765</v>
      </c>
      <c r="I1325" s="0" t="n">
        <v>18</v>
      </c>
      <c r="J1325" s="0" t="n">
        <v>12.4228057861328</v>
      </c>
      <c r="K1325" s="0" t="n">
        <v>4.8230767250061</v>
      </c>
      <c r="L1325" s="0" t="n">
        <v>-0.276923179626465</v>
      </c>
      <c r="M1325" s="0" t="n">
        <v>6.69991636276245</v>
      </c>
      <c r="N1325" s="0" t="n">
        <v>0</v>
      </c>
      <c r="O1325" s="0" t="n">
        <v>0</v>
      </c>
      <c r="P1325" s="0" t="s">
        <v>146</v>
      </c>
      <c r="Q1325" s="0" t="s">
        <v>141</v>
      </c>
      <c r="R1325" s="0" t="n">
        <v>1</v>
      </c>
      <c r="S1325" s="0" t="s">
        <v>154</v>
      </c>
      <c r="T1325" s="0" t="n">
        <v>0</v>
      </c>
      <c r="U1325" s="0" t="n">
        <v>248402.5</v>
      </c>
      <c r="V1325" s="0" t="n">
        <v>0.00298464554361999</v>
      </c>
      <c r="W1325" s="0" t="n">
        <v>649.912109375</v>
      </c>
      <c r="X1325" s="0" t="n">
        <v>0.00165546033531427</v>
      </c>
      <c r="Y1325" s="0" t="n">
        <f aca="false">IF(ISNUMBER(C1325),INDEX(Scorecard!$D$5:$D$12,SUMPRODUCT(--(Scorecard!$G$5:$G$11&lt;C1325))+1),Scorecard!$D$13)</f>
        <v>1.23750384304241</v>
      </c>
      <c r="Z1325" s="0" t="n">
        <f aca="false">IF(ISNUMBER(D1325),INDEX(Scorecard!$D$14:$D$17,SUMPRODUCT(--(Scorecard!$G$14:$G$16&lt;D1325))+1),Scorecard!$D$18)</f>
        <v>0.128579646629417</v>
      </c>
      <c r="AA1325" s="0" t="n">
        <f aca="false">IF(ISNUMBER(E1325),INDEX(Scorecard!$D$19:$D$26,SUMPRODUCT(--(Scorecard!$G$19:$G$25&lt;E1325))+1),Scorecard!$D$27)</f>
        <v>0.233621608745691</v>
      </c>
      <c r="AB1325" s="0" t="n">
        <f aca="false">IF(ISNUMBER(F1325),INDEX(Scorecard!$D$28:$D$35,SUMPRODUCT(--(Scorecard!$G$28:$G$34&lt;F1325))+1),Scorecard!$D$36)</f>
        <v>0.165097008946478</v>
      </c>
      <c r="AC1325" s="0" t="n">
        <f aca="false">IF(ISNUMBER(H1325),INDEX(Scorecard!$D$37:$D$44,SUMPRODUCT(--(Scorecard!$G$37:$G$43&lt;H1325))+1),Scorecard!$D$45)</f>
        <v>-0.569454719285959</v>
      </c>
      <c r="AD1325" s="0" t="n">
        <f aca="false">IF(ISNUMBER(I1325),INDEX(Scorecard!$D$46:$D$52,SUMPRODUCT(--(Scorecard!$G$46:$G$51&lt;I1325))+1),Scorecard!$D$53)</f>
        <v>-0.114272400683245</v>
      </c>
      <c r="AE1325" s="0" t="n">
        <f aca="false">IF(ISNUMBER(K1325),INDEX(Scorecard!$D$54:$D$61,SUMPRODUCT(--(Scorecard!$G$54:$G$60&lt;K1325))+1),Scorecard!$D$62)</f>
        <v>0.214429354789033</v>
      </c>
      <c r="AF1325" s="0" t="n">
        <f aca="false">IF(ISNUMBER(L1325),INDEX(Scorecard!$D$63:$D$68,SUMPRODUCT(--(Scorecard!$G$63:$G$67&lt;L1325))+1),Scorecard!$D$69)</f>
        <v>0.322484508656054</v>
      </c>
      <c r="AG1325" s="0" t="n">
        <f aca="false">Inputs!$B$10+Scorecard!$J$5*Y1325+Scorecard!$J$6*Z1325+Scorecard!$J$7*AA1325+Scorecard!$J$8*AB1325+Scorecard!$J$9*AC1325+Scorecard!$J$10*AD1325+Scorecard!$J$11*AE1325+Scorecard!$J$12*AF1325</f>
        <v>-5.64184448902758</v>
      </c>
      <c r="AH1325" s="0" t="n">
        <f aca="false">MIN(1-Inputs!$B$13,MAX(Inputs!$B$13,1/(1+EXP(-(Inputs!$B$11*AG1325+Inputs!$B$12)))))</f>
        <v>0.00298464547547288</v>
      </c>
      <c r="AI1325" s="0" t="n">
        <f aca="false">Inputs!$B$9-Inputs!$B$8*AG1325</f>
        <v>649.912097520242</v>
      </c>
      <c r="AJ1325" s="0" t="n">
        <f aca="false">RANK(AH1325,$AH$5:$AH$2004,0)+COUNTIF($AH$4:AH1324,AH1325)</f>
        <v>1539</v>
      </c>
      <c r="AK1325" s="0" t="n">
        <f aca="false">IF(AJ1325&lt;=Deciles!$B$5*(Deciles!$B$4+1),INT((AJ1325-1)/(Deciles!$B$4+1))+1,Deciles!$B$5+INT((AJ1325-1-Deciles!$B$5*(Deciles!$B$4+1))/Deciles!$B$4)+1)</f>
        <v>8</v>
      </c>
    </row>
    <row r="1326" customFormat="false" ht="15" hidden="false" customHeight="false" outlineLevel="0" collapsed="false">
      <c r="A1326" s="0" t="n">
        <v>38253</v>
      </c>
      <c r="B1326" s="0" t="s">
        <v>152</v>
      </c>
      <c r="C1326" s="0" t="n">
        <v>800</v>
      </c>
      <c r="D1326" s="0" t="n">
        <v>80</v>
      </c>
      <c r="E1326" s="0" t="n">
        <v>68.950927734375</v>
      </c>
      <c r="F1326" s="0" t="n">
        <v>46</v>
      </c>
      <c r="G1326" s="0" t="n">
        <v>3.52999997138977</v>
      </c>
      <c r="H1326" s="0" t="n">
        <v>-2.90333342552185</v>
      </c>
      <c r="I1326" s="0" t="n">
        <v>31</v>
      </c>
      <c r="J1326" s="0" t="n">
        <v>12.0884895324707</v>
      </c>
      <c r="K1326" s="0" t="n">
        <v>4.09999990463257</v>
      </c>
      <c r="L1326" s="0" t="n">
        <v>-0.458333492279053</v>
      </c>
      <c r="M1326" s="0" t="n">
        <v>4.74415826797485</v>
      </c>
      <c r="N1326" s="0" t="n">
        <v>0</v>
      </c>
      <c r="O1326" s="0" t="n">
        <v>0</v>
      </c>
      <c r="P1326" s="0" t="s">
        <v>144</v>
      </c>
      <c r="Q1326" s="0" t="s">
        <v>141</v>
      </c>
      <c r="R1326" s="0" t="n">
        <v>2</v>
      </c>
      <c r="S1326" s="0" t="s">
        <v>142</v>
      </c>
      <c r="T1326" s="0" t="n">
        <v>0</v>
      </c>
      <c r="U1326" s="0" t="n">
        <v>177813.38</v>
      </c>
      <c r="V1326" s="0" t="n">
        <v>0.00170720415189862</v>
      </c>
      <c r="W1326" s="0" t="n">
        <v>665.0654296875</v>
      </c>
      <c r="X1326" s="0" t="n">
        <v>0.00156948098447174</v>
      </c>
      <c r="Y1326" s="0" t="n">
        <f aca="false">IF(ISNUMBER(C1326),INDEX(Scorecard!$D$5:$D$12,SUMPRODUCT(--(Scorecard!$G$5:$G$11&lt;C1326))+1),Scorecard!$D$13)</f>
        <v>2.19112706886128</v>
      </c>
      <c r="Z1326" s="0" t="n">
        <f aca="false">IF(ISNUMBER(D1326),INDEX(Scorecard!$D$14:$D$17,SUMPRODUCT(--(Scorecard!$G$14:$G$16&lt;D1326))+1),Scorecard!$D$18)</f>
        <v>0.0505355481560174</v>
      </c>
      <c r="AA1326" s="0" t="n">
        <f aca="false">IF(ISNUMBER(E1326),INDEX(Scorecard!$D$19:$D$26,SUMPRODUCT(--(Scorecard!$G$19:$G$25&lt;E1326))+1),Scorecard!$D$27)</f>
        <v>0.0530843085177338</v>
      </c>
      <c r="AB1326" s="0" t="n">
        <f aca="false">IF(ISNUMBER(F1326),INDEX(Scorecard!$D$28:$D$35,SUMPRODUCT(--(Scorecard!$G$28:$G$34&lt;F1326))+1),Scorecard!$D$36)</f>
        <v>-0.400689107298307</v>
      </c>
      <c r="AC1326" s="0" t="n">
        <f aca="false">IF(ISNUMBER(H1326),INDEX(Scorecard!$D$37:$D$44,SUMPRODUCT(--(Scorecard!$G$37:$G$43&lt;H1326))+1),Scorecard!$D$45)</f>
        <v>1.35057635045042</v>
      </c>
      <c r="AD1326" s="0" t="n">
        <f aca="false">IF(ISNUMBER(I1326),INDEX(Scorecard!$D$46:$D$52,SUMPRODUCT(--(Scorecard!$G$46:$G$51&lt;I1326))+1),Scorecard!$D$53)</f>
        <v>0.123869379412532</v>
      </c>
      <c r="AE1326" s="0" t="n">
        <f aca="false">IF(ISNUMBER(K1326),INDEX(Scorecard!$D$54:$D$61,SUMPRODUCT(--(Scorecard!$G$54:$G$60&lt;K1326))+1),Scorecard!$D$62)</f>
        <v>0.489050497890326</v>
      </c>
      <c r="AF1326" s="0" t="n">
        <f aca="false">IF(ISNUMBER(L1326),INDEX(Scorecard!$D$63:$D$68,SUMPRODUCT(--(Scorecard!$G$63:$G$67&lt;L1326))+1),Scorecard!$D$69)</f>
        <v>0.322484508656054</v>
      </c>
      <c r="AG1326" s="0" t="n">
        <f aca="false">Inputs!$B$10+Scorecard!$J$5*Y1326+Scorecard!$J$6*Z1326+Scorecard!$J$7*AA1326+Scorecard!$J$8*AB1326+Scorecard!$J$9*AC1326+Scorecard!$J$10*AD1326+Scorecard!$J$11*AE1326+Scorecard!$J$12*AF1326</f>
        <v>-6.16701991623426</v>
      </c>
      <c r="AH1326" s="0" t="n">
        <f aca="false">MIN(1-Inputs!$B$13,MAX(Inputs!$B$13,1/(1+EXP(-(Inputs!$B$11*AG1326+Inputs!$B$12)))))</f>
        <v>0.0017072041595672</v>
      </c>
      <c r="AI1326" s="0" t="n">
        <f aca="false">Inputs!$B$9-Inputs!$B$8*AG1326</f>
        <v>665.065457208798</v>
      </c>
      <c r="AJ1326" s="0" t="n">
        <f aca="false">RANK(AH1326,$AH$5:$AH$2004,0)+COUNTIF($AH$4:AH1325,AH1326)</f>
        <v>1752</v>
      </c>
      <c r="AK1326" s="0" t="n">
        <f aca="false">IF(AJ1326&lt;=Deciles!$B$5*(Deciles!$B$4+1),INT((AJ1326-1)/(Deciles!$B$4+1))+1,Deciles!$B$5+INT((AJ1326-1-Deciles!$B$5*(Deciles!$B$4+1))/Deciles!$B$4)+1)</f>
        <v>9</v>
      </c>
    </row>
    <row r="1327" customFormat="false" ht="15" hidden="false" customHeight="false" outlineLevel="0" collapsed="false">
      <c r="A1327" s="0" t="n">
        <v>38281</v>
      </c>
      <c r="B1327" s="0" t="s">
        <v>139</v>
      </c>
      <c r="C1327" s="0" t="n">
        <v>754</v>
      </c>
      <c r="D1327" s="0" t="n">
        <v>80</v>
      </c>
      <c r="E1327" s="0" t="n">
        <v>72.7189178466797</v>
      </c>
      <c r="F1327" s="0" t="n">
        <v>36</v>
      </c>
      <c r="G1327" s="0" t="n">
        <v>3.78299999237061</v>
      </c>
      <c r="H1327" s="0" t="n">
        <v>0.766333341598511</v>
      </c>
      <c r="I1327" s="0" t="n">
        <v>26</v>
      </c>
      <c r="J1327" s="0" t="n">
        <v>11.9324321746826</v>
      </c>
      <c r="K1327" s="0" t="n">
        <v>5.03333330154419</v>
      </c>
      <c r="L1327" s="0" t="n">
        <v>-3.50000047683716</v>
      </c>
      <c r="M1327" s="0" t="n">
        <v>2.74066424369812</v>
      </c>
      <c r="N1327" s="0" t="n">
        <v>0</v>
      </c>
      <c r="O1327" s="0" t="n">
        <v>0</v>
      </c>
      <c r="P1327" s="0" t="s">
        <v>144</v>
      </c>
      <c r="Q1327" s="0" t="s">
        <v>160</v>
      </c>
      <c r="R1327" s="0" t="n">
        <v>2</v>
      </c>
      <c r="S1327" s="0" t="s">
        <v>147</v>
      </c>
      <c r="T1327" s="0" t="n">
        <v>0</v>
      </c>
      <c r="U1327" s="0" t="n">
        <v>152121.05</v>
      </c>
      <c r="V1327" s="0" t="n">
        <v>0.00730569986626506</v>
      </c>
      <c r="W1327" s="0" t="n">
        <v>625.5673828125</v>
      </c>
      <c r="X1327" s="0" t="n">
        <v>0.00712476577609778</v>
      </c>
      <c r="Y1327" s="0" t="n">
        <f aca="false">IF(ISNUMBER(C1327),INDEX(Scorecard!$D$5:$D$12,SUMPRODUCT(--(Scorecard!$G$5:$G$11&lt;C1327))+1),Scorecard!$D$13)</f>
        <v>0.733188958177614</v>
      </c>
      <c r="Z1327" s="0" t="n">
        <f aca="false">IF(ISNUMBER(D1327),INDEX(Scorecard!$D$14:$D$17,SUMPRODUCT(--(Scorecard!$G$14:$G$16&lt;D1327))+1),Scorecard!$D$18)</f>
        <v>0.0505355481560174</v>
      </c>
      <c r="AA1327" s="0" t="n">
        <f aca="false">IF(ISNUMBER(E1327),INDEX(Scorecard!$D$19:$D$26,SUMPRODUCT(--(Scorecard!$G$19:$G$25&lt;E1327))+1),Scorecard!$D$27)</f>
        <v>-0.0341578513653732</v>
      </c>
      <c r="AB1327" s="0" t="n">
        <f aca="false">IF(ISNUMBER(F1327),INDEX(Scorecard!$D$28:$D$35,SUMPRODUCT(--(Scorecard!$G$28:$G$34&lt;F1327))+1),Scorecard!$D$36)</f>
        <v>-0.0008456427959252</v>
      </c>
      <c r="AC1327" s="0" t="n">
        <f aca="false">IF(ISNUMBER(H1327),INDEX(Scorecard!$D$37:$D$44,SUMPRODUCT(--(Scorecard!$G$37:$G$43&lt;H1327))+1),Scorecard!$D$45)</f>
        <v>-0.569454719285959</v>
      </c>
      <c r="AD1327" s="0" t="n">
        <f aca="false">IF(ISNUMBER(I1327),INDEX(Scorecard!$D$46:$D$52,SUMPRODUCT(--(Scorecard!$G$46:$G$51&lt;I1327))+1),Scorecard!$D$53)</f>
        <v>0.123869379412532</v>
      </c>
      <c r="AE1327" s="0" t="n">
        <f aca="false">IF(ISNUMBER(K1327),INDEX(Scorecard!$D$54:$D$61,SUMPRODUCT(--(Scorecard!$G$54:$G$60&lt;K1327))+1),Scorecard!$D$62)</f>
        <v>0.214429354789033</v>
      </c>
      <c r="AF1327" s="0" t="n">
        <f aca="false">IF(ISNUMBER(L1327),INDEX(Scorecard!$D$63:$D$68,SUMPRODUCT(--(Scorecard!$G$63:$G$67&lt;L1327))+1),Scorecard!$D$69)</f>
        <v>-0.340582194386522</v>
      </c>
      <c r="AG1327" s="0" t="n">
        <f aca="false">Inputs!$B$10+Scorecard!$J$5*Y1327+Scorecard!$J$6*Z1327+Scorecard!$J$7*AA1327+Scorecard!$J$8*AB1327+Scorecard!$J$9*AC1327+Scorecard!$J$10*AD1327+Scorecard!$J$11*AE1327+Scorecard!$J$12*AF1327</f>
        <v>-4.79812116973034</v>
      </c>
      <c r="AH1327" s="0" t="n">
        <f aca="false">MIN(1-Inputs!$B$13,MAX(Inputs!$B$13,1/(1+EXP(-(Inputs!$B$11*AG1327+Inputs!$B$12)))))</f>
        <v>0.00730569995346241</v>
      </c>
      <c r="AI1327" s="0" t="n">
        <f aca="false">Inputs!$B$9-Inputs!$B$8*AG1327</f>
        <v>625.567388547592</v>
      </c>
      <c r="AJ1327" s="0" t="n">
        <f aca="false">RANK(AH1327,$AH$5:$AH$2004,0)+COUNTIF($AH$4:AH1326,AH1327)</f>
        <v>1027</v>
      </c>
      <c r="AK1327" s="0" t="n">
        <f aca="false">IF(AJ1327&lt;=Deciles!$B$5*(Deciles!$B$4+1),INT((AJ1327-1)/(Deciles!$B$4+1))+1,Deciles!$B$5+INT((AJ1327-1-Deciles!$B$5*(Deciles!$B$4+1))/Deciles!$B$4)+1)</f>
        <v>6</v>
      </c>
    </row>
    <row r="1328" customFormat="false" ht="15" hidden="false" customHeight="false" outlineLevel="0" collapsed="false">
      <c r="A1328" s="0" t="n">
        <v>38357</v>
      </c>
      <c r="B1328" s="0" t="s">
        <v>139</v>
      </c>
      <c r="C1328" s="0" t="n">
        <v>742</v>
      </c>
      <c r="D1328" s="0" t="n">
        <v>81.6559600830078</v>
      </c>
      <c r="E1328" s="0" t="n">
        <v>62.5275459289551</v>
      </c>
      <c r="F1328" s="0" t="n">
        <v>34</v>
      </c>
      <c r="G1328" s="0" t="n">
        <v>4.05999994277954</v>
      </c>
      <c r="H1328" s="0" t="n">
        <v>1.04333329200745</v>
      </c>
      <c r="I1328" s="0" t="n">
        <v>49</v>
      </c>
      <c r="J1328" s="0" t="n">
        <v>11.9934730529785</v>
      </c>
      <c r="K1328" s="0" t="n">
        <v>6.13333320617676</v>
      </c>
      <c r="L1328" s="0" t="n">
        <v>-3.5</v>
      </c>
      <c r="M1328" s="0" t="n">
        <v>3.62166213989258</v>
      </c>
      <c r="N1328" s="0" t="n">
        <v>0</v>
      </c>
      <c r="O1328" s="0" t="n">
        <v>0</v>
      </c>
      <c r="P1328" s="0" t="s">
        <v>144</v>
      </c>
      <c r="Q1328" s="0" t="s">
        <v>141</v>
      </c>
      <c r="R1328" s="0" t="n">
        <v>2</v>
      </c>
      <c r="S1328" s="0" t="s">
        <v>149</v>
      </c>
      <c r="T1328" s="0" t="n">
        <v>0</v>
      </c>
      <c r="U1328" s="0" t="n">
        <v>161696.02</v>
      </c>
      <c r="V1328" s="0" t="n">
        <v>0.00867490004748106</v>
      </c>
      <c r="W1328" s="0" t="n">
        <v>620.880981445313</v>
      </c>
      <c r="X1328" s="0" t="n">
        <v>0.00849372986704111</v>
      </c>
      <c r="Y1328" s="0" t="n">
        <f aca="false">IF(ISNUMBER(C1328),INDEX(Scorecard!$D$5:$D$12,SUMPRODUCT(--(Scorecard!$G$5:$G$11&lt;C1328))+1),Scorecard!$D$13)</f>
        <v>0.488358159108655</v>
      </c>
      <c r="Z1328" s="0" t="n">
        <f aca="false">IF(ISNUMBER(D1328),INDEX(Scorecard!$D$14:$D$17,SUMPRODUCT(--(Scorecard!$G$14:$G$16&lt;D1328))+1),Scorecard!$D$18)</f>
        <v>0.0505355481560174</v>
      </c>
      <c r="AA1328" s="0" t="n">
        <f aca="false">IF(ISNUMBER(E1328),INDEX(Scorecard!$D$19:$D$26,SUMPRODUCT(--(Scorecard!$G$19:$G$25&lt;E1328))+1),Scorecard!$D$27)</f>
        <v>0.233621608745691</v>
      </c>
      <c r="AB1328" s="0" t="n">
        <f aca="false">IF(ISNUMBER(F1328),INDEX(Scorecard!$D$28:$D$35,SUMPRODUCT(--(Scorecard!$G$28:$G$34&lt;F1328))+1),Scorecard!$D$36)</f>
        <v>-0.0008456427959252</v>
      </c>
      <c r="AC1328" s="0" t="n">
        <f aca="false">IF(ISNUMBER(H1328),INDEX(Scorecard!$D$37:$D$44,SUMPRODUCT(--(Scorecard!$G$37:$G$43&lt;H1328))+1),Scorecard!$D$45)</f>
        <v>-0.975503570149195</v>
      </c>
      <c r="AD1328" s="0" t="n">
        <f aca="false">IF(ISNUMBER(I1328),INDEX(Scorecard!$D$46:$D$52,SUMPRODUCT(--(Scorecard!$G$46:$G$51&lt;I1328))+1),Scorecard!$D$53)</f>
        <v>0.818882373006414</v>
      </c>
      <c r="AE1328" s="0" t="n">
        <f aca="false">IF(ISNUMBER(K1328),INDEX(Scorecard!$D$54:$D$61,SUMPRODUCT(--(Scorecard!$G$54:$G$60&lt;K1328))+1),Scorecard!$D$62)</f>
        <v>0.0151758992857273</v>
      </c>
      <c r="AF1328" s="0" t="n">
        <f aca="false">IF(ISNUMBER(L1328),INDEX(Scorecard!$D$63:$D$68,SUMPRODUCT(--(Scorecard!$G$63:$G$67&lt;L1328))+1),Scorecard!$D$69)</f>
        <v>-0.340582194386522</v>
      </c>
      <c r="AG1328" s="0" t="n">
        <f aca="false">Inputs!$B$10+Scorecard!$J$5*Y1328+Scorecard!$J$6*Z1328+Scorecard!$J$7*AA1328+Scorecard!$J$8*AB1328+Scorecard!$J$9*AC1328+Scorecard!$J$10*AD1328+Scorecard!$J$11*AE1328+Scorecard!$J$12*AF1328</f>
        <v>-4.6357024213376</v>
      </c>
      <c r="AH1328" s="0" t="n">
        <f aca="false">MIN(1-Inputs!$B$13,MAX(Inputs!$B$13,1/(1+EXP(-(Inputs!$B$11*AG1328+Inputs!$B$12)))))</f>
        <v>0.0086749004631946</v>
      </c>
      <c r="AI1328" s="0" t="n">
        <f aca="false">Inputs!$B$9-Inputs!$B$8*AG1328</f>
        <v>620.88097409052</v>
      </c>
      <c r="AJ1328" s="0" t="n">
        <f aca="false">RANK(AH1328,$AH$5:$AH$2004,0)+COUNTIF($AH$4:AH1327,AH1328)</f>
        <v>910</v>
      </c>
      <c r="AK1328" s="0" t="n">
        <f aca="false">IF(AJ1328&lt;=Deciles!$B$5*(Deciles!$B$4+1),INT((AJ1328-1)/(Deciles!$B$4+1))+1,Deciles!$B$5+INT((AJ1328-1-Deciles!$B$5*(Deciles!$B$4+1))/Deciles!$B$4)+1)</f>
        <v>5</v>
      </c>
    </row>
    <row r="1329" customFormat="false" ht="15" hidden="false" customHeight="false" outlineLevel="0" collapsed="false">
      <c r="A1329" s="0" t="n">
        <v>38445</v>
      </c>
      <c r="B1329" s="0" t="s">
        <v>157</v>
      </c>
      <c r="C1329" s="0" t="n">
        <v>668</v>
      </c>
      <c r="D1329" s="0" t="n">
        <v>80</v>
      </c>
      <c r="E1329" s="0" t="n">
        <v>79.8918228149414</v>
      </c>
      <c r="F1329" s="0" t="n">
        <v>37</v>
      </c>
      <c r="G1329" s="0" t="n">
        <v>4.35400009155273</v>
      </c>
      <c r="H1329" s="0" t="n">
        <v>0.470666646957398</v>
      </c>
      <c r="I1329" s="0" t="n">
        <v>1</v>
      </c>
      <c r="J1329" s="0" t="n">
        <v>11.8399696350098</v>
      </c>
      <c r="K1329" s="0" t="n">
        <v>3.72307682037354</v>
      </c>
      <c r="L1329" s="0" t="n">
        <v>-0.276923179626465</v>
      </c>
      <c r="M1329" s="0" t="n">
        <v>4.3403639793396</v>
      </c>
      <c r="N1329" s="0" t="n">
        <v>0</v>
      </c>
      <c r="O1329" s="0" t="n">
        <v>0</v>
      </c>
      <c r="P1329" s="0" t="s">
        <v>146</v>
      </c>
      <c r="Q1329" s="0" t="s">
        <v>141</v>
      </c>
      <c r="R1329" s="0" t="n">
        <v>2</v>
      </c>
      <c r="S1329" s="0" t="s">
        <v>142</v>
      </c>
      <c r="T1329" s="0" t="n">
        <v>1</v>
      </c>
      <c r="U1329" s="0" t="n">
        <v>138686.22</v>
      </c>
      <c r="V1329" s="0" t="n">
        <v>0.0846165791153908</v>
      </c>
      <c r="W1329" s="0" t="n">
        <v>557.079956054688</v>
      </c>
      <c r="X1329" s="0" t="n">
        <v>0.0484818629920483</v>
      </c>
      <c r="Y1329" s="0" t="n">
        <f aca="false">IF(ISNUMBER(C1329),INDEX(Scorecard!$D$5:$D$12,SUMPRODUCT(--(Scorecard!$G$5:$G$11&lt;C1329))+1),Scorecard!$D$13)</f>
        <v>-1.88220980528339</v>
      </c>
      <c r="Z1329" s="0" t="n">
        <f aca="false">IF(ISNUMBER(D1329),INDEX(Scorecard!$D$14:$D$17,SUMPRODUCT(--(Scorecard!$G$14:$G$16&lt;D1329))+1),Scorecard!$D$18)</f>
        <v>0.0505355481560174</v>
      </c>
      <c r="AA1329" s="0" t="n">
        <f aca="false">IF(ISNUMBER(E1329),INDEX(Scorecard!$D$19:$D$26,SUMPRODUCT(--(Scorecard!$G$19:$G$25&lt;E1329))+1),Scorecard!$D$27)</f>
        <v>-0.0341578513653732</v>
      </c>
      <c r="AB1329" s="0" t="n">
        <f aca="false">IF(ISNUMBER(F1329),INDEX(Scorecard!$D$28:$D$35,SUMPRODUCT(--(Scorecard!$G$28:$G$34&lt;F1329))+1),Scorecard!$D$36)</f>
        <v>-0.0008456427959252</v>
      </c>
      <c r="AC1329" s="0" t="n">
        <f aca="false">IF(ISNUMBER(H1329),INDEX(Scorecard!$D$37:$D$44,SUMPRODUCT(--(Scorecard!$G$37:$G$43&lt;H1329))+1),Scorecard!$D$45)</f>
        <v>-0.271229676926091</v>
      </c>
      <c r="AD1329" s="0" t="n">
        <f aca="false">IF(ISNUMBER(I1329),INDEX(Scorecard!$D$46:$D$52,SUMPRODUCT(--(Scorecard!$G$46:$G$51&lt;I1329))+1),Scorecard!$D$53)</f>
        <v>-0.161534840507194</v>
      </c>
      <c r="AE1329" s="0" t="n">
        <f aca="false">IF(ISNUMBER(K1329),INDEX(Scorecard!$D$54:$D$61,SUMPRODUCT(--(Scorecard!$G$54:$G$60&lt;K1329))+1),Scorecard!$D$62)</f>
        <v>0.489050497890326</v>
      </c>
      <c r="AF1329" s="0" t="n">
        <f aca="false">IF(ISNUMBER(L1329),INDEX(Scorecard!$D$63:$D$68,SUMPRODUCT(--(Scorecard!$G$63:$G$67&lt;L1329))+1),Scorecard!$D$69)</f>
        <v>0.322484508656054</v>
      </c>
      <c r="AG1329" s="0" t="n">
        <f aca="false">Inputs!$B$10+Scorecard!$J$5*Y1329+Scorecard!$J$6*Z1329+Scorecard!$J$7*AA1329+Scorecard!$J$8*AB1329+Scorecard!$J$9*AC1329+Scorecard!$J$10*AD1329+Scorecard!$J$11*AE1329+Scorecard!$J$12*AF1329</f>
        <v>-2.42452775534439</v>
      </c>
      <c r="AH1329" s="0" t="n">
        <f aca="false">MIN(1-Inputs!$B$13,MAX(Inputs!$B$13,1/(1+EXP(-(Inputs!$B$11*AG1329+Inputs!$B$12)))))</f>
        <v>0.084616577254206</v>
      </c>
      <c r="AI1329" s="0" t="n">
        <f aca="false">Inputs!$B$9-Inputs!$B$8*AG1329</f>
        <v>557.079959587165</v>
      </c>
      <c r="AJ1329" s="0" t="n">
        <f aca="false">RANK(AH1329,$AH$5:$AH$2004,0)+COUNTIF($AH$4:AH1328,AH1329)</f>
        <v>60</v>
      </c>
      <c r="AK1329" s="0" t="n">
        <f aca="false">IF(AJ1329&lt;=Deciles!$B$5*(Deciles!$B$4+1),INT((AJ1329-1)/(Deciles!$B$4+1))+1,Deciles!$B$5+INT((AJ1329-1-Deciles!$B$5*(Deciles!$B$4+1))/Deciles!$B$4)+1)</f>
        <v>1</v>
      </c>
    </row>
    <row r="1330" customFormat="false" ht="15" hidden="false" customHeight="false" outlineLevel="0" collapsed="false">
      <c r="A1330" s="0" t="n">
        <v>38451</v>
      </c>
      <c r="B1330" s="0" t="s">
        <v>139</v>
      </c>
      <c r="C1330" s="0" t="n">
        <v>793</v>
      </c>
      <c r="D1330" s="0" t="n">
        <v>80</v>
      </c>
      <c r="E1330" s="0" t="n">
        <v>75.3280563354492</v>
      </c>
      <c r="F1330" s="0" t="n">
        <v>19</v>
      </c>
      <c r="G1330" s="0" t="n">
        <v>3.56699991226196</v>
      </c>
      <c r="H1330" s="0" t="n">
        <v>0.550333261489868</v>
      </c>
      <c r="I1330" s="0" t="n">
        <v>20</v>
      </c>
      <c r="J1330" s="0" t="n">
        <v>13.2001180648804</v>
      </c>
      <c r="K1330" s="0" t="n">
        <v>5.33333349227905</v>
      </c>
      <c r="L1330" s="0" t="n">
        <v>-3.49999952316284</v>
      </c>
      <c r="M1330" s="0" t="n">
        <v>2.44867300987244</v>
      </c>
      <c r="N1330" s="0" t="n">
        <v>0</v>
      </c>
      <c r="O1330" s="0" t="n">
        <v>0</v>
      </c>
      <c r="P1330" s="0" t="s">
        <v>144</v>
      </c>
      <c r="Q1330" s="0" t="s">
        <v>141</v>
      </c>
      <c r="R1330" s="0" t="n">
        <v>1</v>
      </c>
      <c r="S1330" s="0" t="s">
        <v>148</v>
      </c>
      <c r="T1330" s="0" t="n">
        <v>0</v>
      </c>
      <c r="U1330" s="0" t="n">
        <v>540428.9</v>
      </c>
      <c r="V1330" s="0" t="n">
        <v>0.000841221946757287</v>
      </c>
      <c r="W1330" s="0" t="n">
        <v>684.243774414063</v>
      </c>
      <c r="X1330" s="0" t="n">
        <v>0.000699573080055416</v>
      </c>
      <c r="Y1330" s="0" t="n">
        <f aca="false">IF(ISNUMBER(C1330),INDEX(Scorecard!$D$5:$D$12,SUMPRODUCT(--(Scorecard!$G$5:$G$11&lt;C1330))+1),Scorecard!$D$13)</f>
        <v>2.19112706886128</v>
      </c>
      <c r="Z1330" s="0" t="n">
        <f aca="false">IF(ISNUMBER(D1330),INDEX(Scorecard!$D$14:$D$17,SUMPRODUCT(--(Scorecard!$G$14:$G$16&lt;D1330))+1),Scorecard!$D$18)</f>
        <v>0.0505355481560174</v>
      </c>
      <c r="AA1330" s="0" t="n">
        <f aca="false">IF(ISNUMBER(E1330),INDEX(Scorecard!$D$19:$D$26,SUMPRODUCT(--(Scorecard!$G$19:$G$25&lt;E1330))+1),Scorecard!$D$27)</f>
        <v>-0.0341578513653732</v>
      </c>
      <c r="AB1330" s="0" t="n">
        <f aca="false">IF(ISNUMBER(F1330),INDEX(Scorecard!$D$28:$D$35,SUMPRODUCT(--(Scorecard!$G$28:$G$34&lt;F1330))+1),Scorecard!$D$36)</f>
        <v>0.624829191519909</v>
      </c>
      <c r="AC1330" s="0" t="n">
        <f aca="false">IF(ISNUMBER(H1330),INDEX(Scorecard!$D$37:$D$44,SUMPRODUCT(--(Scorecard!$G$37:$G$43&lt;H1330))+1),Scorecard!$D$45)</f>
        <v>-0.271229676926091</v>
      </c>
      <c r="AD1330" s="0" t="n">
        <f aca="false">IF(ISNUMBER(I1330),INDEX(Scorecard!$D$46:$D$52,SUMPRODUCT(--(Scorecard!$G$46:$G$51&lt;I1330))+1),Scorecard!$D$53)</f>
        <v>-0.108777051091409</v>
      </c>
      <c r="AE1330" s="0" t="n">
        <f aca="false">IF(ISNUMBER(K1330),INDEX(Scorecard!$D$54:$D$61,SUMPRODUCT(--(Scorecard!$G$54:$G$60&lt;K1330))+1),Scorecard!$D$62)</f>
        <v>0.126303549215828</v>
      </c>
      <c r="AF1330" s="0" t="n">
        <f aca="false">IF(ISNUMBER(L1330),INDEX(Scorecard!$D$63:$D$68,SUMPRODUCT(--(Scorecard!$G$63:$G$67&lt;L1330))+1),Scorecard!$D$69)</f>
        <v>-0.340582194386522</v>
      </c>
      <c r="AG1330" s="0" t="n">
        <f aca="false">Inputs!$B$10+Scorecard!$J$5*Y1330+Scorecard!$J$6*Z1330+Scorecard!$J$7*AA1330+Scorecard!$J$8*AB1330+Scorecard!$J$9*AC1330+Scorecard!$J$10*AD1330+Scorecard!$J$11*AE1330+Scorecard!$J$12*AF1330</f>
        <v>-6.83169029563659</v>
      </c>
      <c r="AH1330" s="0" t="n">
        <f aca="false">MIN(1-Inputs!$B$13,MAX(Inputs!$B$13,1/(1+EXP(-(Inputs!$B$11*AG1330+Inputs!$B$12)))))</f>
        <v>0.000841221928341354</v>
      </c>
      <c r="AI1330" s="0" t="n">
        <f aca="false">Inputs!$B$9-Inputs!$B$8*AG1330</f>
        <v>684.243790412589</v>
      </c>
      <c r="AJ1330" s="0" t="n">
        <f aca="false">RANK(AH1330,$AH$5:$AH$2004,0)+COUNTIF($AH$4:AH1329,AH1330)</f>
        <v>1944</v>
      </c>
      <c r="AK1330" s="0" t="n">
        <f aca="false">IF(AJ1330&lt;=Deciles!$B$5*(Deciles!$B$4+1),INT((AJ1330-1)/(Deciles!$B$4+1))+1,Deciles!$B$5+INT((AJ1330-1-Deciles!$B$5*(Deciles!$B$4+1))/Deciles!$B$4)+1)</f>
        <v>10</v>
      </c>
    </row>
    <row r="1331" customFormat="false" ht="15" hidden="false" customHeight="false" outlineLevel="0" collapsed="false">
      <c r="A1331" s="0" t="n">
        <v>38469</v>
      </c>
      <c r="B1331" s="0" t="s">
        <v>145</v>
      </c>
      <c r="C1331" s="0" t="n">
        <v>806</v>
      </c>
      <c r="D1331" s="0" t="n">
        <v>64.7834701538086</v>
      </c>
      <c r="E1331" s="0" t="n">
        <v>51.9459609985352</v>
      </c>
      <c r="F1331" s="0" t="n">
        <v>47</v>
      </c>
      <c r="G1331" s="0" t="n">
        <v>4.13199996948242</v>
      </c>
      <c r="H1331" s="0" t="n">
        <v>0.615333318710327</v>
      </c>
      <c r="I1331" s="0" t="n">
        <v>49</v>
      </c>
      <c r="J1331" s="0" t="n">
        <v>12.2599449157715</v>
      </c>
      <c r="K1331" s="0" t="n">
        <v>4.15833330154419</v>
      </c>
      <c r="L1331" s="0" t="n">
        <v>-1.875</v>
      </c>
      <c r="M1331" s="0" t="n">
        <v>4.74416494369507</v>
      </c>
      <c r="N1331" s="0" t="n">
        <v>0</v>
      </c>
      <c r="O1331" s="0" t="n">
        <v>0</v>
      </c>
      <c r="P1331" s="0" t="s">
        <v>144</v>
      </c>
      <c r="Q1331" s="0" t="s">
        <v>141</v>
      </c>
      <c r="R1331" s="0" t="n">
        <v>1</v>
      </c>
      <c r="S1331" s="0" t="s">
        <v>147</v>
      </c>
      <c r="T1331" s="0" t="n">
        <v>0</v>
      </c>
      <c r="U1331" s="0" t="n">
        <v>211069.95</v>
      </c>
      <c r="V1331" s="0" t="n">
        <v>0.00123599183280021</v>
      </c>
      <c r="W1331" s="0" t="n">
        <v>673.819519042969</v>
      </c>
      <c r="X1331" s="0" t="n">
        <v>0.00135670916642994</v>
      </c>
      <c r="Y1331" s="0" t="n">
        <f aca="false">IF(ISNUMBER(C1331),INDEX(Scorecard!$D$5:$D$12,SUMPRODUCT(--(Scorecard!$G$5:$G$11&lt;C1331))+1),Scorecard!$D$13)</f>
        <v>2.19112706886128</v>
      </c>
      <c r="Z1331" s="0" t="n">
        <f aca="false">IF(ISNUMBER(D1331),INDEX(Scorecard!$D$14:$D$17,SUMPRODUCT(--(Scorecard!$G$14:$G$16&lt;D1331))+1),Scorecard!$D$18)</f>
        <v>0.128579646629417</v>
      </c>
      <c r="AA1331" s="0" t="n">
        <f aca="false">IF(ISNUMBER(E1331),INDEX(Scorecard!$D$19:$D$26,SUMPRODUCT(--(Scorecard!$G$19:$G$25&lt;E1331))+1),Scorecard!$D$27)</f>
        <v>0.57899015159425</v>
      </c>
      <c r="AB1331" s="0" t="n">
        <f aca="false">IF(ISNUMBER(F1331),INDEX(Scorecard!$D$28:$D$35,SUMPRODUCT(--(Scorecard!$G$28:$G$34&lt;F1331))+1),Scorecard!$D$36)</f>
        <v>-0.400689107298307</v>
      </c>
      <c r="AC1331" s="0" t="n">
        <f aca="false">IF(ISNUMBER(H1331),INDEX(Scorecard!$D$37:$D$44,SUMPRODUCT(--(Scorecard!$G$37:$G$43&lt;H1331))+1),Scorecard!$D$45)</f>
        <v>-0.271229676926091</v>
      </c>
      <c r="AD1331" s="0" t="n">
        <f aca="false">IF(ISNUMBER(I1331),INDEX(Scorecard!$D$46:$D$52,SUMPRODUCT(--(Scorecard!$G$46:$G$51&lt;I1331))+1),Scorecard!$D$53)</f>
        <v>0.818882373006414</v>
      </c>
      <c r="AE1331" s="0" t="n">
        <f aca="false">IF(ISNUMBER(K1331),INDEX(Scorecard!$D$54:$D$61,SUMPRODUCT(--(Scorecard!$G$54:$G$60&lt;K1331))+1),Scorecard!$D$62)</f>
        <v>0.489050497890326</v>
      </c>
      <c r="AF1331" s="0" t="n">
        <f aca="false">IF(ISNUMBER(L1331),INDEX(Scorecard!$D$63:$D$68,SUMPRODUCT(--(Scorecard!$G$63:$G$67&lt;L1331))+1),Scorecard!$D$69)</f>
        <v>-0.340582194386522</v>
      </c>
      <c r="AG1331" s="0" t="n">
        <f aca="false">Inputs!$B$10+Scorecard!$J$5*Y1331+Scorecard!$J$6*Z1331+Scorecard!$J$7*AA1331+Scorecard!$J$8*AB1331+Scorecard!$J$9*AC1331+Scorecard!$J$10*AD1331+Scorecard!$J$11*AE1331+Scorecard!$J$12*AF1331</f>
        <v>-6.47041226124828</v>
      </c>
      <c r="AH1331" s="0" t="n">
        <f aca="false">MIN(1-Inputs!$B$13,MAX(Inputs!$B$13,1/(1+EXP(-(Inputs!$B$11*AG1331+Inputs!$B$12)))))</f>
        <v>0.00123599187308476</v>
      </c>
      <c r="AI1331" s="0" t="n">
        <f aca="false">Inputs!$B$9-Inputs!$B$8*AG1331</f>
        <v>673.819509840706</v>
      </c>
      <c r="AJ1331" s="0" t="n">
        <f aca="false">RANK(AH1331,$AH$5:$AH$2004,0)+COUNTIF($AH$4:AH1330,AH1331)</f>
        <v>1858</v>
      </c>
      <c r="AK1331" s="0" t="n">
        <f aca="false">IF(AJ1331&lt;=Deciles!$B$5*(Deciles!$B$4+1),INT((AJ1331-1)/(Deciles!$B$4+1))+1,Deciles!$B$5+INT((AJ1331-1-Deciles!$B$5*(Deciles!$B$4+1))/Deciles!$B$4)+1)</f>
        <v>10</v>
      </c>
    </row>
    <row r="1332" customFormat="false" ht="15" hidden="false" customHeight="false" outlineLevel="0" collapsed="false">
      <c r="A1332" s="0" t="n">
        <v>38544</v>
      </c>
      <c r="B1332" s="0" t="s">
        <v>157</v>
      </c>
      <c r="C1332" s="0" t="n">
        <v>713</v>
      </c>
      <c r="D1332" s="0" t="n">
        <v>80</v>
      </c>
      <c r="E1332" s="0" t="n">
        <v>72.6648101806641</v>
      </c>
      <c r="F1332" s="0" t="n">
        <v>27</v>
      </c>
      <c r="G1332" s="0" t="n">
        <v>4.36700010299683</v>
      </c>
      <c r="H1332" s="0" t="n">
        <v>0.483666658401489</v>
      </c>
      <c r="I1332" s="0" t="n">
        <v>14</v>
      </c>
      <c r="J1332" s="0" t="n">
        <v>11.9069690704346</v>
      </c>
      <c r="K1332" s="0" t="n">
        <v>4.8230767250061</v>
      </c>
      <c r="L1332" s="0" t="n">
        <v>-0.276923179626465</v>
      </c>
      <c r="M1332" s="0" t="n">
        <v>6.69991636276245</v>
      </c>
      <c r="N1332" s="0" t="n">
        <v>0</v>
      </c>
      <c r="O1332" s="0" t="n">
        <v>0</v>
      </c>
      <c r="P1332" s="0" t="s">
        <v>144</v>
      </c>
      <c r="Q1332" s="0" t="s">
        <v>141</v>
      </c>
      <c r="R1332" s="0" t="n">
        <v>1</v>
      </c>
      <c r="S1332" s="0" t="s">
        <v>154</v>
      </c>
      <c r="T1332" s="0" t="n">
        <v>0</v>
      </c>
      <c r="U1332" s="0" t="n">
        <v>148296.56</v>
      </c>
      <c r="V1332" s="0" t="n">
        <v>0.0218452177941799</v>
      </c>
      <c r="W1332" s="0" t="n">
        <v>595.52392578125</v>
      </c>
      <c r="X1332" s="0" t="n">
        <v>0.0146338287740946</v>
      </c>
      <c r="Y1332" s="0" t="n">
        <f aca="false">IF(ISNUMBER(C1332),INDEX(Scorecard!$D$5:$D$12,SUMPRODUCT(--(Scorecard!$G$5:$G$11&lt;C1332))+1),Scorecard!$D$13)</f>
        <v>-0.513000642971656</v>
      </c>
      <c r="Z1332" s="0" t="n">
        <f aca="false">IF(ISNUMBER(D1332),INDEX(Scorecard!$D$14:$D$17,SUMPRODUCT(--(Scorecard!$G$14:$G$16&lt;D1332))+1),Scorecard!$D$18)</f>
        <v>0.0505355481560174</v>
      </c>
      <c r="AA1332" s="0" t="n">
        <f aca="false">IF(ISNUMBER(E1332),INDEX(Scorecard!$D$19:$D$26,SUMPRODUCT(--(Scorecard!$G$19:$G$25&lt;E1332))+1),Scorecard!$D$27)</f>
        <v>-0.0341578513653732</v>
      </c>
      <c r="AB1332" s="0" t="n">
        <f aca="false">IF(ISNUMBER(F1332),INDEX(Scorecard!$D$28:$D$35,SUMPRODUCT(--(Scorecard!$G$28:$G$34&lt;F1332))+1),Scorecard!$D$36)</f>
        <v>0.165097008946478</v>
      </c>
      <c r="AC1332" s="0" t="n">
        <f aca="false">IF(ISNUMBER(H1332),INDEX(Scorecard!$D$37:$D$44,SUMPRODUCT(--(Scorecard!$G$37:$G$43&lt;H1332))+1),Scorecard!$D$45)</f>
        <v>-0.271229676926091</v>
      </c>
      <c r="AD1332" s="0" t="n">
        <f aca="false">IF(ISNUMBER(I1332),INDEX(Scorecard!$D$46:$D$52,SUMPRODUCT(--(Scorecard!$G$46:$G$51&lt;I1332))+1),Scorecard!$D$53)</f>
        <v>-0.114272400683245</v>
      </c>
      <c r="AE1332" s="0" t="n">
        <f aca="false">IF(ISNUMBER(K1332),INDEX(Scorecard!$D$54:$D$61,SUMPRODUCT(--(Scorecard!$G$54:$G$60&lt;K1332))+1),Scorecard!$D$62)</f>
        <v>0.214429354789033</v>
      </c>
      <c r="AF1332" s="0" t="n">
        <f aca="false">IF(ISNUMBER(L1332),INDEX(Scorecard!$D$63:$D$68,SUMPRODUCT(--(Scorecard!$G$63:$G$67&lt;L1332))+1),Scorecard!$D$69)</f>
        <v>0.322484508656054</v>
      </c>
      <c r="AG1332" s="0" t="n">
        <f aca="false">Inputs!$B$10+Scorecard!$J$5*Y1332+Scorecard!$J$6*Z1332+Scorecard!$J$7*AA1332+Scorecard!$J$8*AB1332+Scorecard!$J$9*AC1332+Scorecard!$J$10*AD1332+Scorecard!$J$11*AE1332+Scorecard!$J$12*AF1332</f>
        <v>-3.75689373368067</v>
      </c>
      <c r="AH1332" s="0" t="n">
        <f aca="false">MIN(1-Inputs!$B$13,MAX(Inputs!$B$13,1/(1+EXP(-(Inputs!$B$11*AG1332+Inputs!$B$12)))))</f>
        <v>0.0218452179836897</v>
      </c>
      <c r="AI1332" s="0" t="n">
        <f aca="false">Inputs!$B$9-Inputs!$B$8*AG1332</f>
        <v>595.523915379064</v>
      </c>
      <c r="AJ1332" s="0" t="n">
        <f aca="false">RANK(AH1332,$AH$5:$AH$2004,0)+COUNTIF($AH$4:AH1331,AH1332)</f>
        <v>430</v>
      </c>
      <c r="AK1332" s="0" t="n">
        <f aca="false">IF(AJ1332&lt;=Deciles!$B$5*(Deciles!$B$4+1),INT((AJ1332-1)/(Deciles!$B$4+1))+1,Deciles!$B$5+INT((AJ1332-1-Deciles!$B$5*(Deciles!$B$4+1))/Deciles!$B$4)+1)</f>
        <v>3</v>
      </c>
    </row>
    <row r="1333" customFormat="false" ht="15" hidden="false" customHeight="false" outlineLevel="0" collapsed="false">
      <c r="A1333" s="0" t="n">
        <v>38548</v>
      </c>
      <c r="B1333" s="0" t="s">
        <v>150</v>
      </c>
      <c r="C1333" s="0" t="n">
        <v>725</v>
      </c>
      <c r="D1333" s="0" t="n">
        <v>84.1084747314453</v>
      </c>
      <c r="E1333" s="0" t="n">
        <v>59.9460525512695</v>
      </c>
      <c r="F1333" s="0" t="n">
        <v>33</v>
      </c>
      <c r="G1333" s="0" t="n">
        <v>4.81500005722046</v>
      </c>
      <c r="H1333" s="0" t="n">
        <v>-1.8183331489563</v>
      </c>
      <c r="I1333" s="0" t="n">
        <v>61</v>
      </c>
      <c r="J1333" s="0" t="n">
        <v>13.437198638916</v>
      </c>
      <c r="K1333" s="0" t="n">
        <v>4.80000019073486</v>
      </c>
      <c r="L1333" s="0" t="n">
        <v>-0.208333015441895</v>
      </c>
      <c r="M1333" s="0" t="n">
        <v>6.28858661651611</v>
      </c>
      <c r="N1333" s="0" t="n">
        <v>0</v>
      </c>
      <c r="O1333" s="0" t="n">
        <v>0</v>
      </c>
      <c r="P1333" s="0" t="s">
        <v>140</v>
      </c>
      <c r="Q1333" s="0" t="s">
        <v>141</v>
      </c>
      <c r="R1333" s="0" t="n">
        <v>2</v>
      </c>
      <c r="S1333" s="0" t="s">
        <v>149</v>
      </c>
      <c r="T1333" s="0" t="n">
        <v>0</v>
      </c>
      <c r="U1333" s="0" t="n">
        <v>685016.94</v>
      </c>
      <c r="V1333" s="0" t="n">
        <v>0.00923593901097775</v>
      </c>
      <c r="W1333" s="0" t="n">
        <v>619.169555664063</v>
      </c>
      <c r="X1333" s="0" t="n">
        <v>0.00477184820920229</v>
      </c>
      <c r="Y1333" s="0" t="n">
        <f aca="false">IF(ISNUMBER(C1333),INDEX(Scorecard!$D$5:$D$12,SUMPRODUCT(--(Scorecard!$G$5:$G$11&lt;C1333))+1),Scorecard!$D$13)</f>
        <v>-0.0290424113398221</v>
      </c>
      <c r="Z1333" s="0" t="n">
        <f aca="false">IF(ISNUMBER(D1333),INDEX(Scorecard!$D$14:$D$17,SUMPRODUCT(--(Scorecard!$G$14:$G$16&lt;D1333))+1),Scorecard!$D$18)</f>
        <v>0.0505355481560174</v>
      </c>
      <c r="AA1333" s="0" t="n">
        <f aca="false">IF(ISNUMBER(E1333),INDEX(Scorecard!$D$19:$D$26,SUMPRODUCT(--(Scorecard!$G$19:$G$25&lt;E1333))+1),Scorecard!$D$27)</f>
        <v>0.267179331770092</v>
      </c>
      <c r="AB1333" s="0" t="n">
        <f aca="false">IF(ISNUMBER(F1333),INDEX(Scorecard!$D$28:$D$35,SUMPRODUCT(--(Scorecard!$G$28:$G$34&lt;F1333))+1),Scorecard!$D$36)</f>
        <v>-0.0008456427959252</v>
      </c>
      <c r="AC1333" s="0" t="n">
        <f aca="false">IF(ISNUMBER(H1333),INDEX(Scorecard!$D$37:$D$44,SUMPRODUCT(--(Scorecard!$G$37:$G$43&lt;H1333))+1),Scorecard!$D$45)</f>
        <v>1.35057635045042</v>
      </c>
      <c r="AD1333" s="0" t="n">
        <f aca="false">IF(ISNUMBER(I1333),INDEX(Scorecard!$D$46:$D$52,SUMPRODUCT(--(Scorecard!$G$46:$G$51&lt;I1333))+1),Scorecard!$D$53)</f>
        <v>0.818882373006414</v>
      </c>
      <c r="AE1333" s="0" t="n">
        <f aca="false">IF(ISNUMBER(K1333),INDEX(Scorecard!$D$54:$D$61,SUMPRODUCT(--(Scorecard!$G$54:$G$60&lt;K1333))+1),Scorecard!$D$62)</f>
        <v>0.409483001259379</v>
      </c>
      <c r="AF1333" s="0" t="n">
        <f aca="false">IF(ISNUMBER(L1333),INDEX(Scorecard!$D$63:$D$68,SUMPRODUCT(--(Scorecard!$G$63:$G$67&lt;L1333))+1),Scorecard!$D$69)</f>
        <v>0.322484508656054</v>
      </c>
      <c r="AG1333" s="0" t="n">
        <f aca="false">Inputs!$B$10+Scorecard!$J$5*Y1333+Scorecard!$J$6*Z1333+Scorecard!$J$7*AA1333+Scorecard!$J$8*AB1333+Scorecard!$J$9*AC1333+Scorecard!$J$10*AD1333+Scorecard!$J$11*AE1333+Scorecard!$J$12*AF1333</f>
        <v>-4.57639012524449</v>
      </c>
      <c r="AH1333" s="0" t="n">
        <f aca="false">MIN(1-Inputs!$B$13,MAX(Inputs!$B$13,1/(1+EXP(-(Inputs!$B$11*AG1333+Inputs!$B$12)))))</f>
        <v>0.00923593875497788</v>
      </c>
      <c r="AI1333" s="0" t="n">
        <f aca="false">Inputs!$B$9-Inputs!$B$8*AG1333</f>
        <v>619.169582981775</v>
      </c>
      <c r="AJ1333" s="0" t="n">
        <f aca="false">RANK(AH1333,$AH$5:$AH$2004,0)+COUNTIF($AH$4:AH1332,AH1333)</f>
        <v>876</v>
      </c>
      <c r="AK1333" s="0" t="n">
        <f aca="false">IF(AJ1333&lt;=Deciles!$B$5*(Deciles!$B$4+1),INT((AJ1333-1)/(Deciles!$B$4+1))+1,Deciles!$B$5+INT((AJ1333-1-Deciles!$B$5*(Deciles!$B$4+1))/Deciles!$B$4)+1)</f>
        <v>5</v>
      </c>
    </row>
    <row r="1334" customFormat="false" ht="15" hidden="false" customHeight="false" outlineLevel="0" collapsed="false">
      <c r="A1334" s="0" t="n">
        <v>38605</v>
      </c>
      <c r="B1334" s="0" t="s">
        <v>157</v>
      </c>
      <c r="C1334" s="0" t="n">
        <v>776</v>
      </c>
      <c r="D1334" s="0" t="n">
        <v>63.5393447875977</v>
      </c>
      <c r="E1334" s="0" t="n">
        <v>47.4530715942383</v>
      </c>
      <c r="F1334" s="0" t="n">
        <v>47</v>
      </c>
      <c r="G1334" s="0" t="n">
        <v>4.13800001144409</v>
      </c>
      <c r="H1334" s="0" t="n">
        <v>0.254666566848755</v>
      </c>
      <c r="I1334" s="0" t="n">
        <v>56</v>
      </c>
      <c r="J1334" s="0" t="n">
        <v>11.2622976303101</v>
      </c>
      <c r="K1334" s="0" t="n">
        <v>4.0230770111084</v>
      </c>
      <c r="L1334" s="0" t="n">
        <v>-0.276923179626465</v>
      </c>
      <c r="M1334" s="0" t="n">
        <v>4.10729646682739</v>
      </c>
      <c r="N1334" s="0" t="n">
        <v>1</v>
      </c>
      <c r="O1334" s="0" t="n">
        <v>0</v>
      </c>
      <c r="P1334" s="0" t="s">
        <v>146</v>
      </c>
      <c r="Q1334" s="0" t="s">
        <v>141</v>
      </c>
      <c r="R1334" s="0" t="n">
        <v>2</v>
      </c>
      <c r="S1334" s="0" t="s">
        <v>161</v>
      </c>
      <c r="T1334" s="0" t="n">
        <v>0</v>
      </c>
      <c r="U1334" s="0" t="n">
        <v>77831.195</v>
      </c>
      <c r="V1334" s="0" t="n">
        <v>0.00317056942731142</v>
      </c>
      <c r="W1334" s="0" t="n">
        <v>648.271545410156</v>
      </c>
      <c r="X1334" s="0" t="n">
        <v>0.00432999478653073</v>
      </c>
      <c r="Y1334" s="0" t="n">
        <f aca="false">IF(ISNUMBER(C1334),INDEX(Scorecard!$D$5:$D$12,SUMPRODUCT(--(Scorecard!$G$5:$G$11&lt;C1334))+1),Scorecard!$D$13)</f>
        <v>1.23750384304241</v>
      </c>
      <c r="Z1334" s="0" t="n">
        <f aca="false">IF(ISNUMBER(D1334),INDEX(Scorecard!$D$14:$D$17,SUMPRODUCT(--(Scorecard!$G$14:$G$16&lt;D1334))+1),Scorecard!$D$18)</f>
        <v>0.128579646629417</v>
      </c>
      <c r="AA1334" s="0" t="n">
        <f aca="false">IF(ISNUMBER(E1334),INDEX(Scorecard!$D$19:$D$26,SUMPRODUCT(--(Scorecard!$G$19:$G$25&lt;E1334))+1),Scorecard!$D$27)</f>
        <v>0.57899015159425</v>
      </c>
      <c r="AB1334" s="0" t="n">
        <f aca="false">IF(ISNUMBER(F1334),INDEX(Scorecard!$D$28:$D$35,SUMPRODUCT(--(Scorecard!$G$28:$G$34&lt;F1334))+1),Scorecard!$D$36)</f>
        <v>-0.400689107298307</v>
      </c>
      <c r="AC1334" s="0" t="n">
        <f aca="false">IF(ISNUMBER(H1334),INDEX(Scorecard!$D$37:$D$44,SUMPRODUCT(--(Scorecard!$G$37:$G$43&lt;H1334))+1),Scorecard!$D$45)</f>
        <v>-0.0679520129233634</v>
      </c>
      <c r="AD1334" s="0" t="n">
        <f aca="false">IF(ISNUMBER(I1334),INDEX(Scorecard!$D$46:$D$52,SUMPRODUCT(--(Scorecard!$G$46:$G$51&lt;I1334))+1),Scorecard!$D$53)</f>
        <v>0.818882373006414</v>
      </c>
      <c r="AE1334" s="0" t="n">
        <f aca="false">IF(ISNUMBER(K1334),INDEX(Scorecard!$D$54:$D$61,SUMPRODUCT(--(Scorecard!$G$54:$G$60&lt;K1334))+1),Scorecard!$D$62)</f>
        <v>0.489050497890326</v>
      </c>
      <c r="AF1334" s="0" t="n">
        <f aca="false">IF(ISNUMBER(L1334),INDEX(Scorecard!$D$63:$D$68,SUMPRODUCT(--(Scorecard!$G$63:$G$67&lt;L1334))+1),Scorecard!$D$69)</f>
        <v>0.322484508656054</v>
      </c>
      <c r="AG1334" s="0" t="n">
        <f aca="false">Inputs!$B$10+Scorecard!$J$5*Y1334+Scorecard!$J$6*Z1334+Scorecard!$J$7*AA1334+Scorecard!$J$8*AB1334+Scorecard!$J$9*AC1334+Scorecard!$J$10*AD1334+Scorecard!$J$11*AE1334+Scorecard!$J$12*AF1334</f>
        <v>-5.58498762132587</v>
      </c>
      <c r="AH1334" s="0" t="n">
        <f aca="false">MIN(1-Inputs!$B$13,MAX(Inputs!$B$13,1/(1+EXP(-(Inputs!$B$11*AG1334+Inputs!$B$12)))))</f>
        <v>0.00317056938403083</v>
      </c>
      <c r="AI1334" s="0" t="n">
        <f aca="false">Inputs!$B$9-Inputs!$B$8*AG1334</f>
        <v>648.271555098767</v>
      </c>
      <c r="AJ1334" s="0" t="n">
        <f aca="false">RANK(AH1334,$AH$5:$AH$2004,0)+COUNTIF($AH$4:AH1333,AH1334)</f>
        <v>1510</v>
      </c>
      <c r="AK1334" s="0" t="n">
        <f aca="false">IF(AJ1334&lt;=Deciles!$B$5*(Deciles!$B$4+1),INT((AJ1334-1)/(Deciles!$B$4+1))+1,Deciles!$B$5+INT((AJ1334-1-Deciles!$B$5*(Deciles!$B$4+1))/Deciles!$B$4)+1)</f>
        <v>8</v>
      </c>
    </row>
    <row r="1335" customFormat="false" ht="15" hidden="false" customHeight="false" outlineLevel="0" collapsed="false">
      <c r="A1335" s="0" t="n">
        <v>38695</v>
      </c>
      <c r="B1335" s="0" t="s">
        <v>143</v>
      </c>
      <c r="C1335" s="0" t="n">
        <v>679</v>
      </c>
      <c r="D1335" s="0" t="n">
        <v>84.8191299438477</v>
      </c>
      <c r="E1335" s="0" t="n">
        <v>82.1718139648438</v>
      </c>
      <c r="F1335" s="0" t="n">
        <v>27</v>
      </c>
      <c r="G1335" s="0" t="n">
        <v>3.99600005149841</v>
      </c>
      <c r="H1335" s="0" t="n">
        <v>0.762666702270508</v>
      </c>
      <c r="I1335" s="0" t="n">
        <v>11</v>
      </c>
      <c r="J1335" s="0" t="n">
        <v>13.4064350128174</v>
      </c>
      <c r="K1335" s="0" t="n">
        <v>8.93333339691162</v>
      </c>
      <c r="L1335" s="0" t="n">
        <v>5.07179498672485</v>
      </c>
      <c r="M1335" s="0" t="n">
        <v>1.95005702972412</v>
      </c>
      <c r="N1335" s="0" t="n">
        <v>1</v>
      </c>
      <c r="O1335" s="0" t="n">
        <v>0</v>
      </c>
      <c r="P1335" s="0" t="s">
        <v>146</v>
      </c>
      <c r="Q1335" s="0" t="s">
        <v>141</v>
      </c>
      <c r="R1335" s="0" t="n">
        <v>1</v>
      </c>
      <c r="S1335" s="0" t="s">
        <v>142</v>
      </c>
      <c r="T1335" s="0" t="n">
        <v>0</v>
      </c>
      <c r="U1335" s="0" t="n">
        <v>664263.8</v>
      </c>
      <c r="V1335" s="0" t="n">
        <v>0.0599014535546303</v>
      </c>
      <c r="W1335" s="0" t="n">
        <v>567.149780273438</v>
      </c>
      <c r="X1335" s="0" t="n">
        <v>0.0409162454307079</v>
      </c>
      <c r="Y1335" s="0" t="n">
        <f aca="false">IF(ISNUMBER(C1335),INDEX(Scorecard!$D$5:$D$12,SUMPRODUCT(--(Scorecard!$G$5:$G$11&lt;C1335))+1),Scorecard!$D$13)</f>
        <v>-0.869677851527538</v>
      </c>
      <c r="Z1335" s="0" t="n">
        <f aca="false">IF(ISNUMBER(D1335),INDEX(Scorecard!$D$14:$D$17,SUMPRODUCT(--(Scorecard!$G$14:$G$16&lt;D1335))+1),Scorecard!$D$18)</f>
        <v>0.0505355481560174</v>
      </c>
      <c r="AA1335" s="0" t="n">
        <f aca="false">IF(ISNUMBER(E1335),INDEX(Scorecard!$D$19:$D$26,SUMPRODUCT(--(Scorecard!$G$19:$G$25&lt;E1335))+1),Scorecard!$D$27)</f>
        <v>-0.0341578513653732</v>
      </c>
      <c r="AB1335" s="0" t="n">
        <f aca="false">IF(ISNUMBER(F1335),INDEX(Scorecard!$D$28:$D$35,SUMPRODUCT(--(Scorecard!$G$28:$G$34&lt;F1335))+1),Scorecard!$D$36)</f>
        <v>0.165097008946478</v>
      </c>
      <c r="AC1335" s="0" t="n">
        <f aca="false">IF(ISNUMBER(H1335),INDEX(Scorecard!$D$37:$D$44,SUMPRODUCT(--(Scorecard!$G$37:$G$43&lt;H1335))+1),Scorecard!$D$45)</f>
        <v>-0.569454719285959</v>
      </c>
      <c r="AD1335" s="0" t="n">
        <f aca="false">IF(ISNUMBER(I1335),INDEX(Scorecard!$D$46:$D$52,SUMPRODUCT(--(Scorecard!$G$46:$G$51&lt;I1335))+1),Scorecard!$D$53)</f>
        <v>-0.114272400683245</v>
      </c>
      <c r="AE1335" s="0" t="n">
        <f aca="false">IF(ISNUMBER(K1335),INDEX(Scorecard!$D$54:$D$61,SUMPRODUCT(--(Scorecard!$G$54:$G$60&lt;K1335))+1),Scorecard!$D$62)</f>
        <v>-0.541917179454542</v>
      </c>
      <c r="AF1335" s="0" t="n">
        <f aca="false">IF(ISNUMBER(L1335),INDEX(Scorecard!$D$63:$D$68,SUMPRODUCT(--(Scorecard!$G$63:$G$67&lt;L1335))+1),Scorecard!$D$69)</f>
        <v>0.322484508656054</v>
      </c>
      <c r="AG1335" s="0" t="n">
        <f aca="false">Inputs!$B$10+Scorecard!$J$5*Y1335+Scorecard!$J$6*Z1335+Scorecard!$J$7*AA1335+Scorecard!$J$8*AB1335+Scorecard!$J$9*AC1335+Scorecard!$J$10*AD1335+Scorecard!$J$11*AE1335+Scorecard!$J$12*AF1335</f>
        <v>-2.77352060008072</v>
      </c>
      <c r="AH1335" s="0" t="n">
        <f aca="false">MIN(1-Inputs!$B$13,MAX(Inputs!$B$13,1/(1+EXP(-(Inputs!$B$11*AG1335+Inputs!$B$12)))))</f>
        <v>0.0599014518048567</v>
      </c>
      <c r="AI1335" s="0" t="n">
        <f aca="false">Inputs!$B$9-Inputs!$B$8*AG1335</f>
        <v>567.149764515302</v>
      </c>
      <c r="AJ1335" s="0" t="n">
        <f aca="false">RANK(AH1335,$AH$5:$AH$2004,0)+COUNTIF($AH$4:AH1334,AH1335)</f>
        <v>116</v>
      </c>
      <c r="AK1335" s="0" t="n">
        <f aca="false">IF(AJ1335&lt;=Deciles!$B$5*(Deciles!$B$4+1),INT((AJ1335-1)/(Deciles!$B$4+1))+1,Deciles!$B$5+INT((AJ1335-1-Deciles!$B$5*(Deciles!$B$4+1))/Deciles!$B$4)+1)</f>
        <v>1</v>
      </c>
    </row>
    <row r="1336" customFormat="false" ht="15" hidden="false" customHeight="false" outlineLevel="0" collapsed="false">
      <c r="A1336" s="0" t="n">
        <v>38750</v>
      </c>
      <c r="B1336" s="0" t="s">
        <v>139</v>
      </c>
      <c r="C1336" s="0" t="n">
        <v>734</v>
      </c>
      <c r="D1336" s="0" t="n">
        <v>75.8235244750977</v>
      </c>
      <c r="E1336" s="0" t="n">
        <v>67.5737228393555</v>
      </c>
      <c r="F1336" s="0" t="n">
        <v>17</v>
      </c>
      <c r="G1336" s="0" t="n">
        <v>3.92700004577637</v>
      </c>
      <c r="H1336" s="0" t="n">
        <v>0.910333395004273</v>
      </c>
      <c r="I1336" s="0" t="n">
        <v>27</v>
      </c>
      <c r="J1336" s="0" t="n">
        <v>12.7331562042236</v>
      </c>
      <c r="K1336" s="0" t="n">
        <v>5.53333330154419</v>
      </c>
      <c r="L1336" s="0" t="n">
        <v>-3.50000047683716</v>
      </c>
      <c r="M1336" s="0" t="n">
        <v>3.47430467605591</v>
      </c>
      <c r="N1336" s="0" t="n">
        <v>0</v>
      </c>
      <c r="O1336" s="0" t="n">
        <v>0</v>
      </c>
      <c r="P1336" s="0" t="s">
        <v>140</v>
      </c>
      <c r="Q1336" s="0" t="s">
        <v>141</v>
      </c>
      <c r="R1336" s="0" t="n">
        <v>1</v>
      </c>
      <c r="S1336" s="0" t="s">
        <v>156</v>
      </c>
      <c r="T1336" s="0" t="n">
        <v>0</v>
      </c>
      <c r="U1336" s="0" t="n">
        <v>338797</v>
      </c>
      <c r="V1336" s="0" t="n">
        <v>0.00495435390621424</v>
      </c>
      <c r="W1336" s="0" t="n">
        <v>636.142822265625</v>
      </c>
      <c r="X1336" s="0" t="n">
        <v>0.00310376891866326</v>
      </c>
      <c r="Y1336" s="0" t="n">
        <f aca="false">IF(ISNUMBER(C1336),INDEX(Scorecard!$D$5:$D$12,SUMPRODUCT(--(Scorecard!$G$5:$G$11&lt;C1336))+1),Scorecard!$D$13)</f>
        <v>0.488358159108655</v>
      </c>
      <c r="Z1336" s="0" t="n">
        <f aca="false">IF(ISNUMBER(D1336),INDEX(Scorecard!$D$14:$D$17,SUMPRODUCT(--(Scorecard!$G$14:$G$16&lt;D1336))+1),Scorecard!$D$18)</f>
        <v>0.128579646629417</v>
      </c>
      <c r="AA1336" s="0" t="n">
        <f aca="false">IF(ISNUMBER(E1336),INDEX(Scorecard!$D$19:$D$26,SUMPRODUCT(--(Scorecard!$G$19:$G$25&lt;E1336))+1),Scorecard!$D$27)</f>
        <v>0.0530843085177338</v>
      </c>
      <c r="AB1336" s="0" t="n">
        <f aca="false">IF(ISNUMBER(F1336),INDEX(Scorecard!$D$28:$D$35,SUMPRODUCT(--(Scorecard!$G$28:$G$34&lt;F1336))+1),Scorecard!$D$36)</f>
        <v>0.624829191519909</v>
      </c>
      <c r="AC1336" s="0" t="n">
        <f aca="false">IF(ISNUMBER(H1336),INDEX(Scorecard!$D$37:$D$44,SUMPRODUCT(--(Scorecard!$G$37:$G$43&lt;H1336))+1),Scorecard!$D$45)</f>
        <v>-0.975503570149195</v>
      </c>
      <c r="AD1336" s="0" t="n">
        <f aca="false">IF(ISNUMBER(I1336),INDEX(Scorecard!$D$46:$D$52,SUMPRODUCT(--(Scorecard!$G$46:$G$51&lt;I1336))+1),Scorecard!$D$53)</f>
        <v>0.123869379412532</v>
      </c>
      <c r="AE1336" s="0" t="n">
        <f aca="false">IF(ISNUMBER(K1336),INDEX(Scorecard!$D$54:$D$61,SUMPRODUCT(--(Scorecard!$G$54:$G$60&lt;K1336))+1),Scorecard!$D$62)</f>
        <v>0.0151758992857273</v>
      </c>
      <c r="AF1336" s="0" t="n">
        <f aca="false">IF(ISNUMBER(L1336),INDEX(Scorecard!$D$63:$D$68,SUMPRODUCT(--(Scorecard!$G$63:$G$67&lt;L1336))+1),Scorecard!$D$69)</f>
        <v>-0.340582194386522</v>
      </c>
      <c r="AG1336" s="0" t="n">
        <f aca="false">Inputs!$B$10+Scorecard!$J$5*Y1336+Scorecard!$J$6*Z1336+Scorecard!$J$7*AA1336+Scorecard!$J$8*AB1336+Scorecard!$J$9*AC1336+Scorecard!$J$10*AD1336+Scorecard!$J$11*AE1336+Scorecard!$J$12*AF1336</f>
        <v>-5.16463798267598</v>
      </c>
      <c r="AH1336" s="0" t="n">
        <f aca="false">MIN(1-Inputs!$B$13,MAX(Inputs!$B$13,1/(1+EXP(-(Inputs!$B$11*AG1336+Inputs!$B$12)))))</f>
        <v>0.00495435390668435</v>
      </c>
      <c r="AI1336" s="0" t="n">
        <f aca="false">Inputs!$B$9-Inputs!$B$8*AG1336</f>
        <v>636.142828316374</v>
      </c>
      <c r="AJ1336" s="0" t="n">
        <f aca="false">RANK(AH1336,$AH$5:$AH$2004,0)+COUNTIF($AH$4:AH1335,AH1336)</f>
        <v>1260</v>
      </c>
      <c r="AK1336" s="0" t="n">
        <f aca="false">IF(AJ1336&lt;=Deciles!$B$5*(Deciles!$B$4+1),INT((AJ1336-1)/(Deciles!$B$4+1))+1,Deciles!$B$5+INT((AJ1336-1-Deciles!$B$5*(Deciles!$B$4+1))/Deciles!$B$4)+1)</f>
        <v>7</v>
      </c>
    </row>
    <row r="1337" customFormat="false" ht="15" hidden="false" customHeight="false" outlineLevel="0" collapsed="false">
      <c r="A1337" s="0" t="n">
        <v>38816</v>
      </c>
      <c r="B1337" s="0" t="s">
        <v>145</v>
      </c>
      <c r="C1337" s="0" t="n">
        <v>753</v>
      </c>
      <c r="D1337" s="0" t="n">
        <v>80</v>
      </c>
      <c r="E1337" s="0" t="n">
        <v>77.5610961914063</v>
      </c>
      <c r="F1337" s="0" t="n">
        <v>29</v>
      </c>
      <c r="G1337" s="0" t="n">
        <v>3.10800004005432</v>
      </c>
      <c r="H1337" s="0" t="n">
        <v>-0.408666610717773</v>
      </c>
      <c r="I1337" s="0" t="n">
        <v>6</v>
      </c>
      <c r="J1337" s="0" t="n">
        <v>12.4945774078369</v>
      </c>
      <c r="K1337" s="0" t="n">
        <v>4.45833349227905</v>
      </c>
      <c r="L1337" s="0" t="n">
        <v>-1.875</v>
      </c>
      <c r="M1337" s="0" t="n">
        <v>4.23435020446777</v>
      </c>
      <c r="N1337" s="0" t="n">
        <v>0</v>
      </c>
      <c r="O1337" s="0" t="n">
        <v>0</v>
      </c>
      <c r="P1337" s="0" t="s">
        <v>144</v>
      </c>
      <c r="Q1337" s="0" t="s">
        <v>141</v>
      </c>
      <c r="R1337" s="0" t="n">
        <v>2</v>
      </c>
      <c r="S1337" s="0" t="s">
        <v>148</v>
      </c>
      <c r="T1337" s="0" t="n">
        <v>0</v>
      </c>
      <c r="U1337" s="0" t="n">
        <v>266886.12</v>
      </c>
      <c r="V1337" s="0" t="n">
        <v>0.0052183442749083</v>
      </c>
      <c r="W1337" s="0" t="n">
        <v>634.730651855469</v>
      </c>
      <c r="X1337" s="0" t="n">
        <v>0.00592379318550229</v>
      </c>
      <c r="Y1337" s="0" t="n">
        <f aca="false">IF(ISNUMBER(C1337),INDEX(Scorecard!$D$5:$D$12,SUMPRODUCT(--(Scorecard!$G$5:$G$11&lt;C1337))+1),Scorecard!$D$13)</f>
        <v>0.733188958177614</v>
      </c>
      <c r="Z1337" s="0" t="n">
        <f aca="false">IF(ISNUMBER(D1337),INDEX(Scorecard!$D$14:$D$17,SUMPRODUCT(--(Scorecard!$G$14:$G$16&lt;D1337))+1),Scorecard!$D$18)</f>
        <v>0.0505355481560174</v>
      </c>
      <c r="AA1337" s="0" t="n">
        <f aca="false">IF(ISNUMBER(E1337),INDEX(Scorecard!$D$19:$D$26,SUMPRODUCT(--(Scorecard!$G$19:$G$25&lt;E1337))+1),Scorecard!$D$27)</f>
        <v>-0.0341578513653732</v>
      </c>
      <c r="AB1337" s="0" t="n">
        <f aca="false">IF(ISNUMBER(F1337),INDEX(Scorecard!$D$28:$D$35,SUMPRODUCT(--(Scorecard!$G$28:$G$34&lt;F1337))+1),Scorecard!$D$36)</f>
        <v>0.165097008946478</v>
      </c>
      <c r="AC1337" s="0" t="n">
        <f aca="false">IF(ISNUMBER(H1337),INDEX(Scorecard!$D$37:$D$44,SUMPRODUCT(--(Scorecard!$G$37:$G$43&lt;H1337))+1),Scorecard!$D$45)</f>
        <v>0.769716833645565</v>
      </c>
      <c r="AD1337" s="0" t="n">
        <f aca="false">IF(ISNUMBER(I1337),INDEX(Scorecard!$D$46:$D$52,SUMPRODUCT(--(Scorecard!$G$46:$G$51&lt;I1337))+1),Scorecard!$D$53)</f>
        <v>-0.161534840507194</v>
      </c>
      <c r="AE1337" s="0" t="n">
        <f aca="false">IF(ISNUMBER(K1337),INDEX(Scorecard!$D$54:$D$61,SUMPRODUCT(--(Scorecard!$G$54:$G$60&lt;K1337))+1),Scorecard!$D$62)</f>
        <v>0.409483001259379</v>
      </c>
      <c r="AF1337" s="0" t="n">
        <f aca="false">IF(ISNUMBER(L1337),INDEX(Scorecard!$D$63:$D$68,SUMPRODUCT(--(Scorecard!$G$63:$G$67&lt;L1337))+1),Scorecard!$D$69)</f>
        <v>-0.340582194386522</v>
      </c>
      <c r="AG1337" s="0" t="n">
        <f aca="false">Inputs!$B$10+Scorecard!$J$5*Y1337+Scorecard!$J$6*Z1337+Scorecard!$J$7*AA1337+Scorecard!$J$8*AB1337+Scorecard!$J$9*AC1337+Scorecard!$J$10*AD1337+Scorecard!$J$11*AE1337+Scorecard!$J$12*AF1337</f>
        <v>-5.11569572969644</v>
      </c>
      <c r="AH1337" s="0" t="n">
        <f aca="false">MIN(1-Inputs!$B$13,MAX(Inputs!$B$13,1/(1+EXP(-(Inputs!$B$11*AG1337+Inputs!$B$12)))))</f>
        <v>0.00521834419472058</v>
      </c>
      <c r="AI1337" s="0" t="n">
        <f aca="false">Inputs!$B$9-Inputs!$B$8*AG1337</f>
        <v>634.730653403104</v>
      </c>
      <c r="AJ1337" s="0" t="n">
        <f aca="false">RANK(AH1337,$AH$5:$AH$2004,0)+COUNTIF($AH$4:AH1336,AH1337)</f>
        <v>1227</v>
      </c>
      <c r="AK1337" s="0" t="n">
        <f aca="false">IF(AJ1337&lt;=Deciles!$B$5*(Deciles!$B$4+1),INT((AJ1337-1)/(Deciles!$B$4+1))+1,Deciles!$B$5+INT((AJ1337-1-Deciles!$B$5*(Deciles!$B$4+1))/Deciles!$B$4)+1)</f>
        <v>7</v>
      </c>
    </row>
    <row r="1338" customFormat="false" ht="15" hidden="false" customHeight="false" outlineLevel="0" collapsed="false">
      <c r="A1338" s="0" t="n">
        <v>38828</v>
      </c>
      <c r="B1338" s="0" t="s">
        <v>157</v>
      </c>
      <c r="C1338" s="0" t="n">
        <v>764</v>
      </c>
      <c r="D1338" s="0" t="n">
        <v>80</v>
      </c>
      <c r="E1338" s="0" t="n">
        <v>78.1873092651367</v>
      </c>
      <c r="F1338" s="0" t="n">
        <v>18</v>
      </c>
      <c r="G1338" s="0" t="n">
        <v>3.85400009155273</v>
      </c>
      <c r="H1338" s="0" t="n">
        <v>-0.0293333530426025</v>
      </c>
      <c r="I1338" s="0" t="n">
        <v>5</v>
      </c>
      <c r="J1338" s="0" t="n">
        <v>11.9433240890503</v>
      </c>
      <c r="K1338" s="0" t="n">
        <v>3.72307682037354</v>
      </c>
      <c r="L1338" s="0" t="n">
        <v>-0.276923179626465</v>
      </c>
      <c r="M1338" s="0" t="n">
        <v>4.3403639793396</v>
      </c>
      <c r="N1338" s="0" t="n">
        <v>0</v>
      </c>
      <c r="O1338" s="0" t="n">
        <v>0</v>
      </c>
      <c r="P1338" s="0" t="s">
        <v>146</v>
      </c>
      <c r="Q1338" s="0" t="s">
        <v>141</v>
      </c>
      <c r="R1338" s="0" t="n">
        <v>1</v>
      </c>
      <c r="S1338" s="0" t="s">
        <v>142</v>
      </c>
      <c r="T1338" s="0" t="n">
        <v>0</v>
      </c>
      <c r="U1338" s="0" t="n">
        <v>153787.06</v>
      </c>
      <c r="V1338" s="0" t="n">
        <v>0.00157494016457349</v>
      </c>
      <c r="W1338" s="0" t="n">
        <v>667.25146484375</v>
      </c>
      <c r="X1338" s="0" t="n">
        <v>0.00123649649322033</v>
      </c>
      <c r="Y1338" s="0" t="n">
        <f aca="false">IF(ISNUMBER(C1338),INDEX(Scorecard!$D$5:$D$12,SUMPRODUCT(--(Scorecard!$G$5:$G$11&lt;C1338))+1),Scorecard!$D$13)</f>
        <v>1.23750384304241</v>
      </c>
      <c r="Z1338" s="0" t="n">
        <f aca="false">IF(ISNUMBER(D1338),INDEX(Scorecard!$D$14:$D$17,SUMPRODUCT(--(Scorecard!$G$14:$G$16&lt;D1338))+1),Scorecard!$D$18)</f>
        <v>0.0505355481560174</v>
      </c>
      <c r="AA1338" s="0" t="n">
        <f aca="false">IF(ISNUMBER(E1338),INDEX(Scorecard!$D$19:$D$26,SUMPRODUCT(--(Scorecard!$G$19:$G$25&lt;E1338))+1),Scorecard!$D$27)</f>
        <v>-0.0341578513653732</v>
      </c>
      <c r="AB1338" s="0" t="n">
        <f aca="false">IF(ISNUMBER(F1338),INDEX(Scorecard!$D$28:$D$35,SUMPRODUCT(--(Scorecard!$G$28:$G$34&lt;F1338))+1),Scorecard!$D$36)</f>
        <v>0.624829191519909</v>
      </c>
      <c r="AC1338" s="0" t="n">
        <f aca="false">IF(ISNUMBER(H1338),INDEX(Scorecard!$D$37:$D$44,SUMPRODUCT(--(Scorecard!$G$37:$G$43&lt;H1338))+1),Scorecard!$D$45)</f>
        <v>0.330501541082344</v>
      </c>
      <c r="AD1338" s="0" t="n">
        <f aca="false">IF(ISNUMBER(I1338),INDEX(Scorecard!$D$46:$D$52,SUMPRODUCT(--(Scorecard!$G$46:$G$51&lt;I1338))+1),Scorecard!$D$53)</f>
        <v>-0.161534840507194</v>
      </c>
      <c r="AE1338" s="0" t="n">
        <f aca="false">IF(ISNUMBER(K1338),INDEX(Scorecard!$D$54:$D$61,SUMPRODUCT(--(Scorecard!$G$54:$G$60&lt;K1338))+1),Scorecard!$D$62)</f>
        <v>0.489050497890326</v>
      </c>
      <c r="AF1338" s="0" t="n">
        <f aca="false">IF(ISNUMBER(L1338),INDEX(Scorecard!$D$63:$D$68,SUMPRODUCT(--(Scorecard!$G$63:$G$67&lt;L1338))+1),Scorecard!$D$69)</f>
        <v>0.322484508656054</v>
      </c>
      <c r="AG1338" s="0" t="n">
        <f aca="false">Inputs!$B$10+Scorecard!$J$5*Y1338+Scorecard!$J$6*Z1338+Scorecard!$J$7*AA1338+Scorecard!$J$8*AB1338+Scorecard!$J$9*AC1338+Scorecard!$J$10*AD1338+Scorecard!$J$11*AE1338+Scorecard!$J$12*AF1338</f>
        <v>-6.24278211481658</v>
      </c>
      <c r="AH1338" s="0" t="n">
        <f aca="false">MIN(1-Inputs!$B$13,MAX(Inputs!$B$13,1/(1+EXP(-(Inputs!$B$11*AG1338+Inputs!$B$12)))))</f>
        <v>0.00157494018923111</v>
      </c>
      <c r="AI1338" s="0" t="n">
        <f aca="false">Inputs!$B$9-Inputs!$B$8*AG1338</f>
        <v>667.25149217243</v>
      </c>
      <c r="AJ1338" s="0" t="n">
        <f aca="false">RANK(AH1338,$AH$5:$AH$2004,0)+COUNTIF($AH$4:AH1337,AH1338)</f>
        <v>1789</v>
      </c>
      <c r="AK1338" s="0" t="n">
        <f aca="false">IF(AJ1338&lt;=Deciles!$B$5*(Deciles!$B$4+1),INT((AJ1338-1)/(Deciles!$B$4+1))+1,Deciles!$B$5+INT((AJ1338-1-Deciles!$B$5*(Deciles!$B$4+1))/Deciles!$B$4)+1)</f>
        <v>9</v>
      </c>
    </row>
    <row r="1339" customFormat="false" ht="15" hidden="false" customHeight="false" outlineLevel="0" collapsed="false">
      <c r="A1339" s="0" t="n">
        <v>38838</v>
      </c>
      <c r="B1339" s="0" t="s">
        <v>155</v>
      </c>
      <c r="C1339" s="0" t="n">
        <v>771</v>
      </c>
      <c r="D1339" s="0" t="n">
        <v>80</v>
      </c>
      <c r="E1339" s="0" t="n">
        <v>67.4565811157227</v>
      </c>
      <c r="F1339" s="0" t="n">
        <v>44</v>
      </c>
      <c r="G1339" s="0" t="n">
        <v>3.48600006103516</v>
      </c>
      <c r="H1339" s="0" t="n">
        <v>-2.24733304977417</v>
      </c>
      <c r="I1339" s="0" t="n">
        <v>42</v>
      </c>
      <c r="J1339" s="0" t="n">
        <v>12.2998485565186</v>
      </c>
      <c r="K1339" s="0" t="n">
        <v>4.70833349227905</v>
      </c>
      <c r="L1339" s="0" t="n">
        <v>-1.125</v>
      </c>
      <c r="M1339" s="0" t="n">
        <v>3.98038673400879</v>
      </c>
      <c r="N1339" s="0" t="n">
        <v>0</v>
      </c>
      <c r="O1339" s="0" t="n">
        <v>0</v>
      </c>
      <c r="P1339" s="0" t="s">
        <v>140</v>
      </c>
      <c r="Q1339" s="0" t="s">
        <v>141</v>
      </c>
      <c r="R1339" s="0" t="n">
        <v>2</v>
      </c>
      <c r="S1339" s="0" t="s">
        <v>162</v>
      </c>
      <c r="T1339" s="0" t="n">
        <v>0</v>
      </c>
      <c r="U1339" s="0" t="n">
        <v>219662.77</v>
      </c>
      <c r="V1339" s="0" t="n">
        <v>0.00430536968633533</v>
      </c>
      <c r="W1339" s="0" t="n">
        <v>639.960388183594</v>
      </c>
      <c r="X1339" s="0" t="n">
        <v>0.00452772155404091</v>
      </c>
      <c r="Y1339" s="0" t="n">
        <f aca="false">IF(ISNUMBER(C1339),INDEX(Scorecard!$D$5:$D$12,SUMPRODUCT(--(Scorecard!$G$5:$G$11&lt;C1339))+1),Scorecard!$D$13)</f>
        <v>1.23750384304241</v>
      </c>
      <c r="Z1339" s="0" t="n">
        <f aca="false">IF(ISNUMBER(D1339),INDEX(Scorecard!$D$14:$D$17,SUMPRODUCT(--(Scorecard!$G$14:$G$16&lt;D1339))+1),Scorecard!$D$18)</f>
        <v>0.0505355481560174</v>
      </c>
      <c r="AA1339" s="0" t="n">
        <f aca="false">IF(ISNUMBER(E1339),INDEX(Scorecard!$D$19:$D$26,SUMPRODUCT(--(Scorecard!$G$19:$G$25&lt;E1339))+1),Scorecard!$D$27)</f>
        <v>0.0530843085177338</v>
      </c>
      <c r="AB1339" s="0" t="n">
        <f aca="false">IF(ISNUMBER(F1339),INDEX(Scorecard!$D$28:$D$35,SUMPRODUCT(--(Scorecard!$G$28:$G$34&lt;F1339))+1),Scorecard!$D$36)</f>
        <v>-0.309727037437117</v>
      </c>
      <c r="AC1339" s="0" t="n">
        <f aca="false">IF(ISNUMBER(H1339),INDEX(Scorecard!$D$37:$D$44,SUMPRODUCT(--(Scorecard!$G$37:$G$43&lt;H1339))+1),Scorecard!$D$45)</f>
        <v>1.35057635045042</v>
      </c>
      <c r="AD1339" s="0" t="n">
        <f aca="false">IF(ISNUMBER(I1339),INDEX(Scorecard!$D$46:$D$52,SUMPRODUCT(--(Scorecard!$G$46:$G$51&lt;I1339))+1),Scorecard!$D$53)</f>
        <v>0.569875412099532</v>
      </c>
      <c r="AE1339" s="0" t="n">
        <f aca="false">IF(ISNUMBER(K1339),INDEX(Scorecard!$D$54:$D$61,SUMPRODUCT(--(Scorecard!$G$54:$G$60&lt;K1339))+1),Scorecard!$D$62)</f>
        <v>0.409483001259379</v>
      </c>
      <c r="AF1339" s="0" t="n">
        <f aca="false">IF(ISNUMBER(L1339),INDEX(Scorecard!$D$63:$D$68,SUMPRODUCT(--(Scorecard!$G$63:$G$67&lt;L1339))+1),Scorecard!$D$69)</f>
        <v>-0.340582194386522</v>
      </c>
      <c r="AG1339" s="0" t="n">
        <f aca="false">Inputs!$B$10+Scorecard!$J$5*Y1339+Scorecard!$J$6*Z1339+Scorecard!$J$7*AA1339+Scorecard!$J$8*AB1339+Scorecard!$J$9*AC1339+Scorecard!$J$10*AD1339+Scorecard!$J$11*AE1339+Scorecard!$J$12*AF1339</f>
        <v>-5.29694451222324</v>
      </c>
      <c r="AH1339" s="0" t="n">
        <f aca="false">MIN(1-Inputs!$B$13,MAX(Inputs!$B$13,1/(1+EXP(-(Inputs!$B$11*AG1339+Inputs!$B$12)))))</f>
        <v>0.00430536980831623</v>
      </c>
      <c r="AI1339" s="0" t="n">
        <f aca="false">Inputs!$B$9-Inputs!$B$8*AG1339</f>
        <v>639.960387797475</v>
      </c>
      <c r="AJ1339" s="0" t="n">
        <f aca="false">RANK(AH1339,$AH$5:$AH$2004,0)+COUNTIF($AH$4:AH1338,AH1339)</f>
        <v>1345</v>
      </c>
      <c r="AK1339" s="0" t="n">
        <f aca="false">IF(AJ1339&lt;=Deciles!$B$5*(Deciles!$B$4+1),INT((AJ1339-1)/(Deciles!$B$4+1))+1,Deciles!$B$5+INT((AJ1339-1-Deciles!$B$5*(Deciles!$B$4+1))/Deciles!$B$4)+1)</f>
        <v>7</v>
      </c>
    </row>
    <row r="1340" customFormat="false" ht="15" hidden="false" customHeight="false" outlineLevel="0" collapsed="false">
      <c r="A1340" s="0" t="n">
        <v>38871</v>
      </c>
      <c r="B1340" s="0" t="s">
        <v>152</v>
      </c>
      <c r="C1340" s="0" t="n">
        <v>826</v>
      </c>
      <c r="D1340" s="0" t="n">
        <v>80</v>
      </c>
      <c r="E1340" s="0" t="n">
        <v>67.763427734375</v>
      </c>
      <c r="F1340" s="0" t="n">
        <v>28</v>
      </c>
      <c r="G1340" s="0" t="n">
        <v>2.90100002288818</v>
      </c>
      <c r="H1340" s="0" t="n">
        <v>-3.53233337402344</v>
      </c>
      <c r="I1340" s="0" t="n">
        <v>24</v>
      </c>
      <c r="J1340" s="0" t="n">
        <v>12.0605478286743</v>
      </c>
      <c r="K1340" s="0" t="n">
        <v>4.80000019073486</v>
      </c>
      <c r="L1340" s="0" t="n">
        <v>-0.458333015441895</v>
      </c>
      <c r="M1340" s="0" t="n">
        <v>6.28858137130737</v>
      </c>
      <c r="N1340" s="0" t="n">
        <v>0</v>
      </c>
      <c r="O1340" s="0" t="n">
        <v>0</v>
      </c>
      <c r="P1340" s="0" t="s">
        <v>144</v>
      </c>
      <c r="Q1340" s="0" t="s">
        <v>141</v>
      </c>
      <c r="R1340" s="0" t="n">
        <v>1</v>
      </c>
      <c r="S1340" s="0" t="s">
        <v>149</v>
      </c>
      <c r="T1340" s="0" t="n">
        <v>0</v>
      </c>
      <c r="U1340" s="0" t="n">
        <v>172913.75</v>
      </c>
      <c r="V1340" s="0" t="n">
        <v>0.000971707340795547</v>
      </c>
      <c r="W1340" s="0" t="n">
        <v>680.337646484375</v>
      </c>
      <c r="X1340" s="0" t="n">
        <v>0.000886704889126122</v>
      </c>
      <c r="Y1340" s="0" t="n">
        <f aca="false">IF(ISNUMBER(C1340),INDEX(Scorecard!$D$5:$D$12,SUMPRODUCT(--(Scorecard!$G$5:$G$11&lt;C1340))+1),Scorecard!$D$13)</f>
        <v>2.19112706886128</v>
      </c>
      <c r="Z1340" s="0" t="n">
        <f aca="false">IF(ISNUMBER(D1340),INDEX(Scorecard!$D$14:$D$17,SUMPRODUCT(--(Scorecard!$G$14:$G$16&lt;D1340))+1),Scorecard!$D$18)</f>
        <v>0.0505355481560174</v>
      </c>
      <c r="AA1340" s="0" t="n">
        <f aca="false">IF(ISNUMBER(E1340),INDEX(Scorecard!$D$19:$D$26,SUMPRODUCT(--(Scorecard!$G$19:$G$25&lt;E1340))+1),Scorecard!$D$27)</f>
        <v>0.0530843085177338</v>
      </c>
      <c r="AB1340" s="0" t="n">
        <f aca="false">IF(ISNUMBER(F1340),INDEX(Scorecard!$D$28:$D$35,SUMPRODUCT(--(Scorecard!$G$28:$G$34&lt;F1340))+1),Scorecard!$D$36)</f>
        <v>0.165097008946478</v>
      </c>
      <c r="AC1340" s="0" t="n">
        <f aca="false">IF(ISNUMBER(H1340),INDEX(Scorecard!$D$37:$D$44,SUMPRODUCT(--(Scorecard!$G$37:$G$43&lt;H1340))+1),Scorecard!$D$45)</f>
        <v>1.35057635045042</v>
      </c>
      <c r="AD1340" s="0" t="n">
        <f aca="false">IF(ISNUMBER(I1340),INDEX(Scorecard!$D$46:$D$52,SUMPRODUCT(--(Scorecard!$G$46:$G$51&lt;I1340))+1),Scorecard!$D$53)</f>
        <v>-0.048559051279741</v>
      </c>
      <c r="AE1340" s="0" t="n">
        <f aca="false">IF(ISNUMBER(K1340),INDEX(Scorecard!$D$54:$D$61,SUMPRODUCT(--(Scorecard!$G$54:$G$60&lt;K1340))+1),Scorecard!$D$62)</f>
        <v>0.409483001259379</v>
      </c>
      <c r="AF1340" s="0" t="n">
        <f aca="false">IF(ISNUMBER(L1340),INDEX(Scorecard!$D$63:$D$68,SUMPRODUCT(--(Scorecard!$G$63:$G$67&lt;L1340))+1),Scorecard!$D$69)</f>
        <v>0.322484508656054</v>
      </c>
      <c r="AG1340" s="0" t="n">
        <f aca="false">Inputs!$B$10+Scorecard!$J$5*Y1340+Scorecard!$J$6*Z1340+Scorecard!$J$7*AA1340+Scorecard!$J$8*AB1340+Scorecard!$J$9*AC1340+Scorecard!$J$10*AD1340+Scorecard!$J$11*AE1340+Scorecard!$J$12*AF1340</f>
        <v>-6.69631283350302</v>
      </c>
      <c r="AH1340" s="0" t="n">
        <f aca="false">MIN(1-Inputs!$B$13,MAX(Inputs!$B$13,1/(1+EXP(-(Inputs!$B$11*AG1340+Inputs!$B$12)))))</f>
        <v>0.000971707321340815</v>
      </c>
      <c r="AI1340" s="0" t="n">
        <f aca="false">Inputs!$B$9-Inputs!$B$8*AG1340</f>
        <v>680.337622547224</v>
      </c>
      <c r="AJ1340" s="0" t="n">
        <f aca="false">RANK(AH1340,$AH$5:$AH$2004,0)+COUNTIF($AH$4:AH1339,AH1340)</f>
        <v>1913</v>
      </c>
      <c r="AK1340" s="0" t="n">
        <f aca="false">IF(AJ1340&lt;=Deciles!$B$5*(Deciles!$B$4+1),INT((AJ1340-1)/(Deciles!$B$4+1))+1,Deciles!$B$5+INT((AJ1340-1-Deciles!$B$5*(Deciles!$B$4+1))/Deciles!$B$4)+1)</f>
        <v>10</v>
      </c>
    </row>
    <row r="1341" customFormat="false" ht="15" hidden="false" customHeight="false" outlineLevel="0" collapsed="false">
      <c r="A1341" s="0" t="n">
        <v>38882</v>
      </c>
      <c r="B1341" s="0" t="s">
        <v>139</v>
      </c>
      <c r="C1341" s="0" t="n">
        <v>710</v>
      </c>
      <c r="D1341" s="0" t="n">
        <v>77.6298141479492</v>
      </c>
      <c r="E1341" s="0" t="n">
        <v>72.3574142456055</v>
      </c>
      <c r="F1341" s="0" t="n">
        <v>34</v>
      </c>
      <c r="G1341" s="0" t="n">
        <v>4.10099983215332</v>
      </c>
      <c r="H1341" s="0" t="n">
        <v>1.08433318138123</v>
      </c>
      <c r="I1341" s="0" t="n">
        <v>20</v>
      </c>
      <c r="J1341" s="0" t="n">
        <v>12.1243515014648</v>
      </c>
      <c r="K1341" s="0" t="n">
        <v>6.13333320617676</v>
      </c>
      <c r="L1341" s="0" t="n">
        <v>-3.5</v>
      </c>
      <c r="M1341" s="0" t="n">
        <v>3.62166213989258</v>
      </c>
      <c r="N1341" s="0" t="n">
        <v>1</v>
      </c>
      <c r="O1341" s="0" t="n">
        <v>0</v>
      </c>
      <c r="P1341" s="0" t="s">
        <v>140</v>
      </c>
      <c r="Q1341" s="0" t="s">
        <v>141</v>
      </c>
      <c r="R1341" s="0" t="n">
        <v>2</v>
      </c>
      <c r="S1341" s="0" t="s">
        <v>149</v>
      </c>
      <c r="T1341" s="0" t="n">
        <v>1</v>
      </c>
      <c r="U1341" s="0" t="n">
        <v>184305.73</v>
      </c>
      <c r="V1341" s="0" t="n">
        <v>0.0339103527367115</v>
      </c>
      <c r="W1341" s="0" t="n">
        <v>583.286865234375</v>
      </c>
      <c r="X1341" s="0" t="n">
        <v>0.0399447381496429</v>
      </c>
      <c r="Y1341" s="0" t="n">
        <f aca="false">IF(ISNUMBER(C1341),INDEX(Scorecard!$D$5:$D$12,SUMPRODUCT(--(Scorecard!$G$5:$G$11&lt;C1341))+1),Scorecard!$D$13)</f>
        <v>-0.513000642971656</v>
      </c>
      <c r="Z1341" s="0" t="n">
        <f aca="false">IF(ISNUMBER(D1341),INDEX(Scorecard!$D$14:$D$17,SUMPRODUCT(--(Scorecard!$G$14:$G$16&lt;D1341))+1),Scorecard!$D$18)</f>
        <v>0.0505355481560174</v>
      </c>
      <c r="AA1341" s="0" t="n">
        <f aca="false">IF(ISNUMBER(E1341),INDEX(Scorecard!$D$19:$D$26,SUMPRODUCT(--(Scorecard!$G$19:$G$25&lt;E1341))+1),Scorecard!$D$27)</f>
        <v>-0.0341578513653732</v>
      </c>
      <c r="AB1341" s="0" t="n">
        <f aca="false">IF(ISNUMBER(F1341),INDEX(Scorecard!$D$28:$D$35,SUMPRODUCT(--(Scorecard!$G$28:$G$34&lt;F1341))+1),Scorecard!$D$36)</f>
        <v>-0.0008456427959252</v>
      </c>
      <c r="AC1341" s="0" t="n">
        <f aca="false">IF(ISNUMBER(H1341),INDEX(Scorecard!$D$37:$D$44,SUMPRODUCT(--(Scorecard!$G$37:$G$43&lt;H1341))+1),Scorecard!$D$45)</f>
        <v>-0.975503570149195</v>
      </c>
      <c r="AD1341" s="0" t="n">
        <f aca="false">IF(ISNUMBER(I1341),INDEX(Scorecard!$D$46:$D$52,SUMPRODUCT(--(Scorecard!$G$46:$G$51&lt;I1341))+1),Scorecard!$D$53)</f>
        <v>-0.108777051091409</v>
      </c>
      <c r="AE1341" s="0" t="n">
        <f aca="false">IF(ISNUMBER(K1341),INDEX(Scorecard!$D$54:$D$61,SUMPRODUCT(--(Scorecard!$G$54:$G$60&lt;K1341))+1),Scorecard!$D$62)</f>
        <v>0.0151758992857273</v>
      </c>
      <c r="AF1341" s="0" t="n">
        <f aca="false">IF(ISNUMBER(L1341),INDEX(Scorecard!$D$63:$D$68,SUMPRODUCT(--(Scorecard!$G$63:$G$67&lt;L1341))+1),Scorecard!$D$69)</f>
        <v>-0.340582194386522</v>
      </c>
      <c r="AG1341" s="0" t="n">
        <f aca="false">Inputs!$B$10+Scorecard!$J$5*Y1341+Scorecard!$J$6*Z1341+Scorecard!$J$7*AA1341+Scorecard!$J$8*AB1341+Scorecard!$J$9*AC1341+Scorecard!$J$10*AD1341+Scorecard!$J$11*AE1341+Scorecard!$J$12*AF1341</f>
        <v>-3.33278945133628</v>
      </c>
      <c r="AH1341" s="0" t="n">
        <f aca="false">MIN(1-Inputs!$B$13,MAX(Inputs!$B$13,1/(1+EXP(-(Inputs!$B$11*AG1341+Inputs!$B$12)))))</f>
        <v>0.0339103516157329</v>
      </c>
      <c r="AI1341" s="0" t="n">
        <f aca="false">Inputs!$B$9-Inputs!$B$8*AG1341</f>
        <v>583.286852479904</v>
      </c>
      <c r="AJ1341" s="0" t="n">
        <f aca="false">RANK(AH1341,$AH$5:$AH$2004,0)+COUNTIF($AH$4:AH1340,AH1341)</f>
        <v>265</v>
      </c>
      <c r="AK1341" s="0" t="n">
        <f aca="false">IF(AJ1341&lt;=Deciles!$B$5*(Deciles!$B$4+1),INT((AJ1341-1)/(Deciles!$B$4+1))+1,Deciles!$B$5+INT((AJ1341-1-Deciles!$B$5*(Deciles!$B$4+1))/Deciles!$B$4)+1)</f>
        <v>2</v>
      </c>
    </row>
    <row r="1342" customFormat="false" ht="15" hidden="false" customHeight="false" outlineLevel="0" collapsed="false">
      <c r="A1342" s="0" t="n">
        <v>38890</v>
      </c>
      <c r="B1342" s="0" t="s">
        <v>158</v>
      </c>
      <c r="C1342" s="0" t="n">
        <v>775</v>
      </c>
      <c r="D1342" s="0" t="n">
        <v>80</v>
      </c>
      <c r="E1342" s="0" t="n">
        <v>74.223014831543</v>
      </c>
      <c r="F1342" s="0" t="n">
        <v>50</v>
      </c>
      <c r="G1342" s="0" t="n">
        <v>3.50500011444092</v>
      </c>
      <c r="H1342" s="0" t="n">
        <v>0.588333368301392</v>
      </c>
      <c r="I1342" s="0" t="n">
        <v>22</v>
      </c>
      <c r="J1342" s="0" t="n">
        <v>11.918215751648</v>
      </c>
      <c r="K1342" s="0" t="n">
        <v>6.03333330154419</v>
      </c>
      <c r="L1342" s="0" t="n">
        <v>2.71025633811951</v>
      </c>
      <c r="M1342" s="0" t="n">
        <v>0.387000143527985</v>
      </c>
      <c r="N1342" s="0" t="n">
        <v>0</v>
      </c>
      <c r="O1342" s="0" t="n">
        <v>0</v>
      </c>
      <c r="P1342" s="0" t="s">
        <v>146</v>
      </c>
      <c r="Q1342" s="0" t="s">
        <v>141</v>
      </c>
      <c r="R1342" s="0" t="n">
        <v>1</v>
      </c>
      <c r="S1342" s="0" t="s">
        <v>147</v>
      </c>
      <c r="T1342" s="0" t="n">
        <v>0</v>
      </c>
      <c r="U1342" s="0" t="n">
        <v>149973.78</v>
      </c>
      <c r="V1342" s="0" t="n">
        <v>0.00808474700897932</v>
      </c>
      <c r="W1342" s="0" t="n">
        <v>622.803894042969</v>
      </c>
      <c r="X1342" s="0" t="n">
        <v>0.00587807036936283</v>
      </c>
      <c r="Y1342" s="0" t="n">
        <f aca="false">IF(ISNUMBER(C1342),INDEX(Scorecard!$D$5:$D$12,SUMPRODUCT(--(Scorecard!$G$5:$G$11&lt;C1342))+1),Scorecard!$D$13)</f>
        <v>1.23750384304241</v>
      </c>
      <c r="Z1342" s="0" t="n">
        <f aca="false">IF(ISNUMBER(D1342),INDEX(Scorecard!$D$14:$D$17,SUMPRODUCT(--(Scorecard!$G$14:$G$16&lt;D1342))+1),Scorecard!$D$18)</f>
        <v>0.0505355481560174</v>
      </c>
      <c r="AA1342" s="0" t="n">
        <f aca="false">IF(ISNUMBER(E1342),INDEX(Scorecard!$D$19:$D$26,SUMPRODUCT(--(Scorecard!$G$19:$G$25&lt;E1342))+1),Scorecard!$D$27)</f>
        <v>-0.0341578513653732</v>
      </c>
      <c r="AB1342" s="0" t="n">
        <f aca="false">IF(ISNUMBER(F1342),INDEX(Scorecard!$D$28:$D$35,SUMPRODUCT(--(Scorecard!$G$28:$G$34&lt;F1342))+1),Scorecard!$D$36)</f>
        <v>-0.400689107298307</v>
      </c>
      <c r="AC1342" s="0" t="n">
        <f aca="false">IF(ISNUMBER(H1342),INDEX(Scorecard!$D$37:$D$44,SUMPRODUCT(--(Scorecard!$G$37:$G$43&lt;H1342))+1),Scorecard!$D$45)</f>
        <v>-0.271229676926091</v>
      </c>
      <c r="AD1342" s="0" t="n">
        <f aca="false">IF(ISNUMBER(I1342),INDEX(Scorecard!$D$46:$D$52,SUMPRODUCT(--(Scorecard!$G$46:$G$51&lt;I1342))+1),Scorecard!$D$53)</f>
        <v>-0.108777051091409</v>
      </c>
      <c r="AE1342" s="0" t="n">
        <f aca="false">IF(ISNUMBER(K1342),INDEX(Scorecard!$D$54:$D$61,SUMPRODUCT(--(Scorecard!$G$54:$G$60&lt;K1342))+1),Scorecard!$D$62)</f>
        <v>0.0151758992857273</v>
      </c>
      <c r="AF1342" s="0" t="n">
        <f aca="false">IF(ISNUMBER(L1342),INDEX(Scorecard!$D$63:$D$68,SUMPRODUCT(--(Scorecard!$G$63:$G$67&lt;L1342))+1),Scorecard!$D$69)</f>
        <v>0.322484508656054</v>
      </c>
      <c r="AG1342" s="0" t="n">
        <f aca="false">Inputs!$B$10+Scorecard!$J$5*Y1342+Scorecard!$J$6*Z1342+Scorecard!$J$7*AA1342+Scorecard!$J$8*AB1342+Scorecard!$J$9*AC1342+Scorecard!$J$10*AD1342+Scorecard!$J$11*AE1342+Scorecard!$J$12*AF1342</f>
        <v>-4.70234528426185</v>
      </c>
      <c r="AH1342" s="0" t="n">
        <f aca="false">MIN(1-Inputs!$B$13,MAX(Inputs!$B$13,1/(1+EXP(-(Inputs!$B$11*AG1342+Inputs!$B$12)))))</f>
        <v>0.008084746608266</v>
      </c>
      <c r="AI1342" s="0" t="n">
        <f aca="false">Inputs!$B$9-Inputs!$B$8*AG1342</f>
        <v>622.803880647549</v>
      </c>
      <c r="AJ1342" s="0" t="n">
        <f aca="false">RANK(AH1342,$AH$5:$AH$2004,0)+COUNTIF($AH$4:AH1341,AH1342)</f>
        <v>965</v>
      </c>
      <c r="AK1342" s="0" t="n">
        <f aca="false">IF(AJ1342&lt;=Deciles!$B$5*(Deciles!$B$4+1),INT((AJ1342-1)/(Deciles!$B$4+1))+1,Deciles!$B$5+INT((AJ1342-1-Deciles!$B$5*(Deciles!$B$4+1))/Deciles!$B$4)+1)</f>
        <v>5</v>
      </c>
    </row>
    <row r="1343" customFormat="false" ht="15" hidden="false" customHeight="false" outlineLevel="0" collapsed="false">
      <c r="A1343" s="0" t="n">
        <v>38966</v>
      </c>
      <c r="B1343" s="0" t="s">
        <v>152</v>
      </c>
      <c r="C1343" s="0" t="n">
        <v>771</v>
      </c>
      <c r="D1343" s="0" t="n">
        <v>79.616325378418</v>
      </c>
      <c r="E1343" s="0" t="n">
        <v>69.5594100952148</v>
      </c>
      <c r="F1343" s="0" t="n">
        <v>37</v>
      </c>
      <c r="G1343" s="0" t="n">
        <v>3.13800001144409</v>
      </c>
      <c r="H1343" s="0" t="n">
        <v>-3.29533338546753</v>
      </c>
      <c r="I1343" s="0" t="n">
        <v>24</v>
      </c>
      <c r="J1343" s="0" t="n">
        <v>12.3229894638062</v>
      </c>
      <c r="K1343" s="0" t="n">
        <v>4.09999990463257</v>
      </c>
      <c r="L1343" s="0" t="n">
        <v>-0.458333492279053</v>
      </c>
      <c r="M1343" s="0" t="n">
        <v>4.74415826797485</v>
      </c>
      <c r="N1343" s="0" t="n">
        <v>0</v>
      </c>
      <c r="O1343" s="0" t="n">
        <v>0</v>
      </c>
      <c r="P1343" s="0" t="s">
        <v>144</v>
      </c>
      <c r="Q1343" s="0" t="s">
        <v>141</v>
      </c>
      <c r="R1343" s="0" t="n">
        <v>2</v>
      </c>
      <c r="S1343" s="0" t="s">
        <v>142</v>
      </c>
      <c r="T1343" s="0" t="n">
        <v>0</v>
      </c>
      <c r="U1343" s="0" t="n">
        <v>224805.16</v>
      </c>
      <c r="V1343" s="0" t="n">
        <v>0.00303002819418907</v>
      </c>
      <c r="W1343" s="0" t="n">
        <v>649.50244140625</v>
      </c>
      <c r="X1343" s="0" t="n">
        <v>0.00442080665379763</v>
      </c>
      <c r="Y1343" s="0" t="n">
        <f aca="false">IF(ISNUMBER(C1343),INDEX(Scorecard!$D$5:$D$12,SUMPRODUCT(--(Scorecard!$G$5:$G$11&lt;C1343))+1),Scorecard!$D$13)</f>
        <v>1.23750384304241</v>
      </c>
      <c r="Z1343" s="0" t="n">
        <f aca="false">IF(ISNUMBER(D1343),INDEX(Scorecard!$D$14:$D$17,SUMPRODUCT(--(Scorecard!$G$14:$G$16&lt;D1343))+1),Scorecard!$D$18)</f>
        <v>0.0505355481560174</v>
      </c>
      <c r="AA1343" s="0" t="n">
        <f aca="false">IF(ISNUMBER(E1343),INDEX(Scorecard!$D$19:$D$26,SUMPRODUCT(--(Scorecard!$G$19:$G$25&lt;E1343))+1),Scorecard!$D$27)</f>
        <v>0.0530843085177338</v>
      </c>
      <c r="AB1343" s="0" t="n">
        <f aca="false">IF(ISNUMBER(F1343),INDEX(Scorecard!$D$28:$D$35,SUMPRODUCT(--(Scorecard!$G$28:$G$34&lt;F1343))+1),Scorecard!$D$36)</f>
        <v>-0.0008456427959252</v>
      </c>
      <c r="AC1343" s="0" t="n">
        <f aca="false">IF(ISNUMBER(H1343),INDEX(Scorecard!$D$37:$D$44,SUMPRODUCT(--(Scorecard!$G$37:$G$43&lt;H1343))+1),Scorecard!$D$45)</f>
        <v>1.35057635045042</v>
      </c>
      <c r="AD1343" s="0" t="n">
        <f aca="false">IF(ISNUMBER(I1343),INDEX(Scorecard!$D$46:$D$52,SUMPRODUCT(--(Scorecard!$G$46:$G$51&lt;I1343))+1),Scorecard!$D$53)</f>
        <v>-0.048559051279741</v>
      </c>
      <c r="AE1343" s="0" t="n">
        <f aca="false">IF(ISNUMBER(K1343),INDEX(Scorecard!$D$54:$D$61,SUMPRODUCT(--(Scorecard!$G$54:$G$60&lt;K1343))+1),Scorecard!$D$62)</f>
        <v>0.489050497890326</v>
      </c>
      <c r="AF1343" s="0" t="n">
        <f aca="false">IF(ISNUMBER(L1343),INDEX(Scorecard!$D$63:$D$68,SUMPRODUCT(--(Scorecard!$G$63:$G$67&lt;L1343))+1),Scorecard!$D$69)</f>
        <v>0.322484508656054</v>
      </c>
      <c r="AG1343" s="0" t="n">
        <f aca="false">Inputs!$B$10+Scorecard!$J$5*Y1343+Scorecard!$J$6*Z1343+Scorecard!$J$7*AA1343+Scorecard!$J$8*AB1343+Scorecard!$J$9*AC1343+Scorecard!$J$10*AD1343+Scorecard!$J$11*AE1343+Scorecard!$J$12*AF1343</f>
        <v>-5.62764686181073</v>
      </c>
      <c r="AH1343" s="0" t="n">
        <f aca="false">MIN(1-Inputs!$B$13,MAX(Inputs!$B$13,1/(1+EXP(-(Inputs!$B$11*AG1343+Inputs!$B$12)))))</f>
        <v>0.00303002825152898</v>
      </c>
      <c r="AI1343" s="0" t="n">
        <f aca="false">Inputs!$B$9-Inputs!$B$8*AG1343</f>
        <v>649.502440592679</v>
      </c>
      <c r="AJ1343" s="0" t="n">
        <f aca="false">RANK(AH1343,$AH$5:$AH$2004,0)+COUNTIF($AH$4:AH1342,AH1343)</f>
        <v>1532</v>
      </c>
      <c r="AK1343" s="0" t="n">
        <f aca="false">IF(AJ1343&lt;=Deciles!$B$5*(Deciles!$B$4+1),INT((AJ1343-1)/(Deciles!$B$4+1))+1,Deciles!$B$5+INT((AJ1343-1-Deciles!$B$5*(Deciles!$B$4+1))/Deciles!$B$4)+1)</f>
        <v>8</v>
      </c>
    </row>
    <row r="1344" customFormat="false" ht="15" hidden="false" customHeight="false" outlineLevel="0" collapsed="false">
      <c r="A1344" s="0" t="n">
        <v>39025</v>
      </c>
      <c r="B1344" s="0" t="s">
        <v>152</v>
      </c>
      <c r="C1344" s="0" t="n">
        <v>674</v>
      </c>
      <c r="D1344" s="0" t="n">
        <v>80.1832885742188</v>
      </c>
      <c r="E1344" s="0" t="n">
        <v>68.6177673339844</v>
      </c>
      <c r="F1344" s="0" t="n">
        <v>47</v>
      </c>
      <c r="G1344" s="0" t="n">
        <v>4.48199987411499</v>
      </c>
      <c r="H1344" s="0" t="n">
        <v>-1.95133352279663</v>
      </c>
      <c r="I1344" s="0" t="n">
        <v>38</v>
      </c>
      <c r="J1344" s="0" t="n">
        <v>11.4261493682861</v>
      </c>
      <c r="K1344" s="0" t="n">
        <v>3.70000004768372</v>
      </c>
      <c r="L1344" s="0" t="n">
        <v>-0.458333253860474</v>
      </c>
      <c r="M1344" s="0" t="n">
        <v>4.74415826797485</v>
      </c>
      <c r="N1344" s="0" t="n">
        <v>1</v>
      </c>
      <c r="O1344" s="0" t="n">
        <v>0</v>
      </c>
      <c r="P1344" s="0" t="s">
        <v>140</v>
      </c>
      <c r="Q1344" s="0" t="s">
        <v>153</v>
      </c>
      <c r="R1344" s="0" t="n">
        <v>2</v>
      </c>
      <c r="S1344" s="0" t="s">
        <v>147</v>
      </c>
      <c r="T1344" s="0" t="n">
        <v>0</v>
      </c>
      <c r="U1344" s="0" t="n">
        <v>91688.23</v>
      </c>
      <c r="V1344" s="0" t="n">
        <v>0.103537686169148</v>
      </c>
      <c r="W1344" s="0" t="n">
        <v>551.052978515625</v>
      </c>
      <c r="X1344" s="0" t="n">
        <v>0.05610491335392</v>
      </c>
      <c r="Y1344" s="0" t="n">
        <f aca="false">IF(ISNUMBER(C1344),INDEX(Scorecard!$D$5:$D$12,SUMPRODUCT(--(Scorecard!$G$5:$G$11&lt;C1344))+1),Scorecard!$D$13)</f>
        <v>-1.88220980528339</v>
      </c>
      <c r="Z1344" s="0" t="n">
        <f aca="false">IF(ISNUMBER(D1344),INDEX(Scorecard!$D$14:$D$17,SUMPRODUCT(--(Scorecard!$G$14:$G$16&lt;D1344))+1),Scorecard!$D$18)</f>
        <v>0.0505355481560174</v>
      </c>
      <c r="AA1344" s="0" t="n">
        <f aca="false">IF(ISNUMBER(E1344),INDEX(Scorecard!$D$19:$D$26,SUMPRODUCT(--(Scorecard!$G$19:$G$25&lt;E1344))+1),Scorecard!$D$27)</f>
        <v>0.0530843085177338</v>
      </c>
      <c r="AB1344" s="0" t="n">
        <f aca="false">IF(ISNUMBER(F1344),INDEX(Scorecard!$D$28:$D$35,SUMPRODUCT(--(Scorecard!$G$28:$G$34&lt;F1344))+1),Scorecard!$D$36)</f>
        <v>-0.400689107298307</v>
      </c>
      <c r="AC1344" s="0" t="n">
        <f aca="false">IF(ISNUMBER(H1344),INDEX(Scorecard!$D$37:$D$44,SUMPRODUCT(--(Scorecard!$G$37:$G$43&lt;H1344))+1),Scorecard!$D$45)</f>
        <v>1.35057635045042</v>
      </c>
      <c r="AD1344" s="0" t="n">
        <f aca="false">IF(ISNUMBER(I1344),INDEX(Scorecard!$D$46:$D$52,SUMPRODUCT(--(Scorecard!$G$46:$G$51&lt;I1344))+1),Scorecard!$D$53)</f>
        <v>0.569875412099532</v>
      </c>
      <c r="AE1344" s="0" t="n">
        <f aca="false">IF(ISNUMBER(K1344),INDEX(Scorecard!$D$54:$D$61,SUMPRODUCT(--(Scorecard!$G$54:$G$60&lt;K1344))+1),Scorecard!$D$62)</f>
        <v>0.489050497890326</v>
      </c>
      <c r="AF1344" s="0" t="n">
        <f aca="false">IF(ISNUMBER(L1344),INDEX(Scorecard!$D$63:$D$68,SUMPRODUCT(--(Scorecard!$G$63:$G$67&lt;L1344))+1),Scorecard!$D$69)</f>
        <v>0.322484508656054</v>
      </c>
      <c r="AG1344" s="0" t="n">
        <f aca="false">Inputs!$B$10+Scorecard!$J$5*Y1344+Scorecard!$J$6*Z1344+Scorecard!$J$7*AA1344+Scorecard!$J$8*AB1344+Scorecard!$J$9*AC1344+Scorecard!$J$10*AD1344+Scorecard!$J$11*AE1344+Scorecard!$J$12*AF1344</f>
        <v>-2.21564837231519</v>
      </c>
      <c r="AH1344" s="0" t="n">
        <f aca="false">MIN(1-Inputs!$B$13,MAX(Inputs!$B$13,1/(1+EXP(-(Inputs!$B$11*AG1344+Inputs!$B$12)))))</f>
        <v>0.103537684979818</v>
      </c>
      <c r="AI1344" s="0" t="n">
        <f aca="false">Inputs!$B$9-Inputs!$B$8*AG1344</f>
        <v>551.052974586362</v>
      </c>
      <c r="AJ1344" s="0" t="n">
        <f aca="false">RANK(AH1344,$AH$5:$AH$2004,0)+COUNTIF($AH$4:AH1343,AH1344)</f>
        <v>36</v>
      </c>
      <c r="AK1344" s="0" t="n">
        <f aca="false">IF(AJ1344&lt;=Deciles!$B$5*(Deciles!$B$4+1),INT((AJ1344-1)/(Deciles!$B$4+1))+1,Deciles!$B$5+INT((AJ1344-1-Deciles!$B$5*(Deciles!$B$4+1))/Deciles!$B$4)+1)</f>
        <v>1</v>
      </c>
    </row>
    <row r="1345" customFormat="false" ht="15" hidden="false" customHeight="false" outlineLevel="0" collapsed="false">
      <c r="A1345" s="0" t="n">
        <v>39035</v>
      </c>
      <c r="B1345" s="0" t="s">
        <v>157</v>
      </c>
      <c r="C1345" s="0" t="n">
        <v>726</v>
      </c>
      <c r="D1345" s="0" t="n">
        <v>80</v>
      </c>
      <c r="E1345" s="0" t="n">
        <v>68.8046798706055</v>
      </c>
      <c r="F1345" s="0" t="n">
        <v>29</v>
      </c>
      <c r="G1345" s="0" t="n">
        <v>4.12799978256226</v>
      </c>
      <c r="H1345" s="0" t="n">
        <v>0.244666337966919</v>
      </c>
      <c r="I1345" s="0" t="n">
        <v>31</v>
      </c>
      <c r="J1345" s="0" t="n">
        <v>12.7333660125732</v>
      </c>
      <c r="K1345" s="0" t="n">
        <v>3.62307691574097</v>
      </c>
      <c r="L1345" s="0" t="n">
        <v>-0.276923179626465</v>
      </c>
      <c r="M1345" s="0" t="n">
        <v>3.87475156784058</v>
      </c>
      <c r="N1345" s="0" t="n">
        <v>0</v>
      </c>
      <c r="O1345" s="0" t="n">
        <v>0</v>
      </c>
      <c r="P1345" s="0" t="s">
        <v>144</v>
      </c>
      <c r="Q1345" s="0" t="s">
        <v>153</v>
      </c>
      <c r="R1345" s="0" t="n">
        <v>2</v>
      </c>
      <c r="S1345" s="0" t="s">
        <v>148</v>
      </c>
      <c r="T1345" s="0" t="n">
        <v>0</v>
      </c>
      <c r="U1345" s="0" t="n">
        <v>338868.1</v>
      </c>
      <c r="V1345" s="0" t="n">
        <v>0.00944970082491636</v>
      </c>
      <c r="W1345" s="0" t="n">
        <v>618.544494628906</v>
      </c>
      <c r="X1345" s="0" t="n">
        <v>0.00791868194937706</v>
      </c>
      <c r="Y1345" s="0" t="n">
        <f aca="false">IF(ISNUMBER(C1345),INDEX(Scorecard!$D$5:$D$12,SUMPRODUCT(--(Scorecard!$G$5:$G$11&lt;C1345))+1),Scorecard!$D$13)</f>
        <v>-0.0290424113398221</v>
      </c>
      <c r="Z1345" s="0" t="n">
        <f aca="false">IF(ISNUMBER(D1345),INDEX(Scorecard!$D$14:$D$17,SUMPRODUCT(--(Scorecard!$G$14:$G$16&lt;D1345))+1),Scorecard!$D$18)</f>
        <v>0.0505355481560174</v>
      </c>
      <c r="AA1345" s="0" t="n">
        <f aca="false">IF(ISNUMBER(E1345),INDEX(Scorecard!$D$19:$D$26,SUMPRODUCT(--(Scorecard!$G$19:$G$25&lt;E1345))+1),Scorecard!$D$27)</f>
        <v>0.0530843085177338</v>
      </c>
      <c r="AB1345" s="0" t="n">
        <f aca="false">IF(ISNUMBER(F1345),INDEX(Scorecard!$D$28:$D$35,SUMPRODUCT(--(Scorecard!$G$28:$G$34&lt;F1345))+1),Scorecard!$D$36)</f>
        <v>0.165097008946478</v>
      </c>
      <c r="AC1345" s="0" t="n">
        <f aca="false">IF(ISNUMBER(H1345),INDEX(Scorecard!$D$37:$D$44,SUMPRODUCT(--(Scorecard!$G$37:$G$43&lt;H1345))+1),Scorecard!$D$45)</f>
        <v>-0.0679520129233634</v>
      </c>
      <c r="AD1345" s="0" t="n">
        <f aca="false">IF(ISNUMBER(I1345),INDEX(Scorecard!$D$46:$D$52,SUMPRODUCT(--(Scorecard!$G$46:$G$51&lt;I1345))+1),Scorecard!$D$53)</f>
        <v>0.123869379412532</v>
      </c>
      <c r="AE1345" s="0" t="n">
        <f aca="false">IF(ISNUMBER(K1345),INDEX(Scorecard!$D$54:$D$61,SUMPRODUCT(--(Scorecard!$G$54:$G$60&lt;K1345))+1),Scorecard!$D$62)</f>
        <v>0.489050497890326</v>
      </c>
      <c r="AF1345" s="0" t="n">
        <f aca="false">IF(ISNUMBER(L1345),INDEX(Scorecard!$D$63:$D$68,SUMPRODUCT(--(Scorecard!$G$63:$G$67&lt;L1345))+1),Scorecard!$D$69)</f>
        <v>0.322484508656054</v>
      </c>
      <c r="AG1345" s="0" t="n">
        <f aca="false">Inputs!$B$10+Scorecard!$J$5*Y1345+Scorecard!$J$6*Z1345+Scorecard!$J$7*AA1345+Scorecard!$J$8*AB1345+Scorecard!$J$9*AC1345+Scorecard!$J$10*AD1345+Scorecard!$J$11*AE1345+Scorecard!$J$12*AF1345</f>
        <v>-4.55472617294055</v>
      </c>
      <c r="AH1345" s="0" t="n">
        <f aca="false">MIN(1-Inputs!$B$13,MAX(Inputs!$B$13,1/(1+EXP(-(Inputs!$B$11*AG1345+Inputs!$B$12)))))</f>
        <v>0.00944970037926575</v>
      </c>
      <c r="AI1345" s="0" t="n">
        <f aca="false">Inputs!$B$9-Inputs!$B$8*AG1345</f>
        <v>618.544493450675</v>
      </c>
      <c r="AJ1345" s="0" t="n">
        <f aca="false">RANK(AH1345,$AH$5:$AH$2004,0)+COUNTIF($AH$4:AH1344,AH1345)</f>
        <v>861</v>
      </c>
      <c r="AK1345" s="0" t="n">
        <f aca="false">IF(AJ1345&lt;=Deciles!$B$5*(Deciles!$B$4+1),INT((AJ1345-1)/(Deciles!$B$4+1))+1,Deciles!$B$5+INT((AJ1345-1-Deciles!$B$5*(Deciles!$B$4+1))/Deciles!$B$4)+1)</f>
        <v>5</v>
      </c>
    </row>
    <row r="1346" customFormat="false" ht="15" hidden="false" customHeight="false" outlineLevel="0" collapsed="false">
      <c r="A1346" s="0" t="n">
        <v>39124</v>
      </c>
      <c r="B1346" s="0" t="s">
        <v>143</v>
      </c>
      <c r="C1346" s="0" t="n">
        <v>710</v>
      </c>
      <c r="D1346" s="0" t="n">
        <v>80</v>
      </c>
      <c r="E1346" s="0" t="n">
        <v>47.8305435180664</v>
      </c>
      <c r="F1346" s="0" t="n">
        <v>27</v>
      </c>
      <c r="G1346" s="0" t="n">
        <v>4.24200010299683</v>
      </c>
      <c r="H1346" s="0" t="n">
        <v>1.00866675376892</v>
      </c>
      <c r="I1346" s="0" t="n">
        <v>81</v>
      </c>
      <c r="J1346" s="0" t="n">
        <v>11.9249868392944</v>
      </c>
      <c r="K1346" s="0" t="n">
        <v>9.63333320617676</v>
      </c>
      <c r="L1346" s="0" t="n">
        <v>5.0717945098877</v>
      </c>
      <c r="M1346" s="0" t="n">
        <v>2.57371878623962</v>
      </c>
      <c r="N1346" s="0" t="n">
        <v>0</v>
      </c>
      <c r="O1346" s="0" t="n">
        <v>0</v>
      </c>
      <c r="P1346" s="0" t="s">
        <v>144</v>
      </c>
      <c r="Q1346" s="0" t="s">
        <v>141</v>
      </c>
      <c r="R1346" s="0" t="n">
        <v>1</v>
      </c>
      <c r="S1346" s="0" t="s">
        <v>149</v>
      </c>
      <c r="T1346" s="0" t="n">
        <v>0</v>
      </c>
      <c r="U1346" s="0" t="n">
        <v>150992.72</v>
      </c>
      <c r="V1346" s="0" t="n">
        <v>0.0269352104514837</v>
      </c>
      <c r="W1346" s="0" t="n">
        <v>589.714050292969</v>
      </c>
      <c r="X1346" s="0" t="n">
        <v>0.0120874959975481</v>
      </c>
      <c r="Y1346" s="0" t="n">
        <f aca="false">IF(ISNUMBER(C1346),INDEX(Scorecard!$D$5:$D$12,SUMPRODUCT(--(Scorecard!$G$5:$G$11&lt;C1346))+1),Scorecard!$D$13)</f>
        <v>-0.513000642971656</v>
      </c>
      <c r="Z1346" s="0" t="n">
        <f aca="false">IF(ISNUMBER(D1346),INDEX(Scorecard!$D$14:$D$17,SUMPRODUCT(--(Scorecard!$G$14:$G$16&lt;D1346))+1),Scorecard!$D$18)</f>
        <v>0.0505355481560174</v>
      </c>
      <c r="AA1346" s="0" t="n">
        <f aca="false">IF(ISNUMBER(E1346),INDEX(Scorecard!$D$19:$D$26,SUMPRODUCT(--(Scorecard!$G$19:$G$25&lt;E1346))+1),Scorecard!$D$27)</f>
        <v>0.57899015159425</v>
      </c>
      <c r="AB1346" s="0" t="n">
        <f aca="false">IF(ISNUMBER(F1346),INDEX(Scorecard!$D$28:$D$35,SUMPRODUCT(--(Scorecard!$G$28:$G$34&lt;F1346))+1),Scorecard!$D$36)</f>
        <v>0.165097008946478</v>
      </c>
      <c r="AC1346" s="0" t="n">
        <f aca="false">IF(ISNUMBER(H1346),INDEX(Scorecard!$D$37:$D$44,SUMPRODUCT(--(Scorecard!$G$37:$G$43&lt;H1346))+1),Scorecard!$D$45)</f>
        <v>-0.975503570149195</v>
      </c>
      <c r="AD1346" s="0" t="n">
        <f aca="false">IF(ISNUMBER(I1346),INDEX(Scorecard!$D$46:$D$52,SUMPRODUCT(--(Scorecard!$G$46:$G$51&lt;I1346))+1),Scorecard!$D$53)</f>
        <v>0.818882373006414</v>
      </c>
      <c r="AE1346" s="0" t="n">
        <f aca="false">IF(ISNUMBER(K1346),INDEX(Scorecard!$D$54:$D$61,SUMPRODUCT(--(Scorecard!$G$54:$G$60&lt;K1346))+1),Scorecard!$D$62)</f>
        <v>-0.541917179454542</v>
      </c>
      <c r="AF1346" s="0" t="n">
        <f aca="false">IF(ISNUMBER(L1346),INDEX(Scorecard!$D$63:$D$68,SUMPRODUCT(--(Scorecard!$G$63:$G$67&lt;L1346))+1),Scorecard!$D$69)</f>
        <v>0.322484508656054</v>
      </c>
      <c r="AG1346" s="0" t="n">
        <f aca="false">Inputs!$B$10+Scorecard!$J$5*Y1346+Scorecard!$J$6*Z1346+Scorecard!$J$7*AA1346+Scorecard!$J$8*AB1346+Scorecard!$J$9*AC1346+Scorecard!$J$10*AD1346+Scorecard!$J$11*AE1346+Scorecard!$J$12*AF1346</f>
        <v>-3.55553936299934</v>
      </c>
      <c r="AH1346" s="0" t="n">
        <f aca="false">MIN(1-Inputs!$B$13,MAX(Inputs!$B$13,1/(1+EXP(-(Inputs!$B$11*AG1346+Inputs!$B$12)))))</f>
        <v>0.0269352106574038</v>
      </c>
      <c r="AI1346" s="0" t="n">
        <f aca="false">Inputs!$B$9-Inputs!$B$8*AG1346</f>
        <v>589.714056338199</v>
      </c>
      <c r="AJ1346" s="0" t="n">
        <f aca="false">RANK(AH1346,$AH$5:$AH$2004,0)+COUNTIF($AH$4:AH1345,AH1346)</f>
        <v>351</v>
      </c>
      <c r="AK1346" s="0" t="n">
        <f aca="false">IF(AJ1346&lt;=Deciles!$B$5*(Deciles!$B$4+1),INT((AJ1346-1)/(Deciles!$B$4+1))+1,Deciles!$B$5+INT((AJ1346-1-Deciles!$B$5*(Deciles!$B$4+1))/Deciles!$B$4)+1)</f>
        <v>2</v>
      </c>
    </row>
    <row r="1347" customFormat="false" ht="15" hidden="false" customHeight="false" outlineLevel="0" collapsed="false">
      <c r="A1347" s="0" t="n">
        <v>39126</v>
      </c>
      <c r="B1347" s="0" t="s">
        <v>143</v>
      </c>
      <c r="C1347" s="0" t="n">
        <v>715</v>
      </c>
      <c r="D1347" s="0" t="n">
        <v>60.7477416992188</v>
      </c>
      <c r="E1347" s="0" t="n">
        <v>45.1876182556152</v>
      </c>
      <c r="F1347" s="0" t="n">
        <v>22</v>
      </c>
      <c r="G1347" s="0" t="n">
        <v>4.5920000076294</v>
      </c>
      <c r="H1347" s="0" t="n">
        <v>1.35866665840149</v>
      </c>
      <c r="I1347" s="0" t="n">
        <v>60</v>
      </c>
      <c r="J1347" s="0" t="n">
        <v>12.4590272903442</v>
      </c>
      <c r="K1347" s="0" t="n">
        <v>8.53333377838135</v>
      </c>
      <c r="L1347" s="0" t="n">
        <v>5.07179546356201</v>
      </c>
      <c r="M1347" s="0" t="n">
        <v>1.95005702972412</v>
      </c>
      <c r="N1347" s="0" t="n">
        <v>0</v>
      </c>
      <c r="O1347" s="0" t="n">
        <v>0</v>
      </c>
      <c r="P1347" s="0" t="s">
        <v>146</v>
      </c>
      <c r="Q1347" s="0" t="s">
        <v>141</v>
      </c>
      <c r="R1347" s="0" t="n">
        <v>1</v>
      </c>
      <c r="S1347" s="0" t="s">
        <v>147</v>
      </c>
      <c r="T1347" s="0" t="n">
        <v>0</v>
      </c>
      <c r="U1347" s="0" t="n">
        <v>257565.05</v>
      </c>
      <c r="V1347" s="0" t="n">
        <v>0.00826156046241522</v>
      </c>
      <c r="W1347" s="0" t="n">
        <v>622.213562011719</v>
      </c>
      <c r="X1347" s="0" t="n">
        <v>0.0122034251689911</v>
      </c>
      <c r="Y1347" s="0" t="n">
        <f aca="false">IF(ISNUMBER(C1347),INDEX(Scorecard!$D$5:$D$12,SUMPRODUCT(--(Scorecard!$G$5:$G$11&lt;C1347))+1),Scorecard!$D$13)</f>
        <v>-0.0290424113398221</v>
      </c>
      <c r="Z1347" s="0" t="n">
        <f aca="false">IF(ISNUMBER(D1347),INDEX(Scorecard!$D$14:$D$17,SUMPRODUCT(--(Scorecard!$G$14:$G$16&lt;D1347))+1),Scorecard!$D$18)</f>
        <v>0.248677243387958</v>
      </c>
      <c r="AA1347" s="0" t="n">
        <f aca="false">IF(ISNUMBER(E1347),INDEX(Scorecard!$D$19:$D$26,SUMPRODUCT(--(Scorecard!$G$19:$G$25&lt;E1347))+1),Scorecard!$D$27)</f>
        <v>0.57899015159425</v>
      </c>
      <c r="AB1347" s="0" t="n">
        <f aca="false">IF(ISNUMBER(F1347),INDEX(Scorecard!$D$28:$D$35,SUMPRODUCT(--(Scorecard!$G$28:$G$34&lt;F1347))+1),Scorecard!$D$36)</f>
        <v>0.624829191519909</v>
      </c>
      <c r="AC1347" s="0" t="n">
        <f aca="false">IF(ISNUMBER(H1347),INDEX(Scorecard!$D$37:$D$44,SUMPRODUCT(--(Scorecard!$G$37:$G$43&lt;H1347))+1),Scorecard!$D$45)</f>
        <v>-0.975503570149195</v>
      </c>
      <c r="AD1347" s="0" t="n">
        <f aca="false">IF(ISNUMBER(I1347),INDEX(Scorecard!$D$46:$D$52,SUMPRODUCT(--(Scorecard!$G$46:$G$51&lt;I1347))+1),Scorecard!$D$53)</f>
        <v>0.818882373006414</v>
      </c>
      <c r="AE1347" s="0" t="n">
        <f aca="false">IF(ISNUMBER(K1347),INDEX(Scorecard!$D$54:$D$61,SUMPRODUCT(--(Scorecard!$G$54:$G$60&lt;K1347))+1),Scorecard!$D$62)</f>
        <v>-0.541917179454542</v>
      </c>
      <c r="AF1347" s="0" t="n">
        <f aca="false">IF(ISNUMBER(L1347),INDEX(Scorecard!$D$63:$D$68,SUMPRODUCT(--(Scorecard!$G$63:$G$67&lt;L1347))+1),Scorecard!$D$69)</f>
        <v>0.322484508656054</v>
      </c>
      <c r="AG1347" s="0" t="n">
        <f aca="false">Inputs!$B$10+Scorecard!$J$5*Y1347+Scorecard!$J$6*Z1347+Scorecard!$J$7*AA1347+Scorecard!$J$8*AB1347+Scorecard!$J$9*AC1347+Scorecard!$J$10*AD1347+Scorecard!$J$11*AE1347+Scorecard!$J$12*AF1347</f>
        <v>-4.68188558686992</v>
      </c>
      <c r="AH1347" s="0" t="n">
        <f aca="false">MIN(1-Inputs!$B$13,MAX(Inputs!$B$13,1/(1+EXP(-(Inputs!$B$11*AG1347+Inputs!$B$12)))))</f>
        <v>0.00826156091424267</v>
      </c>
      <c r="AI1347" s="0" t="n">
        <f aca="false">Inputs!$B$9-Inputs!$B$8*AG1347</f>
        <v>622.21353856824</v>
      </c>
      <c r="AJ1347" s="0" t="n">
        <f aca="false">RANK(AH1347,$AH$5:$AH$2004,0)+COUNTIF($AH$4:AH1346,AH1347)</f>
        <v>942</v>
      </c>
      <c r="AK1347" s="0" t="n">
        <f aca="false">IF(AJ1347&lt;=Deciles!$B$5*(Deciles!$B$4+1),INT((AJ1347-1)/(Deciles!$B$4+1))+1,Deciles!$B$5+INT((AJ1347-1-Deciles!$B$5*(Deciles!$B$4+1))/Deciles!$B$4)+1)</f>
        <v>5</v>
      </c>
    </row>
    <row r="1348" customFormat="false" ht="15" hidden="false" customHeight="false" outlineLevel="0" collapsed="false">
      <c r="A1348" s="0" t="n">
        <v>39132</v>
      </c>
      <c r="B1348" s="0" t="s">
        <v>157</v>
      </c>
      <c r="C1348" s="0" t="n">
        <v>698</v>
      </c>
      <c r="D1348" s="0" t="n">
        <v>80</v>
      </c>
      <c r="E1348" s="0" t="n">
        <v>71.1885604858398</v>
      </c>
      <c r="F1348" s="0" t="n">
        <v>33</v>
      </c>
      <c r="G1348" s="0" t="n">
        <v>4.72200012207031</v>
      </c>
      <c r="H1348" s="0" t="n">
        <v>0.838666677474976</v>
      </c>
      <c r="I1348" s="0" t="n">
        <v>19</v>
      </c>
      <c r="J1348" s="0" t="n">
        <v>11.9139604568481</v>
      </c>
      <c r="K1348" s="0" t="n">
        <v>4.42307710647583</v>
      </c>
      <c r="L1348" s="0" t="n">
        <v>-0.276922702789307</v>
      </c>
      <c r="M1348" s="0" t="n">
        <v>5.74976253509522</v>
      </c>
      <c r="N1348" s="0" t="n">
        <v>1</v>
      </c>
      <c r="O1348" s="0" t="n">
        <v>1</v>
      </c>
      <c r="P1348" s="0" t="s">
        <v>144</v>
      </c>
      <c r="Q1348" s="0" t="s">
        <v>141</v>
      </c>
      <c r="R1348" s="0" t="n">
        <v>2</v>
      </c>
      <c r="S1348" s="0" t="s">
        <v>149</v>
      </c>
      <c r="T1348" s="0" t="n">
        <v>1</v>
      </c>
      <c r="U1348" s="0" t="n">
        <v>149336.9</v>
      </c>
      <c r="V1348" s="0" t="n">
        <v>0.0315498635172844</v>
      </c>
      <c r="W1348" s="0" t="n">
        <v>585.305603027344</v>
      </c>
      <c r="X1348" s="0" t="n">
        <v>0.465390205383301</v>
      </c>
      <c r="Y1348" s="0" t="n">
        <f aca="false">IF(ISNUMBER(C1348),INDEX(Scorecard!$D$5:$D$12,SUMPRODUCT(--(Scorecard!$G$5:$G$11&lt;C1348))+1),Scorecard!$D$13)</f>
        <v>-0.869677851527538</v>
      </c>
      <c r="Z1348" s="0" t="n">
        <f aca="false">IF(ISNUMBER(D1348),INDEX(Scorecard!$D$14:$D$17,SUMPRODUCT(--(Scorecard!$G$14:$G$16&lt;D1348))+1),Scorecard!$D$18)</f>
        <v>0.0505355481560174</v>
      </c>
      <c r="AA1348" s="0" t="n">
        <f aca="false">IF(ISNUMBER(E1348),INDEX(Scorecard!$D$19:$D$26,SUMPRODUCT(--(Scorecard!$G$19:$G$25&lt;E1348))+1),Scorecard!$D$27)</f>
        <v>0.0530843085177338</v>
      </c>
      <c r="AB1348" s="0" t="n">
        <f aca="false">IF(ISNUMBER(F1348),INDEX(Scorecard!$D$28:$D$35,SUMPRODUCT(--(Scorecard!$G$28:$G$34&lt;F1348))+1),Scorecard!$D$36)</f>
        <v>-0.0008456427959252</v>
      </c>
      <c r="AC1348" s="0" t="n">
        <f aca="false">IF(ISNUMBER(H1348),INDEX(Scorecard!$D$37:$D$44,SUMPRODUCT(--(Scorecard!$G$37:$G$43&lt;H1348))+1),Scorecard!$D$45)</f>
        <v>-0.569454719285959</v>
      </c>
      <c r="AD1348" s="0" t="n">
        <f aca="false">IF(ISNUMBER(I1348),INDEX(Scorecard!$D$46:$D$52,SUMPRODUCT(--(Scorecard!$G$46:$G$51&lt;I1348))+1),Scorecard!$D$53)</f>
        <v>-0.108777051091409</v>
      </c>
      <c r="AE1348" s="0" t="n">
        <f aca="false">IF(ISNUMBER(K1348),INDEX(Scorecard!$D$54:$D$61,SUMPRODUCT(--(Scorecard!$G$54:$G$60&lt;K1348))+1),Scorecard!$D$62)</f>
        <v>0.409483001259379</v>
      </c>
      <c r="AF1348" s="0" t="n">
        <f aca="false">IF(ISNUMBER(L1348),INDEX(Scorecard!$D$63:$D$68,SUMPRODUCT(--(Scorecard!$G$63:$G$67&lt;L1348))+1),Scorecard!$D$69)</f>
        <v>0.322484508656054</v>
      </c>
      <c r="AG1348" s="0" t="n">
        <f aca="false">Inputs!$B$10+Scorecard!$J$5*Y1348+Scorecard!$J$6*Z1348+Scorecard!$J$7*AA1348+Scorecard!$J$8*AB1348+Scorecard!$J$9*AC1348+Scorecard!$J$10*AD1348+Scorecard!$J$11*AE1348+Scorecard!$J$12*AF1348</f>
        <v>-3.40275421300384</v>
      </c>
      <c r="AH1348" s="0" t="n">
        <f aca="false">MIN(1-Inputs!$B$13,MAX(Inputs!$B$13,1/(1+EXP(-(Inputs!$B$11*AG1348+Inputs!$B$12)))))</f>
        <v>0.0315498639215665</v>
      </c>
      <c r="AI1348" s="0" t="n">
        <f aca="false">Inputs!$B$9-Inputs!$B$8*AG1348</f>
        <v>585.305608773799</v>
      </c>
      <c r="AJ1348" s="0" t="n">
        <f aca="false">RANK(AH1348,$AH$5:$AH$2004,0)+COUNTIF($AH$4:AH1347,AH1348)</f>
        <v>287</v>
      </c>
      <c r="AK1348" s="0" t="n">
        <f aca="false">IF(AJ1348&lt;=Deciles!$B$5*(Deciles!$B$4+1),INT((AJ1348-1)/(Deciles!$B$4+1))+1,Deciles!$B$5+INT((AJ1348-1-Deciles!$B$5*(Deciles!$B$4+1))/Deciles!$B$4)+1)</f>
        <v>2</v>
      </c>
    </row>
    <row r="1349" customFormat="false" ht="15" hidden="false" customHeight="false" outlineLevel="0" collapsed="false">
      <c r="A1349" s="0" t="n">
        <v>39139</v>
      </c>
      <c r="B1349" s="0" t="s">
        <v>157</v>
      </c>
      <c r="C1349" s="0" t="n">
        <v>769</v>
      </c>
      <c r="D1349" s="0" t="n">
        <v>63.0066947937012</v>
      </c>
      <c r="E1349" s="0" t="n">
        <v>49.8419036865234</v>
      </c>
      <c r="F1349" s="0" t="n">
        <v>50</v>
      </c>
      <c r="G1349" s="0" t="n">
        <v>4.47200012207031</v>
      </c>
      <c r="H1349" s="0" t="n">
        <v>0.588666677474976</v>
      </c>
      <c r="I1349" s="0" t="n">
        <v>48</v>
      </c>
      <c r="J1349" s="0" t="n">
        <v>12.10023021698</v>
      </c>
      <c r="K1349" s="0" t="n">
        <v>3.62307691574097</v>
      </c>
      <c r="L1349" s="0" t="n">
        <v>-0.276923179626465</v>
      </c>
      <c r="M1349" s="0" t="n">
        <v>3.87475156784058</v>
      </c>
      <c r="N1349" s="0" t="n">
        <v>0</v>
      </c>
      <c r="O1349" s="0" t="n">
        <v>0</v>
      </c>
      <c r="P1349" s="0" t="s">
        <v>144</v>
      </c>
      <c r="Q1349" s="0" t="s">
        <v>141</v>
      </c>
      <c r="R1349" s="0" t="n">
        <v>1</v>
      </c>
      <c r="S1349" s="0" t="s">
        <v>148</v>
      </c>
      <c r="T1349" s="0" t="n">
        <v>0</v>
      </c>
      <c r="U1349" s="0" t="n">
        <v>179913.34</v>
      </c>
      <c r="V1349" s="0" t="n">
        <v>0.00293114618398249</v>
      </c>
      <c r="W1349" s="0" t="n">
        <v>650.403076171875</v>
      </c>
      <c r="X1349" s="0" t="n">
        <v>0.00433074170723558</v>
      </c>
      <c r="Y1349" s="0" t="n">
        <f aca="false">IF(ISNUMBER(C1349),INDEX(Scorecard!$D$5:$D$12,SUMPRODUCT(--(Scorecard!$G$5:$G$11&lt;C1349))+1),Scorecard!$D$13)</f>
        <v>1.23750384304241</v>
      </c>
      <c r="Z1349" s="0" t="n">
        <f aca="false">IF(ISNUMBER(D1349),INDEX(Scorecard!$D$14:$D$17,SUMPRODUCT(--(Scorecard!$G$14:$G$16&lt;D1349))+1),Scorecard!$D$18)</f>
        <v>0.248677243387958</v>
      </c>
      <c r="AA1349" s="0" t="n">
        <f aca="false">IF(ISNUMBER(E1349),INDEX(Scorecard!$D$19:$D$26,SUMPRODUCT(--(Scorecard!$G$19:$G$25&lt;E1349))+1),Scorecard!$D$27)</f>
        <v>0.57899015159425</v>
      </c>
      <c r="AB1349" s="0" t="n">
        <f aca="false">IF(ISNUMBER(F1349),INDEX(Scorecard!$D$28:$D$35,SUMPRODUCT(--(Scorecard!$G$28:$G$34&lt;F1349))+1),Scorecard!$D$36)</f>
        <v>-0.400689107298307</v>
      </c>
      <c r="AC1349" s="0" t="n">
        <f aca="false">IF(ISNUMBER(H1349),INDEX(Scorecard!$D$37:$D$44,SUMPRODUCT(--(Scorecard!$G$37:$G$43&lt;H1349))+1),Scorecard!$D$45)</f>
        <v>-0.271229676926091</v>
      </c>
      <c r="AD1349" s="0" t="n">
        <f aca="false">IF(ISNUMBER(I1349),INDEX(Scorecard!$D$46:$D$52,SUMPRODUCT(--(Scorecard!$G$46:$G$51&lt;I1349))+1),Scorecard!$D$53)</f>
        <v>0.818882373006414</v>
      </c>
      <c r="AE1349" s="0" t="n">
        <f aca="false">IF(ISNUMBER(K1349),INDEX(Scorecard!$D$54:$D$61,SUMPRODUCT(--(Scorecard!$G$54:$G$60&lt;K1349))+1),Scorecard!$D$62)</f>
        <v>0.489050497890326</v>
      </c>
      <c r="AF1349" s="0" t="n">
        <f aca="false">IF(ISNUMBER(L1349),INDEX(Scorecard!$D$63:$D$68,SUMPRODUCT(--(Scorecard!$G$63:$G$67&lt;L1349))+1),Scorecard!$D$69)</f>
        <v>0.322484508656054</v>
      </c>
      <c r="AG1349" s="0" t="n">
        <f aca="false">Inputs!$B$10+Scorecard!$J$5*Y1349+Scorecard!$J$6*Z1349+Scorecard!$J$7*AA1349+Scorecard!$J$8*AB1349+Scorecard!$J$9*AC1349+Scorecard!$J$10*AD1349+Scorecard!$J$11*AE1349+Scorecard!$J$12*AF1349</f>
        <v>-5.65886032436267</v>
      </c>
      <c r="AH1349" s="0" t="n">
        <f aca="false">MIN(1-Inputs!$B$13,MAX(Inputs!$B$13,1/(1+EXP(-(Inputs!$B$11*AG1349+Inputs!$B$12)))))</f>
        <v>0.00293114627204925</v>
      </c>
      <c r="AI1349" s="0" t="n">
        <f aca="false">Inputs!$B$9-Inputs!$B$8*AG1349</f>
        <v>650.403070745332</v>
      </c>
      <c r="AJ1349" s="0" t="n">
        <f aca="false">RANK(AH1349,$AH$5:$AH$2004,0)+COUNTIF($AH$4:AH1348,AH1349)</f>
        <v>1551</v>
      </c>
      <c r="AK1349" s="0" t="n">
        <f aca="false">IF(AJ1349&lt;=Deciles!$B$5*(Deciles!$B$4+1),INT((AJ1349-1)/(Deciles!$B$4+1))+1,Deciles!$B$5+INT((AJ1349-1-Deciles!$B$5*(Deciles!$B$4+1))/Deciles!$B$4)+1)</f>
        <v>8</v>
      </c>
    </row>
    <row r="1350" customFormat="false" ht="15" hidden="false" customHeight="false" outlineLevel="0" collapsed="false">
      <c r="A1350" s="0" t="n">
        <v>39170</v>
      </c>
      <c r="B1350" s="0" t="s">
        <v>152</v>
      </c>
      <c r="C1350" s="0" t="n">
        <v>794</v>
      </c>
      <c r="D1350" s="0" t="n">
        <v>80</v>
      </c>
      <c r="E1350" s="0" t="n">
        <v>70.8404312133789</v>
      </c>
      <c r="F1350" s="0" t="n">
        <v>38</v>
      </c>
      <c r="G1350" s="0" t="n">
        <v>2.90000009536743</v>
      </c>
      <c r="H1350" s="0" t="n">
        <v>-3.53333330154419</v>
      </c>
      <c r="I1350" s="0" t="n">
        <v>23</v>
      </c>
      <c r="J1350" s="0" t="n">
        <v>12.1076259613037</v>
      </c>
      <c r="K1350" s="0" t="n">
        <v>4</v>
      </c>
      <c r="L1350" s="0" t="n">
        <v>-0.458333492279053</v>
      </c>
      <c r="M1350" s="0" t="n">
        <v>4.23436641693115</v>
      </c>
      <c r="N1350" s="0" t="n">
        <v>0</v>
      </c>
      <c r="O1350" s="0" t="n">
        <v>0</v>
      </c>
      <c r="P1350" s="0" t="s">
        <v>140</v>
      </c>
      <c r="Q1350" s="0" t="s">
        <v>153</v>
      </c>
      <c r="R1350" s="0" t="n">
        <v>2</v>
      </c>
      <c r="S1350" s="0" t="s">
        <v>148</v>
      </c>
      <c r="T1350" s="0" t="n">
        <v>0</v>
      </c>
      <c r="U1350" s="0" t="n">
        <v>181248.75</v>
      </c>
      <c r="V1350" s="0" t="n">
        <v>0.00129234232008457</v>
      </c>
      <c r="W1350" s="0" t="n">
        <v>672.611389160156</v>
      </c>
      <c r="X1350" s="0" t="n">
        <v>0.00185117474757135</v>
      </c>
      <c r="Y1350" s="0" t="n">
        <f aca="false">IF(ISNUMBER(C1350),INDEX(Scorecard!$D$5:$D$12,SUMPRODUCT(--(Scorecard!$G$5:$G$11&lt;C1350))+1),Scorecard!$D$13)</f>
        <v>2.19112706886128</v>
      </c>
      <c r="Z1350" s="0" t="n">
        <f aca="false">IF(ISNUMBER(D1350),INDEX(Scorecard!$D$14:$D$17,SUMPRODUCT(--(Scorecard!$G$14:$G$16&lt;D1350))+1),Scorecard!$D$18)</f>
        <v>0.0505355481560174</v>
      </c>
      <c r="AA1350" s="0" t="n">
        <f aca="false">IF(ISNUMBER(E1350),INDEX(Scorecard!$D$19:$D$26,SUMPRODUCT(--(Scorecard!$G$19:$G$25&lt;E1350))+1),Scorecard!$D$27)</f>
        <v>0.0530843085177338</v>
      </c>
      <c r="AB1350" s="0" t="n">
        <f aca="false">IF(ISNUMBER(F1350),INDEX(Scorecard!$D$28:$D$35,SUMPRODUCT(--(Scorecard!$G$28:$G$34&lt;F1350))+1),Scorecard!$D$36)</f>
        <v>-0.132616866359722</v>
      </c>
      <c r="AC1350" s="0" t="n">
        <f aca="false">IF(ISNUMBER(H1350),INDEX(Scorecard!$D$37:$D$44,SUMPRODUCT(--(Scorecard!$G$37:$G$43&lt;H1350))+1),Scorecard!$D$45)</f>
        <v>1.35057635045042</v>
      </c>
      <c r="AD1350" s="0" t="n">
        <f aca="false">IF(ISNUMBER(I1350),INDEX(Scorecard!$D$46:$D$52,SUMPRODUCT(--(Scorecard!$G$46:$G$51&lt;I1350))+1),Scorecard!$D$53)</f>
        <v>-0.048559051279741</v>
      </c>
      <c r="AE1350" s="0" t="n">
        <f aca="false">IF(ISNUMBER(K1350),INDEX(Scorecard!$D$54:$D$61,SUMPRODUCT(--(Scorecard!$G$54:$G$60&lt;K1350))+1),Scorecard!$D$62)</f>
        <v>0.489050497890326</v>
      </c>
      <c r="AF1350" s="0" t="n">
        <f aca="false">IF(ISNUMBER(L1350),INDEX(Scorecard!$D$63:$D$68,SUMPRODUCT(--(Scorecard!$G$63:$G$67&lt;L1350))+1),Scorecard!$D$69)</f>
        <v>0.322484508656054</v>
      </c>
      <c r="AG1350" s="0" t="n">
        <f aca="false">Inputs!$B$10+Scorecard!$J$5*Y1350+Scorecard!$J$6*Z1350+Scorecard!$J$7*AA1350+Scorecard!$J$8*AB1350+Scorecard!$J$9*AC1350+Scorecard!$J$10*AD1350+Scorecard!$J$11*AE1350+Scorecard!$J$12*AF1350</f>
        <v>-6.42854213000459</v>
      </c>
      <c r="AH1350" s="0" t="n">
        <f aca="false">MIN(1-Inputs!$B$13,MAX(Inputs!$B$13,1/(1+EXP(-(Inputs!$B$11*AG1350+Inputs!$B$12)))))</f>
        <v>0.00129234228066339</v>
      </c>
      <c r="AI1350" s="0" t="n">
        <f aca="false">Inputs!$B$9-Inputs!$B$8*AG1350</f>
        <v>672.611393226573</v>
      </c>
      <c r="AJ1350" s="0" t="n">
        <f aca="false">RANK(AH1350,$AH$5:$AH$2004,0)+COUNTIF($AH$4:AH1349,AH1350)</f>
        <v>1848</v>
      </c>
      <c r="AK1350" s="0" t="n">
        <f aca="false">IF(AJ1350&lt;=Deciles!$B$5*(Deciles!$B$4+1),INT((AJ1350-1)/(Deciles!$B$4+1))+1,Deciles!$B$5+INT((AJ1350-1-Deciles!$B$5*(Deciles!$B$4+1))/Deciles!$B$4)+1)</f>
        <v>10</v>
      </c>
    </row>
    <row r="1351" customFormat="false" ht="15" hidden="false" customHeight="false" outlineLevel="0" collapsed="false">
      <c r="A1351" s="0" t="n">
        <v>39187</v>
      </c>
      <c r="B1351" s="0" t="s">
        <v>157</v>
      </c>
      <c r="C1351" s="0" t="n">
        <v>734</v>
      </c>
      <c r="D1351" s="0" t="n">
        <v>75.5329437255859</v>
      </c>
      <c r="E1351" s="0" t="n">
        <v>47.9228401184082</v>
      </c>
      <c r="F1351" s="0" t="n">
        <v>39</v>
      </c>
      <c r="G1351" s="0" t="n">
        <v>4.10699987411499</v>
      </c>
      <c r="H1351" s="0" t="n">
        <v>0.223666429519653</v>
      </c>
      <c r="I1351" s="0" t="n">
        <v>70</v>
      </c>
      <c r="J1351" s="0" t="n">
        <v>11.9239816665649</v>
      </c>
      <c r="K1351" s="0" t="n">
        <v>3.82307696342468</v>
      </c>
      <c r="L1351" s="0" t="n">
        <v>-0.276922941207886</v>
      </c>
      <c r="M1351" s="0" t="n">
        <v>5.51355028152466</v>
      </c>
      <c r="N1351" s="0" t="n">
        <v>0</v>
      </c>
      <c r="O1351" s="0" t="n">
        <v>0</v>
      </c>
      <c r="P1351" s="0" t="s">
        <v>144</v>
      </c>
      <c r="Q1351" s="0" t="s">
        <v>141</v>
      </c>
      <c r="R1351" s="0" t="n">
        <v>2</v>
      </c>
      <c r="S1351" s="0" t="s">
        <v>156</v>
      </c>
      <c r="T1351" s="0" t="n">
        <v>0</v>
      </c>
      <c r="U1351" s="0" t="n">
        <v>150840.95</v>
      </c>
      <c r="V1351" s="0" t="n">
        <v>0.00508595071732998</v>
      </c>
      <c r="W1351" s="0" t="n">
        <v>635.429748535156</v>
      </c>
      <c r="X1351" s="0" t="n">
        <v>0.0031010543461889</v>
      </c>
      <c r="Y1351" s="0" t="n">
        <f aca="false">IF(ISNUMBER(C1351),INDEX(Scorecard!$D$5:$D$12,SUMPRODUCT(--(Scorecard!$G$5:$G$11&lt;C1351))+1),Scorecard!$D$13)</f>
        <v>0.488358159108655</v>
      </c>
      <c r="Z1351" s="0" t="n">
        <f aca="false">IF(ISNUMBER(D1351),INDEX(Scorecard!$D$14:$D$17,SUMPRODUCT(--(Scorecard!$G$14:$G$16&lt;D1351))+1),Scorecard!$D$18)</f>
        <v>0.128579646629417</v>
      </c>
      <c r="AA1351" s="0" t="n">
        <f aca="false">IF(ISNUMBER(E1351),INDEX(Scorecard!$D$19:$D$26,SUMPRODUCT(--(Scorecard!$G$19:$G$25&lt;E1351))+1),Scorecard!$D$27)</f>
        <v>0.57899015159425</v>
      </c>
      <c r="AB1351" s="0" t="n">
        <f aca="false">IF(ISNUMBER(F1351),INDEX(Scorecard!$D$28:$D$35,SUMPRODUCT(--(Scorecard!$G$28:$G$34&lt;F1351))+1),Scorecard!$D$36)</f>
        <v>-0.132616866359722</v>
      </c>
      <c r="AC1351" s="0" t="n">
        <f aca="false">IF(ISNUMBER(H1351),INDEX(Scorecard!$D$37:$D$44,SUMPRODUCT(--(Scorecard!$G$37:$G$43&lt;H1351))+1),Scorecard!$D$45)</f>
        <v>-0.0679520129233634</v>
      </c>
      <c r="AD1351" s="0" t="n">
        <f aca="false">IF(ISNUMBER(I1351),INDEX(Scorecard!$D$46:$D$52,SUMPRODUCT(--(Scorecard!$G$46:$G$51&lt;I1351))+1),Scorecard!$D$53)</f>
        <v>0.818882373006414</v>
      </c>
      <c r="AE1351" s="0" t="n">
        <f aca="false">IF(ISNUMBER(K1351),INDEX(Scorecard!$D$54:$D$61,SUMPRODUCT(--(Scorecard!$G$54:$G$60&lt;K1351))+1),Scorecard!$D$62)</f>
        <v>0.489050497890326</v>
      </c>
      <c r="AF1351" s="0" t="n">
        <f aca="false">IF(ISNUMBER(L1351),INDEX(Scorecard!$D$63:$D$68,SUMPRODUCT(--(Scorecard!$G$63:$G$67&lt;L1351))+1),Scorecard!$D$69)</f>
        <v>0.322484508656054</v>
      </c>
      <c r="AG1351" s="0" t="n">
        <f aca="false">Inputs!$B$10+Scorecard!$J$5*Y1351+Scorecard!$J$6*Z1351+Scorecard!$J$7*AA1351+Scorecard!$J$8*AB1351+Scorecard!$J$9*AC1351+Scorecard!$J$10*AD1351+Scorecard!$J$11*AE1351+Scorecard!$J$12*AF1351</f>
        <v>-5.13992473462877</v>
      </c>
      <c r="AH1351" s="0" t="n">
        <f aca="false">MIN(1-Inputs!$B$13,MAX(Inputs!$B$13,1/(1+EXP(-(Inputs!$B$11*AG1351+Inputs!$B$12)))))</f>
        <v>0.00508595082875086</v>
      </c>
      <c r="AI1351" s="0" t="n">
        <f aca="false">Inputs!$B$9-Inputs!$B$8*AG1351</f>
        <v>635.429754708335</v>
      </c>
      <c r="AJ1351" s="0" t="n">
        <f aca="false">RANK(AH1351,$AH$5:$AH$2004,0)+COUNTIF($AH$4:AH1350,AH1351)</f>
        <v>1242</v>
      </c>
      <c r="AK1351" s="0" t="n">
        <f aca="false">IF(AJ1351&lt;=Deciles!$B$5*(Deciles!$B$4+1),INT((AJ1351-1)/(Deciles!$B$4+1))+1,Deciles!$B$5+INT((AJ1351-1-Deciles!$B$5*(Deciles!$B$4+1))/Deciles!$B$4)+1)</f>
        <v>7</v>
      </c>
    </row>
    <row r="1352" customFormat="false" ht="15" hidden="false" customHeight="false" outlineLevel="0" collapsed="false">
      <c r="A1352" s="0" t="n">
        <v>39229</v>
      </c>
      <c r="B1352" s="0" t="s">
        <v>139</v>
      </c>
      <c r="C1352" s="0" t="n">
        <v>739</v>
      </c>
      <c r="D1352" s="0" t="n">
        <v>80</v>
      </c>
      <c r="E1352" s="0" t="n">
        <v>78.936897277832</v>
      </c>
      <c r="F1352" s="0" t="n">
        <v>36</v>
      </c>
      <c r="G1352" s="0" t="n">
        <v>3.3989999294281</v>
      </c>
      <c r="H1352" s="0" t="n">
        <v>0.382333278656006</v>
      </c>
      <c r="I1352" s="0" t="n">
        <v>2</v>
      </c>
      <c r="J1352" s="0" t="n">
        <v>12.2570734024048</v>
      </c>
      <c r="K1352" s="0" t="n">
        <v>6.13333320617676</v>
      </c>
      <c r="L1352" s="0" t="n">
        <v>-3.5</v>
      </c>
      <c r="M1352" s="0" t="n">
        <v>3.62166213989258</v>
      </c>
      <c r="N1352" s="0" t="n">
        <v>0</v>
      </c>
      <c r="O1352" s="0" t="n">
        <v>0</v>
      </c>
      <c r="P1352" s="0" t="s">
        <v>140</v>
      </c>
      <c r="Q1352" s="0" t="s">
        <v>141</v>
      </c>
      <c r="R1352" s="0" t="n">
        <v>1</v>
      </c>
      <c r="S1352" s="0" t="s">
        <v>149</v>
      </c>
      <c r="T1352" s="0" t="n">
        <v>0</v>
      </c>
      <c r="U1352" s="0" t="n">
        <v>210464.64</v>
      </c>
      <c r="V1352" s="0" t="n">
        <v>0.0118417935445905</v>
      </c>
      <c r="W1352" s="0" t="n">
        <v>612.371948242188</v>
      </c>
      <c r="X1352" s="0" t="n">
        <v>0.00853923428803682</v>
      </c>
      <c r="Y1352" s="0" t="n">
        <f aca="false">IF(ISNUMBER(C1352),INDEX(Scorecard!$D$5:$D$12,SUMPRODUCT(--(Scorecard!$G$5:$G$11&lt;C1352))+1),Scorecard!$D$13)</f>
        <v>0.488358159108655</v>
      </c>
      <c r="Z1352" s="0" t="n">
        <f aca="false">IF(ISNUMBER(D1352),INDEX(Scorecard!$D$14:$D$17,SUMPRODUCT(--(Scorecard!$G$14:$G$16&lt;D1352))+1),Scorecard!$D$18)</f>
        <v>0.0505355481560174</v>
      </c>
      <c r="AA1352" s="0" t="n">
        <f aca="false">IF(ISNUMBER(E1352),INDEX(Scorecard!$D$19:$D$26,SUMPRODUCT(--(Scorecard!$G$19:$G$25&lt;E1352))+1),Scorecard!$D$27)</f>
        <v>-0.0341578513653732</v>
      </c>
      <c r="AB1352" s="0" t="n">
        <f aca="false">IF(ISNUMBER(F1352),INDEX(Scorecard!$D$28:$D$35,SUMPRODUCT(--(Scorecard!$G$28:$G$34&lt;F1352))+1),Scorecard!$D$36)</f>
        <v>-0.0008456427959252</v>
      </c>
      <c r="AC1352" s="0" t="n">
        <f aca="false">IF(ISNUMBER(H1352),INDEX(Scorecard!$D$37:$D$44,SUMPRODUCT(--(Scorecard!$G$37:$G$43&lt;H1352))+1),Scorecard!$D$45)</f>
        <v>-0.0679520129233634</v>
      </c>
      <c r="AD1352" s="0" t="n">
        <f aca="false">IF(ISNUMBER(I1352),INDEX(Scorecard!$D$46:$D$52,SUMPRODUCT(--(Scorecard!$G$46:$G$51&lt;I1352))+1),Scorecard!$D$53)</f>
        <v>-0.161534840507194</v>
      </c>
      <c r="AE1352" s="0" t="n">
        <f aca="false">IF(ISNUMBER(K1352),INDEX(Scorecard!$D$54:$D$61,SUMPRODUCT(--(Scorecard!$G$54:$G$60&lt;K1352))+1),Scorecard!$D$62)</f>
        <v>0.0151758992857273</v>
      </c>
      <c r="AF1352" s="0" t="n">
        <f aca="false">IF(ISNUMBER(L1352),INDEX(Scorecard!$D$63:$D$68,SUMPRODUCT(--(Scorecard!$G$63:$G$67&lt;L1352))+1),Scorecard!$D$69)</f>
        <v>-0.340582194386522</v>
      </c>
      <c r="AG1352" s="0" t="n">
        <f aca="false">Inputs!$B$10+Scorecard!$J$5*Y1352+Scorecard!$J$6*Z1352+Scorecard!$J$7*AA1352+Scorecard!$J$8*AB1352+Scorecard!$J$9*AC1352+Scorecard!$J$10*AD1352+Scorecard!$J$11*AE1352+Scorecard!$J$12*AF1352</f>
        <v>-4.34080267587905</v>
      </c>
      <c r="AH1352" s="0" t="n">
        <f aca="false">MIN(1-Inputs!$B$13,MAX(Inputs!$B$13,1/(1+EXP(-(Inputs!$B$11*AG1352+Inputs!$B$12)))))</f>
        <v>0.0118417934594381</v>
      </c>
      <c r="AI1352" s="0" t="n">
        <f aca="false">Inputs!$B$9-Inputs!$B$8*AG1352</f>
        <v>612.37196608387</v>
      </c>
      <c r="AJ1352" s="0" t="n">
        <f aca="false">RANK(AH1352,$AH$5:$AH$2004,0)+COUNTIF($AH$4:AH1351,AH1352)</f>
        <v>717</v>
      </c>
      <c r="AK1352" s="0" t="n">
        <f aca="false">IF(AJ1352&lt;=Deciles!$B$5*(Deciles!$B$4+1),INT((AJ1352-1)/(Deciles!$B$4+1))+1,Deciles!$B$5+INT((AJ1352-1-Deciles!$B$5*(Deciles!$B$4+1))/Deciles!$B$4)+1)</f>
        <v>4</v>
      </c>
    </row>
    <row r="1353" customFormat="false" ht="15" hidden="false" customHeight="false" outlineLevel="0" collapsed="false">
      <c r="A1353" s="0" t="n">
        <v>39231</v>
      </c>
      <c r="B1353" s="0" t="s">
        <v>152</v>
      </c>
      <c r="C1353" s="0" t="n">
        <v>667</v>
      </c>
      <c r="D1353" s="0" t="n">
        <v>80</v>
      </c>
      <c r="E1353" s="0" t="n">
        <v>71.5154800415039</v>
      </c>
      <c r="F1353" s="0" t="n">
        <v>32</v>
      </c>
      <c r="G1353" s="0" t="n">
        <v>3.67199993133545</v>
      </c>
      <c r="H1353" s="0" t="n">
        <v>-2.76133346557617</v>
      </c>
      <c r="I1353" s="0" t="n">
        <v>15</v>
      </c>
      <c r="J1353" s="0" t="n">
        <v>12.4658174514771</v>
      </c>
      <c r="K1353" s="0" t="n">
        <v>5.19999980926514</v>
      </c>
      <c r="L1353" s="0" t="n">
        <v>-0.458333492279053</v>
      </c>
      <c r="M1353" s="0" t="n">
        <v>7.33082723617554</v>
      </c>
      <c r="N1353" s="0" t="n">
        <v>0</v>
      </c>
      <c r="O1353" s="0" t="n">
        <v>0</v>
      </c>
      <c r="P1353" s="0" t="s">
        <v>144</v>
      </c>
      <c r="Q1353" s="0" t="s">
        <v>141</v>
      </c>
      <c r="R1353" s="0" t="n">
        <v>1</v>
      </c>
      <c r="S1353" s="0" t="s">
        <v>154</v>
      </c>
      <c r="T1353" s="0" t="n">
        <v>0</v>
      </c>
      <c r="U1353" s="0" t="n">
        <v>259319.89</v>
      </c>
      <c r="V1353" s="0" t="n">
        <v>0.0843154266476631</v>
      </c>
      <c r="W1353" s="0" t="n">
        <v>557.185363769531</v>
      </c>
      <c r="X1353" s="0" t="n">
        <v>0.102157026529312</v>
      </c>
      <c r="Y1353" s="0" t="n">
        <f aca="false">IF(ISNUMBER(C1353),INDEX(Scorecard!$D$5:$D$12,SUMPRODUCT(--(Scorecard!$G$5:$G$11&lt;C1353))+1),Scorecard!$D$13)</f>
        <v>-1.88220980528339</v>
      </c>
      <c r="Z1353" s="0" t="n">
        <f aca="false">IF(ISNUMBER(D1353),INDEX(Scorecard!$D$14:$D$17,SUMPRODUCT(--(Scorecard!$G$14:$G$16&lt;D1353))+1),Scorecard!$D$18)</f>
        <v>0.0505355481560174</v>
      </c>
      <c r="AA1353" s="0" t="n">
        <f aca="false">IF(ISNUMBER(E1353),INDEX(Scorecard!$D$19:$D$26,SUMPRODUCT(--(Scorecard!$G$19:$G$25&lt;E1353))+1),Scorecard!$D$27)</f>
        <v>0.0530843085177338</v>
      </c>
      <c r="AB1353" s="0" t="n">
        <f aca="false">IF(ISNUMBER(F1353),INDEX(Scorecard!$D$28:$D$35,SUMPRODUCT(--(Scorecard!$G$28:$G$34&lt;F1353))+1),Scorecard!$D$36)</f>
        <v>0.126913191054783</v>
      </c>
      <c r="AC1353" s="0" t="n">
        <f aca="false">IF(ISNUMBER(H1353),INDEX(Scorecard!$D$37:$D$44,SUMPRODUCT(--(Scorecard!$G$37:$G$43&lt;H1353))+1),Scorecard!$D$45)</f>
        <v>1.35057635045042</v>
      </c>
      <c r="AD1353" s="0" t="n">
        <f aca="false">IF(ISNUMBER(I1353),INDEX(Scorecard!$D$46:$D$52,SUMPRODUCT(--(Scorecard!$G$46:$G$51&lt;I1353))+1),Scorecard!$D$53)</f>
        <v>-0.114272400683245</v>
      </c>
      <c r="AE1353" s="0" t="n">
        <f aca="false">IF(ISNUMBER(K1353),INDEX(Scorecard!$D$54:$D$61,SUMPRODUCT(--(Scorecard!$G$54:$G$60&lt;K1353))+1),Scorecard!$D$62)</f>
        <v>0.214429354789033</v>
      </c>
      <c r="AF1353" s="0" t="n">
        <f aca="false">IF(ISNUMBER(L1353),INDEX(Scorecard!$D$63:$D$68,SUMPRODUCT(--(Scorecard!$G$63:$G$67&lt;L1353))+1),Scorecard!$D$69)</f>
        <v>0.322484508656054</v>
      </c>
      <c r="AG1353" s="0" t="n">
        <f aca="false">Inputs!$B$10+Scorecard!$J$5*Y1353+Scorecard!$J$6*Z1353+Scorecard!$J$7*AA1353+Scorecard!$J$8*AB1353+Scorecard!$J$9*AC1353+Scorecard!$J$10*AD1353+Scorecard!$J$11*AE1353+Scorecard!$J$12*AF1353</f>
        <v>-2.4281804635755</v>
      </c>
      <c r="AH1353" s="0" t="n">
        <f aca="false">MIN(1-Inputs!$B$13,MAX(Inputs!$B$13,1/(1+EXP(-(Inputs!$B$11*AG1353+Inputs!$B$12)))))</f>
        <v>0.0843154289321124</v>
      </c>
      <c r="AI1353" s="0" t="n">
        <f aca="false">Inputs!$B$9-Inputs!$B$8*AG1353</f>
        <v>557.185354468182</v>
      </c>
      <c r="AJ1353" s="0" t="n">
        <f aca="false">RANK(AH1353,$AH$5:$AH$2004,0)+COUNTIF($AH$4:AH1352,AH1353)</f>
        <v>61</v>
      </c>
      <c r="AK1353" s="0" t="n">
        <f aca="false">IF(AJ1353&lt;=Deciles!$B$5*(Deciles!$B$4+1),INT((AJ1353-1)/(Deciles!$B$4+1))+1,Deciles!$B$5+INT((AJ1353-1-Deciles!$B$5*(Deciles!$B$4+1))/Deciles!$B$4)+1)</f>
        <v>1</v>
      </c>
    </row>
    <row r="1354" customFormat="false" ht="15" hidden="false" customHeight="false" outlineLevel="0" collapsed="false">
      <c r="A1354" s="0" t="n">
        <v>39232</v>
      </c>
      <c r="B1354" s="0" t="s">
        <v>157</v>
      </c>
      <c r="C1354" s="0" t="n">
        <v>808</v>
      </c>
      <c r="D1354" s="0" t="n">
        <v>96.6125640869141</v>
      </c>
      <c r="E1354" s="0" t="n">
        <v>71.2073669433594</v>
      </c>
      <c r="F1354" s="0" t="n">
        <v>20</v>
      </c>
      <c r="G1354" s="0" t="n">
        <v>3.85800004005432</v>
      </c>
      <c r="H1354" s="0" t="n">
        <v>-0.0253334045410156</v>
      </c>
      <c r="I1354" s="0" t="n">
        <v>62</v>
      </c>
      <c r="J1354" s="0" t="n">
        <v>11.8834533691406</v>
      </c>
      <c r="K1354" s="0" t="n">
        <v>4.12307691574097</v>
      </c>
      <c r="L1354" s="0" t="n">
        <v>-0.276923179626465</v>
      </c>
      <c r="M1354" s="0" t="n">
        <v>3.64271926879883</v>
      </c>
      <c r="N1354" s="0" t="n">
        <v>0</v>
      </c>
      <c r="O1354" s="0" t="n">
        <v>0</v>
      </c>
      <c r="P1354" s="0" t="s">
        <v>140</v>
      </c>
      <c r="Q1354" s="0" t="s">
        <v>153</v>
      </c>
      <c r="R1354" s="0" t="n">
        <v>1</v>
      </c>
      <c r="S1354" s="0" t="s">
        <v>162</v>
      </c>
      <c r="T1354" s="0" t="n">
        <v>0</v>
      </c>
      <c r="U1354" s="0" t="n">
        <v>144849.97</v>
      </c>
      <c r="V1354" s="0" t="n">
        <v>0.000586653419304639</v>
      </c>
      <c r="W1354" s="0" t="n">
        <v>694.005187988281</v>
      </c>
      <c r="X1354" s="0" t="n">
        <v>0.000485845084767789</v>
      </c>
      <c r="Y1354" s="0" t="n">
        <f aca="false">IF(ISNUMBER(C1354),INDEX(Scorecard!$D$5:$D$12,SUMPRODUCT(--(Scorecard!$G$5:$G$11&lt;C1354))+1),Scorecard!$D$13)</f>
        <v>2.19112706886128</v>
      </c>
      <c r="Z1354" s="0" t="n">
        <f aca="false">IF(ISNUMBER(D1354),INDEX(Scorecard!$D$14:$D$17,SUMPRODUCT(--(Scorecard!$G$14:$G$16&lt;D1354))+1),Scorecard!$D$18)</f>
        <v>-0.361970872710667</v>
      </c>
      <c r="AA1354" s="0" t="n">
        <f aca="false">IF(ISNUMBER(E1354),INDEX(Scorecard!$D$19:$D$26,SUMPRODUCT(--(Scorecard!$G$19:$G$25&lt;E1354))+1),Scorecard!$D$27)</f>
        <v>0.0530843085177338</v>
      </c>
      <c r="AB1354" s="0" t="n">
        <f aca="false">IF(ISNUMBER(F1354),INDEX(Scorecard!$D$28:$D$35,SUMPRODUCT(--(Scorecard!$G$28:$G$34&lt;F1354))+1),Scorecard!$D$36)</f>
        <v>0.624829191519909</v>
      </c>
      <c r="AC1354" s="0" t="n">
        <f aca="false">IF(ISNUMBER(H1354),INDEX(Scorecard!$D$37:$D$44,SUMPRODUCT(--(Scorecard!$G$37:$G$43&lt;H1354))+1),Scorecard!$D$45)</f>
        <v>0.330501541082344</v>
      </c>
      <c r="AD1354" s="0" t="n">
        <f aca="false">IF(ISNUMBER(I1354),INDEX(Scorecard!$D$46:$D$52,SUMPRODUCT(--(Scorecard!$G$46:$G$51&lt;I1354))+1),Scorecard!$D$53)</f>
        <v>0.818882373006414</v>
      </c>
      <c r="AE1354" s="0" t="n">
        <f aca="false">IF(ISNUMBER(K1354),INDEX(Scorecard!$D$54:$D$61,SUMPRODUCT(--(Scorecard!$G$54:$G$60&lt;K1354))+1),Scorecard!$D$62)</f>
        <v>0.489050497890326</v>
      </c>
      <c r="AF1354" s="0" t="n">
        <f aca="false">IF(ISNUMBER(L1354),INDEX(Scorecard!$D$63:$D$68,SUMPRODUCT(--(Scorecard!$G$63:$G$67&lt;L1354))+1),Scorecard!$D$69)</f>
        <v>0.322484508656054</v>
      </c>
      <c r="AG1354" s="0" t="n">
        <f aca="false">Inputs!$B$10+Scorecard!$J$5*Y1354+Scorecard!$J$6*Z1354+Scorecard!$J$7*AA1354+Scorecard!$J$8*AB1354+Scorecard!$J$9*AC1354+Scorecard!$J$10*AD1354+Scorecard!$J$11*AE1354+Scorecard!$J$12*AF1354</f>
        <v>-7.16999485290718</v>
      </c>
      <c r="AH1354" s="0" t="n">
        <f aca="false">MIN(1-Inputs!$B$13,MAX(Inputs!$B$13,1/(1+EXP(-(Inputs!$B$11*AG1354+Inputs!$B$12)))))</f>
        <v>0.000586653410762316</v>
      </c>
      <c r="AI1354" s="0" t="n">
        <f aca="false">Inputs!$B$9-Inputs!$B$8*AG1354</f>
        <v>694.005196554277</v>
      </c>
      <c r="AJ1354" s="0" t="n">
        <f aca="false">RANK(AH1354,$AH$5:$AH$2004,0)+COUNTIF($AH$4:AH1353,AH1354)</f>
        <v>1979</v>
      </c>
      <c r="AK1354" s="0" t="n">
        <f aca="false">IF(AJ1354&lt;=Deciles!$B$5*(Deciles!$B$4+1),INT((AJ1354-1)/(Deciles!$B$4+1))+1,Deciles!$B$5+INT((AJ1354-1-Deciles!$B$5*(Deciles!$B$4+1))/Deciles!$B$4)+1)</f>
        <v>10</v>
      </c>
    </row>
    <row r="1355" customFormat="false" ht="15" hidden="false" customHeight="false" outlineLevel="0" collapsed="false">
      <c r="A1355" s="0" t="n">
        <v>39245</v>
      </c>
      <c r="B1355" s="0" t="s">
        <v>152</v>
      </c>
      <c r="C1355" s="0" t="n">
        <v>753</v>
      </c>
      <c r="D1355" s="0" t="n">
        <v>80</v>
      </c>
      <c r="E1355" s="0" t="n">
        <v>45.9986457824707</v>
      </c>
      <c r="F1355" s="0" t="n">
        <v>12</v>
      </c>
      <c r="G1355" s="0" t="n">
        <v>4.30999994277954</v>
      </c>
      <c r="H1355" s="0" t="n">
        <v>-2.12333345413208</v>
      </c>
      <c r="I1355" s="0" t="n">
        <v>88</v>
      </c>
      <c r="J1355" s="0" t="n">
        <v>11.6816387176514</v>
      </c>
      <c r="K1355" s="0" t="n">
        <v>4.40000009536743</v>
      </c>
      <c r="L1355" s="0" t="n">
        <v>-0.458333015441895</v>
      </c>
      <c r="M1355" s="0" t="n">
        <v>6.54819536209106</v>
      </c>
      <c r="N1355" s="0" t="n">
        <v>0</v>
      </c>
      <c r="O1355" s="0" t="n">
        <v>0</v>
      </c>
      <c r="P1355" s="0" t="s">
        <v>140</v>
      </c>
      <c r="Q1355" s="0" t="s">
        <v>141</v>
      </c>
      <c r="R1355" s="0" t="n">
        <v>1</v>
      </c>
      <c r="S1355" s="0" t="s">
        <v>151</v>
      </c>
      <c r="T1355" s="0" t="n">
        <v>0</v>
      </c>
      <c r="U1355" s="0" t="n">
        <v>118378.12</v>
      </c>
      <c r="V1355" s="0" t="n">
        <v>0.00161912327166647</v>
      </c>
      <c r="W1355" s="0" t="n">
        <v>666.50146484375</v>
      </c>
      <c r="X1355" s="0" t="n">
        <v>0.00141272973269224</v>
      </c>
      <c r="Y1355" s="0" t="n">
        <f aca="false">IF(ISNUMBER(C1355),INDEX(Scorecard!$D$5:$D$12,SUMPRODUCT(--(Scorecard!$G$5:$G$11&lt;C1355))+1),Scorecard!$D$13)</f>
        <v>0.733188958177614</v>
      </c>
      <c r="Z1355" s="0" t="n">
        <f aca="false">IF(ISNUMBER(D1355),INDEX(Scorecard!$D$14:$D$17,SUMPRODUCT(--(Scorecard!$G$14:$G$16&lt;D1355))+1),Scorecard!$D$18)</f>
        <v>0.0505355481560174</v>
      </c>
      <c r="AA1355" s="0" t="n">
        <f aca="false">IF(ISNUMBER(E1355),INDEX(Scorecard!$D$19:$D$26,SUMPRODUCT(--(Scorecard!$G$19:$G$25&lt;E1355))+1),Scorecard!$D$27)</f>
        <v>0.57899015159425</v>
      </c>
      <c r="AB1355" s="0" t="n">
        <f aca="false">IF(ISNUMBER(F1355),INDEX(Scorecard!$D$28:$D$35,SUMPRODUCT(--(Scorecard!$G$28:$G$34&lt;F1355))+1),Scorecard!$D$36)</f>
        <v>0.624829191519909</v>
      </c>
      <c r="AC1355" s="0" t="n">
        <f aca="false">IF(ISNUMBER(H1355),INDEX(Scorecard!$D$37:$D$44,SUMPRODUCT(--(Scorecard!$G$37:$G$43&lt;H1355))+1),Scorecard!$D$45)</f>
        <v>1.35057635045042</v>
      </c>
      <c r="AD1355" s="0" t="n">
        <f aca="false">IF(ISNUMBER(I1355),INDEX(Scorecard!$D$46:$D$52,SUMPRODUCT(--(Scorecard!$G$46:$G$51&lt;I1355))+1),Scorecard!$D$53)</f>
        <v>0.818882373006414</v>
      </c>
      <c r="AE1355" s="0" t="n">
        <f aca="false">IF(ISNUMBER(K1355),INDEX(Scorecard!$D$54:$D$61,SUMPRODUCT(--(Scorecard!$G$54:$G$60&lt;K1355))+1),Scorecard!$D$62)</f>
        <v>0.489050497890326</v>
      </c>
      <c r="AF1355" s="0" t="n">
        <f aca="false">IF(ISNUMBER(L1355),INDEX(Scorecard!$D$63:$D$68,SUMPRODUCT(--(Scorecard!$G$63:$G$67&lt;L1355))+1),Scorecard!$D$69)</f>
        <v>0.322484508656054</v>
      </c>
      <c r="AG1355" s="0" t="n">
        <f aca="false">Inputs!$B$10+Scorecard!$J$5*Y1355+Scorecard!$J$6*Z1355+Scorecard!$J$7*AA1355+Scorecard!$J$8*AB1355+Scorecard!$J$9*AC1355+Scorecard!$J$10*AD1355+Scorecard!$J$11*AE1355+Scorecard!$J$12*AF1355</f>
        <v>-6.21678919986118</v>
      </c>
      <c r="AH1355" s="0" t="n">
        <f aca="false">MIN(1-Inputs!$B$13,MAX(Inputs!$B$13,1/(1+EXP(-(Inputs!$B$11*AG1355+Inputs!$B$12)))))</f>
        <v>0.00161912329134708</v>
      </c>
      <c r="AI1355" s="0" t="n">
        <f aca="false">Inputs!$B$9-Inputs!$B$8*AG1355</f>
        <v>666.501495182341</v>
      </c>
      <c r="AJ1355" s="0" t="n">
        <f aca="false">RANK(AH1355,$AH$5:$AH$2004,0)+COUNTIF($AH$4:AH1354,AH1355)</f>
        <v>1781</v>
      </c>
      <c r="AK1355" s="0" t="n">
        <f aca="false">IF(AJ1355&lt;=Deciles!$B$5*(Deciles!$B$4+1),INT((AJ1355-1)/(Deciles!$B$4+1))+1,Deciles!$B$5+INT((AJ1355-1-Deciles!$B$5*(Deciles!$B$4+1))/Deciles!$B$4)+1)</f>
        <v>9</v>
      </c>
    </row>
    <row r="1356" customFormat="false" ht="15" hidden="false" customHeight="false" outlineLevel="0" collapsed="false">
      <c r="A1356" s="0" t="n">
        <v>39384</v>
      </c>
      <c r="B1356" s="0" t="s">
        <v>150</v>
      </c>
      <c r="C1356" s="0" t="n">
        <v>670</v>
      </c>
      <c r="D1356" s="0" t="n">
        <v>80</v>
      </c>
      <c r="E1356" s="0" t="n">
        <v>45.4985275268555</v>
      </c>
      <c r="F1356" s="0" t="n">
        <v>27</v>
      </c>
      <c r="G1356" s="0" t="n">
        <v>4.92899990081787</v>
      </c>
      <c r="H1356" s="0" t="n">
        <v>-1.70433330535889</v>
      </c>
      <c r="I1356" s="0" t="n">
        <v>129</v>
      </c>
      <c r="J1356" s="0" t="n">
        <v>11.7757978439331</v>
      </c>
      <c r="K1356" s="0" t="n">
        <v>4.30000019073486</v>
      </c>
      <c r="L1356" s="0" t="n">
        <v>-0.208333015441895</v>
      </c>
      <c r="M1356" s="0" t="n">
        <v>3.47429442405701</v>
      </c>
      <c r="N1356" s="0" t="n">
        <v>0</v>
      </c>
      <c r="O1356" s="0" t="n">
        <v>0</v>
      </c>
      <c r="P1356" s="0" t="s">
        <v>144</v>
      </c>
      <c r="Q1356" s="0" t="s">
        <v>141</v>
      </c>
      <c r="R1356" s="0" t="n">
        <v>1</v>
      </c>
      <c r="S1356" s="0" t="s">
        <v>159</v>
      </c>
      <c r="T1356" s="0" t="n">
        <v>0</v>
      </c>
      <c r="U1356" s="0" t="n">
        <v>130066.12</v>
      </c>
      <c r="V1356" s="0" t="n">
        <v>0.0429815612733364</v>
      </c>
      <c r="W1356" s="0" t="n">
        <v>576.615966796875</v>
      </c>
      <c r="X1356" s="0" t="n">
        <v>0.0348975397646427</v>
      </c>
      <c r="Y1356" s="0" t="n">
        <f aca="false">IF(ISNUMBER(C1356),INDEX(Scorecard!$D$5:$D$12,SUMPRODUCT(--(Scorecard!$G$5:$G$11&lt;C1356))+1),Scorecard!$D$13)</f>
        <v>-1.88220980528339</v>
      </c>
      <c r="Z1356" s="0" t="n">
        <f aca="false">IF(ISNUMBER(D1356),INDEX(Scorecard!$D$14:$D$17,SUMPRODUCT(--(Scorecard!$G$14:$G$16&lt;D1356))+1),Scorecard!$D$18)</f>
        <v>0.0505355481560174</v>
      </c>
      <c r="AA1356" s="0" t="n">
        <f aca="false">IF(ISNUMBER(E1356),INDEX(Scorecard!$D$19:$D$26,SUMPRODUCT(--(Scorecard!$G$19:$G$25&lt;E1356))+1),Scorecard!$D$27)</f>
        <v>0.57899015159425</v>
      </c>
      <c r="AB1356" s="0" t="n">
        <f aca="false">IF(ISNUMBER(F1356),INDEX(Scorecard!$D$28:$D$35,SUMPRODUCT(--(Scorecard!$G$28:$G$34&lt;F1356))+1),Scorecard!$D$36)</f>
        <v>0.165097008946478</v>
      </c>
      <c r="AC1356" s="0" t="n">
        <f aca="false">IF(ISNUMBER(H1356),INDEX(Scorecard!$D$37:$D$44,SUMPRODUCT(--(Scorecard!$G$37:$G$43&lt;H1356))+1),Scorecard!$D$45)</f>
        <v>1.35057635045042</v>
      </c>
      <c r="AD1356" s="0" t="n">
        <f aca="false">IF(ISNUMBER(I1356),INDEX(Scorecard!$D$46:$D$52,SUMPRODUCT(--(Scorecard!$G$46:$G$51&lt;I1356))+1),Scorecard!$D$53)</f>
        <v>0.818882373006414</v>
      </c>
      <c r="AE1356" s="0" t="n">
        <f aca="false">IF(ISNUMBER(K1356),INDEX(Scorecard!$D$54:$D$61,SUMPRODUCT(--(Scorecard!$G$54:$G$60&lt;K1356))+1),Scorecard!$D$62)</f>
        <v>0.489050497890326</v>
      </c>
      <c r="AF1356" s="0" t="n">
        <f aca="false">IF(ISNUMBER(L1356),INDEX(Scorecard!$D$63:$D$68,SUMPRODUCT(--(Scorecard!$G$63:$G$67&lt;L1356))+1),Scorecard!$D$69)</f>
        <v>0.322484508656054</v>
      </c>
      <c r="AG1356" s="0" t="n">
        <f aca="false">Inputs!$B$10+Scorecard!$J$5*Y1356+Scorecard!$J$6*Z1356+Scorecard!$J$7*AA1356+Scorecard!$J$8*AB1356+Scorecard!$J$9*AC1356+Scorecard!$J$10*AD1356+Scorecard!$J$11*AE1356+Scorecard!$J$12*AF1356</f>
        <v>-3.10159316691087</v>
      </c>
      <c r="AH1356" s="0" t="n">
        <f aca="false">MIN(1-Inputs!$B$13,MAX(Inputs!$B$13,1/(1+EXP(-(Inputs!$B$11*AG1356+Inputs!$B$12)))))</f>
        <v>0.0429815626097932</v>
      </c>
      <c r="AI1356" s="0" t="n">
        <f aca="false">Inputs!$B$9-Inputs!$B$8*AG1356</f>
        <v>576.615937819654</v>
      </c>
      <c r="AJ1356" s="0" t="n">
        <f aca="false">RANK(AH1356,$AH$5:$AH$2004,0)+COUNTIF($AH$4:AH1355,AH1356)</f>
        <v>187</v>
      </c>
      <c r="AK1356" s="0" t="n">
        <f aca="false">IF(AJ1356&lt;=Deciles!$B$5*(Deciles!$B$4+1),INT((AJ1356-1)/(Deciles!$B$4+1))+1,Deciles!$B$5+INT((AJ1356-1-Deciles!$B$5*(Deciles!$B$4+1))/Deciles!$B$4)+1)</f>
        <v>1</v>
      </c>
    </row>
    <row r="1357" customFormat="false" ht="15" hidden="false" customHeight="false" outlineLevel="0" collapsed="false">
      <c r="A1357" s="0" t="n">
        <v>39391</v>
      </c>
      <c r="B1357" s="0" t="s">
        <v>152</v>
      </c>
      <c r="C1357" s="0" t="n">
        <v>742</v>
      </c>
      <c r="D1357" s="0" t="n">
        <v>74.4203491210938</v>
      </c>
      <c r="E1357" s="0" t="n">
        <v>65.2126541137695</v>
      </c>
      <c r="F1357" s="0" t="n">
        <v>30</v>
      </c>
      <c r="G1357" s="0" t="n">
        <v>3.21900010108948</v>
      </c>
      <c r="H1357" s="0" t="n">
        <v>-3.21433329582214</v>
      </c>
      <c r="I1357" s="0" t="n">
        <v>20</v>
      </c>
      <c r="J1357" s="0" t="n">
        <v>12.2286853790283</v>
      </c>
      <c r="K1357" s="0" t="n">
        <v>4.19999980926514</v>
      </c>
      <c r="L1357" s="0" t="n">
        <v>-0.458333492279053</v>
      </c>
      <c r="M1357" s="0" t="n">
        <v>6.02961158752441</v>
      </c>
      <c r="N1357" s="0" t="n">
        <v>0</v>
      </c>
      <c r="O1357" s="0" t="n">
        <v>0</v>
      </c>
      <c r="P1357" s="0" t="s">
        <v>144</v>
      </c>
      <c r="Q1357" s="0" t="s">
        <v>141</v>
      </c>
      <c r="R1357" s="0" t="n">
        <v>2</v>
      </c>
      <c r="S1357" s="0" t="s">
        <v>156</v>
      </c>
      <c r="T1357" s="0" t="n">
        <v>0</v>
      </c>
      <c r="U1357" s="0" t="n">
        <v>204573.98</v>
      </c>
      <c r="V1357" s="0" t="n">
        <v>0.00513165909796953</v>
      </c>
      <c r="W1357" s="0" t="n">
        <v>635.186340332031</v>
      </c>
      <c r="X1357" s="0" t="n">
        <v>0.00656609423458576</v>
      </c>
      <c r="Y1357" s="0" t="n">
        <f aca="false">IF(ISNUMBER(C1357),INDEX(Scorecard!$D$5:$D$12,SUMPRODUCT(--(Scorecard!$G$5:$G$11&lt;C1357))+1),Scorecard!$D$13)</f>
        <v>0.488358159108655</v>
      </c>
      <c r="Z1357" s="0" t="n">
        <f aca="false">IF(ISNUMBER(D1357),INDEX(Scorecard!$D$14:$D$17,SUMPRODUCT(--(Scorecard!$G$14:$G$16&lt;D1357))+1),Scorecard!$D$18)</f>
        <v>0.128579646629417</v>
      </c>
      <c r="AA1357" s="0" t="n">
        <f aca="false">IF(ISNUMBER(E1357),INDEX(Scorecard!$D$19:$D$26,SUMPRODUCT(--(Scorecard!$G$19:$G$25&lt;E1357))+1),Scorecard!$D$27)</f>
        <v>0.233621608745691</v>
      </c>
      <c r="AB1357" s="0" t="n">
        <f aca="false">IF(ISNUMBER(F1357),INDEX(Scorecard!$D$28:$D$35,SUMPRODUCT(--(Scorecard!$G$28:$G$34&lt;F1357))+1),Scorecard!$D$36)</f>
        <v>0.126913191054783</v>
      </c>
      <c r="AC1357" s="0" t="n">
        <f aca="false">IF(ISNUMBER(H1357),INDEX(Scorecard!$D$37:$D$44,SUMPRODUCT(--(Scorecard!$G$37:$G$43&lt;H1357))+1),Scorecard!$D$45)</f>
        <v>1.35057635045042</v>
      </c>
      <c r="AD1357" s="0" t="n">
        <f aca="false">IF(ISNUMBER(I1357),INDEX(Scorecard!$D$46:$D$52,SUMPRODUCT(--(Scorecard!$G$46:$G$51&lt;I1357))+1),Scorecard!$D$53)</f>
        <v>-0.108777051091409</v>
      </c>
      <c r="AE1357" s="0" t="n">
        <f aca="false">IF(ISNUMBER(K1357),INDEX(Scorecard!$D$54:$D$61,SUMPRODUCT(--(Scorecard!$G$54:$G$60&lt;K1357))+1),Scorecard!$D$62)</f>
        <v>0.489050497890326</v>
      </c>
      <c r="AF1357" s="0" t="n">
        <f aca="false">IF(ISNUMBER(L1357),INDEX(Scorecard!$D$63:$D$68,SUMPRODUCT(--(Scorecard!$G$63:$G$67&lt;L1357))+1),Scorecard!$D$69)</f>
        <v>0.322484508656054</v>
      </c>
      <c r="AG1357" s="0" t="n">
        <f aca="false">Inputs!$B$10+Scorecard!$J$5*Y1357+Scorecard!$J$6*Z1357+Scorecard!$J$7*AA1357+Scorecard!$J$8*AB1357+Scorecard!$J$9*AC1357+Scorecard!$J$10*AD1357+Scorecard!$J$11*AE1357+Scorecard!$J$12*AF1357</f>
        <v>-5.13148956887359</v>
      </c>
      <c r="AH1357" s="0" t="n">
        <f aca="false">MIN(1-Inputs!$B$13,MAX(Inputs!$B$13,1/(1+EXP(-(Inputs!$B$11*AG1357+Inputs!$B$12)))))</f>
        <v>0.00513165913378992</v>
      </c>
      <c r="AI1357" s="0" t="n">
        <f aca="false">Inputs!$B$9-Inputs!$B$8*AG1357</f>
        <v>635.186367272253</v>
      </c>
      <c r="AJ1357" s="0" t="n">
        <f aca="false">RANK(AH1357,$AH$5:$AH$2004,0)+COUNTIF($AH$4:AH1356,AH1357)</f>
        <v>1236</v>
      </c>
      <c r="AK1357" s="0" t="n">
        <f aca="false">IF(AJ1357&lt;=Deciles!$B$5*(Deciles!$B$4+1),INT((AJ1357-1)/(Deciles!$B$4+1))+1,Deciles!$B$5+INT((AJ1357-1-Deciles!$B$5*(Deciles!$B$4+1))/Deciles!$B$4)+1)</f>
        <v>7</v>
      </c>
    </row>
    <row r="1358" customFormat="false" ht="15" hidden="false" customHeight="false" outlineLevel="0" collapsed="false">
      <c r="A1358" s="0" t="n">
        <v>39448</v>
      </c>
      <c r="B1358" s="0" t="s">
        <v>145</v>
      </c>
      <c r="C1358" s="0" t="n">
        <v>674</v>
      </c>
      <c r="D1358" s="0" t="n">
        <v>93.5998306274414</v>
      </c>
      <c r="E1358" s="0" t="n">
        <v>86.7218170166016</v>
      </c>
      <c r="F1358" s="0" t="n">
        <v>31</v>
      </c>
      <c r="G1358" s="0" t="n">
        <v>3.3510000705719</v>
      </c>
      <c r="H1358" s="0" t="n">
        <v>-0.165666580200195</v>
      </c>
      <c r="I1358" s="0" t="n">
        <v>11</v>
      </c>
      <c r="J1358" s="0" t="n">
        <v>12.5193691253662</v>
      </c>
      <c r="K1358" s="0" t="n">
        <v>4.85833311080933</v>
      </c>
      <c r="L1358" s="0" t="n">
        <v>-1.875</v>
      </c>
      <c r="M1358" s="0" t="n">
        <v>6.54819345474243</v>
      </c>
      <c r="N1358" s="0" t="n">
        <v>0</v>
      </c>
      <c r="O1358" s="0" t="n">
        <v>0</v>
      </c>
      <c r="P1358" s="0" t="s">
        <v>144</v>
      </c>
      <c r="Q1358" s="0" t="s">
        <v>141</v>
      </c>
      <c r="R1358" s="0" t="n">
        <v>1</v>
      </c>
      <c r="S1358" s="0" t="s">
        <v>151</v>
      </c>
      <c r="T1358" s="0" t="n">
        <v>0</v>
      </c>
      <c r="U1358" s="0" t="n">
        <v>273585.3</v>
      </c>
      <c r="V1358" s="0" t="n">
        <v>0.129209741950035</v>
      </c>
      <c r="W1358" s="0" t="n">
        <v>544.271850585938</v>
      </c>
      <c r="X1358" s="0" t="n">
        <v>0.0980106592178345</v>
      </c>
      <c r="Y1358" s="0" t="n">
        <f aca="false">IF(ISNUMBER(C1358),INDEX(Scorecard!$D$5:$D$12,SUMPRODUCT(--(Scorecard!$G$5:$G$11&lt;C1358))+1),Scorecard!$D$13)</f>
        <v>-1.88220980528339</v>
      </c>
      <c r="Z1358" s="0" t="n">
        <f aca="false">IF(ISNUMBER(D1358),INDEX(Scorecard!$D$14:$D$17,SUMPRODUCT(--(Scorecard!$G$14:$G$16&lt;D1358))+1),Scorecard!$D$18)</f>
        <v>-0.361970872710667</v>
      </c>
      <c r="AA1358" s="0" t="n">
        <f aca="false">IF(ISNUMBER(E1358),INDEX(Scorecard!$D$19:$D$26,SUMPRODUCT(--(Scorecard!$G$19:$G$25&lt;E1358))+1),Scorecard!$D$27)</f>
        <v>-0.219855970853228</v>
      </c>
      <c r="AB1358" s="0" t="n">
        <f aca="false">IF(ISNUMBER(F1358),INDEX(Scorecard!$D$28:$D$35,SUMPRODUCT(--(Scorecard!$G$28:$G$34&lt;F1358))+1),Scorecard!$D$36)</f>
        <v>0.126913191054783</v>
      </c>
      <c r="AC1358" s="0" t="n">
        <f aca="false">IF(ISNUMBER(H1358),INDEX(Scorecard!$D$37:$D$44,SUMPRODUCT(--(Scorecard!$G$37:$G$43&lt;H1358))+1),Scorecard!$D$45)</f>
        <v>0.769716833645565</v>
      </c>
      <c r="AD1358" s="0" t="n">
        <f aca="false">IF(ISNUMBER(I1358),INDEX(Scorecard!$D$46:$D$52,SUMPRODUCT(--(Scorecard!$G$46:$G$51&lt;I1358))+1),Scorecard!$D$53)</f>
        <v>-0.114272400683245</v>
      </c>
      <c r="AE1358" s="0" t="n">
        <f aca="false">IF(ISNUMBER(K1358),INDEX(Scorecard!$D$54:$D$61,SUMPRODUCT(--(Scorecard!$G$54:$G$60&lt;K1358))+1),Scorecard!$D$62)</f>
        <v>0.214429354789033</v>
      </c>
      <c r="AF1358" s="0" t="n">
        <f aca="false">IF(ISNUMBER(L1358),INDEX(Scorecard!$D$63:$D$68,SUMPRODUCT(--(Scorecard!$G$63:$G$67&lt;L1358))+1),Scorecard!$D$69)</f>
        <v>-0.340582194386522</v>
      </c>
      <c r="AG1358" s="0" t="n">
        <f aca="false">Inputs!$B$10+Scorecard!$J$5*Y1358+Scorecard!$J$6*Z1358+Scorecard!$J$7*AA1358+Scorecard!$J$8*AB1358+Scorecard!$J$9*AC1358+Scorecard!$J$10*AD1358+Scorecard!$J$11*AE1358+Scorecard!$J$12*AF1358</f>
        <v>-1.98063311496363</v>
      </c>
      <c r="AH1358" s="0" t="n">
        <f aca="false">MIN(1-Inputs!$B$13,MAX(Inputs!$B$13,1/(1+EXP(-(Inputs!$B$11*AG1358+Inputs!$B$12)))))</f>
        <v>0.12920973756452</v>
      </c>
      <c r="AI1358" s="0" t="n">
        <f aca="false">Inputs!$B$9-Inputs!$B$8*AG1358</f>
        <v>544.271867660075</v>
      </c>
      <c r="AJ1358" s="0" t="n">
        <f aca="false">RANK(AH1358,$AH$5:$AH$2004,0)+COUNTIF($AH$4:AH1357,AH1358)</f>
        <v>21</v>
      </c>
      <c r="AK1358" s="0" t="n">
        <f aca="false">IF(AJ1358&lt;=Deciles!$B$5*(Deciles!$B$4+1),INT((AJ1358-1)/(Deciles!$B$4+1))+1,Deciles!$B$5+INT((AJ1358-1-Deciles!$B$5*(Deciles!$B$4+1))/Deciles!$B$4)+1)</f>
        <v>1</v>
      </c>
    </row>
    <row r="1359" customFormat="false" ht="15" hidden="false" customHeight="false" outlineLevel="0" collapsed="false">
      <c r="A1359" s="0" t="n">
        <v>39499</v>
      </c>
      <c r="B1359" s="0" t="s">
        <v>143</v>
      </c>
      <c r="C1359" s="0" t="n">
        <v>759</v>
      </c>
      <c r="D1359" s="0" t="n">
        <v>80</v>
      </c>
      <c r="E1359" s="0" t="n">
        <v>52.0672454833984</v>
      </c>
      <c r="F1359" s="0" t="n">
        <v>38</v>
      </c>
      <c r="G1359" s="0" t="n">
        <v>4.21199989318848</v>
      </c>
      <c r="H1359" s="0" t="n">
        <v>0.978666543960571</v>
      </c>
      <c r="I1359" s="0" t="n">
        <v>69</v>
      </c>
      <c r="J1359" s="0" t="n">
        <v>12.6184206008911</v>
      </c>
      <c r="K1359" s="0" t="n">
        <v>9.63333320617676</v>
      </c>
      <c r="L1359" s="0" t="n">
        <v>5.0717945098877</v>
      </c>
      <c r="M1359" s="0" t="n">
        <v>2.57371878623962</v>
      </c>
      <c r="N1359" s="0" t="n">
        <v>0</v>
      </c>
      <c r="O1359" s="0" t="n">
        <v>0</v>
      </c>
      <c r="P1359" s="0" t="s">
        <v>144</v>
      </c>
      <c r="Q1359" s="0" t="s">
        <v>141</v>
      </c>
      <c r="R1359" s="0" t="n">
        <v>2</v>
      </c>
      <c r="S1359" s="0" t="s">
        <v>149</v>
      </c>
      <c r="T1359" s="0" t="n">
        <v>0</v>
      </c>
      <c r="U1359" s="0" t="n">
        <v>302071.97</v>
      </c>
      <c r="V1359" s="0" t="n">
        <v>0.0104244714602828</v>
      </c>
      <c r="W1359" s="0" t="n">
        <v>615.860900878906</v>
      </c>
      <c r="X1359" s="0" t="n">
        <v>0.0115069076418877</v>
      </c>
      <c r="Y1359" s="0" t="n">
        <f aca="false">IF(ISNUMBER(C1359),INDEX(Scorecard!$D$5:$D$12,SUMPRODUCT(--(Scorecard!$G$5:$G$11&lt;C1359))+1),Scorecard!$D$13)</f>
        <v>0.733188958177614</v>
      </c>
      <c r="Z1359" s="0" t="n">
        <f aca="false">IF(ISNUMBER(D1359),INDEX(Scorecard!$D$14:$D$17,SUMPRODUCT(--(Scorecard!$G$14:$G$16&lt;D1359))+1),Scorecard!$D$18)</f>
        <v>0.0505355481560174</v>
      </c>
      <c r="AA1359" s="0" t="n">
        <f aca="false">IF(ISNUMBER(E1359),INDEX(Scorecard!$D$19:$D$26,SUMPRODUCT(--(Scorecard!$G$19:$G$25&lt;E1359))+1),Scorecard!$D$27)</f>
        <v>0.57899015159425</v>
      </c>
      <c r="AB1359" s="0" t="n">
        <f aca="false">IF(ISNUMBER(F1359),INDEX(Scorecard!$D$28:$D$35,SUMPRODUCT(--(Scorecard!$G$28:$G$34&lt;F1359))+1),Scorecard!$D$36)</f>
        <v>-0.132616866359722</v>
      </c>
      <c r="AC1359" s="0" t="n">
        <f aca="false">IF(ISNUMBER(H1359),INDEX(Scorecard!$D$37:$D$44,SUMPRODUCT(--(Scorecard!$G$37:$G$43&lt;H1359))+1),Scorecard!$D$45)</f>
        <v>-0.975503570149195</v>
      </c>
      <c r="AD1359" s="0" t="n">
        <f aca="false">IF(ISNUMBER(I1359),INDEX(Scorecard!$D$46:$D$52,SUMPRODUCT(--(Scorecard!$G$46:$G$51&lt;I1359))+1),Scorecard!$D$53)</f>
        <v>0.818882373006414</v>
      </c>
      <c r="AE1359" s="0" t="n">
        <f aca="false">IF(ISNUMBER(K1359),INDEX(Scorecard!$D$54:$D$61,SUMPRODUCT(--(Scorecard!$G$54:$G$60&lt;K1359))+1),Scorecard!$D$62)</f>
        <v>-0.541917179454542</v>
      </c>
      <c r="AF1359" s="0" t="n">
        <f aca="false">IF(ISNUMBER(L1359),INDEX(Scorecard!$D$63:$D$68,SUMPRODUCT(--(Scorecard!$G$63:$G$67&lt;L1359))+1),Scorecard!$D$69)</f>
        <v>0.322484508656054</v>
      </c>
      <c r="AG1359" s="0" t="n">
        <f aca="false">Inputs!$B$10+Scorecard!$J$5*Y1359+Scorecard!$J$6*Z1359+Scorecard!$J$7*AA1359+Scorecard!$J$8*AB1359+Scorecard!$J$9*AC1359+Scorecard!$J$10*AD1359+Scorecard!$J$11*AE1359+Scorecard!$J$12*AF1359</f>
        <v>-4.46171902603148</v>
      </c>
      <c r="AH1359" s="0" t="n">
        <f aca="false">MIN(1-Inputs!$B$13,MAX(Inputs!$B$13,1/(1+EXP(-(Inputs!$B$11*AG1359+Inputs!$B$12)))))</f>
        <v>0.01042447108242</v>
      </c>
      <c r="AI1359" s="0" t="n">
        <f aca="false">Inputs!$B$9-Inputs!$B$8*AG1359</f>
        <v>615.860874458417</v>
      </c>
      <c r="AJ1359" s="0" t="n">
        <f aca="false">RANK(AH1359,$AH$5:$AH$2004,0)+COUNTIF($AH$4:AH1358,AH1359)</f>
        <v>786</v>
      </c>
      <c r="AK1359" s="0" t="n">
        <f aca="false">IF(AJ1359&lt;=Deciles!$B$5*(Deciles!$B$4+1),INT((AJ1359-1)/(Deciles!$B$4+1))+1,Deciles!$B$5+INT((AJ1359-1-Deciles!$B$5*(Deciles!$B$4+1))/Deciles!$B$4)+1)</f>
        <v>4</v>
      </c>
    </row>
    <row r="1360" customFormat="false" ht="15" hidden="false" customHeight="false" outlineLevel="0" collapsed="false">
      <c r="A1360" s="0" t="n">
        <v>39505</v>
      </c>
      <c r="B1360" s="0" t="s">
        <v>158</v>
      </c>
      <c r="C1360" s="0" t="n">
        <v>723</v>
      </c>
      <c r="D1360" s="0" t="n">
        <v>80</v>
      </c>
      <c r="E1360" s="0" t="n">
        <v>53.8934364318848</v>
      </c>
      <c r="F1360" s="0" t="n">
        <v>34</v>
      </c>
      <c r="G1360" s="0" t="n">
        <v>4.4229998588562</v>
      </c>
      <c r="H1360" s="0" t="n">
        <v>1.50633311271668</v>
      </c>
      <c r="I1360" s="0" t="n">
        <v>85</v>
      </c>
      <c r="J1360" s="0" t="n">
        <v>12.4691190719605</v>
      </c>
      <c r="K1360" s="0" t="n">
        <v>6.33333349227905</v>
      </c>
      <c r="L1360" s="0" t="n">
        <v>2.71025657653809</v>
      </c>
      <c r="M1360" s="0" t="n">
        <v>0.346199959516525</v>
      </c>
      <c r="N1360" s="0" t="n">
        <v>0</v>
      </c>
      <c r="O1360" s="0" t="n">
        <v>0</v>
      </c>
      <c r="P1360" s="0" t="s">
        <v>144</v>
      </c>
      <c r="Q1360" s="0" t="s">
        <v>153</v>
      </c>
      <c r="R1360" s="0" t="n">
        <v>1</v>
      </c>
      <c r="S1360" s="0" t="s">
        <v>148</v>
      </c>
      <c r="T1360" s="0" t="n">
        <v>0</v>
      </c>
      <c r="U1360" s="0" t="n">
        <v>260177.4</v>
      </c>
      <c r="V1360" s="0" t="n">
        <v>0.013768695294857</v>
      </c>
      <c r="W1360" s="0" t="n">
        <v>608.238891601563</v>
      </c>
      <c r="X1360" s="0" t="n">
        <v>0.0151146054267883</v>
      </c>
      <c r="Y1360" s="0" t="n">
        <f aca="false">IF(ISNUMBER(C1360),INDEX(Scorecard!$D$5:$D$12,SUMPRODUCT(--(Scorecard!$G$5:$G$11&lt;C1360))+1),Scorecard!$D$13)</f>
        <v>-0.0290424113398221</v>
      </c>
      <c r="Z1360" s="0" t="n">
        <f aca="false">IF(ISNUMBER(D1360),INDEX(Scorecard!$D$14:$D$17,SUMPRODUCT(--(Scorecard!$G$14:$G$16&lt;D1360))+1),Scorecard!$D$18)</f>
        <v>0.0505355481560174</v>
      </c>
      <c r="AA1360" s="0" t="n">
        <f aca="false">IF(ISNUMBER(E1360),INDEX(Scorecard!$D$19:$D$26,SUMPRODUCT(--(Scorecard!$G$19:$G$25&lt;E1360))+1),Scorecard!$D$27)</f>
        <v>0.57899015159425</v>
      </c>
      <c r="AB1360" s="0" t="n">
        <f aca="false">IF(ISNUMBER(F1360),INDEX(Scorecard!$D$28:$D$35,SUMPRODUCT(--(Scorecard!$G$28:$G$34&lt;F1360))+1),Scorecard!$D$36)</f>
        <v>-0.0008456427959252</v>
      </c>
      <c r="AC1360" s="0" t="n">
        <f aca="false">IF(ISNUMBER(H1360),INDEX(Scorecard!$D$37:$D$44,SUMPRODUCT(--(Scorecard!$G$37:$G$43&lt;H1360))+1),Scorecard!$D$45)</f>
        <v>-0.975503570149195</v>
      </c>
      <c r="AD1360" s="0" t="n">
        <f aca="false">IF(ISNUMBER(I1360),INDEX(Scorecard!$D$46:$D$52,SUMPRODUCT(--(Scorecard!$G$46:$G$51&lt;I1360))+1),Scorecard!$D$53)</f>
        <v>0.818882373006414</v>
      </c>
      <c r="AE1360" s="0" t="n">
        <f aca="false">IF(ISNUMBER(K1360),INDEX(Scorecard!$D$54:$D$61,SUMPRODUCT(--(Scorecard!$G$54:$G$60&lt;K1360))+1),Scorecard!$D$62)</f>
        <v>-0.119873800601421</v>
      </c>
      <c r="AF1360" s="0" t="n">
        <f aca="false">IF(ISNUMBER(L1360),INDEX(Scorecard!$D$63:$D$68,SUMPRODUCT(--(Scorecard!$G$63:$G$67&lt;L1360))+1),Scorecard!$D$69)</f>
        <v>0.322484508656054</v>
      </c>
      <c r="AG1360" s="0" t="n">
        <f aca="false">Inputs!$B$10+Scorecard!$J$5*Y1360+Scorecard!$J$6*Z1360+Scorecard!$J$7*AA1360+Scorecard!$J$8*AB1360+Scorecard!$J$9*AC1360+Scorecard!$J$10*AD1360+Scorecard!$J$11*AE1360+Scorecard!$J$12*AF1360</f>
        <v>-4.19756068992545</v>
      </c>
      <c r="AH1360" s="0" t="n">
        <f aca="false">MIN(1-Inputs!$B$13,MAX(Inputs!$B$13,1/(1+EXP(-(Inputs!$B$11*AG1360+Inputs!$B$12)))))</f>
        <v>0.0137686948911095</v>
      </c>
      <c r="AI1360" s="0" t="n">
        <f aca="false">Inputs!$B$9-Inputs!$B$8*AG1360</f>
        <v>608.238876028223</v>
      </c>
      <c r="AJ1360" s="0" t="n">
        <f aca="false">RANK(AH1360,$AH$5:$AH$2004,0)+COUNTIF($AH$4:AH1359,AH1360)</f>
        <v>639</v>
      </c>
      <c r="AK1360" s="0" t="n">
        <f aca="false">IF(AJ1360&lt;=Deciles!$B$5*(Deciles!$B$4+1),INT((AJ1360-1)/(Deciles!$B$4+1))+1,Deciles!$B$5+INT((AJ1360-1-Deciles!$B$5*(Deciles!$B$4+1))/Deciles!$B$4)+1)</f>
        <v>4</v>
      </c>
    </row>
    <row r="1361" customFormat="false" ht="15" hidden="false" customHeight="false" outlineLevel="0" collapsed="false">
      <c r="A1361" s="0" t="n">
        <v>39598</v>
      </c>
      <c r="B1361" s="0" t="s">
        <v>152</v>
      </c>
      <c r="C1361" s="0" t="n">
        <v>817</v>
      </c>
      <c r="D1361" s="0" t="n">
        <v>82.6400985717773</v>
      </c>
      <c r="E1361" s="0" t="n">
        <v>57.6988334655762</v>
      </c>
      <c r="F1361" s="0" t="n">
        <v>38</v>
      </c>
      <c r="G1361" s="0" t="n">
        <v>3.25099992752075</v>
      </c>
      <c r="H1361" s="0" t="n">
        <v>-3.18233346939087</v>
      </c>
      <c r="I1361" s="0" t="n">
        <v>70</v>
      </c>
      <c r="J1361" s="0" t="n">
        <v>11.7564878463745</v>
      </c>
      <c r="K1361" s="0" t="n">
        <v>3.70000004768372</v>
      </c>
      <c r="L1361" s="0" t="n">
        <v>-0.458333253860474</v>
      </c>
      <c r="M1361" s="0" t="n">
        <v>4.74415826797485</v>
      </c>
      <c r="N1361" s="0" t="n">
        <v>0</v>
      </c>
      <c r="O1361" s="0" t="n">
        <v>0</v>
      </c>
      <c r="P1361" s="0" t="s">
        <v>144</v>
      </c>
      <c r="Q1361" s="0" t="s">
        <v>141</v>
      </c>
      <c r="R1361" s="0" t="n">
        <v>2</v>
      </c>
      <c r="S1361" s="0" t="s">
        <v>147</v>
      </c>
      <c r="T1361" s="0" t="n">
        <v>0</v>
      </c>
      <c r="U1361" s="0" t="n">
        <v>127578.62</v>
      </c>
      <c r="V1361" s="0" t="n">
        <v>0.000958536111284047</v>
      </c>
      <c r="W1361" s="0" t="n">
        <v>680.707336425781</v>
      </c>
      <c r="X1361" s="0" t="n">
        <v>0.000778125249780715</v>
      </c>
      <c r="Y1361" s="0" t="n">
        <f aca="false">IF(ISNUMBER(C1361),INDEX(Scorecard!$D$5:$D$12,SUMPRODUCT(--(Scorecard!$G$5:$G$11&lt;C1361))+1),Scorecard!$D$13)</f>
        <v>2.19112706886128</v>
      </c>
      <c r="Z1361" s="0" t="n">
        <f aca="false">IF(ISNUMBER(D1361),INDEX(Scorecard!$D$14:$D$17,SUMPRODUCT(--(Scorecard!$G$14:$G$16&lt;D1361))+1),Scorecard!$D$18)</f>
        <v>0.0505355481560174</v>
      </c>
      <c r="AA1361" s="0" t="n">
        <f aca="false">IF(ISNUMBER(E1361),INDEX(Scorecard!$D$19:$D$26,SUMPRODUCT(--(Scorecard!$G$19:$G$25&lt;E1361))+1),Scorecard!$D$27)</f>
        <v>0.285899340811827</v>
      </c>
      <c r="AB1361" s="0" t="n">
        <f aca="false">IF(ISNUMBER(F1361),INDEX(Scorecard!$D$28:$D$35,SUMPRODUCT(--(Scorecard!$G$28:$G$34&lt;F1361))+1),Scorecard!$D$36)</f>
        <v>-0.132616866359722</v>
      </c>
      <c r="AC1361" s="0" t="n">
        <f aca="false">IF(ISNUMBER(H1361),INDEX(Scorecard!$D$37:$D$44,SUMPRODUCT(--(Scorecard!$G$37:$G$43&lt;H1361))+1),Scorecard!$D$45)</f>
        <v>1.35057635045042</v>
      </c>
      <c r="AD1361" s="0" t="n">
        <f aca="false">IF(ISNUMBER(I1361),INDEX(Scorecard!$D$46:$D$52,SUMPRODUCT(--(Scorecard!$G$46:$G$51&lt;I1361))+1),Scorecard!$D$53)</f>
        <v>0.818882373006414</v>
      </c>
      <c r="AE1361" s="0" t="n">
        <f aca="false">IF(ISNUMBER(K1361),INDEX(Scorecard!$D$54:$D$61,SUMPRODUCT(--(Scorecard!$G$54:$G$60&lt;K1361))+1),Scorecard!$D$62)</f>
        <v>0.489050497890326</v>
      </c>
      <c r="AF1361" s="0" t="n">
        <f aca="false">IF(ISNUMBER(L1361),INDEX(Scorecard!$D$63:$D$68,SUMPRODUCT(--(Scorecard!$G$63:$G$67&lt;L1361))+1),Scorecard!$D$69)</f>
        <v>0.322484508656054</v>
      </c>
      <c r="AG1361" s="0" t="n">
        <f aca="false">Inputs!$B$10+Scorecard!$J$5*Y1361+Scorecard!$J$6*Z1361+Scorecard!$J$7*AA1361+Scorecard!$J$8*AB1361+Scorecard!$J$9*AC1361+Scorecard!$J$10*AD1361+Scorecard!$J$11*AE1361+Scorecard!$J$12*AF1361</f>
        <v>-6.70912611546105</v>
      </c>
      <c r="AH1361" s="0" t="n">
        <f aca="false">MIN(1-Inputs!$B$13,MAX(Inputs!$B$13,1/(1+EXP(-(Inputs!$B$11*AG1361+Inputs!$B$12)))))</f>
        <v>0.000958536105937462</v>
      </c>
      <c r="AI1361" s="0" t="n">
        <f aca="false">Inputs!$B$9-Inputs!$B$8*AG1361</f>
        <v>680.707335713991</v>
      </c>
      <c r="AJ1361" s="0" t="n">
        <f aca="false">RANK(AH1361,$AH$5:$AH$2004,0)+COUNTIF($AH$4:AH1360,AH1361)</f>
        <v>1918</v>
      </c>
      <c r="AK1361" s="0" t="n">
        <f aca="false">IF(AJ1361&lt;=Deciles!$B$5*(Deciles!$B$4+1),INT((AJ1361-1)/(Deciles!$B$4+1))+1,Deciles!$B$5+INT((AJ1361-1-Deciles!$B$5*(Deciles!$B$4+1))/Deciles!$B$4)+1)</f>
        <v>10</v>
      </c>
    </row>
    <row r="1362" customFormat="false" ht="15" hidden="false" customHeight="false" outlineLevel="0" collapsed="false">
      <c r="A1362" s="0" t="n">
        <v>39633</v>
      </c>
      <c r="B1362" s="0" t="s">
        <v>139</v>
      </c>
      <c r="C1362" s="0" t="n">
        <v>718</v>
      </c>
      <c r="D1362" s="0" t="n">
        <v>85.7109451293945</v>
      </c>
      <c r="E1362" s="0" t="n">
        <v>75.1007766723633</v>
      </c>
      <c r="F1362" s="0" t="n">
        <v>29</v>
      </c>
      <c r="G1362" s="0" t="n">
        <v>4.78499984741211</v>
      </c>
      <c r="H1362" s="0" t="n">
        <v>1.76833319664002</v>
      </c>
      <c r="I1362" s="0" t="n">
        <v>35</v>
      </c>
      <c r="J1362" s="0" t="n">
        <v>11.935661315918</v>
      </c>
      <c r="K1362" s="0" t="n">
        <v>5.73333311080933</v>
      </c>
      <c r="L1362" s="0" t="n">
        <v>-3.50000047683716</v>
      </c>
      <c r="M1362" s="0" t="n">
        <v>2.59457206726074</v>
      </c>
      <c r="N1362" s="0" t="n">
        <v>1</v>
      </c>
      <c r="O1362" s="0" t="n">
        <v>0</v>
      </c>
      <c r="P1362" s="0" t="s">
        <v>146</v>
      </c>
      <c r="Q1362" s="0" t="s">
        <v>141</v>
      </c>
      <c r="R1362" s="0" t="n">
        <v>2</v>
      </c>
      <c r="S1362" s="0" t="s">
        <v>161</v>
      </c>
      <c r="T1362" s="0" t="n">
        <v>0</v>
      </c>
      <c r="U1362" s="0" t="n">
        <v>152613.06</v>
      </c>
      <c r="V1362" s="0" t="n">
        <v>0.0160512309521437</v>
      </c>
      <c r="W1362" s="0" t="n">
        <v>604.024841308594</v>
      </c>
      <c r="X1362" s="0" t="n">
        <v>0.00889797881245613</v>
      </c>
      <c r="Y1362" s="0" t="n">
        <f aca="false">IF(ISNUMBER(C1362),INDEX(Scorecard!$D$5:$D$12,SUMPRODUCT(--(Scorecard!$G$5:$G$11&lt;C1362))+1),Scorecard!$D$13)</f>
        <v>-0.0290424113398221</v>
      </c>
      <c r="Z1362" s="0" t="n">
        <f aca="false">IF(ISNUMBER(D1362),INDEX(Scorecard!$D$14:$D$17,SUMPRODUCT(--(Scorecard!$G$14:$G$16&lt;D1362))+1),Scorecard!$D$18)</f>
        <v>0.0505355481560174</v>
      </c>
      <c r="AA1362" s="0" t="n">
        <f aca="false">IF(ISNUMBER(E1362),INDEX(Scorecard!$D$19:$D$26,SUMPRODUCT(--(Scorecard!$G$19:$G$25&lt;E1362))+1),Scorecard!$D$27)</f>
        <v>-0.0341578513653732</v>
      </c>
      <c r="AB1362" s="0" t="n">
        <f aca="false">IF(ISNUMBER(F1362),INDEX(Scorecard!$D$28:$D$35,SUMPRODUCT(--(Scorecard!$G$28:$G$34&lt;F1362))+1),Scorecard!$D$36)</f>
        <v>0.165097008946478</v>
      </c>
      <c r="AC1362" s="0" t="n">
        <f aca="false">IF(ISNUMBER(H1362),INDEX(Scorecard!$D$37:$D$44,SUMPRODUCT(--(Scorecard!$G$37:$G$43&lt;H1362))+1),Scorecard!$D$45)</f>
        <v>-0.975503570149195</v>
      </c>
      <c r="AD1362" s="0" t="n">
        <f aca="false">IF(ISNUMBER(I1362),INDEX(Scorecard!$D$46:$D$52,SUMPRODUCT(--(Scorecard!$G$46:$G$51&lt;I1362))+1),Scorecard!$D$53)</f>
        <v>0.123869379412532</v>
      </c>
      <c r="AE1362" s="0" t="n">
        <f aca="false">IF(ISNUMBER(K1362),INDEX(Scorecard!$D$54:$D$61,SUMPRODUCT(--(Scorecard!$G$54:$G$60&lt;K1362))+1),Scorecard!$D$62)</f>
        <v>0.0151758992857273</v>
      </c>
      <c r="AF1362" s="0" t="n">
        <f aca="false">IF(ISNUMBER(L1362),INDEX(Scorecard!$D$63:$D$68,SUMPRODUCT(--(Scorecard!$G$63:$G$67&lt;L1362))+1),Scorecard!$D$69)</f>
        <v>-0.340582194386522</v>
      </c>
      <c r="AG1362" s="0" t="n">
        <f aca="false">Inputs!$B$10+Scorecard!$J$5*Y1362+Scorecard!$J$6*Z1362+Scorecard!$J$7*AA1362+Scorecard!$J$8*AB1362+Scorecard!$J$9*AC1362+Scorecard!$J$10*AD1362+Scorecard!$J$11*AE1362+Scorecard!$J$12*AF1362</f>
        <v>-4.05151347789523</v>
      </c>
      <c r="AH1362" s="0" t="n">
        <f aca="false">MIN(1-Inputs!$B$13,MAX(Inputs!$B$13,1/(1+EXP(-(Inputs!$B$11*AG1362+Inputs!$B$12)))))</f>
        <v>0.0160512304281504</v>
      </c>
      <c r="AI1362" s="0" t="n">
        <f aca="false">Inputs!$B$9-Inputs!$B$8*AG1362</f>
        <v>604.024844257591</v>
      </c>
      <c r="AJ1362" s="0" t="n">
        <f aca="false">RANK(AH1362,$AH$5:$AH$2004,0)+COUNTIF($AH$4:AH1361,AH1362)</f>
        <v>567</v>
      </c>
      <c r="AK1362" s="0" t="n">
        <f aca="false">IF(AJ1362&lt;=Deciles!$B$5*(Deciles!$B$4+1),INT((AJ1362-1)/(Deciles!$B$4+1))+1,Deciles!$B$5+INT((AJ1362-1-Deciles!$B$5*(Deciles!$B$4+1))/Deciles!$B$4)+1)</f>
        <v>3</v>
      </c>
    </row>
    <row r="1363" customFormat="false" ht="15" hidden="false" customHeight="false" outlineLevel="0" collapsed="false">
      <c r="A1363" s="0" t="n">
        <v>39643</v>
      </c>
      <c r="B1363" s="0" t="s">
        <v>158</v>
      </c>
      <c r="C1363" s="0" t="n">
        <v>686</v>
      </c>
      <c r="D1363" s="0" t="n">
        <v>82.8476715087891</v>
      </c>
      <c r="E1363" s="0" t="n">
        <v>80.2040710449219</v>
      </c>
      <c r="F1363" s="0" t="n">
        <v>32</v>
      </c>
      <c r="G1363" s="0" t="n">
        <v>4.23999977111816</v>
      </c>
      <c r="H1363" s="0" t="n">
        <v>1.32333302497864</v>
      </c>
      <c r="I1363" s="0" t="n">
        <v>15</v>
      </c>
      <c r="J1363" s="0" t="n">
        <v>11.7690677642822</v>
      </c>
      <c r="K1363" s="0" t="n">
        <v>6.73333311080933</v>
      </c>
      <c r="L1363" s="0" t="n">
        <v>2.71025609970093</v>
      </c>
      <c r="M1363" s="0" t="n">
        <v>0.36659899353981</v>
      </c>
      <c r="N1363" s="0" t="n">
        <v>0</v>
      </c>
      <c r="O1363" s="0" t="n">
        <v>0</v>
      </c>
      <c r="P1363" s="0" t="s">
        <v>140</v>
      </c>
      <c r="Q1363" s="0" t="s">
        <v>141</v>
      </c>
      <c r="R1363" s="0" t="n">
        <v>1</v>
      </c>
      <c r="S1363" s="0" t="s">
        <v>161</v>
      </c>
      <c r="T1363" s="0" t="n">
        <v>0</v>
      </c>
      <c r="U1363" s="0" t="n">
        <v>129193.65</v>
      </c>
      <c r="V1363" s="0" t="n">
        <v>0.0542749725282192</v>
      </c>
      <c r="W1363" s="0" t="n">
        <v>569.980834960938</v>
      </c>
      <c r="X1363" s="0" t="n">
        <v>0.0501239895820618</v>
      </c>
      <c r="Y1363" s="0" t="n">
        <f aca="false">IF(ISNUMBER(C1363),INDEX(Scorecard!$D$5:$D$12,SUMPRODUCT(--(Scorecard!$G$5:$G$11&lt;C1363))+1),Scorecard!$D$13)</f>
        <v>-0.869677851527538</v>
      </c>
      <c r="Z1363" s="0" t="n">
        <f aca="false">IF(ISNUMBER(D1363),INDEX(Scorecard!$D$14:$D$17,SUMPRODUCT(--(Scorecard!$G$14:$G$16&lt;D1363))+1),Scorecard!$D$18)</f>
        <v>0.0505355481560174</v>
      </c>
      <c r="AA1363" s="0" t="n">
        <f aca="false">IF(ISNUMBER(E1363),INDEX(Scorecard!$D$19:$D$26,SUMPRODUCT(--(Scorecard!$G$19:$G$25&lt;E1363))+1),Scorecard!$D$27)</f>
        <v>-0.0341578513653732</v>
      </c>
      <c r="AB1363" s="0" t="n">
        <f aca="false">IF(ISNUMBER(F1363),INDEX(Scorecard!$D$28:$D$35,SUMPRODUCT(--(Scorecard!$G$28:$G$34&lt;F1363))+1),Scorecard!$D$36)</f>
        <v>0.126913191054783</v>
      </c>
      <c r="AC1363" s="0" t="n">
        <f aca="false">IF(ISNUMBER(H1363),INDEX(Scorecard!$D$37:$D$44,SUMPRODUCT(--(Scorecard!$G$37:$G$43&lt;H1363))+1),Scorecard!$D$45)</f>
        <v>-0.975503570149195</v>
      </c>
      <c r="AD1363" s="0" t="n">
        <f aca="false">IF(ISNUMBER(I1363),INDEX(Scorecard!$D$46:$D$52,SUMPRODUCT(--(Scorecard!$G$46:$G$51&lt;I1363))+1),Scorecard!$D$53)</f>
        <v>-0.114272400683245</v>
      </c>
      <c r="AE1363" s="0" t="n">
        <f aca="false">IF(ISNUMBER(K1363),INDEX(Scorecard!$D$54:$D$61,SUMPRODUCT(--(Scorecard!$G$54:$G$60&lt;K1363))+1),Scorecard!$D$62)</f>
        <v>-0.357264871923982</v>
      </c>
      <c r="AF1363" s="0" t="n">
        <f aca="false">IF(ISNUMBER(L1363),INDEX(Scorecard!$D$63:$D$68,SUMPRODUCT(--(Scorecard!$G$63:$G$67&lt;L1363))+1),Scorecard!$D$69)</f>
        <v>0.322484508656054</v>
      </c>
      <c r="AG1363" s="0" t="n">
        <f aca="false">Inputs!$B$10+Scorecard!$J$5*Y1363+Scorecard!$J$6*Z1363+Scorecard!$J$7*AA1363+Scorecard!$J$8*AB1363+Scorecard!$J$9*AC1363+Scorecard!$J$10*AD1363+Scorecard!$J$11*AE1363+Scorecard!$J$12*AF1363</f>
        <v>-2.87163704339061</v>
      </c>
      <c r="AH1363" s="0" t="n">
        <f aca="false">MIN(1-Inputs!$B$13,MAX(Inputs!$B$13,1/(1+EXP(-(Inputs!$B$11*AG1363+Inputs!$B$12)))))</f>
        <v>0.0542749708170052</v>
      </c>
      <c r="AI1363" s="0" t="n">
        <f aca="false">Inputs!$B$9-Inputs!$B$8*AG1363</f>
        <v>569.980806639159</v>
      </c>
      <c r="AJ1363" s="0" t="n">
        <f aca="false">RANK(AH1363,$AH$5:$AH$2004,0)+COUNTIF($AH$4:AH1362,AH1363)</f>
        <v>132</v>
      </c>
      <c r="AK1363" s="0" t="n">
        <f aca="false">IF(AJ1363&lt;=Deciles!$B$5*(Deciles!$B$4+1),INT((AJ1363-1)/(Deciles!$B$4+1))+1,Deciles!$B$5+INT((AJ1363-1-Deciles!$B$5*(Deciles!$B$4+1))/Deciles!$B$4)+1)</f>
        <v>1</v>
      </c>
    </row>
    <row r="1364" customFormat="false" ht="15" hidden="false" customHeight="false" outlineLevel="0" collapsed="false">
      <c r="A1364" s="0" t="n">
        <v>39663</v>
      </c>
      <c r="B1364" s="0" t="s">
        <v>157</v>
      </c>
      <c r="C1364" s="0" t="n">
        <v>696</v>
      </c>
      <c r="D1364" s="0" t="n">
        <v>75.7652816772461</v>
      </c>
      <c r="E1364" s="0" t="n">
        <v>72.2139205932617</v>
      </c>
      <c r="F1364" s="0" t="n">
        <v>38</v>
      </c>
      <c r="G1364" s="0" t="n">
        <v>3.86999988555908</v>
      </c>
      <c r="H1364" s="0" t="n">
        <v>-0.0133335590362549</v>
      </c>
      <c r="I1364" s="0" t="n">
        <v>10</v>
      </c>
      <c r="J1364" s="0" t="n">
        <v>12.507887840271</v>
      </c>
      <c r="K1364" s="0" t="n">
        <v>4.0230770111084</v>
      </c>
      <c r="L1364" s="0" t="n">
        <v>-0.276923179626465</v>
      </c>
      <c r="M1364" s="0" t="n">
        <v>4.10729646682739</v>
      </c>
      <c r="N1364" s="0" t="n">
        <v>0</v>
      </c>
      <c r="O1364" s="0" t="n">
        <v>0</v>
      </c>
      <c r="P1364" s="0" t="s">
        <v>146</v>
      </c>
      <c r="Q1364" s="0" t="s">
        <v>141</v>
      </c>
      <c r="R1364" s="0" t="n">
        <v>1</v>
      </c>
      <c r="S1364" s="0" t="s">
        <v>161</v>
      </c>
      <c r="T1364" s="0" t="n">
        <v>1</v>
      </c>
      <c r="U1364" s="0" t="n">
        <v>270462.16</v>
      </c>
      <c r="V1364" s="0" t="n">
        <v>0.0329076535999775</v>
      </c>
      <c r="W1364" s="0" t="n">
        <v>584.127258300781</v>
      </c>
      <c r="X1364" s="0" t="n">
        <v>0.0260646548122168</v>
      </c>
      <c r="Y1364" s="0" t="n">
        <f aca="false">IF(ISNUMBER(C1364),INDEX(Scorecard!$D$5:$D$12,SUMPRODUCT(--(Scorecard!$G$5:$G$11&lt;C1364))+1),Scorecard!$D$13)</f>
        <v>-0.869677851527538</v>
      </c>
      <c r="Z1364" s="0" t="n">
        <f aca="false">IF(ISNUMBER(D1364),INDEX(Scorecard!$D$14:$D$17,SUMPRODUCT(--(Scorecard!$G$14:$G$16&lt;D1364))+1),Scorecard!$D$18)</f>
        <v>0.128579646629417</v>
      </c>
      <c r="AA1364" s="0" t="n">
        <f aca="false">IF(ISNUMBER(E1364),INDEX(Scorecard!$D$19:$D$26,SUMPRODUCT(--(Scorecard!$G$19:$G$25&lt;E1364))+1),Scorecard!$D$27)</f>
        <v>-0.0341578513653732</v>
      </c>
      <c r="AB1364" s="0" t="n">
        <f aca="false">IF(ISNUMBER(F1364),INDEX(Scorecard!$D$28:$D$35,SUMPRODUCT(--(Scorecard!$G$28:$G$34&lt;F1364))+1),Scorecard!$D$36)</f>
        <v>-0.132616866359722</v>
      </c>
      <c r="AC1364" s="0" t="n">
        <f aca="false">IF(ISNUMBER(H1364),INDEX(Scorecard!$D$37:$D$44,SUMPRODUCT(--(Scorecard!$G$37:$G$43&lt;H1364))+1),Scorecard!$D$45)</f>
        <v>0.330501541082344</v>
      </c>
      <c r="AD1364" s="0" t="n">
        <f aca="false">IF(ISNUMBER(I1364),INDEX(Scorecard!$D$46:$D$52,SUMPRODUCT(--(Scorecard!$G$46:$G$51&lt;I1364))+1),Scorecard!$D$53)</f>
        <v>-0.114272400683245</v>
      </c>
      <c r="AE1364" s="0" t="n">
        <f aca="false">IF(ISNUMBER(K1364),INDEX(Scorecard!$D$54:$D$61,SUMPRODUCT(--(Scorecard!$G$54:$G$60&lt;K1364))+1),Scorecard!$D$62)</f>
        <v>0.489050497890326</v>
      </c>
      <c r="AF1364" s="0" t="n">
        <f aca="false">IF(ISNUMBER(L1364),INDEX(Scorecard!$D$63:$D$68,SUMPRODUCT(--(Scorecard!$G$63:$G$67&lt;L1364))+1),Scorecard!$D$69)</f>
        <v>0.322484508656054</v>
      </c>
      <c r="AG1364" s="0" t="n">
        <f aca="false">Inputs!$B$10+Scorecard!$J$5*Y1364+Scorecard!$J$6*Z1364+Scorecard!$J$7*AA1364+Scorecard!$J$8*AB1364+Scorecard!$J$9*AC1364+Scorecard!$J$10*AD1364+Scorecard!$J$11*AE1364+Scorecard!$J$12*AF1364</f>
        <v>-3.3619158065545</v>
      </c>
      <c r="AH1364" s="0" t="n">
        <f aca="false">MIN(1-Inputs!$B$13,MAX(Inputs!$B$13,1/(1+EXP(-(Inputs!$B$11*AG1364+Inputs!$B$12)))))</f>
        <v>0.0329076531594246</v>
      </c>
      <c r="AI1364" s="0" t="n">
        <f aca="false">Inputs!$B$9-Inputs!$B$8*AG1364</f>
        <v>584.127261444553</v>
      </c>
      <c r="AJ1364" s="0" t="n">
        <f aca="false">RANK(AH1364,$AH$5:$AH$2004,0)+COUNTIF($AH$4:AH1363,AH1364)</f>
        <v>277</v>
      </c>
      <c r="AK1364" s="0" t="n">
        <f aca="false">IF(AJ1364&lt;=Deciles!$B$5*(Deciles!$B$4+1),INT((AJ1364-1)/(Deciles!$B$4+1))+1,Deciles!$B$5+INT((AJ1364-1-Deciles!$B$5*(Deciles!$B$4+1))/Deciles!$B$4)+1)</f>
        <v>2</v>
      </c>
    </row>
    <row r="1365" customFormat="false" ht="15" hidden="false" customHeight="false" outlineLevel="0" collapsed="false">
      <c r="A1365" s="0" t="n">
        <v>39676</v>
      </c>
      <c r="B1365" s="0" t="s">
        <v>143</v>
      </c>
      <c r="C1365" s="0" t="n">
        <v>708</v>
      </c>
      <c r="D1365" s="0" t="n">
        <v>60.0260887145996</v>
      </c>
      <c r="E1365" s="0" t="n">
        <v>47.5494194030762</v>
      </c>
      <c r="F1365" s="0" t="n">
        <v>33</v>
      </c>
      <c r="G1365" s="0" t="n">
        <v>3.80200004577637</v>
      </c>
      <c r="H1365" s="0" t="n">
        <v>0.568666696548462</v>
      </c>
      <c r="I1365" s="0" t="n">
        <v>47</v>
      </c>
      <c r="J1365" s="0" t="n">
        <v>11.8247423171997</v>
      </c>
      <c r="K1365" s="0" t="n">
        <v>8.93333339691162</v>
      </c>
      <c r="L1365" s="0" t="n">
        <v>5.07179498672485</v>
      </c>
      <c r="M1365" s="0" t="n">
        <v>1.95005702972412</v>
      </c>
      <c r="N1365" s="0" t="n">
        <v>0</v>
      </c>
      <c r="O1365" s="0" t="n">
        <v>0</v>
      </c>
      <c r="P1365" s="0" t="s">
        <v>144</v>
      </c>
      <c r="Q1365" s="0" t="s">
        <v>141</v>
      </c>
      <c r="R1365" s="0" t="n">
        <v>2</v>
      </c>
      <c r="S1365" s="0" t="s">
        <v>142</v>
      </c>
      <c r="T1365" s="0" t="n">
        <v>0</v>
      </c>
      <c r="U1365" s="0" t="n">
        <v>136590.47</v>
      </c>
      <c r="V1365" s="0" t="n">
        <v>0.0279688034206629</v>
      </c>
      <c r="W1365" s="0" t="n">
        <v>588.666198730469</v>
      </c>
      <c r="X1365" s="0" t="n">
        <v>0.016171908006072</v>
      </c>
      <c r="Y1365" s="0" t="n">
        <f aca="false">IF(ISNUMBER(C1365),INDEX(Scorecard!$D$5:$D$12,SUMPRODUCT(--(Scorecard!$G$5:$G$11&lt;C1365))+1),Scorecard!$D$13)</f>
        <v>-0.513000642971656</v>
      </c>
      <c r="Z1365" s="0" t="n">
        <f aca="false">IF(ISNUMBER(D1365),INDEX(Scorecard!$D$14:$D$17,SUMPRODUCT(--(Scorecard!$G$14:$G$16&lt;D1365))+1),Scorecard!$D$18)</f>
        <v>0.248677243387958</v>
      </c>
      <c r="AA1365" s="0" t="n">
        <f aca="false">IF(ISNUMBER(E1365),INDEX(Scorecard!$D$19:$D$26,SUMPRODUCT(--(Scorecard!$G$19:$G$25&lt;E1365))+1),Scorecard!$D$27)</f>
        <v>0.57899015159425</v>
      </c>
      <c r="AB1365" s="0" t="n">
        <f aca="false">IF(ISNUMBER(F1365),INDEX(Scorecard!$D$28:$D$35,SUMPRODUCT(--(Scorecard!$G$28:$G$34&lt;F1365))+1),Scorecard!$D$36)</f>
        <v>-0.0008456427959252</v>
      </c>
      <c r="AC1365" s="0" t="n">
        <f aca="false">IF(ISNUMBER(H1365),INDEX(Scorecard!$D$37:$D$44,SUMPRODUCT(--(Scorecard!$G$37:$G$43&lt;H1365))+1),Scorecard!$D$45)</f>
        <v>-0.271229676926091</v>
      </c>
      <c r="AD1365" s="0" t="n">
        <f aca="false">IF(ISNUMBER(I1365),INDEX(Scorecard!$D$46:$D$52,SUMPRODUCT(--(Scorecard!$G$46:$G$51&lt;I1365))+1),Scorecard!$D$53)</f>
        <v>0.818882373006414</v>
      </c>
      <c r="AE1365" s="0" t="n">
        <f aca="false">IF(ISNUMBER(K1365),INDEX(Scorecard!$D$54:$D$61,SUMPRODUCT(--(Scorecard!$G$54:$G$60&lt;K1365))+1),Scorecard!$D$62)</f>
        <v>-0.541917179454542</v>
      </c>
      <c r="AF1365" s="0" t="n">
        <f aca="false">IF(ISNUMBER(L1365),INDEX(Scorecard!$D$63:$D$68,SUMPRODUCT(--(Scorecard!$G$63:$G$67&lt;L1365))+1),Scorecard!$D$69)</f>
        <v>0.322484508656054</v>
      </c>
      <c r="AG1365" s="0" t="n">
        <f aca="false">Inputs!$B$10+Scorecard!$J$5*Y1365+Scorecard!$J$6*Z1365+Scorecard!$J$7*AA1365+Scorecard!$J$8*AB1365+Scorecard!$J$9*AC1365+Scorecard!$J$10*AD1365+Scorecard!$J$11*AE1365+Scorecard!$J$12*AF1365</f>
        <v>-3.51922277136489</v>
      </c>
      <c r="AH1365" s="0" t="n">
        <f aca="false">MIN(1-Inputs!$B$13,MAX(Inputs!$B$13,1/(1+EXP(-(Inputs!$B$11*AG1365+Inputs!$B$12)))))</f>
        <v>0.0279688042147986</v>
      </c>
      <c r="AI1365" s="0" t="n">
        <f aca="false">Inputs!$B$9-Inputs!$B$8*AG1365</f>
        <v>588.666181005138</v>
      </c>
      <c r="AJ1365" s="0" t="n">
        <f aca="false">RANK(AH1365,$AH$5:$AH$2004,0)+COUNTIF($AH$4:AH1364,AH1365)</f>
        <v>338</v>
      </c>
      <c r="AK1365" s="0" t="n">
        <f aca="false">IF(AJ1365&lt;=Deciles!$B$5*(Deciles!$B$4+1),INT((AJ1365-1)/(Deciles!$B$4+1))+1,Deciles!$B$5+INT((AJ1365-1-Deciles!$B$5*(Deciles!$B$4+1))/Deciles!$B$4)+1)</f>
        <v>2</v>
      </c>
    </row>
    <row r="1366" customFormat="false" ht="15" hidden="false" customHeight="false" outlineLevel="0" collapsed="false">
      <c r="A1366" s="0" t="n">
        <v>39684</v>
      </c>
      <c r="B1366" s="0" t="s">
        <v>139</v>
      </c>
      <c r="C1366" s="0" t="n">
        <v>726</v>
      </c>
      <c r="D1366" s="0" t="n">
        <v>80</v>
      </c>
      <c r="E1366" s="0" t="n">
        <v>75.9117050170898</v>
      </c>
      <c r="F1366" s="0" t="n">
        <v>44</v>
      </c>
      <c r="G1366" s="0" t="n">
        <v>3.21499991416931</v>
      </c>
      <c r="H1366" s="0" t="n">
        <v>0.198333263397217</v>
      </c>
      <c r="I1366" s="0" t="n">
        <v>10</v>
      </c>
      <c r="J1366" s="0" t="n">
        <v>13.5327758789063</v>
      </c>
      <c r="K1366" s="0" t="n">
        <v>6.13333320617676</v>
      </c>
      <c r="L1366" s="0" t="n">
        <v>-3.5</v>
      </c>
      <c r="M1366" s="0" t="n">
        <v>3.62166213989258</v>
      </c>
      <c r="N1366" s="0" t="n">
        <v>0</v>
      </c>
      <c r="O1366" s="0" t="n">
        <v>0</v>
      </c>
      <c r="P1366" s="0" t="s">
        <v>144</v>
      </c>
      <c r="Q1366" s="0" t="s">
        <v>141</v>
      </c>
      <c r="R1366" s="0" t="n">
        <v>2</v>
      </c>
      <c r="S1366" s="0" t="s">
        <v>149</v>
      </c>
      <c r="T1366" s="0" t="n">
        <v>0</v>
      </c>
      <c r="U1366" s="0" t="n">
        <v>753719.56</v>
      </c>
      <c r="V1366" s="0" t="n">
        <v>0.0286580100655556</v>
      </c>
      <c r="W1366" s="0" t="n">
        <v>587.988159179688</v>
      </c>
      <c r="X1366" s="0" t="n">
        <v>0.0288912765681744</v>
      </c>
      <c r="Y1366" s="0" t="n">
        <f aca="false">IF(ISNUMBER(C1366),INDEX(Scorecard!$D$5:$D$12,SUMPRODUCT(--(Scorecard!$G$5:$G$11&lt;C1366))+1),Scorecard!$D$13)</f>
        <v>-0.0290424113398221</v>
      </c>
      <c r="Z1366" s="0" t="n">
        <f aca="false">IF(ISNUMBER(D1366),INDEX(Scorecard!$D$14:$D$17,SUMPRODUCT(--(Scorecard!$G$14:$G$16&lt;D1366))+1),Scorecard!$D$18)</f>
        <v>0.0505355481560174</v>
      </c>
      <c r="AA1366" s="0" t="n">
        <f aca="false">IF(ISNUMBER(E1366),INDEX(Scorecard!$D$19:$D$26,SUMPRODUCT(--(Scorecard!$G$19:$G$25&lt;E1366))+1),Scorecard!$D$27)</f>
        <v>-0.0341578513653732</v>
      </c>
      <c r="AB1366" s="0" t="n">
        <f aca="false">IF(ISNUMBER(F1366),INDEX(Scorecard!$D$28:$D$35,SUMPRODUCT(--(Scorecard!$G$28:$G$34&lt;F1366))+1),Scorecard!$D$36)</f>
        <v>-0.309727037437117</v>
      </c>
      <c r="AC1366" s="0" t="n">
        <f aca="false">IF(ISNUMBER(H1366),INDEX(Scorecard!$D$37:$D$44,SUMPRODUCT(--(Scorecard!$G$37:$G$43&lt;H1366))+1),Scorecard!$D$45)</f>
        <v>0.102184252677548</v>
      </c>
      <c r="AD1366" s="0" t="n">
        <f aca="false">IF(ISNUMBER(I1366),INDEX(Scorecard!$D$46:$D$52,SUMPRODUCT(--(Scorecard!$G$46:$G$51&lt;I1366))+1),Scorecard!$D$53)</f>
        <v>-0.114272400683245</v>
      </c>
      <c r="AE1366" s="0" t="n">
        <f aca="false">IF(ISNUMBER(K1366),INDEX(Scorecard!$D$54:$D$61,SUMPRODUCT(--(Scorecard!$G$54:$G$60&lt;K1366))+1),Scorecard!$D$62)</f>
        <v>0.0151758992857273</v>
      </c>
      <c r="AF1366" s="0" t="n">
        <f aca="false">IF(ISNUMBER(L1366),INDEX(Scorecard!$D$63:$D$68,SUMPRODUCT(--(Scorecard!$G$63:$G$67&lt;L1366))+1),Scorecard!$D$69)</f>
        <v>-0.340582194386522</v>
      </c>
      <c r="AG1366" s="0" t="n">
        <f aca="false">Inputs!$B$10+Scorecard!$J$5*Y1366+Scorecard!$J$6*Z1366+Scorecard!$J$7*AA1366+Scorecard!$J$8*AB1366+Scorecard!$J$9*AC1366+Scorecard!$J$10*AD1366+Scorecard!$J$11*AE1366+Scorecard!$J$12*AF1366</f>
        <v>-3.49572418091461</v>
      </c>
      <c r="AH1366" s="0" t="n">
        <f aca="false">MIN(1-Inputs!$B$13,MAX(Inputs!$B$13,1/(1+EXP(-(Inputs!$B$11*AG1366+Inputs!$B$12)))))</f>
        <v>0.0286580097894931</v>
      </c>
      <c r="AI1366" s="0" t="n">
        <f aca="false">Inputs!$B$9-Inputs!$B$8*AG1366</f>
        <v>587.988155006928</v>
      </c>
      <c r="AJ1366" s="0" t="n">
        <f aca="false">RANK(AH1366,$AH$5:$AH$2004,0)+COUNTIF($AH$4:AH1365,AH1366)</f>
        <v>329</v>
      </c>
      <c r="AK1366" s="0" t="n">
        <f aca="false">IF(AJ1366&lt;=Deciles!$B$5*(Deciles!$B$4+1),INT((AJ1366-1)/(Deciles!$B$4+1))+1,Deciles!$B$5+INT((AJ1366-1-Deciles!$B$5*(Deciles!$B$4+1))/Deciles!$B$4)+1)</f>
        <v>2</v>
      </c>
    </row>
    <row r="1367" customFormat="false" ht="15" hidden="false" customHeight="false" outlineLevel="0" collapsed="false">
      <c r="A1367" s="0" t="n">
        <v>39701</v>
      </c>
      <c r="B1367" s="0" t="s">
        <v>155</v>
      </c>
      <c r="C1367" s="0" t="n">
        <v>793</v>
      </c>
      <c r="D1367" s="0" t="n">
        <v>80</v>
      </c>
      <c r="E1367" s="0" t="n">
        <v>69.9623794555664</v>
      </c>
      <c r="F1367" s="0" t="n">
        <v>44</v>
      </c>
      <c r="G1367" s="0" t="n">
        <v>3.27699995040894</v>
      </c>
      <c r="H1367" s="0" t="n">
        <v>-2.45633316040039</v>
      </c>
      <c r="I1367" s="0" t="n">
        <v>24</v>
      </c>
      <c r="J1367" s="0" t="n">
        <v>11.9467353820801</v>
      </c>
      <c r="K1367" s="0" t="n">
        <v>4.40833330154419</v>
      </c>
      <c r="L1367" s="0" t="n">
        <v>-1.125</v>
      </c>
      <c r="M1367" s="0" t="n">
        <v>6.02960968017578</v>
      </c>
      <c r="N1367" s="0" t="n">
        <v>0</v>
      </c>
      <c r="O1367" s="0" t="n">
        <v>0</v>
      </c>
      <c r="P1367" s="0" t="s">
        <v>144</v>
      </c>
      <c r="Q1367" s="0" t="s">
        <v>141</v>
      </c>
      <c r="R1367" s="0" t="n">
        <v>2</v>
      </c>
      <c r="S1367" s="0" t="s">
        <v>156</v>
      </c>
      <c r="T1367" s="0" t="n">
        <v>0</v>
      </c>
      <c r="U1367" s="0" t="n">
        <v>154312.58</v>
      </c>
      <c r="V1367" s="0" t="n">
        <v>0.00181872921530157</v>
      </c>
      <c r="W1367" s="0" t="n">
        <v>663.349792480469</v>
      </c>
      <c r="X1367" s="0" t="n">
        <v>0.00190683442633599</v>
      </c>
      <c r="Y1367" s="0" t="n">
        <f aca="false">IF(ISNUMBER(C1367),INDEX(Scorecard!$D$5:$D$12,SUMPRODUCT(--(Scorecard!$G$5:$G$11&lt;C1367))+1),Scorecard!$D$13)</f>
        <v>2.19112706886128</v>
      </c>
      <c r="Z1367" s="0" t="n">
        <f aca="false">IF(ISNUMBER(D1367),INDEX(Scorecard!$D$14:$D$17,SUMPRODUCT(--(Scorecard!$G$14:$G$16&lt;D1367))+1),Scorecard!$D$18)</f>
        <v>0.0505355481560174</v>
      </c>
      <c r="AA1367" s="0" t="n">
        <f aca="false">IF(ISNUMBER(E1367),INDEX(Scorecard!$D$19:$D$26,SUMPRODUCT(--(Scorecard!$G$19:$G$25&lt;E1367))+1),Scorecard!$D$27)</f>
        <v>0.0530843085177338</v>
      </c>
      <c r="AB1367" s="0" t="n">
        <f aca="false">IF(ISNUMBER(F1367),INDEX(Scorecard!$D$28:$D$35,SUMPRODUCT(--(Scorecard!$G$28:$G$34&lt;F1367))+1),Scorecard!$D$36)</f>
        <v>-0.309727037437117</v>
      </c>
      <c r="AC1367" s="0" t="n">
        <f aca="false">IF(ISNUMBER(H1367),INDEX(Scorecard!$D$37:$D$44,SUMPRODUCT(--(Scorecard!$G$37:$G$43&lt;H1367))+1),Scorecard!$D$45)</f>
        <v>1.35057635045042</v>
      </c>
      <c r="AD1367" s="0" t="n">
        <f aca="false">IF(ISNUMBER(I1367),INDEX(Scorecard!$D$46:$D$52,SUMPRODUCT(--(Scorecard!$G$46:$G$51&lt;I1367))+1),Scorecard!$D$53)</f>
        <v>-0.048559051279741</v>
      </c>
      <c r="AE1367" s="0" t="n">
        <f aca="false">IF(ISNUMBER(K1367),INDEX(Scorecard!$D$54:$D$61,SUMPRODUCT(--(Scorecard!$G$54:$G$60&lt;K1367))+1),Scorecard!$D$62)</f>
        <v>0.409483001259379</v>
      </c>
      <c r="AF1367" s="0" t="n">
        <f aca="false">IF(ISNUMBER(L1367),INDEX(Scorecard!$D$63:$D$68,SUMPRODUCT(--(Scorecard!$G$63:$G$67&lt;L1367))+1),Scorecard!$D$69)</f>
        <v>-0.340582194386522</v>
      </c>
      <c r="AG1367" s="0" t="n">
        <f aca="false">Inputs!$B$10+Scorecard!$J$5*Y1367+Scorecard!$J$6*Z1367+Scorecard!$J$7*AA1367+Scorecard!$J$8*AB1367+Scorecard!$J$9*AC1367+Scorecard!$J$10*AD1367+Scorecard!$J$11*AE1367+Scorecard!$J$12*AF1367</f>
        <v>-6.10755923434922</v>
      </c>
      <c r="AH1367" s="0" t="n">
        <f aca="false">MIN(1-Inputs!$B$13,MAX(Inputs!$B$13,1/(1+EXP(-(Inputs!$B$11*AG1367+Inputs!$B$12)))))</f>
        <v>0.00181872922813391</v>
      </c>
      <c r="AI1367" s="0" t="n">
        <f aca="false">Inputs!$B$9-Inputs!$B$8*AG1367</f>
        <v>663.34978459113</v>
      </c>
      <c r="AJ1367" s="0" t="n">
        <f aca="false">RANK(AH1367,$AH$5:$AH$2004,0)+COUNTIF($AH$4:AH1366,AH1367)</f>
        <v>1731</v>
      </c>
      <c r="AK1367" s="0" t="n">
        <f aca="false">IF(AJ1367&lt;=Deciles!$B$5*(Deciles!$B$4+1),INT((AJ1367-1)/(Deciles!$B$4+1))+1,Deciles!$B$5+INT((AJ1367-1-Deciles!$B$5*(Deciles!$B$4+1))/Deciles!$B$4)+1)</f>
        <v>9</v>
      </c>
    </row>
    <row r="1368" customFormat="false" ht="15" hidden="false" customHeight="false" outlineLevel="0" collapsed="false">
      <c r="A1368" s="0" t="n">
        <v>39737</v>
      </c>
      <c r="B1368" s="0" t="s">
        <v>143</v>
      </c>
      <c r="C1368" s="0" t="n">
        <v>780</v>
      </c>
      <c r="D1368" s="0" t="n">
        <v>78.7806243896484</v>
      </c>
      <c r="E1368" s="0" t="n">
        <v>38.8871917724609</v>
      </c>
      <c r="F1368" s="0" t="n">
        <v>32</v>
      </c>
      <c r="G1368" s="0" t="n">
        <v>3.59100008010864</v>
      </c>
      <c r="H1368" s="0" t="n">
        <v>0.357666730880737</v>
      </c>
      <c r="I1368" s="0" t="n">
        <v>102</v>
      </c>
      <c r="J1368" s="0" t="n">
        <v>12.5846719741821</v>
      </c>
      <c r="K1368" s="0" t="n">
        <v>9.23333358764648</v>
      </c>
      <c r="L1368" s="0" t="n">
        <v>5.07179498672485</v>
      </c>
      <c r="M1368" s="0" t="n">
        <v>2.67803835868835</v>
      </c>
      <c r="N1368" s="0" t="n">
        <v>1</v>
      </c>
      <c r="O1368" s="0" t="n">
        <v>1</v>
      </c>
      <c r="P1368" s="0" t="s">
        <v>144</v>
      </c>
      <c r="Q1368" s="0" t="s">
        <v>141</v>
      </c>
      <c r="R1368" s="0" t="n">
        <v>2</v>
      </c>
      <c r="S1368" s="0" t="s">
        <v>151</v>
      </c>
      <c r="T1368" s="0" t="n">
        <v>0</v>
      </c>
      <c r="U1368" s="0" t="n">
        <v>292047.7</v>
      </c>
      <c r="V1368" s="0" t="n">
        <v>0.00439487909898162</v>
      </c>
      <c r="W1368" s="0" t="n">
        <v>639.401062011719</v>
      </c>
      <c r="X1368" s="0" t="n">
        <v>0.130056619644165</v>
      </c>
      <c r="Y1368" s="0" t="n">
        <f aca="false">IF(ISNUMBER(C1368),INDEX(Scorecard!$D$5:$D$12,SUMPRODUCT(--(Scorecard!$G$5:$G$11&lt;C1368))+1),Scorecard!$D$13)</f>
        <v>1.23750384304241</v>
      </c>
      <c r="Z1368" s="0" t="n">
        <f aca="false">IF(ISNUMBER(D1368),INDEX(Scorecard!$D$14:$D$17,SUMPRODUCT(--(Scorecard!$G$14:$G$16&lt;D1368))+1),Scorecard!$D$18)</f>
        <v>0.0505355481560174</v>
      </c>
      <c r="AA1368" s="0" t="n">
        <f aca="false">IF(ISNUMBER(E1368),INDEX(Scorecard!$D$19:$D$26,SUMPRODUCT(--(Scorecard!$G$19:$G$25&lt;E1368))+1),Scorecard!$D$27)</f>
        <v>0.57899015159425</v>
      </c>
      <c r="AB1368" s="0" t="n">
        <f aca="false">IF(ISNUMBER(F1368),INDEX(Scorecard!$D$28:$D$35,SUMPRODUCT(--(Scorecard!$G$28:$G$34&lt;F1368))+1),Scorecard!$D$36)</f>
        <v>0.126913191054783</v>
      </c>
      <c r="AC1368" s="0" t="n">
        <f aca="false">IF(ISNUMBER(H1368),INDEX(Scorecard!$D$37:$D$44,SUMPRODUCT(--(Scorecard!$G$37:$G$43&lt;H1368))+1),Scorecard!$D$45)</f>
        <v>-0.0679520129233634</v>
      </c>
      <c r="AD1368" s="0" t="n">
        <f aca="false">IF(ISNUMBER(I1368),INDEX(Scorecard!$D$46:$D$52,SUMPRODUCT(--(Scorecard!$G$46:$G$51&lt;I1368))+1),Scorecard!$D$53)</f>
        <v>0.818882373006414</v>
      </c>
      <c r="AE1368" s="0" t="n">
        <f aca="false">IF(ISNUMBER(K1368),INDEX(Scorecard!$D$54:$D$61,SUMPRODUCT(--(Scorecard!$G$54:$G$60&lt;K1368))+1),Scorecard!$D$62)</f>
        <v>-0.541917179454542</v>
      </c>
      <c r="AF1368" s="0" t="n">
        <f aca="false">IF(ISNUMBER(L1368),INDEX(Scorecard!$D$63:$D$68,SUMPRODUCT(--(Scorecard!$G$63:$G$67&lt;L1368))+1),Scorecard!$D$69)</f>
        <v>0.322484508656054</v>
      </c>
      <c r="AG1368" s="0" t="n">
        <f aca="false">Inputs!$B$10+Scorecard!$J$5*Y1368+Scorecard!$J$6*Z1368+Scorecard!$J$7*AA1368+Scorecard!$J$8*AB1368+Scorecard!$J$9*AC1368+Scorecard!$J$10*AD1368+Scorecard!$J$11*AE1368+Scorecard!$J$12*AF1368</f>
        <v>-5.27755951809905</v>
      </c>
      <c r="AH1368" s="0" t="n">
        <f aca="false">MIN(1-Inputs!$B$13,MAX(Inputs!$B$13,1/(1+EXP(-(Inputs!$B$11*AG1368+Inputs!$B$12)))))</f>
        <v>0.0043948791184381</v>
      </c>
      <c r="AI1368" s="0" t="n">
        <f aca="false">Inputs!$B$9-Inputs!$B$8*AG1368</f>
        <v>639.401055099662</v>
      </c>
      <c r="AJ1368" s="0" t="n">
        <f aca="false">RANK(AH1368,$AH$5:$AH$2004,0)+COUNTIF($AH$4:AH1367,AH1368)</f>
        <v>1328</v>
      </c>
      <c r="AK1368" s="0" t="n">
        <f aca="false">IF(AJ1368&lt;=Deciles!$B$5*(Deciles!$B$4+1),INT((AJ1368-1)/(Deciles!$B$4+1))+1,Deciles!$B$5+INT((AJ1368-1-Deciles!$B$5*(Deciles!$B$4+1))/Deciles!$B$4)+1)</f>
        <v>7</v>
      </c>
    </row>
    <row r="1369" customFormat="false" ht="15" hidden="false" customHeight="false" outlineLevel="0" collapsed="false">
      <c r="A1369" s="0" t="n">
        <v>39750</v>
      </c>
      <c r="B1369" s="0" t="s">
        <v>145</v>
      </c>
      <c r="C1369" s="0" t="n">
        <v>710</v>
      </c>
      <c r="D1369" s="0" t="n">
        <v>92.2868499755859</v>
      </c>
      <c r="E1369" s="0" t="n">
        <v>91.2800750732422</v>
      </c>
      <c r="F1369" s="0" t="n">
        <v>27</v>
      </c>
      <c r="G1369" s="0" t="n">
        <v>3.34400010108948</v>
      </c>
      <c r="H1369" s="0" t="n">
        <v>-0.172666549682617</v>
      </c>
      <c r="I1369" s="0" t="n">
        <v>2</v>
      </c>
      <c r="J1369" s="0" t="n">
        <v>12.7221221923828</v>
      </c>
      <c r="K1369" s="0" t="n">
        <v>4.55833339691162</v>
      </c>
      <c r="L1369" s="0" t="n">
        <v>-1.875</v>
      </c>
      <c r="M1369" s="0" t="n">
        <v>4.74416494369507</v>
      </c>
      <c r="N1369" s="0" t="n">
        <v>1</v>
      </c>
      <c r="O1369" s="0" t="n">
        <v>1</v>
      </c>
      <c r="P1369" s="0" t="s">
        <v>140</v>
      </c>
      <c r="Q1369" s="0" t="s">
        <v>141</v>
      </c>
      <c r="R1369" s="0" t="n">
        <v>1</v>
      </c>
      <c r="S1369" s="0" t="s">
        <v>142</v>
      </c>
      <c r="T1369" s="0" t="n">
        <v>0</v>
      </c>
      <c r="U1369" s="0" t="n">
        <v>335079.22</v>
      </c>
      <c r="V1369" s="0" t="n">
        <v>0.0347595550119877</v>
      </c>
      <c r="W1369" s="0" t="n">
        <v>582.593627929688</v>
      </c>
      <c r="X1369" s="0" t="n">
        <v>0.474608480930328</v>
      </c>
      <c r="Y1369" s="0" t="n">
        <f aca="false">IF(ISNUMBER(C1369),INDEX(Scorecard!$D$5:$D$12,SUMPRODUCT(--(Scorecard!$G$5:$G$11&lt;C1369))+1),Scorecard!$D$13)</f>
        <v>-0.513000642971656</v>
      </c>
      <c r="Z1369" s="0" t="n">
        <f aca="false">IF(ISNUMBER(D1369),INDEX(Scorecard!$D$14:$D$17,SUMPRODUCT(--(Scorecard!$G$14:$G$16&lt;D1369))+1),Scorecard!$D$18)</f>
        <v>-0.361970872710667</v>
      </c>
      <c r="AA1369" s="0" t="n">
        <f aca="false">IF(ISNUMBER(E1369),INDEX(Scorecard!$D$19:$D$26,SUMPRODUCT(--(Scorecard!$G$19:$G$25&lt;E1369))+1),Scorecard!$D$27)</f>
        <v>-0.820992370602782</v>
      </c>
      <c r="AB1369" s="0" t="n">
        <f aca="false">IF(ISNUMBER(F1369),INDEX(Scorecard!$D$28:$D$35,SUMPRODUCT(--(Scorecard!$G$28:$G$34&lt;F1369))+1),Scorecard!$D$36)</f>
        <v>0.165097008946478</v>
      </c>
      <c r="AC1369" s="0" t="n">
        <f aca="false">IF(ISNUMBER(H1369),INDEX(Scorecard!$D$37:$D$44,SUMPRODUCT(--(Scorecard!$G$37:$G$43&lt;H1369))+1),Scorecard!$D$45)</f>
        <v>0.769716833645565</v>
      </c>
      <c r="AD1369" s="0" t="n">
        <f aca="false">IF(ISNUMBER(I1369),INDEX(Scorecard!$D$46:$D$52,SUMPRODUCT(--(Scorecard!$G$46:$G$51&lt;I1369))+1),Scorecard!$D$53)</f>
        <v>-0.161534840507194</v>
      </c>
      <c r="AE1369" s="0" t="n">
        <f aca="false">IF(ISNUMBER(K1369),INDEX(Scorecard!$D$54:$D$61,SUMPRODUCT(--(Scorecard!$G$54:$G$60&lt;K1369))+1),Scorecard!$D$62)</f>
        <v>0.409483001259379</v>
      </c>
      <c r="AF1369" s="0" t="n">
        <f aca="false">IF(ISNUMBER(L1369),INDEX(Scorecard!$D$63:$D$68,SUMPRODUCT(--(Scorecard!$G$63:$G$67&lt;L1369))+1),Scorecard!$D$69)</f>
        <v>-0.340582194386522</v>
      </c>
      <c r="AG1369" s="0" t="n">
        <f aca="false">Inputs!$B$10+Scorecard!$J$5*Y1369+Scorecard!$J$6*Z1369+Scorecard!$J$7*AA1369+Scorecard!$J$8*AB1369+Scorecard!$J$9*AC1369+Scorecard!$J$10*AD1369+Scorecard!$J$11*AE1369+Scorecard!$J$12*AF1369</f>
        <v>-3.30876457102725</v>
      </c>
      <c r="AH1369" s="0" t="n">
        <f aca="false">MIN(1-Inputs!$B$13,MAX(Inputs!$B$13,1/(1+EXP(-(Inputs!$B$11*AG1369+Inputs!$B$12)))))</f>
        <v>0.0347595561372231</v>
      </c>
      <c r="AI1369" s="0" t="n">
        <f aca="false">Inputs!$B$9-Inputs!$B$8*AG1369</f>
        <v>582.593640966308</v>
      </c>
      <c r="AJ1369" s="0" t="n">
        <f aca="false">RANK(AH1369,$AH$5:$AH$2004,0)+COUNTIF($AH$4:AH1368,AH1369)</f>
        <v>257</v>
      </c>
      <c r="AK1369" s="0" t="n">
        <f aca="false">IF(AJ1369&lt;=Deciles!$B$5*(Deciles!$B$4+1),INT((AJ1369-1)/(Deciles!$B$4+1))+1,Deciles!$B$5+INT((AJ1369-1-Deciles!$B$5*(Deciles!$B$4+1))/Deciles!$B$4)+1)</f>
        <v>2</v>
      </c>
    </row>
    <row r="1370" customFormat="false" ht="15" hidden="false" customHeight="false" outlineLevel="0" collapsed="false">
      <c r="A1370" s="0" t="n">
        <v>39765</v>
      </c>
      <c r="B1370" s="0" t="s">
        <v>155</v>
      </c>
      <c r="C1370" s="0" t="n">
        <v>727</v>
      </c>
      <c r="D1370" s="0" t="n">
        <v>80</v>
      </c>
      <c r="E1370" s="0" t="n">
        <v>73.1691436767578</v>
      </c>
      <c r="F1370" s="0" t="n">
        <v>39</v>
      </c>
      <c r="G1370" s="0" t="n">
        <v>3.25799989700317</v>
      </c>
      <c r="H1370" s="0" t="n">
        <v>-2.47533321380615</v>
      </c>
      <c r="I1370" s="0" t="n">
        <v>18</v>
      </c>
      <c r="J1370" s="0" t="n">
        <v>12.6136388778687</v>
      </c>
      <c r="K1370" s="0" t="n">
        <v>4.70833349227905</v>
      </c>
      <c r="L1370" s="0" t="n">
        <v>-1.125</v>
      </c>
      <c r="M1370" s="0" t="n">
        <v>3.98038673400879</v>
      </c>
      <c r="N1370" s="0" t="n">
        <v>0</v>
      </c>
      <c r="O1370" s="0" t="n">
        <v>0</v>
      </c>
      <c r="P1370" s="0" t="s">
        <v>140</v>
      </c>
      <c r="Q1370" s="0" t="s">
        <v>141</v>
      </c>
      <c r="R1370" s="0" t="n">
        <v>1</v>
      </c>
      <c r="S1370" s="0" t="s">
        <v>162</v>
      </c>
      <c r="T1370" s="0" t="n">
        <v>0</v>
      </c>
      <c r="U1370" s="0" t="n">
        <v>300631.06</v>
      </c>
      <c r="V1370" s="0" t="n">
        <v>0.0160684622824192</v>
      </c>
      <c r="W1370" s="0" t="n">
        <v>603.995300292969</v>
      </c>
      <c r="X1370" s="0" t="n">
        <v>0.021240871399641</v>
      </c>
      <c r="Y1370" s="0" t="n">
        <f aca="false">IF(ISNUMBER(C1370),INDEX(Scorecard!$D$5:$D$12,SUMPRODUCT(--(Scorecard!$G$5:$G$11&lt;C1370))+1),Scorecard!$D$13)</f>
        <v>-0.0290424113398221</v>
      </c>
      <c r="Z1370" s="0" t="n">
        <f aca="false">IF(ISNUMBER(D1370),INDEX(Scorecard!$D$14:$D$17,SUMPRODUCT(--(Scorecard!$G$14:$G$16&lt;D1370))+1),Scorecard!$D$18)</f>
        <v>0.0505355481560174</v>
      </c>
      <c r="AA1370" s="0" t="n">
        <f aca="false">IF(ISNUMBER(E1370),INDEX(Scorecard!$D$19:$D$26,SUMPRODUCT(--(Scorecard!$G$19:$G$25&lt;E1370))+1),Scorecard!$D$27)</f>
        <v>-0.0341578513653732</v>
      </c>
      <c r="AB1370" s="0" t="n">
        <f aca="false">IF(ISNUMBER(F1370),INDEX(Scorecard!$D$28:$D$35,SUMPRODUCT(--(Scorecard!$G$28:$G$34&lt;F1370))+1),Scorecard!$D$36)</f>
        <v>-0.132616866359722</v>
      </c>
      <c r="AC1370" s="0" t="n">
        <f aca="false">IF(ISNUMBER(H1370),INDEX(Scorecard!$D$37:$D$44,SUMPRODUCT(--(Scorecard!$G$37:$G$43&lt;H1370))+1),Scorecard!$D$45)</f>
        <v>1.35057635045042</v>
      </c>
      <c r="AD1370" s="0" t="n">
        <f aca="false">IF(ISNUMBER(I1370),INDEX(Scorecard!$D$46:$D$52,SUMPRODUCT(--(Scorecard!$G$46:$G$51&lt;I1370))+1),Scorecard!$D$53)</f>
        <v>-0.114272400683245</v>
      </c>
      <c r="AE1370" s="0" t="n">
        <f aca="false">IF(ISNUMBER(K1370),INDEX(Scorecard!$D$54:$D$61,SUMPRODUCT(--(Scorecard!$G$54:$G$60&lt;K1370))+1),Scorecard!$D$62)</f>
        <v>0.409483001259379</v>
      </c>
      <c r="AF1370" s="0" t="n">
        <f aca="false">IF(ISNUMBER(L1370),INDEX(Scorecard!$D$63:$D$68,SUMPRODUCT(--(Scorecard!$G$63:$G$67&lt;L1370))+1),Scorecard!$D$69)</f>
        <v>-0.340582194386522</v>
      </c>
      <c r="AG1370" s="0" t="n">
        <f aca="false">Inputs!$B$10+Scorecard!$J$5*Y1370+Scorecard!$J$6*Z1370+Scorecard!$J$7*AA1370+Scorecard!$J$8*AB1370+Scorecard!$J$9*AC1370+Scorecard!$J$10*AD1370+Scorecard!$J$11*AE1370+Scorecard!$J$12*AF1370</f>
        <v>-4.05049060242276</v>
      </c>
      <c r="AH1370" s="0" t="n">
        <f aca="false">MIN(1-Inputs!$B$13,MAX(Inputs!$B$13,1/(1+EXP(-(Inputs!$B$11*AG1370+Inputs!$B$12)))))</f>
        <v>0.0160684626892195</v>
      </c>
      <c r="AI1370" s="0" t="n">
        <f aca="false">Inputs!$B$9-Inputs!$B$8*AG1370</f>
        <v>603.995330310159</v>
      </c>
      <c r="AJ1370" s="0" t="n">
        <f aca="false">RANK(AH1370,$AH$5:$AH$2004,0)+COUNTIF($AH$4:AH1369,AH1370)</f>
        <v>563</v>
      </c>
      <c r="AK1370" s="0" t="n">
        <f aca="false">IF(AJ1370&lt;=Deciles!$B$5*(Deciles!$B$4+1),INT((AJ1370-1)/(Deciles!$B$4+1))+1,Deciles!$B$5+INT((AJ1370-1-Deciles!$B$5*(Deciles!$B$4+1))/Deciles!$B$4)+1)</f>
        <v>3</v>
      </c>
    </row>
    <row r="1371" customFormat="false" ht="15" hidden="false" customHeight="false" outlineLevel="0" collapsed="false">
      <c r="A1371" s="0" t="n">
        <v>39780</v>
      </c>
      <c r="B1371" s="0" t="s">
        <v>157</v>
      </c>
      <c r="C1371" s="0" t="n">
        <v>766</v>
      </c>
      <c r="D1371" s="0" t="n">
        <v>76.4593505859375</v>
      </c>
      <c r="E1371" s="0" t="n">
        <v>62.0978050231934</v>
      </c>
      <c r="F1371" s="0" t="n">
        <v>43</v>
      </c>
      <c r="G1371" s="0" t="n">
        <v>3.94899988174439</v>
      </c>
      <c r="H1371" s="0" t="n">
        <v>0.0656664371490479</v>
      </c>
      <c r="I1371" s="0" t="n">
        <v>33</v>
      </c>
      <c r="J1371" s="0" t="n">
        <v>12.4258613586426</v>
      </c>
      <c r="K1371" s="0" t="n">
        <v>3.82307696342468</v>
      </c>
      <c r="L1371" s="0" t="n">
        <v>-0.276922941207886</v>
      </c>
      <c r="M1371" s="0" t="n">
        <v>5.51355028152466</v>
      </c>
      <c r="N1371" s="0" t="n">
        <v>0</v>
      </c>
      <c r="O1371" s="0" t="n">
        <v>0</v>
      </c>
      <c r="P1371" s="0" t="s">
        <v>144</v>
      </c>
      <c r="Q1371" s="0" t="s">
        <v>153</v>
      </c>
      <c r="R1371" s="0" t="n">
        <v>2</v>
      </c>
      <c r="S1371" s="0" t="s">
        <v>156</v>
      </c>
      <c r="T1371" s="0" t="n">
        <v>0</v>
      </c>
      <c r="U1371" s="0" t="n">
        <v>249162.73</v>
      </c>
      <c r="V1371" s="0" t="n">
        <v>0.00380693911574781</v>
      </c>
      <c r="W1371" s="0" t="n">
        <v>643.303833007813</v>
      </c>
      <c r="X1371" s="0" t="n">
        <v>0.00406423676759005</v>
      </c>
      <c r="Y1371" s="0" t="n">
        <f aca="false">IF(ISNUMBER(C1371),INDEX(Scorecard!$D$5:$D$12,SUMPRODUCT(--(Scorecard!$G$5:$G$11&lt;C1371))+1),Scorecard!$D$13)</f>
        <v>1.23750384304241</v>
      </c>
      <c r="Z1371" s="0" t="n">
        <f aca="false">IF(ISNUMBER(D1371),INDEX(Scorecard!$D$14:$D$17,SUMPRODUCT(--(Scorecard!$G$14:$G$16&lt;D1371))+1),Scorecard!$D$18)</f>
        <v>0.128579646629417</v>
      </c>
      <c r="AA1371" s="0" t="n">
        <f aca="false">IF(ISNUMBER(E1371),INDEX(Scorecard!$D$19:$D$26,SUMPRODUCT(--(Scorecard!$G$19:$G$25&lt;E1371))+1),Scorecard!$D$27)</f>
        <v>0.233621608745691</v>
      </c>
      <c r="AB1371" s="0" t="n">
        <f aca="false">IF(ISNUMBER(F1371),INDEX(Scorecard!$D$28:$D$35,SUMPRODUCT(--(Scorecard!$G$28:$G$34&lt;F1371))+1),Scorecard!$D$36)</f>
        <v>-0.309727037437117</v>
      </c>
      <c r="AC1371" s="0" t="n">
        <f aca="false">IF(ISNUMBER(H1371),INDEX(Scorecard!$D$37:$D$44,SUMPRODUCT(--(Scorecard!$G$37:$G$43&lt;H1371))+1),Scorecard!$D$45)</f>
        <v>0.330501541082344</v>
      </c>
      <c r="AD1371" s="0" t="n">
        <f aca="false">IF(ISNUMBER(I1371),INDEX(Scorecard!$D$46:$D$52,SUMPRODUCT(--(Scorecard!$G$46:$G$51&lt;I1371))+1),Scorecard!$D$53)</f>
        <v>0.123869379412532</v>
      </c>
      <c r="AE1371" s="0" t="n">
        <f aca="false">IF(ISNUMBER(K1371),INDEX(Scorecard!$D$54:$D$61,SUMPRODUCT(--(Scorecard!$G$54:$G$60&lt;K1371))+1),Scorecard!$D$62)</f>
        <v>0.489050497890326</v>
      </c>
      <c r="AF1371" s="0" t="n">
        <f aca="false">IF(ISNUMBER(L1371),INDEX(Scorecard!$D$63:$D$68,SUMPRODUCT(--(Scorecard!$G$63:$G$67&lt;L1371))+1),Scorecard!$D$69)</f>
        <v>0.322484508656054</v>
      </c>
      <c r="AG1371" s="0" t="n">
        <f aca="false">Inputs!$B$10+Scorecard!$J$5*Y1371+Scorecard!$J$6*Z1371+Scorecard!$J$7*AA1371+Scorecard!$J$8*AB1371+Scorecard!$J$9*AC1371+Scorecard!$J$10*AD1371+Scorecard!$J$11*AE1371+Scorecard!$J$12*AF1371</f>
        <v>-5.41281990828247</v>
      </c>
      <c r="AH1371" s="0" t="n">
        <f aca="false">MIN(1-Inputs!$B$13,MAX(Inputs!$B$13,1/(1+EXP(-(Inputs!$B$11*AG1371+Inputs!$B$12)))))</f>
        <v>0.00380693902042502</v>
      </c>
      <c r="AI1371" s="0" t="n">
        <f aca="false">Inputs!$B$9-Inputs!$B$8*AG1371</f>
        <v>643.303844982589</v>
      </c>
      <c r="AJ1371" s="0" t="n">
        <f aca="false">RANK(AH1371,$AH$5:$AH$2004,0)+COUNTIF($AH$4:AH1370,AH1371)</f>
        <v>1399</v>
      </c>
      <c r="AK1371" s="0" t="n">
        <f aca="false">IF(AJ1371&lt;=Deciles!$B$5*(Deciles!$B$4+1),INT((AJ1371-1)/(Deciles!$B$4+1))+1,Deciles!$B$5+INT((AJ1371-1-Deciles!$B$5*(Deciles!$B$4+1))/Deciles!$B$4)+1)</f>
        <v>7</v>
      </c>
    </row>
    <row r="1372" customFormat="false" ht="15" hidden="false" customHeight="false" outlineLevel="0" collapsed="false">
      <c r="A1372" s="0" t="n">
        <v>39806</v>
      </c>
      <c r="B1372" s="0" t="s">
        <v>143</v>
      </c>
      <c r="C1372" s="0" t="n">
        <v>760</v>
      </c>
      <c r="D1372" s="0" t="n">
        <v>89.4706726074219</v>
      </c>
      <c r="E1372" s="0" t="n">
        <v>88.715690612793</v>
      </c>
      <c r="F1372" s="0" t="n">
        <v>40</v>
      </c>
      <c r="G1372" s="0" t="n">
        <v>4.18400001525879</v>
      </c>
      <c r="H1372" s="0" t="n">
        <v>0.950666666030884</v>
      </c>
      <c r="I1372" s="0" t="n">
        <v>6</v>
      </c>
      <c r="J1372" s="0" t="n">
        <v>12.3764848709106</v>
      </c>
      <c r="K1372" s="0" t="n">
        <v>8.53333377838135</v>
      </c>
      <c r="L1372" s="0" t="n">
        <v>5.07179546356201</v>
      </c>
      <c r="M1372" s="0" t="n">
        <v>1.95005702972412</v>
      </c>
      <c r="N1372" s="0" t="n">
        <v>0</v>
      </c>
      <c r="O1372" s="0" t="n">
        <v>0</v>
      </c>
      <c r="P1372" s="0" t="s">
        <v>140</v>
      </c>
      <c r="Q1372" s="0" t="s">
        <v>141</v>
      </c>
      <c r="R1372" s="0" t="n">
        <v>1</v>
      </c>
      <c r="S1372" s="0" t="s">
        <v>147</v>
      </c>
      <c r="T1372" s="0" t="n">
        <v>0</v>
      </c>
      <c r="U1372" s="0" t="n">
        <v>237158.75</v>
      </c>
      <c r="V1372" s="0" t="n">
        <v>0.0301876123994589</v>
      </c>
      <c r="W1372" s="0" t="n">
        <v>586.538208007813</v>
      </c>
      <c r="X1372" s="0" t="n">
        <v>0.0229283999651671</v>
      </c>
      <c r="Y1372" s="0" t="n">
        <f aca="false">IF(ISNUMBER(C1372),INDEX(Scorecard!$D$5:$D$12,SUMPRODUCT(--(Scorecard!$G$5:$G$11&lt;C1372))+1),Scorecard!$D$13)</f>
        <v>0.733188958177614</v>
      </c>
      <c r="Z1372" s="0" t="n">
        <f aca="false">IF(ISNUMBER(D1372),INDEX(Scorecard!$D$14:$D$17,SUMPRODUCT(--(Scorecard!$G$14:$G$16&lt;D1372))+1),Scorecard!$D$18)</f>
        <v>-0.361970872710667</v>
      </c>
      <c r="AA1372" s="0" t="n">
        <f aca="false">IF(ISNUMBER(E1372),INDEX(Scorecard!$D$19:$D$26,SUMPRODUCT(--(Scorecard!$G$19:$G$25&lt;E1372))+1),Scorecard!$D$27)</f>
        <v>-0.820992370602782</v>
      </c>
      <c r="AB1372" s="0" t="n">
        <f aca="false">IF(ISNUMBER(F1372),INDEX(Scorecard!$D$28:$D$35,SUMPRODUCT(--(Scorecard!$G$28:$G$34&lt;F1372))+1),Scorecard!$D$36)</f>
        <v>-0.132616866359722</v>
      </c>
      <c r="AC1372" s="0" t="n">
        <f aca="false">IF(ISNUMBER(H1372),INDEX(Scorecard!$D$37:$D$44,SUMPRODUCT(--(Scorecard!$G$37:$G$43&lt;H1372))+1),Scorecard!$D$45)</f>
        <v>-0.975503570149195</v>
      </c>
      <c r="AD1372" s="0" t="n">
        <f aca="false">IF(ISNUMBER(I1372),INDEX(Scorecard!$D$46:$D$52,SUMPRODUCT(--(Scorecard!$G$46:$G$51&lt;I1372))+1),Scorecard!$D$53)</f>
        <v>-0.161534840507194</v>
      </c>
      <c r="AE1372" s="0" t="n">
        <f aca="false">IF(ISNUMBER(K1372),INDEX(Scorecard!$D$54:$D$61,SUMPRODUCT(--(Scorecard!$G$54:$G$60&lt;K1372))+1),Scorecard!$D$62)</f>
        <v>-0.541917179454542</v>
      </c>
      <c r="AF1372" s="0" t="n">
        <f aca="false">IF(ISNUMBER(L1372),INDEX(Scorecard!$D$63:$D$68,SUMPRODUCT(--(Scorecard!$G$63:$G$67&lt;L1372))+1),Scorecard!$D$69)</f>
        <v>0.322484508656054</v>
      </c>
      <c r="AG1372" s="0" t="n">
        <f aca="false">Inputs!$B$10+Scorecard!$J$5*Y1372+Scorecard!$J$6*Z1372+Scorecard!$J$7*AA1372+Scorecard!$J$8*AB1372+Scorecard!$J$9*AC1372+Scorecard!$J$10*AD1372+Scorecard!$J$11*AE1372+Scorecard!$J$12*AF1372</f>
        <v>-3.44547255956259</v>
      </c>
      <c r="AH1372" s="0" t="n">
        <f aca="false">MIN(1-Inputs!$B$13,MAX(Inputs!$B$13,1/(1+EXP(-(Inputs!$B$11*AG1372+Inputs!$B$12)))))</f>
        <v>0.0301876131493072</v>
      </c>
      <c r="AI1372" s="0" t="n">
        <f aca="false">Inputs!$B$9-Inputs!$B$8*AG1372</f>
        <v>586.538199708504</v>
      </c>
      <c r="AJ1372" s="0" t="n">
        <f aca="false">RANK(AH1372,$AH$5:$AH$2004,0)+COUNTIF($AH$4:AH1371,AH1372)</f>
        <v>313</v>
      </c>
      <c r="AK1372" s="0" t="n">
        <f aca="false">IF(AJ1372&lt;=Deciles!$B$5*(Deciles!$B$4+1),INT((AJ1372-1)/(Deciles!$B$4+1))+1,Deciles!$B$5+INT((AJ1372-1-Deciles!$B$5*(Deciles!$B$4+1))/Deciles!$B$4)+1)</f>
        <v>2</v>
      </c>
    </row>
    <row r="1373" customFormat="false" ht="15" hidden="false" customHeight="false" outlineLevel="0" collapsed="false">
      <c r="A1373" s="0" t="n">
        <v>39844</v>
      </c>
      <c r="B1373" s="0" t="s">
        <v>143</v>
      </c>
      <c r="C1373" s="0" t="n">
        <v>713</v>
      </c>
      <c r="D1373" s="0" t="n">
        <v>66.7914123535156</v>
      </c>
      <c r="E1373" s="0" t="n">
        <v>46.508544921875</v>
      </c>
      <c r="F1373" s="0" t="n">
        <v>32</v>
      </c>
      <c r="G1373" s="0" t="n">
        <v>4.7519998550415</v>
      </c>
      <c r="H1373" s="0" t="n">
        <v>1.5186665058136</v>
      </c>
      <c r="I1373" s="0" t="n">
        <v>59</v>
      </c>
      <c r="J1373" s="0" t="n">
        <v>12.6091871261597</v>
      </c>
      <c r="K1373" s="0" t="n">
        <v>9.23333358764648</v>
      </c>
      <c r="L1373" s="0" t="n">
        <v>5.07179498672485</v>
      </c>
      <c r="M1373" s="0" t="n">
        <v>2.67803835868835</v>
      </c>
      <c r="N1373" s="0" t="n">
        <v>0</v>
      </c>
      <c r="O1373" s="0" t="n">
        <v>0</v>
      </c>
      <c r="P1373" s="0" t="s">
        <v>144</v>
      </c>
      <c r="Q1373" s="0" t="s">
        <v>141</v>
      </c>
      <c r="R1373" s="0" t="n">
        <v>2</v>
      </c>
      <c r="S1373" s="0" t="s">
        <v>151</v>
      </c>
      <c r="T1373" s="0" t="n">
        <v>0</v>
      </c>
      <c r="U1373" s="0" t="n">
        <v>299295.56</v>
      </c>
      <c r="V1373" s="0" t="n">
        <v>0.0266910996288061</v>
      </c>
      <c r="W1373" s="0" t="n">
        <v>589.967224121094</v>
      </c>
      <c r="X1373" s="0" t="n">
        <v>0.02451959438622</v>
      </c>
      <c r="Y1373" s="0" t="n">
        <f aca="false">IF(ISNUMBER(C1373),INDEX(Scorecard!$D$5:$D$12,SUMPRODUCT(--(Scorecard!$G$5:$G$11&lt;C1373))+1),Scorecard!$D$13)</f>
        <v>-0.513000642971656</v>
      </c>
      <c r="Z1373" s="0" t="n">
        <f aca="false">IF(ISNUMBER(D1373),INDEX(Scorecard!$D$14:$D$17,SUMPRODUCT(--(Scorecard!$G$14:$G$16&lt;D1373))+1),Scorecard!$D$18)</f>
        <v>0.128579646629417</v>
      </c>
      <c r="AA1373" s="0" t="n">
        <f aca="false">IF(ISNUMBER(E1373),INDEX(Scorecard!$D$19:$D$26,SUMPRODUCT(--(Scorecard!$G$19:$G$25&lt;E1373))+1),Scorecard!$D$27)</f>
        <v>0.57899015159425</v>
      </c>
      <c r="AB1373" s="0" t="n">
        <f aca="false">IF(ISNUMBER(F1373),INDEX(Scorecard!$D$28:$D$35,SUMPRODUCT(--(Scorecard!$G$28:$G$34&lt;F1373))+1),Scorecard!$D$36)</f>
        <v>0.126913191054783</v>
      </c>
      <c r="AC1373" s="0" t="n">
        <f aca="false">IF(ISNUMBER(H1373),INDEX(Scorecard!$D$37:$D$44,SUMPRODUCT(--(Scorecard!$G$37:$G$43&lt;H1373))+1),Scorecard!$D$45)</f>
        <v>-0.975503570149195</v>
      </c>
      <c r="AD1373" s="0" t="n">
        <f aca="false">IF(ISNUMBER(I1373),INDEX(Scorecard!$D$46:$D$52,SUMPRODUCT(--(Scorecard!$G$46:$G$51&lt;I1373))+1),Scorecard!$D$53)</f>
        <v>0.818882373006414</v>
      </c>
      <c r="AE1373" s="0" t="n">
        <f aca="false">IF(ISNUMBER(K1373),INDEX(Scorecard!$D$54:$D$61,SUMPRODUCT(--(Scorecard!$G$54:$G$60&lt;K1373))+1),Scorecard!$D$62)</f>
        <v>-0.541917179454542</v>
      </c>
      <c r="AF1373" s="0" t="n">
        <f aca="false">IF(ISNUMBER(L1373),INDEX(Scorecard!$D$63:$D$68,SUMPRODUCT(--(Scorecard!$G$63:$G$67&lt;L1373))+1),Scorecard!$D$69)</f>
        <v>0.322484508656054</v>
      </c>
      <c r="AG1373" s="0" t="n">
        <f aca="false">Inputs!$B$10+Scorecard!$J$5*Y1373+Scorecard!$J$6*Z1373+Scorecard!$J$7*AA1373+Scorecard!$J$8*AB1373+Scorecard!$J$9*AC1373+Scorecard!$J$10*AD1373+Scorecard!$J$11*AE1373+Scorecard!$J$12*AF1373</f>
        <v>-3.56431417364753</v>
      </c>
      <c r="AH1373" s="0" t="n">
        <f aca="false">MIN(1-Inputs!$B$13,MAX(Inputs!$B$13,1/(1+EXP(-(Inputs!$B$11*AG1373+Inputs!$B$12)))))</f>
        <v>0.026691099040942</v>
      </c>
      <c r="AI1373" s="0" t="n">
        <f aca="false">Inputs!$B$9-Inputs!$B$8*AG1373</f>
        <v>589.967243854336</v>
      </c>
      <c r="AJ1373" s="0" t="n">
        <f aca="false">RANK(AH1373,$AH$5:$AH$2004,0)+COUNTIF($AH$4:AH1372,AH1373)</f>
        <v>352</v>
      </c>
      <c r="AK1373" s="0" t="n">
        <f aca="false">IF(AJ1373&lt;=Deciles!$B$5*(Deciles!$B$4+1),INT((AJ1373-1)/(Deciles!$B$4+1))+1,Deciles!$B$5+INT((AJ1373-1-Deciles!$B$5*(Deciles!$B$4+1))/Deciles!$B$4)+1)</f>
        <v>2</v>
      </c>
    </row>
    <row r="1374" customFormat="false" ht="15" hidden="false" customHeight="false" outlineLevel="0" collapsed="false">
      <c r="A1374" s="0" t="n">
        <v>39874</v>
      </c>
      <c r="B1374" s="0" t="s">
        <v>155</v>
      </c>
      <c r="C1374" s="0" t="n">
        <v>681</v>
      </c>
      <c r="D1374" s="0" t="n">
        <v>80</v>
      </c>
      <c r="E1374" s="0" t="n">
        <v>72.8375701904297</v>
      </c>
      <c r="F1374" s="0" t="n">
        <v>45</v>
      </c>
      <c r="G1374" s="0" t="n">
        <v>3.42400002479553</v>
      </c>
      <c r="H1374" s="0" t="n">
        <v>-2.30933308601379</v>
      </c>
      <c r="I1374" s="0" t="n">
        <v>17</v>
      </c>
      <c r="J1374" s="0" t="n">
        <v>13.135796546936</v>
      </c>
      <c r="K1374" s="0" t="n">
        <v>4.30833339691162</v>
      </c>
      <c r="L1374" s="0" t="n">
        <v>-1.125</v>
      </c>
      <c r="M1374" s="0" t="n">
        <v>4.74416542053223</v>
      </c>
      <c r="N1374" s="0" t="n">
        <v>1</v>
      </c>
      <c r="O1374" s="0" t="n">
        <v>1</v>
      </c>
      <c r="P1374" s="0" t="s">
        <v>144</v>
      </c>
      <c r="Q1374" s="0" t="s">
        <v>141</v>
      </c>
      <c r="R1374" s="0" t="n">
        <v>2</v>
      </c>
      <c r="S1374" s="0" t="s">
        <v>142</v>
      </c>
      <c r="T1374" s="0" t="n">
        <v>1</v>
      </c>
      <c r="U1374" s="0" t="n">
        <v>506761.7</v>
      </c>
      <c r="V1374" s="0" t="n">
        <v>0.0438629202544689</v>
      </c>
      <c r="W1374" s="0" t="n">
        <v>576.041625976563</v>
      </c>
      <c r="X1374" s="0" t="n">
        <v>0.695037364959717</v>
      </c>
      <c r="Y1374" s="0" t="n">
        <f aca="false">IF(ISNUMBER(C1374),INDEX(Scorecard!$D$5:$D$12,SUMPRODUCT(--(Scorecard!$G$5:$G$11&lt;C1374))+1),Scorecard!$D$13)</f>
        <v>-0.869677851527538</v>
      </c>
      <c r="Z1374" s="0" t="n">
        <f aca="false">IF(ISNUMBER(D1374),INDEX(Scorecard!$D$14:$D$17,SUMPRODUCT(--(Scorecard!$G$14:$G$16&lt;D1374))+1),Scorecard!$D$18)</f>
        <v>0.0505355481560174</v>
      </c>
      <c r="AA1374" s="0" t="n">
        <f aca="false">IF(ISNUMBER(E1374),INDEX(Scorecard!$D$19:$D$26,SUMPRODUCT(--(Scorecard!$G$19:$G$25&lt;E1374))+1),Scorecard!$D$27)</f>
        <v>-0.0341578513653732</v>
      </c>
      <c r="AB1374" s="0" t="n">
        <f aca="false">IF(ISNUMBER(F1374),INDEX(Scorecard!$D$28:$D$35,SUMPRODUCT(--(Scorecard!$G$28:$G$34&lt;F1374))+1),Scorecard!$D$36)</f>
        <v>-0.309727037437117</v>
      </c>
      <c r="AC1374" s="0" t="n">
        <f aca="false">IF(ISNUMBER(H1374),INDEX(Scorecard!$D$37:$D$44,SUMPRODUCT(--(Scorecard!$G$37:$G$43&lt;H1374))+1),Scorecard!$D$45)</f>
        <v>1.35057635045042</v>
      </c>
      <c r="AD1374" s="0" t="n">
        <f aca="false">IF(ISNUMBER(I1374),INDEX(Scorecard!$D$46:$D$52,SUMPRODUCT(--(Scorecard!$G$46:$G$51&lt;I1374))+1),Scorecard!$D$53)</f>
        <v>-0.114272400683245</v>
      </c>
      <c r="AE1374" s="0" t="n">
        <f aca="false">IF(ISNUMBER(K1374),INDEX(Scorecard!$D$54:$D$61,SUMPRODUCT(--(Scorecard!$G$54:$G$60&lt;K1374))+1),Scorecard!$D$62)</f>
        <v>0.489050497890326</v>
      </c>
      <c r="AF1374" s="0" t="n">
        <f aca="false">IF(ISNUMBER(L1374),INDEX(Scorecard!$D$63:$D$68,SUMPRODUCT(--(Scorecard!$G$63:$G$67&lt;L1374))+1),Scorecard!$D$69)</f>
        <v>-0.340582194386522</v>
      </c>
      <c r="AG1374" s="0" t="n">
        <f aca="false">Inputs!$B$10+Scorecard!$J$5*Y1374+Scorecard!$J$6*Z1374+Scorecard!$J$7*AA1374+Scorecard!$J$8*AB1374+Scorecard!$J$9*AC1374+Scorecard!$J$10*AD1374+Scorecard!$J$11*AE1374+Scorecard!$J$12*AF1374</f>
        <v>-3.08168991496074</v>
      </c>
      <c r="AH1374" s="0" t="n">
        <f aca="false">MIN(1-Inputs!$B$13,MAX(Inputs!$B$13,1/(1+EXP(-(Inputs!$B$11*AG1374+Inputs!$B$12)))))</f>
        <v>0.0438629193998646</v>
      </c>
      <c r="AI1374" s="0" t="n">
        <f aca="false">Inputs!$B$9-Inputs!$B$8*AG1374</f>
        <v>576.041651361933</v>
      </c>
      <c r="AJ1374" s="0" t="n">
        <f aca="false">RANK(AH1374,$AH$5:$AH$2004,0)+COUNTIF($AH$4:AH1373,AH1374)</f>
        <v>177</v>
      </c>
      <c r="AK1374" s="0" t="n">
        <f aca="false">IF(AJ1374&lt;=Deciles!$B$5*(Deciles!$B$4+1),INT((AJ1374-1)/(Deciles!$B$4+1))+1,Deciles!$B$5+INT((AJ1374-1-Deciles!$B$5*(Deciles!$B$4+1))/Deciles!$B$4)+1)</f>
        <v>1</v>
      </c>
    </row>
    <row r="1375" customFormat="false" ht="15" hidden="false" customHeight="false" outlineLevel="0" collapsed="false">
      <c r="A1375" s="0" t="n">
        <v>39952</v>
      </c>
      <c r="B1375" s="0" t="s">
        <v>143</v>
      </c>
      <c r="C1375" s="0" t="n">
        <v>798</v>
      </c>
      <c r="D1375" s="0" t="n">
        <v>73.7998123168945</v>
      </c>
      <c r="E1375" s="0" t="n">
        <v>48.3368453979492</v>
      </c>
      <c r="F1375" s="0" t="n">
        <v>36</v>
      </c>
      <c r="G1375" s="0" t="n">
        <v>3.61100006103516</v>
      </c>
      <c r="H1375" s="0" t="n">
        <v>0.377666711807251</v>
      </c>
      <c r="I1375" s="0" t="n">
        <v>81</v>
      </c>
      <c r="J1375" s="0" t="n">
        <v>11.8153305053711</v>
      </c>
      <c r="K1375" s="0" t="n">
        <v>9.23333358764648</v>
      </c>
      <c r="L1375" s="0" t="n">
        <v>5.07179498672485</v>
      </c>
      <c r="M1375" s="0" t="n">
        <v>1.84646689891815</v>
      </c>
      <c r="N1375" s="0" t="n">
        <v>0</v>
      </c>
      <c r="O1375" s="0" t="n">
        <v>0</v>
      </c>
      <c r="P1375" s="0" t="s">
        <v>144</v>
      </c>
      <c r="Q1375" s="0" t="s">
        <v>141</v>
      </c>
      <c r="R1375" s="0" t="n">
        <v>1</v>
      </c>
      <c r="S1375" s="0" t="s">
        <v>161</v>
      </c>
      <c r="T1375" s="0" t="n">
        <v>0</v>
      </c>
      <c r="U1375" s="0" t="n">
        <v>135310.97</v>
      </c>
      <c r="V1375" s="0" t="n">
        <v>0.00176744139753282</v>
      </c>
      <c r="W1375" s="0" t="n">
        <v>664.125366210938</v>
      </c>
      <c r="X1375" s="0" t="n">
        <v>0.00170398375485092</v>
      </c>
      <c r="Y1375" s="0" t="n">
        <f aca="false">IF(ISNUMBER(C1375),INDEX(Scorecard!$D$5:$D$12,SUMPRODUCT(--(Scorecard!$G$5:$G$11&lt;C1375))+1),Scorecard!$D$13)</f>
        <v>2.19112706886128</v>
      </c>
      <c r="Z1375" s="0" t="n">
        <f aca="false">IF(ISNUMBER(D1375),INDEX(Scorecard!$D$14:$D$17,SUMPRODUCT(--(Scorecard!$G$14:$G$16&lt;D1375))+1),Scorecard!$D$18)</f>
        <v>0.128579646629417</v>
      </c>
      <c r="AA1375" s="0" t="n">
        <f aca="false">IF(ISNUMBER(E1375),INDEX(Scorecard!$D$19:$D$26,SUMPRODUCT(--(Scorecard!$G$19:$G$25&lt;E1375))+1),Scorecard!$D$27)</f>
        <v>0.57899015159425</v>
      </c>
      <c r="AB1375" s="0" t="n">
        <f aca="false">IF(ISNUMBER(F1375),INDEX(Scorecard!$D$28:$D$35,SUMPRODUCT(--(Scorecard!$G$28:$G$34&lt;F1375))+1),Scorecard!$D$36)</f>
        <v>-0.0008456427959252</v>
      </c>
      <c r="AC1375" s="0" t="n">
        <f aca="false">IF(ISNUMBER(H1375),INDEX(Scorecard!$D$37:$D$44,SUMPRODUCT(--(Scorecard!$G$37:$G$43&lt;H1375))+1),Scorecard!$D$45)</f>
        <v>-0.0679520129233634</v>
      </c>
      <c r="AD1375" s="0" t="n">
        <f aca="false">IF(ISNUMBER(I1375),INDEX(Scorecard!$D$46:$D$52,SUMPRODUCT(--(Scorecard!$G$46:$G$51&lt;I1375))+1),Scorecard!$D$53)</f>
        <v>0.818882373006414</v>
      </c>
      <c r="AE1375" s="0" t="n">
        <f aca="false">IF(ISNUMBER(K1375),INDEX(Scorecard!$D$54:$D$61,SUMPRODUCT(--(Scorecard!$G$54:$G$60&lt;K1375))+1),Scorecard!$D$62)</f>
        <v>-0.541917179454542</v>
      </c>
      <c r="AF1375" s="0" t="n">
        <f aca="false">IF(ISNUMBER(L1375),INDEX(Scorecard!$D$63:$D$68,SUMPRODUCT(--(Scorecard!$G$63:$G$67&lt;L1375))+1),Scorecard!$D$69)</f>
        <v>0.322484508656054</v>
      </c>
      <c r="AG1375" s="0" t="n">
        <f aca="false">Inputs!$B$10+Scorecard!$J$5*Y1375+Scorecard!$J$6*Z1375+Scorecard!$J$7*AA1375+Scorecard!$J$8*AB1375+Scorecard!$J$9*AC1375+Scorecard!$J$10*AD1375+Scorecard!$J$11*AE1375+Scorecard!$J$12*AF1375</f>
        <v>-6.13443825050427</v>
      </c>
      <c r="AH1375" s="0" t="n">
        <f aca="false">MIN(1-Inputs!$B$13,MAX(Inputs!$B$13,1/(1+EXP(-(Inputs!$B$11*AG1375+Inputs!$B$12)))))</f>
        <v>0.00176744134242399</v>
      </c>
      <c r="AI1375" s="0" t="n">
        <f aca="false">Inputs!$B$9-Inputs!$B$8*AG1375</f>
        <v>664.125349057347</v>
      </c>
      <c r="AJ1375" s="0" t="n">
        <f aca="false">RANK(AH1375,$AH$5:$AH$2004,0)+COUNTIF($AH$4:AH1374,AH1375)</f>
        <v>1739</v>
      </c>
      <c r="AK1375" s="0" t="n">
        <f aca="false">IF(AJ1375&lt;=Deciles!$B$5*(Deciles!$B$4+1),INT((AJ1375-1)/(Deciles!$B$4+1))+1,Deciles!$B$5+INT((AJ1375-1-Deciles!$B$5*(Deciles!$B$4+1))/Deciles!$B$4)+1)</f>
        <v>9</v>
      </c>
    </row>
    <row r="1376" customFormat="false" ht="15" hidden="false" customHeight="false" outlineLevel="0" collapsed="false">
      <c r="A1376" s="0" t="n">
        <v>39963</v>
      </c>
      <c r="B1376" s="0" t="s">
        <v>139</v>
      </c>
      <c r="C1376" s="0" t="n">
        <v>787</v>
      </c>
      <c r="D1376" s="0" t="n">
        <v>80</v>
      </c>
      <c r="E1376" s="0" t="n">
        <v>79.1039505004883</v>
      </c>
      <c r="F1376" s="0" t="n">
        <v>31</v>
      </c>
      <c r="G1376" s="0" t="n">
        <v>2.83800005912781</v>
      </c>
      <c r="H1376" s="0" t="n">
        <v>-0.178666591644287</v>
      </c>
      <c r="I1376" s="0" t="n">
        <v>2</v>
      </c>
      <c r="J1376" s="0" t="n">
        <v>12.9280824661255</v>
      </c>
      <c r="K1376" s="0" t="n">
        <v>5.43333339691162</v>
      </c>
      <c r="L1376" s="0" t="n">
        <v>-3.5</v>
      </c>
      <c r="M1376" s="0" t="n">
        <v>2.74066424369812</v>
      </c>
      <c r="N1376" s="0" t="n">
        <v>0</v>
      </c>
      <c r="O1376" s="0" t="n">
        <v>0</v>
      </c>
      <c r="P1376" s="0" t="s">
        <v>140</v>
      </c>
      <c r="Q1376" s="0" t="s">
        <v>141</v>
      </c>
      <c r="R1376" s="0" t="n">
        <v>2</v>
      </c>
      <c r="S1376" s="0" t="s">
        <v>142</v>
      </c>
      <c r="T1376" s="0" t="n">
        <v>0</v>
      </c>
      <c r="U1376" s="0" t="n">
        <v>411713.47</v>
      </c>
      <c r="V1376" s="0" t="n">
        <v>0.00149713875725865</v>
      </c>
      <c r="W1376" s="0" t="n">
        <v>668.624694824219</v>
      </c>
      <c r="X1376" s="0" t="n">
        <v>0.00254857237450779</v>
      </c>
      <c r="Y1376" s="0" t="n">
        <f aca="false">IF(ISNUMBER(C1376),INDEX(Scorecard!$D$5:$D$12,SUMPRODUCT(--(Scorecard!$G$5:$G$11&lt;C1376))+1),Scorecard!$D$13)</f>
        <v>2.19112706886128</v>
      </c>
      <c r="Z1376" s="0" t="n">
        <f aca="false">IF(ISNUMBER(D1376),INDEX(Scorecard!$D$14:$D$17,SUMPRODUCT(--(Scorecard!$G$14:$G$16&lt;D1376))+1),Scorecard!$D$18)</f>
        <v>0.0505355481560174</v>
      </c>
      <c r="AA1376" s="0" t="n">
        <f aca="false">IF(ISNUMBER(E1376),INDEX(Scorecard!$D$19:$D$26,SUMPRODUCT(--(Scorecard!$G$19:$G$25&lt;E1376))+1),Scorecard!$D$27)</f>
        <v>-0.0341578513653732</v>
      </c>
      <c r="AB1376" s="0" t="n">
        <f aca="false">IF(ISNUMBER(F1376),INDEX(Scorecard!$D$28:$D$35,SUMPRODUCT(--(Scorecard!$G$28:$G$34&lt;F1376))+1),Scorecard!$D$36)</f>
        <v>0.126913191054783</v>
      </c>
      <c r="AC1376" s="0" t="n">
        <f aca="false">IF(ISNUMBER(H1376),INDEX(Scorecard!$D$37:$D$44,SUMPRODUCT(--(Scorecard!$G$37:$G$43&lt;H1376))+1),Scorecard!$D$45)</f>
        <v>0.769716833645565</v>
      </c>
      <c r="AD1376" s="0" t="n">
        <f aca="false">IF(ISNUMBER(I1376),INDEX(Scorecard!$D$46:$D$52,SUMPRODUCT(--(Scorecard!$G$46:$G$51&lt;I1376))+1),Scorecard!$D$53)</f>
        <v>-0.161534840507194</v>
      </c>
      <c r="AE1376" s="0" t="n">
        <f aca="false">IF(ISNUMBER(K1376),INDEX(Scorecard!$D$54:$D$61,SUMPRODUCT(--(Scorecard!$G$54:$G$60&lt;K1376))+1),Scorecard!$D$62)</f>
        <v>0.126303549215828</v>
      </c>
      <c r="AF1376" s="0" t="n">
        <f aca="false">IF(ISNUMBER(L1376),INDEX(Scorecard!$D$63:$D$68,SUMPRODUCT(--(Scorecard!$G$63:$G$67&lt;L1376))+1),Scorecard!$D$69)</f>
        <v>-0.340582194386522</v>
      </c>
      <c r="AG1376" s="0" t="n">
        <f aca="false">Inputs!$B$10+Scorecard!$J$5*Y1376+Scorecard!$J$6*Z1376+Scorecard!$J$7*AA1376+Scorecard!$J$8*AB1376+Scorecard!$J$9*AC1376+Scorecard!$J$10*AD1376+Scorecard!$J$11*AE1376+Scorecard!$J$12*AF1376</f>
        <v>-6.29037436539813</v>
      </c>
      <c r="AH1376" s="0" t="n">
        <f aca="false">MIN(1-Inputs!$B$13,MAX(Inputs!$B$13,1/(1+EXP(-(Inputs!$B$11*AG1376+Inputs!$B$12)))))</f>
        <v>0.00149713872983804</v>
      </c>
      <c r="AI1376" s="0" t="n">
        <f aca="false">Inputs!$B$9-Inputs!$B$8*AG1376</f>
        <v>668.624714250404</v>
      </c>
      <c r="AJ1376" s="0" t="n">
        <f aca="false">RANK(AH1376,$AH$5:$AH$2004,0)+COUNTIF($AH$4:AH1375,AH1376)</f>
        <v>1802</v>
      </c>
      <c r="AK1376" s="0" t="n">
        <f aca="false">IF(AJ1376&lt;=Deciles!$B$5*(Deciles!$B$4+1),INT((AJ1376-1)/(Deciles!$B$4+1))+1,Deciles!$B$5+INT((AJ1376-1-Deciles!$B$5*(Deciles!$B$4+1))/Deciles!$B$4)+1)</f>
        <v>10</v>
      </c>
    </row>
    <row r="1377" customFormat="false" ht="15" hidden="false" customHeight="false" outlineLevel="0" collapsed="false">
      <c r="A1377" s="0" t="n">
        <v>39978</v>
      </c>
      <c r="B1377" s="0" t="s">
        <v>157</v>
      </c>
      <c r="C1377" s="0" t="n">
        <v>720</v>
      </c>
      <c r="D1377" s="0" t="n">
        <v>65.5973510742188</v>
      </c>
      <c r="E1377" s="0" t="n">
        <v>47.9024162292481</v>
      </c>
      <c r="F1377" s="0" t="n">
        <v>40</v>
      </c>
      <c r="G1377" s="0" t="n">
        <v>4.73999977111816</v>
      </c>
      <c r="H1377" s="0" t="n">
        <v>0.856666326522827</v>
      </c>
      <c r="I1377" s="0" t="n">
        <v>49</v>
      </c>
      <c r="J1377" s="0" t="n">
        <v>11.0350198745728</v>
      </c>
      <c r="K1377" s="0" t="n">
        <v>4.42307710647583</v>
      </c>
      <c r="L1377" s="0" t="n">
        <v>-0.276922702789307</v>
      </c>
      <c r="M1377" s="0" t="n">
        <v>5.74976253509522</v>
      </c>
      <c r="N1377" s="0" t="n">
        <v>0</v>
      </c>
      <c r="O1377" s="0" t="n">
        <v>0</v>
      </c>
      <c r="P1377" s="0" t="s">
        <v>144</v>
      </c>
      <c r="Q1377" s="0" t="s">
        <v>141</v>
      </c>
      <c r="R1377" s="0" t="n">
        <v>2</v>
      </c>
      <c r="S1377" s="0" t="s">
        <v>149</v>
      </c>
      <c r="T1377" s="0" t="n">
        <v>0</v>
      </c>
      <c r="U1377" s="0" t="n">
        <v>62008.066</v>
      </c>
      <c r="V1377" s="0" t="n">
        <v>0.00952865090221167</v>
      </c>
      <c r="W1377" s="0" t="n">
        <v>618.317138671875</v>
      </c>
      <c r="X1377" s="0" t="n">
        <v>0.010957051999867</v>
      </c>
      <c r="Y1377" s="0" t="n">
        <f aca="false">IF(ISNUMBER(C1377),INDEX(Scorecard!$D$5:$D$12,SUMPRODUCT(--(Scorecard!$G$5:$G$11&lt;C1377))+1),Scorecard!$D$13)</f>
        <v>-0.0290424113398221</v>
      </c>
      <c r="Z1377" s="0" t="n">
        <f aca="false">IF(ISNUMBER(D1377),INDEX(Scorecard!$D$14:$D$17,SUMPRODUCT(--(Scorecard!$G$14:$G$16&lt;D1377))+1),Scorecard!$D$18)</f>
        <v>0.128579646629417</v>
      </c>
      <c r="AA1377" s="0" t="n">
        <f aca="false">IF(ISNUMBER(E1377),INDEX(Scorecard!$D$19:$D$26,SUMPRODUCT(--(Scorecard!$G$19:$G$25&lt;E1377))+1),Scorecard!$D$27)</f>
        <v>0.57899015159425</v>
      </c>
      <c r="AB1377" s="0" t="n">
        <f aca="false">IF(ISNUMBER(F1377),INDEX(Scorecard!$D$28:$D$35,SUMPRODUCT(--(Scorecard!$G$28:$G$34&lt;F1377))+1),Scorecard!$D$36)</f>
        <v>-0.132616866359722</v>
      </c>
      <c r="AC1377" s="0" t="n">
        <f aca="false">IF(ISNUMBER(H1377),INDEX(Scorecard!$D$37:$D$44,SUMPRODUCT(--(Scorecard!$G$37:$G$43&lt;H1377))+1),Scorecard!$D$45)</f>
        <v>-0.569454719285959</v>
      </c>
      <c r="AD1377" s="0" t="n">
        <f aca="false">IF(ISNUMBER(I1377),INDEX(Scorecard!$D$46:$D$52,SUMPRODUCT(--(Scorecard!$G$46:$G$51&lt;I1377))+1),Scorecard!$D$53)</f>
        <v>0.818882373006414</v>
      </c>
      <c r="AE1377" s="0" t="n">
        <f aca="false">IF(ISNUMBER(K1377),INDEX(Scorecard!$D$54:$D$61,SUMPRODUCT(--(Scorecard!$G$54:$G$60&lt;K1377))+1),Scorecard!$D$62)</f>
        <v>0.409483001259379</v>
      </c>
      <c r="AF1377" s="0" t="n">
        <f aca="false">IF(ISNUMBER(L1377),INDEX(Scorecard!$D$63:$D$68,SUMPRODUCT(--(Scorecard!$G$63:$G$67&lt;L1377))+1),Scorecard!$D$69)</f>
        <v>0.322484508656054</v>
      </c>
      <c r="AG1377" s="0" t="n">
        <f aca="false">Inputs!$B$10+Scorecard!$J$5*Y1377+Scorecard!$J$6*Z1377+Scorecard!$J$7*AA1377+Scorecard!$J$8*AB1377+Scorecard!$J$9*AC1377+Scorecard!$J$10*AD1377+Scorecard!$J$11*AE1377+Scorecard!$J$12*AF1377</f>
        <v>-4.5468473334438</v>
      </c>
      <c r="AH1377" s="0" t="n">
        <f aca="false">MIN(1-Inputs!$B$13,MAX(Inputs!$B$13,1/(1+EXP(-(Inputs!$B$11*AG1377+Inputs!$B$12)))))</f>
        <v>0.00952865125603105</v>
      </c>
      <c r="AI1377" s="0" t="n">
        <f aca="false">Inputs!$B$9-Inputs!$B$8*AG1377</f>
        <v>618.317158197277</v>
      </c>
      <c r="AJ1377" s="0" t="n">
        <f aca="false">RANK(AH1377,$AH$5:$AH$2004,0)+COUNTIF($AH$4:AH1376,AH1377)</f>
        <v>850</v>
      </c>
      <c r="AK1377" s="0" t="n">
        <f aca="false">IF(AJ1377&lt;=Deciles!$B$5*(Deciles!$B$4+1),INT((AJ1377-1)/(Deciles!$B$4+1))+1,Deciles!$B$5+INT((AJ1377-1-Deciles!$B$5*(Deciles!$B$4+1))/Deciles!$B$4)+1)</f>
        <v>5</v>
      </c>
    </row>
    <row r="1378" customFormat="false" ht="15" hidden="false" customHeight="false" outlineLevel="0" collapsed="false">
      <c r="A1378" s="0" t="n">
        <v>40053</v>
      </c>
      <c r="B1378" s="0" t="s">
        <v>152</v>
      </c>
      <c r="C1378" s="0" t="n">
        <v>752</v>
      </c>
      <c r="D1378" s="0" t="n">
        <v>92.1257934570313</v>
      </c>
      <c r="E1378" s="0" t="n">
        <v>80.2866058349609</v>
      </c>
      <c r="F1378" s="0" t="n">
        <v>36</v>
      </c>
      <c r="G1378" s="0" t="n">
        <v>2.97900009155273</v>
      </c>
      <c r="H1378" s="0" t="n">
        <v>-3.45433330535889</v>
      </c>
      <c r="I1378" s="0" t="n">
        <v>20</v>
      </c>
      <c r="J1378" s="0" t="n">
        <v>13.0344076156616</v>
      </c>
      <c r="K1378" s="0" t="n">
        <v>4.80000019073486</v>
      </c>
      <c r="L1378" s="0" t="n">
        <v>-0.458333015441895</v>
      </c>
      <c r="M1378" s="0" t="n">
        <v>6.28858137130737</v>
      </c>
      <c r="N1378" s="0" t="n">
        <v>0</v>
      </c>
      <c r="O1378" s="0" t="n">
        <v>0</v>
      </c>
      <c r="P1378" s="0" t="s">
        <v>144</v>
      </c>
      <c r="Q1378" s="0" t="s">
        <v>141</v>
      </c>
      <c r="R1378" s="0" t="n">
        <v>1</v>
      </c>
      <c r="S1378" s="0" t="s">
        <v>149</v>
      </c>
      <c r="T1378" s="0" t="n">
        <v>0</v>
      </c>
      <c r="U1378" s="0" t="n">
        <v>457900.88</v>
      </c>
      <c r="V1378" s="0" t="n">
        <v>0.00774873560294509</v>
      </c>
      <c r="W1378" s="0" t="n">
        <v>623.9619140625</v>
      </c>
      <c r="X1378" s="0" t="n">
        <v>0.00765473488718271</v>
      </c>
      <c r="Y1378" s="0" t="n">
        <f aca="false">IF(ISNUMBER(C1378),INDEX(Scorecard!$D$5:$D$12,SUMPRODUCT(--(Scorecard!$G$5:$G$11&lt;C1378))+1),Scorecard!$D$13)</f>
        <v>0.733188958177614</v>
      </c>
      <c r="Z1378" s="0" t="n">
        <f aca="false">IF(ISNUMBER(D1378),INDEX(Scorecard!$D$14:$D$17,SUMPRODUCT(--(Scorecard!$G$14:$G$16&lt;D1378))+1),Scorecard!$D$18)</f>
        <v>-0.361970872710667</v>
      </c>
      <c r="AA1378" s="0" t="n">
        <f aca="false">IF(ISNUMBER(E1378),INDEX(Scorecard!$D$19:$D$26,SUMPRODUCT(--(Scorecard!$G$19:$G$25&lt;E1378))+1),Scorecard!$D$27)</f>
        <v>-0.0341578513653732</v>
      </c>
      <c r="AB1378" s="0" t="n">
        <f aca="false">IF(ISNUMBER(F1378),INDEX(Scorecard!$D$28:$D$35,SUMPRODUCT(--(Scorecard!$G$28:$G$34&lt;F1378))+1),Scorecard!$D$36)</f>
        <v>-0.0008456427959252</v>
      </c>
      <c r="AC1378" s="0" t="n">
        <f aca="false">IF(ISNUMBER(H1378),INDEX(Scorecard!$D$37:$D$44,SUMPRODUCT(--(Scorecard!$G$37:$G$43&lt;H1378))+1),Scorecard!$D$45)</f>
        <v>1.35057635045042</v>
      </c>
      <c r="AD1378" s="0" t="n">
        <f aca="false">IF(ISNUMBER(I1378),INDEX(Scorecard!$D$46:$D$52,SUMPRODUCT(--(Scorecard!$G$46:$G$51&lt;I1378))+1),Scorecard!$D$53)</f>
        <v>-0.108777051091409</v>
      </c>
      <c r="AE1378" s="0" t="n">
        <f aca="false">IF(ISNUMBER(K1378),INDEX(Scorecard!$D$54:$D$61,SUMPRODUCT(--(Scorecard!$G$54:$G$60&lt;K1378))+1),Scorecard!$D$62)</f>
        <v>0.409483001259379</v>
      </c>
      <c r="AF1378" s="0" t="n">
        <f aca="false">IF(ISNUMBER(L1378),INDEX(Scorecard!$D$63:$D$68,SUMPRODUCT(--(Scorecard!$G$63:$G$67&lt;L1378))+1),Scorecard!$D$69)</f>
        <v>0.322484508656054</v>
      </c>
      <c r="AG1378" s="0" t="n">
        <f aca="false">Inputs!$B$10+Scorecard!$J$5*Y1378+Scorecard!$J$6*Z1378+Scorecard!$J$7*AA1378+Scorecard!$J$8*AB1378+Scorecard!$J$9*AC1378+Scorecard!$J$10*AD1378+Scorecard!$J$11*AE1378+Scorecard!$J$12*AF1378</f>
        <v>-4.74247941468606</v>
      </c>
      <c r="AH1378" s="0" t="n">
        <f aca="false">MIN(1-Inputs!$B$13,MAX(Inputs!$B$13,1/(1+EXP(-(Inputs!$B$11*AG1378+Inputs!$B$12)))))</f>
        <v>0.00774873583487737</v>
      </c>
      <c r="AI1378" s="0" t="n">
        <f aca="false">Inputs!$B$9-Inputs!$B$8*AG1378</f>
        <v>623.961906866217</v>
      </c>
      <c r="AJ1378" s="0" t="n">
        <f aca="false">RANK(AH1378,$AH$5:$AH$2004,0)+COUNTIF($AH$4:AH1377,AH1378)</f>
        <v>990</v>
      </c>
      <c r="AK1378" s="0" t="n">
        <f aca="false">IF(AJ1378&lt;=Deciles!$B$5*(Deciles!$B$4+1),INT((AJ1378-1)/(Deciles!$B$4+1))+1,Deciles!$B$5+INT((AJ1378-1-Deciles!$B$5*(Deciles!$B$4+1))/Deciles!$B$4)+1)</f>
        <v>5</v>
      </c>
    </row>
    <row r="1379" customFormat="false" ht="15" hidden="false" customHeight="false" outlineLevel="0" collapsed="false">
      <c r="A1379" s="0" t="n">
        <v>40059</v>
      </c>
      <c r="B1379" s="0" t="s">
        <v>155</v>
      </c>
      <c r="C1379" s="0" t="n">
        <v>752</v>
      </c>
      <c r="D1379" s="0" t="n">
        <v>63.7777519226074</v>
      </c>
      <c r="E1379" s="0" t="n">
        <v>57.1777267456055</v>
      </c>
      <c r="F1379" s="0" t="n">
        <v>29</v>
      </c>
      <c r="G1379" s="0" t="n">
        <v>3.09599995613098</v>
      </c>
      <c r="H1379" s="0" t="n">
        <v>-2.63733315467835</v>
      </c>
      <c r="I1379" s="0" t="n">
        <v>16</v>
      </c>
      <c r="J1379" s="0" t="n">
        <v>12.3966064453125</v>
      </c>
      <c r="K1379" s="0" t="n">
        <v>5.00833320617676</v>
      </c>
      <c r="L1379" s="0" t="n">
        <v>-1.125</v>
      </c>
      <c r="M1379" s="0" t="n">
        <v>6.2885799407959</v>
      </c>
      <c r="N1379" s="0" t="n">
        <v>0</v>
      </c>
      <c r="O1379" s="0" t="n">
        <v>0</v>
      </c>
      <c r="P1379" s="0" t="s">
        <v>140</v>
      </c>
      <c r="Q1379" s="0" t="s">
        <v>141</v>
      </c>
      <c r="R1379" s="0" t="n">
        <v>2</v>
      </c>
      <c r="S1379" s="0" t="s">
        <v>149</v>
      </c>
      <c r="T1379" s="0" t="n">
        <v>0</v>
      </c>
      <c r="U1379" s="0" t="n">
        <v>241978.98</v>
      </c>
      <c r="V1379" s="0" t="n">
        <v>0.00501507194712758</v>
      </c>
      <c r="W1379" s="0" t="n">
        <v>635.8115234375</v>
      </c>
      <c r="X1379" s="0" t="n">
        <v>0.00957025494426489</v>
      </c>
      <c r="Y1379" s="0" t="n">
        <f aca="false">IF(ISNUMBER(C1379),INDEX(Scorecard!$D$5:$D$12,SUMPRODUCT(--(Scorecard!$G$5:$G$11&lt;C1379))+1),Scorecard!$D$13)</f>
        <v>0.733188958177614</v>
      </c>
      <c r="Z1379" s="0" t="n">
        <f aca="false">IF(ISNUMBER(D1379),INDEX(Scorecard!$D$14:$D$17,SUMPRODUCT(--(Scorecard!$G$14:$G$16&lt;D1379))+1),Scorecard!$D$18)</f>
        <v>0.128579646629417</v>
      </c>
      <c r="AA1379" s="0" t="n">
        <f aca="false">IF(ISNUMBER(E1379),INDEX(Scorecard!$D$19:$D$26,SUMPRODUCT(--(Scorecard!$G$19:$G$25&lt;E1379))+1),Scorecard!$D$27)</f>
        <v>0.285899340811827</v>
      </c>
      <c r="AB1379" s="0" t="n">
        <f aca="false">IF(ISNUMBER(F1379),INDEX(Scorecard!$D$28:$D$35,SUMPRODUCT(--(Scorecard!$G$28:$G$34&lt;F1379))+1),Scorecard!$D$36)</f>
        <v>0.165097008946478</v>
      </c>
      <c r="AC1379" s="0" t="n">
        <f aca="false">IF(ISNUMBER(H1379),INDEX(Scorecard!$D$37:$D$44,SUMPRODUCT(--(Scorecard!$G$37:$G$43&lt;H1379))+1),Scorecard!$D$45)</f>
        <v>1.35057635045042</v>
      </c>
      <c r="AD1379" s="0" t="n">
        <f aca="false">IF(ISNUMBER(I1379),INDEX(Scorecard!$D$46:$D$52,SUMPRODUCT(--(Scorecard!$G$46:$G$51&lt;I1379))+1),Scorecard!$D$53)</f>
        <v>-0.114272400683245</v>
      </c>
      <c r="AE1379" s="0" t="n">
        <f aca="false">IF(ISNUMBER(K1379),INDEX(Scorecard!$D$54:$D$61,SUMPRODUCT(--(Scorecard!$G$54:$G$60&lt;K1379))+1),Scorecard!$D$62)</f>
        <v>0.214429354789033</v>
      </c>
      <c r="AF1379" s="0" t="n">
        <f aca="false">IF(ISNUMBER(L1379),INDEX(Scorecard!$D$63:$D$68,SUMPRODUCT(--(Scorecard!$G$63:$G$67&lt;L1379))+1),Scorecard!$D$69)</f>
        <v>-0.340582194386522</v>
      </c>
      <c r="AG1379" s="0" t="n">
        <f aca="false">Inputs!$B$10+Scorecard!$J$5*Y1379+Scorecard!$J$6*Z1379+Scorecard!$J$7*AA1379+Scorecard!$J$8*AB1379+Scorecard!$J$9*AC1379+Scorecard!$J$10*AD1379+Scorecard!$J$11*AE1379+Scorecard!$J$12*AF1379</f>
        <v>-5.15315528225182</v>
      </c>
      <c r="AH1379" s="0" t="n">
        <f aca="false">MIN(1-Inputs!$B$13,MAX(Inputs!$B$13,1/(1+EXP(-(Inputs!$B$11*AG1379+Inputs!$B$12)))))</f>
        <v>0.00501507199153829</v>
      </c>
      <c r="AI1379" s="0" t="n">
        <f aca="false">Inputs!$B$9-Inputs!$B$8*AG1379</f>
        <v>635.811507617215</v>
      </c>
      <c r="AJ1379" s="0" t="n">
        <f aca="false">RANK(AH1379,$AH$5:$AH$2004,0)+COUNTIF($AH$4:AH1378,AH1379)</f>
        <v>1249</v>
      </c>
      <c r="AK1379" s="0" t="n">
        <f aca="false">IF(AJ1379&lt;=Deciles!$B$5*(Deciles!$B$4+1),INT((AJ1379-1)/(Deciles!$B$4+1))+1,Deciles!$B$5+INT((AJ1379-1-Deciles!$B$5*(Deciles!$B$4+1))/Deciles!$B$4)+1)</f>
        <v>7</v>
      </c>
    </row>
    <row r="1380" customFormat="false" ht="15" hidden="false" customHeight="false" outlineLevel="0" collapsed="false">
      <c r="A1380" s="0" t="n">
        <v>40075</v>
      </c>
      <c r="B1380" s="0" t="s">
        <v>152</v>
      </c>
      <c r="C1380" s="0" t="n">
        <v>734</v>
      </c>
      <c r="D1380" s="0" t="n">
        <v>94.5944366455078</v>
      </c>
      <c r="E1380" s="0" t="n">
        <v>60.5608177185059</v>
      </c>
      <c r="F1380" s="0" t="n">
        <v>37</v>
      </c>
      <c r="G1380" s="0" t="n">
        <v>4.53999996185303</v>
      </c>
      <c r="H1380" s="0" t="n">
        <v>-1.89333343505859</v>
      </c>
      <c r="I1380" s="0" t="n">
        <v>89</v>
      </c>
      <c r="J1380" s="0" t="n">
        <v>12.4355297088623</v>
      </c>
      <c r="K1380" s="0" t="n">
        <v>3.70000004768372</v>
      </c>
      <c r="L1380" s="0" t="n">
        <v>-0.458333253860474</v>
      </c>
      <c r="M1380" s="0" t="n">
        <v>4.74415826797485</v>
      </c>
      <c r="N1380" s="0" t="n">
        <v>0</v>
      </c>
      <c r="O1380" s="0" t="n">
        <v>0</v>
      </c>
      <c r="P1380" s="0" t="s">
        <v>140</v>
      </c>
      <c r="Q1380" s="0" t="s">
        <v>141</v>
      </c>
      <c r="R1380" s="0" t="n">
        <v>2</v>
      </c>
      <c r="S1380" s="0" t="s">
        <v>147</v>
      </c>
      <c r="T1380" s="0" t="n">
        <v>0</v>
      </c>
      <c r="U1380" s="0" t="n">
        <v>251583.42</v>
      </c>
      <c r="V1380" s="0" t="n">
        <v>0.00676008127629757</v>
      </c>
      <c r="W1380" s="0" t="n">
        <v>627.682983398438</v>
      </c>
      <c r="X1380" s="0" t="n">
        <v>0.00338055263273418</v>
      </c>
      <c r="Y1380" s="0" t="n">
        <f aca="false">IF(ISNUMBER(C1380),INDEX(Scorecard!$D$5:$D$12,SUMPRODUCT(--(Scorecard!$G$5:$G$11&lt;C1380))+1),Scorecard!$D$13)</f>
        <v>0.488358159108655</v>
      </c>
      <c r="Z1380" s="0" t="n">
        <f aca="false">IF(ISNUMBER(D1380),INDEX(Scorecard!$D$14:$D$17,SUMPRODUCT(--(Scorecard!$G$14:$G$16&lt;D1380))+1),Scorecard!$D$18)</f>
        <v>-0.361970872710667</v>
      </c>
      <c r="AA1380" s="0" t="n">
        <f aca="false">IF(ISNUMBER(E1380),INDEX(Scorecard!$D$19:$D$26,SUMPRODUCT(--(Scorecard!$G$19:$G$25&lt;E1380))+1),Scorecard!$D$27)</f>
        <v>0.233621608745691</v>
      </c>
      <c r="AB1380" s="0" t="n">
        <f aca="false">IF(ISNUMBER(F1380),INDEX(Scorecard!$D$28:$D$35,SUMPRODUCT(--(Scorecard!$G$28:$G$34&lt;F1380))+1),Scorecard!$D$36)</f>
        <v>-0.0008456427959252</v>
      </c>
      <c r="AC1380" s="0" t="n">
        <f aca="false">IF(ISNUMBER(H1380),INDEX(Scorecard!$D$37:$D$44,SUMPRODUCT(--(Scorecard!$G$37:$G$43&lt;H1380))+1),Scorecard!$D$45)</f>
        <v>1.35057635045042</v>
      </c>
      <c r="AD1380" s="0" t="n">
        <f aca="false">IF(ISNUMBER(I1380),INDEX(Scorecard!$D$46:$D$52,SUMPRODUCT(--(Scorecard!$G$46:$G$51&lt;I1380))+1),Scorecard!$D$53)</f>
        <v>0.818882373006414</v>
      </c>
      <c r="AE1380" s="0" t="n">
        <f aca="false">IF(ISNUMBER(K1380),INDEX(Scorecard!$D$54:$D$61,SUMPRODUCT(--(Scorecard!$G$54:$G$60&lt;K1380))+1),Scorecard!$D$62)</f>
        <v>0.489050497890326</v>
      </c>
      <c r="AF1380" s="0" t="n">
        <f aca="false">IF(ISNUMBER(L1380),INDEX(Scorecard!$D$63:$D$68,SUMPRODUCT(--(Scorecard!$G$63:$G$67&lt;L1380))+1),Scorecard!$D$69)</f>
        <v>0.322484508656054</v>
      </c>
      <c r="AG1380" s="0" t="n">
        <f aca="false">Inputs!$B$10+Scorecard!$J$5*Y1380+Scorecard!$J$6*Z1380+Scorecard!$J$7*AA1380+Scorecard!$J$8*AB1380+Scorecard!$J$9*AC1380+Scorecard!$J$10*AD1380+Scorecard!$J$11*AE1380+Scorecard!$J$12*AF1380</f>
        <v>-4.87144201815681</v>
      </c>
      <c r="AH1380" s="0" t="n">
        <f aca="false">MIN(1-Inputs!$B$13,MAX(Inputs!$B$13,1/(1+EXP(-(Inputs!$B$11*AG1380+Inputs!$B$12)))))</f>
        <v>0.00676008126660129</v>
      </c>
      <c r="AI1380" s="0" t="n">
        <f aca="false">Inputs!$B$9-Inputs!$B$8*AG1380</f>
        <v>627.682981035965</v>
      </c>
      <c r="AJ1380" s="0" t="n">
        <f aca="false">RANK(AH1380,$AH$5:$AH$2004,0)+COUNTIF($AH$4:AH1379,AH1380)</f>
        <v>1080</v>
      </c>
      <c r="AK1380" s="0" t="n">
        <f aca="false">IF(AJ1380&lt;=Deciles!$B$5*(Deciles!$B$4+1),INT((AJ1380-1)/(Deciles!$B$4+1))+1,Deciles!$B$5+INT((AJ1380-1-Deciles!$B$5*(Deciles!$B$4+1))/Deciles!$B$4)+1)</f>
        <v>6</v>
      </c>
    </row>
    <row r="1381" customFormat="false" ht="15" hidden="false" customHeight="false" outlineLevel="0" collapsed="false">
      <c r="A1381" s="0" t="n">
        <v>40085</v>
      </c>
      <c r="B1381" s="0" t="s">
        <v>157</v>
      </c>
      <c r="C1381" s="0" t="n">
        <v>770</v>
      </c>
      <c r="D1381" s="0" t="n">
        <v>80</v>
      </c>
      <c r="E1381" s="0" t="n">
        <v>65.1113967895508</v>
      </c>
      <c r="F1381" s="0" t="n">
        <v>21</v>
      </c>
      <c r="G1381" s="0" t="n">
        <v>3.95600008964539</v>
      </c>
      <c r="H1381" s="0" t="n">
        <v>0.0726666450500488</v>
      </c>
      <c r="I1381" s="0" t="n">
        <v>43</v>
      </c>
      <c r="J1381" s="0" t="n">
        <v>12.4629240036011</v>
      </c>
      <c r="K1381" s="0" t="n">
        <v>4.12307691574097</v>
      </c>
      <c r="L1381" s="0" t="n">
        <v>-0.276923179626465</v>
      </c>
      <c r="M1381" s="0" t="n">
        <v>3.64271926879883</v>
      </c>
      <c r="N1381" s="0" t="n">
        <v>0</v>
      </c>
      <c r="O1381" s="0" t="n">
        <v>0</v>
      </c>
      <c r="P1381" s="0" t="s">
        <v>140</v>
      </c>
      <c r="Q1381" s="0" t="s">
        <v>141</v>
      </c>
      <c r="R1381" s="0" t="n">
        <v>1</v>
      </c>
      <c r="S1381" s="0" t="s">
        <v>162</v>
      </c>
      <c r="T1381" s="0" t="n">
        <v>0</v>
      </c>
      <c r="U1381" s="0" t="n">
        <v>258570.53</v>
      </c>
      <c r="V1381" s="0" t="n">
        <v>0.00112155277747661</v>
      </c>
      <c r="W1381" s="0" t="n">
        <v>676.4521484375</v>
      </c>
      <c r="X1381" s="0" t="n">
        <v>0.000904283544514328</v>
      </c>
      <c r="Y1381" s="0" t="n">
        <f aca="false">IF(ISNUMBER(C1381),INDEX(Scorecard!$D$5:$D$12,SUMPRODUCT(--(Scorecard!$G$5:$G$11&lt;C1381))+1),Scorecard!$D$13)</f>
        <v>1.23750384304241</v>
      </c>
      <c r="Z1381" s="0" t="n">
        <f aca="false">IF(ISNUMBER(D1381),INDEX(Scorecard!$D$14:$D$17,SUMPRODUCT(--(Scorecard!$G$14:$G$16&lt;D1381))+1),Scorecard!$D$18)</f>
        <v>0.0505355481560174</v>
      </c>
      <c r="AA1381" s="0" t="n">
        <f aca="false">IF(ISNUMBER(E1381),INDEX(Scorecard!$D$19:$D$26,SUMPRODUCT(--(Scorecard!$G$19:$G$25&lt;E1381))+1),Scorecard!$D$27)</f>
        <v>0.233621608745691</v>
      </c>
      <c r="AB1381" s="0" t="n">
        <f aca="false">IF(ISNUMBER(F1381),INDEX(Scorecard!$D$28:$D$35,SUMPRODUCT(--(Scorecard!$G$28:$G$34&lt;F1381))+1),Scorecard!$D$36)</f>
        <v>0.624829191519909</v>
      </c>
      <c r="AC1381" s="0" t="n">
        <f aca="false">IF(ISNUMBER(H1381),INDEX(Scorecard!$D$37:$D$44,SUMPRODUCT(--(Scorecard!$G$37:$G$43&lt;H1381))+1),Scorecard!$D$45)</f>
        <v>0.330501541082344</v>
      </c>
      <c r="AD1381" s="0" t="n">
        <f aca="false">IF(ISNUMBER(I1381),INDEX(Scorecard!$D$46:$D$52,SUMPRODUCT(--(Scorecard!$G$46:$G$51&lt;I1381))+1),Scorecard!$D$53)</f>
        <v>0.818882373006414</v>
      </c>
      <c r="AE1381" s="0" t="n">
        <f aca="false">IF(ISNUMBER(K1381),INDEX(Scorecard!$D$54:$D$61,SUMPRODUCT(--(Scorecard!$G$54:$G$60&lt;K1381))+1),Scorecard!$D$62)</f>
        <v>0.489050497890326</v>
      </c>
      <c r="AF1381" s="0" t="n">
        <f aca="false">IF(ISNUMBER(L1381),INDEX(Scorecard!$D$63:$D$68,SUMPRODUCT(--(Scorecard!$G$63:$G$67&lt;L1381))+1),Scorecard!$D$69)</f>
        <v>0.322484508656054</v>
      </c>
      <c r="AG1381" s="0" t="n">
        <f aca="false">Inputs!$B$10+Scorecard!$J$5*Y1381+Scorecard!$J$6*Z1381+Scorecard!$J$7*AA1381+Scorecard!$J$8*AB1381+Scorecard!$J$9*AC1381+Scorecard!$J$10*AD1381+Scorecard!$J$11*AE1381+Scorecard!$J$12*AF1381</f>
        <v>-6.56165293489848</v>
      </c>
      <c r="AH1381" s="0" t="n">
        <f aca="false">MIN(1-Inputs!$B$13,MAX(Inputs!$B$13,1/(1+EXP(-(Inputs!$B$11*AG1381+Inputs!$B$12)))))</f>
        <v>0.00112155273415841</v>
      </c>
      <c r="AI1381" s="0" t="n">
        <f aca="false">Inputs!$B$9-Inputs!$B$8*AG1381</f>
        <v>676.452159188756</v>
      </c>
      <c r="AJ1381" s="0" t="n">
        <f aca="false">RANK(AH1381,$AH$5:$AH$2004,0)+COUNTIF($AH$4:AH1380,AH1381)</f>
        <v>1875</v>
      </c>
      <c r="AK1381" s="0" t="n">
        <f aca="false">IF(AJ1381&lt;=Deciles!$B$5*(Deciles!$B$4+1),INT((AJ1381-1)/(Deciles!$B$4+1))+1,Deciles!$B$5+INT((AJ1381-1-Deciles!$B$5*(Deciles!$B$4+1))/Deciles!$B$4)+1)</f>
        <v>10</v>
      </c>
    </row>
    <row r="1382" customFormat="false" ht="15" hidden="false" customHeight="false" outlineLevel="0" collapsed="false">
      <c r="A1382" s="0" t="n">
        <v>40120</v>
      </c>
      <c r="B1382" s="0" t="s">
        <v>139</v>
      </c>
      <c r="C1382" s="0" t="n">
        <v>744</v>
      </c>
      <c r="D1382" s="0" t="n">
        <v>86.8241958618164</v>
      </c>
      <c r="E1382" s="0" t="n">
        <v>79.4428405761719</v>
      </c>
      <c r="F1382" s="0" t="n">
        <v>37</v>
      </c>
      <c r="G1382" s="0" t="n">
        <v>3.93700003623962</v>
      </c>
      <c r="H1382" s="0" t="n">
        <v>0.920333385467529</v>
      </c>
      <c r="I1382" s="0" t="n">
        <v>25</v>
      </c>
      <c r="J1382" s="0" t="n">
        <v>12.6467456817627</v>
      </c>
      <c r="K1382" s="0" t="n">
        <v>5.43333339691162</v>
      </c>
      <c r="L1382" s="0" t="n">
        <v>-3.5</v>
      </c>
      <c r="M1382" s="0" t="n">
        <v>2.74066424369812</v>
      </c>
      <c r="N1382" s="0" t="n">
        <v>0</v>
      </c>
      <c r="O1382" s="0" t="n">
        <v>0</v>
      </c>
      <c r="P1382" s="0" t="s">
        <v>144</v>
      </c>
      <c r="Q1382" s="0" t="s">
        <v>141</v>
      </c>
      <c r="R1382" s="0" t="n">
        <v>1</v>
      </c>
      <c r="S1382" s="0" t="s">
        <v>142</v>
      </c>
      <c r="T1382" s="0" t="n">
        <v>0</v>
      </c>
      <c r="U1382" s="0" t="n">
        <v>310750.4</v>
      </c>
      <c r="V1382" s="0" t="n">
        <v>0.0107428347691894</v>
      </c>
      <c r="W1382" s="0" t="n">
        <v>615.037963867188</v>
      </c>
      <c r="X1382" s="0" t="n">
        <v>0.0116291558369994</v>
      </c>
      <c r="Y1382" s="0" t="n">
        <f aca="false">IF(ISNUMBER(C1382),INDEX(Scorecard!$D$5:$D$12,SUMPRODUCT(--(Scorecard!$G$5:$G$11&lt;C1382))+1),Scorecard!$D$13)</f>
        <v>0.488358159108655</v>
      </c>
      <c r="Z1382" s="0" t="n">
        <f aca="false">IF(ISNUMBER(D1382),INDEX(Scorecard!$D$14:$D$17,SUMPRODUCT(--(Scorecard!$G$14:$G$16&lt;D1382))+1),Scorecard!$D$18)</f>
        <v>0.0505355481560174</v>
      </c>
      <c r="AA1382" s="0" t="n">
        <f aca="false">IF(ISNUMBER(E1382),INDEX(Scorecard!$D$19:$D$26,SUMPRODUCT(--(Scorecard!$G$19:$G$25&lt;E1382))+1),Scorecard!$D$27)</f>
        <v>-0.0341578513653732</v>
      </c>
      <c r="AB1382" s="0" t="n">
        <f aca="false">IF(ISNUMBER(F1382),INDEX(Scorecard!$D$28:$D$35,SUMPRODUCT(--(Scorecard!$G$28:$G$34&lt;F1382))+1),Scorecard!$D$36)</f>
        <v>-0.0008456427959252</v>
      </c>
      <c r="AC1382" s="0" t="n">
        <f aca="false">IF(ISNUMBER(H1382),INDEX(Scorecard!$D$37:$D$44,SUMPRODUCT(--(Scorecard!$G$37:$G$43&lt;H1382))+1),Scorecard!$D$45)</f>
        <v>-0.975503570149195</v>
      </c>
      <c r="AD1382" s="0" t="n">
        <f aca="false">IF(ISNUMBER(I1382),INDEX(Scorecard!$D$46:$D$52,SUMPRODUCT(--(Scorecard!$G$46:$G$51&lt;I1382))+1),Scorecard!$D$53)</f>
        <v>-0.048559051279741</v>
      </c>
      <c r="AE1382" s="0" t="n">
        <f aca="false">IF(ISNUMBER(K1382),INDEX(Scorecard!$D$54:$D$61,SUMPRODUCT(--(Scorecard!$G$54:$G$60&lt;K1382))+1),Scorecard!$D$62)</f>
        <v>0.126303549215828</v>
      </c>
      <c r="AF1382" s="0" t="n">
        <f aca="false">IF(ISNUMBER(L1382),INDEX(Scorecard!$D$63:$D$68,SUMPRODUCT(--(Scorecard!$G$63:$G$67&lt;L1382))+1),Scorecard!$D$69)</f>
        <v>-0.340582194386522</v>
      </c>
      <c r="AG1382" s="0" t="n">
        <f aca="false">Inputs!$B$10+Scorecard!$J$5*Y1382+Scorecard!$J$6*Z1382+Scorecard!$J$7*AA1382+Scorecard!$J$8*AB1382+Scorecard!$J$9*AC1382+Scorecard!$J$10*AD1382+Scorecard!$J$11*AE1382+Scorecard!$J$12*AF1382</f>
        <v>-4.43320015379433</v>
      </c>
      <c r="AH1382" s="0" t="n">
        <f aca="false">MIN(1-Inputs!$B$13,MAX(Inputs!$B$13,1/(1+EXP(-(Inputs!$B$11*AG1382+Inputs!$B$12)))))</f>
        <v>0.010742835182243</v>
      </c>
      <c r="AI1382" s="0" t="n">
        <f aca="false">Inputs!$B$9-Inputs!$B$8*AG1382</f>
        <v>615.037993747451</v>
      </c>
      <c r="AJ1382" s="0" t="n">
        <f aca="false">RANK(AH1382,$AH$5:$AH$2004,0)+COUNTIF($AH$4:AH1381,AH1382)</f>
        <v>766</v>
      </c>
      <c r="AK1382" s="0" t="n">
        <f aca="false">IF(AJ1382&lt;=Deciles!$B$5*(Deciles!$B$4+1),INT((AJ1382-1)/(Deciles!$B$4+1))+1,Deciles!$B$5+INT((AJ1382-1-Deciles!$B$5*(Deciles!$B$4+1))/Deciles!$B$4)+1)</f>
        <v>4</v>
      </c>
    </row>
    <row r="1383" customFormat="false" ht="15" hidden="false" customHeight="false" outlineLevel="0" collapsed="false">
      <c r="A1383" s="0" t="n">
        <v>40135</v>
      </c>
      <c r="B1383" s="0" t="s">
        <v>143</v>
      </c>
      <c r="C1383" s="0" t="n">
        <v>758</v>
      </c>
      <c r="D1383" s="0" t="n">
        <v>80</v>
      </c>
      <c r="E1383" s="0" t="n">
        <v>66.3926773071289</v>
      </c>
      <c r="F1383" s="0" t="n">
        <v>23</v>
      </c>
      <c r="G1383" s="0" t="n">
        <v>4.4539999961853</v>
      </c>
      <c r="H1383" s="0" t="n">
        <v>1.2206666469574</v>
      </c>
      <c r="I1383" s="0" t="n">
        <v>34</v>
      </c>
      <c r="J1383" s="0" t="n">
        <v>11.8669576644898</v>
      </c>
      <c r="K1383" s="0" t="n">
        <v>9.63333320617676</v>
      </c>
      <c r="L1383" s="0" t="n">
        <v>5.0717945098877</v>
      </c>
      <c r="M1383" s="0" t="n">
        <v>2.57371878623962</v>
      </c>
      <c r="N1383" s="0" t="n">
        <v>0</v>
      </c>
      <c r="O1383" s="0" t="n">
        <v>0</v>
      </c>
      <c r="P1383" s="0" t="s">
        <v>140</v>
      </c>
      <c r="Q1383" s="0" t="s">
        <v>141</v>
      </c>
      <c r="R1383" s="0" t="n">
        <v>2</v>
      </c>
      <c r="S1383" s="0" t="s">
        <v>149</v>
      </c>
      <c r="T1383" s="0" t="n">
        <v>0</v>
      </c>
      <c r="U1383" s="0" t="n">
        <v>142480.05</v>
      </c>
      <c r="V1383" s="0" t="n">
        <v>0.00855807494372129</v>
      </c>
      <c r="W1383" s="0" t="n">
        <v>621.251098632813</v>
      </c>
      <c r="X1383" s="0" t="n">
        <v>0.00479595037177205</v>
      </c>
      <c r="Y1383" s="0" t="n">
        <f aca="false">IF(ISNUMBER(C1383),INDEX(Scorecard!$D$5:$D$12,SUMPRODUCT(--(Scorecard!$G$5:$G$11&lt;C1383))+1),Scorecard!$D$13)</f>
        <v>0.733188958177614</v>
      </c>
      <c r="Z1383" s="0" t="n">
        <f aca="false">IF(ISNUMBER(D1383),INDEX(Scorecard!$D$14:$D$17,SUMPRODUCT(--(Scorecard!$G$14:$G$16&lt;D1383))+1),Scorecard!$D$18)</f>
        <v>0.0505355481560174</v>
      </c>
      <c r="AA1383" s="0" t="n">
        <f aca="false">IF(ISNUMBER(E1383),INDEX(Scorecard!$D$19:$D$26,SUMPRODUCT(--(Scorecard!$G$19:$G$25&lt;E1383))+1),Scorecard!$D$27)</f>
        <v>0.0530843085177338</v>
      </c>
      <c r="AB1383" s="0" t="n">
        <f aca="false">IF(ISNUMBER(F1383),INDEX(Scorecard!$D$28:$D$35,SUMPRODUCT(--(Scorecard!$G$28:$G$34&lt;F1383))+1),Scorecard!$D$36)</f>
        <v>0.349218150643304</v>
      </c>
      <c r="AC1383" s="0" t="n">
        <f aca="false">IF(ISNUMBER(H1383),INDEX(Scorecard!$D$37:$D$44,SUMPRODUCT(--(Scorecard!$G$37:$G$43&lt;H1383))+1),Scorecard!$D$45)</f>
        <v>-0.975503570149195</v>
      </c>
      <c r="AD1383" s="0" t="n">
        <f aca="false">IF(ISNUMBER(I1383),INDEX(Scorecard!$D$46:$D$52,SUMPRODUCT(--(Scorecard!$G$46:$G$51&lt;I1383))+1),Scorecard!$D$53)</f>
        <v>0.123869379412532</v>
      </c>
      <c r="AE1383" s="0" t="n">
        <f aca="false">IF(ISNUMBER(K1383),INDEX(Scorecard!$D$54:$D$61,SUMPRODUCT(--(Scorecard!$G$54:$G$60&lt;K1383))+1),Scorecard!$D$62)</f>
        <v>-0.541917179454542</v>
      </c>
      <c r="AF1383" s="0" t="n">
        <f aca="false">IF(ISNUMBER(L1383),INDEX(Scorecard!$D$63:$D$68,SUMPRODUCT(--(Scorecard!$G$63:$G$67&lt;L1383))+1),Scorecard!$D$69)</f>
        <v>0.322484508656054</v>
      </c>
      <c r="AG1383" s="0" t="n">
        <f aca="false">Inputs!$B$10+Scorecard!$J$5*Y1383+Scorecard!$J$6*Z1383+Scorecard!$J$7*AA1383+Scorecard!$J$8*AB1383+Scorecard!$J$9*AC1383+Scorecard!$J$10*AD1383+Scorecard!$J$11*AE1383+Scorecard!$J$12*AF1383</f>
        <v>-4.64853056889833</v>
      </c>
      <c r="AH1383" s="0" t="n">
        <f aca="false">MIN(1-Inputs!$B$13,MAX(Inputs!$B$13,1/(1+EXP(-(Inputs!$B$11*AG1383+Inputs!$B$12)))))</f>
        <v>0.0085580746602323</v>
      </c>
      <c r="AI1383" s="0" t="n">
        <f aca="false">Inputs!$B$9-Inputs!$B$8*AG1383</f>
        <v>621.251116187913</v>
      </c>
      <c r="AJ1383" s="0" t="n">
        <f aca="false">RANK(AH1383,$AH$5:$AH$2004,0)+COUNTIF($AH$4:AH1382,AH1383)</f>
        <v>916</v>
      </c>
      <c r="AK1383" s="0" t="n">
        <f aca="false">IF(AJ1383&lt;=Deciles!$B$5*(Deciles!$B$4+1),INT((AJ1383-1)/(Deciles!$B$4+1))+1,Deciles!$B$5+INT((AJ1383-1-Deciles!$B$5*(Deciles!$B$4+1))/Deciles!$B$4)+1)</f>
        <v>5</v>
      </c>
    </row>
    <row r="1384" customFormat="false" ht="15" hidden="false" customHeight="false" outlineLevel="0" collapsed="false">
      <c r="A1384" s="0" t="n">
        <v>40205</v>
      </c>
      <c r="B1384" s="0" t="s">
        <v>158</v>
      </c>
      <c r="C1384" s="0" t="n">
        <v>700</v>
      </c>
      <c r="D1384" s="0" t="n">
        <v>87.9476318359375</v>
      </c>
      <c r="E1384" s="0" t="n">
        <v>56.34033203125</v>
      </c>
      <c r="F1384" s="0" t="n">
        <v>44</v>
      </c>
      <c r="G1384" s="0" t="n">
        <v>4.49700021743774</v>
      </c>
      <c r="H1384" s="0" t="n">
        <v>1.58033347129822</v>
      </c>
      <c r="I1384" s="0" t="n">
        <v>69</v>
      </c>
      <c r="J1384" s="0" t="n">
        <v>12.5124893188477</v>
      </c>
      <c r="K1384" s="0" t="n">
        <v>7.53333330154419</v>
      </c>
      <c r="L1384" s="0" t="n">
        <v>2.71025657653809</v>
      </c>
      <c r="M1384" s="0" t="n">
        <v>0.591292560100555</v>
      </c>
      <c r="N1384" s="0" t="n">
        <v>0</v>
      </c>
      <c r="O1384" s="0" t="n">
        <v>0</v>
      </c>
      <c r="P1384" s="0" t="s">
        <v>144</v>
      </c>
      <c r="Q1384" s="0" t="s">
        <v>141</v>
      </c>
      <c r="R1384" s="0" t="n">
        <v>1</v>
      </c>
      <c r="S1384" s="0" t="s">
        <v>154</v>
      </c>
      <c r="T1384" s="0" t="n">
        <v>0</v>
      </c>
      <c r="U1384" s="0" t="n">
        <v>271709.78</v>
      </c>
      <c r="V1384" s="0" t="n">
        <v>0.0966524258255959</v>
      </c>
      <c r="W1384" s="0" t="n">
        <v>553.122436523438</v>
      </c>
      <c r="X1384" s="0" t="n">
        <v>0.0331556648015976</v>
      </c>
      <c r="Y1384" s="0" t="n">
        <f aca="false">IF(ISNUMBER(C1384),INDEX(Scorecard!$D$5:$D$12,SUMPRODUCT(--(Scorecard!$G$5:$G$11&lt;C1384))+1),Scorecard!$D$13)</f>
        <v>-0.869677851527538</v>
      </c>
      <c r="Z1384" s="0" t="n">
        <f aca="false">IF(ISNUMBER(D1384),INDEX(Scorecard!$D$14:$D$17,SUMPRODUCT(--(Scorecard!$G$14:$G$16&lt;D1384))+1),Scorecard!$D$18)</f>
        <v>-0.361970872710667</v>
      </c>
      <c r="AA1384" s="0" t="n">
        <f aca="false">IF(ISNUMBER(E1384),INDEX(Scorecard!$D$19:$D$26,SUMPRODUCT(--(Scorecard!$G$19:$G$25&lt;E1384))+1),Scorecard!$D$27)</f>
        <v>0.285899340811827</v>
      </c>
      <c r="AB1384" s="0" t="n">
        <f aca="false">IF(ISNUMBER(F1384),INDEX(Scorecard!$D$28:$D$35,SUMPRODUCT(--(Scorecard!$G$28:$G$34&lt;F1384))+1),Scorecard!$D$36)</f>
        <v>-0.309727037437117</v>
      </c>
      <c r="AC1384" s="0" t="n">
        <f aca="false">IF(ISNUMBER(H1384),INDEX(Scorecard!$D$37:$D$44,SUMPRODUCT(--(Scorecard!$G$37:$G$43&lt;H1384))+1),Scorecard!$D$45)</f>
        <v>-0.975503570149195</v>
      </c>
      <c r="AD1384" s="0" t="n">
        <f aca="false">IF(ISNUMBER(I1384),INDEX(Scorecard!$D$46:$D$52,SUMPRODUCT(--(Scorecard!$G$46:$G$51&lt;I1384))+1),Scorecard!$D$53)</f>
        <v>0.818882373006414</v>
      </c>
      <c r="AE1384" s="0" t="n">
        <f aca="false">IF(ISNUMBER(K1384),INDEX(Scorecard!$D$54:$D$61,SUMPRODUCT(--(Scorecard!$G$54:$G$60&lt;K1384))+1),Scorecard!$D$62)</f>
        <v>-0.541917179454542</v>
      </c>
      <c r="AF1384" s="0" t="n">
        <f aca="false">IF(ISNUMBER(L1384),INDEX(Scorecard!$D$63:$D$68,SUMPRODUCT(--(Scorecard!$G$63:$G$67&lt;L1384))+1),Scorecard!$D$69)</f>
        <v>0.322484508656054</v>
      </c>
      <c r="AG1384" s="0" t="n">
        <f aca="false">Inputs!$B$10+Scorecard!$J$5*Y1384+Scorecard!$J$6*Z1384+Scorecard!$J$7*AA1384+Scorecard!$J$8*AB1384+Scorecard!$J$9*AC1384+Scorecard!$J$10*AD1384+Scorecard!$J$11*AE1384+Scorecard!$J$12*AF1384</f>
        <v>-2.28737093525569</v>
      </c>
      <c r="AH1384" s="0" t="n">
        <f aca="false">MIN(1-Inputs!$B$13,MAX(Inputs!$B$13,1/(1+EXP(-(Inputs!$B$11*AG1384+Inputs!$B$12)))))</f>
        <v>0.0966524282988572</v>
      </c>
      <c r="AI1384" s="0" t="n">
        <f aca="false">Inputs!$B$9-Inputs!$B$8*AG1384</f>
        <v>553.122450303844</v>
      </c>
      <c r="AJ1384" s="0" t="n">
        <f aca="false">RANK(AH1384,$AH$5:$AH$2004,0)+COUNTIF($AH$4:AH1383,AH1384)</f>
        <v>44</v>
      </c>
      <c r="AK1384" s="0" t="n">
        <f aca="false">IF(AJ1384&lt;=Deciles!$B$5*(Deciles!$B$4+1),INT((AJ1384-1)/(Deciles!$B$4+1))+1,Deciles!$B$5+INT((AJ1384-1-Deciles!$B$5*(Deciles!$B$4+1))/Deciles!$B$4)+1)</f>
        <v>1</v>
      </c>
    </row>
    <row r="1385" customFormat="false" ht="15" hidden="false" customHeight="false" outlineLevel="0" collapsed="false">
      <c r="A1385" s="0" t="n">
        <v>40221</v>
      </c>
      <c r="B1385" s="0" t="s">
        <v>145</v>
      </c>
      <c r="C1385" s="0" t="n">
        <v>777</v>
      </c>
      <c r="D1385" s="0" t="n">
        <v>69.2500534057617</v>
      </c>
      <c r="E1385" s="0" t="n">
        <v>60.2232475280762</v>
      </c>
      <c r="F1385" s="0" t="n">
        <v>28</v>
      </c>
      <c r="G1385" s="0" t="n">
        <v>3.8989999294281</v>
      </c>
      <c r="H1385" s="0" t="n">
        <v>0.382333278656006</v>
      </c>
      <c r="I1385" s="0" t="n">
        <v>39</v>
      </c>
      <c r="J1385" s="0" t="n">
        <v>12.6478834152222</v>
      </c>
      <c r="K1385" s="0" t="n">
        <v>4.75833320617676</v>
      </c>
      <c r="L1385" s="0" t="n">
        <v>-1.875</v>
      </c>
      <c r="M1385" s="0" t="n">
        <v>3.47429394721985</v>
      </c>
      <c r="N1385" s="0" t="n">
        <v>0</v>
      </c>
      <c r="O1385" s="0" t="n">
        <v>0</v>
      </c>
      <c r="P1385" s="0" t="s">
        <v>140</v>
      </c>
      <c r="Q1385" s="0" t="s">
        <v>141</v>
      </c>
      <c r="R1385" s="0" t="n">
        <v>1</v>
      </c>
      <c r="S1385" s="0" t="s">
        <v>159</v>
      </c>
      <c r="T1385" s="0" t="n">
        <v>0</v>
      </c>
      <c r="U1385" s="0" t="n">
        <v>311104.2</v>
      </c>
      <c r="V1385" s="0" t="n">
        <v>0.00221428368240595</v>
      </c>
      <c r="W1385" s="0" t="n">
        <v>658.013061523438</v>
      </c>
      <c r="X1385" s="0" t="n">
        <v>0.00215790863148868</v>
      </c>
      <c r="Y1385" s="0" t="n">
        <f aca="false">IF(ISNUMBER(C1385),INDEX(Scorecard!$D$5:$D$12,SUMPRODUCT(--(Scorecard!$G$5:$G$11&lt;C1385))+1),Scorecard!$D$13)</f>
        <v>1.23750384304241</v>
      </c>
      <c r="Z1385" s="0" t="n">
        <f aca="false">IF(ISNUMBER(D1385),INDEX(Scorecard!$D$14:$D$17,SUMPRODUCT(--(Scorecard!$G$14:$G$16&lt;D1385))+1),Scorecard!$D$18)</f>
        <v>0.128579646629417</v>
      </c>
      <c r="AA1385" s="0" t="n">
        <f aca="false">IF(ISNUMBER(E1385),INDEX(Scorecard!$D$19:$D$26,SUMPRODUCT(--(Scorecard!$G$19:$G$25&lt;E1385))+1),Scorecard!$D$27)</f>
        <v>0.267179331770092</v>
      </c>
      <c r="AB1385" s="0" t="n">
        <f aca="false">IF(ISNUMBER(F1385),INDEX(Scorecard!$D$28:$D$35,SUMPRODUCT(--(Scorecard!$G$28:$G$34&lt;F1385))+1),Scorecard!$D$36)</f>
        <v>0.165097008946478</v>
      </c>
      <c r="AC1385" s="0" t="n">
        <f aca="false">IF(ISNUMBER(H1385),INDEX(Scorecard!$D$37:$D$44,SUMPRODUCT(--(Scorecard!$G$37:$G$43&lt;H1385))+1),Scorecard!$D$45)</f>
        <v>-0.0679520129233634</v>
      </c>
      <c r="AD1385" s="0" t="n">
        <f aca="false">IF(ISNUMBER(I1385),INDEX(Scorecard!$D$46:$D$52,SUMPRODUCT(--(Scorecard!$G$46:$G$51&lt;I1385))+1),Scorecard!$D$53)</f>
        <v>0.569875412099532</v>
      </c>
      <c r="AE1385" s="0" t="n">
        <f aca="false">IF(ISNUMBER(K1385),INDEX(Scorecard!$D$54:$D$61,SUMPRODUCT(--(Scorecard!$G$54:$G$60&lt;K1385))+1),Scorecard!$D$62)</f>
        <v>0.409483001259379</v>
      </c>
      <c r="AF1385" s="0" t="n">
        <f aca="false">IF(ISNUMBER(L1385),INDEX(Scorecard!$D$63:$D$68,SUMPRODUCT(--(Scorecard!$G$63:$G$67&lt;L1385))+1),Scorecard!$D$69)</f>
        <v>-0.340582194386522</v>
      </c>
      <c r="AG1385" s="0" t="n">
        <f aca="false">Inputs!$B$10+Scorecard!$J$5*Y1385+Scorecard!$J$6*Z1385+Scorecard!$J$7*AA1385+Scorecard!$J$8*AB1385+Scorecard!$J$9*AC1385+Scorecard!$J$10*AD1385+Scorecard!$J$11*AE1385+Scorecard!$J$12*AF1385</f>
        <v>-5.92260281983774</v>
      </c>
      <c r="AH1385" s="0" t="n">
        <f aca="false">MIN(1-Inputs!$B$13,MAX(Inputs!$B$13,1/(1+EXP(-(Inputs!$B$11*AG1385+Inputs!$B$12)))))</f>
        <v>0.00221428364983946</v>
      </c>
      <c r="AI1385" s="0" t="n">
        <f aca="false">Inputs!$B$9-Inputs!$B$8*AG1385</f>
        <v>658.013070551203</v>
      </c>
      <c r="AJ1385" s="0" t="n">
        <f aca="false">RANK(AH1385,$AH$5:$AH$2004,0)+COUNTIF($AH$4:AH1384,AH1385)</f>
        <v>1669</v>
      </c>
      <c r="AK1385" s="0" t="n">
        <f aca="false">IF(AJ1385&lt;=Deciles!$B$5*(Deciles!$B$4+1),INT((AJ1385-1)/(Deciles!$B$4+1))+1,Deciles!$B$5+INT((AJ1385-1-Deciles!$B$5*(Deciles!$B$4+1))/Deciles!$B$4)+1)</f>
        <v>9</v>
      </c>
    </row>
    <row r="1386" customFormat="false" ht="15" hidden="false" customHeight="false" outlineLevel="0" collapsed="false">
      <c r="A1386" s="0" t="n">
        <v>40236</v>
      </c>
      <c r="B1386" s="0" t="s">
        <v>145</v>
      </c>
      <c r="C1386" s="0" t="n">
        <v>726</v>
      </c>
      <c r="D1386" s="0" t="n">
        <v>93.5538635253906</v>
      </c>
      <c r="E1386" s="0" t="n">
        <v>87.4768981933594</v>
      </c>
      <c r="F1386" s="0" t="n">
        <v>30</v>
      </c>
      <c r="G1386" s="0" t="n">
        <v>3.40499997138977</v>
      </c>
      <c r="H1386" s="0" t="n">
        <v>-0.111666679382324</v>
      </c>
      <c r="I1386" s="0" t="n">
        <v>10</v>
      </c>
      <c r="J1386" s="0" t="n">
        <v>12.6018295288086</v>
      </c>
      <c r="K1386" s="0" t="n">
        <v>5.25833320617676</v>
      </c>
      <c r="L1386" s="0" t="n">
        <v>-1.875</v>
      </c>
      <c r="M1386" s="0" t="n">
        <v>6.28858280181885</v>
      </c>
      <c r="N1386" s="0" t="n">
        <v>0</v>
      </c>
      <c r="O1386" s="0" t="n">
        <v>0</v>
      </c>
      <c r="P1386" s="0" t="s">
        <v>144</v>
      </c>
      <c r="Q1386" s="0" t="s">
        <v>141</v>
      </c>
      <c r="R1386" s="0" t="n">
        <v>2</v>
      </c>
      <c r="S1386" s="0" t="s">
        <v>149</v>
      </c>
      <c r="T1386" s="0" t="n">
        <v>0</v>
      </c>
      <c r="U1386" s="0" t="n">
        <v>297101.62</v>
      </c>
      <c r="V1386" s="0" t="n">
        <v>0.0281263180077076</v>
      </c>
      <c r="W1386" s="0" t="n">
        <v>588.509826660156</v>
      </c>
      <c r="X1386" s="0" t="n">
        <v>0.0157821159809828</v>
      </c>
      <c r="Y1386" s="0" t="n">
        <f aca="false">IF(ISNUMBER(C1386),INDEX(Scorecard!$D$5:$D$12,SUMPRODUCT(--(Scorecard!$G$5:$G$11&lt;C1386))+1),Scorecard!$D$13)</f>
        <v>-0.0290424113398221</v>
      </c>
      <c r="Z1386" s="0" t="n">
        <f aca="false">IF(ISNUMBER(D1386),INDEX(Scorecard!$D$14:$D$17,SUMPRODUCT(--(Scorecard!$G$14:$G$16&lt;D1386))+1),Scorecard!$D$18)</f>
        <v>-0.361970872710667</v>
      </c>
      <c r="AA1386" s="0" t="n">
        <f aca="false">IF(ISNUMBER(E1386),INDEX(Scorecard!$D$19:$D$26,SUMPRODUCT(--(Scorecard!$G$19:$G$25&lt;E1386))+1),Scorecard!$D$27)</f>
        <v>-0.820992370602782</v>
      </c>
      <c r="AB1386" s="0" t="n">
        <f aca="false">IF(ISNUMBER(F1386),INDEX(Scorecard!$D$28:$D$35,SUMPRODUCT(--(Scorecard!$G$28:$G$34&lt;F1386))+1),Scorecard!$D$36)</f>
        <v>0.126913191054783</v>
      </c>
      <c r="AC1386" s="0" t="n">
        <f aca="false">IF(ISNUMBER(H1386),INDEX(Scorecard!$D$37:$D$44,SUMPRODUCT(--(Scorecard!$G$37:$G$43&lt;H1386))+1),Scorecard!$D$45)</f>
        <v>0.330501541082344</v>
      </c>
      <c r="AD1386" s="0" t="n">
        <f aca="false">IF(ISNUMBER(I1386),INDEX(Scorecard!$D$46:$D$52,SUMPRODUCT(--(Scorecard!$G$46:$G$51&lt;I1386))+1),Scorecard!$D$53)</f>
        <v>-0.114272400683245</v>
      </c>
      <c r="AE1386" s="0" t="n">
        <f aca="false">IF(ISNUMBER(K1386),INDEX(Scorecard!$D$54:$D$61,SUMPRODUCT(--(Scorecard!$G$54:$G$60&lt;K1386))+1),Scorecard!$D$62)</f>
        <v>0.126303549215828</v>
      </c>
      <c r="AF1386" s="0" t="n">
        <f aca="false">IF(ISNUMBER(L1386),INDEX(Scorecard!$D$63:$D$68,SUMPRODUCT(--(Scorecard!$G$63:$G$67&lt;L1386))+1),Scorecard!$D$69)</f>
        <v>-0.340582194386522</v>
      </c>
      <c r="AG1386" s="0" t="n">
        <f aca="false">Inputs!$B$10+Scorecard!$J$5*Y1386+Scorecard!$J$6*Z1386+Scorecard!$J$7*AA1386+Scorecard!$J$8*AB1386+Scorecard!$J$9*AC1386+Scorecard!$J$10*AD1386+Scorecard!$J$11*AE1386+Scorecard!$J$12*AF1386</f>
        <v>-3.51380312290373</v>
      </c>
      <c r="AH1386" s="0" t="n">
        <f aca="false">MIN(1-Inputs!$B$13,MAX(Inputs!$B$13,1/(1+EXP(-(Inputs!$B$11*AG1386+Inputs!$B$12)))))</f>
        <v>0.0281263183720085</v>
      </c>
      <c r="AI1386" s="0" t="n">
        <f aca="false">Inputs!$B$9-Inputs!$B$8*AG1386</f>
        <v>588.509803005973</v>
      </c>
      <c r="AJ1386" s="0" t="n">
        <f aca="false">RANK(AH1386,$AH$5:$AH$2004,0)+COUNTIF($AH$4:AH1385,AH1386)</f>
        <v>335</v>
      </c>
      <c r="AK1386" s="0" t="n">
        <f aca="false">IF(AJ1386&lt;=Deciles!$B$5*(Deciles!$B$4+1),INT((AJ1386-1)/(Deciles!$B$4+1))+1,Deciles!$B$5+INT((AJ1386-1-Deciles!$B$5*(Deciles!$B$4+1))/Deciles!$B$4)+1)</f>
        <v>2</v>
      </c>
    </row>
    <row r="1387" customFormat="false" ht="15" hidden="false" customHeight="false" outlineLevel="0" collapsed="false">
      <c r="A1387" s="0" t="n">
        <v>40259</v>
      </c>
      <c r="B1387" s="0" t="s">
        <v>157</v>
      </c>
      <c r="C1387" s="0" t="n">
        <v>695</v>
      </c>
      <c r="D1387" s="0" t="n">
        <v>95.7865219116211</v>
      </c>
      <c r="E1387" s="0" t="n">
        <v>74.959342956543</v>
      </c>
      <c r="F1387" s="0" t="n">
        <v>28</v>
      </c>
      <c r="G1387" s="0" t="n">
        <v>4.59899997711182</v>
      </c>
      <c r="H1387" s="0" t="n">
        <v>0.71566653251648</v>
      </c>
      <c r="I1387" s="0" t="n">
        <v>57</v>
      </c>
      <c r="J1387" s="0" t="n">
        <v>11.8350524902344</v>
      </c>
      <c r="K1387" s="0" t="n">
        <v>3.92307686805725</v>
      </c>
      <c r="L1387" s="0" t="n">
        <v>-0.276922941207886</v>
      </c>
      <c r="M1387" s="0" t="n">
        <v>3.18022561073303</v>
      </c>
      <c r="N1387" s="0" t="n">
        <v>0</v>
      </c>
      <c r="O1387" s="0" t="n">
        <v>0</v>
      </c>
      <c r="P1387" s="0" t="s">
        <v>146</v>
      </c>
      <c r="Q1387" s="0" t="s">
        <v>141</v>
      </c>
      <c r="R1387" s="0" t="n">
        <v>1</v>
      </c>
      <c r="S1387" s="0" t="s">
        <v>159</v>
      </c>
      <c r="T1387" s="0" t="n">
        <v>0</v>
      </c>
      <c r="U1387" s="0" t="n">
        <v>138006.03</v>
      </c>
      <c r="V1387" s="0" t="n">
        <v>0.0269409045577049</v>
      </c>
      <c r="W1387" s="0" t="n">
        <v>589.708190917969</v>
      </c>
      <c r="X1387" s="0" t="n">
        <v>0.0197006165981293</v>
      </c>
      <c r="Y1387" s="0" t="n">
        <f aca="false">IF(ISNUMBER(C1387),INDEX(Scorecard!$D$5:$D$12,SUMPRODUCT(--(Scorecard!$G$5:$G$11&lt;C1387))+1),Scorecard!$D$13)</f>
        <v>-0.869677851527538</v>
      </c>
      <c r="Z1387" s="0" t="n">
        <f aca="false">IF(ISNUMBER(D1387),INDEX(Scorecard!$D$14:$D$17,SUMPRODUCT(--(Scorecard!$G$14:$G$16&lt;D1387))+1),Scorecard!$D$18)</f>
        <v>-0.361970872710667</v>
      </c>
      <c r="AA1387" s="0" t="n">
        <f aca="false">IF(ISNUMBER(E1387),INDEX(Scorecard!$D$19:$D$26,SUMPRODUCT(--(Scorecard!$G$19:$G$25&lt;E1387))+1),Scorecard!$D$27)</f>
        <v>-0.0341578513653732</v>
      </c>
      <c r="AB1387" s="0" t="n">
        <f aca="false">IF(ISNUMBER(F1387),INDEX(Scorecard!$D$28:$D$35,SUMPRODUCT(--(Scorecard!$G$28:$G$34&lt;F1387))+1),Scorecard!$D$36)</f>
        <v>0.165097008946478</v>
      </c>
      <c r="AC1387" s="0" t="n">
        <f aca="false">IF(ISNUMBER(H1387),INDEX(Scorecard!$D$37:$D$44,SUMPRODUCT(--(Scorecard!$G$37:$G$43&lt;H1387))+1),Scorecard!$D$45)</f>
        <v>-0.569454719285959</v>
      </c>
      <c r="AD1387" s="0" t="n">
        <f aca="false">IF(ISNUMBER(I1387),INDEX(Scorecard!$D$46:$D$52,SUMPRODUCT(--(Scorecard!$G$46:$G$51&lt;I1387))+1),Scorecard!$D$53)</f>
        <v>0.818882373006414</v>
      </c>
      <c r="AE1387" s="0" t="n">
        <f aca="false">IF(ISNUMBER(K1387),INDEX(Scorecard!$D$54:$D$61,SUMPRODUCT(--(Scorecard!$G$54:$G$60&lt;K1387))+1),Scorecard!$D$62)</f>
        <v>0.489050497890326</v>
      </c>
      <c r="AF1387" s="0" t="n">
        <f aca="false">IF(ISNUMBER(L1387),INDEX(Scorecard!$D$63:$D$68,SUMPRODUCT(--(Scorecard!$G$63:$G$67&lt;L1387))+1),Scorecard!$D$69)</f>
        <v>0.322484508656054</v>
      </c>
      <c r="AG1387" s="0" t="n">
        <f aca="false">Inputs!$B$10+Scorecard!$J$5*Y1387+Scorecard!$J$6*Z1387+Scorecard!$J$7*AA1387+Scorecard!$J$8*AB1387+Scorecard!$J$9*AC1387+Scorecard!$J$10*AD1387+Scorecard!$J$11*AE1387+Scorecard!$J$12*AF1387</f>
        <v>-3.55533561967606</v>
      </c>
      <c r="AH1387" s="0" t="n">
        <f aca="false">MIN(1-Inputs!$B$13,MAX(Inputs!$B$13,1/(1+EXP(-(Inputs!$B$11*AG1387+Inputs!$B$12)))))</f>
        <v>0.0269409044233913</v>
      </c>
      <c r="AI1387" s="0" t="n">
        <f aca="false">Inputs!$B$9-Inputs!$B$8*AG1387</f>
        <v>589.708177548556</v>
      </c>
      <c r="AJ1387" s="0" t="n">
        <f aca="false">RANK(AH1387,$AH$5:$AH$2004,0)+COUNTIF($AH$4:AH1386,AH1387)</f>
        <v>350</v>
      </c>
      <c r="AK1387" s="0" t="n">
        <f aca="false">IF(AJ1387&lt;=Deciles!$B$5*(Deciles!$B$4+1),INT((AJ1387-1)/(Deciles!$B$4+1))+1,Deciles!$B$5+INT((AJ1387-1-Deciles!$B$5*(Deciles!$B$4+1))/Deciles!$B$4)+1)</f>
        <v>2</v>
      </c>
    </row>
    <row r="1388" customFormat="false" ht="15" hidden="false" customHeight="false" outlineLevel="0" collapsed="false">
      <c r="A1388" s="0" t="n">
        <v>40266</v>
      </c>
      <c r="B1388" s="0" t="s">
        <v>155</v>
      </c>
      <c r="C1388" s="0" t="n">
        <v>767</v>
      </c>
      <c r="D1388" s="0" t="n">
        <v>80</v>
      </c>
      <c r="E1388" s="0" t="n">
        <v>54.1382598876953</v>
      </c>
      <c r="F1388" s="0" t="n">
        <v>26</v>
      </c>
      <c r="G1388" s="0" t="n">
        <v>3.57599997520447</v>
      </c>
      <c r="H1388" s="0" t="n">
        <v>-2.15733313560486</v>
      </c>
      <c r="I1388" s="0" t="n">
        <v>67</v>
      </c>
      <c r="J1388" s="0" t="n">
        <v>11.4138479232788</v>
      </c>
      <c r="K1388" s="0" t="n">
        <v>4.40833330154419</v>
      </c>
      <c r="L1388" s="0" t="n">
        <v>-1.125</v>
      </c>
      <c r="M1388" s="0" t="n">
        <v>6.02960968017578</v>
      </c>
      <c r="N1388" s="0" t="n">
        <v>0</v>
      </c>
      <c r="O1388" s="0" t="n">
        <v>0</v>
      </c>
      <c r="P1388" s="0" t="s">
        <v>146</v>
      </c>
      <c r="Q1388" s="0" t="s">
        <v>141</v>
      </c>
      <c r="R1388" s="0" t="n">
        <v>1</v>
      </c>
      <c r="S1388" s="0" t="s">
        <v>156</v>
      </c>
      <c r="T1388" s="0" t="n">
        <v>0</v>
      </c>
      <c r="U1388" s="0" t="n">
        <v>90567.25</v>
      </c>
      <c r="V1388" s="0" t="n">
        <v>0.00187062309123576</v>
      </c>
      <c r="W1388" s="0" t="n">
        <v>662.586975097656</v>
      </c>
      <c r="X1388" s="0" t="n">
        <v>0.00205482309684157</v>
      </c>
      <c r="Y1388" s="0" t="n">
        <f aca="false">IF(ISNUMBER(C1388),INDEX(Scorecard!$D$5:$D$12,SUMPRODUCT(--(Scorecard!$G$5:$G$11&lt;C1388))+1),Scorecard!$D$13)</f>
        <v>1.23750384304241</v>
      </c>
      <c r="Z1388" s="0" t="n">
        <f aca="false">IF(ISNUMBER(D1388),INDEX(Scorecard!$D$14:$D$17,SUMPRODUCT(--(Scorecard!$G$14:$G$16&lt;D1388))+1),Scorecard!$D$18)</f>
        <v>0.0505355481560174</v>
      </c>
      <c r="AA1388" s="0" t="n">
        <f aca="false">IF(ISNUMBER(E1388),INDEX(Scorecard!$D$19:$D$26,SUMPRODUCT(--(Scorecard!$G$19:$G$25&lt;E1388))+1),Scorecard!$D$27)</f>
        <v>0.57899015159425</v>
      </c>
      <c r="AB1388" s="0" t="n">
        <f aca="false">IF(ISNUMBER(F1388),INDEX(Scorecard!$D$28:$D$35,SUMPRODUCT(--(Scorecard!$G$28:$G$34&lt;F1388))+1),Scorecard!$D$36)</f>
        <v>0.165097008946478</v>
      </c>
      <c r="AC1388" s="0" t="n">
        <f aca="false">IF(ISNUMBER(H1388),INDEX(Scorecard!$D$37:$D$44,SUMPRODUCT(--(Scorecard!$G$37:$G$43&lt;H1388))+1),Scorecard!$D$45)</f>
        <v>1.35057635045042</v>
      </c>
      <c r="AD1388" s="0" t="n">
        <f aca="false">IF(ISNUMBER(I1388),INDEX(Scorecard!$D$46:$D$52,SUMPRODUCT(--(Scorecard!$G$46:$G$51&lt;I1388))+1),Scorecard!$D$53)</f>
        <v>0.818882373006414</v>
      </c>
      <c r="AE1388" s="0" t="n">
        <f aca="false">IF(ISNUMBER(K1388),INDEX(Scorecard!$D$54:$D$61,SUMPRODUCT(--(Scorecard!$G$54:$G$60&lt;K1388))+1),Scorecard!$D$62)</f>
        <v>0.409483001259379</v>
      </c>
      <c r="AF1388" s="0" t="n">
        <f aca="false">IF(ISNUMBER(L1388),INDEX(Scorecard!$D$63:$D$68,SUMPRODUCT(--(Scorecard!$G$63:$G$67&lt;L1388))+1),Scorecard!$D$69)</f>
        <v>-0.340582194386522</v>
      </c>
      <c r="AG1388" s="0" t="n">
        <f aca="false">Inputs!$B$10+Scorecard!$J$5*Y1388+Scorecard!$J$6*Z1388+Scorecard!$J$7*AA1388+Scorecard!$J$8*AB1388+Scorecard!$J$9*AC1388+Scorecard!$J$10*AD1388+Scorecard!$J$11*AE1388+Scorecard!$J$12*AF1388</f>
        <v>-6.08112194223284</v>
      </c>
      <c r="AH1388" s="0" t="n">
        <f aca="false">MIN(1-Inputs!$B$13,MAX(Inputs!$B$13,1/(1+EXP(-(Inputs!$B$11*AG1388+Inputs!$B$12)))))</f>
        <v>0.00187062310404151</v>
      </c>
      <c r="AI1388" s="0" t="n">
        <f aca="false">Inputs!$B$9-Inputs!$B$8*AG1388</f>
        <v>662.586965586513</v>
      </c>
      <c r="AJ1388" s="0" t="n">
        <f aca="false">RANK(AH1388,$AH$5:$AH$2004,0)+COUNTIF($AH$4:AH1387,AH1388)</f>
        <v>1721</v>
      </c>
      <c r="AK1388" s="0" t="n">
        <f aca="false">IF(AJ1388&lt;=Deciles!$B$5*(Deciles!$B$4+1),INT((AJ1388-1)/(Deciles!$B$4+1))+1,Deciles!$B$5+INT((AJ1388-1-Deciles!$B$5*(Deciles!$B$4+1))/Deciles!$B$4)+1)</f>
        <v>9</v>
      </c>
    </row>
    <row r="1389" customFormat="false" ht="15" hidden="false" customHeight="false" outlineLevel="0" collapsed="false">
      <c r="A1389" s="0" t="n">
        <v>40287</v>
      </c>
      <c r="B1389" s="0" t="s">
        <v>158</v>
      </c>
      <c r="C1389" s="0" t="n">
        <v>714</v>
      </c>
      <c r="D1389" s="0" t="n">
        <v>81.3147048950195</v>
      </c>
      <c r="E1389" s="0" t="n">
        <v>71.986442565918</v>
      </c>
      <c r="F1389" s="0" t="n">
        <v>32</v>
      </c>
      <c r="G1389" s="0" t="n">
        <v>4.0789999961853</v>
      </c>
      <c r="H1389" s="0" t="n">
        <v>1.16233325004578</v>
      </c>
      <c r="I1389" s="0" t="n">
        <v>26</v>
      </c>
      <c r="J1389" s="0" t="n">
        <v>12.4107055664063</v>
      </c>
      <c r="K1389" s="0" t="n">
        <v>7.53333330154419</v>
      </c>
      <c r="L1389" s="0" t="n">
        <v>2.71025657653809</v>
      </c>
      <c r="M1389" s="0" t="n">
        <v>0.591292560100555</v>
      </c>
      <c r="N1389" s="0" t="n">
        <v>0</v>
      </c>
      <c r="O1389" s="0" t="n">
        <v>0</v>
      </c>
      <c r="P1389" s="0" t="s">
        <v>140</v>
      </c>
      <c r="Q1389" s="0" t="s">
        <v>141</v>
      </c>
      <c r="R1389" s="0" t="n">
        <v>1</v>
      </c>
      <c r="S1389" s="0" t="s">
        <v>154</v>
      </c>
      <c r="T1389" s="0" t="n">
        <v>0</v>
      </c>
      <c r="U1389" s="0" t="n">
        <v>245415</v>
      </c>
      <c r="V1389" s="0" t="n">
        <v>0.0246262196451426</v>
      </c>
      <c r="W1389" s="0" t="n">
        <v>592.203796386719</v>
      </c>
      <c r="X1389" s="0" t="n">
        <v>0.0248126946389675</v>
      </c>
      <c r="Y1389" s="0" t="n">
        <f aca="false">IF(ISNUMBER(C1389),INDEX(Scorecard!$D$5:$D$12,SUMPRODUCT(--(Scorecard!$G$5:$G$11&lt;C1389))+1),Scorecard!$D$13)</f>
        <v>-0.0290424113398221</v>
      </c>
      <c r="Z1389" s="0" t="n">
        <f aca="false">IF(ISNUMBER(D1389),INDEX(Scorecard!$D$14:$D$17,SUMPRODUCT(--(Scorecard!$G$14:$G$16&lt;D1389))+1),Scorecard!$D$18)</f>
        <v>0.0505355481560174</v>
      </c>
      <c r="AA1389" s="0" t="n">
        <f aca="false">IF(ISNUMBER(E1389),INDEX(Scorecard!$D$19:$D$26,SUMPRODUCT(--(Scorecard!$G$19:$G$25&lt;E1389))+1),Scorecard!$D$27)</f>
        <v>0.0530843085177338</v>
      </c>
      <c r="AB1389" s="0" t="n">
        <f aca="false">IF(ISNUMBER(F1389),INDEX(Scorecard!$D$28:$D$35,SUMPRODUCT(--(Scorecard!$G$28:$G$34&lt;F1389))+1),Scorecard!$D$36)</f>
        <v>0.126913191054783</v>
      </c>
      <c r="AC1389" s="0" t="n">
        <f aca="false">IF(ISNUMBER(H1389),INDEX(Scorecard!$D$37:$D$44,SUMPRODUCT(--(Scorecard!$G$37:$G$43&lt;H1389))+1),Scorecard!$D$45)</f>
        <v>-0.975503570149195</v>
      </c>
      <c r="AD1389" s="0" t="n">
        <f aca="false">IF(ISNUMBER(I1389),INDEX(Scorecard!$D$46:$D$52,SUMPRODUCT(--(Scorecard!$G$46:$G$51&lt;I1389))+1),Scorecard!$D$53)</f>
        <v>0.123869379412532</v>
      </c>
      <c r="AE1389" s="0" t="n">
        <f aca="false">IF(ISNUMBER(K1389),INDEX(Scorecard!$D$54:$D$61,SUMPRODUCT(--(Scorecard!$G$54:$G$60&lt;K1389))+1),Scorecard!$D$62)</f>
        <v>-0.541917179454542</v>
      </c>
      <c r="AF1389" s="0" t="n">
        <f aca="false">IF(ISNUMBER(L1389),INDEX(Scorecard!$D$63:$D$68,SUMPRODUCT(--(Scorecard!$G$63:$G$67&lt;L1389))+1),Scorecard!$D$69)</f>
        <v>0.322484508656054</v>
      </c>
      <c r="AG1389" s="0" t="n">
        <f aca="false">Inputs!$B$10+Scorecard!$J$5*Y1389+Scorecard!$J$6*Z1389+Scorecard!$J$7*AA1389+Scorecard!$J$8*AB1389+Scorecard!$J$9*AC1389+Scorecard!$J$10*AD1389+Scorecard!$J$11*AE1389+Scorecard!$J$12*AF1389</f>
        <v>-3.64182614979883</v>
      </c>
      <c r="AH1389" s="0" t="n">
        <f aca="false">MIN(1-Inputs!$B$13,MAX(Inputs!$B$13,1/(1+EXP(-(Inputs!$B$11*AG1389+Inputs!$B$12)))))</f>
        <v>0.0246262190002891</v>
      </c>
      <c r="AI1389" s="0" t="n">
        <f aca="false">Inputs!$B$9-Inputs!$B$8*AG1389</f>
        <v>592.203766726396</v>
      </c>
      <c r="AJ1389" s="0" t="n">
        <f aca="false">RANK(AH1389,$AH$5:$AH$2004,0)+COUNTIF($AH$4:AH1388,AH1389)</f>
        <v>391</v>
      </c>
      <c r="AK1389" s="0" t="n">
        <f aca="false">IF(AJ1389&lt;=Deciles!$B$5*(Deciles!$B$4+1),INT((AJ1389-1)/(Deciles!$B$4+1))+1,Deciles!$B$5+INT((AJ1389-1-Deciles!$B$5*(Deciles!$B$4+1))/Deciles!$B$4)+1)</f>
        <v>2</v>
      </c>
    </row>
    <row r="1390" customFormat="false" ht="15" hidden="false" customHeight="false" outlineLevel="0" collapsed="false">
      <c r="A1390" s="0" t="n">
        <v>40332</v>
      </c>
      <c r="B1390" s="0" t="s">
        <v>145</v>
      </c>
      <c r="C1390" s="0" t="n">
        <v>714</v>
      </c>
      <c r="D1390" s="0" t="n">
        <v>80</v>
      </c>
      <c r="E1390" s="0" t="n">
        <v>49.8677864074707</v>
      </c>
      <c r="F1390" s="0" t="n">
        <v>25</v>
      </c>
      <c r="G1390" s="0" t="n">
        <v>4.18200016021729</v>
      </c>
      <c r="H1390" s="0" t="n">
        <v>0.66533350944519</v>
      </c>
      <c r="I1390" s="0" t="n">
        <v>92</v>
      </c>
      <c r="J1390" s="0" t="n">
        <v>11.9618721008301</v>
      </c>
      <c r="K1390" s="0" t="n">
        <v>4.15833330154419</v>
      </c>
      <c r="L1390" s="0" t="n">
        <v>-1.875</v>
      </c>
      <c r="M1390" s="0" t="n">
        <v>4.74416494369507</v>
      </c>
      <c r="N1390" s="0" t="n">
        <v>0</v>
      </c>
      <c r="O1390" s="0" t="n">
        <v>0</v>
      </c>
      <c r="P1390" s="0" t="s">
        <v>144</v>
      </c>
      <c r="Q1390" s="0" t="s">
        <v>141</v>
      </c>
      <c r="R1390" s="0" t="n">
        <v>1</v>
      </c>
      <c r="S1390" s="0" t="s">
        <v>147</v>
      </c>
      <c r="T1390" s="0" t="n">
        <v>0</v>
      </c>
      <c r="U1390" s="0" t="n">
        <v>156666.03</v>
      </c>
      <c r="V1390" s="0" t="n">
        <v>0.0056412355042994</v>
      </c>
      <c r="W1390" s="0" t="n">
        <v>632.610229492188</v>
      </c>
      <c r="X1390" s="0" t="n">
        <v>0.0075353872962296</v>
      </c>
      <c r="Y1390" s="0" t="n">
        <f aca="false">IF(ISNUMBER(C1390),INDEX(Scorecard!$D$5:$D$12,SUMPRODUCT(--(Scorecard!$G$5:$G$11&lt;C1390))+1),Scorecard!$D$13)</f>
        <v>-0.0290424113398221</v>
      </c>
      <c r="Z1390" s="0" t="n">
        <f aca="false">IF(ISNUMBER(D1390),INDEX(Scorecard!$D$14:$D$17,SUMPRODUCT(--(Scorecard!$G$14:$G$16&lt;D1390))+1),Scorecard!$D$18)</f>
        <v>0.0505355481560174</v>
      </c>
      <c r="AA1390" s="0" t="n">
        <f aca="false">IF(ISNUMBER(E1390),INDEX(Scorecard!$D$19:$D$26,SUMPRODUCT(--(Scorecard!$G$19:$G$25&lt;E1390))+1),Scorecard!$D$27)</f>
        <v>0.57899015159425</v>
      </c>
      <c r="AB1390" s="0" t="n">
        <f aca="false">IF(ISNUMBER(F1390),INDEX(Scorecard!$D$28:$D$35,SUMPRODUCT(--(Scorecard!$G$28:$G$34&lt;F1390))+1),Scorecard!$D$36)</f>
        <v>0.349218150643304</v>
      </c>
      <c r="AC1390" s="0" t="n">
        <f aca="false">IF(ISNUMBER(H1390),INDEX(Scorecard!$D$37:$D$44,SUMPRODUCT(--(Scorecard!$G$37:$G$43&lt;H1390))+1),Scorecard!$D$45)</f>
        <v>-0.569454719285959</v>
      </c>
      <c r="AD1390" s="0" t="n">
        <f aca="false">IF(ISNUMBER(I1390),INDEX(Scorecard!$D$46:$D$52,SUMPRODUCT(--(Scorecard!$G$46:$G$51&lt;I1390))+1),Scorecard!$D$53)</f>
        <v>0.818882373006414</v>
      </c>
      <c r="AE1390" s="0" t="n">
        <f aca="false">IF(ISNUMBER(K1390),INDEX(Scorecard!$D$54:$D$61,SUMPRODUCT(--(Scorecard!$G$54:$G$60&lt;K1390))+1),Scorecard!$D$62)</f>
        <v>0.489050497890326</v>
      </c>
      <c r="AF1390" s="0" t="n">
        <f aca="false">IF(ISNUMBER(L1390),INDEX(Scorecard!$D$63:$D$68,SUMPRODUCT(--(Scorecard!$G$63:$G$67&lt;L1390))+1),Scorecard!$D$69)</f>
        <v>-0.340582194386522</v>
      </c>
      <c r="AG1390" s="0" t="n">
        <f aca="false">Inputs!$B$10+Scorecard!$J$5*Y1390+Scorecard!$J$6*Z1390+Scorecard!$J$7*AA1390+Scorecard!$J$8*AB1390+Scorecard!$J$9*AC1390+Scorecard!$J$10*AD1390+Scorecard!$J$11*AE1390+Scorecard!$J$12*AF1390</f>
        <v>-5.04220724924269</v>
      </c>
      <c r="AH1390" s="0" t="n">
        <f aca="false">MIN(1-Inputs!$B$13,MAX(Inputs!$B$13,1/(1+EXP(-(Inputs!$B$11*AG1390+Inputs!$B$12)))))</f>
        <v>0.00564123546290902</v>
      </c>
      <c r="AI1390" s="0" t="n">
        <f aca="false">Inputs!$B$9-Inputs!$B$8*AG1390</f>
        <v>632.610224076842</v>
      </c>
      <c r="AJ1390" s="0" t="n">
        <f aca="false">RANK(AH1390,$AH$5:$AH$2004,0)+COUNTIF($AH$4:AH1389,AH1390)</f>
        <v>1178</v>
      </c>
      <c r="AK1390" s="0" t="n">
        <f aca="false">IF(AJ1390&lt;=Deciles!$B$5*(Deciles!$B$4+1),INT((AJ1390-1)/(Deciles!$B$4+1))+1,Deciles!$B$5+INT((AJ1390-1-Deciles!$B$5*(Deciles!$B$4+1))/Deciles!$B$4)+1)</f>
        <v>6</v>
      </c>
    </row>
    <row r="1391" customFormat="false" ht="15" hidden="false" customHeight="false" outlineLevel="0" collapsed="false">
      <c r="A1391" s="0" t="n">
        <v>40409</v>
      </c>
      <c r="B1391" s="0" t="s">
        <v>150</v>
      </c>
      <c r="C1391" s="0" t="n">
        <v>748</v>
      </c>
      <c r="D1391" s="0" t="n">
        <v>83.9186477661133</v>
      </c>
      <c r="E1391" s="0" t="n">
        <v>66.6939086914063</v>
      </c>
      <c r="F1391" s="0" t="n">
        <v>35</v>
      </c>
      <c r="G1391" s="0" t="n">
        <v>3.2260000705719</v>
      </c>
      <c r="H1391" s="0" t="n">
        <v>-3.40733313560486</v>
      </c>
      <c r="I1391" s="0" t="n">
        <v>30</v>
      </c>
      <c r="J1391" s="0" t="n">
        <v>12.8704891204834</v>
      </c>
      <c r="K1391" s="0" t="n">
        <v>5.19999980926514</v>
      </c>
      <c r="L1391" s="0" t="n">
        <v>-0.208333492279053</v>
      </c>
      <c r="M1391" s="0" t="n">
        <v>7.33083200454712</v>
      </c>
      <c r="N1391" s="0" t="n">
        <v>2</v>
      </c>
      <c r="O1391" s="0" t="n">
        <v>0</v>
      </c>
      <c r="P1391" s="0" t="s">
        <v>144</v>
      </c>
      <c r="Q1391" s="0" t="s">
        <v>141</v>
      </c>
      <c r="R1391" s="0" t="n">
        <v>2</v>
      </c>
      <c r="S1391" s="0" t="s">
        <v>154</v>
      </c>
      <c r="T1391" s="0" t="n">
        <v>0</v>
      </c>
      <c r="U1391" s="0" t="n">
        <v>388671.1</v>
      </c>
      <c r="V1391" s="0" t="n">
        <v>0.00814214628189802</v>
      </c>
      <c r="W1391" s="0" t="n">
        <v>622.61083984375</v>
      </c>
      <c r="X1391" s="0" t="n">
        <v>0.00693942094221711</v>
      </c>
      <c r="Y1391" s="0" t="n">
        <f aca="false">IF(ISNUMBER(C1391),INDEX(Scorecard!$D$5:$D$12,SUMPRODUCT(--(Scorecard!$G$5:$G$11&lt;C1391))+1),Scorecard!$D$13)</f>
        <v>0.488358159108655</v>
      </c>
      <c r="Z1391" s="0" t="n">
        <f aca="false">IF(ISNUMBER(D1391),INDEX(Scorecard!$D$14:$D$17,SUMPRODUCT(--(Scorecard!$G$14:$G$16&lt;D1391))+1),Scorecard!$D$18)</f>
        <v>0.0505355481560174</v>
      </c>
      <c r="AA1391" s="0" t="n">
        <f aca="false">IF(ISNUMBER(E1391),INDEX(Scorecard!$D$19:$D$26,SUMPRODUCT(--(Scorecard!$G$19:$G$25&lt;E1391))+1),Scorecard!$D$27)</f>
        <v>0.0530843085177338</v>
      </c>
      <c r="AB1391" s="0" t="n">
        <f aca="false">IF(ISNUMBER(F1391),INDEX(Scorecard!$D$28:$D$35,SUMPRODUCT(--(Scorecard!$G$28:$G$34&lt;F1391))+1),Scorecard!$D$36)</f>
        <v>-0.0008456427959252</v>
      </c>
      <c r="AC1391" s="0" t="n">
        <f aca="false">IF(ISNUMBER(H1391),INDEX(Scorecard!$D$37:$D$44,SUMPRODUCT(--(Scorecard!$G$37:$G$43&lt;H1391))+1),Scorecard!$D$45)</f>
        <v>1.35057635045042</v>
      </c>
      <c r="AD1391" s="0" t="n">
        <f aca="false">IF(ISNUMBER(I1391),INDEX(Scorecard!$D$46:$D$52,SUMPRODUCT(--(Scorecard!$G$46:$G$51&lt;I1391))+1),Scorecard!$D$53)</f>
        <v>0.123869379412532</v>
      </c>
      <c r="AE1391" s="0" t="n">
        <f aca="false">IF(ISNUMBER(K1391),INDEX(Scorecard!$D$54:$D$61,SUMPRODUCT(--(Scorecard!$G$54:$G$60&lt;K1391))+1),Scorecard!$D$62)</f>
        <v>0.214429354789033</v>
      </c>
      <c r="AF1391" s="0" t="n">
        <f aca="false">IF(ISNUMBER(L1391),INDEX(Scorecard!$D$63:$D$68,SUMPRODUCT(--(Scorecard!$G$63:$G$67&lt;L1391))+1),Scorecard!$D$69)</f>
        <v>0.322484508656054</v>
      </c>
      <c r="AG1391" s="0" t="n">
        <f aca="false">Inputs!$B$10+Scorecard!$J$5*Y1391+Scorecard!$J$6*Z1391+Scorecard!$J$7*AA1391+Scorecard!$J$8*AB1391+Scorecard!$J$9*AC1391+Scorecard!$J$10*AD1391+Scorecard!$J$11*AE1391+Scorecard!$J$12*AF1391</f>
        <v>-4.69565511300103</v>
      </c>
      <c r="AH1391" s="0" t="n">
        <f aca="false">MIN(1-Inputs!$B$13,MAX(Inputs!$B$13,1/(1+EXP(-(Inputs!$B$11*AG1391+Inputs!$B$12)))))</f>
        <v>0.00814214666102655</v>
      </c>
      <c r="AI1391" s="0" t="n">
        <f aca="false">Inputs!$B$9-Inputs!$B$8*AG1391</f>
        <v>622.610843109535</v>
      </c>
      <c r="AJ1391" s="0" t="n">
        <f aca="false">RANK(AH1391,$AH$5:$AH$2004,0)+COUNTIF($AH$4:AH1390,AH1391)</f>
        <v>963</v>
      </c>
      <c r="AK1391" s="0" t="n">
        <f aca="false">IF(AJ1391&lt;=Deciles!$B$5*(Deciles!$B$4+1),INT((AJ1391-1)/(Deciles!$B$4+1))+1,Deciles!$B$5+INT((AJ1391-1-Deciles!$B$5*(Deciles!$B$4+1))/Deciles!$B$4)+1)</f>
        <v>5</v>
      </c>
    </row>
    <row r="1392" customFormat="false" ht="15" hidden="false" customHeight="false" outlineLevel="0" collapsed="false">
      <c r="A1392" s="0" t="n">
        <v>40429</v>
      </c>
      <c r="B1392" s="0" t="s">
        <v>158</v>
      </c>
      <c r="C1392" s="0" t="n">
        <v>787</v>
      </c>
      <c r="D1392" s="0" t="n">
        <v>65.8793792724609</v>
      </c>
      <c r="E1392" s="0" t="n">
        <v>65.1707916259766</v>
      </c>
      <c r="F1392" s="0" t="n">
        <v>30</v>
      </c>
      <c r="G1392" s="0" t="n">
        <v>2.96799993515015</v>
      </c>
      <c r="H1392" s="0" t="n">
        <v>0.0513331890106201</v>
      </c>
      <c r="I1392" s="0" t="n">
        <v>4</v>
      </c>
      <c r="J1392" s="0" t="n">
        <v>12.7030277252197</v>
      </c>
      <c r="K1392" s="0" t="n">
        <v>6.03333330154419</v>
      </c>
      <c r="L1392" s="0" t="n">
        <v>2.71025633811951</v>
      </c>
      <c r="M1392" s="0" t="n">
        <v>0.387000143527985</v>
      </c>
      <c r="N1392" s="0" t="n">
        <v>0</v>
      </c>
      <c r="O1392" s="0" t="n">
        <v>0</v>
      </c>
      <c r="P1392" s="0" t="s">
        <v>140</v>
      </c>
      <c r="Q1392" s="0" t="s">
        <v>141</v>
      </c>
      <c r="R1392" s="0" t="n">
        <v>2</v>
      </c>
      <c r="S1392" s="0" t="s">
        <v>147</v>
      </c>
      <c r="T1392" s="0" t="n">
        <v>0</v>
      </c>
      <c r="U1392" s="0" t="n">
        <v>328741.75</v>
      </c>
      <c r="V1392" s="0" t="n">
        <v>0.0013362739700824</v>
      </c>
      <c r="W1392" s="0" t="n">
        <v>671.705505371094</v>
      </c>
      <c r="X1392" s="0" t="n">
        <v>0.00237854244187474</v>
      </c>
      <c r="Y1392" s="0" t="n">
        <f aca="false">IF(ISNUMBER(C1392),INDEX(Scorecard!$D$5:$D$12,SUMPRODUCT(--(Scorecard!$G$5:$G$11&lt;C1392))+1),Scorecard!$D$13)</f>
        <v>2.19112706886128</v>
      </c>
      <c r="Z1392" s="0" t="n">
        <f aca="false">IF(ISNUMBER(D1392),INDEX(Scorecard!$D$14:$D$17,SUMPRODUCT(--(Scorecard!$G$14:$G$16&lt;D1392))+1),Scorecard!$D$18)</f>
        <v>0.128579646629417</v>
      </c>
      <c r="AA1392" s="0" t="n">
        <f aca="false">IF(ISNUMBER(E1392),INDEX(Scorecard!$D$19:$D$26,SUMPRODUCT(--(Scorecard!$G$19:$G$25&lt;E1392))+1),Scorecard!$D$27)</f>
        <v>0.233621608745691</v>
      </c>
      <c r="AB1392" s="0" t="n">
        <f aca="false">IF(ISNUMBER(F1392),INDEX(Scorecard!$D$28:$D$35,SUMPRODUCT(--(Scorecard!$G$28:$G$34&lt;F1392))+1),Scorecard!$D$36)</f>
        <v>0.126913191054783</v>
      </c>
      <c r="AC1392" s="0" t="n">
        <f aca="false">IF(ISNUMBER(H1392),INDEX(Scorecard!$D$37:$D$44,SUMPRODUCT(--(Scorecard!$G$37:$G$43&lt;H1392))+1),Scorecard!$D$45)</f>
        <v>0.330501541082344</v>
      </c>
      <c r="AD1392" s="0" t="n">
        <f aca="false">IF(ISNUMBER(I1392),INDEX(Scorecard!$D$46:$D$52,SUMPRODUCT(--(Scorecard!$G$46:$G$51&lt;I1392))+1),Scorecard!$D$53)</f>
        <v>-0.161534840507194</v>
      </c>
      <c r="AE1392" s="0" t="n">
        <f aca="false">IF(ISNUMBER(K1392),INDEX(Scorecard!$D$54:$D$61,SUMPRODUCT(--(Scorecard!$G$54:$G$60&lt;K1392))+1),Scorecard!$D$62)</f>
        <v>0.0151758992857273</v>
      </c>
      <c r="AF1392" s="0" t="n">
        <f aca="false">IF(ISNUMBER(L1392),INDEX(Scorecard!$D$63:$D$68,SUMPRODUCT(--(Scorecard!$G$63:$G$67&lt;L1392))+1),Scorecard!$D$69)</f>
        <v>0.322484508656054</v>
      </c>
      <c r="AG1392" s="0" t="n">
        <f aca="false">Inputs!$B$10+Scorecard!$J$5*Y1392+Scorecard!$J$6*Z1392+Scorecard!$J$7*AA1392+Scorecard!$J$8*AB1392+Scorecard!$J$9*AC1392+Scorecard!$J$10*AD1392+Scorecard!$J$11*AE1392+Scorecard!$J$12*AF1392</f>
        <v>-6.3971455041064</v>
      </c>
      <c r="AH1392" s="0" t="n">
        <f aca="false">MIN(1-Inputs!$B$13,MAX(Inputs!$B$13,1/(1+EXP(-(Inputs!$B$11*AG1392+Inputs!$B$12)))))</f>
        <v>0.00133627398788386</v>
      </c>
      <c r="AI1392" s="0" t="n">
        <f aca="false">Inputs!$B$9-Inputs!$B$8*AG1392</f>
        <v>671.705478096894</v>
      </c>
      <c r="AJ1392" s="0" t="n">
        <f aca="false">RANK(AH1392,$AH$5:$AH$2004,0)+COUNTIF($AH$4:AH1391,AH1392)</f>
        <v>1837</v>
      </c>
      <c r="AK1392" s="0" t="n">
        <f aca="false">IF(AJ1392&lt;=Deciles!$B$5*(Deciles!$B$4+1),INT((AJ1392-1)/(Deciles!$B$4+1))+1,Deciles!$B$5+INT((AJ1392-1-Deciles!$B$5*(Deciles!$B$4+1))/Deciles!$B$4)+1)</f>
        <v>10</v>
      </c>
    </row>
    <row r="1393" customFormat="false" ht="15" hidden="false" customHeight="false" outlineLevel="0" collapsed="false">
      <c r="A1393" s="0" t="n">
        <v>40440</v>
      </c>
      <c r="B1393" s="0" t="s">
        <v>139</v>
      </c>
      <c r="C1393" s="0" t="n">
        <v>687</v>
      </c>
      <c r="D1393" s="0" t="n">
        <v>77.9394912719727</v>
      </c>
      <c r="E1393" s="0" t="n">
        <v>75.8576126098633</v>
      </c>
      <c r="F1393" s="0" t="n">
        <v>45</v>
      </c>
      <c r="G1393" s="0" t="n">
        <v>3.14400005340576</v>
      </c>
      <c r="H1393" s="0" t="n">
        <v>0.127333402633667</v>
      </c>
      <c r="I1393" s="0" t="n">
        <v>4</v>
      </c>
      <c r="J1393" s="0" t="n">
        <v>12.4119148254395</v>
      </c>
      <c r="K1393" s="0" t="n">
        <v>6.13333320617676</v>
      </c>
      <c r="L1393" s="0" t="n">
        <v>-3.5</v>
      </c>
      <c r="M1393" s="0" t="n">
        <v>3.62166213989258</v>
      </c>
      <c r="N1393" s="0" t="n">
        <v>0</v>
      </c>
      <c r="O1393" s="0" t="n">
        <v>0</v>
      </c>
      <c r="P1393" s="0" t="s">
        <v>144</v>
      </c>
      <c r="Q1393" s="0" t="s">
        <v>153</v>
      </c>
      <c r="R1393" s="0" t="n">
        <v>2</v>
      </c>
      <c r="S1393" s="0" t="s">
        <v>149</v>
      </c>
      <c r="T1393" s="0" t="n">
        <v>0</v>
      </c>
      <c r="U1393" s="0" t="n">
        <v>245711.95</v>
      </c>
      <c r="V1393" s="0" t="n">
        <v>0.0678126364946365</v>
      </c>
      <c r="W1393" s="0" t="n">
        <v>563.563781738281</v>
      </c>
      <c r="X1393" s="0" t="n">
        <v>0.0692916288971901</v>
      </c>
      <c r="Y1393" s="0" t="n">
        <f aca="false">IF(ISNUMBER(C1393),INDEX(Scorecard!$D$5:$D$12,SUMPRODUCT(--(Scorecard!$G$5:$G$11&lt;C1393))+1),Scorecard!$D$13)</f>
        <v>-0.869677851527538</v>
      </c>
      <c r="Z1393" s="0" t="n">
        <f aca="false">IF(ISNUMBER(D1393),INDEX(Scorecard!$D$14:$D$17,SUMPRODUCT(--(Scorecard!$G$14:$G$16&lt;D1393))+1),Scorecard!$D$18)</f>
        <v>0.0505355481560174</v>
      </c>
      <c r="AA1393" s="0" t="n">
        <f aca="false">IF(ISNUMBER(E1393),INDEX(Scorecard!$D$19:$D$26,SUMPRODUCT(--(Scorecard!$G$19:$G$25&lt;E1393))+1),Scorecard!$D$27)</f>
        <v>-0.0341578513653732</v>
      </c>
      <c r="AB1393" s="0" t="n">
        <f aca="false">IF(ISNUMBER(F1393),INDEX(Scorecard!$D$28:$D$35,SUMPRODUCT(--(Scorecard!$G$28:$G$34&lt;F1393))+1),Scorecard!$D$36)</f>
        <v>-0.309727037437117</v>
      </c>
      <c r="AC1393" s="0" t="n">
        <f aca="false">IF(ISNUMBER(H1393),INDEX(Scorecard!$D$37:$D$44,SUMPRODUCT(--(Scorecard!$G$37:$G$43&lt;H1393))+1),Scorecard!$D$45)</f>
        <v>0.102184252677548</v>
      </c>
      <c r="AD1393" s="0" t="n">
        <f aca="false">IF(ISNUMBER(I1393),INDEX(Scorecard!$D$46:$D$52,SUMPRODUCT(--(Scorecard!$G$46:$G$51&lt;I1393))+1),Scorecard!$D$53)</f>
        <v>-0.161534840507194</v>
      </c>
      <c r="AE1393" s="0" t="n">
        <f aca="false">IF(ISNUMBER(K1393),INDEX(Scorecard!$D$54:$D$61,SUMPRODUCT(--(Scorecard!$G$54:$G$60&lt;K1393))+1),Scorecard!$D$62)</f>
        <v>0.0151758992857273</v>
      </c>
      <c r="AF1393" s="0" t="n">
        <f aca="false">IF(ISNUMBER(L1393),INDEX(Scorecard!$D$63:$D$68,SUMPRODUCT(--(Scorecard!$G$63:$G$67&lt;L1393))+1),Scorecard!$D$69)</f>
        <v>-0.340582194386522</v>
      </c>
      <c r="AG1393" s="0" t="n">
        <f aca="false">Inputs!$B$10+Scorecard!$J$5*Y1393+Scorecard!$J$6*Z1393+Scorecard!$J$7*AA1393+Scorecard!$J$8*AB1393+Scorecard!$J$9*AC1393+Scorecard!$J$10*AD1393+Scorecard!$J$11*AE1393+Scorecard!$J$12*AF1393</f>
        <v>-2.64924032726749</v>
      </c>
      <c r="AH1393" s="0" t="n">
        <f aca="false">MIN(1-Inputs!$B$13,MAX(Inputs!$B$13,1/(1+EXP(-(Inputs!$B$11*AG1393+Inputs!$B$12)))))</f>
        <v>0.0678126377423523</v>
      </c>
      <c r="AI1393" s="0" t="n">
        <f aca="false">Inputs!$B$9-Inputs!$B$8*AG1393</f>
        <v>563.563793849943</v>
      </c>
      <c r="AJ1393" s="0" t="n">
        <f aca="false">RANK(AH1393,$AH$5:$AH$2004,0)+COUNTIF($AH$4:AH1392,AH1393)</f>
        <v>96</v>
      </c>
      <c r="AK1393" s="0" t="n">
        <f aca="false">IF(AJ1393&lt;=Deciles!$B$5*(Deciles!$B$4+1),INT((AJ1393-1)/(Deciles!$B$4+1))+1,Deciles!$B$5+INT((AJ1393-1-Deciles!$B$5*(Deciles!$B$4+1))/Deciles!$B$4)+1)</f>
        <v>1</v>
      </c>
    </row>
    <row r="1394" customFormat="false" ht="15" hidden="false" customHeight="false" outlineLevel="0" collapsed="false">
      <c r="A1394" s="0" t="n">
        <v>40441</v>
      </c>
      <c r="B1394" s="0" t="s">
        <v>143</v>
      </c>
      <c r="C1394" s="0" t="n">
        <v>694</v>
      </c>
      <c r="D1394" s="0" t="n">
        <v>80</v>
      </c>
      <c r="E1394" s="0" t="n">
        <v>79.6557464599609</v>
      </c>
      <c r="F1394" s="0" t="n">
        <v>34</v>
      </c>
      <c r="G1394" s="0" t="n">
        <v>4.04400014877319</v>
      </c>
      <c r="H1394" s="0" t="n">
        <v>0.810666799545288</v>
      </c>
      <c r="I1394" s="0" t="n">
        <v>3</v>
      </c>
      <c r="J1394" s="0" t="n">
        <v>12.173586845398</v>
      </c>
      <c r="K1394" s="0" t="n">
        <v>9.63333320617676</v>
      </c>
      <c r="L1394" s="0" t="n">
        <v>5.0717945098877</v>
      </c>
      <c r="M1394" s="0" t="n">
        <v>2.57371878623962</v>
      </c>
      <c r="N1394" s="0" t="n">
        <v>0</v>
      </c>
      <c r="O1394" s="0" t="n">
        <v>0</v>
      </c>
      <c r="P1394" s="0" t="s">
        <v>144</v>
      </c>
      <c r="Q1394" s="0" t="s">
        <v>141</v>
      </c>
      <c r="R1394" s="0" t="n">
        <v>2</v>
      </c>
      <c r="S1394" s="0" t="s">
        <v>149</v>
      </c>
      <c r="T1394" s="0" t="n">
        <v>0</v>
      </c>
      <c r="U1394" s="0" t="n">
        <v>193607.28</v>
      </c>
      <c r="V1394" s="0" t="n">
        <v>0.0728216618299484</v>
      </c>
      <c r="W1394" s="0" t="n">
        <v>561.4892578125</v>
      </c>
      <c r="X1394" s="0" t="n">
        <v>0.0583310313522816</v>
      </c>
      <c r="Y1394" s="0" t="n">
        <f aca="false">IF(ISNUMBER(C1394),INDEX(Scorecard!$D$5:$D$12,SUMPRODUCT(--(Scorecard!$G$5:$G$11&lt;C1394))+1),Scorecard!$D$13)</f>
        <v>-0.869677851527538</v>
      </c>
      <c r="Z1394" s="0" t="n">
        <f aca="false">IF(ISNUMBER(D1394),INDEX(Scorecard!$D$14:$D$17,SUMPRODUCT(--(Scorecard!$G$14:$G$16&lt;D1394))+1),Scorecard!$D$18)</f>
        <v>0.0505355481560174</v>
      </c>
      <c r="AA1394" s="0" t="n">
        <f aca="false">IF(ISNUMBER(E1394),INDEX(Scorecard!$D$19:$D$26,SUMPRODUCT(--(Scorecard!$G$19:$G$25&lt;E1394))+1),Scorecard!$D$27)</f>
        <v>-0.0341578513653732</v>
      </c>
      <c r="AB1394" s="0" t="n">
        <f aca="false">IF(ISNUMBER(F1394),INDEX(Scorecard!$D$28:$D$35,SUMPRODUCT(--(Scorecard!$G$28:$G$34&lt;F1394))+1),Scorecard!$D$36)</f>
        <v>-0.0008456427959252</v>
      </c>
      <c r="AC1394" s="0" t="n">
        <f aca="false">IF(ISNUMBER(H1394),INDEX(Scorecard!$D$37:$D$44,SUMPRODUCT(--(Scorecard!$G$37:$G$43&lt;H1394))+1),Scorecard!$D$45)</f>
        <v>-0.569454719285959</v>
      </c>
      <c r="AD1394" s="0" t="n">
        <f aca="false">IF(ISNUMBER(I1394),INDEX(Scorecard!$D$46:$D$52,SUMPRODUCT(--(Scorecard!$G$46:$G$51&lt;I1394))+1),Scorecard!$D$53)</f>
        <v>-0.161534840507194</v>
      </c>
      <c r="AE1394" s="0" t="n">
        <f aca="false">IF(ISNUMBER(K1394),INDEX(Scorecard!$D$54:$D$61,SUMPRODUCT(--(Scorecard!$G$54:$G$60&lt;K1394))+1),Scorecard!$D$62)</f>
        <v>-0.541917179454542</v>
      </c>
      <c r="AF1394" s="0" t="n">
        <f aca="false">IF(ISNUMBER(L1394),INDEX(Scorecard!$D$63:$D$68,SUMPRODUCT(--(Scorecard!$G$63:$G$67&lt;L1394))+1),Scorecard!$D$69)</f>
        <v>0.322484508656054</v>
      </c>
      <c r="AG1394" s="0" t="n">
        <f aca="false">Inputs!$B$10+Scorecard!$J$5*Y1394+Scorecard!$J$6*Z1394+Scorecard!$J$7*AA1394+Scorecard!$J$8*AB1394+Scorecard!$J$9*AC1394+Scorecard!$J$10*AD1394+Scorecard!$J$11*AE1394+Scorecard!$J$12*AF1394</f>
        <v>-2.57734201394551</v>
      </c>
      <c r="AH1394" s="0" t="n">
        <f aca="false">MIN(1-Inputs!$B$13,MAX(Inputs!$B$13,1/(1+EXP(-(Inputs!$B$11*AG1394+Inputs!$B$12)))))</f>
        <v>0.0728216644748721</v>
      </c>
      <c r="AI1394" s="0" t="n">
        <f aca="false">Inputs!$B$9-Inputs!$B$8*AG1394</f>
        <v>561.489247048385</v>
      </c>
      <c r="AJ1394" s="0" t="n">
        <f aca="false">RANK(AH1394,$AH$5:$AH$2004,0)+COUNTIF($AH$4:AH1393,AH1394)</f>
        <v>86</v>
      </c>
      <c r="AK1394" s="0" t="n">
        <f aca="false">IF(AJ1394&lt;=Deciles!$B$5*(Deciles!$B$4+1),INT((AJ1394-1)/(Deciles!$B$4+1))+1,Deciles!$B$5+INT((AJ1394-1-Deciles!$B$5*(Deciles!$B$4+1))/Deciles!$B$4)+1)</f>
        <v>1</v>
      </c>
    </row>
    <row r="1395" customFormat="false" ht="15" hidden="false" customHeight="false" outlineLevel="0" collapsed="false">
      <c r="A1395" s="0" t="n">
        <v>40443</v>
      </c>
      <c r="B1395" s="0" t="s">
        <v>155</v>
      </c>
      <c r="C1395" s="0" t="n">
        <v>762</v>
      </c>
      <c r="D1395" s="0" t="n">
        <v>80</v>
      </c>
      <c r="E1395" s="0" t="n">
        <v>59.2285194396973</v>
      </c>
      <c r="F1395" s="0" t="n">
        <v>22</v>
      </c>
      <c r="G1395" s="0" t="n">
        <v>4.61600017547607</v>
      </c>
      <c r="H1395" s="0" t="n">
        <v>-1.11733293533325</v>
      </c>
      <c r="I1395" s="0" t="n">
        <v>55</v>
      </c>
      <c r="J1395" s="0" t="n">
        <v>12.3124494552612</v>
      </c>
      <c r="K1395" s="0" t="n">
        <v>5.00833320617676</v>
      </c>
      <c r="L1395" s="0" t="n">
        <v>-1.125</v>
      </c>
      <c r="M1395" s="0" t="n">
        <v>6.2885799407959</v>
      </c>
      <c r="N1395" s="0" t="n">
        <v>0</v>
      </c>
      <c r="O1395" s="0" t="n">
        <v>0</v>
      </c>
      <c r="P1395" s="0" t="s">
        <v>140</v>
      </c>
      <c r="Q1395" s="0" t="s">
        <v>141</v>
      </c>
      <c r="R1395" s="0" t="n">
        <v>2</v>
      </c>
      <c r="S1395" s="0" t="s">
        <v>149</v>
      </c>
      <c r="T1395" s="0" t="n">
        <v>0</v>
      </c>
      <c r="U1395" s="0" t="n">
        <v>222448.19</v>
      </c>
      <c r="V1395" s="0" t="n">
        <v>0.00145333830732852</v>
      </c>
      <c r="W1395" s="0" t="n">
        <v>669.429504394531</v>
      </c>
      <c r="X1395" s="0" t="n">
        <v>0.00199178839102387</v>
      </c>
      <c r="Y1395" s="0" t="n">
        <f aca="false">IF(ISNUMBER(C1395),INDEX(Scorecard!$D$5:$D$12,SUMPRODUCT(--(Scorecard!$G$5:$G$11&lt;C1395))+1),Scorecard!$D$13)</f>
        <v>1.23750384304241</v>
      </c>
      <c r="Z1395" s="0" t="n">
        <f aca="false">IF(ISNUMBER(D1395),INDEX(Scorecard!$D$14:$D$17,SUMPRODUCT(--(Scorecard!$G$14:$G$16&lt;D1395))+1),Scorecard!$D$18)</f>
        <v>0.0505355481560174</v>
      </c>
      <c r="AA1395" s="0" t="n">
        <f aca="false">IF(ISNUMBER(E1395),INDEX(Scorecard!$D$19:$D$26,SUMPRODUCT(--(Scorecard!$G$19:$G$25&lt;E1395))+1),Scorecard!$D$27)</f>
        <v>0.267179331770092</v>
      </c>
      <c r="AB1395" s="0" t="n">
        <f aca="false">IF(ISNUMBER(F1395),INDEX(Scorecard!$D$28:$D$35,SUMPRODUCT(--(Scorecard!$G$28:$G$34&lt;F1395))+1),Scorecard!$D$36)</f>
        <v>0.624829191519909</v>
      </c>
      <c r="AC1395" s="0" t="n">
        <f aca="false">IF(ISNUMBER(H1395),INDEX(Scorecard!$D$37:$D$44,SUMPRODUCT(--(Scorecard!$G$37:$G$43&lt;H1395))+1),Scorecard!$D$45)</f>
        <v>1.35057635045042</v>
      </c>
      <c r="AD1395" s="0" t="n">
        <f aca="false">IF(ISNUMBER(I1395),INDEX(Scorecard!$D$46:$D$52,SUMPRODUCT(--(Scorecard!$G$46:$G$51&lt;I1395))+1),Scorecard!$D$53)</f>
        <v>0.818882373006414</v>
      </c>
      <c r="AE1395" s="0" t="n">
        <f aca="false">IF(ISNUMBER(K1395),INDEX(Scorecard!$D$54:$D$61,SUMPRODUCT(--(Scorecard!$G$54:$G$60&lt;K1395))+1),Scorecard!$D$62)</f>
        <v>0.214429354789033</v>
      </c>
      <c r="AF1395" s="0" t="n">
        <f aca="false">IF(ISNUMBER(L1395),INDEX(Scorecard!$D$63:$D$68,SUMPRODUCT(--(Scorecard!$G$63:$G$67&lt;L1395))+1),Scorecard!$D$69)</f>
        <v>-0.340582194386522</v>
      </c>
      <c r="AG1395" s="0" t="n">
        <f aca="false">Inputs!$B$10+Scorecard!$J$5*Y1395+Scorecard!$J$6*Z1395+Scorecard!$J$7*AA1395+Scorecard!$J$8*AB1395+Scorecard!$J$9*AC1395+Scorecard!$J$10*AD1395+Scorecard!$J$11*AE1395+Scorecard!$J$12*AF1395</f>
        <v>-6.31826635922079</v>
      </c>
      <c r="AH1395" s="0" t="n">
        <f aca="false">MIN(1-Inputs!$B$13,MAX(Inputs!$B$13,1/(1+EXP(-(Inputs!$B$11*AG1395+Inputs!$B$12)))))</f>
        <v>0.00145333831231391</v>
      </c>
      <c r="AI1395" s="0" t="n">
        <f aca="false">Inputs!$B$9-Inputs!$B$8*AG1395</f>
        <v>669.429507073773</v>
      </c>
      <c r="AJ1395" s="0" t="n">
        <f aca="false">RANK(AH1395,$AH$5:$AH$2004,0)+COUNTIF($AH$4:AH1394,AH1395)</f>
        <v>1811</v>
      </c>
      <c r="AK1395" s="0" t="n">
        <f aca="false">IF(AJ1395&lt;=Deciles!$B$5*(Deciles!$B$4+1),INT((AJ1395-1)/(Deciles!$B$4+1))+1,Deciles!$B$5+INT((AJ1395-1-Deciles!$B$5*(Deciles!$B$4+1))/Deciles!$B$4)+1)</f>
        <v>10</v>
      </c>
    </row>
    <row r="1396" customFormat="false" ht="15" hidden="false" customHeight="false" outlineLevel="0" collapsed="false">
      <c r="A1396" s="0" t="n">
        <v>40450</v>
      </c>
      <c r="B1396" s="0" t="s">
        <v>157</v>
      </c>
      <c r="C1396" s="0" t="n">
        <v>715</v>
      </c>
      <c r="D1396" s="0" t="n">
        <v>89.9384918212891</v>
      </c>
      <c r="E1396" s="0" t="n">
        <v>57.7513771057129</v>
      </c>
      <c r="F1396" s="0" t="n">
        <v>33</v>
      </c>
      <c r="G1396" s="0" t="n">
        <v>4.01000022888184</v>
      </c>
      <c r="H1396" s="0" t="n">
        <v>0.126666784286499</v>
      </c>
      <c r="I1396" s="0" t="n">
        <v>68</v>
      </c>
      <c r="J1396" s="0" t="n">
        <v>12.1271200180054</v>
      </c>
      <c r="K1396" s="0" t="n">
        <v>3.82307696342468</v>
      </c>
      <c r="L1396" s="0" t="n">
        <v>-0.276922941207886</v>
      </c>
      <c r="M1396" s="0" t="n">
        <v>5.51355028152466</v>
      </c>
      <c r="N1396" s="0" t="n">
        <v>0</v>
      </c>
      <c r="O1396" s="0" t="n">
        <v>0</v>
      </c>
      <c r="P1396" s="0" t="s">
        <v>144</v>
      </c>
      <c r="Q1396" s="0" t="s">
        <v>160</v>
      </c>
      <c r="R1396" s="0" t="n">
        <v>1</v>
      </c>
      <c r="S1396" s="0" t="s">
        <v>156</v>
      </c>
      <c r="T1396" s="0" t="n">
        <v>0</v>
      </c>
      <c r="U1396" s="0" t="n">
        <v>184816.72</v>
      </c>
      <c r="V1396" s="0" t="n">
        <v>0.0118072163313627</v>
      </c>
      <c r="W1396" s="0" t="n">
        <v>612.452026367188</v>
      </c>
      <c r="X1396" s="0" t="n">
        <v>0.00471380865201354</v>
      </c>
      <c r="Y1396" s="0" t="n">
        <f aca="false">IF(ISNUMBER(C1396),INDEX(Scorecard!$D$5:$D$12,SUMPRODUCT(--(Scorecard!$G$5:$G$11&lt;C1396))+1),Scorecard!$D$13)</f>
        <v>-0.0290424113398221</v>
      </c>
      <c r="Z1396" s="0" t="n">
        <f aca="false">IF(ISNUMBER(D1396),INDEX(Scorecard!$D$14:$D$17,SUMPRODUCT(--(Scorecard!$G$14:$G$16&lt;D1396))+1),Scorecard!$D$18)</f>
        <v>-0.361970872710667</v>
      </c>
      <c r="AA1396" s="0" t="n">
        <f aca="false">IF(ISNUMBER(E1396),INDEX(Scorecard!$D$19:$D$26,SUMPRODUCT(--(Scorecard!$G$19:$G$25&lt;E1396))+1),Scorecard!$D$27)</f>
        <v>0.285899340811827</v>
      </c>
      <c r="AB1396" s="0" t="n">
        <f aca="false">IF(ISNUMBER(F1396),INDEX(Scorecard!$D$28:$D$35,SUMPRODUCT(--(Scorecard!$G$28:$G$34&lt;F1396))+1),Scorecard!$D$36)</f>
        <v>-0.0008456427959252</v>
      </c>
      <c r="AC1396" s="0" t="n">
        <f aca="false">IF(ISNUMBER(H1396),INDEX(Scorecard!$D$37:$D$44,SUMPRODUCT(--(Scorecard!$G$37:$G$43&lt;H1396))+1),Scorecard!$D$45)</f>
        <v>0.102184252677548</v>
      </c>
      <c r="AD1396" s="0" t="n">
        <f aca="false">IF(ISNUMBER(I1396),INDEX(Scorecard!$D$46:$D$52,SUMPRODUCT(--(Scorecard!$G$46:$G$51&lt;I1396))+1),Scorecard!$D$53)</f>
        <v>0.818882373006414</v>
      </c>
      <c r="AE1396" s="0" t="n">
        <f aca="false">IF(ISNUMBER(K1396),INDEX(Scorecard!$D$54:$D$61,SUMPRODUCT(--(Scorecard!$G$54:$G$60&lt;K1396))+1),Scorecard!$D$62)</f>
        <v>0.489050497890326</v>
      </c>
      <c r="AF1396" s="0" t="n">
        <f aca="false">IF(ISNUMBER(L1396),INDEX(Scorecard!$D$63:$D$68,SUMPRODUCT(--(Scorecard!$G$63:$G$67&lt;L1396))+1),Scorecard!$D$69)</f>
        <v>0.322484508656054</v>
      </c>
      <c r="AG1396" s="0" t="n">
        <f aca="false">Inputs!$B$10+Scorecard!$J$5*Y1396+Scorecard!$J$6*Z1396+Scorecard!$J$7*AA1396+Scorecard!$J$8*AB1396+Scorecard!$J$9*AC1396+Scorecard!$J$10*AD1396+Scorecard!$J$11*AE1396+Scorecard!$J$12*AF1396</f>
        <v>-4.34357831057578</v>
      </c>
      <c r="AH1396" s="0" t="n">
        <f aca="false">MIN(1-Inputs!$B$13,MAX(Inputs!$B$13,1/(1+EXP(-(Inputs!$B$11*AG1396+Inputs!$B$12)))))</f>
        <v>0.0118072163635607</v>
      </c>
      <c r="AI1396" s="0" t="n">
        <f aca="false">Inputs!$B$9-Inputs!$B$8*AG1396</f>
        <v>612.452053972116</v>
      </c>
      <c r="AJ1396" s="0" t="n">
        <f aca="false">RANK(AH1396,$AH$5:$AH$2004,0)+COUNTIF($AH$4:AH1395,AH1396)</f>
        <v>718</v>
      </c>
      <c r="AK1396" s="0" t="n">
        <f aca="false">IF(AJ1396&lt;=Deciles!$B$5*(Deciles!$B$4+1),INT((AJ1396-1)/(Deciles!$B$4+1))+1,Deciles!$B$5+INT((AJ1396-1-Deciles!$B$5*(Deciles!$B$4+1))/Deciles!$B$4)+1)</f>
        <v>4</v>
      </c>
    </row>
    <row r="1397" customFormat="false" ht="15" hidden="false" customHeight="false" outlineLevel="0" collapsed="false">
      <c r="A1397" s="0" t="n">
        <v>40466</v>
      </c>
      <c r="B1397" s="0" t="s">
        <v>139</v>
      </c>
      <c r="C1397" s="0" t="n">
        <v>770</v>
      </c>
      <c r="D1397" s="0" t="n">
        <v>69.1566009521484</v>
      </c>
      <c r="E1397" s="0" t="n">
        <v>50.5856552124023</v>
      </c>
      <c r="F1397" s="0" t="n">
        <v>32</v>
      </c>
      <c r="G1397" s="0" t="n">
        <v>3.65400004386902</v>
      </c>
      <c r="H1397" s="0" t="n">
        <v>0.637333393096924</v>
      </c>
      <c r="I1397" s="0" t="n">
        <v>56</v>
      </c>
      <c r="J1397" s="0" t="n">
        <v>12.7191429138184</v>
      </c>
      <c r="K1397" s="0" t="n">
        <v>5.53333330154419</v>
      </c>
      <c r="L1397" s="0" t="n">
        <v>-3.50000047683716</v>
      </c>
      <c r="M1397" s="0" t="n">
        <v>3.47430467605591</v>
      </c>
      <c r="N1397" s="0" t="n">
        <v>0</v>
      </c>
      <c r="O1397" s="0" t="n">
        <v>0</v>
      </c>
      <c r="P1397" s="0" t="s">
        <v>144</v>
      </c>
      <c r="Q1397" s="0" t="s">
        <v>141</v>
      </c>
      <c r="R1397" s="0" t="n">
        <v>1</v>
      </c>
      <c r="S1397" s="0" t="s">
        <v>156</v>
      </c>
      <c r="T1397" s="0" t="n">
        <v>0</v>
      </c>
      <c r="U1397" s="0" t="n">
        <v>334082.38</v>
      </c>
      <c r="V1397" s="0" t="n">
        <v>0.00275974534451962</v>
      </c>
      <c r="W1397" s="0" t="n">
        <v>652.038452148438</v>
      </c>
      <c r="X1397" s="0" t="n">
        <v>0.00528212822973728</v>
      </c>
      <c r="Y1397" s="0" t="n">
        <f aca="false">IF(ISNUMBER(C1397),INDEX(Scorecard!$D$5:$D$12,SUMPRODUCT(--(Scorecard!$G$5:$G$11&lt;C1397))+1),Scorecard!$D$13)</f>
        <v>1.23750384304241</v>
      </c>
      <c r="Z1397" s="0" t="n">
        <f aca="false">IF(ISNUMBER(D1397),INDEX(Scorecard!$D$14:$D$17,SUMPRODUCT(--(Scorecard!$G$14:$G$16&lt;D1397))+1),Scorecard!$D$18)</f>
        <v>0.128579646629417</v>
      </c>
      <c r="AA1397" s="0" t="n">
        <f aca="false">IF(ISNUMBER(E1397),INDEX(Scorecard!$D$19:$D$26,SUMPRODUCT(--(Scorecard!$G$19:$G$25&lt;E1397))+1),Scorecard!$D$27)</f>
        <v>0.57899015159425</v>
      </c>
      <c r="AB1397" s="0" t="n">
        <f aca="false">IF(ISNUMBER(F1397),INDEX(Scorecard!$D$28:$D$35,SUMPRODUCT(--(Scorecard!$G$28:$G$34&lt;F1397))+1),Scorecard!$D$36)</f>
        <v>0.126913191054783</v>
      </c>
      <c r="AC1397" s="0" t="n">
        <f aca="false">IF(ISNUMBER(H1397),INDEX(Scorecard!$D$37:$D$44,SUMPRODUCT(--(Scorecard!$G$37:$G$43&lt;H1397))+1),Scorecard!$D$45)</f>
        <v>-0.569454719285959</v>
      </c>
      <c r="AD1397" s="0" t="n">
        <f aca="false">IF(ISNUMBER(I1397),INDEX(Scorecard!$D$46:$D$52,SUMPRODUCT(--(Scorecard!$G$46:$G$51&lt;I1397))+1),Scorecard!$D$53)</f>
        <v>0.818882373006414</v>
      </c>
      <c r="AE1397" s="0" t="n">
        <f aca="false">IF(ISNUMBER(K1397),INDEX(Scorecard!$D$54:$D$61,SUMPRODUCT(--(Scorecard!$G$54:$G$60&lt;K1397))+1),Scorecard!$D$62)</f>
        <v>0.0151758992857273</v>
      </c>
      <c r="AF1397" s="0" t="n">
        <f aca="false">IF(ISNUMBER(L1397),INDEX(Scorecard!$D$63:$D$68,SUMPRODUCT(--(Scorecard!$G$63:$G$67&lt;L1397))+1),Scorecard!$D$69)</f>
        <v>-0.340582194386522</v>
      </c>
      <c r="AG1397" s="0" t="n">
        <f aca="false">Inputs!$B$10+Scorecard!$J$5*Y1397+Scorecard!$J$6*Z1397+Scorecard!$J$7*AA1397+Scorecard!$J$8*AB1397+Scorecard!$J$9*AC1397+Scorecard!$J$10*AD1397+Scorecard!$J$11*AE1397+Scorecard!$J$12*AF1397</f>
        <v>-5.71553930778911</v>
      </c>
      <c r="AH1397" s="0" t="n">
        <f aca="false">MIN(1-Inputs!$B$13,MAX(Inputs!$B$13,1/(1+EXP(-(Inputs!$B$11*AG1397+Inputs!$B$12)))))</f>
        <v>0.00275974528728331</v>
      </c>
      <c r="AI1397" s="0" t="n">
        <f aca="false">Inputs!$B$9-Inputs!$B$8*AG1397</f>
        <v>652.038480511571</v>
      </c>
      <c r="AJ1397" s="0" t="n">
        <f aca="false">RANK(AH1397,$AH$5:$AH$2004,0)+COUNTIF($AH$4:AH1396,AH1397)</f>
        <v>1581</v>
      </c>
      <c r="AK1397" s="0" t="n">
        <f aca="false">IF(AJ1397&lt;=Deciles!$B$5*(Deciles!$B$4+1),INT((AJ1397-1)/(Deciles!$B$4+1))+1,Deciles!$B$5+INT((AJ1397-1-Deciles!$B$5*(Deciles!$B$4+1))/Deciles!$B$4)+1)</f>
        <v>8</v>
      </c>
    </row>
    <row r="1398" customFormat="false" ht="15" hidden="false" customHeight="false" outlineLevel="0" collapsed="false">
      <c r="A1398" s="0" t="n">
        <v>40475</v>
      </c>
      <c r="B1398" s="0" t="s">
        <v>150</v>
      </c>
      <c r="C1398" s="0" t="n">
        <v>771</v>
      </c>
      <c r="D1398" s="0" t="n">
        <v>80</v>
      </c>
      <c r="E1398" s="0" t="n">
        <v>51.2900733947754</v>
      </c>
      <c r="F1398" s="0" t="n">
        <v>33</v>
      </c>
      <c r="G1398" s="0" t="n">
        <v>3.69099998474121</v>
      </c>
      <c r="H1398" s="0" t="n">
        <v>-2.94233322143555</v>
      </c>
      <c r="I1398" s="0" t="n">
        <v>75</v>
      </c>
      <c r="J1398" s="0" t="n">
        <v>12.3382425308228</v>
      </c>
      <c r="K1398" s="0" t="n">
        <v>4.19999980926514</v>
      </c>
      <c r="L1398" s="0" t="n">
        <v>-0.208333492279053</v>
      </c>
      <c r="M1398" s="0" t="n">
        <v>6.02960777282715</v>
      </c>
      <c r="N1398" s="0" t="n">
        <v>0</v>
      </c>
      <c r="O1398" s="0" t="n">
        <v>0</v>
      </c>
      <c r="P1398" s="0" t="s">
        <v>146</v>
      </c>
      <c r="Q1398" s="0" t="s">
        <v>141</v>
      </c>
      <c r="R1398" s="0" t="n">
        <v>2</v>
      </c>
      <c r="S1398" s="0" t="s">
        <v>156</v>
      </c>
      <c r="T1398" s="0" t="n">
        <v>0</v>
      </c>
      <c r="U1398" s="0" t="n">
        <v>228260.34</v>
      </c>
      <c r="V1398" s="0" t="n">
        <v>0.0019999397918582</v>
      </c>
      <c r="W1398" s="0" t="n">
        <v>660.774353027344</v>
      </c>
      <c r="X1398" s="0" t="n">
        <v>0.00194119522348046</v>
      </c>
      <c r="Y1398" s="0" t="n">
        <f aca="false">IF(ISNUMBER(C1398),INDEX(Scorecard!$D$5:$D$12,SUMPRODUCT(--(Scorecard!$G$5:$G$11&lt;C1398))+1),Scorecard!$D$13)</f>
        <v>1.23750384304241</v>
      </c>
      <c r="Z1398" s="0" t="n">
        <f aca="false">IF(ISNUMBER(D1398),INDEX(Scorecard!$D$14:$D$17,SUMPRODUCT(--(Scorecard!$G$14:$G$16&lt;D1398))+1),Scorecard!$D$18)</f>
        <v>0.0505355481560174</v>
      </c>
      <c r="AA1398" s="0" t="n">
        <f aca="false">IF(ISNUMBER(E1398),INDEX(Scorecard!$D$19:$D$26,SUMPRODUCT(--(Scorecard!$G$19:$G$25&lt;E1398))+1),Scorecard!$D$27)</f>
        <v>0.57899015159425</v>
      </c>
      <c r="AB1398" s="0" t="n">
        <f aca="false">IF(ISNUMBER(F1398),INDEX(Scorecard!$D$28:$D$35,SUMPRODUCT(--(Scorecard!$G$28:$G$34&lt;F1398))+1),Scorecard!$D$36)</f>
        <v>-0.0008456427959252</v>
      </c>
      <c r="AC1398" s="0" t="n">
        <f aca="false">IF(ISNUMBER(H1398),INDEX(Scorecard!$D$37:$D$44,SUMPRODUCT(--(Scorecard!$G$37:$G$43&lt;H1398))+1),Scorecard!$D$45)</f>
        <v>1.35057635045042</v>
      </c>
      <c r="AD1398" s="0" t="n">
        <f aca="false">IF(ISNUMBER(I1398),INDEX(Scorecard!$D$46:$D$52,SUMPRODUCT(--(Scorecard!$G$46:$G$51&lt;I1398))+1),Scorecard!$D$53)</f>
        <v>0.818882373006414</v>
      </c>
      <c r="AE1398" s="0" t="n">
        <f aca="false">IF(ISNUMBER(K1398),INDEX(Scorecard!$D$54:$D$61,SUMPRODUCT(--(Scorecard!$G$54:$G$60&lt;K1398))+1),Scorecard!$D$62)</f>
        <v>0.489050497890326</v>
      </c>
      <c r="AF1398" s="0" t="n">
        <f aca="false">IF(ISNUMBER(L1398),INDEX(Scorecard!$D$63:$D$68,SUMPRODUCT(--(Scorecard!$G$63:$G$67&lt;L1398))+1),Scorecard!$D$69)</f>
        <v>0.322484508656054</v>
      </c>
      <c r="AG1398" s="0" t="n">
        <f aca="false">Inputs!$B$10+Scorecard!$J$5*Y1398+Scorecard!$J$6*Z1398+Scorecard!$J$7*AA1398+Scorecard!$J$8*AB1398+Scorecard!$J$9*AC1398+Scorecard!$J$10*AD1398+Scorecard!$J$11*AE1398+Scorecard!$J$12*AF1398</f>
        <v>-6.01830110798781</v>
      </c>
      <c r="AH1398" s="0" t="n">
        <f aca="false">MIN(1-Inputs!$B$13,MAX(Inputs!$B$13,1/(1+EXP(-(Inputs!$B$11*AG1398+Inputs!$B$12)))))</f>
        <v>0.00199993981378386</v>
      </c>
      <c r="AI1398" s="0" t="n">
        <f aca="false">Inputs!$B$9-Inputs!$B$8*AG1398</f>
        <v>660.774339465917</v>
      </c>
      <c r="AJ1398" s="0" t="n">
        <f aca="false">RANK(AH1398,$AH$5:$AH$2004,0)+COUNTIF($AH$4:AH1397,AH1398)</f>
        <v>1690</v>
      </c>
      <c r="AK1398" s="0" t="n">
        <f aca="false">IF(AJ1398&lt;=Deciles!$B$5*(Deciles!$B$4+1),INT((AJ1398-1)/(Deciles!$B$4+1))+1,Deciles!$B$5+INT((AJ1398-1-Deciles!$B$5*(Deciles!$B$4+1))/Deciles!$B$4)+1)</f>
        <v>9</v>
      </c>
    </row>
    <row r="1399" customFormat="false" ht="15" hidden="false" customHeight="false" outlineLevel="0" collapsed="false">
      <c r="A1399" s="0" t="n">
        <v>40516</v>
      </c>
      <c r="B1399" s="0" t="s">
        <v>139</v>
      </c>
      <c r="C1399" s="0" t="n">
        <v>757</v>
      </c>
      <c r="D1399" s="0" t="n">
        <v>80</v>
      </c>
      <c r="E1399" s="0" t="n">
        <v>77.3656158447266</v>
      </c>
      <c r="F1399" s="0" t="n">
        <v>20</v>
      </c>
      <c r="G1399" s="0" t="n">
        <v>3.05999994277954</v>
      </c>
      <c r="H1399" s="0" t="n">
        <v>0.0433332920074463</v>
      </c>
      <c r="I1399" s="0" t="n">
        <v>6</v>
      </c>
      <c r="J1399" s="0" t="n">
        <v>12.1461372375488</v>
      </c>
      <c r="K1399" s="0" t="n">
        <v>5.03333330154419</v>
      </c>
      <c r="L1399" s="0" t="n">
        <v>-3.50000047683716</v>
      </c>
      <c r="M1399" s="0" t="n">
        <v>2.74066424369812</v>
      </c>
      <c r="N1399" s="0" t="n">
        <v>0</v>
      </c>
      <c r="O1399" s="0" t="n">
        <v>0</v>
      </c>
      <c r="P1399" s="0" t="s">
        <v>140</v>
      </c>
      <c r="Q1399" s="0" t="s">
        <v>141</v>
      </c>
      <c r="R1399" s="0" t="n">
        <v>1</v>
      </c>
      <c r="S1399" s="0" t="s">
        <v>147</v>
      </c>
      <c r="T1399" s="0" t="n">
        <v>0</v>
      </c>
      <c r="U1399" s="0" t="n">
        <v>188365.11</v>
      </c>
      <c r="V1399" s="0" t="n">
        <v>0.00362725369632244</v>
      </c>
      <c r="W1399" s="0" t="n">
        <v>644.617248535156</v>
      </c>
      <c r="X1399" s="0" t="n">
        <v>0.00206875987350941</v>
      </c>
      <c r="Y1399" s="0" t="n">
        <f aca="false">IF(ISNUMBER(C1399),INDEX(Scorecard!$D$5:$D$12,SUMPRODUCT(--(Scorecard!$G$5:$G$11&lt;C1399))+1),Scorecard!$D$13)</f>
        <v>0.733188958177614</v>
      </c>
      <c r="Z1399" s="0" t="n">
        <f aca="false">IF(ISNUMBER(D1399),INDEX(Scorecard!$D$14:$D$17,SUMPRODUCT(--(Scorecard!$G$14:$G$16&lt;D1399))+1),Scorecard!$D$18)</f>
        <v>0.0505355481560174</v>
      </c>
      <c r="AA1399" s="0" t="n">
        <f aca="false">IF(ISNUMBER(E1399),INDEX(Scorecard!$D$19:$D$26,SUMPRODUCT(--(Scorecard!$G$19:$G$25&lt;E1399))+1),Scorecard!$D$27)</f>
        <v>-0.0341578513653732</v>
      </c>
      <c r="AB1399" s="0" t="n">
        <f aca="false">IF(ISNUMBER(F1399),INDEX(Scorecard!$D$28:$D$35,SUMPRODUCT(--(Scorecard!$G$28:$G$34&lt;F1399))+1),Scorecard!$D$36)</f>
        <v>0.624829191519909</v>
      </c>
      <c r="AC1399" s="0" t="n">
        <f aca="false">IF(ISNUMBER(H1399),INDEX(Scorecard!$D$37:$D$44,SUMPRODUCT(--(Scorecard!$G$37:$G$43&lt;H1399))+1),Scorecard!$D$45)</f>
        <v>0.330501541082344</v>
      </c>
      <c r="AD1399" s="0" t="n">
        <f aca="false">IF(ISNUMBER(I1399),INDEX(Scorecard!$D$46:$D$52,SUMPRODUCT(--(Scorecard!$G$46:$G$51&lt;I1399))+1),Scorecard!$D$53)</f>
        <v>-0.161534840507194</v>
      </c>
      <c r="AE1399" s="0" t="n">
        <f aca="false">IF(ISNUMBER(K1399),INDEX(Scorecard!$D$54:$D$61,SUMPRODUCT(--(Scorecard!$G$54:$G$60&lt;K1399))+1),Scorecard!$D$62)</f>
        <v>0.214429354789033</v>
      </c>
      <c r="AF1399" s="0" t="n">
        <f aca="false">IF(ISNUMBER(L1399),INDEX(Scorecard!$D$63:$D$68,SUMPRODUCT(--(Scorecard!$G$63:$G$67&lt;L1399))+1),Scorecard!$D$69)</f>
        <v>-0.340582194386522</v>
      </c>
      <c r="AG1399" s="0" t="n">
        <f aca="false">Inputs!$B$10+Scorecard!$J$5*Y1399+Scorecard!$J$6*Z1399+Scorecard!$J$7*AA1399+Scorecard!$J$8*AB1399+Scorecard!$J$9*AC1399+Scorecard!$J$10*AD1399+Scorecard!$J$11*AE1399+Scorecard!$J$12*AF1399</f>
        <v>-5.4583397546787</v>
      </c>
      <c r="AH1399" s="0" t="n">
        <f aca="false">MIN(1-Inputs!$B$13,MAX(Inputs!$B$13,1/(1+EXP(-(Inputs!$B$11*AG1399+Inputs!$B$12)))))</f>
        <v>0.00362725375033585</v>
      </c>
      <c r="AI1399" s="0" t="n">
        <f aca="false">Inputs!$B$9-Inputs!$B$8*AG1399</f>
        <v>644.617270115746</v>
      </c>
      <c r="AJ1399" s="0" t="n">
        <f aca="false">RANK(AH1399,$AH$5:$AH$2004,0)+COUNTIF($AH$4:AH1398,AH1399)</f>
        <v>1438</v>
      </c>
      <c r="AK1399" s="0" t="n">
        <f aca="false">IF(AJ1399&lt;=Deciles!$B$5*(Deciles!$B$4+1),INT((AJ1399-1)/(Deciles!$B$4+1))+1,Deciles!$B$5+INT((AJ1399-1-Deciles!$B$5*(Deciles!$B$4+1))/Deciles!$B$4)+1)</f>
        <v>8</v>
      </c>
    </row>
    <row r="1400" customFormat="false" ht="15" hidden="false" customHeight="false" outlineLevel="0" collapsed="false">
      <c r="A1400" s="0" t="n">
        <v>40563</v>
      </c>
      <c r="B1400" s="0" t="s">
        <v>143</v>
      </c>
      <c r="C1400" s="0" t="n">
        <v>723</v>
      </c>
      <c r="D1400" s="0" t="n">
        <v>72.6858444213867</v>
      </c>
      <c r="E1400" s="0" t="n">
        <v>66.7086791992188</v>
      </c>
      <c r="F1400" s="0" t="n">
        <v>27</v>
      </c>
      <c r="G1400" s="0" t="n">
        <v>3.86800003051758</v>
      </c>
      <c r="H1400" s="0" t="n">
        <v>0.634666681289673</v>
      </c>
      <c r="I1400" s="0" t="n">
        <v>18</v>
      </c>
      <c r="J1400" s="0" t="n">
        <v>12.2615938186646</v>
      </c>
      <c r="K1400" s="0" t="n">
        <v>9.23333358764648</v>
      </c>
      <c r="L1400" s="0" t="n">
        <v>5.07179498672485</v>
      </c>
      <c r="M1400" s="0" t="n">
        <v>2.67803835868835</v>
      </c>
      <c r="N1400" s="0" t="n">
        <v>0</v>
      </c>
      <c r="O1400" s="0" t="n">
        <v>0</v>
      </c>
      <c r="P1400" s="0" t="s">
        <v>146</v>
      </c>
      <c r="Q1400" s="0" t="s">
        <v>141</v>
      </c>
      <c r="R1400" s="0" t="n">
        <v>2</v>
      </c>
      <c r="S1400" s="0" t="s">
        <v>151</v>
      </c>
      <c r="T1400" s="0" t="n">
        <v>0</v>
      </c>
      <c r="U1400" s="0" t="n">
        <v>211418.36</v>
      </c>
      <c r="V1400" s="0" t="n">
        <v>0.0233312305063009</v>
      </c>
      <c r="W1400" s="0" t="n">
        <v>593.70166015625</v>
      </c>
      <c r="X1400" s="0" t="n">
        <v>0.0266653392463923</v>
      </c>
      <c r="Y1400" s="0" t="n">
        <f aca="false">IF(ISNUMBER(C1400),INDEX(Scorecard!$D$5:$D$12,SUMPRODUCT(--(Scorecard!$G$5:$G$11&lt;C1400))+1),Scorecard!$D$13)</f>
        <v>-0.0290424113398221</v>
      </c>
      <c r="Z1400" s="0" t="n">
        <f aca="false">IF(ISNUMBER(D1400),INDEX(Scorecard!$D$14:$D$17,SUMPRODUCT(--(Scorecard!$G$14:$G$16&lt;D1400))+1),Scorecard!$D$18)</f>
        <v>0.128579646629417</v>
      </c>
      <c r="AA1400" s="0" t="n">
        <f aca="false">IF(ISNUMBER(E1400),INDEX(Scorecard!$D$19:$D$26,SUMPRODUCT(--(Scorecard!$G$19:$G$25&lt;E1400))+1),Scorecard!$D$27)</f>
        <v>0.0530843085177338</v>
      </c>
      <c r="AB1400" s="0" t="n">
        <f aca="false">IF(ISNUMBER(F1400),INDEX(Scorecard!$D$28:$D$35,SUMPRODUCT(--(Scorecard!$G$28:$G$34&lt;F1400))+1),Scorecard!$D$36)</f>
        <v>0.165097008946478</v>
      </c>
      <c r="AC1400" s="0" t="n">
        <f aca="false">IF(ISNUMBER(H1400),INDEX(Scorecard!$D$37:$D$44,SUMPRODUCT(--(Scorecard!$G$37:$G$43&lt;H1400))+1),Scorecard!$D$45)</f>
        <v>-0.569454719285959</v>
      </c>
      <c r="AD1400" s="0" t="n">
        <f aca="false">IF(ISNUMBER(I1400),INDEX(Scorecard!$D$46:$D$52,SUMPRODUCT(--(Scorecard!$G$46:$G$51&lt;I1400))+1),Scorecard!$D$53)</f>
        <v>-0.114272400683245</v>
      </c>
      <c r="AE1400" s="0" t="n">
        <f aca="false">IF(ISNUMBER(K1400),INDEX(Scorecard!$D$54:$D$61,SUMPRODUCT(--(Scorecard!$G$54:$G$60&lt;K1400))+1),Scorecard!$D$62)</f>
        <v>-0.541917179454542</v>
      </c>
      <c r="AF1400" s="0" t="n">
        <f aca="false">IF(ISNUMBER(L1400),INDEX(Scorecard!$D$63:$D$68,SUMPRODUCT(--(Scorecard!$G$63:$G$67&lt;L1400))+1),Scorecard!$D$69)</f>
        <v>0.322484508656054</v>
      </c>
      <c r="AG1400" s="0" t="n">
        <f aca="false">Inputs!$B$10+Scorecard!$J$5*Y1400+Scorecard!$J$6*Z1400+Scorecard!$J$7*AA1400+Scorecard!$J$8*AB1400+Scorecard!$J$9*AC1400+Scorecard!$J$10*AD1400+Scorecard!$J$11*AE1400+Scorecard!$J$12*AF1400</f>
        <v>-3.69373892538404</v>
      </c>
      <c r="AH1400" s="0" t="n">
        <f aca="false">MIN(1-Inputs!$B$13,MAX(Inputs!$B$13,1/(1+EXP(-(Inputs!$B$11*AG1400+Inputs!$B$12)))))</f>
        <v>0.0233312301754177</v>
      </c>
      <c r="AI1400" s="0" t="n">
        <f aca="false">Inputs!$B$9-Inputs!$B$8*AG1400</f>
        <v>593.701652804307</v>
      </c>
      <c r="AJ1400" s="0" t="n">
        <f aca="false">RANK(AH1400,$AH$5:$AH$2004,0)+COUNTIF($AH$4:AH1399,AH1400)</f>
        <v>408</v>
      </c>
      <c r="AK1400" s="0" t="n">
        <f aca="false">IF(AJ1400&lt;=Deciles!$B$5*(Deciles!$B$4+1),INT((AJ1400-1)/(Deciles!$B$4+1))+1,Deciles!$B$5+INT((AJ1400-1-Deciles!$B$5*(Deciles!$B$4+1))/Deciles!$B$4)+1)</f>
        <v>3</v>
      </c>
    </row>
    <row r="1401" customFormat="false" ht="15" hidden="false" customHeight="false" outlineLevel="0" collapsed="false">
      <c r="A1401" s="0" t="n">
        <v>40591</v>
      </c>
      <c r="B1401" s="0" t="s">
        <v>152</v>
      </c>
      <c r="C1401" s="0" t="n">
        <v>732</v>
      </c>
      <c r="D1401" s="0" t="n">
        <v>80</v>
      </c>
      <c r="E1401" s="0" t="n">
        <v>69.4695129394531</v>
      </c>
      <c r="F1401" s="0" t="n">
        <v>28</v>
      </c>
      <c r="G1401" s="0" t="n">
        <v>3.08699989318848</v>
      </c>
      <c r="H1401" s="0" t="n">
        <v>-3.34633350372315</v>
      </c>
      <c r="I1401" s="0" t="n">
        <v>25</v>
      </c>
      <c r="J1401" s="0" t="n">
        <v>12.2999019622803</v>
      </c>
      <c r="K1401" s="0" t="n">
        <v>3.70000004768372</v>
      </c>
      <c r="L1401" s="0" t="n">
        <v>-0.458333253860474</v>
      </c>
      <c r="M1401" s="0" t="n">
        <v>4.74415826797485</v>
      </c>
      <c r="N1401" s="0" t="n">
        <v>4</v>
      </c>
      <c r="O1401" s="0" t="n">
        <v>0</v>
      </c>
      <c r="P1401" s="0" t="s">
        <v>144</v>
      </c>
      <c r="Q1401" s="0" t="s">
        <v>141</v>
      </c>
      <c r="R1401" s="0" t="n">
        <v>2</v>
      </c>
      <c r="S1401" s="0" t="s">
        <v>147</v>
      </c>
      <c r="T1401" s="0" t="n">
        <v>0</v>
      </c>
      <c r="U1401" s="0" t="n">
        <v>219674.53</v>
      </c>
      <c r="V1401" s="0" t="n">
        <v>0.00945895165205002</v>
      </c>
      <c r="W1401" s="0" t="n">
        <v>618.517761230469</v>
      </c>
      <c r="X1401" s="0" t="n">
        <v>0.00834264233708382</v>
      </c>
      <c r="Y1401" s="0" t="n">
        <f aca="false">IF(ISNUMBER(C1401),INDEX(Scorecard!$D$5:$D$12,SUMPRODUCT(--(Scorecard!$G$5:$G$11&lt;C1401))+1),Scorecard!$D$13)</f>
        <v>-0.0290424113398221</v>
      </c>
      <c r="Z1401" s="0" t="n">
        <f aca="false">IF(ISNUMBER(D1401),INDEX(Scorecard!$D$14:$D$17,SUMPRODUCT(--(Scorecard!$G$14:$G$16&lt;D1401))+1),Scorecard!$D$18)</f>
        <v>0.0505355481560174</v>
      </c>
      <c r="AA1401" s="0" t="n">
        <f aca="false">IF(ISNUMBER(E1401),INDEX(Scorecard!$D$19:$D$26,SUMPRODUCT(--(Scorecard!$G$19:$G$25&lt;E1401))+1),Scorecard!$D$27)</f>
        <v>0.0530843085177338</v>
      </c>
      <c r="AB1401" s="0" t="n">
        <f aca="false">IF(ISNUMBER(F1401),INDEX(Scorecard!$D$28:$D$35,SUMPRODUCT(--(Scorecard!$G$28:$G$34&lt;F1401))+1),Scorecard!$D$36)</f>
        <v>0.165097008946478</v>
      </c>
      <c r="AC1401" s="0" t="n">
        <f aca="false">IF(ISNUMBER(H1401),INDEX(Scorecard!$D$37:$D$44,SUMPRODUCT(--(Scorecard!$G$37:$G$43&lt;H1401))+1),Scorecard!$D$45)</f>
        <v>1.35057635045042</v>
      </c>
      <c r="AD1401" s="0" t="n">
        <f aca="false">IF(ISNUMBER(I1401),INDEX(Scorecard!$D$46:$D$52,SUMPRODUCT(--(Scorecard!$G$46:$G$51&lt;I1401))+1),Scorecard!$D$53)</f>
        <v>-0.048559051279741</v>
      </c>
      <c r="AE1401" s="0" t="n">
        <f aca="false">IF(ISNUMBER(K1401),INDEX(Scorecard!$D$54:$D$61,SUMPRODUCT(--(Scorecard!$G$54:$G$60&lt;K1401))+1),Scorecard!$D$62)</f>
        <v>0.489050497890326</v>
      </c>
      <c r="AF1401" s="0" t="n">
        <f aca="false">IF(ISNUMBER(L1401),INDEX(Scorecard!$D$63:$D$68,SUMPRODUCT(--(Scorecard!$G$63:$G$67&lt;L1401))+1),Scorecard!$D$69)</f>
        <v>0.322484508656054</v>
      </c>
      <c r="AG1401" s="0" t="n">
        <f aca="false">Inputs!$B$10+Scorecard!$J$5*Y1401+Scorecard!$J$6*Z1401+Scorecard!$J$7*AA1401+Scorecard!$J$8*AB1401+Scorecard!$J$9*AC1401+Scorecard!$J$10*AD1401+Scorecard!$J$11*AE1401+Scorecard!$J$12*AF1401</f>
        <v>-4.55379956553302</v>
      </c>
      <c r="AH1401" s="0" t="n">
        <f aca="false">MIN(1-Inputs!$B$13,MAX(Inputs!$B$13,1/(1+EXP(-(Inputs!$B$11*AG1401+Inputs!$B$12)))))</f>
        <v>0.00945895183944058</v>
      </c>
      <c r="AI1401" s="0" t="n">
        <f aca="false">Inputs!$B$9-Inputs!$B$8*AG1401</f>
        <v>618.517757212441</v>
      </c>
      <c r="AJ1401" s="0" t="n">
        <f aca="false">RANK(AH1401,$AH$5:$AH$2004,0)+COUNTIF($AH$4:AH1400,AH1401)</f>
        <v>859</v>
      </c>
      <c r="AK1401" s="0" t="n">
        <f aca="false">IF(AJ1401&lt;=Deciles!$B$5*(Deciles!$B$4+1),INT((AJ1401-1)/(Deciles!$B$4+1))+1,Deciles!$B$5+INT((AJ1401-1-Deciles!$B$5*(Deciles!$B$4+1))/Deciles!$B$4)+1)</f>
        <v>5</v>
      </c>
    </row>
    <row r="1402" customFormat="false" ht="15" hidden="false" customHeight="false" outlineLevel="0" collapsed="false">
      <c r="A1402" s="0" t="n">
        <v>40647</v>
      </c>
      <c r="B1402" s="0" t="s">
        <v>157</v>
      </c>
      <c r="C1402" s="0" t="n">
        <v>814</v>
      </c>
      <c r="D1402" s="0" t="n">
        <v>76.7835006713867</v>
      </c>
      <c r="E1402" s="0" t="n">
        <v>59.3611526489258</v>
      </c>
      <c r="F1402" s="0" t="n">
        <v>30</v>
      </c>
      <c r="G1402" s="0" t="n">
        <v>3.82800006866455</v>
      </c>
      <c r="H1402" s="0" t="n">
        <v>-0.0553333759307861</v>
      </c>
      <c r="I1402" s="0" t="n">
        <v>38</v>
      </c>
      <c r="J1402" s="0" t="n">
        <v>12.3208827972412</v>
      </c>
      <c r="K1402" s="0" t="n">
        <v>4.0230770111084</v>
      </c>
      <c r="L1402" s="0" t="n">
        <v>-0.276923179626465</v>
      </c>
      <c r="M1402" s="0" t="n">
        <v>5.98650598526001</v>
      </c>
      <c r="N1402" s="0" t="n">
        <v>0</v>
      </c>
      <c r="O1402" s="0" t="n">
        <v>0</v>
      </c>
      <c r="P1402" s="0" t="s">
        <v>144</v>
      </c>
      <c r="Q1402" s="0" t="s">
        <v>141</v>
      </c>
      <c r="R1402" s="0" t="n">
        <v>1</v>
      </c>
      <c r="S1402" s="0" t="s">
        <v>151</v>
      </c>
      <c r="T1402" s="0" t="n">
        <v>0</v>
      </c>
      <c r="U1402" s="0" t="n">
        <v>224332.11</v>
      </c>
      <c r="V1402" s="0" t="n">
        <v>0.000732530897948891</v>
      </c>
      <c r="W1402" s="0" t="n">
        <v>687.991088867188</v>
      </c>
      <c r="X1402" s="0" t="n">
        <v>0.000527856813278049</v>
      </c>
      <c r="Y1402" s="0" t="n">
        <f aca="false">IF(ISNUMBER(C1402),INDEX(Scorecard!$D$5:$D$12,SUMPRODUCT(--(Scorecard!$G$5:$G$11&lt;C1402))+1),Scorecard!$D$13)</f>
        <v>2.19112706886128</v>
      </c>
      <c r="Z1402" s="0" t="n">
        <f aca="false">IF(ISNUMBER(D1402),INDEX(Scorecard!$D$14:$D$17,SUMPRODUCT(--(Scorecard!$G$14:$G$16&lt;D1402))+1),Scorecard!$D$18)</f>
        <v>0.128579646629417</v>
      </c>
      <c r="AA1402" s="0" t="n">
        <f aca="false">IF(ISNUMBER(E1402),INDEX(Scorecard!$D$19:$D$26,SUMPRODUCT(--(Scorecard!$G$19:$G$25&lt;E1402))+1),Scorecard!$D$27)</f>
        <v>0.267179331770092</v>
      </c>
      <c r="AB1402" s="0" t="n">
        <f aca="false">IF(ISNUMBER(F1402),INDEX(Scorecard!$D$28:$D$35,SUMPRODUCT(--(Scorecard!$G$28:$G$34&lt;F1402))+1),Scorecard!$D$36)</f>
        <v>0.126913191054783</v>
      </c>
      <c r="AC1402" s="0" t="n">
        <f aca="false">IF(ISNUMBER(H1402),INDEX(Scorecard!$D$37:$D$44,SUMPRODUCT(--(Scorecard!$G$37:$G$43&lt;H1402))+1),Scorecard!$D$45)</f>
        <v>0.330501541082344</v>
      </c>
      <c r="AD1402" s="0" t="n">
        <f aca="false">IF(ISNUMBER(I1402),INDEX(Scorecard!$D$46:$D$52,SUMPRODUCT(--(Scorecard!$G$46:$G$51&lt;I1402))+1),Scorecard!$D$53)</f>
        <v>0.569875412099532</v>
      </c>
      <c r="AE1402" s="0" t="n">
        <f aca="false">IF(ISNUMBER(K1402),INDEX(Scorecard!$D$54:$D$61,SUMPRODUCT(--(Scorecard!$G$54:$G$60&lt;K1402))+1),Scorecard!$D$62)</f>
        <v>0.489050497890326</v>
      </c>
      <c r="AF1402" s="0" t="n">
        <f aca="false">IF(ISNUMBER(L1402),INDEX(Scorecard!$D$63:$D$68,SUMPRODUCT(--(Scorecard!$G$63:$G$67&lt;L1402))+1),Scorecard!$D$69)</f>
        <v>0.322484508656054</v>
      </c>
      <c r="AG1402" s="0" t="n">
        <f aca="false">Inputs!$B$10+Scorecard!$J$5*Y1402+Scorecard!$J$6*Z1402+Scorecard!$J$7*AA1402+Scorecard!$J$8*AB1402+Scorecard!$J$9*AC1402+Scorecard!$J$10*AD1402+Scorecard!$J$11*AE1402+Scorecard!$J$12*AF1402</f>
        <v>-6.96156094776262</v>
      </c>
      <c r="AH1402" s="0" t="n">
        <f aca="false">MIN(1-Inputs!$B$13,MAX(Inputs!$B$13,1/(1+EXP(-(Inputs!$B$11*AG1402+Inputs!$B$12)))))</f>
        <v>0.000732530891147042</v>
      </c>
      <c r="AI1402" s="0" t="n">
        <f aca="false">Inputs!$B$9-Inputs!$B$8*AG1402</f>
        <v>687.991065328174</v>
      </c>
      <c r="AJ1402" s="0" t="n">
        <f aca="false">RANK(AH1402,$AH$5:$AH$2004,0)+COUNTIF($AH$4:AH1401,AH1402)</f>
        <v>1963</v>
      </c>
      <c r="AK1402" s="0" t="n">
        <f aca="false">IF(AJ1402&lt;=Deciles!$B$5*(Deciles!$B$4+1),INT((AJ1402-1)/(Deciles!$B$4+1))+1,Deciles!$B$5+INT((AJ1402-1-Deciles!$B$5*(Deciles!$B$4+1))/Deciles!$B$4)+1)</f>
        <v>10</v>
      </c>
    </row>
    <row r="1403" customFormat="false" ht="15" hidden="false" customHeight="false" outlineLevel="0" collapsed="false">
      <c r="A1403" s="0" t="n">
        <v>40689</v>
      </c>
      <c r="B1403" s="0" t="s">
        <v>157</v>
      </c>
      <c r="C1403" s="0" t="n">
        <v>778</v>
      </c>
      <c r="D1403" s="0" t="n">
        <v>80</v>
      </c>
      <c r="E1403" s="0" t="n">
        <v>77.4902877807617</v>
      </c>
      <c r="F1403" s="0" t="n">
        <v>46</v>
      </c>
      <c r="G1403" s="0" t="n">
        <v>3.89400005340576</v>
      </c>
      <c r="H1403" s="0" t="n">
        <v>0.0106666088104248</v>
      </c>
      <c r="I1403" s="0" t="n">
        <v>8</v>
      </c>
      <c r="J1403" s="0" t="n">
        <v>11.4985113143921</v>
      </c>
      <c r="K1403" s="0" t="n">
        <v>3.92307686805725</v>
      </c>
      <c r="L1403" s="0" t="n">
        <v>-0.276922941207886</v>
      </c>
      <c r="M1403" s="0" t="n">
        <v>3.18022561073303</v>
      </c>
      <c r="N1403" s="0" t="n">
        <v>0</v>
      </c>
      <c r="O1403" s="0" t="n">
        <v>0</v>
      </c>
      <c r="P1403" s="0" t="s">
        <v>144</v>
      </c>
      <c r="Q1403" s="0" t="s">
        <v>153</v>
      </c>
      <c r="R1403" s="0" t="n">
        <v>2</v>
      </c>
      <c r="S1403" s="0" t="s">
        <v>159</v>
      </c>
      <c r="T1403" s="0" t="n">
        <v>0</v>
      </c>
      <c r="U1403" s="0" t="n">
        <v>98568.9</v>
      </c>
      <c r="V1403" s="0" t="n">
        <v>0.00527246249839664</v>
      </c>
      <c r="W1403" s="0" t="n">
        <v>634.449951171875</v>
      </c>
      <c r="X1403" s="0" t="n">
        <v>0.00761698000133038</v>
      </c>
      <c r="Y1403" s="0" t="n">
        <f aca="false">IF(ISNUMBER(C1403),INDEX(Scorecard!$D$5:$D$12,SUMPRODUCT(--(Scorecard!$G$5:$G$11&lt;C1403))+1),Scorecard!$D$13)</f>
        <v>1.23750384304241</v>
      </c>
      <c r="Z1403" s="0" t="n">
        <f aca="false">IF(ISNUMBER(D1403),INDEX(Scorecard!$D$14:$D$17,SUMPRODUCT(--(Scorecard!$G$14:$G$16&lt;D1403))+1),Scorecard!$D$18)</f>
        <v>0.0505355481560174</v>
      </c>
      <c r="AA1403" s="0" t="n">
        <f aca="false">IF(ISNUMBER(E1403),INDEX(Scorecard!$D$19:$D$26,SUMPRODUCT(--(Scorecard!$G$19:$G$25&lt;E1403))+1),Scorecard!$D$27)</f>
        <v>-0.0341578513653732</v>
      </c>
      <c r="AB1403" s="0" t="n">
        <f aca="false">IF(ISNUMBER(F1403),INDEX(Scorecard!$D$28:$D$35,SUMPRODUCT(--(Scorecard!$G$28:$G$34&lt;F1403))+1),Scorecard!$D$36)</f>
        <v>-0.400689107298307</v>
      </c>
      <c r="AC1403" s="0" t="n">
        <f aca="false">IF(ISNUMBER(H1403),INDEX(Scorecard!$D$37:$D$44,SUMPRODUCT(--(Scorecard!$G$37:$G$43&lt;H1403))+1),Scorecard!$D$45)</f>
        <v>0.330501541082344</v>
      </c>
      <c r="AD1403" s="0" t="n">
        <f aca="false">IF(ISNUMBER(I1403),INDEX(Scorecard!$D$46:$D$52,SUMPRODUCT(--(Scorecard!$G$46:$G$51&lt;I1403))+1),Scorecard!$D$53)</f>
        <v>-0.114272400683245</v>
      </c>
      <c r="AE1403" s="0" t="n">
        <f aca="false">IF(ISNUMBER(K1403),INDEX(Scorecard!$D$54:$D$61,SUMPRODUCT(--(Scorecard!$G$54:$G$60&lt;K1403))+1),Scorecard!$D$62)</f>
        <v>0.489050497890326</v>
      </c>
      <c r="AF1403" s="0" t="n">
        <f aca="false">IF(ISNUMBER(L1403),INDEX(Scorecard!$D$63:$D$68,SUMPRODUCT(--(Scorecard!$G$63:$G$67&lt;L1403))+1),Scorecard!$D$69)</f>
        <v>0.322484508656054</v>
      </c>
      <c r="AG1403" s="0" t="n">
        <f aca="false">Inputs!$B$10+Scorecard!$J$5*Y1403+Scorecard!$J$6*Z1403+Scorecard!$J$7*AA1403+Scorecard!$J$8*AB1403+Scorecard!$J$9*AC1403+Scorecard!$J$10*AD1403+Scorecard!$J$11*AE1403+Scorecard!$J$12*AF1403</f>
        <v>-5.10596727709048</v>
      </c>
      <c r="AH1403" s="0" t="n">
        <f aca="false">MIN(1-Inputs!$B$13,MAX(Inputs!$B$13,1/(1+EXP(-(Inputs!$B$11*AG1403+Inputs!$B$12)))))</f>
        <v>0.00527246250714243</v>
      </c>
      <c r="AI1403" s="0" t="n">
        <f aca="false">Inputs!$B$9-Inputs!$B$8*AG1403</f>
        <v>634.449949596501</v>
      </c>
      <c r="AJ1403" s="0" t="n">
        <f aca="false">RANK(AH1403,$AH$5:$AH$2004,0)+COUNTIF($AH$4:AH1402,AH1403)</f>
        <v>1219</v>
      </c>
      <c r="AK1403" s="0" t="n">
        <f aca="false">IF(AJ1403&lt;=Deciles!$B$5*(Deciles!$B$4+1),INT((AJ1403-1)/(Deciles!$B$4+1))+1,Deciles!$B$5+INT((AJ1403-1-Deciles!$B$5*(Deciles!$B$4+1))/Deciles!$B$4)+1)</f>
        <v>7</v>
      </c>
    </row>
    <row r="1404" customFormat="false" ht="15" hidden="false" customHeight="false" outlineLevel="0" collapsed="false">
      <c r="A1404" s="0" t="n">
        <v>40711</v>
      </c>
      <c r="B1404" s="0" t="s">
        <v>152</v>
      </c>
      <c r="C1404" s="0" t="n">
        <v>816</v>
      </c>
      <c r="D1404" s="0" t="n">
        <v>87.5608215332031</v>
      </c>
      <c r="E1404" s="0" t="n">
        <v>77.4346542358398</v>
      </c>
      <c r="F1404" s="0" t="n">
        <v>31</v>
      </c>
      <c r="G1404" s="0" t="n">
        <v>2.95900011062622</v>
      </c>
      <c r="H1404" s="0" t="n">
        <v>-3.4743332862854</v>
      </c>
      <c r="I1404" s="0" t="n">
        <v>16</v>
      </c>
      <c r="J1404" s="0" t="n">
        <v>12.5646123886108</v>
      </c>
      <c r="K1404" s="0" t="n">
        <v>5.19999980926514</v>
      </c>
      <c r="L1404" s="0" t="n">
        <v>-0.458333492279053</v>
      </c>
      <c r="M1404" s="0" t="n">
        <v>7.33082723617554</v>
      </c>
      <c r="N1404" s="0" t="n">
        <v>0</v>
      </c>
      <c r="O1404" s="0" t="n">
        <v>0</v>
      </c>
      <c r="P1404" s="0" t="s">
        <v>144</v>
      </c>
      <c r="Q1404" s="0" t="s">
        <v>141</v>
      </c>
      <c r="R1404" s="0" t="n">
        <v>2</v>
      </c>
      <c r="S1404" s="0" t="s">
        <v>154</v>
      </c>
      <c r="T1404" s="0" t="n">
        <v>0</v>
      </c>
      <c r="U1404" s="0" t="n">
        <v>286247.5</v>
      </c>
      <c r="V1404" s="0" t="n">
        <v>0.00169470871333033</v>
      </c>
      <c r="W1404" s="0" t="n">
        <v>665.264587402344</v>
      </c>
      <c r="X1404" s="0" t="n">
        <v>0.00133998587261885</v>
      </c>
      <c r="Y1404" s="0" t="n">
        <f aca="false">IF(ISNUMBER(C1404),INDEX(Scorecard!$D$5:$D$12,SUMPRODUCT(--(Scorecard!$G$5:$G$11&lt;C1404))+1),Scorecard!$D$13)</f>
        <v>2.19112706886128</v>
      </c>
      <c r="Z1404" s="0" t="n">
        <f aca="false">IF(ISNUMBER(D1404),INDEX(Scorecard!$D$14:$D$17,SUMPRODUCT(--(Scorecard!$G$14:$G$16&lt;D1404))+1),Scorecard!$D$18)</f>
        <v>-0.361970872710667</v>
      </c>
      <c r="AA1404" s="0" t="n">
        <f aca="false">IF(ISNUMBER(E1404),INDEX(Scorecard!$D$19:$D$26,SUMPRODUCT(--(Scorecard!$G$19:$G$25&lt;E1404))+1),Scorecard!$D$27)</f>
        <v>-0.0341578513653732</v>
      </c>
      <c r="AB1404" s="0" t="n">
        <f aca="false">IF(ISNUMBER(F1404),INDEX(Scorecard!$D$28:$D$35,SUMPRODUCT(--(Scorecard!$G$28:$G$34&lt;F1404))+1),Scorecard!$D$36)</f>
        <v>0.126913191054783</v>
      </c>
      <c r="AC1404" s="0" t="n">
        <f aca="false">IF(ISNUMBER(H1404),INDEX(Scorecard!$D$37:$D$44,SUMPRODUCT(--(Scorecard!$G$37:$G$43&lt;H1404))+1),Scorecard!$D$45)</f>
        <v>1.35057635045042</v>
      </c>
      <c r="AD1404" s="0" t="n">
        <f aca="false">IF(ISNUMBER(I1404),INDEX(Scorecard!$D$46:$D$52,SUMPRODUCT(--(Scorecard!$G$46:$G$51&lt;I1404))+1),Scorecard!$D$53)</f>
        <v>-0.114272400683245</v>
      </c>
      <c r="AE1404" s="0" t="n">
        <f aca="false">IF(ISNUMBER(K1404),INDEX(Scorecard!$D$54:$D$61,SUMPRODUCT(--(Scorecard!$G$54:$G$60&lt;K1404))+1),Scorecard!$D$62)</f>
        <v>0.214429354789033</v>
      </c>
      <c r="AF1404" s="0" t="n">
        <f aca="false">IF(ISNUMBER(L1404),INDEX(Scorecard!$D$63:$D$68,SUMPRODUCT(--(Scorecard!$G$63:$G$67&lt;L1404))+1),Scorecard!$D$69)</f>
        <v>0.322484508656054</v>
      </c>
      <c r="AG1404" s="0" t="n">
        <f aca="false">Inputs!$B$10+Scorecard!$J$5*Y1404+Scorecard!$J$6*Z1404+Scorecard!$J$7*AA1404+Scorecard!$J$8*AB1404+Scorecard!$J$9*AC1404+Scorecard!$J$10*AD1404+Scorecard!$J$11*AE1404+Scorecard!$J$12*AF1404</f>
        <v>-6.17392213072944</v>
      </c>
      <c r="AH1404" s="0" t="n">
        <f aca="false">MIN(1-Inputs!$B$13,MAX(Inputs!$B$13,1/(1+EXP(-(Inputs!$B$11*AG1404+Inputs!$B$12)))))</f>
        <v>0.00169470876941244</v>
      </c>
      <c r="AI1404" s="0" t="n">
        <f aca="false">Inputs!$B$9-Inputs!$B$8*AG1404</f>
        <v>665.264613021265</v>
      </c>
      <c r="AJ1404" s="0" t="n">
        <f aca="false">RANK(AH1404,$AH$5:$AH$2004,0)+COUNTIF($AH$4:AH1403,AH1404)</f>
        <v>1759</v>
      </c>
      <c r="AK1404" s="0" t="n">
        <f aca="false">IF(AJ1404&lt;=Deciles!$B$5*(Deciles!$B$4+1),INT((AJ1404-1)/(Deciles!$B$4+1))+1,Deciles!$B$5+INT((AJ1404-1-Deciles!$B$5*(Deciles!$B$4+1))/Deciles!$B$4)+1)</f>
        <v>9</v>
      </c>
    </row>
    <row r="1405" customFormat="false" ht="15" hidden="false" customHeight="false" outlineLevel="0" collapsed="false">
      <c r="A1405" s="0" t="n">
        <v>40718</v>
      </c>
      <c r="B1405" s="0" t="s">
        <v>155</v>
      </c>
      <c r="C1405" s="0" t="n">
        <v>668</v>
      </c>
      <c r="D1405" s="0" t="n">
        <v>80</v>
      </c>
      <c r="E1405" s="0" t="n">
        <v>69.1710891723633</v>
      </c>
      <c r="F1405" s="0" t="n">
        <v>28</v>
      </c>
      <c r="G1405" s="0" t="n">
        <v>3.99200010299683</v>
      </c>
      <c r="H1405" s="0" t="n">
        <v>-1.7413330078125</v>
      </c>
      <c r="I1405" s="0" t="n">
        <v>22</v>
      </c>
      <c r="J1405" s="0" t="n">
        <v>12.4611206054688</v>
      </c>
      <c r="K1405" s="0" t="n">
        <v>5.40833330154419</v>
      </c>
      <c r="L1405" s="0" t="n">
        <v>-1.125</v>
      </c>
      <c r="M1405" s="0" t="n">
        <v>7.33082818984985</v>
      </c>
      <c r="N1405" s="0" t="n">
        <v>0</v>
      </c>
      <c r="O1405" s="0" t="n">
        <v>0</v>
      </c>
      <c r="P1405" s="0" t="s">
        <v>144</v>
      </c>
      <c r="Q1405" s="0" t="s">
        <v>153</v>
      </c>
      <c r="R1405" s="0" t="n">
        <v>2</v>
      </c>
      <c r="S1405" s="0" t="s">
        <v>154</v>
      </c>
      <c r="T1405" s="0" t="n">
        <v>0</v>
      </c>
      <c r="U1405" s="0" t="n">
        <v>258104.81</v>
      </c>
      <c r="V1405" s="0" t="n">
        <v>0.0916618630290031</v>
      </c>
      <c r="W1405" s="0" t="n">
        <v>554.706359863281</v>
      </c>
      <c r="X1405" s="0" t="n">
        <v>0.091860368847847</v>
      </c>
      <c r="Y1405" s="0" t="n">
        <f aca="false">IF(ISNUMBER(C1405),INDEX(Scorecard!$D$5:$D$12,SUMPRODUCT(--(Scorecard!$G$5:$G$11&lt;C1405))+1),Scorecard!$D$13)</f>
        <v>-1.88220980528339</v>
      </c>
      <c r="Z1405" s="0" t="n">
        <f aca="false">IF(ISNUMBER(D1405),INDEX(Scorecard!$D$14:$D$17,SUMPRODUCT(--(Scorecard!$G$14:$G$16&lt;D1405))+1),Scorecard!$D$18)</f>
        <v>0.0505355481560174</v>
      </c>
      <c r="AA1405" s="0" t="n">
        <f aca="false">IF(ISNUMBER(E1405),INDEX(Scorecard!$D$19:$D$26,SUMPRODUCT(--(Scorecard!$G$19:$G$25&lt;E1405))+1),Scorecard!$D$27)</f>
        <v>0.0530843085177338</v>
      </c>
      <c r="AB1405" s="0" t="n">
        <f aca="false">IF(ISNUMBER(F1405),INDEX(Scorecard!$D$28:$D$35,SUMPRODUCT(--(Scorecard!$G$28:$G$34&lt;F1405))+1),Scorecard!$D$36)</f>
        <v>0.165097008946478</v>
      </c>
      <c r="AC1405" s="0" t="n">
        <f aca="false">IF(ISNUMBER(H1405),INDEX(Scorecard!$D$37:$D$44,SUMPRODUCT(--(Scorecard!$G$37:$G$43&lt;H1405))+1),Scorecard!$D$45)</f>
        <v>1.35057635045042</v>
      </c>
      <c r="AD1405" s="0" t="n">
        <f aca="false">IF(ISNUMBER(I1405),INDEX(Scorecard!$D$46:$D$52,SUMPRODUCT(--(Scorecard!$G$46:$G$51&lt;I1405))+1),Scorecard!$D$53)</f>
        <v>-0.108777051091409</v>
      </c>
      <c r="AE1405" s="0" t="n">
        <f aca="false">IF(ISNUMBER(K1405),INDEX(Scorecard!$D$54:$D$61,SUMPRODUCT(--(Scorecard!$G$54:$G$60&lt;K1405))+1),Scorecard!$D$62)</f>
        <v>0.126303549215828</v>
      </c>
      <c r="AF1405" s="0" t="n">
        <f aca="false">IF(ISNUMBER(L1405),INDEX(Scorecard!$D$63:$D$68,SUMPRODUCT(--(Scorecard!$G$63:$G$67&lt;L1405))+1),Scorecard!$D$69)</f>
        <v>-0.340582194386522</v>
      </c>
      <c r="AG1405" s="0" t="n">
        <f aca="false">Inputs!$B$10+Scorecard!$J$5*Y1405+Scorecard!$J$6*Z1405+Scorecard!$J$7*AA1405+Scorecard!$J$8*AB1405+Scorecard!$J$9*AC1405+Scorecard!$J$10*AD1405+Scorecard!$J$11*AE1405+Scorecard!$J$12*AF1405</f>
        <v>-2.3422651634555</v>
      </c>
      <c r="AH1405" s="0" t="n">
        <f aca="false">MIN(1-Inputs!$B$13,MAX(Inputs!$B$13,1/(1+EXP(-(Inputs!$B$11*AG1405+Inputs!$B$12)))))</f>
        <v>0.0916618593617599</v>
      </c>
      <c r="AI1405" s="0" t="n">
        <f aca="false">Inputs!$B$9-Inputs!$B$8*AG1405</f>
        <v>554.70636291979</v>
      </c>
      <c r="AJ1405" s="0" t="n">
        <f aca="false">RANK(AH1405,$AH$5:$AH$2004,0)+COUNTIF($AH$4:AH1404,AH1405)</f>
        <v>50</v>
      </c>
      <c r="AK1405" s="0" t="n">
        <f aca="false">IF(AJ1405&lt;=Deciles!$B$5*(Deciles!$B$4+1),INT((AJ1405-1)/(Deciles!$B$4+1))+1,Deciles!$B$5+INT((AJ1405-1-Deciles!$B$5*(Deciles!$B$4+1))/Deciles!$B$4)+1)</f>
        <v>1</v>
      </c>
    </row>
    <row r="1406" customFormat="false" ht="15" hidden="false" customHeight="false" outlineLevel="0" collapsed="false">
      <c r="A1406" s="0" t="n">
        <v>40733</v>
      </c>
      <c r="B1406" s="0" t="s">
        <v>158</v>
      </c>
      <c r="C1406" s="0" t="n">
        <v>740</v>
      </c>
      <c r="D1406" s="0" t="n">
        <v>80</v>
      </c>
      <c r="E1406" s="0" t="n">
        <v>52.404483795166</v>
      </c>
      <c r="F1406" s="0" t="n">
        <v>46</v>
      </c>
      <c r="G1406" s="0" t="n">
        <v>4.22900009155273</v>
      </c>
      <c r="H1406" s="0" t="n">
        <v>1.31233334541321</v>
      </c>
      <c r="I1406" s="0" t="n">
        <v>84</v>
      </c>
      <c r="J1406" s="0" t="n">
        <v>12.1789789199829</v>
      </c>
      <c r="K1406" s="0" t="n">
        <v>6.03333330154419</v>
      </c>
      <c r="L1406" s="0" t="n">
        <v>2.71025633811951</v>
      </c>
      <c r="M1406" s="0" t="n">
        <v>0.387000143527985</v>
      </c>
      <c r="N1406" s="0" t="n">
        <v>0</v>
      </c>
      <c r="O1406" s="0" t="n">
        <v>0</v>
      </c>
      <c r="P1406" s="0" t="s">
        <v>144</v>
      </c>
      <c r="Q1406" s="0" t="s">
        <v>141</v>
      </c>
      <c r="R1406" s="0" t="n">
        <v>1</v>
      </c>
      <c r="S1406" s="0" t="s">
        <v>147</v>
      </c>
      <c r="T1406" s="0" t="n">
        <v>0</v>
      </c>
      <c r="U1406" s="0" t="n">
        <v>194653.92</v>
      </c>
      <c r="V1406" s="0" t="n">
        <v>0.011415564455092</v>
      </c>
      <c r="W1406" s="0" t="n">
        <v>613.375732421875</v>
      </c>
      <c r="X1406" s="0" t="n">
        <v>0.00852256361395121</v>
      </c>
      <c r="Y1406" s="0" t="n">
        <f aca="false">IF(ISNUMBER(C1406),INDEX(Scorecard!$D$5:$D$12,SUMPRODUCT(--(Scorecard!$G$5:$G$11&lt;C1406))+1),Scorecard!$D$13)</f>
        <v>0.488358159108655</v>
      </c>
      <c r="Z1406" s="0" t="n">
        <f aca="false">IF(ISNUMBER(D1406),INDEX(Scorecard!$D$14:$D$17,SUMPRODUCT(--(Scorecard!$G$14:$G$16&lt;D1406))+1),Scorecard!$D$18)</f>
        <v>0.0505355481560174</v>
      </c>
      <c r="AA1406" s="0" t="n">
        <f aca="false">IF(ISNUMBER(E1406),INDEX(Scorecard!$D$19:$D$26,SUMPRODUCT(--(Scorecard!$G$19:$G$25&lt;E1406))+1),Scorecard!$D$27)</f>
        <v>0.57899015159425</v>
      </c>
      <c r="AB1406" s="0" t="n">
        <f aca="false">IF(ISNUMBER(F1406),INDEX(Scorecard!$D$28:$D$35,SUMPRODUCT(--(Scorecard!$G$28:$G$34&lt;F1406))+1),Scorecard!$D$36)</f>
        <v>-0.400689107298307</v>
      </c>
      <c r="AC1406" s="0" t="n">
        <f aca="false">IF(ISNUMBER(H1406),INDEX(Scorecard!$D$37:$D$44,SUMPRODUCT(--(Scorecard!$G$37:$G$43&lt;H1406))+1),Scorecard!$D$45)</f>
        <v>-0.975503570149195</v>
      </c>
      <c r="AD1406" s="0" t="n">
        <f aca="false">IF(ISNUMBER(I1406),INDEX(Scorecard!$D$46:$D$52,SUMPRODUCT(--(Scorecard!$G$46:$G$51&lt;I1406))+1),Scorecard!$D$53)</f>
        <v>0.818882373006414</v>
      </c>
      <c r="AE1406" s="0" t="n">
        <f aca="false">IF(ISNUMBER(K1406),INDEX(Scorecard!$D$54:$D$61,SUMPRODUCT(--(Scorecard!$G$54:$G$60&lt;K1406))+1),Scorecard!$D$62)</f>
        <v>0.0151758992857273</v>
      </c>
      <c r="AF1406" s="0" t="n">
        <f aca="false">IF(ISNUMBER(L1406),INDEX(Scorecard!$D$63:$D$68,SUMPRODUCT(--(Scorecard!$G$63:$G$67&lt;L1406))+1),Scorecard!$D$69)</f>
        <v>0.322484508656054</v>
      </c>
      <c r="AG1406" s="0" t="n">
        <f aca="false">Inputs!$B$10+Scorecard!$J$5*Y1406+Scorecard!$J$6*Z1406+Scorecard!$J$7*AA1406+Scorecard!$J$8*AB1406+Scorecard!$J$9*AC1406+Scorecard!$J$10*AD1406+Scorecard!$J$11*AE1406+Scorecard!$J$12*AF1406</f>
        <v>-4.3755907813131</v>
      </c>
      <c r="AH1406" s="0" t="n">
        <f aca="false">MIN(1-Inputs!$B$13,MAX(Inputs!$B$13,1/(1+EXP(-(Inputs!$B$11*AG1406+Inputs!$B$12)))))</f>
        <v>0.0114155647469907</v>
      </c>
      <c r="AI1406" s="0" t="n">
        <f aca="false">Inputs!$B$9-Inputs!$B$8*AG1406</f>
        <v>613.375738627703</v>
      </c>
      <c r="AJ1406" s="0" t="n">
        <f aca="false">RANK(AH1406,$AH$5:$AH$2004,0)+COUNTIF($AH$4:AH1405,AH1406)</f>
        <v>736</v>
      </c>
      <c r="AK1406" s="0" t="n">
        <f aca="false">IF(AJ1406&lt;=Deciles!$B$5*(Deciles!$B$4+1),INT((AJ1406-1)/(Deciles!$B$4+1))+1,Deciles!$B$5+INT((AJ1406-1-Deciles!$B$5*(Deciles!$B$4+1))/Deciles!$B$4)+1)</f>
        <v>4</v>
      </c>
    </row>
    <row r="1407" customFormat="false" ht="15" hidden="false" customHeight="false" outlineLevel="0" collapsed="false">
      <c r="A1407" s="0" t="n">
        <v>40779</v>
      </c>
      <c r="B1407" s="0" t="s">
        <v>152</v>
      </c>
      <c r="C1407" s="0" t="n">
        <v>732</v>
      </c>
      <c r="D1407" s="0" t="n">
        <v>83.3796157836914</v>
      </c>
      <c r="E1407" s="0" t="n">
        <v>69.1346206665039</v>
      </c>
      <c r="F1407" s="0" t="n">
        <v>23</v>
      </c>
      <c r="G1407" s="0" t="n">
        <v>4.14599990844727</v>
      </c>
      <c r="H1407" s="0" t="n">
        <v>-2.28733348846436</v>
      </c>
      <c r="I1407" s="0" t="n">
        <v>36</v>
      </c>
      <c r="J1407" s="0" t="n">
        <v>12.8561353683472</v>
      </c>
      <c r="K1407" s="0" t="n">
        <v>4.40000009536743</v>
      </c>
      <c r="L1407" s="0" t="n">
        <v>-0.458333015441895</v>
      </c>
      <c r="M1407" s="0" t="n">
        <v>6.54819536209106</v>
      </c>
      <c r="N1407" s="0" t="n">
        <v>0</v>
      </c>
      <c r="O1407" s="0" t="n">
        <v>0</v>
      </c>
      <c r="P1407" s="0" t="s">
        <v>140</v>
      </c>
      <c r="Q1407" s="0" t="s">
        <v>141</v>
      </c>
      <c r="R1407" s="0" t="n">
        <v>2</v>
      </c>
      <c r="S1407" s="0" t="s">
        <v>151</v>
      </c>
      <c r="T1407" s="0" t="n">
        <v>0</v>
      </c>
      <c r="U1407" s="0" t="n">
        <v>383132.2</v>
      </c>
      <c r="V1407" s="0" t="n">
        <v>0.00730519602075219</v>
      </c>
      <c r="W1407" s="0" t="n">
        <v>625.569274902344</v>
      </c>
      <c r="X1407" s="0" t="n">
        <v>0.00521019613370299</v>
      </c>
      <c r="Y1407" s="0" t="n">
        <f aca="false">IF(ISNUMBER(C1407),INDEX(Scorecard!$D$5:$D$12,SUMPRODUCT(--(Scorecard!$G$5:$G$11&lt;C1407))+1),Scorecard!$D$13)</f>
        <v>-0.0290424113398221</v>
      </c>
      <c r="Z1407" s="0" t="n">
        <f aca="false">IF(ISNUMBER(D1407),INDEX(Scorecard!$D$14:$D$17,SUMPRODUCT(--(Scorecard!$G$14:$G$16&lt;D1407))+1),Scorecard!$D$18)</f>
        <v>0.0505355481560174</v>
      </c>
      <c r="AA1407" s="0" t="n">
        <f aca="false">IF(ISNUMBER(E1407),INDEX(Scorecard!$D$19:$D$26,SUMPRODUCT(--(Scorecard!$G$19:$G$25&lt;E1407))+1),Scorecard!$D$27)</f>
        <v>0.0530843085177338</v>
      </c>
      <c r="AB1407" s="0" t="n">
        <f aca="false">IF(ISNUMBER(F1407),INDEX(Scorecard!$D$28:$D$35,SUMPRODUCT(--(Scorecard!$G$28:$G$34&lt;F1407))+1),Scorecard!$D$36)</f>
        <v>0.349218150643304</v>
      </c>
      <c r="AC1407" s="0" t="n">
        <f aca="false">IF(ISNUMBER(H1407),INDEX(Scorecard!$D$37:$D$44,SUMPRODUCT(--(Scorecard!$G$37:$G$43&lt;H1407))+1),Scorecard!$D$45)</f>
        <v>1.35057635045042</v>
      </c>
      <c r="AD1407" s="0" t="n">
        <f aca="false">IF(ISNUMBER(I1407),INDEX(Scorecard!$D$46:$D$52,SUMPRODUCT(--(Scorecard!$G$46:$G$51&lt;I1407))+1),Scorecard!$D$53)</f>
        <v>0.123869379412532</v>
      </c>
      <c r="AE1407" s="0" t="n">
        <f aca="false">IF(ISNUMBER(K1407),INDEX(Scorecard!$D$54:$D$61,SUMPRODUCT(--(Scorecard!$G$54:$G$60&lt;K1407))+1),Scorecard!$D$62)</f>
        <v>0.489050497890326</v>
      </c>
      <c r="AF1407" s="0" t="n">
        <f aca="false">IF(ISNUMBER(L1407),INDEX(Scorecard!$D$63:$D$68,SUMPRODUCT(--(Scorecard!$G$63:$G$67&lt;L1407))+1),Scorecard!$D$69)</f>
        <v>0.322484508656054</v>
      </c>
      <c r="AG1407" s="0" t="n">
        <f aca="false">Inputs!$B$10+Scorecard!$J$5*Y1407+Scorecard!$J$6*Z1407+Scorecard!$J$7*AA1407+Scorecard!$J$8*AB1407+Scorecard!$J$9*AC1407+Scorecard!$J$10*AD1407+Scorecard!$J$11*AE1407+Scorecard!$J$12*AF1407</f>
        <v>-4.7981863411282</v>
      </c>
      <c r="AH1407" s="0" t="n">
        <f aca="false">MIN(1-Inputs!$B$13,MAX(Inputs!$B$13,1/(1+EXP(-(Inputs!$B$11*AG1407+Inputs!$B$12)))))</f>
        <v>0.00730519607128739</v>
      </c>
      <c r="AI1407" s="0" t="n">
        <f aca="false">Inputs!$B$9-Inputs!$B$8*AG1407</f>
        <v>625.569268996642</v>
      </c>
      <c r="AJ1407" s="0" t="n">
        <f aca="false">RANK(AH1407,$AH$5:$AH$2004,0)+COUNTIF($AH$4:AH1406,AH1407)</f>
        <v>1029</v>
      </c>
      <c r="AK1407" s="0" t="n">
        <f aca="false">IF(AJ1407&lt;=Deciles!$B$5*(Deciles!$B$4+1),INT((AJ1407-1)/(Deciles!$B$4+1))+1,Deciles!$B$5+INT((AJ1407-1-Deciles!$B$5*(Deciles!$B$4+1))/Deciles!$B$4)+1)</f>
        <v>6</v>
      </c>
    </row>
    <row r="1408" customFormat="false" ht="15" hidden="false" customHeight="false" outlineLevel="0" collapsed="false">
      <c r="A1408" s="0" t="n">
        <v>40824</v>
      </c>
      <c r="B1408" s="0" t="s">
        <v>152</v>
      </c>
      <c r="C1408" s="0" t="n">
        <v>692</v>
      </c>
      <c r="D1408" s="0" t="n">
        <v>80</v>
      </c>
      <c r="E1408" s="0" t="n">
        <v>70.0748519897461</v>
      </c>
      <c r="F1408" s="0" t="n">
        <v>32</v>
      </c>
      <c r="G1408" s="0" t="n">
        <v>3.51300001144409</v>
      </c>
      <c r="H1408" s="0" t="n">
        <v>-2.92033338546753</v>
      </c>
      <c r="I1408" s="0" t="n">
        <v>24</v>
      </c>
      <c r="J1408" s="0" t="n">
        <v>12.4873142242432</v>
      </c>
      <c r="K1408" s="0" t="n">
        <v>4.09999990463257</v>
      </c>
      <c r="L1408" s="0" t="n">
        <v>-0.458333492279053</v>
      </c>
      <c r="M1408" s="0" t="n">
        <v>4.74415826797485</v>
      </c>
      <c r="N1408" s="0" t="n">
        <v>0</v>
      </c>
      <c r="O1408" s="0" t="n">
        <v>0</v>
      </c>
      <c r="P1408" s="0" t="s">
        <v>140</v>
      </c>
      <c r="Q1408" s="0" t="s">
        <v>141</v>
      </c>
      <c r="R1408" s="0" t="n">
        <v>2</v>
      </c>
      <c r="S1408" s="0" t="s">
        <v>142</v>
      </c>
      <c r="T1408" s="0" t="n">
        <v>0</v>
      </c>
      <c r="U1408" s="0" t="n">
        <v>264954.78</v>
      </c>
      <c r="V1408" s="0" t="n">
        <v>0.0237878635525703</v>
      </c>
      <c r="W1408" s="0" t="n">
        <v>593.164428710938</v>
      </c>
      <c r="X1408" s="0" t="n">
        <v>0.0279928799718618</v>
      </c>
      <c r="Y1408" s="0" t="n">
        <f aca="false">IF(ISNUMBER(C1408),INDEX(Scorecard!$D$5:$D$12,SUMPRODUCT(--(Scorecard!$G$5:$G$11&lt;C1408))+1),Scorecard!$D$13)</f>
        <v>-0.869677851527538</v>
      </c>
      <c r="Z1408" s="0" t="n">
        <f aca="false">IF(ISNUMBER(D1408),INDEX(Scorecard!$D$14:$D$17,SUMPRODUCT(--(Scorecard!$G$14:$G$16&lt;D1408))+1),Scorecard!$D$18)</f>
        <v>0.0505355481560174</v>
      </c>
      <c r="AA1408" s="0" t="n">
        <f aca="false">IF(ISNUMBER(E1408),INDEX(Scorecard!$D$19:$D$26,SUMPRODUCT(--(Scorecard!$G$19:$G$25&lt;E1408))+1),Scorecard!$D$27)</f>
        <v>0.0530843085177338</v>
      </c>
      <c r="AB1408" s="0" t="n">
        <f aca="false">IF(ISNUMBER(F1408),INDEX(Scorecard!$D$28:$D$35,SUMPRODUCT(--(Scorecard!$G$28:$G$34&lt;F1408))+1),Scorecard!$D$36)</f>
        <v>0.126913191054783</v>
      </c>
      <c r="AC1408" s="0" t="n">
        <f aca="false">IF(ISNUMBER(H1408),INDEX(Scorecard!$D$37:$D$44,SUMPRODUCT(--(Scorecard!$G$37:$G$43&lt;H1408))+1),Scorecard!$D$45)</f>
        <v>1.35057635045042</v>
      </c>
      <c r="AD1408" s="0" t="n">
        <f aca="false">IF(ISNUMBER(I1408),INDEX(Scorecard!$D$46:$D$52,SUMPRODUCT(--(Scorecard!$G$46:$G$51&lt;I1408))+1),Scorecard!$D$53)</f>
        <v>-0.048559051279741</v>
      </c>
      <c r="AE1408" s="0" t="n">
        <f aca="false">IF(ISNUMBER(K1408),INDEX(Scorecard!$D$54:$D$61,SUMPRODUCT(--(Scorecard!$G$54:$G$60&lt;K1408))+1),Scorecard!$D$62)</f>
        <v>0.489050497890326</v>
      </c>
      <c r="AF1408" s="0" t="n">
        <f aca="false">IF(ISNUMBER(L1408),INDEX(Scorecard!$D$63:$D$68,SUMPRODUCT(--(Scorecard!$G$63:$G$67&lt;L1408))+1),Scorecard!$D$69)</f>
        <v>0.322484508656054</v>
      </c>
      <c r="AG1408" s="0" t="n">
        <f aca="false">Inputs!$B$10+Scorecard!$J$5*Y1408+Scorecard!$J$6*Z1408+Scorecard!$J$7*AA1408+Scorecard!$J$8*AB1408+Scorecard!$J$9*AC1408+Scorecard!$J$10*AD1408+Scorecard!$J$11*AE1408+Scorecard!$J$12*AF1408</f>
        <v>-3.67511984602563</v>
      </c>
      <c r="AH1408" s="0" t="n">
        <f aca="false">MIN(1-Inputs!$B$13,MAX(Inputs!$B$13,1/(1+EXP(-(Inputs!$B$11*AG1408+Inputs!$B$12)))))</f>
        <v>0.0237878629551095</v>
      </c>
      <c r="AI1408" s="0" t="n">
        <f aca="false">Inputs!$B$9-Inputs!$B$8*AG1408</f>
        <v>593.164419735181</v>
      </c>
      <c r="AJ1408" s="0" t="n">
        <f aca="false">RANK(AH1408,$AH$5:$AH$2004,0)+COUNTIF($AH$4:AH1407,AH1408)</f>
        <v>401</v>
      </c>
      <c r="AK1408" s="0" t="n">
        <f aca="false">IF(AJ1408&lt;=Deciles!$B$5*(Deciles!$B$4+1),INT((AJ1408-1)/(Deciles!$B$4+1))+1,Deciles!$B$5+INT((AJ1408-1-Deciles!$B$5*(Deciles!$B$4+1))/Deciles!$B$4)+1)</f>
        <v>3</v>
      </c>
    </row>
    <row r="1409" customFormat="false" ht="15" hidden="false" customHeight="false" outlineLevel="0" collapsed="false">
      <c r="A1409" s="0" t="n">
        <v>40861</v>
      </c>
      <c r="B1409" s="0" t="s">
        <v>139</v>
      </c>
      <c r="C1409" s="0" t="n">
        <v>759</v>
      </c>
      <c r="D1409" s="0" t="n">
        <v>65.5802459716797</v>
      </c>
      <c r="E1409" s="0" t="n">
        <v>62.5939979553223</v>
      </c>
      <c r="F1409" s="0" t="n">
        <v>22</v>
      </c>
      <c r="G1409" s="0" t="n">
        <v>3.51399993896484</v>
      </c>
      <c r="H1409" s="0" t="n">
        <v>0.497333288192749</v>
      </c>
      <c r="I1409" s="0" t="n">
        <v>13</v>
      </c>
      <c r="J1409" s="0" t="n">
        <v>12.1501598358154</v>
      </c>
      <c r="K1409" s="0" t="n">
        <v>5.73333311080933</v>
      </c>
      <c r="L1409" s="0" t="n">
        <v>-3.50000047683716</v>
      </c>
      <c r="M1409" s="0" t="n">
        <v>2.59457206726074</v>
      </c>
      <c r="N1409" s="0" t="n">
        <v>0</v>
      </c>
      <c r="O1409" s="0" t="n">
        <v>0</v>
      </c>
      <c r="P1409" s="0" t="s">
        <v>146</v>
      </c>
      <c r="Q1409" s="0" t="s">
        <v>141</v>
      </c>
      <c r="R1409" s="0" t="n">
        <v>2</v>
      </c>
      <c r="S1409" s="0" t="s">
        <v>161</v>
      </c>
      <c r="T1409" s="0" t="n">
        <v>0</v>
      </c>
      <c r="U1409" s="0" t="n">
        <v>189124.27</v>
      </c>
      <c r="V1409" s="0" t="n">
        <v>0.0036927848123014</v>
      </c>
      <c r="W1409" s="0" t="n">
        <v>644.130920410156</v>
      </c>
      <c r="X1409" s="0" t="n">
        <v>0.00257268408313394</v>
      </c>
      <c r="Y1409" s="0" t="n">
        <f aca="false">IF(ISNUMBER(C1409),INDEX(Scorecard!$D$5:$D$12,SUMPRODUCT(--(Scorecard!$G$5:$G$11&lt;C1409))+1),Scorecard!$D$13)</f>
        <v>0.733188958177614</v>
      </c>
      <c r="Z1409" s="0" t="n">
        <f aca="false">IF(ISNUMBER(D1409),INDEX(Scorecard!$D$14:$D$17,SUMPRODUCT(--(Scorecard!$G$14:$G$16&lt;D1409))+1),Scorecard!$D$18)</f>
        <v>0.128579646629417</v>
      </c>
      <c r="AA1409" s="0" t="n">
        <f aca="false">IF(ISNUMBER(E1409),INDEX(Scorecard!$D$19:$D$26,SUMPRODUCT(--(Scorecard!$G$19:$G$25&lt;E1409))+1),Scorecard!$D$27)</f>
        <v>0.233621608745691</v>
      </c>
      <c r="AB1409" s="0" t="n">
        <f aca="false">IF(ISNUMBER(F1409),INDEX(Scorecard!$D$28:$D$35,SUMPRODUCT(--(Scorecard!$G$28:$G$34&lt;F1409))+1),Scorecard!$D$36)</f>
        <v>0.624829191519909</v>
      </c>
      <c r="AC1409" s="0" t="n">
        <f aca="false">IF(ISNUMBER(H1409),INDEX(Scorecard!$D$37:$D$44,SUMPRODUCT(--(Scorecard!$G$37:$G$43&lt;H1409))+1),Scorecard!$D$45)</f>
        <v>-0.271229676926091</v>
      </c>
      <c r="AD1409" s="0" t="n">
        <f aca="false">IF(ISNUMBER(I1409),INDEX(Scorecard!$D$46:$D$52,SUMPRODUCT(--(Scorecard!$G$46:$G$51&lt;I1409))+1),Scorecard!$D$53)</f>
        <v>-0.114272400683245</v>
      </c>
      <c r="AE1409" s="0" t="n">
        <f aca="false">IF(ISNUMBER(K1409),INDEX(Scorecard!$D$54:$D$61,SUMPRODUCT(--(Scorecard!$G$54:$G$60&lt;K1409))+1),Scorecard!$D$62)</f>
        <v>0.0151758992857273</v>
      </c>
      <c r="AF1409" s="0" t="n">
        <f aca="false">IF(ISNUMBER(L1409),INDEX(Scorecard!$D$63:$D$68,SUMPRODUCT(--(Scorecard!$G$63:$G$67&lt;L1409))+1),Scorecard!$D$69)</f>
        <v>-0.340582194386522</v>
      </c>
      <c r="AG1409" s="0" t="n">
        <f aca="false">Inputs!$B$10+Scorecard!$J$5*Y1409+Scorecard!$J$6*Z1409+Scorecard!$J$7*AA1409+Scorecard!$J$8*AB1409+Scorecard!$J$9*AC1409+Scorecard!$J$10*AD1409+Scorecard!$J$11*AE1409+Scorecard!$J$12*AF1409</f>
        <v>-5.44148357822487</v>
      </c>
      <c r="AH1409" s="0" t="n">
        <f aca="false">MIN(1-Inputs!$B$13,MAX(Inputs!$B$13,1/(1+EXP(-(Inputs!$B$11*AG1409+Inputs!$B$12)))))</f>
        <v>0.00369278491893709</v>
      </c>
      <c r="AI1409" s="0" t="n">
        <f aca="false">Inputs!$B$9-Inputs!$B$8*AG1409</f>
        <v>644.130903672181</v>
      </c>
      <c r="AJ1409" s="0" t="n">
        <f aca="false">RANK(AH1409,$AH$5:$AH$2004,0)+COUNTIF($AH$4:AH1408,AH1409)</f>
        <v>1420</v>
      </c>
      <c r="AK1409" s="0" t="n">
        <f aca="false">IF(AJ1409&lt;=Deciles!$B$5*(Deciles!$B$4+1),INT((AJ1409-1)/(Deciles!$B$4+1))+1,Deciles!$B$5+INT((AJ1409-1-Deciles!$B$5*(Deciles!$B$4+1))/Deciles!$B$4)+1)</f>
        <v>8</v>
      </c>
    </row>
    <row r="1410" customFormat="false" ht="15" hidden="false" customHeight="false" outlineLevel="0" collapsed="false">
      <c r="A1410" s="0" t="n">
        <v>40870</v>
      </c>
      <c r="B1410" s="0" t="s">
        <v>157</v>
      </c>
      <c r="C1410" s="0" t="n">
        <v>703</v>
      </c>
      <c r="D1410" s="0" t="n">
        <v>62.7014884948731</v>
      </c>
      <c r="E1410" s="0" t="n">
        <v>56.0369148254395</v>
      </c>
      <c r="F1410" s="0" t="n">
        <v>26</v>
      </c>
      <c r="G1410" s="0" t="n">
        <v>4.87099981307983</v>
      </c>
      <c r="H1410" s="0" t="n">
        <v>0.987666368484497</v>
      </c>
      <c r="I1410" s="0" t="n">
        <v>19</v>
      </c>
      <c r="J1410" s="0" t="n">
        <v>12.1279716491699</v>
      </c>
      <c r="K1410" s="0" t="n">
        <v>3.82307696342468</v>
      </c>
      <c r="L1410" s="0" t="n">
        <v>-0.276922941207886</v>
      </c>
      <c r="M1410" s="0" t="n">
        <v>5.51355028152466</v>
      </c>
      <c r="N1410" s="0" t="n">
        <v>0</v>
      </c>
      <c r="O1410" s="0" t="n">
        <v>0</v>
      </c>
      <c r="P1410" s="0" t="s">
        <v>144</v>
      </c>
      <c r="Q1410" s="0" t="s">
        <v>141</v>
      </c>
      <c r="R1410" s="0" t="n">
        <v>1</v>
      </c>
      <c r="S1410" s="0" t="s">
        <v>156</v>
      </c>
      <c r="T1410" s="0" t="n">
        <v>0</v>
      </c>
      <c r="U1410" s="0" t="n">
        <v>184974.25</v>
      </c>
      <c r="V1410" s="0" t="n">
        <v>0.0195919591933489</v>
      </c>
      <c r="W1410" s="0" t="n">
        <v>598.532470703125</v>
      </c>
      <c r="X1410" s="0" t="n">
        <v>0.011155647225678</v>
      </c>
      <c r="Y1410" s="0" t="n">
        <f aca="false">IF(ISNUMBER(C1410),INDEX(Scorecard!$D$5:$D$12,SUMPRODUCT(--(Scorecard!$G$5:$G$11&lt;C1410))+1),Scorecard!$D$13)</f>
        <v>-0.869677851527538</v>
      </c>
      <c r="Z1410" s="0" t="n">
        <f aca="false">IF(ISNUMBER(D1410),INDEX(Scorecard!$D$14:$D$17,SUMPRODUCT(--(Scorecard!$G$14:$G$16&lt;D1410))+1),Scorecard!$D$18)</f>
        <v>0.248677243387958</v>
      </c>
      <c r="AA1410" s="0" t="n">
        <f aca="false">IF(ISNUMBER(E1410),INDEX(Scorecard!$D$19:$D$26,SUMPRODUCT(--(Scorecard!$G$19:$G$25&lt;E1410))+1),Scorecard!$D$27)</f>
        <v>0.285899340811827</v>
      </c>
      <c r="AB1410" s="0" t="n">
        <f aca="false">IF(ISNUMBER(F1410),INDEX(Scorecard!$D$28:$D$35,SUMPRODUCT(--(Scorecard!$G$28:$G$34&lt;F1410))+1),Scorecard!$D$36)</f>
        <v>0.165097008946478</v>
      </c>
      <c r="AC1410" s="0" t="n">
        <f aca="false">IF(ISNUMBER(H1410),INDEX(Scorecard!$D$37:$D$44,SUMPRODUCT(--(Scorecard!$G$37:$G$43&lt;H1410))+1),Scorecard!$D$45)</f>
        <v>-0.975503570149195</v>
      </c>
      <c r="AD1410" s="0" t="n">
        <f aca="false">IF(ISNUMBER(I1410),INDEX(Scorecard!$D$46:$D$52,SUMPRODUCT(--(Scorecard!$G$46:$G$51&lt;I1410))+1),Scorecard!$D$53)</f>
        <v>-0.108777051091409</v>
      </c>
      <c r="AE1410" s="0" t="n">
        <f aca="false">IF(ISNUMBER(K1410),INDEX(Scorecard!$D$54:$D$61,SUMPRODUCT(--(Scorecard!$G$54:$G$60&lt;K1410))+1),Scorecard!$D$62)</f>
        <v>0.489050497890326</v>
      </c>
      <c r="AF1410" s="0" t="n">
        <f aca="false">IF(ISNUMBER(L1410),INDEX(Scorecard!$D$63:$D$68,SUMPRODUCT(--(Scorecard!$G$63:$G$67&lt;L1410))+1),Scorecard!$D$69)</f>
        <v>0.322484508656054</v>
      </c>
      <c r="AG1410" s="0" t="n">
        <f aca="false">Inputs!$B$10+Scorecard!$J$5*Y1410+Scorecard!$J$6*Z1410+Scorecard!$J$7*AA1410+Scorecard!$J$8*AB1410+Scorecard!$J$9*AC1410+Scorecard!$J$10*AD1410+Scorecard!$J$11*AE1410+Scorecard!$J$12*AF1410</f>
        <v>-3.86116240291583</v>
      </c>
      <c r="AH1410" s="0" t="n">
        <f aca="false">MIN(1-Inputs!$B$13,MAX(Inputs!$B$13,1/(1+EXP(-(Inputs!$B$11*AG1410+Inputs!$B$12)))))</f>
        <v>0.0195919583932889</v>
      </c>
      <c r="AI1410" s="0" t="n">
        <f aca="false">Inputs!$B$9-Inputs!$B$8*AG1410</f>
        <v>598.532473219577</v>
      </c>
      <c r="AJ1410" s="0" t="n">
        <f aca="false">RANK(AH1410,$AH$5:$AH$2004,0)+COUNTIF($AH$4:AH1409,AH1410)</f>
        <v>461</v>
      </c>
      <c r="AK1410" s="0" t="n">
        <f aca="false">IF(AJ1410&lt;=Deciles!$B$5*(Deciles!$B$4+1),INT((AJ1410-1)/(Deciles!$B$4+1))+1,Deciles!$B$5+INT((AJ1410-1-Deciles!$B$5*(Deciles!$B$4+1))/Deciles!$B$4)+1)</f>
        <v>3</v>
      </c>
    </row>
    <row r="1411" customFormat="false" ht="15" hidden="false" customHeight="false" outlineLevel="0" collapsed="false">
      <c r="A1411" s="0" t="n">
        <v>40915</v>
      </c>
      <c r="B1411" s="0" t="s">
        <v>143</v>
      </c>
      <c r="C1411" s="0" t="n">
        <v>690</v>
      </c>
      <c r="D1411" s="0" t="n">
        <v>69.4710922241211</v>
      </c>
      <c r="E1411" s="0" t="n">
        <v>49.8676872253418</v>
      </c>
      <c r="F1411" s="0" t="n">
        <v>31</v>
      </c>
      <c r="G1411" s="0" t="n">
        <v>4.71099996566773</v>
      </c>
      <c r="H1411" s="0" t="n">
        <v>1.47766661643982</v>
      </c>
      <c r="I1411" s="0" t="n">
        <v>56</v>
      </c>
      <c r="J1411" s="0" t="n">
        <v>12.2787628173828</v>
      </c>
      <c r="K1411" s="0" t="n">
        <v>9.63333320617676</v>
      </c>
      <c r="L1411" s="0" t="n">
        <v>5.0717945098877</v>
      </c>
      <c r="M1411" s="0" t="n">
        <v>2.57371878623962</v>
      </c>
      <c r="N1411" s="0" t="n">
        <v>0</v>
      </c>
      <c r="O1411" s="0" t="n">
        <v>0</v>
      </c>
      <c r="P1411" s="0" t="s">
        <v>146</v>
      </c>
      <c r="Q1411" s="0" t="s">
        <v>141</v>
      </c>
      <c r="R1411" s="0" t="n">
        <v>1</v>
      </c>
      <c r="S1411" s="0" t="s">
        <v>149</v>
      </c>
      <c r="T1411" s="0" t="n">
        <v>0</v>
      </c>
      <c r="U1411" s="0" t="n">
        <v>215079.44</v>
      </c>
      <c r="V1411" s="0" t="n">
        <v>0.0384857021272183</v>
      </c>
      <c r="W1411" s="0" t="n">
        <v>579.732971191406</v>
      </c>
      <c r="X1411" s="0" t="n">
        <v>0.038004532456398</v>
      </c>
      <c r="Y1411" s="0" t="n">
        <f aca="false">IF(ISNUMBER(C1411),INDEX(Scorecard!$D$5:$D$12,SUMPRODUCT(--(Scorecard!$G$5:$G$11&lt;C1411))+1),Scorecard!$D$13)</f>
        <v>-0.869677851527538</v>
      </c>
      <c r="Z1411" s="0" t="n">
        <f aca="false">IF(ISNUMBER(D1411),INDEX(Scorecard!$D$14:$D$17,SUMPRODUCT(--(Scorecard!$G$14:$G$16&lt;D1411))+1),Scorecard!$D$18)</f>
        <v>0.128579646629417</v>
      </c>
      <c r="AA1411" s="0" t="n">
        <f aca="false">IF(ISNUMBER(E1411),INDEX(Scorecard!$D$19:$D$26,SUMPRODUCT(--(Scorecard!$G$19:$G$25&lt;E1411))+1),Scorecard!$D$27)</f>
        <v>0.57899015159425</v>
      </c>
      <c r="AB1411" s="0" t="n">
        <f aca="false">IF(ISNUMBER(F1411),INDEX(Scorecard!$D$28:$D$35,SUMPRODUCT(--(Scorecard!$G$28:$G$34&lt;F1411))+1),Scorecard!$D$36)</f>
        <v>0.126913191054783</v>
      </c>
      <c r="AC1411" s="0" t="n">
        <f aca="false">IF(ISNUMBER(H1411),INDEX(Scorecard!$D$37:$D$44,SUMPRODUCT(--(Scorecard!$G$37:$G$43&lt;H1411))+1),Scorecard!$D$45)</f>
        <v>-0.975503570149195</v>
      </c>
      <c r="AD1411" s="0" t="n">
        <f aca="false">IF(ISNUMBER(I1411),INDEX(Scorecard!$D$46:$D$52,SUMPRODUCT(--(Scorecard!$G$46:$G$51&lt;I1411))+1),Scorecard!$D$53)</f>
        <v>0.818882373006414</v>
      </c>
      <c r="AE1411" s="0" t="n">
        <f aca="false">IF(ISNUMBER(K1411),INDEX(Scorecard!$D$54:$D$61,SUMPRODUCT(--(Scorecard!$G$54:$G$60&lt;K1411))+1),Scorecard!$D$62)</f>
        <v>-0.541917179454542</v>
      </c>
      <c r="AF1411" s="0" t="n">
        <f aca="false">IF(ISNUMBER(L1411),INDEX(Scorecard!$D$63:$D$68,SUMPRODUCT(--(Scorecard!$G$63:$G$67&lt;L1411))+1),Scorecard!$D$69)</f>
        <v>0.322484508656054</v>
      </c>
      <c r="AG1411" s="0" t="n">
        <f aca="false">Inputs!$B$10+Scorecard!$J$5*Y1411+Scorecard!$J$6*Z1411+Scorecard!$J$7*AA1411+Scorecard!$J$8*AB1411+Scorecard!$J$9*AC1411+Scorecard!$J$10*AD1411+Scorecard!$J$11*AE1411+Scorecard!$J$12*AF1411</f>
        <v>-3.20962069442237</v>
      </c>
      <c r="AH1411" s="0" t="n">
        <f aca="false">MIN(1-Inputs!$B$13,MAX(Inputs!$B$13,1/(1+EXP(-(Inputs!$B$11*AG1411+Inputs!$B$12)))))</f>
        <v>0.0384857030015674</v>
      </c>
      <c r="AI1411" s="0" t="n">
        <f aca="false">Inputs!$B$9-Inputs!$B$8*AG1411</f>
        <v>579.73295338406</v>
      </c>
      <c r="AJ1411" s="0" t="n">
        <f aca="false">RANK(AH1411,$AH$5:$AH$2004,0)+COUNTIF($AH$4:AH1410,AH1411)</f>
        <v>221</v>
      </c>
      <c r="AK1411" s="0" t="n">
        <f aca="false">IF(AJ1411&lt;=Deciles!$B$5*(Deciles!$B$4+1),INT((AJ1411-1)/(Deciles!$B$4+1))+1,Deciles!$B$5+INT((AJ1411-1-Deciles!$B$5*(Deciles!$B$4+1))/Deciles!$B$4)+1)</f>
        <v>2</v>
      </c>
    </row>
    <row r="1412" customFormat="false" ht="15" hidden="false" customHeight="false" outlineLevel="0" collapsed="false">
      <c r="A1412" s="0" t="n">
        <v>40923</v>
      </c>
      <c r="B1412" s="0" t="s">
        <v>143</v>
      </c>
      <c r="C1412" s="0" t="n">
        <v>763</v>
      </c>
      <c r="D1412" s="0" t="n">
        <v>80</v>
      </c>
      <c r="E1412" s="0" t="n">
        <v>76.1889495849609</v>
      </c>
      <c r="F1412" s="0" t="n">
        <v>41</v>
      </c>
      <c r="G1412" s="0" t="n">
        <v>3.89400005340576</v>
      </c>
      <c r="H1412" s="0" t="n">
        <v>0.660666704177856</v>
      </c>
      <c r="I1412" s="0" t="n">
        <v>15</v>
      </c>
      <c r="J1412" s="0" t="n">
        <v>11.8605480194092</v>
      </c>
      <c r="K1412" s="0" t="n">
        <v>9.3333330154419</v>
      </c>
      <c r="L1412" s="0" t="n">
        <v>5.0717945098877</v>
      </c>
      <c r="M1412" s="0" t="n">
        <v>1.63963341712952</v>
      </c>
      <c r="N1412" s="0" t="n">
        <v>0</v>
      </c>
      <c r="O1412" s="0" t="n">
        <v>0</v>
      </c>
      <c r="P1412" s="0" t="s">
        <v>146</v>
      </c>
      <c r="Q1412" s="0" t="s">
        <v>141</v>
      </c>
      <c r="R1412" s="0" t="n">
        <v>1</v>
      </c>
      <c r="S1412" s="0" t="s">
        <v>162</v>
      </c>
      <c r="T1412" s="0" t="n">
        <v>0</v>
      </c>
      <c r="U1412" s="0" t="n">
        <v>141569.77</v>
      </c>
      <c r="V1412" s="0" t="n">
        <v>0.00963939726352692</v>
      </c>
      <c r="W1412" s="0" t="n">
        <v>618.001403808594</v>
      </c>
      <c r="X1412" s="0" t="n">
        <v>0.0101914014667273</v>
      </c>
      <c r="Y1412" s="0" t="n">
        <f aca="false">IF(ISNUMBER(C1412),INDEX(Scorecard!$D$5:$D$12,SUMPRODUCT(--(Scorecard!$G$5:$G$11&lt;C1412))+1),Scorecard!$D$13)</f>
        <v>1.23750384304241</v>
      </c>
      <c r="Z1412" s="0" t="n">
        <f aca="false">IF(ISNUMBER(D1412),INDEX(Scorecard!$D$14:$D$17,SUMPRODUCT(--(Scorecard!$G$14:$G$16&lt;D1412))+1),Scorecard!$D$18)</f>
        <v>0.0505355481560174</v>
      </c>
      <c r="AA1412" s="0" t="n">
        <f aca="false">IF(ISNUMBER(E1412),INDEX(Scorecard!$D$19:$D$26,SUMPRODUCT(--(Scorecard!$G$19:$G$25&lt;E1412))+1),Scorecard!$D$27)</f>
        <v>-0.0341578513653732</v>
      </c>
      <c r="AB1412" s="0" t="n">
        <f aca="false">IF(ISNUMBER(F1412),INDEX(Scorecard!$D$28:$D$35,SUMPRODUCT(--(Scorecard!$G$28:$G$34&lt;F1412))+1),Scorecard!$D$36)</f>
        <v>-0.132616866359722</v>
      </c>
      <c r="AC1412" s="0" t="n">
        <f aca="false">IF(ISNUMBER(H1412),INDEX(Scorecard!$D$37:$D$44,SUMPRODUCT(--(Scorecard!$G$37:$G$43&lt;H1412))+1),Scorecard!$D$45)</f>
        <v>-0.569454719285959</v>
      </c>
      <c r="AD1412" s="0" t="n">
        <f aca="false">IF(ISNUMBER(I1412),INDEX(Scorecard!$D$46:$D$52,SUMPRODUCT(--(Scorecard!$G$46:$G$51&lt;I1412))+1),Scorecard!$D$53)</f>
        <v>-0.114272400683245</v>
      </c>
      <c r="AE1412" s="0" t="n">
        <f aca="false">IF(ISNUMBER(K1412),INDEX(Scorecard!$D$54:$D$61,SUMPRODUCT(--(Scorecard!$G$54:$G$60&lt;K1412))+1),Scorecard!$D$62)</f>
        <v>-0.541917179454542</v>
      </c>
      <c r="AF1412" s="0" t="n">
        <f aca="false">IF(ISNUMBER(L1412),INDEX(Scorecard!$D$63:$D$68,SUMPRODUCT(--(Scorecard!$G$63:$G$67&lt;L1412))+1),Scorecard!$D$69)</f>
        <v>0.322484508656054</v>
      </c>
      <c r="AG1412" s="0" t="n">
        <f aca="false">Inputs!$B$10+Scorecard!$J$5*Y1412+Scorecard!$J$6*Z1412+Scorecard!$J$7*AA1412+Scorecard!$J$8*AB1412+Scorecard!$J$9*AC1412+Scorecard!$J$10*AD1412+Scorecard!$J$11*AE1412+Scorecard!$J$12*AF1412</f>
        <v>-4.53590378235986</v>
      </c>
      <c r="AH1412" s="0" t="n">
        <f aca="false">MIN(1-Inputs!$B$13,MAX(Inputs!$B$13,1/(1+EXP(-(Inputs!$B$11*AG1412+Inputs!$B$12)))))</f>
        <v>0.00963939736933941</v>
      </c>
      <c r="AI1412" s="0" t="n">
        <f aca="false">Inputs!$B$9-Inputs!$B$8*AG1412</f>
        <v>618.001394059707</v>
      </c>
      <c r="AJ1412" s="0" t="n">
        <f aca="false">RANK(AH1412,$AH$5:$AH$2004,0)+COUNTIF($AH$4:AH1411,AH1412)</f>
        <v>842</v>
      </c>
      <c r="AK1412" s="0" t="n">
        <f aca="false">IF(AJ1412&lt;=Deciles!$B$5*(Deciles!$B$4+1),INT((AJ1412-1)/(Deciles!$B$4+1))+1,Deciles!$B$5+INT((AJ1412-1-Deciles!$B$5*(Deciles!$B$4+1))/Deciles!$B$4)+1)</f>
        <v>5</v>
      </c>
    </row>
    <row r="1413" customFormat="false" ht="15" hidden="false" customHeight="false" outlineLevel="0" collapsed="false">
      <c r="A1413" s="0" t="n">
        <v>40923</v>
      </c>
      <c r="B1413" s="0" t="s">
        <v>155</v>
      </c>
      <c r="C1413" s="0" t="n">
        <v>763</v>
      </c>
      <c r="D1413" s="0" t="n">
        <v>80</v>
      </c>
      <c r="E1413" s="0" t="n">
        <v>68.8087539672852</v>
      </c>
      <c r="F1413" s="0" t="n">
        <v>41</v>
      </c>
      <c r="G1413" s="0" t="n">
        <v>3.89400005340576</v>
      </c>
      <c r="H1413" s="0" t="n">
        <v>-1.83933305740356</v>
      </c>
      <c r="I1413" s="0" t="n">
        <v>39</v>
      </c>
      <c r="J1413" s="0" t="n">
        <v>11.820463180542</v>
      </c>
      <c r="K1413" s="0" t="n">
        <v>4.70833349227905</v>
      </c>
      <c r="L1413" s="0" t="n">
        <v>-1.125</v>
      </c>
      <c r="M1413" s="0" t="n">
        <v>3.98038673400879</v>
      </c>
      <c r="N1413" s="0" t="n">
        <v>0</v>
      </c>
      <c r="O1413" s="0" t="n">
        <v>0</v>
      </c>
      <c r="P1413" s="0" t="s">
        <v>146</v>
      </c>
      <c r="Q1413" s="0" t="s">
        <v>141</v>
      </c>
      <c r="R1413" s="0" t="n">
        <v>1</v>
      </c>
      <c r="S1413" s="0" t="s">
        <v>162</v>
      </c>
      <c r="T1413" s="0" t="n">
        <v>0</v>
      </c>
      <c r="U1413" s="0" t="n">
        <v>136007.23</v>
      </c>
      <c r="V1413" s="0" t="n">
        <v>0.00348835787735879</v>
      </c>
      <c r="W1413" s="0" t="n">
        <v>645.677734375</v>
      </c>
      <c r="X1413" s="0" t="n">
        <v>0.00297700637020171</v>
      </c>
      <c r="Y1413" s="0" t="n">
        <f aca="false">IF(ISNUMBER(C1413),INDEX(Scorecard!$D$5:$D$12,SUMPRODUCT(--(Scorecard!$G$5:$G$11&lt;C1413))+1),Scorecard!$D$13)</f>
        <v>1.23750384304241</v>
      </c>
      <c r="Z1413" s="0" t="n">
        <f aca="false">IF(ISNUMBER(D1413),INDEX(Scorecard!$D$14:$D$17,SUMPRODUCT(--(Scorecard!$G$14:$G$16&lt;D1413))+1),Scorecard!$D$18)</f>
        <v>0.0505355481560174</v>
      </c>
      <c r="AA1413" s="0" t="n">
        <f aca="false">IF(ISNUMBER(E1413),INDEX(Scorecard!$D$19:$D$26,SUMPRODUCT(--(Scorecard!$G$19:$G$25&lt;E1413))+1),Scorecard!$D$27)</f>
        <v>0.0530843085177338</v>
      </c>
      <c r="AB1413" s="0" t="n">
        <f aca="false">IF(ISNUMBER(F1413),INDEX(Scorecard!$D$28:$D$35,SUMPRODUCT(--(Scorecard!$G$28:$G$34&lt;F1413))+1),Scorecard!$D$36)</f>
        <v>-0.132616866359722</v>
      </c>
      <c r="AC1413" s="0" t="n">
        <f aca="false">IF(ISNUMBER(H1413),INDEX(Scorecard!$D$37:$D$44,SUMPRODUCT(--(Scorecard!$G$37:$G$43&lt;H1413))+1),Scorecard!$D$45)</f>
        <v>1.35057635045042</v>
      </c>
      <c r="AD1413" s="0" t="n">
        <f aca="false">IF(ISNUMBER(I1413),INDEX(Scorecard!$D$46:$D$52,SUMPRODUCT(--(Scorecard!$G$46:$G$51&lt;I1413))+1),Scorecard!$D$53)</f>
        <v>0.569875412099532</v>
      </c>
      <c r="AE1413" s="0" t="n">
        <f aca="false">IF(ISNUMBER(K1413),INDEX(Scorecard!$D$54:$D$61,SUMPRODUCT(--(Scorecard!$G$54:$G$60&lt;K1413))+1),Scorecard!$D$62)</f>
        <v>0.409483001259379</v>
      </c>
      <c r="AF1413" s="0" t="n">
        <f aca="false">IF(ISNUMBER(L1413),INDEX(Scorecard!$D$63:$D$68,SUMPRODUCT(--(Scorecard!$G$63:$G$67&lt;L1413))+1),Scorecard!$D$69)</f>
        <v>-0.340582194386522</v>
      </c>
      <c r="AG1413" s="0" t="n">
        <f aca="false">Inputs!$B$10+Scorecard!$J$5*Y1413+Scorecard!$J$6*Z1413+Scorecard!$J$7*AA1413+Scorecard!$J$8*AB1413+Scorecard!$J$9*AC1413+Scorecard!$J$10*AD1413+Scorecard!$J$11*AE1413+Scorecard!$J$12*AF1413</f>
        <v>-5.49509342615452</v>
      </c>
      <c r="AH1413" s="0" t="n">
        <f aca="false">MIN(1-Inputs!$B$13,MAX(Inputs!$B$13,1/(1+EXP(-(Inputs!$B$11*AG1413+Inputs!$B$12)))))</f>
        <v>0.00348835780475723</v>
      </c>
      <c r="AI1413" s="0" t="n">
        <f aca="false">Inputs!$B$9-Inputs!$B$8*AG1413</f>
        <v>645.677756907199</v>
      </c>
      <c r="AJ1413" s="0" t="n">
        <f aca="false">RANK(AH1413,$AH$5:$AH$2004,0)+COUNTIF($AH$4:AH1412,AH1413)</f>
        <v>1463</v>
      </c>
      <c r="AK1413" s="0" t="n">
        <f aca="false">IF(AJ1413&lt;=Deciles!$B$5*(Deciles!$B$4+1),INT((AJ1413-1)/(Deciles!$B$4+1))+1,Deciles!$B$5+INT((AJ1413-1-Deciles!$B$5*(Deciles!$B$4+1))/Deciles!$B$4)+1)</f>
        <v>8</v>
      </c>
    </row>
    <row r="1414" customFormat="false" ht="15" hidden="false" customHeight="false" outlineLevel="0" collapsed="false">
      <c r="A1414" s="0" t="n">
        <v>41103</v>
      </c>
      <c r="B1414" s="0" t="s">
        <v>158</v>
      </c>
      <c r="C1414" s="0" t="n">
        <v>830</v>
      </c>
      <c r="D1414" s="0" t="n">
        <v>80</v>
      </c>
      <c r="E1414" s="0" t="n">
        <v>78.5340881347656</v>
      </c>
      <c r="F1414" s="0" t="n">
        <v>34</v>
      </c>
      <c r="G1414" s="0" t="n">
        <v>3.18300008773804</v>
      </c>
      <c r="H1414" s="0" t="n">
        <v>0.266333341598511</v>
      </c>
      <c r="I1414" s="0" t="n">
        <v>9</v>
      </c>
      <c r="J1414" s="0" t="n">
        <v>12.5503396987915</v>
      </c>
      <c r="K1414" s="0" t="n">
        <v>6.83333349227905</v>
      </c>
      <c r="L1414" s="0" t="n">
        <v>2.71025657653809</v>
      </c>
      <c r="M1414" s="0" t="n">
        <v>0.325795769691467</v>
      </c>
      <c r="N1414" s="0" t="n">
        <v>0</v>
      </c>
      <c r="O1414" s="0" t="n">
        <v>0</v>
      </c>
      <c r="P1414" s="0" t="s">
        <v>144</v>
      </c>
      <c r="Q1414" s="0" t="s">
        <v>141</v>
      </c>
      <c r="R1414" s="0" t="n">
        <v>2</v>
      </c>
      <c r="S1414" s="0" t="s">
        <v>162</v>
      </c>
      <c r="T1414" s="0" t="n">
        <v>0</v>
      </c>
      <c r="U1414" s="0" t="n">
        <v>282191.12</v>
      </c>
      <c r="V1414" s="0" t="n">
        <v>0.00253223022446036</v>
      </c>
      <c r="W1414" s="0" t="n">
        <v>654.373229980469</v>
      </c>
      <c r="X1414" s="0" t="n">
        <v>0.00183038495015353</v>
      </c>
      <c r="Y1414" s="0" t="n">
        <f aca="false">IF(ISNUMBER(C1414),INDEX(Scorecard!$D$5:$D$12,SUMPRODUCT(--(Scorecard!$G$5:$G$11&lt;C1414))+1),Scorecard!$D$13)</f>
        <v>2.19112706886128</v>
      </c>
      <c r="Z1414" s="0" t="n">
        <f aca="false">IF(ISNUMBER(D1414),INDEX(Scorecard!$D$14:$D$17,SUMPRODUCT(--(Scorecard!$G$14:$G$16&lt;D1414))+1),Scorecard!$D$18)</f>
        <v>0.0505355481560174</v>
      </c>
      <c r="AA1414" s="0" t="n">
        <f aca="false">IF(ISNUMBER(E1414),INDEX(Scorecard!$D$19:$D$26,SUMPRODUCT(--(Scorecard!$G$19:$G$25&lt;E1414))+1),Scorecard!$D$27)</f>
        <v>-0.0341578513653732</v>
      </c>
      <c r="AB1414" s="0" t="n">
        <f aca="false">IF(ISNUMBER(F1414),INDEX(Scorecard!$D$28:$D$35,SUMPRODUCT(--(Scorecard!$G$28:$G$34&lt;F1414))+1),Scorecard!$D$36)</f>
        <v>-0.0008456427959252</v>
      </c>
      <c r="AC1414" s="0" t="n">
        <f aca="false">IF(ISNUMBER(H1414),INDEX(Scorecard!$D$37:$D$44,SUMPRODUCT(--(Scorecard!$G$37:$G$43&lt;H1414))+1),Scorecard!$D$45)</f>
        <v>-0.0679520129233634</v>
      </c>
      <c r="AD1414" s="0" t="n">
        <f aca="false">IF(ISNUMBER(I1414),INDEX(Scorecard!$D$46:$D$52,SUMPRODUCT(--(Scorecard!$G$46:$G$51&lt;I1414))+1),Scorecard!$D$53)</f>
        <v>-0.114272400683245</v>
      </c>
      <c r="AE1414" s="0" t="n">
        <f aca="false">IF(ISNUMBER(K1414),INDEX(Scorecard!$D$54:$D$61,SUMPRODUCT(--(Scorecard!$G$54:$G$60&lt;K1414))+1),Scorecard!$D$62)</f>
        <v>-0.357264871923982</v>
      </c>
      <c r="AF1414" s="0" t="n">
        <f aca="false">IF(ISNUMBER(L1414),INDEX(Scorecard!$D$63:$D$68,SUMPRODUCT(--(Scorecard!$G$63:$G$67&lt;L1414))+1),Scorecard!$D$69)</f>
        <v>0.322484508656054</v>
      </c>
      <c r="AG1414" s="0" t="n">
        <f aca="false">Inputs!$B$10+Scorecard!$J$5*Y1414+Scorecard!$J$6*Z1414+Scorecard!$J$7*AA1414+Scorecard!$J$8*AB1414+Scorecard!$J$9*AC1414+Scorecard!$J$10*AD1414+Scorecard!$J$11*AE1414+Scorecard!$J$12*AF1414</f>
        <v>-5.79645459947252</v>
      </c>
      <c r="AH1414" s="0" t="n">
        <f aca="false">MIN(1-Inputs!$B$13,MAX(Inputs!$B$13,1/(1+EXP(-(Inputs!$B$11*AG1414+Inputs!$B$12)))))</f>
        <v>0.00253223022333298</v>
      </c>
      <c r="AI1414" s="0" t="n">
        <f aca="false">Inputs!$B$9-Inputs!$B$8*AG1414</f>
        <v>654.373202312446</v>
      </c>
      <c r="AJ1414" s="0" t="n">
        <f aca="false">RANK(AH1414,$AH$5:$AH$2004,0)+COUNTIF($AH$4:AH1413,AH1414)</f>
        <v>1620</v>
      </c>
      <c r="AK1414" s="0" t="n">
        <f aca="false">IF(AJ1414&lt;=Deciles!$B$5*(Deciles!$B$4+1),INT((AJ1414-1)/(Deciles!$B$4+1))+1,Deciles!$B$5+INT((AJ1414-1-Deciles!$B$5*(Deciles!$B$4+1))/Deciles!$B$4)+1)</f>
        <v>9</v>
      </c>
    </row>
    <row r="1415" customFormat="false" ht="15" hidden="false" customHeight="false" outlineLevel="0" collapsed="false">
      <c r="A1415" s="0" t="n">
        <v>41129</v>
      </c>
      <c r="B1415" s="0" t="s">
        <v>155</v>
      </c>
      <c r="C1415" s="0" t="n">
        <v>730</v>
      </c>
      <c r="D1415" s="0" t="n">
        <v>85.5262832641602</v>
      </c>
      <c r="E1415" s="0" t="n">
        <v>78.5493850708008</v>
      </c>
      <c r="F1415" s="0" t="n">
        <v>39</v>
      </c>
      <c r="G1415" s="0" t="n">
        <v>3.32800006866455</v>
      </c>
      <c r="H1415" s="0" t="n">
        <v>-2.40533304214478</v>
      </c>
      <c r="I1415" s="0" t="n">
        <v>13</v>
      </c>
      <c r="J1415" s="0" t="n">
        <v>12.305944442749</v>
      </c>
      <c r="K1415" s="0" t="n">
        <v>4.40833330154419</v>
      </c>
      <c r="L1415" s="0" t="n">
        <v>-1.125</v>
      </c>
      <c r="M1415" s="0" t="n">
        <v>6.02960968017578</v>
      </c>
      <c r="N1415" s="0" t="n">
        <v>0</v>
      </c>
      <c r="O1415" s="0" t="n">
        <v>0</v>
      </c>
      <c r="P1415" s="0" t="s">
        <v>144</v>
      </c>
      <c r="Q1415" s="0" t="s">
        <v>141</v>
      </c>
      <c r="R1415" s="0" t="n">
        <v>2</v>
      </c>
      <c r="S1415" s="0" t="s">
        <v>156</v>
      </c>
      <c r="T1415" s="0" t="n">
        <v>0</v>
      </c>
      <c r="U1415" s="0" t="n">
        <v>221005.77</v>
      </c>
      <c r="V1415" s="0" t="n">
        <v>0.0160684622824192</v>
      </c>
      <c r="W1415" s="0" t="n">
        <v>603.995300292969</v>
      </c>
      <c r="X1415" s="0" t="n">
        <v>0.0145216435194016</v>
      </c>
      <c r="Y1415" s="0" t="n">
        <f aca="false">IF(ISNUMBER(C1415),INDEX(Scorecard!$D$5:$D$12,SUMPRODUCT(--(Scorecard!$G$5:$G$11&lt;C1415))+1),Scorecard!$D$13)</f>
        <v>-0.0290424113398221</v>
      </c>
      <c r="Z1415" s="0" t="n">
        <f aca="false">IF(ISNUMBER(D1415),INDEX(Scorecard!$D$14:$D$17,SUMPRODUCT(--(Scorecard!$G$14:$G$16&lt;D1415))+1),Scorecard!$D$18)</f>
        <v>0.0505355481560174</v>
      </c>
      <c r="AA1415" s="0" t="n">
        <f aca="false">IF(ISNUMBER(E1415),INDEX(Scorecard!$D$19:$D$26,SUMPRODUCT(--(Scorecard!$G$19:$G$25&lt;E1415))+1),Scorecard!$D$27)</f>
        <v>-0.0341578513653732</v>
      </c>
      <c r="AB1415" s="0" t="n">
        <f aca="false">IF(ISNUMBER(F1415),INDEX(Scorecard!$D$28:$D$35,SUMPRODUCT(--(Scorecard!$G$28:$G$34&lt;F1415))+1),Scorecard!$D$36)</f>
        <v>-0.132616866359722</v>
      </c>
      <c r="AC1415" s="0" t="n">
        <f aca="false">IF(ISNUMBER(H1415),INDEX(Scorecard!$D$37:$D$44,SUMPRODUCT(--(Scorecard!$G$37:$G$43&lt;H1415))+1),Scorecard!$D$45)</f>
        <v>1.35057635045042</v>
      </c>
      <c r="AD1415" s="0" t="n">
        <f aca="false">IF(ISNUMBER(I1415),INDEX(Scorecard!$D$46:$D$52,SUMPRODUCT(--(Scorecard!$G$46:$G$51&lt;I1415))+1),Scorecard!$D$53)</f>
        <v>-0.114272400683245</v>
      </c>
      <c r="AE1415" s="0" t="n">
        <f aca="false">IF(ISNUMBER(K1415),INDEX(Scorecard!$D$54:$D$61,SUMPRODUCT(--(Scorecard!$G$54:$G$60&lt;K1415))+1),Scorecard!$D$62)</f>
        <v>0.409483001259379</v>
      </c>
      <c r="AF1415" s="0" t="n">
        <f aca="false">IF(ISNUMBER(L1415),INDEX(Scorecard!$D$63:$D$68,SUMPRODUCT(--(Scorecard!$G$63:$G$67&lt;L1415))+1),Scorecard!$D$69)</f>
        <v>-0.340582194386522</v>
      </c>
      <c r="AG1415" s="0" t="n">
        <f aca="false">Inputs!$B$10+Scorecard!$J$5*Y1415+Scorecard!$J$6*Z1415+Scorecard!$J$7*AA1415+Scorecard!$J$8*AB1415+Scorecard!$J$9*AC1415+Scorecard!$J$10*AD1415+Scorecard!$J$11*AE1415+Scorecard!$J$12*AF1415</f>
        <v>-4.05049060242276</v>
      </c>
      <c r="AH1415" s="0" t="n">
        <f aca="false">MIN(1-Inputs!$B$13,MAX(Inputs!$B$13,1/(1+EXP(-(Inputs!$B$11*AG1415+Inputs!$B$12)))))</f>
        <v>0.0160684626892195</v>
      </c>
      <c r="AI1415" s="0" t="n">
        <f aca="false">Inputs!$B$9-Inputs!$B$8*AG1415</f>
        <v>603.995330310159</v>
      </c>
      <c r="AJ1415" s="0" t="n">
        <f aca="false">RANK(AH1415,$AH$5:$AH$2004,0)+COUNTIF($AH$4:AH1414,AH1415)</f>
        <v>564</v>
      </c>
      <c r="AK1415" s="0" t="n">
        <f aca="false">IF(AJ1415&lt;=Deciles!$B$5*(Deciles!$B$4+1),INT((AJ1415-1)/(Deciles!$B$4+1))+1,Deciles!$B$5+INT((AJ1415-1-Deciles!$B$5*(Deciles!$B$4+1))/Deciles!$B$4)+1)</f>
        <v>3</v>
      </c>
    </row>
    <row r="1416" customFormat="false" ht="15" hidden="false" customHeight="false" outlineLevel="0" collapsed="false">
      <c r="A1416" s="0" t="n">
        <v>41137</v>
      </c>
      <c r="B1416" s="0" t="s">
        <v>139</v>
      </c>
      <c r="C1416" s="0" t="n">
        <v>747</v>
      </c>
      <c r="D1416" s="0" t="n">
        <v>80</v>
      </c>
      <c r="E1416" s="0" t="n">
        <v>69.6493530273438</v>
      </c>
      <c r="F1416" s="0" t="n">
        <v>32</v>
      </c>
      <c r="G1416" s="0" t="n">
        <v>4.57999992370606</v>
      </c>
      <c r="H1416" s="0" t="n">
        <v>1.56333327293396</v>
      </c>
      <c r="I1416" s="0" t="n">
        <v>35</v>
      </c>
      <c r="J1416" s="0" t="n">
        <v>12.614649772644</v>
      </c>
      <c r="K1416" s="0" t="n">
        <v>5.03333330154419</v>
      </c>
      <c r="L1416" s="0" t="n">
        <v>-3.50000047683716</v>
      </c>
      <c r="M1416" s="0" t="n">
        <v>2.74066424369812</v>
      </c>
      <c r="N1416" s="0" t="n">
        <v>0</v>
      </c>
      <c r="O1416" s="0" t="n">
        <v>0</v>
      </c>
      <c r="P1416" s="0" t="s">
        <v>144</v>
      </c>
      <c r="Q1416" s="0" t="s">
        <v>141</v>
      </c>
      <c r="R1416" s="0" t="n">
        <v>1</v>
      </c>
      <c r="S1416" s="0" t="s">
        <v>147</v>
      </c>
      <c r="T1416" s="0" t="n">
        <v>0</v>
      </c>
      <c r="U1416" s="0" t="n">
        <v>300935.03</v>
      </c>
      <c r="V1416" s="0" t="n">
        <v>0.00793833192437887</v>
      </c>
      <c r="W1416" s="0" t="n">
        <v>623.302490234375</v>
      </c>
      <c r="X1416" s="0" t="n">
        <v>0.00614356668666005</v>
      </c>
      <c r="Y1416" s="0" t="n">
        <f aca="false">IF(ISNUMBER(C1416),INDEX(Scorecard!$D$5:$D$12,SUMPRODUCT(--(Scorecard!$G$5:$G$11&lt;C1416))+1),Scorecard!$D$13)</f>
        <v>0.488358159108655</v>
      </c>
      <c r="Z1416" s="0" t="n">
        <f aca="false">IF(ISNUMBER(D1416),INDEX(Scorecard!$D$14:$D$17,SUMPRODUCT(--(Scorecard!$G$14:$G$16&lt;D1416))+1),Scorecard!$D$18)</f>
        <v>0.0505355481560174</v>
      </c>
      <c r="AA1416" s="0" t="n">
        <f aca="false">IF(ISNUMBER(E1416),INDEX(Scorecard!$D$19:$D$26,SUMPRODUCT(--(Scorecard!$G$19:$G$25&lt;E1416))+1),Scorecard!$D$27)</f>
        <v>0.0530843085177338</v>
      </c>
      <c r="AB1416" s="0" t="n">
        <f aca="false">IF(ISNUMBER(F1416),INDEX(Scorecard!$D$28:$D$35,SUMPRODUCT(--(Scorecard!$G$28:$G$34&lt;F1416))+1),Scorecard!$D$36)</f>
        <v>0.126913191054783</v>
      </c>
      <c r="AC1416" s="0" t="n">
        <f aca="false">IF(ISNUMBER(H1416),INDEX(Scorecard!$D$37:$D$44,SUMPRODUCT(--(Scorecard!$G$37:$G$43&lt;H1416))+1),Scorecard!$D$45)</f>
        <v>-0.975503570149195</v>
      </c>
      <c r="AD1416" s="0" t="n">
        <f aca="false">IF(ISNUMBER(I1416),INDEX(Scorecard!$D$46:$D$52,SUMPRODUCT(--(Scorecard!$G$46:$G$51&lt;I1416))+1),Scorecard!$D$53)</f>
        <v>0.123869379412532</v>
      </c>
      <c r="AE1416" s="0" t="n">
        <f aca="false">IF(ISNUMBER(K1416),INDEX(Scorecard!$D$54:$D$61,SUMPRODUCT(--(Scorecard!$G$54:$G$60&lt;K1416))+1),Scorecard!$D$62)</f>
        <v>0.214429354789033</v>
      </c>
      <c r="AF1416" s="0" t="n">
        <f aca="false">IF(ISNUMBER(L1416),INDEX(Scorecard!$D$63:$D$68,SUMPRODUCT(--(Scorecard!$G$63:$G$67&lt;L1416))+1),Scorecard!$D$69)</f>
        <v>-0.340582194386522</v>
      </c>
      <c r="AG1416" s="0" t="n">
        <f aca="false">Inputs!$B$10+Scorecard!$J$5*Y1416+Scorecard!$J$6*Z1416+Scorecard!$J$7*AA1416+Scorecard!$J$8*AB1416+Scorecard!$J$9*AC1416+Scorecard!$J$10*AD1416+Scorecard!$J$11*AE1416+Scorecard!$J$12*AF1416</f>
        <v>-4.7196260892072</v>
      </c>
      <c r="AH1416" s="0" t="n">
        <f aca="false">MIN(1-Inputs!$B$13,MAX(Inputs!$B$13,1/(1+EXP(-(Inputs!$B$11*AG1416+Inputs!$B$12)))))</f>
        <v>0.00793833212652836</v>
      </c>
      <c r="AI1416" s="0" t="n">
        <f aca="false">Inputs!$B$9-Inputs!$B$8*AG1416</f>
        <v>623.302499279494</v>
      </c>
      <c r="AJ1416" s="0" t="n">
        <f aca="false">RANK(AH1416,$AH$5:$AH$2004,0)+COUNTIF($AH$4:AH1415,AH1416)</f>
        <v>977</v>
      </c>
      <c r="AK1416" s="0" t="n">
        <f aca="false">IF(AJ1416&lt;=Deciles!$B$5*(Deciles!$B$4+1),INT((AJ1416-1)/(Deciles!$B$4+1))+1,Deciles!$B$5+INT((AJ1416-1-Deciles!$B$5*(Deciles!$B$4+1))/Deciles!$B$4)+1)</f>
        <v>5</v>
      </c>
    </row>
    <row r="1417" customFormat="false" ht="15" hidden="false" customHeight="false" outlineLevel="0" collapsed="false">
      <c r="A1417" s="0" t="n">
        <v>41164</v>
      </c>
      <c r="B1417" s="0" t="s">
        <v>145</v>
      </c>
      <c r="C1417" s="0" t="n">
        <v>726</v>
      </c>
      <c r="D1417" s="0" t="n">
        <v>80</v>
      </c>
      <c r="E1417" s="0" t="n">
        <v>76.805793762207</v>
      </c>
      <c r="F1417" s="0" t="n">
        <v>37</v>
      </c>
      <c r="G1417" s="0" t="n">
        <v>3.0920000076294</v>
      </c>
      <c r="H1417" s="0" t="n">
        <v>-0.4246666431427</v>
      </c>
      <c r="I1417" s="0" t="n">
        <v>6</v>
      </c>
      <c r="J1417" s="0" t="n">
        <v>12.6198120117188</v>
      </c>
      <c r="K1417" s="0" t="n">
        <v>5.25833320617676</v>
      </c>
      <c r="L1417" s="0" t="n">
        <v>-1.875</v>
      </c>
      <c r="M1417" s="0" t="n">
        <v>6.28858280181885</v>
      </c>
      <c r="N1417" s="0" t="n">
        <v>0</v>
      </c>
      <c r="O1417" s="0" t="n">
        <v>0</v>
      </c>
      <c r="P1417" s="0" t="s">
        <v>144</v>
      </c>
      <c r="Q1417" s="0" t="s">
        <v>141</v>
      </c>
      <c r="R1417" s="0" t="n">
        <v>1</v>
      </c>
      <c r="S1417" s="0" t="s">
        <v>149</v>
      </c>
      <c r="T1417" s="0" t="n">
        <v>0</v>
      </c>
      <c r="U1417" s="0" t="n">
        <v>302492.66</v>
      </c>
      <c r="V1417" s="0" t="n">
        <v>0.018048258498311</v>
      </c>
      <c r="W1417" s="0" t="n">
        <v>600.796203613281</v>
      </c>
      <c r="X1417" s="0" t="n">
        <v>0.0142247155308723</v>
      </c>
      <c r="Y1417" s="0" t="n">
        <f aca="false">IF(ISNUMBER(C1417),INDEX(Scorecard!$D$5:$D$12,SUMPRODUCT(--(Scorecard!$G$5:$G$11&lt;C1417))+1),Scorecard!$D$13)</f>
        <v>-0.0290424113398221</v>
      </c>
      <c r="Z1417" s="0" t="n">
        <f aca="false">IF(ISNUMBER(D1417),INDEX(Scorecard!$D$14:$D$17,SUMPRODUCT(--(Scorecard!$G$14:$G$16&lt;D1417))+1),Scorecard!$D$18)</f>
        <v>0.0505355481560174</v>
      </c>
      <c r="AA1417" s="0" t="n">
        <f aca="false">IF(ISNUMBER(E1417),INDEX(Scorecard!$D$19:$D$26,SUMPRODUCT(--(Scorecard!$G$19:$G$25&lt;E1417))+1),Scorecard!$D$27)</f>
        <v>-0.0341578513653732</v>
      </c>
      <c r="AB1417" s="0" t="n">
        <f aca="false">IF(ISNUMBER(F1417),INDEX(Scorecard!$D$28:$D$35,SUMPRODUCT(--(Scorecard!$G$28:$G$34&lt;F1417))+1),Scorecard!$D$36)</f>
        <v>-0.0008456427959252</v>
      </c>
      <c r="AC1417" s="0" t="n">
        <f aca="false">IF(ISNUMBER(H1417),INDEX(Scorecard!$D$37:$D$44,SUMPRODUCT(--(Scorecard!$G$37:$G$43&lt;H1417))+1),Scorecard!$D$45)</f>
        <v>0.769716833645565</v>
      </c>
      <c r="AD1417" s="0" t="n">
        <f aca="false">IF(ISNUMBER(I1417),INDEX(Scorecard!$D$46:$D$52,SUMPRODUCT(--(Scorecard!$G$46:$G$51&lt;I1417))+1),Scorecard!$D$53)</f>
        <v>-0.161534840507194</v>
      </c>
      <c r="AE1417" s="0" t="n">
        <f aca="false">IF(ISNUMBER(K1417),INDEX(Scorecard!$D$54:$D$61,SUMPRODUCT(--(Scorecard!$G$54:$G$60&lt;K1417))+1),Scorecard!$D$62)</f>
        <v>0.126303549215828</v>
      </c>
      <c r="AF1417" s="0" t="n">
        <f aca="false">IF(ISNUMBER(L1417),INDEX(Scorecard!$D$63:$D$68,SUMPRODUCT(--(Scorecard!$G$63:$G$67&lt;L1417))+1),Scorecard!$D$69)</f>
        <v>-0.340582194386522</v>
      </c>
      <c r="AG1417" s="0" t="n">
        <f aca="false">Inputs!$B$10+Scorecard!$J$5*Y1417+Scorecard!$J$6*Z1417+Scorecard!$J$7*AA1417+Scorecard!$J$8*AB1417+Scorecard!$J$9*AC1417+Scorecard!$J$10*AD1417+Scorecard!$J$11*AE1417+Scorecard!$J$12*AF1417</f>
        <v>-3.93961760753503</v>
      </c>
      <c r="AH1417" s="0" t="n">
        <f aca="false">MIN(1-Inputs!$B$13,MAX(Inputs!$B$13,1/(1+EXP(-(Inputs!$B$11*AG1417+Inputs!$B$12)))))</f>
        <v>0.0180482584124775</v>
      </c>
      <c r="AI1417" s="0" t="n">
        <f aca="false">Inputs!$B$9-Inputs!$B$8*AG1417</f>
        <v>600.796211912298</v>
      </c>
      <c r="AJ1417" s="0" t="n">
        <f aca="false">RANK(AH1417,$AH$5:$AH$2004,0)+COUNTIF($AH$4:AH1416,AH1417)</f>
        <v>506</v>
      </c>
      <c r="AK1417" s="0" t="n">
        <f aca="false">IF(AJ1417&lt;=Deciles!$B$5*(Deciles!$B$4+1),INT((AJ1417-1)/(Deciles!$B$4+1))+1,Deciles!$B$5+INT((AJ1417-1-Deciles!$B$5*(Deciles!$B$4+1))/Deciles!$B$4)+1)</f>
        <v>3</v>
      </c>
    </row>
    <row r="1418" customFormat="false" ht="15" hidden="false" customHeight="false" outlineLevel="0" collapsed="false">
      <c r="A1418" s="0" t="n">
        <v>41164</v>
      </c>
      <c r="B1418" s="0" t="s">
        <v>155</v>
      </c>
      <c r="C1418" s="0" t="n">
        <v>726</v>
      </c>
      <c r="D1418" s="0" t="n">
        <v>80</v>
      </c>
      <c r="E1418" s="0" t="n">
        <v>73.7193298339844</v>
      </c>
      <c r="F1418" s="0" t="n">
        <v>37</v>
      </c>
      <c r="G1418" s="0" t="n">
        <v>3.0920000076294</v>
      </c>
      <c r="H1418" s="0" t="n">
        <v>-2.64133310317993</v>
      </c>
      <c r="I1418" s="0" t="n">
        <v>12</v>
      </c>
      <c r="J1418" s="0" t="n">
        <v>12.6092910766602</v>
      </c>
      <c r="K1418" s="0" t="n">
        <v>5.00833320617676</v>
      </c>
      <c r="L1418" s="0" t="n">
        <v>-1.125</v>
      </c>
      <c r="M1418" s="0" t="n">
        <v>6.2885799407959</v>
      </c>
      <c r="N1418" s="0" t="n">
        <v>0</v>
      </c>
      <c r="O1418" s="0" t="n">
        <v>0</v>
      </c>
      <c r="P1418" s="0" t="s">
        <v>144</v>
      </c>
      <c r="Q1418" s="0" t="s">
        <v>141</v>
      </c>
      <c r="R1418" s="0" t="n">
        <v>1</v>
      </c>
      <c r="S1418" s="0" t="s">
        <v>149</v>
      </c>
      <c r="T1418" s="0" t="n">
        <v>0</v>
      </c>
      <c r="U1418" s="0" t="n">
        <v>299326.78</v>
      </c>
      <c r="V1418" s="0" t="n">
        <v>0.0162834972143173</v>
      </c>
      <c r="W1418" s="0" t="n">
        <v>603.629638671875</v>
      </c>
      <c r="X1418" s="0" t="n">
        <v>0.0152610866352916</v>
      </c>
      <c r="Y1418" s="0" t="n">
        <f aca="false">IF(ISNUMBER(C1418),INDEX(Scorecard!$D$5:$D$12,SUMPRODUCT(--(Scorecard!$G$5:$G$11&lt;C1418))+1),Scorecard!$D$13)</f>
        <v>-0.0290424113398221</v>
      </c>
      <c r="Z1418" s="0" t="n">
        <f aca="false">IF(ISNUMBER(D1418),INDEX(Scorecard!$D$14:$D$17,SUMPRODUCT(--(Scorecard!$G$14:$G$16&lt;D1418))+1),Scorecard!$D$18)</f>
        <v>0.0505355481560174</v>
      </c>
      <c r="AA1418" s="0" t="n">
        <f aca="false">IF(ISNUMBER(E1418),INDEX(Scorecard!$D$19:$D$26,SUMPRODUCT(--(Scorecard!$G$19:$G$25&lt;E1418))+1),Scorecard!$D$27)</f>
        <v>-0.0341578513653732</v>
      </c>
      <c r="AB1418" s="0" t="n">
        <f aca="false">IF(ISNUMBER(F1418),INDEX(Scorecard!$D$28:$D$35,SUMPRODUCT(--(Scorecard!$G$28:$G$34&lt;F1418))+1),Scorecard!$D$36)</f>
        <v>-0.0008456427959252</v>
      </c>
      <c r="AC1418" s="0" t="n">
        <f aca="false">IF(ISNUMBER(H1418),INDEX(Scorecard!$D$37:$D$44,SUMPRODUCT(--(Scorecard!$G$37:$G$43&lt;H1418))+1),Scorecard!$D$45)</f>
        <v>1.35057635045042</v>
      </c>
      <c r="AD1418" s="0" t="n">
        <f aca="false">IF(ISNUMBER(I1418),INDEX(Scorecard!$D$46:$D$52,SUMPRODUCT(--(Scorecard!$G$46:$G$51&lt;I1418))+1),Scorecard!$D$53)</f>
        <v>-0.114272400683245</v>
      </c>
      <c r="AE1418" s="0" t="n">
        <f aca="false">IF(ISNUMBER(K1418),INDEX(Scorecard!$D$54:$D$61,SUMPRODUCT(--(Scorecard!$G$54:$G$60&lt;K1418))+1),Scorecard!$D$62)</f>
        <v>0.214429354789033</v>
      </c>
      <c r="AF1418" s="0" t="n">
        <f aca="false">IF(ISNUMBER(L1418),INDEX(Scorecard!$D$63:$D$68,SUMPRODUCT(--(Scorecard!$G$63:$G$67&lt;L1418))+1),Scorecard!$D$69)</f>
        <v>-0.340582194386522</v>
      </c>
      <c r="AG1418" s="0" t="n">
        <f aca="false">Inputs!$B$10+Scorecard!$J$5*Y1418+Scorecard!$J$6*Z1418+Scorecard!$J$7*AA1418+Scorecard!$J$8*AB1418+Scorecard!$J$9*AC1418+Scorecard!$J$10*AD1418+Scorecard!$J$11*AE1418+Scorecard!$J$12*AF1418</f>
        <v>-4.03781646151041</v>
      </c>
      <c r="AH1418" s="0" t="n">
        <f aca="false">MIN(1-Inputs!$B$13,MAX(Inputs!$B$13,1/(1+EXP(-(Inputs!$B$11*AG1418+Inputs!$B$12)))))</f>
        <v>0.0162834979782565</v>
      </c>
      <c r="AI1418" s="0" t="n">
        <f aca="false">Inputs!$B$9-Inputs!$B$8*AG1418</f>
        <v>603.629631905323</v>
      </c>
      <c r="AJ1418" s="0" t="n">
        <f aca="false">RANK(AH1418,$AH$5:$AH$2004,0)+COUNTIF($AH$4:AH1417,AH1418)</f>
        <v>556</v>
      </c>
      <c r="AK1418" s="0" t="n">
        <f aca="false">IF(AJ1418&lt;=Deciles!$B$5*(Deciles!$B$4+1),INT((AJ1418-1)/(Deciles!$B$4+1))+1,Deciles!$B$5+INT((AJ1418-1-Deciles!$B$5*(Deciles!$B$4+1))/Deciles!$B$4)+1)</f>
        <v>3</v>
      </c>
    </row>
    <row r="1419" customFormat="false" ht="15" hidden="false" customHeight="false" outlineLevel="0" collapsed="false">
      <c r="A1419" s="0" t="n">
        <v>41183</v>
      </c>
      <c r="B1419" s="0" t="s">
        <v>158</v>
      </c>
      <c r="C1419" s="0" t="n">
        <v>726</v>
      </c>
      <c r="D1419" s="0" t="n">
        <v>80</v>
      </c>
      <c r="E1419" s="0" t="n">
        <v>50.1269950866699</v>
      </c>
      <c r="F1419" s="0" t="n">
        <v>35</v>
      </c>
      <c r="G1419" s="0" t="n">
        <v>3.93799996376038</v>
      </c>
      <c r="H1419" s="0" t="n">
        <v>1.02133321762085</v>
      </c>
      <c r="I1419" s="0" t="n">
        <v>79</v>
      </c>
      <c r="J1419" s="0" t="n">
        <v>12.7364959716797</v>
      </c>
      <c r="K1419" s="0" t="n">
        <v>6.53333330154419</v>
      </c>
      <c r="L1419" s="0" t="n">
        <v>2.71025633811951</v>
      </c>
      <c r="M1419" s="0" t="n">
        <v>0.489093065261841</v>
      </c>
      <c r="N1419" s="0" t="n">
        <v>0</v>
      </c>
      <c r="O1419" s="0" t="n">
        <v>0</v>
      </c>
      <c r="P1419" s="0" t="s">
        <v>144</v>
      </c>
      <c r="Q1419" s="0" t="s">
        <v>141</v>
      </c>
      <c r="R1419" s="0" t="n">
        <v>2</v>
      </c>
      <c r="S1419" s="0" t="s">
        <v>156</v>
      </c>
      <c r="T1419" s="0" t="n">
        <v>0</v>
      </c>
      <c r="U1419" s="0" t="n">
        <v>339930.3</v>
      </c>
      <c r="V1419" s="0" t="n">
        <v>0.013768695294857</v>
      </c>
      <c r="W1419" s="0" t="n">
        <v>608.238891601563</v>
      </c>
      <c r="X1419" s="0" t="n">
        <v>0.0122870728373528</v>
      </c>
      <c r="Y1419" s="0" t="n">
        <f aca="false">IF(ISNUMBER(C1419),INDEX(Scorecard!$D$5:$D$12,SUMPRODUCT(--(Scorecard!$G$5:$G$11&lt;C1419))+1),Scorecard!$D$13)</f>
        <v>-0.0290424113398221</v>
      </c>
      <c r="Z1419" s="0" t="n">
        <f aca="false">IF(ISNUMBER(D1419),INDEX(Scorecard!$D$14:$D$17,SUMPRODUCT(--(Scorecard!$G$14:$G$16&lt;D1419))+1),Scorecard!$D$18)</f>
        <v>0.0505355481560174</v>
      </c>
      <c r="AA1419" s="0" t="n">
        <f aca="false">IF(ISNUMBER(E1419),INDEX(Scorecard!$D$19:$D$26,SUMPRODUCT(--(Scorecard!$G$19:$G$25&lt;E1419))+1),Scorecard!$D$27)</f>
        <v>0.57899015159425</v>
      </c>
      <c r="AB1419" s="0" t="n">
        <f aca="false">IF(ISNUMBER(F1419),INDEX(Scorecard!$D$28:$D$35,SUMPRODUCT(--(Scorecard!$G$28:$G$34&lt;F1419))+1),Scorecard!$D$36)</f>
        <v>-0.0008456427959252</v>
      </c>
      <c r="AC1419" s="0" t="n">
        <f aca="false">IF(ISNUMBER(H1419),INDEX(Scorecard!$D$37:$D$44,SUMPRODUCT(--(Scorecard!$G$37:$G$43&lt;H1419))+1),Scorecard!$D$45)</f>
        <v>-0.975503570149195</v>
      </c>
      <c r="AD1419" s="0" t="n">
        <f aca="false">IF(ISNUMBER(I1419),INDEX(Scorecard!$D$46:$D$52,SUMPRODUCT(--(Scorecard!$G$46:$G$51&lt;I1419))+1),Scorecard!$D$53)</f>
        <v>0.818882373006414</v>
      </c>
      <c r="AE1419" s="0" t="n">
        <f aca="false">IF(ISNUMBER(K1419),INDEX(Scorecard!$D$54:$D$61,SUMPRODUCT(--(Scorecard!$G$54:$G$60&lt;K1419))+1),Scorecard!$D$62)</f>
        <v>-0.119873800601421</v>
      </c>
      <c r="AF1419" s="0" t="n">
        <f aca="false">IF(ISNUMBER(L1419),INDEX(Scorecard!$D$63:$D$68,SUMPRODUCT(--(Scorecard!$G$63:$G$67&lt;L1419))+1),Scorecard!$D$69)</f>
        <v>0.322484508656054</v>
      </c>
      <c r="AG1419" s="0" t="n">
        <f aca="false">Inputs!$B$10+Scorecard!$J$5*Y1419+Scorecard!$J$6*Z1419+Scorecard!$J$7*AA1419+Scorecard!$J$8*AB1419+Scorecard!$J$9*AC1419+Scorecard!$J$10*AD1419+Scorecard!$J$11*AE1419+Scorecard!$J$12*AF1419</f>
        <v>-4.19756068992545</v>
      </c>
      <c r="AH1419" s="0" t="n">
        <f aca="false">MIN(1-Inputs!$B$13,MAX(Inputs!$B$13,1/(1+EXP(-(Inputs!$B$11*AG1419+Inputs!$B$12)))))</f>
        <v>0.0137686948911095</v>
      </c>
      <c r="AI1419" s="0" t="n">
        <f aca="false">Inputs!$B$9-Inputs!$B$8*AG1419</f>
        <v>608.238876028223</v>
      </c>
      <c r="AJ1419" s="0" t="n">
        <f aca="false">RANK(AH1419,$AH$5:$AH$2004,0)+COUNTIF($AH$4:AH1418,AH1419)</f>
        <v>640</v>
      </c>
      <c r="AK1419" s="0" t="n">
        <f aca="false">IF(AJ1419&lt;=Deciles!$B$5*(Deciles!$B$4+1),INT((AJ1419-1)/(Deciles!$B$4+1))+1,Deciles!$B$5+INT((AJ1419-1-Deciles!$B$5*(Deciles!$B$4+1))/Deciles!$B$4)+1)</f>
        <v>4</v>
      </c>
    </row>
    <row r="1420" customFormat="false" ht="15" hidden="false" customHeight="false" outlineLevel="0" collapsed="false">
      <c r="A1420" s="0" t="n">
        <v>41247</v>
      </c>
      <c r="B1420" s="0" t="s">
        <v>155</v>
      </c>
      <c r="C1420" s="0" t="n">
        <v>766</v>
      </c>
      <c r="D1420" s="0" t="n">
        <v>80</v>
      </c>
      <c r="E1420" s="0" t="n">
        <v>75.0224609375</v>
      </c>
      <c r="F1420" s="0" t="n">
        <v>36</v>
      </c>
      <c r="G1420" s="0" t="n">
        <v>3.22000002861023</v>
      </c>
      <c r="H1420" s="0" t="n">
        <v>-2.5133330821991</v>
      </c>
      <c r="I1420" s="0" t="n">
        <v>12</v>
      </c>
      <c r="J1420" s="0" t="n">
        <v>11.7412605285645</v>
      </c>
      <c r="K1420" s="0" t="n">
        <v>4.60833311080933</v>
      </c>
      <c r="L1420" s="0" t="n">
        <v>-1.125</v>
      </c>
      <c r="M1420" s="0" t="n">
        <v>4.48895978927612</v>
      </c>
      <c r="N1420" s="0" t="n">
        <v>0</v>
      </c>
      <c r="O1420" s="0" t="n">
        <v>0</v>
      </c>
      <c r="P1420" s="0" t="s">
        <v>140</v>
      </c>
      <c r="Q1420" s="0" t="s">
        <v>153</v>
      </c>
      <c r="R1420" s="0" t="n">
        <v>2</v>
      </c>
      <c r="S1420" s="0" t="s">
        <v>161</v>
      </c>
      <c r="T1420" s="0" t="n">
        <v>0</v>
      </c>
      <c r="U1420" s="0" t="n">
        <v>125650.66</v>
      </c>
      <c r="V1420" s="0" t="n">
        <v>0.00363081134855747</v>
      </c>
      <c r="W1420" s="0" t="n">
        <v>644.590637207031</v>
      </c>
      <c r="X1420" s="0" t="n">
        <v>0.00751432031393051</v>
      </c>
      <c r="Y1420" s="0" t="n">
        <f aca="false">IF(ISNUMBER(C1420),INDEX(Scorecard!$D$5:$D$12,SUMPRODUCT(--(Scorecard!$G$5:$G$11&lt;C1420))+1),Scorecard!$D$13)</f>
        <v>1.23750384304241</v>
      </c>
      <c r="Z1420" s="0" t="n">
        <f aca="false">IF(ISNUMBER(D1420),INDEX(Scorecard!$D$14:$D$17,SUMPRODUCT(--(Scorecard!$G$14:$G$16&lt;D1420))+1),Scorecard!$D$18)</f>
        <v>0.0505355481560174</v>
      </c>
      <c r="AA1420" s="0" t="n">
        <f aca="false">IF(ISNUMBER(E1420),INDEX(Scorecard!$D$19:$D$26,SUMPRODUCT(--(Scorecard!$G$19:$G$25&lt;E1420))+1),Scorecard!$D$27)</f>
        <v>-0.0341578513653732</v>
      </c>
      <c r="AB1420" s="0" t="n">
        <f aca="false">IF(ISNUMBER(F1420),INDEX(Scorecard!$D$28:$D$35,SUMPRODUCT(--(Scorecard!$G$28:$G$34&lt;F1420))+1),Scorecard!$D$36)</f>
        <v>-0.0008456427959252</v>
      </c>
      <c r="AC1420" s="0" t="n">
        <f aca="false">IF(ISNUMBER(H1420),INDEX(Scorecard!$D$37:$D$44,SUMPRODUCT(--(Scorecard!$G$37:$G$43&lt;H1420))+1),Scorecard!$D$45)</f>
        <v>1.35057635045042</v>
      </c>
      <c r="AD1420" s="0" t="n">
        <f aca="false">IF(ISNUMBER(I1420),INDEX(Scorecard!$D$46:$D$52,SUMPRODUCT(--(Scorecard!$G$46:$G$51&lt;I1420))+1),Scorecard!$D$53)</f>
        <v>-0.114272400683245</v>
      </c>
      <c r="AE1420" s="0" t="n">
        <f aca="false">IF(ISNUMBER(K1420),INDEX(Scorecard!$D$54:$D$61,SUMPRODUCT(--(Scorecard!$G$54:$G$60&lt;K1420))+1),Scorecard!$D$62)</f>
        <v>0.409483001259379</v>
      </c>
      <c r="AF1420" s="0" t="n">
        <f aca="false">IF(ISNUMBER(L1420),INDEX(Scorecard!$D$63:$D$68,SUMPRODUCT(--(Scorecard!$G$63:$G$67&lt;L1420))+1),Scorecard!$D$69)</f>
        <v>-0.340582194386522</v>
      </c>
      <c r="AG1420" s="0" t="n">
        <f aca="false">Inputs!$B$10+Scorecard!$J$5*Y1420+Scorecard!$J$6*Z1420+Scorecard!$J$7*AA1420+Scorecard!$J$8*AB1420+Scorecard!$J$9*AC1420+Scorecard!$J$10*AD1420+Scorecard!$J$11*AE1420+Scorecard!$J$12*AF1420</f>
        <v>-5.45741691214921</v>
      </c>
      <c r="AH1420" s="0" t="n">
        <f aca="false">MIN(1-Inputs!$B$13,MAX(Inputs!$B$13,1/(1+EXP(-(Inputs!$B$11*AG1420+Inputs!$B$12)))))</f>
        <v>0.00363081128349329</v>
      </c>
      <c r="AI1420" s="0" t="n">
        <f aca="false">Inputs!$B$9-Inputs!$B$8*AG1420</f>
        <v>644.59064250893</v>
      </c>
      <c r="AJ1420" s="0" t="n">
        <f aca="false">RANK(AH1420,$AH$5:$AH$2004,0)+COUNTIF($AH$4:AH1419,AH1420)</f>
        <v>1433</v>
      </c>
      <c r="AK1420" s="0" t="n">
        <f aca="false">IF(AJ1420&lt;=Deciles!$B$5*(Deciles!$B$4+1),INT((AJ1420-1)/(Deciles!$B$4+1))+1,Deciles!$B$5+INT((AJ1420-1-Deciles!$B$5*(Deciles!$B$4+1))/Deciles!$B$4)+1)</f>
        <v>8</v>
      </c>
    </row>
    <row r="1421" customFormat="false" ht="15" hidden="false" customHeight="false" outlineLevel="0" collapsed="false">
      <c r="A1421" s="0" t="n">
        <v>41323</v>
      </c>
      <c r="B1421" s="0" t="s">
        <v>157</v>
      </c>
      <c r="C1421" s="0" t="n">
        <v>763</v>
      </c>
      <c r="D1421" s="0" t="n">
        <v>80</v>
      </c>
      <c r="E1421" s="0" t="n">
        <v>73.553337097168</v>
      </c>
      <c r="F1421" s="0" t="n">
        <v>34</v>
      </c>
      <c r="G1421" s="0" t="n">
        <v>3.56399989128113</v>
      </c>
      <c r="H1421" s="0" t="n">
        <v>-0.319333553314209</v>
      </c>
      <c r="I1421" s="0" t="n">
        <v>12</v>
      </c>
      <c r="J1421" s="0" t="n">
        <v>11.6054353713989</v>
      </c>
      <c r="K1421" s="0" t="n">
        <v>4.8230767250061</v>
      </c>
      <c r="L1421" s="0" t="n">
        <v>-0.276923179626465</v>
      </c>
      <c r="M1421" s="0" t="n">
        <v>6.69991636276245</v>
      </c>
      <c r="N1421" s="0" t="n">
        <v>0</v>
      </c>
      <c r="O1421" s="0" t="n">
        <v>0</v>
      </c>
      <c r="P1421" s="0" t="s">
        <v>144</v>
      </c>
      <c r="Q1421" s="0" t="s">
        <v>141</v>
      </c>
      <c r="R1421" s="0" t="n">
        <v>1</v>
      </c>
      <c r="S1421" s="0" t="s">
        <v>154</v>
      </c>
      <c r="T1421" s="0" t="n">
        <v>0</v>
      </c>
      <c r="U1421" s="0" t="n">
        <v>109692.41</v>
      </c>
      <c r="V1421" s="0" t="n">
        <v>0.00411517871543765</v>
      </c>
      <c r="W1421" s="0" t="n">
        <v>641.188354492188</v>
      </c>
      <c r="X1421" s="0" t="n">
        <v>0.00465497327968478</v>
      </c>
      <c r="Y1421" s="0" t="n">
        <f aca="false">IF(ISNUMBER(C1421),INDEX(Scorecard!$D$5:$D$12,SUMPRODUCT(--(Scorecard!$G$5:$G$11&lt;C1421))+1),Scorecard!$D$13)</f>
        <v>1.23750384304241</v>
      </c>
      <c r="Z1421" s="0" t="n">
        <f aca="false">IF(ISNUMBER(D1421),INDEX(Scorecard!$D$14:$D$17,SUMPRODUCT(--(Scorecard!$G$14:$G$16&lt;D1421))+1),Scorecard!$D$18)</f>
        <v>0.0505355481560174</v>
      </c>
      <c r="AA1421" s="0" t="n">
        <f aca="false">IF(ISNUMBER(E1421),INDEX(Scorecard!$D$19:$D$26,SUMPRODUCT(--(Scorecard!$G$19:$G$25&lt;E1421))+1),Scorecard!$D$27)</f>
        <v>-0.0341578513653732</v>
      </c>
      <c r="AB1421" s="0" t="n">
        <f aca="false">IF(ISNUMBER(F1421),INDEX(Scorecard!$D$28:$D$35,SUMPRODUCT(--(Scorecard!$G$28:$G$34&lt;F1421))+1),Scorecard!$D$36)</f>
        <v>-0.0008456427959252</v>
      </c>
      <c r="AC1421" s="0" t="n">
        <f aca="false">IF(ISNUMBER(H1421),INDEX(Scorecard!$D$37:$D$44,SUMPRODUCT(--(Scorecard!$G$37:$G$43&lt;H1421))+1),Scorecard!$D$45)</f>
        <v>0.769716833645565</v>
      </c>
      <c r="AD1421" s="0" t="n">
        <f aca="false">IF(ISNUMBER(I1421),INDEX(Scorecard!$D$46:$D$52,SUMPRODUCT(--(Scorecard!$G$46:$G$51&lt;I1421))+1),Scorecard!$D$53)</f>
        <v>-0.114272400683245</v>
      </c>
      <c r="AE1421" s="0" t="n">
        <f aca="false">IF(ISNUMBER(K1421),INDEX(Scorecard!$D$54:$D$61,SUMPRODUCT(--(Scorecard!$G$54:$G$60&lt;K1421))+1),Scorecard!$D$62)</f>
        <v>0.214429354789033</v>
      </c>
      <c r="AF1421" s="0" t="n">
        <f aca="false">IF(ISNUMBER(L1421),INDEX(Scorecard!$D$63:$D$68,SUMPRODUCT(--(Scorecard!$G$63:$G$67&lt;L1421))+1),Scorecard!$D$69)</f>
        <v>0.322484508656054</v>
      </c>
      <c r="AG1421" s="0" t="n">
        <f aca="false">Inputs!$B$10+Scorecard!$J$5*Y1421+Scorecard!$J$6*Z1421+Scorecard!$J$7*AA1421+Scorecard!$J$8*AB1421+Scorecard!$J$9*AC1421+Scorecard!$J$10*AD1421+Scorecard!$J$11*AE1421+Scorecard!$J$12*AF1421</f>
        <v>-5.33950205729704</v>
      </c>
      <c r="AH1421" s="0" t="n">
        <f aca="false">MIN(1-Inputs!$B$13,MAX(Inputs!$B$13,1/(1+EXP(-(Inputs!$B$11*AG1421+Inputs!$B$12)))))</f>
        <v>0.00411517857378692</v>
      </c>
      <c r="AI1421" s="0" t="n">
        <f aca="false">Inputs!$B$9-Inputs!$B$8*AG1421</f>
        <v>641.188338982083</v>
      </c>
      <c r="AJ1421" s="0" t="n">
        <f aca="false">RANK(AH1421,$AH$5:$AH$2004,0)+COUNTIF($AH$4:AH1420,AH1421)</f>
        <v>1374</v>
      </c>
      <c r="AK1421" s="0" t="n">
        <f aca="false">IF(AJ1421&lt;=Deciles!$B$5*(Deciles!$B$4+1),INT((AJ1421-1)/(Deciles!$B$4+1))+1,Deciles!$B$5+INT((AJ1421-1-Deciles!$B$5*(Deciles!$B$4+1))/Deciles!$B$4)+1)</f>
        <v>7</v>
      </c>
    </row>
    <row r="1422" customFormat="false" ht="15" hidden="false" customHeight="false" outlineLevel="0" collapsed="false">
      <c r="A1422" s="0" t="n">
        <v>41368</v>
      </c>
      <c r="B1422" s="0" t="s">
        <v>152</v>
      </c>
      <c r="C1422" s="0" t="n">
        <v>741</v>
      </c>
      <c r="D1422" s="0" t="n">
        <v>84.0303573608398</v>
      </c>
      <c r="E1422" s="0" t="n">
        <v>54.5816497802734</v>
      </c>
      <c r="F1422" s="0" t="n">
        <v>28</v>
      </c>
      <c r="G1422" s="0" t="n">
        <v>3.63899993896484</v>
      </c>
      <c r="H1422" s="0" t="n">
        <v>-2.79433345794678</v>
      </c>
      <c r="I1422" s="0" t="n">
        <v>73</v>
      </c>
      <c r="J1422" s="0" t="n">
        <v>11.9023551940918</v>
      </c>
      <c r="K1422" s="0" t="n">
        <v>4.19999980926514</v>
      </c>
      <c r="L1422" s="0" t="n">
        <v>-0.458333492279053</v>
      </c>
      <c r="M1422" s="0" t="n">
        <v>6.02961158752441</v>
      </c>
      <c r="N1422" s="0" t="n">
        <v>0</v>
      </c>
      <c r="O1422" s="0" t="n">
        <v>0</v>
      </c>
      <c r="P1422" s="0" t="s">
        <v>144</v>
      </c>
      <c r="Q1422" s="0" t="s">
        <v>141</v>
      </c>
      <c r="R1422" s="0" t="n">
        <v>2</v>
      </c>
      <c r="S1422" s="0" t="s">
        <v>156</v>
      </c>
      <c r="T1422" s="0" t="n">
        <v>0</v>
      </c>
      <c r="U1422" s="0" t="n">
        <v>147613.81</v>
      </c>
      <c r="V1422" s="0" t="n">
        <v>0.00362480012699962</v>
      </c>
      <c r="W1422" s="0" t="n">
        <v>644.635620117188</v>
      </c>
      <c r="X1422" s="0" t="n">
        <v>0.00251257396303117</v>
      </c>
      <c r="Y1422" s="0" t="n">
        <f aca="false">IF(ISNUMBER(C1422),INDEX(Scorecard!$D$5:$D$12,SUMPRODUCT(--(Scorecard!$G$5:$G$11&lt;C1422))+1),Scorecard!$D$13)</f>
        <v>0.488358159108655</v>
      </c>
      <c r="Z1422" s="0" t="n">
        <f aca="false">IF(ISNUMBER(D1422),INDEX(Scorecard!$D$14:$D$17,SUMPRODUCT(--(Scorecard!$G$14:$G$16&lt;D1422))+1),Scorecard!$D$18)</f>
        <v>0.0505355481560174</v>
      </c>
      <c r="AA1422" s="0" t="n">
        <f aca="false">IF(ISNUMBER(E1422),INDEX(Scorecard!$D$19:$D$26,SUMPRODUCT(--(Scorecard!$G$19:$G$25&lt;E1422))+1),Scorecard!$D$27)</f>
        <v>0.57899015159425</v>
      </c>
      <c r="AB1422" s="0" t="n">
        <f aca="false">IF(ISNUMBER(F1422),INDEX(Scorecard!$D$28:$D$35,SUMPRODUCT(--(Scorecard!$G$28:$G$34&lt;F1422))+1),Scorecard!$D$36)</f>
        <v>0.165097008946478</v>
      </c>
      <c r="AC1422" s="0" t="n">
        <f aca="false">IF(ISNUMBER(H1422),INDEX(Scorecard!$D$37:$D$44,SUMPRODUCT(--(Scorecard!$G$37:$G$43&lt;H1422))+1),Scorecard!$D$45)</f>
        <v>1.35057635045042</v>
      </c>
      <c r="AD1422" s="0" t="n">
        <f aca="false">IF(ISNUMBER(I1422),INDEX(Scorecard!$D$46:$D$52,SUMPRODUCT(--(Scorecard!$G$46:$G$51&lt;I1422))+1),Scorecard!$D$53)</f>
        <v>0.818882373006414</v>
      </c>
      <c r="AE1422" s="0" t="n">
        <f aca="false">IF(ISNUMBER(K1422),INDEX(Scorecard!$D$54:$D$61,SUMPRODUCT(--(Scorecard!$G$54:$G$60&lt;K1422))+1),Scorecard!$D$62)</f>
        <v>0.489050497890326</v>
      </c>
      <c r="AF1422" s="0" t="n">
        <f aca="false">IF(ISNUMBER(L1422),INDEX(Scorecard!$D$63:$D$68,SUMPRODUCT(--(Scorecard!$G$63:$G$67&lt;L1422))+1),Scorecard!$D$69)</f>
        <v>0.322484508656054</v>
      </c>
      <c r="AG1422" s="0" t="n">
        <f aca="false">Inputs!$B$10+Scorecard!$J$5*Y1422+Scorecard!$J$6*Z1422+Scorecard!$J$7*AA1422+Scorecard!$J$8*AB1422+Scorecard!$J$9*AC1422+Scorecard!$J$10*AD1422+Scorecard!$J$11*AE1422+Scorecard!$J$12*AF1422</f>
        <v>-5.45897675874248</v>
      </c>
      <c r="AH1422" s="0" t="n">
        <f aca="false">MIN(1-Inputs!$B$13,MAX(Inputs!$B$13,1/(1+EXP(-(Inputs!$B$11*AG1422+Inputs!$B$12)))))</f>
        <v>0.00362480014303978</v>
      </c>
      <c r="AI1422" s="0" t="n">
        <f aca="false">Inputs!$B$9-Inputs!$B$8*AG1422</f>
        <v>644.635650167823</v>
      </c>
      <c r="AJ1422" s="0" t="n">
        <f aca="false">RANK(AH1422,$AH$5:$AH$2004,0)+COUNTIF($AH$4:AH1421,AH1422)</f>
        <v>1444</v>
      </c>
      <c r="AK1422" s="0" t="n">
        <f aca="false">IF(AJ1422&lt;=Deciles!$B$5*(Deciles!$B$4+1),INT((AJ1422-1)/(Deciles!$B$4+1))+1,Deciles!$B$5+INT((AJ1422-1-Deciles!$B$5*(Deciles!$B$4+1))/Deciles!$B$4)+1)</f>
        <v>8</v>
      </c>
    </row>
    <row r="1423" customFormat="false" ht="15" hidden="false" customHeight="false" outlineLevel="0" collapsed="false">
      <c r="A1423" s="0" t="n">
        <v>41384</v>
      </c>
      <c r="B1423" s="0" t="s">
        <v>145</v>
      </c>
      <c r="C1423" s="0" t="n">
        <v>770</v>
      </c>
      <c r="D1423" s="0" t="n">
        <v>84.667121887207</v>
      </c>
      <c r="E1423" s="0" t="n">
        <v>81.8078079223633</v>
      </c>
      <c r="F1423" s="0" t="n">
        <v>34</v>
      </c>
      <c r="G1423" s="0" t="n">
        <v>3.29099988937378</v>
      </c>
      <c r="H1423" s="0" t="n">
        <v>-0.225666761398315</v>
      </c>
      <c r="I1423" s="0" t="n">
        <v>7</v>
      </c>
      <c r="J1423" s="0" t="n">
        <v>12.5459880828857</v>
      </c>
      <c r="K1423" s="0" t="n">
        <v>4.95833349227905</v>
      </c>
      <c r="L1423" s="0" t="n">
        <v>-1.875</v>
      </c>
      <c r="M1423" s="0" t="n">
        <v>3.98038840293884</v>
      </c>
      <c r="N1423" s="0" t="n">
        <v>0</v>
      </c>
      <c r="O1423" s="0" t="n">
        <v>0</v>
      </c>
      <c r="P1423" s="0" t="s">
        <v>146</v>
      </c>
      <c r="Q1423" s="0" t="s">
        <v>141</v>
      </c>
      <c r="R1423" s="0" t="n">
        <v>1</v>
      </c>
      <c r="S1423" s="0" t="s">
        <v>162</v>
      </c>
      <c r="T1423" s="0" t="n">
        <v>0</v>
      </c>
      <c r="U1423" s="0" t="n">
        <v>280965.8</v>
      </c>
      <c r="V1423" s="0" t="n">
        <v>0.00437432294711471</v>
      </c>
      <c r="W1423" s="0" t="n">
        <v>639.528503417969</v>
      </c>
      <c r="X1423" s="0" t="n">
        <v>0.00473507819697261</v>
      </c>
      <c r="Y1423" s="0" t="n">
        <f aca="false">IF(ISNUMBER(C1423),INDEX(Scorecard!$D$5:$D$12,SUMPRODUCT(--(Scorecard!$G$5:$G$11&lt;C1423))+1),Scorecard!$D$13)</f>
        <v>1.23750384304241</v>
      </c>
      <c r="Z1423" s="0" t="n">
        <f aca="false">IF(ISNUMBER(D1423),INDEX(Scorecard!$D$14:$D$17,SUMPRODUCT(--(Scorecard!$G$14:$G$16&lt;D1423))+1),Scorecard!$D$18)</f>
        <v>0.0505355481560174</v>
      </c>
      <c r="AA1423" s="0" t="n">
        <f aca="false">IF(ISNUMBER(E1423),INDEX(Scorecard!$D$19:$D$26,SUMPRODUCT(--(Scorecard!$G$19:$G$25&lt;E1423))+1),Scorecard!$D$27)</f>
        <v>-0.0341578513653732</v>
      </c>
      <c r="AB1423" s="0" t="n">
        <f aca="false">IF(ISNUMBER(F1423),INDEX(Scorecard!$D$28:$D$35,SUMPRODUCT(--(Scorecard!$G$28:$G$34&lt;F1423))+1),Scorecard!$D$36)</f>
        <v>-0.0008456427959252</v>
      </c>
      <c r="AC1423" s="0" t="n">
        <f aca="false">IF(ISNUMBER(H1423),INDEX(Scorecard!$D$37:$D$44,SUMPRODUCT(--(Scorecard!$G$37:$G$43&lt;H1423))+1),Scorecard!$D$45)</f>
        <v>0.769716833645565</v>
      </c>
      <c r="AD1423" s="0" t="n">
        <f aca="false">IF(ISNUMBER(I1423),INDEX(Scorecard!$D$46:$D$52,SUMPRODUCT(--(Scorecard!$G$46:$G$51&lt;I1423))+1),Scorecard!$D$53)</f>
        <v>-0.114272400683245</v>
      </c>
      <c r="AE1423" s="0" t="n">
        <f aca="false">IF(ISNUMBER(K1423),INDEX(Scorecard!$D$54:$D$61,SUMPRODUCT(--(Scorecard!$G$54:$G$60&lt;K1423))+1),Scorecard!$D$62)</f>
        <v>0.214429354789033</v>
      </c>
      <c r="AF1423" s="0" t="n">
        <f aca="false">IF(ISNUMBER(L1423),INDEX(Scorecard!$D$63:$D$68,SUMPRODUCT(--(Scorecard!$G$63:$G$67&lt;L1423))+1),Scorecard!$D$69)</f>
        <v>-0.340582194386522</v>
      </c>
      <c r="AG1423" s="0" t="n">
        <f aca="false">Inputs!$B$10+Scorecard!$J$5*Y1423+Scorecard!$J$6*Z1423+Scorecard!$J$7*AA1423+Scorecard!$J$8*AB1423+Scorecard!$J$9*AC1423+Scorecard!$J$10*AD1423+Scorecard!$J$11*AE1423+Scorecard!$J$12*AF1423</f>
        <v>-5.28197638552326</v>
      </c>
      <c r="AH1423" s="0" t="n">
        <f aca="false">MIN(1-Inputs!$B$13,MAX(Inputs!$B$13,1/(1+EXP(-(Inputs!$B$11*AG1423+Inputs!$B$12)))))</f>
        <v>0.0043743228292321</v>
      </c>
      <c r="AI1423" s="0" t="n">
        <f aca="false">Inputs!$B$9-Inputs!$B$8*AG1423</f>
        <v>639.528498954246</v>
      </c>
      <c r="AJ1423" s="0" t="n">
        <f aca="false">RANK(AH1423,$AH$5:$AH$2004,0)+COUNTIF($AH$4:AH1422,AH1423)</f>
        <v>1332</v>
      </c>
      <c r="AK1423" s="0" t="n">
        <f aca="false">IF(AJ1423&lt;=Deciles!$B$5*(Deciles!$B$4+1),INT((AJ1423-1)/(Deciles!$B$4+1))+1,Deciles!$B$5+INT((AJ1423-1-Deciles!$B$5*(Deciles!$B$4+1))/Deciles!$B$4)+1)</f>
        <v>7</v>
      </c>
    </row>
    <row r="1424" customFormat="false" ht="15" hidden="false" customHeight="false" outlineLevel="0" collapsed="false">
      <c r="A1424" s="0" t="n">
        <v>41451</v>
      </c>
      <c r="B1424" s="0" t="s">
        <v>139</v>
      </c>
      <c r="C1424" s="0" t="n">
        <v>770</v>
      </c>
      <c r="D1424" s="0" t="n">
        <v>93.2623138427734</v>
      </c>
      <c r="E1424" s="0" t="n">
        <v>68.119758605957</v>
      </c>
      <c r="F1424" s="0" t="n">
        <v>40</v>
      </c>
      <c r="G1424" s="0" t="n">
        <v>4.0460000038147</v>
      </c>
      <c r="H1424" s="0" t="n">
        <v>1.0293333530426</v>
      </c>
      <c r="I1424" s="0" t="n">
        <v>65</v>
      </c>
      <c r="J1424" s="0" t="n">
        <v>12.1642560958862</v>
      </c>
      <c r="K1424" s="0" t="n">
        <v>5.03333330154419</v>
      </c>
      <c r="L1424" s="0" t="n">
        <v>-3.50000047683716</v>
      </c>
      <c r="M1424" s="0" t="n">
        <v>2.74066424369812</v>
      </c>
      <c r="N1424" s="0" t="n">
        <v>0</v>
      </c>
      <c r="O1424" s="0" t="n">
        <v>0</v>
      </c>
      <c r="P1424" s="0" t="s">
        <v>144</v>
      </c>
      <c r="Q1424" s="0" t="s">
        <v>141</v>
      </c>
      <c r="R1424" s="0" t="n">
        <v>1</v>
      </c>
      <c r="S1424" s="0" t="s">
        <v>147</v>
      </c>
      <c r="T1424" s="0" t="n">
        <v>0</v>
      </c>
      <c r="U1424" s="0" t="n">
        <v>191809.1</v>
      </c>
      <c r="V1424" s="0" t="n">
        <v>0.00555448420345783</v>
      </c>
      <c r="W1424" s="0" t="n">
        <v>633.032043457031</v>
      </c>
      <c r="X1424" s="0" t="n">
        <v>0.00256964680738747</v>
      </c>
      <c r="Y1424" s="0" t="n">
        <f aca="false">IF(ISNUMBER(C1424),INDEX(Scorecard!$D$5:$D$12,SUMPRODUCT(--(Scorecard!$G$5:$G$11&lt;C1424))+1),Scorecard!$D$13)</f>
        <v>1.23750384304241</v>
      </c>
      <c r="Z1424" s="0" t="n">
        <f aca="false">IF(ISNUMBER(D1424),INDEX(Scorecard!$D$14:$D$17,SUMPRODUCT(--(Scorecard!$G$14:$G$16&lt;D1424))+1),Scorecard!$D$18)</f>
        <v>-0.361970872710667</v>
      </c>
      <c r="AA1424" s="0" t="n">
        <f aca="false">IF(ISNUMBER(E1424),INDEX(Scorecard!$D$19:$D$26,SUMPRODUCT(--(Scorecard!$G$19:$G$25&lt;E1424))+1),Scorecard!$D$27)</f>
        <v>0.0530843085177338</v>
      </c>
      <c r="AB1424" s="0" t="n">
        <f aca="false">IF(ISNUMBER(F1424),INDEX(Scorecard!$D$28:$D$35,SUMPRODUCT(--(Scorecard!$G$28:$G$34&lt;F1424))+1),Scorecard!$D$36)</f>
        <v>-0.132616866359722</v>
      </c>
      <c r="AC1424" s="0" t="n">
        <f aca="false">IF(ISNUMBER(H1424),INDEX(Scorecard!$D$37:$D$44,SUMPRODUCT(--(Scorecard!$G$37:$G$43&lt;H1424))+1),Scorecard!$D$45)</f>
        <v>-0.975503570149195</v>
      </c>
      <c r="AD1424" s="0" t="n">
        <f aca="false">IF(ISNUMBER(I1424),INDEX(Scorecard!$D$46:$D$52,SUMPRODUCT(--(Scorecard!$G$46:$G$51&lt;I1424))+1),Scorecard!$D$53)</f>
        <v>0.818882373006414</v>
      </c>
      <c r="AE1424" s="0" t="n">
        <f aca="false">IF(ISNUMBER(K1424),INDEX(Scorecard!$D$54:$D$61,SUMPRODUCT(--(Scorecard!$G$54:$G$60&lt;K1424))+1),Scorecard!$D$62)</f>
        <v>0.214429354789033</v>
      </c>
      <c r="AF1424" s="0" t="n">
        <f aca="false">IF(ISNUMBER(L1424),INDEX(Scorecard!$D$63:$D$68,SUMPRODUCT(--(Scorecard!$G$63:$G$67&lt;L1424))+1),Scorecard!$D$69)</f>
        <v>-0.340582194386522</v>
      </c>
      <c r="AG1424" s="0" t="n">
        <f aca="false">Inputs!$B$10+Scorecard!$J$5*Y1424+Scorecard!$J$6*Z1424+Scorecard!$J$7*AA1424+Scorecard!$J$8*AB1424+Scorecard!$J$9*AC1424+Scorecard!$J$10*AD1424+Scorecard!$J$11*AE1424+Scorecard!$J$12*AF1424</f>
        <v>-5.05682534656584</v>
      </c>
      <c r="AH1424" s="0" t="n">
        <f aca="false">MIN(1-Inputs!$B$13,MAX(Inputs!$B$13,1/(1+EXP(-(Inputs!$B$11*AG1424+Inputs!$B$12)))))</f>
        <v>0.00555448421269807</v>
      </c>
      <c r="AI1424" s="0" t="n">
        <f aca="false">Inputs!$B$9-Inputs!$B$8*AG1424</f>
        <v>633.032013207149</v>
      </c>
      <c r="AJ1424" s="0" t="n">
        <f aca="false">RANK(AH1424,$AH$5:$AH$2004,0)+COUNTIF($AH$4:AH1423,AH1424)</f>
        <v>1186</v>
      </c>
      <c r="AK1424" s="0" t="n">
        <f aca="false">IF(AJ1424&lt;=Deciles!$B$5*(Deciles!$B$4+1),INT((AJ1424-1)/(Deciles!$B$4+1))+1,Deciles!$B$5+INT((AJ1424-1-Deciles!$B$5*(Deciles!$B$4+1))/Deciles!$B$4)+1)</f>
        <v>6</v>
      </c>
    </row>
    <row r="1425" customFormat="false" ht="15" hidden="false" customHeight="false" outlineLevel="0" collapsed="false">
      <c r="A1425" s="0" t="n">
        <v>41476</v>
      </c>
      <c r="B1425" s="0" t="s">
        <v>152</v>
      </c>
      <c r="C1425" s="0" t="n">
        <v>791</v>
      </c>
      <c r="D1425" s="0" t="n">
        <v>80</v>
      </c>
      <c r="E1425" s="0" t="n">
        <v>68.7054061889648</v>
      </c>
      <c r="F1425" s="0" t="n">
        <v>31</v>
      </c>
      <c r="G1425" s="0" t="n">
        <v>3.73000001907349</v>
      </c>
      <c r="H1425" s="0" t="n">
        <v>-2.70333337783814</v>
      </c>
      <c r="I1425" s="0" t="n">
        <v>34</v>
      </c>
      <c r="J1425" s="0" t="n">
        <v>11.2603998184204</v>
      </c>
      <c r="K1425" s="0" t="n">
        <v>3.70000004768372</v>
      </c>
      <c r="L1425" s="0" t="n">
        <v>-0.458333253860474</v>
      </c>
      <c r="M1425" s="0" t="n">
        <v>4.74415826797485</v>
      </c>
      <c r="N1425" s="0" t="n">
        <v>0</v>
      </c>
      <c r="O1425" s="0" t="n">
        <v>0</v>
      </c>
      <c r="P1425" s="0" t="s">
        <v>144</v>
      </c>
      <c r="Q1425" s="0" t="s">
        <v>141</v>
      </c>
      <c r="R1425" s="0" t="n">
        <v>2</v>
      </c>
      <c r="S1425" s="0" t="s">
        <v>147</v>
      </c>
      <c r="T1425" s="0" t="n">
        <v>0</v>
      </c>
      <c r="U1425" s="0" t="n">
        <v>77683.59</v>
      </c>
      <c r="V1425" s="0" t="n">
        <v>0.000910596980247647</v>
      </c>
      <c r="W1425" s="0" t="n">
        <v>682.097229003906</v>
      </c>
      <c r="X1425" s="0" t="n">
        <v>0.0032089704181999</v>
      </c>
      <c r="Y1425" s="0" t="n">
        <f aca="false">IF(ISNUMBER(C1425),INDEX(Scorecard!$D$5:$D$12,SUMPRODUCT(--(Scorecard!$G$5:$G$11&lt;C1425))+1),Scorecard!$D$13)</f>
        <v>2.19112706886128</v>
      </c>
      <c r="Z1425" s="0" t="n">
        <f aca="false">IF(ISNUMBER(D1425),INDEX(Scorecard!$D$14:$D$17,SUMPRODUCT(--(Scorecard!$G$14:$G$16&lt;D1425))+1),Scorecard!$D$18)</f>
        <v>0.0505355481560174</v>
      </c>
      <c r="AA1425" s="0" t="n">
        <f aca="false">IF(ISNUMBER(E1425),INDEX(Scorecard!$D$19:$D$26,SUMPRODUCT(--(Scorecard!$G$19:$G$25&lt;E1425))+1),Scorecard!$D$27)</f>
        <v>0.0530843085177338</v>
      </c>
      <c r="AB1425" s="0" t="n">
        <f aca="false">IF(ISNUMBER(F1425),INDEX(Scorecard!$D$28:$D$35,SUMPRODUCT(--(Scorecard!$G$28:$G$34&lt;F1425))+1),Scorecard!$D$36)</f>
        <v>0.126913191054783</v>
      </c>
      <c r="AC1425" s="0" t="n">
        <f aca="false">IF(ISNUMBER(H1425),INDEX(Scorecard!$D$37:$D$44,SUMPRODUCT(--(Scorecard!$G$37:$G$43&lt;H1425))+1),Scorecard!$D$45)</f>
        <v>1.35057635045042</v>
      </c>
      <c r="AD1425" s="0" t="n">
        <f aca="false">IF(ISNUMBER(I1425),INDEX(Scorecard!$D$46:$D$52,SUMPRODUCT(--(Scorecard!$G$46:$G$51&lt;I1425))+1),Scorecard!$D$53)</f>
        <v>0.123869379412532</v>
      </c>
      <c r="AE1425" s="0" t="n">
        <f aca="false">IF(ISNUMBER(K1425),INDEX(Scorecard!$D$54:$D$61,SUMPRODUCT(--(Scorecard!$G$54:$G$60&lt;K1425))+1),Scorecard!$D$62)</f>
        <v>0.489050497890326</v>
      </c>
      <c r="AF1425" s="0" t="n">
        <f aca="false">IF(ISNUMBER(L1425),INDEX(Scorecard!$D$63:$D$68,SUMPRODUCT(--(Scorecard!$G$63:$G$67&lt;L1425))+1),Scorecard!$D$69)</f>
        <v>0.322484508656054</v>
      </c>
      <c r="AG1425" s="0" t="n">
        <f aca="false">Inputs!$B$10+Scorecard!$J$5*Y1425+Scorecard!$J$6*Z1425+Scorecard!$J$7*AA1425+Scorecard!$J$8*AB1425+Scorecard!$J$9*AC1425+Scorecard!$J$10*AD1425+Scorecard!$J$11*AE1425+Scorecard!$J$12*AF1425</f>
        <v>-6.75729557217402</v>
      </c>
      <c r="AH1425" s="0" t="n">
        <f aca="false">MIN(1-Inputs!$B$13,MAX(Inputs!$B$13,1/(1+EXP(-(Inputs!$B$11*AG1425+Inputs!$B$12)))))</f>
        <v>0.000910596969267689</v>
      </c>
      <c r="AI1425" s="0" t="n">
        <f aca="false">Inputs!$B$9-Inputs!$B$8*AG1425</f>
        <v>682.097212440434</v>
      </c>
      <c r="AJ1425" s="0" t="n">
        <f aca="false">RANK(AH1425,$AH$5:$AH$2004,0)+COUNTIF($AH$4:AH1424,AH1425)</f>
        <v>1930</v>
      </c>
      <c r="AK1425" s="0" t="n">
        <f aca="false">IF(AJ1425&lt;=Deciles!$B$5*(Deciles!$B$4+1),INT((AJ1425-1)/(Deciles!$B$4+1))+1,Deciles!$B$5+INT((AJ1425-1-Deciles!$B$5*(Deciles!$B$4+1))/Deciles!$B$4)+1)</f>
        <v>10</v>
      </c>
    </row>
    <row r="1426" customFormat="false" ht="15" hidden="false" customHeight="false" outlineLevel="0" collapsed="false">
      <c r="A1426" s="0" t="n">
        <v>41485</v>
      </c>
      <c r="B1426" s="0" t="s">
        <v>139</v>
      </c>
      <c r="C1426" s="0" t="n">
        <v>808</v>
      </c>
      <c r="D1426" s="0" t="n">
        <v>80</v>
      </c>
      <c r="E1426" s="0" t="n">
        <v>69.3437042236328</v>
      </c>
      <c r="F1426" s="0" t="n">
        <v>47</v>
      </c>
      <c r="G1426" s="0" t="n">
        <v>4.16599988937378</v>
      </c>
      <c r="H1426" s="0" t="n">
        <v>1.14933323860169</v>
      </c>
      <c r="I1426" s="0" t="n">
        <v>38</v>
      </c>
      <c r="J1426" s="0" t="n">
        <v>11.864333152771</v>
      </c>
      <c r="K1426" s="0" t="n">
        <v>5.83333349227905</v>
      </c>
      <c r="L1426" s="0" t="n">
        <v>-3.49999952316284</v>
      </c>
      <c r="M1426" s="0" t="n">
        <v>2.30299806594849</v>
      </c>
      <c r="N1426" s="0" t="n">
        <v>0</v>
      </c>
      <c r="O1426" s="0" t="n">
        <v>0</v>
      </c>
      <c r="P1426" s="0" t="s">
        <v>146</v>
      </c>
      <c r="Q1426" s="0" t="s">
        <v>141</v>
      </c>
      <c r="R1426" s="0" t="n">
        <v>2</v>
      </c>
      <c r="S1426" s="0" t="s">
        <v>162</v>
      </c>
      <c r="T1426" s="0" t="n">
        <v>0</v>
      </c>
      <c r="U1426" s="0" t="n">
        <v>142106.62</v>
      </c>
      <c r="V1426" s="0" t="n">
        <v>0.00263676163740456</v>
      </c>
      <c r="W1426" s="0" t="n">
        <v>653.275573730469</v>
      </c>
      <c r="X1426" s="0" t="n">
        <v>0.00141561147756875</v>
      </c>
      <c r="Y1426" s="0" t="n">
        <f aca="false">IF(ISNUMBER(C1426),INDEX(Scorecard!$D$5:$D$12,SUMPRODUCT(--(Scorecard!$G$5:$G$11&lt;C1426))+1),Scorecard!$D$13)</f>
        <v>2.19112706886128</v>
      </c>
      <c r="Z1426" s="0" t="n">
        <f aca="false">IF(ISNUMBER(D1426),INDEX(Scorecard!$D$14:$D$17,SUMPRODUCT(--(Scorecard!$G$14:$G$16&lt;D1426))+1),Scorecard!$D$18)</f>
        <v>0.0505355481560174</v>
      </c>
      <c r="AA1426" s="0" t="n">
        <f aca="false">IF(ISNUMBER(E1426),INDEX(Scorecard!$D$19:$D$26,SUMPRODUCT(--(Scorecard!$G$19:$G$25&lt;E1426))+1),Scorecard!$D$27)</f>
        <v>0.0530843085177338</v>
      </c>
      <c r="AB1426" s="0" t="n">
        <f aca="false">IF(ISNUMBER(F1426),INDEX(Scorecard!$D$28:$D$35,SUMPRODUCT(--(Scorecard!$G$28:$G$34&lt;F1426))+1),Scorecard!$D$36)</f>
        <v>-0.400689107298307</v>
      </c>
      <c r="AC1426" s="0" t="n">
        <f aca="false">IF(ISNUMBER(H1426),INDEX(Scorecard!$D$37:$D$44,SUMPRODUCT(--(Scorecard!$G$37:$G$43&lt;H1426))+1),Scorecard!$D$45)</f>
        <v>-0.975503570149195</v>
      </c>
      <c r="AD1426" s="0" t="n">
        <f aca="false">IF(ISNUMBER(I1426),INDEX(Scorecard!$D$46:$D$52,SUMPRODUCT(--(Scorecard!$G$46:$G$51&lt;I1426))+1),Scorecard!$D$53)</f>
        <v>0.569875412099532</v>
      </c>
      <c r="AE1426" s="0" t="n">
        <f aca="false">IF(ISNUMBER(K1426),INDEX(Scorecard!$D$54:$D$61,SUMPRODUCT(--(Scorecard!$G$54:$G$60&lt;K1426))+1),Scorecard!$D$62)</f>
        <v>0.0151758992857273</v>
      </c>
      <c r="AF1426" s="0" t="n">
        <f aca="false">IF(ISNUMBER(L1426),INDEX(Scorecard!$D$63:$D$68,SUMPRODUCT(--(Scorecard!$G$63:$G$67&lt;L1426))+1),Scorecard!$D$69)</f>
        <v>-0.340582194386522</v>
      </c>
      <c r="AG1426" s="0" t="n">
        <f aca="false">Inputs!$B$10+Scorecard!$J$5*Y1426+Scorecard!$J$6*Z1426+Scorecard!$J$7*AA1426+Scorecard!$J$8*AB1426+Scorecard!$J$9*AC1426+Scorecard!$J$10*AD1426+Scorecard!$J$11*AE1426+Scorecard!$J$12*AF1426</f>
        <v>-5.75841423779767</v>
      </c>
      <c r="AH1426" s="0" t="n">
        <f aca="false">MIN(1-Inputs!$B$13,MAX(Inputs!$B$13,1/(1+EXP(-(Inputs!$B$11*AG1426+Inputs!$B$12)))))</f>
        <v>0.00263676168281767</v>
      </c>
      <c r="AI1426" s="0" t="n">
        <f aca="false">Inputs!$B$9-Inputs!$B$8*AG1426</f>
        <v>653.275589489608</v>
      </c>
      <c r="AJ1426" s="0" t="n">
        <f aca="false">RANK(AH1426,$AH$5:$AH$2004,0)+COUNTIF($AH$4:AH1425,AH1426)</f>
        <v>1608</v>
      </c>
      <c r="AK1426" s="0" t="n">
        <f aca="false">IF(AJ1426&lt;=Deciles!$B$5*(Deciles!$B$4+1),INT((AJ1426-1)/(Deciles!$B$4+1))+1,Deciles!$B$5+INT((AJ1426-1-Deciles!$B$5*(Deciles!$B$4+1))/Deciles!$B$4)+1)</f>
        <v>9</v>
      </c>
    </row>
    <row r="1427" customFormat="false" ht="15" hidden="false" customHeight="false" outlineLevel="0" collapsed="false">
      <c r="A1427" s="0" t="n">
        <v>41525</v>
      </c>
      <c r="B1427" s="0" t="s">
        <v>143</v>
      </c>
      <c r="C1427" s="0" t="n">
        <v>802</v>
      </c>
      <c r="D1427" s="0" t="n">
        <v>90.629264831543</v>
      </c>
      <c r="E1427" s="0" t="n">
        <v>76.6969604492188</v>
      </c>
      <c r="F1427" s="0" t="n">
        <v>28</v>
      </c>
      <c r="G1427" s="0" t="n">
        <v>4.17899990081787</v>
      </c>
      <c r="H1427" s="0" t="n">
        <v>0.945666551589966</v>
      </c>
      <c r="I1427" s="0" t="n">
        <v>36</v>
      </c>
      <c r="J1427" s="0" t="n">
        <v>12.6263427734375</v>
      </c>
      <c r="K1427" s="0" t="n">
        <v>8.53333377838135</v>
      </c>
      <c r="L1427" s="0" t="n">
        <v>5.07179546356201</v>
      </c>
      <c r="M1427" s="0" t="n">
        <v>1.95005702972412</v>
      </c>
      <c r="N1427" s="0" t="n">
        <v>0</v>
      </c>
      <c r="O1427" s="0" t="n">
        <v>0</v>
      </c>
      <c r="P1427" s="0" t="s">
        <v>146</v>
      </c>
      <c r="Q1427" s="0" t="s">
        <v>141</v>
      </c>
      <c r="R1427" s="0" t="n">
        <v>1</v>
      </c>
      <c r="S1427" s="0" t="s">
        <v>147</v>
      </c>
      <c r="T1427" s="0" t="n">
        <v>0</v>
      </c>
      <c r="U1427" s="0" t="n">
        <v>304474.66</v>
      </c>
      <c r="V1427" s="0" t="n">
        <v>0.00316236121580005</v>
      </c>
      <c r="W1427" s="0" t="n">
        <v>648.341918945313</v>
      </c>
      <c r="X1427" s="0" t="n">
        <v>0.00129337282851338</v>
      </c>
      <c r="Y1427" s="0" t="n">
        <f aca="false">IF(ISNUMBER(C1427),INDEX(Scorecard!$D$5:$D$12,SUMPRODUCT(--(Scorecard!$G$5:$G$11&lt;C1427))+1),Scorecard!$D$13)</f>
        <v>2.19112706886128</v>
      </c>
      <c r="Z1427" s="0" t="n">
        <f aca="false">IF(ISNUMBER(D1427),INDEX(Scorecard!$D$14:$D$17,SUMPRODUCT(--(Scorecard!$G$14:$G$16&lt;D1427))+1),Scorecard!$D$18)</f>
        <v>-0.361970872710667</v>
      </c>
      <c r="AA1427" s="0" t="n">
        <f aca="false">IF(ISNUMBER(E1427),INDEX(Scorecard!$D$19:$D$26,SUMPRODUCT(--(Scorecard!$G$19:$G$25&lt;E1427))+1),Scorecard!$D$27)</f>
        <v>-0.0341578513653732</v>
      </c>
      <c r="AB1427" s="0" t="n">
        <f aca="false">IF(ISNUMBER(F1427),INDEX(Scorecard!$D$28:$D$35,SUMPRODUCT(--(Scorecard!$G$28:$G$34&lt;F1427))+1),Scorecard!$D$36)</f>
        <v>0.165097008946478</v>
      </c>
      <c r="AC1427" s="0" t="n">
        <f aca="false">IF(ISNUMBER(H1427),INDEX(Scorecard!$D$37:$D$44,SUMPRODUCT(--(Scorecard!$G$37:$G$43&lt;H1427))+1),Scorecard!$D$45)</f>
        <v>-0.975503570149195</v>
      </c>
      <c r="AD1427" s="0" t="n">
        <f aca="false">IF(ISNUMBER(I1427),INDEX(Scorecard!$D$46:$D$52,SUMPRODUCT(--(Scorecard!$G$46:$G$51&lt;I1427))+1),Scorecard!$D$53)</f>
        <v>0.123869379412532</v>
      </c>
      <c r="AE1427" s="0" t="n">
        <f aca="false">IF(ISNUMBER(K1427),INDEX(Scorecard!$D$54:$D$61,SUMPRODUCT(--(Scorecard!$G$54:$G$60&lt;K1427))+1),Scorecard!$D$62)</f>
        <v>-0.541917179454542</v>
      </c>
      <c r="AF1427" s="0" t="n">
        <f aca="false">IF(ISNUMBER(L1427),INDEX(Scorecard!$D$63:$D$68,SUMPRODUCT(--(Scorecard!$G$63:$G$67&lt;L1427))+1),Scorecard!$D$69)</f>
        <v>0.322484508656054</v>
      </c>
      <c r="AG1427" s="0" t="n">
        <f aca="false">Inputs!$B$10+Scorecard!$J$5*Y1427+Scorecard!$J$6*Z1427+Scorecard!$J$7*AA1427+Scorecard!$J$8*AB1427+Scorecard!$J$9*AC1427+Scorecard!$J$10*AD1427+Scorecard!$J$11*AE1427+Scorecard!$J$12*AF1427</f>
        <v>-5.58742680817988</v>
      </c>
      <c r="AH1427" s="0" t="n">
        <f aca="false">MIN(1-Inputs!$B$13,MAX(Inputs!$B$13,1/(1+EXP(-(Inputs!$B$11*AG1427+Inputs!$B$12)))))</f>
        <v>0.00316236111352232</v>
      </c>
      <c r="AI1427" s="0" t="n">
        <f aca="false">Inputs!$B$9-Inputs!$B$8*AG1427</f>
        <v>648.341935154329</v>
      </c>
      <c r="AJ1427" s="0" t="n">
        <f aca="false">RANK(AH1427,$AH$5:$AH$2004,0)+COUNTIF($AH$4:AH1426,AH1427)</f>
        <v>1514</v>
      </c>
      <c r="AK1427" s="0" t="n">
        <f aca="false">IF(AJ1427&lt;=Deciles!$B$5*(Deciles!$B$4+1),INT((AJ1427-1)/(Deciles!$B$4+1))+1,Deciles!$B$5+INT((AJ1427-1-Deciles!$B$5*(Deciles!$B$4+1))/Deciles!$B$4)+1)</f>
        <v>8</v>
      </c>
    </row>
    <row r="1428" customFormat="false" ht="15" hidden="false" customHeight="false" outlineLevel="0" collapsed="false">
      <c r="A1428" s="0" t="n">
        <v>41545</v>
      </c>
      <c r="B1428" s="0" t="s">
        <v>157</v>
      </c>
      <c r="C1428" s="0" t="n">
        <v>706</v>
      </c>
      <c r="D1428" s="0" t="n">
        <v>88.0797424316406</v>
      </c>
      <c r="E1428" s="0" t="n">
        <v>78.5475921630859</v>
      </c>
      <c r="F1428" s="0" t="n">
        <v>36</v>
      </c>
      <c r="G1428" s="0" t="n">
        <v>4.52199983596802</v>
      </c>
      <c r="H1428" s="0" t="n">
        <v>0.638666391372681</v>
      </c>
      <c r="I1428" s="0" t="n">
        <v>18</v>
      </c>
      <c r="J1428" s="0" t="n">
        <v>12.5067186355591</v>
      </c>
      <c r="K1428" s="0" t="n">
        <v>4.0230770111084</v>
      </c>
      <c r="L1428" s="0" t="n">
        <v>-0.276923179626465</v>
      </c>
      <c r="M1428" s="0" t="n">
        <v>5.98650598526001</v>
      </c>
      <c r="N1428" s="0" t="n">
        <v>0</v>
      </c>
      <c r="O1428" s="0" t="n">
        <v>0</v>
      </c>
      <c r="P1428" s="0" t="s">
        <v>144</v>
      </c>
      <c r="Q1428" s="0" t="s">
        <v>141</v>
      </c>
      <c r="R1428" s="0" t="n">
        <v>1</v>
      </c>
      <c r="S1428" s="0" t="s">
        <v>151</v>
      </c>
      <c r="T1428" s="0" t="n">
        <v>0</v>
      </c>
      <c r="U1428" s="0" t="n">
        <v>270146.12</v>
      </c>
      <c r="V1428" s="0" t="n">
        <v>0.0280451625585556</v>
      </c>
      <c r="W1428" s="0" t="n">
        <v>588.590270996094</v>
      </c>
      <c r="X1428" s="0" t="n">
        <v>0.0202284175902605</v>
      </c>
      <c r="Y1428" s="0" t="n">
        <f aca="false">IF(ISNUMBER(C1428),INDEX(Scorecard!$D$5:$D$12,SUMPRODUCT(--(Scorecard!$G$5:$G$11&lt;C1428))+1),Scorecard!$D$13)</f>
        <v>-0.513000642971656</v>
      </c>
      <c r="Z1428" s="0" t="n">
        <f aca="false">IF(ISNUMBER(D1428),INDEX(Scorecard!$D$14:$D$17,SUMPRODUCT(--(Scorecard!$G$14:$G$16&lt;D1428))+1),Scorecard!$D$18)</f>
        <v>-0.361970872710667</v>
      </c>
      <c r="AA1428" s="0" t="n">
        <f aca="false">IF(ISNUMBER(E1428),INDEX(Scorecard!$D$19:$D$26,SUMPRODUCT(--(Scorecard!$G$19:$G$25&lt;E1428))+1),Scorecard!$D$27)</f>
        <v>-0.0341578513653732</v>
      </c>
      <c r="AB1428" s="0" t="n">
        <f aca="false">IF(ISNUMBER(F1428),INDEX(Scorecard!$D$28:$D$35,SUMPRODUCT(--(Scorecard!$G$28:$G$34&lt;F1428))+1),Scorecard!$D$36)</f>
        <v>-0.0008456427959252</v>
      </c>
      <c r="AC1428" s="0" t="n">
        <f aca="false">IF(ISNUMBER(H1428),INDEX(Scorecard!$D$37:$D$44,SUMPRODUCT(--(Scorecard!$G$37:$G$43&lt;H1428))+1),Scorecard!$D$45)</f>
        <v>-0.569454719285959</v>
      </c>
      <c r="AD1428" s="0" t="n">
        <f aca="false">IF(ISNUMBER(I1428),INDEX(Scorecard!$D$46:$D$52,SUMPRODUCT(--(Scorecard!$G$46:$G$51&lt;I1428))+1),Scorecard!$D$53)</f>
        <v>-0.114272400683245</v>
      </c>
      <c r="AE1428" s="0" t="n">
        <f aca="false">IF(ISNUMBER(K1428),INDEX(Scorecard!$D$54:$D$61,SUMPRODUCT(--(Scorecard!$G$54:$G$60&lt;K1428))+1),Scorecard!$D$62)</f>
        <v>0.489050497890326</v>
      </c>
      <c r="AF1428" s="0" t="n">
        <f aca="false">IF(ISNUMBER(L1428),INDEX(Scorecard!$D$63:$D$68,SUMPRODUCT(--(Scorecard!$G$63:$G$67&lt;L1428))+1),Scorecard!$D$69)</f>
        <v>0.322484508656054</v>
      </c>
      <c r="AG1428" s="0" t="n">
        <f aca="false">Inputs!$B$10+Scorecard!$J$5*Y1428+Scorecard!$J$6*Z1428+Scorecard!$J$7*AA1428+Scorecard!$J$8*AB1428+Scorecard!$J$9*AC1428+Scorecard!$J$10*AD1428+Scorecard!$J$11*AE1428+Scorecard!$J$12*AF1428</f>
        <v>-3.51659181541096</v>
      </c>
      <c r="AH1428" s="0" t="n">
        <f aca="false">MIN(1-Inputs!$B$13,MAX(Inputs!$B$13,1/(1+EXP(-(Inputs!$B$11*AG1428+Inputs!$B$12)))))</f>
        <v>0.0280451618122372</v>
      </c>
      <c r="AI1428" s="0" t="n">
        <f aca="false">Inputs!$B$9-Inputs!$B$8*AG1428</f>
        <v>588.590267662988</v>
      </c>
      <c r="AJ1428" s="0" t="n">
        <f aca="false">RANK(AH1428,$AH$5:$AH$2004,0)+COUNTIF($AH$4:AH1427,AH1428)</f>
        <v>336</v>
      </c>
      <c r="AK1428" s="0" t="n">
        <f aca="false">IF(AJ1428&lt;=Deciles!$B$5*(Deciles!$B$4+1),INT((AJ1428-1)/(Deciles!$B$4+1))+1,Deciles!$B$5+INT((AJ1428-1-Deciles!$B$5*(Deciles!$B$4+1))/Deciles!$B$4)+1)</f>
        <v>2</v>
      </c>
    </row>
    <row r="1429" customFormat="false" ht="15" hidden="false" customHeight="false" outlineLevel="0" collapsed="false">
      <c r="A1429" s="0" t="n">
        <v>41578</v>
      </c>
      <c r="B1429" s="0" t="s">
        <v>155</v>
      </c>
      <c r="C1429" s="0" t="n">
        <v>782</v>
      </c>
      <c r="D1429" s="0" t="n">
        <v>80</v>
      </c>
      <c r="E1429" s="0" t="n">
        <v>75.6767807006836</v>
      </c>
      <c r="F1429" s="0" t="n">
        <v>29</v>
      </c>
      <c r="G1429" s="0" t="n">
        <v>3.29099988937378</v>
      </c>
      <c r="H1429" s="0" t="n">
        <v>-2.44233322143555</v>
      </c>
      <c r="I1429" s="0" t="n">
        <v>8</v>
      </c>
      <c r="J1429" s="0" t="n">
        <v>12.5502462387085</v>
      </c>
      <c r="K1429" s="0" t="n">
        <v>4.60833311080933</v>
      </c>
      <c r="L1429" s="0" t="n">
        <v>-1.125</v>
      </c>
      <c r="M1429" s="0" t="n">
        <v>6.54818534851074</v>
      </c>
      <c r="N1429" s="0" t="n">
        <v>0</v>
      </c>
      <c r="O1429" s="0" t="n">
        <v>0</v>
      </c>
      <c r="P1429" s="0" t="s">
        <v>140</v>
      </c>
      <c r="Q1429" s="0" t="s">
        <v>141</v>
      </c>
      <c r="R1429" s="0" t="n">
        <v>1</v>
      </c>
      <c r="S1429" s="0" t="s">
        <v>151</v>
      </c>
      <c r="T1429" s="0" t="n">
        <v>0</v>
      </c>
      <c r="U1429" s="0" t="n">
        <v>282164.6</v>
      </c>
      <c r="V1429" s="0" t="n">
        <v>0.00298075447790325</v>
      </c>
      <c r="W1429" s="0" t="n">
        <v>649.947509765625</v>
      </c>
      <c r="X1429" s="0" t="n">
        <v>0.00350206368602812</v>
      </c>
      <c r="Y1429" s="0" t="n">
        <f aca="false">IF(ISNUMBER(C1429),INDEX(Scorecard!$D$5:$D$12,SUMPRODUCT(--(Scorecard!$G$5:$G$11&lt;C1429))+1),Scorecard!$D$13)</f>
        <v>1.23750384304241</v>
      </c>
      <c r="Z1429" s="0" t="n">
        <f aca="false">IF(ISNUMBER(D1429),INDEX(Scorecard!$D$14:$D$17,SUMPRODUCT(--(Scorecard!$G$14:$G$16&lt;D1429))+1),Scorecard!$D$18)</f>
        <v>0.0505355481560174</v>
      </c>
      <c r="AA1429" s="0" t="n">
        <f aca="false">IF(ISNUMBER(E1429),INDEX(Scorecard!$D$19:$D$26,SUMPRODUCT(--(Scorecard!$G$19:$G$25&lt;E1429))+1),Scorecard!$D$27)</f>
        <v>-0.0341578513653732</v>
      </c>
      <c r="AB1429" s="0" t="n">
        <f aca="false">IF(ISNUMBER(F1429),INDEX(Scorecard!$D$28:$D$35,SUMPRODUCT(--(Scorecard!$G$28:$G$34&lt;F1429))+1),Scorecard!$D$36)</f>
        <v>0.165097008946478</v>
      </c>
      <c r="AC1429" s="0" t="n">
        <f aca="false">IF(ISNUMBER(H1429),INDEX(Scorecard!$D$37:$D$44,SUMPRODUCT(--(Scorecard!$G$37:$G$43&lt;H1429))+1),Scorecard!$D$45)</f>
        <v>1.35057635045042</v>
      </c>
      <c r="AD1429" s="0" t="n">
        <f aca="false">IF(ISNUMBER(I1429),INDEX(Scorecard!$D$46:$D$52,SUMPRODUCT(--(Scorecard!$G$46:$G$51&lt;I1429))+1),Scorecard!$D$53)</f>
        <v>-0.114272400683245</v>
      </c>
      <c r="AE1429" s="0" t="n">
        <f aca="false">IF(ISNUMBER(K1429),INDEX(Scorecard!$D$54:$D$61,SUMPRODUCT(--(Scorecard!$G$54:$G$60&lt;K1429))+1),Scorecard!$D$62)</f>
        <v>0.409483001259379</v>
      </c>
      <c r="AF1429" s="0" t="n">
        <f aca="false">IF(ISNUMBER(L1429),INDEX(Scorecard!$D$63:$D$68,SUMPRODUCT(--(Scorecard!$G$63:$G$67&lt;L1429))+1),Scorecard!$D$69)</f>
        <v>-0.340582194386522</v>
      </c>
      <c r="AG1429" s="0" t="n">
        <f aca="false">Inputs!$B$10+Scorecard!$J$5*Y1429+Scorecard!$J$6*Z1429+Scorecard!$J$7*AA1429+Scorecard!$J$8*AB1429+Scorecard!$J$9*AC1429+Scorecard!$J$10*AD1429+Scorecard!$J$11*AE1429+Scorecard!$J$12*AF1429</f>
        <v>-5.64307172811834</v>
      </c>
      <c r="AH1429" s="0" t="n">
        <f aca="false">MIN(1-Inputs!$B$13,MAX(Inputs!$B$13,1/(1+EXP(-(Inputs!$B$11*AG1429+Inputs!$B$12)))))</f>
        <v>0.00298075456841777</v>
      </c>
      <c r="AI1429" s="0" t="n">
        <f aca="false">Inputs!$B$9-Inputs!$B$8*AG1429</f>
        <v>649.947508155246</v>
      </c>
      <c r="AJ1429" s="0" t="n">
        <f aca="false">RANK(AH1429,$AH$5:$AH$2004,0)+COUNTIF($AH$4:AH1428,AH1429)</f>
        <v>1540</v>
      </c>
      <c r="AK1429" s="0" t="n">
        <f aca="false">IF(AJ1429&lt;=Deciles!$B$5*(Deciles!$B$4+1),INT((AJ1429-1)/(Deciles!$B$4+1))+1,Deciles!$B$5+INT((AJ1429-1-Deciles!$B$5*(Deciles!$B$4+1))/Deciles!$B$4)+1)</f>
        <v>8</v>
      </c>
    </row>
    <row r="1430" customFormat="false" ht="15" hidden="false" customHeight="false" outlineLevel="0" collapsed="false">
      <c r="A1430" s="0" t="n">
        <v>41598</v>
      </c>
      <c r="B1430" s="0" t="s">
        <v>139</v>
      </c>
      <c r="C1430" s="0" t="n">
        <v>819</v>
      </c>
      <c r="D1430" s="0" t="n">
        <v>80</v>
      </c>
      <c r="E1430" s="0" t="n">
        <v>55.2126541137695</v>
      </c>
      <c r="F1430" s="0" t="n">
        <v>36</v>
      </c>
      <c r="G1430" s="0" t="n">
        <v>3.50200009346008</v>
      </c>
      <c r="H1430" s="0" t="n">
        <v>0.485333442687988</v>
      </c>
      <c r="I1430" s="0" t="n">
        <v>64</v>
      </c>
      <c r="J1430" s="0" t="n">
        <v>12.0140352249146</v>
      </c>
      <c r="K1430" s="0" t="n">
        <v>5.53333330154419</v>
      </c>
      <c r="L1430" s="0" t="n">
        <v>-3.50000047683716</v>
      </c>
      <c r="M1430" s="0" t="n">
        <v>3.47430467605591</v>
      </c>
      <c r="N1430" s="0" t="n">
        <v>0</v>
      </c>
      <c r="O1430" s="0" t="n">
        <v>0</v>
      </c>
      <c r="P1430" s="0" t="s">
        <v>140</v>
      </c>
      <c r="Q1430" s="0" t="s">
        <v>153</v>
      </c>
      <c r="R1430" s="0" t="n">
        <v>2</v>
      </c>
      <c r="S1430" s="0" t="s">
        <v>156</v>
      </c>
      <c r="T1430" s="0" t="n">
        <v>0</v>
      </c>
      <c r="U1430" s="0" t="n">
        <v>165055.14</v>
      </c>
      <c r="V1430" s="0" t="n">
        <v>0.00137951131910086</v>
      </c>
      <c r="W1430" s="0" t="n">
        <v>670.842468261719</v>
      </c>
      <c r="X1430" s="0" t="n">
        <v>0.00114577321801335</v>
      </c>
      <c r="Y1430" s="0" t="n">
        <f aca="false">IF(ISNUMBER(C1430),INDEX(Scorecard!$D$5:$D$12,SUMPRODUCT(--(Scorecard!$G$5:$G$11&lt;C1430))+1),Scorecard!$D$13)</f>
        <v>2.19112706886128</v>
      </c>
      <c r="Z1430" s="0" t="n">
        <f aca="false">IF(ISNUMBER(D1430),INDEX(Scorecard!$D$14:$D$17,SUMPRODUCT(--(Scorecard!$G$14:$G$16&lt;D1430))+1),Scorecard!$D$18)</f>
        <v>0.0505355481560174</v>
      </c>
      <c r="AA1430" s="0" t="n">
        <f aca="false">IF(ISNUMBER(E1430),INDEX(Scorecard!$D$19:$D$26,SUMPRODUCT(--(Scorecard!$G$19:$G$25&lt;E1430))+1),Scorecard!$D$27)</f>
        <v>0.285899340811827</v>
      </c>
      <c r="AB1430" s="0" t="n">
        <f aca="false">IF(ISNUMBER(F1430),INDEX(Scorecard!$D$28:$D$35,SUMPRODUCT(--(Scorecard!$G$28:$G$34&lt;F1430))+1),Scorecard!$D$36)</f>
        <v>-0.0008456427959252</v>
      </c>
      <c r="AC1430" s="0" t="n">
        <f aca="false">IF(ISNUMBER(H1430),INDEX(Scorecard!$D$37:$D$44,SUMPRODUCT(--(Scorecard!$G$37:$G$43&lt;H1430))+1),Scorecard!$D$45)</f>
        <v>-0.271229676926091</v>
      </c>
      <c r="AD1430" s="0" t="n">
        <f aca="false">IF(ISNUMBER(I1430),INDEX(Scorecard!$D$46:$D$52,SUMPRODUCT(--(Scorecard!$G$46:$G$51&lt;I1430))+1),Scorecard!$D$53)</f>
        <v>0.818882373006414</v>
      </c>
      <c r="AE1430" s="0" t="n">
        <f aca="false">IF(ISNUMBER(K1430),INDEX(Scorecard!$D$54:$D$61,SUMPRODUCT(--(Scorecard!$G$54:$G$60&lt;K1430))+1),Scorecard!$D$62)</f>
        <v>0.0151758992857273</v>
      </c>
      <c r="AF1430" s="0" t="n">
        <f aca="false">IF(ISNUMBER(L1430),INDEX(Scorecard!$D$63:$D$68,SUMPRODUCT(--(Scorecard!$G$63:$G$67&lt;L1430))+1),Scorecard!$D$69)</f>
        <v>-0.340582194386522</v>
      </c>
      <c r="AG1430" s="0" t="n">
        <f aca="false">Inputs!$B$10+Scorecard!$J$5*Y1430+Scorecard!$J$6*Z1430+Scorecard!$J$7*AA1430+Scorecard!$J$8*AB1430+Scorecard!$J$9*AC1430+Scorecard!$J$10*AD1430+Scorecard!$J$11*AE1430+Scorecard!$J$12*AF1430</f>
        <v>-6.36723587634966</v>
      </c>
      <c r="AH1430" s="0" t="n">
        <f aca="false">MIN(1-Inputs!$B$13,MAX(Inputs!$B$13,1/(1+EXP(-(Inputs!$B$11*AG1430+Inputs!$B$12)))))</f>
        <v>0.00137951134534277</v>
      </c>
      <c r="AI1430" s="0" t="n">
        <f aca="false">Inputs!$B$9-Inputs!$B$8*AG1430</f>
        <v>670.842468664105</v>
      </c>
      <c r="AJ1430" s="0" t="n">
        <f aca="false">RANK(AH1430,$AH$5:$AH$2004,0)+COUNTIF($AH$4:AH1429,AH1430)</f>
        <v>1831</v>
      </c>
      <c r="AK1430" s="0" t="n">
        <f aca="false">IF(AJ1430&lt;=Deciles!$B$5*(Deciles!$B$4+1),INT((AJ1430-1)/(Deciles!$B$4+1))+1,Deciles!$B$5+INT((AJ1430-1-Deciles!$B$5*(Deciles!$B$4+1))/Deciles!$B$4)+1)</f>
        <v>10</v>
      </c>
    </row>
    <row r="1431" customFormat="false" ht="15" hidden="false" customHeight="false" outlineLevel="0" collapsed="false">
      <c r="A1431" s="0" t="n">
        <v>41656</v>
      </c>
      <c r="B1431" s="0" t="s">
        <v>158</v>
      </c>
      <c r="C1431" s="0" t="n">
        <v>753</v>
      </c>
      <c r="D1431" s="0" t="n">
        <v>80</v>
      </c>
      <c r="E1431" s="0" t="n">
        <v>77.9951477050781</v>
      </c>
      <c r="F1431" s="0" t="n">
        <v>39</v>
      </c>
      <c r="G1431" s="0" t="n">
        <v>3.94400000572205</v>
      </c>
      <c r="H1431" s="0" t="n">
        <v>1.02733325958252</v>
      </c>
      <c r="I1431" s="0" t="n">
        <v>13</v>
      </c>
      <c r="J1431" s="0" t="n">
        <v>12.3126173019409</v>
      </c>
      <c r="K1431" s="0" t="n">
        <v>7.53333330154419</v>
      </c>
      <c r="L1431" s="0" t="n">
        <v>2.71025657653809</v>
      </c>
      <c r="M1431" s="0" t="n">
        <v>0.591292560100555</v>
      </c>
      <c r="N1431" s="0" t="n">
        <v>0</v>
      </c>
      <c r="O1431" s="0" t="n">
        <v>0</v>
      </c>
      <c r="P1431" s="0" t="s">
        <v>140</v>
      </c>
      <c r="Q1431" s="0" t="s">
        <v>141</v>
      </c>
      <c r="R1431" s="0" t="n">
        <v>1</v>
      </c>
      <c r="S1431" s="0" t="s">
        <v>154</v>
      </c>
      <c r="T1431" s="0" t="n">
        <v>0</v>
      </c>
      <c r="U1431" s="0" t="n">
        <v>222485.47</v>
      </c>
      <c r="V1431" s="0" t="n">
        <v>0.0165268778800964</v>
      </c>
      <c r="W1431" s="0" t="n">
        <v>603.221435546875</v>
      </c>
      <c r="X1431" s="0" t="n">
        <v>0.0114825554192066</v>
      </c>
      <c r="Y1431" s="0" t="n">
        <f aca="false">IF(ISNUMBER(C1431),INDEX(Scorecard!$D$5:$D$12,SUMPRODUCT(--(Scorecard!$G$5:$G$11&lt;C1431))+1),Scorecard!$D$13)</f>
        <v>0.733188958177614</v>
      </c>
      <c r="Z1431" s="0" t="n">
        <f aca="false">IF(ISNUMBER(D1431),INDEX(Scorecard!$D$14:$D$17,SUMPRODUCT(--(Scorecard!$G$14:$G$16&lt;D1431))+1),Scorecard!$D$18)</f>
        <v>0.0505355481560174</v>
      </c>
      <c r="AA1431" s="0" t="n">
        <f aca="false">IF(ISNUMBER(E1431),INDEX(Scorecard!$D$19:$D$26,SUMPRODUCT(--(Scorecard!$G$19:$G$25&lt;E1431))+1),Scorecard!$D$27)</f>
        <v>-0.0341578513653732</v>
      </c>
      <c r="AB1431" s="0" t="n">
        <f aca="false">IF(ISNUMBER(F1431),INDEX(Scorecard!$D$28:$D$35,SUMPRODUCT(--(Scorecard!$G$28:$G$34&lt;F1431))+1),Scorecard!$D$36)</f>
        <v>-0.132616866359722</v>
      </c>
      <c r="AC1431" s="0" t="n">
        <f aca="false">IF(ISNUMBER(H1431),INDEX(Scorecard!$D$37:$D$44,SUMPRODUCT(--(Scorecard!$G$37:$G$43&lt;H1431))+1),Scorecard!$D$45)</f>
        <v>-0.975503570149195</v>
      </c>
      <c r="AD1431" s="0" t="n">
        <f aca="false">IF(ISNUMBER(I1431),INDEX(Scorecard!$D$46:$D$52,SUMPRODUCT(--(Scorecard!$G$46:$G$51&lt;I1431))+1),Scorecard!$D$53)</f>
        <v>-0.114272400683245</v>
      </c>
      <c r="AE1431" s="0" t="n">
        <f aca="false">IF(ISNUMBER(K1431),INDEX(Scorecard!$D$54:$D$61,SUMPRODUCT(--(Scorecard!$G$54:$G$60&lt;K1431))+1),Scorecard!$D$62)</f>
        <v>-0.541917179454542</v>
      </c>
      <c r="AF1431" s="0" t="n">
        <f aca="false">IF(ISNUMBER(L1431),INDEX(Scorecard!$D$63:$D$68,SUMPRODUCT(--(Scorecard!$G$63:$G$67&lt;L1431))+1),Scorecard!$D$69)</f>
        <v>0.322484508656054</v>
      </c>
      <c r="AG1431" s="0" t="n">
        <f aca="false">Inputs!$B$10+Scorecard!$J$5*Y1431+Scorecard!$J$6*Z1431+Scorecard!$J$7*AA1431+Scorecard!$J$8*AB1431+Scorecard!$J$9*AC1431+Scorecard!$J$10*AD1431+Scorecard!$J$11*AE1431+Scorecard!$J$12*AF1431</f>
        <v>-4.02366881191698</v>
      </c>
      <c r="AH1431" s="0" t="n">
        <f aca="false">MIN(1-Inputs!$B$13,MAX(Inputs!$B$13,1/(1+EXP(-(Inputs!$B$11*AG1431+Inputs!$B$12)))))</f>
        <v>0.0165268771200473</v>
      </c>
      <c r="AI1431" s="0" t="n">
        <f aca="false">Inputs!$B$9-Inputs!$B$8*AG1431</f>
        <v>603.22141702715</v>
      </c>
      <c r="AJ1431" s="0" t="n">
        <f aca="false">RANK(AH1431,$AH$5:$AH$2004,0)+COUNTIF($AH$4:AH1430,AH1431)</f>
        <v>549</v>
      </c>
      <c r="AK1431" s="0" t="n">
        <f aca="false">IF(AJ1431&lt;=Deciles!$B$5*(Deciles!$B$4+1),INT((AJ1431-1)/(Deciles!$B$4+1))+1,Deciles!$B$5+INT((AJ1431-1-Deciles!$B$5*(Deciles!$B$4+1))/Deciles!$B$4)+1)</f>
        <v>3</v>
      </c>
    </row>
    <row r="1432" customFormat="false" ht="15" hidden="false" customHeight="false" outlineLevel="0" collapsed="false">
      <c r="A1432" s="0" t="n">
        <v>41661</v>
      </c>
      <c r="B1432" s="0" t="s">
        <v>157</v>
      </c>
      <c r="C1432" s="0" t="n">
        <v>679</v>
      </c>
      <c r="D1432" s="0" t="n">
        <v>80</v>
      </c>
      <c r="E1432" s="0" t="n">
        <v>63.0051994323731</v>
      </c>
      <c r="F1432" s="0" t="n">
        <v>23</v>
      </c>
      <c r="G1432" s="0" t="n">
        <v>4.29699993133545</v>
      </c>
      <c r="H1432" s="0" t="n">
        <v>0.413666486740112</v>
      </c>
      <c r="I1432" s="0" t="n">
        <v>36</v>
      </c>
      <c r="J1432" s="0" t="n">
        <v>12.6441926956177</v>
      </c>
      <c r="K1432" s="0" t="n">
        <v>4.0230770111084</v>
      </c>
      <c r="L1432" s="0" t="n">
        <v>-0.276923179626465</v>
      </c>
      <c r="M1432" s="0" t="n">
        <v>5.98650598526001</v>
      </c>
      <c r="N1432" s="0" t="n">
        <v>0</v>
      </c>
      <c r="O1432" s="0" t="n">
        <v>0</v>
      </c>
      <c r="P1432" s="0" t="s">
        <v>144</v>
      </c>
      <c r="Q1432" s="0" t="s">
        <v>141</v>
      </c>
      <c r="R1432" s="0" t="n">
        <v>2</v>
      </c>
      <c r="S1432" s="0" t="s">
        <v>151</v>
      </c>
      <c r="T1432" s="0" t="n">
        <v>0</v>
      </c>
      <c r="U1432" s="0" t="n">
        <v>309958.16</v>
      </c>
      <c r="V1432" s="0" t="n">
        <v>0.0171710252761841</v>
      </c>
      <c r="W1432" s="0" t="n">
        <v>602.168884277344</v>
      </c>
      <c r="X1432" s="0" t="n">
        <v>0.0170291420072317</v>
      </c>
      <c r="Y1432" s="0" t="n">
        <f aca="false">IF(ISNUMBER(C1432),INDEX(Scorecard!$D$5:$D$12,SUMPRODUCT(--(Scorecard!$G$5:$G$11&lt;C1432))+1),Scorecard!$D$13)</f>
        <v>-0.869677851527538</v>
      </c>
      <c r="Z1432" s="0" t="n">
        <f aca="false">IF(ISNUMBER(D1432),INDEX(Scorecard!$D$14:$D$17,SUMPRODUCT(--(Scorecard!$G$14:$G$16&lt;D1432))+1),Scorecard!$D$18)</f>
        <v>0.0505355481560174</v>
      </c>
      <c r="AA1432" s="0" t="n">
        <f aca="false">IF(ISNUMBER(E1432),INDEX(Scorecard!$D$19:$D$26,SUMPRODUCT(--(Scorecard!$G$19:$G$25&lt;E1432))+1),Scorecard!$D$27)</f>
        <v>0.233621608745691</v>
      </c>
      <c r="AB1432" s="0" t="n">
        <f aca="false">IF(ISNUMBER(F1432),INDEX(Scorecard!$D$28:$D$35,SUMPRODUCT(--(Scorecard!$G$28:$G$34&lt;F1432))+1),Scorecard!$D$36)</f>
        <v>0.349218150643304</v>
      </c>
      <c r="AC1432" s="0" t="n">
        <f aca="false">IF(ISNUMBER(H1432),INDEX(Scorecard!$D$37:$D$44,SUMPRODUCT(--(Scorecard!$G$37:$G$43&lt;H1432))+1),Scorecard!$D$45)</f>
        <v>-0.271229676926091</v>
      </c>
      <c r="AD1432" s="0" t="n">
        <f aca="false">IF(ISNUMBER(I1432),INDEX(Scorecard!$D$46:$D$52,SUMPRODUCT(--(Scorecard!$G$46:$G$51&lt;I1432))+1),Scorecard!$D$53)</f>
        <v>0.123869379412532</v>
      </c>
      <c r="AE1432" s="0" t="n">
        <f aca="false">IF(ISNUMBER(K1432),INDEX(Scorecard!$D$54:$D$61,SUMPRODUCT(--(Scorecard!$G$54:$G$60&lt;K1432))+1),Scorecard!$D$62)</f>
        <v>0.489050497890326</v>
      </c>
      <c r="AF1432" s="0" t="n">
        <f aca="false">IF(ISNUMBER(L1432),INDEX(Scorecard!$D$63:$D$68,SUMPRODUCT(--(Scorecard!$G$63:$G$67&lt;L1432))+1),Scorecard!$D$69)</f>
        <v>0.322484508656054</v>
      </c>
      <c r="AG1432" s="0" t="n">
        <f aca="false">Inputs!$B$10+Scorecard!$J$5*Y1432+Scorecard!$J$6*Z1432+Scorecard!$J$7*AA1432+Scorecard!$J$8*AB1432+Scorecard!$J$9*AC1432+Scorecard!$J$10*AD1432+Scorecard!$J$11*AE1432+Scorecard!$J$12*AF1432</f>
        <v>-3.98719043357731</v>
      </c>
      <c r="AH1432" s="0" t="n">
        <f aca="false">MIN(1-Inputs!$B$13,MAX(Inputs!$B$13,1/(1+EXP(-(Inputs!$B$11*AG1432+Inputs!$B$12)))))</f>
        <v>0.0171710257701072</v>
      </c>
      <c r="AI1432" s="0" t="n">
        <f aca="false">Inputs!$B$9-Inputs!$B$8*AG1432</f>
        <v>602.168873516543</v>
      </c>
      <c r="AJ1432" s="0" t="n">
        <f aca="false">RANK(AH1432,$AH$5:$AH$2004,0)+COUNTIF($AH$4:AH1431,AH1432)</f>
        <v>520</v>
      </c>
      <c r="AK1432" s="0" t="n">
        <f aca="false">IF(AJ1432&lt;=Deciles!$B$5*(Deciles!$B$4+1),INT((AJ1432-1)/(Deciles!$B$4+1))+1,Deciles!$B$5+INT((AJ1432-1-Deciles!$B$5*(Deciles!$B$4+1))/Deciles!$B$4)+1)</f>
        <v>3</v>
      </c>
    </row>
    <row r="1433" customFormat="false" ht="15" hidden="false" customHeight="false" outlineLevel="0" collapsed="false">
      <c r="A1433" s="0" t="n">
        <v>41741</v>
      </c>
      <c r="B1433" s="0" t="s">
        <v>139</v>
      </c>
      <c r="C1433" s="0" t="n">
        <v>804</v>
      </c>
      <c r="D1433" s="0" t="n">
        <v>80</v>
      </c>
      <c r="E1433" s="0" t="n">
        <v>76.7554168701172</v>
      </c>
      <c r="F1433" s="0" t="n">
        <v>50</v>
      </c>
      <c r="G1433" s="0" t="n">
        <v>3.20700001716614</v>
      </c>
      <c r="H1433" s="0" t="n">
        <v>0.190333366394043</v>
      </c>
      <c r="I1433" s="0" t="n">
        <v>11</v>
      </c>
      <c r="J1433" s="0" t="n">
        <v>12.3783979415894</v>
      </c>
      <c r="K1433" s="0" t="n">
        <v>5.83333349227905</v>
      </c>
      <c r="L1433" s="0" t="n">
        <v>-3.49999952316284</v>
      </c>
      <c r="M1433" s="0" t="n">
        <v>2.30299806594849</v>
      </c>
      <c r="N1433" s="0" t="n">
        <v>0</v>
      </c>
      <c r="O1433" s="0" t="n">
        <v>0</v>
      </c>
      <c r="P1433" s="0" t="s">
        <v>144</v>
      </c>
      <c r="Q1433" s="0" t="s">
        <v>141</v>
      </c>
      <c r="R1433" s="0" t="n">
        <v>2</v>
      </c>
      <c r="S1433" s="0" t="s">
        <v>162</v>
      </c>
      <c r="T1433" s="0" t="n">
        <v>0</v>
      </c>
      <c r="U1433" s="0" t="n">
        <v>237612.84</v>
      </c>
      <c r="V1433" s="0" t="n">
        <v>0.00311449286527932</v>
      </c>
      <c r="W1433" s="0" t="n">
        <v>648.756042480469</v>
      </c>
      <c r="X1433" s="0" t="n">
        <v>0.00213715084828436</v>
      </c>
      <c r="Y1433" s="0" t="n">
        <f aca="false">IF(ISNUMBER(C1433),INDEX(Scorecard!$D$5:$D$12,SUMPRODUCT(--(Scorecard!$G$5:$G$11&lt;C1433))+1),Scorecard!$D$13)</f>
        <v>2.19112706886128</v>
      </c>
      <c r="Z1433" s="0" t="n">
        <f aca="false">IF(ISNUMBER(D1433),INDEX(Scorecard!$D$14:$D$17,SUMPRODUCT(--(Scorecard!$G$14:$G$16&lt;D1433))+1),Scorecard!$D$18)</f>
        <v>0.0505355481560174</v>
      </c>
      <c r="AA1433" s="0" t="n">
        <f aca="false">IF(ISNUMBER(E1433),INDEX(Scorecard!$D$19:$D$26,SUMPRODUCT(--(Scorecard!$G$19:$G$25&lt;E1433))+1),Scorecard!$D$27)</f>
        <v>-0.0341578513653732</v>
      </c>
      <c r="AB1433" s="0" t="n">
        <f aca="false">IF(ISNUMBER(F1433),INDEX(Scorecard!$D$28:$D$35,SUMPRODUCT(--(Scorecard!$G$28:$G$34&lt;F1433))+1),Scorecard!$D$36)</f>
        <v>-0.400689107298307</v>
      </c>
      <c r="AC1433" s="0" t="n">
        <f aca="false">IF(ISNUMBER(H1433),INDEX(Scorecard!$D$37:$D$44,SUMPRODUCT(--(Scorecard!$G$37:$G$43&lt;H1433))+1),Scorecard!$D$45)</f>
        <v>0.102184252677548</v>
      </c>
      <c r="AD1433" s="0" t="n">
        <f aca="false">IF(ISNUMBER(I1433),INDEX(Scorecard!$D$46:$D$52,SUMPRODUCT(--(Scorecard!$G$46:$G$51&lt;I1433))+1),Scorecard!$D$53)</f>
        <v>-0.114272400683245</v>
      </c>
      <c r="AE1433" s="0" t="n">
        <f aca="false">IF(ISNUMBER(K1433),INDEX(Scorecard!$D$54:$D$61,SUMPRODUCT(--(Scorecard!$G$54:$G$60&lt;K1433))+1),Scorecard!$D$62)</f>
        <v>0.0151758992857273</v>
      </c>
      <c r="AF1433" s="0" t="n">
        <f aca="false">IF(ISNUMBER(L1433),INDEX(Scorecard!$D$63:$D$68,SUMPRODUCT(--(Scorecard!$G$63:$G$67&lt;L1433))+1),Scorecard!$D$69)</f>
        <v>-0.340582194386522</v>
      </c>
      <c r="AG1433" s="0" t="n">
        <f aca="false">Inputs!$B$10+Scorecard!$J$5*Y1433+Scorecard!$J$6*Z1433+Scorecard!$J$7*AA1433+Scorecard!$J$8*AB1433+Scorecard!$J$9*AC1433+Scorecard!$J$10*AD1433+Scorecard!$J$11*AE1433+Scorecard!$J$12*AF1433</f>
        <v>-5.60177839424885</v>
      </c>
      <c r="AH1433" s="0" t="n">
        <f aca="false">MIN(1-Inputs!$B$13,MAX(Inputs!$B$13,1/(1+EXP(-(Inputs!$B$11*AG1433+Inputs!$B$12)))))</f>
        <v>0.00311449282988837</v>
      </c>
      <c r="AI1433" s="0" t="n">
        <f aca="false">Inputs!$B$9-Inputs!$B$8*AG1433</f>
        <v>648.756034395341</v>
      </c>
      <c r="AJ1433" s="0" t="n">
        <f aca="false">RANK(AH1433,$AH$5:$AH$2004,0)+COUNTIF($AH$4:AH1432,AH1433)</f>
        <v>1525</v>
      </c>
      <c r="AK1433" s="0" t="n">
        <f aca="false">IF(AJ1433&lt;=Deciles!$B$5*(Deciles!$B$4+1),INT((AJ1433-1)/(Deciles!$B$4+1))+1,Deciles!$B$5+INT((AJ1433-1-Deciles!$B$5*(Deciles!$B$4+1))/Deciles!$B$4)+1)</f>
        <v>8</v>
      </c>
    </row>
    <row r="1434" customFormat="false" ht="15" hidden="false" customHeight="false" outlineLevel="0" collapsed="false">
      <c r="A1434" s="0" t="n">
        <v>41762</v>
      </c>
      <c r="B1434" s="0" t="s">
        <v>139</v>
      </c>
      <c r="C1434" s="0" t="n">
        <v>732</v>
      </c>
      <c r="D1434" s="0" t="n">
        <v>80</v>
      </c>
      <c r="E1434" s="0" t="n">
        <v>47.6733856201172</v>
      </c>
      <c r="F1434" s="0" t="n">
        <v>22</v>
      </c>
      <c r="G1434" s="0" t="n">
        <v>3.93099999427795</v>
      </c>
      <c r="H1434" s="0" t="n">
        <v>0.914333343505859</v>
      </c>
      <c r="I1434" s="0" t="n">
        <v>84</v>
      </c>
      <c r="J1434" s="0" t="n">
        <v>12.2926893234253</v>
      </c>
      <c r="K1434" s="0" t="n">
        <v>6.13333320617676</v>
      </c>
      <c r="L1434" s="0" t="n">
        <v>-3.5</v>
      </c>
      <c r="M1434" s="0" t="n">
        <v>3.62166213989258</v>
      </c>
      <c r="N1434" s="0" t="n">
        <v>0</v>
      </c>
      <c r="O1434" s="0" t="n">
        <v>0</v>
      </c>
      <c r="P1434" s="0" t="s">
        <v>144</v>
      </c>
      <c r="Q1434" s="0" t="s">
        <v>141</v>
      </c>
      <c r="R1434" s="0" t="n">
        <v>1</v>
      </c>
      <c r="S1434" s="0" t="s">
        <v>149</v>
      </c>
      <c r="T1434" s="0" t="n">
        <v>0</v>
      </c>
      <c r="U1434" s="0" t="n">
        <v>218095.66</v>
      </c>
      <c r="V1434" s="0" t="n">
        <v>0.00621454231441021</v>
      </c>
      <c r="W1434" s="0" t="n">
        <v>629.97509765625</v>
      </c>
      <c r="X1434" s="0" t="n">
        <v>0.00427287677302957</v>
      </c>
      <c r="Y1434" s="0" t="n">
        <f aca="false">IF(ISNUMBER(C1434),INDEX(Scorecard!$D$5:$D$12,SUMPRODUCT(--(Scorecard!$G$5:$G$11&lt;C1434))+1),Scorecard!$D$13)</f>
        <v>-0.0290424113398221</v>
      </c>
      <c r="Z1434" s="0" t="n">
        <f aca="false">IF(ISNUMBER(D1434),INDEX(Scorecard!$D$14:$D$17,SUMPRODUCT(--(Scorecard!$G$14:$G$16&lt;D1434))+1),Scorecard!$D$18)</f>
        <v>0.0505355481560174</v>
      </c>
      <c r="AA1434" s="0" t="n">
        <f aca="false">IF(ISNUMBER(E1434),INDEX(Scorecard!$D$19:$D$26,SUMPRODUCT(--(Scorecard!$G$19:$G$25&lt;E1434))+1),Scorecard!$D$27)</f>
        <v>0.57899015159425</v>
      </c>
      <c r="AB1434" s="0" t="n">
        <f aca="false">IF(ISNUMBER(F1434),INDEX(Scorecard!$D$28:$D$35,SUMPRODUCT(--(Scorecard!$G$28:$G$34&lt;F1434))+1),Scorecard!$D$36)</f>
        <v>0.624829191519909</v>
      </c>
      <c r="AC1434" s="0" t="n">
        <f aca="false">IF(ISNUMBER(H1434),INDEX(Scorecard!$D$37:$D$44,SUMPRODUCT(--(Scorecard!$G$37:$G$43&lt;H1434))+1),Scorecard!$D$45)</f>
        <v>-0.975503570149195</v>
      </c>
      <c r="AD1434" s="0" t="n">
        <f aca="false">IF(ISNUMBER(I1434),INDEX(Scorecard!$D$46:$D$52,SUMPRODUCT(--(Scorecard!$G$46:$G$51&lt;I1434))+1),Scorecard!$D$53)</f>
        <v>0.818882373006414</v>
      </c>
      <c r="AE1434" s="0" t="n">
        <f aca="false">IF(ISNUMBER(K1434),INDEX(Scorecard!$D$54:$D$61,SUMPRODUCT(--(Scorecard!$G$54:$G$60&lt;K1434))+1),Scorecard!$D$62)</f>
        <v>0.0151758992857273</v>
      </c>
      <c r="AF1434" s="0" t="n">
        <f aca="false">IF(ISNUMBER(L1434),INDEX(Scorecard!$D$63:$D$68,SUMPRODUCT(--(Scorecard!$G$63:$G$67&lt;L1434))+1),Scorecard!$D$69)</f>
        <v>-0.340582194386522</v>
      </c>
      <c r="AG1434" s="0" t="n">
        <f aca="false">Inputs!$B$10+Scorecard!$J$5*Y1434+Scorecard!$J$6*Z1434+Scorecard!$J$7*AA1434+Scorecard!$J$8*AB1434+Scorecard!$J$9*AC1434+Scorecard!$J$10*AD1434+Scorecard!$J$11*AE1434+Scorecard!$J$12*AF1434</f>
        <v>-4.95088077039912</v>
      </c>
      <c r="AH1434" s="0" t="n">
        <f aca="false">MIN(1-Inputs!$B$13,MAX(Inputs!$B$13,1/(1+EXP(-(Inputs!$B$11*AG1434+Inputs!$B$12)))))</f>
        <v>0.0062145425110899</v>
      </c>
      <c r="AI1434" s="0" t="n">
        <f aca="false">Inputs!$B$9-Inputs!$B$8*AG1434</f>
        <v>629.975098914252</v>
      </c>
      <c r="AJ1434" s="0" t="n">
        <f aca="false">RANK(AH1434,$AH$5:$AH$2004,0)+COUNTIF($AH$4:AH1433,AH1434)</f>
        <v>1124</v>
      </c>
      <c r="AK1434" s="0" t="n">
        <f aca="false">IF(AJ1434&lt;=Deciles!$B$5*(Deciles!$B$4+1),INT((AJ1434-1)/(Deciles!$B$4+1))+1,Deciles!$B$5+INT((AJ1434-1-Deciles!$B$5*(Deciles!$B$4+1))/Deciles!$B$4)+1)</f>
        <v>6</v>
      </c>
    </row>
    <row r="1435" customFormat="false" ht="15" hidden="false" customHeight="false" outlineLevel="0" collapsed="false">
      <c r="A1435" s="0" t="n">
        <v>41769</v>
      </c>
      <c r="B1435" s="0" t="s">
        <v>143</v>
      </c>
      <c r="C1435" s="0" t="n">
        <v>830</v>
      </c>
      <c r="D1435" s="0" t="n">
        <v>81.2889633178711</v>
      </c>
      <c r="E1435" s="0" t="n">
        <v>50.5079536437988</v>
      </c>
      <c r="F1435" s="0" t="n">
        <v>31</v>
      </c>
      <c r="G1435" s="0" t="n">
        <v>3.67400002479553</v>
      </c>
      <c r="H1435" s="0" t="n">
        <v>0.440666675567627</v>
      </c>
      <c r="I1435" s="0" t="n">
        <v>96</v>
      </c>
      <c r="J1435" s="0" t="n">
        <v>11.9756145477295</v>
      </c>
      <c r="K1435" s="0" t="n">
        <v>9.3333330154419</v>
      </c>
      <c r="L1435" s="0" t="n">
        <v>5.0717945098877</v>
      </c>
      <c r="M1435" s="0" t="n">
        <v>1.63963341712952</v>
      </c>
      <c r="N1435" s="0" t="n">
        <v>0</v>
      </c>
      <c r="O1435" s="0" t="n">
        <v>0</v>
      </c>
      <c r="P1435" s="0" t="s">
        <v>144</v>
      </c>
      <c r="Q1435" s="0" t="s">
        <v>141</v>
      </c>
      <c r="R1435" s="0" t="n">
        <v>1</v>
      </c>
      <c r="S1435" s="0" t="s">
        <v>162</v>
      </c>
      <c r="T1435" s="0" t="n">
        <v>0</v>
      </c>
      <c r="U1435" s="0" t="n">
        <v>158833.97</v>
      </c>
      <c r="V1435" s="0" t="n">
        <v>0.00161272380501032</v>
      </c>
      <c r="W1435" s="0" t="n">
        <v>666.608825683594</v>
      </c>
      <c r="X1435" s="0" t="n">
        <v>0.00104787584859878</v>
      </c>
      <c r="Y1435" s="0" t="n">
        <f aca="false">IF(ISNUMBER(C1435),INDEX(Scorecard!$D$5:$D$12,SUMPRODUCT(--(Scorecard!$G$5:$G$11&lt;C1435))+1),Scorecard!$D$13)</f>
        <v>2.19112706886128</v>
      </c>
      <c r="Z1435" s="0" t="n">
        <f aca="false">IF(ISNUMBER(D1435),INDEX(Scorecard!$D$14:$D$17,SUMPRODUCT(--(Scorecard!$G$14:$G$16&lt;D1435))+1),Scorecard!$D$18)</f>
        <v>0.0505355481560174</v>
      </c>
      <c r="AA1435" s="0" t="n">
        <f aca="false">IF(ISNUMBER(E1435),INDEX(Scorecard!$D$19:$D$26,SUMPRODUCT(--(Scorecard!$G$19:$G$25&lt;E1435))+1),Scorecard!$D$27)</f>
        <v>0.57899015159425</v>
      </c>
      <c r="AB1435" s="0" t="n">
        <f aca="false">IF(ISNUMBER(F1435),INDEX(Scorecard!$D$28:$D$35,SUMPRODUCT(--(Scorecard!$G$28:$G$34&lt;F1435))+1),Scorecard!$D$36)</f>
        <v>0.126913191054783</v>
      </c>
      <c r="AC1435" s="0" t="n">
        <f aca="false">IF(ISNUMBER(H1435),INDEX(Scorecard!$D$37:$D$44,SUMPRODUCT(--(Scorecard!$G$37:$G$43&lt;H1435))+1),Scorecard!$D$45)</f>
        <v>-0.271229676926091</v>
      </c>
      <c r="AD1435" s="0" t="n">
        <f aca="false">IF(ISNUMBER(I1435),INDEX(Scorecard!$D$46:$D$52,SUMPRODUCT(--(Scorecard!$G$46:$G$51&lt;I1435))+1),Scorecard!$D$53)</f>
        <v>0.818882373006414</v>
      </c>
      <c r="AE1435" s="0" t="n">
        <f aca="false">IF(ISNUMBER(K1435),INDEX(Scorecard!$D$54:$D$61,SUMPRODUCT(--(Scorecard!$G$54:$G$60&lt;K1435))+1),Scorecard!$D$62)</f>
        <v>-0.541917179454542</v>
      </c>
      <c r="AF1435" s="0" t="n">
        <f aca="false">IF(ISNUMBER(L1435),INDEX(Scorecard!$D$63:$D$68,SUMPRODUCT(--(Scorecard!$G$63:$G$67&lt;L1435))+1),Scorecard!$D$69)</f>
        <v>0.322484508656054</v>
      </c>
      <c r="AG1435" s="0" t="n">
        <f aca="false">Inputs!$B$10+Scorecard!$J$5*Y1435+Scorecard!$J$6*Z1435+Scorecard!$J$7*AA1435+Scorecard!$J$8*AB1435+Scorecard!$J$9*AC1435+Scorecard!$J$10*AD1435+Scorecard!$J$11*AE1435+Scorecard!$J$12*AF1435</f>
        <v>-6.22050982979525</v>
      </c>
      <c r="AH1435" s="0" t="n">
        <f aca="false">MIN(1-Inputs!$B$13,MAX(Inputs!$B$13,1/(1+EXP(-(Inputs!$B$11*AG1435+Inputs!$B$12)))))</f>
        <v>0.00161272382391234</v>
      </c>
      <c r="AI1435" s="0" t="n">
        <f aca="false">Inputs!$B$9-Inputs!$B$8*AG1435</f>
        <v>666.608849869439</v>
      </c>
      <c r="AJ1435" s="0" t="n">
        <f aca="false">RANK(AH1435,$AH$5:$AH$2004,0)+COUNTIF($AH$4:AH1434,AH1435)</f>
        <v>1782</v>
      </c>
      <c r="AK1435" s="0" t="n">
        <f aca="false">IF(AJ1435&lt;=Deciles!$B$5*(Deciles!$B$4+1),INT((AJ1435-1)/(Deciles!$B$4+1))+1,Deciles!$B$5+INT((AJ1435-1-Deciles!$B$5*(Deciles!$B$4+1))/Deciles!$B$4)+1)</f>
        <v>9</v>
      </c>
    </row>
    <row r="1436" customFormat="false" ht="15" hidden="false" customHeight="false" outlineLevel="0" collapsed="false">
      <c r="A1436" s="0" t="n">
        <v>41833</v>
      </c>
      <c r="B1436" s="0" t="s">
        <v>152</v>
      </c>
      <c r="C1436" s="0" t="n">
        <v>812</v>
      </c>
      <c r="D1436" s="0" t="n">
        <v>80</v>
      </c>
      <c r="E1436" s="0" t="n">
        <v>73.4024047851563</v>
      </c>
      <c r="F1436" s="0" t="n">
        <v>35</v>
      </c>
      <c r="G1436" s="0" t="n">
        <v>3.18199992179871</v>
      </c>
      <c r="H1436" s="0" t="n">
        <v>-3.25133347511292</v>
      </c>
      <c r="I1436" s="0" t="n">
        <v>16</v>
      </c>
      <c r="J1436" s="0" t="n">
        <v>12.3725700378418</v>
      </c>
      <c r="K1436" s="0" t="n">
        <v>4.40000009536743</v>
      </c>
      <c r="L1436" s="0" t="n">
        <v>-0.458333015441895</v>
      </c>
      <c r="M1436" s="0" t="n">
        <v>4.48895788192749</v>
      </c>
      <c r="N1436" s="0" t="n">
        <v>0</v>
      </c>
      <c r="O1436" s="0" t="n">
        <v>0</v>
      </c>
      <c r="P1436" s="0" t="s">
        <v>144</v>
      </c>
      <c r="Q1436" s="0" t="s">
        <v>141</v>
      </c>
      <c r="R1436" s="0" t="n">
        <v>1</v>
      </c>
      <c r="S1436" s="0" t="s">
        <v>161</v>
      </c>
      <c r="T1436" s="0" t="n">
        <v>0</v>
      </c>
      <c r="U1436" s="0" t="n">
        <v>236232.19</v>
      </c>
      <c r="V1436" s="0" t="n">
        <v>0.00116176926530898</v>
      </c>
      <c r="W1436" s="0" t="n">
        <v>675.497619628906</v>
      </c>
      <c r="X1436" s="0" t="n">
        <v>0.00103075336664915</v>
      </c>
      <c r="Y1436" s="0" t="n">
        <f aca="false">IF(ISNUMBER(C1436),INDEX(Scorecard!$D$5:$D$12,SUMPRODUCT(--(Scorecard!$G$5:$G$11&lt;C1436))+1),Scorecard!$D$13)</f>
        <v>2.19112706886128</v>
      </c>
      <c r="Z1436" s="0" t="n">
        <f aca="false">IF(ISNUMBER(D1436),INDEX(Scorecard!$D$14:$D$17,SUMPRODUCT(--(Scorecard!$G$14:$G$16&lt;D1436))+1),Scorecard!$D$18)</f>
        <v>0.0505355481560174</v>
      </c>
      <c r="AA1436" s="0" t="n">
        <f aca="false">IF(ISNUMBER(E1436),INDEX(Scorecard!$D$19:$D$26,SUMPRODUCT(--(Scorecard!$G$19:$G$25&lt;E1436))+1),Scorecard!$D$27)</f>
        <v>-0.0341578513653732</v>
      </c>
      <c r="AB1436" s="0" t="n">
        <f aca="false">IF(ISNUMBER(F1436),INDEX(Scorecard!$D$28:$D$35,SUMPRODUCT(--(Scorecard!$G$28:$G$34&lt;F1436))+1),Scorecard!$D$36)</f>
        <v>-0.0008456427959252</v>
      </c>
      <c r="AC1436" s="0" t="n">
        <f aca="false">IF(ISNUMBER(H1436),INDEX(Scorecard!$D$37:$D$44,SUMPRODUCT(--(Scorecard!$G$37:$G$43&lt;H1436))+1),Scorecard!$D$45)</f>
        <v>1.35057635045042</v>
      </c>
      <c r="AD1436" s="0" t="n">
        <f aca="false">IF(ISNUMBER(I1436),INDEX(Scorecard!$D$46:$D$52,SUMPRODUCT(--(Scorecard!$G$46:$G$51&lt;I1436))+1),Scorecard!$D$53)</f>
        <v>-0.114272400683245</v>
      </c>
      <c r="AE1436" s="0" t="n">
        <f aca="false">IF(ISNUMBER(K1436),INDEX(Scorecard!$D$54:$D$61,SUMPRODUCT(--(Scorecard!$G$54:$G$60&lt;K1436))+1),Scorecard!$D$62)</f>
        <v>0.489050497890326</v>
      </c>
      <c r="AF1436" s="0" t="n">
        <f aca="false">IF(ISNUMBER(L1436),INDEX(Scorecard!$D$63:$D$68,SUMPRODUCT(--(Scorecard!$G$63:$G$67&lt;L1436))+1),Scorecard!$D$69)</f>
        <v>0.322484508656054</v>
      </c>
      <c r="AG1436" s="0" t="n">
        <f aca="false">Inputs!$B$10+Scorecard!$J$5*Y1436+Scorecard!$J$6*Z1436+Scorecard!$J$7*AA1436+Scorecard!$J$8*AB1436+Scorecard!$J$9*AC1436+Scorecard!$J$10*AD1436+Scorecard!$J$11*AE1436+Scorecard!$J$12*AF1436</f>
        <v>-6.52857035954678</v>
      </c>
      <c r="AH1436" s="0" t="n">
        <f aca="false">MIN(1-Inputs!$B$13,MAX(Inputs!$B$13,1/(1+EXP(-(Inputs!$B$11*AG1436+Inputs!$B$12)))))</f>
        <v>0.00116176930011466</v>
      </c>
      <c r="AI1436" s="0" t="n">
        <f aca="false">Inputs!$B$9-Inputs!$B$8*AG1436</f>
        <v>675.497597840762</v>
      </c>
      <c r="AJ1436" s="0" t="n">
        <f aca="false">RANK(AH1436,$AH$5:$AH$2004,0)+COUNTIF($AH$4:AH1435,AH1436)</f>
        <v>1869</v>
      </c>
      <c r="AK1436" s="0" t="n">
        <f aca="false">IF(AJ1436&lt;=Deciles!$B$5*(Deciles!$B$4+1),INT((AJ1436-1)/(Deciles!$B$4+1))+1,Deciles!$B$5+INT((AJ1436-1-Deciles!$B$5*(Deciles!$B$4+1))/Deciles!$B$4)+1)</f>
        <v>10</v>
      </c>
    </row>
    <row r="1437" customFormat="false" ht="15" hidden="false" customHeight="false" outlineLevel="0" collapsed="false">
      <c r="A1437" s="0" t="n">
        <v>41882</v>
      </c>
      <c r="B1437" s="0" t="s">
        <v>145</v>
      </c>
      <c r="C1437" s="0" t="n">
        <v>830</v>
      </c>
      <c r="D1437" s="0" t="n">
        <v>84.0512847900391</v>
      </c>
      <c r="E1437" s="0" t="n">
        <v>75.4016952514648</v>
      </c>
      <c r="F1437" s="0" t="n">
        <v>28</v>
      </c>
      <c r="G1437" s="0" t="n">
        <v>3.51699995994568</v>
      </c>
      <c r="H1437" s="0" t="n">
        <v>0.000333309173583984</v>
      </c>
      <c r="I1437" s="0" t="n">
        <v>28</v>
      </c>
      <c r="J1437" s="0" t="n">
        <v>12.6647310256958</v>
      </c>
      <c r="K1437" s="0" t="n">
        <v>4.15833330154419</v>
      </c>
      <c r="L1437" s="0" t="n">
        <v>-1.875</v>
      </c>
      <c r="M1437" s="0" t="n">
        <v>4.74416494369507</v>
      </c>
      <c r="N1437" s="0" t="n">
        <v>0</v>
      </c>
      <c r="O1437" s="0" t="n">
        <v>0</v>
      </c>
      <c r="P1437" s="0" t="s">
        <v>140</v>
      </c>
      <c r="Q1437" s="0" t="s">
        <v>141</v>
      </c>
      <c r="R1437" s="0" t="n">
        <v>2</v>
      </c>
      <c r="S1437" s="0" t="s">
        <v>147</v>
      </c>
      <c r="T1437" s="0" t="n">
        <v>0</v>
      </c>
      <c r="U1437" s="0" t="n">
        <v>316390.16</v>
      </c>
      <c r="V1437" s="0" t="n">
        <v>0.000985811813734472</v>
      </c>
      <c r="W1437" s="0" t="n">
        <v>679.947204589844</v>
      </c>
      <c r="X1437" s="0" t="n">
        <v>0.000775170919951052</v>
      </c>
      <c r="Y1437" s="0" t="n">
        <f aca="false">IF(ISNUMBER(C1437),INDEX(Scorecard!$D$5:$D$12,SUMPRODUCT(--(Scorecard!$G$5:$G$11&lt;C1437))+1),Scorecard!$D$13)</f>
        <v>2.19112706886128</v>
      </c>
      <c r="Z1437" s="0" t="n">
        <f aca="false">IF(ISNUMBER(D1437),INDEX(Scorecard!$D$14:$D$17,SUMPRODUCT(--(Scorecard!$G$14:$G$16&lt;D1437))+1),Scorecard!$D$18)</f>
        <v>0.0505355481560174</v>
      </c>
      <c r="AA1437" s="0" t="n">
        <f aca="false">IF(ISNUMBER(E1437),INDEX(Scorecard!$D$19:$D$26,SUMPRODUCT(--(Scorecard!$G$19:$G$25&lt;E1437))+1),Scorecard!$D$27)</f>
        <v>-0.0341578513653732</v>
      </c>
      <c r="AB1437" s="0" t="n">
        <f aca="false">IF(ISNUMBER(F1437),INDEX(Scorecard!$D$28:$D$35,SUMPRODUCT(--(Scorecard!$G$28:$G$34&lt;F1437))+1),Scorecard!$D$36)</f>
        <v>0.165097008946478</v>
      </c>
      <c r="AC1437" s="0" t="n">
        <f aca="false">IF(ISNUMBER(H1437),INDEX(Scorecard!$D$37:$D$44,SUMPRODUCT(--(Scorecard!$G$37:$G$43&lt;H1437))+1),Scorecard!$D$45)</f>
        <v>0.330501541082344</v>
      </c>
      <c r="AD1437" s="0" t="n">
        <f aca="false">IF(ISNUMBER(I1437),INDEX(Scorecard!$D$46:$D$52,SUMPRODUCT(--(Scorecard!$G$46:$G$51&lt;I1437))+1),Scorecard!$D$53)</f>
        <v>0.123869379412532</v>
      </c>
      <c r="AE1437" s="0" t="n">
        <f aca="false">IF(ISNUMBER(K1437),INDEX(Scorecard!$D$54:$D$61,SUMPRODUCT(--(Scorecard!$G$54:$G$60&lt;K1437))+1),Scorecard!$D$62)</f>
        <v>0.489050497890326</v>
      </c>
      <c r="AF1437" s="0" t="n">
        <f aca="false">IF(ISNUMBER(L1437),INDEX(Scorecard!$D$63:$D$68,SUMPRODUCT(--(Scorecard!$G$63:$G$67&lt;L1437))+1),Scorecard!$D$69)</f>
        <v>-0.340582194386522</v>
      </c>
      <c r="AG1437" s="0" t="n">
        <f aca="false">Inputs!$B$10+Scorecard!$J$5*Y1437+Scorecard!$J$6*Z1437+Scorecard!$J$7*AA1437+Scorecard!$J$8*AB1437+Scorecard!$J$9*AC1437+Scorecard!$J$10*AD1437+Scorecard!$J$11*AE1437+Scorecard!$J$12*AF1437</f>
        <v>-6.68278260049298</v>
      </c>
      <c r="AH1437" s="0" t="n">
        <f aca="false">MIN(1-Inputs!$B$13,MAX(Inputs!$B$13,1/(1+EXP(-(Inputs!$B$11*AG1437+Inputs!$B$12)))))</f>
        <v>0.000985811830581445</v>
      </c>
      <c r="AI1437" s="0" t="n">
        <f aca="false">Inputs!$B$9-Inputs!$B$8*AG1437</f>
        <v>679.947222545911</v>
      </c>
      <c r="AJ1437" s="0" t="n">
        <f aca="false">RANK(AH1437,$AH$5:$AH$2004,0)+COUNTIF($AH$4:AH1436,AH1437)</f>
        <v>1907</v>
      </c>
      <c r="AK1437" s="0" t="n">
        <f aca="false">IF(AJ1437&lt;=Deciles!$B$5*(Deciles!$B$4+1),INT((AJ1437-1)/(Deciles!$B$4+1))+1,Deciles!$B$5+INT((AJ1437-1-Deciles!$B$5*(Deciles!$B$4+1))/Deciles!$B$4)+1)</f>
        <v>10</v>
      </c>
    </row>
    <row r="1438" customFormat="false" ht="15" hidden="false" customHeight="false" outlineLevel="0" collapsed="false">
      <c r="A1438" s="0" t="n">
        <v>41919</v>
      </c>
      <c r="B1438" s="0" t="s">
        <v>150</v>
      </c>
      <c r="C1438" s="0" t="n">
        <v>726</v>
      </c>
      <c r="D1438" s="0" t="n">
        <v>80</v>
      </c>
      <c r="E1438" s="0" t="n">
        <v>62.6133117675781</v>
      </c>
      <c r="F1438" s="0" t="n">
        <v>38</v>
      </c>
      <c r="G1438" s="0" t="n">
        <v>3.95000004768372</v>
      </c>
      <c r="H1438" s="0" t="n">
        <v>-2.68333315849304</v>
      </c>
      <c r="I1438" s="0" t="n">
        <v>39</v>
      </c>
      <c r="J1438" s="0" t="n">
        <v>12.8808326721191</v>
      </c>
      <c r="K1438" s="0" t="n">
        <v>5.19999980926514</v>
      </c>
      <c r="L1438" s="0" t="n">
        <v>-0.208333492279053</v>
      </c>
      <c r="M1438" s="0" t="n">
        <v>7.33083200454712</v>
      </c>
      <c r="N1438" s="0" t="n">
        <v>0</v>
      </c>
      <c r="O1438" s="0" t="n">
        <v>0</v>
      </c>
      <c r="P1438" s="0" t="s">
        <v>146</v>
      </c>
      <c r="Q1438" s="0" t="s">
        <v>141</v>
      </c>
      <c r="R1438" s="0" t="n">
        <v>1</v>
      </c>
      <c r="S1438" s="0" t="s">
        <v>154</v>
      </c>
      <c r="T1438" s="0" t="n">
        <v>0</v>
      </c>
      <c r="U1438" s="0" t="n">
        <v>392712.47</v>
      </c>
      <c r="V1438" s="0" t="n">
        <v>0.0137215973809362</v>
      </c>
      <c r="W1438" s="0" t="n">
        <v>608.332885742188</v>
      </c>
      <c r="X1438" s="0" t="n">
        <v>0.00807018671184778</v>
      </c>
      <c r="Y1438" s="0" t="n">
        <f aca="false">IF(ISNUMBER(C1438),INDEX(Scorecard!$D$5:$D$12,SUMPRODUCT(--(Scorecard!$G$5:$G$11&lt;C1438))+1),Scorecard!$D$13)</f>
        <v>-0.0290424113398221</v>
      </c>
      <c r="Z1438" s="0" t="n">
        <f aca="false">IF(ISNUMBER(D1438),INDEX(Scorecard!$D$14:$D$17,SUMPRODUCT(--(Scorecard!$G$14:$G$16&lt;D1438))+1),Scorecard!$D$18)</f>
        <v>0.0505355481560174</v>
      </c>
      <c r="AA1438" s="0" t="n">
        <f aca="false">IF(ISNUMBER(E1438),INDEX(Scorecard!$D$19:$D$26,SUMPRODUCT(--(Scorecard!$G$19:$G$25&lt;E1438))+1),Scorecard!$D$27)</f>
        <v>0.233621608745691</v>
      </c>
      <c r="AB1438" s="0" t="n">
        <f aca="false">IF(ISNUMBER(F1438),INDEX(Scorecard!$D$28:$D$35,SUMPRODUCT(--(Scorecard!$G$28:$G$34&lt;F1438))+1),Scorecard!$D$36)</f>
        <v>-0.132616866359722</v>
      </c>
      <c r="AC1438" s="0" t="n">
        <f aca="false">IF(ISNUMBER(H1438),INDEX(Scorecard!$D$37:$D$44,SUMPRODUCT(--(Scorecard!$G$37:$G$43&lt;H1438))+1),Scorecard!$D$45)</f>
        <v>1.35057635045042</v>
      </c>
      <c r="AD1438" s="0" t="n">
        <f aca="false">IF(ISNUMBER(I1438),INDEX(Scorecard!$D$46:$D$52,SUMPRODUCT(--(Scorecard!$G$46:$G$51&lt;I1438))+1),Scorecard!$D$53)</f>
        <v>0.569875412099532</v>
      </c>
      <c r="AE1438" s="0" t="n">
        <f aca="false">IF(ISNUMBER(K1438),INDEX(Scorecard!$D$54:$D$61,SUMPRODUCT(--(Scorecard!$G$54:$G$60&lt;K1438))+1),Scorecard!$D$62)</f>
        <v>0.214429354789033</v>
      </c>
      <c r="AF1438" s="0" t="n">
        <f aca="false">IF(ISNUMBER(L1438),INDEX(Scorecard!$D$63:$D$68,SUMPRODUCT(--(Scorecard!$G$63:$G$67&lt;L1438))+1),Scorecard!$D$69)</f>
        <v>0.322484508656054</v>
      </c>
      <c r="AG1438" s="0" t="n">
        <f aca="false">Inputs!$B$10+Scorecard!$J$5*Y1438+Scorecard!$J$6*Z1438+Scorecard!$J$7*AA1438+Scorecard!$J$8*AB1438+Scorecard!$J$9*AC1438+Scorecard!$J$10*AD1438+Scorecard!$J$11*AE1438+Scorecard!$J$12*AF1438</f>
        <v>-4.20081943453643</v>
      </c>
      <c r="AH1438" s="0" t="n">
        <f aca="false">MIN(1-Inputs!$B$13,MAX(Inputs!$B$13,1/(1+EXP(-(Inputs!$B$11*AG1438+Inputs!$B$12)))))</f>
        <v>0.0137215973874644</v>
      </c>
      <c r="AI1438" s="0" t="n">
        <f aca="false">Inputs!$B$9-Inputs!$B$8*AG1438</f>
        <v>608.332903522019</v>
      </c>
      <c r="AJ1438" s="0" t="n">
        <f aca="false">RANK(AH1438,$AH$5:$AH$2004,0)+COUNTIF($AH$4:AH1437,AH1438)</f>
        <v>643</v>
      </c>
      <c r="AK1438" s="0" t="n">
        <f aca="false">IF(AJ1438&lt;=Deciles!$B$5*(Deciles!$B$4+1),INT((AJ1438-1)/(Deciles!$B$4+1))+1,Deciles!$B$5+INT((AJ1438-1-Deciles!$B$5*(Deciles!$B$4+1))/Deciles!$B$4)+1)</f>
        <v>4</v>
      </c>
    </row>
    <row r="1439" customFormat="false" ht="15" hidden="false" customHeight="false" outlineLevel="0" collapsed="false">
      <c r="A1439" s="0" t="n">
        <v>41972</v>
      </c>
      <c r="B1439" s="0" t="s">
        <v>158</v>
      </c>
      <c r="C1439" s="0" t="n">
        <v>727</v>
      </c>
      <c r="D1439" s="0" t="n">
        <v>61.3464164733887</v>
      </c>
      <c r="E1439" s="0" t="n">
        <v>40.4762115478516</v>
      </c>
      <c r="F1439" s="0" t="n">
        <v>41</v>
      </c>
      <c r="G1439" s="0" t="n">
        <v>4.01300001144409</v>
      </c>
      <c r="H1439" s="0" t="n">
        <v>1.09633326530457</v>
      </c>
      <c r="I1439" s="0" t="n">
        <v>82</v>
      </c>
      <c r="J1439" s="0" t="n">
        <v>12.1177940368652</v>
      </c>
      <c r="K1439" s="0" t="n">
        <v>6.03333330154419</v>
      </c>
      <c r="L1439" s="0" t="n">
        <v>2.71025633811951</v>
      </c>
      <c r="M1439" s="0" t="n">
        <v>0.387000143527985</v>
      </c>
      <c r="N1439" s="0" t="n">
        <v>0</v>
      </c>
      <c r="O1439" s="0" t="n">
        <v>0</v>
      </c>
      <c r="P1439" s="0" t="s">
        <v>144</v>
      </c>
      <c r="Q1439" s="0" t="s">
        <v>153</v>
      </c>
      <c r="R1439" s="0" t="n">
        <v>2</v>
      </c>
      <c r="S1439" s="0" t="s">
        <v>147</v>
      </c>
      <c r="T1439" s="0" t="n">
        <v>0</v>
      </c>
      <c r="U1439" s="0" t="n">
        <v>183101.1</v>
      </c>
      <c r="V1439" s="0" t="n">
        <v>0.0124700171872973</v>
      </c>
      <c r="W1439" s="0" t="n">
        <v>610.955749511719</v>
      </c>
      <c r="X1439" s="0" t="n">
        <v>0.00717836758121848</v>
      </c>
      <c r="Y1439" s="0" t="n">
        <f aca="false">IF(ISNUMBER(C1439),INDEX(Scorecard!$D$5:$D$12,SUMPRODUCT(--(Scorecard!$G$5:$G$11&lt;C1439))+1),Scorecard!$D$13)</f>
        <v>-0.0290424113398221</v>
      </c>
      <c r="Z1439" s="0" t="n">
        <f aca="false">IF(ISNUMBER(D1439),INDEX(Scorecard!$D$14:$D$17,SUMPRODUCT(--(Scorecard!$G$14:$G$16&lt;D1439))+1),Scorecard!$D$18)</f>
        <v>0.248677243387958</v>
      </c>
      <c r="AA1439" s="0" t="n">
        <f aca="false">IF(ISNUMBER(E1439),INDEX(Scorecard!$D$19:$D$26,SUMPRODUCT(--(Scorecard!$G$19:$G$25&lt;E1439))+1),Scorecard!$D$27)</f>
        <v>0.57899015159425</v>
      </c>
      <c r="AB1439" s="0" t="n">
        <f aca="false">IF(ISNUMBER(F1439),INDEX(Scorecard!$D$28:$D$35,SUMPRODUCT(--(Scorecard!$G$28:$G$34&lt;F1439))+1),Scorecard!$D$36)</f>
        <v>-0.132616866359722</v>
      </c>
      <c r="AC1439" s="0" t="n">
        <f aca="false">IF(ISNUMBER(H1439),INDEX(Scorecard!$D$37:$D$44,SUMPRODUCT(--(Scorecard!$G$37:$G$43&lt;H1439))+1),Scorecard!$D$45)</f>
        <v>-0.975503570149195</v>
      </c>
      <c r="AD1439" s="0" t="n">
        <f aca="false">IF(ISNUMBER(I1439),INDEX(Scorecard!$D$46:$D$52,SUMPRODUCT(--(Scorecard!$G$46:$G$51&lt;I1439))+1),Scorecard!$D$53)</f>
        <v>0.818882373006414</v>
      </c>
      <c r="AE1439" s="0" t="n">
        <f aca="false">IF(ISNUMBER(K1439),INDEX(Scorecard!$D$54:$D$61,SUMPRODUCT(--(Scorecard!$G$54:$G$60&lt;K1439))+1),Scorecard!$D$62)</f>
        <v>0.0151758992857273</v>
      </c>
      <c r="AF1439" s="0" t="n">
        <f aca="false">IF(ISNUMBER(L1439),INDEX(Scorecard!$D$63:$D$68,SUMPRODUCT(--(Scorecard!$G$63:$G$67&lt;L1439))+1),Scorecard!$D$69)</f>
        <v>0.322484508656054</v>
      </c>
      <c r="AG1439" s="0" t="n">
        <f aca="false">Inputs!$B$10+Scorecard!$J$5*Y1439+Scorecard!$J$6*Z1439+Scorecard!$J$7*AA1439+Scorecard!$J$8*AB1439+Scorecard!$J$9*AC1439+Scorecard!$J$10*AD1439+Scorecard!$J$11*AE1439+Scorecard!$J$12*AF1439</f>
        <v>-4.29172041648669</v>
      </c>
      <c r="AH1439" s="0" t="n">
        <f aca="false">MIN(1-Inputs!$B$13,MAX(Inputs!$B$13,1/(1+EXP(-(Inputs!$B$11*AG1439+Inputs!$B$12)))))</f>
        <v>0.0124700170072062</v>
      </c>
      <c r="AI1439" s="0" t="n">
        <f aca="false">Inputs!$B$9-Inputs!$B$8*AG1439</f>
        <v>610.955751439451</v>
      </c>
      <c r="AJ1439" s="0" t="n">
        <f aca="false">RANK(AH1439,$AH$5:$AH$2004,0)+COUNTIF($AH$4:AH1438,AH1439)</f>
        <v>693</v>
      </c>
      <c r="AK1439" s="0" t="n">
        <f aca="false">IF(AJ1439&lt;=Deciles!$B$5*(Deciles!$B$4+1),INT((AJ1439-1)/(Deciles!$B$4+1))+1,Deciles!$B$5+INT((AJ1439-1-Deciles!$B$5*(Deciles!$B$4+1))/Deciles!$B$4)+1)</f>
        <v>4</v>
      </c>
    </row>
    <row r="1440" customFormat="false" ht="15" hidden="false" customHeight="false" outlineLevel="0" collapsed="false">
      <c r="A1440" s="0" t="n">
        <v>41998</v>
      </c>
      <c r="B1440" s="0" t="s">
        <v>150</v>
      </c>
      <c r="C1440" s="0" t="n">
        <v>785</v>
      </c>
      <c r="D1440" s="0" t="n">
        <v>68.9831085205078</v>
      </c>
      <c r="E1440" s="0" t="n">
        <v>59.2320289611816</v>
      </c>
      <c r="F1440" s="0" t="n">
        <v>23</v>
      </c>
      <c r="G1440" s="0" t="n">
        <v>3.22000002861023</v>
      </c>
      <c r="H1440" s="0" t="n">
        <v>-3.41333317756653</v>
      </c>
      <c r="I1440" s="0" t="n">
        <v>20</v>
      </c>
      <c r="J1440" s="0" t="n">
        <v>12.7347927093506</v>
      </c>
      <c r="K1440" s="0" t="n">
        <v>5.19999980926514</v>
      </c>
      <c r="L1440" s="0" t="n">
        <v>-0.208333492279053</v>
      </c>
      <c r="M1440" s="0" t="n">
        <v>7.33083200454712</v>
      </c>
      <c r="N1440" s="0" t="n">
        <v>0</v>
      </c>
      <c r="O1440" s="0" t="n">
        <v>0</v>
      </c>
      <c r="P1440" s="0" t="s">
        <v>144</v>
      </c>
      <c r="Q1440" s="0" t="s">
        <v>141</v>
      </c>
      <c r="R1440" s="0" t="n">
        <v>2</v>
      </c>
      <c r="S1440" s="0" t="s">
        <v>154</v>
      </c>
      <c r="T1440" s="0" t="n">
        <v>0</v>
      </c>
      <c r="U1440" s="0" t="n">
        <v>339351.7</v>
      </c>
      <c r="V1440" s="0" t="n">
        <v>0.00223850156180561</v>
      </c>
      <c r="W1440" s="0" t="n">
        <v>657.718017578125</v>
      </c>
      <c r="X1440" s="0" t="n">
        <v>0.00206319848075509</v>
      </c>
      <c r="Y1440" s="0" t="n">
        <f aca="false">IF(ISNUMBER(C1440),INDEX(Scorecard!$D$5:$D$12,SUMPRODUCT(--(Scorecard!$G$5:$G$11&lt;C1440))+1),Scorecard!$D$13)</f>
        <v>1.23750384304241</v>
      </c>
      <c r="Z1440" s="0" t="n">
        <f aca="false">IF(ISNUMBER(D1440),INDEX(Scorecard!$D$14:$D$17,SUMPRODUCT(--(Scorecard!$G$14:$G$16&lt;D1440))+1),Scorecard!$D$18)</f>
        <v>0.128579646629417</v>
      </c>
      <c r="AA1440" s="0" t="n">
        <f aca="false">IF(ISNUMBER(E1440),INDEX(Scorecard!$D$19:$D$26,SUMPRODUCT(--(Scorecard!$G$19:$G$25&lt;E1440))+1),Scorecard!$D$27)</f>
        <v>0.267179331770092</v>
      </c>
      <c r="AB1440" s="0" t="n">
        <f aca="false">IF(ISNUMBER(F1440),INDEX(Scorecard!$D$28:$D$35,SUMPRODUCT(--(Scorecard!$G$28:$G$34&lt;F1440))+1),Scorecard!$D$36)</f>
        <v>0.349218150643304</v>
      </c>
      <c r="AC1440" s="0" t="n">
        <f aca="false">IF(ISNUMBER(H1440),INDEX(Scorecard!$D$37:$D$44,SUMPRODUCT(--(Scorecard!$G$37:$G$43&lt;H1440))+1),Scorecard!$D$45)</f>
        <v>1.35057635045042</v>
      </c>
      <c r="AD1440" s="0" t="n">
        <f aca="false">IF(ISNUMBER(I1440),INDEX(Scorecard!$D$46:$D$52,SUMPRODUCT(--(Scorecard!$G$46:$G$51&lt;I1440))+1),Scorecard!$D$53)</f>
        <v>-0.108777051091409</v>
      </c>
      <c r="AE1440" s="0" t="n">
        <f aca="false">IF(ISNUMBER(K1440),INDEX(Scorecard!$D$54:$D$61,SUMPRODUCT(--(Scorecard!$G$54:$G$60&lt;K1440))+1),Scorecard!$D$62)</f>
        <v>0.214429354789033</v>
      </c>
      <c r="AF1440" s="0" t="n">
        <f aca="false">IF(ISNUMBER(L1440),INDEX(Scorecard!$D$63:$D$68,SUMPRODUCT(--(Scorecard!$G$63:$G$67&lt;L1440))+1),Scorecard!$D$69)</f>
        <v>0.322484508656054</v>
      </c>
      <c r="AG1440" s="0" t="n">
        <f aca="false">Inputs!$B$10+Scorecard!$J$5*Y1440+Scorecard!$J$6*Z1440+Scorecard!$J$7*AA1440+Scorecard!$J$8*AB1440+Scorecard!$J$9*AC1440+Scorecard!$J$10*AD1440+Scorecard!$J$11*AE1440+Scorecard!$J$12*AF1440</f>
        <v>-5.91237703627278</v>
      </c>
      <c r="AH1440" s="0" t="n">
        <f aca="false">MIN(1-Inputs!$B$13,MAX(Inputs!$B$13,1/(1+EXP(-(Inputs!$B$11*AG1440+Inputs!$B$12)))))</f>
        <v>0.00223850149770189</v>
      </c>
      <c r="AI1440" s="0" t="n">
        <f aca="false">Inputs!$B$9-Inputs!$B$8*AG1440</f>
        <v>657.718016806436</v>
      </c>
      <c r="AJ1440" s="0" t="n">
        <f aca="false">RANK(AH1440,$AH$5:$AH$2004,0)+COUNTIF($AH$4:AH1439,AH1440)</f>
        <v>1663</v>
      </c>
      <c r="AK1440" s="0" t="n">
        <f aca="false">IF(AJ1440&lt;=Deciles!$B$5*(Deciles!$B$4+1),INT((AJ1440-1)/(Deciles!$B$4+1))+1,Deciles!$B$5+INT((AJ1440-1-Deciles!$B$5*(Deciles!$B$4+1))/Deciles!$B$4)+1)</f>
        <v>9</v>
      </c>
    </row>
    <row r="1441" customFormat="false" ht="15" hidden="false" customHeight="false" outlineLevel="0" collapsed="false">
      <c r="A1441" s="0" t="n">
        <v>42034</v>
      </c>
      <c r="B1441" s="0" t="s">
        <v>157</v>
      </c>
      <c r="C1441" s="0" t="n">
        <v>783</v>
      </c>
      <c r="D1441" s="0" t="n">
        <v>75.0857849121094</v>
      </c>
      <c r="E1441" s="0" t="n">
        <v>61.7045135498047</v>
      </c>
      <c r="F1441" s="0" t="n">
        <v>16</v>
      </c>
      <c r="G1441" s="0" t="n">
        <v>3.72300004959106</v>
      </c>
      <c r="H1441" s="0" t="n">
        <v>-0.160333395004273</v>
      </c>
      <c r="I1441" s="0" t="n">
        <v>44</v>
      </c>
      <c r="J1441" s="0" t="n">
        <v>12.7181901931763</v>
      </c>
      <c r="K1441" s="0" t="n">
        <v>3.92307686805725</v>
      </c>
      <c r="L1441" s="0" t="n">
        <v>-0.276922941207886</v>
      </c>
      <c r="M1441" s="0" t="n">
        <v>3.18022561073303</v>
      </c>
      <c r="N1441" s="0" t="n">
        <v>0</v>
      </c>
      <c r="O1441" s="0" t="n">
        <v>0</v>
      </c>
      <c r="P1441" s="0" t="s">
        <v>144</v>
      </c>
      <c r="Q1441" s="0" t="s">
        <v>153</v>
      </c>
      <c r="R1441" s="0" t="n">
        <v>2</v>
      </c>
      <c r="S1441" s="0" t="s">
        <v>159</v>
      </c>
      <c r="T1441" s="0" t="n">
        <v>0</v>
      </c>
      <c r="U1441" s="0" t="n">
        <v>333764.38</v>
      </c>
      <c r="V1441" s="0" t="n">
        <v>0.00104866642504931</v>
      </c>
      <c r="W1441" s="0" t="n">
        <v>678.272705078125</v>
      </c>
      <c r="X1441" s="0" t="n">
        <v>0.0011878899531439</v>
      </c>
      <c r="Y1441" s="0" t="n">
        <f aca="false">IF(ISNUMBER(C1441),INDEX(Scorecard!$D$5:$D$12,SUMPRODUCT(--(Scorecard!$G$5:$G$11&lt;C1441))+1),Scorecard!$D$13)</f>
        <v>1.23750384304241</v>
      </c>
      <c r="Z1441" s="0" t="n">
        <f aca="false">IF(ISNUMBER(D1441),INDEX(Scorecard!$D$14:$D$17,SUMPRODUCT(--(Scorecard!$G$14:$G$16&lt;D1441))+1),Scorecard!$D$18)</f>
        <v>0.128579646629417</v>
      </c>
      <c r="AA1441" s="0" t="n">
        <f aca="false">IF(ISNUMBER(E1441),INDEX(Scorecard!$D$19:$D$26,SUMPRODUCT(--(Scorecard!$G$19:$G$25&lt;E1441))+1),Scorecard!$D$27)</f>
        <v>0.233621608745691</v>
      </c>
      <c r="AB1441" s="0" t="n">
        <f aca="false">IF(ISNUMBER(F1441),INDEX(Scorecard!$D$28:$D$35,SUMPRODUCT(--(Scorecard!$G$28:$G$34&lt;F1441))+1),Scorecard!$D$36)</f>
        <v>0.624829191519909</v>
      </c>
      <c r="AC1441" s="0" t="n">
        <f aca="false">IF(ISNUMBER(H1441),INDEX(Scorecard!$D$37:$D$44,SUMPRODUCT(--(Scorecard!$G$37:$G$43&lt;H1441))+1),Scorecard!$D$45)</f>
        <v>0.769716833645565</v>
      </c>
      <c r="AD1441" s="0" t="n">
        <f aca="false">IF(ISNUMBER(I1441),INDEX(Scorecard!$D$46:$D$52,SUMPRODUCT(--(Scorecard!$G$46:$G$51&lt;I1441))+1),Scorecard!$D$53)</f>
        <v>0.818882373006414</v>
      </c>
      <c r="AE1441" s="0" t="n">
        <f aca="false">IF(ISNUMBER(K1441),INDEX(Scorecard!$D$54:$D$61,SUMPRODUCT(--(Scorecard!$G$54:$G$60&lt;K1441))+1),Scorecard!$D$62)</f>
        <v>0.489050497890326</v>
      </c>
      <c r="AF1441" s="0" t="n">
        <f aca="false">IF(ISNUMBER(L1441),INDEX(Scorecard!$D$63:$D$68,SUMPRODUCT(--(Scorecard!$G$63:$G$67&lt;L1441))+1),Scorecard!$D$69)</f>
        <v>0.322484508656054</v>
      </c>
      <c r="AG1441" s="0" t="n">
        <f aca="false">Inputs!$B$10+Scorecard!$J$5*Y1441+Scorecard!$J$6*Z1441+Scorecard!$J$7*AA1441+Scorecard!$J$8*AB1441+Scorecard!$J$9*AC1441+Scorecard!$J$10*AD1441+Scorecard!$J$11*AE1441+Scorecard!$J$12*AF1441</f>
        <v>-6.62474833412487</v>
      </c>
      <c r="AH1441" s="0" t="n">
        <f aca="false">MIN(1-Inputs!$B$13,MAX(Inputs!$B$13,1/(1+EXP(-(Inputs!$B$11*AG1441+Inputs!$B$12)))))</f>
        <v>0.00104866640935569</v>
      </c>
      <c r="AI1441" s="0" t="n">
        <f aca="false">Inputs!$B$9-Inputs!$B$8*AG1441</f>
        <v>678.272707580093</v>
      </c>
      <c r="AJ1441" s="0" t="n">
        <f aca="false">RANK(AH1441,$AH$5:$AH$2004,0)+COUNTIF($AH$4:AH1440,AH1441)</f>
        <v>1892</v>
      </c>
      <c r="AK1441" s="0" t="n">
        <f aca="false">IF(AJ1441&lt;=Deciles!$B$5*(Deciles!$B$4+1),INT((AJ1441-1)/(Deciles!$B$4+1))+1,Deciles!$B$5+INT((AJ1441-1-Deciles!$B$5*(Deciles!$B$4+1))/Deciles!$B$4)+1)</f>
        <v>10</v>
      </c>
    </row>
    <row r="1442" customFormat="false" ht="15" hidden="false" customHeight="false" outlineLevel="0" collapsed="false">
      <c r="A1442" s="0" t="n">
        <v>42084</v>
      </c>
      <c r="B1442" s="0" t="s">
        <v>143</v>
      </c>
      <c r="C1442" s="0" t="n">
        <v>795</v>
      </c>
      <c r="D1442" s="0" t="n">
        <v>82.4215316772461</v>
      </c>
      <c r="E1442" s="0" t="n">
        <v>81.5480270385742</v>
      </c>
      <c r="F1442" s="0" t="n">
        <v>28</v>
      </c>
      <c r="G1442" s="0" t="n">
        <v>3.7739999294281</v>
      </c>
      <c r="H1442" s="0" t="n">
        <v>0.540666580200195</v>
      </c>
      <c r="I1442" s="0" t="n">
        <v>7</v>
      </c>
      <c r="J1442" s="0" t="n">
        <v>12.6147632598877</v>
      </c>
      <c r="K1442" s="0" t="n">
        <v>9.63333320617676</v>
      </c>
      <c r="L1442" s="0" t="n">
        <v>5.0717945098877</v>
      </c>
      <c r="M1442" s="0" t="n">
        <v>2.57371878623962</v>
      </c>
      <c r="N1442" s="0" t="n">
        <v>0</v>
      </c>
      <c r="O1442" s="0" t="n">
        <v>0</v>
      </c>
      <c r="P1442" s="0" t="s">
        <v>144</v>
      </c>
      <c r="Q1442" s="0" t="s">
        <v>141</v>
      </c>
      <c r="R1442" s="0" t="n">
        <v>2</v>
      </c>
      <c r="S1442" s="0" t="s">
        <v>149</v>
      </c>
      <c r="T1442" s="0" t="n">
        <v>0</v>
      </c>
      <c r="U1442" s="0" t="n">
        <v>300969.16</v>
      </c>
      <c r="V1442" s="0" t="n">
        <v>0.00245604570955038</v>
      </c>
      <c r="W1442" s="0" t="n">
        <v>655.202026367188</v>
      </c>
      <c r="X1442" s="0" t="n">
        <v>0.00181630556471646</v>
      </c>
      <c r="Y1442" s="0" t="n">
        <f aca="false">IF(ISNUMBER(C1442),INDEX(Scorecard!$D$5:$D$12,SUMPRODUCT(--(Scorecard!$G$5:$G$11&lt;C1442))+1),Scorecard!$D$13)</f>
        <v>2.19112706886128</v>
      </c>
      <c r="Z1442" s="0" t="n">
        <f aca="false">IF(ISNUMBER(D1442),INDEX(Scorecard!$D$14:$D$17,SUMPRODUCT(--(Scorecard!$G$14:$G$16&lt;D1442))+1),Scorecard!$D$18)</f>
        <v>0.0505355481560174</v>
      </c>
      <c r="AA1442" s="0" t="n">
        <f aca="false">IF(ISNUMBER(E1442),INDEX(Scorecard!$D$19:$D$26,SUMPRODUCT(--(Scorecard!$G$19:$G$25&lt;E1442))+1),Scorecard!$D$27)</f>
        <v>-0.0341578513653732</v>
      </c>
      <c r="AB1442" s="0" t="n">
        <f aca="false">IF(ISNUMBER(F1442),INDEX(Scorecard!$D$28:$D$35,SUMPRODUCT(--(Scorecard!$G$28:$G$34&lt;F1442))+1),Scorecard!$D$36)</f>
        <v>0.165097008946478</v>
      </c>
      <c r="AC1442" s="0" t="n">
        <f aca="false">IF(ISNUMBER(H1442),INDEX(Scorecard!$D$37:$D$44,SUMPRODUCT(--(Scorecard!$G$37:$G$43&lt;H1442))+1),Scorecard!$D$45)</f>
        <v>-0.271229676926091</v>
      </c>
      <c r="AD1442" s="0" t="n">
        <f aca="false">IF(ISNUMBER(I1442),INDEX(Scorecard!$D$46:$D$52,SUMPRODUCT(--(Scorecard!$G$46:$G$51&lt;I1442))+1),Scorecard!$D$53)</f>
        <v>-0.114272400683245</v>
      </c>
      <c r="AE1442" s="0" t="n">
        <f aca="false">IF(ISNUMBER(K1442),INDEX(Scorecard!$D$54:$D$61,SUMPRODUCT(--(Scorecard!$G$54:$G$60&lt;K1442))+1),Scorecard!$D$62)</f>
        <v>-0.541917179454542</v>
      </c>
      <c r="AF1442" s="0" t="n">
        <f aca="false">IF(ISNUMBER(L1442),INDEX(Scorecard!$D$63:$D$68,SUMPRODUCT(--(Scorecard!$G$63:$G$67&lt;L1442))+1),Scorecard!$D$69)</f>
        <v>0.322484508656054</v>
      </c>
      <c r="AG1442" s="0" t="n">
        <f aca="false">Inputs!$B$10+Scorecard!$J$5*Y1442+Scorecard!$J$6*Z1442+Scorecard!$J$7*AA1442+Scorecard!$J$8*AB1442+Scorecard!$J$9*AC1442+Scorecard!$J$10*AD1442+Scorecard!$J$11*AE1442+Scorecard!$J$12*AF1442</f>
        <v>-5.82517925170708</v>
      </c>
      <c r="AH1442" s="0" t="n">
        <f aca="false">MIN(1-Inputs!$B$13,MAX(Inputs!$B$13,1/(1+EXP(-(Inputs!$B$11*AG1442+Inputs!$B$12)))))</f>
        <v>0.0024560457459983</v>
      </c>
      <c r="AI1442" s="0" t="n">
        <f aca="false">Inputs!$B$9-Inputs!$B$8*AG1442</f>
        <v>655.202020579047</v>
      </c>
      <c r="AJ1442" s="0" t="n">
        <f aca="false">RANK(AH1442,$AH$5:$AH$2004,0)+COUNTIF($AH$4:AH1441,AH1442)</f>
        <v>1632</v>
      </c>
      <c r="AK1442" s="0" t="n">
        <f aca="false">IF(AJ1442&lt;=Deciles!$B$5*(Deciles!$B$4+1),INT((AJ1442-1)/(Deciles!$B$4+1))+1,Deciles!$B$5+INT((AJ1442-1-Deciles!$B$5*(Deciles!$B$4+1))/Deciles!$B$4)+1)</f>
        <v>9</v>
      </c>
    </row>
    <row r="1443" customFormat="false" ht="15" hidden="false" customHeight="false" outlineLevel="0" collapsed="false">
      <c r="A1443" s="0" t="n">
        <v>42178</v>
      </c>
      <c r="B1443" s="0" t="s">
        <v>139</v>
      </c>
      <c r="C1443" s="0" t="n">
        <v>830</v>
      </c>
      <c r="D1443" s="0" t="n">
        <v>80</v>
      </c>
      <c r="E1443" s="0" t="n">
        <v>75.2371444702148</v>
      </c>
      <c r="F1443" s="0" t="n">
        <v>32</v>
      </c>
      <c r="G1443" s="0" t="n">
        <v>3.16799998283386</v>
      </c>
      <c r="H1443" s="0" t="n">
        <v>0.151333332061768</v>
      </c>
      <c r="I1443" s="0" t="n">
        <v>15</v>
      </c>
      <c r="J1443" s="0" t="n">
        <v>12.8581562042236</v>
      </c>
      <c r="K1443" s="0" t="n">
        <v>6.13333320617676</v>
      </c>
      <c r="L1443" s="0" t="n">
        <v>-3.5</v>
      </c>
      <c r="M1443" s="0" t="n">
        <v>3.62166213989258</v>
      </c>
      <c r="N1443" s="0" t="n">
        <v>0</v>
      </c>
      <c r="O1443" s="0" t="n">
        <v>0</v>
      </c>
      <c r="P1443" s="0" t="s">
        <v>146</v>
      </c>
      <c r="Q1443" s="0" t="s">
        <v>141</v>
      </c>
      <c r="R1443" s="0" t="n">
        <v>2</v>
      </c>
      <c r="S1443" s="0" t="s">
        <v>149</v>
      </c>
      <c r="T1443" s="0" t="n">
        <v>0</v>
      </c>
      <c r="U1443" s="0" t="n">
        <v>383907.2</v>
      </c>
      <c r="V1443" s="0" t="n">
        <v>0.00166231696493924</v>
      </c>
      <c r="W1443" s="0" t="n">
        <v>665.787780761719</v>
      </c>
      <c r="X1443" s="0" t="n">
        <v>0.00172587111592293</v>
      </c>
      <c r="Y1443" s="0" t="n">
        <f aca="false">IF(ISNUMBER(C1443),INDEX(Scorecard!$D$5:$D$12,SUMPRODUCT(--(Scorecard!$G$5:$G$11&lt;C1443))+1),Scorecard!$D$13)</f>
        <v>2.19112706886128</v>
      </c>
      <c r="Z1443" s="0" t="n">
        <f aca="false">IF(ISNUMBER(D1443),INDEX(Scorecard!$D$14:$D$17,SUMPRODUCT(--(Scorecard!$G$14:$G$16&lt;D1443))+1),Scorecard!$D$18)</f>
        <v>0.0505355481560174</v>
      </c>
      <c r="AA1443" s="0" t="n">
        <f aca="false">IF(ISNUMBER(E1443),INDEX(Scorecard!$D$19:$D$26,SUMPRODUCT(--(Scorecard!$G$19:$G$25&lt;E1443))+1),Scorecard!$D$27)</f>
        <v>-0.0341578513653732</v>
      </c>
      <c r="AB1443" s="0" t="n">
        <f aca="false">IF(ISNUMBER(F1443),INDEX(Scorecard!$D$28:$D$35,SUMPRODUCT(--(Scorecard!$G$28:$G$34&lt;F1443))+1),Scorecard!$D$36)</f>
        <v>0.126913191054783</v>
      </c>
      <c r="AC1443" s="0" t="n">
        <f aca="false">IF(ISNUMBER(H1443),INDEX(Scorecard!$D$37:$D$44,SUMPRODUCT(--(Scorecard!$G$37:$G$43&lt;H1443))+1),Scorecard!$D$45)</f>
        <v>0.102184252677548</v>
      </c>
      <c r="AD1443" s="0" t="n">
        <f aca="false">IF(ISNUMBER(I1443),INDEX(Scorecard!$D$46:$D$52,SUMPRODUCT(--(Scorecard!$G$46:$G$51&lt;I1443))+1),Scorecard!$D$53)</f>
        <v>-0.114272400683245</v>
      </c>
      <c r="AE1443" s="0" t="n">
        <f aca="false">IF(ISNUMBER(K1443),INDEX(Scorecard!$D$54:$D$61,SUMPRODUCT(--(Scorecard!$G$54:$G$60&lt;K1443))+1),Scorecard!$D$62)</f>
        <v>0.0151758992857273</v>
      </c>
      <c r="AF1443" s="0" t="n">
        <f aca="false">IF(ISNUMBER(L1443),INDEX(Scorecard!$D$63:$D$68,SUMPRODUCT(--(Scorecard!$G$63:$G$67&lt;L1443))+1),Scorecard!$D$69)</f>
        <v>-0.340582194386522</v>
      </c>
      <c r="AG1443" s="0" t="n">
        <f aca="false">Inputs!$B$10+Scorecard!$J$5*Y1443+Scorecard!$J$6*Z1443+Scorecard!$J$7*AA1443+Scorecard!$J$8*AB1443+Scorecard!$J$9*AC1443+Scorecard!$J$10*AD1443+Scorecard!$J$11*AE1443+Scorecard!$J$12*AF1443</f>
        <v>-6.19205405018861</v>
      </c>
      <c r="AH1443" s="0" t="n">
        <f aca="false">MIN(1-Inputs!$B$13,MAX(Inputs!$B$13,1/(1+EXP(-(Inputs!$B$11*AG1443+Inputs!$B$12)))))</f>
        <v>0.00166231698393227</v>
      </c>
      <c r="AI1443" s="0" t="n">
        <f aca="false">Inputs!$B$9-Inputs!$B$8*AG1443</f>
        <v>665.787789626976</v>
      </c>
      <c r="AJ1443" s="0" t="n">
        <f aca="false">RANK(AH1443,$AH$5:$AH$2004,0)+COUNTIF($AH$4:AH1442,AH1443)</f>
        <v>1772</v>
      </c>
      <c r="AK1443" s="0" t="n">
        <f aca="false">IF(AJ1443&lt;=Deciles!$B$5*(Deciles!$B$4+1),INT((AJ1443-1)/(Deciles!$B$4+1))+1,Deciles!$B$5+INT((AJ1443-1-Deciles!$B$5*(Deciles!$B$4+1))/Deciles!$B$4)+1)</f>
        <v>9</v>
      </c>
    </row>
    <row r="1444" customFormat="false" ht="15" hidden="false" customHeight="false" outlineLevel="0" collapsed="false">
      <c r="A1444" s="0" t="n">
        <v>42249</v>
      </c>
      <c r="B1444" s="0" t="s">
        <v>145</v>
      </c>
      <c r="C1444" s="0" t="n">
        <v>732</v>
      </c>
      <c r="D1444" s="0" t="n">
        <v>81.7052459716797</v>
      </c>
      <c r="E1444" s="0" t="n">
        <v>80.0631484985352</v>
      </c>
      <c r="F1444" s="0" t="n">
        <v>43</v>
      </c>
      <c r="G1444" s="0" t="n">
        <v>3.37800002098084</v>
      </c>
      <c r="H1444" s="0" t="n">
        <v>-0.13866662979126</v>
      </c>
      <c r="I1444" s="0" t="n">
        <v>4</v>
      </c>
      <c r="J1444" s="0" t="n">
        <v>11.9393844604492</v>
      </c>
      <c r="K1444" s="0" t="n">
        <v>4.45833349227905</v>
      </c>
      <c r="L1444" s="0" t="n">
        <v>-1.875</v>
      </c>
      <c r="M1444" s="0" t="n">
        <v>4.23435020446777</v>
      </c>
      <c r="N1444" s="0" t="n">
        <v>0</v>
      </c>
      <c r="O1444" s="0" t="n">
        <v>0</v>
      </c>
      <c r="P1444" s="0" t="s">
        <v>144</v>
      </c>
      <c r="Q1444" s="0" t="s">
        <v>141</v>
      </c>
      <c r="R1444" s="0" t="n">
        <v>1</v>
      </c>
      <c r="S1444" s="0" t="s">
        <v>148</v>
      </c>
      <c r="T1444" s="0" t="n">
        <v>0</v>
      </c>
      <c r="U1444" s="0" t="n">
        <v>153182.36</v>
      </c>
      <c r="V1444" s="0" t="n">
        <v>0.0205626673996449</v>
      </c>
      <c r="W1444" s="0" t="n">
        <v>597.196899414063</v>
      </c>
      <c r="X1444" s="0" t="n">
        <v>0.0186542570590973</v>
      </c>
      <c r="Y1444" s="0" t="n">
        <f aca="false">IF(ISNUMBER(C1444),INDEX(Scorecard!$D$5:$D$12,SUMPRODUCT(--(Scorecard!$G$5:$G$11&lt;C1444))+1),Scorecard!$D$13)</f>
        <v>-0.0290424113398221</v>
      </c>
      <c r="Z1444" s="0" t="n">
        <f aca="false">IF(ISNUMBER(D1444),INDEX(Scorecard!$D$14:$D$17,SUMPRODUCT(--(Scorecard!$G$14:$G$16&lt;D1444))+1),Scorecard!$D$18)</f>
        <v>0.0505355481560174</v>
      </c>
      <c r="AA1444" s="0" t="n">
        <f aca="false">IF(ISNUMBER(E1444),INDEX(Scorecard!$D$19:$D$26,SUMPRODUCT(--(Scorecard!$G$19:$G$25&lt;E1444))+1),Scorecard!$D$27)</f>
        <v>-0.0341578513653732</v>
      </c>
      <c r="AB1444" s="0" t="n">
        <f aca="false">IF(ISNUMBER(F1444),INDEX(Scorecard!$D$28:$D$35,SUMPRODUCT(--(Scorecard!$G$28:$G$34&lt;F1444))+1),Scorecard!$D$36)</f>
        <v>-0.309727037437117</v>
      </c>
      <c r="AC1444" s="0" t="n">
        <f aca="false">IF(ISNUMBER(H1444),INDEX(Scorecard!$D$37:$D$44,SUMPRODUCT(--(Scorecard!$G$37:$G$43&lt;H1444))+1),Scorecard!$D$45)</f>
        <v>0.330501541082344</v>
      </c>
      <c r="AD1444" s="0" t="n">
        <f aca="false">IF(ISNUMBER(I1444),INDEX(Scorecard!$D$46:$D$52,SUMPRODUCT(--(Scorecard!$G$46:$G$51&lt;I1444))+1),Scorecard!$D$53)</f>
        <v>-0.161534840507194</v>
      </c>
      <c r="AE1444" s="0" t="n">
        <f aca="false">IF(ISNUMBER(K1444),INDEX(Scorecard!$D$54:$D$61,SUMPRODUCT(--(Scorecard!$G$54:$G$60&lt;K1444))+1),Scorecard!$D$62)</f>
        <v>0.409483001259379</v>
      </c>
      <c r="AF1444" s="0" t="n">
        <f aca="false">IF(ISNUMBER(L1444),INDEX(Scorecard!$D$63:$D$68,SUMPRODUCT(--(Scorecard!$G$63:$G$67&lt;L1444))+1),Scorecard!$D$69)</f>
        <v>-0.340582194386522</v>
      </c>
      <c r="AG1444" s="0" t="n">
        <f aca="false">Inputs!$B$10+Scorecard!$J$5*Y1444+Scorecard!$J$6*Z1444+Scorecard!$J$7*AA1444+Scorecard!$J$8*AB1444+Scorecard!$J$9*AC1444+Scorecard!$J$10*AD1444+Scorecard!$J$11*AE1444+Scorecard!$J$12*AF1444</f>
        <v>-3.81487477753956</v>
      </c>
      <c r="AH1444" s="0" t="n">
        <f aca="false">MIN(1-Inputs!$B$13,MAX(Inputs!$B$13,1/(1+EXP(-(Inputs!$B$11*AG1444+Inputs!$B$12)))))</f>
        <v>0.0205626669080354</v>
      </c>
      <c r="AI1444" s="0" t="n">
        <f aca="false">Inputs!$B$9-Inputs!$B$8*AG1444</f>
        <v>597.19689466788</v>
      </c>
      <c r="AJ1444" s="0" t="n">
        <f aca="false">RANK(AH1444,$AH$5:$AH$2004,0)+COUNTIF($AH$4:AH1443,AH1444)</f>
        <v>444</v>
      </c>
      <c r="AK1444" s="0" t="n">
        <f aca="false">IF(AJ1444&lt;=Deciles!$B$5*(Deciles!$B$4+1),INT((AJ1444-1)/(Deciles!$B$4+1))+1,Deciles!$B$5+INT((AJ1444-1-Deciles!$B$5*(Deciles!$B$4+1))/Deciles!$B$4)+1)</f>
        <v>3</v>
      </c>
    </row>
    <row r="1445" customFormat="false" ht="15" hidden="false" customHeight="false" outlineLevel="0" collapsed="false">
      <c r="A1445" s="0" t="n">
        <v>42286</v>
      </c>
      <c r="B1445" s="0" t="s">
        <v>155</v>
      </c>
      <c r="C1445" s="0" t="n">
        <v>769</v>
      </c>
      <c r="D1445" s="0" t="n">
        <v>80</v>
      </c>
      <c r="E1445" s="0" t="n">
        <v>66.5268402099609</v>
      </c>
      <c r="F1445" s="0" t="n">
        <v>31</v>
      </c>
      <c r="G1445" s="0" t="n">
        <v>3.8289999961853</v>
      </c>
      <c r="H1445" s="0" t="n">
        <v>-1.90433311462402</v>
      </c>
      <c r="I1445" s="0" t="n">
        <v>34</v>
      </c>
      <c r="J1445" s="0" t="n">
        <v>12.4496440887451</v>
      </c>
      <c r="K1445" s="0" t="n">
        <v>5.40833330154419</v>
      </c>
      <c r="L1445" s="0" t="n">
        <v>-1.125</v>
      </c>
      <c r="M1445" s="0" t="n">
        <v>7.33082818984985</v>
      </c>
      <c r="N1445" s="0" t="n">
        <v>0</v>
      </c>
      <c r="O1445" s="0" t="n">
        <v>0</v>
      </c>
      <c r="P1445" s="0" t="s">
        <v>144</v>
      </c>
      <c r="Q1445" s="0" t="s">
        <v>141</v>
      </c>
      <c r="R1445" s="0" t="n">
        <v>1</v>
      </c>
      <c r="S1445" s="0" t="s">
        <v>154</v>
      </c>
      <c r="T1445" s="0" t="n">
        <v>0</v>
      </c>
      <c r="U1445" s="0" t="n">
        <v>255159.42</v>
      </c>
      <c r="V1445" s="0" t="n">
        <v>0.00364513299427927</v>
      </c>
      <c r="W1445" s="0" t="n">
        <v>644.483703613281</v>
      </c>
      <c r="X1445" s="0" t="n">
        <v>0.00459668785333633</v>
      </c>
      <c r="Y1445" s="0" t="n">
        <f aca="false">IF(ISNUMBER(C1445),INDEX(Scorecard!$D$5:$D$12,SUMPRODUCT(--(Scorecard!$G$5:$G$11&lt;C1445))+1),Scorecard!$D$13)</f>
        <v>1.23750384304241</v>
      </c>
      <c r="Z1445" s="0" t="n">
        <f aca="false">IF(ISNUMBER(D1445),INDEX(Scorecard!$D$14:$D$17,SUMPRODUCT(--(Scorecard!$G$14:$G$16&lt;D1445))+1),Scorecard!$D$18)</f>
        <v>0.0505355481560174</v>
      </c>
      <c r="AA1445" s="0" t="n">
        <f aca="false">IF(ISNUMBER(E1445),INDEX(Scorecard!$D$19:$D$26,SUMPRODUCT(--(Scorecard!$G$19:$G$25&lt;E1445))+1),Scorecard!$D$27)</f>
        <v>0.0530843085177338</v>
      </c>
      <c r="AB1445" s="0" t="n">
        <f aca="false">IF(ISNUMBER(F1445),INDEX(Scorecard!$D$28:$D$35,SUMPRODUCT(--(Scorecard!$G$28:$G$34&lt;F1445))+1),Scorecard!$D$36)</f>
        <v>0.126913191054783</v>
      </c>
      <c r="AC1445" s="0" t="n">
        <f aca="false">IF(ISNUMBER(H1445),INDEX(Scorecard!$D$37:$D$44,SUMPRODUCT(--(Scorecard!$G$37:$G$43&lt;H1445))+1),Scorecard!$D$45)</f>
        <v>1.35057635045042</v>
      </c>
      <c r="AD1445" s="0" t="n">
        <f aca="false">IF(ISNUMBER(I1445),INDEX(Scorecard!$D$46:$D$52,SUMPRODUCT(--(Scorecard!$G$46:$G$51&lt;I1445))+1),Scorecard!$D$53)</f>
        <v>0.123869379412532</v>
      </c>
      <c r="AE1445" s="0" t="n">
        <f aca="false">IF(ISNUMBER(K1445),INDEX(Scorecard!$D$54:$D$61,SUMPRODUCT(--(Scorecard!$G$54:$G$60&lt;K1445))+1),Scorecard!$D$62)</f>
        <v>0.126303549215828</v>
      </c>
      <c r="AF1445" s="0" t="n">
        <f aca="false">IF(ISNUMBER(L1445),INDEX(Scorecard!$D$63:$D$68,SUMPRODUCT(--(Scorecard!$G$63:$G$67&lt;L1445))+1),Scorecard!$D$69)</f>
        <v>-0.340582194386522</v>
      </c>
      <c r="AG1445" s="0" t="n">
        <f aca="false">Inputs!$B$10+Scorecard!$J$5*Y1445+Scorecard!$J$6*Z1445+Scorecard!$J$7*AA1445+Scorecard!$J$8*AB1445+Scorecard!$J$9*AC1445+Scorecard!$J$10*AD1445+Scorecard!$J$11*AE1445+Scorecard!$J$12*AF1445</f>
        <v>-5.45371089080917</v>
      </c>
      <c r="AH1445" s="0" t="n">
        <f aca="false">MIN(1-Inputs!$B$13,MAX(Inputs!$B$13,1/(1+EXP(-(Inputs!$B$11*AG1445+Inputs!$B$12)))))</f>
        <v>0.00364513294341031</v>
      </c>
      <c r="AI1445" s="0" t="n">
        <f aca="false">Inputs!$B$9-Inputs!$B$8*AG1445</f>
        <v>644.483709336756</v>
      </c>
      <c r="AJ1445" s="0" t="n">
        <f aca="false">RANK(AH1445,$AH$5:$AH$2004,0)+COUNTIF($AH$4:AH1444,AH1445)</f>
        <v>1428</v>
      </c>
      <c r="AK1445" s="0" t="n">
        <f aca="false">IF(AJ1445&lt;=Deciles!$B$5*(Deciles!$B$4+1),INT((AJ1445-1)/(Deciles!$B$4+1))+1,Deciles!$B$5+INT((AJ1445-1-Deciles!$B$5*(Deciles!$B$4+1))/Deciles!$B$4)+1)</f>
        <v>8</v>
      </c>
    </row>
    <row r="1446" customFormat="false" ht="15" hidden="false" customHeight="false" outlineLevel="0" collapsed="false">
      <c r="A1446" s="0" t="n">
        <v>42306</v>
      </c>
      <c r="B1446" s="0" t="s">
        <v>143</v>
      </c>
      <c r="C1446" s="0" t="n">
        <v>776</v>
      </c>
      <c r="D1446" s="0" t="n">
        <v>80</v>
      </c>
      <c r="E1446" s="0" t="n">
        <v>73.3737869262695</v>
      </c>
      <c r="F1446" s="0" t="n">
        <v>31</v>
      </c>
      <c r="G1446" s="0" t="n">
        <v>3.89199995994568</v>
      </c>
      <c r="H1446" s="0" t="n">
        <v>0.658666610717773</v>
      </c>
      <c r="I1446" s="0" t="n">
        <v>21</v>
      </c>
      <c r="J1446" s="0" t="n">
        <v>12.3760375976563</v>
      </c>
      <c r="K1446" s="0" t="n">
        <v>8.93333339691162</v>
      </c>
      <c r="L1446" s="0" t="n">
        <v>5.07179498672485</v>
      </c>
      <c r="M1446" s="0" t="n">
        <v>1.95005702972412</v>
      </c>
      <c r="N1446" s="0" t="n">
        <v>0</v>
      </c>
      <c r="O1446" s="0" t="n">
        <v>0</v>
      </c>
      <c r="P1446" s="0" t="s">
        <v>146</v>
      </c>
      <c r="Q1446" s="0" t="s">
        <v>141</v>
      </c>
      <c r="R1446" s="0" t="n">
        <v>2</v>
      </c>
      <c r="S1446" s="0" t="s">
        <v>142</v>
      </c>
      <c r="T1446" s="0" t="n">
        <v>0</v>
      </c>
      <c r="U1446" s="0" t="n">
        <v>237052.61</v>
      </c>
      <c r="V1446" s="0" t="n">
        <v>0.0070821144618094</v>
      </c>
      <c r="W1446" s="0" t="n">
        <v>626.414672851563</v>
      </c>
      <c r="X1446" s="0" t="n">
        <v>0.00647689122706652</v>
      </c>
      <c r="Y1446" s="0" t="n">
        <f aca="false">IF(ISNUMBER(C1446),INDEX(Scorecard!$D$5:$D$12,SUMPRODUCT(--(Scorecard!$G$5:$G$11&lt;C1446))+1),Scorecard!$D$13)</f>
        <v>1.23750384304241</v>
      </c>
      <c r="Z1446" s="0" t="n">
        <f aca="false">IF(ISNUMBER(D1446),INDEX(Scorecard!$D$14:$D$17,SUMPRODUCT(--(Scorecard!$G$14:$G$16&lt;D1446))+1),Scorecard!$D$18)</f>
        <v>0.0505355481560174</v>
      </c>
      <c r="AA1446" s="0" t="n">
        <f aca="false">IF(ISNUMBER(E1446),INDEX(Scorecard!$D$19:$D$26,SUMPRODUCT(--(Scorecard!$G$19:$G$25&lt;E1446))+1),Scorecard!$D$27)</f>
        <v>-0.0341578513653732</v>
      </c>
      <c r="AB1446" s="0" t="n">
        <f aca="false">IF(ISNUMBER(F1446),INDEX(Scorecard!$D$28:$D$35,SUMPRODUCT(--(Scorecard!$G$28:$G$34&lt;F1446))+1),Scorecard!$D$36)</f>
        <v>0.126913191054783</v>
      </c>
      <c r="AC1446" s="0" t="n">
        <f aca="false">IF(ISNUMBER(H1446),INDEX(Scorecard!$D$37:$D$44,SUMPRODUCT(--(Scorecard!$G$37:$G$43&lt;H1446))+1),Scorecard!$D$45)</f>
        <v>-0.569454719285959</v>
      </c>
      <c r="AD1446" s="0" t="n">
        <f aca="false">IF(ISNUMBER(I1446),INDEX(Scorecard!$D$46:$D$52,SUMPRODUCT(--(Scorecard!$G$46:$G$51&lt;I1446))+1),Scorecard!$D$53)</f>
        <v>-0.108777051091409</v>
      </c>
      <c r="AE1446" s="0" t="n">
        <f aca="false">IF(ISNUMBER(K1446),INDEX(Scorecard!$D$54:$D$61,SUMPRODUCT(--(Scorecard!$G$54:$G$60&lt;K1446))+1),Scorecard!$D$62)</f>
        <v>-0.541917179454542</v>
      </c>
      <c r="AF1446" s="0" t="n">
        <f aca="false">IF(ISNUMBER(L1446),INDEX(Scorecard!$D$63:$D$68,SUMPRODUCT(--(Scorecard!$G$63:$G$67&lt;L1446))+1),Scorecard!$D$69)</f>
        <v>0.322484508656054</v>
      </c>
      <c r="AG1446" s="0" t="n">
        <f aca="false">Inputs!$B$10+Scorecard!$J$5*Y1446+Scorecard!$J$6*Z1446+Scorecard!$J$7*AA1446+Scorecard!$J$8*AB1446+Scorecard!$J$9*AC1446+Scorecard!$J$10*AD1446+Scorecard!$J$11*AE1446+Scorecard!$J$12*AF1446</f>
        <v>-4.82748679098501</v>
      </c>
      <c r="AH1446" s="0" t="n">
        <f aca="false">MIN(1-Inputs!$B$13,MAX(Inputs!$B$13,1/(1+EXP(-(Inputs!$B$11*AG1446+Inputs!$B$12)))))</f>
        <v>0.00708211466736014</v>
      </c>
      <c r="AI1446" s="0" t="n">
        <f aca="false">Inputs!$B$9-Inputs!$B$8*AG1446</f>
        <v>626.414701270726</v>
      </c>
      <c r="AJ1446" s="0" t="n">
        <f aca="false">RANK(AH1446,$AH$5:$AH$2004,0)+COUNTIF($AH$4:AH1445,AH1446)</f>
        <v>1046</v>
      </c>
      <c r="AK1446" s="0" t="n">
        <f aca="false">IF(AJ1446&lt;=Deciles!$B$5*(Deciles!$B$4+1),INT((AJ1446-1)/(Deciles!$B$4+1))+1,Deciles!$B$5+INT((AJ1446-1-Deciles!$B$5*(Deciles!$B$4+1))/Deciles!$B$4)+1)</f>
        <v>6</v>
      </c>
    </row>
    <row r="1447" customFormat="false" ht="15" hidden="false" customHeight="false" outlineLevel="0" collapsed="false">
      <c r="A1447" s="0" t="n">
        <v>42339</v>
      </c>
      <c r="B1447" s="0" t="s">
        <v>152</v>
      </c>
      <c r="C1447" s="0" t="n">
        <v>789</v>
      </c>
      <c r="D1447" s="0" t="n">
        <v>93.4879684448242</v>
      </c>
      <c r="E1447" s="0" t="n">
        <v>76.6013336181641</v>
      </c>
      <c r="F1447" s="0" t="n">
        <v>34</v>
      </c>
      <c r="G1447" s="0" t="n">
        <v>3.82699990272522</v>
      </c>
      <c r="H1447" s="0" t="n">
        <v>-2.6063334941864</v>
      </c>
      <c r="I1447" s="0" t="n">
        <v>38</v>
      </c>
      <c r="J1447" s="0" t="n">
        <v>12.1144390106201</v>
      </c>
      <c r="K1447" s="0" t="n">
        <v>4.40000009536743</v>
      </c>
      <c r="L1447" s="0" t="n">
        <v>-0.458333015441895</v>
      </c>
      <c r="M1447" s="0" t="n">
        <v>6.54819536209106</v>
      </c>
      <c r="N1447" s="0" t="n">
        <v>0</v>
      </c>
      <c r="O1447" s="0" t="n">
        <v>0</v>
      </c>
      <c r="P1447" s="0" t="s">
        <v>144</v>
      </c>
      <c r="Q1447" s="0" t="s">
        <v>141</v>
      </c>
      <c r="R1447" s="0" t="n">
        <v>2</v>
      </c>
      <c r="S1447" s="0" t="s">
        <v>151</v>
      </c>
      <c r="T1447" s="0" t="n">
        <v>0</v>
      </c>
      <c r="U1447" s="0" t="n">
        <v>182487.89</v>
      </c>
      <c r="V1447" s="0" t="n">
        <v>0.00131989270448685</v>
      </c>
      <c r="W1447" s="0" t="n">
        <v>672.039733886719</v>
      </c>
      <c r="X1447" s="0" t="n">
        <v>0.00183089240454137</v>
      </c>
      <c r="Y1447" s="0" t="n">
        <f aca="false">IF(ISNUMBER(C1447),INDEX(Scorecard!$D$5:$D$12,SUMPRODUCT(--(Scorecard!$G$5:$G$11&lt;C1447))+1),Scorecard!$D$13)</f>
        <v>2.19112706886128</v>
      </c>
      <c r="Z1447" s="0" t="n">
        <f aca="false">IF(ISNUMBER(D1447),INDEX(Scorecard!$D$14:$D$17,SUMPRODUCT(--(Scorecard!$G$14:$G$16&lt;D1447))+1),Scorecard!$D$18)</f>
        <v>-0.361970872710667</v>
      </c>
      <c r="AA1447" s="0" t="n">
        <f aca="false">IF(ISNUMBER(E1447),INDEX(Scorecard!$D$19:$D$26,SUMPRODUCT(--(Scorecard!$G$19:$G$25&lt;E1447))+1),Scorecard!$D$27)</f>
        <v>-0.0341578513653732</v>
      </c>
      <c r="AB1447" s="0" t="n">
        <f aca="false">IF(ISNUMBER(F1447),INDEX(Scorecard!$D$28:$D$35,SUMPRODUCT(--(Scorecard!$G$28:$G$34&lt;F1447))+1),Scorecard!$D$36)</f>
        <v>-0.0008456427959252</v>
      </c>
      <c r="AC1447" s="0" t="n">
        <f aca="false">IF(ISNUMBER(H1447),INDEX(Scorecard!$D$37:$D$44,SUMPRODUCT(--(Scorecard!$G$37:$G$43&lt;H1447))+1),Scorecard!$D$45)</f>
        <v>1.35057635045042</v>
      </c>
      <c r="AD1447" s="0" t="n">
        <f aca="false">IF(ISNUMBER(I1447),INDEX(Scorecard!$D$46:$D$52,SUMPRODUCT(--(Scorecard!$G$46:$G$51&lt;I1447))+1),Scorecard!$D$53)</f>
        <v>0.569875412099532</v>
      </c>
      <c r="AE1447" s="0" t="n">
        <f aca="false">IF(ISNUMBER(K1447),INDEX(Scorecard!$D$54:$D$61,SUMPRODUCT(--(Scorecard!$G$54:$G$60&lt;K1447))+1),Scorecard!$D$62)</f>
        <v>0.489050497890326</v>
      </c>
      <c r="AF1447" s="0" t="n">
        <f aca="false">IF(ISNUMBER(L1447),INDEX(Scorecard!$D$63:$D$68,SUMPRODUCT(--(Scorecard!$G$63:$G$67&lt;L1447))+1),Scorecard!$D$69)</f>
        <v>0.322484508656054</v>
      </c>
      <c r="AG1447" s="0" t="n">
        <f aca="false">Inputs!$B$10+Scorecard!$J$5*Y1447+Scorecard!$J$6*Z1447+Scorecard!$J$7*AA1447+Scorecard!$J$8*AB1447+Scorecard!$J$9*AC1447+Scorecard!$J$10*AD1447+Scorecard!$J$11*AE1447+Scorecard!$J$12*AF1447</f>
        <v>-6.4087305154661</v>
      </c>
      <c r="AH1447" s="0" t="n">
        <f aca="false">MIN(1-Inputs!$B$13,MAX(Inputs!$B$13,1/(1+EXP(-(Inputs!$B$11*AG1447+Inputs!$B$12)))))</f>
        <v>0.00131989267915408</v>
      </c>
      <c r="AI1447" s="0" t="n">
        <f aca="false">Inputs!$B$9-Inputs!$B$8*AG1447</f>
        <v>672.03975086564</v>
      </c>
      <c r="AJ1447" s="0" t="n">
        <f aca="false">RANK(AH1447,$AH$5:$AH$2004,0)+COUNTIF($AH$4:AH1446,AH1447)</f>
        <v>1842</v>
      </c>
      <c r="AK1447" s="0" t="n">
        <f aca="false">IF(AJ1447&lt;=Deciles!$B$5*(Deciles!$B$4+1),INT((AJ1447-1)/(Deciles!$B$4+1))+1,Deciles!$B$5+INT((AJ1447-1-Deciles!$B$5*(Deciles!$B$4+1))/Deciles!$B$4)+1)</f>
        <v>10</v>
      </c>
    </row>
    <row r="1448" customFormat="false" ht="15" hidden="false" customHeight="false" outlineLevel="0" collapsed="false">
      <c r="A1448" s="0" t="n">
        <v>42364</v>
      </c>
      <c r="B1448" s="0" t="s">
        <v>150</v>
      </c>
      <c r="C1448" s="0" t="n">
        <v>711</v>
      </c>
      <c r="D1448" s="0" t="n">
        <v>84.1677703857422</v>
      </c>
      <c r="E1448" s="0" t="n">
        <v>71.2410049438477</v>
      </c>
      <c r="F1448" s="0" t="n">
        <v>45</v>
      </c>
      <c r="G1448" s="0" t="n">
        <v>3.45900011062622</v>
      </c>
      <c r="H1448" s="0" t="n">
        <v>-3.17433309555054</v>
      </c>
      <c r="I1448" s="0" t="n">
        <v>30</v>
      </c>
      <c r="J1448" s="0" t="n">
        <v>12.2135639190674</v>
      </c>
      <c r="K1448" s="0" t="n">
        <v>4.09999990463257</v>
      </c>
      <c r="L1448" s="0" t="n">
        <v>-0.208333492279053</v>
      </c>
      <c r="M1448" s="0" t="n">
        <v>4.74416780471802</v>
      </c>
      <c r="N1448" s="0" t="n">
        <v>0</v>
      </c>
      <c r="O1448" s="0" t="n">
        <v>0</v>
      </c>
      <c r="P1448" s="0" t="s">
        <v>140</v>
      </c>
      <c r="Q1448" s="0" t="s">
        <v>141</v>
      </c>
      <c r="R1448" s="0" t="n">
        <v>2</v>
      </c>
      <c r="S1448" s="0" t="s">
        <v>142</v>
      </c>
      <c r="T1448" s="0" t="n">
        <v>0</v>
      </c>
      <c r="U1448" s="0" t="n">
        <v>201503.95</v>
      </c>
      <c r="V1448" s="0" t="n">
        <v>0.0262682810425758</v>
      </c>
      <c r="W1448" s="0" t="n">
        <v>590.4111328125</v>
      </c>
      <c r="X1448" s="0" t="n">
        <v>0.0274609364569187</v>
      </c>
      <c r="Y1448" s="0" t="n">
        <f aca="false">IF(ISNUMBER(C1448),INDEX(Scorecard!$D$5:$D$12,SUMPRODUCT(--(Scorecard!$G$5:$G$11&lt;C1448))+1),Scorecard!$D$13)</f>
        <v>-0.513000642971656</v>
      </c>
      <c r="Z1448" s="0" t="n">
        <f aca="false">IF(ISNUMBER(D1448),INDEX(Scorecard!$D$14:$D$17,SUMPRODUCT(--(Scorecard!$G$14:$G$16&lt;D1448))+1),Scorecard!$D$18)</f>
        <v>0.0505355481560174</v>
      </c>
      <c r="AA1448" s="0" t="n">
        <f aca="false">IF(ISNUMBER(E1448),INDEX(Scorecard!$D$19:$D$26,SUMPRODUCT(--(Scorecard!$G$19:$G$25&lt;E1448))+1),Scorecard!$D$27)</f>
        <v>0.0530843085177338</v>
      </c>
      <c r="AB1448" s="0" t="n">
        <f aca="false">IF(ISNUMBER(F1448),INDEX(Scorecard!$D$28:$D$35,SUMPRODUCT(--(Scorecard!$G$28:$G$34&lt;F1448))+1),Scorecard!$D$36)</f>
        <v>-0.309727037437117</v>
      </c>
      <c r="AC1448" s="0" t="n">
        <f aca="false">IF(ISNUMBER(H1448),INDEX(Scorecard!$D$37:$D$44,SUMPRODUCT(--(Scorecard!$G$37:$G$43&lt;H1448))+1),Scorecard!$D$45)</f>
        <v>1.35057635045042</v>
      </c>
      <c r="AD1448" s="0" t="n">
        <f aca="false">IF(ISNUMBER(I1448),INDEX(Scorecard!$D$46:$D$52,SUMPRODUCT(--(Scorecard!$G$46:$G$51&lt;I1448))+1),Scorecard!$D$53)</f>
        <v>0.123869379412532</v>
      </c>
      <c r="AE1448" s="0" t="n">
        <f aca="false">IF(ISNUMBER(K1448),INDEX(Scorecard!$D$54:$D$61,SUMPRODUCT(--(Scorecard!$G$54:$G$60&lt;K1448))+1),Scorecard!$D$62)</f>
        <v>0.489050497890326</v>
      </c>
      <c r="AF1448" s="0" t="n">
        <f aca="false">IF(ISNUMBER(L1448),INDEX(Scorecard!$D$63:$D$68,SUMPRODUCT(--(Scorecard!$G$63:$G$67&lt;L1448))+1),Scorecard!$D$69)</f>
        <v>0.322484508656054</v>
      </c>
      <c r="AG1448" s="0" t="n">
        <f aca="false">Inputs!$B$10+Scorecard!$J$5*Y1448+Scorecard!$J$6*Z1448+Scorecard!$J$7*AA1448+Scorecard!$J$8*AB1448+Scorecard!$J$9*AC1448+Scorecard!$J$10*AD1448+Scorecard!$J$11*AE1448+Scorecard!$J$12*AF1448</f>
        <v>-3.57969909864415</v>
      </c>
      <c r="AH1448" s="0" t="n">
        <f aca="false">MIN(1-Inputs!$B$13,MAX(Inputs!$B$13,1/(1+EXP(-(Inputs!$B$11*AG1448+Inputs!$B$12)))))</f>
        <v>0.0262682807396215</v>
      </c>
      <c r="AI1448" s="0" t="n">
        <f aca="false">Inputs!$B$9-Inputs!$B$8*AG1448</f>
        <v>590.411158954278</v>
      </c>
      <c r="AJ1448" s="0" t="n">
        <f aca="false">RANK(AH1448,$AH$5:$AH$2004,0)+COUNTIF($AH$4:AH1447,AH1448)</f>
        <v>361</v>
      </c>
      <c r="AK1448" s="0" t="n">
        <f aca="false">IF(AJ1448&lt;=Deciles!$B$5*(Deciles!$B$4+1),INT((AJ1448-1)/(Deciles!$B$4+1))+1,Deciles!$B$5+INT((AJ1448-1-Deciles!$B$5*(Deciles!$B$4+1))/Deciles!$B$4)+1)</f>
        <v>2</v>
      </c>
    </row>
    <row r="1449" customFormat="false" ht="15" hidden="false" customHeight="false" outlineLevel="0" collapsed="false">
      <c r="A1449" s="0" t="n">
        <v>42375</v>
      </c>
      <c r="B1449" s="0" t="s">
        <v>155</v>
      </c>
      <c r="C1449" s="0" t="n">
        <v>772</v>
      </c>
      <c r="D1449" s="0" t="n">
        <v>80</v>
      </c>
      <c r="E1449" s="0" t="n">
        <v>66.8648529052734</v>
      </c>
      <c r="F1449" s="0" t="n">
        <v>36</v>
      </c>
      <c r="G1449" s="0" t="n">
        <v>3.91700005531311</v>
      </c>
      <c r="H1449" s="0" t="n">
        <v>-1.81633305549622</v>
      </c>
      <c r="I1449" s="0" t="n">
        <v>36</v>
      </c>
      <c r="J1449" s="0" t="n">
        <v>12.6512956619263</v>
      </c>
      <c r="K1449" s="0" t="n">
        <v>5.00833320617676</v>
      </c>
      <c r="L1449" s="0" t="n">
        <v>-1.125</v>
      </c>
      <c r="M1449" s="0" t="n">
        <v>6.2885799407959</v>
      </c>
      <c r="N1449" s="0" t="n">
        <v>0</v>
      </c>
      <c r="O1449" s="0" t="n">
        <v>0</v>
      </c>
      <c r="P1449" s="0" t="s">
        <v>144</v>
      </c>
      <c r="Q1449" s="0" t="s">
        <v>141</v>
      </c>
      <c r="R1449" s="0" t="n">
        <v>2</v>
      </c>
      <c r="S1449" s="0" t="s">
        <v>149</v>
      </c>
      <c r="T1449" s="0" t="n">
        <v>0</v>
      </c>
      <c r="U1449" s="0" t="n">
        <v>312167.7</v>
      </c>
      <c r="V1449" s="0" t="n">
        <v>0.00392897659912705</v>
      </c>
      <c r="W1449" s="0" t="n">
        <v>642.446533203125</v>
      </c>
      <c r="X1449" s="0" t="n">
        <v>0.00421502673998475</v>
      </c>
      <c r="Y1449" s="0" t="n">
        <f aca="false">IF(ISNUMBER(C1449),INDEX(Scorecard!$D$5:$D$12,SUMPRODUCT(--(Scorecard!$G$5:$G$11&lt;C1449))+1),Scorecard!$D$13)</f>
        <v>1.23750384304241</v>
      </c>
      <c r="Z1449" s="0" t="n">
        <f aca="false">IF(ISNUMBER(D1449),INDEX(Scorecard!$D$14:$D$17,SUMPRODUCT(--(Scorecard!$G$14:$G$16&lt;D1449))+1),Scorecard!$D$18)</f>
        <v>0.0505355481560174</v>
      </c>
      <c r="AA1449" s="0" t="n">
        <f aca="false">IF(ISNUMBER(E1449),INDEX(Scorecard!$D$19:$D$26,SUMPRODUCT(--(Scorecard!$G$19:$G$25&lt;E1449))+1),Scorecard!$D$27)</f>
        <v>0.0530843085177338</v>
      </c>
      <c r="AB1449" s="0" t="n">
        <f aca="false">IF(ISNUMBER(F1449),INDEX(Scorecard!$D$28:$D$35,SUMPRODUCT(--(Scorecard!$G$28:$G$34&lt;F1449))+1),Scorecard!$D$36)</f>
        <v>-0.0008456427959252</v>
      </c>
      <c r="AC1449" s="0" t="n">
        <f aca="false">IF(ISNUMBER(H1449),INDEX(Scorecard!$D$37:$D$44,SUMPRODUCT(--(Scorecard!$G$37:$G$43&lt;H1449))+1),Scorecard!$D$45)</f>
        <v>1.35057635045042</v>
      </c>
      <c r="AD1449" s="0" t="n">
        <f aca="false">IF(ISNUMBER(I1449),INDEX(Scorecard!$D$46:$D$52,SUMPRODUCT(--(Scorecard!$G$46:$G$51&lt;I1449))+1),Scorecard!$D$53)</f>
        <v>0.123869379412532</v>
      </c>
      <c r="AE1449" s="0" t="n">
        <f aca="false">IF(ISNUMBER(K1449),INDEX(Scorecard!$D$54:$D$61,SUMPRODUCT(--(Scorecard!$G$54:$G$60&lt;K1449))+1),Scorecard!$D$62)</f>
        <v>0.214429354789033</v>
      </c>
      <c r="AF1449" s="0" t="n">
        <f aca="false">IF(ISNUMBER(L1449),INDEX(Scorecard!$D$63:$D$68,SUMPRODUCT(--(Scorecard!$G$63:$G$67&lt;L1449))+1),Scorecard!$D$69)</f>
        <v>-0.340582194386522</v>
      </c>
      <c r="AG1449" s="0" t="n">
        <f aca="false">Inputs!$B$10+Scorecard!$J$5*Y1449+Scorecard!$J$6*Z1449+Scorecard!$J$7*AA1449+Scorecard!$J$8*AB1449+Scorecard!$J$9*AC1449+Scorecard!$J$10*AD1449+Scorecard!$J$11*AE1449+Scorecard!$J$12*AF1449</f>
        <v>-5.3831086064417</v>
      </c>
      <c r="AH1449" s="0" t="n">
        <f aca="false">MIN(1-Inputs!$B$13,MAX(Inputs!$B$13,1/(1+EXP(-(Inputs!$B$11*AG1449+Inputs!$B$12)))))</f>
        <v>0.0039289766882612</v>
      </c>
      <c r="AI1449" s="0" t="n">
        <f aca="false">Inputs!$B$9-Inputs!$B$8*AG1449</f>
        <v>642.446558026108</v>
      </c>
      <c r="AJ1449" s="0" t="n">
        <f aca="false">RANK(AH1449,$AH$5:$AH$2004,0)+COUNTIF($AH$4:AH1448,AH1449)</f>
        <v>1386</v>
      </c>
      <c r="AK1449" s="0" t="n">
        <f aca="false">IF(AJ1449&lt;=Deciles!$B$5*(Deciles!$B$4+1),INT((AJ1449-1)/(Deciles!$B$4+1))+1,Deciles!$B$5+INT((AJ1449-1-Deciles!$B$5*(Deciles!$B$4+1))/Deciles!$B$4)+1)</f>
        <v>7</v>
      </c>
    </row>
    <row r="1450" customFormat="false" ht="15" hidden="false" customHeight="false" outlineLevel="0" collapsed="false">
      <c r="A1450" s="0" t="n">
        <v>42392</v>
      </c>
      <c r="B1450" s="0" t="s">
        <v>139</v>
      </c>
      <c r="C1450" s="0" t="n">
        <v>682</v>
      </c>
      <c r="D1450" s="0" t="n">
        <v>90.7086029052734</v>
      </c>
      <c r="E1450" s="0" t="n">
        <v>83.9421005249023</v>
      </c>
      <c r="F1450" s="0" t="n">
        <v>37</v>
      </c>
      <c r="G1450" s="0" t="n">
        <v>4.3420000076294</v>
      </c>
      <c r="H1450" s="0" t="n">
        <v>1.3253333568573</v>
      </c>
      <c r="I1450" s="0" t="n">
        <v>21</v>
      </c>
      <c r="J1450" s="0" t="n">
        <v>12.0585842132568</v>
      </c>
      <c r="K1450" s="0" t="n">
        <v>5.73333311080933</v>
      </c>
      <c r="L1450" s="0" t="n">
        <v>-3.50000047683716</v>
      </c>
      <c r="M1450" s="0" t="n">
        <v>3.76922249794006</v>
      </c>
      <c r="N1450" s="0" t="n">
        <v>0</v>
      </c>
      <c r="O1450" s="0" t="n">
        <v>0</v>
      </c>
      <c r="P1450" s="0" t="s">
        <v>140</v>
      </c>
      <c r="Q1450" s="0" t="s">
        <v>141</v>
      </c>
      <c r="R1450" s="0" t="n">
        <v>2</v>
      </c>
      <c r="S1450" s="0" t="s">
        <v>151</v>
      </c>
      <c r="T1450" s="0" t="n">
        <v>0</v>
      </c>
      <c r="U1450" s="0" t="n">
        <v>172574.44</v>
      </c>
      <c r="V1450" s="0" t="n">
        <v>0.0686981230974197</v>
      </c>
      <c r="W1450" s="0" t="n">
        <v>563.186950683594</v>
      </c>
      <c r="X1450" s="0" t="n">
        <v>0.0894476398825645</v>
      </c>
      <c r="Y1450" s="0" t="n">
        <f aca="false">IF(ISNUMBER(C1450),INDEX(Scorecard!$D$5:$D$12,SUMPRODUCT(--(Scorecard!$G$5:$G$11&lt;C1450))+1),Scorecard!$D$13)</f>
        <v>-0.869677851527538</v>
      </c>
      <c r="Z1450" s="0" t="n">
        <f aca="false">IF(ISNUMBER(D1450),INDEX(Scorecard!$D$14:$D$17,SUMPRODUCT(--(Scorecard!$G$14:$G$16&lt;D1450))+1),Scorecard!$D$18)</f>
        <v>-0.361970872710667</v>
      </c>
      <c r="AA1450" s="0" t="n">
        <f aca="false">IF(ISNUMBER(E1450),INDEX(Scorecard!$D$19:$D$26,SUMPRODUCT(--(Scorecard!$G$19:$G$25&lt;E1450))+1),Scorecard!$D$27)</f>
        <v>-0.219855970853228</v>
      </c>
      <c r="AB1450" s="0" t="n">
        <f aca="false">IF(ISNUMBER(F1450),INDEX(Scorecard!$D$28:$D$35,SUMPRODUCT(--(Scorecard!$G$28:$G$34&lt;F1450))+1),Scorecard!$D$36)</f>
        <v>-0.0008456427959252</v>
      </c>
      <c r="AC1450" s="0" t="n">
        <f aca="false">IF(ISNUMBER(H1450),INDEX(Scorecard!$D$37:$D$44,SUMPRODUCT(--(Scorecard!$G$37:$G$43&lt;H1450))+1),Scorecard!$D$45)</f>
        <v>-0.975503570149195</v>
      </c>
      <c r="AD1450" s="0" t="n">
        <f aca="false">IF(ISNUMBER(I1450),INDEX(Scorecard!$D$46:$D$52,SUMPRODUCT(--(Scorecard!$G$46:$G$51&lt;I1450))+1),Scorecard!$D$53)</f>
        <v>-0.108777051091409</v>
      </c>
      <c r="AE1450" s="0" t="n">
        <f aca="false">IF(ISNUMBER(K1450),INDEX(Scorecard!$D$54:$D$61,SUMPRODUCT(--(Scorecard!$G$54:$G$60&lt;K1450))+1),Scorecard!$D$62)</f>
        <v>0.0151758992857273</v>
      </c>
      <c r="AF1450" s="0" t="n">
        <f aca="false">IF(ISNUMBER(L1450),INDEX(Scorecard!$D$63:$D$68,SUMPRODUCT(--(Scorecard!$G$63:$G$67&lt;L1450))+1),Scorecard!$D$69)</f>
        <v>-0.340582194386522</v>
      </c>
      <c r="AG1450" s="0" t="n">
        <f aca="false">Inputs!$B$10+Scorecard!$J$5*Y1450+Scorecard!$J$6*Z1450+Scorecard!$J$7*AA1450+Scorecard!$J$8*AB1450+Scorecard!$J$9*AC1450+Scorecard!$J$10*AD1450+Scorecard!$J$11*AE1450+Scorecard!$J$12*AF1450</f>
        <v>-2.63618027865476</v>
      </c>
      <c r="AH1450" s="0" t="n">
        <f aca="false">MIN(1-Inputs!$B$13,MAX(Inputs!$B$13,1/(1+EXP(-(Inputs!$B$11*AG1450+Inputs!$B$12)))))</f>
        <v>0.0686981251165162</v>
      </c>
      <c r="AI1450" s="0" t="n">
        <f aca="false">Inputs!$B$9-Inputs!$B$8*AG1450</f>
        <v>563.186960502596</v>
      </c>
      <c r="AJ1450" s="0" t="n">
        <f aca="false">RANK(AH1450,$AH$5:$AH$2004,0)+COUNTIF($AH$4:AH1449,AH1450)</f>
        <v>93</v>
      </c>
      <c r="AK1450" s="0" t="n">
        <f aca="false">IF(AJ1450&lt;=Deciles!$B$5*(Deciles!$B$4+1),INT((AJ1450-1)/(Deciles!$B$4+1))+1,Deciles!$B$5+INT((AJ1450-1-Deciles!$B$5*(Deciles!$B$4+1))/Deciles!$B$4)+1)</f>
        <v>1</v>
      </c>
    </row>
    <row r="1451" customFormat="false" ht="15" hidden="false" customHeight="false" outlineLevel="0" collapsed="false">
      <c r="A1451" s="0" t="n">
        <v>42400</v>
      </c>
      <c r="B1451" s="0" t="s">
        <v>152</v>
      </c>
      <c r="C1451" s="0" t="n">
        <v>735</v>
      </c>
      <c r="D1451" s="0" t="n">
        <v>76.329231262207</v>
      </c>
      <c r="E1451" s="0" t="n">
        <v>66.0994567871094</v>
      </c>
      <c r="F1451" s="0" t="n">
        <v>43</v>
      </c>
      <c r="G1451" s="0" t="n">
        <v>3.44899988174439</v>
      </c>
      <c r="H1451" s="0" t="n">
        <v>-2.98433351516724</v>
      </c>
      <c r="I1451" s="0" t="n">
        <v>28</v>
      </c>
      <c r="J1451" s="0" t="n">
        <v>12.3251276016235</v>
      </c>
      <c r="K1451" s="0" t="n">
        <v>4.09999990463257</v>
      </c>
      <c r="L1451" s="0" t="n">
        <v>-0.458333492279053</v>
      </c>
      <c r="M1451" s="0" t="n">
        <v>4.74415826797485</v>
      </c>
      <c r="N1451" s="0" t="n">
        <v>0</v>
      </c>
      <c r="O1451" s="0" t="n">
        <v>0</v>
      </c>
      <c r="P1451" s="0" t="s">
        <v>144</v>
      </c>
      <c r="Q1451" s="0" t="s">
        <v>141</v>
      </c>
      <c r="R1451" s="0" t="n">
        <v>2</v>
      </c>
      <c r="S1451" s="0" t="s">
        <v>142</v>
      </c>
      <c r="T1451" s="0" t="n">
        <v>0</v>
      </c>
      <c r="U1451" s="0" t="n">
        <v>225286.45</v>
      </c>
      <c r="V1451" s="0" t="n">
        <v>0.00814965087920427</v>
      </c>
      <c r="W1451" s="0" t="n">
        <v>622.585693359375</v>
      </c>
      <c r="X1451" s="0" t="n">
        <v>0.0114089753478766</v>
      </c>
      <c r="Y1451" s="0" t="n">
        <f aca="false">IF(ISNUMBER(C1451),INDEX(Scorecard!$D$5:$D$12,SUMPRODUCT(--(Scorecard!$G$5:$G$11&lt;C1451))+1),Scorecard!$D$13)</f>
        <v>0.488358159108655</v>
      </c>
      <c r="Z1451" s="0" t="n">
        <f aca="false">IF(ISNUMBER(D1451),INDEX(Scorecard!$D$14:$D$17,SUMPRODUCT(--(Scorecard!$G$14:$G$16&lt;D1451))+1),Scorecard!$D$18)</f>
        <v>0.128579646629417</v>
      </c>
      <c r="AA1451" s="0" t="n">
        <f aca="false">IF(ISNUMBER(E1451),INDEX(Scorecard!$D$19:$D$26,SUMPRODUCT(--(Scorecard!$G$19:$G$25&lt;E1451))+1),Scorecard!$D$27)</f>
        <v>0.233621608745691</v>
      </c>
      <c r="AB1451" s="0" t="n">
        <f aca="false">IF(ISNUMBER(F1451),INDEX(Scorecard!$D$28:$D$35,SUMPRODUCT(--(Scorecard!$G$28:$G$34&lt;F1451))+1),Scorecard!$D$36)</f>
        <v>-0.309727037437117</v>
      </c>
      <c r="AC1451" s="0" t="n">
        <f aca="false">IF(ISNUMBER(H1451),INDEX(Scorecard!$D$37:$D$44,SUMPRODUCT(--(Scorecard!$G$37:$G$43&lt;H1451))+1),Scorecard!$D$45)</f>
        <v>1.35057635045042</v>
      </c>
      <c r="AD1451" s="0" t="n">
        <f aca="false">IF(ISNUMBER(I1451),INDEX(Scorecard!$D$46:$D$52,SUMPRODUCT(--(Scorecard!$G$46:$G$51&lt;I1451))+1),Scorecard!$D$53)</f>
        <v>0.123869379412532</v>
      </c>
      <c r="AE1451" s="0" t="n">
        <f aca="false">IF(ISNUMBER(K1451),INDEX(Scorecard!$D$54:$D$61,SUMPRODUCT(--(Scorecard!$G$54:$G$60&lt;K1451))+1),Scorecard!$D$62)</f>
        <v>0.489050497890326</v>
      </c>
      <c r="AF1451" s="0" t="n">
        <f aca="false">IF(ISNUMBER(L1451),INDEX(Scorecard!$D$63:$D$68,SUMPRODUCT(--(Scorecard!$G$63:$G$67&lt;L1451))+1),Scorecard!$D$69)</f>
        <v>0.322484508656054</v>
      </c>
      <c r="AG1451" s="0" t="n">
        <f aca="false">Inputs!$B$10+Scorecard!$J$5*Y1451+Scorecard!$J$6*Z1451+Scorecard!$J$7*AA1451+Scorecard!$J$8*AB1451+Scorecard!$J$9*AC1451+Scorecard!$J$10*AD1451+Scorecard!$J$11*AE1451+Scorecard!$J$12*AF1451</f>
        <v>-4.69478388385386</v>
      </c>
      <c r="AH1451" s="0" t="n">
        <f aca="false">MIN(1-Inputs!$B$13,MAX(Inputs!$B$13,1/(1+EXP(-(Inputs!$B$11*AG1451+Inputs!$B$12)))))</f>
        <v>0.00814965127996471</v>
      </c>
      <c r="AI1451" s="0" t="n">
        <f aca="false">Inputs!$B$9-Inputs!$B$8*AG1451</f>
        <v>622.585704750133</v>
      </c>
      <c r="AJ1451" s="0" t="n">
        <f aca="false">RANK(AH1451,$AH$5:$AH$2004,0)+COUNTIF($AH$4:AH1450,AH1451)</f>
        <v>962</v>
      </c>
      <c r="AK1451" s="0" t="n">
        <f aca="false">IF(AJ1451&lt;=Deciles!$B$5*(Deciles!$B$4+1),INT((AJ1451-1)/(Deciles!$B$4+1))+1,Deciles!$B$5+INT((AJ1451-1-Deciles!$B$5*(Deciles!$B$4+1))/Deciles!$B$4)+1)</f>
        <v>5</v>
      </c>
    </row>
    <row r="1452" customFormat="false" ht="15" hidden="false" customHeight="false" outlineLevel="0" collapsed="false">
      <c r="A1452" s="0" t="n">
        <v>42435</v>
      </c>
      <c r="B1452" s="0" t="s">
        <v>143</v>
      </c>
      <c r="C1452" s="0" t="n">
        <v>723</v>
      </c>
      <c r="D1452" s="0" t="n">
        <v>80</v>
      </c>
      <c r="E1452" s="0" t="n">
        <v>57.8251724243164</v>
      </c>
      <c r="F1452" s="0" t="n">
        <v>18</v>
      </c>
      <c r="G1452" s="0" t="n">
        <v>4.97100019454956</v>
      </c>
      <c r="H1452" s="0" t="n">
        <v>1.73766684532166</v>
      </c>
      <c r="I1452" s="0" t="n">
        <v>57</v>
      </c>
      <c r="J1452" s="0" t="n">
        <v>12.6934728622437</v>
      </c>
      <c r="K1452" s="0" t="n">
        <v>9.03333377838135</v>
      </c>
      <c r="L1452" s="0" t="n">
        <v>5.07179546356201</v>
      </c>
      <c r="M1452" s="0" t="n">
        <v>2.46950244903565</v>
      </c>
      <c r="N1452" s="0" t="n">
        <v>0</v>
      </c>
      <c r="O1452" s="0" t="n">
        <v>0</v>
      </c>
      <c r="P1452" s="0" t="s">
        <v>140</v>
      </c>
      <c r="Q1452" s="0" t="s">
        <v>153</v>
      </c>
      <c r="R1452" s="0" t="n">
        <v>1</v>
      </c>
      <c r="S1452" s="0" t="s">
        <v>156</v>
      </c>
      <c r="T1452" s="0" t="n">
        <v>0</v>
      </c>
      <c r="U1452" s="0" t="n">
        <v>325615.5</v>
      </c>
      <c r="V1452" s="0" t="n">
        <v>0.0106539316475391</v>
      </c>
      <c r="W1452" s="0" t="n">
        <v>615.265319824219</v>
      </c>
      <c r="X1452" s="0" t="n">
        <v>0.0112764490768313</v>
      </c>
      <c r="Y1452" s="0" t="n">
        <f aca="false">IF(ISNUMBER(C1452),INDEX(Scorecard!$D$5:$D$12,SUMPRODUCT(--(Scorecard!$G$5:$G$11&lt;C1452))+1),Scorecard!$D$13)</f>
        <v>-0.0290424113398221</v>
      </c>
      <c r="Z1452" s="0" t="n">
        <f aca="false">IF(ISNUMBER(D1452),INDEX(Scorecard!$D$14:$D$17,SUMPRODUCT(--(Scorecard!$G$14:$G$16&lt;D1452))+1),Scorecard!$D$18)</f>
        <v>0.0505355481560174</v>
      </c>
      <c r="AA1452" s="0" t="n">
        <f aca="false">IF(ISNUMBER(E1452),INDEX(Scorecard!$D$19:$D$26,SUMPRODUCT(--(Scorecard!$G$19:$G$25&lt;E1452))+1),Scorecard!$D$27)</f>
        <v>0.285899340811827</v>
      </c>
      <c r="AB1452" s="0" t="n">
        <f aca="false">IF(ISNUMBER(F1452),INDEX(Scorecard!$D$28:$D$35,SUMPRODUCT(--(Scorecard!$G$28:$G$34&lt;F1452))+1),Scorecard!$D$36)</f>
        <v>0.624829191519909</v>
      </c>
      <c r="AC1452" s="0" t="n">
        <f aca="false">IF(ISNUMBER(H1452),INDEX(Scorecard!$D$37:$D$44,SUMPRODUCT(--(Scorecard!$G$37:$G$43&lt;H1452))+1),Scorecard!$D$45)</f>
        <v>-0.975503570149195</v>
      </c>
      <c r="AD1452" s="0" t="n">
        <f aca="false">IF(ISNUMBER(I1452),INDEX(Scorecard!$D$46:$D$52,SUMPRODUCT(--(Scorecard!$G$46:$G$51&lt;I1452))+1),Scorecard!$D$53)</f>
        <v>0.818882373006414</v>
      </c>
      <c r="AE1452" s="0" t="n">
        <f aca="false">IF(ISNUMBER(K1452),INDEX(Scorecard!$D$54:$D$61,SUMPRODUCT(--(Scorecard!$G$54:$G$60&lt;K1452))+1),Scorecard!$D$62)</f>
        <v>-0.541917179454542</v>
      </c>
      <c r="AF1452" s="0" t="n">
        <f aca="false">IF(ISNUMBER(L1452),INDEX(Scorecard!$D$63:$D$68,SUMPRODUCT(--(Scorecard!$G$63:$G$67&lt;L1452))+1),Scorecard!$D$69)</f>
        <v>0.322484508656054</v>
      </c>
      <c r="AG1452" s="0" t="n">
        <f aca="false">Inputs!$B$10+Scorecard!$J$5*Y1452+Scorecard!$J$6*Z1452+Scorecard!$J$7*AA1452+Scorecard!$J$8*AB1452+Scorecard!$J$9*AC1452+Scorecard!$J$10*AD1452+Scorecard!$J$11*AE1452+Scorecard!$J$12*AF1452</f>
        <v>-4.44107902246068</v>
      </c>
      <c r="AH1452" s="0" t="n">
        <f aca="false">MIN(1-Inputs!$B$13,MAX(Inputs!$B$13,1/(1+EXP(-(Inputs!$B$11*AG1452+Inputs!$B$12)))))</f>
        <v>0.0106539319118149</v>
      </c>
      <c r="AI1452" s="0" t="n">
        <f aca="false">Inputs!$B$9-Inputs!$B$8*AG1452</f>
        <v>615.265329842506</v>
      </c>
      <c r="AJ1452" s="0" t="n">
        <f aca="false">RANK(AH1452,$AH$5:$AH$2004,0)+COUNTIF($AH$4:AH1451,AH1452)</f>
        <v>771</v>
      </c>
      <c r="AK1452" s="0" t="n">
        <f aca="false">IF(AJ1452&lt;=Deciles!$B$5*(Deciles!$B$4+1),INT((AJ1452-1)/(Deciles!$B$4+1))+1,Deciles!$B$5+INT((AJ1452-1-Deciles!$B$5*(Deciles!$B$4+1))/Deciles!$B$4)+1)</f>
        <v>4</v>
      </c>
    </row>
    <row r="1453" customFormat="false" ht="15" hidden="false" customHeight="false" outlineLevel="0" collapsed="false">
      <c r="A1453" s="0" t="n">
        <v>42544</v>
      </c>
      <c r="B1453" s="0" t="s">
        <v>152</v>
      </c>
      <c r="C1453" s="0" t="n">
        <v>761</v>
      </c>
      <c r="D1453" s="0" t="n">
        <v>63.2277336120606</v>
      </c>
      <c r="E1453" s="0" t="n">
        <v>54.5559959411621</v>
      </c>
      <c r="F1453" s="0" t="n">
        <v>26</v>
      </c>
      <c r="G1453" s="0" t="n">
        <v>3.44899988174439</v>
      </c>
      <c r="H1453" s="0" t="n">
        <v>-2.98433351516724</v>
      </c>
      <c r="I1453" s="0" t="n">
        <v>30</v>
      </c>
      <c r="J1453" s="0" t="n">
        <v>11.8196134567261</v>
      </c>
      <c r="K1453" s="0" t="n">
        <v>3.70000004768372</v>
      </c>
      <c r="L1453" s="0" t="n">
        <v>-0.458333253860474</v>
      </c>
      <c r="M1453" s="0" t="n">
        <v>4.74415826797485</v>
      </c>
      <c r="N1453" s="0" t="n">
        <v>0</v>
      </c>
      <c r="O1453" s="0" t="n">
        <v>0</v>
      </c>
      <c r="P1453" s="0" t="s">
        <v>140</v>
      </c>
      <c r="Q1453" s="0" t="s">
        <v>141</v>
      </c>
      <c r="R1453" s="0" t="n">
        <v>2</v>
      </c>
      <c r="S1453" s="0" t="s">
        <v>147</v>
      </c>
      <c r="T1453" s="0" t="n">
        <v>0</v>
      </c>
      <c r="U1453" s="0" t="n">
        <v>135891.67</v>
      </c>
      <c r="V1453" s="0" t="n">
        <v>0.00287081114947796</v>
      </c>
      <c r="W1453" s="0" t="n">
        <v>650.967590332031</v>
      </c>
      <c r="X1453" s="0" t="n">
        <v>0.00273471605032682</v>
      </c>
      <c r="Y1453" s="0" t="n">
        <f aca="false">IF(ISNUMBER(C1453),INDEX(Scorecard!$D$5:$D$12,SUMPRODUCT(--(Scorecard!$G$5:$G$11&lt;C1453))+1),Scorecard!$D$13)</f>
        <v>0.733188958177614</v>
      </c>
      <c r="Z1453" s="0" t="n">
        <f aca="false">IF(ISNUMBER(D1453),INDEX(Scorecard!$D$14:$D$17,SUMPRODUCT(--(Scorecard!$G$14:$G$16&lt;D1453))+1),Scorecard!$D$18)</f>
        <v>0.248677243387958</v>
      </c>
      <c r="AA1453" s="0" t="n">
        <f aca="false">IF(ISNUMBER(E1453),INDEX(Scorecard!$D$19:$D$26,SUMPRODUCT(--(Scorecard!$G$19:$G$25&lt;E1453))+1),Scorecard!$D$27)</f>
        <v>0.57899015159425</v>
      </c>
      <c r="AB1453" s="0" t="n">
        <f aca="false">IF(ISNUMBER(F1453),INDEX(Scorecard!$D$28:$D$35,SUMPRODUCT(--(Scorecard!$G$28:$G$34&lt;F1453))+1),Scorecard!$D$36)</f>
        <v>0.165097008946478</v>
      </c>
      <c r="AC1453" s="0" t="n">
        <f aca="false">IF(ISNUMBER(H1453),INDEX(Scorecard!$D$37:$D$44,SUMPRODUCT(--(Scorecard!$G$37:$G$43&lt;H1453))+1),Scorecard!$D$45)</f>
        <v>1.35057635045042</v>
      </c>
      <c r="AD1453" s="0" t="n">
        <f aca="false">IF(ISNUMBER(I1453),INDEX(Scorecard!$D$46:$D$52,SUMPRODUCT(--(Scorecard!$G$46:$G$51&lt;I1453))+1),Scorecard!$D$53)</f>
        <v>0.123869379412532</v>
      </c>
      <c r="AE1453" s="0" t="n">
        <f aca="false">IF(ISNUMBER(K1453),INDEX(Scorecard!$D$54:$D$61,SUMPRODUCT(--(Scorecard!$G$54:$G$60&lt;K1453))+1),Scorecard!$D$62)</f>
        <v>0.489050497890326</v>
      </c>
      <c r="AF1453" s="0" t="n">
        <f aca="false">IF(ISNUMBER(L1453),INDEX(Scorecard!$D$63:$D$68,SUMPRODUCT(--(Scorecard!$G$63:$G$67&lt;L1453))+1),Scorecard!$D$69)</f>
        <v>0.322484508656054</v>
      </c>
      <c r="AG1453" s="0" t="n">
        <f aca="false">Inputs!$B$10+Scorecard!$J$5*Y1453+Scorecard!$J$6*Z1453+Scorecard!$J$7*AA1453+Scorecard!$J$8*AB1453+Scorecard!$J$9*AC1453+Scorecard!$J$10*AD1453+Scorecard!$J$11*AE1453+Scorecard!$J$12*AF1453</f>
        <v>-5.67842595763928</v>
      </c>
      <c r="AH1453" s="0" t="n">
        <f aca="false">MIN(1-Inputs!$B$13,MAX(Inputs!$B$13,1/(1+EXP(-(Inputs!$B$11*AG1453+Inputs!$B$12)))))</f>
        <v>0.00287081109484328</v>
      </c>
      <c r="AI1453" s="0" t="n">
        <f aca="false">Inputs!$B$9-Inputs!$B$8*AG1453</f>
        <v>650.967615587332</v>
      </c>
      <c r="AJ1453" s="0" t="n">
        <f aca="false">RANK(AH1453,$AH$5:$AH$2004,0)+COUNTIF($AH$4:AH1452,AH1453)</f>
        <v>1556</v>
      </c>
      <c r="AK1453" s="0" t="n">
        <f aca="false">IF(AJ1453&lt;=Deciles!$B$5*(Deciles!$B$4+1),INT((AJ1453-1)/(Deciles!$B$4+1))+1,Deciles!$B$5+INT((AJ1453-1-Deciles!$B$5*(Deciles!$B$4+1))/Deciles!$B$4)+1)</f>
        <v>8</v>
      </c>
    </row>
    <row r="1454" customFormat="false" ht="15" hidden="false" customHeight="false" outlineLevel="0" collapsed="false">
      <c r="A1454" s="0" t="n">
        <v>42605</v>
      </c>
      <c r="B1454" s="0" t="s">
        <v>158</v>
      </c>
      <c r="C1454" s="0" t="n">
        <v>707</v>
      </c>
      <c r="D1454" s="0" t="n">
        <v>80</v>
      </c>
      <c r="E1454" s="0" t="n">
        <v>52.6704483032227</v>
      </c>
      <c r="F1454" s="0" t="n">
        <v>45</v>
      </c>
      <c r="G1454" s="0" t="n">
        <v>4.4850001335144</v>
      </c>
      <c r="H1454" s="0" t="n">
        <v>1.56833338737488</v>
      </c>
      <c r="I1454" s="0" t="n">
        <v>70</v>
      </c>
      <c r="J1454" s="0" t="n">
        <v>11.8077297210693</v>
      </c>
      <c r="K1454" s="0" t="n">
        <v>6.73333311080933</v>
      </c>
      <c r="L1454" s="0" t="n">
        <v>2.71025609970093</v>
      </c>
      <c r="M1454" s="0" t="n">
        <v>0.529953420162201</v>
      </c>
      <c r="N1454" s="0" t="n">
        <v>0</v>
      </c>
      <c r="O1454" s="0" t="n">
        <v>0</v>
      </c>
      <c r="P1454" s="0" t="s">
        <v>144</v>
      </c>
      <c r="Q1454" s="0" t="s">
        <v>141</v>
      </c>
      <c r="R1454" s="0" t="n">
        <v>2</v>
      </c>
      <c r="S1454" s="0" t="s">
        <v>151</v>
      </c>
      <c r="T1454" s="0" t="n">
        <v>0</v>
      </c>
      <c r="U1454" s="0" t="n">
        <v>134286.34</v>
      </c>
      <c r="V1454" s="0" t="n">
        <v>0.0398394577205181</v>
      </c>
      <c r="W1454" s="0" t="n">
        <v>578.759155273438</v>
      </c>
      <c r="X1454" s="0" t="n">
        <v>0.0269261319190264</v>
      </c>
      <c r="Y1454" s="0" t="n">
        <f aca="false">IF(ISNUMBER(C1454),INDEX(Scorecard!$D$5:$D$12,SUMPRODUCT(--(Scorecard!$G$5:$G$11&lt;C1454))+1),Scorecard!$D$13)</f>
        <v>-0.513000642971656</v>
      </c>
      <c r="Z1454" s="0" t="n">
        <f aca="false">IF(ISNUMBER(D1454),INDEX(Scorecard!$D$14:$D$17,SUMPRODUCT(--(Scorecard!$G$14:$G$16&lt;D1454))+1),Scorecard!$D$18)</f>
        <v>0.0505355481560174</v>
      </c>
      <c r="AA1454" s="0" t="n">
        <f aca="false">IF(ISNUMBER(E1454),INDEX(Scorecard!$D$19:$D$26,SUMPRODUCT(--(Scorecard!$G$19:$G$25&lt;E1454))+1),Scorecard!$D$27)</f>
        <v>0.57899015159425</v>
      </c>
      <c r="AB1454" s="0" t="n">
        <f aca="false">IF(ISNUMBER(F1454),INDEX(Scorecard!$D$28:$D$35,SUMPRODUCT(--(Scorecard!$G$28:$G$34&lt;F1454))+1),Scorecard!$D$36)</f>
        <v>-0.309727037437117</v>
      </c>
      <c r="AC1454" s="0" t="n">
        <f aca="false">IF(ISNUMBER(H1454),INDEX(Scorecard!$D$37:$D$44,SUMPRODUCT(--(Scorecard!$G$37:$G$43&lt;H1454))+1),Scorecard!$D$45)</f>
        <v>-0.975503570149195</v>
      </c>
      <c r="AD1454" s="0" t="n">
        <f aca="false">IF(ISNUMBER(I1454),INDEX(Scorecard!$D$46:$D$52,SUMPRODUCT(--(Scorecard!$G$46:$G$51&lt;I1454))+1),Scorecard!$D$53)</f>
        <v>0.818882373006414</v>
      </c>
      <c r="AE1454" s="0" t="n">
        <f aca="false">IF(ISNUMBER(K1454),INDEX(Scorecard!$D$54:$D$61,SUMPRODUCT(--(Scorecard!$G$54:$G$60&lt;K1454))+1),Scorecard!$D$62)</f>
        <v>-0.357264871923982</v>
      </c>
      <c r="AF1454" s="0" t="n">
        <f aca="false">IF(ISNUMBER(L1454),INDEX(Scorecard!$D$63:$D$68,SUMPRODUCT(--(Scorecard!$G$63:$G$67&lt;L1454))+1),Scorecard!$D$69)</f>
        <v>0.322484508656054</v>
      </c>
      <c r="AG1454" s="0" t="n">
        <f aca="false">Inputs!$B$10+Scorecard!$J$5*Y1454+Scorecard!$J$6*Z1454+Scorecard!$J$7*AA1454+Scorecard!$J$8*AB1454+Scorecard!$J$9*AC1454+Scorecard!$J$10*AD1454+Scorecard!$J$11*AE1454+Scorecard!$J$12*AF1454</f>
        <v>-3.1758724453766</v>
      </c>
      <c r="AH1454" s="0" t="n">
        <f aca="false">MIN(1-Inputs!$B$13,MAX(Inputs!$B$13,1/(1+EXP(-(Inputs!$B$11*AG1454+Inputs!$B$12)))))</f>
        <v>0.0398394589096873</v>
      </c>
      <c r="AI1454" s="0" t="n">
        <f aca="false">Inputs!$B$9-Inputs!$B$8*AG1454</f>
        <v>578.75918475332</v>
      </c>
      <c r="AJ1454" s="0" t="n">
        <f aca="false">RANK(AH1454,$AH$5:$AH$2004,0)+COUNTIF($AH$4:AH1453,AH1454)</f>
        <v>213</v>
      </c>
      <c r="AK1454" s="0" t="n">
        <f aca="false">IF(AJ1454&lt;=Deciles!$B$5*(Deciles!$B$4+1),INT((AJ1454-1)/(Deciles!$B$4+1))+1,Deciles!$B$5+INT((AJ1454-1-Deciles!$B$5*(Deciles!$B$4+1))/Deciles!$B$4)+1)</f>
        <v>2</v>
      </c>
    </row>
    <row r="1455" customFormat="false" ht="15" hidden="false" customHeight="false" outlineLevel="0" collapsed="false">
      <c r="A1455" s="0" t="n">
        <v>42614</v>
      </c>
      <c r="B1455" s="0" t="s">
        <v>157</v>
      </c>
      <c r="C1455" s="0" t="n">
        <v>777</v>
      </c>
      <c r="D1455" s="0" t="n">
        <v>82.0544204711914</v>
      </c>
      <c r="E1455" s="0" t="n">
        <v>78.4479598999023</v>
      </c>
      <c r="F1455" s="0" t="n">
        <v>39</v>
      </c>
      <c r="G1455" s="0" t="n">
        <v>3.65700006484985</v>
      </c>
      <c r="H1455" s="0" t="n">
        <v>-0.226333379745483</v>
      </c>
      <c r="I1455" s="0" t="n">
        <v>9</v>
      </c>
      <c r="J1455" s="0" t="n">
        <v>11.9318294525147</v>
      </c>
      <c r="K1455" s="0" t="n">
        <v>3.32307696342468</v>
      </c>
      <c r="L1455" s="0" t="n">
        <v>-0.276922941207886</v>
      </c>
      <c r="M1455" s="0" t="n">
        <v>4.3403639793396</v>
      </c>
      <c r="N1455" s="0" t="n">
        <v>0</v>
      </c>
      <c r="O1455" s="0" t="n">
        <v>0</v>
      </c>
      <c r="P1455" s="0" t="s">
        <v>144</v>
      </c>
      <c r="Q1455" s="0" t="s">
        <v>141</v>
      </c>
      <c r="R1455" s="0" t="n">
        <v>2</v>
      </c>
      <c r="S1455" s="0" t="s">
        <v>147</v>
      </c>
      <c r="T1455" s="0" t="n">
        <v>0</v>
      </c>
      <c r="U1455" s="0" t="n">
        <v>152029.4</v>
      </c>
      <c r="V1455" s="0" t="n">
        <v>0.003788125468418</v>
      </c>
      <c r="W1455" s="0" t="n">
        <v>643.438415527344</v>
      </c>
      <c r="X1455" s="0" t="n">
        <v>0.00325594190508127</v>
      </c>
      <c r="Y1455" s="0" t="n">
        <f aca="false">IF(ISNUMBER(C1455),INDEX(Scorecard!$D$5:$D$12,SUMPRODUCT(--(Scorecard!$G$5:$G$11&lt;C1455))+1),Scorecard!$D$13)</f>
        <v>1.23750384304241</v>
      </c>
      <c r="Z1455" s="0" t="n">
        <f aca="false">IF(ISNUMBER(D1455),INDEX(Scorecard!$D$14:$D$17,SUMPRODUCT(--(Scorecard!$G$14:$G$16&lt;D1455))+1),Scorecard!$D$18)</f>
        <v>0.0505355481560174</v>
      </c>
      <c r="AA1455" s="0" t="n">
        <f aca="false">IF(ISNUMBER(E1455),INDEX(Scorecard!$D$19:$D$26,SUMPRODUCT(--(Scorecard!$G$19:$G$25&lt;E1455))+1),Scorecard!$D$27)</f>
        <v>-0.0341578513653732</v>
      </c>
      <c r="AB1455" s="0" t="n">
        <f aca="false">IF(ISNUMBER(F1455),INDEX(Scorecard!$D$28:$D$35,SUMPRODUCT(--(Scorecard!$G$28:$G$34&lt;F1455))+1),Scorecard!$D$36)</f>
        <v>-0.132616866359722</v>
      </c>
      <c r="AC1455" s="0" t="n">
        <f aca="false">IF(ISNUMBER(H1455),INDEX(Scorecard!$D$37:$D$44,SUMPRODUCT(--(Scorecard!$G$37:$G$43&lt;H1455))+1),Scorecard!$D$45)</f>
        <v>0.769716833645565</v>
      </c>
      <c r="AD1455" s="0" t="n">
        <f aca="false">IF(ISNUMBER(I1455),INDEX(Scorecard!$D$46:$D$52,SUMPRODUCT(--(Scorecard!$G$46:$G$51&lt;I1455))+1),Scorecard!$D$53)</f>
        <v>-0.114272400683245</v>
      </c>
      <c r="AE1455" s="0" t="n">
        <f aca="false">IF(ISNUMBER(K1455),INDEX(Scorecard!$D$54:$D$61,SUMPRODUCT(--(Scorecard!$G$54:$G$60&lt;K1455))+1),Scorecard!$D$62)</f>
        <v>0.489050497890326</v>
      </c>
      <c r="AF1455" s="0" t="n">
        <f aca="false">IF(ISNUMBER(L1455),INDEX(Scorecard!$D$63:$D$68,SUMPRODUCT(--(Scorecard!$G$63:$G$67&lt;L1455))+1),Scorecard!$D$69)</f>
        <v>0.322484508656054</v>
      </c>
      <c r="AG1455" s="0" t="n">
        <f aca="false">Inputs!$B$10+Scorecard!$J$5*Y1455+Scorecard!$J$6*Z1455+Scorecard!$J$7*AA1455+Scorecard!$J$8*AB1455+Scorecard!$J$9*AC1455+Scorecard!$J$10*AD1455+Scorecard!$J$11*AE1455+Scorecard!$J$12*AF1455</f>
        <v>-5.4174845081597</v>
      </c>
      <c r="AH1455" s="0" t="n">
        <f aca="false">MIN(1-Inputs!$B$13,MAX(Inputs!$B$13,1/(1+EXP(-(Inputs!$B$11*AG1455+Inputs!$B$12)))))</f>
        <v>0.00378812541384455</v>
      </c>
      <c r="AI1455" s="0" t="n">
        <f aca="false">Inputs!$B$9-Inputs!$B$8*AG1455</f>
        <v>643.438436884801</v>
      </c>
      <c r="AJ1455" s="0" t="n">
        <f aca="false">RANK(AH1455,$AH$5:$AH$2004,0)+COUNTIF($AH$4:AH1454,AH1455)</f>
        <v>1402</v>
      </c>
      <c r="AK1455" s="0" t="n">
        <f aca="false">IF(AJ1455&lt;=Deciles!$B$5*(Deciles!$B$4+1),INT((AJ1455-1)/(Deciles!$B$4+1))+1,Deciles!$B$5+INT((AJ1455-1-Deciles!$B$5*(Deciles!$B$4+1))/Deciles!$B$4)+1)</f>
        <v>8</v>
      </c>
    </row>
    <row r="1456" customFormat="false" ht="15" hidden="false" customHeight="false" outlineLevel="0" collapsed="false">
      <c r="A1456" s="0" t="n">
        <v>42616</v>
      </c>
      <c r="B1456" s="0" t="s">
        <v>152</v>
      </c>
      <c r="C1456" s="0" t="n">
        <v>787</v>
      </c>
      <c r="D1456" s="0" t="n">
        <v>80</v>
      </c>
      <c r="E1456" s="0" t="n">
        <v>73.1046676635742</v>
      </c>
      <c r="F1456" s="0" t="n">
        <v>32</v>
      </c>
      <c r="G1456" s="0" t="n">
        <v>3.00900006294251</v>
      </c>
      <c r="H1456" s="0" t="n">
        <v>-3.42433333396912</v>
      </c>
      <c r="I1456" s="0" t="n">
        <v>16</v>
      </c>
      <c r="J1456" s="0" t="n">
        <v>12.4744606018066</v>
      </c>
      <c r="K1456" s="0" t="n">
        <v>3.70000004768372</v>
      </c>
      <c r="L1456" s="0" t="n">
        <v>-0.458333253860474</v>
      </c>
      <c r="M1456" s="0" t="n">
        <v>4.74415826797485</v>
      </c>
      <c r="N1456" s="0" t="n">
        <v>0</v>
      </c>
      <c r="O1456" s="0" t="n">
        <v>0</v>
      </c>
      <c r="P1456" s="0" t="s">
        <v>144</v>
      </c>
      <c r="Q1456" s="0" t="s">
        <v>141</v>
      </c>
      <c r="R1456" s="0" t="n">
        <v>2</v>
      </c>
      <c r="S1456" s="0" t="s">
        <v>147</v>
      </c>
      <c r="T1456" s="0" t="n">
        <v>0</v>
      </c>
      <c r="U1456" s="0" t="n">
        <v>261570.77</v>
      </c>
      <c r="V1456" s="0" t="n">
        <v>0.000997723662294447</v>
      </c>
      <c r="W1456" s="0" t="n">
        <v>679.621826171875</v>
      </c>
      <c r="X1456" s="0" t="n">
        <v>0.00301248696632683</v>
      </c>
      <c r="Y1456" s="0" t="n">
        <f aca="false">IF(ISNUMBER(C1456),INDEX(Scorecard!$D$5:$D$12,SUMPRODUCT(--(Scorecard!$G$5:$G$11&lt;C1456))+1),Scorecard!$D$13)</f>
        <v>2.19112706886128</v>
      </c>
      <c r="Z1456" s="0" t="n">
        <f aca="false">IF(ISNUMBER(D1456),INDEX(Scorecard!$D$14:$D$17,SUMPRODUCT(--(Scorecard!$G$14:$G$16&lt;D1456))+1),Scorecard!$D$18)</f>
        <v>0.0505355481560174</v>
      </c>
      <c r="AA1456" s="0" t="n">
        <f aca="false">IF(ISNUMBER(E1456),INDEX(Scorecard!$D$19:$D$26,SUMPRODUCT(--(Scorecard!$G$19:$G$25&lt;E1456))+1),Scorecard!$D$27)</f>
        <v>-0.0341578513653732</v>
      </c>
      <c r="AB1456" s="0" t="n">
        <f aca="false">IF(ISNUMBER(F1456),INDEX(Scorecard!$D$28:$D$35,SUMPRODUCT(--(Scorecard!$G$28:$G$34&lt;F1456))+1),Scorecard!$D$36)</f>
        <v>0.126913191054783</v>
      </c>
      <c r="AC1456" s="0" t="n">
        <f aca="false">IF(ISNUMBER(H1456),INDEX(Scorecard!$D$37:$D$44,SUMPRODUCT(--(Scorecard!$G$37:$G$43&lt;H1456))+1),Scorecard!$D$45)</f>
        <v>1.35057635045042</v>
      </c>
      <c r="AD1456" s="0" t="n">
        <f aca="false">IF(ISNUMBER(I1456),INDEX(Scorecard!$D$46:$D$52,SUMPRODUCT(--(Scorecard!$G$46:$G$51&lt;I1456))+1),Scorecard!$D$53)</f>
        <v>-0.114272400683245</v>
      </c>
      <c r="AE1456" s="0" t="n">
        <f aca="false">IF(ISNUMBER(K1456),INDEX(Scorecard!$D$54:$D$61,SUMPRODUCT(--(Scorecard!$G$54:$G$60&lt;K1456))+1),Scorecard!$D$62)</f>
        <v>0.489050497890326</v>
      </c>
      <c r="AF1456" s="0" t="n">
        <f aca="false">IF(ISNUMBER(L1456),INDEX(Scorecard!$D$63:$D$68,SUMPRODUCT(--(Scorecard!$G$63:$G$67&lt;L1456))+1),Scorecard!$D$69)</f>
        <v>0.322484508656054</v>
      </c>
      <c r="AG1456" s="0" t="n">
        <f aca="false">Inputs!$B$10+Scorecard!$J$5*Y1456+Scorecard!$J$6*Z1456+Scorecard!$J$7*AA1456+Scorecard!$J$8*AB1456+Scorecard!$J$9*AC1456+Scorecard!$J$10*AD1456+Scorecard!$J$11*AE1456+Scorecard!$J$12*AF1456</f>
        <v>-6.67150553948956</v>
      </c>
      <c r="AH1456" s="0" t="n">
        <f aca="false">MIN(1-Inputs!$B$13,MAX(Inputs!$B$13,1/(1+EXP(-(Inputs!$B$11*AG1456+Inputs!$B$12)))))</f>
        <v>0.000997723681014781</v>
      </c>
      <c r="AI1456" s="0" t="n">
        <f aca="false">Inputs!$B$9-Inputs!$B$8*AG1456</f>
        <v>679.621835346202</v>
      </c>
      <c r="AJ1456" s="0" t="n">
        <f aca="false">RANK(AH1456,$AH$5:$AH$2004,0)+COUNTIF($AH$4:AH1455,AH1456)</f>
        <v>1902</v>
      </c>
      <c r="AK1456" s="0" t="n">
        <f aca="false">IF(AJ1456&lt;=Deciles!$B$5*(Deciles!$B$4+1),INT((AJ1456-1)/(Deciles!$B$4+1))+1,Deciles!$B$5+INT((AJ1456-1-Deciles!$B$5*(Deciles!$B$4+1))/Deciles!$B$4)+1)</f>
        <v>10</v>
      </c>
    </row>
    <row r="1457" customFormat="false" ht="15" hidden="false" customHeight="false" outlineLevel="0" collapsed="false">
      <c r="A1457" s="0" t="n">
        <v>42640</v>
      </c>
      <c r="B1457" s="0" t="s">
        <v>155</v>
      </c>
      <c r="C1457" s="0" t="n">
        <v>816</v>
      </c>
      <c r="D1457" s="0" t="n">
        <v>80</v>
      </c>
      <c r="E1457" s="0" t="n">
        <v>74.8532943725586</v>
      </c>
      <c r="F1457" s="0" t="n">
        <v>40</v>
      </c>
      <c r="G1457" s="0" t="n">
        <v>2.93300008773804</v>
      </c>
      <c r="H1457" s="0" t="n">
        <v>-2.80033302307129</v>
      </c>
      <c r="I1457" s="0" t="n">
        <v>10</v>
      </c>
      <c r="J1457" s="0" t="n">
        <v>12.5654973983765</v>
      </c>
      <c r="K1457" s="0" t="n">
        <v>4.40833330154419</v>
      </c>
      <c r="L1457" s="0" t="n">
        <v>-1.125</v>
      </c>
      <c r="M1457" s="0" t="n">
        <v>6.02960968017578</v>
      </c>
      <c r="N1457" s="0" t="n">
        <v>0</v>
      </c>
      <c r="O1457" s="0" t="n">
        <v>0</v>
      </c>
      <c r="P1457" s="0" t="s">
        <v>144</v>
      </c>
      <c r="Q1457" s="0" t="s">
        <v>160</v>
      </c>
      <c r="R1457" s="0" t="n">
        <v>1</v>
      </c>
      <c r="S1457" s="0" t="s">
        <v>156</v>
      </c>
      <c r="T1457" s="0" t="n">
        <v>0</v>
      </c>
      <c r="U1457" s="0" t="n">
        <v>286500.97</v>
      </c>
      <c r="V1457" s="0" t="n">
        <v>0.00154911854770035</v>
      </c>
      <c r="W1457" s="0" t="n">
        <v>667.699584960938</v>
      </c>
      <c r="X1457" s="0" t="n">
        <v>0.00128424121066928</v>
      </c>
      <c r="Y1457" s="0" t="n">
        <f aca="false">IF(ISNUMBER(C1457),INDEX(Scorecard!$D$5:$D$12,SUMPRODUCT(--(Scorecard!$G$5:$G$11&lt;C1457))+1),Scorecard!$D$13)</f>
        <v>2.19112706886128</v>
      </c>
      <c r="Z1457" s="0" t="n">
        <f aca="false">IF(ISNUMBER(D1457),INDEX(Scorecard!$D$14:$D$17,SUMPRODUCT(--(Scorecard!$G$14:$G$16&lt;D1457))+1),Scorecard!$D$18)</f>
        <v>0.0505355481560174</v>
      </c>
      <c r="AA1457" s="0" t="n">
        <f aca="false">IF(ISNUMBER(E1457),INDEX(Scorecard!$D$19:$D$26,SUMPRODUCT(--(Scorecard!$G$19:$G$25&lt;E1457))+1),Scorecard!$D$27)</f>
        <v>-0.0341578513653732</v>
      </c>
      <c r="AB1457" s="0" t="n">
        <f aca="false">IF(ISNUMBER(F1457),INDEX(Scorecard!$D$28:$D$35,SUMPRODUCT(--(Scorecard!$G$28:$G$34&lt;F1457))+1),Scorecard!$D$36)</f>
        <v>-0.132616866359722</v>
      </c>
      <c r="AC1457" s="0" t="n">
        <f aca="false">IF(ISNUMBER(H1457),INDEX(Scorecard!$D$37:$D$44,SUMPRODUCT(--(Scorecard!$G$37:$G$43&lt;H1457))+1),Scorecard!$D$45)</f>
        <v>1.35057635045042</v>
      </c>
      <c r="AD1457" s="0" t="n">
        <f aca="false">IF(ISNUMBER(I1457),INDEX(Scorecard!$D$46:$D$52,SUMPRODUCT(--(Scorecard!$G$46:$G$51&lt;I1457))+1),Scorecard!$D$53)</f>
        <v>-0.114272400683245</v>
      </c>
      <c r="AE1457" s="0" t="n">
        <f aca="false">IF(ISNUMBER(K1457),INDEX(Scorecard!$D$54:$D$61,SUMPRODUCT(--(Scorecard!$G$54:$G$60&lt;K1457))+1),Scorecard!$D$62)</f>
        <v>0.409483001259379</v>
      </c>
      <c r="AF1457" s="0" t="n">
        <f aca="false">IF(ISNUMBER(L1457),INDEX(Scorecard!$D$63:$D$68,SUMPRODUCT(--(Scorecard!$G$63:$G$67&lt;L1457))+1),Scorecard!$D$69)</f>
        <v>-0.340582194386522</v>
      </c>
      <c r="AG1457" s="0" t="n">
        <f aca="false">Inputs!$B$10+Scorecard!$J$5*Y1457+Scorecard!$J$6*Z1457+Scorecard!$J$7*AA1457+Scorecard!$J$8*AB1457+Scorecard!$J$9*AC1457+Scorecard!$J$10*AD1457+Scorecard!$J$11*AE1457+Scorecard!$J$12*AF1457</f>
        <v>-6.25831218034307</v>
      </c>
      <c r="AH1457" s="0" t="n">
        <f aca="false">MIN(1-Inputs!$B$13,MAX(Inputs!$B$13,1/(1+EXP(-(Inputs!$B$11*AG1457+Inputs!$B$12)))))</f>
        <v>0.00154911858804544</v>
      </c>
      <c r="AI1457" s="0" t="n">
        <f aca="false">Inputs!$B$9-Inputs!$B$8*AG1457</f>
        <v>667.699595142825</v>
      </c>
      <c r="AJ1457" s="0" t="n">
        <f aca="false">RANK(AH1457,$AH$5:$AH$2004,0)+COUNTIF($AH$4:AH1456,AH1457)</f>
        <v>1794</v>
      </c>
      <c r="AK1457" s="0" t="n">
        <f aca="false">IF(AJ1457&lt;=Deciles!$B$5*(Deciles!$B$4+1),INT((AJ1457-1)/(Deciles!$B$4+1))+1,Deciles!$B$5+INT((AJ1457-1-Deciles!$B$5*(Deciles!$B$4+1))/Deciles!$B$4)+1)</f>
        <v>9</v>
      </c>
    </row>
    <row r="1458" customFormat="false" ht="15" hidden="false" customHeight="false" outlineLevel="0" collapsed="false">
      <c r="A1458" s="0" t="n">
        <v>42642</v>
      </c>
      <c r="B1458" s="0" t="s">
        <v>143</v>
      </c>
      <c r="C1458" s="0" t="n">
        <v>797</v>
      </c>
      <c r="D1458" s="0" t="n">
        <v>63.7308959960938</v>
      </c>
      <c r="E1458" s="0" t="n">
        <v>63.6283721923828</v>
      </c>
      <c r="F1458" s="0" t="n">
        <v>42</v>
      </c>
      <c r="G1458" s="0" t="n">
        <v>3.37400007247925</v>
      </c>
      <c r="H1458" s="0" t="n">
        <v>0.140666723251343</v>
      </c>
      <c r="I1458" s="0" t="n">
        <v>1</v>
      </c>
      <c r="J1458" s="0" t="n">
        <v>12.0160341262817</v>
      </c>
      <c r="K1458" s="0" t="n">
        <v>9.03333377838135</v>
      </c>
      <c r="L1458" s="0" t="n">
        <v>5.07179546356201</v>
      </c>
      <c r="M1458" s="0" t="n">
        <v>2.46950244903565</v>
      </c>
      <c r="N1458" s="0" t="n">
        <v>0</v>
      </c>
      <c r="O1458" s="0" t="n">
        <v>0</v>
      </c>
      <c r="P1458" s="0" t="s">
        <v>144</v>
      </c>
      <c r="Q1458" s="0" t="s">
        <v>141</v>
      </c>
      <c r="R1458" s="0" t="n">
        <v>1</v>
      </c>
      <c r="S1458" s="0" t="s">
        <v>156</v>
      </c>
      <c r="T1458" s="0" t="n">
        <v>0</v>
      </c>
      <c r="U1458" s="0" t="n">
        <v>165385.52</v>
      </c>
      <c r="V1458" s="0" t="n">
        <v>0.00367765198461711</v>
      </c>
      <c r="W1458" s="0" t="n">
        <v>644.242431640625</v>
      </c>
      <c r="X1458" s="0" t="n">
        <v>0.00169347273185849</v>
      </c>
      <c r="Y1458" s="0" t="n">
        <f aca="false">IF(ISNUMBER(C1458),INDEX(Scorecard!$D$5:$D$12,SUMPRODUCT(--(Scorecard!$G$5:$G$11&lt;C1458))+1),Scorecard!$D$13)</f>
        <v>2.19112706886128</v>
      </c>
      <c r="Z1458" s="0" t="n">
        <f aca="false">IF(ISNUMBER(D1458),INDEX(Scorecard!$D$14:$D$17,SUMPRODUCT(--(Scorecard!$G$14:$G$16&lt;D1458))+1),Scorecard!$D$18)</f>
        <v>0.128579646629417</v>
      </c>
      <c r="AA1458" s="0" t="n">
        <f aca="false">IF(ISNUMBER(E1458),INDEX(Scorecard!$D$19:$D$26,SUMPRODUCT(--(Scorecard!$G$19:$G$25&lt;E1458))+1),Scorecard!$D$27)</f>
        <v>0.233621608745691</v>
      </c>
      <c r="AB1458" s="0" t="n">
        <f aca="false">IF(ISNUMBER(F1458),INDEX(Scorecard!$D$28:$D$35,SUMPRODUCT(--(Scorecard!$G$28:$G$34&lt;F1458))+1),Scorecard!$D$36)</f>
        <v>-0.309727037437117</v>
      </c>
      <c r="AC1458" s="0" t="n">
        <f aca="false">IF(ISNUMBER(H1458),INDEX(Scorecard!$D$37:$D$44,SUMPRODUCT(--(Scorecard!$G$37:$G$43&lt;H1458))+1),Scorecard!$D$45)</f>
        <v>0.102184252677548</v>
      </c>
      <c r="AD1458" s="0" t="n">
        <f aca="false">IF(ISNUMBER(I1458),INDEX(Scorecard!$D$46:$D$52,SUMPRODUCT(--(Scorecard!$G$46:$G$51&lt;I1458))+1),Scorecard!$D$53)</f>
        <v>-0.161534840507194</v>
      </c>
      <c r="AE1458" s="0" t="n">
        <f aca="false">IF(ISNUMBER(K1458),INDEX(Scorecard!$D$54:$D$61,SUMPRODUCT(--(Scorecard!$G$54:$G$60&lt;K1458))+1),Scorecard!$D$62)</f>
        <v>-0.541917179454542</v>
      </c>
      <c r="AF1458" s="0" t="n">
        <f aca="false">IF(ISNUMBER(L1458),INDEX(Scorecard!$D$63:$D$68,SUMPRODUCT(--(Scorecard!$G$63:$G$67&lt;L1458))+1),Scorecard!$D$69)</f>
        <v>0.322484508656054</v>
      </c>
      <c r="AG1458" s="0" t="n">
        <f aca="false">Inputs!$B$10+Scorecard!$J$5*Y1458+Scorecard!$J$6*Z1458+Scorecard!$J$7*AA1458+Scorecard!$J$8*AB1458+Scorecard!$J$9*AC1458+Scorecard!$J$10*AD1458+Scorecard!$J$11*AE1458+Scorecard!$J$12*AF1458</f>
        <v>-5.44534953052023</v>
      </c>
      <c r="AH1458" s="0" t="n">
        <f aca="false">MIN(1-Inputs!$B$13,MAX(Inputs!$B$13,1/(1+EXP(-(Inputs!$B$11*AG1458+Inputs!$B$12)))))</f>
        <v>0.00367765191463897</v>
      </c>
      <c r="AI1458" s="0" t="n">
        <f aca="false">Inputs!$B$9-Inputs!$B$8*AG1458</f>
        <v>644.242451476277</v>
      </c>
      <c r="AJ1458" s="0" t="n">
        <f aca="false">RANK(AH1458,$AH$5:$AH$2004,0)+COUNTIF($AH$4:AH1457,AH1458)</f>
        <v>1422</v>
      </c>
      <c r="AK1458" s="0" t="n">
        <f aca="false">IF(AJ1458&lt;=Deciles!$B$5*(Deciles!$B$4+1),INT((AJ1458-1)/(Deciles!$B$4+1))+1,Deciles!$B$5+INT((AJ1458-1-Deciles!$B$5*(Deciles!$B$4+1))/Deciles!$B$4)+1)</f>
        <v>8</v>
      </c>
    </row>
    <row r="1459" customFormat="false" ht="15" hidden="false" customHeight="false" outlineLevel="0" collapsed="false">
      <c r="A1459" s="0" t="n">
        <v>42646</v>
      </c>
      <c r="B1459" s="0" t="s">
        <v>155</v>
      </c>
      <c r="C1459" s="0" t="n">
        <v>728</v>
      </c>
      <c r="D1459" s="0" t="n">
        <v>78.3446197509766</v>
      </c>
      <c r="E1459" s="0" t="n">
        <v>72.9765853881836</v>
      </c>
      <c r="F1459" s="0" t="n">
        <v>41</v>
      </c>
      <c r="G1459" s="0" t="n">
        <v>3.52999997138977</v>
      </c>
      <c r="H1459" s="0" t="n">
        <v>-2.20333313941956</v>
      </c>
      <c r="I1459" s="0" t="n">
        <v>14</v>
      </c>
      <c r="J1459" s="0" t="n">
        <v>12.0954113006592</v>
      </c>
      <c r="K1459" s="0" t="n">
        <v>4.20833349227905</v>
      </c>
      <c r="L1459" s="0" t="n">
        <v>-1.125</v>
      </c>
      <c r="M1459" s="0" t="n">
        <v>4.23436260223389</v>
      </c>
      <c r="N1459" s="0" t="n">
        <v>0</v>
      </c>
      <c r="O1459" s="0" t="n">
        <v>0</v>
      </c>
      <c r="P1459" s="0" t="s">
        <v>140</v>
      </c>
      <c r="Q1459" s="0" t="s">
        <v>141</v>
      </c>
      <c r="R1459" s="0" t="n">
        <v>1</v>
      </c>
      <c r="S1459" s="0" t="s">
        <v>148</v>
      </c>
      <c r="T1459" s="0" t="n">
        <v>0</v>
      </c>
      <c r="U1459" s="0" t="n">
        <v>179048.34</v>
      </c>
      <c r="V1459" s="0" t="n">
        <v>0.0150039391592145</v>
      </c>
      <c r="W1459" s="0" t="n">
        <v>605.879699707031</v>
      </c>
      <c r="X1459" s="0" t="n">
        <v>0.0156830064952374</v>
      </c>
      <c r="Y1459" s="0" t="n">
        <f aca="false">IF(ISNUMBER(C1459),INDEX(Scorecard!$D$5:$D$12,SUMPRODUCT(--(Scorecard!$G$5:$G$11&lt;C1459))+1),Scorecard!$D$13)</f>
        <v>-0.0290424113398221</v>
      </c>
      <c r="Z1459" s="0" t="n">
        <f aca="false">IF(ISNUMBER(D1459),INDEX(Scorecard!$D$14:$D$17,SUMPRODUCT(--(Scorecard!$G$14:$G$16&lt;D1459))+1),Scorecard!$D$18)</f>
        <v>0.0505355481560174</v>
      </c>
      <c r="AA1459" s="0" t="n">
        <f aca="false">IF(ISNUMBER(E1459),INDEX(Scorecard!$D$19:$D$26,SUMPRODUCT(--(Scorecard!$G$19:$G$25&lt;E1459))+1),Scorecard!$D$27)</f>
        <v>-0.0341578513653732</v>
      </c>
      <c r="AB1459" s="0" t="n">
        <f aca="false">IF(ISNUMBER(F1459),INDEX(Scorecard!$D$28:$D$35,SUMPRODUCT(--(Scorecard!$G$28:$G$34&lt;F1459))+1),Scorecard!$D$36)</f>
        <v>-0.132616866359722</v>
      </c>
      <c r="AC1459" s="0" t="n">
        <f aca="false">IF(ISNUMBER(H1459),INDEX(Scorecard!$D$37:$D$44,SUMPRODUCT(--(Scorecard!$G$37:$G$43&lt;H1459))+1),Scorecard!$D$45)</f>
        <v>1.35057635045042</v>
      </c>
      <c r="AD1459" s="0" t="n">
        <f aca="false">IF(ISNUMBER(I1459),INDEX(Scorecard!$D$46:$D$52,SUMPRODUCT(--(Scorecard!$G$46:$G$51&lt;I1459))+1),Scorecard!$D$53)</f>
        <v>-0.114272400683245</v>
      </c>
      <c r="AE1459" s="0" t="n">
        <f aca="false">IF(ISNUMBER(K1459),INDEX(Scorecard!$D$54:$D$61,SUMPRODUCT(--(Scorecard!$G$54:$G$60&lt;K1459))+1),Scorecard!$D$62)</f>
        <v>0.489050497890326</v>
      </c>
      <c r="AF1459" s="0" t="n">
        <f aca="false">IF(ISNUMBER(L1459),INDEX(Scorecard!$D$63:$D$68,SUMPRODUCT(--(Scorecard!$G$63:$G$67&lt;L1459))+1),Scorecard!$D$69)</f>
        <v>-0.340582194386522</v>
      </c>
      <c r="AG1459" s="0" t="n">
        <f aca="false">Inputs!$B$10+Scorecard!$J$5*Y1459+Scorecard!$J$6*Z1459+Scorecard!$J$7*AA1459+Scorecard!$J$8*AB1459+Scorecard!$J$9*AC1459+Scorecard!$J$10*AD1459+Scorecard!$J$11*AE1459+Scorecard!$J$12*AF1459</f>
        <v>-4.11579891237307</v>
      </c>
      <c r="AH1459" s="0" t="n">
        <f aca="false">MIN(1-Inputs!$B$13,MAX(Inputs!$B$13,1/(1+EXP(-(Inputs!$B$11*AG1459+Inputs!$B$12)))))</f>
        <v>0.0150039394730811</v>
      </c>
      <c r="AI1459" s="0" t="n">
        <f aca="false">Inputs!$B$9-Inputs!$B$8*AG1459</f>
        <v>605.879729808042</v>
      </c>
      <c r="AJ1459" s="0" t="n">
        <f aca="false">RANK(AH1459,$AH$5:$AH$2004,0)+COUNTIF($AH$4:AH1458,AH1459)</f>
        <v>590</v>
      </c>
      <c r="AK1459" s="0" t="n">
        <f aca="false">IF(AJ1459&lt;=Deciles!$B$5*(Deciles!$B$4+1),INT((AJ1459-1)/(Deciles!$B$4+1))+1,Deciles!$B$5+INT((AJ1459-1-Deciles!$B$5*(Deciles!$B$4+1))/Deciles!$B$4)+1)</f>
        <v>3</v>
      </c>
    </row>
    <row r="1460" customFormat="false" ht="15" hidden="false" customHeight="false" outlineLevel="0" collapsed="false">
      <c r="A1460" s="0" t="n">
        <v>42705</v>
      </c>
      <c r="B1460" s="0" t="s">
        <v>152</v>
      </c>
      <c r="C1460" s="0" t="n">
        <v>791</v>
      </c>
      <c r="D1460" s="0" t="n">
        <v>72.51708984375</v>
      </c>
      <c r="E1460" s="0" t="n">
        <v>59.9840278625488</v>
      </c>
      <c r="F1460" s="0" t="n">
        <v>48</v>
      </c>
      <c r="G1460" s="0" t="n">
        <v>3.71000003814697</v>
      </c>
      <c r="H1460" s="0" t="n">
        <v>-2.72333335876465</v>
      </c>
      <c r="I1460" s="0" t="n">
        <v>35</v>
      </c>
      <c r="J1460" s="0" t="n">
        <v>12.0128555297852</v>
      </c>
      <c r="K1460" s="0" t="n">
        <v>4.40000009536743</v>
      </c>
      <c r="L1460" s="0" t="n">
        <v>-0.458333015441895</v>
      </c>
      <c r="M1460" s="0" t="n">
        <v>6.54819536209106</v>
      </c>
      <c r="N1460" s="0" t="n">
        <v>0</v>
      </c>
      <c r="O1460" s="0" t="n">
        <v>0</v>
      </c>
      <c r="P1460" s="0" t="s">
        <v>144</v>
      </c>
      <c r="Q1460" s="0" t="s">
        <v>141</v>
      </c>
      <c r="R1460" s="0" t="n">
        <v>2</v>
      </c>
      <c r="S1460" s="0" t="s">
        <v>151</v>
      </c>
      <c r="T1460" s="0" t="n">
        <v>0</v>
      </c>
      <c r="U1460" s="0" t="n">
        <v>164860.53</v>
      </c>
      <c r="V1460" s="0" t="n">
        <v>0.0014835842885077</v>
      </c>
      <c r="W1460" s="0" t="n">
        <v>668.871215820313</v>
      </c>
      <c r="X1460" s="0" t="n">
        <v>0.00286027346737683</v>
      </c>
      <c r="Y1460" s="0" t="n">
        <f aca="false">IF(ISNUMBER(C1460),INDEX(Scorecard!$D$5:$D$12,SUMPRODUCT(--(Scorecard!$G$5:$G$11&lt;C1460))+1),Scorecard!$D$13)</f>
        <v>2.19112706886128</v>
      </c>
      <c r="Z1460" s="0" t="n">
        <f aca="false">IF(ISNUMBER(D1460),INDEX(Scorecard!$D$14:$D$17,SUMPRODUCT(--(Scorecard!$G$14:$G$16&lt;D1460))+1),Scorecard!$D$18)</f>
        <v>0.128579646629417</v>
      </c>
      <c r="AA1460" s="0" t="n">
        <f aca="false">IF(ISNUMBER(E1460),INDEX(Scorecard!$D$19:$D$26,SUMPRODUCT(--(Scorecard!$G$19:$G$25&lt;E1460))+1),Scorecard!$D$27)</f>
        <v>0.267179331770092</v>
      </c>
      <c r="AB1460" s="0" t="n">
        <f aca="false">IF(ISNUMBER(F1460),INDEX(Scorecard!$D$28:$D$35,SUMPRODUCT(--(Scorecard!$G$28:$G$34&lt;F1460))+1),Scorecard!$D$36)</f>
        <v>-0.400689107298307</v>
      </c>
      <c r="AC1460" s="0" t="n">
        <f aca="false">IF(ISNUMBER(H1460),INDEX(Scorecard!$D$37:$D$44,SUMPRODUCT(--(Scorecard!$G$37:$G$43&lt;H1460))+1),Scorecard!$D$45)</f>
        <v>1.35057635045042</v>
      </c>
      <c r="AD1460" s="0" t="n">
        <f aca="false">IF(ISNUMBER(I1460),INDEX(Scorecard!$D$46:$D$52,SUMPRODUCT(--(Scorecard!$G$46:$G$51&lt;I1460))+1),Scorecard!$D$53)</f>
        <v>0.123869379412532</v>
      </c>
      <c r="AE1460" s="0" t="n">
        <f aca="false">IF(ISNUMBER(K1460),INDEX(Scorecard!$D$54:$D$61,SUMPRODUCT(--(Scorecard!$G$54:$G$60&lt;K1460))+1),Scorecard!$D$62)</f>
        <v>0.489050497890326</v>
      </c>
      <c r="AF1460" s="0" t="n">
        <f aca="false">IF(ISNUMBER(L1460),INDEX(Scorecard!$D$63:$D$68,SUMPRODUCT(--(Scorecard!$G$63:$G$67&lt;L1460))+1),Scorecard!$D$69)</f>
        <v>0.322484508656054</v>
      </c>
      <c r="AG1460" s="0" t="n">
        <f aca="false">Inputs!$B$10+Scorecard!$J$5*Y1460+Scorecard!$J$6*Z1460+Scorecard!$J$7*AA1460+Scorecard!$J$8*AB1460+Scorecard!$J$9*AC1460+Scorecard!$J$10*AD1460+Scorecard!$J$11*AE1460+Scorecard!$J$12*AF1460</f>
        <v>-6.29891775380823</v>
      </c>
      <c r="AH1460" s="0" t="n">
        <f aca="false">MIN(1-Inputs!$B$13,MAX(Inputs!$B$13,1/(1+EXP(-(Inputs!$B$11*AG1460+Inputs!$B$12)))))</f>
        <v>0.00148358432288681</v>
      </c>
      <c r="AI1460" s="0" t="n">
        <f aca="false">Inputs!$B$9-Inputs!$B$8*AG1460</f>
        <v>668.871224332237</v>
      </c>
      <c r="AJ1460" s="0" t="n">
        <f aca="false">RANK(AH1460,$AH$5:$AH$2004,0)+COUNTIF($AH$4:AH1459,AH1460)</f>
        <v>1805</v>
      </c>
      <c r="AK1460" s="0" t="n">
        <f aca="false">IF(AJ1460&lt;=Deciles!$B$5*(Deciles!$B$4+1),INT((AJ1460-1)/(Deciles!$B$4+1))+1,Deciles!$B$5+INT((AJ1460-1-Deciles!$B$5*(Deciles!$B$4+1))/Deciles!$B$4)+1)</f>
        <v>10</v>
      </c>
    </row>
    <row r="1461" customFormat="false" ht="15" hidden="false" customHeight="false" outlineLevel="0" collapsed="false">
      <c r="A1461" s="0" t="n">
        <v>42749</v>
      </c>
      <c r="B1461" s="0" t="s">
        <v>155</v>
      </c>
      <c r="C1461" s="0" t="n">
        <v>710</v>
      </c>
      <c r="D1461" s="0" t="n">
        <v>96.3886413574219</v>
      </c>
      <c r="E1461" s="0" t="n">
        <v>82.2918472290039</v>
      </c>
      <c r="F1461" s="0" t="n">
        <v>40</v>
      </c>
      <c r="G1461" s="0" t="n">
        <v>4.01000022888184</v>
      </c>
      <c r="H1461" s="0" t="n">
        <v>-1.72333288192749</v>
      </c>
      <c r="I1461" s="0" t="n">
        <v>33</v>
      </c>
      <c r="J1461" s="0" t="n">
        <v>12.4931192398071</v>
      </c>
      <c r="K1461" s="0" t="n">
        <v>5.00833320617676</v>
      </c>
      <c r="L1461" s="0" t="n">
        <v>-1.125</v>
      </c>
      <c r="M1461" s="0" t="n">
        <v>6.2885799407959</v>
      </c>
      <c r="N1461" s="0" t="n">
        <v>0</v>
      </c>
      <c r="O1461" s="0" t="n">
        <v>0</v>
      </c>
      <c r="P1461" s="0" t="s">
        <v>144</v>
      </c>
      <c r="Q1461" s="0" t="s">
        <v>141</v>
      </c>
      <c r="R1461" s="0" t="n">
        <v>1</v>
      </c>
      <c r="S1461" s="0" t="s">
        <v>149</v>
      </c>
      <c r="T1461" s="0" t="n">
        <v>0</v>
      </c>
      <c r="U1461" s="0" t="n">
        <v>266497.28</v>
      </c>
      <c r="V1461" s="0" t="n">
        <v>0.0421713702380657</v>
      </c>
      <c r="W1461" s="0" t="n">
        <v>577.153869628906</v>
      </c>
      <c r="X1461" s="0" t="n">
        <v>0.0272705983370543</v>
      </c>
      <c r="Y1461" s="0" t="n">
        <f aca="false">IF(ISNUMBER(C1461),INDEX(Scorecard!$D$5:$D$12,SUMPRODUCT(--(Scorecard!$G$5:$G$11&lt;C1461))+1),Scorecard!$D$13)</f>
        <v>-0.513000642971656</v>
      </c>
      <c r="Z1461" s="0" t="n">
        <f aca="false">IF(ISNUMBER(D1461),INDEX(Scorecard!$D$14:$D$17,SUMPRODUCT(--(Scorecard!$G$14:$G$16&lt;D1461))+1),Scorecard!$D$18)</f>
        <v>-0.361970872710667</v>
      </c>
      <c r="AA1461" s="0" t="n">
        <f aca="false">IF(ISNUMBER(E1461),INDEX(Scorecard!$D$19:$D$26,SUMPRODUCT(--(Scorecard!$G$19:$G$25&lt;E1461))+1),Scorecard!$D$27)</f>
        <v>-0.219855970853228</v>
      </c>
      <c r="AB1461" s="0" t="n">
        <f aca="false">IF(ISNUMBER(F1461),INDEX(Scorecard!$D$28:$D$35,SUMPRODUCT(--(Scorecard!$G$28:$G$34&lt;F1461))+1),Scorecard!$D$36)</f>
        <v>-0.132616866359722</v>
      </c>
      <c r="AC1461" s="0" t="n">
        <f aca="false">IF(ISNUMBER(H1461),INDEX(Scorecard!$D$37:$D$44,SUMPRODUCT(--(Scorecard!$G$37:$G$43&lt;H1461))+1),Scorecard!$D$45)</f>
        <v>1.35057635045042</v>
      </c>
      <c r="AD1461" s="0" t="n">
        <f aca="false">IF(ISNUMBER(I1461),INDEX(Scorecard!$D$46:$D$52,SUMPRODUCT(--(Scorecard!$G$46:$G$51&lt;I1461))+1),Scorecard!$D$53)</f>
        <v>0.123869379412532</v>
      </c>
      <c r="AE1461" s="0" t="n">
        <f aca="false">IF(ISNUMBER(K1461),INDEX(Scorecard!$D$54:$D$61,SUMPRODUCT(--(Scorecard!$G$54:$G$60&lt;K1461))+1),Scorecard!$D$62)</f>
        <v>0.214429354789033</v>
      </c>
      <c r="AF1461" s="0" t="n">
        <f aca="false">IF(ISNUMBER(L1461),INDEX(Scorecard!$D$63:$D$68,SUMPRODUCT(--(Scorecard!$G$63:$G$67&lt;L1461))+1),Scorecard!$D$69)</f>
        <v>-0.340582194386522</v>
      </c>
      <c r="AG1461" s="0" t="n">
        <f aca="false">Inputs!$B$10+Scorecard!$J$5*Y1461+Scorecard!$J$6*Z1461+Scorecard!$J$7*AA1461+Scorecard!$J$8*AB1461+Scorecard!$J$9*AC1461+Scorecard!$J$10*AD1461+Scorecard!$J$11*AE1461+Scorecard!$J$12*AF1461</f>
        <v>-3.12023620385527</v>
      </c>
      <c r="AH1461" s="0" t="n">
        <f aca="false">MIN(1-Inputs!$B$13,MAX(Inputs!$B$13,1/(1+EXP(-(Inputs!$B$11*AG1461+Inputs!$B$12)))))</f>
        <v>0.0421713718258449</v>
      </c>
      <c r="AI1461" s="0" t="n">
        <f aca="false">Inputs!$B$9-Inputs!$B$8*AG1461</f>
        <v>577.15386215859</v>
      </c>
      <c r="AJ1461" s="0" t="n">
        <f aca="false">RANK(AH1461,$AH$5:$AH$2004,0)+COUNTIF($AH$4:AH1460,AH1461)</f>
        <v>197</v>
      </c>
      <c r="AK1461" s="0" t="n">
        <f aca="false">IF(AJ1461&lt;=Deciles!$B$5*(Deciles!$B$4+1),INT((AJ1461-1)/(Deciles!$B$4+1))+1,Deciles!$B$5+INT((AJ1461-1-Deciles!$B$5*(Deciles!$B$4+1))/Deciles!$B$4)+1)</f>
        <v>1</v>
      </c>
    </row>
    <row r="1462" customFormat="false" ht="15" hidden="false" customHeight="false" outlineLevel="0" collapsed="false">
      <c r="A1462" s="0" t="n">
        <v>42767</v>
      </c>
      <c r="B1462" s="0" t="s">
        <v>155</v>
      </c>
      <c r="C1462" s="0" t="n">
        <v>703</v>
      </c>
      <c r="D1462" s="0" t="n">
        <v>80</v>
      </c>
      <c r="E1462" s="0" t="n">
        <v>75.3749008178711</v>
      </c>
      <c r="F1462" s="0" t="n">
        <v>28</v>
      </c>
      <c r="G1462" s="0" t="n">
        <v>3.75399994850159</v>
      </c>
      <c r="H1462" s="0" t="n">
        <v>-1.97933316230774</v>
      </c>
      <c r="I1462" s="0" t="n">
        <v>9</v>
      </c>
      <c r="J1462" s="0" t="n">
        <v>12.3073873519898</v>
      </c>
      <c r="K1462" s="0" t="n">
        <v>5.00833320617676</v>
      </c>
      <c r="L1462" s="0" t="n">
        <v>-1.125</v>
      </c>
      <c r="M1462" s="0" t="n">
        <v>6.2885799407959</v>
      </c>
      <c r="N1462" s="0" t="n">
        <v>0</v>
      </c>
      <c r="O1462" s="0" t="n">
        <v>0</v>
      </c>
      <c r="P1462" s="0" t="s">
        <v>144</v>
      </c>
      <c r="Q1462" s="0" t="s">
        <v>141</v>
      </c>
      <c r="R1462" s="0" t="n">
        <v>1</v>
      </c>
      <c r="S1462" s="0" t="s">
        <v>149</v>
      </c>
      <c r="T1462" s="0" t="n">
        <v>0</v>
      </c>
      <c r="U1462" s="0" t="n">
        <v>221324.95</v>
      </c>
      <c r="V1462" s="0" t="n">
        <v>0.0320502035319805</v>
      </c>
      <c r="W1462" s="0" t="n">
        <v>584.865783691406</v>
      </c>
      <c r="X1462" s="0" t="n">
        <v>0.0237073116004467</v>
      </c>
      <c r="Y1462" s="0" t="n">
        <f aca="false">IF(ISNUMBER(C1462),INDEX(Scorecard!$D$5:$D$12,SUMPRODUCT(--(Scorecard!$G$5:$G$11&lt;C1462))+1),Scorecard!$D$13)</f>
        <v>-0.869677851527538</v>
      </c>
      <c r="Z1462" s="0" t="n">
        <f aca="false">IF(ISNUMBER(D1462),INDEX(Scorecard!$D$14:$D$17,SUMPRODUCT(--(Scorecard!$G$14:$G$16&lt;D1462))+1),Scorecard!$D$18)</f>
        <v>0.0505355481560174</v>
      </c>
      <c r="AA1462" s="0" t="n">
        <f aca="false">IF(ISNUMBER(E1462),INDEX(Scorecard!$D$19:$D$26,SUMPRODUCT(--(Scorecard!$G$19:$G$25&lt;E1462))+1),Scorecard!$D$27)</f>
        <v>-0.0341578513653732</v>
      </c>
      <c r="AB1462" s="0" t="n">
        <f aca="false">IF(ISNUMBER(F1462),INDEX(Scorecard!$D$28:$D$35,SUMPRODUCT(--(Scorecard!$G$28:$G$34&lt;F1462))+1),Scorecard!$D$36)</f>
        <v>0.165097008946478</v>
      </c>
      <c r="AC1462" s="0" t="n">
        <f aca="false">IF(ISNUMBER(H1462),INDEX(Scorecard!$D$37:$D$44,SUMPRODUCT(--(Scorecard!$G$37:$G$43&lt;H1462))+1),Scorecard!$D$45)</f>
        <v>1.35057635045042</v>
      </c>
      <c r="AD1462" s="0" t="n">
        <f aca="false">IF(ISNUMBER(I1462),INDEX(Scorecard!$D$46:$D$52,SUMPRODUCT(--(Scorecard!$G$46:$G$51&lt;I1462))+1),Scorecard!$D$53)</f>
        <v>-0.114272400683245</v>
      </c>
      <c r="AE1462" s="0" t="n">
        <f aca="false">IF(ISNUMBER(K1462),INDEX(Scorecard!$D$54:$D$61,SUMPRODUCT(--(Scorecard!$G$54:$G$60&lt;K1462))+1),Scorecard!$D$62)</f>
        <v>0.214429354789033</v>
      </c>
      <c r="AF1462" s="0" t="n">
        <f aca="false">IF(ISNUMBER(L1462),INDEX(Scorecard!$D$63:$D$68,SUMPRODUCT(--(Scorecard!$G$63:$G$67&lt;L1462))+1),Scorecard!$D$69)</f>
        <v>-0.340582194386522</v>
      </c>
      <c r="AG1462" s="0" t="n">
        <f aca="false">Inputs!$B$10+Scorecard!$J$5*Y1462+Scorecard!$J$6*Z1462+Scorecard!$J$7*AA1462+Scorecard!$J$8*AB1462+Scorecard!$J$9*AC1462+Scorecard!$J$10*AD1462+Scorecard!$J$11*AE1462+Scorecard!$J$12*AF1462</f>
        <v>-3.38751119399849</v>
      </c>
      <c r="AH1462" s="0" t="n">
        <f aca="false">MIN(1-Inputs!$B$13,MAX(Inputs!$B$13,1/(1+EXP(-(Inputs!$B$11*AG1462+Inputs!$B$12)))))</f>
        <v>0.0320502029980557</v>
      </c>
      <c r="AI1462" s="0" t="n">
        <f aca="false">Inputs!$B$9-Inputs!$B$8*AG1462</f>
        <v>584.865788215255</v>
      </c>
      <c r="AJ1462" s="0" t="n">
        <f aca="false">RANK(AH1462,$AH$5:$AH$2004,0)+COUNTIF($AH$4:AH1461,AH1462)</f>
        <v>283</v>
      </c>
      <c r="AK1462" s="0" t="n">
        <f aca="false">IF(AJ1462&lt;=Deciles!$B$5*(Deciles!$B$4+1),INT((AJ1462-1)/(Deciles!$B$4+1))+1,Deciles!$B$5+INT((AJ1462-1-Deciles!$B$5*(Deciles!$B$4+1))/Deciles!$B$4)+1)</f>
        <v>2</v>
      </c>
    </row>
    <row r="1463" customFormat="false" ht="15" hidden="false" customHeight="false" outlineLevel="0" collapsed="false">
      <c r="A1463" s="0" t="n">
        <v>42783</v>
      </c>
      <c r="B1463" s="0" t="s">
        <v>139</v>
      </c>
      <c r="C1463" s="0" t="n">
        <v>764</v>
      </c>
      <c r="D1463" s="0" t="n">
        <v>93.3033905029297</v>
      </c>
      <c r="E1463" s="0" t="n">
        <v>90.8322219848633</v>
      </c>
      <c r="F1463" s="0" t="n">
        <v>31</v>
      </c>
      <c r="G1463" s="0" t="n">
        <v>3.07800006866455</v>
      </c>
      <c r="H1463" s="0" t="n">
        <v>0.0613334178924561</v>
      </c>
      <c r="I1463" s="0" t="n">
        <v>5</v>
      </c>
      <c r="J1463" s="0" t="n">
        <v>12.2476873397827</v>
      </c>
      <c r="K1463" s="0" t="n">
        <v>5.73333311080933</v>
      </c>
      <c r="L1463" s="0" t="n">
        <v>-3.50000047683716</v>
      </c>
      <c r="M1463" s="0" t="n">
        <v>2.59457206726074</v>
      </c>
      <c r="N1463" s="0" t="n">
        <v>0</v>
      </c>
      <c r="O1463" s="0" t="n">
        <v>0</v>
      </c>
      <c r="P1463" s="0" t="s">
        <v>144</v>
      </c>
      <c r="Q1463" s="0" t="s">
        <v>141</v>
      </c>
      <c r="R1463" s="0" t="n">
        <v>2</v>
      </c>
      <c r="S1463" s="0" t="s">
        <v>161</v>
      </c>
      <c r="T1463" s="0" t="n">
        <v>0</v>
      </c>
      <c r="U1463" s="0" t="n">
        <v>208498.52</v>
      </c>
      <c r="V1463" s="0" t="n">
        <v>0.00835216790437698</v>
      </c>
      <c r="W1463" s="0" t="n">
        <v>621.915832519531</v>
      </c>
      <c r="X1463" s="0" t="n">
        <v>0.00790341384708881</v>
      </c>
      <c r="Y1463" s="0" t="n">
        <f aca="false">IF(ISNUMBER(C1463),INDEX(Scorecard!$D$5:$D$12,SUMPRODUCT(--(Scorecard!$G$5:$G$11&lt;C1463))+1),Scorecard!$D$13)</f>
        <v>1.23750384304241</v>
      </c>
      <c r="Z1463" s="0" t="n">
        <f aca="false">IF(ISNUMBER(D1463),INDEX(Scorecard!$D$14:$D$17,SUMPRODUCT(--(Scorecard!$G$14:$G$16&lt;D1463))+1),Scorecard!$D$18)</f>
        <v>-0.361970872710667</v>
      </c>
      <c r="AA1463" s="0" t="n">
        <f aca="false">IF(ISNUMBER(E1463),INDEX(Scorecard!$D$19:$D$26,SUMPRODUCT(--(Scorecard!$G$19:$G$25&lt;E1463))+1),Scorecard!$D$27)</f>
        <v>-0.820992370602782</v>
      </c>
      <c r="AB1463" s="0" t="n">
        <f aca="false">IF(ISNUMBER(F1463),INDEX(Scorecard!$D$28:$D$35,SUMPRODUCT(--(Scorecard!$G$28:$G$34&lt;F1463))+1),Scorecard!$D$36)</f>
        <v>0.126913191054783</v>
      </c>
      <c r="AC1463" s="0" t="n">
        <f aca="false">IF(ISNUMBER(H1463),INDEX(Scorecard!$D$37:$D$44,SUMPRODUCT(--(Scorecard!$G$37:$G$43&lt;H1463))+1),Scorecard!$D$45)</f>
        <v>0.330501541082344</v>
      </c>
      <c r="AD1463" s="0" t="n">
        <f aca="false">IF(ISNUMBER(I1463),INDEX(Scorecard!$D$46:$D$52,SUMPRODUCT(--(Scorecard!$G$46:$G$51&lt;I1463))+1),Scorecard!$D$53)</f>
        <v>-0.161534840507194</v>
      </c>
      <c r="AE1463" s="0" t="n">
        <f aca="false">IF(ISNUMBER(K1463),INDEX(Scorecard!$D$54:$D$61,SUMPRODUCT(--(Scorecard!$G$54:$G$60&lt;K1463))+1),Scorecard!$D$62)</f>
        <v>0.0151758992857273</v>
      </c>
      <c r="AF1463" s="0" t="n">
        <f aca="false">IF(ISNUMBER(L1463),INDEX(Scorecard!$D$63:$D$68,SUMPRODUCT(--(Scorecard!$G$63:$G$67&lt;L1463))+1),Scorecard!$D$69)</f>
        <v>-0.340582194386522</v>
      </c>
      <c r="AG1463" s="0" t="n">
        <f aca="false">Inputs!$B$10+Scorecard!$J$5*Y1463+Scorecard!$J$6*Z1463+Scorecard!$J$7*AA1463+Scorecard!$J$8*AB1463+Scorecard!$J$9*AC1463+Scorecard!$J$10*AD1463+Scorecard!$J$11*AE1463+Scorecard!$J$12*AF1463</f>
        <v>-4.67156885540162</v>
      </c>
      <c r="AH1463" s="0" t="n">
        <f aca="false">MIN(1-Inputs!$B$13,MAX(Inputs!$B$13,1/(1+EXP(-(Inputs!$B$11*AG1463+Inputs!$B$12)))))</f>
        <v>0.00835216791436291</v>
      </c>
      <c r="AI1463" s="0" t="n">
        <f aca="false">Inputs!$B$9-Inputs!$B$8*AG1463</f>
        <v>621.91586062169</v>
      </c>
      <c r="AJ1463" s="0" t="n">
        <f aca="false">RANK(AH1463,$AH$5:$AH$2004,0)+COUNTIF($AH$4:AH1462,AH1463)</f>
        <v>931</v>
      </c>
      <c r="AK1463" s="0" t="n">
        <f aca="false">IF(AJ1463&lt;=Deciles!$B$5*(Deciles!$B$4+1),INT((AJ1463-1)/(Deciles!$B$4+1))+1,Deciles!$B$5+INT((AJ1463-1-Deciles!$B$5*(Deciles!$B$4+1))/Deciles!$B$4)+1)</f>
        <v>5</v>
      </c>
    </row>
    <row r="1464" customFormat="false" ht="15" hidden="false" customHeight="false" outlineLevel="0" collapsed="false">
      <c r="A1464" s="0" t="n">
        <v>42843</v>
      </c>
      <c r="B1464" s="0" t="s">
        <v>157</v>
      </c>
      <c r="C1464" s="0" t="n">
        <v>783</v>
      </c>
      <c r="D1464" s="0" t="n">
        <v>94.8289108276367</v>
      </c>
      <c r="E1464" s="0" t="n">
        <v>82.4593887329102</v>
      </c>
      <c r="F1464" s="0" t="n">
        <v>22</v>
      </c>
      <c r="G1464" s="0" t="n">
        <v>4.12799978256226</v>
      </c>
      <c r="H1464" s="0" t="n">
        <v>0.244666337966919</v>
      </c>
      <c r="I1464" s="0" t="n">
        <v>30</v>
      </c>
      <c r="J1464" s="0" t="n">
        <v>12.4911546707153</v>
      </c>
      <c r="K1464" s="0" t="n">
        <v>4.12307691574097</v>
      </c>
      <c r="L1464" s="0" t="n">
        <v>-0.276923179626465</v>
      </c>
      <c r="M1464" s="0" t="n">
        <v>3.64271926879883</v>
      </c>
      <c r="N1464" s="0" t="n">
        <v>0</v>
      </c>
      <c r="O1464" s="0" t="n">
        <v>0</v>
      </c>
      <c r="P1464" s="0" t="s">
        <v>144</v>
      </c>
      <c r="Q1464" s="0" t="s">
        <v>141</v>
      </c>
      <c r="R1464" s="0" t="n">
        <v>2</v>
      </c>
      <c r="S1464" s="0" t="s">
        <v>162</v>
      </c>
      <c r="T1464" s="0" t="n">
        <v>0</v>
      </c>
      <c r="U1464" s="0" t="n">
        <v>265974.12</v>
      </c>
      <c r="V1464" s="0" t="n">
        <v>0.00214179279282689</v>
      </c>
      <c r="W1464" s="0" t="n">
        <v>658.915893554688</v>
      </c>
      <c r="X1464" s="0" t="n">
        <v>0.00276079378090799</v>
      </c>
      <c r="Y1464" s="0" t="n">
        <f aca="false">IF(ISNUMBER(C1464),INDEX(Scorecard!$D$5:$D$12,SUMPRODUCT(--(Scorecard!$G$5:$G$11&lt;C1464))+1),Scorecard!$D$13)</f>
        <v>1.23750384304241</v>
      </c>
      <c r="Z1464" s="0" t="n">
        <f aca="false">IF(ISNUMBER(D1464),INDEX(Scorecard!$D$14:$D$17,SUMPRODUCT(--(Scorecard!$G$14:$G$16&lt;D1464))+1),Scorecard!$D$18)</f>
        <v>-0.361970872710667</v>
      </c>
      <c r="AA1464" s="0" t="n">
        <f aca="false">IF(ISNUMBER(E1464),INDEX(Scorecard!$D$19:$D$26,SUMPRODUCT(--(Scorecard!$G$19:$G$25&lt;E1464))+1),Scorecard!$D$27)</f>
        <v>-0.219855970853228</v>
      </c>
      <c r="AB1464" s="0" t="n">
        <f aca="false">IF(ISNUMBER(F1464),INDEX(Scorecard!$D$28:$D$35,SUMPRODUCT(--(Scorecard!$G$28:$G$34&lt;F1464))+1),Scorecard!$D$36)</f>
        <v>0.624829191519909</v>
      </c>
      <c r="AC1464" s="0" t="n">
        <f aca="false">IF(ISNUMBER(H1464),INDEX(Scorecard!$D$37:$D$44,SUMPRODUCT(--(Scorecard!$G$37:$G$43&lt;H1464))+1),Scorecard!$D$45)</f>
        <v>-0.0679520129233634</v>
      </c>
      <c r="AD1464" s="0" t="n">
        <f aca="false">IF(ISNUMBER(I1464),INDEX(Scorecard!$D$46:$D$52,SUMPRODUCT(--(Scorecard!$G$46:$G$51&lt;I1464))+1),Scorecard!$D$53)</f>
        <v>0.123869379412532</v>
      </c>
      <c r="AE1464" s="0" t="n">
        <f aca="false">IF(ISNUMBER(K1464),INDEX(Scorecard!$D$54:$D$61,SUMPRODUCT(--(Scorecard!$G$54:$G$60&lt;K1464))+1),Scorecard!$D$62)</f>
        <v>0.489050497890326</v>
      </c>
      <c r="AF1464" s="0" t="n">
        <f aca="false">IF(ISNUMBER(L1464),INDEX(Scorecard!$D$63:$D$68,SUMPRODUCT(--(Scorecard!$G$63:$G$67&lt;L1464))+1),Scorecard!$D$69)</f>
        <v>0.322484508656054</v>
      </c>
      <c r="AG1464" s="0" t="n">
        <f aca="false">Inputs!$B$10+Scorecard!$J$5*Y1464+Scorecard!$J$6*Z1464+Scorecard!$J$7*AA1464+Scorecard!$J$8*AB1464+Scorecard!$J$9*AC1464+Scorecard!$J$10*AD1464+Scorecard!$J$11*AE1464+Scorecard!$J$12*AF1464</f>
        <v>-5.95389211250936</v>
      </c>
      <c r="AH1464" s="0" t="n">
        <f aca="false">MIN(1-Inputs!$B$13,MAX(Inputs!$B$13,1/(1+EXP(-(Inputs!$B$11*AG1464+Inputs!$B$12)))))</f>
        <v>0.00214179270663721</v>
      </c>
      <c r="AI1464" s="0" t="n">
        <f aca="false">Inputs!$B$9-Inputs!$B$8*AG1464</f>
        <v>658.915888698609</v>
      </c>
      <c r="AJ1464" s="0" t="n">
        <f aca="false">RANK(AH1464,$AH$5:$AH$2004,0)+COUNTIF($AH$4:AH1463,AH1464)</f>
        <v>1672</v>
      </c>
      <c r="AK1464" s="0" t="n">
        <f aca="false">IF(AJ1464&lt;=Deciles!$B$5*(Deciles!$B$4+1),INT((AJ1464-1)/(Deciles!$B$4+1))+1,Deciles!$B$5+INT((AJ1464-1-Deciles!$B$5*(Deciles!$B$4+1))/Deciles!$B$4)+1)</f>
        <v>9</v>
      </c>
    </row>
    <row r="1465" customFormat="false" ht="15" hidden="false" customHeight="false" outlineLevel="0" collapsed="false">
      <c r="A1465" s="0" t="n">
        <v>42843</v>
      </c>
      <c r="B1465" s="0" t="s">
        <v>155</v>
      </c>
      <c r="C1465" s="0" t="n">
        <v>783</v>
      </c>
      <c r="D1465" s="0" t="n">
        <v>94.8289108276367</v>
      </c>
      <c r="E1465" s="0" t="n">
        <v>73.5228271484375</v>
      </c>
      <c r="F1465" s="0" t="n">
        <v>22</v>
      </c>
      <c r="G1465" s="0" t="n">
        <v>4.12799978256226</v>
      </c>
      <c r="H1465" s="0" t="n">
        <v>-1.60533332824707</v>
      </c>
      <c r="I1465" s="0" t="n">
        <v>60</v>
      </c>
      <c r="J1465" s="0" t="n">
        <v>12.4382448196411</v>
      </c>
      <c r="K1465" s="0" t="n">
        <v>4.70833349227905</v>
      </c>
      <c r="L1465" s="0" t="n">
        <v>-1.125</v>
      </c>
      <c r="M1465" s="0" t="n">
        <v>3.98038673400879</v>
      </c>
      <c r="N1465" s="0" t="n">
        <v>0</v>
      </c>
      <c r="O1465" s="0" t="n">
        <v>0</v>
      </c>
      <c r="P1465" s="0" t="s">
        <v>144</v>
      </c>
      <c r="Q1465" s="0" t="s">
        <v>141</v>
      </c>
      <c r="R1465" s="0" t="n">
        <v>2</v>
      </c>
      <c r="S1465" s="0" t="s">
        <v>162</v>
      </c>
      <c r="T1465" s="0" t="n">
        <v>0</v>
      </c>
      <c r="U1465" s="0" t="n">
        <v>252267.47</v>
      </c>
      <c r="V1465" s="0" t="n">
        <v>0.00184708647429943</v>
      </c>
      <c r="W1465" s="0" t="n">
        <v>662.930297851563</v>
      </c>
      <c r="X1465" s="0" t="n">
        <v>0.00130906945560128</v>
      </c>
      <c r="Y1465" s="0" t="n">
        <f aca="false">IF(ISNUMBER(C1465),INDEX(Scorecard!$D$5:$D$12,SUMPRODUCT(--(Scorecard!$G$5:$G$11&lt;C1465))+1),Scorecard!$D$13)</f>
        <v>1.23750384304241</v>
      </c>
      <c r="Z1465" s="0" t="n">
        <f aca="false">IF(ISNUMBER(D1465),INDEX(Scorecard!$D$14:$D$17,SUMPRODUCT(--(Scorecard!$G$14:$G$16&lt;D1465))+1),Scorecard!$D$18)</f>
        <v>-0.361970872710667</v>
      </c>
      <c r="AA1465" s="0" t="n">
        <f aca="false">IF(ISNUMBER(E1465),INDEX(Scorecard!$D$19:$D$26,SUMPRODUCT(--(Scorecard!$G$19:$G$25&lt;E1465))+1),Scorecard!$D$27)</f>
        <v>-0.0341578513653732</v>
      </c>
      <c r="AB1465" s="0" t="n">
        <f aca="false">IF(ISNUMBER(F1465),INDEX(Scorecard!$D$28:$D$35,SUMPRODUCT(--(Scorecard!$G$28:$G$34&lt;F1465))+1),Scorecard!$D$36)</f>
        <v>0.624829191519909</v>
      </c>
      <c r="AC1465" s="0" t="n">
        <f aca="false">IF(ISNUMBER(H1465),INDEX(Scorecard!$D$37:$D$44,SUMPRODUCT(--(Scorecard!$G$37:$G$43&lt;H1465))+1),Scorecard!$D$45)</f>
        <v>1.35057635045042</v>
      </c>
      <c r="AD1465" s="0" t="n">
        <f aca="false">IF(ISNUMBER(I1465),INDEX(Scorecard!$D$46:$D$52,SUMPRODUCT(--(Scorecard!$G$46:$G$51&lt;I1465))+1),Scorecard!$D$53)</f>
        <v>0.818882373006414</v>
      </c>
      <c r="AE1465" s="0" t="n">
        <f aca="false">IF(ISNUMBER(K1465),INDEX(Scorecard!$D$54:$D$61,SUMPRODUCT(--(Scorecard!$G$54:$G$60&lt;K1465))+1),Scorecard!$D$62)</f>
        <v>0.409483001259379</v>
      </c>
      <c r="AF1465" s="0" t="n">
        <f aca="false">IF(ISNUMBER(L1465),INDEX(Scorecard!$D$63:$D$68,SUMPRODUCT(--(Scorecard!$G$63:$G$67&lt;L1465))+1),Scorecard!$D$69)</f>
        <v>-0.340582194386522</v>
      </c>
      <c r="AG1465" s="0" t="n">
        <f aca="false">Inputs!$B$10+Scorecard!$J$5*Y1465+Scorecard!$J$6*Z1465+Scorecard!$J$7*AA1465+Scorecard!$J$8*AB1465+Scorecard!$J$9*AC1465+Scorecard!$J$10*AD1465+Scorecard!$J$11*AE1465+Scorecard!$J$12*AF1465</f>
        <v>-6.09302075114771</v>
      </c>
      <c r="AH1465" s="0" t="n">
        <f aca="false">MIN(1-Inputs!$B$13,MAX(Inputs!$B$13,1/(1+EXP(-(Inputs!$B$11*AG1465+Inputs!$B$12)))))</f>
        <v>0.00184708645747549</v>
      </c>
      <c r="AI1465" s="0" t="n">
        <f aca="false">Inputs!$B$9-Inputs!$B$8*AG1465</f>
        <v>662.930292638793</v>
      </c>
      <c r="AJ1465" s="0" t="n">
        <f aca="false">RANK(AH1465,$AH$5:$AH$2004,0)+COUNTIF($AH$4:AH1464,AH1465)</f>
        <v>1729</v>
      </c>
      <c r="AK1465" s="0" t="n">
        <f aca="false">IF(AJ1465&lt;=Deciles!$B$5*(Deciles!$B$4+1),INT((AJ1465-1)/(Deciles!$B$4+1))+1,Deciles!$B$5+INT((AJ1465-1-Deciles!$B$5*(Deciles!$B$4+1))/Deciles!$B$4)+1)</f>
        <v>9</v>
      </c>
    </row>
    <row r="1466" customFormat="false" ht="15" hidden="false" customHeight="false" outlineLevel="0" collapsed="false">
      <c r="A1466" s="0" t="n">
        <v>42859</v>
      </c>
      <c r="B1466" s="0" t="s">
        <v>155</v>
      </c>
      <c r="C1466" s="0" t="n">
        <v>770</v>
      </c>
      <c r="D1466" s="0" t="n">
        <v>69.0144653320313</v>
      </c>
      <c r="E1466" s="0" t="n">
        <v>65.6183853149414</v>
      </c>
      <c r="F1466" s="0" t="n">
        <v>26</v>
      </c>
      <c r="G1466" s="0" t="n">
        <v>3.04500007629395</v>
      </c>
      <c r="H1466" s="0" t="n">
        <v>-2.68833303451538</v>
      </c>
      <c r="I1466" s="0" t="n">
        <v>11</v>
      </c>
      <c r="J1466" s="0" t="n">
        <v>12.4244594573975</v>
      </c>
      <c r="K1466" s="0" t="n">
        <v>4.50833320617676</v>
      </c>
      <c r="L1466" s="0" t="n">
        <v>-1.125</v>
      </c>
      <c r="M1466" s="0" t="n">
        <v>3.47430872917175</v>
      </c>
      <c r="N1466" s="0" t="n">
        <v>0</v>
      </c>
      <c r="O1466" s="0" t="n">
        <v>0</v>
      </c>
      <c r="P1466" s="0" t="s">
        <v>144</v>
      </c>
      <c r="Q1466" s="0" t="s">
        <v>141</v>
      </c>
      <c r="R1466" s="0" t="n">
        <v>1</v>
      </c>
      <c r="S1466" s="0" t="s">
        <v>159</v>
      </c>
      <c r="T1466" s="0" t="n">
        <v>0</v>
      </c>
      <c r="U1466" s="0" t="n">
        <v>248813.53</v>
      </c>
      <c r="V1466" s="0" t="n">
        <v>0.00253579765558243</v>
      </c>
      <c r="W1466" s="0" t="n">
        <v>654.335021972656</v>
      </c>
      <c r="X1466" s="0" t="n">
        <v>0.00323008908890188</v>
      </c>
      <c r="Y1466" s="0" t="n">
        <f aca="false">IF(ISNUMBER(C1466),INDEX(Scorecard!$D$5:$D$12,SUMPRODUCT(--(Scorecard!$G$5:$G$11&lt;C1466))+1),Scorecard!$D$13)</f>
        <v>1.23750384304241</v>
      </c>
      <c r="Z1466" s="0" t="n">
        <f aca="false">IF(ISNUMBER(D1466),INDEX(Scorecard!$D$14:$D$17,SUMPRODUCT(--(Scorecard!$G$14:$G$16&lt;D1466))+1),Scorecard!$D$18)</f>
        <v>0.128579646629417</v>
      </c>
      <c r="AA1466" s="0" t="n">
        <f aca="false">IF(ISNUMBER(E1466),INDEX(Scorecard!$D$19:$D$26,SUMPRODUCT(--(Scorecard!$G$19:$G$25&lt;E1466))+1),Scorecard!$D$27)</f>
        <v>0.233621608745691</v>
      </c>
      <c r="AB1466" s="0" t="n">
        <f aca="false">IF(ISNUMBER(F1466),INDEX(Scorecard!$D$28:$D$35,SUMPRODUCT(--(Scorecard!$G$28:$G$34&lt;F1466))+1),Scorecard!$D$36)</f>
        <v>0.165097008946478</v>
      </c>
      <c r="AC1466" s="0" t="n">
        <f aca="false">IF(ISNUMBER(H1466),INDEX(Scorecard!$D$37:$D$44,SUMPRODUCT(--(Scorecard!$G$37:$G$43&lt;H1466))+1),Scorecard!$D$45)</f>
        <v>1.35057635045042</v>
      </c>
      <c r="AD1466" s="0" t="n">
        <f aca="false">IF(ISNUMBER(I1466),INDEX(Scorecard!$D$46:$D$52,SUMPRODUCT(--(Scorecard!$G$46:$G$51&lt;I1466))+1),Scorecard!$D$53)</f>
        <v>-0.114272400683245</v>
      </c>
      <c r="AE1466" s="0" t="n">
        <f aca="false">IF(ISNUMBER(K1466),INDEX(Scorecard!$D$54:$D$61,SUMPRODUCT(--(Scorecard!$G$54:$G$60&lt;K1466))+1),Scorecard!$D$62)</f>
        <v>0.409483001259379</v>
      </c>
      <c r="AF1466" s="0" t="n">
        <f aca="false">IF(ISNUMBER(L1466),INDEX(Scorecard!$D$63:$D$68,SUMPRODUCT(--(Scorecard!$G$63:$G$67&lt;L1466))+1),Scorecard!$D$69)</f>
        <v>-0.340582194386522</v>
      </c>
      <c r="AG1466" s="0" t="n">
        <f aca="false">Inputs!$B$10+Scorecard!$J$5*Y1466+Scorecard!$J$6*Z1466+Scorecard!$J$7*AA1466+Scorecard!$J$8*AB1466+Scorecard!$J$9*AC1466+Scorecard!$J$10*AD1466+Scorecard!$J$11*AE1466+Scorecard!$J$12*AF1466</f>
        <v>-5.79513075718754</v>
      </c>
      <c r="AH1466" s="0" t="n">
        <f aca="false">MIN(1-Inputs!$B$13,MAX(Inputs!$B$13,1/(1+EXP(-(Inputs!$B$11*AG1466+Inputs!$B$12)))))</f>
        <v>0.00253579763095602</v>
      </c>
      <c r="AI1466" s="0" t="n">
        <f aca="false">Inputs!$B$9-Inputs!$B$8*AG1466</f>
        <v>654.335004298457</v>
      </c>
      <c r="AJ1466" s="0" t="n">
        <f aca="false">RANK(AH1466,$AH$5:$AH$2004,0)+COUNTIF($AH$4:AH1465,AH1466)</f>
        <v>1619</v>
      </c>
      <c r="AK1466" s="0" t="n">
        <f aca="false">IF(AJ1466&lt;=Deciles!$B$5*(Deciles!$B$4+1),INT((AJ1466-1)/(Deciles!$B$4+1))+1,Deciles!$B$5+INT((AJ1466-1-Deciles!$B$5*(Deciles!$B$4+1))/Deciles!$B$4)+1)</f>
        <v>9</v>
      </c>
    </row>
    <row r="1467" customFormat="false" ht="15" hidden="false" customHeight="false" outlineLevel="0" collapsed="false">
      <c r="A1467" s="0" t="n">
        <v>42880</v>
      </c>
      <c r="B1467" s="0" t="s">
        <v>158</v>
      </c>
      <c r="C1467" s="0" t="n">
        <v>808</v>
      </c>
      <c r="D1467" s="0" t="n">
        <v>84.7817459106445</v>
      </c>
      <c r="E1467" s="0" t="n">
        <v>83.2294692993164</v>
      </c>
      <c r="F1467" s="0" t="n">
        <v>33</v>
      </c>
      <c r="G1467" s="0" t="n">
        <v>3.32500004768372</v>
      </c>
      <c r="H1467" s="0" t="n">
        <v>0.40833330154419</v>
      </c>
      <c r="I1467" s="0" t="n">
        <v>8</v>
      </c>
      <c r="J1467" s="0" t="n">
        <v>12.6836166381836</v>
      </c>
      <c r="K1467" s="0" t="n">
        <v>6.73333311080933</v>
      </c>
      <c r="L1467" s="0" t="n">
        <v>2.71025609970093</v>
      </c>
      <c r="M1467" s="0" t="n">
        <v>0.529953420162201</v>
      </c>
      <c r="N1467" s="0" t="n">
        <v>0</v>
      </c>
      <c r="O1467" s="0" t="n">
        <v>0</v>
      </c>
      <c r="P1467" s="0" t="s">
        <v>144</v>
      </c>
      <c r="Q1467" s="0" t="s">
        <v>141</v>
      </c>
      <c r="R1467" s="0" t="n">
        <v>1</v>
      </c>
      <c r="S1467" s="0" t="s">
        <v>151</v>
      </c>
      <c r="T1467" s="0" t="n">
        <v>0</v>
      </c>
      <c r="U1467" s="0" t="n">
        <v>322422.03</v>
      </c>
      <c r="V1467" s="0" t="n">
        <v>0.00274275848641992</v>
      </c>
      <c r="W1467" s="0" t="n">
        <v>652.2060546875</v>
      </c>
      <c r="X1467" s="0" t="n">
        <v>0.00259753153659403</v>
      </c>
      <c r="Y1467" s="0" t="n">
        <f aca="false">IF(ISNUMBER(C1467),INDEX(Scorecard!$D$5:$D$12,SUMPRODUCT(--(Scorecard!$G$5:$G$11&lt;C1467))+1),Scorecard!$D$13)</f>
        <v>2.19112706886128</v>
      </c>
      <c r="Z1467" s="0" t="n">
        <f aca="false">IF(ISNUMBER(D1467),INDEX(Scorecard!$D$14:$D$17,SUMPRODUCT(--(Scorecard!$G$14:$G$16&lt;D1467))+1),Scorecard!$D$18)</f>
        <v>0.0505355481560174</v>
      </c>
      <c r="AA1467" s="0" t="n">
        <f aca="false">IF(ISNUMBER(E1467),INDEX(Scorecard!$D$19:$D$26,SUMPRODUCT(--(Scorecard!$G$19:$G$25&lt;E1467))+1),Scorecard!$D$27)</f>
        <v>-0.219855970853228</v>
      </c>
      <c r="AB1467" s="0" t="n">
        <f aca="false">IF(ISNUMBER(F1467),INDEX(Scorecard!$D$28:$D$35,SUMPRODUCT(--(Scorecard!$G$28:$G$34&lt;F1467))+1),Scorecard!$D$36)</f>
        <v>-0.0008456427959252</v>
      </c>
      <c r="AC1467" s="0" t="n">
        <f aca="false">IF(ISNUMBER(H1467),INDEX(Scorecard!$D$37:$D$44,SUMPRODUCT(--(Scorecard!$G$37:$G$43&lt;H1467))+1),Scorecard!$D$45)</f>
        <v>-0.271229676926091</v>
      </c>
      <c r="AD1467" s="0" t="n">
        <f aca="false">IF(ISNUMBER(I1467),INDEX(Scorecard!$D$46:$D$52,SUMPRODUCT(--(Scorecard!$G$46:$G$51&lt;I1467))+1),Scorecard!$D$53)</f>
        <v>-0.114272400683245</v>
      </c>
      <c r="AE1467" s="0" t="n">
        <f aca="false">IF(ISNUMBER(K1467),INDEX(Scorecard!$D$54:$D$61,SUMPRODUCT(--(Scorecard!$G$54:$G$60&lt;K1467))+1),Scorecard!$D$62)</f>
        <v>-0.357264871923982</v>
      </c>
      <c r="AF1467" s="0" t="n">
        <f aca="false">IF(ISNUMBER(L1467),INDEX(Scorecard!$D$63:$D$68,SUMPRODUCT(--(Scorecard!$G$63:$G$67&lt;L1467))+1),Scorecard!$D$69)</f>
        <v>0.322484508656054</v>
      </c>
      <c r="AG1467" s="0" t="n">
        <f aca="false">Inputs!$B$10+Scorecard!$J$5*Y1467+Scorecard!$J$6*Z1467+Scorecard!$J$7*AA1467+Scorecard!$J$8*AB1467+Scorecard!$J$9*AC1467+Scorecard!$J$10*AD1467+Scorecard!$J$11*AE1467+Scorecard!$J$12*AF1467</f>
        <v>-5.72134651245673</v>
      </c>
      <c r="AH1467" s="0" t="n">
        <f aca="false">MIN(1-Inputs!$B$13,MAX(Inputs!$B$13,1/(1+EXP(-(Inputs!$B$11*AG1467+Inputs!$B$12)))))</f>
        <v>0.00274275858466365</v>
      </c>
      <c r="AI1467" s="0" t="n">
        <f aca="false">Inputs!$B$9-Inputs!$B$8*AG1467</f>
        <v>652.206041019079</v>
      </c>
      <c r="AJ1467" s="0" t="n">
        <f aca="false">RANK(AH1467,$AH$5:$AH$2004,0)+COUNTIF($AH$4:AH1466,AH1467)</f>
        <v>1585</v>
      </c>
      <c r="AK1467" s="0" t="n">
        <f aca="false">IF(AJ1467&lt;=Deciles!$B$5*(Deciles!$B$4+1),INT((AJ1467-1)/(Deciles!$B$4+1))+1,Deciles!$B$5+INT((AJ1467-1-Deciles!$B$5*(Deciles!$B$4+1))/Deciles!$B$4)+1)</f>
        <v>8</v>
      </c>
    </row>
    <row r="1468" customFormat="false" ht="15" hidden="false" customHeight="false" outlineLevel="0" collapsed="false">
      <c r="A1468" s="0" t="n">
        <v>42908</v>
      </c>
      <c r="B1468" s="0" t="s">
        <v>157</v>
      </c>
      <c r="C1468" s="0" t="n">
        <v>777</v>
      </c>
      <c r="D1468" s="0" t="n">
        <v>80</v>
      </c>
      <c r="E1468" s="0" t="n">
        <v>76.8587341308594</v>
      </c>
      <c r="F1468" s="0" t="n">
        <v>24</v>
      </c>
      <c r="G1468" s="0" t="n">
        <v>3.40199995040894</v>
      </c>
      <c r="H1468" s="0" t="n">
        <v>-0.481333494186401</v>
      </c>
      <c r="I1468" s="0" t="n">
        <v>8</v>
      </c>
      <c r="J1468" s="0" t="n">
        <v>12.2372465133667</v>
      </c>
      <c r="K1468" s="0" t="n">
        <v>3.72307682037354</v>
      </c>
      <c r="L1468" s="0" t="n">
        <v>-0.276923179626465</v>
      </c>
      <c r="M1468" s="0" t="n">
        <v>4.3403639793396</v>
      </c>
      <c r="N1468" s="0" t="n">
        <v>0</v>
      </c>
      <c r="O1468" s="0" t="n">
        <v>0</v>
      </c>
      <c r="P1468" s="0" t="s">
        <v>144</v>
      </c>
      <c r="Q1468" s="0" t="s">
        <v>141</v>
      </c>
      <c r="R1468" s="0" t="n">
        <v>1</v>
      </c>
      <c r="S1468" s="0" t="s">
        <v>142</v>
      </c>
      <c r="T1468" s="0" t="n">
        <v>0</v>
      </c>
      <c r="U1468" s="0" t="n">
        <v>206333.06</v>
      </c>
      <c r="V1468" s="0" t="n">
        <v>0.00213573104701936</v>
      </c>
      <c r="W1468" s="0" t="n">
        <v>658.992736816406</v>
      </c>
      <c r="X1468" s="0" t="n">
        <v>0.00217551691457629</v>
      </c>
      <c r="Y1468" s="0" t="n">
        <f aca="false">IF(ISNUMBER(C1468),INDEX(Scorecard!$D$5:$D$12,SUMPRODUCT(--(Scorecard!$G$5:$G$11&lt;C1468))+1),Scorecard!$D$13)</f>
        <v>1.23750384304241</v>
      </c>
      <c r="Z1468" s="0" t="n">
        <f aca="false">IF(ISNUMBER(D1468),INDEX(Scorecard!$D$14:$D$17,SUMPRODUCT(--(Scorecard!$G$14:$G$16&lt;D1468))+1),Scorecard!$D$18)</f>
        <v>0.0505355481560174</v>
      </c>
      <c r="AA1468" s="0" t="n">
        <f aca="false">IF(ISNUMBER(E1468),INDEX(Scorecard!$D$19:$D$26,SUMPRODUCT(--(Scorecard!$G$19:$G$25&lt;E1468))+1),Scorecard!$D$27)</f>
        <v>-0.0341578513653732</v>
      </c>
      <c r="AB1468" s="0" t="n">
        <f aca="false">IF(ISNUMBER(F1468),INDEX(Scorecard!$D$28:$D$35,SUMPRODUCT(--(Scorecard!$G$28:$G$34&lt;F1468))+1),Scorecard!$D$36)</f>
        <v>0.349218150643304</v>
      </c>
      <c r="AC1468" s="0" t="n">
        <f aca="false">IF(ISNUMBER(H1468),INDEX(Scorecard!$D$37:$D$44,SUMPRODUCT(--(Scorecard!$G$37:$G$43&lt;H1468))+1),Scorecard!$D$45)</f>
        <v>0.769716833645565</v>
      </c>
      <c r="AD1468" s="0" t="n">
        <f aca="false">IF(ISNUMBER(I1468),INDEX(Scorecard!$D$46:$D$52,SUMPRODUCT(--(Scorecard!$G$46:$G$51&lt;I1468))+1),Scorecard!$D$53)</f>
        <v>-0.114272400683245</v>
      </c>
      <c r="AE1468" s="0" t="n">
        <f aca="false">IF(ISNUMBER(K1468),INDEX(Scorecard!$D$54:$D$61,SUMPRODUCT(--(Scorecard!$G$54:$G$60&lt;K1468))+1),Scorecard!$D$62)</f>
        <v>0.489050497890326</v>
      </c>
      <c r="AF1468" s="0" t="n">
        <f aca="false">IF(ISNUMBER(L1468),INDEX(Scorecard!$D$63:$D$68,SUMPRODUCT(--(Scorecard!$G$63:$G$67&lt;L1468))+1),Scorecard!$D$69)</f>
        <v>0.322484508656054</v>
      </c>
      <c r="AG1468" s="0" t="n">
        <f aca="false">Inputs!$B$10+Scorecard!$J$5*Y1468+Scorecard!$J$6*Z1468+Scorecard!$J$7*AA1468+Scorecard!$J$8*AB1468+Scorecard!$J$9*AC1468+Scorecard!$J$10*AD1468+Scorecard!$J$11*AE1468+Scorecard!$J$12*AF1468</f>
        <v>-5.9565562324566</v>
      </c>
      <c r="AH1468" s="0" t="n">
        <f aca="false">MIN(1-Inputs!$B$13,MAX(Inputs!$B$13,1/(1+EXP(-(Inputs!$B$11*AG1468+Inputs!$B$12)))))</f>
        <v>0.00213573099138198</v>
      </c>
      <c r="AI1468" s="0" t="n">
        <f aca="false">Inputs!$B$9-Inputs!$B$8*AG1468</f>
        <v>658.992758951333</v>
      </c>
      <c r="AJ1468" s="0" t="n">
        <f aca="false">RANK(AH1468,$AH$5:$AH$2004,0)+COUNTIF($AH$4:AH1467,AH1468)</f>
        <v>1674</v>
      </c>
      <c r="AK1468" s="0" t="n">
        <f aca="false">IF(AJ1468&lt;=Deciles!$B$5*(Deciles!$B$4+1),INT((AJ1468-1)/(Deciles!$B$4+1))+1,Deciles!$B$5+INT((AJ1468-1-Deciles!$B$5*(Deciles!$B$4+1))/Deciles!$B$4)+1)</f>
        <v>9</v>
      </c>
    </row>
    <row r="1469" customFormat="false" ht="15" hidden="false" customHeight="false" outlineLevel="0" collapsed="false">
      <c r="A1469" s="0" t="n">
        <v>42910</v>
      </c>
      <c r="B1469" s="0" t="s">
        <v>155</v>
      </c>
      <c r="C1469" s="0" t="n">
        <v>684</v>
      </c>
      <c r="D1469" s="0" t="n">
        <v>80</v>
      </c>
      <c r="E1469" s="0" t="n">
        <v>76.4375076293945</v>
      </c>
      <c r="F1469" s="0" t="n">
        <v>43</v>
      </c>
      <c r="G1469" s="0" t="n">
        <v>3.38499999046326</v>
      </c>
      <c r="H1469" s="0" t="n">
        <v>-2.34833312034607</v>
      </c>
      <c r="I1469" s="0" t="n">
        <v>7</v>
      </c>
      <c r="J1469" s="0" t="n">
        <v>13.021448135376</v>
      </c>
      <c r="K1469" s="0" t="n">
        <v>4.40833330154419</v>
      </c>
      <c r="L1469" s="0" t="n">
        <v>-1.125</v>
      </c>
      <c r="M1469" s="0" t="n">
        <v>6.02960968017578</v>
      </c>
      <c r="N1469" s="0" t="n">
        <v>0</v>
      </c>
      <c r="O1469" s="0" t="n">
        <v>0</v>
      </c>
      <c r="P1469" s="0" t="s">
        <v>144</v>
      </c>
      <c r="Q1469" s="0" t="s">
        <v>141</v>
      </c>
      <c r="R1469" s="0" t="n">
        <v>1</v>
      </c>
      <c r="S1469" s="0" t="s">
        <v>156</v>
      </c>
      <c r="T1469" s="0" t="n">
        <v>0</v>
      </c>
      <c r="U1469" s="0" t="n">
        <v>452004.7</v>
      </c>
      <c r="V1469" s="0" t="n">
        <v>0.0468775294721127</v>
      </c>
      <c r="W1469" s="0" t="n">
        <v>574.1572265625</v>
      </c>
      <c r="X1469" s="0" t="n">
        <v>0.0440985262393951</v>
      </c>
      <c r="Y1469" s="0" t="n">
        <f aca="false">IF(ISNUMBER(C1469),INDEX(Scorecard!$D$5:$D$12,SUMPRODUCT(--(Scorecard!$G$5:$G$11&lt;C1469))+1),Scorecard!$D$13)</f>
        <v>-0.869677851527538</v>
      </c>
      <c r="Z1469" s="0" t="n">
        <f aca="false">IF(ISNUMBER(D1469),INDEX(Scorecard!$D$14:$D$17,SUMPRODUCT(--(Scorecard!$G$14:$G$16&lt;D1469))+1),Scorecard!$D$18)</f>
        <v>0.0505355481560174</v>
      </c>
      <c r="AA1469" s="0" t="n">
        <f aca="false">IF(ISNUMBER(E1469),INDEX(Scorecard!$D$19:$D$26,SUMPRODUCT(--(Scorecard!$G$19:$G$25&lt;E1469))+1),Scorecard!$D$27)</f>
        <v>-0.0341578513653732</v>
      </c>
      <c r="AB1469" s="0" t="n">
        <f aca="false">IF(ISNUMBER(F1469),INDEX(Scorecard!$D$28:$D$35,SUMPRODUCT(--(Scorecard!$G$28:$G$34&lt;F1469))+1),Scorecard!$D$36)</f>
        <v>-0.309727037437117</v>
      </c>
      <c r="AC1469" s="0" t="n">
        <f aca="false">IF(ISNUMBER(H1469),INDEX(Scorecard!$D$37:$D$44,SUMPRODUCT(--(Scorecard!$G$37:$G$43&lt;H1469))+1),Scorecard!$D$45)</f>
        <v>1.35057635045042</v>
      </c>
      <c r="AD1469" s="0" t="n">
        <f aca="false">IF(ISNUMBER(I1469),INDEX(Scorecard!$D$46:$D$52,SUMPRODUCT(--(Scorecard!$G$46:$G$51&lt;I1469))+1),Scorecard!$D$53)</f>
        <v>-0.114272400683245</v>
      </c>
      <c r="AE1469" s="0" t="n">
        <f aca="false">IF(ISNUMBER(K1469),INDEX(Scorecard!$D$54:$D$61,SUMPRODUCT(--(Scorecard!$G$54:$G$60&lt;K1469))+1),Scorecard!$D$62)</f>
        <v>0.409483001259379</v>
      </c>
      <c r="AF1469" s="0" t="n">
        <f aca="false">IF(ISNUMBER(L1469),INDEX(Scorecard!$D$63:$D$68,SUMPRODUCT(--(Scorecard!$G$63:$G$67&lt;L1469))+1),Scorecard!$D$69)</f>
        <v>-0.340582194386522</v>
      </c>
      <c r="AG1469" s="0" t="n">
        <f aca="false">Inputs!$B$10+Scorecard!$J$5*Y1469+Scorecard!$J$6*Z1469+Scorecard!$J$7*AA1469+Scorecard!$J$8*AB1469+Scorecard!$J$9*AC1469+Scorecard!$J$10*AD1469+Scorecard!$J$11*AE1469+Scorecard!$J$12*AF1469</f>
        <v>-3.01638160501044</v>
      </c>
      <c r="AH1469" s="0" t="n">
        <f aca="false">MIN(1-Inputs!$B$13,MAX(Inputs!$B$13,1/(1+EXP(-(Inputs!$B$11*AG1469+Inputs!$B$12)))))</f>
        <v>0.046877529813465</v>
      </c>
      <c r="AI1469" s="0" t="n">
        <f aca="false">Inputs!$B$9-Inputs!$B$8*AG1469</f>
        <v>574.157251864051</v>
      </c>
      <c r="AJ1469" s="0" t="n">
        <f aca="false">RANK(AH1469,$AH$5:$AH$2004,0)+COUNTIF($AH$4:AH1468,AH1469)</f>
        <v>165</v>
      </c>
      <c r="AK1469" s="0" t="n">
        <f aca="false">IF(AJ1469&lt;=Deciles!$B$5*(Deciles!$B$4+1),INT((AJ1469-1)/(Deciles!$B$4+1))+1,Deciles!$B$5+INT((AJ1469-1-Deciles!$B$5*(Deciles!$B$4+1))/Deciles!$B$4)+1)</f>
        <v>1</v>
      </c>
    </row>
    <row r="1470" customFormat="false" ht="15" hidden="false" customHeight="false" outlineLevel="0" collapsed="false">
      <c r="A1470" s="0" t="n">
        <v>42919</v>
      </c>
      <c r="B1470" s="0" t="s">
        <v>157</v>
      </c>
      <c r="C1470" s="0" t="n">
        <v>695</v>
      </c>
      <c r="D1470" s="0" t="n">
        <v>80</v>
      </c>
      <c r="E1470" s="0" t="n">
        <v>79.3774490356445</v>
      </c>
      <c r="F1470" s="0" t="n">
        <v>21</v>
      </c>
      <c r="G1470" s="0" t="n">
        <v>4.31899976730347</v>
      </c>
      <c r="H1470" s="0" t="n">
        <v>0.43566632270813</v>
      </c>
      <c r="I1470" s="0" t="n">
        <v>2</v>
      </c>
      <c r="J1470" s="0" t="n">
        <v>12.2795534133911</v>
      </c>
      <c r="K1470" s="0" t="n">
        <v>4.42307710647583</v>
      </c>
      <c r="L1470" s="0" t="n">
        <v>-0.276922702789307</v>
      </c>
      <c r="M1470" s="0" t="n">
        <v>5.74976253509522</v>
      </c>
      <c r="N1470" s="0" t="n">
        <v>0</v>
      </c>
      <c r="O1470" s="0" t="n">
        <v>0</v>
      </c>
      <c r="P1470" s="0" t="s">
        <v>144</v>
      </c>
      <c r="Q1470" s="0" t="s">
        <v>141</v>
      </c>
      <c r="R1470" s="0" t="n">
        <v>2</v>
      </c>
      <c r="S1470" s="0" t="s">
        <v>149</v>
      </c>
      <c r="T1470" s="0" t="n">
        <v>0</v>
      </c>
      <c r="U1470" s="0" t="n">
        <v>215249.56</v>
      </c>
      <c r="V1470" s="0" t="n">
        <v>0.0158071611076593</v>
      </c>
      <c r="W1470" s="0" t="n">
        <v>604.446228027344</v>
      </c>
      <c r="X1470" s="0" t="n">
        <v>0.0178564414381981</v>
      </c>
      <c r="Y1470" s="0" t="n">
        <f aca="false">IF(ISNUMBER(C1470),INDEX(Scorecard!$D$5:$D$12,SUMPRODUCT(--(Scorecard!$G$5:$G$11&lt;C1470))+1),Scorecard!$D$13)</f>
        <v>-0.869677851527538</v>
      </c>
      <c r="Z1470" s="0" t="n">
        <f aca="false">IF(ISNUMBER(D1470),INDEX(Scorecard!$D$14:$D$17,SUMPRODUCT(--(Scorecard!$G$14:$G$16&lt;D1470))+1),Scorecard!$D$18)</f>
        <v>0.0505355481560174</v>
      </c>
      <c r="AA1470" s="0" t="n">
        <f aca="false">IF(ISNUMBER(E1470),INDEX(Scorecard!$D$19:$D$26,SUMPRODUCT(--(Scorecard!$G$19:$G$25&lt;E1470))+1),Scorecard!$D$27)</f>
        <v>-0.0341578513653732</v>
      </c>
      <c r="AB1470" s="0" t="n">
        <f aca="false">IF(ISNUMBER(F1470),INDEX(Scorecard!$D$28:$D$35,SUMPRODUCT(--(Scorecard!$G$28:$G$34&lt;F1470))+1),Scorecard!$D$36)</f>
        <v>0.624829191519909</v>
      </c>
      <c r="AC1470" s="0" t="n">
        <f aca="false">IF(ISNUMBER(H1470),INDEX(Scorecard!$D$37:$D$44,SUMPRODUCT(--(Scorecard!$G$37:$G$43&lt;H1470))+1),Scorecard!$D$45)</f>
        <v>-0.271229676926091</v>
      </c>
      <c r="AD1470" s="0" t="n">
        <f aca="false">IF(ISNUMBER(I1470),INDEX(Scorecard!$D$46:$D$52,SUMPRODUCT(--(Scorecard!$G$46:$G$51&lt;I1470))+1),Scorecard!$D$53)</f>
        <v>-0.161534840507194</v>
      </c>
      <c r="AE1470" s="0" t="n">
        <f aca="false">IF(ISNUMBER(K1470),INDEX(Scorecard!$D$54:$D$61,SUMPRODUCT(--(Scorecard!$G$54:$G$60&lt;K1470))+1),Scorecard!$D$62)</f>
        <v>0.409483001259379</v>
      </c>
      <c r="AF1470" s="0" t="n">
        <f aca="false">IF(ISNUMBER(L1470),INDEX(Scorecard!$D$63:$D$68,SUMPRODUCT(--(Scorecard!$G$63:$G$67&lt;L1470))+1),Scorecard!$D$69)</f>
        <v>0.322484508656054</v>
      </c>
      <c r="AG1470" s="0" t="n">
        <f aca="false">Inputs!$B$10+Scorecard!$J$5*Y1470+Scorecard!$J$6*Z1470+Scorecard!$J$7*AA1470+Scorecard!$J$8*AB1470+Scorecard!$J$9*AC1470+Scorecard!$J$10*AD1470+Scorecard!$J$11*AE1470+Scorecard!$J$12*AF1470</f>
        <v>-4.06611813860747</v>
      </c>
      <c r="AH1470" s="0" t="n">
        <f aca="false">MIN(1-Inputs!$B$13,MAX(Inputs!$B$13,1/(1+EXP(-(Inputs!$B$11*AG1470+Inputs!$B$12)))))</f>
        <v>0.0158071613409121</v>
      </c>
      <c r="AI1470" s="0" t="n">
        <f aca="false">Inputs!$B$9-Inputs!$B$8*AG1470</f>
        <v>604.446245689259</v>
      </c>
      <c r="AJ1470" s="0" t="n">
        <f aca="false">RANK(AH1470,$AH$5:$AH$2004,0)+COUNTIF($AH$4:AH1469,AH1470)</f>
        <v>574</v>
      </c>
      <c r="AK1470" s="0" t="n">
        <f aca="false">IF(AJ1470&lt;=Deciles!$B$5*(Deciles!$B$4+1),INT((AJ1470-1)/(Deciles!$B$4+1))+1,Deciles!$B$5+INT((AJ1470-1-Deciles!$B$5*(Deciles!$B$4+1))/Deciles!$B$4)+1)</f>
        <v>3</v>
      </c>
    </row>
    <row r="1471" customFormat="false" ht="15" hidden="false" customHeight="false" outlineLevel="0" collapsed="false">
      <c r="A1471" s="0" t="n">
        <v>42924</v>
      </c>
      <c r="B1471" s="0" t="s">
        <v>157</v>
      </c>
      <c r="C1471" s="0" t="n">
        <v>797</v>
      </c>
      <c r="D1471" s="0" t="n">
        <v>80</v>
      </c>
      <c r="E1471" s="0" t="n">
        <v>65.9380722045898</v>
      </c>
      <c r="F1471" s="0" t="n">
        <v>41</v>
      </c>
      <c r="G1471" s="0" t="n">
        <v>4.06599998474121</v>
      </c>
      <c r="H1471" s="0" t="n">
        <v>0.182666540145874</v>
      </c>
      <c r="I1471" s="0" t="n">
        <v>30</v>
      </c>
      <c r="J1471" s="0" t="n">
        <v>11.5936431884766</v>
      </c>
      <c r="K1471" s="0" t="n">
        <v>4.42307710647583</v>
      </c>
      <c r="L1471" s="0" t="n">
        <v>-0.276922702789307</v>
      </c>
      <c r="M1471" s="0" t="n">
        <v>5.74976253509522</v>
      </c>
      <c r="N1471" s="0" t="n">
        <v>0</v>
      </c>
      <c r="O1471" s="0" t="n">
        <v>0</v>
      </c>
      <c r="P1471" s="0" t="s">
        <v>140</v>
      </c>
      <c r="Q1471" s="0" t="s">
        <v>141</v>
      </c>
      <c r="R1471" s="0" t="n">
        <v>1</v>
      </c>
      <c r="S1471" s="0" t="s">
        <v>149</v>
      </c>
      <c r="T1471" s="0" t="n">
        <v>0</v>
      </c>
      <c r="U1471" s="0" t="n">
        <v>108406.49</v>
      </c>
      <c r="V1471" s="0" t="n">
        <v>0.00128149962984026</v>
      </c>
      <c r="W1471" s="0" t="n">
        <v>672.839721679688</v>
      </c>
      <c r="X1471" s="0" t="n">
        <v>0.0011368771083653</v>
      </c>
      <c r="Y1471" s="0" t="n">
        <f aca="false">IF(ISNUMBER(C1471),INDEX(Scorecard!$D$5:$D$12,SUMPRODUCT(--(Scorecard!$G$5:$G$11&lt;C1471))+1),Scorecard!$D$13)</f>
        <v>2.19112706886128</v>
      </c>
      <c r="Z1471" s="0" t="n">
        <f aca="false">IF(ISNUMBER(D1471),INDEX(Scorecard!$D$14:$D$17,SUMPRODUCT(--(Scorecard!$G$14:$G$16&lt;D1471))+1),Scorecard!$D$18)</f>
        <v>0.0505355481560174</v>
      </c>
      <c r="AA1471" s="0" t="n">
        <f aca="false">IF(ISNUMBER(E1471),INDEX(Scorecard!$D$19:$D$26,SUMPRODUCT(--(Scorecard!$G$19:$G$25&lt;E1471))+1),Scorecard!$D$27)</f>
        <v>0.233621608745691</v>
      </c>
      <c r="AB1471" s="0" t="n">
        <f aca="false">IF(ISNUMBER(F1471),INDEX(Scorecard!$D$28:$D$35,SUMPRODUCT(--(Scorecard!$G$28:$G$34&lt;F1471))+1),Scorecard!$D$36)</f>
        <v>-0.132616866359722</v>
      </c>
      <c r="AC1471" s="0" t="n">
        <f aca="false">IF(ISNUMBER(H1471),INDEX(Scorecard!$D$37:$D$44,SUMPRODUCT(--(Scorecard!$G$37:$G$43&lt;H1471))+1),Scorecard!$D$45)</f>
        <v>0.102184252677548</v>
      </c>
      <c r="AD1471" s="0" t="n">
        <f aca="false">IF(ISNUMBER(I1471),INDEX(Scorecard!$D$46:$D$52,SUMPRODUCT(--(Scorecard!$G$46:$G$51&lt;I1471))+1),Scorecard!$D$53)</f>
        <v>0.123869379412532</v>
      </c>
      <c r="AE1471" s="0" t="n">
        <f aca="false">IF(ISNUMBER(K1471),INDEX(Scorecard!$D$54:$D$61,SUMPRODUCT(--(Scorecard!$G$54:$G$60&lt;K1471))+1),Scorecard!$D$62)</f>
        <v>0.409483001259379</v>
      </c>
      <c r="AF1471" s="0" t="n">
        <f aca="false">IF(ISNUMBER(L1471),INDEX(Scorecard!$D$63:$D$68,SUMPRODUCT(--(Scorecard!$G$63:$G$67&lt;L1471))+1),Scorecard!$D$69)</f>
        <v>0.322484508656054</v>
      </c>
      <c r="AG1471" s="0" t="n">
        <f aca="false">Inputs!$B$10+Scorecard!$J$5*Y1471+Scorecard!$J$6*Z1471+Scorecard!$J$7*AA1471+Scorecard!$J$8*AB1471+Scorecard!$J$9*AC1471+Scorecard!$J$10*AD1471+Scorecard!$J$11*AE1471+Scorecard!$J$12*AF1471</f>
        <v>-6.43645500802151</v>
      </c>
      <c r="AH1471" s="0" t="n">
        <f aca="false">MIN(1-Inputs!$B$13,MAX(Inputs!$B$13,1/(1+EXP(-(Inputs!$B$11*AG1471+Inputs!$B$12)))))</f>
        <v>0.00128149966689921</v>
      </c>
      <c r="AI1471" s="0" t="n">
        <f aca="false">Inputs!$B$9-Inputs!$B$8*AG1471</f>
        <v>672.839710624057</v>
      </c>
      <c r="AJ1471" s="0" t="n">
        <f aca="false">RANK(AH1471,$AH$5:$AH$2004,0)+COUNTIF($AH$4:AH1470,AH1471)</f>
        <v>1851</v>
      </c>
      <c r="AK1471" s="0" t="n">
        <f aca="false">IF(AJ1471&lt;=Deciles!$B$5*(Deciles!$B$4+1),INT((AJ1471-1)/(Deciles!$B$4+1))+1,Deciles!$B$5+INT((AJ1471-1-Deciles!$B$5*(Deciles!$B$4+1))/Deciles!$B$4)+1)</f>
        <v>10</v>
      </c>
    </row>
    <row r="1472" customFormat="false" ht="15" hidden="false" customHeight="false" outlineLevel="0" collapsed="false">
      <c r="A1472" s="0" t="n">
        <v>42940</v>
      </c>
      <c r="B1472" s="0" t="s">
        <v>152</v>
      </c>
      <c r="C1472" s="0" t="n">
        <v>728</v>
      </c>
      <c r="D1472" s="0" t="n">
        <v>85.755126953125</v>
      </c>
      <c r="E1472" s="0" t="n">
        <v>76.974479675293</v>
      </c>
      <c r="F1472" s="0" t="n">
        <v>45</v>
      </c>
      <c r="G1472" s="0" t="n">
        <v>3.35999989509583</v>
      </c>
      <c r="H1472" s="0" t="n">
        <v>-3.0733335018158</v>
      </c>
      <c r="I1472" s="0" t="n">
        <v>16</v>
      </c>
      <c r="J1472" s="0" t="n">
        <v>12.1902675628662</v>
      </c>
      <c r="K1472" s="0" t="n">
        <v>4.80000019073486</v>
      </c>
      <c r="L1472" s="0" t="n">
        <v>-0.458333015441895</v>
      </c>
      <c r="M1472" s="0" t="n">
        <v>6.28858137130737</v>
      </c>
      <c r="N1472" s="0" t="n">
        <v>0</v>
      </c>
      <c r="O1472" s="0" t="n">
        <v>0</v>
      </c>
      <c r="P1472" s="0" t="s">
        <v>146</v>
      </c>
      <c r="Q1472" s="0" t="s">
        <v>141</v>
      </c>
      <c r="R1472" s="0" t="n">
        <v>2</v>
      </c>
      <c r="S1472" s="0" t="s">
        <v>149</v>
      </c>
      <c r="T1472" s="0" t="n">
        <v>0</v>
      </c>
      <c r="U1472" s="0" t="n">
        <v>196863.92</v>
      </c>
      <c r="V1472" s="0" t="n">
        <v>0.0186190512031317</v>
      </c>
      <c r="W1472" s="0" t="n">
        <v>599.937805175781</v>
      </c>
      <c r="X1472" s="0" t="n">
        <v>0.0212615355849266</v>
      </c>
      <c r="Y1472" s="0" t="n">
        <f aca="false">IF(ISNUMBER(C1472),INDEX(Scorecard!$D$5:$D$12,SUMPRODUCT(--(Scorecard!$G$5:$G$11&lt;C1472))+1),Scorecard!$D$13)</f>
        <v>-0.0290424113398221</v>
      </c>
      <c r="Z1472" s="0" t="n">
        <f aca="false">IF(ISNUMBER(D1472),INDEX(Scorecard!$D$14:$D$17,SUMPRODUCT(--(Scorecard!$G$14:$G$16&lt;D1472))+1),Scorecard!$D$18)</f>
        <v>0.0505355481560174</v>
      </c>
      <c r="AA1472" s="0" t="n">
        <f aca="false">IF(ISNUMBER(E1472),INDEX(Scorecard!$D$19:$D$26,SUMPRODUCT(--(Scorecard!$G$19:$G$25&lt;E1472))+1),Scorecard!$D$27)</f>
        <v>-0.0341578513653732</v>
      </c>
      <c r="AB1472" s="0" t="n">
        <f aca="false">IF(ISNUMBER(F1472),INDEX(Scorecard!$D$28:$D$35,SUMPRODUCT(--(Scorecard!$G$28:$G$34&lt;F1472))+1),Scorecard!$D$36)</f>
        <v>-0.309727037437117</v>
      </c>
      <c r="AC1472" s="0" t="n">
        <f aca="false">IF(ISNUMBER(H1472),INDEX(Scorecard!$D$37:$D$44,SUMPRODUCT(--(Scorecard!$G$37:$G$43&lt;H1472))+1),Scorecard!$D$45)</f>
        <v>1.35057635045042</v>
      </c>
      <c r="AD1472" s="0" t="n">
        <f aca="false">IF(ISNUMBER(I1472),INDEX(Scorecard!$D$46:$D$52,SUMPRODUCT(--(Scorecard!$G$46:$G$51&lt;I1472))+1),Scorecard!$D$53)</f>
        <v>-0.114272400683245</v>
      </c>
      <c r="AE1472" s="0" t="n">
        <f aca="false">IF(ISNUMBER(K1472),INDEX(Scorecard!$D$54:$D$61,SUMPRODUCT(--(Scorecard!$G$54:$G$60&lt;K1472))+1),Scorecard!$D$62)</f>
        <v>0.409483001259379</v>
      </c>
      <c r="AF1472" s="0" t="n">
        <f aca="false">IF(ISNUMBER(L1472),INDEX(Scorecard!$D$63:$D$68,SUMPRODUCT(--(Scorecard!$G$63:$G$67&lt;L1472))+1),Scorecard!$D$69)</f>
        <v>0.322484508656054</v>
      </c>
      <c r="AG1472" s="0" t="n">
        <f aca="false">Inputs!$B$10+Scorecard!$J$5*Y1472+Scorecard!$J$6*Z1472+Scorecard!$J$7*AA1472+Scorecard!$J$8*AB1472+Scorecard!$J$9*AC1472+Scorecard!$J$10*AD1472+Scorecard!$J$11*AE1472+Scorecard!$J$12*AF1472</f>
        <v>-3.90986736026526</v>
      </c>
      <c r="AH1472" s="0" t="n">
        <f aca="false">MIN(1-Inputs!$B$13,MAX(Inputs!$B$13,1/(1+EXP(-(Inputs!$B$11*AG1472+Inputs!$B$12)))))</f>
        <v>0.0186190513073961</v>
      </c>
      <c r="AI1472" s="0" t="n">
        <f aca="false">Inputs!$B$9-Inputs!$B$8*AG1472</f>
        <v>599.937801228272</v>
      </c>
      <c r="AJ1472" s="0" t="n">
        <f aca="false">RANK(AH1472,$AH$5:$AH$2004,0)+COUNTIF($AH$4:AH1471,AH1472)</f>
        <v>483</v>
      </c>
      <c r="AK1472" s="0" t="n">
        <f aca="false">IF(AJ1472&lt;=Deciles!$B$5*(Deciles!$B$4+1),INT((AJ1472-1)/(Deciles!$B$4+1))+1,Deciles!$B$5+INT((AJ1472-1-Deciles!$B$5*(Deciles!$B$4+1))/Deciles!$B$4)+1)</f>
        <v>3</v>
      </c>
    </row>
    <row r="1473" customFormat="false" ht="15" hidden="false" customHeight="false" outlineLevel="0" collapsed="false">
      <c r="A1473" s="0" t="n">
        <v>42940</v>
      </c>
      <c r="B1473" s="0" t="s">
        <v>150</v>
      </c>
      <c r="C1473" s="0" t="n">
        <v>728</v>
      </c>
      <c r="D1473" s="0" t="n">
        <v>85.755126953125</v>
      </c>
      <c r="E1473" s="0" t="n">
        <v>73.8812637329102</v>
      </c>
      <c r="F1473" s="0" t="n">
        <v>45</v>
      </c>
      <c r="G1473" s="0" t="n">
        <v>3.35999989509583</v>
      </c>
      <c r="H1473" s="0" t="n">
        <v>-3.27333331108093</v>
      </c>
      <c r="I1473" s="0" t="n">
        <v>22</v>
      </c>
      <c r="J1473" s="0" t="n">
        <v>12.1797475814819</v>
      </c>
      <c r="K1473" s="0" t="n">
        <v>4.80000019073486</v>
      </c>
      <c r="L1473" s="0" t="n">
        <v>-0.208333015441895</v>
      </c>
      <c r="M1473" s="0" t="n">
        <v>6.28858661651611</v>
      </c>
      <c r="N1473" s="0" t="n">
        <v>0</v>
      </c>
      <c r="O1473" s="0" t="n">
        <v>0</v>
      </c>
      <c r="P1473" s="0" t="s">
        <v>146</v>
      </c>
      <c r="Q1473" s="0" t="s">
        <v>141</v>
      </c>
      <c r="R1473" s="0" t="n">
        <v>2</v>
      </c>
      <c r="S1473" s="0" t="s">
        <v>149</v>
      </c>
      <c r="T1473" s="0" t="n">
        <v>0</v>
      </c>
      <c r="U1473" s="0" t="n">
        <v>194803.62</v>
      </c>
      <c r="V1473" s="0" t="n">
        <v>0.0185952298343182</v>
      </c>
      <c r="W1473" s="0" t="n">
        <v>599.973083496094</v>
      </c>
      <c r="X1473" s="0" t="n">
        <v>0.0192662235349417</v>
      </c>
      <c r="Y1473" s="0" t="n">
        <f aca="false">IF(ISNUMBER(C1473),INDEX(Scorecard!$D$5:$D$12,SUMPRODUCT(--(Scorecard!$G$5:$G$11&lt;C1473))+1),Scorecard!$D$13)</f>
        <v>-0.0290424113398221</v>
      </c>
      <c r="Z1473" s="0" t="n">
        <f aca="false">IF(ISNUMBER(D1473),INDEX(Scorecard!$D$14:$D$17,SUMPRODUCT(--(Scorecard!$G$14:$G$16&lt;D1473))+1),Scorecard!$D$18)</f>
        <v>0.0505355481560174</v>
      </c>
      <c r="AA1473" s="0" t="n">
        <f aca="false">IF(ISNUMBER(E1473),INDEX(Scorecard!$D$19:$D$26,SUMPRODUCT(--(Scorecard!$G$19:$G$25&lt;E1473))+1),Scorecard!$D$27)</f>
        <v>-0.0341578513653732</v>
      </c>
      <c r="AB1473" s="0" t="n">
        <f aca="false">IF(ISNUMBER(F1473),INDEX(Scorecard!$D$28:$D$35,SUMPRODUCT(--(Scorecard!$G$28:$G$34&lt;F1473))+1),Scorecard!$D$36)</f>
        <v>-0.309727037437117</v>
      </c>
      <c r="AC1473" s="0" t="n">
        <f aca="false">IF(ISNUMBER(H1473),INDEX(Scorecard!$D$37:$D$44,SUMPRODUCT(--(Scorecard!$G$37:$G$43&lt;H1473))+1),Scorecard!$D$45)</f>
        <v>1.35057635045042</v>
      </c>
      <c r="AD1473" s="0" t="n">
        <f aca="false">IF(ISNUMBER(I1473),INDEX(Scorecard!$D$46:$D$52,SUMPRODUCT(--(Scorecard!$G$46:$G$51&lt;I1473))+1),Scorecard!$D$53)</f>
        <v>-0.108777051091409</v>
      </c>
      <c r="AE1473" s="0" t="n">
        <f aca="false">IF(ISNUMBER(K1473),INDEX(Scorecard!$D$54:$D$61,SUMPRODUCT(--(Scorecard!$G$54:$G$60&lt;K1473))+1),Scorecard!$D$62)</f>
        <v>0.409483001259379</v>
      </c>
      <c r="AF1473" s="0" t="n">
        <f aca="false">IF(ISNUMBER(L1473),INDEX(Scorecard!$D$63:$D$68,SUMPRODUCT(--(Scorecard!$G$63:$G$67&lt;L1473))+1),Scorecard!$D$69)</f>
        <v>0.322484508656054</v>
      </c>
      <c r="AG1473" s="0" t="n">
        <f aca="false">Inputs!$B$10+Scorecard!$J$5*Y1473+Scorecard!$J$6*Z1473+Scorecard!$J$7*AA1473+Scorecard!$J$8*AB1473+Scorecard!$J$9*AC1473+Scorecard!$J$10*AD1473+Scorecard!$J$11*AE1473+Scorecard!$J$12*AF1473</f>
        <v>-3.91109099146801</v>
      </c>
      <c r="AH1473" s="0" t="n">
        <f aca="false">MIN(1-Inputs!$B$13,MAX(Inputs!$B$13,1/(1+EXP(-(Inputs!$B$11*AG1473+Inputs!$B$12)))))</f>
        <v>0.0185952290740332</v>
      </c>
      <c r="AI1473" s="0" t="n">
        <f aca="false">Inputs!$B$9-Inputs!$B$8*AG1473</f>
        <v>599.973107761634</v>
      </c>
      <c r="AJ1473" s="0" t="n">
        <f aca="false">RANK(AH1473,$AH$5:$AH$2004,0)+COUNTIF($AH$4:AH1472,AH1473)</f>
        <v>485</v>
      </c>
      <c r="AK1473" s="0" t="n">
        <f aca="false">IF(AJ1473&lt;=Deciles!$B$5*(Deciles!$B$4+1),INT((AJ1473-1)/(Deciles!$B$4+1))+1,Deciles!$B$5+INT((AJ1473-1-Deciles!$B$5*(Deciles!$B$4+1))/Deciles!$B$4)+1)</f>
        <v>3</v>
      </c>
    </row>
    <row r="1474" customFormat="false" ht="15" hidden="false" customHeight="false" outlineLevel="0" collapsed="false">
      <c r="A1474" s="0" t="n">
        <v>42956</v>
      </c>
      <c r="B1474" s="0" t="s">
        <v>145</v>
      </c>
      <c r="C1474" s="0" t="n">
        <v>771</v>
      </c>
      <c r="D1474" s="0" t="n">
        <v>80.5353622436523</v>
      </c>
      <c r="E1474" s="0" t="n">
        <v>76.3731155395508</v>
      </c>
      <c r="F1474" s="0" t="n">
        <v>33</v>
      </c>
      <c r="G1474" s="0" t="n">
        <v>2.96300005912781</v>
      </c>
      <c r="H1474" s="0" t="n">
        <v>-0.553666591644287</v>
      </c>
      <c r="I1474" s="0" t="n">
        <v>8</v>
      </c>
      <c r="J1474" s="0" t="n">
        <v>12.1360559463501</v>
      </c>
      <c r="K1474" s="0" t="n">
        <v>4.65833330154419</v>
      </c>
      <c r="L1474" s="0" t="n">
        <v>-1.875</v>
      </c>
      <c r="M1474" s="0" t="n">
        <v>6.02960777282715</v>
      </c>
      <c r="N1474" s="0" t="n">
        <v>0</v>
      </c>
      <c r="O1474" s="0" t="n">
        <v>0</v>
      </c>
      <c r="P1474" s="0" t="s">
        <v>144</v>
      </c>
      <c r="Q1474" s="0" t="s">
        <v>141</v>
      </c>
      <c r="R1474" s="0" t="n">
        <v>1</v>
      </c>
      <c r="S1474" s="0" t="s">
        <v>156</v>
      </c>
      <c r="T1474" s="0" t="n">
        <v>0</v>
      </c>
      <c r="U1474" s="0" t="n">
        <v>186475.64</v>
      </c>
      <c r="V1474" s="0" t="n">
        <v>0.00363081134855747</v>
      </c>
      <c r="W1474" s="0" t="n">
        <v>644.590637207031</v>
      </c>
      <c r="X1474" s="0" t="n">
        <v>0.00499181309714913</v>
      </c>
      <c r="Y1474" s="0" t="n">
        <f aca="false">IF(ISNUMBER(C1474),INDEX(Scorecard!$D$5:$D$12,SUMPRODUCT(--(Scorecard!$G$5:$G$11&lt;C1474))+1),Scorecard!$D$13)</f>
        <v>1.23750384304241</v>
      </c>
      <c r="Z1474" s="0" t="n">
        <f aca="false">IF(ISNUMBER(D1474),INDEX(Scorecard!$D$14:$D$17,SUMPRODUCT(--(Scorecard!$G$14:$G$16&lt;D1474))+1),Scorecard!$D$18)</f>
        <v>0.0505355481560174</v>
      </c>
      <c r="AA1474" s="0" t="n">
        <f aca="false">IF(ISNUMBER(E1474),INDEX(Scorecard!$D$19:$D$26,SUMPRODUCT(--(Scorecard!$G$19:$G$25&lt;E1474))+1),Scorecard!$D$27)</f>
        <v>-0.0341578513653732</v>
      </c>
      <c r="AB1474" s="0" t="n">
        <f aca="false">IF(ISNUMBER(F1474),INDEX(Scorecard!$D$28:$D$35,SUMPRODUCT(--(Scorecard!$G$28:$G$34&lt;F1474))+1),Scorecard!$D$36)</f>
        <v>-0.0008456427959252</v>
      </c>
      <c r="AC1474" s="0" t="n">
        <f aca="false">IF(ISNUMBER(H1474),INDEX(Scorecard!$D$37:$D$44,SUMPRODUCT(--(Scorecard!$G$37:$G$43&lt;H1474))+1),Scorecard!$D$45)</f>
        <v>1.35057635045042</v>
      </c>
      <c r="AD1474" s="0" t="n">
        <f aca="false">IF(ISNUMBER(I1474),INDEX(Scorecard!$D$46:$D$52,SUMPRODUCT(--(Scorecard!$G$46:$G$51&lt;I1474))+1),Scorecard!$D$53)</f>
        <v>-0.114272400683245</v>
      </c>
      <c r="AE1474" s="0" t="n">
        <f aca="false">IF(ISNUMBER(K1474),INDEX(Scorecard!$D$54:$D$61,SUMPRODUCT(--(Scorecard!$G$54:$G$60&lt;K1474))+1),Scorecard!$D$62)</f>
        <v>0.409483001259379</v>
      </c>
      <c r="AF1474" s="0" t="n">
        <f aca="false">IF(ISNUMBER(L1474),INDEX(Scorecard!$D$63:$D$68,SUMPRODUCT(--(Scorecard!$G$63:$G$67&lt;L1474))+1),Scorecard!$D$69)</f>
        <v>-0.340582194386522</v>
      </c>
      <c r="AG1474" s="0" t="n">
        <f aca="false">Inputs!$B$10+Scorecard!$J$5*Y1474+Scorecard!$J$6*Z1474+Scorecard!$J$7*AA1474+Scorecard!$J$8*AB1474+Scorecard!$J$9*AC1474+Scorecard!$J$10*AD1474+Scorecard!$J$11*AE1474+Scorecard!$J$12*AF1474</f>
        <v>-5.45741691214921</v>
      </c>
      <c r="AH1474" s="0" t="n">
        <f aca="false">MIN(1-Inputs!$B$13,MAX(Inputs!$B$13,1/(1+EXP(-(Inputs!$B$11*AG1474+Inputs!$B$12)))))</f>
        <v>0.00363081128349329</v>
      </c>
      <c r="AI1474" s="0" t="n">
        <f aca="false">Inputs!$B$9-Inputs!$B$8*AG1474</f>
        <v>644.59064250893</v>
      </c>
      <c r="AJ1474" s="0" t="n">
        <f aca="false">RANK(AH1474,$AH$5:$AH$2004,0)+COUNTIF($AH$4:AH1473,AH1474)</f>
        <v>1434</v>
      </c>
      <c r="AK1474" s="0" t="n">
        <f aca="false">IF(AJ1474&lt;=Deciles!$B$5*(Deciles!$B$4+1),INT((AJ1474-1)/(Deciles!$B$4+1))+1,Deciles!$B$5+INT((AJ1474-1-Deciles!$B$5*(Deciles!$B$4+1))/Deciles!$B$4)+1)</f>
        <v>8</v>
      </c>
    </row>
    <row r="1475" customFormat="false" ht="15" hidden="false" customHeight="false" outlineLevel="0" collapsed="false">
      <c r="A1475" s="0" t="n">
        <v>42957</v>
      </c>
      <c r="B1475" s="0" t="s">
        <v>155</v>
      </c>
      <c r="C1475" s="0" t="n">
        <v>766</v>
      </c>
      <c r="D1475" s="0" t="n">
        <v>80</v>
      </c>
      <c r="E1475" s="0" t="n">
        <v>76.6613464355469</v>
      </c>
      <c r="F1475" s="0" t="n">
        <v>35</v>
      </c>
      <c r="G1475" s="0" t="n">
        <v>3.25399994850159</v>
      </c>
      <c r="H1475" s="0" t="n">
        <v>-2.47933316230774</v>
      </c>
      <c r="I1475" s="0" t="n">
        <v>8</v>
      </c>
      <c r="J1475" s="0" t="n">
        <v>11.5930242538452</v>
      </c>
      <c r="K1475" s="0" t="n">
        <v>4.60833311080933</v>
      </c>
      <c r="L1475" s="0" t="n">
        <v>-1.125</v>
      </c>
      <c r="M1475" s="0" t="n">
        <v>4.48895978927612</v>
      </c>
      <c r="N1475" s="0" t="n">
        <v>0</v>
      </c>
      <c r="O1475" s="0" t="n">
        <v>0</v>
      </c>
      <c r="P1475" s="0" t="s">
        <v>144</v>
      </c>
      <c r="Q1475" s="0" t="s">
        <v>141</v>
      </c>
      <c r="R1475" s="0" t="n">
        <v>1</v>
      </c>
      <c r="S1475" s="0" t="s">
        <v>161</v>
      </c>
      <c r="T1475" s="0" t="n">
        <v>0</v>
      </c>
      <c r="U1475" s="0" t="n">
        <v>108339.43</v>
      </c>
      <c r="V1475" s="0" t="n">
        <v>0.00363081134855747</v>
      </c>
      <c r="W1475" s="0" t="n">
        <v>644.590637207031</v>
      </c>
      <c r="X1475" s="0" t="n">
        <v>0.00534477597102523</v>
      </c>
      <c r="Y1475" s="0" t="n">
        <f aca="false">IF(ISNUMBER(C1475),INDEX(Scorecard!$D$5:$D$12,SUMPRODUCT(--(Scorecard!$G$5:$G$11&lt;C1475))+1),Scorecard!$D$13)</f>
        <v>1.23750384304241</v>
      </c>
      <c r="Z1475" s="0" t="n">
        <f aca="false">IF(ISNUMBER(D1475),INDEX(Scorecard!$D$14:$D$17,SUMPRODUCT(--(Scorecard!$G$14:$G$16&lt;D1475))+1),Scorecard!$D$18)</f>
        <v>0.0505355481560174</v>
      </c>
      <c r="AA1475" s="0" t="n">
        <f aca="false">IF(ISNUMBER(E1475),INDEX(Scorecard!$D$19:$D$26,SUMPRODUCT(--(Scorecard!$G$19:$G$25&lt;E1475))+1),Scorecard!$D$27)</f>
        <v>-0.0341578513653732</v>
      </c>
      <c r="AB1475" s="0" t="n">
        <f aca="false">IF(ISNUMBER(F1475),INDEX(Scorecard!$D$28:$D$35,SUMPRODUCT(--(Scorecard!$G$28:$G$34&lt;F1475))+1),Scorecard!$D$36)</f>
        <v>-0.0008456427959252</v>
      </c>
      <c r="AC1475" s="0" t="n">
        <f aca="false">IF(ISNUMBER(H1475),INDEX(Scorecard!$D$37:$D$44,SUMPRODUCT(--(Scorecard!$G$37:$G$43&lt;H1475))+1),Scorecard!$D$45)</f>
        <v>1.35057635045042</v>
      </c>
      <c r="AD1475" s="0" t="n">
        <f aca="false">IF(ISNUMBER(I1475),INDEX(Scorecard!$D$46:$D$52,SUMPRODUCT(--(Scorecard!$G$46:$G$51&lt;I1475))+1),Scorecard!$D$53)</f>
        <v>-0.114272400683245</v>
      </c>
      <c r="AE1475" s="0" t="n">
        <f aca="false">IF(ISNUMBER(K1475),INDEX(Scorecard!$D$54:$D$61,SUMPRODUCT(--(Scorecard!$G$54:$G$60&lt;K1475))+1),Scorecard!$D$62)</f>
        <v>0.409483001259379</v>
      </c>
      <c r="AF1475" s="0" t="n">
        <f aca="false">IF(ISNUMBER(L1475),INDEX(Scorecard!$D$63:$D$68,SUMPRODUCT(--(Scorecard!$G$63:$G$67&lt;L1475))+1),Scorecard!$D$69)</f>
        <v>-0.340582194386522</v>
      </c>
      <c r="AG1475" s="0" t="n">
        <f aca="false">Inputs!$B$10+Scorecard!$J$5*Y1475+Scorecard!$J$6*Z1475+Scorecard!$J$7*AA1475+Scorecard!$J$8*AB1475+Scorecard!$J$9*AC1475+Scorecard!$J$10*AD1475+Scorecard!$J$11*AE1475+Scorecard!$J$12*AF1475</f>
        <v>-5.45741691214921</v>
      </c>
      <c r="AH1475" s="0" t="n">
        <f aca="false">MIN(1-Inputs!$B$13,MAX(Inputs!$B$13,1/(1+EXP(-(Inputs!$B$11*AG1475+Inputs!$B$12)))))</f>
        <v>0.00363081128349329</v>
      </c>
      <c r="AI1475" s="0" t="n">
        <f aca="false">Inputs!$B$9-Inputs!$B$8*AG1475</f>
        <v>644.59064250893</v>
      </c>
      <c r="AJ1475" s="0" t="n">
        <f aca="false">RANK(AH1475,$AH$5:$AH$2004,0)+COUNTIF($AH$4:AH1474,AH1475)</f>
        <v>1435</v>
      </c>
      <c r="AK1475" s="0" t="n">
        <f aca="false">IF(AJ1475&lt;=Deciles!$B$5*(Deciles!$B$4+1),INT((AJ1475-1)/(Deciles!$B$4+1))+1,Deciles!$B$5+INT((AJ1475-1-Deciles!$B$5*(Deciles!$B$4+1))/Deciles!$B$4)+1)</f>
        <v>8</v>
      </c>
    </row>
    <row r="1476" customFormat="false" ht="15" hidden="false" customHeight="false" outlineLevel="0" collapsed="false">
      <c r="A1476" s="0" t="n">
        <v>42958</v>
      </c>
      <c r="B1476" s="0" t="s">
        <v>158</v>
      </c>
      <c r="C1476" s="0" t="n">
        <v>763</v>
      </c>
      <c r="D1476" s="0" t="n">
        <v>67.7249298095703</v>
      </c>
      <c r="E1476" s="0" t="n">
        <v>67.2352066040039</v>
      </c>
      <c r="F1476" s="0" t="n">
        <v>34</v>
      </c>
      <c r="G1476" s="0" t="n">
        <v>3.08100008964539</v>
      </c>
      <c r="H1476" s="0" t="n">
        <v>0.164333343505859</v>
      </c>
      <c r="I1476" s="0" t="n">
        <v>2</v>
      </c>
      <c r="J1476" s="0" t="n">
        <v>12.1341524124146</v>
      </c>
      <c r="K1476" s="0" t="n">
        <v>6.03333330154419</v>
      </c>
      <c r="L1476" s="0" t="n">
        <v>2.71025633811951</v>
      </c>
      <c r="M1476" s="0" t="n">
        <v>0.387000143527985</v>
      </c>
      <c r="N1476" s="0" t="n">
        <v>0</v>
      </c>
      <c r="O1476" s="0" t="n">
        <v>0</v>
      </c>
      <c r="P1476" s="0" t="s">
        <v>140</v>
      </c>
      <c r="Q1476" s="0" t="s">
        <v>141</v>
      </c>
      <c r="R1476" s="0" t="n">
        <v>1</v>
      </c>
      <c r="S1476" s="0" t="s">
        <v>147</v>
      </c>
      <c r="T1476" s="0" t="n">
        <v>0</v>
      </c>
      <c r="U1476" s="0" t="n">
        <v>186121.08</v>
      </c>
      <c r="V1476" s="0" t="n">
        <v>0.00461231730878353</v>
      </c>
      <c r="W1476" s="0" t="n">
        <v>638.088195800781</v>
      </c>
      <c r="X1476" s="0" t="n">
        <v>0.00264342967420816</v>
      </c>
      <c r="Y1476" s="0" t="n">
        <f aca="false">IF(ISNUMBER(C1476),INDEX(Scorecard!$D$5:$D$12,SUMPRODUCT(--(Scorecard!$G$5:$G$11&lt;C1476))+1),Scorecard!$D$13)</f>
        <v>1.23750384304241</v>
      </c>
      <c r="Z1476" s="0" t="n">
        <f aca="false">IF(ISNUMBER(D1476),INDEX(Scorecard!$D$14:$D$17,SUMPRODUCT(--(Scorecard!$G$14:$G$16&lt;D1476))+1),Scorecard!$D$18)</f>
        <v>0.128579646629417</v>
      </c>
      <c r="AA1476" s="0" t="n">
        <f aca="false">IF(ISNUMBER(E1476),INDEX(Scorecard!$D$19:$D$26,SUMPRODUCT(--(Scorecard!$G$19:$G$25&lt;E1476))+1),Scorecard!$D$27)</f>
        <v>0.0530843085177338</v>
      </c>
      <c r="AB1476" s="0" t="n">
        <f aca="false">IF(ISNUMBER(F1476),INDEX(Scorecard!$D$28:$D$35,SUMPRODUCT(--(Scorecard!$G$28:$G$34&lt;F1476))+1),Scorecard!$D$36)</f>
        <v>-0.0008456427959252</v>
      </c>
      <c r="AC1476" s="0" t="n">
        <f aca="false">IF(ISNUMBER(H1476),INDEX(Scorecard!$D$37:$D$44,SUMPRODUCT(--(Scorecard!$G$37:$G$43&lt;H1476))+1),Scorecard!$D$45)</f>
        <v>0.102184252677548</v>
      </c>
      <c r="AD1476" s="0" t="n">
        <f aca="false">IF(ISNUMBER(I1476),INDEX(Scorecard!$D$46:$D$52,SUMPRODUCT(--(Scorecard!$G$46:$G$51&lt;I1476))+1),Scorecard!$D$53)</f>
        <v>-0.161534840507194</v>
      </c>
      <c r="AE1476" s="0" t="n">
        <f aca="false">IF(ISNUMBER(K1476),INDEX(Scorecard!$D$54:$D$61,SUMPRODUCT(--(Scorecard!$G$54:$G$60&lt;K1476))+1),Scorecard!$D$62)</f>
        <v>0.0151758992857273</v>
      </c>
      <c r="AF1476" s="0" t="n">
        <f aca="false">IF(ISNUMBER(L1476),INDEX(Scorecard!$D$63:$D$68,SUMPRODUCT(--(Scorecard!$G$63:$G$67&lt;L1476))+1),Scorecard!$D$69)</f>
        <v>0.322484508656054</v>
      </c>
      <c r="AG1476" s="0" t="n">
        <f aca="false">Inputs!$B$10+Scorecard!$J$5*Y1476+Scorecard!$J$6*Z1476+Scorecard!$J$7*AA1476+Scorecard!$J$8*AB1476+Scorecard!$J$9*AC1476+Scorecard!$J$10*AD1476+Scorecard!$J$11*AE1476+Scorecard!$J$12*AF1476</f>
        <v>-5.23205954800233</v>
      </c>
      <c r="AH1476" s="0" t="n">
        <f aca="false">MIN(1-Inputs!$B$13,MAX(Inputs!$B$13,1/(1+EXP(-(Inputs!$B$11*AG1476+Inputs!$B$12)))))</f>
        <v>0.00461231734999117</v>
      </c>
      <c r="AI1476" s="0" t="n">
        <f aca="false">Inputs!$B$9-Inputs!$B$8*AG1476</f>
        <v>638.08820347528</v>
      </c>
      <c r="AJ1476" s="0" t="n">
        <f aca="false">RANK(AH1476,$AH$5:$AH$2004,0)+COUNTIF($AH$4:AH1475,AH1476)</f>
        <v>1304</v>
      </c>
      <c r="AK1476" s="0" t="n">
        <f aca="false">IF(AJ1476&lt;=Deciles!$B$5*(Deciles!$B$4+1),INT((AJ1476-1)/(Deciles!$B$4+1))+1,Deciles!$B$5+INT((AJ1476-1-Deciles!$B$5*(Deciles!$B$4+1))/Deciles!$B$4)+1)</f>
        <v>7</v>
      </c>
    </row>
    <row r="1477" customFormat="false" ht="15" hidden="false" customHeight="false" outlineLevel="0" collapsed="false">
      <c r="A1477" s="0" t="n">
        <v>42997</v>
      </c>
      <c r="B1477" s="0" t="s">
        <v>139</v>
      </c>
      <c r="C1477" s="0" t="n">
        <v>724</v>
      </c>
      <c r="D1477" s="0" t="n">
        <v>92.5545806884766</v>
      </c>
      <c r="E1477" s="0" t="n">
        <v>87.3818511962891</v>
      </c>
      <c r="F1477" s="0" t="n">
        <v>35</v>
      </c>
      <c r="G1477" s="0" t="n">
        <v>3.64800000190735</v>
      </c>
      <c r="H1477" s="0" t="n">
        <v>0.631333351135254</v>
      </c>
      <c r="I1477" s="0" t="n">
        <v>13</v>
      </c>
      <c r="J1477" s="0" t="n">
        <v>12.6349124908447</v>
      </c>
      <c r="K1477" s="0" t="n">
        <v>5.73333311080933</v>
      </c>
      <c r="L1477" s="0" t="n">
        <v>-3.50000047683716</v>
      </c>
      <c r="M1477" s="0" t="n">
        <v>3.76922249794006</v>
      </c>
      <c r="N1477" s="0" t="n">
        <v>0</v>
      </c>
      <c r="O1477" s="0" t="n">
        <v>0</v>
      </c>
      <c r="P1477" s="0" t="s">
        <v>140</v>
      </c>
      <c r="Q1477" s="0" t="s">
        <v>141</v>
      </c>
      <c r="R1477" s="0" t="n">
        <v>1</v>
      </c>
      <c r="S1477" s="0" t="s">
        <v>151</v>
      </c>
      <c r="T1477" s="0" t="n">
        <v>0</v>
      </c>
      <c r="U1477" s="0" t="n">
        <v>307094.9</v>
      </c>
      <c r="V1477" s="0" t="n">
        <v>0.0367014855146408</v>
      </c>
      <c r="W1477" s="0" t="n">
        <v>581.06787109375</v>
      </c>
      <c r="X1477" s="0" t="n">
        <v>0.0396952144801617</v>
      </c>
      <c r="Y1477" s="0" t="n">
        <f aca="false">IF(ISNUMBER(C1477),INDEX(Scorecard!$D$5:$D$12,SUMPRODUCT(--(Scorecard!$G$5:$G$11&lt;C1477))+1),Scorecard!$D$13)</f>
        <v>-0.0290424113398221</v>
      </c>
      <c r="Z1477" s="0" t="n">
        <f aca="false">IF(ISNUMBER(D1477),INDEX(Scorecard!$D$14:$D$17,SUMPRODUCT(--(Scorecard!$G$14:$G$16&lt;D1477))+1),Scorecard!$D$18)</f>
        <v>-0.361970872710667</v>
      </c>
      <c r="AA1477" s="0" t="n">
        <f aca="false">IF(ISNUMBER(E1477),INDEX(Scorecard!$D$19:$D$26,SUMPRODUCT(--(Scorecard!$G$19:$G$25&lt;E1477))+1),Scorecard!$D$27)</f>
        <v>-0.820992370602782</v>
      </c>
      <c r="AB1477" s="0" t="n">
        <f aca="false">IF(ISNUMBER(F1477),INDEX(Scorecard!$D$28:$D$35,SUMPRODUCT(--(Scorecard!$G$28:$G$34&lt;F1477))+1),Scorecard!$D$36)</f>
        <v>-0.0008456427959252</v>
      </c>
      <c r="AC1477" s="0" t="n">
        <f aca="false">IF(ISNUMBER(H1477),INDEX(Scorecard!$D$37:$D$44,SUMPRODUCT(--(Scorecard!$G$37:$G$43&lt;H1477))+1),Scorecard!$D$45)</f>
        <v>-0.569454719285959</v>
      </c>
      <c r="AD1477" s="0" t="n">
        <f aca="false">IF(ISNUMBER(I1477),INDEX(Scorecard!$D$46:$D$52,SUMPRODUCT(--(Scorecard!$G$46:$G$51&lt;I1477))+1),Scorecard!$D$53)</f>
        <v>-0.114272400683245</v>
      </c>
      <c r="AE1477" s="0" t="n">
        <f aca="false">IF(ISNUMBER(K1477),INDEX(Scorecard!$D$54:$D$61,SUMPRODUCT(--(Scorecard!$G$54:$G$60&lt;K1477))+1),Scorecard!$D$62)</f>
        <v>0.0151758992857273</v>
      </c>
      <c r="AF1477" s="0" t="n">
        <f aca="false">IF(ISNUMBER(L1477),INDEX(Scorecard!$D$63:$D$68,SUMPRODUCT(--(Scorecard!$G$63:$G$67&lt;L1477))+1),Scorecard!$D$69)</f>
        <v>-0.340582194386522</v>
      </c>
      <c r="AG1477" s="0" t="n">
        <f aca="false">Inputs!$B$10+Scorecard!$J$5*Y1477+Scorecard!$J$6*Z1477+Scorecard!$J$7*AA1477+Scorecard!$J$8*AB1477+Scorecard!$J$9*AC1477+Scorecard!$J$10*AD1477+Scorecard!$J$11*AE1477+Scorecard!$J$12*AF1477</f>
        <v>-3.25588487262214</v>
      </c>
      <c r="AH1477" s="0" t="n">
        <f aca="false">MIN(1-Inputs!$B$13,MAX(Inputs!$B$13,1/(1+EXP(-(Inputs!$B$11*AG1477+Inputs!$B$12)))))</f>
        <v>0.0367014839047134</v>
      </c>
      <c r="AI1477" s="0" t="n">
        <f aca="false">Inputs!$B$9-Inputs!$B$8*AG1477</f>
        <v>581.067855393253</v>
      </c>
      <c r="AJ1477" s="0" t="n">
        <f aca="false">RANK(AH1477,$AH$5:$AH$2004,0)+COUNTIF($AH$4:AH1476,AH1477)</f>
        <v>236</v>
      </c>
      <c r="AK1477" s="0" t="n">
        <f aca="false">IF(AJ1477&lt;=Deciles!$B$5*(Deciles!$B$4+1),INT((AJ1477-1)/(Deciles!$B$4+1))+1,Deciles!$B$5+INT((AJ1477-1-Deciles!$B$5*(Deciles!$B$4+1))/Deciles!$B$4)+1)</f>
        <v>2</v>
      </c>
    </row>
    <row r="1478" customFormat="false" ht="15" hidden="false" customHeight="false" outlineLevel="0" collapsed="false">
      <c r="A1478" s="0" t="n">
        <v>43009</v>
      </c>
      <c r="B1478" s="0" t="s">
        <v>152</v>
      </c>
      <c r="C1478" s="0" t="n">
        <v>809</v>
      </c>
      <c r="D1478" s="0" t="n">
        <v>89.3254318237305</v>
      </c>
      <c r="E1478" s="0" t="n">
        <v>59.2772331237793</v>
      </c>
      <c r="F1478" s="0" t="n">
        <v>23</v>
      </c>
      <c r="G1478" s="0" t="n">
        <v>3.51600003242493</v>
      </c>
      <c r="H1478" s="0" t="n">
        <v>-2.91733336448669</v>
      </c>
      <c r="I1478" s="0" t="n">
        <v>68</v>
      </c>
      <c r="J1478" s="0" t="n">
        <v>12.9038095474243</v>
      </c>
      <c r="K1478" s="0" t="n">
        <v>4.80000019073486</v>
      </c>
      <c r="L1478" s="0" t="n">
        <v>-0.458333015441895</v>
      </c>
      <c r="M1478" s="0" t="n">
        <v>6.28858137130737</v>
      </c>
      <c r="N1478" s="0" t="n">
        <v>0</v>
      </c>
      <c r="O1478" s="0" t="n">
        <v>0</v>
      </c>
      <c r="P1478" s="0" t="s">
        <v>144</v>
      </c>
      <c r="Q1478" s="0" t="s">
        <v>141</v>
      </c>
      <c r="R1478" s="0" t="n">
        <v>1</v>
      </c>
      <c r="S1478" s="0" t="s">
        <v>149</v>
      </c>
      <c r="T1478" s="0" t="n">
        <v>0</v>
      </c>
      <c r="U1478" s="0" t="n">
        <v>401839.94</v>
      </c>
      <c r="V1478" s="0" t="n">
        <v>0.000779119785875082</v>
      </c>
      <c r="W1478" s="0" t="n">
        <v>686.321044921875</v>
      </c>
      <c r="X1478" s="0" t="n">
        <v>0.000503774965181947</v>
      </c>
      <c r="Y1478" s="0" t="n">
        <f aca="false">IF(ISNUMBER(C1478),INDEX(Scorecard!$D$5:$D$12,SUMPRODUCT(--(Scorecard!$G$5:$G$11&lt;C1478))+1),Scorecard!$D$13)</f>
        <v>2.19112706886128</v>
      </c>
      <c r="Z1478" s="0" t="n">
        <f aca="false">IF(ISNUMBER(D1478),INDEX(Scorecard!$D$14:$D$17,SUMPRODUCT(--(Scorecard!$G$14:$G$16&lt;D1478))+1),Scorecard!$D$18)</f>
        <v>-0.361970872710667</v>
      </c>
      <c r="AA1478" s="0" t="n">
        <f aca="false">IF(ISNUMBER(E1478),INDEX(Scorecard!$D$19:$D$26,SUMPRODUCT(--(Scorecard!$G$19:$G$25&lt;E1478))+1),Scorecard!$D$27)</f>
        <v>0.267179331770092</v>
      </c>
      <c r="AB1478" s="0" t="n">
        <f aca="false">IF(ISNUMBER(F1478),INDEX(Scorecard!$D$28:$D$35,SUMPRODUCT(--(Scorecard!$G$28:$G$34&lt;F1478))+1),Scorecard!$D$36)</f>
        <v>0.349218150643304</v>
      </c>
      <c r="AC1478" s="0" t="n">
        <f aca="false">IF(ISNUMBER(H1478),INDEX(Scorecard!$D$37:$D$44,SUMPRODUCT(--(Scorecard!$G$37:$G$43&lt;H1478))+1),Scorecard!$D$45)</f>
        <v>1.35057635045042</v>
      </c>
      <c r="AD1478" s="0" t="n">
        <f aca="false">IF(ISNUMBER(I1478),INDEX(Scorecard!$D$46:$D$52,SUMPRODUCT(--(Scorecard!$G$46:$G$51&lt;I1478))+1),Scorecard!$D$53)</f>
        <v>0.818882373006414</v>
      </c>
      <c r="AE1478" s="0" t="n">
        <f aca="false">IF(ISNUMBER(K1478),INDEX(Scorecard!$D$54:$D$61,SUMPRODUCT(--(Scorecard!$G$54:$G$60&lt;K1478))+1),Scorecard!$D$62)</f>
        <v>0.409483001259379</v>
      </c>
      <c r="AF1478" s="0" t="n">
        <f aca="false">IF(ISNUMBER(L1478),INDEX(Scorecard!$D$63:$D$68,SUMPRODUCT(--(Scorecard!$G$63:$G$67&lt;L1478))+1),Scorecard!$D$69)</f>
        <v>0.322484508656054</v>
      </c>
      <c r="AG1478" s="0" t="n">
        <f aca="false">Inputs!$B$10+Scorecard!$J$5*Y1478+Scorecard!$J$6*Z1478+Scorecard!$J$7*AA1478+Scorecard!$J$8*AB1478+Scorecard!$J$9*AC1478+Scorecard!$J$10*AD1478+Scorecard!$J$11*AE1478+Scorecard!$J$12*AF1478</f>
        <v>-6.90368246956424</v>
      </c>
      <c r="AH1478" s="0" t="n">
        <f aca="false">MIN(1-Inputs!$B$13,MAX(Inputs!$B$13,1/(1+EXP(-(Inputs!$B$11*AG1478+Inputs!$B$12)))))</f>
        <v>0.000779119761002672</v>
      </c>
      <c r="AI1478" s="0" t="n">
        <f aca="false">Inputs!$B$9-Inputs!$B$8*AG1478</f>
        <v>686.321045458754</v>
      </c>
      <c r="AJ1478" s="0" t="n">
        <f aca="false">RANK(AH1478,$AH$5:$AH$2004,0)+COUNTIF($AH$4:AH1477,AH1478)</f>
        <v>1956</v>
      </c>
      <c r="AK1478" s="0" t="n">
        <f aca="false">IF(AJ1478&lt;=Deciles!$B$5*(Deciles!$B$4+1),INT((AJ1478-1)/(Deciles!$B$4+1))+1,Deciles!$B$5+INT((AJ1478-1-Deciles!$B$5*(Deciles!$B$4+1))/Deciles!$B$4)+1)</f>
        <v>10</v>
      </c>
    </row>
    <row r="1479" customFormat="false" ht="15" hidden="false" customHeight="false" outlineLevel="0" collapsed="false">
      <c r="A1479" s="0" t="n">
        <v>43016</v>
      </c>
      <c r="B1479" s="0" t="s">
        <v>139</v>
      </c>
      <c r="C1479" s="0" t="n">
        <v>698</v>
      </c>
      <c r="D1479" s="0" t="n">
        <v>80</v>
      </c>
      <c r="E1479" s="0" t="n">
        <v>76.641845703125</v>
      </c>
      <c r="F1479" s="0" t="n">
        <v>34</v>
      </c>
      <c r="G1479" s="0" t="n">
        <v>3.58299994468689</v>
      </c>
      <c r="H1479" s="0" t="n">
        <v>0.566333293914795</v>
      </c>
      <c r="I1479" s="0" t="n">
        <v>10</v>
      </c>
      <c r="J1479" s="0" t="n">
        <v>11.9550485610962</v>
      </c>
      <c r="K1479" s="0" t="n">
        <v>5.43333339691162</v>
      </c>
      <c r="L1479" s="0" t="n">
        <v>-3.5</v>
      </c>
      <c r="M1479" s="0" t="n">
        <v>2.74066424369812</v>
      </c>
      <c r="N1479" s="0" t="n">
        <v>0</v>
      </c>
      <c r="O1479" s="0" t="n">
        <v>0</v>
      </c>
      <c r="P1479" s="0" t="s">
        <v>140</v>
      </c>
      <c r="Q1479" s="0" t="s">
        <v>141</v>
      </c>
      <c r="R1479" s="0" t="n">
        <v>2</v>
      </c>
      <c r="S1479" s="0" t="s">
        <v>142</v>
      </c>
      <c r="T1479" s="0" t="n">
        <v>0</v>
      </c>
      <c r="U1479" s="0" t="n">
        <v>155600.77</v>
      </c>
      <c r="V1479" s="0" t="n">
        <v>0.0436400361359119</v>
      </c>
      <c r="W1479" s="0" t="n">
        <v>576.185852050781</v>
      </c>
      <c r="X1479" s="0" t="n">
        <v>0.018578851595521</v>
      </c>
      <c r="Y1479" s="0" t="n">
        <f aca="false">IF(ISNUMBER(C1479),INDEX(Scorecard!$D$5:$D$12,SUMPRODUCT(--(Scorecard!$G$5:$G$11&lt;C1479))+1),Scorecard!$D$13)</f>
        <v>-0.869677851527538</v>
      </c>
      <c r="Z1479" s="0" t="n">
        <f aca="false">IF(ISNUMBER(D1479),INDEX(Scorecard!$D$14:$D$17,SUMPRODUCT(--(Scorecard!$G$14:$G$16&lt;D1479))+1),Scorecard!$D$18)</f>
        <v>0.0505355481560174</v>
      </c>
      <c r="AA1479" s="0" t="n">
        <f aca="false">IF(ISNUMBER(E1479),INDEX(Scorecard!$D$19:$D$26,SUMPRODUCT(--(Scorecard!$G$19:$G$25&lt;E1479))+1),Scorecard!$D$27)</f>
        <v>-0.0341578513653732</v>
      </c>
      <c r="AB1479" s="0" t="n">
        <f aca="false">IF(ISNUMBER(F1479),INDEX(Scorecard!$D$28:$D$35,SUMPRODUCT(--(Scorecard!$G$28:$G$34&lt;F1479))+1),Scorecard!$D$36)</f>
        <v>-0.0008456427959252</v>
      </c>
      <c r="AC1479" s="0" t="n">
        <f aca="false">IF(ISNUMBER(H1479),INDEX(Scorecard!$D$37:$D$44,SUMPRODUCT(--(Scorecard!$G$37:$G$43&lt;H1479))+1),Scorecard!$D$45)</f>
        <v>-0.271229676926091</v>
      </c>
      <c r="AD1479" s="0" t="n">
        <f aca="false">IF(ISNUMBER(I1479),INDEX(Scorecard!$D$46:$D$52,SUMPRODUCT(--(Scorecard!$G$46:$G$51&lt;I1479))+1),Scorecard!$D$53)</f>
        <v>-0.114272400683245</v>
      </c>
      <c r="AE1479" s="0" t="n">
        <f aca="false">IF(ISNUMBER(K1479),INDEX(Scorecard!$D$54:$D$61,SUMPRODUCT(--(Scorecard!$G$54:$G$60&lt;K1479))+1),Scorecard!$D$62)</f>
        <v>0.126303549215828</v>
      </c>
      <c r="AF1479" s="0" t="n">
        <f aca="false">IF(ISNUMBER(L1479),INDEX(Scorecard!$D$63:$D$68,SUMPRODUCT(--(Scorecard!$G$63:$G$67&lt;L1479))+1),Scorecard!$D$69)</f>
        <v>-0.340582194386522</v>
      </c>
      <c r="AG1479" s="0" t="n">
        <f aca="false">Inputs!$B$10+Scorecard!$J$5*Y1479+Scorecard!$J$6*Z1479+Scorecard!$J$7*AA1479+Scorecard!$J$8*AB1479+Scorecard!$J$9*AC1479+Scorecard!$J$10*AD1479+Scorecard!$J$11*AE1479+Scorecard!$J$12*AF1479</f>
        <v>-3.08668687113728</v>
      </c>
      <c r="AH1479" s="0" t="n">
        <f aca="false">MIN(1-Inputs!$B$13,MAX(Inputs!$B$13,1/(1+EXP(-(Inputs!$B$11*AG1479+Inputs!$B$12)))))</f>
        <v>0.0436400360574835</v>
      </c>
      <c r="AI1479" s="0" t="n">
        <f aca="false">Inputs!$B$9-Inputs!$B$8*AG1479</f>
        <v>576.185833039842</v>
      </c>
      <c r="AJ1479" s="0" t="n">
        <f aca="false">RANK(AH1479,$AH$5:$AH$2004,0)+COUNTIF($AH$4:AH1478,AH1479)</f>
        <v>183</v>
      </c>
      <c r="AK1479" s="0" t="n">
        <f aca="false">IF(AJ1479&lt;=Deciles!$B$5*(Deciles!$B$4+1),INT((AJ1479-1)/(Deciles!$B$4+1))+1,Deciles!$B$5+INT((AJ1479-1-Deciles!$B$5*(Deciles!$B$4+1))/Deciles!$B$4)+1)</f>
        <v>1</v>
      </c>
    </row>
    <row r="1480" customFormat="false" ht="15" hidden="false" customHeight="false" outlineLevel="0" collapsed="false">
      <c r="A1480" s="0" t="n">
        <v>43017</v>
      </c>
      <c r="B1480" s="0" t="s">
        <v>145</v>
      </c>
      <c r="C1480" s="0" t="n">
        <v>701</v>
      </c>
      <c r="D1480" s="0" t="n">
        <v>63.8020477294922</v>
      </c>
      <c r="E1480" s="0" t="n">
        <v>46.003833770752</v>
      </c>
      <c r="F1480" s="0" t="n">
        <v>46</v>
      </c>
      <c r="G1480" s="0" t="n">
        <v>4.30499982833862</v>
      </c>
      <c r="H1480" s="0" t="n">
        <v>0.788333177566528</v>
      </c>
      <c r="I1480" s="0" t="n">
        <v>68</v>
      </c>
      <c r="J1480" s="0" t="n">
        <v>12.3847074508667</v>
      </c>
      <c r="K1480" s="0" t="n">
        <v>4.55833339691162</v>
      </c>
      <c r="L1480" s="0" t="n">
        <v>-1.875</v>
      </c>
      <c r="M1480" s="0" t="n">
        <v>4.74416494369507</v>
      </c>
      <c r="N1480" s="0" t="n">
        <v>0</v>
      </c>
      <c r="O1480" s="0" t="n">
        <v>0</v>
      </c>
      <c r="P1480" s="0" t="s">
        <v>144</v>
      </c>
      <c r="Q1480" s="0" t="s">
        <v>141</v>
      </c>
      <c r="R1480" s="0" t="n">
        <v>1</v>
      </c>
      <c r="S1480" s="0" t="s">
        <v>142</v>
      </c>
      <c r="T1480" s="0" t="n">
        <v>0</v>
      </c>
      <c r="U1480" s="0" t="n">
        <v>239116.72</v>
      </c>
      <c r="V1480" s="0" t="n">
        <v>0.0331962667405605</v>
      </c>
      <c r="W1480" s="0" t="n">
        <v>583.882873535156</v>
      </c>
      <c r="X1480" s="0" t="n">
        <v>0.020843643695116</v>
      </c>
      <c r="Y1480" s="0" t="n">
        <f aca="false">IF(ISNUMBER(C1480),INDEX(Scorecard!$D$5:$D$12,SUMPRODUCT(--(Scorecard!$G$5:$G$11&lt;C1480))+1),Scorecard!$D$13)</f>
        <v>-0.869677851527538</v>
      </c>
      <c r="Z1480" s="0" t="n">
        <f aca="false">IF(ISNUMBER(D1480),INDEX(Scorecard!$D$14:$D$17,SUMPRODUCT(--(Scorecard!$G$14:$G$16&lt;D1480))+1),Scorecard!$D$18)</f>
        <v>0.128579646629417</v>
      </c>
      <c r="AA1480" s="0" t="n">
        <f aca="false">IF(ISNUMBER(E1480),INDEX(Scorecard!$D$19:$D$26,SUMPRODUCT(--(Scorecard!$G$19:$G$25&lt;E1480))+1),Scorecard!$D$27)</f>
        <v>0.57899015159425</v>
      </c>
      <c r="AB1480" s="0" t="n">
        <f aca="false">IF(ISNUMBER(F1480),INDEX(Scorecard!$D$28:$D$35,SUMPRODUCT(--(Scorecard!$G$28:$G$34&lt;F1480))+1),Scorecard!$D$36)</f>
        <v>-0.400689107298307</v>
      </c>
      <c r="AC1480" s="0" t="n">
        <f aca="false">IF(ISNUMBER(H1480),INDEX(Scorecard!$D$37:$D$44,SUMPRODUCT(--(Scorecard!$G$37:$G$43&lt;H1480))+1),Scorecard!$D$45)</f>
        <v>-0.569454719285959</v>
      </c>
      <c r="AD1480" s="0" t="n">
        <f aca="false">IF(ISNUMBER(I1480),INDEX(Scorecard!$D$46:$D$52,SUMPRODUCT(--(Scorecard!$G$46:$G$51&lt;I1480))+1),Scorecard!$D$53)</f>
        <v>0.818882373006414</v>
      </c>
      <c r="AE1480" s="0" t="n">
        <f aca="false">IF(ISNUMBER(K1480),INDEX(Scorecard!$D$54:$D$61,SUMPRODUCT(--(Scorecard!$G$54:$G$60&lt;K1480))+1),Scorecard!$D$62)</f>
        <v>0.409483001259379</v>
      </c>
      <c r="AF1480" s="0" t="n">
        <f aca="false">IF(ISNUMBER(L1480),INDEX(Scorecard!$D$63:$D$68,SUMPRODUCT(--(Scorecard!$G$63:$G$67&lt;L1480))+1),Scorecard!$D$69)</f>
        <v>-0.340582194386522</v>
      </c>
      <c r="AG1480" s="0" t="n">
        <f aca="false">Inputs!$B$10+Scorecard!$J$5*Y1480+Scorecard!$J$6*Z1480+Scorecard!$J$7*AA1480+Scorecard!$J$8*AB1480+Scorecard!$J$9*AC1480+Scorecard!$J$10*AD1480+Scorecard!$J$11*AE1480+Scorecard!$J$12*AF1480</f>
        <v>-3.35344529967162</v>
      </c>
      <c r="AH1480" s="0" t="n">
        <f aca="false">MIN(1-Inputs!$B$13,MAX(Inputs!$B$13,1/(1+EXP(-(Inputs!$B$11*AG1480+Inputs!$B$12)))))</f>
        <v>0.0331962665998258</v>
      </c>
      <c r="AI1480" s="0" t="n">
        <f aca="false">Inputs!$B$9-Inputs!$B$8*AG1480</f>
        <v>583.882854279078</v>
      </c>
      <c r="AJ1480" s="0" t="n">
        <f aca="false">RANK(AH1480,$AH$5:$AH$2004,0)+COUNTIF($AH$4:AH1479,AH1480)</f>
        <v>274</v>
      </c>
      <c r="AK1480" s="0" t="n">
        <f aca="false">IF(AJ1480&lt;=Deciles!$B$5*(Deciles!$B$4+1),INT((AJ1480-1)/(Deciles!$B$4+1))+1,Deciles!$B$5+INT((AJ1480-1-Deciles!$B$5*(Deciles!$B$4+1))/Deciles!$B$4)+1)</f>
        <v>2</v>
      </c>
    </row>
    <row r="1481" customFormat="false" ht="15" hidden="false" customHeight="false" outlineLevel="0" collapsed="false">
      <c r="A1481" s="0" t="n">
        <v>43024</v>
      </c>
      <c r="B1481" s="0" t="s">
        <v>143</v>
      </c>
      <c r="C1481" s="0" t="n">
        <v>790</v>
      </c>
      <c r="D1481" s="0" t="n">
        <v>80</v>
      </c>
      <c r="E1481" s="0" t="n">
        <v>79.6364974975586</v>
      </c>
      <c r="F1481" s="0" t="n">
        <v>20</v>
      </c>
      <c r="G1481" s="0" t="n">
        <v>3.73600006103516</v>
      </c>
      <c r="H1481" s="0" t="n">
        <v>0.502666711807251</v>
      </c>
      <c r="I1481" s="0" t="n">
        <v>3</v>
      </c>
      <c r="J1481" s="0" t="n">
        <v>12.0646505355835</v>
      </c>
      <c r="K1481" s="0" t="n">
        <v>9.23333358764648</v>
      </c>
      <c r="L1481" s="0" t="n">
        <v>5.07179498672485</v>
      </c>
      <c r="M1481" s="0" t="n">
        <v>1.84646689891815</v>
      </c>
      <c r="N1481" s="0" t="n">
        <v>0</v>
      </c>
      <c r="O1481" s="0" t="n">
        <v>0</v>
      </c>
      <c r="P1481" s="0" t="s">
        <v>146</v>
      </c>
      <c r="Q1481" s="0" t="s">
        <v>141</v>
      </c>
      <c r="R1481" s="0" t="n">
        <v>2</v>
      </c>
      <c r="S1481" s="0" t="s">
        <v>161</v>
      </c>
      <c r="T1481" s="0" t="n">
        <v>0</v>
      </c>
      <c r="U1481" s="0" t="n">
        <v>173624.48</v>
      </c>
      <c r="V1481" s="0" t="n">
        <v>0.00143682747147977</v>
      </c>
      <c r="W1481" s="0" t="n">
        <v>669.739196777344</v>
      </c>
      <c r="X1481" s="0" t="n">
        <v>0.00192523875739425</v>
      </c>
      <c r="Y1481" s="0" t="n">
        <f aca="false">IF(ISNUMBER(C1481),INDEX(Scorecard!$D$5:$D$12,SUMPRODUCT(--(Scorecard!$G$5:$G$11&lt;C1481))+1),Scorecard!$D$13)</f>
        <v>2.19112706886128</v>
      </c>
      <c r="Z1481" s="0" t="n">
        <f aca="false">IF(ISNUMBER(D1481),INDEX(Scorecard!$D$14:$D$17,SUMPRODUCT(--(Scorecard!$G$14:$G$16&lt;D1481))+1),Scorecard!$D$18)</f>
        <v>0.0505355481560174</v>
      </c>
      <c r="AA1481" s="0" t="n">
        <f aca="false">IF(ISNUMBER(E1481),INDEX(Scorecard!$D$19:$D$26,SUMPRODUCT(--(Scorecard!$G$19:$G$25&lt;E1481))+1),Scorecard!$D$27)</f>
        <v>-0.0341578513653732</v>
      </c>
      <c r="AB1481" s="0" t="n">
        <f aca="false">IF(ISNUMBER(F1481),INDEX(Scorecard!$D$28:$D$35,SUMPRODUCT(--(Scorecard!$G$28:$G$34&lt;F1481))+1),Scorecard!$D$36)</f>
        <v>0.624829191519909</v>
      </c>
      <c r="AC1481" s="0" t="n">
        <f aca="false">IF(ISNUMBER(H1481),INDEX(Scorecard!$D$37:$D$44,SUMPRODUCT(--(Scorecard!$G$37:$G$43&lt;H1481))+1),Scorecard!$D$45)</f>
        <v>-0.271229676926091</v>
      </c>
      <c r="AD1481" s="0" t="n">
        <f aca="false">IF(ISNUMBER(I1481),INDEX(Scorecard!$D$46:$D$52,SUMPRODUCT(--(Scorecard!$G$46:$G$51&lt;I1481))+1),Scorecard!$D$53)</f>
        <v>-0.161534840507194</v>
      </c>
      <c r="AE1481" s="0" t="n">
        <f aca="false">IF(ISNUMBER(K1481),INDEX(Scorecard!$D$54:$D$61,SUMPRODUCT(--(Scorecard!$G$54:$G$60&lt;K1481))+1),Scorecard!$D$62)</f>
        <v>-0.541917179454542</v>
      </c>
      <c r="AF1481" s="0" t="n">
        <f aca="false">IF(ISNUMBER(L1481),INDEX(Scorecard!$D$63:$D$68,SUMPRODUCT(--(Scorecard!$G$63:$G$67&lt;L1481))+1),Scorecard!$D$69)</f>
        <v>0.322484508656054</v>
      </c>
      <c r="AG1481" s="0" t="n">
        <f aca="false">Inputs!$B$10+Scorecard!$J$5*Y1481+Scorecard!$J$6*Z1481+Scorecard!$J$7*AA1481+Scorecard!$J$8*AB1481+Scorecard!$J$9*AC1481+Scorecard!$J$10*AD1481+Scorecard!$J$11*AE1481+Scorecard!$J$12*AF1481</f>
        <v>-6.32899879746708</v>
      </c>
      <c r="AH1481" s="0" t="n">
        <f aca="false">MIN(1-Inputs!$B$13,MAX(Inputs!$B$13,1/(1+EXP(-(Inputs!$B$11*AG1481+Inputs!$B$12)))))</f>
        <v>0.00143682752175254</v>
      </c>
      <c r="AI1481" s="0" t="n">
        <f aca="false">Inputs!$B$9-Inputs!$B$8*AG1481</f>
        <v>669.739179782465</v>
      </c>
      <c r="AJ1481" s="0" t="n">
        <f aca="false">RANK(AH1481,$AH$5:$AH$2004,0)+COUNTIF($AH$4:AH1480,AH1481)</f>
        <v>1814</v>
      </c>
      <c r="AK1481" s="0" t="n">
        <f aca="false">IF(AJ1481&lt;=Deciles!$B$5*(Deciles!$B$4+1),INT((AJ1481-1)/(Deciles!$B$4+1))+1,Deciles!$B$5+INT((AJ1481-1-Deciles!$B$5*(Deciles!$B$4+1))/Deciles!$B$4)+1)</f>
        <v>10</v>
      </c>
    </row>
    <row r="1482" customFormat="false" ht="15" hidden="false" customHeight="false" outlineLevel="0" collapsed="false">
      <c r="A1482" s="0" t="n">
        <v>43039</v>
      </c>
      <c r="B1482" s="0" t="s">
        <v>143</v>
      </c>
      <c r="C1482" s="0" t="n">
        <v>704</v>
      </c>
      <c r="D1482" s="0" t="n">
        <v>80</v>
      </c>
      <c r="E1482" s="0" t="n">
        <v>69.1313781738281</v>
      </c>
      <c r="F1482" s="0" t="n">
        <v>42</v>
      </c>
      <c r="G1482" s="0" t="n">
        <v>4.70900011062622</v>
      </c>
      <c r="H1482" s="0" t="n">
        <v>1.47566676139832</v>
      </c>
      <c r="I1482" s="0" t="n">
        <v>33</v>
      </c>
      <c r="J1482" s="0" t="n">
        <v>12.5841035842896</v>
      </c>
      <c r="K1482" s="0" t="n">
        <v>8.53333377838135</v>
      </c>
      <c r="L1482" s="0" t="n">
        <v>5.07179546356201</v>
      </c>
      <c r="M1482" s="0" t="n">
        <v>1.95005702972412</v>
      </c>
      <c r="N1482" s="0" t="n">
        <v>0</v>
      </c>
      <c r="O1482" s="0" t="n">
        <v>0</v>
      </c>
      <c r="P1482" s="0" t="s">
        <v>144</v>
      </c>
      <c r="Q1482" s="0" t="s">
        <v>153</v>
      </c>
      <c r="R1482" s="0" t="n">
        <v>2</v>
      </c>
      <c r="S1482" s="0" t="s">
        <v>147</v>
      </c>
      <c r="T1482" s="0" t="n">
        <v>0</v>
      </c>
      <c r="U1482" s="0" t="n">
        <v>291881.7</v>
      </c>
      <c r="V1482" s="0" t="n">
        <v>0.0938968881964684</v>
      </c>
      <c r="W1482" s="0" t="n">
        <v>553.987670898438</v>
      </c>
      <c r="X1482" s="0" t="n">
        <v>0.0500922799110413</v>
      </c>
      <c r="Y1482" s="0" t="n">
        <f aca="false">IF(ISNUMBER(C1482),INDEX(Scorecard!$D$5:$D$12,SUMPRODUCT(--(Scorecard!$G$5:$G$11&lt;C1482))+1),Scorecard!$D$13)</f>
        <v>-0.869677851527538</v>
      </c>
      <c r="Z1482" s="0" t="n">
        <f aca="false">IF(ISNUMBER(D1482),INDEX(Scorecard!$D$14:$D$17,SUMPRODUCT(--(Scorecard!$G$14:$G$16&lt;D1482))+1),Scorecard!$D$18)</f>
        <v>0.0505355481560174</v>
      </c>
      <c r="AA1482" s="0" t="n">
        <f aca="false">IF(ISNUMBER(E1482),INDEX(Scorecard!$D$19:$D$26,SUMPRODUCT(--(Scorecard!$G$19:$G$25&lt;E1482))+1),Scorecard!$D$27)</f>
        <v>0.0530843085177338</v>
      </c>
      <c r="AB1482" s="0" t="n">
        <f aca="false">IF(ISNUMBER(F1482),INDEX(Scorecard!$D$28:$D$35,SUMPRODUCT(--(Scorecard!$G$28:$G$34&lt;F1482))+1),Scorecard!$D$36)</f>
        <v>-0.309727037437117</v>
      </c>
      <c r="AC1482" s="0" t="n">
        <f aca="false">IF(ISNUMBER(H1482),INDEX(Scorecard!$D$37:$D$44,SUMPRODUCT(--(Scorecard!$G$37:$G$43&lt;H1482))+1),Scorecard!$D$45)</f>
        <v>-0.975503570149195</v>
      </c>
      <c r="AD1482" s="0" t="n">
        <f aca="false">IF(ISNUMBER(I1482),INDEX(Scorecard!$D$46:$D$52,SUMPRODUCT(--(Scorecard!$G$46:$G$51&lt;I1482))+1),Scorecard!$D$53)</f>
        <v>0.123869379412532</v>
      </c>
      <c r="AE1482" s="0" t="n">
        <f aca="false">IF(ISNUMBER(K1482),INDEX(Scorecard!$D$54:$D$61,SUMPRODUCT(--(Scorecard!$G$54:$G$60&lt;K1482))+1),Scorecard!$D$62)</f>
        <v>-0.541917179454542</v>
      </c>
      <c r="AF1482" s="0" t="n">
        <f aca="false">IF(ISNUMBER(L1482),INDEX(Scorecard!$D$63:$D$68,SUMPRODUCT(--(Scorecard!$G$63:$G$67&lt;L1482))+1),Scorecard!$D$69)</f>
        <v>0.322484508656054</v>
      </c>
      <c r="AG1482" s="0" t="n">
        <f aca="false">Inputs!$B$10+Scorecard!$J$5*Y1482+Scorecard!$J$6*Z1482+Scorecard!$J$7*AA1482+Scorecard!$J$8*AB1482+Scorecard!$J$9*AC1482+Scorecard!$J$10*AD1482+Scorecard!$J$11*AE1482+Scorecard!$J$12*AF1482</f>
        <v>-2.3173577749641</v>
      </c>
      <c r="AH1482" s="0" t="n">
        <f aca="false">MIN(1-Inputs!$B$13,MAX(Inputs!$B$13,1/(1+EXP(-(Inputs!$B$11*AG1482+Inputs!$B$12)))))</f>
        <v>0.0938968871958955</v>
      </c>
      <c r="AI1482" s="0" t="n">
        <f aca="false">Inputs!$B$9-Inputs!$B$8*AG1482</f>
        <v>553.987687602629</v>
      </c>
      <c r="AJ1482" s="0" t="n">
        <f aca="false">RANK(AH1482,$AH$5:$AH$2004,0)+COUNTIF($AH$4:AH1481,AH1482)</f>
        <v>46</v>
      </c>
      <c r="AK1482" s="0" t="n">
        <f aca="false">IF(AJ1482&lt;=Deciles!$B$5*(Deciles!$B$4+1),INT((AJ1482-1)/(Deciles!$B$4+1))+1,Deciles!$B$5+INT((AJ1482-1-Deciles!$B$5*(Deciles!$B$4+1))/Deciles!$B$4)+1)</f>
        <v>1</v>
      </c>
    </row>
    <row r="1483" customFormat="false" ht="15" hidden="false" customHeight="false" outlineLevel="0" collapsed="false">
      <c r="A1483" s="0" t="n">
        <v>43041</v>
      </c>
      <c r="B1483" s="0" t="s">
        <v>155</v>
      </c>
      <c r="C1483" s="0" t="n">
        <v>724</v>
      </c>
      <c r="D1483" s="0" t="n">
        <v>71.4806365966797</v>
      </c>
      <c r="E1483" s="0" t="n">
        <v>53.4817657470703</v>
      </c>
      <c r="F1483" s="0" t="n">
        <v>30</v>
      </c>
      <c r="G1483" s="0" t="n">
        <v>4.16699981689453</v>
      </c>
      <c r="H1483" s="0" t="n">
        <v>-1.5663332939148</v>
      </c>
      <c r="I1483" s="0" t="n">
        <v>63</v>
      </c>
      <c r="J1483" s="0" t="n">
        <v>11.5922088623047</v>
      </c>
      <c r="K1483" s="0" t="n">
        <v>4.60833311080933</v>
      </c>
      <c r="L1483" s="0" t="n">
        <v>-1.125</v>
      </c>
      <c r="M1483" s="0" t="n">
        <v>4.48895978927612</v>
      </c>
      <c r="N1483" s="0" t="n">
        <v>0</v>
      </c>
      <c r="O1483" s="0" t="n">
        <v>0</v>
      </c>
      <c r="P1483" s="0" t="s">
        <v>140</v>
      </c>
      <c r="Q1483" s="0" t="s">
        <v>141</v>
      </c>
      <c r="R1483" s="0" t="n">
        <v>1</v>
      </c>
      <c r="S1483" s="0" t="s">
        <v>161</v>
      </c>
      <c r="T1483" s="0" t="n">
        <v>0</v>
      </c>
      <c r="U1483" s="0" t="n">
        <v>108251.07</v>
      </c>
      <c r="V1483" s="0" t="n">
        <v>0.00706034805625677</v>
      </c>
      <c r="W1483" s="0" t="n">
        <v>626.498596191406</v>
      </c>
      <c r="X1483" s="0" t="n">
        <v>0.00719767482951284</v>
      </c>
      <c r="Y1483" s="0" t="n">
        <f aca="false">IF(ISNUMBER(C1483),INDEX(Scorecard!$D$5:$D$12,SUMPRODUCT(--(Scorecard!$G$5:$G$11&lt;C1483))+1),Scorecard!$D$13)</f>
        <v>-0.0290424113398221</v>
      </c>
      <c r="Z1483" s="0" t="n">
        <f aca="false">IF(ISNUMBER(D1483),INDEX(Scorecard!$D$14:$D$17,SUMPRODUCT(--(Scorecard!$G$14:$G$16&lt;D1483))+1),Scorecard!$D$18)</f>
        <v>0.128579646629417</v>
      </c>
      <c r="AA1483" s="0" t="n">
        <f aca="false">IF(ISNUMBER(E1483),INDEX(Scorecard!$D$19:$D$26,SUMPRODUCT(--(Scorecard!$G$19:$G$25&lt;E1483))+1),Scorecard!$D$27)</f>
        <v>0.57899015159425</v>
      </c>
      <c r="AB1483" s="0" t="n">
        <f aca="false">IF(ISNUMBER(F1483),INDEX(Scorecard!$D$28:$D$35,SUMPRODUCT(--(Scorecard!$G$28:$G$34&lt;F1483))+1),Scorecard!$D$36)</f>
        <v>0.126913191054783</v>
      </c>
      <c r="AC1483" s="0" t="n">
        <f aca="false">IF(ISNUMBER(H1483),INDEX(Scorecard!$D$37:$D$44,SUMPRODUCT(--(Scorecard!$G$37:$G$43&lt;H1483))+1),Scorecard!$D$45)</f>
        <v>1.35057635045042</v>
      </c>
      <c r="AD1483" s="0" t="n">
        <f aca="false">IF(ISNUMBER(I1483),INDEX(Scorecard!$D$46:$D$52,SUMPRODUCT(--(Scorecard!$G$46:$G$51&lt;I1483))+1),Scorecard!$D$53)</f>
        <v>0.818882373006414</v>
      </c>
      <c r="AE1483" s="0" t="n">
        <f aca="false">IF(ISNUMBER(K1483),INDEX(Scorecard!$D$54:$D$61,SUMPRODUCT(--(Scorecard!$G$54:$G$60&lt;K1483))+1),Scorecard!$D$62)</f>
        <v>0.409483001259379</v>
      </c>
      <c r="AF1483" s="0" t="n">
        <f aca="false">IF(ISNUMBER(L1483),INDEX(Scorecard!$D$63:$D$68,SUMPRODUCT(--(Scorecard!$G$63:$G$67&lt;L1483))+1),Scorecard!$D$69)</f>
        <v>-0.340582194386522</v>
      </c>
      <c r="AG1483" s="0" t="n">
        <f aca="false">Inputs!$B$10+Scorecard!$J$5*Y1483+Scorecard!$J$6*Z1483+Scorecard!$J$7*AA1483+Scorecard!$J$8*AB1483+Scorecard!$J$9*AC1483+Scorecard!$J$10*AD1483+Scorecard!$J$11*AE1483+Scorecard!$J$12*AF1483</f>
        <v>-4.8303946406342</v>
      </c>
      <c r="AH1483" s="0" t="n">
        <f aca="false">MIN(1-Inputs!$B$13,MAX(Inputs!$B$13,1/(1+EXP(-(Inputs!$B$11*AG1483+Inputs!$B$12)))))</f>
        <v>0.00706034788629667</v>
      </c>
      <c r="AI1483" s="0" t="n">
        <f aca="false">Inputs!$B$9-Inputs!$B$8*AG1483</f>
        <v>626.498604076097</v>
      </c>
      <c r="AJ1483" s="0" t="n">
        <f aca="false">RANK(AH1483,$AH$5:$AH$2004,0)+COUNTIF($AH$4:AH1482,AH1483)</f>
        <v>1048</v>
      </c>
      <c r="AK1483" s="0" t="n">
        <f aca="false">IF(AJ1483&lt;=Deciles!$B$5*(Deciles!$B$4+1),INT((AJ1483-1)/(Deciles!$B$4+1))+1,Deciles!$B$5+INT((AJ1483-1-Deciles!$B$5*(Deciles!$B$4+1))/Deciles!$B$4)+1)</f>
        <v>6</v>
      </c>
    </row>
    <row r="1484" customFormat="false" ht="15" hidden="false" customHeight="false" outlineLevel="0" collapsed="false">
      <c r="A1484" s="0" t="n">
        <v>43095</v>
      </c>
      <c r="B1484" s="0" t="s">
        <v>155</v>
      </c>
      <c r="C1484" s="0" t="n">
        <v>735</v>
      </c>
      <c r="D1484" s="0" t="n">
        <v>94.9351348876953</v>
      </c>
      <c r="E1484" s="0" t="n">
        <v>85.9085311889648</v>
      </c>
      <c r="F1484" s="0" t="n">
        <v>29</v>
      </c>
      <c r="G1484" s="0" t="n">
        <v>3.26200008392334</v>
      </c>
      <c r="H1484" s="0" t="n">
        <v>-2.47133302688599</v>
      </c>
      <c r="I1484" s="0" t="n">
        <v>20</v>
      </c>
      <c r="J1484" s="0" t="n">
        <v>11.9717082977295</v>
      </c>
      <c r="K1484" s="0" t="n">
        <v>4.20833349227905</v>
      </c>
      <c r="L1484" s="0" t="n">
        <v>-1.125</v>
      </c>
      <c r="M1484" s="0" t="n">
        <v>4.23436260223389</v>
      </c>
      <c r="N1484" s="0" t="n">
        <v>0</v>
      </c>
      <c r="O1484" s="0" t="n">
        <v>0</v>
      </c>
      <c r="P1484" s="0" t="s">
        <v>144</v>
      </c>
      <c r="Q1484" s="0" t="s">
        <v>141</v>
      </c>
      <c r="R1484" s="0" t="n">
        <v>2</v>
      </c>
      <c r="S1484" s="0" t="s">
        <v>148</v>
      </c>
      <c r="T1484" s="0" t="n">
        <v>0</v>
      </c>
      <c r="U1484" s="0" t="n">
        <v>158214.72</v>
      </c>
      <c r="V1484" s="0" t="n">
        <v>0.00879484415054321</v>
      </c>
      <c r="W1484" s="0" t="n">
        <v>620.506042480469</v>
      </c>
      <c r="X1484" s="0" t="n">
        <v>0.0145448185503483</v>
      </c>
      <c r="Y1484" s="0" t="n">
        <f aca="false">IF(ISNUMBER(C1484),INDEX(Scorecard!$D$5:$D$12,SUMPRODUCT(--(Scorecard!$G$5:$G$11&lt;C1484))+1),Scorecard!$D$13)</f>
        <v>0.488358159108655</v>
      </c>
      <c r="Z1484" s="0" t="n">
        <f aca="false">IF(ISNUMBER(D1484),INDEX(Scorecard!$D$14:$D$17,SUMPRODUCT(--(Scorecard!$G$14:$G$16&lt;D1484))+1),Scorecard!$D$18)</f>
        <v>-0.361970872710667</v>
      </c>
      <c r="AA1484" s="0" t="n">
        <f aca="false">IF(ISNUMBER(E1484),INDEX(Scorecard!$D$19:$D$26,SUMPRODUCT(--(Scorecard!$G$19:$G$25&lt;E1484))+1),Scorecard!$D$27)</f>
        <v>-0.219855970853228</v>
      </c>
      <c r="AB1484" s="0" t="n">
        <f aca="false">IF(ISNUMBER(F1484),INDEX(Scorecard!$D$28:$D$35,SUMPRODUCT(--(Scorecard!$G$28:$G$34&lt;F1484))+1),Scorecard!$D$36)</f>
        <v>0.165097008946478</v>
      </c>
      <c r="AC1484" s="0" t="n">
        <f aca="false">IF(ISNUMBER(H1484),INDEX(Scorecard!$D$37:$D$44,SUMPRODUCT(--(Scorecard!$G$37:$G$43&lt;H1484))+1),Scorecard!$D$45)</f>
        <v>1.35057635045042</v>
      </c>
      <c r="AD1484" s="0" t="n">
        <f aca="false">IF(ISNUMBER(I1484),INDEX(Scorecard!$D$46:$D$52,SUMPRODUCT(--(Scorecard!$G$46:$G$51&lt;I1484))+1),Scorecard!$D$53)</f>
        <v>-0.108777051091409</v>
      </c>
      <c r="AE1484" s="0" t="n">
        <f aca="false">IF(ISNUMBER(K1484),INDEX(Scorecard!$D$54:$D$61,SUMPRODUCT(--(Scorecard!$G$54:$G$60&lt;K1484))+1),Scorecard!$D$62)</f>
        <v>0.489050497890326</v>
      </c>
      <c r="AF1484" s="0" t="n">
        <f aca="false">IF(ISNUMBER(L1484),INDEX(Scorecard!$D$63:$D$68,SUMPRODUCT(--(Scorecard!$G$63:$G$67&lt;L1484))+1),Scorecard!$D$69)</f>
        <v>-0.340582194386522</v>
      </c>
      <c r="AG1484" s="0" t="n">
        <f aca="false">Inputs!$B$10+Scorecard!$J$5*Y1484+Scorecard!$J$6*Z1484+Scorecard!$J$7*AA1484+Scorecard!$J$8*AB1484+Scorecard!$J$9*AC1484+Scorecard!$J$10*AD1484+Scorecard!$J$11*AE1484+Scorecard!$J$12*AF1484</f>
        <v>-4.62270881060059</v>
      </c>
      <c r="AH1484" s="0" t="n">
        <f aca="false">MIN(1-Inputs!$B$13,MAX(Inputs!$B$13,1/(1+EXP(-(Inputs!$B$11*AG1484+Inputs!$B$12)))))</f>
        <v>0.00879484458053039</v>
      </c>
      <c r="AI1484" s="0" t="n">
        <f aca="false">Inputs!$B$9-Inputs!$B$8*AG1484</f>
        <v>620.506057735049</v>
      </c>
      <c r="AJ1484" s="0" t="n">
        <f aca="false">RANK(AH1484,$AH$5:$AH$2004,0)+COUNTIF($AH$4:AH1483,AH1484)</f>
        <v>902</v>
      </c>
      <c r="AK1484" s="0" t="n">
        <f aca="false">IF(AJ1484&lt;=Deciles!$B$5*(Deciles!$B$4+1),INT((AJ1484-1)/(Deciles!$B$4+1))+1,Deciles!$B$5+INT((AJ1484-1-Deciles!$B$5*(Deciles!$B$4+1))/Deciles!$B$4)+1)</f>
        <v>5</v>
      </c>
    </row>
    <row r="1485" customFormat="false" ht="15" hidden="false" customHeight="false" outlineLevel="0" collapsed="false">
      <c r="A1485" s="0" t="n">
        <v>43164</v>
      </c>
      <c r="B1485" s="0" t="s">
        <v>139</v>
      </c>
      <c r="C1485" s="0" t="n">
        <v>745</v>
      </c>
      <c r="D1485" s="0" t="n">
        <v>83.6236953735352</v>
      </c>
      <c r="E1485" s="0" t="n">
        <v>48.7158737182617</v>
      </c>
      <c r="F1485" s="0" t="n">
        <v>36</v>
      </c>
      <c r="G1485" s="0" t="n">
        <v>4.09000015258789</v>
      </c>
      <c r="H1485" s="0" t="n">
        <v>1.0733335018158</v>
      </c>
      <c r="I1485" s="0" t="n">
        <v>80</v>
      </c>
      <c r="J1485" s="0" t="n">
        <v>12.0901250839233</v>
      </c>
      <c r="K1485" s="0" t="n">
        <v>6.53333330154419</v>
      </c>
      <c r="L1485" s="0" t="n">
        <v>-3.50000047683716</v>
      </c>
      <c r="M1485" s="0" t="n">
        <v>4.21317195892334</v>
      </c>
      <c r="N1485" s="0" t="n">
        <v>0</v>
      </c>
      <c r="O1485" s="0" t="n">
        <v>0</v>
      </c>
      <c r="P1485" s="0" t="s">
        <v>144</v>
      </c>
      <c r="Q1485" s="0" t="s">
        <v>141</v>
      </c>
      <c r="R1485" s="0" t="n">
        <v>1</v>
      </c>
      <c r="S1485" s="0" t="s">
        <v>154</v>
      </c>
      <c r="T1485" s="0" t="n">
        <v>0</v>
      </c>
      <c r="U1485" s="0" t="n">
        <v>178104.42</v>
      </c>
      <c r="V1485" s="0" t="n">
        <v>0.00850372295826674</v>
      </c>
      <c r="W1485" s="0" t="n">
        <v>621.425048828125</v>
      </c>
      <c r="X1485" s="0" t="n">
        <v>0.00643646437674761</v>
      </c>
      <c r="Y1485" s="0" t="n">
        <f aca="false">IF(ISNUMBER(C1485),INDEX(Scorecard!$D$5:$D$12,SUMPRODUCT(--(Scorecard!$G$5:$G$11&lt;C1485))+1),Scorecard!$D$13)</f>
        <v>0.488358159108655</v>
      </c>
      <c r="Z1485" s="0" t="n">
        <f aca="false">IF(ISNUMBER(D1485),INDEX(Scorecard!$D$14:$D$17,SUMPRODUCT(--(Scorecard!$G$14:$G$16&lt;D1485))+1),Scorecard!$D$18)</f>
        <v>0.0505355481560174</v>
      </c>
      <c r="AA1485" s="0" t="n">
        <f aca="false">IF(ISNUMBER(E1485),INDEX(Scorecard!$D$19:$D$26,SUMPRODUCT(--(Scorecard!$G$19:$G$25&lt;E1485))+1),Scorecard!$D$27)</f>
        <v>0.57899015159425</v>
      </c>
      <c r="AB1485" s="0" t="n">
        <f aca="false">IF(ISNUMBER(F1485),INDEX(Scorecard!$D$28:$D$35,SUMPRODUCT(--(Scorecard!$G$28:$G$34&lt;F1485))+1),Scorecard!$D$36)</f>
        <v>-0.0008456427959252</v>
      </c>
      <c r="AC1485" s="0" t="n">
        <f aca="false">IF(ISNUMBER(H1485),INDEX(Scorecard!$D$37:$D$44,SUMPRODUCT(--(Scorecard!$G$37:$G$43&lt;H1485))+1),Scorecard!$D$45)</f>
        <v>-0.975503570149195</v>
      </c>
      <c r="AD1485" s="0" t="n">
        <f aca="false">IF(ISNUMBER(I1485),INDEX(Scorecard!$D$46:$D$52,SUMPRODUCT(--(Scorecard!$G$46:$G$51&lt;I1485))+1),Scorecard!$D$53)</f>
        <v>0.818882373006414</v>
      </c>
      <c r="AE1485" s="0" t="n">
        <f aca="false">IF(ISNUMBER(K1485),INDEX(Scorecard!$D$54:$D$61,SUMPRODUCT(--(Scorecard!$G$54:$G$60&lt;K1485))+1),Scorecard!$D$62)</f>
        <v>-0.119873800601421</v>
      </c>
      <c r="AF1485" s="0" t="n">
        <f aca="false">IF(ISNUMBER(L1485),INDEX(Scorecard!$D$63:$D$68,SUMPRODUCT(--(Scorecard!$G$63:$G$67&lt;L1485))+1),Scorecard!$D$69)</f>
        <v>-0.340582194386522</v>
      </c>
      <c r="AG1485" s="0" t="n">
        <f aca="false">Inputs!$B$10+Scorecard!$J$5*Y1485+Scorecard!$J$6*Z1485+Scorecard!$J$7*AA1485+Scorecard!$J$8*AB1485+Scorecard!$J$9*AC1485+Scorecard!$J$10*AD1485+Scorecard!$J$11*AE1485+Scorecard!$J$12*AF1485</f>
        <v>-4.65455796518405</v>
      </c>
      <c r="AH1485" s="0" t="n">
        <f aca="false">MIN(1-Inputs!$B$13,MAX(Inputs!$B$13,1/(1+EXP(-(Inputs!$B$11*AG1485+Inputs!$B$12)))))</f>
        <v>0.00850372313512076</v>
      </c>
      <c r="AI1485" s="0" t="n">
        <f aca="false">Inputs!$B$9-Inputs!$B$8*AG1485</f>
        <v>621.425030082531</v>
      </c>
      <c r="AJ1485" s="0" t="n">
        <f aca="false">RANK(AH1485,$AH$5:$AH$2004,0)+COUNTIF($AH$4:AH1484,AH1485)</f>
        <v>919</v>
      </c>
      <c r="AK1485" s="0" t="n">
        <f aca="false">IF(AJ1485&lt;=Deciles!$B$5*(Deciles!$B$4+1),INT((AJ1485-1)/(Deciles!$B$4+1))+1,Deciles!$B$5+INT((AJ1485-1-Deciles!$B$5*(Deciles!$B$4+1))/Deciles!$B$4)+1)</f>
        <v>5</v>
      </c>
    </row>
    <row r="1486" customFormat="false" ht="15" hidden="false" customHeight="false" outlineLevel="0" collapsed="false">
      <c r="A1486" s="0" t="n">
        <v>43227</v>
      </c>
      <c r="B1486" s="0" t="s">
        <v>145</v>
      </c>
      <c r="C1486" s="0" t="n">
        <v>744</v>
      </c>
      <c r="D1486" s="0" t="n">
        <v>68.3957443237305</v>
      </c>
      <c r="E1486" s="0" t="n">
        <v>62.3857765197754</v>
      </c>
      <c r="F1486" s="0" t="n">
        <v>38</v>
      </c>
      <c r="G1486" s="0" t="n">
        <v>3.76399993896484</v>
      </c>
      <c r="H1486" s="0" t="n">
        <v>0.247333288192749</v>
      </c>
      <c r="I1486" s="0" t="n">
        <v>27</v>
      </c>
      <c r="J1486" s="0" t="n">
        <v>11.920581817627</v>
      </c>
      <c r="K1486" s="0" t="n">
        <v>4.95833349227905</v>
      </c>
      <c r="L1486" s="0" t="n">
        <v>-1.875</v>
      </c>
      <c r="M1486" s="0" t="n">
        <v>3.98038840293884</v>
      </c>
      <c r="N1486" s="0" t="n">
        <v>0</v>
      </c>
      <c r="O1486" s="0" t="n">
        <v>0</v>
      </c>
      <c r="P1486" s="0" t="s">
        <v>146</v>
      </c>
      <c r="Q1486" s="0" t="s">
        <v>153</v>
      </c>
      <c r="R1486" s="0" t="n">
        <v>2</v>
      </c>
      <c r="S1486" s="0" t="s">
        <v>162</v>
      </c>
      <c r="T1486" s="0" t="n">
        <v>0</v>
      </c>
      <c r="U1486" s="0" t="n">
        <v>150329.11</v>
      </c>
      <c r="V1486" s="0" t="n">
        <v>0.00927364360541105</v>
      </c>
      <c r="W1486" s="0" t="n">
        <v>619.058288574219</v>
      </c>
      <c r="X1486" s="0" t="n">
        <v>0.0077409241348505</v>
      </c>
      <c r="Y1486" s="0" t="n">
        <f aca="false">IF(ISNUMBER(C1486),INDEX(Scorecard!$D$5:$D$12,SUMPRODUCT(--(Scorecard!$G$5:$G$11&lt;C1486))+1),Scorecard!$D$13)</f>
        <v>0.488358159108655</v>
      </c>
      <c r="Z1486" s="0" t="n">
        <f aca="false">IF(ISNUMBER(D1486),INDEX(Scorecard!$D$14:$D$17,SUMPRODUCT(--(Scorecard!$G$14:$G$16&lt;D1486))+1),Scorecard!$D$18)</f>
        <v>0.128579646629417</v>
      </c>
      <c r="AA1486" s="0" t="n">
        <f aca="false">IF(ISNUMBER(E1486),INDEX(Scorecard!$D$19:$D$26,SUMPRODUCT(--(Scorecard!$G$19:$G$25&lt;E1486))+1),Scorecard!$D$27)</f>
        <v>0.233621608745691</v>
      </c>
      <c r="AB1486" s="0" t="n">
        <f aca="false">IF(ISNUMBER(F1486),INDEX(Scorecard!$D$28:$D$35,SUMPRODUCT(--(Scorecard!$G$28:$G$34&lt;F1486))+1),Scorecard!$D$36)</f>
        <v>-0.132616866359722</v>
      </c>
      <c r="AC1486" s="0" t="n">
        <f aca="false">IF(ISNUMBER(H1486),INDEX(Scorecard!$D$37:$D$44,SUMPRODUCT(--(Scorecard!$G$37:$G$43&lt;H1486))+1),Scorecard!$D$45)</f>
        <v>-0.0679520129233634</v>
      </c>
      <c r="AD1486" s="0" t="n">
        <f aca="false">IF(ISNUMBER(I1486),INDEX(Scorecard!$D$46:$D$52,SUMPRODUCT(--(Scorecard!$G$46:$G$51&lt;I1486))+1),Scorecard!$D$53)</f>
        <v>0.123869379412532</v>
      </c>
      <c r="AE1486" s="0" t="n">
        <f aca="false">IF(ISNUMBER(K1486),INDEX(Scorecard!$D$54:$D$61,SUMPRODUCT(--(Scorecard!$G$54:$G$60&lt;K1486))+1),Scorecard!$D$62)</f>
        <v>0.214429354789033</v>
      </c>
      <c r="AF1486" s="0" t="n">
        <f aca="false">IF(ISNUMBER(L1486),INDEX(Scorecard!$D$63:$D$68,SUMPRODUCT(--(Scorecard!$G$63:$G$67&lt;L1486))+1),Scorecard!$D$69)</f>
        <v>-0.340582194386522</v>
      </c>
      <c r="AG1486" s="0" t="n">
        <f aca="false">Inputs!$B$10+Scorecard!$J$5*Y1486+Scorecard!$J$6*Z1486+Scorecard!$J$7*AA1486+Scorecard!$J$8*AB1486+Scorecard!$J$9*AC1486+Scorecard!$J$10*AD1486+Scorecard!$J$11*AE1486+Scorecard!$J$12*AF1486</f>
        <v>-4.57253302032959</v>
      </c>
      <c r="AH1486" s="0" t="n">
        <f aca="false">MIN(1-Inputs!$B$13,MAX(Inputs!$B$13,1/(1+EXP(-(Inputs!$B$11*AG1486+Inputs!$B$12)))))</f>
        <v>0.00927364375378425</v>
      </c>
      <c r="AI1486" s="0" t="n">
        <f aca="false">Inputs!$B$9-Inputs!$B$8*AG1486</f>
        <v>619.058290459116</v>
      </c>
      <c r="AJ1486" s="0" t="n">
        <f aca="false">RANK(AH1486,$AH$5:$AH$2004,0)+COUNTIF($AH$4:AH1485,AH1486)</f>
        <v>873</v>
      </c>
      <c r="AK1486" s="0" t="n">
        <f aca="false">IF(AJ1486&lt;=Deciles!$B$5*(Deciles!$B$4+1),INT((AJ1486-1)/(Deciles!$B$4+1))+1,Deciles!$B$5+INT((AJ1486-1-Deciles!$B$5*(Deciles!$B$4+1))/Deciles!$B$4)+1)</f>
        <v>5</v>
      </c>
    </row>
    <row r="1487" customFormat="false" ht="15" hidden="false" customHeight="false" outlineLevel="0" collapsed="false">
      <c r="A1487" s="0" t="n">
        <v>43288</v>
      </c>
      <c r="B1487" s="0" t="s">
        <v>155</v>
      </c>
      <c r="C1487" s="0" t="n">
        <v>681</v>
      </c>
      <c r="D1487" s="0" t="n">
        <v>63.1695022583008</v>
      </c>
      <c r="E1487" s="0" t="n">
        <v>41.4181671142578</v>
      </c>
      <c r="F1487" s="0" t="n">
        <v>18</v>
      </c>
      <c r="G1487" s="0" t="n">
        <v>4.38199996948242</v>
      </c>
      <c r="H1487" s="0" t="n">
        <v>-1.3513331413269</v>
      </c>
      <c r="I1487" s="0" t="n">
        <v>72</v>
      </c>
      <c r="J1487" s="0" t="n">
        <v>12.7476434707642</v>
      </c>
      <c r="K1487" s="0" t="n">
        <v>5.00833320617676</v>
      </c>
      <c r="L1487" s="0" t="n">
        <v>-1.125</v>
      </c>
      <c r="M1487" s="0" t="n">
        <v>6.2885799407959</v>
      </c>
      <c r="N1487" s="0" t="n">
        <v>0</v>
      </c>
      <c r="O1487" s="0" t="n">
        <v>0</v>
      </c>
      <c r="P1487" s="0" t="s">
        <v>144</v>
      </c>
      <c r="Q1487" s="0" t="s">
        <v>141</v>
      </c>
      <c r="R1487" s="0" t="n">
        <v>2</v>
      </c>
      <c r="S1487" s="0" t="s">
        <v>149</v>
      </c>
      <c r="T1487" s="0" t="n">
        <v>0</v>
      </c>
      <c r="U1487" s="0" t="n">
        <v>343740.9</v>
      </c>
      <c r="V1487" s="0" t="n">
        <v>0.0103268027305603</v>
      </c>
      <c r="W1487" s="0" t="n">
        <v>616.118286132813</v>
      </c>
      <c r="X1487" s="0" t="n">
        <v>0.0225300770252943</v>
      </c>
      <c r="Y1487" s="0" t="n">
        <f aca="false">IF(ISNUMBER(C1487),INDEX(Scorecard!$D$5:$D$12,SUMPRODUCT(--(Scorecard!$G$5:$G$11&lt;C1487))+1),Scorecard!$D$13)</f>
        <v>-0.869677851527538</v>
      </c>
      <c r="Z1487" s="0" t="n">
        <f aca="false">IF(ISNUMBER(D1487),INDEX(Scorecard!$D$14:$D$17,SUMPRODUCT(--(Scorecard!$G$14:$G$16&lt;D1487))+1),Scorecard!$D$18)</f>
        <v>0.248677243387958</v>
      </c>
      <c r="AA1487" s="0" t="n">
        <f aca="false">IF(ISNUMBER(E1487),INDEX(Scorecard!$D$19:$D$26,SUMPRODUCT(--(Scorecard!$G$19:$G$25&lt;E1487))+1),Scorecard!$D$27)</f>
        <v>0.57899015159425</v>
      </c>
      <c r="AB1487" s="0" t="n">
        <f aca="false">IF(ISNUMBER(F1487),INDEX(Scorecard!$D$28:$D$35,SUMPRODUCT(--(Scorecard!$G$28:$G$34&lt;F1487))+1),Scorecard!$D$36)</f>
        <v>0.624829191519909</v>
      </c>
      <c r="AC1487" s="0" t="n">
        <f aca="false">IF(ISNUMBER(H1487),INDEX(Scorecard!$D$37:$D$44,SUMPRODUCT(--(Scorecard!$G$37:$G$43&lt;H1487))+1),Scorecard!$D$45)</f>
        <v>1.35057635045042</v>
      </c>
      <c r="AD1487" s="0" t="n">
        <f aca="false">IF(ISNUMBER(I1487),INDEX(Scorecard!$D$46:$D$52,SUMPRODUCT(--(Scorecard!$G$46:$G$51&lt;I1487))+1),Scorecard!$D$53)</f>
        <v>0.818882373006414</v>
      </c>
      <c r="AE1487" s="0" t="n">
        <f aca="false">IF(ISNUMBER(K1487),INDEX(Scorecard!$D$54:$D$61,SUMPRODUCT(--(Scorecard!$G$54:$G$60&lt;K1487))+1),Scorecard!$D$62)</f>
        <v>0.214429354789033</v>
      </c>
      <c r="AF1487" s="0" t="n">
        <f aca="false">IF(ISNUMBER(L1487),INDEX(Scorecard!$D$63:$D$68,SUMPRODUCT(--(Scorecard!$G$63:$G$67&lt;L1487))+1),Scorecard!$D$69)</f>
        <v>-0.340582194386522</v>
      </c>
      <c r="AG1487" s="0" t="n">
        <f aca="false">Inputs!$B$10+Scorecard!$J$5*Y1487+Scorecard!$J$6*Z1487+Scorecard!$J$7*AA1487+Scorecard!$J$8*AB1487+Scorecard!$J$9*AC1487+Scorecard!$J$10*AD1487+Scorecard!$J$11*AE1487+Scorecard!$J$12*AF1487</f>
        <v>-4.4706410277277</v>
      </c>
      <c r="AH1487" s="0" t="n">
        <f aca="false">MIN(1-Inputs!$B$13,MAX(Inputs!$B$13,1/(1+EXP(-(Inputs!$B$11*AG1487+Inputs!$B$12)))))</f>
        <v>0.0103268027577141</v>
      </c>
      <c r="AI1487" s="0" t="n">
        <f aca="false">Inputs!$B$9-Inputs!$B$8*AG1487</f>
        <v>616.118309010455</v>
      </c>
      <c r="AJ1487" s="0" t="n">
        <f aca="false">RANK(AH1487,$AH$5:$AH$2004,0)+COUNTIF($AH$4:AH1486,AH1487)</f>
        <v>792</v>
      </c>
      <c r="AK1487" s="0" t="n">
        <f aca="false">IF(AJ1487&lt;=Deciles!$B$5*(Deciles!$B$4+1),INT((AJ1487-1)/(Deciles!$B$4+1))+1,Deciles!$B$5+INT((AJ1487-1-Deciles!$B$5*(Deciles!$B$4+1))/Deciles!$B$4)+1)</f>
        <v>4</v>
      </c>
    </row>
    <row r="1488" customFormat="false" ht="15" hidden="false" customHeight="false" outlineLevel="0" collapsed="false">
      <c r="A1488" s="0" t="n">
        <v>43297</v>
      </c>
      <c r="B1488" s="0" t="s">
        <v>150</v>
      </c>
      <c r="C1488" s="0" t="n">
        <v>736</v>
      </c>
      <c r="D1488" s="0" t="n">
        <v>95.3526611328125</v>
      </c>
      <c r="E1488" s="0" t="n">
        <v>75.3737411499023</v>
      </c>
      <c r="F1488" s="0" t="n">
        <v>23</v>
      </c>
      <c r="G1488" s="0" t="n">
        <v>3.49600005149841</v>
      </c>
      <c r="H1488" s="0" t="n">
        <v>-3.13733315467835</v>
      </c>
      <c r="I1488" s="0" t="n">
        <v>31</v>
      </c>
      <c r="J1488" s="0" t="n">
        <v>11.7184009552002</v>
      </c>
      <c r="K1488" s="0" t="n">
        <v>5.19999980926514</v>
      </c>
      <c r="L1488" s="0" t="n">
        <v>-0.208333492279053</v>
      </c>
      <c r="M1488" s="0" t="n">
        <v>7.33083200454712</v>
      </c>
      <c r="N1488" s="0" t="n">
        <v>0</v>
      </c>
      <c r="O1488" s="0" t="n">
        <v>0</v>
      </c>
      <c r="P1488" s="0" t="s">
        <v>144</v>
      </c>
      <c r="Q1488" s="0" t="s">
        <v>141</v>
      </c>
      <c r="R1488" s="0" t="n">
        <v>2</v>
      </c>
      <c r="S1488" s="0" t="s">
        <v>154</v>
      </c>
      <c r="T1488" s="0" t="n">
        <v>0</v>
      </c>
      <c r="U1488" s="0" t="n">
        <v>122810.85</v>
      </c>
      <c r="V1488" s="0" t="n">
        <v>0.00742856180295348</v>
      </c>
      <c r="W1488" s="0" t="n">
        <v>625.112670898438</v>
      </c>
      <c r="X1488" s="0" t="n">
        <v>0.00397232780233026</v>
      </c>
      <c r="Y1488" s="0" t="n">
        <f aca="false">IF(ISNUMBER(C1488),INDEX(Scorecard!$D$5:$D$12,SUMPRODUCT(--(Scorecard!$G$5:$G$11&lt;C1488))+1),Scorecard!$D$13)</f>
        <v>0.488358159108655</v>
      </c>
      <c r="Z1488" s="0" t="n">
        <f aca="false">IF(ISNUMBER(D1488),INDEX(Scorecard!$D$14:$D$17,SUMPRODUCT(--(Scorecard!$G$14:$G$16&lt;D1488))+1),Scorecard!$D$18)</f>
        <v>-0.361970872710667</v>
      </c>
      <c r="AA1488" s="0" t="n">
        <f aca="false">IF(ISNUMBER(E1488),INDEX(Scorecard!$D$19:$D$26,SUMPRODUCT(--(Scorecard!$G$19:$G$25&lt;E1488))+1),Scorecard!$D$27)</f>
        <v>-0.0341578513653732</v>
      </c>
      <c r="AB1488" s="0" t="n">
        <f aca="false">IF(ISNUMBER(F1488),INDEX(Scorecard!$D$28:$D$35,SUMPRODUCT(--(Scorecard!$G$28:$G$34&lt;F1488))+1),Scorecard!$D$36)</f>
        <v>0.349218150643304</v>
      </c>
      <c r="AC1488" s="0" t="n">
        <f aca="false">IF(ISNUMBER(H1488),INDEX(Scorecard!$D$37:$D$44,SUMPRODUCT(--(Scorecard!$G$37:$G$43&lt;H1488))+1),Scorecard!$D$45)</f>
        <v>1.35057635045042</v>
      </c>
      <c r="AD1488" s="0" t="n">
        <f aca="false">IF(ISNUMBER(I1488),INDEX(Scorecard!$D$46:$D$52,SUMPRODUCT(--(Scorecard!$G$46:$G$51&lt;I1488))+1),Scorecard!$D$53)</f>
        <v>0.123869379412532</v>
      </c>
      <c r="AE1488" s="0" t="n">
        <f aca="false">IF(ISNUMBER(K1488),INDEX(Scorecard!$D$54:$D$61,SUMPRODUCT(--(Scorecard!$G$54:$G$60&lt;K1488))+1),Scorecard!$D$62)</f>
        <v>0.214429354789033</v>
      </c>
      <c r="AF1488" s="0" t="n">
        <f aca="false">IF(ISNUMBER(L1488),INDEX(Scorecard!$D$63:$D$68,SUMPRODUCT(--(Scorecard!$G$63:$G$67&lt;L1488))+1),Scorecard!$D$69)</f>
        <v>0.322484508656054</v>
      </c>
      <c r="AG1488" s="0" t="n">
        <f aca="false">Inputs!$B$10+Scorecard!$J$5*Y1488+Scorecard!$J$6*Z1488+Scorecard!$J$7*AA1488+Scorecard!$J$8*AB1488+Scorecard!$J$9*AC1488+Scorecard!$J$10*AD1488+Scorecard!$J$11*AE1488+Scorecard!$J$12*AF1488</f>
        <v>-4.78236208425271</v>
      </c>
      <c r="AH1488" s="0" t="n">
        <f aca="false">MIN(1-Inputs!$B$13,MAX(Inputs!$B$13,1/(1+EXP(-(Inputs!$B$11*AG1488+Inputs!$B$12)))))</f>
        <v>0.00742856193819815</v>
      </c>
      <c r="AI1488" s="0" t="n">
        <f aca="false">Inputs!$B$9-Inputs!$B$8*AG1488</f>
        <v>625.112677458242</v>
      </c>
      <c r="AJ1488" s="0" t="n">
        <f aca="false">RANK(AH1488,$AH$5:$AH$2004,0)+COUNTIF($AH$4:AH1487,AH1488)</f>
        <v>1017</v>
      </c>
      <c r="AK1488" s="0" t="n">
        <f aca="false">IF(AJ1488&lt;=Deciles!$B$5*(Deciles!$B$4+1),INT((AJ1488-1)/(Deciles!$B$4+1))+1,Deciles!$B$5+INT((AJ1488-1-Deciles!$B$5*(Deciles!$B$4+1))/Deciles!$B$4)+1)</f>
        <v>6</v>
      </c>
    </row>
    <row r="1489" customFormat="false" ht="15" hidden="false" customHeight="false" outlineLevel="0" collapsed="false">
      <c r="A1489" s="0" t="n">
        <v>43358</v>
      </c>
      <c r="B1489" s="0" t="s">
        <v>152</v>
      </c>
      <c r="C1489" s="0" t="n">
        <v>784</v>
      </c>
      <c r="D1489" s="0" t="n">
        <v>77.0792770385742</v>
      </c>
      <c r="E1489" s="0" t="n">
        <v>64.7554244995117</v>
      </c>
      <c r="F1489" s="0" t="n">
        <v>33</v>
      </c>
      <c r="G1489" s="0" t="n">
        <v>3.50999999046326</v>
      </c>
      <c r="H1489" s="0" t="n">
        <v>-2.92333340644836</v>
      </c>
      <c r="I1489" s="0" t="n">
        <v>31</v>
      </c>
      <c r="J1489" s="0" t="n">
        <v>13.0020637512207</v>
      </c>
      <c r="K1489" s="0" t="n">
        <v>4.19999980926514</v>
      </c>
      <c r="L1489" s="0" t="n">
        <v>-0.458333492279053</v>
      </c>
      <c r="M1489" s="0" t="n">
        <v>6.02961158752441</v>
      </c>
      <c r="N1489" s="0" t="n">
        <v>0</v>
      </c>
      <c r="O1489" s="0" t="n">
        <v>0</v>
      </c>
      <c r="P1489" s="0" t="s">
        <v>144</v>
      </c>
      <c r="Q1489" s="0" t="s">
        <v>141</v>
      </c>
      <c r="R1489" s="0" t="n">
        <v>2</v>
      </c>
      <c r="S1489" s="0" t="s">
        <v>156</v>
      </c>
      <c r="T1489" s="0" t="n">
        <v>0</v>
      </c>
      <c r="U1489" s="0" t="n">
        <v>443327.25</v>
      </c>
      <c r="V1489" s="0" t="n">
        <v>0.00270656147040427</v>
      </c>
      <c r="W1489" s="0" t="n">
        <v>652.566589355469</v>
      </c>
      <c r="X1489" s="0" t="n">
        <v>0.00219867471605539</v>
      </c>
      <c r="Y1489" s="0" t="n">
        <f aca="false">IF(ISNUMBER(C1489),INDEX(Scorecard!$D$5:$D$12,SUMPRODUCT(--(Scorecard!$G$5:$G$11&lt;C1489))+1),Scorecard!$D$13)</f>
        <v>1.23750384304241</v>
      </c>
      <c r="Z1489" s="0" t="n">
        <f aca="false">IF(ISNUMBER(D1489),INDEX(Scorecard!$D$14:$D$17,SUMPRODUCT(--(Scorecard!$G$14:$G$16&lt;D1489))+1),Scorecard!$D$18)</f>
        <v>0.0505355481560174</v>
      </c>
      <c r="AA1489" s="0" t="n">
        <f aca="false">IF(ISNUMBER(E1489),INDEX(Scorecard!$D$19:$D$26,SUMPRODUCT(--(Scorecard!$G$19:$G$25&lt;E1489))+1),Scorecard!$D$27)</f>
        <v>0.233621608745691</v>
      </c>
      <c r="AB1489" s="0" t="n">
        <f aca="false">IF(ISNUMBER(F1489),INDEX(Scorecard!$D$28:$D$35,SUMPRODUCT(--(Scorecard!$G$28:$G$34&lt;F1489))+1),Scorecard!$D$36)</f>
        <v>-0.0008456427959252</v>
      </c>
      <c r="AC1489" s="0" t="n">
        <f aca="false">IF(ISNUMBER(H1489),INDEX(Scorecard!$D$37:$D$44,SUMPRODUCT(--(Scorecard!$G$37:$G$43&lt;H1489))+1),Scorecard!$D$45)</f>
        <v>1.35057635045042</v>
      </c>
      <c r="AD1489" s="0" t="n">
        <f aca="false">IF(ISNUMBER(I1489),INDEX(Scorecard!$D$46:$D$52,SUMPRODUCT(--(Scorecard!$G$46:$G$51&lt;I1489))+1),Scorecard!$D$53)</f>
        <v>0.123869379412532</v>
      </c>
      <c r="AE1489" s="0" t="n">
        <f aca="false">IF(ISNUMBER(K1489),INDEX(Scorecard!$D$54:$D$61,SUMPRODUCT(--(Scorecard!$G$54:$G$60&lt;K1489))+1),Scorecard!$D$62)</f>
        <v>0.489050497890326</v>
      </c>
      <c r="AF1489" s="0" t="n">
        <f aca="false">IF(ISNUMBER(L1489),INDEX(Scorecard!$D$63:$D$68,SUMPRODUCT(--(Scorecard!$G$63:$G$67&lt;L1489))+1),Scorecard!$D$69)</f>
        <v>0.322484508656054</v>
      </c>
      <c r="AG1489" s="0" t="n">
        <f aca="false">Inputs!$B$10+Scorecard!$J$5*Y1489+Scorecard!$J$6*Z1489+Scorecard!$J$7*AA1489+Scorecard!$J$8*AB1489+Scorecard!$J$9*AC1489+Scorecard!$J$10*AD1489+Scorecard!$J$11*AE1489+Scorecard!$J$12*AF1489</f>
        <v>-5.73384171380468</v>
      </c>
      <c r="AH1489" s="0" t="n">
        <f aca="false">MIN(1-Inputs!$B$13,MAX(Inputs!$B$13,1/(1+EXP(-(Inputs!$B$11*AG1489+Inputs!$B$12)))))</f>
        <v>0.00270656148640195</v>
      </c>
      <c r="AI1489" s="0" t="n">
        <f aca="false">Inputs!$B$9-Inputs!$B$8*AG1489</f>
        <v>652.566576319471</v>
      </c>
      <c r="AJ1489" s="0" t="n">
        <f aca="false">RANK(AH1489,$AH$5:$AH$2004,0)+COUNTIF($AH$4:AH1488,AH1489)</f>
        <v>1595</v>
      </c>
      <c r="AK1489" s="0" t="n">
        <f aca="false">IF(AJ1489&lt;=Deciles!$B$5*(Deciles!$B$4+1),INT((AJ1489-1)/(Deciles!$B$4+1))+1,Deciles!$B$5+INT((AJ1489-1-Deciles!$B$5*(Deciles!$B$4+1))/Deciles!$B$4)+1)</f>
        <v>8</v>
      </c>
    </row>
    <row r="1490" customFormat="false" ht="15" hidden="false" customHeight="false" outlineLevel="0" collapsed="false">
      <c r="A1490" s="0" t="n">
        <v>43381</v>
      </c>
      <c r="B1490" s="0" t="s">
        <v>143</v>
      </c>
      <c r="C1490" s="0" t="n">
        <v>760</v>
      </c>
      <c r="D1490" s="0" t="n">
        <v>93.6839752197266</v>
      </c>
      <c r="E1490" s="0" t="n">
        <v>55.0424041748047</v>
      </c>
      <c r="F1490" s="0" t="n">
        <v>23</v>
      </c>
      <c r="G1490" s="0" t="n">
        <v>3.84299993515015</v>
      </c>
      <c r="H1490" s="0" t="n">
        <v>0.609666585922241</v>
      </c>
      <c r="I1490" s="0" t="n">
        <v>97</v>
      </c>
      <c r="J1490" s="0" t="n">
        <v>12.6474542617798</v>
      </c>
      <c r="K1490" s="0" t="n">
        <v>8.53333377838135</v>
      </c>
      <c r="L1490" s="0" t="n">
        <v>5.07179546356201</v>
      </c>
      <c r="M1490" s="0" t="n">
        <v>1.95005702972412</v>
      </c>
      <c r="N1490" s="0" t="n">
        <v>1</v>
      </c>
      <c r="O1490" s="0" t="n">
        <v>0</v>
      </c>
      <c r="P1490" s="0" t="s">
        <v>140</v>
      </c>
      <c r="Q1490" s="0" t="s">
        <v>141</v>
      </c>
      <c r="R1490" s="0" t="n">
        <v>2</v>
      </c>
      <c r="S1490" s="0" t="s">
        <v>147</v>
      </c>
      <c r="T1490" s="0" t="n">
        <v>0</v>
      </c>
      <c r="U1490" s="0" t="n">
        <v>310970.72</v>
      </c>
      <c r="V1490" s="0" t="n">
        <v>0.00866167806088924</v>
      </c>
      <c r="W1490" s="0" t="n">
        <v>620.922607421875</v>
      </c>
      <c r="X1490" s="0" t="n">
        <v>0.00327081279829145</v>
      </c>
      <c r="Y1490" s="0" t="n">
        <f aca="false">IF(ISNUMBER(C1490),INDEX(Scorecard!$D$5:$D$12,SUMPRODUCT(--(Scorecard!$G$5:$G$11&lt;C1490))+1),Scorecard!$D$13)</f>
        <v>0.733188958177614</v>
      </c>
      <c r="Z1490" s="0" t="n">
        <f aca="false">IF(ISNUMBER(D1490),INDEX(Scorecard!$D$14:$D$17,SUMPRODUCT(--(Scorecard!$G$14:$G$16&lt;D1490))+1),Scorecard!$D$18)</f>
        <v>-0.361970872710667</v>
      </c>
      <c r="AA1490" s="0" t="n">
        <f aca="false">IF(ISNUMBER(E1490),INDEX(Scorecard!$D$19:$D$26,SUMPRODUCT(--(Scorecard!$G$19:$G$25&lt;E1490))+1),Scorecard!$D$27)</f>
        <v>0.285899340811827</v>
      </c>
      <c r="AB1490" s="0" t="n">
        <f aca="false">IF(ISNUMBER(F1490),INDEX(Scorecard!$D$28:$D$35,SUMPRODUCT(--(Scorecard!$G$28:$G$34&lt;F1490))+1),Scorecard!$D$36)</f>
        <v>0.349218150643304</v>
      </c>
      <c r="AC1490" s="0" t="n">
        <f aca="false">IF(ISNUMBER(H1490),INDEX(Scorecard!$D$37:$D$44,SUMPRODUCT(--(Scorecard!$G$37:$G$43&lt;H1490))+1),Scorecard!$D$45)</f>
        <v>-0.271229676926091</v>
      </c>
      <c r="AD1490" s="0" t="n">
        <f aca="false">IF(ISNUMBER(I1490),INDEX(Scorecard!$D$46:$D$52,SUMPRODUCT(--(Scorecard!$G$46:$G$51&lt;I1490))+1),Scorecard!$D$53)</f>
        <v>0.818882373006414</v>
      </c>
      <c r="AE1490" s="0" t="n">
        <f aca="false">IF(ISNUMBER(K1490),INDEX(Scorecard!$D$54:$D$61,SUMPRODUCT(--(Scorecard!$G$54:$G$60&lt;K1490))+1),Scorecard!$D$62)</f>
        <v>-0.541917179454542</v>
      </c>
      <c r="AF1490" s="0" t="n">
        <f aca="false">IF(ISNUMBER(L1490),INDEX(Scorecard!$D$63:$D$68,SUMPRODUCT(--(Scorecard!$G$63:$G$67&lt;L1490))+1),Scorecard!$D$69)</f>
        <v>0.322484508656054</v>
      </c>
      <c r="AG1490" s="0" t="n">
        <f aca="false">Inputs!$B$10+Scorecard!$J$5*Y1490+Scorecard!$J$6*Z1490+Scorecard!$J$7*AA1490+Scorecard!$J$8*AB1490+Scorecard!$J$9*AC1490+Scorecard!$J$10*AD1490+Scorecard!$J$11*AE1490+Scorecard!$J$12*AF1490</f>
        <v>-4.63714564983597</v>
      </c>
      <c r="AH1490" s="0" t="n">
        <f aca="false">MIN(1-Inputs!$B$13,MAX(Inputs!$B$13,1/(1+EXP(-(Inputs!$B$11*AG1490+Inputs!$B$12)))))</f>
        <v>0.00866167847141193</v>
      </c>
      <c r="AI1490" s="0" t="n">
        <f aca="false">Inputs!$B$9-Inputs!$B$8*AG1490</f>
        <v>620.922616862469</v>
      </c>
      <c r="AJ1490" s="0" t="n">
        <f aca="false">RANK(AH1490,$AH$5:$AH$2004,0)+COUNTIF($AH$4:AH1489,AH1490)</f>
        <v>912</v>
      </c>
      <c r="AK1490" s="0" t="n">
        <f aca="false">IF(AJ1490&lt;=Deciles!$B$5*(Deciles!$B$4+1),INT((AJ1490-1)/(Deciles!$B$4+1))+1,Deciles!$B$5+INT((AJ1490-1-Deciles!$B$5*(Deciles!$B$4+1))/Deciles!$B$4)+1)</f>
        <v>5</v>
      </c>
    </row>
    <row r="1491" customFormat="false" ht="15" hidden="false" customHeight="false" outlineLevel="0" collapsed="false">
      <c r="A1491" s="0" t="n">
        <v>43450</v>
      </c>
      <c r="B1491" s="0" t="s">
        <v>155</v>
      </c>
      <c r="C1491" s="0" t="n">
        <v>739</v>
      </c>
      <c r="D1491" s="0" t="n">
        <v>80</v>
      </c>
      <c r="E1491" s="0" t="n">
        <v>72.2441940307617</v>
      </c>
      <c r="F1491" s="0" t="n">
        <v>35</v>
      </c>
      <c r="G1491" s="0" t="n">
        <v>3.18300008773804</v>
      </c>
      <c r="H1491" s="0" t="n">
        <v>-2.55033302307129</v>
      </c>
      <c r="I1491" s="0" t="n">
        <v>15</v>
      </c>
      <c r="J1491" s="0" t="n">
        <v>11.5004663467407</v>
      </c>
      <c r="K1491" s="0" t="n">
        <v>5.00833320617676</v>
      </c>
      <c r="L1491" s="0" t="n">
        <v>-1.125</v>
      </c>
      <c r="M1491" s="0" t="n">
        <v>6.2885799407959</v>
      </c>
      <c r="N1491" s="0" t="n">
        <v>0</v>
      </c>
      <c r="O1491" s="0" t="n">
        <v>0</v>
      </c>
      <c r="P1491" s="0" t="s">
        <v>146</v>
      </c>
      <c r="Q1491" s="0" t="s">
        <v>141</v>
      </c>
      <c r="R1491" s="0" t="n">
        <v>1</v>
      </c>
      <c r="S1491" s="0" t="s">
        <v>149</v>
      </c>
      <c r="T1491" s="0" t="n">
        <v>0</v>
      </c>
      <c r="U1491" s="0" t="n">
        <v>98761.86</v>
      </c>
      <c r="V1491" s="0" t="n">
        <v>0.00947354827076197</v>
      </c>
      <c r="W1491" s="0" t="n">
        <v>618.475646972656</v>
      </c>
      <c r="X1491" s="0" t="n">
        <v>0.011185267008841</v>
      </c>
      <c r="Y1491" s="0" t="n">
        <f aca="false">IF(ISNUMBER(C1491),INDEX(Scorecard!$D$5:$D$12,SUMPRODUCT(--(Scorecard!$G$5:$G$11&lt;C1491))+1),Scorecard!$D$13)</f>
        <v>0.488358159108655</v>
      </c>
      <c r="Z1491" s="0" t="n">
        <f aca="false">IF(ISNUMBER(D1491),INDEX(Scorecard!$D$14:$D$17,SUMPRODUCT(--(Scorecard!$G$14:$G$16&lt;D1491))+1),Scorecard!$D$18)</f>
        <v>0.0505355481560174</v>
      </c>
      <c r="AA1491" s="0" t="n">
        <f aca="false">IF(ISNUMBER(E1491),INDEX(Scorecard!$D$19:$D$26,SUMPRODUCT(--(Scorecard!$G$19:$G$25&lt;E1491))+1),Scorecard!$D$27)</f>
        <v>-0.0341578513653732</v>
      </c>
      <c r="AB1491" s="0" t="n">
        <f aca="false">IF(ISNUMBER(F1491),INDEX(Scorecard!$D$28:$D$35,SUMPRODUCT(--(Scorecard!$G$28:$G$34&lt;F1491))+1),Scorecard!$D$36)</f>
        <v>-0.0008456427959252</v>
      </c>
      <c r="AC1491" s="0" t="n">
        <f aca="false">IF(ISNUMBER(H1491),INDEX(Scorecard!$D$37:$D$44,SUMPRODUCT(--(Scorecard!$G$37:$G$43&lt;H1491))+1),Scorecard!$D$45)</f>
        <v>1.35057635045042</v>
      </c>
      <c r="AD1491" s="0" t="n">
        <f aca="false">IF(ISNUMBER(I1491),INDEX(Scorecard!$D$46:$D$52,SUMPRODUCT(--(Scorecard!$G$46:$G$51&lt;I1491))+1),Scorecard!$D$53)</f>
        <v>-0.114272400683245</v>
      </c>
      <c r="AE1491" s="0" t="n">
        <f aca="false">IF(ISNUMBER(K1491),INDEX(Scorecard!$D$54:$D$61,SUMPRODUCT(--(Scorecard!$G$54:$G$60&lt;K1491))+1),Scorecard!$D$62)</f>
        <v>0.214429354789033</v>
      </c>
      <c r="AF1491" s="0" t="n">
        <f aca="false">IF(ISNUMBER(L1491),INDEX(Scorecard!$D$63:$D$68,SUMPRODUCT(--(Scorecard!$G$63:$G$67&lt;L1491))+1),Scorecard!$D$69)</f>
        <v>-0.340582194386522</v>
      </c>
      <c r="AG1491" s="0" t="n">
        <f aca="false">Inputs!$B$10+Scorecard!$J$5*Y1491+Scorecard!$J$6*Z1491+Scorecard!$J$7*AA1491+Scorecard!$J$8*AB1491+Scorecard!$J$9*AC1491+Scorecard!$J$10*AD1491+Scorecard!$J$11*AE1491+Scorecard!$J$12*AF1491</f>
        <v>-4.55233940854279</v>
      </c>
      <c r="AH1491" s="0" t="n">
        <f aca="false">MIN(1-Inputs!$B$13,MAX(Inputs!$B$13,1/(1+EXP(-(Inputs!$B$11*AG1491+Inputs!$B$12)))))</f>
        <v>0.00947354859012132</v>
      </c>
      <c r="AI1491" s="0" t="n">
        <f aca="false">Inputs!$B$9-Inputs!$B$8*AG1491</f>
        <v>618.475625987467</v>
      </c>
      <c r="AJ1491" s="0" t="n">
        <f aca="false">RANK(AH1491,$AH$5:$AH$2004,0)+COUNTIF($AH$4:AH1490,AH1491)</f>
        <v>857</v>
      </c>
      <c r="AK1491" s="0" t="n">
        <f aca="false">IF(AJ1491&lt;=Deciles!$B$5*(Deciles!$B$4+1),INT((AJ1491-1)/(Deciles!$B$4+1))+1,Deciles!$B$5+INT((AJ1491-1-Deciles!$B$5*(Deciles!$B$4+1))/Deciles!$B$4)+1)</f>
        <v>5</v>
      </c>
    </row>
    <row r="1492" customFormat="false" ht="15" hidden="false" customHeight="false" outlineLevel="0" collapsed="false">
      <c r="A1492" s="0" t="n">
        <v>43450</v>
      </c>
      <c r="B1492" s="0" t="s">
        <v>150</v>
      </c>
      <c r="C1492" s="0" t="n">
        <v>739</v>
      </c>
      <c r="D1492" s="0" t="n">
        <v>80</v>
      </c>
      <c r="E1492" s="0" t="n">
        <v>66.5004577636719</v>
      </c>
      <c r="F1492" s="0" t="n">
        <v>35</v>
      </c>
      <c r="G1492" s="0" t="n">
        <v>3.18300008773804</v>
      </c>
      <c r="H1492" s="0" t="n">
        <v>-3.45033311843872</v>
      </c>
      <c r="I1492" s="0" t="n">
        <v>27</v>
      </c>
      <c r="J1492" s="0" t="n">
        <v>11.4786109924316</v>
      </c>
      <c r="K1492" s="0" t="n">
        <v>4.80000019073486</v>
      </c>
      <c r="L1492" s="0" t="n">
        <v>-0.208333015441895</v>
      </c>
      <c r="M1492" s="0" t="n">
        <v>6.28858661651611</v>
      </c>
      <c r="N1492" s="0" t="n">
        <v>0</v>
      </c>
      <c r="O1492" s="0" t="n">
        <v>0</v>
      </c>
      <c r="P1492" s="0" t="s">
        <v>146</v>
      </c>
      <c r="Q1492" s="0" t="s">
        <v>141</v>
      </c>
      <c r="R1492" s="0" t="n">
        <v>1</v>
      </c>
      <c r="S1492" s="0" t="s">
        <v>149</v>
      </c>
      <c r="T1492" s="0" t="n">
        <v>0</v>
      </c>
      <c r="U1492" s="0" t="n">
        <v>96626.8</v>
      </c>
      <c r="V1492" s="0" t="n">
        <v>0.00687331752851605</v>
      </c>
      <c r="W1492" s="0" t="n">
        <v>627.230285644531</v>
      </c>
      <c r="X1492" s="0" t="n">
        <v>0.00815119128674269</v>
      </c>
      <c r="Y1492" s="0" t="n">
        <f aca="false">IF(ISNUMBER(C1492),INDEX(Scorecard!$D$5:$D$12,SUMPRODUCT(--(Scorecard!$G$5:$G$11&lt;C1492))+1),Scorecard!$D$13)</f>
        <v>0.488358159108655</v>
      </c>
      <c r="Z1492" s="0" t="n">
        <f aca="false">IF(ISNUMBER(D1492),INDEX(Scorecard!$D$14:$D$17,SUMPRODUCT(--(Scorecard!$G$14:$G$16&lt;D1492))+1),Scorecard!$D$18)</f>
        <v>0.0505355481560174</v>
      </c>
      <c r="AA1492" s="0" t="n">
        <f aca="false">IF(ISNUMBER(E1492),INDEX(Scorecard!$D$19:$D$26,SUMPRODUCT(--(Scorecard!$G$19:$G$25&lt;E1492))+1),Scorecard!$D$27)</f>
        <v>0.0530843085177338</v>
      </c>
      <c r="AB1492" s="0" t="n">
        <f aca="false">IF(ISNUMBER(F1492),INDEX(Scorecard!$D$28:$D$35,SUMPRODUCT(--(Scorecard!$G$28:$G$34&lt;F1492))+1),Scorecard!$D$36)</f>
        <v>-0.0008456427959252</v>
      </c>
      <c r="AC1492" s="0" t="n">
        <f aca="false">IF(ISNUMBER(H1492),INDEX(Scorecard!$D$37:$D$44,SUMPRODUCT(--(Scorecard!$G$37:$G$43&lt;H1492))+1),Scorecard!$D$45)</f>
        <v>1.35057635045042</v>
      </c>
      <c r="AD1492" s="0" t="n">
        <f aca="false">IF(ISNUMBER(I1492),INDEX(Scorecard!$D$46:$D$52,SUMPRODUCT(--(Scorecard!$G$46:$G$51&lt;I1492))+1),Scorecard!$D$53)</f>
        <v>0.123869379412532</v>
      </c>
      <c r="AE1492" s="0" t="n">
        <f aca="false">IF(ISNUMBER(K1492),INDEX(Scorecard!$D$54:$D$61,SUMPRODUCT(--(Scorecard!$G$54:$G$60&lt;K1492))+1),Scorecard!$D$62)</f>
        <v>0.409483001259379</v>
      </c>
      <c r="AF1492" s="0" t="n">
        <f aca="false">IF(ISNUMBER(L1492),INDEX(Scorecard!$D$63:$D$68,SUMPRODUCT(--(Scorecard!$G$63:$G$67&lt;L1492))+1),Scorecard!$D$69)</f>
        <v>0.322484508656054</v>
      </c>
      <c r="AG1492" s="0" t="n">
        <f aca="false">Inputs!$B$10+Scorecard!$J$5*Y1492+Scorecard!$J$6*Z1492+Scorecard!$J$7*AA1492+Scorecard!$J$8*AB1492+Scorecard!$J$9*AC1492+Scorecard!$J$10*AD1492+Scorecard!$J$11*AE1492+Scorecard!$J$12*AF1492</f>
        <v>-4.855753451393</v>
      </c>
      <c r="AH1492" s="0" t="n">
        <f aca="false">MIN(1-Inputs!$B$13,MAX(Inputs!$B$13,1/(1+EXP(-(Inputs!$B$11*AG1492+Inputs!$B$12)))))</f>
        <v>0.00687331775061492</v>
      </c>
      <c r="AI1492" s="0" t="n">
        <f aca="false">Inputs!$B$9-Inputs!$B$8*AG1492</f>
        <v>627.230304686588</v>
      </c>
      <c r="AJ1492" s="0" t="n">
        <f aca="false">RANK(AH1492,$AH$5:$AH$2004,0)+COUNTIF($AH$4:AH1491,AH1492)</f>
        <v>1064</v>
      </c>
      <c r="AK1492" s="0" t="n">
        <f aca="false">IF(AJ1492&lt;=Deciles!$B$5*(Deciles!$B$4+1),INT((AJ1492-1)/(Deciles!$B$4+1))+1,Deciles!$B$5+INT((AJ1492-1-Deciles!$B$5*(Deciles!$B$4+1))/Deciles!$B$4)+1)</f>
        <v>6</v>
      </c>
    </row>
    <row r="1493" customFormat="false" ht="15" hidden="false" customHeight="false" outlineLevel="0" collapsed="false">
      <c r="A1493" s="0" t="n">
        <v>43509</v>
      </c>
      <c r="B1493" s="0" t="s">
        <v>145</v>
      </c>
      <c r="C1493" s="0" t="n">
        <v>769</v>
      </c>
      <c r="D1493" s="0" t="n">
        <v>80</v>
      </c>
      <c r="E1493" s="0" t="n">
        <v>71.0401000976563</v>
      </c>
      <c r="F1493" s="0" t="n">
        <v>19</v>
      </c>
      <c r="G1493" s="0" t="n">
        <v>3.86100006103516</v>
      </c>
      <c r="H1493" s="0" t="n">
        <v>0.344333410263062</v>
      </c>
      <c r="I1493" s="0" t="n">
        <v>31</v>
      </c>
      <c r="J1493" s="0" t="n">
        <v>12.7692060470581</v>
      </c>
      <c r="K1493" s="0" t="n">
        <v>4.85833311080933</v>
      </c>
      <c r="L1493" s="0" t="n">
        <v>-1.875</v>
      </c>
      <c r="M1493" s="0" t="n">
        <v>4.48895072937012</v>
      </c>
      <c r="N1493" s="0" t="n">
        <v>0</v>
      </c>
      <c r="O1493" s="0" t="n">
        <v>0</v>
      </c>
      <c r="P1493" s="0" t="s">
        <v>140</v>
      </c>
      <c r="Q1493" s="0" t="s">
        <v>141</v>
      </c>
      <c r="R1493" s="0" t="n">
        <v>1</v>
      </c>
      <c r="S1493" s="0" t="s">
        <v>161</v>
      </c>
      <c r="T1493" s="0" t="n">
        <v>0</v>
      </c>
      <c r="U1493" s="0" t="n">
        <v>351233.44</v>
      </c>
      <c r="V1493" s="0" t="n">
        <v>0.00194260245189071</v>
      </c>
      <c r="W1493" s="0" t="n">
        <v>661.563171386719</v>
      </c>
      <c r="X1493" s="0" t="n">
        <v>0.00210639322176576</v>
      </c>
      <c r="Y1493" s="0" t="n">
        <f aca="false">IF(ISNUMBER(C1493),INDEX(Scorecard!$D$5:$D$12,SUMPRODUCT(--(Scorecard!$G$5:$G$11&lt;C1493))+1),Scorecard!$D$13)</f>
        <v>1.23750384304241</v>
      </c>
      <c r="Z1493" s="0" t="n">
        <f aca="false">IF(ISNUMBER(D1493),INDEX(Scorecard!$D$14:$D$17,SUMPRODUCT(--(Scorecard!$G$14:$G$16&lt;D1493))+1),Scorecard!$D$18)</f>
        <v>0.0505355481560174</v>
      </c>
      <c r="AA1493" s="0" t="n">
        <f aca="false">IF(ISNUMBER(E1493),INDEX(Scorecard!$D$19:$D$26,SUMPRODUCT(--(Scorecard!$G$19:$G$25&lt;E1493))+1),Scorecard!$D$27)</f>
        <v>0.0530843085177338</v>
      </c>
      <c r="AB1493" s="0" t="n">
        <f aca="false">IF(ISNUMBER(F1493),INDEX(Scorecard!$D$28:$D$35,SUMPRODUCT(--(Scorecard!$G$28:$G$34&lt;F1493))+1),Scorecard!$D$36)</f>
        <v>0.624829191519909</v>
      </c>
      <c r="AC1493" s="0" t="n">
        <f aca="false">IF(ISNUMBER(H1493),INDEX(Scorecard!$D$37:$D$44,SUMPRODUCT(--(Scorecard!$G$37:$G$43&lt;H1493))+1),Scorecard!$D$45)</f>
        <v>-0.0679520129233634</v>
      </c>
      <c r="AD1493" s="0" t="n">
        <f aca="false">IF(ISNUMBER(I1493),INDEX(Scorecard!$D$46:$D$52,SUMPRODUCT(--(Scorecard!$G$46:$G$51&lt;I1493))+1),Scorecard!$D$53)</f>
        <v>0.123869379412532</v>
      </c>
      <c r="AE1493" s="0" t="n">
        <f aca="false">IF(ISNUMBER(K1493),INDEX(Scorecard!$D$54:$D$61,SUMPRODUCT(--(Scorecard!$G$54:$G$60&lt;K1493))+1),Scorecard!$D$62)</f>
        <v>0.214429354789033</v>
      </c>
      <c r="AF1493" s="0" t="n">
        <f aca="false">IF(ISNUMBER(L1493),INDEX(Scorecard!$D$63:$D$68,SUMPRODUCT(--(Scorecard!$G$63:$G$67&lt;L1493))+1),Scorecard!$D$69)</f>
        <v>-0.340582194386522</v>
      </c>
      <c r="AG1493" s="0" t="n">
        <f aca="false">Inputs!$B$10+Scorecard!$J$5*Y1493+Scorecard!$J$6*Z1493+Scorecard!$J$7*AA1493+Scorecard!$J$8*AB1493+Scorecard!$J$9*AC1493+Scorecard!$J$10*AD1493+Scorecard!$J$11*AE1493+Scorecard!$J$12*AF1493</f>
        <v>-6.04563928099741</v>
      </c>
      <c r="AH1493" s="0" t="n">
        <f aca="false">MIN(1-Inputs!$B$13,MAX(Inputs!$B$13,1/(1+EXP(-(Inputs!$B$11*AG1493+Inputs!$B$12)))))</f>
        <v>0.00194260244007753</v>
      </c>
      <c r="AI1493" s="0" t="n">
        <f aca="false">Inputs!$B$9-Inputs!$B$8*AG1493</f>
        <v>661.563152398475</v>
      </c>
      <c r="AJ1493" s="0" t="n">
        <f aca="false">RANK(AH1493,$AH$5:$AH$2004,0)+COUNTIF($AH$4:AH1492,AH1493)</f>
        <v>1700</v>
      </c>
      <c r="AK1493" s="0" t="n">
        <f aca="false">IF(AJ1493&lt;=Deciles!$B$5*(Deciles!$B$4+1),INT((AJ1493-1)/(Deciles!$B$4+1))+1,Deciles!$B$5+INT((AJ1493-1-Deciles!$B$5*(Deciles!$B$4+1))/Deciles!$B$4)+1)</f>
        <v>9</v>
      </c>
    </row>
    <row r="1494" customFormat="false" ht="15" hidden="false" customHeight="false" outlineLevel="0" collapsed="false">
      <c r="A1494" s="0" t="n">
        <v>43578</v>
      </c>
      <c r="B1494" s="0" t="s">
        <v>143</v>
      </c>
      <c r="C1494" s="0" t="n">
        <v>772</v>
      </c>
      <c r="D1494" s="0" t="n">
        <v>80</v>
      </c>
      <c r="E1494" s="0" t="n">
        <v>55.1150817871094</v>
      </c>
      <c r="F1494" s="0" t="n">
        <v>46</v>
      </c>
      <c r="G1494" s="0" t="n">
        <v>3.49000000953674</v>
      </c>
      <c r="H1494" s="0" t="n">
        <v>0.256666660308838</v>
      </c>
      <c r="I1494" s="0" t="n">
        <v>72</v>
      </c>
      <c r="J1494" s="0" t="n">
        <v>11.7796783447266</v>
      </c>
      <c r="K1494" s="0" t="n">
        <v>9.23333358764648</v>
      </c>
      <c r="L1494" s="0" t="n">
        <v>5.07179498672485</v>
      </c>
      <c r="M1494" s="0" t="n">
        <v>1.84646689891815</v>
      </c>
      <c r="N1494" s="0" t="n">
        <v>0</v>
      </c>
      <c r="O1494" s="0" t="n">
        <v>0</v>
      </c>
      <c r="P1494" s="0" t="s">
        <v>140</v>
      </c>
      <c r="Q1494" s="0" t="s">
        <v>141</v>
      </c>
      <c r="R1494" s="0" t="n">
        <v>1</v>
      </c>
      <c r="S1494" s="0" t="s">
        <v>161</v>
      </c>
      <c r="T1494" s="0" t="n">
        <v>0</v>
      </c>
      <c r="U1494" s="0" t="n">
        <v>130571.75</v>
      </c>
      <c r="V1494" s="0" t="n">
        <v>0.00922790821641684</v>
      </c>
      <c r="W1494" s="0" t="n">
        <v>619.193359375</v>
      </c>
      <c r="X1494" s="0" t="n">
        <v>0.00547625217586756</v>
      </c>
      <c r="Y1494" s="0" t="n">
        <f aca="false">IF(ISNUMBER(C1494),INDEX(Scorecard!$D$5:$D$12,SUMPRODUCT(--(Scorecard!$G$5:$G$11&lt;C1494))+1),Scorecard!$D$13)</f>
        <v>1.23750384304241</v>
      </c>
      <c r="Z1494" s="0" t="n">
        <f aca="false">IF(ISNUMBER(D1494),INDEX(Scorecard!$D$14:$D$17,SUMPRODUCT(--(Scorecard!$G$14:$G$16&lt;D1494))+1),Scorecard!$D$18)</f>
        <v>0.0505355481560174</v>
      </c>
      <c r="AA1494" s="0" t="n">
        <f aca="false">IF(ISNUMBER(E1494),INDEX(Scorecard!$D$19:$D$26,SUMPRODUCT(--(Scorecard!$G$19:$G$25&lt;E1494))+1),Scorecard!$D$27)</f>
        <v>0.285899340811827</v>
      </c>
      <c r="AB1494" s="0" t="n">
        <f aca="false">IF(ISNUMBER(F1494),INDEX(Scorecard!$D$28:$D$35,SUMPRODUCT(--(Scorecard!$G$28:$G$34&lt;F1494))+1),Scorecard!$D$36)</f>
        <v>-0.400689107298307</v>
      </c>
      <c r="AC1494" s="0" t="n">
        <f aca="false">IF(ISNUMBER(H1494),INDEX(Scorecard!$D$37:$D$44,SUMPRODUCT(--(Scorecard!$G$37:$G$43&lt;H1494))+1),Scorecard!$D$45)</f>
        <v>-0.0679520129233634</v>
      </c>
      <c r="AD1494" s="0" t="n">
        <f aca="false">IF(ISNUMBER(I1494),INDEX(Scorecard!$D$46:$D$52,SUMPRODUCT(--(Scorecard!$G$46:$G$51&lt;I1494))+1),Scorecard!$D$53)</f>
        <v>0.818882373006414</v>
      </c>
      <c r="AE1494" s="0" t="n">
        <f aca="false">IF(ISNUMBER(K1494),INDEX(Scorecard!$D$54:$D$61,SUMPRODUCT(--(Scorecard!$G$54:$G$60&lt;K1494))+1),Scorecard!$D$62)</f>
        <v>-0.541917179454542</v>
      </c>
      <c r="AF1494" s="0" t="n">
        <f aca="false">IF(ISNUMBER(L1494),INDEX(Scorecard!$D$63:$D$68,SUMPRODUCT(--(Scorecard!$G$63:$G$67&lt;L1494))+1),Scorecard!$D$69)</f>
        <v>0.322484508656054</v>
      </c>
      <c r="AG1494" s="0" t="n">
        <f aca="false">Inputs!$B$10+Scorecard!$J$5*Y1494+Scorecard!$J$6*Z1494+Scorecard!$J$7*AA1494+Scorecard!$J$8*AB1494+Scorecard!$J$9*AC1494+Scorecard!$J$10*AD1494+Scorecard!$J$11*AE1494+Scorecard!$J$12*AF1494</f>
        <v>-4.57721360143867</v>
      </c>
      <c r="AH1494" s="0" t="n">
        <f aca="false">MIN(1-Inputs!$B$13,MAX(Inputs!$B$13,1/(1+EXP(-(Inputs!$B$11*AG1494+Inputs!$B$12)))))</f>
        <v>0.00922790858575255</v>
      </c>
      <c r="AI1494" s="0" t="n">
        <f aca="false">Inputs!$B$9-Inputs!$B$8*AG1494</f>
        <v>619.193343482207</v>
      </c>
      <c r="AJ1494" s="0" t="n">
        <f aca="false">RANK(AH1494,$AH$5:$AH$2004,0)+COUNTIF($AH$4:AH1493,AH1494)</f>
        <v>877</v>
      </c>
      <c r="AK1494" s="0" t="n">
        <f aca="false">IF(AJ1494&lt;=Deciles!$B$5*(Deciles!$B$4+1),INT((AJ1494-1)/(Deciles!$B$4+1))+1,Deciles!$B$5+INT((AJ1494-1-Deciles!$B$5*(Deciles!$B$4+1))/Deciles!$B$4)+1)</f>
        <v>5</v>
      </c>
    </row>
    <row r="1495" customFormat="false" ht="15" hidden="false" customHeight="false" outlineLevel="0" collapsed="false">
      <c r="A1495" s="0" t="n">
        <v>43614</v>
      </c>
      <c r="B1495" s="0" t="s">
        <v>139</v>
      </c>
      <c r="C1495" s="0" t="n">
        <v>694</v>
      </c>
      <c r="D1495" s="0" t="n">
        <v>71.8890838623047</v>
      </c>
      <c r="E1495" s="0" t="n">
        <v>68.2773971557617</v>
      </c>
      <c r="F1495" s="0" t="n">
        <v>50</v>
      </c>
      <c r="G1495" s="0" t="n">
        <v>3.53800010681152</v>
      </c>
      <c r="H1495" s="0" t="n">
        <v>0.521333456039429</v>
      </c>
      <c r="I1495" s="0" t="n">
        <v>10</v>
      </c>
      <c r="J1495" s="0" t="n">
        <v>12.0709085464478</v>
      </c>
      <c r="K1495" s="0" t="n">
        <v>6.13333320617676</v>
      </c>
      <c r="L1495" s="0" t="n">
        <v>-3.5</v>
      </c>
      <c r="M1495" s="0" t="n">
        <v>3.62166213989258</v>
      </c>
      <c r="N1495" s="0" t="n">
        <v>0</v>
      </c>
      <c r="O1495" s="0" t="n">
        <v>0</v>
      </c>
      <c r="P1495" s="0" t="s">
        <v>144</v>
      </c>
      <c r="Q1495" s="0" t="s">
        <v>141</v>
      </c>
      <c r="R1495" s="0" t="n">
        <v>2</v>
      </c>
      <c r="S1495" s="0" t="s">
        <v>149</v>
      </c>
      <c r="T1495" s="0" t="n">
        <v>0</v>
      </c>
      <c r="U1495" s="0" t="n">
        <v>174714.52</v>
      </c>
      <c r="V1495" s="0" t="n">
        <v>0.0689569711685181</v>
      </c>
      <c r="W1495" s="0" t="n">
        <v>563.07763671875</v>
      </c>
      <c r="X1495" s="0" t="n">
        <v>0.0575931295752525</v>
      </c>
      <c r="Y1495" s="0" t="n">
        <f aca="false">IF(ISNUMBER(C1495),INDEX(Scorecard!$D$5:$D$12,SUMPRODUCT(--(Scorecard!$G$5:$G$11&lt;C1495))+1),Scorecard!$D$13)</f>
        <v>-0.869677851527538</v>
      </c>
      <c r="Z1495" s="0" t="n">
        <f aca="false">IF(ISNUMBER(D1495),INDEX(Scorecard!$D$14:$D$17,SUMPRODUCT(--(Scorecard!$G$14:$G$16&lt;D1495))+1),Scorecard!$D$18)</f>
        <v>0.128579646629417</v>
      </c>
      <c r="AA1495" s="0" t="n">
        <f aca="false">IF(ISNUMBER(E1495),INDEX(Scorecard!$D$19:$D$26,SUMPRODUCT(--(Scorecard!$G$19:$G$25&lt;E1495))+1),Scorecard!$D$27)</f>
        <v>0.0530843085177338</v>
      </c>
      <c r="AB1495" s="0" t="n">
        <f aca="false">IF(ISNUMBER(F1495),INDEX(Scorecard!$D$28:$D$35,SUMPRODUCT(--(Scorecard!$G$28:$G$34&lt;F1495))+1),Scorecard!$D$36)</f>
        <v>-0.400689107298307</v>
      </c>
      <c r="AC1495" s="0" t="n">
        <f aca="false">IF(ISNUMBER(H1495),INDEX(Scorecard!$D$37:$D$44,SUMPRODUCT(--(Scorecard!$G$37:$G$43&lt;H1495))+1),Scorecard!$D$45)</f>
        <v>-0.271229676926091</v>
      </c>
      <c r="AD1495" s="0" t="n">
        <f aca="false">IF(ISNUMBER(I1495),INDEX(Scorecard!$D$46:$D$52,SUMPRODUCT(--(Scorecard!$G$46:$G$51&lt;I1495))+1),Scorecard!$D$53)</f>
        <v>-0.114272400683245</v>
      </c>
      <c r="AE1495" s="0" t="n">
        <f aca="false">IF(ISNUMBER(K1495),INDEX(Scorecard!$D$54:$D$61,SUMPRODUCT(--(Scorecard!$G$54:$G$60&lt;K1495))+1),Scorecard!$D$62)</f>
        <v>0.0151758992857273</v>
      </c>
      <c r="AF1495" s="0" t="n">
        <f aca="false">IF(ISNUMBER(L1495),INDEX(Scorecard!$D$63:$D$68,SUMPRODUCT(--(Scorecard!$G$63:$G$67&lt;L1495))+1),Scorecard!$D$69)</f>
        <v>-0.340582194386522</v>
      </c>
      <c r="AG1495" s="0" t="n">
        <f aca="false">Inputs!$B$10+Scorecard!$J$5*Y1495+Scorecard!$J$6*Z1495+Scorecard!$J$7*AA1495+Scorecard!$J$8*AB1495+Scorecard!$J$9*AC1495+Scorecard!$J$10*AD1495+Scorecard!$J$11*AE1495+Scorecard!$J$12*AF1495</f>
        <v>-2.63239202737972</v>
      </c>
      <c r="AH1495" s="0" t="n">
        <f aca="false">MIN(1-Inputs!$B$13,MAX(Inputs!$B$13,1/(1+EXP(-(Inputs!$B$11*AG1495+Inputs!$B$12)))))</f>
        <v>0.0689569703566152</v>
      </c>
      <c r="AI1495" s="0" t="n">
        <f aca="false">Inputs!$B$9-Inputs!$B$8*AG1495</f>
        <v>563.077654676033</v>
      </c>
      <c r="AJ1495" s="0" t="n">
        <f aca="false">RANK(AH1495,$AH$5:$AH$2004,0)+COUNTIF($AH$4:AH1494,AH1495)</f>
        <v>92</v>
      </c>
      <c r="AK1495" s="0" t="n">
        <f aca="false">IF(AJ1495&lt;=Deciles!$B$5*(Deciles!$B$4+1),INT((AJ1495-1)/(Deciles!$B$4+1))+1,Deciles!$B$5+INT((AJ1495-1-Deciles!$B$5*(Deciles!$B$4+1))/Deciles!$B$4)+1)</f>
        <v>1</v>
      </c>
    </row>
    <row r="1496" customFormat="false" ht="15" hidden="false" customHeight="false" outlineLevel="0" collapsed="false">
      <c r="A1496" s="0" t="n">
        <v>43614</v>
      </c>
      <c r="B1496" s="0" t="s">
        <v>152</v>
      </c>
      <c r="C1496" s="0" t="n">
        <v>694</v>
      </c>
      <c r="D1496" s="0" t="n">
        <v>71.8890838623047</v>
      </c>
      <c r="E1496" s="0" t="n">
        <v>60.4269142150879</v>
      </c>
      <c r="F1496" s="0" t="n">
        <v>50</v>
      </c>
      <c r="G1496" s="0" t="n">
        <v>3.53800010681152</v>
      </c>
      <c r="H1496" s="0" t="n">
        <v>-2.8953332901001</v>
      </c>
      <c r="I1496" s="0" t="n">
        <v>28</v>
      </c>
      <c r="J1496" s="0" t="n">
        <v>12.0402460098267</v>
      </c>
      <c r="K1496" s="0" t="n">
        <v>4.80000019073486</v>
      </c>
      <c r="L1496" s="0" t="n">
        <v>-0.458333015441895</v>
      </c>
      <c r="M1496" s="0" t="n">
        <v>6.28858137130737</v>
      </c>
      <c r="N1496" s="0" t="n">
        <v>1</v>
      </c>
      <c r="O1496" s="0" t="n">
        <v>0</v>
      </c>
      <c r="P1496" s="0" t="s">
        <v>144</v>
      </c>
      <c r="Q1496" s="0" t="s">
        <v>141</v>
      </c>
      <c r="R1496" s="0" t="n">
        <v>2</v>
      </c>
      <c r="S1496" s="0" t="s">
        <v>149</v>
      </c>
      <c r="T1496" s="0" t="n">
        <v>0</v>
      </c>
      <c r="U1496" s="0" t="n">
        <v>169438.6</v>
      </c>
      <c r="V1496" s="0" t="n">
        <v>0.0392742156982422</v>
      </c>
      <c r="W1496" s="0" t="n">
        <v>579.161865234375</v>
      </c>
      <c r="X1496" s="0" t="n">
        <v>0.0697092488408089</v>
      </c>
      <c r="Y1496" s="0" t="n">
        <f aca="false">IF(ISNUMBER(C1496),INDEX(Scorecard!$D$5:$D$12,SUMPRODUCT(--(Scorecard!$G$5:$G$11&lt;C1496))+1),Scorecard!$D$13)</f>
        <v>-0.869677851527538</v>
      </c>
      <c r="Z1496" s="0" t="n">
        <f aca="false">IF(ISNUMBER(D1496),INDEX(Scorecard!$D$14:$D$17,SUMPRODUCT(--(Scorecard!$G$14:$G$16&lt;D1496))+1),Scorecard!$D$18)</f>
        <v>0.128579646629417</v>
      </c>
      <c r="AA1496" s="0" t="n">
        <f aca="false">IF(ISNUMBER(E1496),INDEX(Scorecard!$D$19:$D$26,SUMPRODUCT(--(Scorecard!$G$19:$G$25&lt;E1496))+1),Scorecard!$D$27)</f>
        <v>0.267179331770092</v>
      </c>
      <c r="AB1496" s="0" t="n">
        <f aca="false">IF(ISNUMBER(F1496),INDEX(Scorecard!$D$28:$D$35,SUMPRODUCT(--(Scorecard!$G$28:$G$34&lt;F1496))+1),Scorecard!$D$36)</f>
        <v>-0.400689107298307</v>
      </c>
      <c r="AC1496" s="0" t="n">
        <f aca="false">IF(ISNUMBER(H1496),INDEX(Scorecard!$D$37:$D$44,SUMPRODUCT(--(Scorecard!$G$37:$G$43&lt;H1496))+1),Scorecard!$D$45)</f>
        <v>1.35057635045042</v>
      </c>
      <c r="AD1496" s="0" t="n">
        <f aca="false">IF(ISNUMBER(I1496),INDEX(Scorecard!$D$46:$D$52,SUMPRODUCT(--(Scorecard!$G$46:$G$51&lt;I1496))+1),Scorecard!$D$53)</f>
        <v>0.123869379412532</v>
      </c>
      <c r="AE1496" s="0" t="n">
        <f aca="false">IF(ISNUMBER(K1496),INDEX(Scorecard!$D$54:$D$61,SUMPRODUCT(--(Scorecard!$G$54:$G$60&lt;K1496))+1),Scorecard!$D$62)</f>
        <v>0.409483001259379</v>
      </c>
      <c r="AF1496" s="0" t="n">
        <f aca="false">IF(ISNUMBER(L1496),INDEX(Scorecard!$D$63:$D$68,SUMPRODUCT(--(Scorecard!$G$63:$G$67&lt;L1496))+1),Scorecard!$D$69)</f>
        <v>0.322484508656054</v>
      </c>
      <c r="AG1496" s="0" t="n">
        <f aca="false">Inputs!$B$10+Scorecard!$J$5*Y1496+Scorecard!$J$6*Z1496+Scorecard!$J$7*AA1496+Scorecard!$J$8*AB1496+Scorecard!$J$9*AC1496+Scorecard!$J$10*AD1496+Scorecard!$J$11*AE1496+Scorecard!$J$12*AF1496</f>
        <v>-3.18982778245657</v>
      </c>
      <c r="AH1496" s="0" t="n">
        <f aca="false">MIN(1-Inputs!$B$13,MAX(Inputs!$B$13,1/(1+EXP(-(Inputs!$B$11*AG1496+Inputs!$B$12)))))</f>
        <v>0.0392742149560117</v>
      </c>
      <c r="AI1496" s="0" t="n">
        <f aca="false">Inputs!$B$9-Inputs!$B$8*AG1496</f>
        <v>579.161850665304</v>
      </c>
      <c r="AJ1496" s="0" t="n">
        <f aca="false">RANK(AH1496,$AH$5:$AH$2004,0)+COUNTIF($AH$4:AH1495,AH1496)</f>
        <v>215</v>
      </c>
      <c r="AK1496" s="0" t="n">
        <f aca="false">IF(AJ1496&lt;=Deciles!$B$5*(Deciles!$B$4+1),INT((AJ1496-1)/(Deciles!$B$4+1))+1,Deciles!$B$5+INT((AJ1496-1-Deciles!$B$5*(Deciles!$B$4+1))/Deciles!$B$4)+1)</f>
        <v>2</v>
      </c>
    </row>
    <row r="1497" customFormat="false" ht="15" hidden="false" customHeight="false" outlineLevel="0" collapsed="false">
      <c r="A1497" s="0" t="n">
        <v>43634</v>
      </c>
      <c r="B1497" s="0" t="s">
        <v>155</v>
      </c>
      <c r="C1497" s="0" t="n">
        <v>732</v>
      </c>
      <c r="D1497" s="0" t="n">
        <v>80</v>
      </c>
      <c r="E1497" s="0" t="n">
        <v>70.7289810180664</v>
      </c>
      <c r="F1497" s="0" t="n">
        <v>26</v>
      </c>
      <c r="G1497" s="0" t="n">
        <v>3.0699999332428</v>
      </c>
      <c r="H1497" s="0" t="n">
        <v>-2.66333317756653</v>
      </c>
      <c r="I1497" s="0" t="n">
        <v>18</v>
      </c>
      <c r="J1497" s="0" t="n">
        <v>12.9128952026367</v>
      </c>
      <c r="K1497" s="0" t="n">
        <v>5.00833320617676</v>
      </c>
      <c r="L1497" s="0" t="n">
        <v>-1.125</v>
      </c>
      <c r="M1497" s="0" t="n">
        <v>6.2885799407959</v>
      </c>
      <c r="N1497" s="0" t="n">
        <v>0</v>
      </c>
      <c r="O1497" s="0" t="n">
        <v>0</v>
      </c>
      <c r="P1497" s="0" t="s">
        <v>144</v>
      </c>
      <c r="Q1497" s="0" t="s">
        <v>141</v>
      </c>
      <c r="R1497" s="0" t="n">
        <v>2</v>
      </c>
      <c r="S1497" s="0" t="s">
        <v>149</v>
      </c>
      <c r="T1497" s="0" t="n">
        <v>0</v>
      </c>
      <c r="U1497" s="0" t="n">
        <v>405507.8</v>
      </c>
      <c r="V1497" s="0" t="n">
        <v>0.012944595888257</v>
      </c>
      <c r="W1497" s="0" t="n">
        <v>609.931884765625</v>
      </c>
      <c r="X1497" s="0" t="n">
        <v>0.0140079837292433</v>
      </c>
      <c r="Y1497" s="0" t="n">
        <f aca="false">IF(ISNUMBER(C1497),INDEX(Scorecard!$D$5:$D$12,SUMPRODUCT(--(Scorecard!$G$5:$G$11&lt;C1497))+1),Scorecard!$D$13)</f>
        <v>-0.0290424113398221</v>
      </c>
      <c r="Z1497" s="0" t="n">
        <f aca="false">IF(ISNUMBER(D1497),INDEX(Scorecard!$D$14:$D$17,SUMPRODUCT(--(Scorecard!$G$14:$G$16&lt;D1497))+1),Scorecard!$D$18)</f>
        <v>0.0505355481560174</v>
      </c>
      <c r="AA1497" s="0" t="n">
        <f aca="false">IF(ISNUMBER(E1497),INDEX(Scorecard!$D$19:$D$26,SUMPRODUCT(--(Scorecard!$G$19:$G$25&lt;E1497))+1),Scorecard!$D$27)</f>
        <v>0.0530843085177338</v>
      </c>
      <c r="AB1497" s="0" t="n">
        <f aca="false">IF(ISNUMBER(F1497),INDEX(Scorecard!$D$28:$D$35,SUMPRODUCT(--(Scorecard!$G$28:$G$34&lt;F1497))+1),Scorecard!$D$36)</f>
        <v>0.165097008946478</v>
      </c>
      <c r="AC1497" s="0" t="n">
        <f aca="false">IF(ISNUMBER(H1497),INDEX(Scorecard!$D$37:$D$44,SUMPRODUCT(--(Scorecard!$G$37:$G$43&lt;H1497))+1),Scorecard!$D$45)</f>
        <v>1.35057635045042</v>
      </c>
      <c r="AD1497" s="0" t="n">
        <f aca="false">IF(ISNUMBER(I1497),INDEX(Scorecard!$D$46:$D$52,SUMPRODUCT(--(Scorecard!$G$46:$G$51&lt;I1497))+1),Scorecard!$D$53)</f>
        <v>-0.114272400683245</v>
      </c>
      <c r="AE1497" s="0" t="n">
        <f aca="false">IF(ISNUMBER(K1497),INDEX(Scorecard!$D$54:$D$61,SUMPRODUCT(--(Scorecard!$G$54:$G$60&lt;K1497))+1),Scorecard!$D$62)</f>
        <v>0.214429354789033</v>
      </c>
      <c r="AF1497" s="0" t="n">
        <f aca="false">IF(ISNUMBER(L1497),INDEX(Scorecard!$D$63:$D$68,SUMPRODUCT(--(Scorecard!$G$63:$G$67&lt;L1497))+1),Scorecard!$D$69)</f>
        <v>-0.340582194386522</v>
      </c>
      <c r="AG1497" s="0" t="n">
        <f aca="false">Inputs!$B$10+Scorecard!$J$5*Y1497+Scorecard!$J$6*Z1497+Scorecard!$J$7*AA1497+Scorecard!$J$8*AB1497+Scorecard!$J$9*AC1497+Scorecard!$J$10*AD1497+Scorecard!$J$11*AE1497+Scorecard!$J$12*AF1497</f>
        <v>-4.25623507262729</v>
      </c>
      <c r="AH1497" s="0" t="n">
        <f aca="false">MIN(1-Inputs!$B$13,MAX(Inputs!$B$13,1/(1+EXP(-(Inputs!$B$11*AG1497+Inputs!$B$12)))))</f>
        <v>0.012944595506701</v>
      </c>
      <c r="AI1497" s="0" t="n">
        <f aca="false">Inputs!$B$9-Inputs!$B$8*AG1497</f>
        <v>609.931860847247</v>
      </c>
      <c r="AJ1497" s="0" t="n">
        <f aca="false">RANK(AH1497,$AH$5:$AH$2004,0)+COUNTIF($AH$4:AH1496,AH1497)</f>
        <v>676</v>
      </c>
      <c r="AK1497" s="0" t="n">
        <f aca="false">IF(AJ1497&lt;=Deciles!$B$5*(Deciles!$B$4+1),INT((AJ1497-1)/(Deciles!$B$4+1))+1,Deciles!$B$5+INT((AJ1497-1-Deciles!$B$5*(Deciles!$B$4+1))/Deciles!$B$4)+1)</f>
        <v>4</v>
      </c>
    </row>
    <row r="1498" customFormat="false" ht="15" hidden="false" customHeight="false" outlineLevel="0" collapsed="false">
      <c r="A1498" s="0" t="n">
        <v>43671</v>
      </c>
      <c r="B1498" s="0" t="s">
        <v>157</v>
      </c>
      <c r="C1498" s="0" t="n">
        <v>779</v>
      </c>
      <c r="D1498" s="0" t="n">
        <v>80</v>
      </c>
      <c r="E1498" s="0" t="n">
        <v>65.8122863769531</v>
      </c>
      <c r="F1498" s="0" t="n">
        <v>50</v>
      </c>
      <c r="G1498" s="0" t="n">
        <v>3.64599990844727</v>
      </c>
      <c r="H1498" s="0" t="n">
        <v>-0.237333536148071</v>
      </c>
      <c r="I1498" s="0" t="n">
        <v>36</v>
      </c>
      <c r="J1498" s="0" t="n">
        <v>12.275806427002</v>
      </c>
      <c r="K1498" s="0" t="n">
        <v>3.32307696342468</v>
      </c>
      <c r="L1498" s="0" t="n">
        <v>-0.276922941207886</v>
      </c>
      <c r="M1498" s="0" t="n">
        <v>4.3403639793396</v>
      </c>
      <c r="N1498" s="0" t="n">
        <v>1</v>
      </c>
      <c r="O1498" s="0" t="n">
        <v>0</v>
      </c>
      <c r="P1498" s="0" t="s">
        <v>144</v>
      </c>
      <c r="Q1498" s="0" t="s">
        <v>141</v>
      </c>
      <c r="R1498" s="0" t="n">
        <v>2</v>
      </c>
      <c r="S1498" s="0" t="s">
        <v>147</v>
      </c>
      <c r="T1498" s="0" t="n">
        <v>0</v>
      </c>
      <c r="U1498" s="0" t="n">
        <v>214444.52</v>
      </c>
      <c r="V1498" s="0" t="n">
        <v>0.00442483788356185</v>
      </c>
      <c r="W1498" s="0" t="n">
        <v>639.216369628906</v>
      </c>
      <c r="X1498" s="0" t="n">
        <v>0.00480818375945091</v>
      </c>
      <c r="Y1498" s="0" t="n">
        <f aca="false">IF(ISNUMBER(C1498),INDEX(Scorecard!$D$5:$D$12,SUMPRODUCT(--(Scorecard!$G$5:$G$11&lt;C1498))+1),Scorecard!$D$13)</f>
        <v>1.23750384304241</v>
      </c>
      <c r="Z1498" s="0" t="n">
        <f aca="false">IF(ISNUMBER(D1498),INDEX(Scorecard!$D$14:$D$17,SUMPRODUCT(--(Scorecard!$G$14:$G$16&lt;D1498))+1),Scorecard!$D$18)</f>
        <v>0.0505355481560174</v>
      </c>
      <c r="AA1498" s="0" t="n">
        <f aca="false">IF(ISNUMBER(E1498),INDEX(Scorecard!$D$19:$D$26,SUMPRODUCT(--(Scorecard!$G$19:$G$25&lt;E1498))+1),Scorecard!$D$27)</f>
        <v>0.233621608745691</v>
      </c>
      <c r="AB1498" s="0" t="n">
        <f aca="false">IF(ISNUMBER(F1498),INDEX(Scorecard!$D$28:$D$35,SUMPRODUCT(--(Scorecard!$G$28:$G$34&lt;F1498))+1),Scorecard!$D$36)</f>
        <v>-0.400689107298307</v>
      </c>
      <c r="AC1498" s="0" t="n">
        <f aca="false">IF(ISNUMBER(H1498),INDEX(Scorecard!$D$37:$D$44,SUMPRODUCT(--(Scorecard!$G$37:$G$43&lt;H1498))+1),Scorecard!$D$45)</f>
        <v>0.769716833645565</v>
      </c>
      <c r="AD1498" s="0" t="n">
        <f aca="false">IF(ISNUMBER(I1498),INDEX(Scorecard!$D$46:$D$52,SUMPRODUCT(--(Scorecard!$G$46:$G$51&lt;I1498))+1),Scorecard!$D$53)</f>
        <v>0.123869379412532</v>
      </c>
      <c r="AE1498" s="0" t="n">
        <f aca="false">IF(ISNUMBER(K1498),INDEX(Scorecard!$D$54:$D$61,SUMPRODUCT(--(Scorecard!$G$54:$G$60&lt;K1498))+1),Scorecard!$D$62)</f>
        <v>0.489050497890326</v>
      </c>
      <c r="AF1498" s="0" t="n">
        <f aca="false">IF(ISNUMBER(L1498),INDEX(Scorecard!$D$63:$D$68,SUMPRODUCT(--(Scorecard!$G$63:$G$67&lt;L1498))+1),Scorecard!$D$69)</f>
        <v>0.322484508656054</v>
      </c>
      <c r="AG1498" s="0" t="n">
        <f aca="false">Inputs!$B$10+Scorecard!$J$5*Y1498+Scorecard!$J$6*Z1498+Scorecard!$J$7*AA1498+Scorecard!$J$8*AB1498+Scorecard!$J$9*AC1498+Scorecard!$J$10*AD1498+Scorecard!$J$11*AE1498+Scorecard!$J$12*AF1498</f>
        <v>-5.27115904957372</v>
      </c>
      <c r="AH1498" s="0" t="n">
        <f aca="false">MIN(1-Inputs!$B$13,MAX(Inputs!$B$13,1/(1+EXP(-(Inputs!$B$11*AG1498+Inputs!$B$12)))))</f>
        <v>0.00442483794609152</v>
      </c>
      <c r="AI1498" s="0" t="n">
        <f aca="false">Inputs!$B$9-Inputs!$B$8*AG1498</f>
        <v>639.216376615645</v>
      </c>
      <c r="AJ1498" s="0" t="n">
        <f aca="false">RANK(AH1498,$AH$5:$AH$2004,0)+COUNTIF($AH$4:AH1497,AH1498)</f>
        <v>1323</v>
      </c>
      <c r="AK1498" s="0" t="n">
        <f aca="false">IF(AJ1498&lt;=Deciles!$B$5*(Deciles!$B$4+1),INT((AJ1498-1)/(Deciles!$B$4+1))+1,Deciles!$B$5+INT((AJ1498-1-Deciles!$B$5*(Deciles!$B$4+1))/Deciles!$B$4)+1)</f>
        <v>7</v>
      </c>
    </row>
    <row r="1499" customFormat="false" ht="15" hidden="false" customHeight="false" outlineLevel="0" collapsed="false">
      <c r="A1499" s="0" t="n">
        <v>43722</v>
      </c>
      <c r="B1499" s="0" t="s">
        <v>158</v>
      </c>
      <c r="C1499" s="0" t="n">
        <v>713</v>
      </c>
      <c r="D1499" s="0" t="n">
        <v>96.4093399047852</v>
      </c>
      <c r="E1499" s="0" t="n">
        <v>95.750373840332</v>
      </c>
      <c r="F1499" s="0" t="n">
        <v>23</v>
      </c>
      <c r="G1499" s="0" t="n">
        <v>3.42400002479553</v>
      </c>
      <c r="H1499" s="0" t="n">
        <v>0.507333278656006</v>
      </c>
      <c r="I1499" s="0" t="n">
        <v>2</v>
      </c>
      <c r="J1499" s="0" t="n">
        <v>12.7250986099243</v>
      </c>
      <c r="K1499" s="0" t="n">
        <v>6.73333311080933</v>
      </c>
      <c r="L1499" s="0" t="n">
        <v>2.71025609970093</v>
      </c>
      <c r="M1499" s="0" t="n">
        <v>0.36659899353981</v>
      </c>
      <c r="N1499" s="0" t="n">
        <v>0</v>
      </c>
      <c r="O1499" s="0" t="n">
        <v>0</v>
      </c>
      <c r="P1499" s="0" t="s">
        <v>146</v>
      </c>
      <c r="Q1499" s="0" t="s">
        <v>141</v>
      </c>
      <c r="R1499" s="0" t="n">
        <v>1</v>
      </c>
      <c r="S1499" s="0" t="s">
        <v>161</v>
      </c>
      <c r="T1499" s="0" t="n">
        <v>0</v>
      </c>
      <c r="U1499" s="0" t="n">
        <v>336078.06</v>
      </c>
      <c r="V1499" s="0" t="n">
        <v>0.0519267655909061</v>
      </c>
      <c r="W1499" s="0" t="n">
        <v>571.244934082031</v>
      </c>
      <c r="X1499" s="0" t="n">
        <v>0.0264480896294117</v>
      </c>
      <c r="Y1499" s="0" t="n">
        <f aca="false">IF(ISNUMBER(C1499),INDEX(Scorecard!$D$5:$D$12,SUMPRODUCT(--(Scorecard!$G$5:$G$11&lt;C1499))+1),Scorecard!$D$13)</f>
        <v>-0.513000642971656</v>
      </c>
      <c r="Z1499" s="0" t="n">
        <f aca="false">IF(ISNUMBER(D1499),INDEX(Scorecard!$D$14:$D$17,SUMPRODUCT(--(Scorecard!$G$14:$G$16&lt;D1499))+1),Scorecard!$D$18)</f>
        <v>-0.361970872710667</v>
      </c>
      <c r="AA1499" s="0" t="n">
        <f aca="false">IF(ISNUMBER(E1499),INDEX(Scorecard!$D$19:$D$26,SUMPRODUCT(--(Scorecard!$G$19:$G$25&lt;E1499))+1),Scorecard!$D$27)</f>
        <v>-0.820992370602782</v>
      </c>
      <c r="AB1499" s="0" t="n">
        <f aca="false">IF(ISNUMBER(F1499),INDEX(Scorecard!$D$28:$D$35,SUMPRODUCT(--(Scorecard!$G$28:$G$34&lt;F1499))+1),Scorecard!$D$36)</f>
        <v>0.349218150643304</v>
      </c>
      <c r="AC1499" s="0" t="n">
        <f aca="false">IF(ISNUMBER(H1499),INDEX(Scorecard!$D$37:$D$44,SUMPRODUCT(--(Scorecard!$G$37:$G$43&lt;H1499))+1),Scorecard!$D$45)</f>
        <v>-0.271229676926091</v>
      </c>
      <c r="AD1499" s="0" t="n">
        <f aca="false">IF(ISNUMBER(I1499),INDEX(Scorecard!$D$46:$D$52,SUMPRODUCT(--(Scorecard!$G$46:$G$51&lt;I1499))+1),Scorecard!$D$53)</f>
        <v>-0.161534840507194</v>
      </c>
      <c r="AE1499" s="0" t="n">
        <f aca="false">IF(ISNUMBER(K1499),INDEX(Scorecard!$D$54:$D$61,SUMPRODUCT(--(Scorecard!$G$54:$G$60&lt;K1499))+1),Scorecard!$D$62)</f>
        <v>-0.357264871923982</v>
      </c>
      <c r="AF1499" s="0" t="n">
        <f aca="false">IF(ISNUMBER(L1499),INDEX(Scorecard!$D$63:$D$68,SUMPRODUCT(--(Scorecard!$G$63:$G$67&lt;L1499))+1),Scorecard!$D$69)</f>
        <v>0.322484508656054</v>
      </c>
      <c r="AG1499" s="0" t="n">
        <f aca="false">Inputs!$B$10+Scorecard!$J$5*Y1499+Scorecard!$J$6*Z1499+Scorecard!$J$7*AA1499+Scorecard!$J$8*AB1499+Scorecard!$J$9*AC1499+Scorecard!$J$10*AD1499+Scorecard!$J$11*AE1499+Scorecard!$J$12*AF1499</f>
        <v>-2.91544853778194</v>
      </c>
      <c r="AH1499" s="0" t="n">
        <f aca="false">MIN(1-Inputs!$B$13,MAX(Inputs!$B$13,1/(1+EXP(-(Inputs!$B$11*AG1499+Inputs!$B$12)))))</f>
        <v>0.0519267667484522</v>
      </c>
      <c r="AI1499" s="0" t="n">
        <f aca="false">Inputs!$B$9-Inputs!$B$8*AG1499</f>
        <v>571.244939153005</v>
      </c>
      <c r="AJ1499" s="0" t="n">
        <f aca="false">RANK(AH1499,$AH$5:$AH$2004,0)+COUNTIF($AH$4:AH1498,AH1499)</f>
        <v>138</v>
      </c>
      <c r="AK1499" s="0" t="n">
        <f aca="false">IF(AJ1499&lt;=Deciles!$B$5*(Deciles!$B$4+1),INT((AJ1499-1)/(Deciles!$B$4+1))+1,Deciles!$B$5+INT((AJ1499-1-Deciles!$B$5*(Deciles!$B$4+1))/Deciles!$B$4)+1)</f>
        <v>1</v>
      </c>
    </row>
    <row r="1500" customFormat="false" ht="15" hidden="false" customHeight="false" outlineLevel="0" collapsed="false">
      <c r="A1500" s="0" t="n">
        <v>43756</v>
      </c>
      <c r="B1500" s="0" t="s">
        <v>143</v>
      </c>
      <c r="C1500" s="0" t="n">
        <v>777</v>
      </c>
      <c r="D1500" s="0" t="n">
        <v>87.5205993652344</v>
      </c>
      <c r="E1500" s="0" t="n">
        <v>73.9111404418945</v>
      </c>
      <c r="F1500" s="0" t="n">
        <v>40</v>
      </c>
      <c r="G1500" s="0" t="n">
        <v>4.33400011062622</v>
      </c>
      <c r="H1500" s="0" t="n">
        <v>1.10066676139832</v>
      </c>
      <c r="I1500" s="0" t="n">
        <v>32</v>
      </c>
      <c r="J1500" s="0" t="n">
        <v>11.9633083343506</v>
      </c>
      <c r="K1500" s="0" t="n">
        <v>9.03333377838135</v>
      </c>
      <c r="L1500" s="0" t="n">
        <v>5.07179546356201</v>
      </c>
      <c r="M1500" s="0" t="n">
        <v>2.46950244903565</v>
      </c>
      <c r="N1500" s="0" t="n">
        <v>0</v>
      </c>
      <c r="O1500" s="0" t="n">
        <v>0</v>
      </c>
      <c r="P1500" s="0" t="s">
        <v>140</v>
      </c>
      <c r="Q1500" s="0" t="s">
        <v>141</v>
      </c>
      <c r="R1500" s="0" t="n">
        <v>1</v>
      </c>
      <c r="S1500" s="0" t="s">
        <v>156</v>
      </c>
      <c r="T1500" s="0" t="n">
        <v>0</v>
      </c>
      <c r="U1500" s="0" t="n">
        <v>156891.3</v>
      </c>
      <c r="V1500" s="0" t="n">
        <v>0.0122835608199239</v>
      </c>
      <c r="W1500" s="0" t="n">
        <v>611.368591308594</v>
      </c>
      <c r="X1500" s="0" t="n">
        <v>0.00551503663882613</v>
      </c>
      <c r="Y1500" s="0" t="n">
        <f aca="false">IF(ISNUMBER(C1500),INDEX(Scorecard!$D$5:$D$12,SUMPRODUCT(--(Scorecard!$G$5:$G$11&lt;C1500))+1),Scorecard!$D$13)</f>
        <v>1.23750384304241</v>
      </c>
      <c r="Z1500" s="0" t="n">
        <f aca="false">IF(ISNUMBER(D1500),INDEX(Scorecard!$D$14:$D$17,SUMPRODUCT(--(Scorecard!$G$14:$G$16&lt;D1500))+1),Scorecard!$D$18)</f>
        <v>-0.361970872710667</v>
      </c>
      <c r="AA1500" s="0" t="n">
        <f aca="false">IF(ISNUMBER(E1500),INDEX(Scorecard!$D$19:$D$26,SUMPRODUCT(--(Scorecard!$G$19:$G$25&lt;E1500))+1),Scorecard!$D$27)</f>
        <v>-0.0341578513653732</v>
      </c>
      <c r="AB1500" s="0" t="n">
        <f aca="false">IF(ISNUMBER(F1500),INDEX(Scorecard!$D$28:$D$35,SUMPRODUCT(--(Scorecard!$G$28:$G$34&lt;F1500))+1),Scorecard!$D$36)</f>
        <v>-0.132616866359722</v>
      </c>
      <c r="AC1500" s="0" t="n">
        <f aca="false">IF(ISNUMBER(H1500),INDEX(Scorecard!$D$37:$D$44,SUMPRODUCT(--(Scorecard!$G$37:$G$43&lt;H1500))+1),Scorecard!$D$45)</f>
        <v>-0.975503570149195</v>
      </c>
      <c r="AD1500" s="0" t="n">
        <f aca="false">IF(ISNUMBER(I1500),INDEX(Scorecard!$D$46:$D$52,SUMPRODUCT(--(Scorecard!$G$46:$G$51&lt;I1500))+1),Scorecard!$D$53)</f>
        <v>0.123869379412532</v>
      </c>
      <c r="AE1500" s="0" t="n">
        <f aca="false">IF(ISNUMBER(K1500),INDEX(Scorecard!$D$54:$D$61,SUMPRODUCT(--(Scorecard!$G$54:$G$60&lt;K1500))+1),Scorecard!$D$62)</f>
        <v>-0.541917179454542</v>
      </c>
      <c r="AF1500" s="0" t="n">
        <f aca="false">IF(ISNUMBER(L1500),INDEX(Scorecard!$D$63:$D$68,SUMPRODUCT(--(Scorecard!$G$63:$G$67&lt;L1500))+1),Scorecard!$D$69)</f>
        <v>0.322484508656054</v>
      </c>
      <c r="AG1500" s="0" t="n">
        <f aca="false">Inputs!$B$10+Scorecard!$J$5*Y1500+Scorecard!$J$6*Z1500+Scorecard!$J$7*AA1500+Scorecard!$J$8*AB1500+Scorecard!$J$9*AC1500+Scorecard!$J$10*AD1500+Scorecard!$J$11*AE1500+Scorecard!$J$12*AF1500</f>
        <v>-4.30602832905766</v>
      </c>
      <c r="AH1500" s="0" t="n">
        <f aca="false">MIN(1-Inputs!$B$13,MAX(Inputs!$B$13,1/(1+EXP(-(Inputs!$B$11*AG1500+Inputs!$B$12)))))</f>
        <v>0.0122835607753748</v>
      </c>
      <c r="AI1500" s="0" t="n">
        <f aca="false">Inputs!$B$9-Inputs!$B$8*AG1500</f>
        <v>611.368590529683</v>
      </c>
      <c r="AJ1500" s="0" t="n">
        <f aca="false">RANK(AH1500,$AH$5:$AH$2004,0)+COUNTIF($AH$4:AH1499,AH1500)</f>
        <v>701</v>
      </c>
      <c r="AK1500" s="0" t="n">
        <f aca="false">IF(AJ1500&lt;=Deciles!$B$5*(Deciles!$B$4+1),INT((AJ1500-1)/(Deciles!$B$4+1))+1,Deciles!$B$5+INT((AJ1500-1-Deciles!$B$5*(Deciles!$B$4+1))/Deciles!$B$4)+1)</f>
        <v>4</v>
      </c>
    </row>
    <row r="1501" customFormat="false" ht="15" hidden="false" customHeight="false" outlineLevel="0" collapsed="false">
      <c r="A1501" s="0" t="n">
        <v>43788</v>
      </c>
      <c r="B1501" s="0" t="s">
        <v>145</v>
      </c>
      <c r="C1501" s="0" t="n">
        <v>713</v>
      </c>
      <c r="D1501" s="0" t="n">
        <v>96.3804244995117</v>
      </c>
      <c r="E1501" s="0" t="n">
        <v>56.4641799926758</v>
      </c>
      <c r="F1501" s="0" t="n">
        <v>39</v>
      </c>
      <c r="G1501" s="0" t="n">
        <v>4.8600001335144</v>
      </c>
      <c r="H1501" s="0" t="n">
        <v>1.34333348274231</v>
      </c>
      <c r="I1501" s="0" t="n">
        <v>105</v>
      </c>
      <c r="J1501" s="0" t="n">
        <v>12.146993637085</v>
      </c>
      <c r="K1501" s="0" t="n">
        <v>4.15833330154419</v>
      </c>
      <c r="L1501" s="0" t="n">
        <v>-1.875</v>
      </c>
      <c r="M1501" s="0" t="n">
        <v>4.74416494369507</v>
      </c>
      <c r="N1501" s="0" t="n">
        <v>0</v>
      </c>
      <c r="O1501" s="0" t="n">
        <v>0</v>
      </c>
      <c r="P1501" s="0" t="s">
        <v>144</v>
      </c>
      <c r="Q1501" s="0" t="s">
        <v>141</v>
      </c>
      <c r="R1501" s="0" t="n">
        <v>2</v>
      </c>
      <c r="S1501" s="0" t="s">
        <v>147</v>
      </c>
      <c r="T1501" s="0" t="n">
        <v>0</v>
      </c>
      <c r="U1501" s="0" t="n">
        <v>188526.42</v>
      </c>
      <c r="V1501" s="0" t="n">
        <v>0.0249594897031784</v>
      </c>
      <c r="W1501" s="0" t="n">
        <v>591.830688476563</v>
      </c>
      <c r="X1501" s="0" t="n">
        <v>0.0113884350284934</v>
      </c>
      <c r="Y1501" s="0" t="n">
        <f aca="false">IF(ISNUMBER(C1501),INDEX(Scorecard!$D$5:$D$12,SUMPRODUCT(--(Scorecard!$G$5:$G$11&lt;C1501))+1),Scorecard!$D$13)</f>
        <v>-0.513000642971656</v>
      </c>
      <c r="Z1501" s="0" t="n">
        <f aca="false">IF(ISNUMBER(D1501),INDEX(Scorecard!$D$14:$D$17,SUMPRODUCT(--(Scorecard!$G$14:$G$16&lt;D1501))+1),Scorecard!$D$18)</f>
        <v>-0.361970872710667</v>
      </c>
      <c r="AA1501" s="0" t="n">
        <f aca="false">IF(ISNUMBER(E1501),INDEX(Scorecard!$D$19:$D$26,SUMPRODUCT(--(Scorecard!$G$19:$G$25&lt;E1501))+1),Scorecard!$D$27)</f>
        <v>0.285899340811827</v>
      </c>
      <c r="AB1501" s="0" t="n">
        <f aca="false">IF(ISNUMBER(F1501),INDEX(Scorecard!$D$28:$D$35,SUMPRODUCT(--(Scorecard!$G$28:$G$34&lt;F1501))+1),Scorecard!$D$36)</f>
        <v>-0.132616866359722</v>
      </c>
      <c r="AC1501" s="0" t="n">
        <f aca="false">IF(ISNUMBER(H1501),INDEX(Scorecard!$D$37:$D$44,SUMPRODUCT(--(Scorecard!$G$37:$G$43&lt;H1501))+1),Scorecard!$D$45)</f>
        <v>-0.975503570149195</v>
      </c>
      <c r="AD1501" s="0" t="n">
        <f aca="false">IF(ISNUMBER(I1501),INDEX(Scorecard!$D$46:$D$52,SUMPRODUCT(--(Scorecard!$G$46:$G$51&lt;I1501))+1),Scorecard!$D$53)</f>
        <v>0.818882373006414</v>
      </c>
      <c r="AE1501" s="0" t="n">
        <f aca="false">IF(ISNUMBER(K1501),INDEX(Scorecard!$D$54:$D$61,SUMPRODUCT(--(Scorecard!$G$54:$G$60&lt;K1501))+1),Scorecard!$D$62)</f>
        <v>0.489050497890326</v>
      </c>
      <c r="AF1501" s="0" t="n">
        <f aca="false">IF(ISNUMBER(L1501),INDEX(Scorecard!$D$63:$D$68,SUMPRODUCT(--(Scorecard!$G$63:$G$67&lt;L1501))+1),Scorecard!$D$69)</f>
        <v>-0.340582194386522</v>
      </c>
      <c r="AG1501" s="0" t="n">
        <f aca="false">Inputs!$B$10+Scorecard!$J$5*Y1501+Scorecard!$J$6*Z1501+Scorecard!$J$7*AA1501+Scorecard!$J$8*AB1501+Scorecard!$J$9*AC1501+Scorecard!$J$10*AD1501+Scorecard!$J$11*AE1501+Scorecard!$J$12*AF1501</f>
        <v>-3.6288969691304</v>
      </c>
      <c r="AH1501" s="0" t="n">
        <f aca="false">MIN(1-Inputs!$B$13,MAX(Inputs!$B$13,1/(1+EXP(-(Inputs!$B$11*AG1501+Inputs!$B$12)))))</f>
        <v>0.0249594899807356</v>
      </c>
      <c r="AI1501" s="0" t="n">
        <f aca="false">Inputs!$B$9-Inputs!$B$8*AG1501</f>
        <v>591.830709429734</v>
      </c>
      <c r="AJ1501" s="0" t="n">
        <f aca="false">RANK(AH1501,$AH$5:$AH$2004,0)+COUNTIF($AH$4:AH1500,AH1501)</f>
        <v>385</v>
      </c>
      <c r="AK1501" s="0" t="n">
        <f aca="false">IF(AJ1501&lt;=Deciles!$B$5*(Deciles!$B$4+1),INT((AJ1501-1)/(Deciles!$B$4+1))+1,Deciles!$B$5+INT((AJ1501-1-Deciles!$B$5*(Deciles!$B$4+1))/Deciles!$B$4)+1)</f>
        <v>2</v>
      </c>
    </row>
    <row r="1502" customFormat="false" ht="15" hidden="false" customHeight="false" outlineLevel="0" collapsed="false">
      <c r="A1502" s="0" t="n">
        <v>43801</v>
      </c>
      <c r="B1502" s="0" t="s">
        <v>139</v>
      </c>
      <c r="C1502" s="0" t="n">
        <v>761</v>
      </c>
      <c r="D1502" s="0" t="n">
        <v>80</v>
      </c>
      <c r="E1502" s="0" t="n">
        <v>63.9893913269043</v>
      </c>
      <c r="F1502" s="0" t="n">
        <v>31</v>
      </c>
      <c r="G1502" s="0" t="n">
        <v>4.27199983596802</v>
      </c>
      <c r="H1502" s="0" t="n">
        <v>1.25533318519592</v>
      </c>
      <c r="I1502" s="0" t="n">
        <v>43</v>
      </c>
      <c r="J1502" s="0" t="n">
        <v>12.5107297897339</v>
      </c>
      <c r="K1502" s="0" t="n">
        <v>6.13333320617676</v>
      </c>
      <c r="L1502" s="0" t="n">
        <v>-3.5</v>
      </c>
      <c r="M1502" s="0" t="n">
        <v>3.62166213989258</v>
      </c>
      <c r="N1502" s="0" t="n">
        <v>0</v>
      </c>
      <c r="O1502" s="0" t="n">
        <v>0</v>
      </c>
      <c r="P1502" s="0" t="s">
        <v>140</v>
      </c>
      <c r="Q1502" s="0" t="s">
        <v>153</v>
      </c>
      <c r="R1502" s="0" t="n">
        <v>2</v>
      </c>
      <c r="S1502" s="0" t="s">
        <v>149</v>
      </c>
      <c r="T1502" s="0" t="n">
        <v>0</v>
      </c>
      <c r="U1502" s="0" t="n">
        <v>271231.94</v>
      </c>
      <c r="V1502" s="0" t="n">
        <v>0.0057627260684967</v>
      </c>
      <c r="W1502" s="0" t="n">
        <v>632.0302734375</v>
      </c>
      <c r="X1502" s="0" t="n">
        <v>0.00534368911758065</v>
      </c>
      <c r="Y1502" s="0" t="n">
        <f aca="false">IF(ISNUMBER(C1502),INDEX(Scorecard!$D$5:$D$12,SUMPRODUCT(--(Scorecard!$G$5:$G$11&lt;C1502))+1),Scorecard!$D$13)</f>
        <v>0.733188958177614</v>
      </c>
      <c r="Z1502" s="0" t="n">
        <f aca="false">IF(ISNUMBER(D1502),INDEX(Scorecard!$D$14:$D$17,SUMPRODUCT(--(Scorecard!$G$14:$G$16&lt;D1502))+1),Scorecard!$D$18)</f>
        <v>0.0505355481560174</v>
      </c>
      <c r="AA1502" s="0" t="n">
        <f aca="false">IF(ISNUMBER(E1502),INDEX(Scorecard!$D$19:$D$26,SUMPRODUCT(--(Scorecard!$G$19:$G$25&lt;E1502))+1),Scorecard!$D$27)</f>
        <v>0.233621608745691</v>
      </c>
      <c r="AB1502" s="0" t="n">
        <f aca="false">IF(ISNUMBER(F1502),INDEX(Scorecard!$D$28:$D$35,SUMPRODUCT(--(Scorecard!$G$28:$G$34&lt;F1502))+1),Scorecard!$D$36)</f>
        <v>0.126913191054783</v>
      </c>
      <c r="AC1502" s="0" t="n">
        <f aca="false">IF(ISNUMBER(H1502),INDEX(Scorecard!$D$37:$D$44,SUMPRODUCT(--(Scorecard!$G$37:$G$43&lt;H1502))+1),Scorecard!$D$45)</f>
        <v>-0.975503570149195</v>
      </c>
      <c r="AD1502" s="0" t="n">
        <f aca="false">IF(ISNUMBER(I1502),INDEX(Scorecard!$D$46:$D$52,SUMPRODUCT(--(Scorecard!$G$46:$G$51&lt;I1502))+1),Scorecard!$D$53)</f>
        <v>0.818882373006414</v>
      </c>
      <c r="AE1502" s="0" t="n">
        <f aca="false">IF(ISNUMBER(K1502),INDEX(Scorecard!$D$54:$D$61,SUMPRODUCT(--(Scorecard!$G$54:$G$60&lt;K1502))+1),Scorecard!$D$62)</f>
        <v>0.0151758992857273</v>
      </c>
      <c r="AF1502" s="0" t="n">
        <f aca="false">IF(ISNUMBER(L1502),INDEX(Scorecard!$D$63:$D$68,SUMPRODUCT(--(Scorecard!$G$63:$G$67&lt;L1502))+1),Scorecard!$D$69)</f>
        <v>-0.340582194386522</v>
      </c>
      <c r="AG1502" s="0" t="n">
        <f aca="false">Inputs!$B$10+Scorecard!$J$5*Y1502+Scorecard!$J$6*Z1502+Scorecard!$J$7*AA1502+Scorecard!$J$8*AB1502+Scorecard!$J$9*AC1502+Scorecard!$J$10*AD1502+Scorecard!$J$11*AE1502+Scorecard!$J$12*AF1502</f>
        <v>-5.02210672647301</v>
      </c>
      <c r="AH1502" s="0" t="n">
        <f aca="false">MIN(1-Inputs!$B$13,MAX(Inputs!$B$13,1/(1+EXP(-(Inputs!$B$11*AG1502+Inputs!$B$12)))))</f>
        <v>0.00576272609877478</v>
      </c>
      <c r="AI1502" s="0" t="n">
        <f aca="false">Inputs!$B$9-Inputs!$B$8*AG1502</f>
        <v>632.03024558646</v>
      </c>
      <c r="AJ1502" s="0" t="n">
        <f aca="false">RANK(AH1502,$AH$5:$AH$2004,0)+COUNTIF($AH$4:AH1501,AH1502)</f>
        <v>1164</v>
      </c>
      <c r="AK1502" s="0" t="n">
        <f aca="false">IF(AJ1502&lt;=Deciles!$B$5*(Deciles!$B$4+1),INT((AJ1502-1)/(Deciles!$B$4+1))+1,Deciles!$B$5+INT((AJ1502-1-Deciles!$B$5*(Deciles!$B$4+1))/Deciles!$B$4)+1)</f>
        <v>6</v>
      </c>
    </row>
    <row r="1503" customFormat="false" ht="15" hidden="false" customHeight="false" outlineLevel="0" collapsed="false">
      <c r="A1503" s="0" t="n">
        <v>43807</v>
      </c>
      <c r="B1503" s="0" t="s">
        <v>145</v>
      </c>
      <c r="C1503" s="0" t="n">
        <v>785</v>
      </c>
      <c r="D1503" s="0" t="n">
        <v>80</v>
      </c>
      <c r="E1503" s="0" t="n">
        <v>44.4929389953613</v>
      </c>
      <c r="F1503" s="0" t="n">
        <v>33</v>
      </c>
      <c r="G1503" s="0" t="n">
        <v>3.57500004768372</v>
      </c>
      <c r="H1503" s="0" t="n">
        <v>0.0583333969116211</v>
      </c>
      <c r="I1503" s="0" t="n">
        <v>90</v>
      </c>
      <c r="J1503" s="0" t="n">
        <v>11.3785438537598</v>
      </c>
      <c r="K1503" s="0" t="n">
        <v>4.85833311080933</v>
      </c>
      <c r="L1503" s="0" t="n">
        <v>-1.875</v>
      </c>
      <c r="M1503" s="0" t="n">
        <v>6.54819345474243</v>
      </c>
      <c r="N1503" s="0" t="n">
        <v>0</v>
      </c>
      <c r="O1503" s="0" t="n">
        <v>0</v>
      </c>
      <c r="P1503" s="0" t="s">
        <v>144</v>
      </c>
      <c r="Q1503" s="0" t="s">
        <v>141</v>
      </c>
      <c r="R1503" s="0" t="n">
        <v>1</v>
      </c>
      <c r="S1503" s="0" t="s">
        <v>151</v>
      </c>
      <c r="T1503" s="0" t="n">
        <v>0</v>
      </c>
      <c r="U1503" s="0" t="n">
        <v>87425.64</v>
      </c>
      <c r="V1503" s="0" t="n">
        <v>0.00278069660998881</v>
      </c>
      <c r="W1503" s="0" t="n">
        <v>651.833251953125</v>
      </c>
      <c r="X1503" s="0" t="n">
        <v>0.00222593010403216</v>
      </c>
      <c r="Y1503" s="0" t="n">
        <f aca="false">IF(ISNUMBER(C1503),INDEX(Scorecard!$D$5:$D$12,SUMPRODUCT(--(Scorecard!$G$5:$G$11&lt;C1503))+1),Scorecard!$D$13)</f>
        <v>1.23750384304241</v>
      </c>
      <c r="Z1503" s="0" t="n">
        <f aca="false">IF(ISNUMBER(D1503),INDEX(Scorecard!$D$14:$D$17,SUMPRODUCT(--(Scorecard!$G$14:$G$16&lt;D1503))+1),Scorecard!$D$18)</f>
        <v>0.0505355481560174</v>
      </c>
      <c r="AA1503" s="0" t="n">
        <f aca="false">IF(ISNUMBER(E1503),INDEX(Scorecard!$D$19:$D$26,SUMPRODUCT(--(Scorecard!$G$19:$G$25&lt;E1503))+1),Scorecard!$D$27)</f>
        <v>0.57899015159425</v>
      </c>
      <c r="AB1503" s="0" t="n">
        <f aca="false">IF(ISNUMBER(F1503),INDEX(Scorecard!$D$28:$D$35,SUMPRODUCT(--(Scorecard!$G$28:$G$34&lt;F1503))+1),Scorecard!$D$36)</f>
        <v>-0.0008456427959252</v>
      </c>
      <c r="AC1503" s="0" t="n">
        <f aca="false">IF(ISNUMBER(H1503),INDEX(Scorecard!$D$37:$D$44,SUMPRODUCT(--(Scorecard!$G$37:$G$43&lt;H1503))+1),Scorecard!$D$45)</f>
        <v>0.330501541082344</v>
      </c>
      <c r="AD1503" s="0" t="n">
        <f aca="false">IF(ISNUMBER(I1503),INDEX(Scorecard!$D$46:$D$52,SUMPRODUCT(--(Scorecard!$G$46:$G$51&lt;I1503))+1),Scorecard!$D$53)</f>
        <v>0.818882373006414</v>
      </c>
      <c r="AE1503" s="0" t="n">
        <f aca="false">IF(ISNUMBER(K1503),INDEX(Scorecard!$D$54:$D$61,SUMPRODUCT(--(Scorecard!$G$54:$G$60&lt;K1503))+1),Scorecard!$D$62)</f>
        <v>0.214429354789033</v>
      </c>
      <c r="AF1503" s="0" t="n">
        <f aca="false">IF(ISNUMBER(L1503),INDEX(Scorecard!$D$63:$D$68,SUMPRODUCT(--(Scorecard!$G$63:$G$67&lt;L1503))+1),Scorecard!$D$69)</f>
        <v>-0.340582194386522</v>
      </c>
      <c r="AG1503" s="0" t="n">
        <f aca="false">Inputs!$B$10+Scorecard!$J$5*Y1503+Scorecard!$J$6*Z1503+Scorecard!$J$7*AA1503+Scorecard!$J$8*AB1503+Scorecard!$J$9*AC1503+Scorecard!$J$10*AD1503+Scorecard!$J$11*AE1503+Scorecard!$J$12*AF1503</f>
        <v>-5.70842564708591</v>
      </c>
      <c r="AH1503" s="0" t="n">
        <f aca="false">MIN(1-Inputs!$B$13,MAX(Inputs!$B$13,1/(1+EXP(-(Inputs!$B$11*AG1503+Inputs!$B$12)))))</f>
        <v>0.00278069654948806</v>
      </c>
      <c r="AI1503" s="0" t="n">
        <f aca="false">Inputs!$B$9-Inputs!$B$8*AG1503</f>
        <v>651.83322365119</v>
      </c>
      <c r="AJ1503" s="0" t="n">
        <f aca="false">RANK(AH1503,$AH$5:$AH$2004,0)+COUNTIF($AH$4:AH1502,AH1503)</f>
        <v>1575</v>
      </c>
      <c r="AK1503" s="0" t="n">
        <f aca="false">IF(AJ1503&lt;=Deciles!$B$5*(Deciles!$B$4+1),INT((AJ1503-1)/(Deciles!$B$4+1))+1,Deciles!$B$5+INT((AJ1503-1-Deciles!$B$5*(Deciles!$B$4+1))/Deciles!$B$4)+1)</f>
        <v>8</v>
      </c>
    </row>
    <row r="1504" customFormat="false" ht="15" hidden="false" customHeight="false" outlineLevel="0" collapsed="false">
      <c r="A1504" s="0" t="n">
        <v>43853</v>
      </c>
      <c r="B1504" s="0" t="s">
        <v>145</v>
      </c>
      <c r="C1504" s="0" t="n">
        <v>762</v>
      </c>
      <c r="D1504" s="0" t="n">
        <v>80</v>
      </c>
      <c r="E1504" s="0" t="n">
        <v>72.5557250976563</v>
      </c>
      <c r="F1504" s="0" t="n">
        <v>26</v>
      </c>
      <c r="G1504" s="0" t="n">
        <v>3.4210000038147</v>
      </c>
      <c r="H1504" s="0" t="n">
        <v>-0.0956666469573975</v>
      </c>
      <c r="I1504" s="0" t="n">
        <v>19</v>
      </c>
      <c r="J1504" s="0" t="n">
        <v>11.8987703323364</v>
      </c>
      <c r="K1504" s="0" t="n">
        <v>5.25833320617676</v>
      </c>
      <c r="L1504" s="0" t="n">
        <v>-1.875</v>
      </c>
      <c r="M1504" s="0" t="n">
        <v>6.28858280181885</v>
      </c>
      <c r="N1504" s="0" t="n">
        <v>0</v>
      </c>
      <c r="O1504" s="0" t="n">
        <v>0</v>
      </c>
      <c r="P1504" s="0" t="s">
        <v>140</v>
      </c>
      <c r="Q1504" s="0" t="s">
        <v>141</v>
      </c>
      <c r="R1504" s="0" t="n">
        <v>1</v>
      </c>
      <c r="S1504" s="0" t="s">
        <v>149</v>
      </c>
      <c r="T1504" s="0" t="n">
        <v>0</v>
      </c>
      <c r="U1504" s="0" t="n">
        <v>147085.62</v>
      </c>
      <c r="V1504" s="0" t="n">
        <v>0.00392142217606306</v>
      </c>
      <c r="W1504" s="0" t="n">
        <v>642.498840332031</v>
      </c>
      <c r="X1504" s="0" t="n">
        <v>0.00482163950800896</v>
      </c>
      <c r="Y1504" s="0" t="n">
        <f aca="false">IF(ISNUMBER(C1504),INDEX(Scorecard!$D$5:$D$12,SUMPRODUCT(--(Scorecard!$G$5:$G$11&lt;C1504))+1),Scorecard!$D$13)</f>
        <v>1.23750384304241</v>
      </c>
      <c r="Z1504" s="0" t="n">
        <f aca="false">IF(ISNUMBER(D1504),INDEX(Scorecard!$D$14:$D$17,SUMPRODUCT(--(Scorecard!$G$14:$G$16&lt;D1504))+1),Scorecard!$D$18)</f>
        <v>0.0505355481560174</v>
      </c>
      <c r="AA1504" s="0" t="n">
        <f aca="false">IF(ISNUMBER(E1504),INDEX(Scorecard!$D$19:$D$26,SUMPRODUCT(--(Scorecard!$G$19:$G$25&lt;E1504))+1),Scorecard!$D$27)</f>
        <v>-0.0341578513653732</v>
      </c>
      <c r="AB1504" s="0" t="n">
        <f aca="false">IF(ISNUMBER(F1504),INDEX(Scorecard!$D$28:$D$35,SUMPRODUCT(--(Scorecard!$G$28:$G$34&lt;F1504))+1),Scorecard!$D$36)</f>
        <v>0.165097008946478</v>
      </c>
      <c r="AC1504" s="0" t="n">
        <f aca="false">IF(ISNUMBER(H1504),INDEX(Scorecard!$D$37:$D$44,SUMPRODUCT(--(Scorecard!$G$37:$G$43&lt;H1504))+1),Scorecard!$D$45)</f>
        <v>0.330501541082344</v>
      </c>
      <c r="AD1504" s="0" t="n">
        <f aca="false">IF(ISNUMBER(I1504),INDEX(Scorecard!$D$46:$D$52,SUMPRODUCT(--(Scorecard!$G$46:$G$51&lt;I1504))+1),Scorecard!$D$53)</f>
        <v>-0.108777051091409</v>
      </c>
      <c r="AE1504" s="0" t="n">
        <f aca="false">IF(ISNUMBER(K1504),INDEX(Scorecard!$D$54:$D$61,SUMPRODUCT(--(Scorecard!$G$54:$G$60&lt;K1504))+1),Scorecard!$D$62)</f>
        <v>0.126303549215828</v>
      </c>
      <c r="AF1504" s="0" t="n">
        <f aca="false">IF(ISNUMBER(L1504),INDEX(Scorecard!$D$63:$D$68,SUMPRODUCT(--(Scorecard!$G$63:$G$67&lt;L1504))+1),Scorecard!$D$69)</f>
        <v>-0.340582194386522</v>
      </c>
      <c r="AG1504" s="0" t="n">
        <f aca="false">Inputs!$B$10+Scorecard!$J$5*Y1504+Scorecard!$J$6*Z1504+Scorecard!$J$7*AA1504+Scorecard!$J$8*AB1504+Scorecard!$J$9*AC1504+Scorecard!$J$10*AD1504+Scorecard!$J$11*AE1504+Scorecard!$J$12*AF1504</f>
        <v>-5.38492098456797</v>
      </c>
      <c r="AH1504" s="0" t="n">
        <f aca="false">MIN(1-Inputs!$B$13,MAX(Inputs!$B$13,1/(1+EXP(-(Inputs!$B$11*AG1504+Inputs!$B$12)))))</f>
        <v>0.00392142208224755</v>
      </c>
      <c r="AI1504" s="0" t="n">
        <f aca="false">Inputs!$B$9-Inputs!$B$8*AG1504</f>
        <v>642.498852204808</v>
      </c>
      <c r="AJ1504" s="0" t="n">
        <f aca="false">RANK(AH1504,$AH$5:$AH$2004,0)+COUNTIF($AH$4:AH1503,AH1504)</f>
        <v>1387</v>
      </c>
      <c r="AK1504" s="0" t="n">
        <f aca="false">IF(AJ1504&lt;=Deciles!$B$5*(Deciles!$B$4+1),INT((AJ1504-1)/(Deciles!$B$4+1))+1,Deciles!$B$5+INT((AJ1504-1-Deciles!$B$5*(Deciles!$B$4+1))/Deciles!$B$4)+1)</f>
        <v>7</v>
      </c>
    </row>
    <row r="1505" customFormat="false" ht="15" hidden="false" customHeight="false" outlineLevel="0" collapsed="false">
      <c r="A1505" s="0" t="n">
        <v>43856</v>
      </c>
      <c r="B1505" s="0" t="s">
        <v>157</v>
      </c>
      <c r="C1505" s="0" t="n">
        <v>745</v>
      </c>
      <c r="D1505" s="0" t="n">
        <v>61.2183227539063</v>
      </c>
      <c r="E1505" s="0" t="n">
        <v>42.3623847961426</v>
      </c>
      <c r="F1505" s="0" t="n">
        <v>36</v>
      </c>
      <c r="G1505" s="0" t="n">
        <v>3.73099994659424</v>
      </c>
      <c r="H1505" s="0" t="n">
        <v>-0.152333498001099</v>
      </c>
      <c r="I1505" s="0" t="n">
        <v>66</v>
      </c>
      <c r="J1505" s="0" t="n">
        <v>11.1786937713623</v>
      </c>
      <c r="K1505" s="0" t="n">
        <v>3.32307696342468</v>
      </c>
      <c r="L1505" s="0" t="n">
        <v>-0.276922941207886</v>
      </c>
      <c r="M1505" s="0" t="n">
        <v>4.3403639793396</v>
      </c>
      <c r="N1505" s="0" t="n">
        <v>0</v>
      </c>
      <c r="O1505" s="0" t="n">
        <v>0</v>
      </c>
      <c r="P1505" s="0" t="s">
        <v>144</v>
      </c>
      <c r="Q1505" s="0" t="s">
        <v>141</v>
      </c>
      <c r="R1505" s="0" t="n">
        <v>2</v>
      </c>
      <c r="S1505" s="0" t="s">
        <v>147</v>
      </c>
      <c r="T1505" s="0" t="n">
        <v>1</v>
      </c>
      <c r="U1505" s="0" t="n">
        <v>71588.81</v>
      </c>
      <c r="V1505" s="0" t="n">
        <v>0.00395406316965818</v>
      </c>
      <c r="W1505" s="0" t="n">
        <v>642.273620605469</v>
      </c>
      <c r="X1505" s="0" t="n">
        <v>0.00329846446402371</v>
      </c>
      <c r="Y1505" s="0" t="n">
        <f aca="false">IF(ISNUMBER(C1505),INDEX(Scorecard!$D$5:$D$12,SUMPRODUCT(--(Scorecard!$G$5:$G$11&lt;C1505))+1),Scorecard!$D$13)</f>
        <v>0.488358159108655</v>
      </c>
      <c r="Z1505" s="0" t="n">
        <f aca="false">IF(ISNUMBER(D1505),INDEX(Scorecard!$D$14:$D$17,SUMPRODUCT(--(Scorecard!$G$14:$G$16&lt;D1505))+1),Scorecard!$D$18)</f>
        <v>0.248677243387958</v>
      </c>
      <c r="AA1505" s="0" t="n">
        <f aca="false">IF(ISNUMBER(E1505),INDEX(Scorecard!$D$19:$D$26,SUMPRODUCT(--(Scorecard!$G$19:$G$25&lt;E1505))+1),Scorecard!$D$27)</f>
        <v>0.57899015159425</v>
      </c>
      <c r="AB1505" s="0" t="n">
        <f aca="false">IF(ISNUMBER(F1505),INDEX(Scorecard!$D$28:$D$35,SUMPRODUCT(--(Scorecard!$G$28:$G$34&lt;F1505))+1),Scorecard!$D$36)</f>
        <v>-0.0008456427959252</v>
      </c>
      <c r="AC1505" s="0" t="n">
        <f aca="false">IF(ISNUMBER(H1505),INDEX(Scorecard!$D$37:$D$44,SUMPRODUCT(--(Scorecard!$G$37:$G$43&lt;H1505))+1),Scorecard!$D$45)</f>
        <v>0.330501541082344</v>
      </c>
      <c r="AD1505" s="0" t="n">
        <f aca="false">IF(ISNUMBER(I1505),INDEX(Scorecard!$D$46:$D$52,SUMPRODUCT(--(Scorecard!$G$46:$G$51&lt;I1505))+1),Scorecard!$D$53)</f>
        <v>0.818882373006414</v>
      </c>
      <c r="AE1505" s="0" t="n">
        <f aca="false">IF(ISNUMBER(K1505),INDEX(Scorecard!$D$54:$D$61,SUMPRODUCT(--(Scorecard!$G$54:$G$60&lt;K1505))+1),Scorecard!$D$62)</f>
        <v>0.489050497890326</v>
      </c>
      <c r="AF1505" s="0" t="n">
        <f aca="false">IF(ISNUMBER(L1505),INDEX(Scorecard!$D$63:$D$68,SUMPRODUCT(--(Scorecard!$G$63:$G$67&lt;L1505))+1),Scorecard!$D$69)</f>
        <v>0.322484508656054</v>
      </c>
      <c r="AG1505" s="0" t="n">
        <f aca="false">Inputs!$B$10+Scorecard!$J$5*Y1505+Scorecard!$J$6*Z1505+Scorecard!$J$7*AA1505+Scorecard!$J$8*AB1505+Scorecard!$J$9*AC1505+Scorecard!$J$10*AD1505+Scorecard!$J$11*AE1505+Scorecard!$J$12*AF1505</f>
        <v>-5.37711510567613</v>
      </c>
      <c r="AH1505" s="0" t="n">
        <f aca="false">MIN(1-Inputs!$B$13,MAX(Inputs!$B$13,1/(1+EXP(-(Inputs!$B$11*AG1505+Inputs!$B$12)))))</f>
        <v>0.00395406301802206</v>
      </c>
      <c r="AI1505" s="0" t="n">
        <f aca="false">Inputs!$B$9-Inputs!$B$8*AG1505</f>
        <v>642.273622149467</v>
      </c>
      <c r="AJ1505" s="0" t="n">
        <f aca="false">RANK(AH1505,$AH$5:$AH$2004,0)+COUNTIF($AH$4:AH1504,AH1505)</f>
        <v>1385</v>
      </c>
      <c r="AK1505" s="0" t="n">
        <f aca="false">IF(AJ1505&lt;=Deciles!$B$5*(Deciles!$B$4+1),INT((AJ1505-1)/(Deciles!$B$4+1))+1,Deciles!$B$5+INT((AJ1505-1-Deciles!$B$5*(Deciles!$B$4+1))/Deciles!$B$4)+1)</f>
        <v>7</v>
      </c>
    </row>
    <row r="1506" customFormat="false" ht="15" hidden="false" customHeight="false" outlineLevel="0" collapsed="false">
      <c r="A1506" s="0" t="n">
        <v>43866</v>
      </c>
      <c r="B1506" s="0" t="s">
        <v>139</v>
      </c>
      <c r="C1506" s="0" t="n">
        <v>700</v>
      </c>
      <c r="D1506" s="0" t="n">
        <v>80</v>
      </c>
      <c r="E1506" s="0" t="n">
        <v>47.9617042541504</v>
      </c>
      <c r="F1506" s="0" t="n">
        <v>23</v>
      </c>
      <c r="G1506" s="0" t="n">
        <v>4.25500011444092</v>
      </c>
      <c r="H1506" s="0" t="n">
        <v>1.23833346366882</v>
      </c>
      <c r="I1506" s="0" t="n">
        <v>108</v>
      </c>
      <c r="J1506" s="0" t="n">
        <v>11.8506193161011</v>
      </c>
      <c r="K1506" s="0" t="n">
        <v>5.83333349227905</v>
      </c>
      <c r="L1506" s="0" t="n">
        <v>-3.49999952316284</v>
      </c>
      <c r="M1506" s="0" t="n">
        <v>2.30299806594849</v>
      </c>
      <c r="N1506" s="0" t="n">
        <v>0</v>
      </c>
      <c r="O1506" s="0" t="n">
        <v>0</v>
      </c>
      <c r="P1506" s="0" t="s">
        <v>146</v>
      </c>
      <c r="Q1506" s="0" t="s">
        <v>141</v>
      </c>
      <c r="R1506" s="0" t="n">
        <v>1</v>
      </c>
      <c r="S1506" s="0" t="s">
        <v>162</v>
      </c>
      <c r="T1506" s="0" t="n">
        <v>0</v>
      </c>
      <c r="U1506" s="0" t="n">
        <v>140171.12</v>
      </c>
      <c r="V1506" s="0" t="n">
        <v>0.0207417421042919</v>
      </c>
      <c r="W1506" s="0" t="n">
        <v>596.957275390625</v>
      </c>
      <c r="X1506" s="0" t="n">
        <v>0.0119853112846613</v>
      </c>
      <c r="Y1506" s="0" t="n">
        <f aca="false">IF(ISNUMBER(C1506),INDEX(Scorecard!$D$5:$D$12,SUMPRODUCT(--(Scorecard!$G$5:$G$11&lt;C1506))+1),Scorecard!$D$13)</f>
        <v>-0.869677851527538</v>
      </c>
      <c r="Z1506" s="0" t="n">
        <f aca="false">IF(ISNUMBER(D1506),INDEX(Scorecard!$D$14:$D$17,SUMPRODUCT(--(Scorecard!$G$14:$G$16&lt;D1506))+1),Scorecard!$D$18)</f>
        <v>0.0505355481560174</v>
      </c>
      <c r="AA1506" s="0" t="n">
        <f aca="false">IF(ISNUMBER(E1506),INDEX(Scorecard!$D$19:$D$26,SUMPRODUCT(--(Scorecard!$G$19:$G$25&lt;E1506))+1),Scorecard!$D$27)</f>
        <v>0.57899015159425</v>
      </c>
      <c r="AB1506" s="0" t="n">
        <f aca="false">IF(ISNUMBER(F1506),INDEX(Scorecard!$D$28:$D$35,SUMPRODUCT(--(Scorecard!$G$28:$G$34&lt;F1506))+1),Scorecard!$D$36)</f>
        <v>0.349218150643304</v>
      </c>
      <c r="AC1506" s="0" t="n">
        <f aca="false">IF(ISNUMBER(H1506),INDEX(Scorecard!$D$37:$D$44,SUMPRODUCT(--(Scorecard!$G$37:$G$43&lt;H1506))+1),Scorecard!$D$45)</f>
        <v>-0.975503570149195</v>
      </c>
      <c r="AD1506" s="0" t="n">
        <f aca="false">IF(ISNUMBER(I1506),INDEX(Scorecard!$D$46:$D$52,SUMPRODUCT(--(Scorecard!$G$46:$G$51&lt;I1506))+1),Scorecard!$D$53)</f>
        <v>0.818882373006414</v>
      </c>
      <c r="AE1506" s="0" t="n">
        <f aca="false">IF(ISNUMBER(K1506),INDEX(Scorecard!$D$54:$D$61,SUMPRODUCT(--(Scorecard!$G$54:$G$60&lt;K1506))+1),Scorecard!$D$62)</f>
        <v>0.0151758992857273</v>
      </c>
      <c r="AF1506" s="0" t="n">
        <f aca="false">IF(ISNUMBER(L1506),INDEX(Scorecard!$D$63:$D$68,SUMPRODUCT(--(Scorecard!$G$63:$G$67&lt;L1506))+1),Scorecard!$D$69)</f>
        <v>-0.340582194386522</v>
      </c>
      <c r="AG1506" s="0" t="n">
        <f aca="false">Inputs!$B$10+Scorecard!$J$5*Y1506+Scorecard!$J$6*Z1506+Scorecard!$J$7*AA1506+Scorecard!$J$8*AB1506+Scorecard!$J$9*AC1506+Scorecard!$J$10*AD1506+Scorecard!$J$11*AE1506+Scorecard!$J$12*AF1506</f>
        <v>-3.80657008184015</v>
      </c>
      <c r="AH1506" s="0" t="n">
        <f aca="false">MIN(1-Inputs!$B$13,MAX(Inputs!$B$13,1/(1+EXP(-(Inputs!$B$11*AG1506+Inputs!$B$12)))))</f>
        <v>0.0207417414650234</v>
      </c>
      <c r="AI1506" s="0" t="n">
        <f aca="false">Inputs!$B$9-Inputs!$B$8*AG1506</f>
        <v>596.957271801847</v>
      </c>
      <c r="AJ1506" s="0" t="n">
        <f aca="false">RANK(AH1506,$AH$5:$AH$2004,0)+COUNTIF($AH$4:AH1505,AH1506)</f>
        <v>441</v>
      </c>
      <c r="AK1506" s="0" t="n">
        <f aca="false">IF(AJ1506&lt;=Deciles!$B$5*(Deciles!$B$4+1),INT((AJ1506-1)/(Deciles!$B$4+1))+1,Deciles!$B$5+INT((AJ1506-1-Deciles!$B$5*(Deciles!$B$4+1))/Deciles!$B$4)+1)</f>
        <v>3</v>
      </c>
    </row>
    <row r="1507" customFormat="false" ht="15" hidden="false" customHeight="false" outlineLevel="0" collapsed="false">
      <c r="A1507" s="0" t="n">
        <v>43876</v>
      </c>
      <c r="B1507" s="0" t="s">
        <v>150</v>
      </c>
      <c r="C1507" s="0" t="n">
        <v>724</v>
      </c>
      <c r="D1507" s="0" t="n">
        <v>70.1292495727539</v>
      </c>
      <c r="E1507" s="0" t="n">
        <v>63.6300277709961</v>
      </c>
      <c r="F1507" s="0" t="n">
        <v>27</v>
      </c>
      <c r="G1507" s="0" t="n">
        <v>3.42300009727478</v>
      </c>
      <c r="H1507" s="0" t="n">
        <v>-3.21033310890198</v>
      </c>
      <c r="I1507" s="0" t="n">
        <v>19</v>
      </c>
      <c r="J1507" s="0" t="n">
        <v>12.7451276779175</v>
      </c>
      <c r="K1507" s="0" t="n">
        <v>4</v>
      </c>
      <c r="L1507" s="0" t="n">
        <v>-0.208333492279053</v>
      </c>
      <c r="M1507" s="0" t="n">
        <v>4.23436641693115</v>
      </c>
      <c r="N1507" s="0" t="n">
        <v>0</v>
      </c>
      <c r="O1507" s="0" t="n">
        <v>0</v>
      </c>
      <c r="P1507" s="0" t="s">
        <v>144</v>
      </c>
      <c r="Q1507" s="0" t="s">
        <v>141</v>
      </c>
      <c r="R1507" s="0" t="n">
        <v>2</v>
      </c>
      <c r="S1507" s="0" t="s">
        <v>148</v>
      </c>
      <c r="T1507" s="0" t="n">
        <v>0</v>
      </c>
      <c r="U1507" s="0" t="n">
        <v>342877.25</v>
      </c>
      <c r="V1507" s="0" t="n">
        <v>0.00845774915069342</v>
      </c>
      <c r="W1507" s="0" t="n">
        <v>621.572998046875</v>
      </c>
      <c r="X1507" s="0" t="n">
        <v>0.0107347667217255</v>
      </c>
      <c r="Y1507" s="0" t="n">
        <f aca="false">IF(ISNUMBER(C1507),INDEX(Scorecard!$D$5:$D$12,SUMPRODUCT(--(Scorecard!$G$5:$G$11&lt;C1507))+1),Scorecard!$D$13)</f>
        <v>-0.0290424113398221</v>
      </c>
      <c r="Z1507" s="0" t="n">
        <f aca="false">IF(ISNUMBER(D1507),INDEX(Scorecard!$D$14:$D$17,SUMPRODUCT(--(Scorecard!$G$14:$G$16&lt;D1507))+1),Scorecard!$D$18)</f>
        <v>0.128579646629417</v>
      </c>
      <c r="AA1507" s="0" t="n">
        <f aca="false">IF(ISNUMBER(E1507),INDEX(Scorecard!$D$19:$D$26,SUMPRODUCT(--(Scorecard!$G$19:$G$25&lt;E1507))+1),Scorecard!$D$27)</f>
        <v>0.233621608745691</v>
      </c>
      <c r="AB1507" s="0" t="n">
        <f aca="false">IF(ISNUMBER(F1507),INDEX(Scorecard!$D$28:$D$35,SUMPRODUCT(--(Scorecard!$G$28:$G$34&lt;F1507))+1),Scorecard!$D$36)</f>
        <v>0.165097008946478</v>
      </c>
      <c r="AC1507" s="0" t="n">
        <f aca="false">IF(ISNUMBER(H1507),INDEX(Scorecard!$D$37:$D$44,SUMPRODUCT(--(Scorecard!$G$37:$G$43&lt;H1507))+1),Scorecard!$D$45)</f>
        <v>1.35057635045042</v>
      </c>
      <c r="AD1507" s="0" t="n">
        <f aca="false">IF(ISNUMBER(I1507),INDEX(Scorecard!$D$46:$D$52,SUMPRODUCT(--(Scorecard!$G$46:$G$51&lt;I1507))+1),Scorecard!$D$53)</f>
        <v>-0.108777051091409</v>
      </c>
      <c r="AE1507" s="0" t="n">
        <f aca="false">IF(ISNUMBER(K1507),INDEX(Scorecard!$D$54:$D$61,SUMPRODUCT(--(Scorecard!$G$54:$G$60&lt;K1507))+1),Scorecard!$D$62)</f>
        <v>0.489050497890326</v>
      </c>
      <c r="AF1507" s="0" t="n">
        <f aca="false">IF(ISNUMBER(L1507),INDEX(Scorecard!$D$63:$D$68,SUMPRODUCT(--(Scorecard!$G$63:$G$67&lt;L1507))+1),Scorecard!$D$69)</f>
        <v>0.322484508656054</v>
      </c>
      <c r="AG1507" s="0" t="n">
        <f aca="false">Inputs!$B$10+Scorecard!$J$5*Y1507+Scorecard!$J$6*Z1507+Scorecard!$J$7*AA1507+Scorecard!$J$8*AB1507+Scorecard!$J$9*AC1507+Scorecard!$J$10*AD1507+Scorecard!$J$11*AE1507+Scorecard!$J$12*AF1507</f>
        <v>-4.65968625786755</v>
      </c>
      <c r="AH1507" s="0" t="n">
        <f aca="false">MIN(1-Inputs!$B$13,MAX(Inputs!$B$13,1/(1+EXP(-(Inputs!$B$11*AG1507+Inputs!$B$12)))))</f>
        <v>0.00845774875177547</v>
      </c>
      <c r="AI1507" s="0" t="n">
        <f aca="false">Inputs!$B$9-Inputs!$B$8*AG1507</f>
        <v>621.573001330985</v>
      </c>
      <c r="AJ1507" s="0" t="n">
        <f aca="false">RANK(AH1507,$AH$5:$AH$2004,0)+COUNTIF($AH$4:AH1506,AH1507)</f>
        <v>925</v>
      </c>
      <c r="AK1507" s="0" t="n">
        <f aca="false">IF(AJ1507&lt;=Deciles!$B$5*(Deciles!$B$4+1),INT((AJ1507-1)/(Deciles!$B$4+1))+1,Deciles!$B$5+INT((AJ1507-1-Deciles!$B$5*(Deciles!$B$4+1))/Deciles!$B$4)+1)</f>
        <v>5</v>
      </c>
    </row>
    <row r="1508" customFormat="false" ht="15" hidden="false" customHeight="false" outlineLevel="0" collapsed="false">
      <c r="A1508" s="0" t="n">
        <v>43918</v>
      </c>
      <c r="B1508" s="0" t="s">
        <v>139</v>
      </c>
      <c r="C1508" s="0" t="n">
        <v>742</v>
      </c>
      <c r="D1508" s="0" t="n">
        <v>75.4456558227539</v>
      </c>
      <c r="E1508" s="0" t="n">
        <v>71.4611434936523</v>
      </c>
      <c r="F1508" s="0" t="n">
        <v>37</v>
      </c>
      <c r="G1508" s="0" t="n">
        <v>3.41499996185303</v>
      </c>
      <c r="H1508" s="0" t="n">
        <v>0.398333311080933</v>
      </c>
      <c r="I1508" s="0" t="n">
        <v>8</v>
      </c>
      <c r="J1508" s="0" t="n">
        <v>12.4567728042603</v>
      </c>
      <c r="K1508" s="0" t="n">
        <v>6.53333330154419</v>
      </c>
      <c r="L1508" s="0" t="n">
        <v>-3.50000047683716</v>
      </c>
      <c r="M1508" s="0" t="n">
        <v>4.21317195892334</v>
      </c>
      <c r="N1508" s="0" t="n">
        <v>0</v>
      </c>
      <c r="O1508" s="0" t="n">
        <v>0</v>
      </c>
      <c r="P1508" s="0" t="s">
        <v>146</v>
      </c>
      <c r="Q1508" s="0" t="s">
        <v>141</v>
      </c>
      <c r="R1508" s="0" t="n">
        <v>2</v>
      </c>
      <c r="S1508" s="0" t="s">
        <v>154</v>
      </c>
      <c r="T1508" s="0" t="n">
        <v>0</v>
      </c>
      <c r="U1508" s="0" t="n">
        <v>256984.88</v>
      </c>
      <c r="V1508" s="0" t="n">
        <v>0.0121122049167752</v>
      </c>
      <c r="W1508" s="0" t="n">
        <v>611.753479003906</v>
      </c>
      <c r="X1508" s="0" t="n">
        <v>0.00982558634132147</v>
      </c>
      <c r="Y1508" s="0" t="n">
        <f aca="false">IF(ISNUMBER(C1508),INDEX(Scorecard!$D$5:$D$12,SUMPRODUCT(--(Scorecard!$G$5:$G$11&lt;C1508))+1),Scorecard!$D$13)</f>
        <v>0.488358159108655</v>
      </c>
      <c r="Z1508" s="0" t="n">
        <f aca="false">IF(ISNUMBER(D1508),INDEX(Scorecard!$D$14:$D$17,SUMPRODUCT(--(Scorecard!$G$14:$G$16&lt;D1508))+1),Scorecard!$D$18)</f>
        <v>0.128579646629417</v>
      </c>
      <c r="AA1508" s="0" t="n">
        <f aca="false">IF(ISNUMBER(E1508),INDEX(Scorecard!$D$19:$D$26,SUMPRODUCT(--(Scorecard!$G$19:$G$25&lt;E1508))+1),Scorecard!$D$27)</f>
        <v>0.0530843085177338</v>
      </c>
      <c r="AB1508" s="0" t="n">
        <f aca="false">IF(ISNUMBER(F1508),INDEX(Scorecard!$D$28:$D$35,SUMPRODUCT(--(Scorecard!$G$28:$G$34&lt;F1508))+1),Scorecard!$D$36)</f>
        <v>-0.0008456427959252</v>
      </c>
      <c r="AC1508" s="0" t="n">
        <f aca="false">IF(ISNUMBER(H1508),INDEX(Scorecard!$D$37:$D$44,SUMPRODUCT(--(Scorecard!$G$37:$G$43&lt;H1508))+1),Scorecard!$D$45)</f>
        <v>-0.271229676926091</v>
      </c>
      <c r="AD1508" s="0" t="n">
        <f aca="false">IF(ISNUMBER(I1508),INDEX(Scorecard!$D$46:$D$52,SUMPRODUCT(--(Scorecard!$G$46:$G$51&lt;I1508))+1),Scorecard!$D$53)</f>
        <v>-0.114272400683245</v>
      </c>
      <c r="AE1508" s="0" t="n">
        <f aca="false">IF(ISNUMBER(K1508),INDEX(Scorecard!$D$54:$D$61,SUMPRODUCT(--(Scorecard!$G$54:$G$60&lt;K1508))+1),Scorecard!$D$62)</f>
        <v>-0.119873800601421</v>
      </c>
      <c r="AF1508" s="0" t="n">
        <f aca="false">IF(ISNUMBER(L1508),INDEX(Scorecard!$D$63:$D$68,SUMPRODUCT(--(Scorecard!$G$63:$G$67&lt;L1508))+1),Scorecard!$D$69)</f>
        <v>-0.340582194386522</v>
      </c>
      <c r="AG1508" s="0" t="n">
        <f aca="false">Inputs!$B$10+Scorecard!$J$5*Y1508+Scorecard!$J$6*Z1508+Scorecard!$J$7*AA1508+Scorecard!$J$8*AB1508+Scorecard!$J$9*AC1508+Scorecard!$J$10*AD1508+Scorecard!$J$11*AE1508+Scorecard!$J$12*AF1508</f>
        <v>-4.31936791353788</v>
      </c>
      <c r="AH1508" s="0" t="n">
        <f aca="false">MIN(1-Inputs!$B$13,MAX(Inputs!$B$13,1/(1+EXP(-(Inputs!$B$11*AG1508+Inputs!$B$12)))))</f>
        <v>0.0121122048517657</v>
      </c>
      <c r="AI1508" s="0" t="n">
        <f aca="false">Inputs!$B$9-Inputs!$B$8*AG1508</f>
        <v>611.753489577226</v>
      </c>
      <c r="AJ1508" s="0" t="n">
        <f aca="false">RANK(AH1508,$AH$5:$AH$2004,0)+COUNTIF($AH$4:AH1507,AH1508)</f>
        <v>706</v>
      </c>
      <c r="AK1508" s="0" t="n">
        <f aca="false">IF(AJ1508&lt;=Deciles!$B$5*(Deciles!$B$4+1),INT((AJ1508-1)/(Deciles!$B$4+1))+1,Deciles!$B$5+INT((AJ1508-1-Deciles!$B$5*(Deciles!$B$4+1))/Deciles!$B$4)+1)</f>
        <v>4</v>
      </c>
    </row>
    <row r="1509" customFormat="false" ht="15" hidden="false" customHeight="false" outlineLevel="0" collapsed="false">
      <c r="A1509" s="0" t="n">
        <v>43927</v>
      </c>
      <c r="B1509" s="0" t="s">
        <v>150</v>
      </c>
      <c r="C1509" s="0" t="n">
        <v>830</v>
      </c>
      <c r="D1509" s="0" t="n">
        <v>92.3372039794922</v>
      </c>
      <c r="E1509" s="0" t="n">
        <v>80.989387512207</v>
      </c>
      <c r="F1509" s="0" t="n">
        <v>22</v>
      </c>
      <c r="G1509" s="0" t="n">
        <v>2.87400007247925</v>
      </c>
      <c r="H1509" s="0" t="n">
        <v>-3.75933313369751</v>
      </c>
      <c r="I1509" s="0" t="n">
        <v>23</v>
      </c>
      <c r="J1509" s="0" t="n">
        <v>12.2462005615234</v>
      </c>
      <c r="K1509" s="0" t="n">
        <v>3.70000004768372</v>
      </c>
      <c r="L1509" s="0" t="n">
        <v>-0.208333253860474</v>
      </c>
      <c r="M1509" s="0" t="n">
        <v>4.74416780471802</v>
      </c>
      <c r="N1509" s="0" t="n">
        <v>0</v>
      </c>
      <c r="O1509" s="0" t="n">
        <v>0</v>
      </c>
      <c r="P1509" s="0" t="s">
        <v>140</v>
      </c>
      <c r="Q1509" s="0" t="s">
        <v>141</v>
      </c>
      <c r="R1509" s="0" t="n">
        <v>1</v>
      </c>
      <c r="S1509" s="0" t="s">
        <v>147</v>
      </c>
      <c r="T1509" s="0" t="n">
        <v>0</v>
      </c>
      <c r="U1509" s="0" t="n">
        <v>208188.83</v>
      </c>
      <c r="V1509" s="0" t="n">
        <v>0.000725183053873479</v>
      </c>
      <c r="W1509" s="0" t="n">
        <v>688.264099121094</v>
      </c>
      <c r="X1509" s="0" t="n">
        <v>0.000700446136761457</v>
      </c>
      <c r="Y1509" s="0" t="n">
        <f aca="false">IF(ISNUMBER(C1509),INDEX(Scorecard!$D$5:$D$12,SUMPRODUCT(--(Scorecard!$G$5:$G$11&lt;C1509))+1),Scorecard!$D$13)</f>
        <v>2.19112706886128</v>
      </c>
      <c r="Z1509" s="0" t="n">
        <f aca="false">IF(ISNUMBER(D1509),INDEX(Scorecard!$D$14:$D$17,SUMPRODUCT(--(Scorecard!$G$14:$G$16&lt;D1509))+1),Scorecard!$D$18)</f>
        <v>-0.361970872710667</v>
      </c>
      <c r="AA1509" s="0" t="n">
        <f aca="false">IF(ISNUMBER(E1509),INDEX(Scorecard!$D$19:$D$26,SUMPRODUCT(--(Scorecard!$G$19:$G$25&lt;E1509))+1),Scorecard!$D$27)</f>
        <v>-0.0341578513653732</v>
      </c>
      <c r="AB1509" s="0" t="n">
        <f aca="false">IF(ISNUMBER(F1509),INDEX(Scorecard!$D$28:$D$35,SUMPRODUCT(--(Scorecard!$G$28:$G$34&lt;F1509))+1),Scorecard!$D$36)</f>
        <v>0.624829191519909</v>
      </c>
      <c r="AC1509" s="0" t="n">
        <f aca="false">IF(ISNUMBER(H1509),INDEX(Scorecard!$D$37:$D$44,SUMPRODUCT(--(Scorecard!$G$37:$G$43&lt;H1509))+1),Scorecard!$D$45)</f>
        <v>1.35057635045042</v>
      </c>
      <c r="AD1509" s="0" t="n">
        <f aca="false">IF(ISNUMBER(I1509),INDEX(Scorecard!$D$46:$D$52,SUMPRODUCT(--(Scorecard!$G$46:$G$51&lt;I1509))+1),Scorecard!$D$53)</f>
        <v>-0.048559051279741</v>
      </c>
      <c r="AE1509" s="0" t="n">
        <f aca="false">IF(ISNUMBER(K1509),INDEX(Scorecard!$D$54:$D$61,SUMPRODUCT(--(Scorecard!$G$54:$G$60&lt;K1509))+1),Scorecard!$D$62)</f>
        <v>0.489050497890326</v>
      </c>
      <c r="AF1509" s="0" t="n">
        <f aca="false">IF(ISNUMBER(L1509),INDEX(Scorecard!$D$63:$D$68,SUMPRODUCT(--(Scorecard!$G$63:$G$67&lt;L1509))+1),Scorecard!$D$69)</f>
        <v>0.322484508656054</v>
      </c>
      <c r="AG1509" s="0" t="n">
        <f aca="false">Inputs!$B$10+Scorecard!$J$5*Y1509+Scorecard!$J$6*Z1509+Scorecard!$J$7*AA1509+Scorecard!$J$8*AB1509+Scorecard!$J$9*AC1509+Scorecard!$J$10*AD1509+Scorecard!$J$11*AE1509+Scorecard!$J$12*AF1509</f>
        <v>-6.97102390381381</v>
      </c>
      <c r="AH1509" s="0" t="n">
        <f aca="false">MIN(1-Inputs!$B$13,MAX(Inputs!$B$13,1/(1+EXP(-(Inputs!$B$11*AG1509+Inputs!$B$12)))))</f>
        <v>0.000725183075037609</v>
      </c>
      <c r="AI1509" s="0" t="n">
        <f aca="false">Inputs!$B$9-Inputs!$B$8*AG1509</f>
        <v>688.264108523518</v>
      </c>
      <c r="AJ1509" s="0" t="n">
        <f aca="false">RANK(AH1509,$AH$5:$AH$2004,0)+COUNTIF($AH$4:AH1508,AH1509)</f>
        <v>1966</v>
      </c>
      <c r="AK1509" s="0" t="n">
        <f aca="false">IF(AJ1509&lt;=Deciles!$B$5*(Deciles!$B$4+1),INT((AJ1509-1)/(Deciles!$B$4+1))+1,Deciles!$B$5+INT((AJ1509-1-Deciles!$B$5*(Deciles!$B$4+1))/Deciles!$B$4)+1)</f>
        <v>10</v>
      </c>
    </row>
    <row r="1510" customFormat="false" ht="15" hidden="false" customHeight="false" outlineLevel="0" collapsed="false">
      <c r="A1510" s="0" t="n">
        <v>43949</v>
      </c>
      <c r="B1510" s="0" t="s">
        <v>157</v>
      </c>
      <c r="C1510" s="0" t="n">
        <v>830</v>
      </c>
      <c r="D1510" s="0" t="n">
        <v>80</v>
      </c>
      <c r="E1510" s="0" t="n">
        <v>74.5328369140625</v>
      </c>
      <c r="F1510" s="0" t="n">
        <v>30</v>
      </c>
      <c r="G1510" s="0" t="n">
        <v>3.43199992179871</v>
      </c>
      <c r="H1510" s="0" t="n">
        <v>-0.451333522796631</v>
      </c>
      <c r="I1510" s="0" t="n">
        <v>11</v>
      </c>
      <c r="J1510" s="0" t="n">
        <v>13.2190799713135</v>
      </c>
      <c r="K1510" s="0" t="n">
        <v>4.0230770111084</v>
      </c>
      <c r="L1510" s="0" t="n">
        <v>-0.276923179626465</v>
      </c>
      <c r="M1510" s="0" t="n">
        <v>5.98650598526001</v>
      </c>
      <c r="N1510" s="0" t="n">
        <v>0</v>
      </c>
      <c r="O1510" s="0" t="n">
        <v>0</v>
      </c>
      <c r="P1510" s="0" t="s">
        <v>144</v>
      </c>
      <c r="Q1510" s="0" t="s">
        <v>141</v>
      </c>
      <c r="R1510" s="0" t="n">
        <v>1</v>
      </c>
      <c r="S1510" s="0" t="s">
        <v>151</v>
      </c>
      <c r="T1510" s="0" t="n">
        <v>0</v>
      </c>
      <c r="U1510" s="0" t="n">
        <v>550774.1</v>
      </c>
      <c r="V1510" s="0" t="n">
        <v>0.00101416069082916</v>
      </c>
      <c r="W1510" s="0" t="n">
        <v>679.179138183594</v>
      </c>
      <c r="X1510" s="0" t="n">
        <v>0.00123570032883436</v>
      </c>
      <c r="Y1510" s="0" t="n">
        <f aca="false">IF(ISNUMBER(C1510),INDEX(Scorecard!$D$5:$D$12,SUMPRODUCT(--(Scorecard!$G$5:$G$11&lt;C1510))+1),Scorecard!$D$13)</f>
        <v>2.19112706886128</v>
      </c>
      <c r="Z1510" s="0" t="n">
        <f aca="false">IF(ISNUMBER(D1510),INDEX(Scorecard!$D$14:$D$17,SUMPRODUCT(--(Scorecard!$G$14:$G$16&lt;D1510))+1),Scorecard!$D$18)</f>
        <v>0.0505355481560174</v>
      </c>
      <c r="AA1510" s="0" t="n">
        <f aca="false">IF(ISNUMBER(E1510),INDEX(Scorecard!$D$19:$D$26,SUMPRODUCT(--(Scorecard!$G$19:$G$25&lt;E1510))+1),Scorecard!$D$27)</f>
        <v>-0.0341578513653732</v>
      </c>
      <c r="AB1510" s="0" t="n">
        <f aca="false">IF(ISNUMBER(F1510),INDEX(Scorecard!$D$28:$D$35,SUMPRODUCT(--(Scorecard!$G$28:$G$34&lt;F1510))+1),Scorecard!$D$36)</f>
        <v>0.126913191054783</v>
      </c>
      <c r="AC1510" s="0" t="n">
        <f aca="false">IF(ISNUMBER(H1510),INDEX(Scorecard!$D$37:$D$44,SUMPRODUCT(--(Scorecard!$G$37:$G$43&lt;H1510))+1),Scorecard!$D$45)</f>
        <v>0.769716833645565</v>
      </c>
      <c r="AD1510" s="0" t="n">
        <f aca="false">IF(ISNUMBER(I1510),INDEX(Scorecard!$D$46:$D$52,SUMPRODUCT(--(Scorecard!$G$46:$G$51&lt;I1510))+1),Scorecard!$D$53)</f>
        <v>-0.114272400683245</v>
      </c>
      <c r="AE1510" s="0" t="n">
        <f aca="false">IF(ISNUMBER(K1510),INDEX(Scorecard!$D$54:$D$61,SUMPRODUCT(--(Scorecard!$G$54:$G$60&lt;K1510))+1),Scorecard!$D$62)</f>
        <v>0.489050497890326</v>
      </c>
      <c r="AF1510" s="0" t="n">
        <f aca="false">IF(ISNUMBER(L1510),INDEX(Scorecard!$D$63:$D$68,SUMPRODUCT(--(Scorecard!$G$63:$G$67&lt;L1510))+1),Scorecard!$D$69)</f>
        <v>0.322484508656054</v>
      </c>
      <c r="AG1510" s="0" t="n">
        <f aca="false">Inputs!$B$10+Scorecard!$J$5*Y1510+Scorecard!$J$6*Z1510+Scorecard!$J$7*AA1510+Scorecard!$J$8*AB1510+Scorecard!$J$9*AC1510+Scorecard!$J$10*AD1510+Scorecard!$J$11*AE1510+Scorecard!$J$12*AF1510</f>
        <v>-6.65616335125558</v>
      </c>
      <c r="AH1510" s="0" t="n">
        <f aca="false">MIN(1-Inputs!$B$13,MAX(Inputs!$B$13,1/(1+EXP(-(Inputs!$B$11*AG1510+Inputs!$B$12)))))</f>
        <v>0.00101416069966792</v>
      </c>
      <c r="AI1510" s="0" t="n">
        <f aca="false">Inputs!$B$9-Inputs!$B$8*AG1510</f>
        <v>679.179153368571</v>
      </c>
      <c r="AJ1510" s="0" t="n">
        <f aca="false">RANK(AH1510,$AH$5:$AH$2004,0)+COUNTIF($AH$4:AH1509,AH1510)</f>
        <v>1899</v>
      </c>
      <c r="AK1510" s="0" t="n">
        <f aca="false">IF(AJ1510&lt;=Deciles!$B$5*(Deciles!$B$4+1),INT((AJ1510-1)/(Deciles!$B$4+1))+1,Deciles!$B$5+INT((AJ1510-1-Deciles!$B$5*(Deciles!$B$4+1))/Deciles!$B$4)+1)</f>
        <v>10</v>
      </c>
    </row>
    <row r="1511" customFormat="false" ht="15" hidden="false" customHeight="false" outlineLevel="0" collapsed="false">
      <c r="A1511" s="0" t="n">
        <v>43988</v>
      </c>
      <c r="B1511" s="0" t="s">
        <v>145</v>
      </c>
      <c r="C1511" s="0" t="n">
        <v>721</v>
      </c>
      <c r="D1511" s="0" t="n">
        <v>94.0064239501953</v>
      </c>
      <c r="E1511" s="0" t="n">
        <v>67.3647689819336</v>
      </c>
      <c r="F1511" s="0" t="n">
        <v>39</v>
      </c>
      <c r="G1511" s="0" t="n">
        <v>3.81500005722046</v>
      </c>
      <c r="H1511" s="0" t="n">
        <v>0.298333406448364</v>
      </c>
      <c r="I1511" s="0" t="n">
        <v>58</v>
      </c>
      <c r="J1511" s="0" t="n">
        <v>11.6766958236694</v>
      </c>
      <c r="K1511" s="0" t="n">
        <v>5.25833320617676</v>
      </c>
      <c r="L1511" s="0" t="n">
        <v>-1.875</v>
      </c>
      <c r="M1511" s="0" t="n">
        <v>6.28858280181885</v>
      </c>
      <c r="N1511" s="0" t="n">
        <v>0</v>
      </c>
      <c r="O1511" s="0" t="n">
        <v>0</v>
      </c>
      <c r="P1511" s="0" t="s">
        <v>144</v>
      </c>
      <c r="Q1511" s="0" t="s">
        <v>141</v>
      </c>
      <c r="R1511" s="0" t="n">
        <v>2</v>
      </c>
      <c r="S1511" s="0" t="s">
        <v>149</v>
      </c>
      <c r="T1511" s="0" t="n">
        <v>0</v>
      </c>
      <c r="U1511" s="0" t="n">
        <v>117794.41</v>
      </c>
      <c r="V1511" s="0" t="n">
        <v>0.0220266561955214</v>
      </c>
      <c r="W1511" s="0" t="n">
        <v>595.295043945313</v>
      </c>
      <c r="X1511" s="0" t="n">
        <v>0.010928587988019</v>
      </c>
      <c r="Y1511" s="0" t="n">
        <f aca="false">IF(ISNUMBER(C1511),INDEX(Scorecard!$D$5:$D$12,SUMPRODUCT(--(Scorecard!$G$5:$G$11&lt;C1511))+1),Scorecard!$D$13)</f>
        <v>-0.0290424113398221</v>
      </c>
      <c r="Z1511" s="0" t="n">
        <f aca="false">IF(ISNUMBER(D1511),INDEX(Scorecard!$D$14:$D$17,SUMPRODUCT(--(Scorecard!$G$14:$G$16&lt;D1511))+1),Scorecard!$D$18)</f>
        <v>-0.361970872710667</v>
      </c>
      <c r="AA1511" s="0" t="n">
        <f aca="false">IF(ISNUMBER(E1511),INDEX(Scorecard!$D$19:$D$26,SUMPRODUCT(--(Scorecard!$G$19:$G$25&lt;E1511))+1),Scorecard!$D$27)</f>
        <v>0.0530843085177338</v>
      </c>
      <c r="AB1511" s="0" t="n">
        <f aca="false">IF(ISNUMBER(F1511),INDEX(Scorecard!$D$28:$D$35,SUMPRODUCT(--(Scorecard!$G$28:$G$34&lt;F1511))+1),Scorecard!$D$36)</f>
        <v>-0.132616866359722</v>
      </c>
      <c r="AC1511" s="0" t="n">
        <f aca="false">IF(ISNUMBER(H1511),INDEX(Scorecard!$D$37:$D$44,SUMPRODUCT(--(Scorecard!$G$37:$G$43&lt;H1511))+1),Scorecard!$D$45)</f>
        <v>-0.0679520129233634</v>
      </c>
      <c r="AD1511" s="0" t="n">
        <f aca="false">IF(ISNUMBER(I1511),INDEX(Scorecard!$D$46:$D$52,SUMPRODUCT(--(Scorecard!$G$46:$G$51&lt;I1511))+1),Scorecard!$D$53)</f>
        <v>0.818882373006414</v>
      </c>
      <c r="AE1511" s="0" t="n">
        <f aca="false">IF(ISNUMBER(K1511),INDEX(Scorecard!$D$54:$D$61,SUMPRODUCT(--(Scorecard!$G$54:$G$60&lt;K1511))+1),Scorecard!$D$62)</f>
        <v>0.126303549215828</v>
      </c>
      <c r="AF1511" s="0" t="n">
        <f aca="false">IF(ISNUMBER(L1511),INDEX(Scorecard!$D$63:$D$68,SUMPRODUCT(--(Scorecard!$G$63:$G$67&lt;L1511))+1),Scorecard!$D$69)</f>
        <v>-0.340582194386522</v>
      </c>
      <c r="AG1511" s="0" t="n">
        <f aca="false">Inputs!$B$10+Scorecard!$J$5*Y1511+Scorecard!$J$6*Z1511+Scorecard!$J$7*AA1511+Scorecard!$J$8*AB1511+Scorecard!$J$9*AC1511+Scorecard!$J$10*AD1511+Scorecard!$J$11*AE1511+Scorecard!$J$12*AF1511</f>
        <v>-3.74896141336703</v>
      </c>
      <c r="AH1511" s="0" t="n">
        <f aca="false">MIN(1-Inputs!$B$13,MAX(Inputs!$B$13,1/(1+EXP(-(Inputs!$B$11*AG1511+Inputs!$B$12)))))</f>
        <v>0.0220266570446754</v>
      </c>
      <c r="AI1511" s="0" t="n">
        <f aca="false">Inputs!$B$9-Inputs!$B$8*AG1511</f>
        <v>595.295036995479</v>
      </c>
      <c r="AJ1511" s="0" t="n">
        <f aca="false">RANK(AH1511,$AH$5:$AH$2004,0)+COUNTIF($AH$4:AH1510,AH1511)</f>
        <v>426</v>
      </c>
      <c r="AK1511" s="0" t="n">
        <f aca="false">IF(AJ1511&lt;=Deciles!$B$5*(Deciles!$B$4+1),INT((AJ1511-1)/(Deciles!$B$4+1))+1,Deciles!$B$5+INT((AJ1511-1-Deciles!$B$5*(Deciles!$B$4+1))/Deciles!$B$4)+1)</f>
        <v>3</v>
      </c>
    </row>
    <row r="1512" customFormat="false" ht="15" hidden="false" customHeight="false" outlineLevel="0" collapsed="false">
      <c r="A1512" s="0" t="n">
        <v>43993</v>
      </c>
      <c r="B1512" s="0" t="s">
        <v>139</v>
      </c>
      <c r="C1512" s="0" t="n">
        <v>683</v>
      </c>
      <c r="D1512" s="0" t="n">
        <v>73.2430114746094</v>
      </c>
      <c r="E1512" s="0" t="n">
        <v>71.7577972412109</v>
      </c>
      <c r="F1512" s="0" t="n">
        <v>31</v>
      </c>
      <c r="G1512" s="0" t="n">
        <v>3.21600008010864</v>
      </c>
      <c r="H1512" s="0" t="n">
        <v>0.199333429336548</v>
      </c>
      <c r="I1512" s="0" t="n">
        <v>4</v>
      </c>
      <c r="J1512" s="0" t="n">
        <v>12.9628133773804</v>
      </c>
      <c r="K1512" s="0" t="n">
        <v>5.33333349227905</v>
      </c>
      <c r="L1512" s="0" t="n">
        <v>-3.49999952316284</v>
      </c>
      <c r="M1512" s="0" t="n">
        <v>2.44867300987244</v>
      </c>
      <c r="N1512" s="0" t="n">
        <v>0</v>
      </c>
      <c r="O1512" s="0" t="n">
        <v>0</v>
      </c>
      <c r="P1512" s="0" t="s">
        <v>146</v>
      </c>
      <c r="Q1512" s="0" t="s">
        <v>141</v>
      </c>
      <c r="R1512" s="0" t="n">
        <v>2</v>
      </c>
      <c r="S1512" s="0" t="s">
        <v>148</v>
      </c>
      <c r="T1512" s="0" t="n">
        <v>0</v>
      </c>
      <c r="U1512" s="0" t="n">
        <v>426263.53</v>
      </c>
      <c r="V1512" s="0" t="n">
        <v>0.034600555896759</v>
      </c>
      <c r="W1512" s="0" t="n">
        <v>582.72216796875</v>
      </c>
      <c r="X1512" s="0" t="n">
        <v>0.0464176870882511</v>
      </c>
      <c r="Y1512" s="0" t="n">
        <f aca="false">IF(ISNUMBER(C1512),INDEX(Scorecard!$D$5:$D$12,SUMPRODUCT(--(Scorecard!$G$5:$G$11&lt;C1512))+1),Scorecard!$D$13)</f>
        <v>-0.869677851527538</v>
      </c>
      <c r="Z1512" s="0" t="n">
        <f aca="false">IF(ISNUMBER(D1512),INDEX(Scorecard!$D$14:$D$17,SUMPRODUCT(--(Scorecard!$G$14:$G$16&lt;D1512))+1),Scorecard!$D$18)</f>
        <v>0.128579646629417</v>
      </c>
      <c r="AA1512" s="0" t="n">
        <f aca="false">IF(ISNUMBER(E1512),INDEX(Scorecard!$D$19:$D$26,SUMPRODUCT(--(Scorecard!$G$19:$G$25&lt;E1512))+1),Scorecard!$D$27)</f>
        <v>0.0530843085177338</v>
      </c>
      <c r="AB1512" s="0" t="n">
        <f aca="false">IF(ISNUMBER(F1512),INDEX(Scorecard!$D$28:$D$35,SUMPRODUCT(--(Scorecard!$G$28:$G$34&lt;F1512))+1),Scorecard!$D$36)</f>
        <v>0.126913191054783</v>
      </c>
      <c r="AC1512" s="0" t="n">
        <f aca="false">IF(ISNUMBER(H1512),INDEX(Scorecard!$D$37:$D$44,SUMPRODUCT(--(Scorecard!$G$37:$G$43&lt;H1512))+1),Scorecard!$D$45)</f>
        <v>0.102184252677548</v>
      </c>
      <c r="AD1512" s="0" t="n">
        <f aca="false">IF(ISNUMBER(I1512),INDEX(Scorecard!$D$46:$D$52,SUMPRODUCT(--(Scorecard!$G$46:$G$51&lt;I1512))+1),Scorecard!$D$53)</f>
        <v>-0.161534840507194</v>
      </c>
      <c r="AE1512" s="0" t="n">
        <f aca="false">IF(ISNUMBER(K1512),INDEX(Scorecard!$D$54:$D$61,SUMPRODUCT(--(Scorecard!$G$54:$G$60&lt;K1512))+1),Scorecard!$D$62)</f>
        <v>0.126303549215828</v>
      </c>
      <c r="AF1512" s="0" t="n">
        <f aca="false">IF(ISNUMBER(L1512),INDEX(Scorecard!$D$63:$D$68,SUMPRODUCT(--(Scorecard!$G$63:$G$67&lt;L1512))+1),Scorecard!$D$69)</f>
        <v>-0.340582194386522</v>
      </c>
      <c r="AG1512" s="0" t="n">
        <f aca="false">Inputs!$B$10+Scorecard!$J$5*Y1512+Scorecard!$J$6*Z1512+Scorecard!$J$7*AA1512+Scorecard!$J$8*AB1512+Scorecard!$J$9*AC1512+Scorecard!$J$10*AD1512+Scorecard!$J$11*AE1512+Scorecard!$J$12*AF1512</f>
        <v>-3.31321947002632</v>
      </c>
      <c r="AH1512" s="0" t="n">
        <f aca="false">MIN(1-Inputs!$B$13,MAX(Inputs!$B$13,1/(1+EXP(-(Inputs!$B$11*AG1512+Inputs!$B$12)))))</f>
        <v>0.0346005559397739</v>
      </c>
      <c r="AI1512" s="0" t="n">
        <f aca="false">Inputs!$B$9-Inputs!$B$8*AG1512</f>
        <v>582.72218218018</v>
      </c>
      <c r="AJ1512" s="0" t="n">
        <f aca="false">RANK(AH1512,$AH$5:$AH$2004,0)+COUNTIF($AH$4:AH1511,AH1512)</f>
        <v>260</v>
      </c>
      <c r="AK1512" s="0" t="n">
        <f aca="false">IF(AJ1512&lt;=Deciles!$B$5*(Deciles!$B$4+1),INT((AJ1512-1)/(Deciles!$B$4+1))+1,Deciles!$B$5+INT((AJ1512-1-Deciles!$B$5*(Deciles!$B$4+1))/Deciles!$B$4)+1)</f>
        <v>2</v>
      </c>
    </row>
    <row r="1513" customFormat="false" ht="15" hidden="false" customHeight="false" outlineLevel="0" collapsed="false">
      <c r="A1513" s="0" t="n">
        <v>44015</v>
      </c>
      <c r="B1513" s="0" t="s">
        <v>152</v>
      </c>
      <c r="C1513" s="0" t="n">
        <v>765</v>
      </c>
      <c r="D1513" s="0" t="n">
        <v>60.9188423156738</v>
      </c>
      <c r="E1513" s="0" t="n">
        <v>52.9194030761719</v>
      </c>
      <c r="F1513" s="0" t="n">
        <v>32</v>
      </c>
      <c r="G1513" s="0" t="n">
        <v>3.12199997901917</v>
      </c>
      <c r="H1513" s="0" t="n">
        <v>-3.31133341789246</v>
      </c>
      <c r="I1513" s="0" t="n">
        <v>20</v>
      </c>
      <c r="J1513" s="0" t="n">
        <v>12.4026393890381</v>
      </c>
      <c r="K1513" s="0" t="n">
        <v>4.40000009536743</v>
      </c>
      <c r="L1513" s="0" t="n">
        <v>-0.458333015441895</v>
      </c>
      <c r="M1513" s="0" t="n">
        <v>6.54819536209106</v>
      </c>
      <c r="N1513" s="0" t="n">
        <v>0</v>
      </c>
      <c r="O1513" s="0" t="n">
        <v>0</v>
      </c>
      <c r="P1513" s="0" t="s">
        <v>144</v>
      </c>
      <c r="Q1513" s="0" t="s">
        <v>141</v>
      </c>
      <c r="R1513" s="0" t="n">
        <v>1</v>
      </c>
      <c r="S1513" s="0" t="s">
        <v>151</v>
      </c>
      <c r="T1513" s="0" t="n">
        <v>0</v>
      </c>
      <c r="U1513" s="0" t="n">
        <v>243443.39</v>
      </c>
      <c r="V1513" s="0" t="n">
        <v>0.00186209927778691</v>
      </c>
      <c r="W1513" s="0" t="n">
        <v>662.710815429688</v>
      </c>
      <c r="X1513" s="0" t="n">
        <v>0.00263035204261541</v>
      </c>
      <c r="Y1513" s="0" t="n">
        <f aca="false">IF(ISNUMBER(C1513),INDEX(Scorecard!$D$5:$D$12,SUMPRODUCT(--(Scorecard!$G$5:$G$11&lt;C1513))+1),Scorecard!$D$13)</f>
        <v>1.23750384304241</v>
      </c>
      <c r="Z1513" s="0" t="n">
        <f aca="false">IF(ISNUMBER(D1513),INDEX(Scorecard!$D$14:$D$17,SUMPRODUCT(--(Scorecard!$G$14:$G$16&lt;D1513))+1),Scorecard!$D$18)</f>
        <v>0.248677243387958</v>
      </c>
      <c r="AA1513" s="0" t="n">
        <f aca="false">IF(ISNUMBER(E1513),INDEX(Scorecard!$D$19:$D$26,SUMPRODUCT(--(Scorecard!$G$19:$G$25&lt;E1513))+1),Scorecard!$D$27)</f>
        <v>0.57899015159425</v>
      </c>
      <c r="AB1513" s="0" t="n">
        <f aca="false">IF(ISNUMBER(F1513),INDEX(Scorecard!$D$28:$D$35,SUMPRODUCT(--(Scorecard!$G$28:$G$34&lt;F1513))+1),Scorecard!$D$36)</f>
        <v>0.126913191054783</v>
      </c>
      <c r="AC1513" s="0" t="n">
        <f aca="false">IF(ISNUMBER(H1513),INDEX(Scorecard!$D$37:$D$44,SUMPRODUCT(--(Scorecard!$G$37:$G$43&lt;H1513))+1),Scorecard!$D$45)</f>
        <v>1.35057635045042</v>
      </c>
      <c r="AD1513" s="0" t="n">
        <f aca="false">IF(ISNUMBER(I1513),INDEX(Scorecard!$D$46:$D$52,SUMPRODUCT(--(Scorecard!$G$46:$G$51&lt;I1513))+1),Scorecard!$D$53)</f>
        <v>-0.108777051091409</v>
      </c>
      <c r="AE1513" s="0" t="n">
        <f aca="false">IF(ISNUMBER(K1513),INDEX(Scorecard!$D$54:$D$61,SUMPRODUCT(--(Scorecard!$G$54:$G$60&lt;K1513))+1),Scorecard!$D$62)</f>
        <v>0.489050497890326</v>
      </c>
      <c r="AF1513" s="0" t="n">
        <f aca="false">IF(ISNUMBER(L1513),INDEX(Scorecard!$D$63:$D$68,SUMPRODUCT(--(Scorecard!$G$63:$G$67&lt;L1513))+1),Scorecard!$D$69)</f>
        <v>0.322484508656054</v>
      </c>
      <c r="AG1513" s="0" t="n">
        <f aca="false">Inputs!$B$10+Scorecard!$J$5*Y1513+Scorecard!$J$6*Z1513+Scorecard!$J$7*AA1513+Scorecard!$J$8*AB1513+Scorecard!$J$9*AC1513+Scorecard!$J$10*AD1513+Scorecard!$J$11*AE1513+Scorecard!$J$12*AF1513</f>
        <v>-6.08541375530081</v>
      </c>
      <c r="AH1513" s="0" t="n">
        <f aca="false">MIN(1-Inputs!$B$13,MAX(Inputs!$B$13,1/(1+EXP(-(Inputs!$B$11*AG1513+Inputs!$B$12)))))</f>
        <v>0.00186209929131156</v>
      </c>
      <c r="AI1513" s="0" t="n">
        <f aca="false">Inputs!$B$9-Inputs!$B$8*AG1513</f>
        <v>662.710801135105</v>
      </c>
      <c r="AJ1513" s="0" t="n">
        <f aca="false">RANK(AH1513,$AH$5:$AH$2004,0)+COUNTIF($AH$4:AH1512,AH1513)</f>
        <v>1725</v>
      </c>
      <c r="AK1513" s="0" t="n">
        <f aca="false">IF(AJ1513&lt;=Deciles!$B$5*(Deciles!$B$4+1),INT((AJ1513-1)/(Deciles!$B$4+1))+1,Deciles!$B$5+INT((AJ1513-1-Deciles!$B$5*(Deciles!$B$4+1))/Deciles!$B$4)+1)</f>
        <v>9</v>
      </c>
    </row>
    <row r="1514" customFormat="false" ht="15" hidden="false" customHeight="false" outlineLevel="0" collapsed="false">
      <c r="A1514" s="0" t="n">
        <v>44086</v>
      </c>
      <c r="B1514" s="0" t="s">
        <v>155</v>
      </c>
      <c r="C1514" s="0" t="n">
        <v>783</v>
      </c>
      <c r="D1514" s="0" t="n">
        <v>80</v>
      </c>
      <c r="E1514" s="0" t="n">
        <v>68.4594955444336</v>
      </c>
      <c r="F1514" s="0" t="n">
        <v>38</v>
      </c>
      <c r="G1514" s="0" t="n">
        <v>3.7039999961853</v>
      </c>
      <c r="H1514" s="0" t="n">
        <v>-2.02933311462402</v>
      </c>
      <c r="I1514" s="0" t="n">
        <v>42</v>
      </c>
      <c r="J1514" s="0" t="n">
        <v>12.0264978408814</v>
      </c>
      <c r="K1514" s="0" t="n">
        <v>4.50833320617676</v>
      </c>
      <c r="L1514" s="0" t="n">
        <v>-1.125</v>
      </c>
      <c r="M1514" s="0" t="n">
        <v>3.47430872917175</v>
      </c>
      <c r="N1514" s="0" t="n">
        <v>0</v>
      </c>
      <c r="O1514" s="0" t="n">
        <v>0</v>
      </c>
      <c r="P1514" s="0" t="s">
        <v>144</v>
      </c>
      <c r="Q1514" s="0" t="s">
        <v>160</v>
      </c>
      <c r="R1514" s="0" t="n">
        <v>2</v>
      </c>
      <c r="S1514" s="0" t="s">
        <v>159</v>
      </c>
      <c r="T1514" s="0" t="n">
        <v>0</v>
      </c>
      <c r="U1514" s="0" t="n">
        <v>167125.08</v>
      </c>
      <c r="V1514" s="0" t="n">
        <v>0.00348835787735879</v>
      </c>
      <c r="W1514" s="0" t="n">
        <v>645.677734375</v>
      </c>
      <c r="X1514" s="0" t="n">
        <v>0.00199413811787963</v>
      </c>
      <c r="Y1514" s="0" t="n">
        <f aca="false">IF(ISNUMBER(C1514),INDEX(Scorecard!$D$5:$D$12,SUMPRODUCT(--(Scorecard!$G$5:$G$11&lt;C1514))+1),Scorecard!$D$13)</f>
        <v>1.23750384304241</v>
      </c>
      <c r="Z1514" s="0" t="n">
        <f aca="false">IF(ISNUMBER(D1514),INDEX(Scorecard!$D$14:$D$17,SUMPRODUCT(--(Scorecard!$G$14:$G$16&lt;D1514))+1),Scorecard!$D$18)</f>
        <v>0.0505355481560174</v>
      </c>
      <c r="AA1514" s="0" t="n">
        <f aca="false">IF(ISNUMBER(E1514),INDEX(Scorecard!$D$19:$D$26,SUMPRODUCT(--(Scorecard!$G$19:$G$25&lt;E1514))+1),Scorecard!$D$27)</f>
        <v>0.0530843085177338</v>
      </c>
      <c r="AB1514" s="0" t="n">
        <f aca="false">IF(ISNUMBER(F1514),INDEX(Scorecard!$D$28:$D$35,SUMPRODUCT(--(Scorecard!$G$28:$G$34&lt;F1514))+1),Scorecard!$D$36)</f>
        <v>-0.132616866359722</v>
      </c>
      <c r="AC1514" s="0" t="n">
        <f aca="false">IF(ISNUMBER(H1514),INDEX(Scorecard!$D$37:$D$44,SUMPRODUCT(--(Scorecard!$G$37:$G$43&lt;H1514))+1),Scorecard!$D$45)</f>
        <v>1.35057635045042</v>
      </c>
      <c r="AD1514" s="0" t="n">
        <f aca="false">IF(ISNUMBER(I1514),INDEX(Scorecard!$D$46:$D$52,SUMPRODUCT(--(Scorecard!$G$46:$G$51&lt;I1514))+1),Scorecard!$D$53)</f>
        <v>0.569875412099532</v>
      </c>
      <c r="AE1514" s="0" t="n">
        <f aca="false">IF(ISNUMBER(K1514),INDEX(Scorecard!$D$54:$D$61,SUMPRODUCT(--(Scorecard!$G$54:$G$60&lt;K1514))+1),Scorecard!$D$62)</f>
        <v>0.409483001259379</v>
      </c>
      <c r="AF1514" s="0" t="n">
        <f aca="false">IF(ISNUMBER(L1514),INDEX(Scorecard!$D$63:$D$68,SUMPRODUCT(--(Scorecard!$G$63:$G$67&lt;L1514))+1),Scorecard!$D$69)</f>
        <v>-0.340582194386522</v>
      </c>
      <c r="AG1514" s="0" t="n">
        <f aca="false">Inputs!$B$10+Scorecard!$J$5*Y1514+Scorecard!$J$6*Z1514+Scorecard!$J$7*AA1514+Scorecard!$J$8*AB1514+Scorecard!$J$9*AC1514+Scorecard!$J$10*AD1514+Scorecard!$J$11*AE1514+Scorecard!$J$12*AF1514</f>
        <v>-5.49509342615452</v>
      </c>
      <c r="AH1514" s="0" t="n">
        <f aca="false">MIN(1-Inputs!$B$13,MAX(Inputs!$B$13,1/(1+EXP(-(Inputs!$B$11*AG1514+Inputs!$B$12)))))</f>
        <v>0.00348835780475723</v>
      </c>
      <c r="AI1514" s="0" t="n">
        <f aca="false">Inputs!$B$9-Inputs!$B$8*AG1514</f>
        <v>645.677756907199</v>
      </c>
      <c r="AJ1514" s="0" t="n">
        <f aca="false">RANK(AH1514,$AH$5:$AH$2004,0)+COUNTIF($AH$4:AH1513,AH1514)</f>
        <v>1464</v>
      </c>
      <c r="AK1514" s="0" t="n">
        <f aca="false">IF(AJ1514&lt;=Deciles!$B$5*(Deciles!$B$4+1),INT((AJ1514-1)/(Deciles!$B$4+1))+1,Deciles!$B$5+INT((AJ1514-1-Deciles!$B$5*(Deciles!$B$4+1))/Deciles!$B$4)+1)</f>
        <v>8</v>
      </c>
    </row>
    <row r="1515" customFormat="false" ht="15" hidden="false" customHeight="false" outlineLevel="0" collapsed="false">
      <c r="A1515" s="0" t="n">
        <v>44116</v>
      </c>
      <c r="B1515" s="0" t="s">
        <v>157</v>
      </c>
      <c r="C1515" s="0" t="n">
        <v>705</v>
      </c>
      <c r="D1515" s="0" t="n">
        <v>80</v>
      </c>
      <c r="E1515" s="0" t="n">
        <v>41.357349395752</v>
      </c>
      <c r="F1515" s="0" t="n">
        <v>36</v>
      </c>
      <c r="G1515" s="0" t="n">
        <v>4.02299976348877</v>
      </c>
      <c r="H1515" s="0" t="n">
        <v>0.139666318893433</v>
      </c>
      <c r="I1515" s="0" t="n">
        <v>96</v>
      </c>
      <c r="J1515" s="0" t="n">
        <v>11.8463459014893</v>
      </c>
      <c r="K1515" s="0" t="n">
        <v>4.42307710647583</v>
      </c>
      <c r="L1515" s="0" t="n">
        <v>-0.276922702789307</v>
      </c>
      <c r="M1515" s="0" t="n">
        <v>5.74976253509522</v>
      </c>
      <c r="N1515" s="0" t="n">
        <v>0</v>
      </c>
      <c r="O1515" s="0" t="n">
        <v>0</v>
      </c>
      <c r="P1515" s="0" t="s">
        <v>144</v>
      </c>
      <c r="Q1515" s="0" t="s">
        <v>160</v>
      </c>
      <c r="R1515" s="0" t="n">
        <v>1</v>
      </c>
      <c r="S1515" s="0" t="s">
        <v>149</v>
      </c>
      <c r="T1515" s="0" t="n">
        <v>0</v>
      </c>
      <c r="U1515" s="0" t="n">
        <v>139573.39</v>
      </c>
      <c r="V1515" s="0" t="n">
        <v>0.0140363061800599</v>
      </c>
      <c r="W1515" s="0" t="n">
        <v>607.710571289063</v>
      </c>
      <c r="X1515" s="0" t="n">
        <v>0.00638571800664067</v>
      </c>
      <c r="Y1515" s="0" t="n">
        <f aca="false">IF(ISNUMBER(C1515),INDEX(Scorecard!$D$5:$D$12,SUMPRODUCT(--(Scorecard!$G$5:$G$11&lt;C1515))+1),Scorecard!$D$13)</f>
        <v>-0.513000642971656</v>
      </c>
      <c r="Z1515" s="0" t="n">
        <f aca="false">IF(ISNUMBER(D1515),INDEX(Scorecard!$D$14:$D$17,SUMPRODUCT(--(Scorecard!$G$14:$G$16&lt;D1515))+1),Scorecard!$D$18)</f>
        <v>0.0505355481560174</v>
      </c>
      <c r="AA1515" s="0" t="n">
        <f aca="false">IF(ISNUMBER(E1515),INDEX(Scorecard!$D$19:$D$26,SUMPRODUCT(--(Scorecard!$G$19:$G$25&lt;E1515))+1),Scorecard!$D$27)</f>
        <v>0.57899015159425</v>
      </c>
      <c r="AB1515" s="0" t="n">
        <f aca="false">IF(ISNUMBER(F1515),INDEX(Scorecard!$D$28:$D$35,SUMPRODUCT(--(Scorecard!$G$28:$G$34&lt;F1515))+1),Scorecard!$D$36)</f>
        <v>-0.0008456427959252</v>
      </c>
      <c r="AC1515" s="0" t="n">
        <f aca="false">IF(ISNUMBER(H1515),INDEX(Scorecard!$D$37:$D$44,SUMPRODUCT(--(Scorecard!$G$37:$G$43&lt;H1515))+1),Scorecard!$D$45)</f>
        <v>0.102184252677548</v>
      </c>
      <c r="AD1515" s="0" t="n">
        <f aca="false">IF(ISNUMBER(I1515),INDEX(Scorecard!$D$46:$D$52,SUMPRODUCT(--(Scorecard!$G$46:$G$51&lt;I1515))+1),Scorecard!$D$53)</f>
        <v>0.818882373006414</v>
      </c>
      <c r="AE1515" s="0" t="n">
        <f aca="false">IF(ISNUMBER(K1515),INDEX(Scorecard!$D$54:$D$61,SUMPRODUCT(--(Scorecard!$G$54:$G$60&lt;K1515))+1),Scorecard!$D$62)</f>
        <v>0.409483001259379</v>
      </c>
      <c r="AF1515" s="0" t="n">
        <f aca="false">IF(ISNUMBER(L1515),INDEX(Scorecard!$D$63:$D$68,SUMPRODUCT(--(Scorecard!$G$63:$G$67&lt;L1515))+1),Scorecard!$D$69)</f>
        <v>0.322484508656054</v>
      </c>
      <c r="AG1515" s="0" t="n">
        <f aca="false">Inputs!$B$10+Scorecard!$J$5*Y1515+Scorecard!$J$6*Z1515+Scorecard!$J$7*AA1515+Scorecard!$J$8*AB1515+Scorecard!$J$9*AC1515+Scorecard!$J$10*AD1515+Scorecard!$J$11*AE1515+Scorecard!$J$12*AF1515</f>
        <v>-4.17925041750806</v>
      </c>
      <c r="AH1515" s="0" t="n">
        <f aca="false">MIN(1-Inputs!$B$13,MAX(Inputs!$B$13,1/(1+EXP(-(Inputs!$B$11*AG1515+Inputs!$B$12)))))</f>
        <v>0.0140363058043876</v>
      </c>
      <c r="AI1515" s="0" t="n">
        <f aca="false">Inputs!$B$9-Inputs!$B$8*AG1515</f>
        <v>607.710553243946</v>
      </c>
      <c r="AJ1515" s="0" t="n">
        <f aca="false">RANK(AH1515,$AH$5:$AH$2004,0)+COUNTIF($AH$4:AH1514,AH1515)</f>
        <v>628</v>
      </c>
      <c r="AK1515" s="0" t="n">
        <f aca="false">IF(AJ1515&lt;=Deciles!$B$5*(Deciles!$B$4+1),INT((AJ1515-1)/(Deciles!$B$4+1))+1,Deciles!$B$5+INT((AJ1515-1-Deciles!$B$5*(Deciles!$B$4+1))/Deciles!$B$4)+1)</f>
        <v>4</v>
      </c>
    </row>
    <row r="1516" customFormat="false" ht="15" hidden="false" customHeight="false" outlineLevel="0" collapsed="false">
      <c r="A1516" s="0" t="n">
        <v>44137</v>
      </c>
      <c r="B1516" s="0" t="s">
        <v>157</v>
      </c>
      <c r="C1516" s="0" t="n">
        <v>781</v>
      </c>
      <c r="D1516" s="0" t="n">
        <v>80</v>
      </c>
      <c r="E1516" s="0" t="n">
        <v>69.5144500732422</v>
      </c>
      <c r="F1516" s="0" t="n">
        <v>28</v>
      </c>
      <c r="G1516" s="0" t="n">
        <v>4.20300006866455</v>
      </c>
      <c r="H1516" s="0" t="n">
        <v>0.319666624069214</v>
      </c>
      <c r="I1516" s="0" t="n">
        <v>27</v>
      </c>
      <c r="J1516" s="0" t="n">
        <v>12.1908655166626</v>
      </c>
      <c r="K1516" s="0" t="n">
        <v>3.32307696342468</v>
      </c>
      <c r="L1516" s="0" t="n">
        <v>-0.276922941207886</v>
      </c>
      <c r="M1516" s="0" t="n">
        <v>4.3403639793396</v>
      </c>
      <c r="N1516" s="0" t="n">
        <v>0</v>
      </c>
      <c r="O1516" s="0" t="n">
        <v>0</v>
      </c>
      <c r="P1516" s="0" t="s">
        <v>146</v>
      </c>
      <c r="Q1516" s="0" t="s">
        <v>160</v>
      </c>
      <c r="R1516" s="0" t="n">
        <v>1</v>
      </c>
      <c r="S1516" s="0" t="s">
        <v>147</v>
      </c>
      <c r="T1516" s="0" t="n">
        <v>0</v>
      </c>
      <c r="U1516" s="0" t="n">
        <v>196981.61</v>
      </c>
      <c r="V1516" s="0" t="n">
        <v>0.00248481682501733</v>
      </c>
      <c r="W1516" s="0" t="n">
        <v>654.886047363281</v>
      </c>
      <c r="X1516" s="0" t="n">
        <v>0.00179292797110975</v>
      </c>
      <c r="Y1516" s="0" t="n">
        <f aca="false">IF(ISNUMBER(C1516),INDEX(Scorecard!$D$5:$D$12,SUMPRODUCT(--(Scorecard!$G$5:$G$11&lt;C1516))+1),Scorecard!$D$13)</f>
        <v>1.23750384304241</v>
      </c>
      <c r="Z1516" s="0" t="n">
        <f aca="false">IF(ISNUMBER(D1516),INDEX(Scorecard!$D$14:$D$17,SUMPRODUCT(--(Scorecard!$G$14:$G$16&lt;D1516))+1),Scorecard!$D$18)</f>
        <v>0.0505355481560174</v>
      </c>
      <c r="AA1516" s="0" t="n">
        <f aca="false">IF(ISNUMBER(E1516),INDEX(Scorecard!$D$19:$D$26,SUMPRODUCT(--(Scorecard!$G$19:$G$25&lt;E1516))+1),Scorecard!$D$27)</f>
        <v>0.0530843085177338</v>
      </c>
      <c r="AB1516" s="0" t="n">
        <f aca="false">IF(ISNUMBER(F1516),INDEX(Scorecard!$D$28:$D$35,SUMPRODUCT(--(Scorecard!$G$28:$G$34&lt;F1516))+1),Scorecard!$D$36)</f>
        <v>0.165097008946478</v>
      </c>
      <c r="AC1516" s="0" t="n">
        <f aca="false">IF(ISNUMBER(H1516),INDEX(Scorecard!$D$37:$D$44,SUMPRODUCT(--(Scorecard!$G$37:$G$43&lt;H1516))+1),Scorecard!$D$45)</f>
        <v>-0.0679520129233634</v>
      </c>
      <c r="AD1516" s="0" t="n">
        <f aca="false">IF(ISNUMBER(I1516),INDEX(Scorecard!$D$46:$D$52,SUMPRODUCT(--(Scorecard!$G$46:$G$51&lt;I1516))+1),Scorecard!$D$53)</f>
        <v>0.123869379412532</v>
      </c>
      <c r="AE1516" s="0" t="n">
        <f aca="false">IF(ISNUMBER(K1516),INDEX(Scorecard!$D$54:$D$61,SUMPRODUCT(--(Scorecard!$G$54:$G$60&lt;K1516))+1),Scorecard!$D$62)</f>
        <v>0.489050497890326</v>
      </c>
      <c r="AF1516" s="0" t="n">
        <f aca="false">IF(ISNUMBER(L1516),INDEX(Scorecard!$D$63:$D$68,SUMPRODUCT(--(Scorecard!$G$63:$G$67&lt;L1516))+1),Scorecard!$D$69)</f>
        <v>0.322484508656054</v>
      </c>
      <c r="AG1516" s="0" t="n">
        <f aca="false">Inputs!$B$10+Scorecard!$J$5*Y1516+Scorecard!$J$6*Z1516+Scorecard!$J$7*AA1516+Scorecard!$J$8*AB1516+Scorecard!$J$9*AC1516+Scorecard!$J$10*AD1516+Scorecard!$J$11*AE1516+Scorecard!$J$12*AF1516</f>
        <v>-5.81422828518739</v>
      </c>
      <c r="AH1516" s="0" t="n">
        <f aca="false">MIN(1-Inputs!$B$13,MAX(Inputs!$B$13,1/(1+EXP(-(Inputs!$B$11*AG1516+Inputs!$B$12)))))</f>
        <v>0.00248481678686488</v>
      </c>
      <c r="AI1516" s="0" t="n">
        <f aca="false">Inputs!$B$9-Inputs!$B$8*AG1516</f>
        <v>654.886042477229</v>
      </c>
      <c r="AJ1516" s="0" t="n">
        <f aca="false">RANK(AH1516,$AH$5:$AH$2004,0)+COUNTIF($AH$4:AH1515,AH1516)</f>
        <v>1626</v>
      </c>
      <c r="AK1516" s="0" t="n">
        <f aca="false">IF(AJ1516&lt;=Deciles!$B$5*(Deciles!$B$4+1),INT((AJ1516-1)/(Deciles!$B$4+1))+1,Deciles!$B$5+INT((AJ1516-1-Deciles!$B$5*(Deciles!$B$4+1))/Deciles!$B$4)+1)</f>
        <v>9</v>
      </c>
    </row>
    <row r="1517" customFormat="false" ht="15" hidden="false" customHeight="false" outlineLevel="0" collapsed="false">
      <c r="A1517" s="0" t="n">
        <v>44221</v>
      </c>
      <c r="B1517" s="0" t="s">
        <v>145</v>
      </c>
      <c r="C1517" s="0" t="n">
        <v>734</v>
      </c>
      <c r="D1517" s="0" t="n">
        <v>88.2725219726563</v>
      </c>
      <c r="E1517" s="0" t="n">
        <v>54.4838485717773</v>
      </c>
      <c r="F1517" s="0" t="n">
        <v>50</v>
      </c>
      <c r="G1517" s="0" t="n">
        <v>4.21400022506714</v>
      </c>
      <c r="H1517" s="0" t="n">
        <v>0.697333574295044</v>
      </c>
      <c r="I1517" s="0" t="n">
        <v>82</v>
      </c>
      <c r="J1517" s="0" t="n">
        <v>12.5932397842407</v>
      </c>
      <c r="K1517" s="0" t="n">
        <v>4.65833330154419</v>
      </c>
      <c r="L1517" s="0" t="n">
        <v>-1.875</v>
      </c>
      <c r="M1517" s="0" t="n">
        <v>6.02960777282715</v>
      </c>
      <c r="N1517" s="0" t="n">
        <v>0</v>
      </c>
      <c r="O1517" s="0" t="n">
        <v>0</v>
      </c>
      <c r="P1517" s="0" t="s">
        <v>146</v>
      </c>
      <c r="Q1517" s="0" t="s">
        <v>141</v>
      </c>
      <c r="R1517" s="0" t="n">
        <v>1</v>
      </c>
      <c r="S1517" s="0" t="s">
        <v>156</v>
      </c>
      <c r="T1517" s="0" t="n">
        <v>0</v>
      </c>
      <c r="U1517" s="0" t="n">
        <v>294560.5</v>
      </c>
      <c r="V1517" s="0" t="n">
        <v>0.0113595575094223</v>
      </c>
      <c r="W1517" s="0" t="n">
        <v>613.510375976563</v>
      </c>
      <c r="X1517" s="0" t="n">
        <v>0.00698173372074962</v>
      </c>
      <c r="Y1517" s="0" t="n">
        <f aca="false">IF(ISNUMBER(C1517),INDEX(Scorecard!$D$5:$D$12,SUMPRODUCT(--(Scorecard!$G$5:$G$11&lt;C1517))+1),Scorecard!$D$13)</f>
        <v>0.488358159108655</v>
      </c>
      <c r="Z1517" s="0" t="n">
        <f aca="false">IF(ISNUMBER(D1517),INDEX(Scorecard!$D$14:$D$17,SUMPRODUCT(--(Scorecard!$G$14:$G$16&lt;D1517))+1),Scorecard!$D$18)</f>
        <v>-0.361970872710667</v>
      </c>
      <c r="AA1517" s="0" t="n">
        <f aca="false">IF(ISNUMBER(E1517),INDEX(Scorecard!$D$19:$D$26,SUMPRODUCT(--(Scorecard!$G$19:$G$25&lt;E1517))+1),Scorecard!$D$27)</f>
        <v>0.57899015159425</v>
      </c>
      <c r="AB1517" s="0" t="n">
        <f aca="false">IF(ISNUMBER(F1517),INDEX(Scorecard!$D$28:$D$35,SUMPRODUCT(--(Scorecard!$G$28:$G$34&lt;F1517))+1),Scorecard!$D$36)</f>
        <v>-0.400689107298307</v>
      </c>
      <c r="AC1517" s="0" t="n">
        <f aca="false">IF(ISNUMBER(H1517),INDEX(Scorecard!$D$37:$D$44,SUMPRODUCT(--(Scorecard!$G$37:$G$43&lt;H1517))+1),Scorecard!$D$45)</f>
        <v>-0.569454719285959</v>
      </c>
      <c r="AD1517" s="0" t="n">
        <f aca="false">IF(ISNUMBER(I1517),INDEX(Scorecard!$D$46:$D$52,SUMPRODUCT(--(Scorecard!$G$46:$G$51&lt;I1517))+1),Scorecard!$D$53)</f>
        <v>0.818882373006414</v>
      </c>
      <c r="AE1517" s="0" t="n">
        <f aca="false">IF(ISNUMBER(K1517),INDEX(Scorecard!$D$54:$D$61,SUMPRODUCT(--(Scorecard!$G$54:$G$60&lt;K1517))+1),Scorecard!$D$62)</f>
        <v>0.409483001259379</v>
      </c>
      <c r="AF1517" s="0" t="n">
        <f aca="false">IF(ISNUMBER(L1517),INDEX(Scorecard!$D$63:$D$68,SUMPRODUCT(--(Scorecard!$G$63:$G$67&lt;L1517))+1),Scorecard!$D$69)</f>
        <v>-0.340582194386522</v>
      </c>
      <c r="AG1517" s="0" t="n">
        <f aca="false">Inputs!$B$10+Scorecard!$J$5*Y1517+Scorecard!$J$6*Z1517+Scorecard!$J$7*AA1517+Scorecard!$J$8*AB1517+Scorecard!$J$9*AC1517+Scorecard!$J$10*AD1517+Scorecard!$J$11*AE1517+Scorecard!$J$12*AF1517</f>
        <v>-4.38025712309266</v>
      </c>
      <c r="AH1517" s="0" t="n">
        <f aca="false">MIN(1-Inputs!$B$13,MAX(Inputs!$B$13,1/(1+EXP(-(Inputs!$B$11*AG1517+Inputs!$B$12)))))</f>
        <v>0.0113595577943953</v>
      </c>
      <c r="AI1517" s="0" t="n">
        <f aca="false">Inputs!$B$9-Inputs!$B$8*AG1517</f>
        <v>613.510380790592</v>
      </c>
      <c r="AJ1517" s="0" t="n">
        <f aca="false">RANK(AH1517,$AH$5:$AH$2004,0)+COUNTIF($AH$4:AH1516,AH1517)</f>
        <v>740</v>
      </c>
      <c r="AK1517" s="0" t="n">
        <f aca="false">IF(AJ1517&lt;=Deciles!$B$5*(Deciles!$B$4+1),INT((AJ1517-1)/(Deciles!$B$4+1))+1,Deciles!$B$5+INT((AJ1517-1-Deciles!$B$5*(Deciles!$B$4+1))/Deciles!$B$4)+1)</f>
        <v>4</v>
      </c>
    </row>
    <row r="1518" customFormat="false" ht="15" hidden="false" customHeight="false" outlineLevel="0" collapsed="false">
      <c r="A1518" s="0" t="n">
        <v>44238</v>
      </c>
      <c r="B1518" s="0" t="s">
        <v>157</v>
      </c>
      <c r="C1518" s="0" t="n">
        <v>764</v>
      </c>
      <c r="D1518" s="0" t="n">
        <v>80</v>
      </c>
      <c r="E1518" s="0" t="n">
        <v>61.3674278259277</v>
      </c>
      <c r="F1518" s="0" t="n">
        <v>37</v>
      </c>
      <c r="G1518" s="0" t="n">
        <v>3.68400001525879</v>
      </c>
      <c r="H1518" s="0" t="n">
        <v>-0.199333429336548</v>
      </c>
      <c r="I1518" s="0" t="n">
        <v>40</v>
      </c>
      <c r="J1518" s="0" t="n">
        <v>11.637731552124</v>
      </c>
      <c r="K1518" s="0" t="n">
        <v>4.42307710647583</v>
      </c>
      <c r="L1518" s="0" t="n">
        <v>-0.276922702789307</v>
      </c>
      <c r="M1518" s="0" t="n">
        <v>5.74976253509522</v>
      </c>
      <c r="N1518" s="0" t="n">
        <v>0</v>
      </c>
      <c r="O1518" s="0" t="n">
        <v>0</v>
      </c>
      <c r="P1518" s="0" t="s">
        <v>140</v>
      </c>
      <c r="Q1518" s="0" t="s">
        <v>141</v>
      </c>
      <c r="R1518" s="0" t="n">
        <v>1</v>
      </c>
      <c r="S1518" s="0" t="s">
        <v>149</v>
      </c>
      <c r="T1518" s="0" t="n">
        <v>0</v>
      </c>
      <c r="U1518" s="0" t="n">
        <v>113292.9</v>
      </c>
      <c r="V1518" s="0" t="n">
        <v>0.00265339016914368</v>
      </c>
      <c r="W1518" s="0" t="n">
        <v>653.10498046875</v>
      </c>
      <c r="X1518" s="0" t="n">
        <v>0.00258708326146007</v>
      </c>
      <c r="Y1518" s="0" t="n">
        <f aca="false">IF(ISNUMBER(C1518),INDEX(Scorecard!$D$5:$D$12,SUMPRODUCT(--(Scorecard!$G$5:$G$11&lt;C1518))+1),Scorecard!$D$13)</f>
        <v>1.23750384304241</v>
      </c>
      <c r="Z1518" s="0" t="n">
        <f aca="false">IF(ISNUMBER(D1518),INDEX(Scorecard!$D$14:$D$17,SUMPRODUCT(--(Scorecard!$G$14:$G$16&lt;D1518))+1),Scorecard!$D$18)</f>
        <v>0.0505355481560174</v>
      </c>
      <c r="AA1518" s="0" t="n">
        <f aca="false">IF(ISNUMBER(E1518),INDEX(Scorecard!$D$19:$D$26,SUMPRODUCT(--(Scorecard!$G$19:$G$25&lt;E1518))+1),Scorecard!$D$27)</f>
        <v>0.233621608745691</v>
      </c>
      <c r="AB1518" s="0" t="n">
        <f aca="false">IF(ISNUMBER(F1518),INDEX(Scorecard!$D$28:$D$35,SUMPRODUCT(--(Scorecard!$G$28:$G$34&lt;F1518))+1),Scorecard!$D$36)</f>
        <v>-0.0008456427959252</v>
      </c>
      <c r="AC1518" s="0" t="n">
        <f aca="false">IF(ISNUMBER(H1518),INDEX(Scorecard!$D$37:$D$44,SUMPRODUCT(--(Scorecard!$G$37:$G$43&lt;H1518))+1),Scorecard!$D$45)</f>
        <v>0.769716833645565</v>
      </c>
      <c r="AD1518" s="0" t="n">
        <f aca="false">IF(ISNUMBER(I1518),INDEX(Scorecard!$D$46:$D$52,SUMPRODUCT(--(Scorecard!$G$46:$G$51&lt;I1518))+1),Scorecard!$D$53)</f>
        <v>0.569875412099532</v>
      </c>
      <c r="AE1518" s="0" t="n">
        <f aca="false">IF(ISNUMBER(K1518),INDEX(Scorecard!$D$54:$D$61,SUMPRODUCT(--(Scorecard!$G$54:$G$60&lt;K1518))+1),Scorecard!$D$62)</f>
        <v>0.409483001259379</v>
      </c>
      <c r="AF1518" s="0" t="n">
        <f aca="false">IF(ISNUMBER(L1518),INDEX(Scorecard!$D$63:$D$68,SUMPRODUCT(--(Scorecard!$G$63:$G$67&lt;L1518))+1),Scorecard!$D$69)</f>
        <v>0.322484508656054</v>
      </c>
      <c r="AG1518" s="0" t="n">
        <f aca="false">Inputs!$B$10+Scorecard!$J$5*Y1518+Scorecard!$J$6*Z1518+Scorecard!$J$7*AA1518+Scorecard!$J$8*AB1518+Scorecard!$J$9*AC1518+Scorecard!$J$10*AD1518+Scorecard!$J$11*AE1518+Scorecard!$J$12*AF1518</f>
        <v>-5.75250189442086</v>
      </c>
      <c r="AH1518" s="0" t="n">
        <f aca="false">MIN(1-Inputs!$B$13,MAX(Inputs!$B$13,1/(1+EXP(-(Inputs!$B$11*AG1518+Inputs!$B$12)))))</f>
        <v>0.00265339027861339</v>
      </c>
      <c r="AI1518" s="0" t="n">
        <f aca="false">Inputs!$B$9-Inputs!$B$8*AG1518</f>
        <v>653.104995320212</v>
      </c>
      <c r="AJ1518" s="0" t="n">
        <f aca="false">RANK(AH1518,$AH$5:$AH$2004,0)+COUNTIF($AH$4:AH1517,AH1518)</f>
        <v>1604</v>
      </c>
      <c r="AK1518" s="0" t="n">
        <f aca="false">IF(AJ1518&lt;=Deciles!$B$5*(Deciles!$B$4+1),INT((AJ1518-1)/(Deciles!$B$4+1))+1,Deciles!$B$5+INT((AJ1518-1-Deciles!$B$5*(Deciles!$B$4+1))/Deciles!$B$4)+1)</f>
        <v>9</v>
      </c>
    </row>
    <row r="1519" customFormat="false" ht="15" hidden="false" customHeight="false" outlineLevel="0" collapsed="false">
      <c r="A1519" s="0" t="n">
        <v>44321</v>
      </c>
      <c r="B1519" s="0" t="s">
        <v>155</v>
      </c>
      <c r="C1519" s="0" t="n">
        <v>761</v>
      </c>
      <c r="D1519" s="0" t="n">
        <v>71.5863952636719</v>
      </c>
      <c r="E1519" s="0" t="n">
        <v>48.7603874206543</v>
      </c>
      <c r="F1519" s="0" t="n">
        <v>22</v>
      </c>
      <c r="G1519" s="0" t="n">
        <v>4.67799997329712</v>
      </c>
      <c r="H1519" s="0" t="n">
        <v>-1.05533313751221</v>
      </c>
      <c r="I1519" s="0" t="n">
        <v>79</v>
      </c>
      <c r="J1519" s="0" t="n">
        <v>12.3536596298218</v>
      </c>
      <c r="K1519" s="0" t="n">
        <v>3.90833330154419</v>
      </c>
      <c r="L1519" s="0" t="n">
        <v>-1.125</v>
      </c>
      <c r="M1519" s="0" t="n">
        <v>4.74416542053223</v>
      </c>
      <c r="N1519" s="0" t="n">
        <v>0</v>
      </c>
      <c r="O1519" s="0" t="n">
        <v>0</v>
      </c>
      <c r="P1519" s="0" t="s">
        <v>144</v>
      </c>
      <c r="Q1519" s="0" t="s">
        <v>141</v>
      </c>
      <c r="R1519" s="0" t="n">
        <v>2</v>
      </c>
      <c r="S1519" s="0" t="s">
        <v>147</v>
      </c>
      <c r="T1519" s="0" t="n">
        <v>0</v>
      </c>
      <c r="U1519" s="0" t="n">
        <v>231806.88</v>
      </c>
      <c r="V1519" s="0" t="n">
        <v>0.00162955082487315</v>
      </c>
      <c r="W1519" s="0" t="n">
        <v>666.327453613281</v>
      </c>
      <c r="X1519" s="0" t="n">
        <v>0.0024388674646616</v>
      </c>
      <c r="Y1519" s="0" t="n">
        <f aca="false">IF(ISNUMBER(C1519),INDEX(Scorecard!$D$5:$D$12,SUMPRODUCT(--(Scorecard!$G$5:$G$11&lt;C1519))+1),Scorecard!$D$13)</f>
        <v>0.733188958177614</v>
      </c>
      <c r="Z1519" s="0" t="n">
        <f aca="false">IF(ISNUMBER(D1519),INDEX(Scorecard!$D$14:$D$17,SUMPRODUCT(--(Scorecard!$G$14:$G$16&lt;D1519))+1),Scorecard!$D$18)</f>
        <v>0.128579646629417</v>
      </c>
      <c r="AA1519" s="0" t="n">
        <f aca="false">IF(ISNUMBER(E1519),INDEX(Scorecard!$D$19:$D$26,SUMPRODUCT(--(Scorecard!$G$19:$G$25&lt;E1519))+1),Scorecard!$D$27)</f>
        <v>0.57899015159425</v>
      </c>
      <c r="AB1519" s="0" t="n">
        <f aca="false">IF(ISNUMBER(F1519),INDEX(Scorecard!$D$28:$D$35,SUMPRODUCT(--(Scorecard!$G$28:$G$34&lt;F1519))+1),Scorecard!$D$36)</f>
        <v>0.624829191519909</v>
      </c>
      <c r="AC1519" s="0" t="n">
        <f aca="false">IF(ISNUMBER(H1519),INDEX(Scorecard!$D$37:$D$44,SUMPRODUCT(--(Scorecard!$G$37:$G$43&lt;H1519))+1),Scorecard!$D$45)</f>
        <v>1.35057635045042</v>
      </c>
      <c r="AD1519" s="0" t="n">
        <f aca="false">IF(ISNUMBER(I1519),INDEX(Scorecard!$D$46:$D$52,SUMPRODUCT(--(Scorecard!$G$46:$G$51&lt;I1519))+1),Scorecard!$D$53)</f>
        <v>0.818882373006414</v>
      </c>
      <c r="AE1519" s="0" t="n">
        <f aca="false">IF(ISNUMBER(K1519),INDEX(Scorecard!$D$54:$D$61,SUMPRODUCT(--(Scorecard!$G$54:$G$60&lt;K1519))+1),Scorecard!$D$62)</f>
        <v>0.489050497890326</v>
      </c>
      <c r="AF1519" s="0" t="n">
        <f aca="false">IF(ISNUMBER(L1519),INDEX(Scorecard!$D$63:$D$68,SUMPRODUCT(--(Scorecard!$G$63:$G$67&lt;L1519))+1),Scorecard!$D$69)</f>
        <v>-0.340582194386522</v>
      </c>
      <c r="AG1519" s="0" t="n">
        <f aca="false">Inputs!$B$10+Scorecard!$J$5*Y1519+Scorecard!$J$6*Z1519+Scorecard!$J$7*AA1519+Scorecard!$J$8*AB1519+Scorecard!$J$9*AC1519+Scorecard!$J$10*AD1519+Scorecard!$J$11*AE1519+Scorecard!$J$12*AF1519</f>
        <v>-6.21075797476193</v>
      </c>
      <c r="AH1519" s="0" t="n">
        <f aca="false">MIN(1-Inputs!$B$13,MAX(Inputs!$B$13,1/(1+EXP(-(Inputs!$B$11*AG1519+Inputs!$B$12)))))</f>
        <v>0.00162955087445368</v>
      </c>
      <c r="AI1519" s="0" t="n">
        <f aca="false">Inputs!$B$9-Inputs!$B$8*AG1519</f>
        <v>666.327470811518</v>
      </c>
      <c r="AJ1519" s="0" t="n">
        <f aca="false">RANK(AH1519,$AH$5:$AH$2004,0)+COUNTIF($AH$4:AH1518,AH1519)</f>
        <v>1779</v>
      </c>
      <c r="AK1519" s="0" t="n">
        <f aca="false">IF(AJ1519&lt;=Deciles!$B$5*(Deciles!$B$4+1),INT((AJ1519-1)/(Deciles!$B$4+1))+1,Deciles!$B$5+INT((AJ1519-1-Deciles!$B$5*(Deciles!$B$4+1))/Deciles!$B$4)+1)</f>
        <v>9</v>
      </c>
    </row>
    <row r="1520" customFormat="false" ht="15" hidden="false" customHeight="false" outlineLevel="0" collapsed="false">
      <c r="A1520" s="0" t="n">
        <v>44341</v>
      </c>
      <c r="B1520" s="0" t="s">
        <v>143</v>
      </c>
      <c r="C1520" s="0" t="n">
        <v>769</v>
      </c>
      <c r="D1520" s="0" t="n">
        <v>72.2160186767578</v>
      </c>
      <c r="E1520" s="0" t="n">
        <v>45.5279388427734</v>
      </c>
      <c r="F1520" s="0" t="n">
        <v>44</v>
      </c>
      <c r="G1520" s="0" t="n">
        <v>3.67300009727478</v>
      </c>
      <c r="H1520" s="0" t="n">
        <v>0.439666748046875</v>
      </c>
      <c r="I1520" s="0" t="n">
        <v>72</v>
      </c>
      <c r="J1520" s="0" t="n">
        <v>11.752875328064</v>
      </c>
      <c r="K1520" s="0" t="n">
        <v>9.63333320617676</v>
      </c>
      <c r="L1520" s="0" t="n">
        <v>5.0717945098877</v>
      </c>
      <c r="M1520" s="0" t="n">
        <v>2.57371878623962</v>
      </c>
      <c r="N1520" s="0" t="n">
        <v>0</v>
      </c>
      <c r="O1520" s="0" t="n">
        <v>0</v>
      </c>
      <c r="P1520" s="0" t="s">
        <v>144</v>
      </c>
      <c r="Q1520" s="0" t="s">
        <v>141</v>
      </c>
      <c r="R1520" s="0" t="n">
        <v>1</v>
      </c>
      <c r="S1520" s="0" t="s">
        <v>149</v>
      </c>
      <c r="T1520" s="0" t="n">
        <v>0</v>
      </c>
      <c r="U1520" s="0" t="n">
        <v>127118.57</v>
      </c>
      <c r="V1520" s="0" t="n">
        <v>0.00702469749376178</v>
      </c>
      <c r="W1520" s="0" t="n">
        <v>626.636596679688</v>
      </c>
      <c r="X1520" s="0" t="n">
        <v>0.00594489881768823</v>
      </c>
      <c r="Y1520" s="0" t="n">
        <f aca="false">IF(ISNUMBER(C1520),INDEX(Scorecard!$D$5:$D$12,SUMPRODUCT(--(Scorecard!$G$5:$G$11&lt;C1520))+1),Scorecard!$D$13)</f>
        <v>1.23750384304241</v>
      </c>
      <c r="Z1520" s="0" t="n">
        <f aca="false">IF(ISNUMBER(D1520),INDEX(Scorecard!$D$14:$D$17,SUMPRODUCT(--(Scorecard!$G$14:$G$16&lt;D1520))+1),Scorecard!$D$18)</f>
        <v>0.128579646629417</v>
      </c>
      <c r="AA1520" s="0" t="n">
        <f aca="false">IF(ISNUMBER(E1520),INDEX(Scorecard!$D$19:$D$26,SUMPRODUCT(--(Scorecard!$G$19:$G$25&lt;E1520))+1),Scorecard!$D$27)</f>
        <v>0.57899015159425</v>
      </c>
      <c r="AB1520" s="0" t="n">
        <f aca="false">IF(ISNUMBER(F1520),INDEX(Scorecard!$D$28:$D$35,SUMPRODUCT(--(Scorecard!$G$28:$G$34&lt;F1520))+1),Scorecard!$D$36)</f>
        <v>-0.309727037437117</v>
      </c>
      <c r="AC1520" s="0" t="n">
        <f aca="false">IF(ISNUMBER(H1520),INDEX(Scorecard!$D$37:$D$44,SUMPRODUCT(--(Scorecard!$G$37:$G$43&lt;H1520))+1),Scorecard!$D$45)</f>
        <v>-0.271229676926091</v>
      </c>
      <c r="AD1520" s="0" t="n">
        <f aca="false">IF(ISNUMBER(I1520),INDEX(Scorecard!$D$46:$D$52,SUMPRODUCT(--(Scorecard!$G$46:$G$51&lt;I1520))+1),Scorecard!$D$53)</f>
        <v>0.818882373006414</v>
      </c>
      <c r="AE1520" s="0" t="n">
        <f aca="false">IF(ISNUMBER(K1520),INDEX(Scorecard!$D$54:$D$61,SUMPRODUCT(--(Scorecard!$G$54:$G$60&lt;K1520))+1),Scorecard!$D$62)</f>
        <v>-0.541917179454542</v>
      </c>
      <c r="AF1520" s="0" t="n">
        <f aca="false">IF(ISNUMBER(L1520),INDEX(Scorecard!$D$63:$D$68,SUMPRODUCT(--(Scorecard!$G$63:$G$67&lt;L1520))+1),Scorecard!$D$69)</f>
        <v>0.322484508656054</v>
      </c>
      <c r="AG1520" s="0" t="n">
        <f aca="false">Inputs!$B$10+Scorecard!$J$5*Y1520+Scorecard!$J$6*Z1520+Scorecard!$J$7*AA1520+Scorecard!$J$8*AB1520+Scorecard!$J$9*AC1520+Scorecard!$J$10*AD1520+Scorecard!$J$11*AE1520+Scorecard!$J$12*AF1520</f>
        <v>-4.83517651944262</v>
      </c>
      <c r="AH1520" s="0" t="n">
        <f aca="false">MIN(1-Inputs!$B$13,MAX(Inputs!$B$13,1/(1+EXP(-(Inputs!$B$11*AG1520+Inputs!$B$12)))))</f>
        <v>0.00702469735457065</v>
      </c>
      <c r="AI1520" s="0" t="n">
        <f aca="false">Inputs!$B$9-Inputs!$B$8*AG1520</f>
        <v>626.636579932958</v>
      </c>
      <c r="AJ1520" s="0" t="n">
        <f aca="false">RANK(AH1520,$AH$5:$AH$2004,0)+COUNTIF($AH$4:AH1519,AH1520)</f>
        <v>1051</v>
      </c>
      <c r="AK1520" s="0" t="n">
        <f aca="false">IF(AJ1520&lt;=Deciles!$B$5*(Deciles!$B$4+1),INT((AJ1520-1)/(Deciles!$B$4+1))+1,Deciles!$B$5+INT((AJ1520-1-Deciles!$B$5*(Deciles!$B$4+1))/Deciles!$B$4)+1)</f>
        <v>6</v>
      </c>
    </row>
    <row r="1521" customFormat="false" ht="15" hidden="false" customHeight="false" outlineLevel="0" collapsed="false">
      <c r="A1521" s="0" t="n">
        <v>44356</v>
      </c>
      <c r="B1521" s="0" t="s">
        <v>139</v>
      </c>
      <c r="C1521" s="0" t="n">
        <v>777</v>
      </c>
      <c r="D1521" s="0" t="n">
        <v>94.5246734619141</v>
      </c>
      <c r="E1521" s="0" t="n">
        <v>90.952766418457</v>
      </c>
      <c r="F1521" s="0" t="n">
        <v>22</v>
      </c>
      <c r="G1521" s="0" t="n">
        <v>2.74499988555908</v>
      </c>
      <c r="H1521" s="0" t="n">
        <v>-0.271666765213013</v>
      </c>
      <c r="I1521" s="0" t="n">
        <v>5</v>
      </c>
      <c r="J1521" s="0" t="n">
        <v>13.1057376861572</v>
      </c>
      <c r="K1521" s="0" t="n">
        <v>6.53333330154419</v>
      </c>
      <c r="L1521" s="0" t="n">
        <v>-3.50000047683716</v>
      </c>
      <c r="M1521" s="0" t="n">
        <v>4.21317195892334</v>
      </c>
      <c r="N1521" s="0" t="n">
        <v>0</v>
      </c>
      <c r="O1521" s="0" t="n">
        <v>0</v>
      </c>
      <c r="P1521" s="0" t="s">
        <v>144</v>
      </c>
      <c r="Q1521" s="0" t="s">
        <v>141</v>
      </c>
      <c r="R1521" s="0" t="n">
        <v>2</v>
      </c>
      <c r="S1521" s="0" t="s">
        <v>154</v>
      </c>
      <c r="T1521" s="0" t="n">
        <v>0</v>
      </c>
      <c r="U1521" s="0" t="n">
        <v>491755.78</v>
      </c>
      <c r="V1521" s="0" t="n">
        <v>0.00514312600716949</v>
      </c>
      <c r="W1521" s="0" t="n">
        <v>635.125671386719</v>
      </c>
      <c r="X1521" s="0" t="n">
        <v>0.00286576338112354</v>
      </c>
      <c r="Y1521" s="0" t="n">
        <f aca="false">IF(ISNUMBER(C1521),INDEX(Scorecard!$D$5:$D$12,SUMPRODUCT(--(Scorecard!$G$5:$G$11&lt;C1521))+1),Scorecard!$D$13)</f>
        <v>1.23750384304241</v>
      </c>
      <c r="Z1521" s="0" t="n">
        <f aca="false">IF(ISNUMBER(D1521),INDEX(Scorecard!$D$14:$D$17,SUMPRODUCT(--(Scorecard!$G$14:$G$16&lt;D1521))+1),Scorecard!$D$18)</f>
        <v>-0.361970872710667</v>
      </c>
      <c r="AA1521" s="0" t="n">
        <f aca="false">IF(ISNUMBER(E1521),INDEX(Scorecard!$D$19:$D$26,SUMPRODUCT(--(Scorecard!$G$19:$G$25&lt;E1521))+1),Scorecard!$D$27)</f>
        <v>-0.820992370602782</v>
      </c>
      <c r="AB1521" s="0" t="n">
        <f aca="false">IF(ISNUMBER(F1521),INDEX(Scorecard!$D$28:$D$35,SUMPRODUCT(--(Scorecard!$G$28:$G$34&lt;F1521))+1),Scorecard!$D$36)</f>
        <v>0.624829191519909</v>
      </c>
      <c r="AC1521" s="0" t="n">
        <f aca="false">IF(ISNUMBER(H1521),INDEX(Scorecard!$D$37:$D$44,SUMPRODUCT(--(Scorecard!$G$37:$G$43&lt;H1521))+1),Scorecard!$D$45)</f>
        <v>0.769716833645565</v>
      </c>
      <c r="AD1521" s="0" t="n">
        <f aca="false">IF(ISNUMBER(I1521),INDEX(Scorecard!$D$46:$D$52,SUMPRODUCT(--(Scorecard!$G$46:$G$51&lt;I1521))+1),Scorecard!$D$53)</f>
        <v>-0.161534840507194</v>
      </c>
      <c r="AE1521" s="0" t="n">
        <f aca="false">IF(ISNUMBER(K1521),INDEX(Scorecard!$D$54:$D$61,SUMPRODUCT(--(Scorecard!$G$54:$G$60&lt;K1521))+1),Scorecard!$D$62)</f>
        <v>-0.119873800601421</v>
      </c>
      <c r="AF1521" s="0" t="n">
        <f aca="false">IF(ISNUMBER(L1521),INDEX(Scorecard!$D$63:$D$68,SUMPRODUCT(--(Scorecard!$G$63:$G$67&lt;L1521))+1),Scorecard!$D$69)</f>
        <v>-0.340582194386522</v>
      </c>
      <c r="AG1521" s="0" t="n">
        <f aca="false">Inputs!$B$10+Scorecard!$J$5*Y1521+Scorecard!$J$6*Z1521+Scorecard!$J$7*AA1521+Scorecard!$J$8*AB1521+Scorecard!$J$9*AC1521+Scorecard!$J$10*AD1521+Scorecard!$J$11*AE1521+Scorecard!$J$12*AF1521</f>
        <v>-5.12938513955366</v>
      </c>
      <c r="AH1521" s="0" t="n">
        <f aca="false">MIN(1-Inputs!$B$13,MAX(Inputs!$B$13,1/(1+EXP(-(Inputs!$B$11*AG1521+Inputs!$B$12)))))</f>
        <v>0.00514312612546064</v>
      </c>
      <c r="AI1521" s="0" t="n">
        <f aca="false">Inputs!$B$9-Inputs!$B$8*AG1521</f>
        <v>635.125646277378</v>
      </c>
      <c r="AJ1521" s="0" t="n">
        <f aca="false">RANK(AH1521,$AH$5:$AH$2004,0)+COUNTIF($AH$4:AH1520,AH1521)</f>
        <v>1234</v>
      </c>
      <c r="AK1521" s="0" t="n">
        <f aca="false">IF(AJ1521&lt;=Deciles!$B$5*(Deciles!$B$4+1),INT((AJ1521-1)/(Deciles!$B$4+1))+1,Deciles!$B$5+INT((AJ1521-1-Deciles!$B$5*(Deciles!$B$4+1))/Deciles!$B$4)+1)</f>
        <v>7</v>
      </c>
    </row>
    <row r="1522" customFormat="false" ht="15" hidden="false" customHeight="false" outlineLevel="0" collapsed="false">
      <c r="A1522" s="0" t="n">
        <v>44383</v>
      </c>
      <c r="B1522" s="0" t="s">
        <v>158</v>
      </c>
      <c r="C1522" s="0" t="n">
        <v>793</v>
      </c>
      <c r="D1522" s="0" t="n">
        <v>78.2072143554688</v>
      </c>
      <c r="E1522" s="0" t="n">
        <v>51.8773002624512</v>
      </c>
      <c r="F1522" s="0" t="n">
        <v>39</v>
      </c>
      <c r="G1522" s="0" t="n">
        <v>3.86800003051758</v>
      </c>
      <c r="H1522" s="0" t="n">
        <v>0.951333284378052</v>
      </c>
      <c r="I1522" s="0" t="n">
        <v>69</v>
      </c>
      <c r="J1522" s="0" t="n">
        <v>11.3058376312256</v>
      </c>
      <c r="K1522" s="0" t="n">
        <v>7.13333320617676</v>
      </c>
      <c r="L1522" s="0" t="n">
        <v>2.71025609970093</v>
      </c>
      <c r="M1522" s="0" t="n">
        <v>0.509527981281281</v>
      </c>
      <c r="N1522" s="0" t="n">
        <v>0</v>
      </c>
      <c r="O1522" s="0" t="n">
        <v>0</v>
      </c>
      <c r="P1522" s="0" t="s">
        <v>140</v>
      </c>
      <c r="Q1522" s="0" t="s">
        <v>141</v>
      </c>
      <c r="R1522" s="0" t="n">
        <v>2</v>
      </c>
      <c r="S1522" s="0" t="s">
        <v>149</v>
      </c>
      <c r="T1522" s="0" t="n">
        <v>0</v>
      </c>
      <c r="U1522" s="0" t="n">
        <v>81294.82</v>
      </c>
      <c r="V1522" s="0" t="n">
        <v>0.00224047526717186</v>
      </c>
      <c r="W1522" s="0" t="n">
        <v>657.694091796875</v>
      </c>
      <c r="X1522" s="0" t="n">
        <v>0.00155808683484793</v>
      </c>
      <c r="Y1522" s="0" t="n">
        <f aca="false">IF(ISNUMBER(C1522),INDEX(Scorecard!$D$5:$D$12,SUMPRODUCT(--(Scorecard!$G$5:$G$11&lt;C1522))+1),Scorecard!$D$13)</f>
        <v>2.19112706886128</v>
      </c>
      <c r="Z1522" s="0" t="n">
        <f aca="false">IF(ISNUMBER(D1522),INDEX(Scorecard!$D$14:$D$17,SUMPRODUCT(--(Scorecard!$G$14:$G$16&lt;D1522))+1),Scorecard!$D$18)</f>
        <v>0.0505355481560174</v>
      </c>
      <c r="AA1522" s="0" t="n">
        <f aca="false">IF(ISNUMBER(E1522),INDEX(Scorecard!$D$19:$D$26,SUMPRODUCT(--(Scorecard!$G$19:$G$25&lt;E1522))+1),Scorecard!$D$27)</f>
        <v>0.57899015159425</v>
      </c>
      <c r="AB1522" s="0" t="n">
        <f aca="false">IF(ISNUMBER(F1522),INDEX(Scorecard!$D$28:$D$35,SUMPRODUCT(--(Scorecard!$G$28:$G$34&lt;F1522))+1),Scorecard!$D$36)</f>
        <v>-0.132616866359722</v>
      </c>
      <c r="AC1522" s="0" t="n">
        <f aca="false">IF(ISNUMBER(H1522),INDEX(Scorecard!$D$37:$D$44,SUMPRODUCT(--(Scorecard!$G$37:$G$43&lt;H1522))+1),Scorecard!$D$45)</f>
        <v>-0.975503570149195</v>
      </c>
      <c r="AD1522" s="0" t="n">
        <f aca="false">IF(ISNUMBER(I1522),INDEX(Scorecard!$D$46:$D$52,SUMPRODUCT(--(Scorecard!$G$46:$G$51&lt;I1522))+1),Scorecard!$D$53)</f>
        <v>0.818882373006414</v>
      </c>
      <c r="AE1522" s="0" t="n">
        <f aca="false">IF(ISNUMBER(K1522),INDEX(Scorecard!$D$54:$D$61,SUMPRODUCT(--(Scorecard!$G$54:$G$60&lt;K1522))+1),Scorecard!$D$62)</f>
        <v>-0.541917179454542</v>
      </c>
      <c r="AF1522" s="0" t="n">
        <f aca="false">IF(ISNUMBER(L1522),INDEX(Scorecard!$D$63:$D$68,SUMPRODUCT(--(Scorecard!$G$63:$G$67&lt;L1522))+1),Scorecard!$D$69)</f>
        <v>0.322484508656054</v>
      </c>
      <c r="AG1522" s="0" t="n">
        <f aca="false">Inputs!$B$10+Scorecard!$J$5*Y1522+Scorecard!$J$6*Z1522+Scorecard!$J$7*AA1522+Scorecard!$J$8*AB1522+Scorecard!$J$9*AC1522+Scorecard!$J$10*AD1522+Scorecard!$J$11*AE1522+Scorecard!$J$12*AF1522</f>
        <v>-5.91154853172679</v>
      </c>
      <c r="AH1522" s="0" t="n">
        <f aca="false">MIN(1-Inputs!$B$13,MAX(Inputs!$B$13,1/(1+EXP(-(Inputs!$B$11*AG1522+Inputs!$B$12)))))</f>
        <v>0.00224047519002629</v>
      </c>
      <c r="AI1522" s="0" t="n">
        <f aca="false">Inputs!$B$9-Inputs!$B$8*AG1522</f>
        <v>657.694111218439</v>
      </c>
      <c r="AJ1522" s="0" t="n">
        <f aca="false">RANK(AH1522,$AH$5:$AH$2004,0)+COUNTIF($AH$4:AH1521,AH1522)</f>
        <v>1662</v>
      </c>
      <c r="AK1522" s="0" t="n">
        <f aca="false">IF(AJ1522&lt;=Deciles!$B$5*(Deciles!$B$4+1),INT((AJ1522-1)/(Deciles!$B$4+1))+1,Deciles!$B$5+INT((AJ1522-1-Deciles!$B$5*(Deciles!$B$4+1))/Deciles!$B$4)+1)</f>
        <v>9</v>
      </c>
    </row>
    <row r="1523" customFormat="false" ht="15" hidden="false" customHeight="false" outlineLevel="0" collapsed="false">
      <c r="A1523" s="0" t="n">
        <v>44404</v>
      </c>
      <c r="B1523" s="0" t="s">
        <v>152</v>
      </c>
      <c r="C1523" s="0" t="n">
        <v>752</v>
      </c>
      <c r="D1523" s="0" t="n">
        <v>87.4393768310547</v>
      </c>
      <c r="E1523" s="0" t="n">
        <v>81.4567108154297</v>
      </c>
      <c r="F1523" s="0" t="n">
        <v>34</v>
      </c>
      <c r="G1523" s="0" t="n">
        <v>3.60599994659424</v>
      </c>
      <c r="H1523" s="0" t="n">
        <v>-2.82733345031738</v>
      </c>
      <c r="I1523" s="0" t="n">
        <v>13</v>
      </c>
      <c r="J1523" s="0" t="n">
        <v>11.718994140625</v>
      </c>
      <c r="K1523" s="0" t="n">
        <v>4.09999990463257</v>
      </c>
      <c r="L1523" s="0" t="n">
        <v>-0.458333492279053</v>
      </c>
      <c r="M1523" s="0" t="n">
        <v>4.74415826797485</v>
      </c>
      <c r="N1523" s="0" t="n">
        <v>0</v>
      </c>
      <c r="O1523" s="0" t="n">
        <v>0</v>
      </c>
      <c r="P1523" s="0" t="s">
        <v>140</v>
      </c>
      <c r="Q1523" s="0" t="s">
        <v>141</v>
      </c>
      <c r="R1523" s="0" t="n">
        <v>2</v>
      </c>
      <c r="S1523" s="0" t="s">
        <v>142</v>
      </c>
      <c r="T1523" s="0" t="n">
        <v>0</v>
      </c>
      <c r="U1523" s="0" t="n">
        <v>122883.71</v>
      </c>
      <c r="V1523" s="0" t="n">
        <v>0.00724070891737938</v>
      </c>
      <c r="W1523" s="0" t="n">
        <v>625.810974121094</v>
      </c>
      <c r="X1523" s="0" t="n">
        <v>0.0104467701166868</v>
      </c>
      <c r="Y1523" s="0" t="n">
        <f aca="false">IF(ISNUMBER(C1523),INDEX(Scorecard!$D$5:$D$12,SUMPRODUCT(--(Scorecard!$G$5:$G$11&lt;C1523))+1),Scorecard!$D$13)</f>
        <v>0.733188958177614</v>
      </c>
      <c r="Z1523" s="0" t="n">
        <f aca="false">IF(ISNUMBER(D1523),INDEX(Scorecard!$D$14:$D$17,SUMPRODUCT(--(Scorecard!$G$14:$G$16&lt;D1523))+1),Scorecard!$D$18)</f>
        <v>-0.361970872710667</v>
      </c>
      <c r="AA1523" s="0" t="n">
        <f aca="false">IF(ISNUMBER(E1523),INDEX(Scorecard!$D$19:$D$26,SUMPRODUCT(--(Scorecard!$G$19:$G$25&lt;E1523))+1),Scorecard!$D$27)</f>
        <v>-0.0341578513653732</v>
      </c>
      <c r="AB1523" s="0" t="n">
        <f aca="false">IF(ISNUMBER(F1523),INDEX(Scorecard!$D$28:$D$35,SUMPRODUCT(--(Scorecard!$G$28:$G$34&lt;F1523))+1),Scorecard!$D$36)</f>
        <v>-0.0008456427959252</v>
      </c>
      <c r="AC1523" s="0" t="n">
        <f aca="false">IF(ISNUMBER(H1523),INDEX(Scorecard!$D$37:$D$44,SUMPRODUCT(--(Scorecard!$G$37:$G$43&lt;H1523))+1),Scorecard!$D$45)</f>
        <v>1.35057635045042</v>
      </c>
      <c r="AD1523" s="0" t="n">
        <f aca="false">IF(ISNUMBER(I1523),INDEX(Scorecard!$D$46:$D$52,SUMPRODUCT(--(Scorecard!$G$46:$G$51&lt;I1523))+1),Scorecard!$D$53)</f>
        <v>-0.114272400683245</v>
      </c>
      <c r="AE1523" s="0" t="n">
        <f aca="false">IF(ISNUMBER(K1523),INDEX(Scorecard!$D$54:$D$61,SUMPRODUCT(--(Scorecard!$G$54:$G$60&lt;K1523))+1),Scorecard!$D$62)</f>
        <v>0.489050497890326</v>
      </c>
      <c r="AF1523" s="0" t="n">
        <f aca="false">IF(ISNUMBER(L1523),INDEX(Scorecard!$D$63:$D$68,SUMPRODUCT(--(Scorecard!$G$63:$G$67&lt;L1523))+1),Scorecard!$D$69)</f>
        <v>0.322484508656054</v>
      </c>
      <c r="AG1523" s="0" t="n">
        <f aca="false">Inputs!$B$10+Scorecard!$J$5*Y1523+Scorecard!$J$6*Z1523+Scorecard!$J$7*AA1523+Scorecard!$J$8*AB1523+Scorecard!$J$9*AC1523+Scorecard!$J$10*AD1523+Scorecard!$J$11*AE1523+Scorecard!$J$12*AF1523</f>
        <v>-4.80656409343362</v>
      </c>
      <c r="AH1523" s="0" t="n">
        <f aca="false">MIN(1-Inputs!$B$13,MAX(Inputs!$B$13,1/(1+EXP(-(Inputs!$B$11*AG1523+Inputs!$B$12)))))</f>
        <v>0.0072407086877908</v>
      </c>
      <c r="AI1523" s="0" t="n">
        <f aca="false">Inputs!$B$9-Inputs!$B$8*AG1523</f>
        <v>625.810999830738</v>
      </c>
      <c r="AJ1523" s="0" t="n">
        <f aca="false">RANK(AH1523,$AH$5:$AH$2004,0)+COUNTIF($AH$4:AH1522,AH1523)</f>
        <v>1030</v>
      </c>
      <c r="AK1523" s="0" t="n">
        <f aca="false">IF(AJ1523&lt;=Deciles!$B$5*(Deciles!$B$4+1),INT((AJ1523-1)/(Deciles!$B$4+1))+1,Deciles!$B$5+INT((AJ1523-1-Deciles!$B$5*(Deciles!$B$4+1))/Deciles!$B$4)+1)</f>
        <v>6</v>
      </c>
    </row>
    <row r="1524" customFormat="false" ht="15" hidden="false" customHeight="false" outlineLevel="0" collapsed="false">
      <c r="A1524" s="0" t="n">
        <v>44501</v>
      </c>
      <c r="B1524" s="0" t="s">
        <v>158</v>
      </c>
      <c r="C1524" s="0" t="n">
        <v>810</v>
      </c>
      <c r="D1524" s="0" t="n">
        <v>80</v>
      </c>
      <c r="E1524" s="0" t="n">
        <v>67.864990234375</v>
      </c>
      <c r="F1524" s="0" t="n">
        <v>32</v>
      </c>
      <c r="G1524" s="0" t="n">
        <v>4.05299997329712</v>
      </c>
      <c r="H1524" s="0" t="n">
        <v>1.13633322715759</v>
      </c>
      <c r="I1524" s="0" t="n">
        <v>34</v>
      </c>
      <c r="J1524" s="0" t="n">
        <v>12.3551454544067</v>
      </c>
      <c r="K1524" s="0" t="n">
        <v>7.13333320617676</v>
      </c>
      <c r="L1524" s="0" t="n">
        <v>2.71025609970093</v>
      </c>
      <c r="M1524" s="0" t="n">
        <v>0.509527981281281</v>
      </c>
      <c r="N1524" s="0" t="n">
        <v>0</v>
      </c>
      <c r="O1524" s="0" t="n">
        <v>0</v>
      </c>
      <c r="P1524" s="0" t="s">
        <v>140</v>
      </c>
      <c r="Q1524" s="0" t="s">
        <v>141</v>
      </c>
      <c r="R1524" s="0" t="n">
        <v>2</v>
      </c>
      <c r="S1524" s="0" t="s">
        <v>149</v>
      </c>
      <c r="T1524" s="0" t="n">
        <v>0</v>
      </c>
      <c r="U1524" s="0" t="n">
        <v>232151.6</v>
      </c>
      <c r="V1524" s="0" t="n">
        <v>0.00239295582287014</v>
      </c>
      <c r="W1524" s="0" t="n">
        <v>655.908020019531</v>
      </c>
      <c r="X1524" s="0" t="n">
        <v>0.00112601032014936</v>
      </c>
      <c r="Y1524" s="0" t="n">
        <f aca="false">IF(ISNUMBER(C1524),INDEX(Scorecard!$D$5:$D$12,SUMPRODUCT(--(Scorecard!$G$5:$G$11&lt;C1524))+1),Scorecard!$D$13)</f>
        <v>2.19112706886128</v>
      </c>
      <c r="Z1524" s="0" t="n">
        <f aca="false">IF(ISNUMBER(D1524),INDEX(Scorecard!$D$14:$D$17,SUMPRODUCT(--(Scorecard!$G$14:$G$16&lt;D1524))+1),Scorecard!$D$18)</f>
        <v>0.0505355481560174</v>
      </c>
      <c r="AA1524" s="0" t="n">
        <f aca="false">IF(ISNUMBER(E1524),INDEX(Scorecard!$D$19:$D$26,SUMPRODUCT(--(Scorecard!$G$19:$G$25&lt;E1524))+1),Scorecard!$D$27)</f>
        <v>0.0530843085177338</v>
      </c>
      <c r="AB1524" s="0" t="n">
        <f aca="false">IF(ISNUMBER(F1524),INDEX(Scorecard!$D$28:$D$35,SUMPRODUCT(--(Scorecard!$G$28:$G$34&lt;F1524))+1),Scorecard!$D$36)</f>
        <v>0.126913191054783</v>
      </c>
      <c r="AC1524" s="0" t="n">
        <f aca="false">IF(ISNUMBER(H1524),INDEX(Scorecard!$D$37:$D$44,SUMPRODUCT(--(Scorecard!$G$37:$G$43&lt;H1524))+1),Scorecard!$D$45)</f>
        <v>-0.975503570149195</v>
      </c>
      <c r="AD1524" s="0" t="n">
        <f aca="false">IF(ISNUMBER(I1524),INDEX(Scorecard!$D$46:$D$52,SUMPRODUCT(--(Scorecard!$G$46:$G$51&lt;I1524))+1),Scorecard!$D$53)</f>
        <v>0.123869379412532</v>
      </c>
      <c r="AE1524" s="0" t="n">
        <f aca="false">IF(ISNUMBER(K1524),INDEX(Scorecard!$D$54:$D$61,SUMPRODUCT(--(Scorecard!$G$54:$G$60&lt;K1524))+1),Scorecard!$D$62)</f>
        <v>-0.541917179454542</v>
      </c>
      <c r="AF1524" s="0" t="n">
        <f aca="false">IF(ISNUMBER(L1524),INDEX(Scorecard!$D$63:$D$68,SUMPRODUCT(--(Scorecard!$G$63:$G$67&lt;L1524))+1),Scorecard!$D$69)</f>
        <v>0.322484508656054</v>
      </c>
      <c r="AG1524" s="0" t="n">
        <f aca="false">Inputs!$B$10+Scorecard!$J$5*Y1524+Scorecard!$J$6*Z1524+Scorecard!$J$7*AA1524+Scorecard!$J$8*AB1524+Scorecard!$J$9*AC1524+Scorecard!$J$10*AD1524+Scorecard!$J$11*AE1524+Scorecard!$J$12*AF1524</f>
        <v>-5.84964772771914</v>
      </c>
      <c r="AH1524" s="0" t="n">
        <f aca="false">MIN(1-Inputs!$B$13,MAX(Inputs!$B$13,1/(1+EXP(-(Inputs!$B$11*AG1524+Inputs!$B$12)))))</f>
        <v>0.00239295581668291</v>
      </c>
      <c r="AI1524" s="0" t="n">
        <f aca="false">Inputs!$B$9-Inputs!$B$8*AG1524</f>
        <v>655.908031559061</v>
      </c>
      <c r="AJ1524" s="0" t="n">
        <f aca="false">RANK(AH1524,$AH$5:$AH$2004,0)+COUNTIF($AH$4:AH1523,AH1524)</f>
        <v>1640</v>
      </c>
      <c r="AK1524" s="0" t="n">
        <f aca="false">IF(AJ1524&lt;=Deciles!$B$5*(Deciles!$B$4+1),INT((AJ1524-1)/(Deciles!$B$4+1))+1,Deciles!$B$5+INT((AJ1524-1-Deciles!$B$5*(Deciles!$B$4+1))/Deciles!$B$4)+1)</f>
        <v>9</v>
      </c>
    </row>
    <row r="1525" customFormat="false" ht="15" hidden="false" customHeight="false" outlineLevel="0" collapsed="false">
      <c r="A1525" s="0" t="n">
        <v>44533</v>
      </c>
      <c r="B1525" s="0" t="s">
        <v>155</v>
      </c>
      <c r="C1525" s="0" t="n">
        <v>735</v>
      </c>
      <c r="D1525" s="0" t="n">
        <v>76.3268508911133</v>
      </c>
      <c r="E1525" s="0" t="n">
        <v>67.0359878540039</v>
      </c>
      <c r="F1525" s="0" t="n">
        <v>35</v>
      </c>
      <c r="G1525" s="0" t="n">
        <v>3.93400001525879</v>
      </c>
      <c r="H1525" s="0" t="n">
        <v>-1.79933309555054</v>
      </c>
      <c r="I1525" s="0" t="n">
        <v>34</v>
      </c>
      <c r="J1525" s="0" t="n">
        <v>11.2616739273071</v>
      </c>
      <c r="K1525" s="0" t="n">
        <v>4.20833349227905</v>
      </c>
      <c r="L1525" s="0" t="n">
        <v>-1.125</v>
      </c>
      <c r="M1525" s="0" t="n">
        <v>4.23436260223389</v>
      </c>
      <c r="N1525" s="0" t="n">
        <v>0</v>
      </c>
      <c r="O1525" s="0" t="n">
        <v>0</v>
      </c>
      <c r="P1525" s="0" t="s">
        <v>140</v>
      </c>
      <c r="Q1525" s="0" t="s">
        <v>141</v>
      </c>
      <c r="R1525" s="0" t="n">
        <v>2</v>
      </c>
      <c r="S1525" s="0" t="s">
        <v>148</v>
      </c>
      <c r="T1525" s="0" t="n">
        <v>0</v>
      </c>
      <c r="U1525" s="0" t="n">
        <v>77782.64</v>
      </c>
      <c r="V1525" s="0" t="n">
        <v>0.00645510293543339</v>
      </c>
      <c r="W1525" s="0" t="n">
        <v>628.940673828125</v>
      </c>
      <c r="X1525" s="0" t="n">
        <v>0.012870391830802</v>
      </c>
      <c r="Y1525" s="0" t="n">
        <f aca="false">IF(ISNUMBER(C1525),INDEX(Scorecard!$D$5:$D$12,SUMPRODUCT(--(Scorecard!$G$5:$G$11&lt;C1525))+1),Scorecard!$D$13)</f>
        <v>0.488358159108655</v>
      </c>
      <c r="Z1525" s="0" t="n">
        <f aca="false">IF(ISNUMBER(D1525),INDEX(Scorecard!$D$14:$D$17,SUMPRODUCT(--(Scorecard!$G$14:$G$16&lt;D1525))+1),Scorecard!$D$18)</f>
        <v>0.128579646629417</v>
      </c>
      <c r="AA1525" s="0" t="n">
        <f aca="false">IF(ISNUMBER(E1525),INDEX(Scorecard!$D$19:$D$26,SUMPRODUCT(--(Scorecard!$G$19:$G$25&lt;E1525))+1),Scorecard!$D$27)</f>
        <v>0.0530843085177338</v>
      </c>
      <c r="AB1525" s="0" t="n">
        <f aca="false">IF(ISNUMBER(F1525),INDEX(Scorecard!$D$28:$D$35,SUMPRODUCT(--(Scorecard!$G$28:$G$34&lt;F1525))+1),Scorecard!$D$36)</f>
        <v>-0.0008456427959252</v>
      </c>
      <c r="AC1525" s="0" t="n">
        <f aca="false">IF(ISNUMBER(H1525),INDEX(Scorecard!$D$37:$D$44,SUMPRODUCT(--(Scorecard!$G$37:$G$43&lt;H1525))+1),Scorecard!$D$45)</f>
        <v>1.35057635045042</v>
      </c>
      <c r="AD1525" s="0" t="n">
        <f aca="false">IF(ISNUMBER(I1525),INDEX(Scorecard!$D$46:$D$52,SUMPRODUCT(--(Scorecard!$G$46:$G$51&lt;I1525))+1),Scorecard!$D$53)</f>
        <v>0.123869379412532</v>
      </c>
      <c r="AE1525" s="0" t="n">
        <f aca="false">IF(ISNUMBER(K1525),INDEX(Scorecard!$D$54:$D$61,SUMPRODUCT(--(Scorecard!$G$54:$G$60&lt;K1525))+1),Scorecard!$D$62)</f>
        <v>0.489050497890326</v>
      </c>
      <c r="AF1525" s="0" t="n">
        <f aca="false">IF(ISNUMBER(L1525),INDEX(Scorecard!$D$63:$D$68,SUMPRODUCT(--(Scorecard!$G$63:$G$67&lt;L1525))+1),Scorecard!$D$69)</f>
        <v>-0.340582194386522</v>
      </c>
      <c r="AG1525" s="0" t="n">
        <f aca="false">Inputs!$B$10+Scorecard!$J$5*Y1525+Scorecard!$J$6*Z1525+Scorecard!$J$7*AA1525+Scorecard!$J$8*AB1525+Scorecard!$J$9*AC1525+Scorecard!$J$10*AD1525+Scorecard!$J$11*AE1525+Scorecard!$J$12*AF1525</f>
        <v>-4.91503053624405</v>
      </c>
      <c r="AH1525" s="0" t="n">
        <f aca="false">MIN(1-Inputs!$B$13,MAX(Inputs!$B$13,1/(1+EXP(-(Inputs!$B$11*AG1525+Inputs!$B$12)))))</f>
        <v>0.00645510290774905</v>
      </c>
      <c r="AI1525" s="0" t="n">
        <f aca="false">Inputs!$B$9-Inputs!$B$8*AG1525</f>
        <v>628.940679813648</v>
      </c>
      <c r="AJ1525" s="0" t="n">
        <f aca="false">RANK(AH1525,$AH$5:$AH$2004,0)+COUNTIF($AH$4:AH1524,AH1525)</f>
        <v>1102</v>
      </c>
      <c r="AK1525" s="0" t="n">
        <f aca="false">IF(AJ1525&lt;=Deciles!$B$5*(Deciles!$B$4+1),INT((AJ1525-1)/(Deciles!$B$4+1))+1,Deciles!$B$5+INT((AJ1525-1-Deciles!$B$5*(Deciles!$B$4+1))/Deciles!$B$4)+1)</f>
        <v>6</v>
      </c>
    </row>
    <row r="1526" customFormat="false" ht="15" hidden="false" customHeight="false" outlineLevel="0" collapsed="false">
      <c r="A1526" s="0" t="n">
        <v>44549</v>
      </c>
      <c r="B1526" s="0" t="s">
        <v>143</v>
      </c>
      <c r="C1526" s="0" t="n">
        <v>711</v>
      </c>
      <c r="D1526" s="0" t="n">
        <v>80</v>
      </c>
      <c r="E1526" s="0" t="n">
        <v>77.6262054443359</v>
      </c>
      <c r="F1526" s="0" t="n">
        <v>31</v>
      </c>
      <c r="G1526" s="0" t="n">
        <v>3.94600009918213</v>
      </c>
      <c r="H1526" s="0" t="n">
        <v>0.712666749954224</v>
      </c>
      <c r="I1526" s="0" t="n">
        <v>10</v>
      </c>
      <c r="J1526" s="0" t="n">
        <v>11.547755241394</v>
      </c>
      <c r="K1526" s="0" t="n">
        <v>9.63333320617676</v>
      </c>
      <c r="L1526" s="0" t="n">
        <v>5.0717945098877</v>
      </c>
      <c r="M1526" s="0" t="n">
        <v>2.57371878623962</v>
      </c>
      <c r="N1526" s="0" t="n">
        <v>0</v>
      </c>
      <c r="O1526" s="0" t="n">
        <v>0</v>
      </c>
      <c r="P1526" s="0" t="s">
        <v>140</v>
      </c>
      <c r="Q1526" s="0" t="s">
        <v>141</v>
      </c>
      <c r="R1526" s="0" t="n">
        <v>2</v>
      </c>
      <c r="S1526" s="0" t="s">
        <v>149</v>
      </c>
      <c r="T1526" s="0" t="n">
        <v>0</v>
      </c>
      <c r="U1526" s="0" t="n">
        <v>103544.305</v>
      </c>
      <c r="V1526" s="0" t="n">
        <v>0.0436931252479553</v>
      </c>
      <c r="W1526" s="0" t="n">
        <v>576.151428222656</v>
      </c>
      <c r="X1526" s="0" t="n">
        <v>0.0371896103024483</v>
      </c>
      <c r="Y1526" s="0" t="n">
        <f aca="false">IF(ISNUMBER(C1526),INDEX(Scorecard!$D$5:$D$12,SUMPRODUCT(--(Scorecard!$G$5:$G$11&lt;C1526))+1),Scorecard!$D$13)</f>
        <v>-0.513000642971656</v>
      </c>
      <c r="Z1526" s="0" t="n">
        <f aca="false">IF(ISNUMBER(D1526),INDEX(Scorecard!$D$14:$D$17,SUMPRODUCT(--(Scorecard!$G$14:$G$16&lt;D1526))+1),Scorecard!$D$18)</f>
        <v>0.0505355481560174</v>
      </c>
      <c r="AA1526" s="0" t="n">
        <f aca="false">IF(ISNUMBER(E1526),INDEX(Scorecard!$D$19:$D$26,SUMPRODUCT(--(Scorecard!$G$19:$G$25&lt;E1526))+1),Scorecard!$D$27)</f>
        <v>-0.0341578513653732</v>
      </c>
      <c r="AB1526" s="0" t="n">
        <f aca="false">IF(ISNUMBER(F1526),INDEX(Scorecard!$D$28:$D$35,SUMPRODUCT(--(Scorecard!$G$28:$G$34&lt;F1526))+1),Scorecard!$D$36)</f>
        <v>0.126913191054783</v>
      </c>
      <c r="AC1526" s="0" t="n">
        <f aca="false">IF(ISNUMBER(H1526),INDEX(Scorecard!$D$37:$D$44,SUMPRODUCT(--(Scorecard!$G$37:$G$43&lt;H1526))+1),Scorecard!$D$45)</f>
        <v>-0.569454719285959</v>
      </c>
      <c r="AD1526" s="0" t="n">
        <f aca="false">IF(ISNUMBER(I1526),INDEX(Scorecard!$D$46:$D$52,SUMPRODUCT(--(Scorecard!$G$46:$G$51&lt;I1526))+1),Scorecard!$D$53)</f>
        <v>-0.114272400683245</v>
      </c>
      <c r="AE1526" s="0" t="n">
        <f aca="false">IF(ISNUMBER(K1526),INDEX(Scorecard!$D$54:$D$61,SUMPRODUCT(--(Scorecard!$G$54:$G$60&lt;K1526))+1),Scorecard!$D$62)</f>
        <v>-0.541917179454542</v>
      </c>
      <c r="AF1526" s="0" t="n">
        <f aca="false">IF(ISNUMBER(L1526),INDEX(Scorecard!$D$63:$D$68,SUMPRODUCT(--(Scorecard!$G$63:$G$67&lt;L1526))+1),Scorecard!$D$69)</f>
        <v>0.322484508656054</v>
      </c>
      <c r="AG1526" s="0" t="n">
        <f aca="false">Inputs!$B$10+Scorecard!$J$5*Y1526+Scorecard!$J$6*Z1526+Scorecard!$J$7*AA1526+Scorecard!$J$8*AB1526+Scorecard!$J$9*AC1526+Scorecard!$J$10*AD1526+Scorecard!$J$11*AE1526+Scorecard!$J$12*AF1526</f>
        <v>-3.08549444327955</v>
      </c>
      <c r="AH1526" s="0" t="n">
        <f aca="false">MIN(1-Inputs!$B$13,MAX(Inputs!$B$13,1/(1+EXP(-(Inputs!$B$11*AG1526+Inputs!$B$12)))))</f>
        <v>0.0436931245071839</v>
      </c>
      <c r="AI1526" s="0" t="n">
        <f aca="false">Inputs!$B$9-Inputs!$B$8*AG1526</f>
        <v>576.151426844703</v>
      </c>
      <c r="AJ1526" s="0" t="n">
        <f aca="false">RANK(AH1526,$AH$5:$AH$2004,0)+COUNTIF($AH$4:AH1525,AH1526)</f>
        <v>181</v>
      </c>
      <c r="AK1526" s="0" t="n">
        <f aca="false">IF(AJ1526&lt;=Deciles!$B$5*(Deciles!$B$4+1),INT((AJ1526-1)/(Deciles!$B$4+1))+1,Deciles!$B$5+INT((AJ1526-1-Deciles!$B$5*(Deciles!$B$4+1))/Deciles!$B$4)+1)</f>
        <v>1</v>
      </c>
    </row>
    <row r="1527" customFormat="false" ht="15" hidden="false" customHeight="false" outlineLevel="0" collapsed="false">
      <c r="A1527" s="0" t="n">
        <v>44564</v>
      </c>
      <c r="B1527" s="0" t="s">
        <v>157</v>
      </c>
      <c r="C1527" s="0" t="n">
        <v>674</v>
      </c>
      <c r="D1527" s="0" t="n">
        <v>86.333381652832</v>
      </c>
      <c r="E1527" s="0" t="n">
        <v>73.0346755981445</v>
      </c>
      <c r="F1527" s="0" t="n">
        <v>31</v>
      </c>
      <c r="G1527" s="0" t="n">
        <v>4.26000022888184</v>
      </c>
      <c r="H1527" s="0" t="n">
        <v>0.376666784286499</v>
      </c>
      <c r="I1527" s="0" t="n">
        <v>39</v>
      </c>
      <c r="J1527" s="0" t="n">
        <v>12.8400039672852</v>
      </c>
      <c r="K1527" s="0" t="n">
        <v>3.92307686805725</v>
      </c>
      <c r="L1527" s="0" t="n">
        <v>-0.276922941207886</v>
      </c>
      <c r="M1527" s="0" t="n">
        <v>3.18022561073303</v>
      </c>
      <c r="N1527" s="0" t="n">
        <v>0</v>
      </c>
      <c r="O1527" s="0" t="n">
        <v>0</v>
      </c>
      <c r="P1527" s="0" t="s">
        <v>144</v>
      </c>
      <c r="Q1527" s="0" t="s">
        <v>141</v>
      </c>
      <c r="R1527" s="0" t="n">
        <v>1</v>
      </c>
      <c r="S1527" s="0" t="s">
        <v>159</v>
      </c>
      <c r="T1527" s="0" t="n">
        <v>0</v>
      </c>
      <c r="U1527" s="0" t="n">
        <v>377001.47</v>
      </c>
      <c r="V1527" s="0" t="n">
        <v>0.0622132457792759</v>
      </c>
      <c r="W1527" s="0" t="n">
        <v>566.058288574219</v>
      </c>
      <c r="X1527" s="0" t="n">
        <v>0.0288149770349264</v>
      </c>
      <c r="Y1527" s="0" t="n">
        <f aca="false">IF(ISNUMBER(C1527),INDEX(Scorecard!$D$5:$D$12,SUMPRODUCT(--(Scorecard!$G$5:$G$11&lt;C1527))+1),Scorecard!$D$13)</f>
        <v>-1.88220980528339</v>
      </c>
      <c r="Z1527" s="0" t="n">
        <f aca="false">IF(ISNUMBER(D1527),INDEX(Scorecard!$D$14:$D$17,SUMPRODUCT(--(Scorecard!$G$14:$G$16&lt;D1527))+1),Scorecard!$D$18)</f>
        <v>0.0505355481560174</v>
      </c>
      <c r="AA1527" s="0" t="n">
        <f aca="false">IF(ISNUMBER(E1527),INDEX(Scorecard!$D$19:$D$26,SUMPRODUCT(--(Scorecard!$G$19:$G$25&lt;E1527))+1),Scorecard!$D$27)</f>
        <v>-0.0341578513653732</v>
      </c>
      <c r="AB1527" s="0" t="n">
        <f aca="false">IF(ISNUMBER(F1527),INDEX(Scorecard!$D$28:$D$35,SUMPRODUCT(--(Scorecard!$G$28:$G$34&lt;F1527))+1),Scorecard!$D$36)</f>
        <v>0.126913191054783</v>
      </c>
      <c r="AC1527" s="0" t="n">
        <f aca="false">IF(ISNUMBER(H1527),INDEX(Scorecard!$D$37:$D$44,SUMPRODUCT(--(Scorecard!$G$37:$G$43&lt;H1527))+1),Scorecard!$D$45)</f>
        <v>-0.0679520129233634</v>
      </c>
      <c r="AD1527" s="0" t="n">
        <f aca="false">IF(ISNUMBER(I1527),INDEX(Scorecard!$D$46:$D$52,SUMPRODUCT(--(Scorecard!$G$46:$G$51&lt;I1527))+1),Scorecard!$D$53)</f>
        <v>0.569875412099532</v>
      </c>
      <c r="AE1527" s="0" t="n">
        <f aca="false">IF(ISNUMBER(K1527),INDEX(Scorecard!$D$54:$D$61,SUMPRODUCT(--(Scorecard!$G$54:$G$60&lt;K1527))+1),Scorecard!$D$62)</f>
        <v>0.489050497890326</v>
      </c>
      <c r="AF1527" s="0" t="n">
        <f aca="false">IF(ISNUMBER(L1527),INDEX(Scorecard!$D$63:$D$68,SUMPRODUCT(--(Scorecard!$G$63:$G$67&lt;L1527))+1),Scorecard!$D$69)</f>
        <v>0.322484508656054</v>
      </c>
      <c r="AG1527" s="0" t="n">
        <f aca="false">Inputs!$B$10+Scorecard!$J$5*Y1527+Scorecard!$J$6*Z1527+Scorecard!$J$7*AA1527+Scorecard!$J$8*AB1527+Scorecard!$J$9*AC1527+Scorecard!$J$10*AD1527+Scorecard!$J$11*AE1527+Scorecard!$J$12*AF1527</f>
        <v>-2.73569277576771</v>
      </c>
      <c r="AH1527" s="0" t="n">
        <f aca="false">MIN(1-Inputs!$B$13,MAX(Inputs!$B$13,1/(1+EXP(-(Inputs!$B$11*AG1527+Inputs!$B$12)))))</f>
        <v>0.0622132456472572</v>
      </c>
      <c r="AI1527" s="0" t="n">
        <f aca="false">Inputs!$B$9-Inputs!$B$8*AG1527</f>
        <v>566.058284224422</v>
      </c>
      <c r="AJ1527" s="0" t="n">
        <f aca="false">RANK(AH1527,$AH$5:$AH$2004,0)+COUNTIF($AH$4:AH1526,AH1527)</f>
        <v>111</v>
      </c>
      <c r="AK1527" s="0" t="n">
        <f aca="false">IF(AJ1527&lt;=Deciles!$B$5*(Deciles!$B$4+1),INT((AJ1527-1)/(Deciles!$B$4+1))+1,Deciles!$B$5+INT((AJ1527-1-Deciles!$B$5*(Deciles!$B$4+1))/Deciles!$B$4)+1)</f>
        <v>1</v>
      </c>
    </row>
    <row r="1528" customFormat="false" ht="15" hidden="false" customHeight="false" outlineLevel="0" collapsed="false">
      <c r="A1528" s="0" t="n">
        <v>44577</v>
      </c>
      <c r="B1528" s="0" t="s">
        <v>155</v>
      </c>
      <c r="C1528" s="0" t="n">
        <v>710</v>
      </c>
      <c r="D1528" s="0" t="n">
        <v>80</v>
      </c>
      <c r="E1528" s="0" t="n">
        <v>72.8205184936523</v>
      </c>
      <c r="F1528" s="0" t="n">
        <v>41</v>
      </c>
      <c r="G1528" s="0" t="n">
        <v>3.74000000953674</v>
      </c>
      <c r="H1528" s="0" t="n">
        <v>-1.99333310127258</v>
      </c>
      <c r="I1528" s="0" t="n">
        <v>25</v>
      </c>
      <c r="J1528" s="0" t="n">
        <v>12.7590322494507</v>
      </c>
      <c r="K1528" s="0" t="n">
        <v>4.50833320617676</v>
      </c>
      <c r="L1528" s="0" t="n">
        <v>-1.125</v>
      </c>
      <c r="M1528" s="0" t="n">
        <v>3.47430872917175</v>
      </c>
      <c r="N1528" s="0" t="n">
        <v>0</v>
      </c>
      <c r="O1528" s="0" t="n">
        <v>0</v>
      </c>
      <c r="P1528" s="0" t="s">
        <v>144</v>
      </c>
      <c r="Q1528" s="0" t="s">
        <v>141</v>
      </c>
      <c r="R1528" s="0" t="n">
        <v>2</v>
      </c>
      <c r="S1528" s="0" t="s">
        <v>159</v>
      </c>
      <c r="T1528" s="0" t="n">
        <v>0</v>
      </c>
      <c r="U1528" s="0" t="n">
        <v>347677.97</v>
      </c>
      <c r="V1528" s="0" t="n">
        <v>0.0261551570147276</v>
      </c>
      <c r="W1528" s="0" t="n">
        <v>590.531127929688</v>
      </c>
      <c r="X1528" s="0" t="n">
        <v>0.0299545451998711</v>
      </c>
      <c r="Y1528" s="0" t="n">
        <f aca="false">IF(ISNUMBER(C1528),INDEX(Scorecard!$D$5:$D$12,SUMPRODUCT(--(Scorecard!$G$5:$G$11&lt;C1528))+1),Scorecard!$D$13)</f>
        <v>-0.513000642971656</v>
      </c>
      <c r="Z1528" s="0" t="n">
        <f aca="false">IF(ISNUMBER(D1528),INDEX(Scorecard!$D$14:$D$17,SUMPRODUCT(--(Scorecard!$G$14:$G$16&lt;D1528))+1),Scorecard!$D$18)</f>
        <v>0.0505355481560174</v>
      </c>
      <c r="AA1528" s="0" t="n">
        <f aca="false">IF(ISNUMBER(E1528),INDEX(Scorecard!$D$19:$D$26,SUMPRODUCT(--(Scorecard!$G$19:$G$25&lt;E1528))+1),Scorecard!$D$27)</f>
        <v>-0.0341578513653732</v>
      </c>
      <c r="AB1528" s="0" t="n">
        <f aca="false">IF(ISNUMBER(F1528),INDEX(Scorecard!$D$28:$D$35,SUMPRODUCT(--(Scorecard!$G$28:$G$34&lt;F1528))+1),Scorecard!$D$36)</f>
        <v>-0.132616866359722</v>
      </c>
      <c r="AC1528" s="0" t="n">
        <f aca="false">IF(ISNUMBER(H1528),INDEX(Scorecard!$D$37:$D$44,SUMPRODUCT(--(Scorecard!$G$37:$G$43&lt;H1528))+1),Scorecard!$D$45)</f>
        <v>1.35057635045042</v>
      </c>
      <c r="AD1528" s="0" t="n">
        <f aca="false">IF(ISNUMBER(I1528),INDEX(Scorecard!$D$46:$D$52,SUMPRODUCT(--(Scorecard!$G$46:$G$51&lt;I1528))+1),Scorecard!$D$53)</f>
        <v>-0.048559051279741</v>
      </c>
      <c r="AE1528" s="0" t="n">
        <f aca="false">IF(ISNUMBER(K1528),INDEX(Scorecard!$D$54:$D$61,SUMPRODUCT(--(Scorecard!$G$54:$G$60&lt;K1528))+1),Scorecard!$D$62)</f>
        <v>0.409483001259379</v>
      </c>
      <c r="AF1528" s="0" t="n">
        <f aca="false">IF(ISNUMBER(L1528),INDEX(Scorecard!$D$63:$D$68,SUMPRODUCT(--(Scorecard!$G$63:$G$67&lt;L1528))+1),Scorecard!$D$69)</f>
        <v>-0.340582194386522</v>
      </c>
      <c r="AG1528" s="0" t="n">
        <f aca="false">Inputs!$B$10+Scorecard!$J$5*Y1528+Scorecard!$J$6*Z1528+Scorecard!$J$7*AA1528+Scorecard!$J$8*AB1528+Scorecard!$J$9*AC1528+Scorecard!$J$10*AD1528+Scorecard!$J$11*AE1528+Scorecard!$J$12*AF1528</f>
        <v>-3.58385617095656</v>
      </c>
      <c r="AH1528" s="0" t="n">
        <f aca="false">MIN(1-Inputs!$B$13,MAX(Inputs!$B$13,1/(1+EXP(-(Inputs!$B$11*AG1528+Inputs!$B$12)))))</f>
        <v>0.026155156303232</v>
      </c>
      <c r="AI1528" s="0" t="n">
        <f aca="false">Inputs!$B$9-Inputs!$B$8*AG1528</f>
        <v>590.531106706472</v>
      </c>
      <c r="AJ1528" s="0" t="n">
        <f aca="false">RANK(AH1528,$AH$5:$AH$2004,0)+COUNTIF($AH$4:AH1527,AH1528)</f>
        <v>363</v>
      </c>
      <c r="AK1528" s="0" t="n">
        <f aca="false">IF(AJ1528&lt;=Deciles!$B$5*(Deciles!$B$4+1),INT((AJ1528-1)/(Deciles!$B$4+1))+1,Deciles!$B$5+INT((AJ1528-1-Deciles!$B$5*(Deciles!$B$4+1))/Deciles!$B$4)+1)</f>
        <v>2</v>
      </c>
    </row>
    <row r="1529" customFormat="false" ht="15" hidden="false" customHeight="false" outlineLevel="0" collapsed="false">
      <c r="A1529" s="0" t="n">
        <v>44610</v>
      </c>
      <c r="B1529" s="0" t="s">
        <v>139</v>
      </c>
      <c r="C1529" s="0" t="n">
        <v>784</v>
      </c>
      <c r="D1529" s="0" t="n">
        <v>61.0988960266113</v>
      </c>
      <c r="E1529" s="0" t="n">
        <v>46.493595123291</v>
      </c>
      <c r="F1529" s="0" t="n">
        <v>35</v>
      </c>
      <c r="G1529" s="0" t="n">
        <v>3.69600009918213</v>
      </c>
      <c r="H1529" s="0" t="n">
        <v>0.679333448410034</v>
      </c>
      <c r="I1529" s="0" t="n">
        <v>57</v>
      </c>
      <c r="J1529" s="0" t="n">
        <v>12.242091178894</v>
      </c>
      <c r="K1529" s="0" t="n">
        <v>5.03333330154419</v>
      </c>
      <c r="L1529" s="0" t="n">
        <v>-3.50000047683716</v>
      </c>
      <c r="M1529" s="0" t="n">
        <v>2.74066424369812</v>
      </c>
      <c r="N1529" s="0" t="n">
        <v>0</v>
      </c>
      <c r="O1529" s="0" t="n">
        <v>0</v>
      </c>
      <c r="P1529" s="0" t="s">
        <v>146</v>
      </c>
      <c r="Q1529" s="0" t="s">
        <v>141</v>
      </c>
      <c r="R1529" s="0" t="n">
        <v>2</v>
      </c>
      <c r="S1529" s="0" t="s">
        <v>147</v>
      </c>
      <c r="T1529" s="0" t="n">
        <v>0</v>
      </c>
      <c r="U1529" s="0" t="n">
        <v>207335</v>
      </c>
      <c r="V1529" s="0" t="n">
        <v>0.00248174485750496</v>
      </c>
      <c r="W1529" s="0" t="n">
        <v>654.919616699219</v>
      </c>
      <c r="X1529" s="0" t="n">
        <v>0.00225177686661482</v>
      </c>
      <c r="Y1529" s="0" t="n">
        <f aca="false">IF(ISNUMBER(C1529),INDEX(Scorecard!$D$5:$D$12,SUMPRODUCT(--(Scorecard!$G$5:$G$11&lt;C1529))+1),Scorecard!$D$13)</f>
        <v>1.23750384304241</v>
      </c>
      <c r="Z1529" s="0" t="n">
        <f aca="false">IF(ISNUMBER(D1529),INDEX(Scorecard!$D$14:$D$17,SUMPRODUCT(--(Scorecard!$G$14:$G$16&lt;D1529))+1),Scorecard!$D$18)</f>
        <v>0.248677243387958</v>
      </c>
      <c r="AA1529" s="0" t="n">
        <f aca="false">IF(ISNUMBER(E1529),INDEX(Scorecard!$D$19:$D$26,SUMPRODUCT(--(Scorecard!$G$19:$G$25&lt;E1529))+1),Scorecard!$D$27)</f>
        <v>0.57899015159425</v>
      </c>
      <c r="AB1529" s="0" t="n">
        <f aca="false">IF(ISNUMBER(F1529),INDEX(Scorecard!$D$28:$D$35,SUMPRODUCT(--(Scorecard!$G$28:$G$34&lt;F1529))+1),Scorecard!$D$36)</f>
        <v>-0.0008456427959252</v>
      </c>
      <c r="AC1529" s="0" t="n">
        <f aca="false">IF(ISNUMBER(H1529),INDEX(Scorecard!$D$37:$D$44,SUMPRODUCT(--(Scorecard!$G$37:$G$43&lt;H1529))+1),Scorecard!$D$45)</f>
        <v>-0.569454719285959</v>
      </c>
      <c r="AD1529" s="0" t="n">
        <f aca="false">IF(ISNUMBER(I1529),INDEX(Scorecard!$D$46:$D$52,SUMPRODUCT(--(Scorecard!$G$46:$G$51&lt;I1529))+1),Scorecard!$D$53)</f>
        <v>0.818882373006414</v>
      </c>
      <c r="AE1529" s="0" t="n">
        <f aca="false">IF(ISNUMBER(K1529),INDEX(Scorecard!$D$54:$D$61,SUMPRODUCT(--(Scorecard!$G$54:$G$60&lt;K1529))+1),Scorecard!$D$62)</f>
        <v>0.214429354789033</v>
      </c>
      <c r="AF1529" s="0" t="n">
        <f aca="false">IF(ISNUMBER(L1529),INDEX(Scorecard!$D$63:$D$68,SUMPRODUCT(--(Scorecard!$G$63:$G$67&lt;L1529))+1),Scorecard!$D$69)</f>
        <v>-0.340582194386522</v>
      </c>
      <c r="AG1529" s="0" t="n">
        <f aca="false">Inputs!$B$10+Scorecard!$J$5*Y1529+Scorecard!$J$6*Z1529+Scorecard!$J$7*AA1529+Scorecard!$J$8*AB1529+Scorecard!$J$9*AC1529+Scorecard!$J$10*AD1529+Scorecard!$J$11*AE1529+Scorecard!$J$12*AF1529</f>
        <v>-5.81539149001859</v>
      </c>
      <c r="AH1529" s="0" t="n">
        <f aca="false">MIN(1-Inputs!$B$13,MAX(Inputs!$B$13,1/(1+EXP(-(Inputs!$B$11*AG1529+Inputs!$B$12)))))</f>
        <v>0.00248174485466532</v>
      </c>
      <c r="AI1529" s="0" t="n">
        <f aca="false">Inputs!$B$9-Inputs!$B$8*AG1529</f>
        <v>654.919605474059</v>
      </c>
      <c r="AJ1529" s="0" t="n">
        <f aca="false">RANK(AH1529,$AH$5:$AH$2004,0)+COUNTIF($AH$4:AH1528,AH1529)</f>
        <v>1628</v>
      </c>
      <c r="AK1529" s="0" t="n">
        <f aca="false">IF(AJ1529&lt;=Deciles!$B$5*(Deciles!$B$4+1),INT((AJ1529-1)/(Deciles!$B$4+1))+1,Deciles!$B$5+INT((AJ1529-1-Deciles!$B$5*(Deciles!$B$4+1))/Deciles!$B$4)+1)</f>
        <v>9</v>
      </c>
    </row>
    <row r="1530" customFormat="false" ht="15" hidden="false" customHeight="false" outlineLevel="0" collapsed="false">
      <c r="A1530" s="0" t="n">
        <v>44641</v>
      </c>
      <c r="B1530" s="0" t="s">
        <v>152</v>
      </c>
      <c r="C1530" s="0" t="n">
        <v>769</v>
      </c>
      <c r="D1530" s="0" t="n">
        <v>80</v>
      </c>
      <c r="E1530" s="0" t="n">
        <v>66.4806060791016</v>
      </c>
      <c r="F1530" s="0" t="n">
        <v>28</v>
      </c>
      <c r="G1530" s="0" t="n">
        <v>3.63100004196167</v>
      </c>
      <c r="H1530" s="0" t="n">
        <v>-2.80233335494995</v>
      </c>
      <c r="I1530" s="0" t="n">
        <v>32</v>
      </c>
      <c r="J1530" s="0" t="n">
        <v>12.7255210876465</v>
      </c>
      <c r="K1530" s="0" t="n">
        <v>4.40000009536743</v>
      </c>
      <c r="L1530" s="0" t="n">
        <v>-0.458333015441895</v>
      </c>
      <c r="M1530" s="0" t="n">
        <v>6.54819536209106</v>
      </c>
      <c r="N1530" s="0" t="n">
        <v>0</v>
      </c>
      <c r="O1530" s="0" t="n">
        <v>0</v>
      </c>
      <c r="P1530" s="0" t="s">
        <v>144</v>
      </c>
      <c r="Q1530" s="0" t="s">
        <v>141</v>
      </c>
      <c r="R1530" s="0" t="n">
        <v>1</v>
      </c>
      <c r="S1530" s="0" t="s">
        <v>151</v>
      </c>
      <c r="T1530" s="0" t="n">
        <v>0</v>
      </c>
      <c r="U1530" s="0" t="n">
        <v>336220.03</v>
      </c>
      <c r="V1530" s="0" t="n">
        <v>0.0023877490311861</v>
      </c>
      <c r="W1530" s="0" t="n">
        <v>655.967102050781</v>
      </c>
      <c r="X1530" s="0" t="n">
        <v>0.00338754337280989</v>
      </c>
      <c r="Y1530" s="0" t="n">
        <f aca="false">IF(ISNUMBER(C1530),INDEX(Scorecard!$D$5:$D$12,SUMPRODUCT(--(Scorecard!$G$5:$G$11&lt;C1530))+1),Scorecard!$D$13)</f>
        <v>1.23750384304241</v>
      </c>
      <c r="Z1530" s="0" t="n">
        <f aca="false">IF(ISNUMBER(D1530),INDEX(Scorecard!$D$14:$D$17,SUMPRODUCT(--(Scorecard!$G$14:$G$16&lt;D1530))+1),Scorecard!$D$18)</f>
        <v>0.0505355481560174</v>
      </c>
      <c r="AA1530" s="0" t="n">
        <f aca="false">IF(ISNUMBER(E1530),INDEX(Scorecard!$D$19:$D$26,SUMPRODUCT(--(Scorecard!$G$19:$G$25&lt;E1530))+1),Scorecard!$D$27)</f>
        <v>0.0530843085177338</v>
      </c>
      <c r="AB1530" s="0" t="n">
        <f aca="false">IF(ISNUMBER(F1530),INDEX(Scorecard!$D$28:$D$35,SUMPRODUCT(--(Scorecard!$G$28:$G$34&lt;F1530))+1),Scorecard!$D$36)</f>
        <v>0.165097008946478</v>
      </c>
      <c r="AC1530" s="0" t="n">
        <f aca="false">IF(ISNUMBER(H1530),INDEX(Scorecard!$D$37:$D$44,SUMPRODUCT(--(Scorecard!$G$37:$G$43&lt;H1530))+1),Scorecard!$D$45)</f>
        <v>1.35057635045042</v>
      </c>
      <c r="AD1530" s="0" t="n">
        <f aca="false">IF(ISNUMBER(I1530),INDEX(Scorecard!$D$46:$D$52,SUMPRODUCT(--(Scorecard!$G$46:$G$51&lt;I1530))+1),Scorecard!$D$53)</f>
        <v>0.123869379412532</v>
      </c>
      <c r="AE1530" s="0" t="n">
        <f aca="false">IF(ISNUMBER(K1530),INDEX(Scorecard!$D$54:$D$61,SUMPRODUCT(--(Scorecard!$G$54:$G$60&lt;K1530))+1),Scorecard!$D$62)</f>
        <v>0.489050497890326</v>
      </c>
      <c r="AF1530" s="0" t="n">
        <f aca="false">IF(ISNUMBER(L1530),INDEX(Scorecard!$D$63:$D$68,SUMPRODUCT(--(Scorecard!$G$63:$G$67&lt;L1530))+1),Scorecard!$D$69)</f>
        <v>0.322484508656054</v>
      </c>
      <c r="AG1530" s="0" t="n">
        <f aca="false">Inputs!$B$10+Scorecard!$J$5*Y1530+Scorecard!$J$6*Z1530+Scorecard!$J$7*AA1530+Scorecard!$J$8*AB1530+Scorecard!$J$9*AC1530+Scorecard!$J$10*AD1530+Scorecard!$J$11*AE1530+Scorecard!$J$12*AF1530</f>
        <v>-5.85169574252688</v>
      </c>
      <c r="AH1530" s="0" t="n">
        <f aca="false">MIN(1-Inputs!$B$13,MAX(Inputs!$B$13,1/(1+EXP(-(Inputs!$B$11*AG1530+Inputs!$B$12)))))</f>
        <v>0.0023877490877419</v>
      </c>
      <c r="AI1530" s="0" t="n">
        <f aca="false">Inputs!$B$9-Inputs!$B$8*AG1530</f>
        <v>655.967124775197</v>
      </c>
      <c r="AJ1530" s="0" t="n">
        <f aca="false">RANK(AH1530,$AH$5:$AH$2004,0)+COUNTIF($AH$4:AH1529,AH1530)</f>
        <v>1643</v>
      </c>
      <c r="AK1530" s="0" t="n">
        <f aca="false">IF(AJ1530&lt;=Deciles!$B$5*(Deciles!$B$4+1),INT((AJ1530-1)/(Deciles!$B$4+1))+1,Deciles!$B$5+INT((AJ1530-1-Deciles!$B$5*(Deciles!$B$4+1))/Deciles!$B$4)+1)</f>
        <v>9</v>
      </c>
    </row>
    <row r="1531" customFormat="false" ht="15" hidden="false" customHeight="false" outlineLevel="0" collapsed="false">
      <c r="A1531" s="0" t="n">
        <v>44652</v>
      </c>
      <c r="B1531" s="0" t="s">
        <v>155</v>
      </c>
      <c r="C1531" s="0" t="n">
        <v>775</v>
      </c>
      <c r="D1531" s="0" t="n">
        <v>80</v>
      </c>
      <c r="E1531" s="0" t="n">
        <v>73.7170028686523</v>
      </c>
      <c r="F1531" s="0" t="n">
        <v>26</v>
      </c>
      <c r="G1531" s="0" t="n">
        <v>3.08299994468689</v>
      </c>
      <c r="H1531" s="0" t="n">
        <v>-2.65033316612244</v>
      </c>
      <c r="I1531" s="0" t="n">
        <v>12</v>
      </c>
      <c r="J1531" s="0" t="n">
        <v>12.770881652832</v>
      </c>
      <c r="K1531" s="0" t="n">
        <v>5.00833320617676</v>
      </c>
      <c r="L1531" s="0" t="n">
        <v>-1.125</v>
      </c>
      <c r="M1531" s="0" t="n">
        <v>6.2885799407959</v>
      </c>
      <c r="N1531" s="0" t="n">
        <v>0</v>
      </c>
      <c r="O1531" s="0" t="n">
        <v>0</v>
      </c>
      <c r="P1531" s="0" t="s">
        <v>144</v>
      </c>
      <c r="Q1531" s="0" t="s">
        <v>141</v>
      </c>
      <c r="R1531" s="0" t="n">
        <v>2</v>
      </c>
      <c r="S1531" s="0" t="s">
        <v>149</v>
      </c>
      <c r="T1531" s="0" t="n">
        <v>0</v>
      </c>
      <c r="U1531" s="0" t="n">
        <v>351822.47</v>
      </c>
      <c r="V1531" s="0" t="n">
        <v>0.00353356474079192</v>
      </c>
      <c r="W1531" s="0" t="n">
        <v>645.328063964844</v>
      </c>
      <c r="X1531" s="0" t="n">
        <v>0.00617471477016807</v>
      </c>
      <c r="Y1531" s="0" t="n">
        <f aca="false">IF(ISNUMBER(C1531),INDEX(Scorecard!$D$5:$D$12,SUMPRODUCT(--(Scorecard!$G$5:$G$11&lt;C1531))+1),Scorecard!$D$13)</f>
        <v>1.23750384304241</v>
      </c>
      <c r="Z1531" s="0" t="n">
        <f aca="false">IF(ISNUMBER(D1531),INDEX(Scorecard!$D$14:$D$17,SUMPRODUCT(--(Scorecard!$G$14:$G$16&lt;D1531))+1),Scorecard!$D$18)</f>
        <v>0.0505355481560174</v>
      </c>
      <c r="AA1531" s="0" t="n">
        <f aca="false">IF(ISNUMBER(E1531),INDEX(Scorecard!$D$19:$D$26,SUMPRODUCT(--(Scorecard!$G$19:$G$25&lt;E1531))+1),Scorecard!$D$27)</f>
        <v>-0.0341578513653732</v>
      </c>
      <c r="AB1531" s="0" t="n">
        <f aca="false">IF(ISNUMBER(F1531),INDEX(Scorecard!$D$28:$D$35,SUMPRODUCT(--(Scorecard!$G$28:$G$34&lt;F1531))+1),Scorecard!$D$36)</f>
        <v>0.165097008946478</v>
      </c>
      <c r="AC1531" s="0" t="n">
        <f aca="false">IF(ISNUMBER(H1531),INDEX(Scorecard!$D$37:$D$44,SUMPRODUCT(--(Scorecard!$G$37:$G$43&lt;H1531))+1),Scorecard!$D$45)</f>
        <v>1.35057635045042</v>
      </c>
      <c r="AD1531" s="0" t="n">
        <f aca="false">IF(ISNUMBER(I1531),INDEX(Scorecard!$D$46:$D$52,SUMPRODUCT(--(Scorecard!$G$46:$G$51&lt;I1531))+1),Scorecard!$D$53)</f>
        <v>-0.114272400683245</v>
      </c>
      <c r="AE1531" s="0" t="n">
        <f aca="false">IF(ISNUMBER(K1531),INDEX(Scorecard!$D$54:$D$61,SUMPRODUCT(--(Scorecard!$G$54:$G$60&lt;K1531))+1),Scorecard!$D$62)</f>
        <v>0.214429354789033</v>
      </c>
      <c r="AF1531" s="0" t="n">
        <f aca="false">IF(ISNUMBER(L1531),INDEX(Scorecard!$D$63:$D$68,SUMPRODUCT(--(Scorecard!$G$63:$G$67&lt;L1531))+1),Scorecard!$D$69)</f>
        <v>-0.340582194386522</v>
      </c>
      <c r="AG1531" s="0" t="n">
        <f aca="false">Inputs!$B$10+Scorecard!$J$5*Y1531+Scorecard!$J$6*Z1531+Scorecard!$J$7*AA1531+Scorecard!$J$8*AB1531+Scorecard!$J$9*AC1531+Scorecard!$J$10*AD1531+Scorecard!$J$11*AE1531+Scorecard!$J$12*AF1531</f>
        <v>-5.48297338972637</v>
      </c>
      <c r="AH1531" s="0" t="n">
        <f aca="false">MIN(1-Inputs!$B$13,MAX(Inputs!$B$13,1/(1+EXP(-(Inputs!$B$11*AG1531+Inputs!$B$12)))))</f>
        <v>0.00353356483550225</v>
      </c>
      <c r="AI1531" s="0" t="n">
        <f aca="false">Inputs!$B$9-Inputs!$B$8*AG1531</f>
        <v>645.328046578193</v>
      </c>
      <c r="AJ1531" s="0" t="n">
        <f aca="false">RANK(AH1531,$AH$5:$AH$2004,0)+COUNTIF($AH$4:AH1530,AH1531)</f>
        <v>1458</v>
      </c>
      <c r="AK1531" s="0" t="n">
        <f aca="false">IF(AJ1531&lt;=Deciles!$B$5*(Deciles!$B$4+1),INT((AJ1531-1)/(Deciles!$B$4+1))+1,Deciles!$B$5+INT((AJ1531-1-Deciles!$B$5*(Deciles!$B$4+1))/Deciles!$B$4)+1)</f>
        <v>8</v>
      </c>
    </row>
    <row r="1532" customFormat="false" ht="15" hidden="false" customHeight="false" outlineLevel="0" collapsed="false">
      <c r="A1532" s="0" t="n">
        <v>44679</v>
      </c>
      <c r="B1532" s="0" t="s">
        <v>150</v>
      </c>
      <c r="C1532" s="0" t="n">
        <v>729</v>
      </c>
      <c r="D1532" s="0" t="n">
        <v>82.2869262695313</v>
      </c>
      <c r="E1532" s="0" t="n">
        <v>69.399772644043</v>
      </c>
      <c r="F1532" s="0" t="n">
        <v>12</v>
      </c>
      <c r="G1532" s="0" t="n">
        <v>3.69199991226196</v>
      </c>
      <c r="H1532" s="0" t="n">
        <v>-2.9413332939148</v>
      </c>
      <c r="I1532" s="0" t="n">
        <v>38</v>
      </c>
      <c r="J1532" s="0" t="n">
        <v>13.2738456726074</v>
      </c>
      <c r="K1532" s="0" t="n">
        <v>4</v>
      </c>
      <c r="L1532" s="0" t="n">
        <v>-0.208333492279053</v>
      </c>
      <c r="M1532" s="0" t="n">
        <v>4.23436641693115</v>
      </c>
      <c r="N1532" s="0" t="n">
        <v>0</v>
      </c>
      <c r="O1532" s="0" t="n">
        <v>0</v>
      </c>
      <c r="P1532" s="0" t="s">
        <v>144</v>
      </c>
      <c r="Q1532" s="0" t="s">
        <v>141</v>
      </c>
      <c r="R1532" s="0" t="n">
        <v>1</v>
      </c>
      <c r="S1532" s="0" t="s">
        <v>148</v>
      </c>
      <c r="T1532" s="0" t="n">
        <v>0</v>
      </c>
      <c r="U1532" s="0" t="n">
        <v>581778.8</v>
      </c>
      <c r="V1532" s="0" t="n">
        <v>0.00474240770563483</v>
      </c>
      <c r="W1532" s="0" t="n">
        <v>637.331909179688</v>
      </c>
      <c r="X1532" s="0" t="n">
        <v>0.00271829357370734</v>
      </c>
      <c r="Y1532" s="0" t="n">
        <f aca="false">IF(ISNUMBER(C1532),INDEX(Scorecard!$D$5:$D$12,SUMPRODUCT(--(Scorecard!$G$5:$G$11&lt;C1532))+1),Scorecard!$D$13)</f>
        <v>-0.0290424113398221</v>
      </c>
      <c r="Z1532" s="0" t="n">
        <f aca="false">IF(ISNUMBER(D1532),INDEX(Scorecard!$D$14:$D$17,SUMPRODUCT(--(Scorecard!$G$14:$G$16&lt;D1532))+1),Scorecard!$D$18)</f>
        <v>0.0505355481560174</v>
      </c>
      <c r="AA1532" s="0" t="n">
        <f aca="false">IF(ISNUMBER(E1532),INDEX(Scorecard!$D$19:$D$26,SUMPRODUCT(--(Scorecard!$G$19:$G$25&lt;E1532))+1),Scorecard!$D$27)</f>
        <v>0.0530843085177338</v>
      </c>
      <c r="AB1532" s="0" t="n">
        <f aca="false">IF(ISNUMBER(F1532),INDEX(Scorecard!$D$28:$D$35,SUMPRODUCT(--(Scorecard!$G$28:$G$34&lt;F1532))+1),Scorecard!$D$36)</f>
        <v>0.624829191519909</v>
      </c>
      <c r="AC1532" s="0" t="n">
        <f aca="false">IF(ISNUMBER(H1532),INDEX(Scorecard!$D$37:$D$44,SUMPRODUCT(--(Scorecard!$G$37:$G$43&lt;H1532))+1),Scorecard!$D$45)</f>
        <v>1.35057635045042</v>
      </c>
      <c r="AD1532" s="0" t="n">
        <f aca="false">IF(ISNUMBER(I1532),INDEX(Scorecard!$D$46:$D$52,SUMPRODUCT(--(Scorecard!$G$46:$G$51&lt;I1532))+1),Scorecard!$D$53)</f>
        <v>0.569875412099532</v>
      </c>
      <c r="AE1532" s="0" t="n">
        <f aca="false">IF(ISNUMBER(K1532),INDEX(Scorecard!$D$54:$D$61,SUMPRODUCT(--(Scorecard!$G$54:$G$60&lt;K1532))+1),Scorecard!$D$62)</f>
        <v>0.489050497890326</v>
      </c>
      <c r="AF1532" s="0" t="n">
        <f aca="false">IF(ISNUMBER(L1532),INDEX(Scorecard!$D$63:$D$68,SUMPRODUCT(--(Scorecard!$G$63:$G$67&lt;L1532))+1),Scorecard!$D$69)</f>
        <v>0.322484508656054</v>
      </c>
      <c r="AG1532" s="0" t="n">
        <f aca="false">Inputs!$B$10+Scorecard!$J$5*Y1532+Scorecard!$J$6*Z1532+Scorecard!$J$7*AA1532+Scorecard!$J$8*AB1532+Scorecard!$J$9*AC1532+Scorecard!$J$10*AD1532+Scorecard!$J$11*AE1532+Scorecard!$J$12*AF1532</f>
        <v>-5.2058476250066</v>
      </c>
      <c r="AH1532" s="0" t="n">
        <f aca="false">MIN(1-Inputs!$B$13,MAX(Inputs!$B$13,1/(1+EXP(-(Inputs!$B$11*AG1532+Inputs!$B$12)))))</f>
        <v>0.00474240779533633</v>
      </c>
      <c r="AI1532" s="0" t="n">
        <f aca="false">Inputs!$B$9-Inputs!$B$8*AG1532</f>
        <v>637.331887248918</v>
      </c>
      <c r="AJ1532" s="0" t="n">
        <f aca="false">RANK(AH1532,$AH$5:$AH$2004,0)+COUNTIF($AH$4:AH1531,AH1532)</f>
        <v>1295</v>
      </c>
      <c r="AK1532" s="0" t="n">
        <f aca="false">IF(AJ1532&lt;=Deciles!$B$5*(Deciles!$B$4+1),INT((AJ1532-1)/(Deciles!$B$4+1))+1,Deciles!$B$5+INT((AJ1532-1-Deciles!$B$5*(Deciles!$B$4+1))/Deciles!$B$4)+1)</f>
        <v>7</v>
      </c>
    </row>
    <row r="1533" customFormat="false" ht="15" hidden="false" customHeight="false" outlineLevel="0" collapsed="false">
      <c r="A1533" s="0" t="n">
        <v>44747</v>
      </c>
      <c r="B1533" s="0" t="s">
        <v>139</v>
      </c>
      <c r="C1533" s="0" t="n">
        <v>824</v>
      </c>
      <c r="D1533" s="0" t="n">
        <v>80</v>
      </c>
      <c r="E1533" s="0" t="n">
        <v>75.6011352539063</v>
      </c>
      <c r="F1533" s="0" t="n">
        <v>22</v>
      </c>
      <c r="G1533" s="0" t="n">
        <v>3.13199996948242</v>
      </c>
      <c r="H1533" s="0" t="n">
        <v>0.115333318710327</v>
      </c>
      <c r="I1533" s="0" t="n">
        <v>13</v>
      </c>
      <c r="J1533" s="0" t="n">
        <v>11.8647041320801</v>
      </c>
      <c r="K1533" s="0" t="n">
        <v>5.53333330154419</v>
      </c>
      <c r="L1533" s="0" t="n">
        <v>-3.50000047683716</v>
      </c>
      <c r="M1533" s="0" t="n">
        <v>3.47430467605591</v>
      </c>
      <c r="N1533" s="0" t="n">
        <v>0</v>
      </c>
      <c r="O1533" s="0" t="n">
        <v>0</v>
      </c>
      <c r="P1533" s="0" t="s">
        <v>140</v>
      </c>
      <c r="Q1533" s="0" t="s">
        <v>141</v>
      </c>
      <c r="R1533" s="0" t="n">
        <v>1</v>
      </c>
      <c r="S1533" s="0" t="s">
        <v>156</v>
      </c>
      <c r="T1533" s="0" t="n">
        <v>0</v>
      </c>
      <c r="U1533" s="0" t="n">
        <v>142159.38</v>
      </c>
      <c r="V1533" s="0" t="n">
        <v>0.000918564212042838</v>
      </c>
      <c r="W1533" s="0" t="n">
        <v>681.861206054688</v>
      </c>
      <c r="X1533" s="0" t="n">
        <v>0.00100012554321438</v>
      </c>
      <c r="Y1533" s="0" t="n">
        <f aca="false">IF(ISNUMBER(C1533),INDEX(Scorecard!$D$5:$D$12,SUMPRODUCT(--(Scorecard!$G$5:$G$11&lt;C1533))+1),Scorecard!$D$13)</f>
        <v>2.19112706886128</v>
      </c>
      <c r="Z1533" s="0" t="n">
        <f aca="false">IF(ISNUMBER(D1533),INDEX(Scorecard!$D$14:$D$17,SUMPRODUCT(--(Scorecard!$G$14:$G$16&lt;D1533))+1),Scorecard!$D$18)</f>
        <v>0.0505355481560174</v>
      </c>
      <c r="AA1533" s="0" t="n">
        <f aca="false">IF(ISNUMBER(E1533),INDEX(Scorecard!$D$19:$D$26,SUMPRODUCT(--(Scorecard!$G$19:$G$25&lt;E1533))+1),Scorecard!$D$27)</f>
        <v>-0.0341578513653732</v>
      </c>
      <c r="AB1533" s="0" t="n">
        <f aca="false">IF(ISNUMBER(F1533),INDEX(Scorecard!$D$28:$D$35,SUMPRODUCT(--(Scorecard!$G$28:$G$34&lt;F1533))+1),Scorecard!$D$36)</f>
        <v>0.624829191519909</v>
      </c>
      <c r="AC1533" s="0" t="n">
        <f aca="false">IF(ISNUMBER(H1533),INDEX(Scorecard!$D$37:$D$44,SUMPRODUCT(--(Scorecard!$G$37:$G$43&lt;H1533))+1),Scorecard!$D$45)</f>
        <v>0.102184252677548</v>
      </c>
      <c r="AD1533" s="0" t="n">
        <f aca="false">IF(ISNUMBER(I1533),INDEX(Scorecard!$D$46:$D$52,SUMPRODUCT(--(Scorecard!$G$46:$G$51&lt;I1533))+1),Scorecard!$D$53)</f>
        <v>-0.114272400683245</v>
      </c>
      <c r="AE1533" s="0" t="n">
        <f aca="false">IF(ISNUMBER(K1533),INDEX(Scorecard!$D$54:$D$61,SUMPRODUCT(--(Scorecard!$G$54:$G$60&lt;K1533))+1),Scorecard!$D$62)</f>
        <v>0.0151758992857273</v>
      </c>
      <c r="AF1533" s="0" t="n">
        <f aca="false">IF(ISNUMBER(L1533),INDEX(Scorecard!$D$63:$D$68,SUMPRODUCT(--(Scorecard!$G$63:$G$67&lt;L1533))+1),Scorecard!$D$69)</f>
        <v>-0.340582194386522</v>
      </c>
      <c r="AG1533" s="0" t="n">
        <f aca="false">Inputs!$B$10+Scorecard!$J$5*Y1533+Scorecard!$J$6*Z1533+Scorecard!$J$7*AA1533+Scorecard!$J$8*AB1533+Scorecard!$J$9*AC1533+Scorecard!$J$10*AD1533+Scorecard!$J$11*AE1533+Scorecard!$J$12*AF1533</f>
        <v>-6.74911700214103</v>
      </c>
      <c r="AH1533" s="0" t="n">
        <f aca="false">MIN(1-Inputs!$B$13,MAX(Inputs!$B$13,1/(1+EXP(-(Inputs!$B$11*AG1533+Inputs!$B$12)))))</f>
        <v>0.00091856422401089</v>
      </c>
      <c r="AI1533" s="0" t="n">
        <f aca="false">Inputs!$B$9-Inputs!$B$8*AG1533</f>
        <v>681.86122879187</v>
      </c>
      <c r="AJ1533" s="0" t="n">
        <f aca="false">RANK(AH1533,$AH$5:$AH$2004,0)+COUNTIF($AH$4:AH1532,AH1533)</f>
        <v>1928</v>
      </c>
      <c r="AK1533" s="0" t="n">
        <f aca="false">IF(AJ1533&lt;=Deciles!$B$5*(Deciles!$B$4+1),INT((AJ1533-1)/(Deciles!$B$4+1))+1,Deciles!$B$5+INT((AJ1533-1-Deciles!$B$5*(Deciles!$B$4+1))/Deciles!$B$4)+1)</f>
        <v>10</v>
      </c>
    </row>
    <row r="1534" customFormat="false" ht="15" hidden="false" customHeight="false" outlineLevel="0" collapsed="false">
      <c r="A1534" s="0" t="n">
        <v>44777</v>
      </c>
      <c r="B1534" s="0" t="s">
        <v>150</v>
      </c>
      <c r="C1534" s="0" t="n">
        <v>752</v>
      </c>
      <c r="D1534" s="0" t="n">
        <v>80</v>
      </c>
      <c r="E1534" s="0" t="n">
        <v>61.2467765808106</v>
      </c>
      <c r="F1534" s="0" t="n">
        <v>50</v>
      </c>
      <c r="G1534" s="0" t="n">
        <v>4.04400014877319</v>
      </c>
      <c r="H1534" s="0" t="n">
        <v>-2.58933305740356</v>
      </c>
      <c r="I1534" s="0" t="n">
        <v>49</v>
      </c>
      <c r="J1534" s="0" t="n">
        <v>13.1389398574829</v>
      </c>
      <c r="K1534" s="0" t="n">
        <v>4.80000019073486</v>
      </c>
      <c r="L1534" s="0" t="n">
        <v>-0.208333015441895</v>
      </c>
      <c r="M1534" s="0" t="n">
        <v>6.28858661651611</v>
      </c>
      <c r="N1534" s="0" t="n">
        <v>0</v>
      </c>
      <c r="O1534" s="0" t="n">
        <v>0</v>
      </c>
      <c r="P1534" s="0" t="s">
        <v>146</v>
      </c>
      <c r="Q1534" s="0" t="s">
        <v>141</v>
      </c>
      <c r="R1534" s="0" t="n">
        <v>1</v>
      </c>
      <c r="S1534" s="0" t="s">
        <v>149</v>
      </c>
      <c r="T1534" s="0" t="n">
        <v>0</v>
      </c>
      <c r="U1534" s="0" t="n">
        <v>508357.34</v>
      </c>
      <c r="V1534" s="0" t="n">
        <v>0.00673866085708141</v>
      </c>
      <c r="W1534" s="0" t="n">
        <v>627.769470214844</v>
      </c>
      <c r="X1534" s="0" t="n">
        <v>0.0100737139582634</v>
      </c>
      <c r="Y1534" s="0" t="n">
        <f aca="false">IF(ISNUMBER(C1534),INDEX(Scorecard!$D$5:$D$12,SUMPRODUCT(--(Scorecard!$G$5:$G$11&lt;C1534))+1),Scorecard!$D$13)</f>
        <v>0.733188958177614</v>
      </c>
      <c r="Z1534" s="0" t="n">
        <f aca="false">IF(ISNUMBER(D1534),INDEX(Scorecard!$D$14:$D$17,SUMPRODUCT(--(Scorecard!$G$14:$G$16&lt;D1534))+1),Scorecard!$D$18)</f>
        <v>0.0505355481560174</v>
      </c>
      <c r="AA1534" s="0" t="n">
        <f aca="false">IF(ISNUMBER(E1534),INDEX(Scorecard!$D$19:$D$26,SUMPRODUCT(--(Scorecard!$G$19:$G$25&lt;E1534))+1),Scorecard!$D$27)</f>
        <v>0.233621608745691</v>
      </c>
      <c r="AB1534" s="0" t="n">
        <f aca="false">IF(ISNUMBER(F1534),INDEX(Scorecard!$D$28:$D$35,SUMPRODUCT(--(Scorecard!$G$28:$G$34&lt;F1534))+1),Scorecard!$D$36)</f>
        <v>-0.400689107298307</v>
      </c>
      <c r="AC1534" s="0" t="n">
        <f aca="false">IF(ISNUMBER(H1534),INDEX(Scorecard!$D$37:$D$44,SUMPRODUCT(--(Scorecard!$G$37:$G$43&lt;H1534))+1),Scorecard!$D$45)</f>
        <v>1.35057635045042</v>
      </c>
      <c r="AD1534" s="0" t="n">
        <f aca="false">IF(ISNUMBER(I1534),INDEX(Scorecard!$D$46:$D$52,SUMPRODUCT(--(Scorecard!$G$46:$G$51&lt;I1534))+1),Scorecard!$D$53)</f>
        <v>0.818882373006414</v>
      </c>
      <c r="AE1534" s="0" t="n">
        <f aca="false">IF(ISNUMBER(K1534),INDEX(Scorecard!$D$54:$D$61,SUMPRODUCT(--(Scorecard!$G$54:$G$60&lt;K1534))+1),Scorecard!$D$62)</f>
        <v>0.409483001259379</v>
      </c>
      <c r="AF1534" s="0" t="n">
        <f aca="false">IF(ISNUMBER(L1534),INDEX(Scorecard!$D$63:$D$68,SUMPRODUCT(--(Scorecard!$G$63:$G$67&lt;L1534))+1),Scorecard!$D$69)</f>
        <v>0.322484508656054</v>
      </c>
      <c r="AG1534" s="0" t="n">
        <f aca="false">Inputs!$B$10+Scorecard!$J$5*Y1534+Scorecard!$J$6*Z1534+Scorecard!$J$7*AA1534+Scorecard!$J$8*AB1534+Scorecard!$J$9*AC1534+Scorecard!$J$10*AD1534+Scorecard!$J$11*AE1534+Scorecard!$J$12*AF1534</f>
        <v>-4.87443911782</v>
      </c>
      <c r="AH1534" s="0" t="n">
        <f aca="false">MIN(1-Inputs!$B$13,MAX(Inputs!$B$13,1/(1+EXP(-(Inputs!$B$11*AG1534+Inputs!$B$12)))))</f>
        <v>0.00673866062694147</v>
      </c>
      <c r="AI1534" s="0" t="n">
        <f aca="false">Inputs!$B$9-Inputs!$B$8*AG1534</f>
        <v>627.769459052387</v>
      </c>
      <c r="AJ1534" s="0" t="n">
        <f aca="false">RANK(AH1534,$AH$5:$AH$2004,0)+COUNTIF($AH$4:AH1533,AH1534)</f>
        <v>1087</v>
      </c>
      <c r="AK1534" s="0" t="n">
        <f aca="false">IF(AJ1534&lt;=Deciles!$B$5*(Deciles!$B$4+1),INT((AJ1534-1)/(Deciles!$B$4+1))+1,Deciles!$B$5+INT((AJ1534-1-Deciles!$B$5*(Deciles!$B$4+1))/Deciles!$B$4)+1)</f>
        <v>6</v>
      </c>
    </row>
    <row r="1535" customFormat="false" ht="15" hidden="false" customHeight="false" outlineLevel="0" collapsed="false">
      <c r="A1535" s="0" t="n">
        <v>44793</v>
      </c>
      <c r="B1535" s="0" t="s">
        <v>158</v>
      </c>
      <c r="C1535" s="0" t="n">
        <v>787</v>
      </c>
      <c r="D1535" s="0" t="n">
        <v>71.2314529418945</v>
      </c>
      <c r="E1535" s="0" t="n">
        <v>69.6053466796875</v>
      </c>
      <c r="F1535" s="0" t="n">
        <v>38</v>
      </c>
      <c r="G1535" s="0" t="n">
        <v>3.67400002479553</v>
      </c>
      <c r="H1535" s="0" t="n">
        <v>0.757333278656006</v>
      </c>
      <c r="I1535" s="0" t="n">
        <v>11</v>
      </c>
      <c r="J1535" s="0" t="n">
        <v>11.793399810791</v>
      </c>
      <c r="K1535" s="0" t="n">
        <v>7.53333330154419</v>
      </c>
      <c r="L1535" s="0" t="n">
        <v>2.71025657653809</v>
      </c>
      <c r="M1535" s="0" t="n">
        <v>0.591292560100555</v>
      </c>
      <c r="N1535" s="0" t="n">
        <v>0</v>
      </c>
      <c r="O1535" s="0" t="n">
        <v>0</v>
      </c>
      <c r="P1535" s="0" t="s">
        <v>144</v>
      </c>
      <c r="Q1535" s="0" t="s">
        <v>141</v>
      </c>
      <c r="R1535" s="0" t="n">
        <v>2</v>
      </c>
      <c r="S1535" s="0" t="s">
        <v>154</v>
      </c>
      <c r="T1535" s="0" t="n">
        <v>0</v>
      </c>
      <c r="U1535" s="0" t="n">
        <v>132375.77</v>
      </c>
      <c r="V1535" s="0" t="n">
        <v>0.0032266762573272</v>
      </c>
      <c r="W1535" s="0" t="n">
        <v>647.795288085938</v>
      </c>
      <c r="X1535" s="0" t="n">
        <v>0.00433281296864152</v>
      </c>
      <c r="Y1535" s="0" t="n">
        <f aca="false">IF(ISNUMBER(C1535),INDEX(Scorecard!$D$5:$D$12,SUMPRODUCT(--(Scorecard!$G$5:$G$11&lt;C1535))+1),Scorecard!$D$13)</f>
        <v>2.19112706886128</v>
      </c>
      <c r="Z1535" s="0" t="n">
        <f aca="false">IF(ISNUMBER(D1535),INDEX(Scorecard!$D$14:$D$17,SUMPRODUCT(--(Scorecard!$G$14:$G$16&lt;D1535))+1),Scorecard!$D$18)</f>
        <v>0.128579646629417</v>
      </c>
      <c r="AA1535" s="0" t="n">
        <f aca="false">IF(ISNUMBER(E1535),INDEX(Scorecard!$D$19:$D$26,SUMPRODUCT(--(Scorecard!$G$19:$G$25&lt;E1535))+1),Scorecard!$D$27)</f>
        <v>0.0530843085177338</v>
      </c>
      <c r="AB1535" s="0" t="n">
        <f aca="false">IF(ISNUMBER(F1535),INDEX(Scorecard!$D$28:$D$35,SUMPRODUCT(--(Scorecard!$G$28:$G$34&lt;F1535))+1),Scorecard!$D$36)</f>
        <v>-0.132616866359722</v>
      </c>
      <c r="AC1535" s="0" t="n">
        <f aca="false">IF(ISNUMBER(H1535),INDEX(Scorecard!$D$37:$D$44,SUMPRODUCT(--(Scorecard!$G$37:$G$43&lt;H1535))+1),Scorecard!$D$45)</f>
        <v>-0.569454719285959</v>
      </c>
      <c r="AD1535" s="0" t="n">
        <f aca="false">IF(ISNUMBER(I1535),INDEX(Scorecard!$D$46:$D$52,SUMPRODUCT(--(Scorecard!$G$46:$G$51&lt;I1535))+1),Scorecard!$D$53)</f>
        <v>-0.114272400683245</v>
      </c>
      <c r="AE1535" s="0" t="n">
        <f aca="false">IF(ISNUMBER(K1535),INDEX(Scorecard!$D$54:$D$61,SUMPRODUCT(--(Scorecard!$G$54:$G$60&lt;K1535))+1),Scorecard!$D$62)</f>
        <v>-0.541917179454542</v>
      </c>
      <c r="AF1535" s="0" t="n">
        <f aca="false">IF(ISNUMBER(L1535),INDEX(Scorecard!$D$63:$D$68,SUMPRODUCT(--(Scorecard!$G$63:$G$67&lt;L1535))+1),Scorecard!$D$69)</f>
        <v>0.322484508656054</v>
      </c>
      <c r="AG1535" s="0" t="n">
        <f aca="false">Inputs!$B$10+Scorecard!$J$5*Y1535+Scorecard!$J$6*Z1535+Scorecard!$J$7*AA1535+Scorecard!$J$8*AB1535+Scorecard!$J$9*AC1535+Scorecard!$J$10*AD1535+Scorecard!$J$11*AE1535+Scorecard!$J$12*AF1535</f>
        <v>-5.56848148985561</v>
      </c>
      <c r="AH1535" s="0" t="n">
        <f aca="false">MIN(1-Inputs!$B$13,MAX(Inputs!$B$13,1/(1+EXP(-(Inputs!$B$11*AG1535+Inputs!$B$12)))))</f>
        <v>0.00322667616082154</v>
      </c>
      <c r="AI1535" s="0" t="n">
        <f aca="false">Inputs!$B$9-Inputs!$B$8*AG1535</f>
        <v>647.795288818439</v>
      </c>
      <c r="AJ1535" s="0" t="n">
        <f aca="false">RANK(AH1535,$AH$5:$AH$2004,0)+COUNTIF($AH$4:AH1534,AH1535)</f>
        <v>1505</v>
      </c>
      <c r="AK1535" s="0" t="n">
        <f aca="false">IF(AJ1535&lt;=Deciles!$B$5*(Deciles!$B$4+1),INT((AJ1535-1)/(Deciles!$B$4+1))+1,Deciles!$B$5+INT((AJ1535-1-Deciles!$B$5*(Deciles!$B$4+1))/Deciles!$B$4)+1)</f>
        <v>8</v>
      </c>
    </row>
    <row r="1536" customFormat="false" ht="15" hidden="false" customHeight="false" outlineLevel="0" collapsed="false">
      <c r="A1536" s="0" t="n">
        <v>44863</v>
      </c>
      <c r="B1536" s="0" t="s">
        <v>150</v>
      </c>
      <c r="C1536" s="0" t="n">
        <v>741</v>
      </c>
      <c r="D1536" s="0" t="n">
        <v>66.9501571655273</v>
      </c>
      <c r="E1536" s="0" t="n">
        <v>49.4328231811523</v>
      </c>
      <c r="F1536" s="0" t="n">
        <v>27</v>
      </c>
      <c r="G1536" s="0" t="n">
        <v>4.30399990081787</v>
      </c>
      <c r="H1536" s="0" t="n">
        <v>-2.32933330535889</v>
      </c>
      <c r="I1536" s="0" t="n">
        <v>70</v>
      </c>
      <c r="J1536" s="0" t="n">
        <v>11.7930488586426</v>
      </c>
      <c r="K1536" s="0" t="n">
        <v>4.5</v>
      </c>
      <c r="L1536" s="0" t="n">
        <v>-0.208333492279053</v>
      </c>
      <c r="M1536" s="0" t="n">
        <v>3.98038363456726</v>
      </c>
      <c r="N1536" s="0" t="n">
        <v>0</v>
      </c>
      <c r="O1536" s="0" t="n">
        <v>0</v>
      </c>
      <c r="P1536" s="0" t="s">
        <v>144</v>
      </c>
      <c r="Q1536" s="0" t="s">
        <v>141</v>
      </c>
      <c r="R1536" s="0" t="n">
        <v>1</v>
      </c>
      <c r="S1536" s="0" t="s">
        <v>162</v>
      </c>
      <c r="T1536" s="0" t="n">
        <v>0</v>
      </c>
      <c r="U1536" s="0" t="n">
        <v>132329.3</v>
      </c>
      <c r="V1536" s="0" t="n">
        <v>0.00367838097736239</v>
      </c>
      <c r="W1536" s="0" t="n">
        <v>644.237060546875</v>
      </c>
      <c r="X1536" s="0" t="n">
        <v>0.00247606448829174</v>
      </c>
      <c r="Y1536" s="0" t="n">
        <f aca="false">IF(ISNUMBER(C1536),INDEX(Scorecard!$D$5:$D$12,SUMPRODUCT(--(Scorecard!$G$5:$G$11&lt;C1536))+1),Scorecard!$D$13)</f>
        <v>0.488358159108655</v>
      </c>
      <c r="Z1536" s="0" t="n">
        <f aca="false">IF(ISNUMBER(D1536),INDEX(Scorecard!$D$14:$D$17,SUMPRODUCT(--(Scorecard!$G$14:$G$16&lt;D1536))+1),Scorecard!$D$18)</f>
        <v>0.128579646629417</v>
      </c>
      <c r="AA1536" s="0" t="n">
        <f aca="false">IF(ISNUMBER(E1536),INDEX(Scorecard!$D$19:$D$26,SUMPRODUCT(--(Scorecard!$G$19:$G$25&lt;E1536))+1),Scorecard!$D$27)</f>
        <v>0.57899015159425</v>
      </c>
      <c r="AB1536" s="0" t="n">
        <f aca="false">IF(ISNUMBER(F1536),INDEX(Scorecard!$D$28:$D$35,SUMPRODUCT(--(Scorecard!$G$28:$G$34&lt;F1536))+1),Scorecard!$D$36)</f>
        <v>0.165097008946478</v>
      </c>
      <c r="AC1536" s="0" t="n">
        <f aca="false">IF(ISNUMBER(H1536),INDEX(Scorecard!$D$37:$D$44,SUMPRODUCT(--(Scorecard!$G$37:$G$43&lt;H1536))+1),Scorecard!$D$45)</f>
        <v>1.35057635045042</v>
      </c>
      <c r="AD1536" s="0" t="n">
        <f aca="false">IF(ISNUMBER(I1536),INDEX(Scorecard!$D$46:$D$52,SUMPRODUCT(--(Scorecard!$G$46:$G$51&lt;I1536))+1),Scorecard!$D$53)</f>
        <v>0.818882373006414</v>
      </c>
      <c r="AE1536" s="0" t="n">
        <f aca="false">IF(ISNUMBER(K1536),INDEX(Scorecard!$D$54:$D$61,SUMPRODUCT(--(Scorecard!$G$54:$G$60&lt;K1536))+1),Scorecard!$D$62)</f>
        <v>0.409483001259379</v>
      </c>
      <c r="AF1536" s="0" t="n">
        <f aca="false">IF(ISNUMBER(L1536),INDEX(Scorecard!$D$63:$D$68,SUMPRODUCT(--(Scorecard!$G$63:$G$67&lt;L1536))+1),Scorecard!$D$69)</f>
        <v>0.322484508656054</v>
      </c>
      <c r="AG1536" s="0" t="n">
        <f aca="false">Inputs!$B$10+Scorecard!$J$5*Y1536+Scorecard!$J$6*Z1536+Scorecard!$J$7*AA1536+Scorecard!$J$8*AB1536+Scorecard!$J$9*AC1536+Scorecard!$J$10*AD1536+Scorecard!$J$11*AE1536+Scorecard!$J$12*AF1536</f>
        <v>-5.4451628954667</v>
      </c>
      <c r="AH1536" s="0" t="n">
        <f aca="false">MIN(1-Inputs!$B$13,MAX(Inputs!$B$13,1/(1+EXP(-(Inputs!$B$11*AG1536+Inputs!$B$12)))))</f>
        <v>0.00367838106327101</v>
      </c>
      <c r="AI1536" s="0" t="n">
        <f aca="false">Inputs!$B$9-Inputs!$B$8*AG1536</f>
        <v>644.237066326954</v>
      </c>
      <c r="AJ1536" s="0" t="n">
        <f aca="false">RANK(AH1536,$AH$5:$AH$2004,0)+COUNTIF($AH$4:AH1535,AH1536)</f>
        <v>1421</v>
      </c>
      <c r="AK1536" s="0" t="n">
        <f aca="false">IF(AJ1536&lt;=Deciles!$B$5*(Deciles!$B$4+1),INT((AJ1536-1)/(Deciles!$B$4+1))+1,Deciles!$B$5+INT((AJ1536-1-Deciles!$B$5*(Deciles!$B$4+1))/Deciles!$B$4)+1)</f>
        <v>8</v>
      </c>
    </row>
    <row r="1537" customFormat="false" ht="15" hidden="false" customHeight="false" outlineLevel="0" collapsed="false">
      <c r="A1537" s="0" t="n">
        <v>44964</v>
      </c>
      <c r="B1537" s="0" t="s">
        <v>145</v>
      </c>
      <c r="C1537" s="0" t="n">
        <v>778</v>
      </c>
      <c r="D1537" s="0" t="n">
        <v>80</v>
      </c>
      <c r="E1537" s="0" t="n">
        <v>74.7095642089844</v>
      </c>
      <c r="F1537" s="0" t="n">
        <v>31</v>
      </c>
      <c r="G1537" s="0" t="n">
        <v>3.09299993515015</v>
      </c>
      <c r="H1537" s="0" t="n">
        <v>-0.423666715621948</v>
      </c>
      <c r="I1537" s="0" t="n">
        <v>15</v>
      </c>
      <c r="J1537" s="0" t="n">
        <v>12.7051496505737</v>
      </c>
      <c r="K1537" s="0" t="n">
        <v>4.95833349227905</v>
      </c>
      <c r="L1537" s="0" t="n">
        <v>-1.875</v>
      </c>
      <c r="M1537" s="0" t="n">
        <v>3.98038840293884</v>
      </c>
      <c r="N1537" s="0" t="n">
        <v>0</v>
      </c>
      <c r="O1537" s="0" t="n">
        <v>0</v>
      </c>
      <c r="P1537" s="0" t="s">
        <v>144</v>
      </c>
      <c r="Q1537" s="0" t="s">
        <v>141</v>
      </c>
      <c r="R1537" s="0" t="n">
        <v>2</v>
      </c>
      <c r="S1537" s="0" t="s">
        <v>162</v>
      </c>
      <c r="T1537" s="0" t="n">
        <v>0</v>
      </c>
      <c r="U1537" s="0" t="n">
        <v>329440.03</v>
      </c>
      <c r="V1537" s="0" t="n">
        <v>0.00375836109742522</v>
      </c>
      <c r="W1537" s="0" t="n">
        <v>643.652709960938</v>
      </c>
      <c r="X1537" s="0" t="n">
        <v>0.0102021479979157</v>
      </c>
      <c r="Y1537" s="0" t="n">
        <f aca="false">IF(ISNUMBER(C1537),INDEX(Scorecard!$D$5:$D$12,SUMPRODUCT(--(Scorecard!$G$5:$G$11&lt;C1537))+1),Scorecard!$D$13)</f>
        <v>1.23750384304241</v>
      </c>
      <c r="Z1537" s="0" t="n">
        <f aca="false">IF(ISNUMBER(D1537),INDEX(Scorecard!$D$14:$D$17,SUMPRODUCT(--(Scorecard!$G$14:$G$16&lt;D1537))+1),Scorecard!$D$18)</f>
        <v>0.0505355481560174</v>
      </c>
      <c r="AA1537" s="0" t="n">
        <f aca="false">IF(ISNUMBER(E1537),INDEX(Scorecard!$D$19:$D$26,SUMPRODUCT(--(Scorecard!$G$19:$G$25&lt;E1537))+1),Scorecard!$D$27)</f>
        <v>-0.0341578513653732</v>
      </c>
      <c r="AB1537" s="0" t="n">
        <f aca="false">IF(ISNUMBER(F1537),INDEX(Scorecard!$D$28:$D$35,SUMPRODUCT(--(Scorecard!$G$28:$G$34&lt;F1537))+1),Scorecard!$D$36)</f>
        <v>0.126913191054783</v>
      </c>
      <c r="AC1537" s="0" t="n">
        <f aca="false">IF(ISNUMBER(H1537),INDEX(Scorecard!$D$37:$D$44,SUMPRODUCT(--(Scorecard!$G$37:$G$43&lt;H1537))+1),Scorecard!$D$45)</f>
        <v>0.769716833645565</v>
      </c>
      <c r="AD1537" s="0" t="n">
        <f aca="false">IF(ISNUMBER(I1537),INDEX(Scorecard!$D$46:$D$52,SUMPRODUCT(--(Scorecard!$G$46:$G$51&lt;I1537))+1),Scorecard!$D$53)</f>
        <v>-0.114272400683245</v>
      </c>
      <c r="AE1537" s="0" t="n">
        <f aca="false">IF(ISNUMBER(K1537),INDEX(Scorecard!$D$54:$D$61,SUMPRODUCT(--(Scorecard!$G$54:$G$60&lt;K1537))+1),Scorecard!$D$62)</f>
        <v>0.214429354789033</v>
      </c>
      <c r="AF1537" s="0" t="n">
        <f aca="false">IF(ISNUMBER(L1537),INDEX(Scorecard!$D$63:$D$68,SUMPRODUCT(--(Scorecard!$G$63:$G$67&lt;L1537))+1),Scorecard!$D$69)</f>
        <v>-0.340582194386522</v>
      </c>
      <c r="AG1537" s="0" t="n">
        <f aca="false">Inputs!$B$10+Scorecard!$J$5*Y1537+Scorecard!$J$6*Z1537+Scorecard!$J$7*AA1537+Scorecard!$J$8*AB1537+Scorecard!$J$9*AC1537+Scorecard!$J$10*AD1537+Scorecard!$J$11*AE1537+Scorecard!$J$12*AF1537</f>
        <v>-5.42491156546605</v>
      </c>
      <c r="AH1537" s="0" t="n">
        <f aca="false">MIN(1-Inputs!$B$13,MAX(Inputs!$B$13,1/(1+EXP(-(Inputs!$B$11*AG1537+Inputs!$B$12)))))</f>
        <v>0.00375836102293604</v>
      </c>
      <c r="AI1537" s="0" t="n">
        <f aca="false">Inputs!$B$9-Inputs!$B$8*AG1537</f>
        <v>643.652736459686</v>
      </c>
      <c r="AJ1537" s="0" t="n">
        <f aca="false">RANK(AH1537,$AH$5:$AH$2004,0)+COUNTIF($AH$4:AH1536,AH1537)</f>
        <v>1408</v>
      </c>
      <c r="AK1537" s="0" t="n">
        <f aca="false">IF(AJ1537&lt;=Deciles!$B$5*(Deciles!$B$4+1),INT((AJ1537-1)/(Deciles!$B$4+1))+1,Deciles!$B$5+INT((AJ1537-1-Deciles!$B$5*(Deciles!$B$4+1))/Deciles!$B$4)+1)</f>
        <v>8</v>
      </c>
    </row>
    <row r="1538" customFormat="false" ht="15" hidden="false" customHeight="false" outlineLevel="0" collapsed="false">
      <c r="A1538" s="0" t="n">
        <v>45006</v>
      </c>
      <c r="B1538" s="0" t="s">
        <v>155</v>
      </c>
      <c r="C1538" s="0" t="n">
        <v>768</v>
      </c>
      <c r="D1538" s="0" t="n">
        <v>80</v>
      </c>
      <c r="E1538" s="0" t="n">
        <v>75.2650604248047</v>
      </c>
      <c r="F1538" s="0" t="n">
        <v>32</v>
      </c>
      <c r="G1538" s="0" t="n">
        <v>3.17199993133545</v>
      </c>
      <c r="H1538" s="0" t="n">
        <v>-2.56133317947388</v>
      </c>
      <c r="I1538" s="0" t="n">
        <v>9</v>
      </c>
      <c r="J1538" s="0" t="n">
        <v>11.3199396133423</v>
      </c>
      <c r="K1538" s="0" t="n">
        <v>5.00833320617676</v>
      </c>
      <c r="L1538" s="0" t="n">
        <v>-1.125</v>
      </c>
      <c r="M1538" s="0" t="n">
        <v>6.2885799407959</v>
      </c>
      <c r="N1538" s="0" t="n">
        <v>0</v>
      </c>
      <c r="O1538" s="0" t="n">
        <v>0</v>
      </c>
      <c r="P1538" s="0" t="s">
        <v>140</v>
      </c>
      <c r="Q1538" s="0" t="s">
        <v>141</v>
      </c>
      <c r="R1538" s="0" t="n">
        <v>2</v>
      </c>
      <c r="S1538" s="0" t="s">
        <v>149</v>
      </c>
      <c r="T1538" s="0" t="n">
        <v>0</v>
      </c>
      <c r="U1538" s="0" t="n">
        <v>82449.35</v>
      </c>
      <c r="V1538" s="0" t="n">
        <v>0.00369761209003627</v>
      </c>
      <c r="W1538" s="0" t="n">
        <v>644.095397949219</v>
      </c>
      <c r="X1538" s="0" t="n">
        <v>0.00571198528632522</v>
      </c>
      <c r="Y1538" s="0" t="n">
        <f aca="false">IF(ISNUMBER(C1538),INDEX(Scorecard!$D$5:$D$12,SUMPRODUCT(--(Scorecard!$G$5:$G$11&lt;C1538))+1),Scorecard!$D$13)</f>
        <v>1.23750384304241</v>
      </c>
      <c r="Z1538" s="0" t="n">
        <f aca="false">IF(ISNUMBER(D1538),INDEX(Scorecard!$D$14:$D$17,SUMPRODUCT(--(Scorecard!$G$14:$G$16&lt;D1538))+1),Scorecard!$D$18)</f>
        <v>0.0505355481560174</v>
      </c>
      <c r="AA1538" s="0" t="n">
        <f aca="false">IF(ISNUMBER(E1538),INDEX(Scorecard!$D$19:$D$26,SUMPRODUCT(--(Scorecard!$G$19:$G$25&lt;E1538))+1),Scorecard!$D$27)</f>
        <v>-0.0341578513653732</v>
      </c>
      <c r="AB1538" s="0" t="n">
        <f aca="false">IF(ISNUMBER(F1538),INDEX(Scorecard!$D$28:$D$35,SUMPRODUCT(--(Scorecard!$G$28:$G$34&lt;F1538))+1),Scorecard!$D$36)</f>
        <v>0.126913191054783</v>
      </c>
      <c r="AC1538" s="0" t="n">
        <f aca="false">IF(ISNUMBER(H1538),INDEX(Scorecard!$D$37:$D$44,SUMPRODUCT(--(Scorecard!$G$37:$G$43&lt;H1538))+1),Scorecard!$D$45)</f>
        <v>1.35057635045042</v>
      </c>
      <c r="AD1538" s="0" t="n">
        <f aca="false">IF(ISNUMBER(I1538),INDEX(Scorecard!$D$46:$D$52,SUMPRODUCT(--(Scorecard!$G$46:$G$51&lt;I1538))+1),Scorecard!$D$53)</f>
        <v>-0.114272400683245</v>
      </c>
      <c r="AE1538" s="0" t="n">
        <f aca="false">IF(ISNUMBER(K1538),INDEX(Scorecard!$D$54:$D$61,SUMPRODUCT(--(Scorecard!$G$54:$G$60&lt;K1538))+1),Scorecard!$D$62)</f>
        <v>0.214429354789033</v>
      </c>
      <c r="AF1538" s="0" t="n">
        <f aca="false">IF(ISNUMBER(L1538),INDEX(Scorecard!$D$63:$D$68,SUMPRODUCT(--(Scorecard!$G$63:$G$67&lt;L1538))+1),Scorecard!$D$69)</f>
        <v>-0.340582194386522</v>
      </c>
      <c r="AG1538" s="0" t="n">
        <f aca="false">Inputs!$B$10+Scorecard!$J$5*Y1538+Scorecard!$J$6*Z1538+Scorecard!$J$7*AA1538+Scorecard!$J$8*AB1538+Scorecard!$J$9*AC1538+Scorecard!$J$10*AD1538+Scorecard!$J$11*AE1538+Scorecard!$J$12*AF1538</f>
        <v>-5.44025375370003</v>
      </c>
      <c r="AH1538" s="0" t="n">
        <f aca="false">MIN(1-Inputs!$B$13,MAX(Inputs!$B$13,1/(1+EXP(-(Inputs!$B$11*AG1538+Inputs!$B$12)))))</f>
        <v>0.00369761197723857</v>
      </c>
      <c r="AI1538" s="0" t="n">
        <f aca="false">Inputs!$B$9-Inputs!$B$8*AG1538</f>
        <v>644.095418437317</v>
      </c>
      <c r="AJ1538" s="0" t="n">
        <f aca="false">RANK(AH1538,$AH$5:$AH$2004,0)+COUNTIF($AH$4:AH1537,AH1538)</f>
        <v>1418</v>
      </c>
      <c r="AK1538" s="0" t="n">
        <f aca="false">IF(AJ1538&lt;=Deciles!$B$5*(Deciles!$B$4+1),INT((AJ1538-1)/(Deciles!$B$4+1))+1,Deciles!$B$5+INT((AJ1538-1-Deciles!$B$5*(Deciles!$B$4+1))/Deciles!$B$4)+1)</f>
        <v>8</v>
      </c>
    </row>
    <row r="1539" customFormat="false" ht="15" hidden="false" customHeight="false" outlineLevel="0" collapsed="false">
      <c r="A1539" s="0" t="n">
        <v>45134</v>
      </c>
      <c r="B1539" s="0" t="s">
        <v>150</v>
      </c>
      <c r="C1539" s="0" t="n">
        <v>799</v>
      </c>
      <c r="D1539" s="0" t="n">
        <v>75.5589370727539</v>
      </c>
      <c r="E1539" s="0" t="n">
        <v>62.6330070495606</v>
      </c>
      <c r="F1539" s="0" t="n">
        <v>37</v>
      </c>
      <c r="G1539" s="0" t="n">
        <v>3.59899997711182</v>
      </c>
      <c r="H1539" s="0" t="n">
        <v>-3.03433322906494</v>
      </c>
      <c r="I1539" s="0" t="n">
        <v>40</v>
      </c>
      <c r="J1539" s="0" t="n">
        <v>12.3090305328369</v>
      </c>
      <c r="K1539" s="0" t="n">
        <v>3.70000004768372</v>
      </c>
      <c r="L1539" s="0" t="n">
        <v>-0.208333253860474</v>
      </c>
      <c r="M1539" s="0" t="n">
        <v>4.74416780471802</v>
      </c>
      <c r="N1539" s="0" t="n">
        <v>0</v>
      </c>
      <c r="O1539" s="0" t="n">
        <v>0</v>
      </c>
      <c r="P1539" s="0" t="s">
        <v>144</v>
      </c>
      <c r="Q1539" s="0" t="s">
        <v>153</v>
      </c>
      <c r="R1539" s="0" t="n">
        <v>2</v>
      </c>
      <c r="S1539" s="0" t="s">
        <v>147</v>
      </c>
      <c r="T1539" s="0" t="n">
        <v>0</v>
      </c>
      <c r="U1539" s="0" t="n">
        <v>221688.94</v>
      </c>
      <c r="V1539" s="0" t="n">
        <v>0.000840079272165895</v>
      </c>
      <c r="W1539" s="0" t="n">
        <v>684.280578613281</v>
      </c>
      <c r="X1539" s="0" t="n">
        <v>0.000848860014230013</v>
      </c>
      <c r="Y1539" s="0" t="n">
        <f aca="false">IF(ISNUMBER(C1539),INDEX(Scorecard!$D$5:$D$12,SUMPRODUCT(--(Scorecard!$G$5:$G$11&lt;C1539))+1),Scorecard!$D$13)</f>
        <v>2.19112706886128</v>
      </c>
      <c r="Z1539" s="0" t="n">
        <f aca="false">IF(ISNUMBER(D1539),INDEX(Scorecard!$D$14:$D$17,SUMPRODUCT(--(Scorecard!$G$14:$G$16&lt;D1539))+1),Scorecard!$D$18)</f>
        <v>0.128579646629417</v>
      </c>
      <c r="AA1539" s="0" t="n">
        <f aca="false">IF(ISNUMBER(E1539),INDEX(Scorecard!$D$19:$D$26,SUMPRODUCT(--(Scorecard!$G$19:$G$25&lt;E1539))+1),Scorecard!$D$27)</f>
        <v>0.233621608745691</v>
      </c>
      <c r="AB1539" s="0" t="n">
        <f aca="false">IF(ISNUMBER(F1539),INDEX(Scorecard!$D$28:$D$35,SUMPRODUCT(--(Scorecard!$G$28:$G$34&lt;F1539))+1),Scorecard!$D$36)</f>
        <v>-0.0008456427959252</v>
      </c>
      <c r="AC1539" s="0" t="n">
        <f aca="false">IF(ISNUMBER(H1539),INDEX(Scorecard!$D$37:$D$44,SUMPRODUCT(--(Scorecard!$G$37:$G$43&lt;H1539))+1),Scorecard!$D$45)</f>
        <v>1.35057635045042</v>
      </c>
      <c r="AD1539" s="0" t="n">
        <f aca="false">IF(ISNUMBER(I1539),INDEX(Scorecard!$D$46:$D$52,SUMPRODUCT(--(Scorecard!$G$46:$G$51&lt;I1539))+1),Scorecard!$D$53)</f>
        <v>0.569875412099532</v>
      </c>
      <c r="AE1539" s="0" t="n">
        <f aca="false">IF(ISNUMBER(K1539),INDEX(Scorecard!$D$54:$D$61,SUMPRODUCT(--(Scorecard!$G$54:$G$60&lt;K1539))+1),Scorecard!$D$62)</f>
        <v>0.489050497890326</v>
      </c>
      <c r="AF1539" s="0" t="n">
        <f aca="false">IF(ISNUMBER(L1539),INDEX(Scorecard!$D$63:$D$68,SUMPRODUCT(--(Scorecard!$G$63:$G$67&lt;L1539))+1),Scorecard!$D$69)</f>
        <v>0.322484508656054</v>
      </c>
      <c r="AG1539" s="0" t="n">
        <f aca="false">Inputs!$B$10+Scorecard!$J$5*Y1539+Scorecard!$J$6*Z1539+Scorecard!$J$7*AA1539+Scorecard!$J$8*AB1539+Scorecard!$J$9*AC1539+Scorecard!$J$10*AD1539+Scorecard!$J$11*AE1539+Scorecard!$J$12*AF1539</f>
        <v>-6.83296630495316</v>
      </c>
      <c r="AH1539" s="0" t="n">
        <f aca="false">MIN(1-Inputs!$B$13,MAX(Inputs!$B$13,1/(1+EXP(-(Inputs!$B$11*AG1539+Inputs!$B$12)))))</f>
        <v>0.000840079277535914</v>
      </c>
      <c r="AI1539" s="0" t="n">
        <f aca="false">Inputs!$B$9-Inputs!$B$8*AG1539</f>
        <v>684.280608258852</v>
      </c>
      <c r="AJ1539" s="0" t="n">
        <f aca="false">RANK(AH1539,$AH$5:$AH$2004,0)+COUNTIF($AH$4:AH1538,AH1539)</f>
        <v>1945</v>
      </c>
      <c r="AK1539" s="0" t="n">
        <f aca="false">IF(AJ1539&lt;=Deciles!$B$5*(Deciles!$B$4+1),INT((AJ1539-1)/(Deciles!$B$4+1))+1,Deciles!$B$5+INT((AJ1539-1-Deciles!$B$5*(Deciles!$B$4+1))/Deciles!$B$4)+1)</f>
        <v>10</v>
      </c>
    </row>
    <row r="1540" customFormat="false" ht="15" hidden="false" customHeight="false" outlineLevel="0" collapsed="false">
      <c r="A1540" s="0" t="n">
        <v>45234</v>
      </c>
      <c r="B1540" s="0" t="s">
        <v>158</v>
      </c>
      <c r="C1540" s="0" t="n">
        <v>635</v>
      </c>
      <c r="D1540" s="0" t="n">
        <v>82.6853942871094</v>
      </c>
      <c r="E1540" s="0" t="n">
        <v>73.4403305053711</v>
      </c>
      <c r="F1540" s="0" t="n">
        <v>37</v>
      </c>
      <c r="G1540" s="0" t="n">
        <v>4.58199977874756</v>
      </c>
      <c r="H1540" s="0" t="n">
        <v>1.66533303260803</v>
      </c>
      <c r="I1540" s="0" t="n">
        <v>26</v>
      </c>
      <c r="J1540" s="0" t="n">
        <v>12.875693321228</v>
      </c>
      <c r="K1540" s="0" t="n">
        <v>7.53333330154419</v>
      </c>
      <c r="L1540" s="0" t="n">
        <v>2.71025657653809</v>
      </c>
      <c r="M1540" s="0" t="n">
        <v>0.591292560100555</v>
      </c>
      <c r="N1540" s="0" t="n">
        <v>2</v>
      </c>
      <c r="O1540" s="0" t="n">
        <v>0</v>
      </c>
      <c r="P1540" s="0" t="s">
        <v>140</v>
      </c>
      <c r="Q1540" s="0" t="s">
        <v>141</v>
      </c>
      <c r="R1540" s="0" t="n">
        <v>1</v>
      </c>
      <c r="S1540" s="0" t="s">
        <v>154</v>
      </c>
      <c r="T1540" s="0" t="n">
        <v>0</v>
      </c>
      <c r="U1540" s="0" t="n">
        <v>390699.22</v>
      </c>
      <c r="V1540" s="0" t="n">
        <v>0.178438097238541</v>
      </c>
      <c r="W1540" s="0" t="n">
        <v>533.96044921875</v>
      </c>
      <c r="X1540" s="0" t="n">
        <v>0.31927689909935</v>
      </c>
      <c r="Y1540" s="0" t="n">
        <f aca="false">IF(ISNUMBER(C1540),INDEX(Scorecard!$D$5:$D$12,SUMPRODUCT(--(Scorecard!$G$5:$G$11&lt;C1540))+1),Scorecard!$D$13)</f>
        <v>-1.88220980528339</v>
      </c>
      <c r="Z1540" s="0" t="n">
        <f aca="false">IF(ISNUMBER(D1540),INDEX(Scorecard!$D$14:$D$17,SUMPRODUCT(--(Scorecard!$G$14:$G$16&lt;D1540))+1),Scorecard!$D$18)</f>
        <v>0.0505355481560174</v>
      </c>
      <c r="AA1540" s="0" t="n">
        <f aca="false">IF(ISNUMBER(E1540),INDEX(Scorecard!$D$19:$D$26,SUMPRODUCT(--(Scorecard!$G$19:$G$25&lt;E1540))+1),Scorecard!$D$27)</f>
        <v>-0.0341578513653732</v>
      </c>
      <c r="AB1540" s="0" t="n">
        <f aca="false">IF(ISNUMBER(F1540),INDEX(Scorecard!$D$28:$D$35,SUMPRODUCT(--(Scorecard!$G$28:$G$34&lt;F1540))+1),Scorecard!$D$36)</f>
        <v>-0.0008456427959252</v>
      </c>
      <c r="AC1540" s="0" t="n">
        <f aca="false">IF(ISNUMBER(H1540),INDEX(Scorecard!$D$37:$D$44,SUMPRODUCT(--(Scorecard!$G$37:$G$43&lt;H1540))+1),Scorecard!$D$45)</f>
        <v>-0.975503570149195</v>
      </c>
      <c r="AD1540" s="0" t="n">
        <f aca="false">IF(ISNUMBER(I1540),INDEX(Scorecard!$D$46:$D$52,SUMPRODUCT(--(Scorecard!$G$46:$G$51&lt;I1540))+1),Scorecard!$D$53)</f>
        <v>0.123869379412532</v>
      </c>
      <c r="AE1540" s="0" t="n">
        <f aca="false">IF(ISNUMBER(K1540),INDEX(Scorecard!$D$54:$D$61,SUMPRODUCT(--(Scorecard!$G$54:$G$60&lt;K1540))+1),Scorecard!$D$62)</f>
        <v>-0.541917179454542</v>
      </c>
      <c r="AF1540" s="0" t="n">
        <f aca="false">IF(ISNUMBER(L1540),INDEX(Scorecard!$D$63:$D$68,SUMPRODUCT(--(Scorecard!$G$63:$G$67&lt;L1540))+1),Scorecard!$D$69)</f>
        <v>0.322484508656054</v>
      </c>
      <c r="AG1540" s="0" t="n">
        <f aca="false">Inputs!$B$10+Scorecard!$J$5*Y1540+Scorecard!$J$6*Z1540+Scorecard!$J$7*AA1540+Scorecard!$J$8*AB1540+Scorecard!$J$9*AC1540+Scorecard!$J$10*AD1540+Scorecard!$J$11*AE1540+Scorecard!$J$12*AF1540</f>
        <v>-1.62326652990907</v>
      </c>
      <c r="AH1540" s="0" t="n">
        <f aca="false">MIN(1-Inputs!$B$13,MAX(Inputs!$B$13,1/(1+EXP(-(Inputs!$B$11*AG1540+Inputs!$B$12)))))</f>
        <v>0.17843809368666</v>
      </c>
      <c r="AI1540" s="0" t="n">
        <f aca="false">Inputs!$B$9-Inputs!$B$8*AG1540</f>
        <v>533.960447659322</v>
      </c>
      <c r="AJ1540" s="0" t="n">
        <f aca="false">RANK(AH1540,$AH$5:$AH$2004,0)+COUNTIF($AH$4:AH1539,AH1540)</f>
        <v>13</v>
      </c>
      <c r="AK1540" s="0" t="n">
        <f aca="false">IF(AJ1540&lt;=Deciles!$B$5*(Deciles!$B$4+1),INT((AJ1540-1)/(Deciles!$B$4+1))+1,Deciles!$B$5+INT((AJ1540-1-Deciles!$B$5*(Deciles!$B$4+1))/Deciles!$B$4)+1)</f>
        <v>1</v>
      </c>
    </row>
    <row r="1541" customFormat="false" ht="15" hidden="false" customHeight="false" outlineLevel="0" collapsed="false">
      <c r="A1541" s="0" t="n">
        <v>45267</v>
      </c>
      <c r="B1541" s="0" t="s">
        <v>139</v>
      </c>
      <c r="C1541" s="0" t="n">
        <v>676</v>
      </c>
      <c r="D1541" s="0" t="n">
        <v>85.5632095336914</v>
      </c>
      <c r="E1541" s="0" t="n">
        <v>84.9970321655273</v>
      </c>
      <c r="F1541" s="0" t="n">
        <v>37</v>
      </c>
      <c r="G1541" s="0" t="n">
        <v>3.56699991226196</v>
      </c>
      <c r="H1541" s="0" t="n">
        <v>0.550333261489868</v>
      </c>
      <c r="I1541" s="0" t="n">
        <v>1</v>
      </c>
      <c r="J1541" s="0" t="n">
        <v>12.0372915267944</v>
      </c>
      <c r="K1541" s="0" t="n">
        <v>6.13333320617676</v>
      </c>
      <c r="L1541" s="0" t="n">
        <v>-3.5</v>
      </c>
      <c r="M1541" s="0" t="n">
        <v>3.62166213989258</v>
      </c>
      <c r="N1541" s="0" t="n">
        <v>0</v>
      </c>
      <c r="O1541" s="0" t="n">
        <v>0</v>
      </c>
      <c r="P1541" s="0" t="s">
        <v>146</v>
      </c>
      <c r="Q1541" s="0" t="s">
        <v>141</v>
      </c>
      <c r="R1541" s="0" t="n">
        <v>1</v>
      </c>
      <c r="S1541" s="0" t="s">
        <v>149</v>
      </c>
      <c r="T1541" s="0" t="n">
        <v>0</v>
      </c>
      <c r="U1541" s="0" t="n">
        <v>168938.81</v>
      </c>
      <c r="V1541" s="0" t="n">
        <v>0.13813591003418</v>
      </c>
      <c r="W1541" s="0" t="n">
        <v>542.185119628906</v>
      </c>
      <c r="X1541" s="0" t="n">
        <v>0.0370000638067722</v>
      </c>
      <c r="Y1541" s="0" t="n">
        <f aca="false">IF(ISNUMBER(C1541),INDEX(Scorecard!$D$5:$D$12,SUMPRODUCT(--(Scorecard!$G$5:$G$11&lt;C1541))+1),Scorecard!$D$13)</f>
        <v>-1.88220980528339</v>
      </c>
      <c r="Z1541" s="0" t="n">
        <f aca="false">IF(ISNUMBER(D1541),INDEX(Scorecard!$D$14:$D$17,SUMPRODUCT(--(Scorecard!$G$14:$G$16&lt;D1541))+1),Scorecard!$D$18)</f>
        <v>0.0505355481560174</v>
      </c>
      <c r="AA1541" s="0" t="n">
        <f aca="false">IF(ISNUMBER(E1541),INDEX(Scorecard!$D$19:$D$26,SUMPRODUCT(--(Scorecard!$G$19:$G$25&lt;E1541))+1),Scorecard!$D$27)</f>
        <v>-0.219855970853228</v>
      </c>
      <c r="AB1541" s="0" t="n">
        <f aca="false">IF(ISNUMBER(F1541),INDEX(Scorecard!$D$28:$D$35,SUMPRODUCT(--(Scorecard!$G$28:$G$34&lt;F1541))+1),Scorecard!$D$36)</f>
        <v>-0.0008456427959252</v>
      </c>
      <c r="AC1541" s="0" t="n">
        <f aca="false">IF(ISNUMBER(H1541),INDEX(Scorecard!$D$37:$D$44,SUMPRODUCT(--(Scorecard!$G$37:$G$43&lt;H1541))+1),Scorecard!$D$45)</f>
        <v>-0.271229676926091</v>
      </c>
      <c r="AD1541" s="0" t="n">
        <f aca="false">IF(ISNUMBER(I1541),INDEX(Scorecard!$D$46:$D$52,SUMPRODUCT(--(Scorecard!$G$46:$G$51&lt;I1541))+1),Scorecard!$D$53)</f>
        <v>-0.161534840507194</v>
      </c>
      <c r="AE1541" s="0" t="n">
        <f aca="false">IF(ISNUMBER(K1541),INDEX(Scorecard!$D$54:$D$61,SUMPRODUCT(--(Scorecard!$G$54:$G$60&lt;K1541))+1),Scorecard!$D$62)</f>
        <v>0.0151758992857273</v>
      </c>
      <c r="AF1541" s="0" t="n">
        <f aca="false">IF(ISNUMBER(L1541),INDEX(Scorecard!$D$63:$D$68,SUMPRODUCT(--(Scorecard!$G$63:$G$67&lt;L1541))+1),Scorecard!$D$69)</f>
        <v>-0.340582194386522</v>
      </c>
      <c r="AG1541" s="0" t="n">
        <f aca="false">Inputs!$B$10+Scorecard!$J$5*Y1541+Scorecard!$J$6*Z1541+Scorecard!$J$7*AA1541+Scorecard!$J$8*AB1541+Scorecard!$J$9*AC1541+Scorecard!$J$10*AD1541+Scorecard!$J$11*AE1541+Scorecard!$J$12*AF1541</f>
        <v>-1.90831099703165</v>
      </c>
      <c r="AH1541" s="0" t="n">
        <f aca="false">MIN(1-Inputs!$B$13,MAX(Inputs!$B$13,1/(1+EXP(-(Inputs!$B$11*AG1541+Inputs!$B$12)))))</f>
        <v>0.138135909975386</v>
      </c>
      <c r="AI1541" s="0" t="n">
        <f aca="false">Inputs!$B$9-Inputs!$B$8*AG1541</f>
        <v>542.185092442334</v>
      </c>
      <c r="AJ1541" s="0" t="n">
        <f aca="false">RANK(AH1541,$AH$5:$AH$2004,0)+COUNTIF($AH$4:AH1540,AH1541)</f>
        <v>16</v>
      </c>
      <c r="AK1541" s="0" t="n">
        <f aca="false">IF(AJ1541&lt;=Deciles!$B$5*(Deciles!$B$4+1),INT((AJ1541-1)/(Deciles!$B$4+1))+1,Deciles!$B$5+INT((AJ1541-1-Deciles!$B$5*(Deciles!$B$4+1))/Deciles!$B$4)+1)</f>
        <v>1</v>
      </c>
    </row>
    <row r="1542" customFormat="false" ht="15" hidden="false" customHeight="false" outlineLevel="0" collapsed="false">
      <c r="A1542" s="0" t="n">
        <v>45312</v>
      </c>
      <c r="B1542" s="0" t="s">
        <v>155</v>
      </c>
      <c r="C1542" s="0" t="n">
        <v>764</v>
      </c>
      <c r="D1542" s="0" t="n">
        <v>91.9372863769531</v>
      </c>
      <c r="E1542" s="0" t="n">
        <v>83.5750732421875</v>
      </c>
      <c r="F1542" s="0" t="n">
        <v>25</v>
      </c>
      <c r="G1542" s="0" t="n">
        <v>3.5460000038147</v>
      </c>
      <c r="H1542" s="0" t="n">
        <v>-2.18733310699463</v>
      </c>
      <c r="I1542" s="0" t="n">
        <v>25</v>
      </c>
      <c r="J1542" s="0" t="n">
        <v>12.1568403244019</v>
      </c>
      <c r="K1542" s="0" t="n">
        <v>4.50833320617676</v>
      </c>
      <c r="L1542" s="0" t="n">
        <v>-1.125</v>
      </c>
      <c r="M1542" s="0" t="n">
        <v>3.47430872917175</v>
      </c>
      <c r="N1542" s="0" t="n">
        <v>0</v>
      </c>
      <c r="O1542" s="0" t="n">
        <v>0</v>
      </c>
      <c r="P1542" s="0" t="s">
        <v>144</v>
      </c>
      <c r="Q1542" s="0" t="s">
        <v>141</v>
      </c>
      <c r="R1542" s="0" t="n">
        <v>2</v>
      </c>
      <c r="S1542" s="0" t="s">
        <v>159</v>
      </c>
      <c r="T1542" s="0" t="n">
        <v>0</v>
      </c>
      <c r="U1542" s="0" t="n">
        <v>190392.03</v>
      </c>
      <c r="V1542" s="0" t="n">
        <v>0.00339083652943373</v>
      </c>
      <c r="W1542" s="0" t="n">
        <v>646.447814941406</v>
      </c>
      <c r="X1542" s="0" t="n">
        <v>0.00317489029839635</v>
      </c>
      <c r="Y1542" s="0" t="n">
        <f aca="false">IF(ISNUMBER(C1542),INDEX(Scorecard!$D$5:$D$12,SUMPRODUCT(--(Scorecard!$G$5:$G$11&lt;C1542))+1),Scorecard!$D$13)</f>
        <v>1.23750384304241</v>
      </c>
      <c r="Z1542" s="0" t="n">
        <f aca="false">IF(ISNUMBER(D1542),INDEX(Scorecard!$D$14:$D$17,SUMPRODUCT(--(Scorecard!$G$14:$G$16&lt;D1542))+1),Scorecard!$D$18)</f>
        <v>-0.361970872710667</v>
      </c>
      <c r="AA1542" s="0" t="n">
        <f aca="false">IF(ISNUMBER(E1542),INDEX(Scorecard!$D$19:$D$26,SUMPRODUCT(--(Scorecard!$G$19:$G$25&lt;E1542))+1),Scorecard!$D$27)</f>
        <v>-0.219855970853228</v>
      </c>
      <c r="AB1542" s="0" t="n">
        <f aca="false">IF(ISNUMBER(F1542),INDEX(Scorecard!$D$28:$D$35,SUMPRODUCT(--(Scorecard!$G$28:$G$34&lt;F1542))+1),Scorecard!$D$36)</f>
        <v>0.349218150643304</v>
      </c>
      <c r="AC1542" s="0" t="n">
        <f aca="false">IF(ISNUMBER(H1542),INDEX(Scorecard!$D$37:$D$44,SUMPRODUCT(--(Scorecard!$G$37:$G$43&lt;H1542))+1),Scorecard!$D$45)</f>
        <v>1.35057635045042</v>
      </c>
      <c r="AD1542" s="0" t="n">
        <f aca="false">IF(ISNUMBER(I1542),INDEX(Scorecard!$D$46:$D$52,SUMPRODUCT(--(Scorecard!$G$46:$G$51&lt;I1542))+1),Scorecard!$D$53)</f>
        <v>-0.048559051279741</v>
      </c>
      <c r="AE1542" s="0" t="n">
        <f aca="false">IF(ISNUMBER(K1542),INDEX(Scorecard!$D$54:$D$61,SUMPRODUCT(--(Scorecard!$G$54:$G$60&lt;K1542))+1),Scorecard!$D$62)</f>
        <v>0.409483001259379</v>
      </c>
      <c r="AF1542" s="0" t="n">
        <f aca="false">IF(ISNUMBER(L1542),INDEX(Scorecard!$D$63:$D$68,SUMPRODUCT(--(Scorecard!$G$63:$G$67&lt;L1542))+1),Scorecard!$D$69)</f>
        <v>-0.340582194386522</v>
      </c>
      <c r="AG1542" s="0" t="n">
        <f aca="false">Inputs!$B$10+Scorecard!$J$5*Y1542+Scorecard!$J$6*Z1542+Scorecard!$J$7*AA1542+Scorecard!$J$8*AB1542+Scorecard!$J$9*AC1542+Scorecard!$J$10*AD1542+Scorecard!$J$11*AE1542+Scorecard!$J$12*AF1542</f>
        <v>-5.52178091829982</v>
      </c>
      <c r="AH1542" s="0" t="n">
        <f aca="false">MIN(1-Inputs!$B$13,MAX(Inputs!$B$13,1/(1+EXP(-(Inputs!$B$11*AG1542+Inputs!$B$12)))))</f>
        <v>0.00339083651328416</v>
      </c>
      <c r="AI1542" s="0" t="n">
        <f aca="false">Inputs!$B$9-Inputs!$B$8*AG1542</f>
        <v>646.447795158635</v>
      </c>
      <c r="AJ1542" s="0" t="n">
        <f aca="false">RANK(AH1542,$AH$5:$AH$2004,0)+COUNTIF($AH$4:AH1541,AH1542)</f>
        <v>1484</v>
      </c>
      <c r="AK1542" s="0" t="n">
        <f aca="false">IF(AJ1542&lt;=Deciles!$B$5*(Deciles!$B$4+1),INT((AJ1542-1)/(Deciles!$B$4+1))+1,Deciles!$B$5+INT((AJ1542-1-Deciles!$B$5*(Deciles!$B$4+1))/Deciles!$B$4)+1)</f>
        <v>8</v>
      </c>
    </row>
    <row r="1543" customFormat="false" ht="15" hidden="false" customHeight="false" outlineLevel="0" collapsed="false">
      <c r="A1543" s="0" t="n">
        <v>45339</v>
      </c>
      <c r="B1543" s="0" t="s">
        <v>139</v>
      </c>
      <c r="C1543" s="0" t="n">
        <v>775</v>
      </c>
      <c r="D1543" s="0" t="n">
        <v>82.3988418579102</v>
      </c>
      <c r="E1543" s="0" t="n">
        <v>71.3252639770508</v>
      </c>
      <c r="F1543" s="0" t="n">
        <v>47</v>
      </c>
      <c r="G1543" s="0" t="n">
        <v>4.57499980926514</v>
      </c>
      <c r="H1543" s="0" t="n">
        <v>1.55833315849304</v>
      </c>
      <c r="I1543" s="0" t="n">
        <v>38</v>
      </c>
      <c r="J1543" s="0" t="n">
        <v>12.3089189529419</v>
      </c>
      <c r="K1543" s="0" t="n">
        <v>5.33333349227905</v>
      </c>
      <c r="L1543" s="0" t="n">
        <v>-3.49999952316284</v>
      </c>
      <c r="M1543" s="0" t="n">
        <v>2.44867300987244</v>
      </c>
      <c r="N1543" s="0" t="n">
        <v>3</v>
      </c>
      <c r="O1543" s="0" t="n">
        <v>0</v>
      </c>
      <c r="P1543" s="0" t="s">
        <v>140</v>
      </c>
      <c r="Q1543" s="0" t="s">
        <v>141</v>
      </c>
      <c r="R1543" s="0" t="n">
        <v>2</v>
      </c>
      <c r="S1543" s="0" t="s">
        <v>148</v>
      </c>
      <c r="T1543" s="0" t="n">
        <v>0</v>
      </c>
      <c r="U1543" s="0" t="n">
        <v>221664.11</v>
      </c>
      <c r="V1543" s="0" t="n">
        <v>0.00654961634427309</v>
      </c>
      <c r="W1543" s="0" t="n">
        <v>628.544738769531</v>
      </c>
      <c r="X1543" s="0" t="n">
        <v>0.00694861356168985</v>
      </c>
      <c r="Y1543" s="0" t="n">
        <f aca="false">IF(ISNUMBER(C1543),INDEX(Scorecard!$D$5:$D$12,SUMPRODUCT(--(Scorecard!$G$5:$G$11&lt;C1543))+1),Scorecard!$D$13)</f>
        <v>1.23750384304241</v>
      </c>
      <c r="Z1543" s="0" t="n">
        <f aca="false">IF(ISNUMBER(D1543),INDEX(Scorecard!$D$14:$D$17,SUMPRODUCT(--(Scorecard!$G$14:$G$16&lt;D1543))+1),Scorecard!$D$18)</f>
        <v>0.0505355481560174</v>
      </c>
      <c r="AA1543" s="0" t="n">
        <f aca="false">IF(ISNUMBER(E1543),INDEX(Scorecard!$D$19:$D$26,SUMPRODUCT(--(Scorecard!$G$19:$G$25&lt;E1543))+1),Scorecard!$D$27)</f>
        <v>0.0530843085177338</v>
      </c>
      <c r="AB1543" s="0" t="n">
        <f aca="false">IF(ISNUMBER(F1543),INDEX(Scorecard!$D$28:$D$35,SUMPRODUCT(--(Scorecard!$G$28:$G$34&lt;F1543))+1),Scorecard!$D$36)</f>
        <v>-0.400689107298307</v>
      </c>
      <c r="AC1543" s="0" t="n">
        <f aca="false">IF(ISNUMBER(H1543),INDEX(Scorecard!$D$37:$D$44,SUMPRODUCT(--(Scorecard!$G$37:$G$43&lt;H1543))+1),Scorecard!$D$45)</f>
        <v>-0.975503570149195</v>
      </c>
      <c r="AD1543" s="0" t="n">
        <f aca="false">IF(ISNUMBER(I1543),INDEX(Scorecard!$D$46:$D$52,SUMPRODUCT(--(Scorecard!$G$46:$G$51&lt;I1543))+1),Scorecard!$D$53)</f>
        <v>0.569875412099532</v>
      </c>
      <c r="AE1543" s="0" t="n">
        <f aca="false">IF(ISNUMBER(K1543),INDEX(Scorecard!$D$54:$D$61,SUMPRODUCT(--(Scorecard!$G$54:$G$60&lt;K1543))+1),Scorecard!$D$62)</f>
        <v>0.126303549215828</v>
      </c>
      <c r="AF1543" s="0" t="n">
        <f aca="false">IF(ISNUMBER(L1543),INDEX(Scorecard!$D$63:$D$68,SUMPRODUCT(--(Scorecard!$G$63:$G$67&lt;L1543))+1),Scorecard!$D$69)</f>
        <v>-0.340582194386522</v>
      </c>
      <c r="AG1543" s="0" t="n">
        <f aca="false">Inputs!$B$10+Scorecard!$J$5*Y1543+Scorecard!$J$6*Z1543+Scorecard!$J$7*AA1543+Scorecard!$J$8*AB1543+Scorecard!$J$9*AC1543+Scorecard!$J$10*AD1543+Scorecard!$J$11*AE1543+Scorecard!$J$12*AF1543</f>
        <v>-4.90130738170705</v>
      </c>
      <c r="AH1543" s="0" t="n">
        <f aca="false">MIN(1-Inputs!$B$13,MAX(Inputs!$B$13,1/(1+EXP(-(Inputs!$B$11*AG1543+Inputs!$B$12)))))</f>
        <v>0.00654961636495701</v>
      </c>
      <c r="AI1543" s="0" t="n">
        <f aca="false">Inputs!$B$9-Inputs!$B$8*AG1543</f>
        <v>628.54471327373</v>
      </c>
      <c r="AJ1543" s="0" t="n">
        <f aca="false">RANK(AH1543,$AH$5:$AH$2004,0)+COUNTIF($AH$4:AH1542,AH1543)</f>
        <v>1096</v>
      </c>
      <c r="AK1543" s="0" t="n">
        <f aca="false">IF(AJ1543&lt;=Deciles!$B$5*(Deciles!$B$4+1),INT((AJ1543-1)/(Deciles!$B$4+1))+1,Deciles!$B$5+INT((AJ1543-1-Deciles!$B$5*(Deciles!$B$4+1))/Deciles!$B$4)+1)</f>
        <v>6</v>
      </c>
    </row>
    <row r="1544" customFormat="false" ht="15" hidden="false" customHeight="false" outlineLevel="0" collapsed="false">
      <c r="A1544" s="0" t="n">
        <v>45349</v>
      </c>
      <c r="B1544" s="0" t="s">
        <v>139</v>
      </c>
      <c r="C1544" s="0" t="n">
        <v>775</v>
      </c>
      <c r="D1544" s="0" t="n">
        <v>66.6519470214844</v>
      </c>
      <c r="E1544" s="0" t="n">
        <v>63.1655731201172</v>
      </c>
      <c r="F1544" s="0" t="n">
        <v>29</v>
      </c>
      <c r="G1544" s="0" t="n">
        <v>3.44199991226196</v>
      </c>
      <c r="H1544" s="0" t="n">
        <v>0.425333261489868</v>
      </c>
      <c r="I1544" s="0" t="n">
        <v>12</v>
      </c>
      <c r="J1544" s="0" t="n">
        <v>12.0493974685669</v>
      </c>
      <c r="K1544" s="0" t="n">
        <v>5.53333330154419</v>
      </c>
      <c r="L1544" s="0" t="n">
        <v>-3.50000047683716</v>
      </c>
      <c r="M1544" s="0" t="n">
        <v>3.47430467605591</v>
      </c>
      <c r="N1544" s="0" t="n">
        <v>0</v>
      </c>
      <c r="O1544" s="0" t="n">
        <v>0</v>
      </c>
      <c r="P1544" s="0" t="s">
        <v>144</v>
      </c>
      <c r="Q1544" s="0" t="s">
        <v>141</v>
      </c>
      <c r="R1544" s="0" t="n">
        <v>2</v>
      </c>
      <c r="S1544" s="0" t="s">
        <v>156</v>
      </c>
      <c r="T1544" s="0" t="n">
        <v>0</v>
      </c>
      <c r="U1544" s="0" t="n">
        <v>170996.34</v>
      </c>
      <c r="V1544" s="0" t="n">
        <v>0.00374346598982811</v>
      </c>
      <c r="W1544" s="0" t="n">
        <v>643.760620117188</v>
      </c>
      <c r="X1544" s="0" t="n">
        <v>0.00418058643117547</v>
      </c>
      <c r="Y1544" s="0" t="n">
        <f aca="false">IF(ISNUMBER(C1544),INDEX(Scorecard!$D$5:$D$12,SUMPRODUCT(--(Scorecard!$G$5:$G$11&lt;C1544))+1),Scorecard!$D$13)</f>
        <v>1.23750384304241</v>
      </c>
      <c r="Z1544" s="0" t="n">
        <f aca="false">IF(ISNUMBER(D1544),INDEX(Scorecard!$D$14:$D$17,SUMPRODUCT(--(Scorecard!$G$14:$G$16&lt;D1544))+1),Scorecard!$D$18)</f>
        <v>0.128579646629417</v>
      </c>
      <c r="AA1544" s="0" t="n">
        <f aca="false">IF(ISNUMBER(E1544),INDEX(Scorecard!$D$19:$D$26,SUMPRODUCT(--(Scorecard!$G$19:$G$25&lt;E1544))+1),Scorecard!$D$27)</f>
        <v>0.233621608745691</v>
      </c>
      <c r="AB1544" s="0" t="n">
        <f aca="false">IF(ISNUMBER(F1544),INDEX(Scorecard!$D$28:$D$35,SUMPRODUCT(--(Scorecard!$G$28:$G$34&lt;F1544))+1),Scorecard!$D$36)</f>
        <v>0.165097008946478</v>
      </c>
      <c r="AC1544" s="0" t="n">
        <f aca="false">IF(ISNUMBER(H1544),INDEX(Scorecard!$D$37:$D$44,SUMPRODUCT(--(Scorecard!$G$37:$G$43&lt;H1544))+1),Scorecard!$D$45)</f>
        <v>-0.271229676926091</v>
      </c>
      <c r="AD1544" s="0" t="n">
        <f aca="false">IF(ISNUMBER(I1544),INDEX(Scorecard!$D$46:$D$52,SUMPRODUCT(--(Scorecard!$G$46:$G$51&lt;I1544))+1),Scorecard!$D$53)</f>
        <v>-0.114272400683245</v>
      </c>
      <c r="AE1544" s="0" t="n">
        <f aca="false">IF(ISNUMBER(K1544),INDEX(Scorecard!$D$54:$D$61,SUMPRODUCT(--(Scorecard!$G$54:$G$60&lt;K1544))+1),Scorecard!$D$62)</f>
        <v>0.0151758992857273</v>
      </c>
      <c r="AF1544" s="0" t="n">
        <f aca="false">IF(ISNUMBER(L1544),INDEX(Scorecard!$D$63:$D$68,SUMPRODUCT(--(Scorecard!$G$63:$G$67&lt;L1544))+1),Scorecard!$D$69)</f>
        <v>-0.340582194386522</v>
      </c>
      <c r="AG1544" s="0" t="n">
        <f aca="false">Inputs!$B$10+Scorecard!$J$5*Y1544+Scorecard!$J$6*Z1544+Scorecard!$J$7*AA1544+Scorecard!$J$8*AB1544+Scorecard!$J$9*AC1544+Scorecard!$J$10*AD1544+Scorecard!$J$11*AE1544+Scorecard!$J$12*AF1544</f>
        <v>-5.42865030232062</v>
      </c>
      <c r="AH1544" s="0" t="n">
        <f aca="false">MIN(1-Inputs!$B$13,MAX(Inputs!$B$13,1/(1+EXP(-(Inputs!$B$11*AG1544+Inputs!$B$12)))))</f>
        <v>0.00374346608191299</v>
      </c>
      <c r="AI1544" s="0" t="n">
        <f aca="false">Inputs!$B$9-Inputs!$B$8*AG1544</f>
        <v>643.760613602072</v>
      </c>
      <c r="AJ1544" s="0" t="n">
        <f aca="false">RANK(AH1544,$AH$5:$AH$2004,0)+COUNTIF($AH$4:AH1543,AH1544)</f>
        <v>1413</v>
      </c>
      <c r="AK1544" s="0" t="n">
        <f aca="false">IF(AJ1544&lt;=Deciles!$B$5*(Deciles!$B$4+1),INT((AJ1544-1)/(Deciles!$B$4+1))+1,Deciles!$B$5+INT((AJ1544-1-Deciles!$B$5*(Deciles!$B$4+1))/Deciles!$B$4)+1)</f>
        <v>8</v>
      </c>
    </row>
    <row r="1545" customFormat="false" ht="15" hidden="false" customHeight="false" outlineLevel="0" collapsed="false">
      <c r="A1545" s="0" t="n">
        <v>45407</v>
      </c>
      <c r="B1545" s="0" t="s">
        <v>145</v>
      </c>
      <c r="C1545" s="0" t="n">
        <v>784</v>
      </c>
      <c r="D1545" s="0" t="n">
        <v>80</v>
      </c>
      <c r="E1545" s="0" t="n">
        <v>78.8966903686523</v>
      </c>
      <c r="F1545" s="0" t="n">
        <v>42</v>
      </c>
      <c r="G1545" s="0" t="n">
        <v>3.2170000076294</v>
      </c>
      <c r="H1545" s="0" t="n">
        <v>-0.2996666431427</v>
      </c>
      <c r="I1545" s="0" t="n">
        <v>2</v>
      </c>
      <c r="J1545" s="0" t="n">
        <v>11.8605403900147</v>
      </c>
      <c r="K1545" s="0" t="n">
        <v>4.85833311080933</v>
      </c>
      <c r="L1545" s="0" t="n">
        <v>-1.875</v>
      </c>
      <c r="M1545" s="0" t="n">
        <v>6.54819345474243</v>
      </c>
      <c r="N1545" s="0" t="n">
        <v>0</v>
      </c>
      <c r="O1545" s="0" t="n">
        <v>0</v>
      </c>
      <c r="P1545" s="0" t="s">
        <v>140</v>
      </c>
      <c r="Q1545" s="0" t="s">
        <v>141</v>
      </c>
      <c r="R1545" s="0" t="n">
        <v>2</v>
      </c>
      <c r="S1545" s="0" t="s">
        <v>151</v>
      </c>
      <c r="T1545" s="0" t="n">
        <v>0</v>
      </c>
      <c r="U1545" s="0" t="n">
        <v>141568.75</v>
      </c>
      <c r="V1545" s="0" t="n">
        <v>0.00638134451583028</v>
      </c>
      <c r="W1545" s="0" t="n">
        <v>629.253723144531</v>
      </c>
      <c r="X1545" s="0" t="n">
        <v>0.00399597408249974</v>
      </c>
      <c r="Y1545" s="0" t="n">
        <f aca="false">IF(ISNUMBER(C1545),INDEX(Scorecard!$D$5:$D$12,SUMPRODUCT(--(Scorecard!$G$5:$G$11&lt;C1545))+1),Scorecard!$D$13)</f>
        <v>1.23750384304241</v>
      </c>
      <c r="Z1545" s="0" t="n">
        <f aca="false">IF(ISNUMBER(D1545),INDEX(Scorecard!$D$14:$D$17,SUMPRODUCT(--(Scorecard!$G$14:$G$16&lt;D1545))+1),Scorecard!$D$18)</f>
        <v>0.0505355481560174</v>
      </c>
      <c r="AA1545" s="0" t="n">
        <f aca="false">IF(ISNUMBER(E1545),INDEX(Scorecard!$D$19:$D$26,SUMPRODUCT(--(Scorecard!$G$19:$G$25&lt;E1545))+1),Scorecard!$D$27)</f>
        <v>-0.0341578513653732</v>
      </c>
      <c r="AB1545" s="0" t="n">
        <f aca="false">IF(ISNUMBER(F1545),INDEX(Scorecard!$D$28:$D$35,SUMPRODUCT(--(Scorecard!$G$28:$G$34&lt;F1545))+1),Scorecard!$D$36)</f>
        <v>-0.309727037437117</v>
      </c>
      <c r="AC1545" s="0" t="n">
        <f aca="false">IF(ISNUMBER(H1545),INDEX(Scorecard!$D$37:$D$44,SUMPRODUCT(--(Scorecard!$G$37:$G$43&lt;H1545))+1),Scorecard!$D$45)</f>
        <v>0.769716833645565</v>
      </c>
      <c r="AD1545" s="0" t="n">
        <f aca="false">IF(ISNUMBER(I1545),INDEX(Scorecard!$D$46:$D$52,SUMPRODUCT(--(Scorecard!$G$46:$G$51&lt;I1545))+1),Scorecard!$D$53)</f>
        <v>-0.161534840507194</v>
      </c>
      <c r="AE1545" s="0" t="n">
        <f aca="false">IF(ISNUMBER(K1545),INDEX(Scorecard!$D$54:$D$61,SUMPRODUCT(--(Scorecard!$G$54:$G$60&lt;K1545))+1),Scorecard!$D$62)</f>
        <v>0.214429354789033</v>
      </c>
      <c r="AF1545" s="0" t="n">
        <f aca="false">IF(ISNUMBER(L1545),INDEX(Scorecard!$D$63:$D$68,SUMPRODUCT(--(Scorecard!$G$63:$G$67&lt;L1545))+1),Scorecard!$D$69)</f>
        <v>-0.340582194386522</v>
      </c>
      <c r="AG1545" s="0" t="n">
        <f aca="false">Inputs!$B$10+Scorecard!$J$5*Y1545+Scorecard!$J$6*Z1545+Scorecard!$J$7*AA1545+Scorecard!$J$8*AB1545+Scorecard!$J$9*AC1545+Scorecard!$J$10*AD1545+Scorecard!$J$11*AE1545+Scorecard!$J$12*AF1545</f>
        <v>-4.92587950394629</v>
      </c>
      <c r="AH1545" s="0" t="n">
        <f aca="false">MIN(1-Inputs!$B$13,MAX(Inputs!$B$13,1/(1+EXP(-(Inputs!$B$11*AG1545+Inputs!$B$12)))))</f>
        <v>0.00638134448850343</v>
      </c>
      <c r="AI1545" s="0" t="n">
        <f aca="false">Inputs!$B$9-Inputs!$B$8*AG1545</f>
        <v>629.253714851703</v>
      </c>
      <c r="AJ1545" s="0" t="n">
        <f aca="false">RANK(AH1545,$AH$5:$AH$2004,0)+COUNTIF($AH$4:AH1544,AH1545)</f>
        <v>1107</v>
      </c>
      <c r="AK1545" s="0" t="n">
        <f aca="false">IF(AJ1545&lt;=Deciles!$B$5*(Deciles!$B$4+1),INT((AJ1545-1)/(Deciles!$B$4+1))+1,Deciles!$B$5+INT((AJ1545-1-Deciles!$B$5*(Deciles!$B$4+1))/Deciles!$B$4)+1)</f>
        <v>6</v>
      </c>
    </row>
    <row r="1546" customFormat="false" ht="15" hidden="false" customHeight="false" outlineLevel="0" collapsed="false">
      <c r="A1546" s="0" t="n">
        <v>45409</v>
      </c>
      <c r="B1546" s="0" t="s">
        <v>145</v>
      </c>
      <c r="C1546" s="0" t="n">
        <v>700</v>
      </c>
      <c r="D1546" s="0" t="n">
        <v>80</v>
      </c>
      <c r="E1546" s="0" t="n">
        <v>51.6344947814941</v>
      </c>
      <c r="F1546" s="0" t="n">
        <v>39</v>
      </c>
      <c r="G1546" s="0" t="n">
        <v>4.37099981307983</v>
      </c>
      <c r="H1546" s="0" t="n">
        <v>0.854333162307739</v>
      </c>
      <c r="I1546" s="0" t="n">
        <v>87</v>
      </c>
      <c r="J1546" s="0" t="n">
        <v>12.8597230911255</v>
      </c>
      <c r="K1546" s="0" t="n">
        <v>4.55833339691162</v>
      </c>
      <c r="L1546" s="0" t="n">
        <v>-1.875</v>
      </c>
      <c r="M1546" s="0" t="n">
        <v>4.74416494369507</v>
      </c>
      <c r="N1546" s="0" t="n">
        <v>0</v>
      </c>
      <c r="O1546" s="0" t="n">
        <v>0</v>
      </c>
      <c r="P1546" s="0" t="s">
        <v>146</v>
      </c>
      <c r="Q1546" s="0" t="s">
        <v>141</v>
      </c>
      <c r="R1546" s="0" t="n">
        <v>2</v>
      </c>
      <c r="S1546" s="0" t="s">
        <v>142</v>
      </c>
      <c r="T1546" s="0" t="n">
        <v>0</v>
      </c>
      <c r="U1546" s="0" t="n">
        <v>384509.16</v>
      </c>
      <c r="V1546" s="0" t="n">
        <v>0.0256704855710268</v>
      </c>
      <c r="W1546" s="0" t="n">
        <v>591.05078125</v>
      </c>
      <c r="X1546" s="0" t="n">
        <v>0.0127196051180363</v>
      </c>
      <c r="Y1546" s="0" t="n">
        <f aca="false">IF(ISNUMBER(C1546),INDEX(Scorecard!$D$5:$D$12,SUMPRODUCT(--(Scorecard!$G$5:$G$11&lt;C1546))+1),Scorecard!$D$13)</f>
        <v>-0.869677851527538</v>
      </c>
      <c r="Z1546" s="0" t="n">
        <f aca="false">IF(ISNUMBER(D1546),INDEX(Scorecard!$D$14:$D$17,SUMPRODUCT(--(Scorecard!$G$14:$G$16&lt;D1546))+1),Scorecard!$D$18)</f>
        <v>0.0505355481560174</v>
      </c>
      <c r="AA1546" s="0" t="n">
        <f aca="false">IF(ISNUMBER(E1546),INDEX(Scorecard!$D$19:$D$26,SUMPRODUCT(--(Scorecard!$G$19:$G$25&lt;E1546))+1),Scorecard!$D$27)</f>
        <v>0.57899015159425</v>
      </c>
      <c r="AB1546" s="0" t="n">
        <f aca="false">IF(ISNUMBER(F1546),INDEX(Scorecard!$D$28:$D$35,SUMPRODUCT(--(Scorecard!$G$28:$G$34&lt;F1546))+1),Scorecard!$D$36)</f>
        <v>-0.132616866359722</v>
      </c>
      <c r="AC1546" s="0" t="n">
        <f aca="false">IF(ISNUMBER(H1546),INDEX(Scorecard!$D$37:$D$44,SUMPRODUCT(--(Scorecard!$G$37:$G$43&lt;H1546))+1),Scorecard!$D$45)</f>
        <v>-0.569454719285959</v>
      </c>
      <c r="AD1546" s="0" t="n">
        <f aca="false">IF(ISNUMBER(I1546),INDEX(Scorecard!$D$46:$D$52,SUMPRODUCT(--(Scorecard!$G$46:$G$51&lt;I1546))+1),Scorecard!$D$53)</f>
        <v>0.818882373006414</v>
      </c>
      <c r="AE1546" s="0" t="n">
        <f aca="false">IF(ISNUMBER(K1546),INDEX(Scorecard!$D$54:$D$61,SUMPRODUCT(--(Scorecard!$G$54:$G$60&lt;K1546))+1),Scorecard!$D$62)</f>
        <v>0.409483001259379</v>
      </c>
      <c r="AF1546" s="0" t="n">
        <f aca="false">IF(ISNUMBER(L1546),INDEX(Scorecard!$D$63:$D$68,SUMPRODUCT(--(Scorecard!$G$63:$G$67&lt;L1546))+1),Scorecard!$D$69)</f>
        <v>-0.340582194386522</v>
      </c>
      <c r="AG1546" s="0" t="n">
        <f aca="false">Inputs!$B$10+Scorecard!$J$5*Y1546+Scorecard!$J$6*Z1546+Scorecard!$J$7*AA1546+Scorecard!$J$8*AB1546+Scorecard!$J$9*AC1546+Scorecard!$J$10*AD1546+Scorecard!$J$11*AE1546+Scorecard!$J$12*AF1546</f>
        <v>-3.60186713151444</v>
      </c>
      <c r="AH1546" s="0" t="n">
        <f aca="false">MIN(1-Inputs!$B$13,MAX(Inputs!$B$13,1/(1+EXP(-(Inputs!$B$11*AG1546+Inputs!$B$12)))))</f>
        <v>0.0256704858649609</v>
      </c>
      <c r="AI1546" s="0" t="n">
        <f aca="false">Inputs!$B$9-Inputs!$B$8*AG1546</f>
        <v>591.050793176042</v>
      </c>
      <c r="AJ1546" s="0" t="n">
        <f aca="false">RANK(AH1546,$AH$5:$AH$2004,0)+COUNTIF($AH$4:AH1545,AH1546)</f>
        <v>373</v>
      </c>
      <c r="AK1546" s="0" t="n">
        <f aca="false">IF(AJ1546&lt;=Deciles!$B$5*(Deciles!$B$4+1),INT((AJ1546-1)/(Deciles!$B$4+1))+1,Deciles!$B$5+INT((AJ1546-1-Deciles!$B$5*(Deciles!$B$4+1))/Deciles!$B$4)+1)</f>
        <v>2</v>
      </c>
    </row>
    <row r="1547" customFormat="false" ht="15" hidden="false" customHeight="false" outlineLevel="0" collapsed="false">
      <c r="A1547" s="0" t="n">
        <v>45414</v>
      </c>
      <c r="B1547" s="0" t="s">
        <v>143</v>
      </c>
      <c r="C1547" s="0" t="n">
        <v>737</v>
      </c>
      <c r="D1547" s="0" t="n">
        <v>63.4469413757324</v>
      </c>
      <c r="E1547" s="0" t="n">
        <v>43.1034851074219</v>
      </c>
      <c r="F1547" s="0" t="n">
        <v>21</v>
      </c>
      <c r="G1547" s="0" t="n">
        <v>4.38399982452393</v>
      </c>
      <c r="H1547" s="0" t="n">
        <v>1.15066647529602</v>
      </c>
      <c r="I1547" s="0" t="n">
        <v>83</v>
      </c>
      <c r="J1547" s="0" t="n">
        <v>12.3857908248901</v>
      </c>
      <c r="K1547" s="0" t="n">
        <v>9.3333330154419</v>
      </c>
      <c r="L1547" s="0" t="n">
        <v>5.0717945098877</v>
      </c>
      <c r="M1547" s="0" t="n">
        <v>1.63963341712952</v>
      </c>
      <c r="N1547" s="0" t="n">
        <v>0</v>
      </c>
      <c r="O1547" s="0" t="n">
        <v>0</v>
      </c>
      <c r="P1547" s="0" t="s">
        <v>144</v>
      </c>
      <c r="Q1547" s="0" t="s">
        <v>141</v>
      </c>
      <c r="R1547" s="0" t="n">
        <v>1</v>
      </c>
      <c r="S1547" s="0" t="s">
        <v>162</v>
      </c>
      <c r="T1547" s="0" t="n">
        <v>0</v>
      </c>
      <c r="U1547" s="0" t="n">
        <v>239376.11</v>
      </c>
      <c r="V1547" s="0" t="n">
        <v>0.00521020963788033</v>
      </c>
      <c r="W1547" s="0" t="n">
        <v>634.773071289063</v>
      </c>
      <c r="X1547" s="0" t="n">
        <v>0.00710611511021853</v>
      </c>
      <c r="Y1547" s="0" t="n">
        <f aca="false">IF(ISNUMBER(C1547),INDEX(Scorecard!$D$5:$D$12,SUMPRODUCT(--(Scorecard!$G$5:$G$11&lt;C1547))+1),Scorecard!$D$13)</f>
        <v>0.488358159108655</v>
      </c>
      <c r="Z1547" s="0" t="n">
        <f aca="false">IF(ISNUMBER(D1547),INDEX(Scorecard!$D$14:$D$17,SUMPRODUCT(--(Scorecard!$G$14:$G$16&lt;D1547))+1),Scorecard!$D$18)</f>
        <v>0.128579646629417</v>
      </c>
      <c r="AA1547" s="0" t="n">
        <f aca="false">IF(ISNUMBER(E1547),INDEX(Scorecard!$D$19:$D$26,SUMPRODUCT(--(Scorecard!$G$19:$G$25&lt;E1547))+1),Scorecard!$D$27)</f>
        <v>0.57899015159425</v>
      </c>
      <c r="AB1547" s="0" t="n">
        <f aca="false">IF(ISNUMBER(F1547),INDEX(Scorecard!$D$28:$D$35,SUMPRODUCT(--(Scorecard!$G$28:$G$34&lt;F1547))+1),Scorecard!$D$36)</f>
        <v>0.624829191519909</v>
      </c>
      <c r="AC1547" s="0" t="n">
        <f aca="false">IF(ISNUMBER(H1547),INDEX(Scorecard!$D$37:$D$44,SUMPRODUCT(--(Scorecard!$G$37:$G$43&lt;H1547))+1),Scorecard!$D$45)</f>
        <v>-0.975503570149195</v>
      </c>
      <c r="AD1547" s="0" t="n">
        <f aca="false">IF(ISNUMBER(I1547),INDEX(Scorecard!$D$46:$D$52,SUMPRODUCT(--(Scorecard!$G$46:$G$51&lt;I1547))+1),Scorecard!$D$53)</f>
        <v>0.818882373006414</v>
      </c>
      <c r="AE1547" s="0" t="n">
        <f aca="false">IF(ISNUMBER(K1547),INDEX(Scorecard!$D$54:$D$61,SUMPRODUCT(--(Scorecard!$G$54:$G$60&lt;K1547))+1),Scorecard!$D$62)</f>
        <v>-0.541917179454542</v>
      </c>
      <c r="AF1547" s="0" t="n">
        <f aca="false">IF(ISNUMBER(L1547),INDEX(Scorecard!$D$63:$D$68,SUMPRODUCT(--(Scorecard!$G$63:$G$67&lt;L1547))+1),Scorecard!$D$69)</f>
        <v>0.322484508656054</v>
      </c>
      <c r="AG1547" s="0" t="n">
        <f aca="false">Inputs!$B$10+Scorecard!$J$5*Y1547+Scorecard!$J$6*Z1547+Scorecard!$J$7*AA1547+Scorecard!$J$8*AB1547+Scorecard!$J$9*AC1547+Scorecard!$J$10*AD1547+Scorecard!$J$11*AE1547+Scorecard!$J$12*AF1547</f>
        <v>-5.11716667688821</v>
      </c>
      <c r="AH1547" s="0" t="n">
        <f aca="false">MIN(1-Inputs!$B$13,MAX(Inputs!$B$13,1/(1+EXP(-(Inputs!$B$11*AG1547+Inputs!$B$12)))))</f>
        <v>0.00521020970904983</v>
      </c>
      <c r="AI1547" s="0" t="n">
        <f aca="false">Inputs!$B$9-Inputs!$B$8*AG1547</f>
        <v>634.773095967483</v>
      </c>
      <c r="AJ1547" s="0" t="n">
        <f aca="false">RANK(AH1547,$AH$5:$AH$2004,0)+COUNTIF($AH$4:AH1546,AH1547)</f>
        <v>1229</v>
      </c>
      <c r="AK1547" s="0" t="n">
        <f aca="false">IF(AJ1547&lt;=Deciles!$B$5*(Deciles!$B$4+1),INT((AJ1547-1)/(Deciles!$B$4+1))+1,Deciles!$B$5+INT((AJ1547-1-Deciles!$B$5*(Deciles!$B$4+1))/Deciles!$B$4)+1)</f>
        <v>7</v>
      </c>
    </row>
    <row r="1548" customFormat="false" ht="15" hidden="false" customHeight="false" outlineLevel="0" collapsed="false">
      <c r="A1548" s="0" t="n">
        <v>45422</v>
      </c>
      <c r="B1548" s="0" t="s">
        <v>139</v>
      </c>
      <c r="C1548" s="0" t="n">
        <v>634</v>
      </c>
      <c r="D1548" s="0" t="n">
        <v>80</v>
      </c>
      <c r="E1548" s="0" t="n">
        <v>77.6125106811523</v>
      </c>
      <c r="F1548" s="0" t="n">
        <v>36</v>
      </c>
      <c r="G1548" s="0" t="n">
        <v>3.49699997901917</v>
      </c>
      <c r="H1548" s="0" t="n">
        <v>0.48033332824707</v>
      </c>
      <c r="I1548" s="0" t="n">
        <v>6</v>
      </c>
      <c r="J1548" s="0" t="n">
        <v>11.3058996200562</v>
      </c>
      <c r="K1548" s="0" t="n">
        <v>5.33333349227905</v>
      </c>
      <c r="L1548" s="0" t="n">
        <v>-3.49999952316284</v>
      </c>
      <c r="M1548" s="0" t="n">
        <v>2.44867300987244</v>
      </c>
      <c r="N1548" s="0" t="n">
        <v>0</v>
      </c>
      <c r="O1548" s="0" t="n">
        <v>0</v>
      </c>
      <c r="P1548" s="0" t="s">
        <v>144</v>
      </c>
      <c r="Q1548" s="0" t="s">
        <v>141</v>
      </c>
      <c r="R1548" s="0" t="n">
        <v>1</v>
      </c>
      <c r="S1548" s="0" t="s">
        <v>148</v>
      </c>
      <c r="T1548" s="0" t="n">
        <v>0</v>
      </c>
      <c r="U1548" s="0" t="n">
        <v>81299.86</v>
      </c>
      <c r="V1548" s="0" t="n">
        <v>0.118945449590683</v>
      </c>
      <c r="W1548" s="0" t="n">
        <v>546.829162597656</v>
      </c>
      <c r="X1548" s="0" t="n">
        <v>0.155118390917778</v>
      </c>
      <c r="Y1548" s="0" t="n">
        <f aca="false">IF(ISNUMBER(C1548),INDEX(Scorecard!$D$5:$D$12,SUMPRODUCT(--(Scorecard!$G$5:$G$11&lt;C1548))+1),Scorecard!$D$13)</f>
        <v>-1.88220980528339</v>
      </c>
      <c r="Z1548" s="0" t="n">
        <f aca="false">IF(ISNUMBER(D1548),INDEX(Scorecard!$D$14:$D$17,SUMPRODUCT(--(Scorecard!$G$14:$G$16&lt;D1548))+1),Scorecard!$D$18)</f>
        <v>0.0505355481560174</v>
      </c>
      <c r="AA1548" s="0" t="n">
        <f aca="false">IF(ISNUMBER(E1548),INDEX(Scorecard!$D$19:$D$26,SUMPRODUCT(--(Scorecard!$G$19:$G$25&lt;E1548))+1),Scorecard!$D$27)</f>
        <v>-0.0341578513653732</v>
      </c>
      <c r="AB1548" s="0" t="n">
        <f aca="false">IF(ISNUMBER(F1548),INDEX(Scorecard!$D$28:$D$35,SUMPRODUCT(--(Scorecard!$G$28:$G$34&lt;F1548))+1),Scorecard!$D$36)</f>
        <v>-0.0008456427959252</v>
      </c>
      <c r="AC1548" s="0" t="n">
        <f aca="false">IF(ISNUMBER(H1548),INDEX(Scorecard!$D$37:$D$44,SUMPRODUCT(--(Scorecard!$G$37:$G$43&lt;H1548))+1),Scorecard!$D$45)</f>
        <v>-0.271229676926091</v>
      </c>
      <c r="AD1548" s="0" t="n">
        <f aca="false">IF(ISNUMBER(I1548),INDEX(Scorecard!$D$46:$D$52,SUMPRODUCT(--(Scorecard!$G$46:$G$51&lt;I1548))+1),Scorecard!$D$53)</f>
        <v>-0.161534840507194</v>
      </c>
      <c r="AE1548" s="0" t="n">
        <f aca="false">IF(ISNUMBER(K1548),INDEX(Scorecard!$D$54:$D$61,SUMPRODUCT(--(Scorecard!$G$54:$G$60&lt;K1548))+1),Scorecard!$D$62)</f>
        <v>0.126303549215828</v>
      </c>
      <c r="AF1548" s="0" t="n">
        <f aca="false">IF(ISNUMBER(L1548),INDEX(Scorecard!$D$63:$D$68,SUMPRODUCT(--(Scorecard!$G$63:$G$67&lt;L1548))+1),Scorecard!$D$69)</f>
        <v>-0.340582194386522</v>
      </c>
      <c r="AG1548" s="0" t="n">
        <f aca="false">Inputs!$B$10+Scorecard!$J$5*Y1548+Scorecard!$J$6*Z1548+Scorecard!$J$7*AA1548+Scorecard!$J$8*AB1548+Scorecard!$J$9*AC1548+Scorecard!$J$10*AD1548+Scorecard!$J$11*AE1548+Scorecard!$J$12*AF1548</f>
        <v>-2.06926253965302</v>
      </c>
      <c r="AH1548" s="0" t="n">
        <f aca="false">MIN(1-Inputs!$B$13,MAX(Inputs!$B$13,1/(1+EXP(-(Inputs!$B$11*AG1548+Inputs!$B$12)))))</f>
        <v>0.118945453210251</v>
      </c>
      <c r="AI1548" s="0" t="n">
        <f aca="false">Inputs!$B$9-Inputs!$B$8*AG1548</f>
        <v>546.8291722896</v>
      </c>
      <c r="AJ1548" s="0" t="n">
        <f aca="false">RANK(AH1548,$AH$5:$AH$2004,0)+COUNTIF($AH$4:AH1547,AH1548)</f>
        <v>26</v>
      </c>
      <c r="AK1548" s="0" t="n">
        <f aca="false">IF(AJ1548&lt;=Deciles!$B$5*(Deciles!$B$4+1),INT((AJ1548-1)/(Deciles!$B$4+1))+1,Deciles!$B$5+INT((AJ1548-1-Deciles!$B$5*(Deciles!$B$4+1))/Deciles!$B$4)+1)</f>
        <v>1</v>
      </c>
    </row>
    <row r="1549" customFormat="false" ht="15" hidden="false" customHeight="false" outlineLevel="0" collapsed="false">
      <c r="A1549" s="0" t="n">
        <v>45428</v>
      </c>
      <c r="B1549" s="0" t="s">
        <v>139</v>
      </c>
      <c r="C1549" s="0" t="n">
        <v>798</v>
      </c>
      <c r="D1549" s="0" t="n">
        <v>80</v>
      </c>
      <c r="E1549" s="0" t="n">
        <v>79.4410934448242</v>
      </c>
      <c r="F1549" s="0" t="n">
        <v>50</v>
      </c>
      <c r="G1549" s="0" t="n">
        <v>2.97399997711182</v>
      </c>
      <c r="H1549" s="0" t="n">
        <v>-0.0426666736602783</v>
      </c>
      <c r="I1549" s="0" t="n">
        <v>1</v>
      </c>
      <c r="J1549" s="0" t="n">
        <v>12.143705368042</v>
      </c>
      <c r="K1549" s="0" t="n">
        <v>5.73333311080933</v>
      </c>
      <c r="L1549" s="0" t="n">
        <v>-3.50000047683716</v>
      </c>
      <c r="M1549" s="0" t="n">
        <v>3.76922249794006</v>
      </c>
      <c r="N1549" s="0" t="n">
        <v>0</v>
      </c>
      <c r="O1549" s="0" t="n">
        <v>0</v>
      </c>
      <c r="P1549" s="0" t="s">
        <v>140</v>
      </c>
      <c r="Q1549" s="0" t="s">
        <v>141</v>
      </c>
      <c r="R1549" s="0" t="n">
        <v>1</v>
      </c>
      <c r="S1549" s="0" t="s">
        <v>151</v>
      </c>
      <c r="T1549" s="0" t="n">
        <v>0</v>
      </c>
      <c r="U1549" s="0" t="n">
        <v>187907.55</v>
      </c>
      <c r="V1549" s="0" t="n">
        <v>0.00312940147705376</v>
      </c>
      <c r="W1549" s="0" t="n">
        <v>648.626403808594</v>
      </c>
      <c r="X1549" s="0" t="n">
        <v>0.00184036616701633</v>
      </c>
      <c r="Y1549" s="0" t="n">
        <f aca="false">IF(ISNUMBER(C1549),INDEX(Scorecard!$D$5:$D$12,SUMPRODUCT(--(Scorecard!$G$5:$G$11&lt;C1549))+1),Scorecard!$D$13)</f>
        <v>2.19112706886128</v>
      </c>
      <c r="Z1549" s="0" t="n">
        <f aca="false">IF(ISNUMBER(D1549),INDEX(Scorecard!$D$14:$D$17,SUMPRODUCT(--(Scorecard!$G$14:$G$16&lt;D1549))+1),Scorecard!$D$18)</f>
        <v>0.0505355481560174</v>
      </c>
      <c r="AA1549" s="0" t="n">
        <f aca="false">IF(ISNUMBER(E1549),INDEX(Scorecard!$D$19:$D$26,SUMPRODUCT(--(Scorecard!$G$19:$G$25&lt;E1549))+1),Scorecard!$D$27)</f>
        <v>-0.0341578513653732</v>
      </c>
      <c r="AB1549" s="0" t="n">
        <f aca="false">IF(ISNUMBER(F1549),INDEX(Scorecard!$D$28:$D$35,SUMPRODUCT(--(Scorecard!$G$28:$G$34&lt;F1549))+1),Scorecard!$D$36)</f>
        <v>-0.400689107298307</v>
      </c>
      <c r="AC1549" s="0" t="n">
        <f aca="false">IF(ISNUMBER(H1549),INDEX(Scorecard!$D$37:$D$44,SUMPRODUCT(--(Scorecard!$G$37:$G$43&lt;H1549))+1),Scorecard!$D$45)</f>
        <v>0.330501541082344</v>
      </c>
      <c r="AD1549" s="0" t="n">
        <f aca="false">IF(ISNUMBER(I1549),INDEX(Scorecard!$D$46:$D$52,SUMPRODUCT(--(Scorecard!$G$46:$G$51&lt;I1549))+1),Scorecard!$D$53)</f>
        <v>-0.161534840507194</v>
      </c>
      <c r="AE1549" s="0" t="n">
        <f aca="false">IF(ISNUMBER(K1549),INDEX(Scorecard!$D$54:$D$61,SUMPRODUCT(--(Scorecard!$G$54:$G$60&lt;K1549))+1),Scorecard!$D$62)</f>
        <v>0.0151758992857273</v>
      </c>
      <c r="AF1549" s="0" t="n">
        <f aca="false">IF(ISNUMBER(L1549),INDEX(Scorecard!$D$63:$D$68,SUMPRODUCT(--(Scorecard!$G$63:$G$67&lt;L1549))+1),Scorecard!$D$69)</f>
        <v>-0.340582194386522</v>
      </c>
      <c r="AG1549" s="0" t="n">
        <f aca="false">Inputs!$B$10+Scorecard!$J$5*Y1549+Scorecard!$J$6*Z1549+Scorecard!$J$7*AA1549+Scorecard!$J$8*AB1549+Scorecard!$J$9*AC1549+Scorecard!$J$10*AD1549+Scorecard!$J$11*AE1549+Scorecard!$J$12*AF1549</f>
        <v>-5.59728514732365</v>
      </c>
      <c r="AH1549" s="0" t="n">
        <f aca="false">MIN(1-Inputs!$B$13,MAX(Inputs!$B$13,1/(1+EXP(-(Inputs!$B$11*AG1549+Inputs!$B$12)))))</f>
        <v>0.00312940141768382</v>
      </c>
      <c r="AI1549" s="0" t="n">
        <f aca="false">Inputs!$B$9-Inputs!$B$8*AG1549</f>
        <v>648.626386694211</v>
      </c>
      <c r="AJ1549" s="0" t="n">
        <f aca="false">RANK(AH1549,$AH$5:$AH$2004,0)+COUNTIF($AH$4:AH1548,AH1549)</f>
        <v>1521</v>
      </c>
      <c r="AK1549" s="0" t="n">
        <f aca="false">IF(AJ1549&lt;=Deciles!$B$5*(Deciles!$B$4+1),INT((AJ1549-1)/(Deciles!$B$4+1))+1,Deciles!$B$5+INT((AJ1549-1-Deciles!$B$5*(Deciles!$B$4+1))/Deciles!$B$4)+1)</f>
        <v>8</v>
      </c>
    </row>
    <row r="1550" customFormat="false" ht="15" hidden="false" customHeight="false" outlineLevel="0" collapsed="false">
      <c r="A1550" s="0" t="n">
        <v>45489</v>
      </c>
      <c r="B1550" s="0" t="s">
        <v>145</v>
      </c>
      <c r="C1550" s="0" t="n">
        <v>769</v>
      </c>
      <c r="D1550" s="0" t="n">
        <v>80</v>
      </c>
      <c r="E1550" s="0" t="n">
        <v>74.0589370727539</v>
      </c>
      <c r="F1550" s="0" t="n">
        <v>35</v>
      </c>
      <c r="G1550" s="0" t="n">
        <v>3.08500003814697</v>
      </c>
      <c r="H1550" s="0" t="n">
        <v>-0.431666612625122</v>
      </c>
      <c r="I1550" s="0" t="n">
        <v>11</v>
      </c>
      <c r="J1550" s="0" t="n">
        <v>12.2230339050293</v>
      </c>
      <c r="K1550" s="0" t="n">
        <v>4.85833311080933</v>
      </c>
      <c r="L1550" s="0" t="n">
        <v>-1.875</v>
      </c>
      <c r="M1550" s="0" t="n">
        <v>6.54819345474243</v>
      </c>
      <c r="N1550" s="0" t="n">
        <v>0</v>
      </c>
      <c r="O1550" s="0" t="n">
        <v>0</v>
      </c>
      <c r="P1550" s="0" t="s">
        <v>144</v>
      </c>
      <c r="Q1550" s="0" t="s">
        <v>141</v>
      </c>
      <c r="R1550" s="0" t="n">
        <v>1</v>
      </c>
      <c r="S1550" s="0" t="s">
        <v>151</v>
      </c>
      <c r="T1550" s="0" t="n">
        <v>0</v>
      </c>
      <c r="U1550" s="0" t="n">
        <v>203421.11</v>
      </c>
      <c r="V1550" s="0" t="n">
        <v>0.00437432294711471</v>
      </c>
      <c r="W1550" s="0" t="n">
        <v>639.528503417969</v>
      </c>
      <c r="X1550" s="0" t="n">
        <v>0.00641753524541855</v>
      </c>
      <c r="Y1550" s="0" t="n">
        <f aca="false">IF(ISNUMBER(C1550),INDEX(Scorecard!$D$5:$D$12,SUMPRODUCT(--(Scorecard!$G$5:$G$11&lt;C1550))+1),Scorecard!$D$13)</f>
        <v>1.23750384304241</v>
      </c>
      <c r="Z1550" s="0" t="n">
        <f aca="false">IF(ISNUMBER(D1550),INDEX(Scorecard!$D$14:$D$17,SUMPRODUCT(--(Scorecard!$G$14:$G$16&lt;D1550))+1),Scorecard!$D$18)</f>
        <v>0.0505355481560174</v>
      </c>
      <c r="AA1550" s="0" t="n">
        <f aca="false">IF(ISNUMBER(E1550),INDEX(Scorecard!$D$19:$D$26,SUMPRODUCT(--(Scorecard!$G$19:$G$25&lt;E1550))+1),Scorecard!$D$27)</f>
        <v>-0.0341578513653732</v>
      </c>
      <c r="AB1550" s="0" t="n">
        <f aca="false">IF(ISNUMBER(F1550),INDEX(Scorecard!$D$28:$D$35,SUMPRODUCT(--(Scorecard!$G$28:$G$34&lt;F1550))+1),Scorecard!$D$36)</f>
        <v>-0.0008456427959252</v>
      </c>
      <c r="AC1550" s="0" t="n">
        <f aca="false">IF(ISNUMBER(H1550),INDEX(Scorecard!$D$37:$D$44,SUMPRODUCT(--(Scorecard!$G$37:$G$43&lt;H1550))+1),Scorecard!$D$45)</f>
        <v>0.769716833645565</v>
      </c>
      <c r="AD1550" s="0" t="n">
        <f aca="false">IF(ISNUMBER(I1550),INDEX(Scorecard!$D$46:$D$52,SUMPRODUCT(--(Scorecard!$G$46:$G$51&lt;I1550))+1),Scorecard!$D$53)</f>
        <v>-0.114272400683245</v>
      </c>
      <c r="AE1550" s="0" t="n">
        <f aca="false">IF(ISNUMBER(K1550),INDEX(Scorecard!$D$54:$D$61,SUMPRODUCT(--(Scorecard!$G$54:$G$60&lt;K1550))+1),Scorecard!$D$62)</f>
        <v>0.214429354789033</v>
      </c>
      <c r="AF1550" s="0" t="n">
        <f aca="false">IF(ISNUMBER(L1550),INDEX(Scorecard!$D$63:$D$68,SUMPRODUCT(--(Scorecard!$G$63:$G$67&lt;L1550))+1),Scorecard!$D$69)</f>
        <v>-0.340582194386522</v>
      </c>
      <c r="AG1550" s="0" t="n">
        <f aca="false">Inputs!$B$10+Scorecard!$J$5*Y1550+Scorecard!$J$6*Z1550+Scorecard!$J$7*AA1550+Scorecard!$J$8*AB1550+Scorecard!$J$9*AC1550+Scorecard!$J$10*AD1550+Scorecard!$J$11*AE1550+Scorecard!$J$12*AF1550</f>
        <v>-5.28197638552326</v>
      </c>
      <c r="AH1550" s="0" t="n">
        <f aca="false">MIN(1-Inputs!$B$13,MAX(Inputs!$B$13,1/(1+EXP(-(Inputs!$B$11*AG1550+Inputs!$B$12)))))</f>
        <v>0.0043743228292321</v>
      </c>
      <c r="AI1550" s="0" t="n">
        <f aca="false">Inputs!$B$9-Inputs!$B$8*AG1550</f>
        <v>639.528498954246</v>
      </c>
      <c r="AJ1550" s="0" t="n">
        <f aca="false">RANK(AH1550,$AH$5:$AH$2004,0)+COUNTIF($AH$4:AH1549,AH1550)</f>
        <v>1333</v>
      </c>
      <c r="AK1550" s="0" t="n">
        <f aca="false">IF(AJ1550&lt;=Deciles!$B$5*(Deciles!$B$4+1),INT((AJ1550-1)/(Deciles!$B$4+1))+1,Deciles!$B$5+INT((AJ1550-1-Deciles!$B$5*(Deciles!$B$4+1))/Deciles!$B$4)+1)</f>
        <v>7</v>
      </c>
    </row>
    <row r="1551" customFormat="false" ht="15" hidden="false" customHeight="false" outlineLevel="0" collapsed="false">
      <c r="A1551" s="0" t="n">
        <v>45553</v>
      </c>
      <c r="B1551" s="0" t="s">
        <v>155</v>
      </c>
      <c r="C1551" s="0" t="n">
        <v>733</v>
      </c>
      <c r="D1551" s="0" t="n">
        <v>75.5156478881836</v>
      </c>
      <c r="E1551" s="0" t="n">
        <v>68.1422119140625</v>
      </c>
      <c r="F1551" s="0" t="n">
        <v>27</v>
      </c>
      <c r="G1551" s="0" t="n">
        <v>3.125</v>
      </c>
      <c r="H1551" s="0" t="n">
        <v>-2.60833311080933</v>
      </c>
      <c r="I1551" s="0" t="n">
        <v>19</v>
      </c>
      <c r="J1551" s="0" t="n">
        <v>12.3877248764038</v>
      </c>
      <c r="K1551" s="0" t="n">
        <v>4.60833311080933</v>
      </c>
      <c r="L1551" s="0" t="n">
        <v>-1.125</v>
      </c>
      <c r="M1551" s="0" t="n">
        <v>4.48895978927612</v>
      </c>
      <c r="N1551" s="0" t="n">
        <v>0</v>
      </c>
      <c r="O1551" s="0" t="n">
        <v>0</v>
      </c>
      <c r="P1551" s="0" t="s">
        <v>144</v>
      </c>
      <c r="Q1551" s="0" t="s">
        <v>141</v>
      </c>
      <c r="R1551" s="0" t="n">
        <v>2</v>
      </c>
      <c r="S1551" s="0" t="s">
        <v>161</v>
      </c>
      <c r="T1551" s="0" t="n">
        <v>0</v>
      </c>
      <c r="U1551" s="0" t="n">
        <v>239839.48</v>
      </c>
      <c r="V1551" s="0" t="n">
        <v>0.0103441365063191</v>
      </c>
      <c r="W1551" s="0" t="n">
        <v>616.072448730469</v>
      </c>
      <c r="X1551" s="0" t="n">
        <v>0.00735983578488231</v>
      </c>
      <c r="Y1551" s="0" t="n">
        <f aca="false">IF(ISNUMBER(C1551),INDEX(Scorecard!$D$5:$D$12,SUMPRODUCT(--(Scorecard!$G$5:$G$11&lt;C1551))+1),Scorecard!$D$13)</f>
        <v>-0.0290424113398221</v>
      </c>
      <c r="Z1551" s="0" t="n">
        <f aca="false">IF(ISNUMBER(D1551),INDEX(Scorecard!$D$14:$D$17,SUMPRODUCT(--(Scorecard!$G$14:$G$16&lt;D1551))+1),Scorecard!$D$18)</f>
        <v>0.128579646629417</v>
      </c>
      <c r="AA1551" s="0" t="n">
        <f aca="false">IF(ISNUMBER(E1551),INDEX(Scorecard!$D$19:$D$26,SUMPRODUCT(--(Scorecard!$G$19:$G$25&lt;E1551))+1),Scorecard!$D$27)</f>
        <v>0.0530843085177338</v>
      </c>
      <c r="AB1551" s="0" t="n">
        <f aca="false">IF(ISNUMBER(F1551),INDEX(Scorecard!$D$28:$D$35,SUMPRODUCT(--(Scorecard!$G$28:$G$34&lt;F1551))+1),Scorecard!$D$36)</f>
        <v>0.165097008946478</v>
      </c>
      <c r="AC1551" s="0" t="n">
        <f aca="false">IF(ISNUMBER(H1551),INDEX(Scorecard!$D$37:$D$44,SUMPRODUCT(--(Scorecard!$G$37:$G$43&lt;H1551))+1),Scorecard!$D$45)</f>
        <v>1.35057635045042</v>
      </c>
      <c r="AD1551" s="0" t="n">
        <f aca="false">IF(ISNUMBER(I1551),INDEX(Scorecard!$D$46:$D$52,SUMPRODUCT(--(Scorecard!$G$46:$G$51&lt;I1551))+1),Scorecard!$D$53)</f>
        <v>-0.108777051091409</v>
      </c>
      <c r="AE1551" s="0" t="n">
        <f aca="false">IF(ISNUMBER(K1551),INDEX(Scorecard!$D$54:$D$61,SUMPRODUCT(--(Scorecard!$G$54:$G$60&lt;K1551))+1),Scorecard!$D$62)</f>
        <v>0.409483001259379</v>
      </c>
      <c r="AF1551" s="0" t="n">
        <f aca="false">IF(ISNUMBER(L1551),INDEX(Scorecard!$D$63:$D$68,SUMPRODUCT(--(Scorecard!$G$63:$G$67&lt;L1551))+1),Scorecard!$D$69)</f>
        <v>-0.340582194386522</v>
      </c>
      <c r="AG1551" s="0" t="n">
        <f aca="false">Inputs!$B$10+Scorecard!$J$5*Y1551+Scorecard!$J$6*Z1551+Scorecard!$J$7*AA1551+Scorecard!$J$8*AB1551+Scorecard!$J$9*AC1551+Scorecard!$J$10*AD1551+Scorecard!$J$11*AE1551+Scorecard!$J$12*AF1551</f>
        <v>-4.46905148889654</v>
      </c>
      <c r="AH1551" s="0" t="n">
        <f aca="false">MIN(1-Inputs!$B$13,MAX(Inputs!$B$13,1/(1+EXP(-(Inputs!$B$11*AG1551+Inputs!$B$12)))))</f>
        <v>0.0103441367553576</v>
      </c>
      <c r="AI1551" s="0" t="n">
        <f aca="false">Inputs!$B$9-Inputs!$B$8*AG1551</f>
        <v>616.072444614675</v>
      </c>
      <c r="AJ1551" s="0" t="n">
        <f aca="false">RANK(AH1551,$AH$5:$AH$2004,0)+COUNTIF($AH$4:AH1550,AH1551)</f>
        <v>791</v>
      </c>
      <c r="AK1551" s="0" t="n">
        <f aca="false">IF(AJ1551&lt;=Deciles!$B$5*(Deciles!$B$4+1),INT((AJ1551-1)/(Deciles!$B$4+1))+1,Deciles!$B$5+INT((AJ1551-1-Deciles!$B$5*(Deciles!$B$4+1))/Deciles!$B$4)+1)</f>
        <v>4</v>
      </c>
    </row>
    <row r="1552" customFormat="false" ht="15" hidden="false" customHeight="false" outlineLevel="0" collapsed="false">
      <c r="A1552" s="0" t="n">
        <v>45555</v>
      </c>
      <c r="B1552" s="0" t="s">
        <v>155</v>
      </c>
      <c r="C1552" s="0" t="n">
        <v>764</v>
      </c>
      <c r="D1552" s="0" t="n">
        <v>83.8698425292969</v>
      </c>
      <c r="E1552" s="0" t="n">
        <v>68.4182052612305</v>
      </c>
      <c r="F1552" s="0" t="n">
        <v>41</v>
      </c>
      <c r="G1552" s="0" t="n">
        <v>3.67700004577637</v>
      </c>
      <c r="H1552" s="0" t="n">
        <v>-2.05633306503296</v>
      </c>
      <c r="I1552" s="0" t="n">
        <v>40</v>
      </c>
      <c r="J1552" s="0" t="n">
        <v>12.7385730743408</v>
      </c>
      <c r="K1552" s="0" t="n">
        <v>4.40833330154419</v>
      </c>
      <c r="L1552" s="0" t="n">
        <v>-1.125</v>
      </c>
      <c r="M1552" s="0" t="n">
        <v>6.02960968017578</v>
      </c>
      <c r="N1552" s="0" t="n">
        <v>0</v>
      </c>
      <c r="O1552" s="0" t="n">
        <v>0</v>
      </c>
      <c r="P1552" s="0" t="s">
        <v>146</v>
      </c>
      <c r="Q1552" s="0" t="s">
        <v>141</v>
      </c>
      <c r="R1552" s="0" t="n">
        <v>2</v>
      </c>
      <c r="S1552" s="0" t="s">
        <v>156</v>
      </c>
      <c r="T1552" s="0" t="n">
        <v>0</v>
      </c>
      <c r="U1552" s="0" t="n">
        <v>340637.03</v>
      </c>
      <c r="V1552" s="0" t="n">
        <v>0.00348835787735879</v>
      </c>
      <c r="W1552" s="0" t="n">
        <v>645.677734375</v>
      </c>
      <c r="X1552" s="0" t="n">
        <v>0.00260148709639907</v>
      </c>
      <c r="Y1552" s="0" t="n">
        <f aca="false">IF(ISNUMBER(C1552),INDEX(Scorecard!$D$5:$D$12,SUMPRODUCT(--(Scorecard!$G$5:$G$11&lt;C1552))+1),Scorecard!$D$13)</f>
        <v>1.23750384304241</v>
      </c>
      <c r="Z1552" s="0" t="n">
        <f aca="false">IF(ISNUMBER(D1552),INDEX(Scorecard!$D$14:$D$17,SUMPRODUCT(--(Scorecard!$G$14:$G$16&lt;D1552))+1),Scorecard!$D$18)</f>
        <v>0.0505355481560174</v>
      </c>
      <c r="AA1552" s="0" t="n">
        <f aca="false">IF(ISNUMBER(E1552),INDEX(Scorecard!$D$19:$D$26,SUMPRODUCT(--(Scorecard!$G$19:$G$25&lt;E1552))+1),Scorecard!$D$27)</f>
        <v>0.0530843085177338</v>
      </c>
      <c r="AB1552" s="0" t="n">
        <f aca="false">IF(ISNUMBER(F1552),INDEX(Scorecard!$D$28:$D$35,SUMPRODUCT(--(Scorecard!$G$28:$G$34&lt;F1552))+1),Scorecard!$D$36)</f>
        <v>-0.132616866359722</v>
      </c>
      <c r="AC1552" s="0" t="n">
        <f aca="false">IF(ISNUMBER(H1552),INDEX(Scorecard!$D$37:$D$44,SUMPRODUCT(--(Scorecard!$G$37:$G$43&lt;H1552))+1),Scorecard!$D$45)</f>
        <v>1.35057635045042</v>
      </c>
      <c r="AD1552" s="0" t="n">
        <f aca="false">IF(ISNUMBER(I1552),INDEX(Scorecard!$D$46:$D$52,SUMPRODUCT(--(Scorecard!$G$46:$G$51&lt;I1552))+1),Scorecard!$D$53)</f>
        <v>0.569875412099532</v>
      </c>
      <c r="AE1552" s="0" t="n">
        <f aca="false">IF(ISNUMBER(K1552),INDEX(Scorecard!$D$54:$D$61,SUMPRODUCT(--(Scorecard!$G$54:$G$60&lt;K1552))+1),Scorecard!$D$62)</f>
        <v>0.409483001259379</v>
      </c>
      <c r="AF1552" s="0" t="n">
        <f aca="false">IF(ISNUMBER(L1552),INDEX(Scorecard!$D$63:$D$68,SUMPRODUCT(--(Scorecard!$G$63:$G$67&lt;L1552))+1),Scorecard!$D$69)</f>
        <v>-0.340582194386522</v>
      </c>
      <c r="AG1552" s="0" t="n">
        <f aca="false">Inputs!$B$10+Scorecard!$J$5*Y1552+Scorecard!$J$6*Z1552+Scorecard!$J$7*AA1552+Scorecard!$J$8*AB1552+Scorecard!$J$9*AC1552+Scorecard!$J$10*AD1552+Scorecard!$J$11*AE1552+Scorecard!$J$12*AF1552</f>
        <v>-5.49509342615452</v>
      </c>
      <c r="AH1552" s="0" t="n">
        <f aca="false">MIN(1-Inputs!$B$13,MAX(Inputs!$B$13,1/(1+EXP(-(Inputs!$B$11*AG1552+Inputs!$B$12)))))</f>
        <v>0.00348835780475723</v>
      </c>
      <c r="AI1552" s="0" t="n">
        <f aca="false">Inputs!$B$9-Inputs!$B$8*AG1552</f>
        <v>645.677756907199</v>
      </c>
      <c r="AJ1552" s="0" t="n">
        <f aca="false">RANK(AH1552,$AH$5:$AH$2004,0)+COUNTIF($AH$4:AH1551,AH1552)</f>
        <v>1465</v>
      </c>
      <c r="AK1552" s="0" t="n">
        <f aca="false">IF(AJ1552&lt;=Deciles!$B$5*(Deciles!$B$4+1),INT((AJ1552-1)/(Deciles!$B$4+1))+1,Deciles!$B$5+INT((AJ1552-1-Deciles!$B$5*(Deciles!$B$4+1))/Deciles!$B$4)+1)</f>
        <v>8</v>
      </c>
    </row>
    <row r="1553" customFormat="false" ht="15" hidden="false" customHeight="false" outlineLevel="0" collapsed="false">
      <c r="A1553" s="0" t="n">
        <v>45591</v>
      </c>
      <c r="B1553" s="0" t="s">
        <v>155</v>
      </c>
      <c r="C1553" s="0" t="n">
        <v>722</v>
      </c>
      <c r="D1553" s="0" t="n">
        <v>80</v>
      </c>
      <c r="E1553" s="0" t="n">
        <v>71.6080474853516</v>
      </c>
      <c r="F1553" s="0" t="n">
        <v>39</v>
      </c>
      <c r="G1553" s="0" t="n">
        <v>3.79099988937378</v>
      </c>
      <c r="H1553" s="0" t="n">
        <v>-1.94233322143555</v>
      </c>
      <c r="I1553" s="0" t="n">
        <v>26</v>
      </c>
      <c r="J1553" s="0" t="n">
        <v>12.1058940887451</v>
      </c>
      <c r="K1553" s="0" t="n">
        <v>4.60833311080933</v>
      </c>
      <c r="L1553" s="0" t="n">
        <v>-1.125</v>
      </c>
      <c r="M1553" s="0" t="n">
        <v>4.48895978927612</v>
      </c>
      <c r="N1553" s="0" t="n">
        <v>0</v>
      </c>
      <c r="O1553" s="0" t="n">
        <v>0</v>
      </c>
      <c r="P1553" s="0" t="s">
        <v>144</v>
      </c>
      <c r="Q1553" s="0" t="s">
        <v>141</v>
      </c>
      <c r="R1553" s="0" t="n">
        <v>1</v>
      </c>
      <c r="S1553" s="0" t="s">
        <v>161</v>
      </c>
      <c r="T1553" s="0" t="n">
        <v>0</v>
      </c>
      <c r="U1553" s="0" t="n">
        <v>180935.22</v>
      </c>
      <c r="V1553" s="0" t="n">
        <v>0.014684621244669</v>
      </c>
      <c r="W1553" s="0" t="n">
        <v>606.470703125</v>
      </c>
      <c r="X1553" s="0" t="n">
        <v>0.014628698118031</v>
      </c>
      <c r="Y1553" s="0" t="n">
        <f aca="false">IF(ISNUMBER(C1553),INDEX(Scorecard!$D$5:$D$12,SUMPRODUCT(--(Scorecard!$G$5:$G$11&lt;C1553))+1),Scorecard!$D$13)</f>
        <v>-0.0290424113398221</v>
      </c>
      <c r="Z1553" s="0" t="n">
        <f aca="false">IF(ISNUMBER(D1553),INDEX(Scorecard!$D$14:$D$17,SUMPRODUCT(--(Scorecard!$G$14:$G$16&lt;D1553))+1),Scorecard!$D$18)</f>
        <v>0.0505355481560174</v>
      </c>
      <c r="AA1553" s="0" t="n">
        <f aca="false">IF(ISNUMBER(E1553),INDEX(Scorecard!$D$19:$D$26,SUMPRODUCT(--(Scorecard!$G$19:$G$25&lt;E1553))+1),Scorecard!$D$27)</f>
        <v>0.0530843085177338</v>
      </c>
      <c r="AB1553" s="0" t="n">
        <f aca="false">IF(ISNUMBER(F1553),INDEX(Scorecard!$D$28:$D$35,SUMPRODUCT(--(Scorecard!$G$28:$G$34&lt;F1553))+1),Scorecard!$D$36)</f>
        <v>-0.132616866359722</v>
      </c>
      <c r="AC1553" s="0" t="n">
        <f aca="false">IF(ISNUMBER(H1553),INDEX(Scorecard!$D$37:$D$44,SUMPRODUCT(--(Scorecard!$G$37:$G$43&lt;H1553))+1),Scorecard!$D$45)</f>
        <v>1.35057635045042</v>
      </c>
      <c r="AD1553" s="0" t="n">
        <f aca="false">IF(ISNUMBER(I1553),INDEX(Scorecard!$D$46:$D$52,SUMPRODUCT(--(Scorecard!$G$46:$G$51&lt;I1553))+1),Scorecard!$D$53)</f>
        <v>0.123869379412532</v>
      </c>
      <c r="AE1553" s="0" t="n">
        <f aca="false">IF(ISNUMBER(K1553),INDEX(Scorecard!$D$54:$D$61,SUMPRODUCT(--(Scorecard!$G$54:$G$60&lt;K1553))+1),Scorecard!$D$62)</f>
        <v>0.409483001259379</v>
      </c>
      <c r="AF1553" s="0" t="n">
        <f aca="false">IF(ISNUMBER(L1553),INDEX(Scorecard!$D$63:$D$68,SUMPRODUCT(--(Scorecard!$G$63:$G$67&lt;L1553))+1),Scorecard!$D$69)</f>
        <v>-0.340582194386522</v>
      </c>
      <c r="AG1553" s="0" t="n">
        <f aca="false">Inputs!$B$10+Scorecard!$J$5*Y1553+Scorecard!$J$6*Z1553+Scorecard!$J$7*AA1553+Scorecard!$J$8*AB1553+Scorecard!$J$9*AC1553+Scorecard!$J$10*AD1553+Scorecard!$J$11*AE1553+Scorecard!$J$12*AF1553</f>
        <v>-4.13628063510722</v>
      </c>
      <c r="AH1553" s="0" t="n">
        <f aca="false">MIN(1-Inputs!$B$13,MAX(Inputs!$B$13,1/(1+EXP(-(Inputs!$B$11*AG1553+Inputs!$B$12)))))</f>
        <v>0.0146846214120252</v>
      </c>
      <c r="AI1553" s="0" t="n">
        <f aca="false">Inputs!$B$9-Inputs!$B$8*AG1553</f>
        <v>606.47070740439</v>
      </c>
      <c r="AJ1553" s="0" t="n">
        <f aca="false">RANK(AH1553,$AH$5:$AH$2004,0)+COUNTIF($AH$4:AH1552,AH1553)</f>
        <v>607</v>
      </c>
      <c r="AK1553" s="0" t="n">
        <f aca="false">IF(AJ1553&lt;=Deciles!$B$5*(Deciles!$B$4+1),INT((AJ1553-1)/(Deciles!$B$4+1))+1,Deciles!$B$5+INT((AJ1553-1-Deciles!$B$5*(Deciles!$B$4+1))/Deciles!$B$4)+1)</f>
        <v>4</v>
      </c>
    </row>
    <row r="1554" customFormat="false" ht="15" hidden="false" customHeight="false" outlineLevel="0" collapsed="false">
      <c r="A1554" s="0" t="n">
        <v>45638</v>
      </c>
      <c r="B1554" s="0" t="s">
        <v>152</v>
      </c>
      <c r="C1554" s="0" t="n">
        <v>830</v>
      </c>
      <c r="D1554" s="0" t="n">
        <v>76.3628387451172</v>
      </c>
      <c r="E1554" s="0" t="n">
        <v>65.6100997924805</v>
      </c>
      <c r="F1554" s="0" t="n">
        <v>40</v>
      </c>
      <c r="G1554" s="0" t="n">
        <v>2.96300005912781</v>
      </c>
      <c r="H1554" s="0" t="n">
        <v>-3.47033333778381</v>
      </c>
      <c r="I1554" s="0" t="n">
        <v>30</v>
      </c>
      <c r="J1554" s="0" t="n">
        <v>12.0183439254761</v>
      </c>
      <c r="K1554" s="0" t="n">
        <v>3.70000004768372</v>
      </c>
      <c r="L1554" s="0" t="n">
        <v>-0.458333253860474</v>
      </c>
      <c r="M1554" s="0" t="n">
        <v>4.74415826797485</v>
      </c>
      <c r="N1554" s="0" t="n">
        <v>0</v>
      </c>
      <c r="O1554" s="0" t="n">
        <v>0</v>
      </c>
      <c r="P1554" s="0" t="s">
        <v>146</v>
      </c>
      <c r="Q1554" s="0" t="s">
        <v>141</v>
      </c>
      <c r="R1554" s="0" t="n">
        <v>2</v>
      </c>
      <c r="S1554" s="0" t="s">
        <v>147</v>
      </c>
      <c r="T1554" s="0" t="n">
        <v>0</v>
      </c>
      <c r="U1554" s="0" t="n">
        <v>165767.88</v>
      </c>
      <c r="V1554" s="0" t="n">
        <v>0.00109257712028921</v>
      </c>
      <c r="W1554" s="0" t="n">
        <v>677.161315917969</v>
      </c>
      <c r="X1554" s="0" t="n">
        <v>0.000905152526684105</v>
      </c>
      <c r="Y1554" s="0" t="n">
        <f aca="false">IF(ISNUMBER(C1554),INDEX(Scorecard!$D$5:$D$12,SUMPRODUCT(--(Scorecard!$G$5:$G$11&lt;C1554))+1),Scorecard!$D$13)</f>
        <v>2.19112706886128</v>
      </c>
      <c r="Z1554" s="0" t="n">
        <f aca="false">IF(ISNUMBER(D1554),INDEX(Scorecard!$D$14:$D$17,SUMPRODUCT(--(Scorecard!$G$14:$G$16&lt;D1554))+1),Scorecard!$D$18)</f>
        <v>0.128579646629417</v>
      </c>
      <c r="AA1554" s="0" t="n">
        <f aca="false">IF(ISNUMBER(E1554),INDEX(Scorecard!$D$19:$D$26,SUMPRODUCT(--(Scorecard!$G$19:$G$25&lt;E1554))+1),Scorecard!$D$27)</f>
        <v>0.233621608745691</v>
      </c>
      <c r="AB1554" s="0" t="n">
        <f aca="false">IF(ISNUMBER(F1554),INDEX(Scorecard!$D$28:$D$35,SUMPRODUCT(--(Scorecard!$G$28:$G$34&lt;F1554))+1),Scorecard!$D$36)</f>
        <v>-0.132616866359722</v>
      </c>
      <c r="AC1554" s="0" t="n">
        <f aca="false">IF(ISNUMBER(H1554),INDEX(Scorecard!$D$37:$D$44,SUMPRODUCT(--(Scorecard!$G$37:$G$43&lt;H1554))+1),Scorecard!$D$45)</f>
        <v>1.35057635045042</v>
      </c>
      <c r="AD1554" s="0" t="n">
        <f aca="false">IF(ISNUMBER(I1554),INDEX(Scorecard!$D$46:$D$52,SUMPRODUCT(--(Scorecard!$G$46:$G$51&lt;I1554))+1),Scorecard!$D$53)</f>
        <v>0.123869379412532</v>
      </c>
      <c r="AE1554" s="0" t="n">
        <f aca="false">IF(ISNUMBER(K1554),INDEX(Scorecard!$D$54:$D$61,SUMPRODUCT(--(Scorecard!$G$54:$G$60&lt;K1554))+1),Scorecard!$D$62)</f>
        <v>0.489050497890326</v>
      </c>
      <c r="AF1554" s="0" t="n">
        <f aca="false">IF(ISNUMBER(L1554),INDEX(Scorecard!$D$63:$D$68,SUMPRODUCT(--(Scorecard!$G$63:$G$67&lt;L1554))+1),Scorecard!$D$69)</f>
        <v>0.322484508656054</v>
      </c>
      <c r="AG1554" s="0" t="n">
        <f aca="false">Inputs!$B$10+Scorecard!$J$5*Y1554+Scorecard!$J$6*Z1554+Scorecard!$J$7*AA1554+Scorecard!$J$8*AB1554+Scorecard!$J$9*AC1554+Scorecard!$J$10*AD1554+Scorecard!$J$11*AE1554+Scorecard!$J$12*AF1554</f>
        <v>-6.58623142867307</v>
      </c>
      <c r="AH1554" s="0" t="n">
        <f aca="false">MIN(1-Inputs!$B$13,MAX(Inputs!$B$13,1/(1+EXP(-(Inputs!$B$11*AG1554+Inputs!$B$12)))))</f>
        <v>0.00109257716295143</v>
      </c>
      <c r="AI1554" s="0" t="n">
        <f aca="false">Inputs!$B$9-Inputs!$B$8*AG1554</f>
        <v>677.161344610379</v>
      </c>
      <c r="AJ1554" s="0" t="n">
        <f aca="false">RANK(AH1554,$AH$5:$AH$2004,0)+COUNTIF($AH$4:AH1553,AH1554)</f>
        <v>1881</v>
      </c>
      <c r="AK1554" s="0" t="n">
        <f aca="false">IF(AJ1554&lt;=Deciles!$B$5*(Deciles!$B$4+1),INT((AJ1554-1)/(Deciles!$B$4+1))+1,Deciles!$B$5+INT((AJ1554-1-Deciles!$B$5*(Deciles!$B$4+1))/Deciles!$B$4)+1)</f>
        <v>10</v>
      </c>
    </row>
    <row r="1555" customFormat="false" ht="15" hidden="false" customHeight="false" outlineLevel="0" collapsed="false">
      <c r="A1555" s="0" t="n">
        <v>45639</v>
      </c>
      <c r="B1555" s="0" t="s">
        <v>155</v>
      </c>
      <c r="C1555" s="0" t="n">
        <v>754</v>
      </c>
      <c r="D1555" s="0" t="n">
        <v>80</v>
      </c>
      <c r="E1555" s="0" t="n">
        <v>73.22607421875</v>
      </c>
      <c r="F1555" s="0" t="n">
        <v>45</v>
      </c>
      <c r="G1555" s="0" t="n">
        <v>3.09800004959106</v>
      </c>
      <c r="H1555" s="0" t="n">
        <v>-2.63533306121826</v>
      </c>
      <c r="I1555" s="0" t="n">
        <v>17</v>
      </c>
      <c r="J1555" s="0" t="n">
        <v>12.4116697311401</v>
      </c>
      <c r="K1555" s="0" t="n">
        <v>4.20833349227905</v>
      </c>
      <c r="L1555" s="0" t="n">
        <v>-1.125</v>
      </c>
      <c r="M1555" s="0" t="n">
        <v>4.23436260223389</v>
      </c>
      <c r="N1555" s="0" t="n">
        <v>0</v>
      </c>
      <c r="O1555" s="0" t="n">
        <v>0</v>
      </c>
      <c r="P1555" s="0" t="s">
        <v>140</v>
      </c>
      <c r="Q1555" s="0" t="s">
        <v>141</v>
      </c>
      <c r="R1555" s="0" t="n">
        <v>2</v>
      </c>
      <c r="S1555" s="0" t="s">
        <v>148</v>
      </c>
      <c r="T1555" s="0" t="n">
        <v>0</v>
      </c>
      <c r="U1555" s="0" t="n">
        <v>245651.75</v>
      </c>
      <c r="V1555" s="0" t="n">
        <v>0.00831627752631903</v>
      </c>
      <c r="W1555" s="0" t="n">
        <v>622.033386230469</v>
      </c>
      <c r="X1555" s="0" t="n">
        <v>0.0111648011952639</v>
      </c>
      <c r="Y1555" s="0" t="n">
        <f aca="false">IF(ISNUMBER(C1555),INDEX(Scorecard!$D$5:$D$12,SUMPRODUCT(--(Scorecard!$G$5:$G$11&lt;C1555))+1),Scorecard!$D$13)</f>
        <v>0.733188958177614</v>
      </c>
      <c r="Z1555" s="0" t="n">
        <f aca="false">IF(ISNUMBER(D1555),INDEX(Scorecard!$D$14:$D$17,SUMPRODUCT(--(Scorecard!$G$14:$G$16&lt;D1555))+1),Scorecard!$D$18)</f>
        <v>0.0505355481560174</v>
      </c>
      <c r="AA1555" s="0" t="n">
        <f aca="false">IF(ISNUMBER(E1555),INDEX(Scorecard!$D$19:$D$26,SUMPRODUCT(--(Scorecard!$G$19:$G$25&lt;E1555))+1),Scorecard!$D$27)</f>
        <v>-0.0341578513653732</v>
      </c>
      <c r="AB1555" s="0" t="n">
        <f aca="false">IF(ISNUMBER(F1555),INDEX(Scorecard!$D$28:$D$35,SUMPRODUCT(--(Scorecard!$G$28:$G$34&lt;F1555))+1),Scorecard!$D$36)</f>
        <v>-0.309727037437117</v>
      </c>
      <c r="AC1555" s="0" t="n">
        <f aca="false">IF(ISNUMBER(H1555),INDEX(Scorecard!$D$37:$D$44,SUMPRODUCT(--(Scorecard!$G$37:$G$43&lt;H1555))+1),Scorecard!$D$45)</f>
        <v>1.35057635045042</v>
      </c>
      <c r="AD1555" s="0" t="n">
        <f aca="false">IF(ISNUMBER(I1555),INDEX(Scorecard!$D$46:$D$52,SUMPRODUCT(--(Scorecard!$G$46:$G$51&lt;I1555))+1),Scorecard!$D$53)</f>
        <v>-0.114272400683245</v>
      </c>
      <c r="AE1555" s="0" t="n">
        <f aca="false">IF(ISNUMBER(K1555),INDEX(Scorecard!$D$54:$D$61,SUMPRODUCT(--(Scorecard!$G$54:$G$60&lt;K1555))+1),Scorecard!$D$62)</f>
        <v>0.489050497890326</v>
      </c>
      <c r="AF1555" s="0" t="n">
        <f aca="false">IF(ISNUMBER(L1555),INDEX(Scorecard!$D$63:$D$68,SUMPRODUCT(--(Scorecard!$G$63:$G$67&lt;L1555))+1),Scorecard!$D$69)</f>
        <v>-0.340582194386522</v>
      </c>
      <c r="AG1555" s="0" t="n">
        <f aca="false">Inputs!$B$10+Scorecard!$J$5*Y1555+Scorecard!$J$6*Z1555+Scorecard!$J$7*AA1555+Scorecard!$J$8*AB1555+Scorecard!$J$9*AC1555+Scorecard!$J$10*AD1555+Scorecard!$J$11*AE1555+Scorecard!$J$12*AF1555</f>
        <v>-4.67564207066679</v>
      </c>
      <c r="AH1555" s="0" t="n">
        <f aca="false">MIN(1-Inputs!$B$13,MAX(Inputs!$B$13,1/(1+EXP(-(Inputs!$B$11*AG1555+Inputs!$B$12)))))</f>
        <v>0.0083162776551707</v>
      </c>
      <c r="AI1555" s="0" t="n">
        <f aca="false">Inputs!$B$9-Inputs!$B$8*AG1555</f>
        <v>622.033388770961</v>
      </c>
      <c r="AJ1555" s="0" t="n">
        <f aca="false">RANK(AH1555,$AH$5:$AH$2004,0)+COUNTIF($AH$4:AH1554,AH1555)</f>
        <v>937</v>
      </c>
      <c r="AK1555" s="0" t="n">
        <f aca="false">IF(AJ1555&lt;=Deciles!$B$5*(Deciles!$B$4+1),INT((AJ1555-1)/(Deciles!$B$4+1))+1,Deciles!$B$5+INT((AJ1555-1-Deciles!$B$5*(Deciles!$B$4+1))/Deciles!$B$4)+1)</f>
        <v>5</v>
      </c>
    </row>
    <row r="1556" customFormat="false" ht="15" hidden="false" customHeight="false" outlineLevel="0" collapsed="false">
      <c r="A1556" s="0" t="n">
        <v>45666</v>
      </c>
      <c r="B1556" s="0" t="s">
        <v>155</v>
      </c>
      <c r="C1556" s="0" t="n">
        <v>715</v>
      </c>
      <c r="D1556" s="0" t="n">
        <v>80</v>
      </c>
      <c r="E1556" s="0" t="n">
        <v>72.1487731933594</v>
      </c>
      <c r="F1556" s="0" t="n">
        <v>21</v>
      </c>
      <c r="G1556" s="0" t="n">
        <v>3.6470000743866</v>
      </c>
      <c r="H1556" s="0" t="n">
        <v>-2.08633303642273</v>
      </c>
      <c r="I1556" s="0" t="n">
        <v>21</v>
      </c>
      <c r="J1556" s="0" t="n">
        <v>12.790774345398</v>
      </c>
      <c r="K1556" s="0" t="n">
        <v>4.60833311080933</v>
      </c>
      <c r="L1556" s="0" t="n">
        <v>-1.125</v>
      </c>
      <c r="M1556" s="0" t="n">
        <v>4.48895978927612</v>
      </c>
      <c r="N1556" s="0" t="n">
        <v>0</v>
      </c>
      <c r="O1556" s="0" t="n">
        <v>0</v>
      </c>
      <c r="P1556" s="0" t="s">
        <v>146</v>
      </c>
      <c r="Q1556" s="0" t="s">
        <v>141</v>
      </c>
      <c r="R1556" s="0" t="n">
        <v>1</v>
      </c>
      <c r="S1556" s="0" t="s">
        <v>161</v>
      </c>
      <c r="T1556" s="0" t="n">
        <v>0</v>
      </c>
      <c r="U1556" s="0" t="n">
        <v>358891.16</v>
      </c>
      <c r="V1556" s="0" t="n">
        <v>0.00656469259411097</v>
      </c>
      <c r="W1556" s="0" t="n">
        <v>628.482055664063</v>
      </c>
      <c r="X1556" s="0" t="n">
        <v>0.00933791045099497</v>
      </c>
      <c r="Y1556" s="0" t="n">
        <f aca="false">IF(ISNUMBER(C1556),INDEX(Scorecard!$D$5:$D$12,SUMPRODUCT(--(Scorecard!$G$5:$G$11&lt;C1556))+1),Scorecard!$D$13)</f>
        <v>-0.0290424113398221</v>
      </c>
      <c r="Z1556" s="0" t="n">
        <f aca="false">IF(ISNUMBER(D1556),INDEX(Scorecard!$D$14:$D$17,SUMPRODUCT(--(Scorecard!$G$14:$G$16&lt;D1556))+1),Scorecard!$D$18)</f>
        <v>0.0505355481560174</v>
      </c>
      <c r="AA1556" s="0" t="n">
        <f aca="false">IF(ISNUMBER(E1556),INDEX(Scorecard!$D$19:$D$26,SUMPRODUCT(--(Scorecard!$G$19:$G$25&lt;E1556))+1),Scorecard!$D$27)</f>
        <v>-0.0341578513653732</v>
      </c>
      <c r="AB1556" s="0" t="n">
        <f aca="false">IF(ISNUMBER(F1556),INDEX(Scorecard!$D$28:$D$35,SUMPRODUCT(--(Scorecard!$G$28:$G$34&lt;F1556))+1),Scorecard!$D$36)</f>
        <v>0.624829191519909</v>
      </c>
      <c r="AC1556" s="0" t="n">
        <f aca="false">IF(ISNUMBER(H1556),INDEX(Scorecard!$D$37:$D$44,SUMPRODUCT(--(Scorecard!$G$37:$G$43&lt;H1556))+1),Scorecard!$D$45)</f>
        <v>1.35057635045042</v>
      </c>
      <c r="AD1556" s="0" t="n">
        <f aca="false">IF(ISNUMBER(I1556),INDEX(Scorecard!$D$46:$D$52,SUMPRODUCT(--(Scorecard!$G$46:$G$51&lt;I1556))+1),Scorecard!$D$53)</f>
        <v>-0.108777051091409</v>
      </c>
      <c r="AE1556" s="0" t="n">
        <f aca="false">IF(ISNUMBER(K1556),INDEX(Scorecard!$D$54:$D$61,SUMPRODUCT(--(Scorecard!$G$54:$G$60&lt;K1556))+1),Scorecard!$D$62)</f>
        <v>0.409483001259379</v>
      </c>
      <c r="AF1556" s="0" t="n">
        <f aca="false">IF(ISNUMBER(L1556),INDEX(Scorecard!$D$63:$D$68,SUMPRODUCT(--(Scorecard!$G$63:$G$67&lt;L1556))+1),Scorecard!$D$69)</f>
        <v>-0.340582194386522</v>
      </c>
      <c r="AG1556" s="0" t="n">
        <f aca="false">Inputs!$B$10+Scorecard!$J$5*Y1556+Scorecard!$J$6*Z1556+Scorecard!$J$7*AA1556+Scorecard!$J$8*AB1556+Scorecard!$J$9*AC1556+Scorecard!$J$10*AD1556+Scorecard!$J$11*AE1556+Scorecard!$J$12*AF1556</f>
        <v>-4.89913656300034</v>
      </c>
      <c r="AH1556" s="0" t="n">
        <f aca="false">MIN(1-Inputs!$B$13,MAX(Inputs!$B$13,1/(1+EXP(-(Inputs!$B$11*AG1556+Inputs!$B$12)))))</f>
        <v>0.00656469253862142</v>
      </c>
      <c r="AI1556" s="0" t="n">
        <f aca="false">Inputs!$B$9-Inputs!$B$8*AG1556</f>
        <v>628.482076686073</v>
      </c>
      <c r="AJ1556" s="0" t="n">
        <f aca="false">RANK(AH1556,$AH$5:$AH$2004,0)+COUNTIF($AH$4:AH1555,AH1556)</f>
        <v>1095</v>
      </c>
      <c r="AK1556" s="0" t="n">
        <f aca="false">IF(AJ1556&lt;=Deciles!$B$5*(Deciles!$B$4+1),INT((AJ1556-1)/(Deciles!$B$4+1))+1,Deciles!$B$5+INT((AJ1556-1-Deciles!$B$5*(Deciles!$B$4+1))/Deciles!$B$4)+1)</f>
        <v>6</v>
      </c>
    </row>
    <row r="1557" customFormat="false" ht="15" hidden="false" customHeight="false" outlineLevel="0" collapsed="false">
      <c r="A1557" s="0" t="n">
        <v>45686</v>
      </c>
      <c r="B1557" s="0" t="s">
        <v>158</v>
      </c>
      <c r="C1557" s="0" t="n">
        <v>689</v>
      </c>
      <c r="D1557" s="0" t="n">
        <v>80</v>
      </c>
      <c r="E1557" s="0" t="n">
        <v>41.9570159912109</v>
      </c>
      <c r="F1557" s="0" t="n">
        <v>27</v>
      </c>
      <c r="G1557" s="0" t="n">
        <v>4.26999998092651</v>
      </c>
      <c r="H1557" s="0" t="n">
        <v>1.35333323478699</v>
      </c>
      <c r="I1557" s="0" t="n">
        <v>105</v>
      </c>
      <c r="J1557" s="0" t="n">
        <v>12.1562175750732</v>
      </c>
      <c r="K1557" s="0" t="n">
        <v>6.53333330154419</v>
      </c>
      <c r="L1557" s="0" t="n">
        <v>2.71025633811951</v>
      </c>
      <c r="M1557" s="0" t="n">
        <v>0.489093065261841</v>
      </c>
      <c r="N1557" s="0" t="n">
        <v>1</v>
      </c>
      <c r="O1557" s="0" t="n">
        <v>0</v>
      </c>
      <c r="P1557" s="0" t="s">
        <v>146</v>
      </c>
      <c r="Q1557" s="0" t="s">
        <v>141</v>
      </c>
      <c r="R1557" s="0" t="n">
        <v>1</v>
      </c>
      <c r="S1557" s="0" t="s">
        <v>156</v>
      </c>
      <c r="T1557" s="0" t="n">
        <v>0</v>
      </c>
      <c r="U1557" s="0" t="n">
        <v>190273.44</v>
      </c>
      <c r="V1557" s="0" t="n">
        <v>0.0271676573902369</v>
      </c>
      <c r="W1557" s="0" t="n">
        <v>589.475036621094</v>
      </c>
      <c r="X1557" s="0" t="n">
        <v>0.024949723854661</v>
      </c>
      <c r="Y1557" s="0" t="n">
        <f aca="false">IF(ISNUMBER(C1557),INDEX(Scorecard!$D$5:$D$12,SUMPRODUCT(--(Scorecard!$G$5:$G$11&lt;C1557))+1),Scorecard!$D$13)</f>
        <v>-0.869677851527538</v>
      </c>
      <c r="Z1557" s="0" t="n">
        <f aca="false">IF(ISNUMBER(D1557),INDEX(Scorecard!$D$14:$D$17,SUMPRODUCT(--(Scorecard!$G$14:$G$16&lt;D1557))+1),Scorecard!$D$18)</f>
        <v>0.0505355481560174</v>
      </c>
      <c r="AA1557" s="0" t="n">
        <f aca="false">IF(ISNUMBER(E1557),INDEX(Scorecard!$D$19:$D$26,SUMPRODUCT(--(Scorecard!$G$19:$G$25&lt;E1557))+1),Scorecard!$D$27)</f>
        <v>0.57899015159425</v>
      </c>
      <c r="AB1557" s="0" t="n">
        <f aca="false">IF(ISNUMBER(F1557),INDEX(Scorecard!$D$28:$D$35,SUMPRODUCT(--(Scorecard!$G$28:$G$34&lt;F1557))+1),Scorecard!$D$36)</f>
        <v>0.165097008946478</v>
      </c>
      <c r="AC1557" s="0" t="n">
        <f aca="false">IF(ISNUMBER(H1557),INDEX(Scorecard!$D$37:$D$44,SUMPRODUCT(--(Scorecard!$G$37:$G$43&lt;H1557))+1),Scorecard!$D$45)</f>
        <v>-0.975503570149195</v>
      </c>
      <c r="AD1557" s="0" t="n">
        <f aca="false">IF(ISNUMBER(I1557),INDEX(Scorecard!$D$46:$D$52,SUMPRODUCT(--(Scorecard!$G$46:$G$51&lt;I1557))+1),Scorecard!$D$53)</f>
        <v>0.818882373006414</v>
      </c>
      <c r="AE1557" s="0" t="n">
        <f aca="false">IF(ISNUMBER(K1557),INDEX(Scorecard!$D$54:$D$61,SUMPRODUCT(--(Scorecard!$G$54:$G$60&lt;K1557))+1),Scorecard!$D$62)</f>
        <v>-0.119873800601421</v>
      </c>
      <c r="AF1557" s="0" t="n">
        <f aca="false">IF(ISNUMBER(L1557),INDEX(Scorecard!$D$63:$D$68,SUMPRODUCT(--(Scorecard!$G$63:$G$67&lt;L1557))+1),Scorecard!$D$69)</f>
        <v>0.322484508656054</v>
      </c>
      <c r="AG1557" s="0" t="n">
        <f aca="false">Inputs!$B$10+Scorecard!$J$5*Y1557+Scorecard!$J$6*Z1557+Scorecard!$J$7*AA1557+Scorecard!$J$8*AB1557+Scorecard!$J$9*AC1557+Scorecard!$J$10*AD1557+Scorecard!$J$11*AE1557+Scorecard!$J$12*AF1557</f>
        <v>-3.54725542241353</v>
      </c>
      <c r="AH1557" s="0" t="n">
        <f aca="false">MIN(1-Inputs!$B$13,MAX(Inputs!$B$13,1/(1+EXP(-(Inputs!$B$11*AG1557+Inputs!$B$12)))))</f>
        <v>0.0271676576966242</v>
      </c>
      <c r="AI1557" s="0" t="n">
        <f aca="false">Inputs!$B$9-Inputs!$B$8*AG1557</f>
        <v>589.475032338155</v>
      </c>
      <c r="AJ1557" s="0" t="n">
        <f aca="false">RANK(AH1557,$AH$5:$AH$2004,0)+COUNTIF($AH$4:AH1556,AH1557)</f>
        <v>349</v>
      </c>
      <c r="AK1557" s="0" t="n">
        <f aca="false">IF(AJ1557&lt;=Deciles!$B$5*(Deciles!$B$4+1),INT((AJ1557-1)/(Deciles!$B$4+1))+1,Deciles!$B$5+INT((AJ1557-1-Deciles!$B$5*(Deciles!$B$4+1))/Deciles!$B$4)+1)</f>
        <v>2</v>
      </c>
    </row>
    <row r="1558" customFormat="false" ht="15" hidden="false" customHeight="false" outlineLevel="0" collapsed="false">
      <c r="A1558" s="0" t="n">
        <v>45703</v>
      </c>
      <c r="B1558" s="0" t="s">
        <v>145</v>
      </c>
      <c r="C1558" s="0" t="n">
        <v>798</v>
      </c>
      <c r="D1558" s="0" t="n">
        <v>80</v>
      </c>
      <c r="E1558" s="0" t="n">
        <v>74.0602416992188</v>
      </c>
      <c r="F1558" s="0" t="n">
        <v>48</v>
      </c>
      <c r="G1558" s="0" t="n">
        <v>2.91300010681152</v>
      </c>
      <c r="H1558" s="0" t="n">
        <v>-0.603666543960571</v>
      </c>
      <c r="I1558" s="0" t="n">
        <v>15</v>
      </c>
      <c r="J1558" s="0" t="n">
        <v>12.5867643356323</v>
      </c>
      <c r="K1558" s="0" t="n">
        <v>4.55833339691162</v>
      </c>
      <c r="L1558" s="0" t="n">
        <v>-1.875</v>
      </c>
      <c r="M1558" s="0" t="n">
        <v>4.74416494369507</v>
      </c>
      <c r="N1558" s="0" t="n">
        <v>0</v>
      </c>
      <c r="O1558" s="0" t="n">
        <v>0</v>
      </c>
      <c r="P1558" s="0" t="s">
        <v>140</v>
      </c>
      <c r="Q1558" s="0" t="s">
        <v>141</v>
      </c>
      <c r="R1558" s="0" t="n">
        <v>2</v>
      </c>
      <c r="S1558" s="0" t="s">
        <v>142</v>
      </c>
      <c r="T1558" s="0" t="n">
        <v>0</v>
      </c>
      <c r="U1558" s="0" t="n">
        <v>292659.22</v>
      </c>
      <c r="V1558" s="0" t="n">
        <v>0.00213155522942543</v>
      </c>
      <c r="W1558" s="0" t="n">
        <v>659.045837402344</v>
      </c>
      <c r="X1558" s="0" t="n">
        <v>0.00228626001626253</v>
      </c>
      <c r="Y1558" s="0" t="n">
        <f aca="false">IF(ISNUMBER(C1558),INDEX(Scorecard!$D$5:$D$12,SUMPRODUCT(--(Scorecard!$G$5:$G$11&lt;C1558))+1),Scorecard!$D$13)</f>
        <v>2.19112706886128</v>
      </c>
      <c r="Z1558" s="0" t="n">
        <f aca="false">IF(ISNUMBER(D1558),INDEX(Scorecard!$D$14:$D$17,SUMPRODUCT(--(Scorecard!$G$14:$G$16&lt;D1558))+1),Scorecard!$D$18)</f>
        <v>0.0505355481560174</v>
      </c>
      <c r="AA1558" s="0" t="n">
        <f aca="false">IF(ISNUMBER(E1558),INDEX(Scorecard!$D$19:$D$26,SUMPRODUCT(--(Scorecard!$G$19:$G$25&lt;E1558))+1),Scorecard!$D$27)</f>
        <v>-0.0341578513653732</v>
      </c>
      <c r="AB1558" s="0" t="n">
        <f aca="false">IF(ISNUMBER(F1558),INDEX(Scorecard!$D$28:$D$35,SUMPRODUCT(--(Scorecard!$G$28:$G$34&lt;F1558))+1),Scorecard!$D$36)</f>
        <v>-0.400689107298307</v>
      </c>
      <c r="AC1558" s="0" t="n">
        <f aca="false">IF(ISNUMBER(H1558),INDEX(Scorecard!$D$37:$D$44,SUMPRODUCT(--(Scorecard!$G$37:$G$43&lt;H1558))+1),Scorecard!$D$45)</f>
        <v>1.35057635045042</v>
      </c>
      <c r="AD1558" s="0" t="n">
        <f aca="false">IF(ISNUMBER(I1558),INDEX(Scorecard!$D$46:$D$52,SUMPRODUCT(--(Scorecard!$G$46:$G$51&lt;I1558))+1),Scorecard!$D$53)</f>
        <v>-0.114272400683245</v>
      </c>
      <c r="AE1558" s="0" t="n">
        <f aca="false">IF(ISNUMBER(K1558),INDEX(Scorecard!$D$54:$D$61,SUMPRODUCT(--(Scorecard!$G$54:$G$60&lt;K1558))+1),Scorecard!$D$62)</f>
        <v>0.409483001259379</v>
      </c>
      <c r="AF1558" s="0" t="n">
        <f aca="false">IF(ISNUMBER(L1558),INDEX(Scorecard!$D$63:$D$68,SUMPRODUCT(--(Scorecard!$G$63:$G$67&lt;L1558))+1),Scorecard!$D$69)</f>
        <v>-0.340582194386522</v>
      </c>
      <c r="AG1558" s="0" t="n">
        <f aca="false">Inputs!$B$10+Scorecard!$J$5*Y1558+Scorecard!$J$6*Z1558+Scorecard!$J$7*AA1558+Scorecard!$J$8*AB1558+Scorecard!$J$9*AC1558+Scorecard!$J$10*AD1558+Scorecard!$J$11*AE1558+Scorecard!$J$12*AF1558</f>
        <v>-5.95839590182572</v>
      </c>
      <c r="AH1558" s="0" t="n">
        <f aca="false">MIN(1-Inputs!$B$13,MAX(Inputs!$B$13,1/(1+EXP(-(Inputs!$B$11*AG1558+Inputs!$B$12)))))</f>
        <v>0.00213155515709171</v>
      </c>
      <c r="AI1558" s="0" t="n">
        <f aca="false">Inputs!$B$9-Inputs!$B$8*AG1558</f>
        <v>659.045840588847</v>
      </c>
      <c r="AJ1558" s="0" t="n">
        <f aca="false">RANK(AH1558,$AH$5:$AH$2004,0)+COUNTIF($AH$4:AH1557,AH1558)</f>
        <v>1675</v>
      </c>
      <c r="AK1558" s="0" t="n">
        <f aca="false">IF(AJ1558&lt;=Deciles!$B$5*(Deciles!$B$4+1),INT((AJ1558-1)/(Deciles!$B$4+1))+1,Deciles!$B$5+INT((AJ1558-1-Deciles!$B$5*(Deciles!$B$4+1))/Deciles!$B$4)+1)</f>
        <v>9</v>
      </c>
    </row>
    <row r="1559" customFormat="false" ht="15" hidden="false" customHeight="false" outlineLevel="0" collapsed="false">
      <c r="A1559" s="0" t="n">
        <v>45706</v>
      </c>
      <c r="B1559" s="0" t="s">
        <v>145</v>
      </c>
      <c r="C1559" s="0" t="n">
        <v>702</v>
      </c>
      <c r="D1559" s="0" t="n">
        <v>80</v>
      </c>
      <c r="E1559" s="0" t="n">
        <v>74.3553619384766</v>
      </c>
      <c r="F1559" s="0" t="n">
        <v>30</v>
      </c>
      <c r="G1559" s="0" t="n">
        <v>3.43700003623962</v>
      </c>
      <c r="H1559" s="0" t="n">
        <v>-0.0796666145324707</v>
      </c>
      <c r="I1559" s="0" t="n">
        <v>14</v>
      </c>
      <c r="J1559" s="0" t="n">
        <v>13.3791246414185</v>
      </c>
      <c r="K1559" s="0" t="n">
        <v>4.15833330154419</v>
      </c>
      <c r="L1559" s="0" t="n">
        <v>-1.875</v>
      </c>
      <c r="M1559" s="0" t="n">
        <v>4.74416494369507</v>
      </c>
      <c r="N1559" s="0" t="n">
        <v>0</v>
      </c>
      <c r="O1559" s="0" t="n">
        <v>0</v>
      </c>
      <c r="P1559" s="0" t="s">
        <v>144</v>
      </c>
      <c r="Q1559" s="0" t="s">
        <v>141</v>
      </c>
      <c r="R1559" s="0" t="n">
        <v>1</v>
      </c>
      <c r="S1559" s="0" t="s">
        <v>147</v>
      </c>
      <c r="T1559" s="0" t="n">
        <v>0</v>
      </c>
      <c r="U1559" s="0" t="n">
        <v>646368.25</v>
      </c>
      <c r="V1559" s="0" t="n">
        <v>0.0272806044667959</v>
      </c>
      <c r="W1559" s="0" t="n">
        <v>589.359619140625</v>
      </c>
      <c r="X1559" s="0" t="n">
        <v>0.0251373182982206</v>
      </c>
      <c r="Y1559" s="0" t="n">
        <f aca="false">IF(ISNUMBER(C1559),INDEX(Scorecard!$D$5:$D$12,SUMPRODUCT(--(Scorecard!$G$5:$G$11&lt;C1559))+1),Scorecard!$D$13)</f>
        <v>-0.869677851527538</v>
      </c>
      <c r="Z1559" s="0" t="n">
        <f aca="false">IF(ISNUMBER(D1559),INDEX(Scorecard!$D$14:$D$17,SUMPRODUCT(--(Scorecard!$G$14:$G$16&lt;D1559))+1),Scorecard!$D$18)</f>
        <v>0.0505355481560174</v>
      </c>
      <c r="AA1559" s="0" t="n">
        <f aca="false">IF(ISNUMBER(E1559),INDEX(Scorecard!$D$19:$D$26,SUMPRODUCT(--(Scorecard!$G$19:$G$25&lt;E1559))+1),Scorecard!$D$27)</f>
        <v>-0.0341578513653732</v>
      </c>
      <c r="AB1559" s="0" t="n">
        <f aca="false">IF(ISNUMBER(F1559),INDEX(Scorecard!$D$28:$D$35,SUMPRODUCT(--(Scorecard!$G$28:$G$34&lt;F1559))+1),Scorecard!$D$36)</f>
        <v>0.126913191054783</v>
      </c>
      <c r="AC1559" s="0" t="n">
        <f aca="false">IF(ISNUMBER(H1559),INDEX(Scorecard!$D$37:$D$44,SUMPRODUCT(--(Scorecard!$G$37:$G$43&lt;H1559))+1),Scorecard!$D$45)</f>
        <v>0.330501541082344</v>
      </c>
      <c r="AD1559" s="0" t="n">
        <f aca="false">IF(ISNUMBER(I1559),INDEX(Scorecard!$D$46:$D$52,SUMPRODUCT(--(Scorecard!$G$46:$G$51&lt;I1559))+1),Scorecard!$D$53)</f>
        <v>-0.114272400683245</v>
      </c>
      <c r="AE1559" s="0" t="n">
        <f aca="false">IF(ISNUMBER(K1559),INDEX(Scorecard!$D$54:$D$61,SUMPRODUCT(--(Scorecard!$G$54:$G$60&lt;K1559))+1),Scorecard!$D$62)</f>
        <v>0.489050497890326</v>
      </c>
      <c r="AF1559" s="0" t="n">
        <f aca="false">IF(ISNUMBER(L1559),INDEX(Scorecard!$D$63:$D$68,SUMPRODUCT(--(Scorecard!$G$63:$G$67&lt;L1559))+1),Scorecard!$D$69)</f>
        <v>-0.340582194386522</v>
      </c>
      <c r="AG1559" s="0" t="n">
        <f aca="false">Inputs!$B$10+Scorecard!$J$5*Y1559+Scorecard!$J$6*Z1559+Scorecard!$J$7*AA1559+Scorecard!$J$8*AB1559+Scorecard!$J$9*AC1559+Scorecard!$J$10*AD1559+Scorecard!$J$11*AE1559+Scorecard!$J$12*AF1559</f>
        <v>-3.54325506552858</v>
      </c>
      <c r="AH1559" s="0" t="n">
        <f aca="false">MIN(1-Inputs!$B$13,MAX(Inputs!$B$13,1/(1+EXP(-(Inputs!$B$11*AG1559+Inputs!$B$12)))))</f>
        <v>0.027280604622568</v>
      </c>
      <c r="AI1559" s="0" t="n">
        <f aca="false">Inputs!$B$9-Inputs!$B$8*AG1559</f>
        <v>589.359606437361</v>
      </c>
      <c r="AJ1559" s="0" t="n">
        <f aca="false">RANK(AH1559,$AH$5:$AH$2004,0)+COUNTIF($AH$4:AH1558,AH1559)</f>
        <v>346</v>
      </c>
      <c r="AK1559" s="0" t="n">
        <f aca="false">IF(AJ1559&lt;=Deciles!$B$5*(Deciles!$B$4+1),INT((AJ1559-1)/(Deciles!$B$4+1))+1,Deciles!$B$5+INT((AJ1559-1-Deciles!$B$5*(Deciles!$B$4+1))/Deciles!$B$4)+1)</f>
        <v>2</v>
      </c>
    </row>
    <row r="1560" customFormat="false" ht="15" hidden="false" customHeight="false" outlineLevel="0" collapsed="false">
      <c r="A1560" s="0" t="n">
        <v>45717</v>
      </c>
      <c r="B1560" s="0" t="s">
        <v>139</v>
      </c>
      <c r="C1560" s="0" t="n">
        <v>757</v>
      </c>
      <c r="D1560" s="0" t="n">
        <v>91.8400802612305</v>
      </c>
      <c r="E1560" s="0" t="n">
        <v>87.4748764038086</v>
      </c>
      <c r="F1560" s="0" t="n">
        <v>18</v>
      </c>
      <c r="G1560" s="0" t="n">
        <v>3.45600008964539</v>
      </c>
      <c r="H1560" s="0" t="n">
        <v>0.439333438873291</v>
      </c>
      <c r="I1560" s="0" t="n">
        <v>9</v>
      </c>
      <c r="J1560" s="0" t="n">
        <v>12.5806369781494</v>
      </c>
      <c r="K1560" s="0" t="n">
        <v>5.53333330154419</v>
      </c>
      <c r="L1560" s="0" t="n">
        <v>-3.50000047683716</v>
      </c>
      <c r="M1560" s="0" t="n">
        <v>3.47430467605591</v>
      </c>
      <c r="N1560" s="0" t="n">
        <v>0</v>
      </c>
      <c r="O1560" s="0" t="n">
        <v>0</v>
      </c>
      <c r="P1560" s="0" t="s">
        <v>140</v>
      </c>
      <c r="Q1560" s="0" t="s">
        <v>141</v>
      </c>
      <c r="R1560" s="0" t="n">
        <v>2</v>
      </c>
      <c r="S1560" s="0" t="s">
        <v>156</v>
      </c>
      <c r="T1560" s="0" t="n">
        <v>0</v>
      </c>
      <c r="U1560" s="0" t="n">
        <v>290871.62</v>
      </c>
      <c r="V1560" s="0" t="n">
        <v>0.00792050175368786</v>
      </c>
      <c r="W1560" s="0" t="n">
        <v>623.363830566406</v>
      </c>
      <c r="X1560" s="0" t="n">
        <v>0.00525132426992059</v>
      </c>
      <c r="Y1560" s="0" t="n">
        <f aca="false">IF(ISNUMBER(C1560),INDEX(Scorecard!$D$5:$D$12,SUMPRODUCT(--(Scorecard!$G$5:$G$11&lt;C1560))+1),Scorecard!$D$13)</f>
        <v>0.733188958177614</v>
      </c>
      <c r="Z1560" s="0" t="n">
        <f aca="false">IF(ISNUMBER(D1560),INDEX(Scorecard!$D$14:$D$17,SUMPRODUCT(--(Scorecard!$G$14:$G$16&lt;D1560))+1),Scorecard!$D$18)</f>
        <v>-0.361970872710667</v>
      </c>
      <c r="AA1560" s="0" t="n">
        <f aca="false">IF(ISNUMBER(E1560),INDEX(Scorecard!$D$19:$D$26,SUMPRODUCT(--(Scorecard!$G$19:$G$25&lt;E1560))+1),Scorecard!$D$27)</f>
        <v>-0.820992370602782</v>
      </c>
      <c r="AB1560" s="0" t="n">
        <f aca="false">IF(ISNUMBER(F1560),INDEX(Scorecard!$D$28:$D$35,SUMPRODUCT(--(Scorecard!$G$28:$G$34&lt;F1560))+1),Scorecard!$D$36)</f>
        <v>0.624829191519909</v>
      </c>
      <c r="AC1560" s="0" t="n">
        <f aca="false">IF(ISNUMBER(H1560),INDEX(Scorecard!$D$37:$D$44,SUMPRODUCT(--(Scorecard!$G$37:$G$43&lt;H1560))+1),Scorecard!$D$45)</f>
        <v>-0.271229676926091</v>
      </c>
      <c r="AD1560" s="0" t="n">
        <f aca="false">IF(ISNUMBER(I1560),INDEX(Scorecard!$D$46:$D$52,SUMPRODUCT(--(Scorecard!$G$46:$G$51&lt;I1560))+1),Scorecard!$D$53)</f>
        <v>-0.114272400683245</v>
      </c>
      <c r="AE1560" s="0" t="n">
        <f aca="false">IF(ISNUMBER(K1560),INDEX(Scorecard!$D$54:$D$61,SUMPRODUCT(--(Scorecard!$G$54:$G$60&lt;K1560))+1),Scorecard!$D$62)</f>
        <v>0.0151758992857273</v>
      </c>
      <c r="AF1560" s="0" t="n">
        <f aca="false">IF(ISNUMBER(L1560),INDEX(Scorecard!$D$63:$D$68,SUMPRODUCT(--(Scorecard!$G$63:$G$67&lt;L1560))+1),Scorecard!$D$69)</f>
        <v>-0.340582194386522</v>
      </c>
      <c r="AG1560" s="0" t="n">
        <f aca="false">Inputs!$B$10+Scorecard!$J$5*Y1560+Scorecard!$J$6*Z1560+Scorecard!$J$7*AA1560+Scorecard!$J$8*AB1560+Scorecard!$J$9*AC1560+Scorecard!$J$10*AD1560+Scorecard!$J$11*AE1560+Scorecard!$J$12*AF1560</f>
        <v>-4.72175206696736</v>
      </c>
      <c r="AH1560" s="0" t="n">
        <f aca="false">MIN(1-Inputs!$B$13,MAX(Inputs!$B$13,1/(1+EXP(-(Inputs!$B$11*AG1560+Inputs!$B$12)))))</f>
        <v>0.00792050210622501</v>
      </c>
      <c r="AI1560" s="0" t="n">
        <f aca="false">Inputs!$B$9-Inputs!$B$8*AG1560</f>
        <v>623.363842030926</v>
      </c>
      <c r="AJ1560" s="0" t="n">
        <f aca="false">RANK(AH1560,$AH$5:$AH$2004,0)+COUNTIF($AH$4:AH1559,AH1560)</f>
        <v>978</v>
      </c>
      <c r="AK1560" s="0" t="n">
        <f aca="false">IF(AJ1560&lt;=Deciles!$B$5*(Deciles!$B$4+1),INT((AJ1560-1)/(Deciles!$B$4+1))+1,Deciles!$B$5+INT((AJ1560-1-Deciles!$B$5*(Deciles!$B$4+1))/Deciles!$B$4)+1)</f>
        <v>5</v>
      </c>
    </row>
    <row r="1561" customFormat="false" ht="15" hidden="false" customHeight="false" outlineLevel="0" collapsed="false">
      <c r="A1561" s="0" t="n">
        <v>45747</v>
      </c>
      <c r="B1561" s="0" t="s">
        <v>158</v>
      </c>
      <c r="C1561" s="0" t="n">
        <v>796</v>
      </c>
      <c r="D1561" s="0" t="n">
        <v>69.8769073486328</v>
      </c>
      <c r="E1561" s="0" t="n">
        <v>43.586109161377</v>
      </c>
      <c r="F1561" s="0" t="n">
        <v>39</v>
      </c>
      <c r="G1561" s="0" t="n">
        <v>4.32299995422363</v>
      </c>
      <c r="H1561" s="0" t="n">
        <v>1.40633320808411</v>
      </c>
      <c r="I1561" s="0" t="n">
        <v>72</v>
      </c>
      <c r="J1561" s="0" t="n">
        <v>12.672004699707</v>
      </c>
      <c r="K1561" s="0" t="n">
        <v>7.53333330154419</v>
      </c>
      <c r="L1561" s="0" t="n">
        <v>2.71025657653809</v>
      </c>
      <c r="M1561" s="0" t="n">
        <v>0.591292560100555</v>
      </c>
      <c r="N1561" s="0" t="n">
        <v>0</v>
      </c>
      <c r="O1561" s="0" t="n">
        <v>0</v>
      </c>
      <c r="P1561" s="0" t="s">
        <v>144</v>
      </c>
      <c r="Q1561" s="0" t="s">
        <v>141</v>
      </c>
      <c r="R1561" s="0" t="n">
        <v>1</v>
      </c>
      <c r="S1561" s="0" t="s">
        <v>154</v>
      </c>
      <c r="T1561" s="0" t="n">
        <v>0</v>
      </c>
      <c r="U1561" s="0" t="n">
        <v>318699.62</v>
      </c>
      <c r="V1561" s="0" t="n">
        <v>0.0021210431586951</v>
      </c>
      <c r="W1561" s="0" t="n">
        <v>659.179931640625</v>
      </c>
      <c r="X1561" s="0" t="n">
        <v>0.00246088509447873</v>
      </c>
      <c r="Y1561" s="0" t="n">
        <f aca="false">IF(ISNUMBER(C1561),INDEX(Scorecard!$D$5:$D$12,SUMPRODUCT(--(Scorecard!$G$5:$G$11&lt;C1561))+1),Scorecard!$D$13)</f>
        <v>2.19112706886128</v>
      </c>
      <c r="Z1561" s="0" t="n">
        <f aca="false">IF(ISNUMBER(D1561),INDEX(Scorecard!$D$14:$D$17,SUMPRODUCT(--(Scorecard!$G$14:$G$16&lt;D1561))+1),Scorecard!$D$18)</f>
        <v>0.128579646629417</v>
      </c>
      <c r="AA1561" s="0" t="n">
        <f aca="false">IF(ISNUMBER(E1561),INDEX(Scorecard!$D$19:$D$26,SUMPRODUCT(--(Scorecard!$G$19:$G$25&lt;E1561))+1),Scorecard!$D$27)</f>
        <v>0.57899015159425</v>
      </c>
      <c r="AB1561" s="0" t="n">
        <f aca="false">IF(ISNUMBER(F1561),INDEX(Scorecard!$D$28:$D$35,SUMPRODUCT(--(Scorecard!$G$28:$G$34&lt;F1561))+1),Scorecard!$D$36)</f>
        <v>-0.132616866359722</v>
      </c>
      <c r="AC1561" s="0" t="n">
        <f aca="false">IF(ISNUMBER(H1561),INDEX(Scorecard!$D$37:$D$44,SUMPRODUCT(--(Scorecard!$G$37:$G$43&lt;H1561))+1),Scorecard!$D$45)</f>
        <v>-0.975503570149195</v>
      </c>
      <c r="AD1561" s="0" t="n">
        <f aca="false">IF(ISNUMBER(I1561),INDEX(Scorecard!$D$46:$D$52,SUMPRODUCT(--(Scorecard!$G$46:$G$51&lt;I1561))+1),Scorecard!$D$53)</f>
        <v>0.818882373006414</v>
      </c>
      <c r="AE1561" s="0" t="n">
        <f aca="false">IF(ISNUMBER(K1561),INDEX(Scorecard!$D$54:$D$61,SUMPRODUCT(--(Scorecard!$G$54:$G$60&lt;K1561))+1),Scorecard!$D$62)</f>
        <v>-0.541917179454542</v>
      </c>
      <c r="AF1561" s="0" t="n">
        <f aca="false">IF(ISNUMBER(L1561),INDEX(Scorecard!$D$63:$D$68,SUMPRODUCT(--(Scorecard!$G$63:$G$67&lt;L1561))+1),Scorecard!$D$69)</f>
        <v>0.322484508656054</v>
      </c>
      <c r="AG1561" s="0" t="n">
        <f aca="false">Inputs!$B$10+Scorecard!$J$5*Y1561+Scorecard!$J$6*Z1561+Scorecard!$J$7*AA1561+Scorecard!$J$8*AB1561+Scorecard!$J$9*AC1561+Scorecard!$J$10*AD1561+Scorecard!$J$11*AE1561+Scorecard!$J$12*AF1561</f>
        <v>-5.96304297840132</v>
      </c>
      <c r="AH1561" s="0" t="n">
        <f aca="false">MIN(1-Inputs!$B$13,MAX(Inputs!$B$13,1/(1+EXP(-(Inputs!$B$11*AG1561+Inputs!$B$12)))))</f>
        <v>0.00212104308455525</v>
      </c>
      <c r="AI1561" s="0" t="n">
        <f aca="false">Inputs!$B$9-Inputs!$B$8*AG1561</f>
        <v>659.179926875452</v>
      </c>
      <c r="AJ1561" s="0" t="n">
        <f aca="false">RANK(AH1561,$AH$5:$AH$2004,0)+COUNTIF($AH$4:AH1560,AH1561)</f>
        <v>1676</v>
      </c>
      <c r="AK1561" s="0" t="n">
        <f aca="false">IF(AJ1561&lt;=Deciles!$B$5*(Deciles!$B$4+1),INT((AJ1561-1)/(Deciles!$B$4+1))+1,Deciles!$B$5+INT((AJ1561-1-Deciles!$B$5*(Deciles!$B$4+1))/Deciles!$B$4)+1)</f>
        <v>9</v>
      </c>
    </row>
    <row r="1562" customFormat="false" ht="15" hidden="false" customHeight="false" outlineLevel="0" collapsed="false">
      <c r="A1562" s="0" t="n">
        <v>45799</v>
      </c>
      <c r="B1562" s="0" t="s">
        <v>152</v>
      </c>
      <c r="C1562" s="0" t="n">
        <v>803</v>
      </c>
      <c r="D1562" s="0" t="n">
        <v>95.0944671630859</v>
      </c>
      <c r="E1562" s="0" t="n">
        <v>82.2236251831055</v>
      </c>
      <c r="F1562" s="0" t="n">
        <v>27</v>
      </c>
      <c r="G1562" s="0" t="n">
        <v>2.77999997138977</v>
      </c>
      <c r="H1562" s="0" t="n">
        <v>-3.65333342552185</v>
      </c>
      <c r="I1562" s="0" t="n">
        <v>26</v>
      </c>
      <c r="J1562" s="0" t="n">
        <v>11.9233636856079</v>
      </c>
      <c r="K1562" s="0" t="n">
        <v>3.70000004768372</v>
      </c>
      <c r="L1562" s="0" t="n">
        <v>-0.458333253860474</v>
      </c>
      <c r="M1562" s="0" t="n">
        <v>4.74415826797485</v>
      </c>
      <c r="N1562" s="0" t="n">
        <v>0</v>
      </c>
      <c r="O1562" s="0" t="n">
        <v>0</v>
      </c>
      <c r="P1562" s="0" t="s">
        <v>146</v>
      </c>
      <c r="Q1562" s="0" t="s">
        <v>141</v>
      </c>
      <c r="R1562" s="0" t="n">
        <v>1</v>
      </c>
      <c r="S1562" s="0" t="s">
        <v>147</v>
      </c>
      <c r="T1562" s="0" t="n">
        <v>0</v>
      </c>
      <c r="U1562" s="0" t="n">
        <v>150747.88</v>
      </c>
      <c r="V1562" s="0" t="n">
        <v>0.0012039557332173</v>
      </c>
      <c r="W1562" s="0" t="n">
        <v>674.531127929688</v>
      </c>
      <c r="X1562" s="0" t="n">
        <v>0.000814421859104186</v>
      </c>
      <c r="Y1562" s="0" t="n">
        <f aca="false">IF(ISNUMBER(C1562),INDEX(Scorecard!$D$5:$D$12,SUMPRODUCT(--(Scorecard!$G$5:$G$11&lt;C1562))+1),Scorecard!$D$13)</f>
        <v>2.19112706886128</v>
      </c>
      <c r="Z1562" s="0" t="n">
        <f aca="false">IF(ISNUMBER(D1562),INDEX(Scorecard!$D$14:$D$17,SUMPRODUCT(--(Scorecard!$G$14:$G$16&lt;D1562))+1),Scorecard!$D$18)</f>
        <v>-0.361970872710667</v>
      </c>
      <c r="AA1562" s="0" t="n">
        <f aca="false">IF(ISNUMBER(E1562),INDEX(Scorecard!$D$19:$D$26,SUMPRODUCT(--(Scorecard!$G$19:$G$25&lt;E1562))+1),Scorecard!$D$27)</f>
        <v>-0.0341578513653732</v>
      </c>
      <c r="AB1562" s="0" t="n">
        <f aca="false">IF(ISNUMBER(F1562),INDEX(Scorecard!$D$28:$D$35,SUMPRODUCT(--(Scorecard!$G$28:$G$34&lt;F1562))+1),Scorecard!$D$36)</f>
        <v>0.165097008946478</v>
      </c>
      <c r="AC1562" s="0" t="n">
        <f aca="false">IF(ISNUMBER(H1562),INDEX(Scorecard!$D$37:$D$44,SUMPRODUCT(--(Scorecard!$G$37:$G$43&lt;H1562))+1),Scorecard!$D$45)</f>
        <v>1.35057635045042</v>
      </c>
      <c r="AD1562" s="0" t="n">
        <f aca="false">IF(ISNUMBER(I1562),INDEX(Scorecard!$D$46:$D$52,SUMPRODUCT(--(Scorecard!$G$46:$G$51&lt;I1562))+1),Scorecard!$D$53)</f>
        <v>0.123869379412532</v>
      </c>
      <c r="AE1562" s="0" t="n">
        <f aca="false">IF(ISNUMBER(K1562),INDEX(Scorecard!$D$54:$D$61,SUMPRODUCT(--(Scorecard!$G$54:$G$60&lt;K1562))+1),Scorecard!$D$62)</f>
        <v>0.489050497890326</v>
      </c>
      <c r="AF1562" s="0" t="n">
        <f aca="false">IF(ISNUMBER(L1562),INDEX(Scorecard!$D$63:$D$68,SUMPRODUCT(--(Scorecard!$G$63:$G$67&lt;L1562))+1),Scorecard!$D$69)</f>
        <v>0.322484508656054</v>
      </c>
      <c r="AG1562" s="0" t="n">
        <f aca="false">Inputs!$B$10+Scorecard!$J$5*Y1562+Scorecard!$J$6*Z1562+Scorecard!$J$7*AA1562+Scorecard!$J$8*AB1562+Scorecard!$J$9*AC1562+Scorecard!$J$10*AD1562+Scorecard!$J$11*AE1562+Scorecard!$J$12*AF1562</f>
        <v>-6.49507465263476</v>
      </c>
      <c r="AH1562" s="0" t="n">
        <f aca="false">MIN(1-Inputs!$B$13,MAX(Inputs!$B$13,1/(1+EXP(-(Inputs!$B$11*AG1562+Inputs!$B$12)))))</f>
        <v>0.00120395574074277</v>
      </c>
      <c r="AI1562" s="0" t="n">
        <f aca="false">Inputs!$B$9-Inputs!$B$8*AG1562</f>
        <v>674.531116035701</v>
      </c>
      <c r="AJ1562" s="0" t="n">
        <f aca="false">RANK(AH1562,$AH$5:$AH$2004,0)+COUNTIF($AH$4:AH1561,AH1562)</f>
        <v>1862</v>
      </c>
      <c r="AK1562" s="0" t="n">
        <f aca="false">IF(AJ1562&lt;=Deciles!$B$5*(Deciles!$B$4+1),INT((AJ1562-1)/(Deciles!$B$4+1))+1,Deciles!$B$5+INT((AJ1562-1-Deciles!$B$5*(Deciles!$B$4+1))/Deciles!$B$4)+1)</f>
        <v>10</v>
      </c>
    </row>
    <row r="1563" customFormat="false" ht="15" hidden="false" customHeight="false" outlineLevel="0" collapsed="false">
      <c r="A1563" s="0" t="n">
        <v>45849</v>
      </c>
      <c r="B1563" s="0" t="s">
        <v>145</v>
      </c>
      <c r="C1563" s="0" t="n">
        <v>721</v>
      </c>
      <c r="D1563" s="0" t="n">
        <v>80</v>
      </c>
      <c r="E1563" s="0" t="n">
        <v>77.5153732299805</v>
      </c>
      <c r="F1563" s="0" t="n">
        <v>33</v>
      </c>
      <c r="G1563" s="0" t="n">
        <v>3.26999998092651</v>
      </c>
      <c r="H1563" s="0" t="n">
        <v>-0.246666669845581</v>
      </c>
      <c r="I1563" s="0" t="n">
        <v>7</v>
      </c>
      <c r="J1563" s="0" t="n">
        <v>12.579155921936</v>
      </c>
      <c r="K1563" s="0" t="n">
        <v>4.75833320617676</v>
      </c>
      <c r="L1563" s="0" t="n">
        <v>-1.875</v>
      </c>
      <c r="M1563" s="0" t="n">
        <v>3.47429394721985</v>
      </c>
      <c r="N1563" s="0" t="n">
        <v>0</v>
      </c>
      <c r="O1563" s="0" t="n">
        <v>0</v>
      </c>
      <c r="P1563" s="0" t="s">
        <v>144</v>
      </c>
      <c r="Q1563" s="0" t="s">
        <v>141</v>
      </c>
      <c r="R1563" s="0" t="n">
        <v>2</v>
      </c>
      <c r="S1563" s="0" t="s">
        <v>159</v>
      </c>
      <c r="T1563" s="0" t="n">
        <v>0</v>
      </c>
      <c r="U1563" s="0" t="n">
        <v>290441.1</v>
      </c>
      <c r="V1563" s="0" t="n">
        <v>0.0139873726293445</v>
      </c>
      <c r="W1563" s="0" t="n">
        <v>607.806396484375</v>
      </c>
      <c r="X1563" s="0" t="n">
        <v>0.00900724250823259</v>
      </c>
      <c r="Y1563" s="0" t="n">
        <f aca="false">IF(ISNUMBER(C1563),INDEX(Scorecard!$D$5:$D$12,SUMPRODUCT(--(Scorecard!$G$5:$G$11&lt;C1563))+1),Scorecard!$D$13)</f>
        <v>-0.0290424113398221</v>
      </c>
      <c r="Z1563" s="0" t="n">
        <f aca="false">IF(ISNUMBER(D1563),INDEX(Scorecard!$D$14:$D$17,SUMPRODUCT(--(Scorecard!$G$14:$G$16&lt;D1563))+1),Scorecard!$D$18)</f>
        <v>0.0505355481560174</v>
      </c>
      <c r="AA1563" s="0" t="n">
        <f aca="false">IF(ISNUMBER(E1563),INDEX(Scorecard!$D$19:$D$26,SUMPRODUCT(--(Scorecard!$G$19:$G$25&lt;E1563))+1),Scorecard!$D$27)</f>
        <v>-0.0341578513653732</v>
      </c>
      <c r="AB1563" s="0" t="n">
        <f aca="false">IF(ISNUMBER(F1563),INDEX(Scorecard!$D$28:$D$35,SUMPRODUCT(--(Scorecard!$G$28:$G$34&lt;F1563))+1),Scorecard!$D$36)</f>
        <v>-0.0008456427959252</v>
      </c>
      <c r="AC1563" s="0" t="n">
        <f aca="false">IF(ISNUMBER(H1563),INDEX(Scorecard!$D$37:$D$44,SUMPRODUCT(--(Scorecard!$G$37:$G$43&lt;H1563))+1),Scorecard!$D$45)</f>
        <v>0.769716833645565</v>
      </c>
      <c r="AD1563" s="0" t="n">
        <f aca="false">IF(ISNUMBER(I1563),INDEX(Scorecard!$D$46:$D$52,SUMPRODUCT(--(Scorecard!$G$46:$G$51&lt;I1563))+1),Scorecard!$D$53)</f>
        <v>-0.114272400683245</v>
      </c>
      <c r="AE1563" s="0" t="n">
        <f aca="false">IF(ISNUMBER(K1563),INDEX(Scorecard!$D$54:$D$61,SUMPRODUCT(--(Scorecard!$G$54:$G$60&lt;K1563))+1),Scorecard!$D$62)</f>
        <v>0.409483001259379</v>
      </c>
      <c r="AF1563" s="0" t="n">
        <f aca="false">IF(ISNUMBER(L1563),INDEX(Scorecard!$D$63:$D$68,SUMPRODUCT(--(Scorecard!$G$63:$G$67&lt;L1563))+1),Scorecard!$D$69)</f>
        <v>-0.340582194386522</v>
      </c>
      <c r="AG1563" s="0" t="n">
        <f aca="false">Inputs!$B$10+Scorecard!$J$5*Y1563+Scorecard!$J$6*Z1563+Scorecard!$J$7*AA1563+Scorecard!$J$8*AB1563+Scorecard!$J$9*AC1563+Scorecard!$J$10*AD1563+Scorecard!$J$11*AE1563+Scorecard!$J$12*AF1563</f>
        <v>-4.18257261166839</v>
      </c>
      <c r="AH1563" s="0" t="n">
        <f aca="false">MIN(1-Inputs!$B$13,MAX(Inputs!$B$13,1/(1+EXP(-(Inputs!$B$11*AG1563+Inputs!$B$12)))))</f>
        <v>0.0139873729115565</v>
      </c>
      <c r="AI1563" s="0" t="n">
        <f aca="false">Inputs!$B$9-Inputs!$B$8*AG1563</f>
        <v>607.806411504745</v>
      </c>
      <c r="AJ1563" s="0" t="n">
        <f aca="false">RANK(AH1563,$AH$5:$AH$2004,0)+COUNTIF($AH$4:AH1562,AH1563)</f>
        <v>631</v>
      </c>
      <c r="AK1563" s="0" t="n">
        <f aca="false">IF(AJ1563&lt;=Deciles!$B$5*(Deciles!$B$4+1),INT((AJ1563-1)/(Deciles!$B$4+1))+1,Deciles!$B$5+INT((AJ1563-1-Deciles!$B$5*(Deciles!$B$4+1))/Deciles!$B$4)+1)</f>
        <v>4</v>
      </c>
    </row>
    <row r="1564" customFormat="false" ht="15" hidden="false" customHeight="false" outlineLevel="0" collapsed="false">
      <c r="A1564" s="0" t="n">
        <v>45866</v>
      </c>
      <c r="B1564" s="0" t="s">
        <v>143</v>
      </c>
      <c r="C1564" s="0" t="n">
        <v>786</v>
      </c>
      <c r="D1564" s="0" t="n">
        <v>62.9929580688477</v>
      </c>
      <c r="E1564" s="0" t="n">
        <v>62.8911972045898</v>
      </c>
      <c r="F1564" s="0" t="n">
        <v>38</v>
      </c>
      <c r="G1564" s="0" t="n">
        <v>3.34999990463257</v>
      </c>
      <c r="H1564" s="0" t="n">
        <v>0.116666555404663</v>
      </c>
      <c r="I1564" s="0" t="n">
        <v>1</v>
      </c>
      <c r="J1564" s="0" t="n">
        <v>11.3947639465332</v>
      </c>
      <c r="K1564" s="0" t="n">
        <v>9.03333377838135</v>
      </c>
      <c r="L1564" s="0" t="n">
        <v>5.07179546356201</v>
      </c>
      <c r="M1564" s="0" t="n">
        <v>2.46950244903565</v>
      </c>
      <c r="N1564" s="0" t="n">
        <v>0</v>
      </c>
      <c r="O1564" s="0" t="n">
        <v>0</v>
      </c>
      <c r="P1564" s="0" t="s">
        <v>144</v>
      </c>
      <c r="Q1564" s="0" t="s">
        <v>141</v>
      </c>
      <c r="R1564" s="0" t="n">
        <v>1</v>
      </c>
      <c r="S1564" s="0" t="s">
        <v>156</v>
      </c>
      <c r="T1564" s="0" t="n">
        <v>0</v>
      </c>
      <c r="U1564" s="0" t="n">
        <v>88855.23</v>
      </c>
      <c r="V1564" s="0" t="n">
        <v>0.00749124865978956</v>
      </c>
      <c r="W1564" s="0" t="n">
        <v>624.883544921875</v>
      </c>
      <c r="X1564" s="0" t="n">
        <v>0.00333183188922703</v>
      </c>
      <c r="Y1564" s="0" t="n">
        <f aca="false">IF(ISNUMBER(C1564),INDEX(Scorecard!$D$5:$D$12,SUMPRODUCT(--(Scorecard!$G$5:$G$11&lt;C1564))+1),Scorecard!$D$13)</f>
        <v>1.23750384304241</v>
      </c>
      <c r="Z1564" s="0" t="n">
        <f aca="false">IF(ISNUMBER(D1564),INDEX(Scorecard!$D$14:$D$17,SUMPRODUCT(--(Scorecard!$G$14:$G$16&lt;D1564))+1),Scorecard!$D$18)</f>
        <v>0.248677243387958</v>
      </c>
      <c r="AA1564" s="0" t="n">
        <f aca="false">IF(ISNUMBER(E1564),INDEX(Scorecard!$D$19:$D$26,SUMPRODUCT(--(Scorecard!$G$19:$G$25&lt;E1564))+1),Scorecard!$D$27)</f>
        <v>0.233621608745691</v>
      </c>
      <c r="AB1564" s="0" t="n">
        <f aca="false">IF(ISNUMBER(F1564),INDEX(Scorecard!$D$28:$D$35,SUMPRODUCT(--(Scorecard!$G$28:$G$34&lt;F1564))+1),Scorecard!$D$36)</f>
        <v>-0.132616866359722</v>
      </c>
      <c r="AC1564" s="0" t="n">
        <f aca="false">IF(ISNUMBER(H1564),INDEX(Scorecard!$D$37:$D$44,SUMPRODUCT(--(Scorecard!$G$37:$G$43&lt;H1564))+1),Scorecard!$D$45)</f>
        <v>0.102184252677548</v>
      </c>
      <c r="AD1564" s="0" t="n">
        <f aca="false">IF(ISNUMBER(I1564),INDEX(Scorecard!$D$46:$D$52,SUMPRODUCT(--(Scorecard!$G$46:$G$51&lt;I1564))+1),Scorecard!$D$53)</f>
        <v>-0.161534840507194</v>
      </c>
      <c r="AE1564" s="0" t="n">
        <f aca="false">IF(ISNUMBER(K1564),INDEX(Scorecard!$D$54:$D$61,SUMPRODUCT(--(Scorecard!$G$54:$G$60&lt;K1564))+1),Scorecard!$D$62)</f>
        <v>-0.541917179454542</v>
      </c>
      <c r="AF1564" s="0" t="n">
        <f aca="false">IF(ISNUMBER(L1564),INDEX(Scorecard!$D$63:$D$68,SUMPRODUCT(--(Scorecard!$G$63:$G$67&lt;L1564))+1),Scorecard!$D$69)</f>
        <v>0.322484508656054</v>
      </c>
      <c r="AG1564" s="0" t="n">
        <f aca="false">Inputs!$B$10+Scorecard!$J$5*Y1564+Scorecard!$J$6*Z1564+Scorecard!$J$7*AA1564+Scorecard!$J$8*AB1564+Scorecard!$J$9*AC1564+Scorecard!$J$10*AD1564+Scorecard!$J$11*AE1564+Scorecard!$J$12*AF1564</f>
        <v>-4.77442083579212</v>
      </c>
      <c r="AH1564" s="0" t="n">
        <f aca="false">MIN(1-Inputs!$B$13,MAX(Inputs!$B$13,1/(1+EXP(-(Inputs!$B$11*AG1564+Inputs!$B$12)))))</f>
        <v>0.00749124888157735</v>
      </c>
      <c r="AI1564" s="0" t="n">
        <f aca="false">Inputs!$B$9-Inputs!$B$8*AG1564</f>
        <v>624.88354146279</v>
      </c>
      <c r="AJ1564" s="0" t="n">
        <f aca="false">RANK(AH1564,$AH$5:$AH$2004,0)+COUNTIF($AH$4:AH1563,AH1564)</f>
        <v>1014</v>
      </c>
      <c r="AK1564" s="0" t="n">
        <f aca="false">IF(AJ1564&lt;=Deciles!$B$5*(Deciles!$B$4+1),INT((AJ1564-1)/(Deciles!$B$4+1))+1,Deciles!$B$5+INT((AJ1564-1-Deciles!$B$5*(Deciles!$B$4+1))/Deciles!$B$4)+1)</f>
        <v>6</v>
      </c>
    </row>
    <row r="1565" customFormat="false" ht="15" hidden="false" customHeight="false" outlineLevel="0" collapsed="false">
      <c r="A1565" s="0" t="n">
        <v>45941</v>
      </c>
      <c r="B1565" s="0" t="s">
        <v>145</v>
      </c>
      <c r="C1565" s="0" t="n">
        <v>754</v>
      </c>
      <c r="D1565" s="0" t="n">
        <v>89.4138031005859</v>
      </c>
      <c r="E1565" s="0" t="n">
        <v>82.3871154785156</v>
      </c>
      <c r="F1565" s="0" t="n">
        <v>41</v>
      </c>
      <c r="G1565" s="0" t="n">
        <v>3.06800007820129</v>
      </c>
      <c r="H1565" s="0" t="n">
        <v>-0.448666572570801</v>
      </c>
      <c r="I1565" s="0" t="n">
        <v>12</v>
      </c>
      <c r="J1565" s="0" t="n">
        <v>12.4889049530029</v>
      </c>
      <c r="K1565" s="0" t="n">
        <v>5.25833320617676</v>
      </c>
      <c r="L1565" s="0" t="n">
        <v>-1.875</v>
      </c>
      <c r="M1565" s="0" t="n">
        <v>6.28858280181885</v>
      </c>
      <c r="N1565" s="0" t="n">
        <v>0</v>
      </c>
      <c r="O1565" s="0" t="n">
        <v>0</v>
      </c>
      <c r="P1565" s="0" t="s">
        <v>140</v>
      </c>
      <c r="Q1565" s="0" t="s">
        <v>141</v>
      </c>
      <c r="R1565" s="0" t="n">
        <v>2</v>
      </c>
      <c r="S1565" s="0" t="s">
        <v>149</v>
      </c>
      <c r="T1565" s="0" t="n">
        <v>0</v>
      </c>
      <c r="U1565" s="0" t="n">
        <v>265376.56</v>
      </c>
      <c r="V1565" s="0" t="n">
        <v>0.0134646641090512</v>
      </c>
      <c r="W1565" s="0" t="n">
        <v>608.851501464844</v>
      </c>
      <c r="X1565" s="0" t="n">
        <v>0.00883830711245537</v>
      </c>
      <c r="Y1565" s="0" t="n">
        <f aca="false">IF(ISNUMBER(C1565),INDEX(Scorecard!$D$5:$D$12,SUMPRODUCT(--(Scorecard!$G$5:$G$11&lt;C1565))+1),Scorecard!$D$13)</f>
        <v>0.733188958177614</v>
      </c>
      <c r="Z1565" s="0" t="n">
        <f aca="false">IF(ISNUMBER(D1565),INDEX(Scorecard!$D$14:$D$17,SUMPRODUCT(--(Scorecard!$G$14:$G$16&lt;D1565))+1),Scorecard!$D$18)</f>
        <v>-0.361970872710667</v>
      </c>
      <c r="AA1565" s="0" t="n">
        <f aca="false">IF(ISNUMBER(E1565),INDEX(Scorecard!$D$19:$D$26,SUMPRODUCT(--(Scorecard!$G$19:$G$25&lt;E1565))+1),Scorecard!$D$27)</f>
        <v>-0.219855970853228</v>
      </c>
      <c r="AB1565" s="0" t="n">
        <f aca="false">IF(ISNUMBER(F1565),INDEX(Scorecard!$D$28:$D$35,SUMPRODUCT(--(Scorecard!$G$28:$G$34&lt;F1565))+1),Scorecard!$D$36)</f>
        <v>-0.132616866359722</v>
      </c>
      <c r="AC1565" s="0" t="n">
        <f aca="false">IF(ISNUMBER(H1565),INDEX(Scorecard!$D$37:$D$44,SUMPRODUCT(--(Scorecard!$G$37:$G$43&lt;H1565))+1),Scorecard!$D$45)</f>
        <v>0.769716833645565</v>
      </c>
      <c r="AD1565" s="0" t="n">
        <f aca="false">IF(ISNUMBER(I1565),INDEX(Scorecard!$D$46:$D$52,SUMPRODUCT(--(Scorecard!$G$46:$G$51&lt;I1565))+1),Scorecard!$D$53)</f>
        <v>-0.114272400683245</v>
      </c>
      <c r="AE1565" s="0" t="n">
        <f aca="false">IF(ISNUMBER(K1565),INDEX(Scorecard!$D$54:$D$61,SUMPRODUCT(--(Scorecard!$G$54:$G$60&lt;K1565))+1),Scorecard!$D$62)</f>
        <v>0.126303549215828</v>
      </c>
      <c r="AF1565" s="0" t="n">
        <f aca="false">IF(ISNUMBER(L1565),INDEX(Scorecard!$D$63:$D$68,SUMPRODUCT(--(Scorecard!$G$63:$G$67&lt;L1565))+1),Scorecard!$D$69)</f>
        <v>-0.340582194386522</v>
      </c>
      <c r="AG1565" s="0" t="n">
        <f aca="false">Inputs!$B$10+Scorecard!$J$5*Y1565+Scorecard!$J$6*Z1565+Scorecard!$J$7*AA1565+Scorecard!$J$8*AB1565+Scorecard!$J$9*AC1565+Scorecard!$J$10*AD1565+Scorecard!$J$11*AE1565+Scorecard!$J$12*AF1565</f>
        <v>-4.21879355899015</v>
      </c>
      <c r="AH1565" s="0" t="n">
        <f aca="false">MIN(1-Inputs!$B$13,MAX(Inputs!$B$13,1/(1+EXP(-(Inputs!$B$11*AG1565+Inputs!$B$12)))))</f>
        <v>0.0134646642968702</v>
      </c>
      <c r="AI1565" s="0" t="n">
        <f aca="false">Inputs!$B$9-Inputs!$B$8*AG1565</f>
        <v>608.851527126293</v>
      </c>
      <c r="AJ1565" s="0" t="n">
        <f aca="false">RANK(AH1565,$AH$5:$AH$2004,0)+COUNTIF($AH$4:AH1564,AH1565)</f>
        <v>652</v>
      </c>
      <c r="AK1565" s="0" t="n">
        <f aca="false">IF(AJ1565&lt;=Deciles!$B$5*(Deciles!$B$4+1),INT((AJ1565-1)/(Deciles!$B$4+1))+1,Deciles!$B$5+INT((AJ1565-1-Deciles!$B$5*(Deciles!$B$4+1))/Deciles!$B$4)+1)</f>
        <v>4</v>
      </c>
    </row>
    <row r="1566" customFormat="false" ht="15" hidden="false" customHeight="false" outlineLevel="0" collapsed="false">
      <c r="A1566" s="0" t="n">
        <v>45967</v>
      </c>
      <c r="B1566" s="0" t="s">
        <v>158</v>
      </c>
      <c r="C1566" s="0" t="n">
        <v>732</v>
      </c>
      <c r="D1566" s="0" t="n">
        <v>96.691162109375</v>
      </c>
      <c r="E1566" s="0" t="n">
        <v>87.4163360595703</v>
      </c>
      <c r="F1566" s="0" t="n">
        <v>36</v>
      </c>
      <c r="G1566" s="0" t="n">
        <v>4.36199998855591</v>
      </c>
      <c r="H1566" s="0" t="n">
        <v>1.44533324241638</v>
      </c>
      <c r="I1566" s="0" t="n">
        <v>29</v>
      </c>
      <c r="J1566" s="0" t="n">
        <v>12.7971210479736</v>
      </c>
      <c r="K1566" s="0" t="n">
        <v>6.33333349227905</v>
      </c>
      <c r="L1566" s="0" t="n">
        <v>2.71025657653809</v>
      </c>
      <c r="M1566" s="0" t="n">
        <v>0.346199959516525</v>
      </c>
      <c r="N1566" s="0" t="n">
        <v>1</v>
      </c>
      <c r="O1566" s="0" t="n">
        <v>0</v>
      </c>
      <c r="P1566" s="0" t="s">
        <v>144</v>
      </c>
      <c r="Q1566" s="0" t="s">
        <v>160</v>
      </c>
      <c r="R1566" s="0" t="n">
        <v>1</v>
      </c>
      <c r="S1566" s="0" t="s">
        <v>148</v>
      </c>
      <c r="T1566" s="0" t="n">
        <v>0</v>
      </c>
      <c r="U1566" s="0" t="n">
        <v>361176.28</v>
      </c>
      <c r="V1566" s="0" t="n">
        <v>0.0371191464364529</v>
      </c>
      <c r="W1566" s="0" t="n">
        <v>580.749877929688</v>
      </c>
      <c r="X1566" s="0" t="n">
        <v>0.0663117617368698</v>
      </c>
      <c r="Y1566" s="0" t="n">
        <f aca="false">IF(ISNUMBER(C1566),INDEX(Scorecard!$D$5:$D$12,SUMPRODUCT(--(Scorecard!$G$5:$G$11&lt;C1566))+1),Scorecard!$D$13)</f>
        <v>-0.0290424113398221</v>
      </c>
      <c r="Z1566" s="0" t="n">
        <f aca="false">IF(ISNUMBER(D1566),INDEX(Scorecard!$D$14:$D$17,SUMPRODUCT(--(Scorecard!$G$14:$G$16&lt;D1566))+1),Scorecard!$D$18)</f>
        <v>-0.361970872710667</v>
      </c>
      <c r="AA1566" s="0" t="n">
        <f aca="false">IF(ISNUMBER(E1566),INDEX(Scorecard!$D$19:$D$26,SUMPRODUCT(--(Scorecard!$G$19:$G$25&lt;E1566))+1),Scorecard!$D$27)</f>
        <v>-0.820992370602782</v>
      </c>
      <c r="AB1566" s="0" t="n">
        <f aca="false">IF(ISNUMBER(F1566),INDEX(Scorecard!$D$28:$D$35,SUMPRODUCT(--(Scorecard!$G$28:$G$34&lt;F1566))+1),Scorecard!$D$36)</f>
        <v>-0.0008456427959252</v>
      </c>
      <c r="AC1566" s="0" t="n">
        <f aca="false">IF(ISNUMBER(H1566),INDEX(Scorecard!$D$37:$D$44,SUMPRODUCT(--(Scorecard!$G$37:$G$43&lt;H1566))+1),Scorecard!$D$45)</f>
        <v>-0.975503570149195</v>
      </c>
      <c r="AD1566" s="0" t="n">
        <f aca="false">IF(ISNUMBER(I1566),INDEX(Scorecard!$D$46:$D$52,SUMPRODUCT(--(Scorecard!$G$46:$G$51&lt;I1566))+1),Scorecard!$D$53)</f>
        <v>0.123869379412532</v>
      </c>
      <c r="AE1566" s="0" t="n">
        <f aca="false">IF(ISNUMBER(K1566),INDEX(Scorecard!$D$54:$D$61,SUMPRODUCT(--(Scorecard!$G$54:$G$60&lt;K1566))+1),Scorecard!$D$62)</f>
        <v>-0.119873800601421</v>
      </c>
      <c r="AF1566" s="0" t="n">
        <f aca="false">IF(ISNUMBER(L1566),INDEX(Scorecard!$D$63:$D$68,SUMPRODUCT(--(Scorecard!$G$63:$G$67&lt;L1566))+1),Scorecard!$D$69)</f>
        <v>0.322484508656054</v>
      </c>
      <c r="AG1566" s="0" t="n">
        <f aca="false">Inputs!$B$10+Scorecard!$J$5*Y1566+Scorecard!$J$6*Z1566+Scorecard!$J$7*AA1566+Scorecard!$J$8*AB1566+Scorecard!$J$9*AC1566+Scorecard!$J$10*AD1566+Scorecard!$J$11*AE1566+Scorecard!$J$12*AF1566</f>
        <v>-3.24486423115933</v>
      </c>
      <c r="AH1566" s="0" t="n">
        <f aca="false">MIN(1-Inputs!$B$13,MAX(Inputs!$B$13,1/(1+EXP(-(Inputs!$B$11*AG1566+Inputs!$B$12)))))</f>
        <v>0.0371191472533255</v>
      </c>
      <c r="AI1566" s="0" t="n">
        <f aca="false">Inputs!$B$9-Inputs!$B$8*AG1566</f>
        <v>580.749866897536</v>
      </c>
      <c r="AJ1566" s="0" t="n">
        <f aca="false">RANK(AH1566,$AH$5:$AH$2004,0)+COUNTIF($AH$4:AH1565,AH1566)</f>
        <v>233</v>
      </c>
      <c r="AK1566" s="0" t="n">
        <f aca="false">IF(AJ1566&lt;=Deciles!$B$5*(Deciles!$B$4+1),INT((AJ1566-1)/(Deciles!$B$4+1))+1,Deciles!$B$5+INT((AJ1566-1-Deciles!$B$5*(Deciles!$B$4+1))/Deciles!$B$4)+1)</f>
        <v>2</v>
      </c>
    </row>
    <row r="1567" customFormat="false" ht="15" hidden="false" customHeight="false" outlineLevel="0" collapsed="false">
      <c r="A1567" s="0" t="n">
        <v>45978</v>
      </c>
      <c r="B1567" s="0" t="s">
        <v>155</v>
      </c>
      <c r="C1567" s="0" t="n">
        <v>693</v>
      </c>
      <c r="D1567" s="0" t="n">
        <v>80</v>
      </c>
      <c r="E1567" s="0" t="n">
        <v>67.3772506713867</v>
      </c>
      <c r="F1567" s="0" t="n">
        <v>32</v>
      </c>
      <c r="G1567" s="0" t="n">
        <v>4.20900011062622</v>
      </c>
      <c r="H1567" s="0" t="n">
        <v>-1.52433300018311</v>
      </c>
      <c r="I1567" s="0" t="n">
        <v>36</v>
      </c>
      <c r="J1567" s="0" t="n">
        <v>13.1790151596069</v>
      </c>
      <c r="K1567" s="0" t="n">
        <v>4.40833330154419</v>
      </c>
      <c r="L1567" s="0" t="n">
        <v>-1.125</v>
      </c>
      <c r="M1567" s="0" t="n">
        <v>6.02960968017578</v>
      </c>
      <c r="N1567" s="0" t="n">
        <v>0</v>
      </c>
      <c r="O1567" s="0" t="n">
        <v>0</v>
      </c>
      <c r="P1567" s="0" t="s">
        <v>146</v>
      </c>
      <c r="Q1567" s="0" t="s">
        <v>141</v>
      </c>
      <c r="R1567" s="0" t="n">
        <v>2</v>
      </c>
      <c r="S1567" s="0" t="s">
        <v>156</v>
      </c>
      <c r="T1567" s="0" t="n">
        <v>0</v>
      </c>
      <c r="U1567" s="0" t="n">
        <v>529143.7</v>
      </c>
      <c r="V1567" s="0" t="n">
        <v>0.0259704925119877</v>
      </c>
      <c r="W1567" s="0" t="n">
        <v>590.72802734375</v>
      </c>
      <c r="X1567" s="0" t="n">
        <v>0.0276808198541403</v>
      </c>
      <c r="Y1567" s="0" t="n">
        <f aca="false">IF(ISNUMBER(C1567),INDEX(Scorecard!$D$5:$D$12,SUMPRODUCT(--(Scorecard!$G$5:$G$11&lt;C1567))+1),Scorecard!$D$13)</f>
        <v>-0.869677851527538</v>
      </c>
      <c r="Z1567" s="0" t="n">
        <f aca="false">IF(ISNUMBER(D1567),INDEX(Scorecard!$D$14:$D$17,SUMPRODUCT(--(Scorecard!$G$14:$G$16&lt;D1567))+1),Scorecard!$D$18)</f>
        <v>0.0505355481560174</v>
      </c>
      <c r="AA1567" s="0" t="n">
        <f aca="false">IF(ISNUMBER(E1567),INDEX(Scorecard!$D$19:$D$26,SUMPRODUCT(--(Scorecard!$G$19:$G$25&lt;E1567))+1),Scorecard!$D$27)</f>
        <v>0.0530843085177338</v>
      </c>
      <c r="AB1567" s="0" t="n">
        <f aca="false">IF(ISNUMBER(F1567),INDEX(Scorecard!$D$28:$D$35,SUMPRODUCT(--(Scorecard!$G$28:$G$34&lt;F1567))+1),Scorecard!$D$36)</f>
        <v>0.126913191054783</v>
      </c>
      <c r="AC1567" s="0" t="n">
        <f aca="false">IF(ISNUMBER(H1567),INDEX(Scorecard!$D$37:$D$44,SUMPRODUCT(--(Scorecard!$G$37:$G$43&lt;H1567))+1),Scorecard!$D$45)</f>
        <v>1.35057635045042</v>
      </c>
      <c r="AD1567" s="0" t="n">
        <f aca="false">IF(ISNUMBER(I1567),INDEX(Scorecard!$D$46:$D$52,SUMPRODUCT(--(Scorecard!$G$46:$G$51&lt;I1567))+1),Scorecard!$D$53)</f>
        <v>0.123869379412532</v>
      </c>
      <c r="AE1567" s="0" t="n">
        <f aca="false">IF(ISNUMBER(K1567),INDEX(Scorecard!$D$54:$D$61,SUMPRODUCT(--(Scorecard!$G$54:$G$60&lt;K1567))+1),Scorecard!$D$62)</f>
        <v>0.409483001259379</v>
      </c>
      <c r="AF1567" s="0" t="n">
        <f aca="false">IF(ISNUMBER(L1567),INDEX(Scorecard!$D$63:$D$68,SUMPRODUCT(--(Scorecard!$G$63:$G$67&lt;L1567))+1),Scorecard!$D$69)</f>
        <v>-0.340582194386522</v>
      </c>
      <c r="AG1567" s="0" t="n">
        <f aca="false">Inputs!$B$10+Scorecard!$J$5*Y1567+Scorecard!$J$6*Z1567+Scorecard!$J$7*AA1567+Scorecard!$J$8*AB1567+Scorecard!$J$9*AC1567+Scorecard!$J$10*AD1567+Scorecard!$J$11*AE1567+Scorecard!$J$12*AF1567</f>
        <v>-3.59067992904857</v>
      </c>
      <c r="AH1567" s="0" t="n">
        <f aca="false">MIN(1-Inputs!$B$13,MAX(Inputs!$B$13,1/(1+EXP(-(Inputs!$B$11*AG1567+Inputs!$B$12)))))</f>
        <v>0.0259704916675455</v>
      </c>
      <c r="AI1567" s="0" t="n">
        <f aca="false">Inputs!$B$9-Inputs!$B$8*AG1567</f>
        <v>590.727998745664</v>
      </c>
      <c r="AJ1567" s="0" t="n">
        <f aca="false">RANK(AH1567,$AH$5:$AH$2004,0)+COUNTIF($AH$4:AH1566,AH1567)</f>
        <v>368</v>
      </c>
      <c r="AK1567" s="0" t="n">
        <f aca="false">IF(AJ1567&lt;=Deciles!$B$5*(Deciles!$B$4+1),INT((AJ1567-1)/(Deciles!$B$4+1))+1,Deciles!$B$5+INT((AJ1567-1-Deciles!$B$5*(Deciles!$B$4+1))/Deciles!$B$4)+1)</f>
        <v>2</v>
      </c>
    </row>
    <row r="1568" customFormat="false" ht="15" hidden="false" customHeight="false" outlineLevel="0" collapsed="false">
      <c r="A1568" s="0" t="n">
        <v>45999</v>
      </c>
      <c r="B1568" s="0" t="s">
        <v>139</v>
      </c>
      <c r="C1568" s="0" t="n">
        <v>707</v>
      </c>
      <c r="D1568" s="0" t="n">
        <v>77.7982864379883</v>
      </c>
      <c r="E1568" s="0" t="n">
        <v>73.8630065917969</v>
      </c>
      <c r="F1568" s="0" t="n">
        <v>40</v>
      </c>
      <c r="G1568" s="0" t="n">
        <v>3.40799999237061</v>
      </c>
      <c r="H1568" s="0" t="n">
        <v>0.391333341598511</v>
      </c>
      <c r="I1568" s="0" t="n">
        <v>10</v>
      </c>
      <c r="J1568" s="0" t="n">
        <v>12.4657926559448</v>
      </c>
      <c r="K1568" s="0" t="n">
        <v>6.13333320617676</v>
      </c>
      <c r="L1568" s="0" t="n">
        <v>-3.5</v>
      </c>
      <c r="M1568" s="0" t="n">
        <v>3.62166213989258</v>
      </c>
      <c r="N1568" s="0" t="n">
        <v>0</v>
      </c>
      <c r="O1568" s="0" t="n">
        <v>0</v>
      </c>
      <c r="P1568" s="0" t="s">
        <v>140</v>
      </c>
      <c r="Q1568" s="0" t="s">
        <v>141</v>
      </c>
      <c r="R1568" s="0" t="n">
        <v>2</v>
      </c>
      <c r="S1568" s="0" t="s">
        <v>149</v>
      </c>
      <c r="T1568" s="0" t="n">
        <v>0</v>
      </c>
      <c r="U1568" s="0" t="n">
        <v>259313.38</v>
      </c>
      <c r="V1568" s="0" t="n">
        <v>0.0387579388916493</v>
      </c>
      <c r="W1568" s="0" t="n">
        <v>579.534545898438</v>
      </c>
      <c r="X1568" s="0" t="n">
        <v>0.0375028103590012</v>
      </c>
      <c r="Y1568" s="0" t="n">
        <f aca="false">IF(ISNUMBER(C1568),INDEX(Scorecard!$D$5:$D$12,SUMPRODUCT(--(Scorecard!$G$5:$G$11&lt;C1568))+1),Scorecard!$D$13)</f>
        <v>-0.513000642971656</v>
      </c>
      <c r="Z1568" s="0" t="n">
        <f aca="false">IF(ISNUMBER(D1568),INDEX(Scorecard!$D$14:$D$17,SUMPRODUCT(--(Scorecard!$G$14:$G$16&lt;D1568))+1),Scorecard!$D$18)</f>
        <v>0.0505355481560174</v>
      </c>
      <c r="AA1568" s="0" t="n">
        <f aca="false">IF(ISNUMBER(E1568),INDEX(Scorecard!$D$19:$D$26,SUMPRODUCT(--(Scorecard!$G$19:$G$25&lt;E1568))+1),Scorecard!$D$27)</f>
        <v>-0.0341578513653732</v>
      </c>
      <c r="AB1568" s="0" t="n">
        <f aca="false">IF(ISNUMBER(F1568),INDEX(Scorecard!$D$28:$D$35,SUMPRODUCT(--(Scorecard!$G$28:$G$34&lt;F1568))+1),Scorecard!$D$36)</f>
        <v>-0.132616866359722</v>
      </c>
      <c r="AC1568" s="0" t="n">
        <f aca="false">IF(ISNUMBER(H1568),INDEX(Scorecard!$D$37:$D$44,SUMPRODUCT(--(Scorecard!$G$37:$G$43&lt;H1568))+1),Scorecard!$D$45)</f>
        <v>-0.271229676926091</v>
      </c>
      <c r="AD1568" s="0" t="n">
        <f aca="false">IF(ISNUMBER(I1568),INDEX(Scorecard!$D$46:$D$52,SUMPRODUCT(--(Scorecard!$G$46:$G$51&lt;I1568))+1),Scorecard!$D$53)</f>
        <v>-0.114272400683245</v>
      </c>
      <c r="AE1568" s="0" t="n">
        <f aca="false">IF(ISNUMBER(K1568),INDEX(Scorecard!$D$54:$D$61,SUMPRODUCT(--(Scorecard!$G$54:$G$60&lt;K1568))+1),Scorecard!$D$62)</f>
        <v>0.0151758992857273</v>
      </c>
      <c r="AF1568" s="0" t="n">
        <f aca="false">IF(ISNUMBER(L1568),INDEX(Scorecard!$D$63:$D$68,SUMPRODUCT(--(Scorecard!$G$63:$G$67&lt;L1568))+1),Scorecard!$D$69)</f>
        <v>-0.340582194386522</v>
      </c>
      <c r="AG1568" s="0" t="n">
        <f aca="false">Inputs!$B$10+Scorecard!$J$5*Y1568+Scorecard!$J$6*Z1568+Scorecard!$J$7*AA1568+Scorecard!$J$8*AB1568+Scorecard!$J$9*AC1568+Scorecard!$J$10*AD1568+Scorecard!$J$11*AE1568+Scorecard!$J$12*AF1568</f>
        <v>-3.20274354329997</v>
      </c>
      <c r="AH1568" s="0" t="n">
        <f aca="false">MIN(1-Inputs!$B$13,MAX(Inputs!$B$13,1/(1+EXP(-(Inputs!$B$11*AG1568+Inputs!$B$12)))))</f>
        <v>0.0387579375910864</v>
      </c>
      <c r="AI1568" s="0" t="n">
        <f aca="false">Inputs!$B$9-Inputs!$B$8*AG1568</f>
        <v>579.534520747666</v>
      </c>
      <c r="AJ1568" s="0" t="n">
        <f aca="false">RANK(AH1568,$AH$5:$AH$2004,0)+COUNTIF($AH$4:AH1567,AH1568)</f>
        <v>220</v>
      </c>
      <c r="AK1568" s="0" t="n">
        <f aca="false">IF(AJ1568&lt;=Deciles!$B$5*(Deciles!$B$4+1),INT((AJ1568-1)/(Deciles!$B$4+1))+1,Deciles!$B$5+INT((AJ1568-1-Deciles!$B$5*(Deciles!$B$4+1))/Deciles!$B$4)+1)</f>
        <v>2</v>
      </c>
    </row>
    <row r="1569" customFormat="false" ht="15" hidden="false" customHeight="false" outlineLevel="0" collapsed="false">
      <c r="A1569" s="0" t="n">
        <v>46038</v>
      </c>
      <c r="B1569" s="0" t="s">
        <v>157</v>
      </c>
      <c r="C1569" s="0" t="n">
        <v>667</v>
      </c>
      <c r="D1569" s="0" t="n">
        <v>69.6156311035156</v>
      </c>
      <c r="E1569" s="0" t="n">
        <v>59.6219444274902</v>
      </c>
      <c r="F1569" s="0" t="n">
        <v>29</v>
      </c>
      <c r="G1569" s="0" t="n">
        <v>4.23600006103516</v>
      </c>
      <c r="H1569" s="0" t="n">
        <v>0.352666616439819</v>
      </c>
      <c r="I1569" s="0" t="n">
        <v>32</v>
      </c>
      <c r="J1569" s="0" t="n">
        <v>11.9524593353272</v>
      </c>
      <c r="K1569" s="0" t="n">
        <v>3.62307691574097</v>
      </c>
      <c r="L1569" s="0" t="n">
        <v>-0.276923179626465</v>
      </c>
      <c r="M1569" s="0" t="n">
        <v>3.87475156784058</v>
      </c>
      <c r="N1569" s="0" t="n">
        <v>0</v>
      </c>
      <c r="O1569" s="0" t="n">
        <v>0</v>
      </c>
      <c r="P1569" s="0" t="s">
        <v>140</v>
      </c>
      <c r="Q1569" s="0" t="s">
        <v>141</v>
      </c>
      <c r="R1569" s="0" t="n">
        <v>2</v>
      </c>
      <c r="S1569" s="0" t="s">
        <v>148</v>
      </c>
      <c r="T1569" s="0" t="n">
        <v>0</v>
      </c>
      <c r="U1569" s="0" t="n">
        <v>155198.4</v>
      </c>
      <c r="V1569" s="0" t="n">
        <v>0.0558206774294376</v>
      </c>
      <c r="W1569" s="0" t="n">
        <v>569.176513671875</v>
      </c>
      <c r="X1569" s="0" t="n">
        <v>0.0542590133845806</v>
      </c>
      <c r="Y1569" s="0" t="n">
        <f aca="false">IF(ISNUMBER(C1569),INDEX(Scorecard!$D$5:$D$12,SUMPRODUCT(--(Scorecard!$G$5:$G$11&lt;C1569))+1),Scorecard!$D$13)</f>
        <v>-1.88220980528339</v>
      </c>
      <c r="Z1569" s="0" t="n">
        <f aca="false">IF(ISNUMBER(D1569),INDEX(Scorecard!$D$14:$D$17,SUMPRODUCT(--(Scorecard!$G$14:$G$16&lt;D1569))+1),Scorecard!$D$18)</f>
        <v>0.128579646629417</v>
      </c>
      <c r="AA1569" s="0" t="n">
        <f aca="false">IF(ISNUMBER(E1569),INDEX(Scorecard!$D$19:$D$26,SUMPRODUCT(--(Scorecard!$G$19:$G$25&lt;E1569))+1),Scorecard!$D$27)</f>
        <v>0.267179331770092</v>
      </c>
      <c r="AB1569" s="0" t="n">
        <f aca="false">IF(ISNUMBER(F1569),INDEX(Scorecard!$D$28:$D$35,SUMPRODUCT(--(Scorecard!$G$28:$G$34&lt;F1569))+1),Scorecard!$D$36)</f>
        <v>0.165097008946478</v>
      </c>
      <c r="AC1569" s="0" t="n">
        <f aca="false">IF(ISNUMBER(H1569),INDEX(Scorecard!$D$37:$D$44,SUMPRODUCT(--(Scorecard!$G$37:$G$43&lt;H1569))+1),Scorecard!$D$45)</f>
        <v>-0.0679520129233634</v>
      </c>
      <c r="AD1569" s="0" t="n">
        <f aca="false">IF(ISNUMBER(I1569),INDEX(Scorecard!$D$46:$D$52,SUMPRODUCT(--(Scorecard!$G$46:$G$51&lt;I1569))+1),Scorecard!$D$53)</f>
        <v>0.123869379412532</v>
      </c>
      <c r="AE1569" s="0" t="n">
        <f aca="false">IF(ISNUMBER(K1569),INDEX(Scorecard!$D$54:$D$61,SUMPRODUCT(--(Scorecard!$G$54:$G$60&lt;K1569))+1),Scorecard!$D$62)</f>
        <v>0.489050497890326</v>
      </c>
      <c r="AF1569" s="0" t="n">
        <f aca="false">IF(ISNUMBER(L1569),INDEX(Scorecard!$D$63:$D$68,SUMPRODUCT(--(Scorecard!$G$63:$G$67&lt;L1569))+1),Scorecard!$D$69)</f>
        <v>0.322484508656054</v>
      </c>
      <c r="AG1569" s="0" t="n">
        <f aca="false">Inputs!$B$10+Scorecard!$J$5*Y1569+Scorecard!$J$6*Z1569+Scorecard!$J$7*AA1569+Scorecard!$J$8*AB1569+Scorecard!$J$9*AC1569+Scorecard!$J$10*AD1569+Scorecard!$J$11*AE1569+Scorecard!$J$12*AF1569</f>
        <v>-2.8437633657153</v>
      </c>
      <c r="AH1569" s="0" t="n">
        <f aca="false">MIN(1-Inputs!$B$13,MAX(Inputs!$B$13,1/(1+EXP(-(Inputs!$B$11*AG1569+Inputs!$B$12)))))</f>
        <v>0.0558206763111391</v>
      </c>
      <c r="AI1569" s="0" t="n">
        <f aca="false">Inputs!$B$9-Inputs!$B$8*AG1569</f>
        <v>569.176542308089</v>
      </c>
      <c r="AJ1569" s="0" t="n">
        <f aca="false">RANK(AH1569,$AH$5:$AH$2004,0)+COUNTIF($AH$4:AH1568,AH1569)</f>
        <v>127</v>
      </c>
      <c r="AK1569" s="0" t="n">
        <f aca="false">IF(AJ1569&lt;=Deciles!$B$5*(Deciles!$B$4+1),INT((AJ1569-1)/(Deciles!$B$4+1))+1,Deciles!$B$5+INT((AJ1569-1-Deciles!$B$5*(Deciles!$B$4+1))/Deciles!$B$4)+1)</f>
        <v>1</v>
      </c>
    </row>
    <row r="1570" customFormat="false" ht="15" hidden="false" customHeight="false" outlineLevel="0" collapsed="false">
      <c r="A1570" s="0" t="n">
        <v>46071</v>
      </c>
      <c r="B1570" s="0" t="s">
        <v>145</v>
      </c>
      <c r="C1570" s="0" t="n">
        <v>691</v>
      </c>
      <c r="D1570" s="0" t="n">
        <v>60.2320137023926</v>
      </c>
      <c r="E1570" s="0" t="n">
        <v>50.0001029968262</v>
      </c>
      <c r="F1570" s="0" t="n">
        <v>42</v>
      </c>
      <c r="G1570" s="0" t="n">
        <v>4.44899988174439</v>
      </c>
      <c r="H1570" s="0" t="n">
        <v>0.93233323097229</v>
      </c>
      <c r="I1570" s="0" t="n">
        <v>37</v>
      </c>
      <c r="J1570" s="0" t="n">
        <v>11.5869016647339</v>
      </c>
      <c r="K1570" s="0" t="n">
        <v>4.85833311080933</v>
      </c>
      <c r="L1570" s="0" t="n">
        <v>-1.875</v>
      </c>
      <c r="M1570" s="0" t="n">
        <v>6.54819345474243</v>
      </c>
      <c r="N1570" s="0" t="n">
        <v>1</v>
      </c>
      <c r="O1570" s="0" t="n">
        <v>0</v>
      </c>
      <c r="P1570" s="0" t="s">
        <v>140</v>
      </c>
      <c r="Q1570" s="0" t="s">
        <v>141</v>
      </c>
      <c r="R1570" s="0" t="n">
        <v>1</v>
      </c>
      <c r="S1570" s="0" t="s">
        <v>151</v>
      </c>
      <c r="T1570" s="0" t="n">
        <v>0</v>
      </c>
      <c r="U1570" s="0" t="n">
        <v>107678.09</v>
      </c>
      <c r="V1570" s="0" t="n">
        <v>0.0347802676260471</v>
      </c>
      <c r="W1570" s="0" t="n">
        <v>582.576965332031</v>
      </c>
      <c r="X1570" s="0" t="n">
        <v>0.0423676185309887</v>
      </c>
      <c r="Y1570" s="0" t="n">
        <f aca="false">IF(ISNUMBER(C1570),INDEX(Scorecard!$D$5:$D$12,SUMPRODUCT(--(Scorecard!$G$5:$G$11&lt;C1570))+1),Scorecard!$D$13)</f>
        <v>-0.869677851527538</v>
      </c>
      <c r="Z1570" s="0" t="n">
        <f aca="false">IF(ISNUMBER(D1570),INDEX(Scorecard!$D$14:$D$17,SUMPRODUCT(--(Scorecard!$G$14:$G$16&lt;D1570))+1),Scorecard!$D$18)</f>
        <v>0.248677243387958</v>
      </c>
      <c r="AA1570" s="0" t="n">
        <f aca="false">IF(ISNUMBER(E1570),INDEX(Scorecard!$D$19:$D$26,SUMPRODUCT(--(Scorecard!$G$19:$G$25&lt;E1570))+1),Scorecard!$D$27)</f>
        <v>0.57899015159425</v>
      </c>
      <c r="AB1570" s="0" t="n">
        <f aca="false">IF(ISNUMBER(F1570),INDEX(Scorecard!$D$28:$D$35,SUMPRODUCT(--(Scorecard!$G$28:$G$34&lt;F1570))+1),Scorecard!$D$36)</f>
        <v>-0.309727037437117</v>
      </c>
      <c r="AC1570" s="0" t="n">
        <f aca="false">IF(ISNUMBER(H1570),INDEX(Scorecard!$D$37:$D$44,SUMPRODUCT(--(Scorecard!$G$37:$G$43&lt;H1570))+1),Scorecard!$D$45)</f>
        <v>-0.975503570149195</v>
      </c>
      <c r="AD1570" s="0" t="n">
        <f aca="false">IF(ISNUMBER(I1570),INDEX(Scorecard!$D$46:$D$52,SUMPRODUCT(--(Scorecard!$G$46:$G$51&lt;I1570))+1),Scorecard!$D$53)</f>
        <v>0.569875412099532</v>
      </c>
      <c r="AE1570" s="0" t="n">
        <f aca="false">IF(ISNUMBER(K1570),INDEX(Scorecard!$D$54:$D$61,SUMPRODUCT(--(Scorecard!$G$54:$G$60&lt;K1570))+1),Scorecard!$D$62)</f>
        <v>0.214429354789033</v>
      </c>
      <c r="AF1570" s="0" t="n">
        <f aca="false">IF(ISNUMBER(L1570),INDEX(Scorecard!$D$63:$D$68,SUMPRODUCT(--(Scorecard!$G$63:$G$67&lt;L1570))+1),Scorecard!$D$69)</f>
        <v>-0.340582194386522</v>
      </c>
      <c r="AG1570" s="0" t="n">
        <f aca="false">Inputs!$B$10+Scorecard!$J$5*Y1570+Scorecard!$J$6*Z1570+Scorecard!$J$7*AA1570+Scorecard!$J$8*AB1570+Scorecard!$J$9*AC1570+Scorecard!$J$10*AD1570+Scorecard!$J$11*AE1570+Scorecard!$J$12*AF1570</f>
        <v>-3.3081857012748</v>
      </c>
      <c r="AH1570" s="0" t="n">
        <f aca="false">MIN(1-Inputs!$B$13,MAX(Inputs!$B$13,1/(1+EXP(-(Inputs!$B$11*AG1570+Inputs!$B$12)))))</f>
        <v>0.0347802682668791</v>
      </c>
      <c r="AI1570" s="0" t="n">
        <f aca="false">Inputs!$B$9-Inputs!$B$8*AG1570</f>
        <v>582.576938315884</v>
      </c>
      <c r="AJ1570" s="0" t="n">
        <f aca="false">RANK(AH1570,$AH$5:$AH$2004,0)+COUNTIF($AH$4:AH1569,AH1570)</f>
        <v>256</v>
      </c>
      <c r="AK1570" s="0" t="n">
        <f aca="false">IF(AJ1570&lt;=Deciles!$B$5*(Deciles!$B$4+1),INT((AJ1570-1)/(Deciles!$B$4+1))+1,Deciles!$B$5+INT((AJ1570-1-Deciles!$B$5*(Deciles!$B$4+1))/Deciles!$B$4)+1)</f>
        <v>2</v>
      </c>
    </row>
    <row r="1571" customFormat="false" ht="15" hidden="false" customHeight="false" outlineLevel="0" collapsed="false">
      <c r="A1571" s="0" t="n">
        <v>46104</v>
      </c>
      <c r="B1571" s="0" t="s">
        <v>155</v>
      </c>
      <c r="C1571" s="0" t="n">
        <v>695</v>
      </c>
      <c r="D1571" s="0" t="n">
        <v>77.3114852905273</v>
      </c>
      <c r="E1571" s="0" t="n">
        <v>69.5506210327148</v>
      </c>
      <c r="F1571" s="0" t="n">
        <v>43</v>
      </c>
      <c r="G1571" s="0" t="n">
        <v>3.58999991416931</v>
      </c>
      <c r="H1571" s="0" t="n">
        <v>-2.14333319664002</v>
      </c>
      <c r="I1571" s="0" t="n">
        <v>20</v>
      </c>
      <c r="J1571" s="0" t="n">
        <v>12.4495038986206</v>
      </c>
      <c r="K1571" s="0" t="n">
        <v>3.90833330154419</v>
      </c>
      <c r="L1571" s="0" t="n">
        <v>-1.125</v>
      </c>
      <c r="M1571" s="0" t="n">
        <v>4.74416542053223</v>
      </c>
      <c r="N1571" s="0" t="n">
        <v>0</v>
      </c>
      <c r="O1571" s="0" t="n">
        <v>0</v>
      </c>
      <c r="P1571" s="0" t="s">
        <v>146</v>
      </c>
      <c r="Q1571" s="0" t="s">
        <v>141</v>
      </c>
      <c r="R1571" s="0" t="n">
        <v>2</v>
      </c>
      <c r="S1571" s="0" t="s">
        <v>147</v>
      </c>
      <c r="T1571" s="0" t="n">
        <v>0</v>
      </c>
      <c r="U1571" s="0" t="n">
        <v>255123.83</v>
      </c>
      <c r="V1571" s="0" t="n">
        <v>0.0423681326210499</v>
      </c>
      <c r="W1571" s="0" t="n">
        <v>577.022338867188</v>
      </c>
      <c r="X1571" s="0" t="n">
        <v>0.0496893338859081</v>
      </c>
      <c r="Y1571" s="0" t="n">
        <f aca="false">IF(ISNUMBER(C1571),INDEX(Scorecard!$D$5:$D$12,SUMPRODUCT(--(Scorecard!$G$5:$G$11&lt;C1571))+1),Scorecard!$D$13)</f>
        <v>-0.869677851527538</v>
      </c>
      <c r="Z1571" s="0" t="n">
        <f aca="false">IF(ISNUMBER(D1571),INDEX(Scorecard!$D$14:$D$17,SUMPRODUCT(--(Scorecard!$G$14:$G$16&lt;D1571))+1),Scorecard!$D$18)</f>
        <v>0.0505355481560174</v>
      </c>
      <c r="AA1571" s="0" t="n">
        <f aca="false">IF(ISNUMBER(E1571),INDEX(Scorecard!$D$19:$D$26,SUMPRODUCT(--(Scorecard!$G$19:$G$25&lt;E1571))+1),Scorecard!$D$27)</f>
        <v>0.0530843085177338</v>
      </c>
      <c r="AB1571" s="0" t="n">
        <f aca="false">IF(ISNUMBER(F1571),INDEX(Scorecard!$D$28:$D$35,SUMPRODUCT(--(Scorecard!$G$28:$G$34&lt;F1571))+1),Scorecard!$D$36)</f>
        <v>-0.309727037437117</v>
      </c>
      <c r="AC1571" s="0" t="n">
        <f aca="false">IF(ISNUMBER(H1571),INDEX(Scorecard!$D$37:$D$44,SUMPRODUCT(--(Scorecard!$G$37:$G$43&lt;H1571))+1),Scorecard!$D$45)</f>
        <v>1.35057635045042</v>
      </c>
      <c r="AD1571" s="0" t="n">
        <f aca="false">IF(ISNUMBER(I1571),INDEX(Scorecard!$D$46:$D$52,SUMPRODUCT(--(Scorecard!$G$46:$G$51&lt;I1571))+1),Scorecard!$D$53)</f>
        <v>-0.108777051091409</v>
      </c>
      <c r="AE1571" s="0" t="n">
        <f aca="false">IF(ISNUMBER(K1571),INDEX(Scorecard!$D$54:$D$61,SUMPRODUCT(--(Scorecard!$G$54:$G$60&lt;K1571))+1),Scorecard!$D$62)</f>
        <v>0.489050497890326</v>
      </c>
      <c r="AF1571" s="0" t="n">
        <f aca="false">IF(ISNUMBER(L1571),INDEX(Scorecard!$D$63:$D$68,SUMPRODUCT(--(Scorecard!$G$63:$G$67&lt;L1571))+1),Scorecard!$D$69)</f>
        <v>-0.340582194386522</v>
      </c>
      <c r="AG1571" s="0" t="n">
        <f aca="false">Inputs!$B$10+Scorecard!$J$5*Y1571+Scorecard!$J$6*Z1571+Scorecard!$J$7*AA1571+Scorecard!$J$8*AB1571+Scorecard!$J$9*AC1571+Scorecard!$J$10*AD1571+Scorecard!$J$11*AE1571+Scorecard!$J$12*AF1571</f>
        <v>-3.11567734131125</v>
      </c>
      <c r="AH1571" s="0" t="n">
        <f aca="false">MIN(1-Inputs!$B$13,MAX(Inputs!$B$13,1/(1+EXP(-(Inputs!$B$11*AG1571+Inputs!$B$12)))))</f>
        <v>0.042368132416641</v>
      </c>
      <c r="AI1571" s="0" t="n">
        <f aca="false">Inputs!$B$9-Inputs!$B$8*AG1571</f>
        <v>577.022321190902</v>
      </c>
      <c r="AJ1571" s="0" t="n">
        <f aca="false">RANK(AH1571,$AH$5:$AH$2004,0)+COUNTIF($AH$4:AH1570,AH1571)</f>
        <v>193</v>
      </c>
      <c r="AK1571" s="0" t="n">
        <f aca="false">IF(AJ1571&lt;=Deciles!$B$5*(Deciles!$B$4+1),INT((AJ1571-1)/(Deciles!$B$4+1))+1,Deciles!$B$5+INT((AJ1571-1-Deciles!$B$5*(Deciles!$B$4+1))/Deciles!$B$4)+1)</f>
        <v>1</v>
      </c>
    </row>
    <row r="1572" customFormat="false" ht="15" hidden="false" customHeight="false" outlineLevel="0" collapsed="false">
      <c r="A1572" s="0" t="n">
        <v>46117</v>
      </c>
      <c r="B1572" s="0" t="s">
        <v>158</v>
      </c>
      <c r="C1572" s="0" t="n">
        <v>830</v>
      </c>
      <c r="D1572" s="0" t="n">
        <v>82.7961730957031</v>
      </c>
      <c r="E1572" s="0" t="n">
        <v>76.9739685058594</v>
      </c>
      <c r="F1572" s="0" t="n">
        <v>41</v>
      </c>
      <c r="G1572" s="0" t="n">
        <v>3.6159999370575</v>
      </c>
      <c r="H1572" s="0" t="n">
        <v>0.699333190917969</v>
      </c>
      <c r="I1572" s="0" t="n">
        <v>20</v>
      </c>
      <c r="J1572" s="0" t="n">
        <v>12.5904884338379</v>
      </c>
      <c r="K1572" s="0" t="n">
        <v>7.13333320617676</v>
      </c>
      <c r="L1572" s="0" t="n">
        <v>2.71025609970093</v>
      </c>
      <c r="M1572" s="0" t="n">
        <v>0.509527981281281</v>
      </c>
      <c r="N1572" s="0" t="n">
        <v>0</v>
      </c>
      <c r="O1572" s="0" t="n">
        <v>0</v>
      </c>
      <c r="P1572" s="0" t="s">
        <v>144</v>
      </c>
      <c r="Q1572" s="0" t="s">
        <v>141</v>
      </c>
      <c r="R1572" s="0" t="n">
        <v>2</v>
      </c>
      <c r="S1572" s="0" t="s">
        <v>149</v>
      </c>
      <c r="T1572" s="0" t="n">
        <v>0</v>
      </c>
      <c r="U1572" s="0" t="n">
        <v>293751.25</v>
      </c>
      <c r="V1572" s="0" t="n">
        <v>0.00352429179474711</v>
      </c>
      <c r="W1572" s="0" t="n">
        <v>645.3994140625</v>
      </c>
      <c r="X1572" s="0" t="n">
        <v>0.00134997954592109</v>
      </c>
      <c r="Y1572" s="0" t="n">
        <f aca="false">IF(ISNUMBER(C1572),INDEX(Scorecard!$D$5:$D$12,SUMPRODUCT(--(Scorecard!$G$5:$G$11&lt;C1572))+1),Scorecard!$D$13)</f>
        <v>2.19112706886128</v>
      </c>
      <c r="Z1572" s="0" t="n">
        <f aca="false">IF(ISNUMBER(D1572),INDEX(Scorecard!$D$14:$D$17,SUMPRODUCT(--(Scorecard!$G$14:$G$16&lt;D1572))+1),Scorecard!$D$18)</f>
        <v>0.0505355481560174</v>
      </c>
      <c r="AA1572" s="0" t="n">
        <f aca="false">IF(ISNUMBER(E1572),INDEX(Scorecard!$D$19:$D$26,SUMPRODUCT(--(Scorecard!$G$19:$G$25&lt;E1572))+1),Scorecard!$D$27)</f>
        <v>-0.0341578513653732</v>
      </c>
      <c r="AB1572" s="0" t="n">
        <f aca="false">IF(ISNUMBER(F1572),INDEX(Scorecard!$D$28:$D$35,SUMPRODUCT(--(Scorecard!$G$28:$G$34&lt;F1572))+1),Scorecard!$D$36)</f>
        <v>-0.132616866359722</v>
      </c>
      <c r="AC1572" s="0" t="n">
        <f aca="false">IF(ISNUMBER(H1572),INDEX(Scorecard!$D$37:$D$44,SUMPRODUCT(--(Scorecard!$G$37:$G$43&lt;H1572))+1),Scorecard!$D$45)</f>
        <v>-0.569454719285959</v>
      </c>
      <c r="AD1572" s="0" t="n">
        <f aca="false">IF(ISNUMBER(I1572),INDEX(Scorecard!$D$46:$D$52,SUMPRODUCT(--(Scorecard!$G$46:$G$51&lt;I1572))+1),Scorecard!$D$53)</f>
        <v>-0.108777051091409</v>
      </c>
      <c r="AE1572" s="0" t="n">
        <f aca="false">IF(ISNUMBER(K1572),INDEX(Scorecard!$D$54:$D$61,SUMPRODUCT(--(Scorecard!$G$54:$G$60&lt;K1572))+1),Scorecard!$D$62)</f>
        <v>-0.541917179454542</v>
      </c>
      <c r="AF1572" s="0" t="n">
        <f aca="false">IF(ISNUMBER(L1572),INDEX(Scorecard!$D$63:$D$68,SUMPRODUCT(--(Scorecard!$G$63:$G$67&lt;L1572))+1),Scorecard!$D$69)</f>
        <v>0.322484508656054</v>
      </c>
      <c r="AG1572" s="0" t="n">
        <f aca="false">Inputs!$B$10+Scorecard!$J$5*Y1572+Scorecard!$J$6*Z1572+Scorecard!$J$7*AA1572+Scorecard!$J$8*AB1572+Scorecard!$J$9*AC1572+Scorecard!$J$10*AD1572+Scorecard!$J$11*AE1572+Scorecard!$J$12*AF1572</f>
        <v>-5.48544687923609</v>
      </c>
      <c r="AH1572" s="0" t="n">
        <f aca="false">MIN(1-Inputs!$B$13,MAX(Inputs!$B$13,1/(1+EXP(-(Inputs!$B$11*AG1572+Inputs!$B$12)))))</f>
        <v>0.00352429169552032</v>
      </c>
      <c r="AI1572" s="0" t="n">
        <f aca="false">Inputs!$B$9-Inputs!$B$8*AG1572</f>
        <v>645.39941639918</v>
      </c>
      <c r="AJ1572" s="0" t="n">
        <f aca="false">RANK(AH1572,$AH$5:$AH$2004,0)+COUNTIF($AH$4:AH1571,AH1572)</f>
        <v>1459</v>
      </c>
      <c r="AK1572" s="0" t="n">
        <f aca="false">IF(AJ1572&lt;=Deciles!$B$5*(Deciles!$B$4+1),INT((AJ1572-1)/(Deciles!$B$4+1))+1,Deciles!$B$5+INT((AJ1572-1-Deciles!$B$5*(Deciles!$B$4+1))/Deciles!$B$4)+1)</f>
        <v>8</v>
      </c>
    </row>
    <row r="1573" customFormat="false" ht="15" hidden="false" customHeight="false" outlineLevel="0" collapsed="false">
      <c r="A1573" s="0" t="n">
        <v>46121</v>
      </c>
      <c r="B1573" s="0" t="s">
        <v>152</v>
      </c>
      <c r="C1573" s="0" t="n">
        <v>699</v>
      </c>
      <c r="D1573" s="0" t="n">
        <v>87.4903411865234</v>
      </c>
      <c r="E1573" s="0" t="n">
        <v>57.4684829711914</v>
      </c>
      <c r="F1573" s="0" t="n">
        <v>34</v>
      </c>
      <c r="G1573" s="0" t="n">
        <v>4.3270001411438</v>
      </c>
      <c r="H1573" s="0" t="n">
        <v>-2.10633325576782</v>
      </c>
      <c r="I1573" s="0" t="n">
        <v>92</v>
      </c>
      <c r="J1573" s="0" t="n">
        <v>12.7710313796997</v>
      </c>
      <c r="K1573" s="0" t="n">
        <v>4.5</v>
      </c>
      <c r="L1573" s="0" t="n">
        <v>-0.458333492279053</v>
      </c>
      <c r="M1573" s="0" t="n">
        <v>3.98039174079895</v>
      </c>
      <c r="N1573" s="0" t="n">
        <v>0</v>
      </c>
      <c r="O1573" s="0" t="n">
        <v>0</v>
      </c>
      <c r="P1573" s="0" t="s">
        <v>144</v>
      </c>
      <c r="Q1573" s="0" t="s">
        <v>141</v>
      </c>
      <c r="R1573" s="0" t="n">
        <v>2</v>
      </c>
      <c r="S1573" s="0" t="s">
        <v>162</v>
      </c>
      <c r="T1573" s="0" t="n">
        <v>0</v>
      </c>
      <c r="U1573" s="0" t="n">
        <v>351874.88</v>
      </c>
      <c r="V1573" s="0" t="n">
        <v>0.0292709078639746</v>
      </c>
      <c r="W1573" s="0" t="n">
        <v>587.398376464844</v>
      </c>
      <c r="X1573" s="0" t="n">
        <v>0.0120712500065565</v>
      </c>
      <c r="Y1573" s="0" t="n">
        <f aca="false">IF(ISNUMBER(C1573),INDEX(Scorecard!$D$5:$D$12,SUMPRODUCT(--(Scorecard!$G$5:$G$11&lt;C1573))+1),Scorecard!$D$13)</f>
        <v>-0.869677851527538</v>
      </c>
      <c r="Z1573" s="0" t="n">
        <f aca="false">IF(ISNUMBER(D1573),INDEX(Scorecard!$D$14:$D$17,SUMPRODUCT(--(Scorecard!$G$14:$G$16&lt;D1573))+1),Scorecard!$D$18)</f>
        <v>-0.361970872710667</v>
      </c>
      <c r="AA1573" s="0" t="n">
        <f aca="false">IF(ISNUMBER(E1573),INDEX(Scorecard!$D$19:$D$26,SUMPRODUCT(--(Scorecard!$G$19:$G$25&lt;E1573))+1),Scorecard!$D$27)</f>
        <v>0.285899340811827</v>
      </c>
      <c r="AB1573" s="0" t="n">
        <f aca="false">IF(ISNUMBER(F1573),INDEX(Scorecard!$D$28:$D$35,SUMPRODUCT(--(Scorecard!$G$28:$G$34&lt;F1573))+1),Scorecard!$D$36)</f>
        <v>-0.0008456427959252</v>
      </c>
      <c r="AC1573" s="0" t="n">
        <f aca="false">IF(ISNUMBER(H1573),INDEX(Scorecard!$D$37:$D$44,SUMPRODUCT(--(Scorecard!$G$37:$G$43&lt;H1573))+1),Scorecard!$D$45)</f>
        <v>1.35057635045042</v>
      </c>
      <c r="AD1573" s="0" t="n">
        <f aca="false">IF(ISNUMBER(I1573),INDEX(Scorecard!$D$46:$D$52,SUMPRODUCT(--(Scorecard!$G$46:$G$51&lt;I1573))+1),Scorecard!$D$53)</f>
        <v>0.818882373006414</v>
      </c>
      <c r="AE1573" s="0" t="n">
        <f aca="false">IF(ISNUMBER(K1573),INDEX(Scorecard!$D$54:$D$61,SUMPRODUCT(--(Scorecard!$G$54:$G$60&lt;K1573))+1),Scorecard!$D$62)</f>
        <v>0.409483001259379</v>
      </c>
      <c r="AF1573" s="0" t="n">
        <f aca="false">IF(ISNUMBER(L1573),INDEX(Scorecard!$D$63:$D$68,SUMPRODUCT(--(Scorecard!$G$63:$G$67&lt;L1573))+1),Scorecard!$D$69)</f>
        <v>0.322484508656054</v>
      </c>
      <c r="AG1573" s="0" t="n">
        <f aca="false">Inputs!$B$10+Scorecard!$J$5*Y1573+Scorecard!$J$6*Z1573+Scorecard!$J$7*AA1573+Scorecard!$J$8*AB1573+Scorecard!$J$9*AC1573+Scorecard!$J$10*AD1573+Scorecard!$J$11*AE1573+Scorecard!$J$12*AF1573</f>
        <v>-3.47528358117116</v>
      </c>
      <c r="AH1573" s="0" t="n">
        <f aca="false">MIN(1-Inputs!$B$13,MAX(Inputs!$B$13,1/(1+EXP(-(Inputs!$B$11*AG1573+Inputs!$B$12)))))</f>
        <v>0.0292709073666031</v>
      </c>
      <c r="AI1573" s="0" t="n">
        <f aca="false">Inputs!$B$9-Inputs!$B$8*AG1573</f>
        <v>587.398363969275</v>
      </c>
      <c r="AJ1573" s="0" t="n">
        <f aca="false">RANK(AH1573,$AH$5:$AH$2004,0)+COUNTIF($AH$4:AH1572,AH1573)</f>
        <v>323</v>
      </c>
      <c r="AK1573" s="0" t="n">
        <f aca="false">IF(AJ1573&lt;=Deciles!$B$5*(Deciles!$B$4+1),INT((AJ1573-1)/(Deciles!$B$4+1))+1,Deciles!$B$5+INT((AJ1573-1-Deciles!$B$5*(Deciles!$B$4+1))/Deciles!$B$4)+1)</f>
        <v>2</v>
      </c>
    </row>
    <row r="1574" customFormat="false" ht="15" hidden="false" customHeight="false" outlineLevel="0" collapsed="false">
      <c r="A1574" s="0" t="n">
        <v>46124</v>
      </c>
      <c r="B1574" s="0" t="s">
        <v>157</v>
      </c>
      <c r="C1574" s="0" t="n">
        <v>774</v>
      </c>
      <c r="D1574" s="0" t="n">
        <v>89.9898910522461</v>
      </c>
      <c r="E1574" s="0" t="n">
        <v>76.9499053955078</v>
      </c>
      <c r="F1574" s="0" t="n">
        <v>40</v>
      </c>
      <c r="G1574" s="0" t="n">
        <v>3.48699998855591</v>
      </c>
      <c r="H1574" s="0" t="n">
        <v>-0.396333456039429</v>
      </c>
      <c r="I1574" s="0" t="n">
        <v>35</v>
      </c>
      <c r="J1574" s="0" t="n">
        <v>11.7264842987061</v>
      </c>
      <c r="K1574" s="0" t="n">
        <v>3.92307686805725</v>
      </c>
      <c r="L1574" s="0" t="n">
        <v>-0.276922941207886</v>
      </c>
      <c r="M1574" s="0" t="n">
        <v>3.18022561073303</v>
      </c>
      <c r="N1574" s="0" t="n">
        <v>0</v>
      </c>
      <c r="O1574" s="0" t="n">
        <v>0</v>
      </c>
      <c r="P1574" s="0" t="s">
        <v>146</v>
      </c>
      <c r="Q1574" s="0" t="s">
        <v>141</v>
      </c>
      <c r="R1574" s="0" t="n">
        <v>2</v>
      </c>
      <c r="S1574" s="0" t="s">
        <v>159</v>
      </c>
      <c r="T1574" s="0" t="n">
        <v>1</v>
      </c>
      <c r="U1574" s="0" t="n">
        <v>123807.664</v>
      </c>
      <c r="V1574" s="0" t="n">
        <v>0.0047803670167923</v>
      </c>
      <c r="W1574" s="0" t="n">
        <v>637.115112304688</v>
      </c>
      <c r="X1574" s="0" t="n">
        <v>0.00358720659278333</v>
      </c>
      <c r="Y1574" s="0" t="n">
        <f aca="false">IF(ISNUMBER(C1574),INDEX(Scorecard!$D$5:$D$12,SUMPRODUCT(--(Scorecard!$G$5:$G$11&lt;C1574))+1),Scorecard!$D$13)</f>
        <v>1.23750384304241</v>
      </c>
      <c r="Z1574" s="0" t="n">
        <f aca="false">IF(ISNUMBER(D1574),INDEX(Scorecard!$D$14:$D$17,SUMPRODUCT(--(Scorecard!$G$14:$G$16&lt;D1574))+1),Scorecard!$D$18)</f>
        <v>-0.361970872710667</v>
      </c>
      <c r="AA1574" s="0" t="n">
        <f aca="false">IF(ISNUMBER(E1574),INDEX(Scorecard!$D$19:$D$26,SUMPRODUCT(--(Scorecard!$G$19:$G$25&lt;E1574))+1),Scorecard!$D$27)</f>
        <v>-0.0341578513653732</v>
      </c>
      <c r="AB1574" s="0" t="n">
        <f aca="false">IF(ISNUMBER(F1574),INDEX(Scorecard!$D$28:$D$35,SUMPRODUCT(--(Scorecard!$G$28:$G$34&lt;F1574))+1),Scorecard!$D$36)</f>
        <v>-0.132616866359722</v>
      </c>
      <c r="AC1574" s="0" t="n">
        <f aca="false">IF(ISNUMBER(H1574),INDEX(Scorecard!$D$37:$D$44,SUMPRODUCT(--(Scorecard!$G$37:$G$43&lt;H1574))+1),Scorecard!$D$45)</f>
        <v>0.769716833645565</v>
      </c>
      <c r="AD1574" s="0" t="n">
        <f aca="false">IF(ISNUMBER(I1574),INDEX(Scorecard!$D$46:$D$52,SUMPRODUCT(--(Scorecard!$G$46:$G$51&lt;I1574))+1),Scorecard!$D$53)</f>
        <v>0.123869379412532</v>
      </c>
      <c r="AE1574" s="0" t="n">
        <f aca="false">IF(ISNUMBER(K1574),INDEX(Scorecard!$D$54:$D$61,SUMPRODUCT(--(Scorecard!$G$54:$G$60&lt;K1574))+1),Scorecard!$D$62)</f>
        <v>0.489050497890326</v>
      </c>
      <c r="AF1574" s="0" t="n">
        <f aca="false">IF(ISNUMBER(L1574),INDEX(Scorecard!$D$63:$D$68,SUMPRODUCT(--(Scorecard!$G$63:$G$67&lt;L1574))+1),Scorecard!$D$69)</f>
        <v>0.322484508656054</v>
      </c>
      <c r="AG1574" s="0" t="n">
        <f aca="false">Inputs!$B$10+Scorecard!$J$5*Y1574+Scorecard!$J$6*Z1574+Scorecard!$J$7*AA1574+Scorecard!$J$8*AB1574+Scorecard!$J$9*AC1574+Scorecard!$J$10*AD1574+Scorecard!$J$11*AE1574+Scorecard!$J$12*AF1574</f>
        <v>-5.19833398527855</v>
      </c>
      <c r="AH1574" s="0" t="n">
        <f aca="false">MIN(1-Inputs!$B$13,MAX(Inputs!$B$13,1/(1+EXP(-(Inputs!$B$11*AG1574+Inputs!$B$12)))))</f>
        <v>0.00478036710311697</v>
      </c>
      <c r="AI1574" s="0" t="n">
        <f aca="false">Inputs!$B$9-Inputs!$B$8*AG1574</f>
        <v>637.115089433424</v>
      </c>
      <c r="AJ1574" s="0" t="n">
        <f aca="false">RANK(AH1574,$AH$5:$AH$2004,0)+COUNTIF($AH$4:AH1573,AH1574)</f>
        <v>1286</v>
      </c>
      <c r="AK1574" s="0" t="n">
        <f aca="false">IF(AJ1574&lt;=Deciles!$B$5*(Deciles!$B$4+1),INT((AJ1574-1)/(Deciles!$B$4+1))+1,Deciles!$B$5+INT((AJ1574-1-Deciles!$B$5*(Deciles!$B$4+1))/Deciles!$B$4)+1)</f>
        <v>7</v>
      </c>
    </row>
    <row r="1575" customFormat="false" ht="15" hidden="false" customHeight="false" outlineLevel="0" collapsed="false">
      <c r="A1575" s="0" t="n">
        <v>46149</v>
      </c>
      <c r="B1575" s="0" t="s">
        <v>143</v>
      </c>
      <c r="C1575" s="0" t="n">
        <v>719</v>
      </c>
      <c r="D1575" s="0" t="n">
        <v>80</v>
      </c>
      <c r="E1575" s="0" t="n">
        <v>47.0216789245606</v>
      </c>
      <c r="F1575" s="0" t="n">
        <v>25</v>
      </c>
      <c r="G1575" s="0" t="n">
        <v>4.14900016784668</v>
      </c>
      <c r="H1575" s="0" t="n">
        <v>0.915666818618774</v>
      </c>
      <c r="I1575" s="0" t="n">
        <v>81</v>
      </c>
      <c r="J1575" s="0" t="n">
        <v>12.1236619949341</v>
      </c>
      <c r="K1575" s="0" t="n">
        <v>9.23333358764648</v>
      </c>
      <c r="L1575" s="0" t="n">
        <v>5.07179498672485</v>
      </c>
      <c r="M1575" s="0" t="n">
        <v>2.67803835868835</v>
      </c>
      <c r="N1575" s="0" t="n">
        <v>0</v>
      </c>
      <c r="O1575" s="0" t="n">
        <v>0</v>
      </c>
      <c r="P1575" s="0" t="s">
        <v>144</v>
      </c>
      <c r="Q1575" s="0" t="s">
        <v>141</v>
      </c>
      <c r="R1575" s="0" t="n">
        <v>2</v>
      </c>
      <c r="S1575" s="0" t="s">
        <v>151</v>
      </c>
      <c r="T1575" s="0" t="n">
        <v>0</v>
      </c>
      <c r="U1575" s="0" t="n">
        <v>184178.72</v>
      </c>
      <c r="V1575" s="0" t="n">
        <v>0.0131289083510637</v>
      </c>
      <c r="W1575" s="0" t="n">
        <v>609.544189453125</v>
      </c>
      <c r="X1575" s="0" t="n">
        <v>0.0112425331026316</v>
      </c>
      <c r="Y1575" s="0" t="n">
        <f aca="false">IF(ISNUMBER(C1575),INDEX(Scorecard!$D$5:$D$12,SUMPRODUCT(--(Scorecard!$G$5:$G$11&lt;C1575))+1),Scorecard!$D$13)</f>
        <v>-0.0290424113398221</v>
      </c>
      <c r="Z1575" s="0" t="n">
        <f aca="false">IF(ISNUMBER(D1575),INDEX(Scorecard!$D$14:$D$17,SUMPRODUCT(--(Scorecard!$G$14:$G$16&lt;D1575))+1),Scorecard!$D$18)</f>
        <v>0.0505355481560174</v>
      </c>
      <c r="AA1575" s="0" t="n">
        <f aca="false">IF(ISNUMBER(E1575),INDEX(Scorecard!$D$19:$D$26,SUMPRODUCT(--(Scorecard!$G$19:$G$25&lt;E1575))+1),Scorecard!$D$27)</f>
        <v>0.57899015159425</v>
      </c>
      <c r="AB1575" s="0" t="n">
        <f aca="false">IF(ISNUMBER(F1575),INDEX(Scorecard!$D$28:$D$35,SUMPRODUCT(--(Scorecard!$G$28:$G$34&lt;F1575))+1),Scorecard!$D$36)</f>
        <v>0.349218150643304</v>
      </c>
      <c r="AC1575" s="0" t="n">
        <f aca="false">IF(ISNUMBER(H1575),INDEX(Scorecard!$D$37:$D$44,SUMPRODUCT(--(Scorecard!$G$37:$G$43&lt;H1575))+1),Scorecard!$D$45)</f>
        <v>-0.975503570149195</v>
      </c>
      <c r="AD1575" s="0" t="n">
        <f aca="false">IF(ISNUMBER(I1575),INDEX(Scorecard!$D$46:$D$52,SUMPRODUCT(--(Scorecard!$G$46:$G$51&lt;I1575))+1),Scorecard!$D$53)</f>
        <v>0.818882373006414</v>
      </c>
      <c r="AE1575" s="0" t="n">
        <f aca="false">IF(ISNUMBER(K1575),INDEX(Scorecard!$D$54:$D$61,SUMPRODUCT(--(Scorecard!$G$54:$G$60&lt;K1575))+1),Scorecard!$D$62)</f>
        <v>-0.541917179454542</v>
      </c>
      <c r="AF1575" s="0" t="n">
        <f aca="false">IF(ISNUMBER(L1575),INDEX(Scorecard!$D$63:$D$68,SUMPRODUCT(--(Scorecard!$G$63:$G$67&lt;L1575))+1),Scorecard!$D$69)</f>
        <v>0.322484508656054</v>
      </c>
      <c r="AG1575" s="0" t="n">
        <f aca="false">Inputs!$B$10+Scorecard!$J$5*Y1575+Scorecard!$J$6*Z1575+Scorecard!$J$7*AA1575+Scorecard!$J$8*AB1575+Scorecard!$J$9*AC1575+Scorecard!$J$10*AD1575+Scorecard!$J$11*AE1575+Scorecard!$J$12*AF1575</f>
        <v>-4.24279867810338</v>
      </c>
      <c r="AH1575" s="0" t="n">
        <f aca="false">MIN(1-Inputs!$B$13,MAX(Inputs!$B$13,1/(1+EXP(-(Inputs!$B$11*AG1575+Inputs!$B$12)))))</f>
        <v>0.0131289082890704</v>
      </c>
      <c r="AI1575" s="0" t="n">
        <f aca="false">Inputs!$B$9-Inputs!$B$8*AG1575</f>
        <v>609.544168452305</v>
      </c>
      <c r="AJ1575" s="0" t="n">
        <f aca="false">RANK(AH1575,$AH$5:$AH$2004,0)+COUNTIF($AH$4:AH1574,AH1575)</f>
        <v>669</v>
      </c>
      <c r="AK1575" s="0" t="n">
        <f aca="false">IF(AJ1575&lt;=Deciles!$B$5*(Deciles!$B$4+1),INT((AJ1575-1)/(Deciles!$B$4+1))+1,Deciles!$B$5+INT((AJ1575-1-Deciles!$B$5*(Deciles!$B$4+1))/Deciles!$B$4)+1)</f>
        <v>4</v>
      </c>
    </row>
    <row r="1576" customFormat="false" ht="15" hidden="false" customHeight="false" outlineLevel="0" collapsed="false">
      <c r="A1576" s="0" t="n">
        <v>46222</v>
      </c>
      <c r="B1576" s="0" t="s">
        <v>157</v>
      </c>
      <c r="C1576" s="0" t="n">
        <v>704</v>
      </c>
      <c r="D1576" s="0" t="n">
        <v>95.1133193969727</v>
      </c>
      <c r="E1576" s="0" t="n">
        <v>47.5977821350098</v>
      </c>
      <c r="F1576" s="0" t="n">
        <v>31</v>
      </c>
      <c r="G1576" s="0" t="n">
        <v>4.17000007629395</v>
      </c>
      <c r="H1576" s="0" t="n">
        <v>0.286666631698608</v>
      </c>
      <c r="I1576" s="0" t="n">
        <v>91</v>
      </c>
      <c r="J1576" s="0" t="n">
        <v>12.1105079650879</v>
      </c>
      <c r="K1576" s="0" t="n">
        <v>4.8230767250061</v>
      </c>
      <c r="L1576" s="0" t="n">
        <v>-0.276923179626465</v>
      </c>
      <c r="M1576" s="0" t="n">
        <v>6.69991636276245</v>
      </c>
      <c r="N1576" s="0" t="n">
        <v>0</v>
      </c>
      <c r="O1576" s="0" t="n">
        <v>0</v>
      </c>
      <c r="P1576" s="0" t="s">
        <v>144</v>
      </c>
      <c r="Q1576" s="0" t="s">
        <v>141</v>
      </c>
      <c r="R1576" s="0" t="n">
        <v>2</v>
      </c>
      <c r="S1576" s="0" t="s">
        <v>154</v>
      </c>
      <c r="T1576" s="0" t="n">
        <v>0</v>
      </c>
      <c r="U1576" s="0" t="n">
        <v>181771.84</v>
      </c>
      <c r="V1576" s="0" t="n">
        <v>0.0276373941451311</v>
      </c>
      <c r="W1576" s="0" t="n">
        <v>588.997985839844</v>
      </c>
      <c r="X1576" s="0" t="n">
        <v>0.0056766658090055</v>
      </c>
      <c r="Y1576" s="0" t="n">
        <f aca="false">IF(ISNUMBER(C1576),INDEX(Scorecard!$D$5:$D$12,SUMPRODUCT(--(Scorecard!$G$5:$G$11&lt;C1576))+1),Scorecard!$D$13)</f>
        <v>-0.869677851527538</v>
      </c>
      <c r="Z1576" s="0" t="n">
        <f aca="false">IF(ISNUMBER(D1576),INDEX(Scorecard!$D$14:$D$17,SUMPRODUCT(--(Scorecard!$G$14:$G$16&lt;D1576))+1),Scorecard!$D$18)</f>
        <v>-0.361970872710667</v>
      </c>
      <c r="AA1576" s="0" t="n">
        <f aca="false">IF(ISNUMBER(E1576),INDEX(Scorecard!$D$19:$D$26,SUMPRODUCT(--(Scorecard!$G$19:$G$25&lt;E1576))+1),Scorecard!$D$27)</f>
        <v>0.57899015159425</v>
      </c>
      <c r="AB1576" s="0" t="n">
        <f aca="false">IF(ISNUMBER(F1576),INDEX(Scorecard!$D$28:$D$35,SUMPRODUCT(--(Scorecard!$G$28:$G$34&lt;F1576))+1),Scorecard!$D$36)</f>
        <v>0.126913191054783</v>
      </c>
      <c r="AC1576" s="0" t="n">
        <f aca="false">IF(ISNUMBER(H1576),INDEX(Scorecard!$D$37:$D$44,SUMPRODUCT(--(Scorecard!$G$37:$G$43&lt;H1576))+1),Scorecard!$D$45)</f>
        <v>-0.0679520129233634</v>
      </c>
      <c r="AD1576" s="0" t="n">
        <f aca="false">IF(ISNUMBER(I1576),INDEX(Scorecard!$D$46:$D$52,SUMPRODUCT(--(Scorecard!$G$46:$G$51&lt;I1576))+1),Scorecard!$D$53)</f>
        <v>0.818882373006414</v>
      </c>
      <c r="AE1576" s="0" t="n">
        <f aca="false">IF(ISNUMBER(K1576),INDEX(Scorecard!$D$54:$D$61,SUMPRODUCT(--(Scorecard!$G$54:$G$60&lt;K1576))+1),Scorecard!$D$62)</f>
        <v>0.214429354789033</v>
      </c>
      <c r="AF1576" s="0" t="n">
        <f aca="false">IF(ISNUMBER(L1576),INDEX(Scorecard!$D$63:$D$68,SUMPRODUCT(--(Scorecard!$G$63:$G$67&lt;L1576))+1),Scorecard!$D$69)</f>
        <v>0.322484508656054</v>
      </c>
      <c r="AG1576" s="0" t="n">
        <f aca="false">Inputs!$B$10+Scorecard!$J$5*Y1576+Scorecard!$J$6*Z1576+Scorecard!$J$7*AA1576+Scorecard!$J$8*AB1576+Scorecard!$J$9*AC1576+Scorecard!$J$10*AD1576+Scorecard!$J$11*AE1576+Scorecard!$J$12*AF1576</f>
        <v>-3.53072322610309</v>
      </c>
      <c r="AH1576" s="0" t="n">
        <f aca="false">MIN(1-Inputs!$B$13,MAX(Inputs!$B$13,1/(1+EXP(-(Inputs!$B$11*AG1576+Inputs!$B$12)))))</f>
        <v>0.0276373932186868</v>
      </c>
      <c r="AI1576" s="0" t="n">
        <f aca="false">Inputs!$B$9-Inputs!$B$8*AG1576</f>
        <v>588.998013985514</v>
      </c>
      <c r="AJ1576" s="0" t="n">
        <f aca="false">RANK(AH1576,$AH$5:$AH$2004,0)+COUNTIF($AH$4:AH1575,AH1576)</f>
        <v>344</v>
      </c>
      <c r="AK1576" s="0" t="n">
        <f aca="false">IF(AJ1576&lt;=Deciles!$B$5*(Deciles!$B$4+1),INT((AJ1576-1)/(Deciles!$B$4+1))+1,Deciles!$B$5+INT((AJ1576-1-Deciles!$B$5*(Deciles!$B$4+1))/Deciles!$B$4)+1)</f>
        <v>2</v>
      </c>
    </row>
    <row r="1577" customFormat="false" ht="15" hidden="false" customHeight="false" outlineLevel="0" collapsed="false">
      <c r="A1577" s="0" t="n">
        <v>46231</v>
      </c>
      <c r="B1577" s="0" t="s">
        <v>152</v>
      </c>
      <c r="C1577" s="0" t="n">
        <v>761</v>
      </c>
      <c r="D1577" s="0" t="n">
        <v>92.7262878417969</v>
      </c>
      <c r="E1577" s="0" t="n">
        <v>78.8409729003906</v>
      </c>
      <c r="F1577" s="0" t="n">
        <v>34</v>
      </c>
      <c r="G1577" s="0" t="n">
        <v>3.82699990272522</v>
      </c>
      <c r="H1577" s="0" t="n">
        <v>-2.6063334941864</v>
      </c>
      <c r="I1577" s="0" t="n">
        <v>38</v>
      </c>
      <c r="J1577" s="0" t="n">
        <v>12.4554853439331</v>
      </c>
      <c r="K1577" s="0" t="n">
        <v>3.70000004768372</v>
      </c>
      <c r="L1577" s="0" t="n">
        <v>-0.458333253860474</v>
      </c>
      <c r="M1577" s="0" t="n">
        <v>4.74415826797485</v>
      </c>
      <c r="N1577" s="0" t="n">
        <v>0</v>
      </c>
      <c r="O1577" s="0" t="n">
        <v>0</v>
      </c>
      <c r="P1577" s="0" t="s">
        <v>144</v>
      </c>
      <c r="Q1577" s="0" t="s">
        <v>141</v>
      </c>
      <c r="R1577" s="0" t="n">
        <v>1</v>
      </c>
      <c r="S1577" s="0" t="s">
        <v>147</v>
      </c>
      <c r="T1577" s="0" t="n">
        <v>0</v>
      </c>
      <c r="U1577" s="0" t="n">
        <v>256654.38</v>
      </c>
      <c r="V1577" s="0" t="n">
        <v>0.0061619570478797</v>
      </c>
      <c r="W1577" s="0" t="n">
        <v>630.20654296875</v>
      </c>
      <c r="X1577" s="0" t="n">
        <v>0.00375383882783353</v>
      </c>
      <c r="Y1577" s="0" t="n">
        <f aca="false">IF(ISNUMBER(C1577),INDEX(Scorecard!$D$5:$D$12,SUMPRODUCT(--(Scorecard!$G$5:$G$11&lt;C1577))+1),Scorecard!$D$13)</f>
        <v>0.733188958177614</v>
      </c>
      <c r="Z1577" s="0" t="n">
        <f aca="false">IF(ISNUMBER(D1577),INDEX(Scorecard!$D$14:$D$17,SUMPRODUCT(--(Scorecard!$G$14:$G$16&lt;D1577))+1),Scorecard!$D$18)</f>
        <v>-0.361970872710667</v>
      </c>
      <c r="AA1577" s="0" t="n">
        <f aca="false">IF(ISNUMBER(E1577),INDEX(Scorecard!$D$19:$D$26,SUMPRODUCT(--(Scorecard!$G$19:$G$25&lt;E1577))+1),Scorecard!$D$27)</f>
        <v>-0.0341578513653732</v>
      </c>
      <c r="AB1577" s="0" t="n">
        <f aca="false">IF(ISNUMBER(F1577),INDEX(Scorecard!$D$28:$D$35,SUMPRODUCT(--(Scorecard!$G$28:$G$34&lt;F1577))+1),Scorecard!$D$36)</f>
        <v>-0.0008456427959252</v>
      </c>
      <c r="AC1577" s="0" t="n">
        <f aca="false">IF(ISNUMBER(H1577),INDEX(Scorecard!$D$37:$D$44,SUMPRODUCT(--(Scorecard!$G$37:$G$43&lt;H1577))+1),Scorecard!$D$45)</f>
        <v>1.35057635045042</v>
      </c>
      <c r="AD1577" s="0" t="n">
        <f aca="false">IF(ISNUMBER(I1577),INDEX(Scorecard!$D$46:$D$52,SUMPRODUCT(--(Scorecard!$G$46:$G$51&lt;I1577))+1),Scorecard!$D$53)</f>
        <v>0.569875412099532</v>
      </c>
      <c r="AE1577" s="0" t="n">
        <f aca="false">IF(ISNUMBER(K1577),INDEX(Scorecard!$D$54:$D$61,SUMPRODUCT(--(Scorecard!$G$54:$G$60&lt;K1577))+1),Scorecard!$D$62)</f>
        <v>0.489050497890326</v>
      </c>
      <c r="AF1577" s="0" t="n">
        <f aca="false">IF(ISNUMBER(L1577),INDEX(Scorecard!$D$63:$D$68,SUMPRODUCT(--(Scorecard!$G$63:$G$67&lt;L1577))+1),Scorecard!$D$69)</f>
        <v>0.322484508656054</v>
      </c>
      <c r="AG1577" s="0" t="n">
        <f aca="false">Inputs!$B$10+Scorecard!$J$5*Y1577+Scorecard!$J$6*Z1577+Scorecard!$J$7*AA1577+Scorecard!$J$8*AB1577+Scorecard!$J$9*AC1577+Scorecard!$J$10*AD1577+Scorecard!$J$11*AE1577+Scorecard!$J$12*AF1577</f>
        <v>-4.9589010097708</v>
      </c>
      <c r="AH1577" s="0" t="n">
        <f aca="false">MIN(1-Inputs!$B$13,MAX(Inputs!$B$13,1/(1+EXP(-(Inputs!$B$11*AG1577+Inputs!$B$12)))))</f>
        <v>0.00616195699266964</v>
      </c>
      <c r="AI1577" s="0" t="n">
        <f aca="false">Inputs!$B$9-Inputs!$B$8*AG1577</f>
        <v>630.206514105617</v>
      </c>
      <c r="AJ1577" s="0" t="n">
        <f aca="false">RANK(AH1577,$AH$5:$AH$2004,0)+COUNTIF($AH$4:AH1576,AH1577)</f>
        <v>1130</v>
      </c>
      <c r="AK1577" s="0" t="n">
        <f aca="false">IF(AJ1577&lt;=Deciles!$B$5*(Deciles!$B$4+1),INT((AJ1577-1)/(Deciles!$B$4+1))+1,Deciles!$B$5+INT((AJ1577-1-Deciles!$B$5*(Deciles!$B$4+1))/Deciles!$B$4)+1)</f>
        <v>6</v>
      </c>
    </row>
    <row r="1578" customFormat="false" ht="15" hidden="false" customHeight="false" outlineLevel="0" collapsed="false">
      <c r="A1578" s="0" t="n">
        <v>46374</v>
      </c>
      <c r="B1578" s="0" t="s">
        <v>139</v>
      </c>
      <c r="C1578" s="0" t="n">
        <v>768</v>
      </c>
      <c r="D1578" s="0" t="n">
        <v>80.0084457397461</v>
      </c>
      <c r="E1578" s="0" t="n">
        <v>54.8498649597168</v>
      </c>
      <c r="F1578" s="0" t="n">
        <v>34</v>
      </c>
      <c r="G1578" s="0" t="n">
        <v>4.53000020980835</v>
      </c>
      <c r="H1578" s="0" t="n">
        <v>1.51333355903626</v>
      </c>
      <c r="I1578" s="0" t="n">
        <v>66</v>
      </c>
      <c r="J1578" s="0" t="n">
        <v>12.8974924087524</v>
      </c>
      <c r="K1578" s="0" t="n">
        <v>6.13333320617676</v>
      </c>
      <c r="L1578" s="0" t="n">
        <v>-3.5</v>
      </c>
      <c r="M1578" s="0" t="n">
        <v>3.62166213989258</v>
      </c>
      <c r="N1578" s="0" t="n">
        <v>0</v>
      </c>
      <c r="O1578" s="0" t="n">
        <v>0</v>
      </c>
      <c r="P1578" s="0" t="s">
        <v>144</v>
      </c>
      <c r="Q1578" s="0" t="s">
        <v>141</v>
      </c>
      <c r="R1578" s="0" t="n">
        <v>1</v>
      </c>
      <c r="S1578" s="0" t="s">
        <v>149</v>
      </c>
      <c r="T1578" s="0" t="n">
        <v>0</v>
      </c>
      <c r="U1578" s="0" t="n">
        <v>399309.5</v>
      </c>
      <c r="V1578" s="0" t="n">
        <v>0.00385783729143441</v>
      </c>
      <c r="W1578" s="0" t="n">
        <v>642.942993164063</v>
      </c>
      <c r="X1578" s="0" t="n">
        <v>0.00322156515903771</v>
      </c>
      <c r="Y1578" s="0" t="n">
        <f aca="false">IF(ISNUMBER(C1578),INDEX(Scorecard!$D$5:$D$12,SUMPRODUCT(--(Scorecard!$G$5:$G$11&lt;C1578))+1),Scorecard!$D$13)</f>
        <v>1.23750384304241</v>
      </c>
      <c r="Z1578" s="0" t="n">
        <f aca="false">IF(ISNUMBER(D1578),INDEX(Scorecard!$D$14:$D$17,SUMPRODUCT(--(Scorecard!$G$14:$G$16&lt;D1578))+1),Scorecard!$D$18)</f>
        <v>0.0505355481560174</v>
      </c>
      <c r="AA1578" s="0" t="n">
        <f aca="false">IF(ISNUMBER(E1578),INDEX(Scorecard!$D$19:$D$26,SUMPRODUCT(--(Scorecard!$G$19:$G$25&lt;E1578))+1),Scorecard!$D$27)</f>
        <v>0.285899340811827</v>
      </c>
      <c r="AB1578" s="0" t="n">
        <f aca="false">IF(ISNUMBER(F1578),INDEX(Scorecard!$D$28:$D$35,SUMPRODUCT(--(Scorecard!$G$28:$G$34&lt;F1578))+1),Scorecard!$D$36)</f>
        <v>-0.0008456427959252</v>
      </c>
      <c r="AC1578" s="0" t="n">
        <f aca="false">IF(ISNUMBER(H1578),INDEX(Scorecard!$D$37:$D$44,SUMPRODUCT(--(Scorecard!$G$37:$G$43&lt;H1578))+1),Scorecard!$D$45)</f>
        <v>-0.975503570149195</v>
      </c>
      <c r="AD1578" s="0" t="n">
        <f aca="false">IF(ISNUMBER(I1578),INDEX(Scorecard!$D$46:$D$52,SUMPRODUCT(--(Scorecard!$G$46:$G$51&lt;I1578))+1),Scorecard!$D$53)</f>
        <v>0.818882373006414</v>
      </c>
      <c r="AE1578" s="0" t="n">
        <f aca="false">IF(ISNUMBER(K1578),INDEX(Scorecard!$D$54:$D$61,SUMPRODUCT(--(Scorecard!$G$54:$G$60&lt;K1578))+1),Scorecard!$D$62)</f>
        <v>0.0151758992857273</v>
      </c>
      <c r="AF1578" s="0" t="n">
        <f aca="false">IF(ISNUMBER(L1578),INDEX(Scorecard!$D$63:$D$68,SUMPRODUCT(--(Scorecard!$G$63:$G$67&lt;L1578))+1),Scorecard!$D$69)</f>
        <v>-0.340582194386522</v>
      </c>
      <c r="AG1578" s="0" t="n">
        <f aca="false">Inputs!$B$10+Scorecard!$J$5*Y1578+Scorecard!$J$6*Z1578+Scorecard!$J$7*AA1578+Scorecard!$J$8*AB1578+Scorecard!$J$9*AC1578+Scorecard!$J$10*AD1578+Scorecard!$J$11*AE1578+Scorecard!$J$12*AF1578</f>
        <v>-5.40031449003013</v>
      </c>
      <c r="AH1578" s="0" t="n">
        <f aca="false">MIN(1-Inputs!$B$13,MAX(Inputs!$B$13,1/(1+EXP(-(Inputs!$B$11*AG1578+Inputs!$B$12)))))</f>
        <v>0.00385783731568011</v>
      </c>
      <c r="AI1578" s="0" t="n">
        <f aca="false">Inputs!$B$9-Inputs!$B$8*AG1578</f>
        <v>642.943014884651</v>
      </c>
      <c r="AJ1578" s="0" t="n">
        <f aca="false">RANK(AH1578,$AH$5:$AH$2004,0)+COUNTIF($AH$4:AH1577,AH1578)</f>
        <v>1392</v>
      </c>
      <c r="AK1578" s="0" t="n">
        <f aca="false">IF(AJ1578&lt;=Deciles!$B$5*(Deciles!$B$4+1),INT((AJ1578-1)/(Deciles!$B$4+1))+1,Deciles!$B$5+INT((AJ1578-1-Deciles!$B$5*(Deciles!$B$4+1))/Deciles!$B$4)+1)</f>
        <v>7</v>
      </c>
    </row>
    <row r="1579" customFormat="false" ht="15" hidden="false" customHeight="false" outlineLevel="0" collapsed="false">
      <c r="A1579" s="0" t="n">
        <v>46421</v>
      </c>
      <c r="B1579" s="0" t="s">
        <v>157</v>
      </c>
      <c r="C1579" s="0" t="n">
        <v>784</v>
      </c>
      <c r="D1579" s="0" t="n">
        <v>85.8307113647461</v>
      </c>
      <c r="E1579" s="0" t="n">
        <v>68.7055435180664</v>
      </c>
      <c r="F1579" s="0" t="n">
        <v>30</v>
      </c>
      <c r="G1579" s="0" t="n">
        <v>3.81699991226196</v>
      </c>
      <c r="H1579" s="0" t="n">
        <v>-0.066333532333374</v>
      </c>
      <c r="I1579" s="0" t="n">
        <v>34</v>
      </c>
      <c r="J1579" s="0" t="n">
        <v>11.9582395553589</v>
      </c>
      <c r="K1579" s="0" t="n">
        <v>4.42307710647583</v>
      </c>
      <c r="L1579" s="0" t="n">
        <v>-0.276922702789307</v>
      </c>
      <c r="M1579" s="0" t="n">
        <v>5.74976253509522</v>
      </c>
      <c r="N1579" s="0" t="n">
        <v>0</v>
      </c>
      <c r="O1579" s="0" t="n">
        <v>0</v>
      </c>
      <c r="P1579" s="0" t="s">
        <v>140</v>
      </c>
      <c r="Q1579" s="0" t="s">
        <v>141</v>
      </c>
      <c r="R1579" s="0" t="n">
        <v>2</v>
      </c>
      <c r="S1579" s="0" t="s">
        <v>149</v>
      </c>
      <c r="T1579" s="0" t="n">
        <v>0</v>
      </c>
      <c r="U1579" s="0" t="n">
        <v>156098.02</v>
      </c>
      <c r="V1579" s="0" t="n">
        <v>0.00275626941584051</v>
      </c>
      <c r="W1579" s="0" t="n">
        <v>652.072692871094</v>
      </c>
      <c r="X1579" s="0" t="n">
        <v>0.00271317409351468</v>
      </c>
      <c r="Y1579" s="0" t="n">
        <f aca="false">IF(ISNUMBER(C1579),INDEX(Scorecard!$D$5:$D$12,SUMPRODUCT(--(Scorecard!$G$5:$G$11&lt;C1579))+1),Scorecard!$D$13)</f>
        <v>1.23750384304241</v>
      </c>
      <c r="Z1579" s="0" t="n">
        <f aca="false">IF(ISNUMBER(D1579),INDEX(Scorecard!$D$14:$D$17,SUMPRODUCT(--(Scorecard!$G$14:$G$16&lt;D1579))+1),Scorecard!$D$18)</f>
        <v>0.0505355481560174</v>
      </c>
      <c r="AA1579" s="0" t="n">
        <f aca="false">IF(ISNUMBER(E1579),INDEX(Scorecard!$D$19:$D$26,SUMPRODUCT(--(Scorecard!$G$19:$G$25&lt;E1579))+1),Scorecard!$D$27)</f>
        <v>0.0530843085177338</v>
      </c>
      <c r="AB1579" s="0" t="n">
        <f aca="false">IF(ISNUMBER(F1579),INDEX(Scorecard!$D$28:$D$35,SUMPRODUCT(--(Scorecard!$G$28:$G$34&lt;F1579))+1),Scorecard!$D$36)</f>
        <v>0.126913191054783</v>
      </c>
      <c r="AC1579" s="0" t="n">
        <f aca="false">IF(ISNUMBER(H1579),INDEX(Scorecard!$D$37:$D$44,SUMPRODUCT(--(Scorecard!$G$37:$G$43&lt;H1579))+1),Scorecard!$D$45)</f>
        <v>0.330501541082344</v>
      </c>
      <c r="AD1579" s="0" t="n">
        <f aca="false">IF(ISNUMBER(I1579),INDEX(Scorecard!$D$46:$D$52,SUMPRODUCT(--(Scorecard!$G$46:$G$51&lt;I1579))+1),Scorecard!$D$53)</f>
        <v>0.123869379412532</v>
      </c>
      <c r="AE1579" s="0" t="n">
        <f aca="false">IF(ISNUMBER(K1579),INDEX(Scorecard!$D$54:$D$61,SUMPRODUCT(--(Scorecard!$G$54:$G$60&lt;K1579))+1),Scorecard!$D$62)</f>
        <v>0.409483001259379</v>
      </c>
      <c r="AF1579" s="0" t="n">
        <f aca="false">IF(ISNUMBER(L1579),INDEX(Scorecard!$D$63:$D$68,SUMPRODUCT(--(Scorecard!$G$63:$G$67&lt;L1579))+1),Scorecard!$D$69)</f>
        <v>0.322484508656054</v>
      </c>
      <c r="AG1579" s="0" t="n">
        <f aca="false">Inputs!$B$10+Scorecard!$J$5*Y1579+Scorecard!$J$6*Z1579+Scorecard!$J$7*AA1579+Scorecard!$J$8*AB1579+Scorecard!$J$9*AC1579+Scorecard!$J$10*AD1579+Scorecard!$J$11*AE1579+Scorecard!$J$12*AF1579</f>
        <v>-5.71672465576439</v>
      </c>
      <c r="AH1579" s="0" t="n">
        <f aca="false">MIN(1-Inputs!$B$13,MAX(Inputs!$B$13,1/(1+EXP(-(Inputs!$B$11*AG1579+Inputs!$B$12)))))</f>
        <v>0.00275626951547596</v>
      </c>
      <c r="AI1579" s="0" t="n">
        <f aca="false">Inputs!$B$9-Inputs!$B$8*AG1579</f>
        <v>652.072682424485</v>
      </c>
      <c r="AJ1579" s="0" t="n">
        <f aca="false">RANK(AH1579,$AH$5:$AH$2004,0)+COUNTIF($AH$4:AH1578,AH1579)</f>
        <v>1582</v>
      </c>
      <c r="AK1579" s="0" t="n">
        <f aca="false">IF(AJ1579&lt;=Deciles!$B$5*(Deciles!$B$4+1),INT((AJ1579-1)/(Deciles!$B$4+1))+1,Deciles!$B$5+INT((AJ1579-1-Deciles!$B$5*(Deciles!$B$4+1))/Deciles!$B$4)+1)</f>
        <v>8</v>
      </c>
    </row>
    <row r="1580" customFormat="false" ht="15" hidden="false" customHeight="false" outlineLevel="0" collapsed="false">
      <c r="A1580" s="0" t="n">
        <v>46451</v>
      </c>
      <c r="B1580" s="0" t="s">
        <v>139</v>
      </c>
      <c r="C1580" s="0" t="n">
        <v>768</v>
      </c>
      <c r="D1580" s="0" t="n">
        <v>89.7551879882813</v>
      </c>
      <c r="E1580" s="0" t="n">
        <v>77.9850234985352</v>
      </c>
      <c r="F1580" s="0" t="n">
        <v>23</v>
      </c>
      <c r="G1580" s="0" t="n">
        <v>3.67199993133545</v>
      </c>
      <c r="H1580" s="0" t="n">
        <v>0.655333280563355</v>
      </c>
      <c r="I1580" s="0" t="n">
        <v>30</v>
      </c>
      <c r="J1580" s="0" t="n">
        <v>12.1872863769531</v>
      </c>
      <c r="K1580" s="0" t="n">
        <v>6.13333320617676</v>
      </c>
      <c r="L1580" s="0" t="n">
        <v>-3.5</v>
      </c>
      <c r="M1580" s="0" t="n">
        <v>3.62166213989258</v>
      </c>
      <c r="N1580" s="0" t="n">
        <v>0</v>
      </c>
      <c r="O1580" s="0" t="n">
        <v>0</v>
      </c>
      <c r="P1580" s="0" t="s">
        <v>144</v>
      </c>
      <c r="Q1580" s="0" t="s">
        <v>141</v>
      </c>
      <c r="R1580" s="0" t="n">
        <v>1</v>
      </c>
      <c r="S1580" s="0" t="s">
        <v>149</v>
      </c>
      <c r="T1580" s="0" t="n">
        <v>0</v>
      </c>
      <c r="U1580" s="0" t="n">
        <v>196277.84</v>
      </c>
      <c r="V1580" s="0" t="n">
        <v>0.00449872389435768</v>
      </c>
      <c r="W1580" s="0" t="n">
        <v>638.766174316406</v>
      </c>
      <c r="X1580" s="0" t="n">
        <v>0.00284199952147901</v>
      </c>
      <c r="Y1580" s="0" t="n">
        <f aca="false">IF(ISNUMBER(C1580),INDEX(Scorecard!$D$5:$D$12,SUMPRODUCT(--(Scorecard!$G$5:$G$11&lt;C1580))+1),Scorecard!$D$13)</f>
        <v>1.23750384304241</v>
      </c>
      <c r="Z1580" s="0" t="n">
        <f aca="false">IF(ISNUMBER(D1580),INDEX(Scorecard!$D$14:$D$17,SUMPRODUCT(--(Scorecard!$G$14:$G$16&lt;D1580))+1),Scorecard!$D$18)</f>
        <v>-0.361970872710667</v>
      </c>
      <c r="AA1580" s="0" t="n">
        <f aca="false">IF(ISNUMBER(E1580),INDEX(Scorecard!$D$19:$D$26,SUMPRODUCT(--(Scorecard!$G$19:$G$25&lt;E1580))+1),Scorecard!$D$27)</f>
        <v>-0.0341578513653732</v>
      </c>
      <c r="AB1580" s="0" t="n">
        <f aca="false">IF(ISNUMBER(F1580),INDEX(Scorecard!$D$28:$D$35,SUMPRODUCT(--(Scorecard!$G$28:$G$34&lt;F1580))+1),Scorecard!$D$36)</f>
        <v>0.349218150643304</v>
      </c>
      <c r="AC1580" s="0" t="n">
        <f aca="false">IF(ISNUMBER(H1580),INDEX(Scorecard!$D$37:$D$44,SUMPRODUCT(--(Scorecard!$G$37:$G$43&lt;H1580))+1),Scorecard!$D$45)</f>
        <v>-0.569454719285959</v>
      </c>
      <c r="AD1580" s="0" t="n">
        <f aca="false">IF(ISNUMBER(I1580),INDEX(Scorecard!$D$46:$D$52,SUMPRODUCT(--(Scorecard!$G$46:$G$51&lt;I1580))+1),Scorecard!$D$53)</f>
        <v>0.123869379412532</v>
      </c>
      <c r="AE1580" s="0" t="n">
        <f aca="false">IF(ISNUMBER(K1580),INDEX(Scorecard!$D$54:$D$61,SUMPRODUCT(--(Scorecard!$G$54:$G$60&lt;K1580))+1),Scorecard!$D$62)</f>
        <v>0.0151758992857273</v>
      </c>
      <c r="AF1580" s="0" t="n">
        <f aca="false">IF(ISNUMBER(L1580),INDEX(Scorecard!$D$63:$D$68,SUMPRODUCT(--(Scorecard!$G$63:$G$67&lt;L1580))+1),Scorecard!$D$69)</f>
        <v>-0.340582194386522</v>
      </c>
      <c r="AG1580" s="0" t="n">
        <f aca="false">Inputs!$B$10+Scorecard!$J$5*Y1580+Scorecard!$J$6*Z1580+Scorecard!$J$7*AA1580+Scorecard!$J$8*AB1580+Scorecard!$J$9*AC1580+Scorecard!$J$10*AD1580+Scorecard!$J$11*AE1580+Scorecard!$J$12*AF1580</f>
        <v>-5.25555647099343</v>
      </c>
      <c r="AH1580" s="0" t="n">
        <f aca="false">MIN(1-Inputs!$B$13,MAX(Inputs!$B$13,1/(1+EXP(-(Inputs!$B$11*AG1580+Inputs!$B$12)))))</f>
        <v>0.00449872394446457</v>
      </c>
      <c r="AI1580" s="0" t="n">
        <f aca="false">Inputs!$B$9-Inputs!$B$8*AG1580</f>
        <v>638.766181360788</v>
      </c>
      <c r="AJ1580" s="0" t="n">
        <f aca="false">RANK(AH1580,$AH$5:$AH$2004,0)+COUNTIF($AH$4:AH1579,AH1580)</f>
        <v>1314</v>
      </c>
      <c r="AK1580" s="0" t="n">
        <f aca="false">IF(AJ1580&lt;=Deciles!$B$5*(Deciles!$B$4+1),INT((AJ1580-1)/(Deciles!$B$4+1))+1,Deciles!$B$5+INT((AJ1580-1-Deciles!$B$5*(Deciles!$B$4+1))/Deciles!$B$4)+1)</f>
        <v>7</v>
      </c>
    </row>
    <row r="1581" customFormat="false" ht="15" hidden="false" customHeight="false" outlineLevel="0" collapsed="false">
      <c r="A1581" s="0" t="n">
        <v>46472</v>
      </c>
      <c r="B1581" s="0" t="s">
        <v>152</v>
      </c>
      <c r="C1581" s="0" t="n">
        <v>828</v>
      </c>
      <c r="D1581" s="0" t="n">
        <v>80</v>
      </c>
      <c r="E1581" s="0" t="n">
        <v>68.986686706543</v>
      </c>
      <c r="F1581" s="0" t="n">
        <v>39</v>
      </c>
      <c r="G1581" s="0" t="n">
        <v>2.62299990653992</v>
      </c>
      <c r="H1581" s="0" t="n">
        <v>-3.8103334903717</v>
      </c>
      <c r="I1581" s="0" t="n">
        <v>19</v>
      </c>
      <c r="J1581" s="0" t="n">
        <v>12.0131912231445</v>
      </c>
      <c r="K1581" s="0" t="n">
        <v>5.19999980926514</v>
      </c>
      <c r="L1581" s="0" t="n">
        <v>-0.458333492279053</v>
      </c>
      <c r="M1581" s="0" t="n">
        <v>7.33082723617554</v>
      </c>
      <c r="N1581" s="0" t="n">
        <v>0</v>
      </c>
      <c r="O1581" s="0" t="n">
        <v>0</v>
      </c>
      <c r="P1581" s="0" t="s">
        <v>144</v>
      </c>
      <c r="Q1581" s="0" t="s">
        <v>141</v>
      </c>
      <c r="R1581" s="0" t="n">
        <v>2</v>
      </c>
      <c r="S1581" s="0" t="s">
        <v>154</v>
      </c>
      <c r="T1581" s="0" t="n">
        <v>0</v>
      </c>
      <c r="U1581" s="0" t="n">
        <v>164915.94</v>
      </c>
      <c r="V1581" s="0" t="n">
        <v>0.00166643946431577</v>
      </c>
      <c r="W1581" s="0" t="n">
        <v>665.720642089844</v>
      </c>
      <c r="X1581" s="0" t="n">
        <v>0.00128914485685527</v>
      </c>
      <c r="Y1581" s="0" t="n">
        <f aca="false">IF(ISNUMBER(C1581),INDEX(Scorecard!$D$5:$D$12,SUMPRODUCT(--(Scorecard!$G$5:$G$11&lt;C1581))+1),Scorecard!$D$13)</f>
        <v>2.19112706886128</v>
      </c>
      <c r="Z1581" s="0" t="n">
        <f aca="false">IF(ISNUMBER(D1581),INDEX(Scorecard!$D$14:$D$17,SUMPRODUCT(--(Scorecard!$G$14:$G$16&lt;D1581))+1),Scorecard!$D$18)</f>
        <v>0.0505355481560174</v>
      </c>
      <c r="AA1581" s="0" t="n">
        <f aca="false">IF(ISNUMBER(E1581),INDEX(Scorecard!$D$19:$D$26,SUMPRODUCT(--(Scorecard!$G$19:$G$25&lt;E1581))+1),Scorecard!$D$27)</f>
        <v>0.0530843085177338</v>
      </c>
      <c r="AB1581" s="0" t="n">
        <f aca="false">IF(ISNUMBER(F1581),INDEX(Scorecard!$D$28:$D$35,SUMPRODUCT(--(Scorecard!$G$28:$G$34&lt;F1581))+1),Scorecard!$D$36)</f>
        <v>-0.132616866359722</v>
      </c>
      <c r="AC1581" s="0" t="n">
        <f aca="false">IF(ISNUMBER(H1581),INDEX(Scorecard!$D$37:$D$44,SUMPRODUCT(--(Scorecard!$G$37:$G$43&lt;H1581))+1),Scorecard!$D$45)</f>
        <v>1.35057635045042</v>
      </c>
      <c r="AD1581" s="0" t="n">
        <f aca="false">IF(ISNUMBER(I1581),INDEX(Scorecard!$D$46:$D$52,SUMPRODUCT(--(Scorecard!$G$46:$G$51&lt;I1581))+1),Scorecard!$D$53)</f>
        <v>-0.108777051091409</v>
      </c>
      <c r="AE1581" s="0" t="n">
        <f aca="false">IF(ISNUMBER(K1581),INDEX(Scorecard!$D$54:$D$61,SUMPRODUCT(--(Scorecard!$G$54:$G$60&lt;K1581))+1),Scorecard!$D$62)</f>
        <v>0.214429354789033</v>
      </c>
      <c r="AF1581" s="0" t="n">
        <f aca="false">IF(ISNUMBER(L1581),INDEX(Scorecard!$D$63:$D$68,SUMPRODUCT(--(Scorecard!$G$63:$G$67&lt;L1581))+1),Scorecard!$D$69)</f>
        <v>0.322484508656054</v>
      </c>
      <c r="AG1581" s="0" t="n">
        <f aca="false">Inputs!$B$10+Scorecard!$J$5*Y1581+Scorecard!$J$6*Z1581+Scorecard!$J$7*AA1581+Scorecard!$J$8*AB1581+Scorecard!$J$9*AC1581+Scorecard!$J$10*AD1581+Scorecard!$J$11*AE1581+Scorecard!$J$12*AF1581</f>
        <v>-6.18972694007539</v>
      </c>
      <c r="AH1581" s="0" t="n">
        <f aca="false">MIN(1-Inputs!$B$13,MAX(Inputs!$B$13,1/(1+EXP(-(Inputs!$B$11*AG1581+Inputs!$B$12)))))</f>
        <v>0.00166643942794318</v>
      </c>
      <c r="AI1581" s="0" t="n">
        <f aca="false">Inputs!$B$9-Inputs!$B$8*AG1581</f>
        <v>665.720643422577</v>
      </c>
      <c r="AJ1581" s="0" t="n">
        <f aca="false">RANK(AH1581,$AH$5:$AH$2004,0)+COUNTIF($AH$4:AH1580,AH1581)</f>
        <v>1771</v>
      </c>
      <c r="AK1581" s="0" t="n">
        <f aca="false">IF(AJ1581&lt;=Deciles!$B$5*(Deciles!$B$4+1),INT((AJ1581-1)/(Deciles!$B$4+1))+1,Deciles!$B$5+INT((AJ1581-1-Deciles!$B$5*(Deciles!$B$4+1))/Deciles!$B$4)+1)</f>
        <v>9</v>
      </c>
    </row>
    <row r="1582" customFormat="false" ht="15" hidden="false" customHeight="false" outlineLevel="0" collapsed="false">
      <c r="A1582" s="0" t="n">
        <v>46473</v>
      </c>
      <c r="B1582" s="0" t="s">
        <v>145</v>
      </c>
      <c r="C1582" s="0" t="n">
        <v>738</v>
      </c>
      <c r="D1582" s="0" t="n">
        <v>80</v>
      </c>
      <c r="E1582" s="0" t="n">
        <v>76.1029663085938</v>
      </c>
      <c r="F1582" s="0" t="n">
        <v>46</v>
      </c>
      <c r="G1582" s="0" t="n">
        <v>3.03200006484985</v>
      </c>
      <c r="H1582" s="0" t="n">
        <v>-0.484666585922241</v>
      </c>
      <c r="I1582" s="0" t="n">
        <v>10</v>
      </c>
      <c r="J1582" s="0" t="n">
        <v>12.8226728439331</v>
      </c>
      <c r="K1582" s="0" t="n">
        <v>4.95833349227905</v>
      </c>
      <c r="L1582" s="0" t="n">
        <v>-1.875</v>
      </c>
      <c r="M1582" s="0" t="n">
        <v>3.98038840293884</v>
      </c>
      <c r="N1582" s="0" t="n">
        <v>0</v>
      </c>
      <c r="O1582" s="0" t="n">
        <v>0</v>
      </c>
      <c r="P1582" s="0" t="s">
        <v>140</v>
      </c>
      <c r="Q1582" s="0" t="s">
        <v>141</v>
      </c>
      <c r="R1582" s="0" t="n">
        <v>1</v>
      </c>
      <c r="S1582" s="0" t="s">
        <v>162</v>
      </c>
      <c r="T1582" s="0" t="n">
        <v>0</v>
      </c>
      <c r="U1582" s="0" t="n">
        <v>370523.72</v>
      </c>
      <c r="V1582" s="0" t="n">
        <v>0.0154214547947049</v>
      </c>
      <c r="W1582" s="0" t="n">
        <v>605.125427246094</v>
      </c>
      <c r="X1582" s="0" t="n">
        <v>0.0183382257819176</v>
      </c>
      <c r="Y1582" s="0" t="n">
        <f aca="false">IF(ISNUMBER(C1582),INDEX(Scorecard!$D$5:$D$12,SUMPRODUCT(--(Scorecard!$G$5:$G$11&lt;C1582))+1),Scorecard!$D$13)</f>
        <v>0.488358159108655</v>
      </c>
      <c r="Z1582" s="0" t="n">
        <f aca="false">IF(ISNUMBER(D1582),INDEX(Scorecard!$D$14:$D$17,SUMPRODUCT(--(Scorecard!$G$14:$G$16&lt;D1582))+1),Scorecard!$D$18)</f>
        <v>0.0505355481560174</v>
      </c>
      <c r="AA1582" s="0" t="n">
        <f aca="false">IF(ISNUMBER(E1582),INDEX(Scorecard!$D$19:$D$26,SUMPRODUCT(--(Scorecard!$G$19:$G$25&lt;E1582))+1),Scorecard!$D$27)</f>
        <v>-0.0341578513653732</v>
      </c>
      <c r="AB1582" s="0" t="n">
        <f aca="false">IF(ISNUMBER(F1582),INDEX(Scorecard!$D$28:$D$35,SUMPRODUCT(--(Scorecard!$G$28:$G$34&lt;F1582))+1),Scorecard!$D$36)</f>
        <v>-0.400689107298307</v>
      </c>
      <c r="AC1582" s="0" t="n">
        <f aca="false">IF(ISNUMBER(H1582),INDEX(Scorecard!$D$37:$D$44,SUMPRODUCT(--(Scorecard!$G$37:$G$43&lt;H1582))+1),Scorecard!$D$45)</f>
        <v>0.769716833645565</v>
      </c>
      <c r="AD1582" s="0" t="n">
        <f aca="false">IF(ISNUMBER(I1582),INDEX(Scorecard!$D$46:$D$52,SUMPRODUCT(--(Scorecard!$G$46:$G$51&lt;I1582))+1),Scorecard!$D$53)</f>
        <v>-0.114272400683245</v>
      </c>
      <c r="AE1582" s="0" t="n">
        <f aca="false">IF(ISNUMBER(K1582),INDEX(Scorecard!$D$54:$D$61,SUMPRODUCT(--(Scorecard!$G$54:$G$60&lt;K1582))+1),Scorecard!$D$62)</f>
        <v>0.214429354789033</v>
      </c>
      <c r="AF1582" s="0" t="n">
        <f aca="false">IF(ISNUMBER(L1582),INDEX(Scorecard!$D$63:$D$68,SUMPRODUCT(--(Scorecard!$G$63:$G$67&lt;L1582))+1),Scorecard!$D$69)</f>
        <v>-0.340582194386522</v>
      </c>
      <c r="AG1582" s="0" t="n">
        <f aca="false">Inputs!$B$10+Scorecard!$J$5*Y1582+Scorecard!$J$6*Z1582+Scorecard!$J$7*AA1582+Scorecard!$J$8*AB1582+Scorecard!$J$9*AC1582+Scorecard!$J$10*AD1582+Scorecard!$J$11*AE1582+Scorecard!$J$12*AF1582</f>
        <v>-4.08965674431183</v>
      </c>
      <c r="AH1582" s="0" t="n">
        <f aca="false">MIN(1-Inputs!$B$13,MAX(Inputs!$B$13,1/(1+EXP(-(Inputs!$B$11*AG1582+Inputs!$B$12)))))</f>
        <v>0.0154214552452927</v>
      </c>
      <c r="AI1582" s="0" t="n">
        <f aca="false">Inputs!$B$9-Inputs!$B$8*AG1582</f>
        <v>605.125426283641</v>
      </c>
      <c r="AJ1582" s="0" t="n">
        <f aca="false">RANK(AH1582,$AH$5:$AH$2004,0)+COUNTIF($AH$4:AH1581,AH1582)</f>
        <v>583</v>
      </c>
      <c r="AK1582" s="0" t="n">
        <f aca="false">IF(AJ1582&lt;=Deciles!$B$5*(Deciles!$B$4+1),INT((AJ1582-1)/(Deciles!$B$4+1))+1,Deciles!$B$5+INT((AJ1582-1-Deciles!$B$5*(Deciles!$B$4+1))/Deciles!$B$4)+1)</f>
        <v>3</v>
      </c>
    </row>
    <row r="1583" customFormat="false" ht="15" hidden="false" customHeight="false" outlineLevel="0" collapsed="false">
      <c r="A1583" s="0" t="n">
        <v>46509</v>
      </c>
      <c r="B1583" s="0" t="s">
        <v>155</v>
      </c>
      <c r="C1583" s="0" t="n">
        <v>805</v>
      </c>
      <c r="D1583" s="0" t="n">
        <v>65.418083190918</v>
      </c>
      <c r="E1583" s="0" t="n">
        <v>57.8800201416016</v>
      </c>
      <c r="F1583" s="0" t="n">
        <v>37</v>
      </c>
      <c r="G1583" s="0" t="n">
        <v>3.67799997329712</v>
      </c>
      <c r="H1583" s="0" t="n">
        <v>-2.05533313751221</v>
      </c>
      <c r="I1583" s="0" t="n">
        <v>30</v>
      </c>
      <c r="J1583" s="0" t="n">
        <v>12.4994888305664</v>
      </c>
      <c r="K1583" s="0" t="n">
        <v>3.90833330154419</v>
      </c>
      <c r="L1583" s="0" t="n">
        <v>-1.125</v>
      </c>
      <c r="M1583" s="0" t="n">
        <v>4.74416542053223</v>
      </c>
      <c r="N1583" s="0" t="n">
        <v>0</v>
      </c>
      <c r="O1583" s="0" t="n">
        <v>0</v>
      </c>
      <c r="P1583" s="0" t="s">
        <v>144</v>
      </c>
      <c r="Q1583" s="0" t="s">
        <v>141</v>
      </c>
      <c r="R1583" s="0" t="n">
        <v>1</v>
      </c>
      <c r="S1583" s="0" t="s">
        <v>147</v>
      </c>
      <c r="T1583" s="0" t="n">
        <v>0</v>
      </c>
      <c r="U1583" s="0" t="n">
        <v>268200.2</v>
      </c>
      <c r="V1583" s="0" t="n">
        <v>0.000972276669926941</v>
      </c>
      <c r="W1583" s="0" t="n">
        <v>680.32177734375</v>
      </c>
      <c r="X1583" s="0" t="n">
        <v>0.000948858796618879</v>
      </c>
      <c r="Y1583" s="0" t="n">
        <f aca="false">IF(ISNUMBER(C1583),INDEX(Scorecard!$D$5:$D$12,SUMPRODUCT(--(Scorecard!$G$5:$G$11&lt;C1583))+1),Scorecard!$D$13)</f>
        <v>2.19112706886128</v>
      </c>
      <c r="Z1583" s="0" t="n">
        <f aca="false">IF(ISNUMBER(D1583),INDEX(Scorecard!$D$14:$D$17,SUMPRODUCT(--(Scorecard!$G$14:$G$16&lt;D1583))+1),Scorecard!$D$18)</f>
        <v>0.128579646629417</v>
      </c>
      <c r="AA1583" s="0" t="n">
        <f aca="false">IF(ISNUMBER(E1583),INDEX(Scorecard!$D$19:$D$26,SUMPRODUCT(--(Scorecard!$G$19:$G$25&lt;E1583))+1),Scorecard!$D$27)</f>
        <v>0.285899340811827</v>
      </c>
      <c r="AB1583" s="0" t="n">
        <f aca="false">IF(ISNUMBER(F1583),INDEX(Scorecard!$D$28:$D$35,SUMPRODUCT(--(Scorecard!$G$28:$G$34&lt;F1583))+1),Scorecard!$D$36)</f>
        <v>-0.0008456427959252</v>
      </c>
      <c r="AC1583" s="0" t="n">
        <f aca="false">IF(ISNUMBER(H1583),INDEX(Scorecard!$D$37:$D$44,SUMPRODUCT(--(Scorecard!$G$37:$G$43&lt;H1583))+1),Scorecard!$D$45)</f>
        <v>1.35057635045042</v>
      </c>
      <c r="AD1583" s="0" t="n">
        <f aca="false">IF(ISNUMBER(I1583),INDEX(Scorecard!$D$46:$D$52,SUMPRODUCT(--(Scorecard!$G$46:$G$51&lt;I1583))+1),Scorecard!$D$53)</f>
        <v>0.123869379412532</v>
      </c>
      <c r="AE1583" s="0" t="n">
        <f aca="false">IF(ISNUMBER(K1583),INDEX(Scorecard!$D$54:$D$61,SUMPRODUCT(--(Scorecard!$G$54:$G$60&lt;K1583))+1),Scorecard!$D$62)</f>
        <v>0.489050497890326</v>
      </c>
      <c r="AF1583" s="0" t="n">
        <f aca="false">IF(ISNUMBER(L1583),INDEX(Scorecard!$D$63:$D$68,SUMPRODUCT(--(Scorecard!$G$63:$G$67&lt;L1583))+1),Scorecard!$D$69)</f>
        <v>-0.340582194386522</v>
      </c>
      <c r="AG1583" s="0" t="n">
        <f aca="false">Inputs!$B$10+Scorecard!$J$5*Y1583+Scorecard!$J$6*Z1583+Scorecard!$J$7*AA1583+Scorecard!$J$8*AB1583+Scorecard!$J$9*AC1583+Scorecard!$J$10*AD1583+Scorecard!$J$11*AE1583+Scorecard!$J$12*AF1583</f>
        <v>-6.69576285785698</v>
      </c>
      <c r="AH1583" s="0" t="n">
        <f aca="false">MIN(1-Inputs!$B$13,MAX(Inputs!$B$13,1/(1+EXP(-(Inputs!$B$11*AG1583+Inputs!$B$12)))))</f>
        <v>0.000972276689621711</v>
      </c>
      <c r="AI1583" s="0" t="n">
        <f aca="false">Inputs!$B$9-Inputs!$B$8*AG1583</f>
        <v>680.321753604481</v>
      </c>
      <c r="AJ1583" s="0" t="n">
        <f aca="false">RANK(AH1583,$AH$5:$AH$2004,0)+COUNTIF($AH$4:AH1582,AH1583)</f>
        <v>1912</v>
      </c>
      <c r="AK1583" s="0" t="n">
        <f aca="false">IF(AJ1583&lt;=Deciles!$B$5*(Deciles!$B$4+1),INT((AJ1583-1)/(Deciles!$B$4+1))+1,Deciles!$B$5+INT((AJ1583-1-Deciles!$B$5*(Deciles!$B$4+1))/Deciles!$B$4)+1)</f>
        <v>10</v>
      </c>
    </row>
    <row r="1584" customFormat="false" ht="15" hidden="false" customHeight="false" outlineLevel="0" collapsed="false">
      <c r="A1584" s="0" t="n">
        <v>46547</v>
      </c>
      <c r="B1584" s="0" t="s">
        <v>150</v>
      </c>
      <c r="C1584" s="0" t="n">
        <v>696</v>
      </c>
      <c r="D1584" s="0" t="n">
        <v>80</v>
      </c>
      <c r="E1584" s="0" t="n">
        <v>69.9801940917969</v>
      </c>
      <c r="F1584" s="0" t="n">
        <v>46</v>
      </c>
      <c r="G1584" s="0" t="n">
        <v>3.63199996948242</v>
      </c>
      <c r="H1584" s="0" t="n">
        <v>-3.00133323669434</v>
      </c>
      <c r="I1584" s="0" t="n">
        <v>20</v>
      </c>
      <c r="J1584" s="0" t="n">
        <v>12.8206281661987</v>
      </c>
      <c r="K1584" s="0" t="n">
        <v>4.80000019073486</v>
      </c>
      <c r="L1584" s="0" t="n">
        <v>-0.208333015441895</v>
      </c>
      <c r="M1584" s="0" t="n">
        <v>6.28858661651611</v>
      </c>
      <c r="N1584" s="0" t="n">
        <v>1</v>
      </c>
      <c r="O1584" s="0" t="n">
        <v>0</v>
      </c>
      <c r="P1584" s="0" t="s">
        <v>140</v>
      </c>
      <c r="Q1584" s="0" t="s">
        <v>141</v>
      </c>
      <c r="R1584" s="0" t="n">
        <v>1</v>
      </c>
      <c r="S1584" s="0" t="s">
        <v>149</v>
      </c>
      <c r="T1584" s="0" t="n">
        <v>0</v>
      </c>
      <c r="U1584" s="0" t="n">
        <v>369766.88</v>
      </c>
      <c r="V1584" s="0" t="n">
        <v>0.0473684147000313</v>
      </c>
      <c r="W1584" s="0" t="n">
        <v>573.861389160156</v>
      </c>
      <c r="X1584" s="0" t="n">
        <v>0.0833017453551292</v>
      </c>
      <c r="Y1584" s="0" t="n">
        <f aca="false">IF(ISNUMBER(C1584),INDEX(Scorecard!$D$5:$D$12,SUMPRODUCT(--(Scorecard!$G$5:$G$11&lt;C1584))+1),Scorecard!$D$13)</f>
        <v>-0.869677851527538</v>
      </c>
      <c r="Z1584" s="0" t="n">
        <f aca="false">IF(ISNUMBER(D1584),INDEX(Scorecard!$D$14:$D$17,SUMPRODUCT(--(Scorecard!$G$14:$G$16&lt;D1584))+1),Scorecard!$D$18)</f>
        <v>0.0505355481560174</v>
      </c>
      <c r="AA1584" s="0" t="n">
        <f aca="false">IF(ISNUMBER(E1584),INDEX(Scorecard!$D$19:$D$26,SUMPRODUCT(--(Scorecard!$G$19:$G$25&lt;E1584))+1),Scorecard!$D$27)</f>
        <v>0.0530843085177338</v>
      </c>
      <c r="AB1584" s="0" t="n">
        <f aca="false">IF(ISNUMBER(F1584),INDEX(Scorecard!$D$28:$D$35,SUMPRODUCT(--(Scorecard!$G$28:$G$34&lt;F1584))+1),Scorecard!$D$36)</f>
        <v>-0.400689107298307</v>
      </c>
      <c r="AC1584" s="0" t="n">
        <f aca="false">IF(ISNUMBER(H1584),INDEX(Scorecard!$D$37:$D$44,SUMPRODUCT(--(Scorecard!$G$37:$G$43&lt;H1584))+1),Scorecard!$D$45)</f>
        <v>1.35057635045042</v>
      </c>
      <c r="AD1584" s="0" t="n">
        <f aca="false">IF(ISNUMBER(I1584),INDEX(Scorecard!$D$46:$D$52,SUMPRODUCT(--(Scorecard!$G$46:$G$51&lt;I1584))+1),Scorecard!$D$53)</f>
        <v>-0.108777051091409</v>
      </c>
      <c r="AE1584" s="0" t="n">
        <f aca="false">IF(ISNUMBER(K1584),INDEX(Scorecard!$D$54:$D$61,SUMPRODUCT(--(Scorecard!$G$54:$G$60&lt;K1584))+1),Scorecard!$D$62)</f>
        <v>0.409483001259379</v>
      </c>
      <c r="AF1584" s="0" t="n">
        <f aca="false">IF(ISNUMBER(L1584),INDEX(Scorecard!$D$63:$D$68,SUMPRODUCT(--(Scorecard!$G$63:$G$67&lt;L1584))+1),Scorecard!$D$69)</f>
        <v>0.322484508656054</v>
      </c>
      <c r="AG1584" s="0" t="n">
        <f aca="false">Inputs!$B$10+Scorecard!$J$5*Y1584+Scorecard!$J$6*Z1584+Scorecard!$J$7*AA1584+Scorecard!$J$8*AB1584+Scorecard!$J$9*AC1584+Scorecard!$J$10*AD1584+Scorecard!$J$11*AE1584+Scorecard!$J$12*AF1584</f>
        <v>-3.00612733854864</v>
      </c>
      <c r="AH1584" s="0" t="n">
        <f aca="false">MIN(1-Inputs!$B$13,MAX(Inputs!$B$13,1/(1+EXP(-(Inputs!$B$11*AG1584+Inputs!$B$12)))))</f>
        <v>0.0473684149197139</v>
      </c>
      <c r="AI1584" s="0" t="n">
        <f aca="false">Inputs!$B$9-Inputs!$B$8*AG1584</f>
        <v>573.861376276603</v>
      </c>
      <c r="AJ1584" s="0" t="n">
        <f aca="false">RANK(AH1584,$AH$5:$AH$2004,0)+COUNTIF($AH$4:AH1583,AH1584)</f>
        <v>160</v>
      </c>
      <c r="AK1584" s="0" t="n">
        <f aca="false">IF(AJ1584&lt;=Deciles!$B$5*(Deciles!$B$4+1),INT((AJ1584-1)/(Deciles!$B$4+1))+1,Deciles!$B$5+INT((AJ1584-1-Deciles!$B$5*(Deciles!$B$4+1))/Deciles!$B$4)+1)</f>
        <v>1</v>
      </c>
    </row>
    <row r="1585" customFormat="false" ht="15" hidden="false" customHeight="false" outlineLevel="0" collapsed="false">
      <c r="A1585" s="0" t="n">
        <v>46621</v>
      </c>
      <c r="B1585" s="0" t="s">
        <v>157</v>
      </c>
      <c r="C1585" s="0" t="n">
        <v>747</v>
      </c>
      <c r="D1585" s="0" t="n">
        <v>80</v>
      </c>
      <c r="E1585" s="0" t="n">
        <v>71.6599731445313</v>
      </c>
      <c r="F1585" s="0" t="n">
        <v>18</v>
      </c>
      <c r="G1585" s="0" t="n">
        <v>4.80900001525879</v>
      </c>
      <c r="H1585" s="0" t="n">
        <v>0.925666570663452</v>
      </c>
      <c r="I1585" s="0" t="n">
        <v>22</v>
      </c>
      <c r="J1585" s="0" t="n">
        <v>11.6005716323853</v>
      </c>
      <c r="K1585" s="0" t="n">
        <v>3.72307682037354</v>
      </c>
      <c r="L1585" s="0" t="n">
        <v>-0.276923179626465</v>
      </c>
      <c r="M1585" s="0" t="n">
        <v>4.3403639793396</v>
      </c>
      <c r="N1585" s="0" t="n">
        <v>0</v>
      </c>
      <c r="O1585" s="0" t="n">
        <v>0</v>
      </c>
      <c r="P1585" s="0" t="s">
        <v>146</v>
      </c>
      <c r="Q1585" s="0" t="s">
        <v>141</v>
      </c>
      <c r="R1585" s="0" t="n">
        <v>1</v>
      </c>
      <c r="S1585" s="0" t="s">
        <v>142</v>
      </c>
      <c r="T1585" s="0" t="n">
        <v>0</v>
      </c>
      <c r="U1585" s="0" t="n">
        <v>109160.195</v>
      </c>
      <c r="V1585" s="0" t="n">
        <v>0.00344151328317821</v>
      </c>
      <c r="W1585" s="0" t="n">
        <v>646.044921875</v>
      </c>
      <c r="X1585" s="0" t="n">
        <v>0.00238193548284471</v>
      </c>
      <c r="Y1585" s="0" t="n">
        <f aca="false">IF(ISNUMBER(C1585),INDEX(Scorecard!$D$5:$D$12,SUMPRODUCT(--(Scorecard!$G$5:$G$11&lt;C1585))+1),Scorecard!$D$13)</f>
        <v>0.488358159108655</v>
      </c>
      <c r="Z1585" s="0" t="n">
        <f aca="false">IF(ISNUMBER(D1585),INDEX(Scorecard!$D$14:$D$17,SUMPRODUCT(--(Scorecard!$G$14:$G$16&lt;D1585))+1),Scorecard!$D$18)</f>
        <v>0.0505355481560174</v>
      </c>
      <c r="AA1585" s="0" t="n">
        <f aca="false">IF(ISNUMBER(E1585),INDEX(Scorecard!$D$19:$D$26,SUMPRODUCT(--(Scorecard!$G$19:$G$25&lt;E1585))+1),Scorecard!$D$27)</f>
        <v>0.0530843085177338</v>
      </c>
      <c r="AB1585" s="0" t="n">
        <f aca="false">IF(ISNUMBER(F1585),INDEX(Scorecard!$D$28:$D$35,SUMPRODUCT(--(Scorecard!$G$28:$G$34&lt;F1585))+1),Scorecard!$D$36)</f>
        <v>0.624829191519909</v>
      </c>
      <c r="AC1585" s="0" t="n">
        <f aca="false">IF(ISNUMBER(H1585),INDEX(Scorecard!$D$37:$D$44,SUMPRODUCT(--(Scorecard!$G$37:$G$43&lt;H1585))+1),Scorecard!$D$45)</f>
        <v>-0.975503570149195</v>
      </c>
      <c r="AD1585" s="0" t="n">
        <f aca="false">IF(ISNUMBER(I1585),INDEX(Scorecard!$D$46:$D$52,SUMPRODUCT(--(Scorecard!$G$46:$G$51&lt;I1585))+1),Scorecard!$D$53)</f>
        <v>-0.108777051091409</v>
      </c>
      <c r="AE1585" s="0" t="n">
        <f aca="false">IF(ISNUMBER(K1585),INDEX(Scorecard!$D$54:$D$61,SUMPRODUCT(--(Scorecard!$G$54:$G$60&lt;K1585))+1),Scorecard!$D$62)</f>
        <v>0.489050497890326</v>
      </c>
      <c r="AF1585" s="0" t="n">
        <f aca="false">IF(ISNUMBER(L1585),INDEX(Scorecard!$D$63:$D$68,SUMPRODUCT(--(Scorecard!$G$63:$G$67&lt;L1585))+1),Scorecard!$D$69)</f>
        <v>0.322484508656054</v>
      </c>
      <c r="AG1585" s="0" t="n">
        <f aca="false">Inputs!$B$10+Scorecard!$J$5*Y1585+Scorecard!$J$6*Z1585+Scorecard!$J$7*AA1585+Scorecard!$J$8*AB1585+Scorecard!$J$9*AC1585+Scorecard!$J$10*AD1585+Scorecard!$J$11*AE1585+Scorecard!$J$12*AF1585</f>
        <v>-5.50781875494173</v>
      </c>
      <c r="AH1585" s="0" t="n">
        <f aca="false">MIN(1-Inputs!$B$13,MAX(Inputs!$B$13,1/(1+EXP(-(Inputs!$B$11*AG1585+Inputs!$B$12)))))</f>
        <v>0.00344151319501047</v>
      </c>
      <c r="AI1585" s="0" t="n">
        <f aca="false">Inputs!$B$9-Inputs!$B$8*AG1585</f>
        <v>646.044932281899</v>
      </c>
      <c r="AJ1585" s="0" t="n">
        <f aca="false">RANK(AH1585,$AH$5:$AH$2004,0)+COUNTIF($AH$4:AH1584,AH1585)</f>
        <v>1472</v>
      </c>
      <c r="AK1585" s="0" t="n">
        <f aca="false">IF(AJ1585&lt;=Deciles!$B$5*(Deciles!$B$4+1),INT((AJ1585-1)/(Deciles!$B$4+1))+1,Deciles!$B$5+INT((AJ1585-1-Deciles!$B$5*(Deciles!$B$4+1))/Deciles!$B$4)+1)</f>
        <v>8</v>
      </c>
    </row>
    <row r="1586" customFormat="false" ht="15" hidden="false" customHeight="false" outlineLevel="0" collapsed="false">
      <c r="A1586" s="0" t="n">
        <v>46651</v>
      </c>
      <c r="B1586" s="0" t="s">
        <v>143</v>
      </c>
      <c r="C1586" s="0" t="n">
        <v>671</v>
      </c>
      <c r="D1586" s="0" t="n">
        <v>80</v>
      </c>
      <c r="E1586" s="0" t="n">
        <v>79.2361450195313</v>
      </c>
      <c r="F1586" s="0" t="n">
        <v>11</v>
      </c>
      <c r="G1586" s="0" t="n">
        <v>4.36600017547607</v>
      </c>
      <c r="H1586" s="0" t="n">
        <v>1.13266682624817</v>
      </c>
      <c r="I1586" s="0" t="n">
        <v>7</v>
      </c>
      <c r="J1586" s="0" t="n">
        <v>12.0190010070801</v>
      </c>
      <c r="K1586" s="0" t="n">
        <v>9.03333377838135</v>
      </c>
      <c r="L1586" s="0" t="n">
        <v>5.07179546356201</v>
      </c>
      <c r="M1586" s="0" t="n">
        <v>2.46950244903565</v>
      </c>
      <c r="N1586" s="0" t="n">
        <v>0</v>
      </c>
      <c r="O1586" s="0" t="n">
        <v>0</v>
      </c>
      <c r="P1586" s="0" t="s">
        <v>140</v>
      </c>
      <c r="Q1586" s="0" t="s">
        <v>153</v>
      </c>
      <c r="R1586" s="0" t="n">
        <v>1</v>
      </c>
      <c r="S1586" s="0" t="s">
        <v>156</v>
      </c>
      <c r="T1586" s="0" t="n">
        <v>0</v>
      </c>
      <c r="U1586" s="0" t="n">
        <v>165876.9</v>
      </c>
      <c r="V1586" s="0" t="n">
        <v>0.0982589870691299</v>
      </c>
      <c r="W1586" s="0" t="n">
        <v>552.628112792969</v>
      </c>
      <c r="X1586" s="0" t="n">
        <v>0.0213104411959648</v>
      </c>
      <c r="Y1586" s="0" t="n">
        <f aca="false">IF(ISNUMBER(C1586),INDEX(Scorecard!$D$5:$D$12,SUMPRODUCT(--(Scorecard!$G$5:$G$11&lt;C1586))+1),Scorecard!$D$13)</f>
        <v>-1.88220980528339</v>
      </c>
      <c r="Z1586" s="0" t="n">
        <f aca="false">IF(ISNUMBER(D1586),INDEX(Scorecard!$D$14:$D$17,SUMPRODUCT(--(Scorecard!$G$14:$G$16&lt;D1586))+1),Scorecard!$D$18)</f>
        <v>0.0505355481560174</v>
      </c>
      <c r="AA1586" s="0" t="n">
        <f aca="false">IF(ISNUMBER(E1586),INDEX(Scorecard!$D$19:$D$26,SUMPRODUCT(--(Scorecard!$G$19:$G$25&lt;E1586))+1),Scorecard!$D$27)</f>
        <v>-0.0341578513653732</v>
      </c>
      <c r="AB1586" s="0" t="n">
        <f aca="false">IF(ISNUMBER(F1586),INDEX(Scorecard!$D$28:$D$35,SUMPRODUCT(--(Scorecard!$G$28:$G$34&lt;F1586))+1),Scorecard!$D$36)</f>
        <v>0.624829191519909</v>
      </c>
      <c r="AC1586" s="0" t="n">
        <f aca="false">IF(ISNUMBER(H1586),INDEX(Scorecard!$D$37:$D$44,SUMPRODUCT(--(Scorecard!$G$37:$G$43&lt;H1586))+1),Scorecard!$D$45)</f>
        <v>-0.975503570149195</v>
      </c>
      <c r="AD1586" s="0" t="n">
        <f aca="false">IF(ISNUMBER(I1586),INDEX(Scorecard!$D$46:$D$52,SUMPRODUCT(--(Scorecard!$G$46:$G$51&lt;I1586))+1),Scorecard!$D$53)</f>
        <v>-0.114272400683245</v>
      </c>
      <c r="AE1586" s="0" t="n">
        <f aca="false">IF(ISNUMBER(K1586),INDEX(Scorecard!$D$54:$D$61,SUMPRODUCT(--(Scorecard!$G$54:$G$60&lt;K1586))+1),Scorecard!$D$62)</f>
        <v>-0.541917179454542</v>
      </c>
      <c r="AF1586" s="0" t="n">
        <f aca="false">IF(ISNUMBER(L1586),INDEX(Scorecard!$D$63:$D$68,SUMPRODUCT(--(Scorecard!$G$63:$G$67&lt;L1586))+1),Scorecard!$D$69)</f>
        <v>0.322484508656054</v>
      </c>
      <c r="AG1586" s="0" t="n">
        <f aca="false">Inputs!$B$10+Scorecard!$J$5*Y1586+Scorecard!$J$6*Z1586+Scorecard!$J$7*AA1586+Scorecard!$J$8*AB1586+Scorecard!$J$9*AC1586+Scorecard!$J$10*AD1586+Scorecard!$J$11*AE1586+Scorecard!$J$12*AF1586</f>
        <v>-2.27023842426757</v>
      </c>
      <c r="AH1586" s="0" t="n">
        <f aca="false">MIN(1-Inputs!$B$13,MAX(Inputs!$B$13,1/(1+EXP(-(Inputs!$B$11*AG1586+Inputs!$B$12)))))</f>
        <v>0.0982589899885689</v>
      </c>
      <c r="AI1586" s="0" t="n">
        <f aca="false">Inputs!$B$9-Inputs!$B$8*AG1586</f>
        <v>552.628110531033</v>
      </c>
      <c r="AJ1586" s="0" t="n">
        <f aca="false">RANK(AH1586,$AH$5:$AH$2004,0)+COUNTIF($AH$4:AH1585,AH1586)</f>
        <v>41</v>
      </c>
      <c r="AK1586" s="0" t="n">
        <f aca="false">IF(AJ1586&lt;=Deciles!$B$5*(Deciles!$B$4+1),INT((AJ1586-1)/(Deciles!$B$4+1))+1,Deciles!$B$5+INT((AJ1586-1-Deciles!$B$5*(Deciles!$B$4+1))/Deciles!$B$4)+1)</f>
        <v>1</v>
      </c>
    </row>
    <row r="1587" customFormat="false" ht="15" hidden="false" customHeight="false" outlineLevel="0" collapsed="false">
      <c r="A1587" s="0" t="n">
        <v>46763</v>
      </c>
      <c r="B1587" s="0" t="s">
        <v>158</v>
      </c>
      <c r="C1587" s="0" t="n">
        <v>796</v>
      </c>
      <c r="D1587" s="0" t="n">
        <v>71.3191070556641</v>
      </c>
      <c r="E1587" s="0" t="n">
        <v>57.6112480163574</v>
      </c>
      <c r="F1587" s="0" t="n">
        <v>24</v>
      </c>
      <c r="G1587" s="0" t="n">
        <v>3.92799997329712</v>
      </c>
      <c r="H1587" s="0" t="n">
        <v>1.01133322715759</v>
      </c>
      <c r="I1587" s="0" t="n">
        <v>41</v>
      </c>
      <c r="J1587" s="0" t="n">
        <v>11.650598526001</v>
      </c>
      <c r="K1587" s="0" t="n">
        <v>7.13333320617676</v>
      </c>
      <c r="L1587" s="0" t="n">
        <v>2.71025609970093</v>
      </c>
      <c r="M1587" s="0" t="n">
        <v>0.509527981281281</v>
      </c>
      <c r="N1587" s="0" t="n">
        <v>0</v>
      </c>
      <c r="O1587" s="0" t="n">
        <v>0</v>
      </c>
      <c r="P1587" s="0" t="s">
        <v>144</v>
      </c>
      <c r="Q1587" s="0" t="s">
        <v>141</v>
      </c>
      <c r="R1587" s="0" t="n">
        <v>1</v>
      </c>
      <c r="S1587" s="0" t="s">
        <v>149</v>
      </c>
      <c r="T1587" s="0" t="n">
        <v>0</v>
      </c>
      <c r="U1587" s="0" t="n">
        <v>114760.01</v>
      </c>
      <c r="V1587" s="0" t="n">
        <v>0.00142524891998619</v>
      </c>
      <c r="W1587" s="0" t="n">
        <v>669.95849609375</v>
      </c>
      <c r="X1587" s="0" t="n">
        <v>0.000831094977911562</v>
      </c>
      <c r="Y1587" s="0" t="n">
        <f aca="false">IF(ISNUMBER(C1587),INDEX(Scorecard!$D$5:$D$12,SUMPRODUCT(--(Scorecard!$G$5:$G$11&lt;C1587))+1),Scorecard!$D$13)</f>
        <v>2.19112706886128</v>
      </c>
      <c r="Z1587" s="0" t="n">
        <f aca="false">IF(ISNUMBER(D1587),INDEX(Scorecard!$D$14:$D$17,SUMPRODUCT(--(Scorecard!$G$14:$G$16&lt;D1587))+1),Scorecard!$D$18)</f>
        <v>0.128579646629417</v>
      </c>
      <c r="AA1587" s="0" t="n">
        <f aca="false">IF(ISNUMBER(E1587),INDEX(Scorecard!$D$19:$D$26,SUMPRODUCT(--(Scorecard!$G$19:$G$25&lt;E1587))+1),Scorecard!$D$27)</f>
        <v>0.285899340811827</v>
      </c>
      <c r="AB1587" s="0" t="n">
        <f aca="false">IF(ISNUMBER(F1587),INDEX(Scorecard!$D$28:$D$35,SUMPRODUCT(--(Scorecard!$G$28:$G$34&lt;F1587))+1),Scorecard!$D$36)</f>
        <v>0.349218150643304</v>
      </c>
      <c r="AC1587" s="0" t="n">
        <f aca="false">IF(ISNUMBER(H1587),INDEX(Scorecard!$D$37:$D$44,SUMPRODUCT(--(Scorecard!$G$37:$G$43&lt;H1587))+1),Scorecard!$D$45)</f>
        <v>-0.975503570149195</v>
      </c>
      <c r="AD1587" s="0" t="n">
        <f aca="false">IF(ISNUMBER(I1587),INDEX(Scorecard!$D$46:$D$52,SUMPRODUCT(--(Scorecard!$G$46:$G$51&lt;I1587))+1),Scorecard!$D$53)</f>
        <v>0.569875412099532</v>
      </c>
      <c r="AE1587" s="0" t="n">
        <f aca="false">IF(ISNUMBER(K1587),INDEX(Scorecard!$D$54:$D$61,SUMPRODUCT(--(Scorecard!$G$54:$G$60&lt;K1587))+1),Scorecard!$D$62)</f>
        <v>-0.541917179454542</v>
      </c>
      <c r="AF1587" s="0" t="n">
        <f aca="false">IF(ISNUMBER(L1587),INDEX(Scorecard!$D$63:$D$68,SUMPRODUCT(--(Scorecard!$G$63:$G$67&lt;L1587))+1),Scorecard!$D$69)</f>
        <v>0.322484508656054</v>
      </c>
      <c r="AG1587" s="0" t="n">
        <f aca="false">Inputs!$B$10+Scorecard!$J$5*Y1587+Scorecard!$J$6*Z1587+Scorecard!$J$7*AA1587+Scorecard!$J$8*AB1587+Scorecard!$J$9*AC1587+Scorecard!$J$10*AD1587+Scorecard!$J$11*AE1587+Scorecard!$J$12*AF1587</f>
        <v>-6.33659889079364</v>
      </c>
      <c r="AH1587" s="0" t="n">
        <f aca="false">MIN(1-Inputs!$B$13,MAX(Inputs!$B$13,1/(1+EXP(-(Inputs!$B$11*AG1587+Inputs!$B$12)))))</f>
        <v>0.00142524894110357</v>
      </c>
      <c r="AI1587" s="0" t="n">
        <f aca="false">Inputs!$B$9-Inputs!$B$8*AG1587</f>
        <v>669.958472121515</v>
      </c>
      <c r="AJ1587" s="0" t="n">
        <f aca="false">RANK(AH1587,$AH$5:$AH$2004,0)+COUNTIF($AH$4:AH1586,AH1587)</f>
        <v>1819</v>
      </c>
      <c r="AK1587" s="0" t="n">
        <f aca="false">IF(AJ1587&lt;=Deciles!$B$5*(Deciles!$B$4+1),INT((AJ1587-1)/(Deciles!$B$4+1))+1,Deciles!$B$5+INT((AJ1587-1-Deciles!$B$5*(Deciles!$B$4+1))/Deciles!$B$4)+1)</f>
        <v>10</v>
      </c>
    </row>
    <row r="1588" customFormat="false" ht="15" hidden="false" customHeight="false" outlineLevel="0" collapsed="false">
      <c r="A1588" s="0" t="n">
        <v>46778</v>
      </c>
      <c r="B1588" s="0" t="s">
        <v>143</v>
      </c>
      <c r="C1588" s="0" t="n">
        <v>685</v>
      </c>
      <c r="D1588" s="0" t="n">
        <v>80</v>
      </c>
      <c r="E1588" s="0" t="n">
        <v>76.6595230102539</v>
      </c>
      <c r="F1588" s="0" t="n">
        <v>26</v>
      </c>
      <c r="G1588" s="0" t="n">
        <v>4.1710000038147</v>
      </c>
      <c r="H1588" s="0" t="n">
        <v>0.937666654586792</v>
      </c>
      <c r="I1588" s="0" t="n">
        <v>12</v>
      </c>
      <c r="J1588" s="0" t="n">
        <v>12.8982706069946</v>
      </c>
      <c r="K1588" s="0" t="n">
        <v>9.63333320617676</v>
      </c>
      <c r="L1588" s="0" t="n">
        <v>5.0717945098877</v>
      </c>
      <c r="M1588" s="0" t="n">
        <v>2.57371878623962</v>
      </c>
      <c r="N1588" s="0" t="n">
        <v>0</v>
      </c>
      <c r="O1588" s="0" t="n">
        <v>0</v>
      </c>
      <c r="P1588" s="0" t="s">
        <v>144</v>
      </c>
      <c r="Q1588" s="0" t="s">
        <v>141</v>
      </c>
      <c r="R1588" s="0" t="n">
        <v>2</v>
      </c>
      <c r="S1588" s="0" t="s">
        <v>149</v>
      </c>
      <c r="T1588" s="0" t="n">
        <v>0</v>
      </c>
      <c r="U1588" s="0" t="n">
        <v>399620.3</v>
      </c>
      <c r="V1588" s="0" t="n">
        <v>0.0605485960841179</v>
      </c>
      <c r="W1588" s="0" t="n">
        <v>566.84033203125</v>
      </c>
      <c r="X1588" s="0" t="n">
        <v>0.0474167391657829</v>
      </c>
      <c r="Y1588" s="0" t="n">
        <f aca="false">IF(ISNUMBER(C1588),INDEX(Scorecard!$D$5:$D$12,SUMPRODUCT(--(Scorecard!$G$5:$G$11&lt;C1588))+1),Scorecard!$D$13)</f>
        <v>-0.869677851527538</v>
      </c>
      <c r="Z1588" s="0" t="n">
        <f aca="false">IF(ISNUMBER(D1588),INDEX(Scorecard!$D$14:$D$17,SUMPRODUCT(--(Scorecard!$G$14:$G$16&lt;D1588))+1),Scorecard!$D$18)</f>
        <v>0.0505355481560174</v>
      </c>
      <c r="AA1588" s="0" t="n">
        <f aca="false">IF(ISNUMBER(E1588),INDEX(Scorecard!$D$19:$D$26,SUMPRODUCT(--(Scorecard!$G$19:$G$25&lt;E1588))+1),Scorecard!$D$27)</f>
        <v>-0.0341578513653732</v>
      </c>
      <c r="AB1588" s="0" t="n">
        <f aca="false">IF(ISNUMBER(F1588),INDEX(Scorecard!$D$28:$D$35,SUMPRODUCT(--(Scorecard!$G$28:$G$34&lt;F1588))+1),Scorecard!$D$36)</f>
        <v>0.165097008946478</v>
      </c>
      <c r="AC1588" s="0" t="n">
        <f aca="false">IF(ISNUMBER(H1588),INDEX(Scorecard!$D$37:$D$44,SUMPRODUCT(--(Scorecard!$G$37:$G$43&lt;H1588))+1),Scorecard!$D$45)</f>
        <v>-0.975503570149195</v>
      </c>
      <c r="AD1588" s="0" t="n">
        <f aca="false">IF(ISNUMBER(I1588),INDEX(Scorecard!$D$46:$D$52,SUMPRODUCT(--(Scorecard!$G$46:$G$51&lt;I1588))+1),Scorecard!$D$53)</f>
        <v>-0.114272400683245</v>
      </c>
      <c r="AE1588" s="0" t="n">
        <f aca="false">IF(ISNUMBER(K1588),INDEX(Scorecard!$D$54:$D$61,SUMPRODUCT(--(Scorecard!$G$54:$G$60&lt;K1588))+1),Scorecard!$D$62)</f>
        <v>-0.541917179454542</v>
      </c>
      <c r="AF1588" s="0" t="n">
        <f aca="false">IF(ISNUMBER(L1588),INDEX(Scorecard!$D$63:$D$68,SUMPRODUCT(--(Scorecard!$G$63:$G$67&lt;L1588))+1),Scorecard!$D$69)</f>
        <v>0.322484508656054</v>
      </c>
      <c r="AG1588" s="0" t="n">
        <f aca="false">Inputs!$B$10+Scorecard!$J$5*Y1588+Scorecard!$J$6*Z1588+Scorecard!$J$7*AA1588+Scorecard!$J$8*AB1588+Scorecard!$J$9*AC1588+Scorecard!$J$10*AD1588+Scorecard!$J$11*AE1588+Scorecard!$J$12*AF1588</f>
        <v>-2.76279566965967</v>
      </c>
      <c r="AH1588" s="0" t="n">
        <f aca="false">MIN(1-Inputs!$B$13,MAX(Inputs!$B$13,1/(1+EXP(-(Inputs!$B$11*AG1588+Inputs!$B$12)))))</f>
        <v>0.0605485957291241</v>
      </c>
      <c r="AI1588" s="0" t="n">
        <f aca="false">Inputs!$B$9-Inputs!$B$8*AG1588</f>
        <v>566.840308436656</v>
      </c>
      <c r="AJ1588" s="0" t="n">
        <f aca="false">RANK(AH1588,$AH$5:$AH$2004,0)+COUNTIF($AH$4:AH1587,AH1588)</f>
        <v>114</v>
      </c>
      <c r="AK1588" s="0" t="n">
        <f aca="false">IF(AJ1588&lt;=Deciles!$B$5*(Deciles!$B$4+1),INT((AJ1588-1)/(Deciles!$B$4+1))+1,Deciles!$B$5+INT((AJ1588-1-Deciles!$B$5*(Deciles!$B$4+1))/Deciles!$B$4)+1)</f>
        <v>1</v>
      </c>
    </row>
    <row r="1589" customFormat="false" ht="15" hidden="false" customHeight="false" outlineLevel="0" collapsed="false">
      <c r="A1589" s="0" t="n">
        <v>46843</v>
      </c>
      <c r="B1589" s="0" t="s">
        <v>152</v>
      </c>
      <c r="C1589" s="0" t="n">
        <v>757</v>
      </c>
      <c r="D1589" s="0" t="n">
        <v>80</v>
      </c>
      <c r="E1589" s="0" t="n">
        <v>69.3950271606445</v>
      </c>
      <c r="F1589" s="0" t="n">
        <v>25</v>
      </c>
      <c r="G1589" s="0" t="n">
        <v>3.25699996948242</v>
      </c>
      <c r="H1589" s="0" t="n">
        <v>-3.1763334274292</v>
      </c>
      <c r="I1589" s="0" t="n">
        <v>29</v>
      </c>
      <c r="J1589" s="0" t="n">
        <v>12.3921880722046</v>
      </c>
      <c r="K1589" s="0" t="n">
        <v>4.40000009536743</v>
      </c>
      <c r="L1589" s="0" t="n">
        <v>-0.458333015441895</v>
      </c>
      <c r="M1589" s="0" t="n">
        <v>4.48895788192749</v>
      </c>
      <c r="N1589" s="0" t="n">
        <v>0</v>
      </c>
      <c r="O1589" s="0" t="n">
        <v>0</v>
      </c>
      <c r="P1589" s="0" t="s">
        <v>144</v>
      </c>
      <c r="Q1589" s="0" t="s">
        <v>141</v>
      </c>
      <c r="R1589" s="0" t="n">
        <v>2</v>
      </c>
      <c r="S1589" s="0" t="s">
        <v>161</v>
      </c>
      <c r="T1589" s="0" t="n">
        <v>0</v>
      </c>
      <c r="U1589" s="0" t="n">
        <v>240912.27</v>
      </c>
      <c r="V1589" s="0" t="n">
        <v>0.00326913897879422</v>
      </c>
      <c r="W1589" s="0" t="n">
        <v>647.440307617188</v>
      </c>
      <c r="X1589" s="0" t="n">
        <v>0.00318924756720662</v>
      </c>
      <c r="Y1589" s="0" t="n">
        <f aca="false">IF(ISNUMBER(C1589),INDEX(Scorecard!$D$5:$D$12,SUMPRODUCT(--(Scorecard!$G$5:$G$11&lt;C1589))+1),Scorecard!$D$13)</f>
        <v>0.733188958177614</v>
      </c>
      <c r="Z1589" s="0" t="n">
        <f aca="false">IF(ISNUMBER(D1589),INDEX(Scorecard!$D$14:$D$17,SUMPRODUCT(--(Scorecard!$G$14:$G$16&lt;D1589))+1),Scorecard!$D$18)</f>
        <v>0.0505355481560174</v>
      </c>
      <c r="AA1589" s="0" t="n">
        <f aca="false">IF(ISNUMBER(E1589),INDEX(Scorecard!$D$19:$D$26,SUMPRODUCT(--(Scorecard!$G$19:$G$25&lt;E1589))+1),Scorecard!$D$27)</f>
        <v>0.0530843085177338</v>
      </c>
      <c r="AB1589" s="0" t="n">
        <f aca="false">IF(ISNUMBER(F1589),INDEX(Scorecard!$D$28:$D$35,SUMPRODUCT(--(Scorecard!$G$28:$G$34&lt;F1589))+1),Scorecard!$D$36)</f>
        <v>0.349218150643304</v>
      </c>
      <c r="AC1589" s="0" t="n">
        <f aca="false">IF(ISNUMBER(H1589),INDEX(Scorecard!$D$37:$D$44,SUMPRODUCT(--(Scorecard!$G$37:$G$43&lt;H1589))+1),Scorecard!$D$45)</f>
        <v>1.35057635045042</v>
      </c>
      <c r="AD1589" s="0" t="n">
        <f aca="false">IF(ISNUMBER(I1589),INDEX(Scorecard!$D$46:$D$52,SUMPRODUCT(--(Scorecard!$G$46:$G$51&lt;I1589))+1),Scorecard!$D$53)</f>
        <v>0.123869379412532</v>
      </c>
      <c r="AE1589" s="0" t="n">
        <f aca="false">IF(ISNUMBER(K1589),INDEX(Scorecard!$D$54:$D$61,SUMPRODUCT(--(Scorecard!$G$54:$G$60&lt;K1589))+1),Scorecard!$D$62)</f>
        <v>0.489050497890326</v>
      </c>
      <c r="AF1589" s="0" t="n">
        <f aca="false">IF(ISNUMBER(L1589),INDEX(Scorecard!$D$63:$D$68,SUMPRODUCT(--(Scorecard!$G$63:$G$67&lt;L1589))+1),Scorecard!$D$69)</f>
        <v>0.322484508656054</v>
      </c>
      <c r="AG1589" s="0" t="n">
        <f aca="false">Inputs!$B$10+Scorecard!$J$5*Y1589+Scorecard!$J$6*Z1589+Scorecard!$J$7*AA1589+Scorecard!$J$8*AB1589+Scorecard!$J$9*AC1589+Scorecard!$J$10*AD1589+Scorecard!$J$11*AE1589+Scorecard!$J$12*AF1589</f>
        <v>-5.55617841335321</v>
      </c>
      <c r="AH1589" s="0" t="n">
        <f aca="false">MIN(1-Inputs!$B$13,MAX(Inputs!$B$13,1/(1+EXP(-(Inputs!$B$11*AG1589+Inputs!$B$12)))))</f>
        <v>0.00326913888334864</v>
      </c>
      <c r="AI1589" s="0" t="n">
        <f aca="false">Inputs!$B$9-Inputs!$B$8*AG1589</f>
        <v>647.440297069285</v>
      </c>
      <c r="AJ1589" s="0" t="n">
        <f aca="false">RANK(AH1589,$AH$5:$AH$2004,0)+COUNTIF($AH$4:AH1588,AH1589)</f>
        <v>1500</v>
      </c>
      <c r="AK1589" s="0" t="n">
        <f aca="false">IF(AJ1589&lt;=Deciles!$B$5*(Deciles!$B$4+1),INT((AJ1589-1)/(Deciles!$B$4+1))+1,Deciles!$B$5+INT((AJ1589-1-Deciles!$B$5*(Deciles!$B$4+1))/Deciles!$B$4)+1)</f>
        <v>8</v>
      </c>
    </row>
    <row r="1590" customFormat="false" ht="15" hidden="false" customHeight="false" outlineLevel="0" collapsed="false">
      <c r="A1590" s="0" t="n">
        <v>46872</v>
      </c>
      <c r="B1590" s="0" t="s">
        <v>145</v>
      </c>
      <c r="C1590" s="0" t="n">
        <v>766</v>
      </c>
      <c r="D1590" s="0" t="n">
        <v>80</v>
      </c>
      <c r="E1590" s="0" t="n">
        <v>79.5919647216797</v>
      </c>
      <c r="F1590" s="0" t="n">
        <v>27</v>
      </c>
      <c r="G1590" s="0" t="n">
        <v>3.20600008964539</v>
      </c>
      <c r="H1590" s="0" t="n">
        <v>-0.310666561126709</v>
      </c>
      <c r="I1590" s="0" t="n">
        <v>1</v>
      </c>
      <c r="J1590" s="0" t="n">
        <v>12.2072410583496</v>
      </c>
      <c r="K1590" s="0" t="n">
        <v>4.45833349227905</v>
      </c>
      <c r="L1590" s="0" t="n">
        <v>-1.875</v>
      </c>
      <c r="M1590" s="0" t="n">
        <v>4.23435020446777</v>
      </c>
      <c r="N1590" s="0" t="n">
        <v>0</v>
      </c>
      <c r="O1590" s="0" t="n">
        <v>0</v>
      </c>
      <c r="P1590" s="0" t="s">
        <v>144</v>
      </c>
      <c r="Q1590" s="0" t="s">
        <v>141</v>
      </c>
      <c r="R1590" s="0" t="n">
        <v>2</v>
      </c>
      <c r="S1590" s="0" t="s">
        <v>148</v>
      </c>
      <c r="T1590" s="0" t="n">
        <v>0</v>
      </c>
      <c r="U1590" s="0" t="n">
        <v>200233.81</v>
      </c>
      <c r="V1590" s="0" t="n">
        <v>0.00306384172290564</v>
      </c>
      <c r="W1590" s="0" t="n">
        <v>649.201171875</v>
      </c>
      <c r="X1590" s="0" t="n">
        <v>0.00274819997139275</v>
      </c>
      <c r="Y1590" s="0" t="n">
        <f aca="false">IF(ISNUMBER(C1590),INDEX(Scorecard!$D$5:$D$12,SUMPRODUCT(--(Scorecard!$G$5:$G$11&lt;C1590))+1),Scorecard!$D$13)</f>
        <v>1.23750384304241</v>
      </c>
      <c r="Z1590" s="0" t="n">
        <f aca="false">IF(ISNUMBER(D1590),INDEX(Scorecard!$D$14:$D$17,SUMPRODUCT(--(Scorecard!$G$14:$G$16&lt;D1590))+1),Scorecard!$D$18)</f>
        <v>0.0505355481560174</v>
      </c>
      <c r="AA1590" s="0" t="n">
        <f aca="false">IF(ISNUMBER(E1590),INDEX(Scorecard!$D$19:$D$26,SUMPRODUCT(--(Scorecard!$G$19:$G$25&lt;E1590))+1),Scorecard!$D$27)</f>
        <v>-0.0341578513653732</v>
      </c>
      <c r="AB1590" s="0" t="n">
        <f aca="false">IF(ISNUMBER(F1590),INDEX(Scorecard!$D$28:$D$35,SUMPRODUCT(--(Scorecard!$G$28:$G$34&lt;F1590))+1),Scorecard!$D$36)</f>
        <v>0.165097008946478</v>
      </c>
      <c r="AC1590" s="0" t="n">
        <f aca="false">IF(ISNUMBER(H1590),INDEX(Scorecard!$D$37:$D$44,SUMPRODUCT(--(Scorecard!$G$37:$G$43&lt;H1590))+1),Scorecard!$D$45)</f>
        <v>0.769716833645565</v>
      </c>
      <c r="AD1590" s="0" t="n">
        <f aca="false">IF(ISNUMBER(I1590),INDEX(Scorecard!$D$46:$D$52,SUMPRODUCT(--(Scorecard!$G$46:$G$51&lt;I1590))+1),Scorecard!$D$53)</f>
        <v>-0.161534840507194</v>
      </c>
      <c r="AE1590" s="0" t="n">
        <f aca="false">IF(ISNUMBER(K1590),INDEX(Scorecard!$D$54:$D$61,SUMPRODUCT(--(Scorecard!$G$54:$G$60&lt;K1590))+1),Scorecard!$D$62)</f>
        <v>0.409483001259379</v>
      </c>
      <c r="AF1590" s="0" t="n">
        <f aca="false">IF(ISNUMBER(L1590),INDEX(Scorecard!$D$63:$D$68,SUMPRODUCT(--(Scorecard!$G$63:$G$67&lt;L1590))+1),Scorecard!$D$69)</f>
        <v>-0.340582194386522</v>
      </c>
      <c r="AG1590" s="0" t="n">
        <f aca="false">Inputs!$B$10+Scorecard!$J$5*Y1590+Scorecard!$J$6*Z1590+Scorecard!$J$7*AA1590+Scorecard!$J$8*AB1590+Scorecard!$J$9*AC1590+Scorecard!$J$10*AD1590+Scorecard!$J$11*AE1590+Scorecard!$J$12*AF1590</f>
        <v>-5.61720576971827</v>
      </c>
      <c r="AH1590" s="0" t="n">
        <f aca="false">MIN(1-Inputs!$B$13,MAX(Inputs!$B$13,1/(1+EXP(-(Inputs!$B$11*AG1590+Inputs!$B$12)))))</f>
        <v>0.00306384165172146</v>
      </c>
      <c r="AI1590" s="0" t="n">
        <f aca="false">Inputs!$B$9-Inputs!$B$8*AG1590</f>
        <v>649.201174357014</v>
      </c>
      <c r="AJ1590" s="0" t="n">
        <f aca="false">RANK(AH1590,$AH$5:$AH$2004,0)+COUNTIF($AH$4:AH1589,AH1590)</f>
        <v>1530</v>
      </c>
      <c r="AK1590" s="0" t="n">
        <f aca="false">IF(AJ1590&lt;=Deciles!$B$5*(Deciles!$B$4+1),INT((AJ1590-1)/(Deciles!$B$4+1))+1,Deciles!$B$5+INT((AJ1590-1-Deciles!$B$5*(Deciles!$B$4+1))/Deciles!$B$4)+1)</f>
        <v>8</v>
      </c>
    </row>
    <row r="1591" customFormat="false" ht="15" hidden="false" customHeight="false" outlineLevel="0" collapsed="false">
      <c r="A1591" s="0" t="n">
        <v>46940</v>
      </c>
      <c r="B1591" s="0" t="s">
        <v>143</v>
      </c>
      <c r="C1591" s="0" t="n">
        <v>717</v>
      </c>
      <c r="D1591" s="0" t="n">
        <v>80</v>
      </c>
      <c r="E1591" s="0" t="n">
        <v>79.3417739868164</v>
      </c>
      <c r="F1591" s="0" t="n">
        <v>28</v>
      </c>
      <c r="G1591" s="0" t="n">
        <v>4.32600021362305</v>
      </c>
      <c r="H1591" s="0" t="n">
        <v>1.09266686439514</v>
      </c>
      <c r="I1591" s="0" t="n">
        <v>6</v>
      </c>
      <c r="J1591" s="0" t="n">
        <v>12.0291318893433</v>
      </c>
      <c r="K1591" s="0" t="n">
        <v>9.3333330154419</v>
      </c>
      <c r="L1591" s="0" t="n">
        <v>5.0717945098877</v>
      </c>
      <c r="M1591" s="0" t="n">
        <v>1.63963341712952</v>
      </c>
      <c r="N1591" s="0" t="n">
        <v>0</v>
      </c>
      <c r="O1591" s="0" t="n">
        <v>0</v>
      </c>
      <c r="P1591" s="0" t="s">
        <v>140</v>
      </c>
      <c r="Q1591" s="0" t="s">
        <v>141</v>
      </c>
      <c r="R1591" s="0" t="n">
        <v>1</v>
      </c>
      <c r="S1591" s="0" t="s">
        <v>162</v>
      </c>
      <c r="T1591" s="0" t="n">
        <v>0</v>
      </c>
      <c r="U1591" s="0" t="n">
        <v>167565.86</v>
      </c>
      <c r="V1591" s="0" t="n">
        <v>0.0260365922003985</v>
      </c>
      <c r="W1591" s="0" t="n">
        <v>590.657348632813</v>
      </c>
      <c r="X1591" s="0" t="n">
        <v>0.0190043915063143</v>
      </c>
      <c r="Y1591" s="0" t="n">
        <f aca="false">IF(ISNUMBER(C1591),INDEX(Scorecard!$D$5:$D$12,SUMPRODUCT(--(Scorecard!$G$5:$G$11&lt;C1591))+1),Scorecard!$D$13)</f>
        <v>-0.0290424113398221</v>
      </c>
      <c r="Z1591" s="0" t="n">
        <f aca="false">IF(ISNUMBER(D1591),INDEX(Scorecard!$D$14:$D$17,SUMPRODUCT(--(Scorecard!$G$14:$G$16&lt;D1591))+1),Scorecard!$D$18)</f>
        <v>0.0505355481560174</v>
      </c>
      <c r="AA1591" s="0" t="n">
        <f aca="false">IF(ISNUMBER(E1591),INDEX(Scorecard!$D$19:$D$26,SUMPRODUCT(--(Scorecard!$G$19:$G$25&lt;E1591))+1),Scorecard!$D$27)</f>
        <v>-0.0341578513653732</v>
      </c>
      <c r="AB1591" s="0" t="n">
        <f aca="false">IF(ISNUMBER(F1591),INDEX(Scorecard!$D$28:$D$35,SUMPRODUCT(--(Scorecard!$G$28:$G$34&lt;F1591))+1),Scorecard!$D$36)</f>
        <v>0.165097008946478</v>
      </c>
      <c r="AC1591" s="0" t="n">
        <f aca="false">IF(ISNUMBER(H1591),INDEX(Scorecard!$D$37:$D$44,SUMPRODUCT(--(Scorecard!$G$37:$G$43&lt;H1591))+1),Scorecard!$D$45)</f>
        <v>-0.975503570149195</v>
      </c>
      <c r="AD1591" s="0" t="n">
        <f aca="false">IF(ISNUMBER(I1591),INDEX(Scorecard!$D$46:$D$52,SUMPRODUCT(--(Scorecard!$G$46:$G$51&lt;I1591))+1),Scorecard!$D$53)</f>
        <v>-0.161534840507194</v>
      </c>
      <c r="AE1591" s="0" t="n">
        <f aca="false">IF(ISNUMBER(K1591),INDEX(Scorecard!$D$54:$D$61,SUMPRODUCT(--(Scorecard!$G$54:$G$60&lt;K1591))+1),Scorecard!$D$62)</f>
        <v>-0.541917179454542</v>
      </c>
      <c r="AF1591" s="0" t="n">
        <f aca="false">IF(ISNUMBER(L1591),INDEX(Scorecard!$D$63:$D$68,SUMPRODUCT(--(Scorecard!$G$63:$G$67&lt;L1591))+1),Scorecard!$D$69)</f>
        <v>0.322484508656054</v>
      </c>
      <c r="AG1591" s="0" t="n">
        <f aca="false">Inputs!$B$10+Scorecard!$J$5*Y1591+Scorecard!$J$6*Z1591+Scorecard!$J$7*AA1591+Scorecard!$J$8*AB1591+Scorecard!$J$9*AC1591+Scorecard!$J$10*AD1591+Scorecard!$J$11*AE1591+Scorecard!$J$12*AF1591</f>
        <v>-3.58823198297463</v>
      </c>
      <c r="AH1591" s="0" t="n">
        <f aca="false">MIN(1-Inputs!$B$13,MAX(Inputs!$B$13,1/(1+EXP(-(Inputs!$B$11*AG1591+Inputs!$B$12)))))</f>
        <v>0.0260365915922336</v>
      </c>
      <c r="AI1591" s="0" t="n">
        <f aca="false">Inputs!$B$9-Inputs!$B$8*AG1591</f>
        <v>590.657365952439</v>
      </c>
      <c r="AJ1591" s="0" t="n">
        <f aca="false">RANK(AH1591,$AH$5:$AH$2004,0)+COUNTIF($AH$4:AH1590,AH1591)</f>
        <v>366</v>
      </c>
      <c r="AK1591" s="0" t="n">
        <f aca="false">IF(AJ1591&lt;=Deciles!$B$5*(Deciles!$B$4+1),INT((AJ1591-1)/(Deciles!$B$4+1))+1,Deciles!$B$5+INT((AJ1591-1-Deciles!$B$5*(Deciles!$B$4+1))/Deciles!$B$4)+1)</f>
        <v>2</v>
      </c>
    </row>
    <row r="1592" customFormat="false" ht="15" hidden="false" customHeight="false" outlineLevel="0" collapsed="false">
      <c r="A1592" s="0" t="n">
        <v>46971</v>
      </c>
      <c r="B1592" s="0" t="s">
        <v>145</v>
      </c>
      <c r="C1592" s="0" t="n">
        <v>764</v>
      </c>
      <c r="D1592" s="0" t="n">
        <v>80</v>
      </c>
      <c r="E1592" s="0" t="n">
        <v>73.2073364257813</v>
      </c>
      <c r="F1592" s="0" t="n">
        <v>31</v>
      </c>
      <c r="G1592" s="0" t="n">
        <v>3.06399989128113</v>
      </c>
      <c r="H1592" s="0" t="n">
        <v>-0.452666759490967</v>
      </c>
      <c r="I1592" s="0" t="n">
        <v>13</v>
      </c>
      <c r="J1592" s="0" t="n">
        <v>12.4460296630859</v>
      </c>
      <c r="K1592" s="0" t="n">
        <v>5.25833320617676</v>
      </c>
      <c r="L1592" s="0" t="n">
        <v>-1.875</v>
      </c>
      <c r="M1592" s="0" t="n">
        <v>6.28858280181885</v>
      </c>
      <c r="N1592" s="0" t="n">
        <v>0</v>
      </c>
      <c r="O1592" s="0" t="n">
        <v>0</v>
      </c>
      <c r="P1592" s="0" t="s">
        <v>144</v>
      </c>
      <c r="Q1592" s="0" t="s">
        <v>141</v>
      </c>
      <c r="R1592" s="0" t="n">
        <v>2</v>
      </c>
      <c r="S1592" s="0" t="s">
        <v>149</v>
      </c>
      <c r="T1592" s="0" t="n">
        <v>0</v>
      </c>
      <c r="U1592" s="0" t="n">
        <v>254238.92</v>
      </c>
      <c r="V1592" s="0" t="n">
        <v>0.00405843695625663</v>
      </c>
      <c r="W1592" s="0" t="n">
        <v>641.565673828125</v>
      </c>
      <c r="X1592" s="0" t="n">
        <v>0.00586668960750103</v>
      </c>
      <c r="Y1592" s="0" t="n">
        <f aca="false">IF(ISNUMBER(C1592),INDEX(Scorecard!$D$5:$D$12,SUMPRODUCT(--(Scorecard!$G$5:$G$11&lt;C1592))+1),Scorecard!$D$13)</f>
        <v>1.23750384304241</v>
      </c>
      <c r="Z1592" s="0" t="n">
        <f aca="false">IF(ISNUMBER(D1592),INDEX(Scorecard!$D$14:$D$17,SUMPRODUCT(--(Scorecard!$G$14:$G$16&lt;D1592))+1),Scorecard!$D$18)</f>
        <v>0.0505355481560174</v>
      </c>
      <c r="AA1592" s="0" t="n">
        <f aca="false">IF(ISNUMBER(E1592),INDEX(Scorecard!$D$19:$D$26,SUMPRODUCT(--(Scorecard!$G$19:$G$25&lt;E1592))+1),Scorecard!$D$27)</f>
        <v>-0.0341578513653732</v>
      </c>
      <c r="AB1592" s="0" t="n">
        <f aca="false">IF(ISNUMBER(F1592),INDEX(Scorecard!$D$28:$D$35,SUMPRODUCT(--(Scorecard!$G$28:$G$34&lt;F1592))+1),Scorecard!$D$36)</f>
        <v>0.126913191054783</v>
      </c>
      <c r="AC1592" s="0" t="n">
        <f aca="false">IF(ISNUMBER(H1592),INDEX(Scorecard!$D$37:$D$44,SUMPRODUCT(--(Scorecard!$G$37:$G$43&lt;H1592))+1),Scorecard!$D$45)</f>
        <v>0.769716833645565</v>
      </c>
      <c r="AD1592" s="0" t="n">
        <f aca="false">IF(ISNUMBER(I1592),INDEX(Scorecard!$D$46:$D$52,SUMPRODUCT(--(Scorecard!$G$46:$G$51&lt;I1592))+1),Scorecard!$D$53)</f>
        <v>-0.114272400683245</v>
      </c>
      <c r="AE1592" s="0" t="n">
        <f aca="false">IF(ISNUMBER(K1592),INDEX(Scorecard!$D$54:$D$61,SUMPRODUCT(--(Scorecard!$G$54:$G$60&lt;K1592))+1),Scorecard!$D$62)</f>
        <v>0.126303549215828</v>
      </c>
      <c r="AF1592" s="0" t="n">
        <f aca="false">IF(ISNUMBER(L1592),INDEX(Scorecard!$D$63:$D$68,SUMPRODUCT(--(Scorecard!$G$63:$G$67&lt;L1592))+1),Scorecard!$D$69)</f>
        <v>-0.340582194386522</v>
      </c>
      <c r="AG1592" s="0" t="n">
        <f aca="false">Inputs!$B$10+Scorecard!$J$5*Y1592+Scorecard!$J$6*Z1592+Scorecard!$J$7*AA1592+Scorecard!$J$8*AB1592+Scorecard!$J$9*AC1592+Scorecard!$J$10*AD1592+Scorecard!$J$11*AE1592+Scorecard!$J$12*AF1592</f>
        <v>-5.35257866989073</v>
      </c>
      <c r="AH1592" s="0" t="n">
        <f aca="false">MIN(1-Inputs!$B$13,MAX(Inputs!$B$13,1/(1+EXP(-(Inputs!$B$11*AG1592+Inputs!$B$12)))))</f>
        <v>0.00405843672805837</v>
      </c>
      <c r="AI1592" s="0" t="n">
        <f aca="false">Inputs!$B$9-Inputs!$B$8*AG1592</f>
        <v>641.565650264894</v>
      </c>
      <c r="AJ1592" s="0" t="n">
        <f aca="false">RANK(AH1592,$AH$5:$AH$2004,0)+COUNTIF($AH$4:AH1591,AH1592)</f>
        <v>1379</v>
      </c>
      <c r="AK1592" s="0" t="n">
        <f aca="false">IF(AJ1592&lt;=Deciles!$B$5*(Deciles!$B$4+1),INT((AJ1592-1)/(Deciles!$B$4+1))+1,Deciles!$B$5+INT((AJ1592-1-Deciles!$B$5*(Deciles!$B$4+1))/Deciles!$B$4)+1)</f>
        <v>7</v>
      </c>
    </row>
    <row r="1593" customFormat="false" ht="15" hidden="false" customHeight="false" outlineLevel="0" collapsed="false">
      <c r="A1593" s="0" t="n">
        <v>46972</v>
      </c>
      <c r="B1593" s="0" t="s">
        <v>158</v>
      </c>
      <c r="C1593" s="0" t="n">
        <v>728</v>
      </c>
      <c r="D1593" s="0" t="n">
        <v>86.8651504516602</v>
      </c>
      <c r="E1593" s="0" t="n">
        <v>80.2023239135742</v>
      </c>
      <c r="F1593" s="0" t="n">
        <v>33</v>
      </c>
      <c r="G1593" s="0" t="n">
        <v>3.91899991035461</v>
      </c>
      <c r="H1593" s="0" t="n">
        <v>1.00233316421509</v>
      </c>
      <c r="I1593" s="0" t="n">
        <v>21</v>
      </c>
      <c r="J1593" s="0" t="n">
        <v>11.6774005889893</v>
      </c>
      <c r="K1593" s="0" t="n">
        <v>6.73333311080933</v>
      </c>
      <c r="L1593" s="0" t="n">
        <v>2.71025609970093</v>
      </c>
      <c r="M1593" s="0" t="n">
        <v>0.529953420162201</v>
      </c>
      <c r="N1593" s="0" t="n">
        <v>0</v>
      </c>
      <c r="O1593" s="0" t="n">
        <v>0</v>
      </c>
      <c r="P1593" s="0" t="s">
        <v>146</v>
      </c>
      <c r="Q1593" s="0" t="s">
        <v>141</v>
      </c>
      <c r="R1593" s="0" t="n">
        <v>1</v>
      </c>
      <c r="S1593" s="0" t="s">
        <v>151</v>
      </c>
      <c r="T1593" s="0" t="n">
        <v>0</v>
      </c>
      <c r="U1593" s="0" t="n">
        <v>117877.43</v>
      </c>
      <c r="V1593" s="0" t="n">
        <v>0.0266476105898619</v>
      </c>
      <c r="W1593" s="0" t="n">
        <v>590.012573242188</v>
      </c>
      <c r="X1593" s="0" t="n">
        <v>0.0202599857002497</v>
      </c>
      <c r="Y1593" s="0" t="n">
        <f aca="false">IF(ISNUMBER(C1593),INDEX(Scorecard!$D$5:$D$12,SUMPRODUCT(--(Scorecard!$G$5:$G$11&lt;C1593))+1),Scorecard!$D$13)</f>
        <v>-0.0290424113398221</v>
      </c>
      <c r="Z1593" s="0" t="n">
        <f aca="false">IF(ISNUMBER(D1593),INDEX(Scorecard!$D$14:$D$17,SUMPRODUCT(--(Scorecard!$G$14:$G$16&lt;D1593))+1),Scorecard!$D$18)</f>
        <v>0.0505355481560174</v>
      </c>
      <c r="AA1593" s="0" t="n">
        <f aca="false">IF(ISNUMBER(E1593),INDEX(Scorecard!$D$19:$D$26,SUMPRODUCT(--(Scorecard!$G$19:$G$25&lt;E1593))+1),Scorecard!$D$27)</f>
        <v>-0.0341578513653732</v>
      </c>
      <c r="AB1593" s="0" t="n">
        <f aca="false">IF(ISNUMBER(F1593),INDEX(Scorecard!$D$28:$D$35,SUMPRODUCT(--(Scorecard!$G$28:$G$34&lt;F1593))+1),Scorecard!$D$36)</f>
        <v>-0.0008456427959252</v>
      </c>
      <c r="AC1593" s="0" t="n">
        <f aca="false">IF(ISNUMBER(H1593),INDEX(Scorecard!$D$37:$D$44,SUMPRODUCT(--(Scorecard!$G$37:$G$43&lt;H1593))+1),Scorecard!$D$45)</f>
        <v>-0.975503570149195</v>
      </c>
      <c r="AD1593" s="0" t="n">
        <f aca="false">IF(ISNUMBER(I1593),INDEX(Scorecard!$D$46:$D$52,SUMPRODUCT(--(Scorecard!$G$46:$G$51&lt;I1593))+1),Scorecard!$D$53)</f>
        <v>-0.108777051091409</v>
      </c>
      <c r="AE1593" s="0" t="n">
        <f aca="false">IF(ISNUMBER(K1593),INDEX(Scorecard!$D$54:$D$61,SUMPRODUCT(--(Scorecard!$G$54:$G$60&lt;K1593))+1),Scorecard!$D$62)</f>
        <v>-0.357264871923982</v>
      </c>
      <c r="AF1593" s="0" t="n">
        <f aca="false">IF(ISNUMBER(L1593),INDEX(Scorecard!$D$63:$D$68,SUMPRODUCT(--(Scorecard!$G$63:$G$67&lt;L1593))+1),Scorecard!$D$69)</f>
        <v>0.322484508656054</v>
      </c>
      <c r="AG1593" s="0" t="n">
        <f aca="false">Inputs!$B$10+Scorecard!$J$5*Y1593+Scorecard!$J$6*Z1593+Scorecard!$J$7*AA1593+Scorecard!$J$8*AB1593+Scorecard!$J$9*AC1593+Scorecard!$J$10*AD1593+Scorecard!$J$11*AE1593+Scorecard!$J$12*AF1593</f>
        <v>-3.56588557813162</v>
      </c>
      <c r="AH1593" s="0" t="n">
        <f aca="false">MIN(1-Inputs!$B$13,MAX(Inputs!$B$13,1/(1+EXP(-(Inputs!$B$11*AG1593+Inputs!$B$12)))))</f>
        <v>0.0266476109573103</v>
      </c>
      <c r="AI1593" s="0" t="n">
        <f aca="false">Inputs!$B$9-Inputs!$B$8*AG1593</f>
        <v>590.012585003465</v>
      </c>
      <c r="AJ1593" s="0" t="n">
        <f aca="false">RANK(AH1593,$AH$5:$AH$2004,0)+COUNTIF($AH$4:AH1592,AH1593)</f>
        <v>353</v>
      </c>
      <c r="AK1593" s="0" t="n">
        <f aca="false">IF(AJ1593&lt;=Deciles!$B$5*(Deciles!$B$4+1),INT((AJ1593-1)/(Deciles!$B$4+1))+1,Deciles!$B$5+INT((AJ1593-1-Deciles!$B$5*(Deciles!$B$4+1))/Deciles!$B$4)+1)</f>
        <v>2</v>
      </c>
    </row>
    <row r="1594" customFormat="false" ht="15" hidden="false" customHeight="false" outlineLevel="0" collapsed="false">
      <c r="A1594" s="0" t="n">
        <v>46983</v>
      </c>
      <c r="B1594" s="0" t="s">
        <v>139</v>
      </c>
      <c r="C1594" s="0" t="n">
        <v>785</v>
      </c>
      <c r="D1594" s="0" t="n">
        <v>80</v>
      </c>
      <c r="E1594" s="0" t="n">
        <v>75.5380859375</v>
      </c>
      <c r="F1594" s="0" t="n">
        <v>32</v>
      </c>
      <c r="G1594" s="0" t="n">
        <v>3.28900003433228</v>
      </c>
      <c r="H1594" s="0" t="n">
        <v>0.272333383560181</v>
      </c>
      <c r="I1594" s="0" t="n">
        <v>13</v>
      </c>
      <c r="J1594" s="0" t="n">
        <v>12.5022983551025</v>
      </c>
      <c r="K1594" s="0" t="n">
        <v>6.13333320617676</v>
      </c>
      <c r="L1594" s="0" t="n">
        <v>-3.5</v>
      </c>
      <c r="M1594" s="0" t="n">
        <v>3.62166213989258</v>
      </c>
      <c r="N1594" s="0" t="n">
        <v>0</v>
      </c>
      <c r="O1594" s="0" t="n">
        <v>0</v>
      </c>
      <c r="P1594" s="0" t="s">
        <v>144</v>
      </c>
      <c r="Q1594" s="0" t="s">
        <v>141</v>
      </c>
      <c r="R1594" s="0" t="n">
        <v>1</v>
      </c>
      <c r="S1594" s="0" t="s">
        <v>149</v>
      </c>
      <c r="T1594" s="0" t="n">
        <v>0</v>
      </c>
      <c r="U1594" s="0" t="n">
        <v>268954.72</v>
      </c>
      <c r="V1594" s="0" t="n">
        <v>0.00457730051130056</v>
      </c>
      <c r="W1594" s="0" t="n">
        <v>638.29541015625</v>
      </c>
      <c r="X1594" s="0" t="n">
        <v>0.00334074697457254</v>
      </c>
      <c r="Y1594" s="0" t="n">
        <f aca="false">IF(ISNUMBER(C1594),INDEX(Scorecard!$D$5:$D$12,SUMPRODUCT(--(Scorecard!$G$5:$G$11&lt;C1594))+1),Scorecard!$D$13)</f>
        <v>1.23750384304241</v>
      </c>
      <c r="Z1594" s="0" t="n">
        <f aca="false">IF(ISNUMBER(D1594),INDEX(Scorecard!$D$14:$D$17,SUMPRODUCT(--(Scorecard!$G$14:$G$16&lt;D1594))+1),Scorecard!$D$18)</f>
        <v>0.0505355481560174</v>
      </c>
      <c r="AA1594" s="0" t="n">
        <f aca="false">IF(ISNUMBER(E1594),INDEX(Scorecard!$D$19:$D$26,SUMPRODUCT(--(Scorecard!$G$19:$G$25&lt;E1594))+1),Scorecard!$D$27)</f>
        <v>-0.0341578513653732</v>
      </c>
      <c r="AB1594" s="0" t="n">
        <f aca="false">IF(ISNUMBER(F1594),INDEX(Scorecard!$D$28:$D$35,SUMPRODUCT(--(Scorecard!$G$28:$G$34&lt;F1594))+1),Scorecard!$D$36)</f>
        <v>0.126913191054783</v>
      </c>
      <c r="AC1594" s="0" t="n">
        <f aca="false">IF(ISNUMBER(H1594),INDEX(Scorecard!$D$37:$D$44,SUMPRODUCT(--(Scorecard!$G$37:$G$43&lt;H1594))+1),Scorecard!$D$45)</f>
        <v>-0.0679520129233634</v>
      </c>
      <c r="AD1594" s="0" t="n">
        <f aca="false">IF(ISNUMBER(I1594),INDEX(Scorecard!$D$46:$D$52,SUMPRODUCT(--(Scorecard!$G$46:$G$51&lt;I1594))+1),Scorecard!$D$53)</f>
        <v>-0.114272400683245</v>
      </c>
      <c r="AE1594" s="0" t="n">
        <f aca="false">IF(ISNUMBER(K1594),INDEX(Scorecard!$D$54:$D$61,SUMPRODUCT(--(Scorecard!$G$54:$G$60&lt;K1594))+1),Scorecard!$D$62)</f>
        <v>0.0151758992857273</v>
      </c>
      <c r="AF1594" s="0" t="n">
        <f aca="false">IF(ISNUMBER(L1594),INDEX(Scorecard!$D$63:$D$68,SUMPRODUCT(--(Scorecard!$G$63:$G$67&lt;L1594))+1),Scorecard!$D$69)</f>
        <v>-0.340582194386522</v>
      </c>
      <c r="AG1594" s="0" t="n">
        <f aca="false">Inputs!$B$10+Scorecard!$J$5*Y1594+Scorecard!$J$6*Z1594+Scorecard!$J$7*AA1594+Scorecard!$J$8*AB1594+Scorecard!$J$9*AC1594+Scorecard!$J$10*AD1594+Scorecard!$J$11*AE1594+Scorecard!$J$12*AF1594</f>
        <v>-5.23924079120236</v>
      </c>
      <c r="AH1594" s="0" t="n">
        <f aca="false">MIN(1-Inputs!$B$13,MAX(Inputs!$B$13,1/(1+EXP(-(Inputs!$B$11*AG1594+Inputs!$B$12)))))</f>
        <v>0.00457730071765424</v>
      </c>
      <c r="AI1594" s="0" t="n">
        <f aca="false">Inputs!$B$9-Inputs!$B$8*AG1594</f>
        <v>638.295410354322</v>
      </c>
      <c r="AJ1594" s="0" t="n">
        <f aca="false">RANK(AH1594,$AH$5:$AH$2004,0)+COUNTIF($AH$4:AH1593,AH1594)</f>
        <v>1310</v>
      </c>
      <c r="AK1594" s="0" t="n">
        <f aca="false">IF(AJ1594&lt;=Deciles!$B$5*(Deciles!$B$4+1),INT((AJ1594-1)/(Deciles!$B$4+1))+1,Deciles!$B$5+INT((AJ1594-1-Deciles!$B$5*(Deciles!$B$4+1))/Deciles!$B$4)+1)</f>
        <v>7</v>
      </c>
    </row>
    <row r="1595" customFormat="false" ht="15" hidden="false" customHeight="false" outlineLevel="0" collapsed="false">
      <c r="A1595" s="0" t="n">
        <v>47046</v>
      </c>
      <c r="B1595" s="0" t="s">
        <v>157</v>
      </c>
      <c r="C1595" s="0" t="n">
        <v>764</v>
      </c>
      <c r="D1595" s="0" t="n">
        <v>72.0998001098633</v>
      </c>
      <c r="E1595" s="0" t="n">
        <v>64.9086837768555</v>
      </c>
      <c r="F1595" s="0" t="n">
        <v>18</v>
      </c>
      <c r="G1595" s="0" t="n">
        <v>4.40100002288818</v>
      </c>
      <c r="H1595" s="0" t="n">
        <v>0.517666578292847</v>
      </c>
      <c r="I1595" s="0" t="n">
        <v>17</v>
      </c>
      <c r="J1595" s="0" t="n">
        <v>12.3405876159668</v>
      </c>
      <c r="K1595" s="0" t="n">
        <v>4.42307710647583</v>
      </c>
      <c r="L1595" s="0" t="n">
        <v>-0.276922702789307</v>
      </c>
      <c r="M1595" s="0" t="n">
        <v>5.74976253509522</v>
      </c>
      <c r="N1595" s="0" t="n">
        <v>0</v>
      </c>
      <c r="O1595" s="0" t="n">
        <v>0</v>
      </c>
      <c r="P1595" s="0" t="s">
        <v>140</v>
      </c>
      <c r="Q1595" s="0" t="s">
        <v>141</v>
      </c>
      <c r="R1595" s="0" t="n">
        <v>1</v>
      </c>
      <c r="S1595" s="0" t="s">
        <v>149</v>
      </c>
      <c r="T1595" s="0" t="n">
        <v>0</v>
      </c>
      <c r="U1595" s="0" t="n">
        <v>228796.36</v>
      </c>
      <c r="V1595" s="0" t="n">
        <v>0.00144424336031079</v>
      </c>
      <c r="W1595" s="0" t="n">
        <v>669.599670410156</v>
      </c>
      <c r="X1595" s="0" t="n">
        <v>0.00211208825930953</v>
      </c>
      <c r="Y1595" s="0" t="n">
        <f aca="false">IF(ISNUMBER(C1595),INDEX(Scorecard!$D$5:$D$12,SUMPRODUCT(--(Scorecard!$G$5:$G$11&lt;C1595))+1),Scorecard!$D$13)</f>
        <v>1.23750384304241</v>
      </c>
      <c r="Z1595" s="0" t="n">
        <f aca="false">IF(ISNUMBER(D1595),INDEX(Scorecard!$D$14:$D$17,SUMPRODUCT(--(Scorecard!$G$14:$G$16&lt;D1595))+1),Scorecard!$D$18)</f>
        <v>0.128579646629417</v>
      </c>
      <c r="AA1595" s="0" t="n">
        <f aca="false">IF(ISNUMBER(E1595),INDEX(Scorecard!$D$19:$D$26,SUMPRODUCT(--(Scorecard!$G$19:$G$25&lt;E1595))+1),Scorecard!$D$27)</f>
        <v>0.233621608745691</v>
      </c>
      <c r="AB1595" s="0" t="n">
        <f aca="false">IF(ISNUMBER(F1595),INDEX(Scorecard!$D$28:$D$35,SUMPRODUCT(--(Scorecard!$G$28:$G$34&lt;F1595))+1),Scorecard!$D$36)</f>
        <v>0.624829191519909</v>
      </c>
      <c r="AC1595" s="0" t="n">
        <f aca="false">IF(ISNUMBER(H1595),INDEX(Scorecard!$D$37:$D$44,SUMPRODUCT(--(Scorecard!$G$37:$G$43&lt;H1595))+1),Scorecard!$D$45)</f>
        <v>-0.271229676926091</v>
      </c>
      <c r="AD1595" s="0" t="n">
        <f aca="false">IF(ISNUMBER(I1595),INDEX(Scorecard!$D$46:$D$52,SUMPRODUCT(--(Scorecard!$G$46:$G$51&lt;I1595))+1),Scorecard!$D$53)</f>
        <v>-0.114272400683245</v>
      </c>
      <c r="AE1595" s="0" t="n">
        <f aca="false">IF(ISNUMBER(K1595),INDEX(Scorecard!$D$54:$D$61,SUMPRODUCT(--(Scorecard!$G$54:$G$60&lt;K1595))+1),Scorecard!$D$62)</f>
        <v>0.409483001259379</v>
      </c>
      <c r="AF1595" s="0" t="n">
        <f aca="false">IF(ISNUMBER(L1595),INDEX(Scorecard!$D$63:$D$68,SUMPRODUCT(--(Scorecard!$G$63:$G$67&lt;L1595))+1),Scorecard!$D$69)</f>
        <v>0.322484508656054</v>
      </c>
      <c r="AG1595" s="0" t="n">
        <f aca="false">Inputs!$B$10+Scorecard!$J$5*Y1595+Scorecard!$J$6*Z1595+Scorecard!$J$7*AA1595+Scorecard!$J$8*AB1595+Scorecard!$J$9*AC1595+Scorecard!$J$10*AD1595+Scorecard!$J$11*AE1595+Scorecard!$J$12*AF1595</f>
        <v>-6.32416313357063</v>
      </c>
      <c r="AH1595" s="0" t="n">
        <f aca="false">MIN(1-Inputs!$B$13,MAX(Inputs!$B$13,1/(1+EXP(-(Inputs!$B$11*AG1595+Inputs!$B$12)))))</f>
        <v>0.00144424339847437</v>
      </c>
      <c r="AI1595" s="0" t="n">
        <f aca="false">Inputs!$B$9-Inputs!$B$8*AG1595</f>
        <v>669.599652016009</v>
      </c>
      <c r="AJ1595" s="0" t="n">
        <f aca="false">RANK(AH1595,$AH$5:$AH$2004,0)+COUNTIF($AH$4:AH1594,AH1595)</f>
        <v>1812</v>
      </c>
      <c r="AK1595" s="0" t="n">
        <f aca="false">IF(AJ1595&lt;=Deciles!$B$5*(Deciles!$B$4+1),INT((AJ1595-1)/(Deciles!$B$4+1))+1,Deciles!$B$5+INT((AJ1595-1-Deciles!$B$5*(Deciles!$B$4+1))/Deciles!$B$4)+1)</f>
        <v>10</v>
      </c>
    </row>
    <row r="1596" customFormat="false" ht="15" hidden="false" customHeight="false" outlineLevel="0" collapsed="false">
      <c r="A1596" s="0" t="n">
        <v>47179</v>
      </c>
      <c r="B1596" s="0" t="s">
        <v>152</v>
      </c>
      <c r="C1596" s="0" t="n">
        <v>709</v>
      </c>
      <c r="D1596" s="0" t="n">
        <v>80</v>
      </c>
      <c r="E1596" s="0" t="n">
        <v>56.3961791992188</v>
      </c>
      <c r="F1596" s="0" t="n">
        <v>28</v>
      </c>
      <c r="G1596" s="0" t="n">
        <v>4.23899984359741</v>
      </c>
      <c r="H1596" s="0" t="n">
        <v>-2.19433355331421</v>
      </c>
      <c r="I1596" s="0" t="n">
        <v>84</v>
      </c>
      <c r="J1596" s="0" t="n">
        <v>12.4978485107422</v>
      </c>
      <c r="K1596" s="0" t="n">
        <v>4.30000019073486</v>
      </c>
      <c r="L1596" s="0" t="n">
        <v>-0.458333015441895</v>
      </c>
      <c r="M1596" s="0" t="n">
        <v>3.47430324554443</v>
      </c>
      <c r="N1596" s="0" t="n">
        <v>0</v>
      </c>
      <c r="O1596" s="0" t="n">
        <v>0</v>
      </c>
      <c r="P1596" s="0" t="s">
        <v>140</v>
      </c>
      <c r="Q1596" s="0" t="s">
        <v>141</v>
      </c>
      <c r="R1596" s="0" t="n">
        <v>2</v>
      </c>
      <c r="S1596" s="0" t="s">
        <v>159</v>
      </c>
      <c r="T1596" s="0" t="n">
        <v>0</v>
      </c>
      <c r="U1596" s="0" t="n">
        <v>267760.56</v>
      </c>
      <c r="V1596" s="0" t="n">
        <v>0.0116891488432884</v>
      </c>
      <c r="W1596" s="0" t="n">
        <v>612.727294921875</v>
      </c>
      <c r="X1596" s="0" t="n">
        <v>0.00529677793383598</v>
      </c>
      <c r="Y1596" s="0" t="n">
        <f aca="false">IF(ISNUMBER(C1596),INDEX(Scorecard!$D$5:$D$12,SUMPRODUCT(--(Scorecard!$G$5:$G$11&lt;C1596))+1),Scorecard!$D$13)</f>
        <v>-0.513000642971656</v>
      </c>
      <c r="Z1596" s="0" t="n">
        <f aca="false">IF(ISNUMBER(D1596),INDEX(Scorecard!$D$14:$D$17,SUMPRODUCT(--(Scorecard!$G$14:$G$16&lt;D1596))+1),Scorecard!$D$18)</f>
        <v>0.0505355481560174</v>
      </c>
      <c r="AA1596" s="0" t="n">
        <f aca="false">IF(ISNUMBER(E1596),INDEX(Scorecard!$D$19:$D$26,SUMPRODUCT(--(Scorecard!$G$19:$G$25&lt;E1596))+1),Scorecard!$D$27)</f>
        <v>0.285899340811827</v>
      </c>
      <c r="AB1596" s="0" t="n">
        <f aca="false">IF(ISNUMBER(F1596),INDEX(Scorecard!$D$28:$D$35,SUMPRODUCT(--(Scorecard!$G$28:$G$34&lt;F1596))+1),Scorecard!$D$36)</f>
        <v>0.165097008946478</v>
      </c>
      <c r="AC1596" s="0" t="n">
        <f aca="false">IF(ISNUMBER(H1596),INDEX(Scorecard!$D$37:$D$44,SUMPRODUCT(--(Scorecard!$G$37:$G$43&lt;H1596))+1),Scorecard!$D$45)</f>
        <v>1.35057635045042</v>
      </c>
      <c r="AD1596" s="0" t="n">
        <f aca="false">IF(ISNUMBER(I1596),INDEX(Scorecard!$D$46:$D$52,SUMPRODUCT(--(Scorecard!$G$46:$G$51&lt;I1596))+1),Scorecard!$D$53)</f>
        <v>0.818882373006414</v>
      </c>
      <c r="AE1596" s="0" t="n">
        <f aca="false">IF(ISNUMBER(K1596),INDEX(Scorecard!$D$54:$D$61,SUMPRODUCT(--(Scorecard!$G$54:$G$60&lt;K1596))+1),Scorecard!$D$62)</f>
        <v>0.489050497890326</v>
      </c>
      <c r="AF1596" s="0" t="n">
        <f aca="false">IF(ISNUMBER(L1596),INDEX(Scorecard!$D$63:$D$68,SUMPRODUCT(--(Scorecard!$G$63:$G$67&lt;L1596))+1),Scorecard!$D$69)</f>
        <v>0.322484508656054</v>
      </c>
      <c r="AG1596" s="0" t="n">
        <f aca="false">Inputs!$B$10+Scorecard!$J$5*Y1596+Scorecard!$J$6*Z1596+Scorecard!$J$7*AA1596+Scorecard!$J$8*AB1596+Scorecard!$J$9*AC1596+Scorecard!$J$10*AD1596+Scorecard!$J$11*AE1596+Scorecard!$J$12*AF1596</f>
        <v>-4.3531169467336</v>
      </c>
      <c r="AH1596" s="0" t="n">
        <f aca="false">MIN(1-Inputs!$B$13,MAX(Inputs!$B$13,1/(1+EXP(-(Inputs!$B$11*AG1596+Inputs!$B$12)))))</f>
        <v>0.0116891488419183</v>
      </c>
      <c r="AI1596" s="0" t="n">
        <f aca="false">Inputs!$B$9-Inputs!$B$8*AG1596</f>
        <v>612.727280833751</v>
      </c>
      <c r="AJ1596" s="0" t="n">
        <f aca="false">RANK(AH1596,$AH$5:$AH$2004,0)+COUNTIF($AH$4:AH1595,AH1596)</f>
        <v>724</v>
      </c>
      <c r="AK1596" s="0" t="n">
        <f aca="false">IF(AJ1596&lt;=Deciles!$B$5*(Deciles!$B$4+1),INT((AJ1596-1)/(Deciles!$B$4+1))+1,Deciles!$B$5+INT((AJ1596-1-Deciles!$B$5*(Deciles!$B$4+1))/Deciles!$B$4)+1)</f>
        <v>4</v>
      </c>
    </row>
    <row r="1597" customFormat="false" ht="15" hidden="false" customHeight="false" outlineLevel="0" collapsed="false">
      <c r="A1597" s="0" t="n">
        <v>47187</v>
      </c>
      <c r="B1597" s="0" t="s">
        <v>157</v>
      </c>
      <c r="C1597" s="0" t="n">
        <v>760</v>
      </c>
      <c r="D1597" s="0" t="n">
        <v>80</v>
      </c>
      <c r="E1597" s="0" t="n">
        <v>56.9456405639648</v>
      </c>
      <c r="F1597" s="0" t="n">
        <v>32</v>
      </c>
      <c r="G1597" s="0" t="n">
        <v>4.58500003814697</v>
      </c>
      <c r="H1597" s="0" t="n">
        <v>0.701666593551636</v>
      </c>
      <c r="I1597" s="0" t="n">
        <v>51</v>
      </c>
      <c r="J1597" s="0" t="n">
        <v>12.2821311950684</v>
      </c>
      <c r="K1597" s="0" t="n">
        <v>4.0230770111084</v>
      </c>
      <c r="L1597" s="0" t="n">
        <v>-0.276923179626465</v>
      </c>
      <c r="M1597" s="0" t="n">
        <v>5.98650598526001</v>
      </c>
      <c r="N1597" s="0" t="n">
        <v>0</v>
      </c>
      <c r="O1597" s="0" t="n">
        <v>0</v>
      </c>
      <c r="P1597" s="0" t="s">
        <v>144</v>
      </c>
      <c r="Q1597" s="0" t="s">
        <v>141</v>
      </c>
      <c r="R1597" s="0" t="n">
        <v>2</v>
      </c>
      <c r="S1597" s="0" t="s">
        <v>151</v>
      </c>
      <c r="T1597" s="0" t="n">
        <v>0</v>
      </c>
      <c r="U1597" s="0" t="n">
        <v>215805.1</v>
      </c>
      <c r="V1597" s="0" t="n">
        <v>0.00347412237897515</v>
      </c>
      <c r="W1597" s="0" t="n">
        <v>645.788818359375</v>
      </c>
      <c r="X1597" s="0" t="n">
        <v>0.0024121324531734</v>
      </c>
      <c r="Y1597" s="0" t="n">
        <f aca="false">IF(ISNUMBER(C1597),INDEX(Scorecard!$D$5:$D$12,SUMPRODUCT(--(Scorecard!$G$5:$G$11&lt;C1597))+1),Scorecard!$D$13)</f>
        <v>0.733188958177614</v>
      </c>
      <c r="Z1597" s="0" t="n">
        <f aca="false">IF(ISNUMBER(D1597),INDEX(Scorecard!$D$14:$D$17,SUMPRODUCT(--(Scorecard!$G$14:$G$16&lt;D1597))+1),Scorecard!$D$18)</f>
        <v>0.0505355481560174</v>
      </c>
      <c r="AA1597" s="0" t="n">
        <f aca="false">IF(ISNUMBER(E1597),INDEX(Scorecard!$D$19:$D$26,SUMPRODUCT(--(Scorecard!$G$19:$G$25&lt;E1597))+1),Scorecard!$D$27)</f>
        <v>0.285899340811827</v>
      </c>
      <c r="AB1597" s="0" t="n">
        <f aca="false">IF(ISNUMBER(F1597),INDEX(Scorecard!$D$28:$D$35,SUMPRODUCT(--(Scorecard!$G$28:$G$34&lt;F1597))+1),Scorecard!$D$36)</f>
        <v>0.126913191054783</v>
      </c>
      <c r="AC1597" s="0" t="n">
        <f aca="false">IF(ISNUMBER(H1597),INDEX(Scorecard!$D$37:$D$44,SUMPRODUCT(--(Scorecard!$G$37:$G$43&lt;H1597))+1),Scorecard!$D$45)</f>
        <v>-0.569454719285959</v>
      </c>
      <c r="AD1597" s="0" t="n">
        <f aca="false">IF(ISNUMBER(I1597),INDEX(Scorecard!$D$46:$D$52,SUMPRODUCT(--(Scorecard!$G$46:$G$51&lt;I1597))+1),Scorecard!$D$53)</f>
        <v>0.818882373006414</v>
      </c>
      <c r="AE1597" s="0" t="n">
        <f aca="false">IF(ISNUMBER(K1597),INDEX(Scorecard!$D$54:$D$61,SUMPRODUCT(--(Scorecard!$G$54:$G$60&lt;K1597))+1),Scorecard!$D$62)</f>
        <v>0.489050497890326</v>
      </c>
      <c r="AF1597" s="0" t="n">
        <f aca="false">IF(ISNUMBER(L1597),INDEX(Scorecard!$D$63:$D$68,SUMPRODUCT(--(Scorecard!$G$63:$G$67&lt;L1597))+1),Scorecard!$D$69)</f>
        <v>0.322484508656054</v>
      </c>
      <c r="AG1597" s="0" t="n">
        <f aca="false">Inputs!$B$10+Scorecard!$J$5*Y1597+Scorecard!$J$6*Z1597+Scorecard!$J$7*AA1597+Scorecard!$J$8*AB1597+Scorecard!$J$9*AC1597+Scorecard!$J$10*AD1597+Scorecard!$J$11*AE1597+Scorecard!$J$12*AF1597</f>
        <v>-5.49894238564636</v>
      </c>
      <c r="AH1597" s="0" t="n">
        <f aca="false">MIN(1-Inputs!$B$13,MAX(Inputs!$B$13,1/(1+EXP(-(Inputs!$B$11*AG1597+Inputs!$B$12)))))</f>
        <v>0.00347412233980296</v>
      </c>
      <c r="AI1597" s="0" t="n">
        <f aca="false">Inputs!$B$9-Inputs!$B$8*AG1597</f>
        <v>645.788814402628</v>
      </c>
      <c r="AJ1597" s="0" t="n">
        <f aca="false">RANK(AH1597,$AH$5:$AH$2004,0)+COUNTIF($AH$4:AH1596,AH1597)</f>
        <v>1467</v>
      </c>
      <c r="AK1597" s="0" t="n">
        <f aca="false">IF(AJ1597&lt;=Deciles!$B$5*(Deciles!$B$4+1),INT((AJ1597-1)/(Deciles!$B$4+1))+1,Deciles!$B$5+INT((AJ1597-1-Deciles!$B$5*(Deciles!$B$4+1))/Deciles!$B$4)+1)</f>
        <v>8</v>
      </c>
    </row>
    <row r="1598" customFormat="false" ht="15" hidden="false" customHeight="false" outlineLevel="0" collapsed="false">
      <c r="A1598" s="0" t="n">
        <v>47196</v>
      </c>
      <c r="B1598" s="0" t="s">
        <v>145</v>
      </c>
      <c r="C1598" s="0" t="n">
        <v>762</v>
      </c>
      <c r="D1598" s="0" t="n">
        <v>80</v>
      </c>
      <c r="E1598" s="0" t="n">
        <v>73.6040496826172</v>
      </c>
      <c r="F1598" s="0" t="n">
        <v>30</v>
      </c>
      <c r="G1598" s="0" t="n">
        <v>3.34500002861023</v>
      </c>
      <c r="H1598" s="0" t="n">
        <v>-0.171666622161865</v>
      </c>
      <c r="I1598" s="0" t="n">
        <v>12</v>
      </c>
      <c r="J1598" s="0" t="n">
        <v>12.1735486984253</v>
      </c>
      <c r="K1598" s="0" t="n">
        <v>4.85833311080933</v>
      </c>
      <c r="L1598" s="0" t="n">
        <v>-1.875</v>
      </c>
      <c r="M1598" s="0" t="n">
        <v>6.54819345474243</v>
      </c>
      <c r="N1598" s="0" t="n">
        <v>0</v>
      </c>
      <c r="O1598" s="0" t="n">
        <v>0</v>
      </c>
      <c r="P1598" s="0" t="s">
        <v>140</v>
      </c>
      <c r="Q1598" s="0" t="s">
        <v>141</v>
      </c>
      <c r="R1598" s="0" t="n">
        <v>2</v>
      </c>
      <c r="S1598" s="0" t="s">
        <v>151</v>
      </c>
      <c r="T1598" s="0" t="n">
        <v>0</v>
      </c>
      <c r="U1598" s="0" t="n">
        <v>193599.89</v>
      </c>
      <c r="V1598" s="0" t="n">
        <v>0.00375836109742522</v>
      </c>
      <c r="W1598" s="0" t="n">
        <v>643.652709960938</v>
      </c>
      <c r="X1598" s="0" t="n">
        <v>0.0088190957903862</v>
      </c>
      <c r="Y1598" s="0" t="n">
        <f aca="false">IF(ISNUMBER(C1598),INDEX(Scorecard!$D$5:$D$12,SUMPRODUCT(--(Scorecard!$G$5:$G$11&lt;C1598))+1),Scorecard!$D$13)</f>
        <v>1.23750384304241</v>
      </c>
      <c r="Z1598" s="0" t="n">
        <f aca="false">IF(ISNUMBER(D1598),INDEX(Scorecard!$D$14:$D$17,SUMPRODUCT(--(Scorecard!$G$14:$G$16&lt;D1598))+1),Scorecard!$D$18)</f>
        <v>0.0505355481560174</v>
      </c>
      <c r="AA1598" s="0" t="n">
        <f aca="false">IF(ISNUMBER(E1598),INDEX(Scorecard!$D$19:$D$26,SUMPRODUCT(--(Scorecard!$G$19:$G$25&lt;E1598))+1),Scorecard!$D$27)</f>
        <v>-0.0341578513653732</v>
      </c>
      <c r="AB1598" s="0" t="n">
        <f aca="false">IF(ISNUMBER(F1598),INDEX(Scorecard!$D$28:$D$35,SUMPRODUCT(--(Scorecard!$G$28:$G$34&lt;F1598))+1),Scorecard!$D$36)</f>
        <v>0.126913191054783</v>
      </c>
      <c r="AC1598" s="0" t="n">
        <f aca="false">IF(ISNUMBER(H1598),INDEX(Scorecard!$D$37:$D$44,SUMPRODUCT(--(Scorecard!$G$37:$G$43&lt;H1598))+1),Scorecard!$D$45)</f>
        <v>0.769716833645565</v>
      </c>
      <c r="AD1598" s="0" t="n">
        <f aca="false">IF(ISNUMBER(I1598),INDEX(Scorecard!$D$46:$D$52,SUMPRODUCT(--(Scorecard!$G$46:$G$51&lt;I1598))+1),Scorecard!$D$53)</f>
        <v>-0.114272400683245</v>
      </c>
      <c r="AE1598" s="0" t="n">
        <f aca="false">IF(ISNUMBER(K1598),INDEX(Scorecard!$D$54:$D$61,SUMPRODUCT(--(Scorecard!$G$54:$G$60&lt;K1598))+1),Scorecard!$D$62)</f>
        <v>0.214429354789033</v>
      </c>
      <c r="AF1598" s="0" t="n">
        <f aca="false">IF(ISNUMBER(L1598),INDEX(Scorecard!$D$63:$D$68,SUMPRODUCT(--(Scorecard!$G$63:$G$67&lt;L1598))+1),Scorecard!$D$69)</f>
        <v>-0.340582194386522</v>
      </c>
      <c r="AG1598" s="0" t="n">
        <f aca="false">Inputs!$B$10+Scorecard!$J$5*Y1598+Scorecard!$J$6*Z1598+Scorecard!$J$7*AA1598+Scorecard!$J$8*AB1598+Scorecard!$J$9*AC1598+Scorecard!$J$10*AD1598+Scorecard!$J$11*AE1598+Scorecard!$J$12*AF1598</f>
        <v>-5.42491156546605</v>
      </c>
      <c r="AH1598" s="0" t="n">
        <f aca="false">MIN(1-Inputs!$B$13,MAX(Inputs!$B$13,1/(1+EXP(-(Inputs!$B$11*AG1598+Inputs!$B$12)))))</f>
        <v>0.00375836102293604</v>
      </c>
      <c r="AI1598" s="0" t="n">
        <f aca="false">Inputs!$B$9-Inputs!$B$8*AG1598</f>
        <v>643.652736459686</v>
      </c>
      <c r="AJ1598" s="0" t="n">
        <f aca="false">RANK(AH1598,$AH$5:$AH$2004,0)+COUNTIF($AH$4:AH1597,AH1598)</f>
        <v>1409</v>
      </c>
      <c r="AK1598" s="0" t="n">
        <f aca="false">IF(AJ1598&lt;=Deciles!$B$5*(Deciles!$B$4+1),INT((AJ1598-1)/(Deciles!$B$4+1))+1,Deciles!$B$5+INT((AJ1598-1-Deciles!$B$5*(Deciles!$B$4+1))/Deciles!$B$4)+1)</f>
        <v>8</v>
      </c>
    </row>
    <row r="1599" customFormat="false" ht="15" hidden="false" customHeight="false" outlineLevel="0" collapsed="false">
      <c r="A1599" s="0" t="n">
        <v>47215</v>
      </c>
      <c r="B1599" s="0" t="s">
        <v>145</v>
      </c>
      <c r="C1599" s="0" t="n">
        <v>698</v>
      </c>
      <c r="D1599" s="0" t="n">
        <v>80</v>
      </c>
      <c r="E1599" s="0" t="n">
        <v>75.8442230224609</v>
      </c>
      <c r="F1599" s="0" t="n">
        <v>20</v>
      </c>
      <c r="G1599" s="0" t="n">
        <v>3.55599999427795</v>
      </c>
      <c r="H1599" s="0" t="n">
        <v>0.0393333435058594</v>
      </c>
      <c r="I1599" s="0" t="n">
        <v>12</v>
      </c>
      <c r="J1599" s="0" t="n">
        <v>12.7027921676636</v>
      </c>
      <c r="K1599" s="0" t="n">
        <v>4.75833320617676</v>
      </c>
      <c r="L1599" s="0" t="n">
        <v>-1.875</v>
      </c>
      <c r="M1599" s="0" t="n">
        <v>3.47429394721985</v>
      </c>
      <c r="N1599" s="0" t="n">
        <v>0</v>
      </c>
      <c r="O1599" s="0" t="n">
        <v>0</v>
      </c>
      <c r="P1599" s="0" t="s">
        <v>144</v>
      </c>
      <c r="Q1599" s="0" t="s">
        <v>141</v>
      </c>
      <c r="R1599" s="0" t="n">
        <v>2</v>
      </c>
      <c r="S1599" s="0" t="s">
        <v>159</v>
      </c>
      <c r="T1599" s="0" t="n">
        <v>0</v>
      </c>
      <c r="U1599" s="0" t="n">
        <v>328664.34</v>
      </c>
      <c r="V1599" s="0" t="n">
        <v>0.0163314994424582</v>
      </c>
      <c r="W1599" s="0" t="n">
        <v>603.548645019531</v>
      </c>
      <c r="X1599" s="0" t="n">
        <v>0.0120687019079924</v>
      </c>
      <c r="Y1599" s="0" t="n">
        <f aca="false">IF(ISNUMBER(C1599),INDEX(Scorecard!$D$5:$D$12,SUMPRODUCT(--(Scorecard!$G$5:$G$11&lt;C1599))+1),Scorecard!$D$13)</f>
        <v>-0.869677851527538</v>
      </c>
      <c r="Z1599" s="0" t="n">
        <f aca="false">IF(ISNUMBER(D1599),INDEX(Scorecard!$D$14:$D$17,SUMPRODUCT(--(Scorecard!$G$14:$G$16&lt;D1599))+1),Scorecard!$D$18)</f>
        <v>0.0505355481560174</v>
      </c>
      <c r="AA1599" s="0" t="n">
        <f aca="false">IF(ISNUMBER(E1599),INDEX(Scorecard!$D$19:$D$26,SUMPRODUCT(--(Scorecard!$G$19:$G$25&lt;E1599))+1),Scorecard!$D$27)</f>
        <v>-0.0341578513653732</v>
      </c>
      <c r="AB1599" s="0" t="n">
        <f aca="false">IF(ISNUMBER(F1599),INDEX(Scorecard!$D$28:$D$35,SUMPRODUCT(--(Scorecard!$G$28:$G$34&lt;F1599))+1),Scorecard!$D$36)</f>
        <v>0.624829191519909</v>
      </c>
      <c r="AC1599" s="0" t="n">
        <f aca="false">IF(ISNUMBER(H1599),INDEX(Scorecard!$D$37:$D$44,SUMPRODUCT(--(Scorecard!$G$37:$G$43&lt;H1599))+1),Scorecard!$D$45)</f>
        <v>0.330501541082344</v>
      </c>
      <c r="AD1599" s="0" t="n">
        <f aca="false">IF(ISNUMBER(I1599),INDEX(Scorecard!$D$46:$D$52,SUMPRODUCT(--(Scorecard!$G$46:$G$51&lt;I1599))+1),Scorecard!$D$53)</f>
        <v>-0.114272400683245</v>
      </c>
      <c r="AE1599" s="0" t="n">
        <f aca="false">IF(ISNUMBER(K1599),INDEX(Scorecard!$D$54:$D$61,SUMPRODUCT(--(Scorecard!$G$54:$G$60&lt;K1599))+1),Scorecard!$D$62)</f>
        <v>0.409483001259379</v>
      </c>
      <c r="AF1599" s="0" t="n">
        <f aca="false">IF(ISNUMBER(L1599),INDEX(Scorecard!$D$63:$D$68,SUMPRODUCT(--(Scorecard!$G$63:$G$67&lt;L1599))+1),Scorecard!$D$69)</f>
        <v>-0.340582194386522</v>
      </c>
      <c r="AG1599" s="0" t="n">
        <f aca="false">Inputs!$B$10+Scorecard!$J$5*Y1599+Scorecard!$J$6*Z1599+Scorecard!$J$7*AA1599+Scorecard!$J$8*AB1599+Scorecard!$J$9*AC1599+Scorecard!$J$10*AD1599+Scorecard!$J$11*AE1599+Scorecard!$J$12*AF1599</f>
        <v>-4.0350097075307</v>
      </c>
      <c r="AH1599" s="0" t="n">
        <f aca="false">MIN(1-Inputs!$B$13,MAX(Inputs!$B$13,1/(1+EXP(-(Inputs!$B$11*AG1599+Inputs!$B$12)))))</f>
        <v>0.0163315000770918</v>
      </c>
      <c r="AI1599" s="0" t="n">
        <f aca="false">Inputs!$B$9-Inputs!$B$8*AG1599</f>
        <v>603.548646104373</v>
      </c>
      <c r="AJ1599" s="0" t="n">
        <f aca="false">RANK(AH1599,$AH$5:$AH$2004,0)+COUNTIF($AH$4:AH1598,AH1599)</f>
        <v>554</v>
      </c>
      <c r="AK1599" s="0" t="n">
        <f aca="false">IF(AJ1599&lt;=Deciles!$B$5*(Deciles!$B$4+1),INT((AJ1599-1)/(Deciles!$B$4+1))+1,Deciles!$B$5+INT((AJ1599-1-Deciles!$B$5*(Deciles!$B$4+1))/Deciles!$B$4)+1)</f>
        <v>3</v>
      </c>
    </row>
    <row r="1600" customFormat="false" ht="15" hidden="false" customHeight="false" outlineLevel="0" collapsed="false">
      <c r="A1600" s="0" t="n">
        <v>47242</v>
      </c>
      <c r="B1600" s="0" t="s">
        <v>150</v>
      </c>
      <c r="C1600" s="0" t="n">
        <v>746</v>
      </c>
      <c r="D1600" s="0" t="n">
        <v>88.8642272949219</v>
      </c>
      <c r="E1600" s="0" t="n">
        <v>67.4462814331055</v>
      </c>
      <c r="F1600" s="0" t="n">
        <v>42</v>
      </c>
      <c r="G1600" s="0" t="n">
        <v>3.91300010681152</v>
      </c>
      <c r="H1600" s="0" t="n">
        <v>-2.72033309936523</v>
      </c>
      <c r="I1600" s="0" t="n">
        <v>50</v>
      </c>
      <c r="J1600" s="0" t="n">
        <v>11.6372079849243</v>
      </c>
      <c r="K1600" s="0" t="n">
        <v>4.80000019073486</v>
      </c>
      <c r="L1600" s="0" t="n">
        <v>-0.208333015441895</v>
      </c>
      <c r="M1600" s="0" t="n">
        <v>6.28858661651611</v>
      </c>
      <c r="N1600" s="0" t="n">
        <v>0</v>
      </c>
      <c r="O1600" s="0" t="n">
        <v>0</v>
      </c>
      <c r="P1600" s="0" t="s">
        <v>144</v>
      </c>
      <c r="Q1600" s="0" t="s">
        <v>141</v>
      </c>
      <c r="R1600" s="0" t="n">
        <v>2</v>
      </c>
      <c r="S1600" s="0" t="s">
        <v>149</v>
      </c>
      <c r="T1600" s="0" t="n">
        <v>0</v>
      </c>
      <c r="U1600" s="0" t="n">
        <v>113233.555</v>
      </c>
      <c r="V1600" s="0" t="n">
        <v>0.0112108318135142</v>
      </c>
      <c r="W1600" s="0" t="n">
        <v>613.871154785156</v>
      </c>
      <c r="X1600" s="0" t="n">
        <v>0.00312856351956725</v>
      </c>
      <c r="Y1600" s="0" t="n">
        <f aca="false">IF(ISNUMBER(C1600),INDEX(Scorecard!$D$5:$D$12,SUMPRODUCT(--(Scorecard!$G$5:$G$11&lt;C1600))+1),Scorecard!$D$13)</f>
        <v>0.488358159108655</v>
      </c>
      <c r="Z1600" s="0" t="n">
        <f aca="false">IF(ISNUMBER(D1600),INDEX(Scorecard!$D$14:$D$17,SUMPRODUCT(--(Scorecard!$G$14:$G$16&lt;D1600))+1),Scorecard!$D$18)</f>
        <v>-0.361970872710667</v>
      </c>
      <c r="AA1600" s="0" t="n">
        <f aca="false">IF(ISNUMBER(E1600),INDEX(Scorecard!$D$19:$D$26,SUMPRODUCT(--(Scorecard!$G$19:$G$25&lt;E1600))+1),Scorecard!$D$27)</f>
        <v>0.0530843085177338</v>
      </c>
      <c r="AB1600" s="0" t="n">
        <f aca="false">IF(ISNUMBER(F1600),INDEX(Scorecard!$D$28:$D$35,SUMPRODUCT(--(Scorecard!$G$28:$G$34&lt;F1600))+1),Scorecard!$D$36)</f>
        <v>-0.309727037437117</v>
      </c>
      <c r="AC1600" s="0" t="n">
        <f aca="false">IF(ISNUMBER(H1600),INDEX(Scorecard!$D$37:$D$44,SUMPRODUCT(--(Scorecard!$G$37:$G$43&lt;H1600))+1),Scorecard!$D$45)</f>
        <v>1.35057635045042</v>
      </c>
      <c r="AD1600" s="0" t="n">
        <f aca="false">IF(ISNUMBER(I1600),INDEX(Scorecard!$D$46:$D$52,SUMPRODUCT(--(Scorecard!$G$46:$G$51&lt;I1600))+1),Scorecard!$D$53)</f>
        <v>0.818882373006414</v>
      </c>
      <c r="AE1600" s="0" t="n">
        <f aca="false">IF(ISNUMBER(K1600),INDEX(Scorecard!$D$54:$D$61,SUMPRODUCT(--(Scorecard!$G$54:$G$60&lt;K1600))+1),Scorecard!$D$62)</f>
        <v>0.409483001259379</v>
      </c>
      <c r="AF1600" s="0" t="n">
        <f aca="false">IF(ISNUMBER(L1600),INDEX(Scorecard!$D$63:$D$68,SUMPRODUCT(--(Scorecard!$G$63:$G$67&lt;L1600))+1),Scorecard!$D$69)</f>
        <v>0.322484508656054</v>
      </c>
      <c r="AG1600" s="0" t="n">
        <f aca="false">Inputs!$B$10+Scorecard!$J$5*Y1600+Scorecard!$J$6*Z1600+Scorecard!$J$7*AA1600+Scorecard!$J$8*AB1600+Scorecard!$J$9*AC1600+Scorecard!$J$10*AD1600+Scorecard!$J$11*AE1600+Scorecard!$J$12*AF1600</f>
        <v>-4.39275980954869</v>
      </c>
      <c r="AH1600" s="0" t="n">
        <f aca="false">MIN(1-Inputs!$B$13,MAX(Inputs!$B$13,1/(1+EXP(-(Inputs!$B$11*AG1600+Inputs!$B$12)))))</f>
        <v>0.0112108318655473</v>
      </c>
      <c r="AI1600" s="0" t="n">
        <f aca="false">Inputs!$B$9-Inputs!$B$8*AG1600</f>
        <v>613.87113206555</v>
      </c>
      <c r="AJ1600" s="0" t="n">
        <f aca="false">RANK(AH1600,$AH$5:$AH$2004,0)+COUNTIF($AH$4:AH1599,AH1600)</f>
        <v>742</v>
      </c>
      <c r="AK1600" s="0" t="n">
        <f aca="false">IF(AJ1600&lt;=Deciles!$B$5*(Deciles!$B$4+1),INT((AJ1600-1)/(Deciles!$B$4+1))+1,Deciles!$B$5+INT((AJ1600-1-Deciles!$B$5*(Deciles!$B$4+1))/Deciles!$B$4)+1)</f>
        <v>4</v>
      </c>
    </row>
    <row r="1601" customFormat="false" ht="15" hidden="false" customHeight="false" outlineLevel="0" collapsed="false">
      <c r="A1601" s="0" t="n">
        <v>47283</v>
      </c>
      <c r="B1601" s="0" t="s">
        <v>150</v>
      </c>
      <c r="C1601" s="0" t="n">
        <v>766</v>
      </c>
      <c r="D1601" s="0" t="n">
        <v>68.8038101196289</v>
      </c>
      <c r="E1601" s="0" t="n">
        <v>40.1175422668457</v>
      </c>
      <c r="F1601" s="0" t="n">
        <v>27</v>
      </c>
      <c r="G1601" s="0" t="n">
        <v>4.35799980163574</v>
      </c>
      <c r="H1601" s="0" t="n">
        <v>-2.27533340454102</v>
      </c>
      <c r="I1601" s="0" t="n">
        <v>121</v>
      </c>
      <c r="J1601" s="0" t="n">
        <v>11.5483198165894</v>
      </c>
      <c r="K1601" s="0" t="n">
        <v>4.30000019073486</v>
      </c>
      <c r="L1601" s="0" t="n">
        <v>-0.208333015441895</v>
      </c>
      <c r="M1601" s="0" t="n">
        <v>3.47429442405701</v>
      </c>
      <c r="N1601" s="0" t="n">
        <v>0</v>
      </c>
      <c r="O1601" s="0" t="n">
        <v>0</v>
      </c>
      <c r="P1601" s="0" t="s">
        <v>140</v>
      </c>
      <c r="Q1601" s="0" t="s">
        <v>141</v>
      </c>
      <c r="R1601" s="0" t="n">
        <v>2</v>
      </c>
      <c r="S1601" s="0" t="s">
        <v>159</v>
      </c>
      <c r="T1601" s="0" t="n">
        <v>0</v>
      </c>
      <c r="U1601" s="0" t="n">
        <v>103602.81</v>
      </c>
      <c r="V1601" s="0" t="n">
        <v>0.0015538448933512</v>
      </c>
      <c r="W1601" s="0" t="n">
        <v>667.617004394531</v>
      </c>
      <c r="X1601" s="0" t="n">
        <v>0.00237862719222903</v>
      </c>
      <c r="Y1601" s="0" t="n">
        <f aca="false">IF(ISNUMBER(C1601),INDEX(Scorecard!$D$5:$D$12,SUMPRODUCT(--(Scorecard!$G$5:$G$11&lt;C1601))+1),Scorecard!$D$13)</f>
        <v>1.23750384304241</v>
      </c>
      <c r="Z1601" s="0" t="n">
        <f aca="false">IF(ISNUMBER(D1601),INDEX(Scorecard!$D$14:$D$17,SUMPRODUCT(--(Scorecard!$G$14:$G$16&lt;D1601))+1),Scorecard!$D$18)</f>
        <v>0.128579646629417</v>
      </c>
      <c r="AA1601" s="0" t="n">
        <f aca="false">IF(ISNUMBER(E1601),INDEX(Scorecard!$D$19:$D$26,SUMPRODUCT(--(Scorecard!$G$19:$G$25&lt;E1601))+1),Scorecard!$D$27)</f>
        <v>0.57899015159425</v>
      </c>
      <c r="AB1601" s="0" t="n">
        <f aca="false">IF(ISNUMBER(F1601),INDEX(Scorecard!$D$28:$D$35,SUMPRODUCT(--(Scorecard!$G$28:$G$34&lt;F1601))+1),Scorecard!$D$36)</f>
        <v>0.165097008946478</v>
      </c>
      <c r="AC1601" s="0" t="n">
        <f aca="false">IF(ISNUMBER(H1601),INDEX(Scorecard!$D$37:$D$44,SUMPRODUCT(--(Scorecard!$G$37:$G$43&lt;H1601))+1),Scorecard!$D$45)</f>
        <v>1.35057635045042</v>
      </c>
      <c r="AD1601" s="0" t="n">
        <f aca="false">IF(ISNUMBER(I1601),INDEX(Scorecard!$D$46:$D$52,SUMPRODUCT(--(Scorecard!$G$46:$G$51&lt;I1601))+1),Scorecard!$D$53)</f>
        <v>0.818882373006414</v>
      </c>
      <c r="AE1601" s="0" t="n">
        <f aca="false">IF(ISNUMBER(K1601),INDEX(Scorecard!$D$54:$D$61,SUMPRODUCT(--(Scorecard!$G$54:$G$60&lt;K1601))+1),Scorecard!$D$62)</f>
        <v>0.489050497890326</v>
      </c>
      <c r="AF1601" s="0" t="n">
        <f aca="false">IF(ISNUMBER(L1601),INDEX(Scorecard!$D$63:$D$68,SUMPRODUCT(--(Scorecard!$G$63:$G$67&lt;L1601))+1),Scorecard!$D$69)</f>
        <v>0.322484508656054</v>
      </c>
      <c r="AG1601" s="0" t="n">
        <f aca="false">Inputs!$B$10+Scorecard!$J$5*Y1601+Scorecard!$J$6*Z1601+Scorecard!$J$7*AA1601+Scorecard!$J$8*AB1601+Scorecard!$J$9*AC1601+Scorecard!$J$10*AD1601+Scorecard!$J$11*AE1601+Scorecard!$J$12*AF1601</f>
        <v>-6.25545037063146</v>
      </c>
      <c r="AH1601" s="0" t="n">
        <f aca="false">MIN(1-Inputs!$B$13,MAX(Inputs!$B$13,1/(1+EXP(-(Inputs!$B$11*AG1601+Inputs!$B$12)))))</f>
        <v>0.00155384489833466</v>
      </c>
      <c r="AI1601" s="0" t="n">
        <f aca="false">Inputs!$B$9-Inputs!$B$8*AG1601</f>
        <v>667.617020769246</v>
      </c>
      <c r="AJ1601" s="0" t="n">
        <f aca="false">RANK(AH1601,$AH$5:$AH$2004,0)+COUNTIF($AH$4:AH1600,AH1601)</f>
        <v>1793</v>
      </c>
      <c r="AK1601" s="0" t="n">
        <f aca="false">IF(AJ1601&lt;=Deciles!$B$5*(Deciles!$B$4+1),INT((AJ1601-1)/(Deciles!$B$4+1))+1,Deciles!$B$5+INT((AJ1601-1-Deciles!$B$5*(Deciles!$B$4+1))/Deciles!$B$4)+1)</f>
        <v>9</v>
      </c>
    </row>
    <row r="1602" customFormat="false" ht="15" hidden="false" customHeight="false" outlineLevel="0" collapsed="false">
      <c r="A1602" s="0" t="n">
        <v>47284</v>
      </c>
      <c r="B1602" s="0" t="s">
        <v>143</v>
      </c>
      <c r="C1602" s="0" t="n">
        <v>753</v>
      </c>
      <c r="D1602" s="0" t="n">
        <v>80</v>
      </c>
      <c r="E1602" s="0" t="n">
        <v>55.153450012207</v>
      </c>
      <c r="F1602" s="0" t="n">
        <v>28</v>
      </c>
      <c r="G1602" s="0" t="n">
        <v>4.30299997329712</v>
      </c>
      <c r="H1602" s="0" t="n">
        <v>1.06966662406921</v>
      </c>
      <c r="I1602" s="0" t="n">
        <v>61</v>
      </c>
      <c r="J1602" s="0" t="n">
        <v>12.6963911056519</v>
      </c>
      <c r="K1602" s="0" t="n">
        <v>9.63333320617676</v>
      </c>
      <c r="L1602" s="0" t="n">
        <v>5.0717945098877</v>
      </c>
      <c r="M1602" s="0" t="n">
        <v>2.57371878623962</v>
      </c>
      <c r="N1602" s="0" t="n">
        <v>0</v>
      </c>
      <c r="O1602" s="0" t="n">
        <v>0</v>
      </c>
      <c r="P1602" s="0" t="s">
        <v>146</v>
      </c>
      <c r="Q1602" s="0" t="s">
        <v>141</v>
      </c>
      <c r="R1602" s="0" t="n">
        <v>2</v>
      </c>
      <c r="S1602" s="0" t="s">
        <v>149</v>
      </c>
      <c r="T1602" s="0" t="n">
        <v>0</v>
      </c>
      <c r="U1602" s="0" t="n">
        <v>326567.22</v>
      </c>
      <c r="V1602" s="0" t="n">
        <v>0.00823677144944668</v>
      </c>
      <c r="W1602" s="0" t="n">
        <v>622.295532226563</v>
      </c>
      <c r="X1602" s="0" t="n">
        <v>0.00688394578173757</v>
      </c>
      <c r="Y1602" s="0" t="n">
        <f aca="false">IF(ISNUMBER(C1602),INDEX(Scorecard!$D$5:$D$12,SUMPRODUCT(--(Scorecard!$G$5:$G$11&lt;C1602))+1),Scorecard!$D$13)</f>
        <v>0.733188958177614</v>
      </c>
      <c r="Z1602" s="0" t="n">
        <f aca="false">IF(ISNUMBER(D1602),INDEX(Scorecard!$D$14:$D$17,SUMPRODUCT(--(Scorecard!$G$14:$G$16&lt;D1602))+1),Scorecard!$D$18)</f>
        <v>0.0505355481560174</v>
      </c>
      <c r="AA1602" s="0" t="n">
        <f aca="false">IF(ISNUMBER(E1602),INDEX(Scorecard!$D$19:$D$26,SUMPRODUCT(--(Scorecard!$G$19:$G$25&lt;E1602))+1),Scorecard!$D$27)</f>
        <v>0.285899340811827</v>
      </c>
      <c r="AB1602" s="0" t="n">
        <f aca="false">IF(ISNUMBER(F1602),INDEX(Scorecard!$D$28:$D$35,SUMPRODUCT(--(Scorecard!$G$28:$G$34&lt;F1602))+1),Scorecard!$D$36)</f>
        <v>0.165097008946478</v>
      </c>
      <c r="AC1602" s="0" t="n">
        <f aca="false">IF(ISNUMBER(H1602),INDEX(Scorecard!$D$37:$D$44,SUMPRODUCT(--(Scorecard!$G$37:$G$43&lt;H1602))+1),Scorecard!$D$45)</f>
        <v>-0.975503570149195</v>
      </c>
      <c r="AD1602" s="0" t="n">
        <f aca="false">IF(ISNUMBER(I1602),INDEX(Scorecard!$D$46:$D$52,SUMPRODUCT(--(Scorecard!$G$46:$G$51&lt;I1602))+1),Scorecard!$D$53)</f>
        <v>0.818882373006414</v>
      </c>
      <c r="AE1602" s="0" t="n">
        <f aca="false">IF(ISNUMBER(K1602),INDEX(Scorecard!$D$54:$D$61,SUMPRODUCT(--(Scorecard!$G$54:$G$60&lt;K1602))+1),Scorecard!$D$62)</f>
        <v>-0.541917179454542</v>
      </c>
      <c r="AF1602" s="0" t="n">
        <f aca="false">IF(ISNUMBER(L1602),INDEX(Scorecard!$D$63:$D$68,SUMPRODUCT(--(Scorecard!$G$63:$G$67&lt;L1602))+1),Scorecard!$D$69)</f>
        <v>0.322484508656054</v>
      </c>
      <c r="AG1602" s="0" t="n">
        <f aca="false">Inputs!$B$10+Scorecard!$J$5*Y1602+Scorecard!$J$6*Z1602+Scorecard!$J$7*AA1602+Scorecard!$J$8*AB1602+Scorecard!$J$9*AC1602+Scorecard!$J$10*AD1602+Scorecard!$J$11*AE1602+Scorecard!$J$12*AF1602</f>
        <v>-4.68472777875961</v>
      </c>
      <c r="AH1602" s="0" t="n">
        <f aca="false">MIN(1-Inputs!$B$13,MAX(Inputs!$B$13,1/(1+EXP(-(Inputs!$B$11*AG1602+Inputs!$B$12)))))</f>
        <v>0.00823677099266024</v>
      </c>
      <c r="AI1602" s="0" t="n">
        <f aca="false">Inputs!$B$9-Inputs!$B$8*AG1602</f>
        <v>622.295546891131</v>
      </c>
      <c r="AJ1602" s="0" t="n">
        <f aca="false">RANK(AH1602,$AH$5:$AH$2004,0)+COUNTIF($AH$4:AH1601,AH1602)</f>
        <v>946</v>
      </c>
      <c r="AK1602" s="0" t="n">
        <f aca="false">IF(AJ1602&lt;=Deciles!$B$5*(Deciles!$B$4+1),INT((AJ1602-1)/(Deciles!$B$4+1))+1,Deciles!$B$5+INT((AJ1602-1-Deciles!$B$5*(Deciles!$B$4+1))/Deciles!$B$4)+1)</f>
        <v>5</v>
      </c>
    </row>
    <row r="1603" customFormat="false" ht="15" hidden="false" customHeight="false" outlineLevel="0" collapsed="false">
      <c r="A1603" s="0" t="n">
        <v>47331</v>
      </c>
      <c r="B1603" s="0" t="s">
        <v>157</v>
      </c>
      <c r="C1603" s="0" t="n">
        <v>744</v>
      </c>
      <c r="D1603" s="0" t="n">
        <v>80</v>
      </c>
      <c r="E1603" s="0" t="n">
        <v>61.9590454101563</v>
      </c>
      <c r="F1603" s="0" t="n">
        <v>43</v>
      </c>
      <c r="G1603" s="0" t="n">
        <v>4.51999998092651</v>
      </c>
      <c r="H1603" s="0" t="n">
        <v>0.636666536331177</v>
      </c>
      <c r="I1603" s="0" t="n">
        <v>59</v>
      </c>
      <c r="J1603" s="0" t="n">
        <v>11.6446046829224</v>
      </c>
      <c r="K1603" s="0" t="n">
        <v>3.92307686805725</v>
      </c>
      <c r="L1603" s="0" t="n">
        <v>-0.276922941207886</v>
      </c>
      <c r="M1603" s="0" t="n">
        <v>3.18022561073303</v>
      </c>
      <c r="N1603" s="0" t="n">
        <v>0</v>
      </c>
      <c r="O1603" s="0" t="n">
        <v>0</v>
      </c>
      <c r="P1603" s="0" t="s">
        <v>140</v>
      </c>
      <c r="Q1603" s="0" t="s">
        <v>141</v>
      </c>
      <c r="R1603" s="0" t="n">
        <v>2</v>
      </c>
      <c r="S1603" s="0" t="s">
        <v>159</v>
      </c>
      <c r="T1603" s="0" t="n">
        <v>0</v>
      </c>
      <c r="U1603" s="0" t="n">
        <v>114074.266</v>
      </c>
      <c r="V1603" s="0" t="n">
        <v>0.00770905893296003</v>
      </c>
      <c r="W1603" s="0" t="n">
        <v>624.101928710938</v>
      </c>
      <c r="X1603" s="0" t="n">
        <v>0.00644629634916782</v>
      </c>
      <c r="Y1603" s="0" t="n">
        <f aca="false">IF(ISNUMBER(C1603),INDEX(Scorecard!$D$5:$D$12,SUMPRODUCT(--(Scorecard!$G$5:$G$11&lt;C1603))+1),Scorecard!$D$13)</f>
        <v>0.488358159108655</v>
      </c>
      <c r="Z1603" s="0" t="n">
        <f aca="false">IF(ISNUMBER(D1603),INDEX(Scorecard!$D$14:$D$17,SUMPRODUCT(--(Scorecard!$G$14:$G$16&lt;D1603))+1),Scorecard!$D$18)</f>
        <v>0.0505355481560174</v>
      </c>
      <c r="AA1603" s="0" t="n">
        <f aca="false">IF(ISNUMBER(E1603),INDEX(Scorecard!$D$19:$D$26,SUMPRODUCT(--(Scorecard!$G$19:$G$25&lt;E1603))+1),Scorecard!$D$27)</f>
        <v>0.233621608745691</v>
      </c>
      <c r="AB1603" s="0" t="n">
        <f aca="false">IF(ISNUMBER(F1603),INDEX(Scorecard!$D$28:$D$35,SUMPRODUCT(--(Scorecard!$G$28:$G$34&lt;F1603))+1),Scorecard!$D$36)</f>
        <v>-0.309727037437117</v>
      </c>
      <c r="AC1603" s="0" t="n">
        <f aca="false">IF(ISNUMBER(H1603),INDEX(Scorecard!$D$37:$D$44,SUMPRODUCT(--(Scorecard!$G$37:$G$43&lt;H1603))+1),Scorecard!$D$45)</f>
        <v>-0.569454719285959</v>
      </c>
      <c r="AD1603" s="0" t="n">
        <f aca="false">IF(ISNUMBER(I1603),INDEX(Scorecard!$D$46:$D$52,SUMPRODUCT(--(Scorecard!$G$46:$G$51&lt;I1603))+1),Scorecard!$D$53)</f>
        <v>0.818882373006414</v>
      </c>
      <c r="AE1603" s="0" t="n">
        <f aca="false">IF(ISNUMBER(K1603),INDEX(Scorecard!$D$54:$D$61,SUMPRODUCT(--(Scorecard!$G$54:$G$60&lt;K1603))+1),Scorecard!$D$62)</f>
        <v>0.489050497890326</v>
      </c>
      <c r="AF1603" s="0" t="n">
        <f aca="false">IF(ISNUMBER(L1603),INDEX(Scorecard!$D$63:$D$68,SUMPRODUCT(--(Scorecard!$G$63:$G$67&lt;L1603))+1),Scorecard!$D$69)</f>
        <v>0.322484508656054</v>
      </c>
      <c r="AG1603" s="0" t="n">
        <f aca="false">Inputs!$B$10+Scorecard!$J$5*Y1603+Scorecard!$J$6*Z1603+Scorecard!$J$7*AA1603+Scorecard!$J$8*AB1603+Scorecard!$J$9*AC1603+Scorecard!$J$10*AD1603+Scorecard!$J$11*AE1603+Scorecard!$J$12*AF1603</f>
        <v>-4.74733206562199</v>
      </c>
      <c r="AH1603" s="0" t="n">
        <f aca="false">MIN(1-Inputs!$B$13,MAX(Inputs!$B$13,1/(1+EXP(-(Inputs!$B$11*AG1603+Inputs!$B$12)))))</f>
        <v>0.00770905914223397</v>
      </c>
      <c r="AI1603" s="0" t="n">
        <f aca="false">Inputs!$B$9-Inputs!$B$8*AG1603</f>
        <v>624.101924775026</v>
      </c>
      <c r="AJ1603" s="0" t="n">
        <f aca="false">RANK(AH1603,$AH$5:$AH$2004,0)+COUNTIF($AH$4:AH1602,AH1603)</f>
        <v>993</v>
      </c>
      <c r="AK1603" s="0" t="n">
        <f aca="false">IF(AJ1603&lt;=Deciles!$B$5*(Deciles!$B$4+1),INT((AJ1603-1)/(Deciles!$B$4+1))+1,Deciles!$B$5+INT((AJ1603-1-Deciles!$B$5*(Deciles!$B$4+1))/Deciles!$B$4)+1)</f>
        <v>5</v>
      </c>
    </row>
    <row r="1604" customFormat="false" ht="15" hidden="false" customHeight="false" outlineLevel="0" collapsed="false">
      <c r="A1604" s="0" t="n">
        <v>47517</v>
      </c>
      <c r="B1604" s="0" t="s">
        <v>139</v>
      </c>
      <c r="C1604" s="0" t="n">
        <v>789</v>
      </c>
      <c r="D1604" s="0" t="n">
        <v>80</v>
      </c>
      <c r="E1604" s="0" t="n">
        <v>75.4629211425781</v>
      </c>
      <c r="F1604" s="0" t="n">
        <v>32</v>
      </c>
      <c r="G1604" s="0" t="n">
        <v>3.13299989700317</v>
      </c>
      <c r="H1604" s="0" t="n">
        <v>0.116333246231079</v>
      </c>
      <c r="I1604" s="0" t="n">
        <v>10</v>
      </c>
      <c r="J1604" s="0" t="n">
        <v>12.2470455169678</v>
      </c>
      <c r="K1604" s="0" t="n">
        <v>6.53333330154419</v>
      </c>
      <c r="L1604" s="0" t="n">
        <v>-3.50000047683716</v>
      </c>
      <c r="M1604" s="0" t="n">
        <v>4.21317195892334</v>
      </c>
      <c r="N1604" s="0" t="n">
        <v>0</v>
      </c>
      <c r="O1604" s="0" t="n">
        <v>0</v>
      </c>
      <c r="P1604" s="0" t="s">
        <v>144</v>
      </c>
      <c r="Q1604" s="0" t="s">
        <v>141</v>
      </c>
      <c r="R1604" s="0" t="n">
        <v>2</v>
      </c>
      <c r="S1604" s="0" t="s">
        <v>154</v>
      </c>
      <c r="T1604" s="0" t="n">
        <v>0</v>
      </c>
      <c r="U1604" s="0" t="n">
        <v>208364.75</v>
      </c>
      <c r="V1604" s="0" t="n">
        <v>0.00187045498751104</v>
      </c>
      <c r="W1604" s="0" t="n">
        <v>662.589416503906</v>
      </c>
      <c r="X1604" s="0" t="n">
        <v>0.00317105907015503</v>
      </c>
      <c r="Y1604" s="0" t="n">
        <f aca="false">IF(ISNUMBER(C1604),INDEX(Scorecard!$D$5:$D$12,SUMPRODUCT(--(Scorecard!$G$5:$G$11&lt;C1604))+1),Scorecard!$D$13)</f>
        <v>2.19112706886128</v>
      </c>
      <c r="Z1604" s="0" t="n">
        <f aca="false">IF(ISNUMBER(D1604),INDEX(Scorecard!$D$14:$D$17,SUMPRODUCT(--(Scorecard!$G$14:$G$16&lt;D1604))+1),Scorecard!$D$18)</f>
        <v>0.0505355481560174</v>
      </c>
      <c r="AA1604" s="0" t="n">
        <f aca="false">IF(ISNUMBER(E1604),INDEX(Scorecard!$D$19:$D$26,SUMPRODUCT(--(Scorecard!$G$19:$G$25&lt;E1604))+1),Scorecard!$D$27)</f>
        <v>-0.0341578513653732</v>
      </c>
      <c r="AB1604" s="0" t="n">
        <f aca="false">IF(ISNUMBER(F1604),INDEX(Scorecard!$D$28:$D$35,SUMPRODUCT(--(Scorecard!$G$28:$G$34&lt;F1604))+1),Scorecard!$D$36)</f>
        <v>0.126913191054783</v>
      </c>
      <c r="AC1604" s="0" t="n">
        <f aca="false">IF(ISNUMBER(H1604),INDEX(Scorecard!$D$37:$D$44,SUMPRODUCT(--(Scorecard!$G$37:$G$43&lt;H1604))+1),Scorecard!$D$45)</f>
        <v>0.102184252677548</v>
      </c>
      <c r="AD1604" s="0" t="n">
        <f aca="false">IF(ISNUMBER(I1604),INDEX(Scorecard!$D$46:$D$52,SUMPRODUCT(--(Scorecard!$G$46:$G$51&lt;I1604))+1),Scorecard!$D$53)</f>
        <v>-0.114272400683245</v>
      </c>
      <c r="AE1604" s="0" t="n">
        <f aca="false">IF(ISNUMBER(K1604),INDEX(Scorecard!$D$54:$D$61,SUMPRODUCT(--(Scorecard!$G$54:$G$60&lt;K1604))+1),Scorecard!$D$62)</f>
        <v>-0.119873800601421</v>
      </c>
      <c r="AF1604" s="0" t="n">
        <f aca="false">IF(ISNUMBER(L1604),INDEX(Scorecard!$D$63:$D$68,SUMPRODUCT(--(Scorecard!$G$63:$G$67&lt;L1604))+1),Scorecard!$D$69)</f>
        <v>-0.340582194386522</v>
      </c>
      <c r="AG1604" s="0" t="n">
        <f aca="false">Inputs!$B$10+Scorecard!$J$5*Y1604+Scorecard!$J$6*Z1604+Scorecard!$J$7*AA1604+Scorecard!$J$8*AB1604+Scorecard!$J$9*AC1604+Scorecard!$J$10*AD1604+Scorecard!$J$11*AE1604+Scorecard!$J$12*AF1604</f>
        <v>-6.08120642983636</v>
      </c>
      <c r="AH1604" s="0" t="n">
        <f aca="false">MIN(1-Inputs!$B$13,MAX(Inputs!$B$13,1/(1+EXP(-(Inputs!$B$11*AG1604+Inputs!$B$12)))))</f>
        <v>0.00187045493110655</v>
      </c>
      <c r="AI1604" s="0" t="n">
        <f aca="false">Inputs!$B$9-Inputs!$B$8*AG1604</f>
        <v>662.589403383445</v>
      </c>
      <c r="AJ1604" s="0" t="n">
        <f aca="false">RANK(AH1604,$AH$5:$AH$2004,0)+COUNTIF($AH$4:AH1603,AH1604)</f>
        <v>1722</v>
      </c>
      <c r="AK1604" s="0" t="n">
        <f aca="false">IF(AJ1604&lt;=Deciles!$B$5*(Deciles!$B$4+1),INT((AJ1604-1)/(Deciles!$B$4+1))+1,Deciles!$B$5+INT((AJ1604-1-Deciles!$B$5*(Deciles!$B$4+1))/Deciles!$B$4)+1)</f>
        <v>9</v>
      </c>
    </row>
    <row r="1605" customFormat="false" ht="15" hidden="false" customHeight="false" outlineLevel="0" collapsed="false">
      <c r="A1605" s="0" t="n">
        <v>47586</v>
      </c>
      <c r="B1605" s="0" t="s">
        <v>143</v>
      </c>
      <c r="C1605" s="0" t="n">
        <v>697</v>
      </c>
      <c r="D1605" s="0" t="n">
        <v>80</v>
      </c>
      <c r="E1605" s="0" t="n">
        <v>54.8478546142578</v>
      </c>
      <c r="F1605" s="0" t="n">
        <v>28</v>
      </c>
      <c r="G1605" s="0" t="n">
        <v>4.53200006484985</v>
      </c>
      <c r="H1605" s="0" t="n">
        <v>1.29866671562195</v>
      </c>
      <c r="I1605" s="0" t="n">
        <v>64</v>
      </c>
      <c r="J1605" s="0" t="n">
        <v>13.0614528656006</v>
      </c>
      <c r="K1605" s="0" t="n">
        <v>9.03333377838135</v>
      </c>
      <c r="L1605" s="0" t="n">
        <v>5.07179546356201</v>
      </c>
      <c r="M1605" s="0" t="n">
        <v>2.46950244903565</v>
      </c>
      <c r="N1605" s="0" t="n">
        <v>0</v>
      </c>
      <c r="O1605" s="0" t="n">
        <v>0</v>
      </c>
      <c r="P1605" s="0" t="s">
        <v>144</v>
      </c>
      <c r="Q1605" s="0" t="s">
        <v>141</v>
      </c>
      <c r="R1605" s="0" t="n">
        <v>2</v>
      </c>
      <c r="S1605" s="0" t="s">
        <v>156</v>
      </c>
      <c r="T1605" s="0" t="n">
        <v>0</v>
      </c>
      <c r="U1605" s="0" t="n">
        <v>470453.78</v>
      </c>
      <c r="V1605" s="0" t="n">
        <v>0.0434584654867649</v>
      </c>
      <c r="W1605" s="0" t="n">
        <v>576.303833007813</v>
      </c>
      <c r="X1605" s="0" t="n">
        <v>0.0226558391004801</v>
      </c>
      <c r="Y1605" s="0" t="n">
        <f aca="false">IF(ISNUMBER(C1605),INDEX(Scorecard!$D$5:$D$12,SUMPRODUCT(--(Scorecard!$G$5:$G$11&lt;C1605))+1),Scorecard!$D$13)</f>
        <v>-0.869677851527538</v>
      </c>
      <c r="Z1605" s="0" t="n">
        <f aca="false">IF(ISNUMBER(D1605),INDEX(Scorecard!$D$14:$D$17,SUMPRODUCT(--(Scorecard!$G$14:$G$16&lt;D1605))+1),Scorecard!$D$18)</f>
        <v>0.0505355481560174</v>
      </c>
      <c r="AA1605" s="0" t="n">
        <f aca="false">IF(ISNUMBER(E1605),INDEX(Scorecard!$D$19:$D$26,SUMPRODUCT(--(Scorecard!$G$19:$G$25&lt;E1605))+1),Scorecard!$D$27)</f>
        <v>0.285899340811827</v>
      </c>
      <c r="AB1605" s="0" t="n">
        <f aca="false">IF(ISNUMBER(F1605),INDEX(Scorecard!$D$28:$D$35,SUMPRODUCT(--(Scorecard!$G$28:$G$34&lt;F1605))+1),Scorecard!$D$36)</f>
        <v>0.165097008946478</v>
      </c>
      <c r="AC1605" s="0" t="n">
        <f aca="false">IF(ISNUMBER(H1605),INDEX(Scorecard!$D$37:$D$44,SUMPRODUCT(--(Scorecard!$G$37:$G$43&lt;H1605))+1),Scorecard!$D$45)</f>
        <v>-0.975503570149195</v>
      </c>
      <c r="AD1605" s="0" t="n">
        <f aca="false">IF(ISNUMBER(I1605),INDEX(Scorecard!$D$46:$D$52,SUMPRODUCT(--(Scorecard!$G$46:$G$51&lt;I1605))+1),Scorecard!$D$53)</f>
        <v>0.818882373006414</v>
      </c>
      <c r="AE1605" s="0" t="n">
        <f aca="false">IF(ISNUMBER(K1605),INDEX(Scorecard!$D$54:$D$61,SUMPRODUCT(--(Scorecard!$G$54:$G$60&lt;K1605))+1),Scorecard!$D$62)</f>
        <v>-0.541917179454542</v>
      </c>
      <c r="AF1605" s="0" t="n">
        <f aca="false">IF(ISNUMBER(L1605),INDEX(Scorecard!$D$63:$D$68,SUMPRODUCT(--(Scorecard!$G$63:$G$67&lt;L1605))+1),Scorecard!$D$69)</f>
        <v>0.322484508656054</v>
      </c>
      <c r="AG1605" s="0" t="n">
        <f aca="false">Inputs!$B$10+Scorecard!$J$5*Y1605+Scorecard!$J$6*Z1605+Scorecard!$J$7*AA1605+Scorecard!$J$8*AB1605+Scorecard!$J$9*AC1605+Scorecard!$J$10*AD1605+Scorecard!$J$11*AE1605+Scorecard!$J$12*AF1605</f>
        <v>-3.09077562305356</v>
      </c>
      <c r="AH1605" s="0" t="n">
        <f aca="false">MIN(1-Inputs!$B$13,MAX(Inputs!$B$13,1/(1+EXP(-(Inputs!$B$11*AG1605+Inputs!$B$12)))))</f>
        <v>0.0434584665441118</v>
      </c>
      <c r="AI1605" s="0" t="n">
        <f aca="false">Inputs!$B$9-Inputs!$B$8*AG1605</f>
        <v>576.303809482103</v>
      </c>
      <c r="AJ1605" s="0" t="n">
        <f aca="false">RANK(AH1605,$AH$5:$AH$2004,0)+COUNTIF($AH$4:AH1604,AH1605)</f>
        <v>184</v>
      </c>
      <c r="AK1605" s="0" t="n">
        <f aca="false">IF(AJ1605&lt;=Deciles!$B$5*(Deciles!$B$4+1),INT((AJ1605-1)/(Deciles!$B$4+1))+1,Deciles!$B$5+INT((AJ1605-1-Deciles!$B$5*(Deciles!$B$4+1))/Deciles!$B$4)+1)</f>
        <v>1</v>
      </c>
    </row>
    <row r="1606" customFormat="false" ht="15" hidden="false" customHeight="false" outlineLevel="0" collapsed="false">
      <c r="A1606" s="0" t="n">
        <v>47586</v>
      </c>
      <c r="B1606" s="0" t="s">
        <v>145</v>
      </c>
      <c r="C1606" s="0" t="n">
        <v>697</v>
      </c>
      <c r="D1606" s="0" t="n">
        <v>80</v>
      </c>
      <c r="E1606" s="0" t="n">
        <v>49.7157897949219</v>
      </c>
      <c r="F1606" s="0" t="n">
        <v>28</v>
      </c>
      <c r="G1606" s="0" t="n">
        <v>4.53200006484985</v>
      </c>
      <c r="H1606" s="0" t="n">
        <v>1.01533341407776</v>
      </c>
      <c r="I1606" s="0" t="n">
        <v>82</v>
      </c>
      <c r="J1606" s="0" t="n">
        <v>13.0266399383545</v>
      </c>
      <c r="K1606" s="0" t="n">
        <v>4.65833330154419</v>
      </c>
      <c r="L1606" s="0" t="n">
        <v>-1.875</v>
      </c>
      <c r="M1606" s="0" t="n">
        <v>6.02960777282715</v>
      </c>
      <c r="N1606" s="0" t="n">
        <v>0</v>
      </c>
      <c r="O1606" s="0" t="n">
        <v>0</v>
      </c>
      <c r="P1606" s="0" t="s">
        <v>144</v>
      </c>
      <c r="Q1606" s="0" t="s">
        <v>141</v>
      </c>
      <c r="R1606" s="0" t="n">
        <v>2</v>
      </c>
      <c r="S1606" s="0" t="s">
        <v>156</v>
      </c>
      <c r="T1606" s="0" t="n">
        <v>0</v>
      </c>
      <c r="U1606" s="0" t="n">
        <v>454357.53</v>
      </c>
      <c r="V1606" s="0" t="n">
        <v>0.0183414779603481</v>
      </c>
      <c r="W1606" s="0" t="n">
        <v>600.351989746094</v>
      </c>
      <c r="X1606" s="0" t="n">
        <v>0.0100905019789934</v>
      </c>
      <c r="Y1606" s="0" t="n">
        <f aca="false">IF(ISNUMBER(C1606),INDEX(Scorecard!$D$5:$D$12,SUMPRODUCT(--(Scorecard!$G$5:$G$11&lt;C1606))+1),Scorecard!$D$13)</f>
        <v>-0.869677851527538</v>
      </c>
      <c r="Z1606" s="0" t="n">
        <f aca="false">IF(ISNUMBER(D1606),INDEX(Scorecard!$D$14:$D$17,SUMPRODUCT(--(Scorecard!$G$14:$G$16&lt;D1606))+1),Scorecard!$D$18)</f>
        <v>0.0505355481560174</v>
      </c>
      <c r="AA1606" s="0" t="n">
        <f aca="false">IF(ISNUMBER(E1606),INDEX(Scorecard!$D$19:$D$26,SUMPRODUCT(--(Scorecard!$G$19:$G$25&lt;E1606))+1),Scorecard!$D$27)</f>
        <v>0.57899015159425</v>
      </c>
      <c r="AB1606" s="0" t="n">
        <f aca="false">IF(ISNUMBER(F1606),INDEX(Scorecard!$D$28:$D$35,SUMPRODUCT(--(Scorecard!$G$28:$G$34&lt;F1606))+1),Scorecard!$D$36)</f>
        <v>0.165097008946478</v>
      </c>
      <c r="AC1606" s="0" t="n">
        <f aca="false">IF(ISNUMBER(H1606),INDEX(Scorecard!$D$37:$D$44,SUMPRODUCT(--(Scorecard!$G$37:$G$43&lt;H1606))+1),Scorecard!$D$45)</f>
        <v>-0.975503570149195</v>
      </c>
      <c r="AD1606" s="0" t="n">
        <f aca="false">IF(ISNUMBER(I1606),INDEX(Scorecard!$D$46:$D$52,SUMPRODUCT(--(Scorecard!$G$46:$G$51&lt;I1606))+1),Scorecard!$D$53)</f>
        <v>0.818882373006414</v>
      </c>
      <c r="AE1606" s="0" t="n">
        <f aca="false">IF(ISNUMBER(K1606),INDEX(Scorecard!$D$54:$D$61,SUMPRODUCT(--(Scorecard!$G$54:$G$60&lt;K1606))+1),Scorecard!$D$62)</f>
        <v>0.409483001259379</v>
      </c>
      <c r="AF1606" s="0" t="n">
        <f aca="false">IF(ISNUMBER(L1606),INDEX(Scorecard!$D$63:$D$68,SUMPRODUCT(--(Scorecard!$G$63:$G$67&lt;L1606))+1),Scorecard!$D$69)</f>
        <v>-0.340582194386522</v>
      </c>
      <c r="AG1606" s="0" t="n">
        <f aca="false">Inputs!$B$10+Scorecard!$J$5*Y1606+Scorecard!$J$6*Z1606+Scorecard!$J$7*AA1606+Scorecard!$J$8*AB1606+Scorecard!$J$9*AC1606+Scorecard!$J$10*AD1606+Scorecard!$J$11*AE1606+Scorecard!$J$12*AF1606</f>
        <v>-3.92422121454214</v>
      </c>
      <c r="AH1606" s="0" t="n">
        <f aca="false">MIN(1-Inputs!$B$13,MAX(Inputs!$B$13,1/(1+EXP(-(Inputs!$B$11*AG1606+Inputs!$B$12)))))</f>
        <v>0.0183414783124268</v>
      </c>
      <c r="AI1606" s="0" t="n">
        <f aca="false">Inputs!$B$9-Inputs!$B$8*AG1606</f>
        <v>600.35196591593</v>
      </c>
      <c r="AJ1606" s="0" t="n">
        <f aca="false">RANK(AH1606,$AH$5:$AH$2004,0)+COUNTIF($AH$4:AH1605,AH1606)</f>
        <v>494</v>
      </c>
      <c r="AK1606" s="0" t="n">
        <f aca="false">IF(AJ1606&lt;=Deciles!$B$5*(Deciles!$B$4+1),INT((AJ1606-1)/(Deciles!$B$4+1))+1,Deciles!$B$5+INT((AJ1606-1-Deciles!$B$5*(Deciles!$B$4+1))/Deciles!$B$4)+1)</f>
        <v>3</v>
      </c>
    </row>
    <row r="1607" customFormat="false" ht="15" hidden="false" customHeight="false" outlineLevel="0" collapsed="false">
      <c r="A1607" s="0" t="n">
        <v>47594</v>
      </c>
      <c r="B1607" s="0" t="s">
        <v>145</v>
      </c>
      <c r="C1607" s="0" t="n">
        <v>724</v>
      </c>
      <c r="D1607" s="0" t="n">
        <v>62.1203422546387</v>
      </c>
      <c r="E1607" s="0" t="n">
        <v>46.934700012207</v>
      </c>
      <c r="F1607" s="0" t="n">
        <v>10</v>
      </c>
      <c r="G1607" s="0" t="n">
        <v>4.49300003051758</v>
      </c>
      <c r="H1607" s="0" t="n">
        <v>0.976333379745483</v>
      </c>
      <c r="I1607" s="0" t="n">
        <v>53</v>
      </c>
      <c r="J1607" s="0" t="n">
        <v>11.7312784194946</v>
      </c>
      <c r="K1607" s="0" t="n">
        <v>4.65833330154419</v>
      </c>
      <c r="L1607" s="0" t="n">
        <v>-1.875</v>
      </c>
      <c r="M1607" s="0" t="n">
        <v>6.02960777282715</v>
      </c>
      <c r="N1607" s="0" t="n">
        <v>0</v>
      </c>
      <c r="O1607" s="0" t="n">
        <v>0</v>
      </c>
      <c r="P1607" s="0" t="s">
        <v>140</v>
      </c>
      <c r="Q1607" s="0" t="s">
        <v>141</v>
      </c>
      <c r="R1607" s="0" t="n">
        <v>1</v>
      </c>
      <c r="S1607" s="0" t="s">
        <v>156</v>
      </c>
      <c r="T1607" s="0" t="n">
        <v>0</v>
      </c>
      <c r="U1607" s="0" t="n">
        <v>124402.59</v>
      </c>
      <c r="V1607" s="0" t="n">
        <v>0.00383762433193624</v>
      </c>
      <c r="W1607" s="0" t="n">
        <v>643.085754394531</v>
      </c>
      <c r="X1607" s="0" t="n">
        <v>0.00419624382629991</v>
      </c>
      <c r="Y1607" s="0" t="n">
        <f aca="false">IF(ISNUMBER(C1607),INDEX(Scorecard!$D$5:$D$12,SUMPRODUCT(--(Scorecard!$G$5:$G$11&lt;C1607))+1),Scorecard!$D$13)</f>
        <v>-0.0290424113398221</v>
      </c>
      <c r="Z1607" s="0" t="n">
        <f aca="false">IF(ISNUMBER(D1607),INDEX(Scorecard!$D$14:$D$17,SUMPRODUCT(--(Scorecard!$G$14:$G$16&lt;D1607))+1),Scorecard!$D$18)</f>
        <v>0.248677243387958</v>
      </c>
      <c r="AA1607" s="0" t="n">
        <f aca="false">IF(ISNUMBER(E1607),INDEX(Scorecard!$D$19:$D$26,SUMPRODUCT(--(Scorecard!$G$19:$G$25&lt;E1607))+1),Scorecard!$D$27)</f>
        <v>0.57899015159425</v>
      </c>
      <c r="AB1607" s="0" t="n">
        <f aca="false">IF(ISNUMBER(F1607),INDEX(Scorecard!$D$28:$D$35,SUMPRODUCT(--(Scorecard!$G$28:$G$34&lt;F1607))+1),Scorecard!$D$36)</f>
        <v>0.624829191519909</v>
      </c>
      <c r="AC1607" s="0" t="n">
        <f aca="false">IF(ISNUMBER(H1607),INDEX(Scorecard!$D$37:$D$44,SUMPRODUCT(--(Scorecard!$G$37:$G$43&lt;H1607))+1),Scorecard!$D$45)</f>
        <v>-0.975503570149195</v>
      </c>
      <c r="AD1607" s="0" t="n">
        <f aca="false">IF(ISNUMBER(I1607),INDEX(Scorecard!$D$46:$D$52,SUMPRODUCT(--(Scorecard!$G$46:$G$51&lt;I1607))+1),Scorecard!$D$53)</f>
        <v>0.818882373006414</v>
      </c>
      <c r="AE1607" s="0" t="n">
        <f aca="false">IF(ISNUMBER(K1607),INDEX(Scorecard!$D$54:$D$61,SUMPRODUCT(--(Scorecard!$G$54:$G$60&lt;K1607))+1),Scorecard!$D$62)</f>
        <v>0.409483001259379</v>
      </c>
      <c r="AF1607" s="0" t="n">
        <f aca="false">IF(ISNUMBER(L1607),INDEX(Scorecard!$D$63:$D$68,SUMPRODUCT(--(Scorecard!$G$63:$G$67&lt;L1607))+1),Scorecard!$D$69)</f>
        <v>-0.340582194386522</v>
      </c>
      <c r="AG1607" s="0" t="n">
        <f aca="false">Inputs!$B$10+Scorecard!$J$5*Y1607+Scorecard!$J$6*Z1607+Scorecard!$J$7*AA1607+Scorecard!$J$8*AB1607+Scorecard!$J$9*AC1607+Scorecard!$J$10*AD1607+Scorecard!$J$11*AE1607+Scorecard!$J$12*AF1607</f>
        <v>-5.40526091763787</v>
      </c>
      <c r="AH1607" s="0" t="n">
        <f aca="false">MIN(1-Inputs!$B$13,MAX(Inputs!$B$13,1/(1+EXP(-(Inputs!$B$11*AG1607+Inputs!$B$12)))))</f>
        <v>0.00383762432668645</v>
      </c>
      <c r="AI1607" s="0" t="n">
        <f aca="false">Inputs!$B$9-Inputs!$B$8*AG1607</f>
        <v>643.085738616247</v>
      </c>
      <c r="AJ1607" s="0" t="n">
        <f aca="false">RANK(AH1607,$AH$5:$AH$2004,0)+COUNTIF($AH$4:AH1606,AH1607)</f>
        <v>1396</v>
      </c>
      <c r="AK1607" s="0" t="n">
        <f aca="false">IF(AJ1607&lt;=Deciles!$B$5*(Deciles!$B$4+1),INT((AJ1607-1)/(Deciles!$B$4+1))+1,Deciles!$B$5+INT((AJ1607-1-Deciles!$B$5*(Deciles!$B$4+1))/Deciles!$B$4)+1)</f>
        <v>7</v>
      </c>
    </row>
    <row r="1608" customFormat="false" ht="15" hidden="false" customHeight="false" outlineLevel="0" collapsed="false">
      <c r="A1608" s="0" t="n">
        <v>47622</v>
      </c>
      <c r="B1608" s="0" t="s">
        <v>152</v>
      </c>
      <c r="C1608" s="0" t="n">
        <v>801</v>
      </c>
      <c r="D1608" s="0" t="n">
        <v>80</v>
      </c>
      <c r="E1608" s="0" t="n">
        <v>70.3370361328125</v>
      </c>
      <c r="F1608" s="0" t="n">
        <v>31</v>
      </c>
      <c r="G1608" s="0" t="n">
        <v>3.3289999961853</v>
      </c>
      <c r="H1608" s="0" t="n">
        <v>-3.10433340072632</v>
      </c>
      <c r="I1608" s="0" t="n">
        <v>33</v>
      </c>
      <c r="J1608" s="0" t="n">
        <v>12.2655458450317</v>
      </c>
      <c r="K1608" s="0" t="n">
        <v>4.30000019073486</v>
      </c>
      <c r="L1608" s="0" t="n">
        <v>-0.458333015441895</v>
      </c>
      <c r="M1608" s="0" t="n">
        <v>3.47430324554443</v>
      </c>
      <c r="N1608" s="0" t="n">
        <v>0</v>
      </c>
      <c r="O1608" s="0" t="n">
        <v>0</v>
      </c>
      <c r="P1608" s="0" t="s">
        <v>144</v>
      </c>
      <c r="Q1608" s="0" t="s">
        <v>141</v>
      </c>
      <c r="R1608" s="0" t="n">
        <v>2</v>
      </c>
      <c r="S1608" s="0" t="s">
        <v>159</v>
      </c>
      <c r="T1608" s="0" t="n">
        <v>0</v>
      </c>
      <c r="U1608" s="0" t="n">
        <v>212255.55</v>
      </c>
      <c r="V1608" s="0" t="n">
        <v>0.000910596980247647</v>
      </c>
      <c r="W1608" s="0" t="n">
        <v>682.097229003906</v>
      </c>
      <c r="X1608" s="0" t="n">
        <v>0.00120086746755987</v>
      </c>
      <c r="Y1608" s="0" t="n">
        <f aca="false">IF(ISNUMBER(C1608),INDEX(Scorecard!$D$5:$D$12,SUMPRODUCT(--(Scorecard!$G$5:$G$11&lt;C1608))+1),Scorecard!$D$13)</f>
        <v>2.19112706886128</v>
      </c>
      <c r="Z1608" s="0" t="n">
        <f aca="false">IF(ISNUMBER(D1608),INDEX(Scorecard!$D$14:$D$17,SUMPRODUCT(--(Scorecard!$G$14:$G$16&lt;D1608))+1),Scorecard!$D$18)</f>
        <v>0.0505355481560174</v>
      </c>
      <c r="AA1608" s="0" t="n">
        <f aca="false">IF(ISNUMBER(E1608),INDEX(Scorecard!$D$19:$D$26,SUMPRODUCT(--(Scorecard!$G$19:$G$25&lt;E1608))+1),Scorecard!$D$27)</f>
        <v>0.0530843085177338</v>
      </c>
      <c r="AB1608" s="0" t="n">
        <f aca="false">IF(ISNUMBER(F1608),INDEX(Scorecard!$D$28:$D$35,SUMPRODUCT(--(Scorecard!$G$28:$G$34&lt;F1608))+1),Scorecard!$D$36)</f>
        <v>0.126913191054783</v>
      </c>
      <c r="AC1608" s="0" t="n">
        <f aca="false">IF(ISNUMBER(H1608),INDEX(Scorecard!$D$37:$D$44,SUMPRODUCT(--(Scorecard!$G$37:$G$43&lt;H1608))+1),Scorecard!$D$45)</f>
        <v>1.35057635045042</v>
      </c>
      <c r="AD1608" s="0" t="n">
        <f aca="false">IF(ISNUMBER(I1608),INDEX(Scorecard!$D$46:$D$52,SUMPRODUCT(--(Scorecard!$G$46:$G$51&lt;I1608))+1),Scorecard!$D$53)</f>
        <v>0.123869379412532</v>
      </c>
      <c r="AE1608" s="0" t="n">
        <f aca="false">IF(ISNUMBER(K1608),INDEX(Scorecard!$D$54:$D$61,SUMPRODUCT(--(Scorecard!$G$54:$G$60&lt;K1608))+1),Scorecard!$D$62)</f>
        <v>0.489050497890326</v>
      </c>
      <c r="AF1608" s="0" t="n">
        <f aca="false">IF(ISNUMBER(L1608),INDEX(Scorecard!$D$63:$D$68,SUMPRODUCT(--(Scorecard!$G$63:$G$67&lt;L1608))+1),Scorecard!$D$69)</f>
        <v>0.322484508656054</v>
      </c>
      <c r="AG1608" s="0" t="n">
        <f aca="false">Inputs!$B$10+Scorecard!$J$5*Y1608+Scorecard!$J$6*Z1608+Scorecard!$J$7*AA1608+Scorecard!$J$8*AB1608+Scorecard!$J$9*AC1608+Scorecard!$J$10*AD1608+Scorecard!$J$11*AE1608+Scorecard!$J$12*AF1608</f>
        <v>-6.75729557217402</v>
      </c>
      <c r="AH1608" s="0" t="n">
        <f aca="false">MIN(1-Inputs!$B$13,MAX(Inputs!$B$13,1/(1+EXP(-(Inputs!$B$11*AG1608+Inputs!$B$12)))))</f>
        <v>0.000910596969267689</v>
      </c>
      <c r="AI1608" s="0" t="n">
        <f aca="false">Inputs!$B$9-Inputs!$B$8*AG1608</f>
        <v>682.097212440434</v>
      </c>
      <c r="AJ1608" s="0" t="n">
        <f aca="false">RANK(AH1608,$AH$5:$AH$2004,0)+COUNTIF($AH$4:AH1607,AH1608)</f>
        <v>1931</v>
      </c>
      <c r="AK1608" s="0" t="n">
        <f aca="false">IF(AJ1608&lt;=Deciles!$B$5*(Deciles!$B$4+1),INT((AJ1608-1)/(Deciles!$B$4+1))+1,Deciles!$B$5+INT((AJ1608-1-Deciles!$B$5*(Deciles!$B$4+1))/Deciles!$B$4)+1)</f>
        <v>10</v>
      </c>
    </row>
    <row r="1609" customFormat="false" ht="15" hidden="false" customHeight="false" outlineLevel="0" collapsed="false">
      <c r="A1609" s="0" t="n">
        <v>47670</v>
      </c>
      <c r="B1609" s="0" t="s">
        <v>158</v>
      </c>
      <c r="C1609" s="0" t="n">
        <v>778</v>
      </c>
      <c r="D1609" s="0" t="n">
        <v>80</v>
      </c>
      <c r="E1609" s="0" t="n">
        <v>78.4749908447266</v>
      </c>
      <c r="F1609" s="0" t="n">
        <v>43</v>
      </c>
      <c r="G1609" s="0" t="n">
        <v>3.60899996757507</v>
      </c>
      <c r="H1609" s="0" t="n">
        <v>0.692333221435547</v>
      </c>
      <c r="I1609" s="0" t="n">
        <v>9</v>
      </c>
      <c r="J1609" s="0" t="n">
        <v>11.4905071258545</v>
      </c>
      <c r="K1609" s="0" t="n">
        <v>7.13333320617676</v>
      </c>
      <c r="L1609" s="0" t="n">
        <v>2.71025609970093</v>
      </c>
      <c r="M1609" s="0" t="n">
        <v>0.509527981281281</v>
      </c>
      <c r="N1609" s="0" t="n">
        <v>0</v>
      </c>
      <c r="O1609" s="0" t="n">
        <v>0</v>
      </c>
      <c r="P1609" s="0" t="s">
        <v>144</v>
      </c>
      <c r="Q1609" s="0" t="s">
        <v>141</v>
      </c>
      <c r="R1609" s="0" t="n">
        <v>2</v>
      </c>
      <c r="S1609" s="0" t="s">
        <v>149</v>
      </c>
      <c r="T1609" s="0" t="n">
        <v>0</v>
      </c>
      <c r="U1609" s="0" t="n">
        <v>97783.12</v>
      </c>
      <c r="V1609" s="0" t="n">
        <v>0.0118798762559891</v>
      </c>
      <c r="W1609" s="0" t="n">
        <v>612.283996582031</v>
      </c>
      <c r="X1609" s="0" t="n">
        <v>0.0120691154152155</v>
      </c>
      <c r="Y1609" s="0" t="n">
        <f aca="false">IF(ISNUMBER(C1609),INDEX(Scorecard!$D$5:$D$12,SUMPRODUCT(--(Scorecard!$G$5:$G$11&lt;C1609))+1),Scorecard!$D$13)</f>
        <v>1.23750384304241</v>
      </c>
      <c r="Z1609" s="0" t="n">
        <f aca="false">IF(ISNUMBER(D1609),INDEX(Scorecard!$D$14:$D$17,SUMPRODUCT(--(Scorecard!$G$14:$G$16&lt;D1609))+1),Scorecard!$D$18)</f>
        <v>0.0505355481560174</v>
      </c>
      <c r="AA1609" s="0" t="n">
        <f aca="false">IF(ISNUMBER(E1609),INDEX(Scorecard!$D$19:$D$26,SUMPRODUCT(--(Scorecard!$G$19:$G$25&lt;E1609))+1),Scorecard!$D$27)</f>
        <v>-0.0341578513653732</v>
      </c>
      <c r="AB1609" s="0" t="n">
        <f aca="false">IF(ISNUMBER(F1609),INDEX(Scorecard!$D$28:$D$35,SUMPRODUCT(--(Scorecard!$G$28:$G$34&lt;F1609))+1),Scorecard!$D$36)</f>
        <v>-0.309727037437117</v>
      </c>
      <c r="AC1609" s="0" t="n">
        <f aca="false">IF(ISNUMBER(H1609),INDEX(Scorecard!$D$37:$D$44,SUMPRODUCT(--(Scorecard!$G$37:$G$43&lt;H1609))+1),Scorecard!$D$45)</f>
        <v>-0.569454719285959</v>
      </c>
      <c r="AD1609" s="0" t="n">
        <f aca="false">IF(ISNUMBER(I1609),INDEX(Scorecard!$D$46:$D$52,SUMPRODUCT(--(Scorecard!$G$46:$G$51&lt;I1609))+1),Scorecard!$D$53)</f>
        <v>-0.114272400683245</v>
      </c>
      <c r="AE1609" s="0" t="n">
        <f aca="false">IF(ISNUMBER(K1609),INDEX(Scorecard!$D$54:$D$61,SUMPRODUCT(--(Scorecard!$G$54:$G$60&lt;K1609))+1),Scorecard!$D$62)</f>
        <v>-0.541917179454542</v>
      </c>
      <c r="AF1609" s="0" t="n">
        <f aca="false">IF(ISNUMBER(L1609),INDEX(Scorecard!$D$63:$D$68,SUMPRODUCT(--(Scorecard!$G$63:$G$67&lt;L1609))+1),Scorecard!$D$69)</f>
        <v>0.322484508656054</v>
      </c>
      <c r="AG1609" s="0" t="n">
        <f aca="false">Inputs!$B$10+Scorecard!$J$5*Y1609+Scorecard!$J$6*Z1609+Scorecard!$J$7*AA1609+Scorecard!$J$8*AB1609+Scorecard!$J$9*AC1609+Scorecard!$J$10*AD1609+Scorecard!$J$11*AE1609+Scorecard!$J$12*AF1609</f>
        <v>-4.33775486842858</v>
      </c>
      <c r="AH1609" s="0" t="n">
        <f aca="false">MIN(1-Inputs!$B$13,MAX(Inputs!$B$13,1/(1+EXP(-(Inputs!$B$11*AG1609+Inputs!$B$12)))))</f>
        <v>0.0118798763581716</v>
      </c>
      <c r="AI1609" s="0" t="n">
        <f aca="false">Inputs!$B$9-Inputs!$B$8*AG1609</f>
        <v>612.284024949983</v>
      </c>
      <c r="AJ1609" s="0" t="n">
        <f aca="false">RANK(AH1609,$AH$5:$AH$2004,0)+COUNTIF($AH$4:AH1608,AH1609)</f>
        <v>715</v>
      </c>
      <c r="AK1609" s="0" t="n">
        <f aca="false">IF(AJ1609&lt;=Deciles!$B$5*(Deciles!$B$4+1),INT((AJ1609-1)/(Deciles!$B$4+1))+1,Deciles!$B$5+INT((AJ1609-1-Deciles!$B$5*(Deciles!$B$4+1))/Deciles!$B$4)+1)</f>
        <v>4</v>
      </c>
    </row>
    <row r="1610" customFormat="false" ht="15" hidden="false" customHeight="false" outlineLevel="0" collapsed="false">
      <c r="A1610" s="0" t="n">
        <v>47690</v>
      </c>
      <c r="B1610" s="0" t="s">
        <v>145</v>
      </c>
      <c r="C1610" s="0" t="n">
        <v>686</v>
      </c>
      <c r="D1610" s="0" t="n">
        <v>80</v>
      </c>
      <c r="E1610" s="0" t="n">
        <v>56.8500785827637</v>
      </c>
      <c r="F1610" s="0" t="n">
        <v>47</v>
      </c>
      <c r="G1610" s="0" t="n">
        <v>4.40799999237061</v>
      </c>
      <c r="H1610" s="0" t="n">
        <v>0.891333341598511</v>
      </c>
      <c r="I1610" s="0" t="n">
        <v>62</v>
      </c>
      <c r="J1610" s="0" t="n">
        <v>11.8834562301636</v>
      </c>
      <c r="K1610" s="0" t="n">
        <v>4.65833330154419</v>
      </c>
      <c r="L1610" s="0" t="n">
        <v>-1.875</v>
      </c>
      <c r="M1610" s="0" t="n">
        <v>6.02960777282715</v>
      </c>
      <c r="N1610" s="0" t="n">
        <v>0</v>
      </c>
      <c r="O1610" s="0" t="n">
        <v>0</v>
      </c>
      <c r="P1610" s="0" t="s">
        <v>144</v>
      </c>
      <c r="Q1610" s="0" t="s">
        <v>141</v>
      </c>
      <c r="R1610" s="0" t="n">
        <v>1</v>
      </c>
      <c r="S1610" s="0" t="s">
        <v>156</v>
      </c>
      <c r="T1610" s="0" t="n">
        <v>1</v>
      </c>
      <c r="U1610" s="0" t="n">
        <v>144850.39</v>
      </c>
      <c r="V1610" s="0" t="n">
        <v>0.0391917191445828</v>
      </c>
      <c r="W1610" s="0" t="n">
        <v>579.221069335938</v>
      </c>
      <c r="X1610" s="0" t="n">
        <v>0.0259490218013525</v>
      </c>
      <c r="Y1610" s="0" t="n">
        <f aca="false">IF(ISNUMBER(C1610),INDEX(Scorecard!$D$5:$D$12,SUMPRODUCT(--(Scorecard!$G$5:$G$11&lt;C1610))+1),Scorecard!$D$13)</f>
        <v>-0.869677851527538</v>
      </c>
      <c r="Z1610" s="0" t="n">
        <f aca="false">IF(ISNUMBER(D1610),INDEX(Scorecard!$D$14:$D$17,SUMPRODUCT(--(Scorecard!$G$14:$G$16&lt;D1610))+1),Scorecard!$D$18)</f>
        <v>0.0505355481560174</v>
      </c>
      <c r="AA1610" s="0" t="n">
        <f aca="false">IF(ISNUMBER(E1610),INDEX(Scorecard!$D$19:$D$26,SUMPRODUCT(--(Scorecard!$G$19:$G$25&lt;E1610))+1),Scorecard!$D$27)</f>
        <v>0.285899340811827</v>
      </c>
      <c r="AB1610" s="0" t="n">
        <f aca="false">IF(ISNUMBER(F1610),INDEX(Scorecard!$D$28:$D$35,SUMPRODUCT(--(Scorecard!$G$28:$G$34&lt;F1610))+1),Scorecard!$D$36)</f>
        <v>-0.400689107298307</v>
      </c>
      <c r="AC1610" s="0" t="n">
        <f aca="false">IF(ISNUMBER(H1610),INDEX(Scorecard!$D$37:$D$44,SUMPRODUCT(--(Scorecard!$G$37:$G$43&lt;H1610))+1),Scorecard!$D$45)</f>
        <v>-0.569454719285959</v>
      </c>
      <c r="AD1610" s="0" t="n">
        <f aca="false">IF(ISNUMBER(I1610),INDEX(Scorecard!$D$46:$D$52,SUMPRODUCT(--(Scorecard!$G$46:$G$51&lt;I1610))+1),Scorecard!$D$53)</f>
        <v>0.818882373006414</v>
      </c>
      <c r="AE1610" s="0" t="n">
        <f aca="false">IF(ISNUMBER(K1610),INDEX(Scorecard!$D$54:$D$61,SUMPRODUCT(--(Scorecard!$G$54:$G$60&lt;K1610))+1),Scorecard!$D$62)</f>
        <v>0.409483001259379</v>
      </c>
      <c r="AF1610" s="0" t="n">
        <f aca="false">IF(ISNUMBER(L1610),INDEX(Scorecard!$D$63:$D$68,SUMPRODUCT(--(Scorecard!$G$63:$G$67&lt;L1610))+1),Scorecard!$D$69)</f>
        <v>-0.340582194386522</v>
      </c>
      <c r="AG1610" s="0" t="n">
        <f aca="false">Inputs!$B$10+Scorecard!$J$5*Y1610+Scorecard!$J$6*Z1610+Scorecard!$J$7*AA1610+Scorecard!$J$8*AB1610+Scorecard!$J$9*AC1610+Scorecard!$J$10*AD1610+Scorecard!$J$11*AE1610+Scorecard!$J$12*AF1610</f>
        <v>-3.19188059227647</v>
      </c>
      <c r="AH1610" s="0" t="n">
        <f aca="false">MIN(1-Inputs!$B$13,MAX(Inputs!$B$13,1/(1+EXP(-(Inputs!$B$11*AG1610+Inputs!$B$12)))))</f>
        <v>0.0391917200219367</v>
      </c>
      <c r="AI1610" s="0" t="n">
        <f aca="false">Inputs!$B$9-Inputs!$B$8*AG1610</f>
        <v>579.221082236245</v>
      </c>
      <c r="AJ1610" s="0" t="n">
        <f aca="false">RANK(AH1610,$AH$5:$AH$2004,0)+COUNTIF($AH$4:AH1609,AH1610)</f>
        <v>216</v>
      </c>
      <c r="AK1610" s="0" t="n">
        <f aca="false">IF(AJ1610&lt;=Deciles!$B$5*(Deciles!$B$4+1),INT((AJ1610-1)/(Deciles!$B$4+1))+1,Deciles!$B$5+INT((AJ1610-1-Deciles!$B$5*(Deciles!$B$4+1))/Deciles!$B$4)+1)</f>
        <v>2</v>
      </c>
    </row>
    <row r="1611" customFormat="false" ht="15" hidden="false" customHeight="false" outlineLevel="0" collapsed="false">
      <c r="A1611" s="0" t="n">
        <v>47726</v>
      </c>
      <c r="B1611" s="0" t="s">
        <v>155</v>
      </c>
      <c r="C1611" s="0" t="n">
        <v>745</v>
      </c>
      <c r="D1611" s="0" t="n">
        <v>80</v>
      </c>
      <c r="E1611" s="0" t="n">
        <v>69.5052642822266</v>
      </c>
      <c r="F1611" s="0" t="n">
        <v>35</v>
      </c>
      <c r="G1611" s="0" t="n">
        <v>3.7039999961853</v>
      </c>
      <c r="H1611" s="0" t="n">
        <v>-2.02933311462402</v>
      </c>
      <c r="I1611" s="0" t="n">
        <v>25</v>
      </c>
      <c r="J1611" s="0" t="n">
        <v>11.2919969558716</v>
      </c>
      <c r="K1611" s="0" t="n">
        <v>4.60833311080933</v>
      </c>
      <c r="L1611" s="0" t="n">
        <v>-1.125</v>
      </c>
      <c r="M1611" s="0" t="n">
        <v>6.54818534851074</v>
      </c>
      <c r="N1611" s="0" t="n">
        <v>0</v>
      </c>
      <c r="O1611" s="0" t="n">
        <v>0</v>
      </c>
      <c r="P1611" s="0" t="s">
        <v>140</v>
      </c>
      <c r="Q1611" s="0" t="s">
        <v>141</v>
      </c>
      <c r="R1611" s="0" t="n">
        <v>1</v>
      </c>
      <c r="S1611" s="0" t="s">
        <v>151</v>
      </c>
      <c r="T1611" s="0" t="n">
        <v>0</v>
      </c>
      <c r="U1611" s="0" t="n">
        <v>80177.39</v>
      </c>
      <c r="V1611" s="0" t="n">
        <v>0.00760776828974485</v>
      </c>
      <c r="W1611" s="0" t="n">
        <v>624.462646484375</v>
      </c>
      <c r="X1611" s="0" t="n">
        <v>0.00897566415369511</v>
      </c>
      <c r="Y1611" s="0" t="n">
        <f aca="false">IF(ISNUMBER(C1611),INDEX(Scorecard!$D$5:$D$12,SUMPRODUCT(--(Scorecard!$G$5:$G$11&lt;C1611))+1),Scorecard!$D$13)</f>
        <v>0.488358159108655</v>
      </c>
      <c r="Z1611" s="0" t="n">
        <f aca="false">IF(ISNUMBER(D1611),INDEX(Scorecard!$D$14:$D$17,SUMPRODUCT(--(Scorecard!$G$14:$G$16&lt;D1611))+1),Scorecard!$D$18)</f>
        <v>0.0505355481560174</v>
      </c>
      <c r="AA1611" s="0" t="n">
        <f aca="false">IF(ISNUMBER(E1611),INDEX(Scorecard!$D$19:$D$26,SUMPRODUCT(--(Scorecard!$G$19:$G$25&lt;E1611))+1),Scorecard!$D$27)</f>
        <v>0.0530843085177338</v>
      </c>
      <c r="AB1611" s="0" t="n">
        <f aca="false">IF(ISNUMBER(F1611),INDEX(Scorecard!$D$28:$D$35,SUMPRODUCT(--(Scorecard!$G$28:$G$34&lt;F1611))+1),Scorecard!$D$36)</f>
        <v>-0.0008456427959252</v>
      </c>
      <c r="AC1611" s="0" t="n">
        <f aca="false">IF(ISNUMBER(H1611),INDEX(Scorecard!$D$37:$D$44,SUMPRODUCT(--(Scorecard!$G$37:$G$43&lt;H1611))+1),Scorecard!$D$45)</f>
        <v>1.35057635045042</v>
      </c>
      <c r="AD1611" s="0" t="n">
        <f aca="false">IF(ISNUMBER(I1611),INDEX(Scorecard!$D$46:$D$52,SUMPRODUCT(--(Scorecard!$G$46:$G$51&lt;I1611))+1),Scorecard!$D$53)</f>
        <v>-0.048559051279741</v>
      </c>
      <c r="AE1611" s="0" t="n">
        <f aca="false">IF(ISNUMBER(K1611),INDEX(Scorecard!$D$54:$D$61,SUMPRODUCT(--(Scorecard!$G$54:$G$60&lt;K1611))+1),Scorecard!$D$62)</f>
        <v>0.409483001259379</v>
      </c>
      <c r="AF1611" s="0" t="n">
        <f aca="false">IF(ISNUMBER(L1611),INDEX(Scorecard!$D$63:$D$68,SUMPRODUCT(--(Scorecard!$G$63:$G$67&lt;L1611))+1),Scorecard!$D$69)</f>
        <v>-0.340582194386522</v>
      </c>
      <c r="AG1611" s="0" t="n">
        <f aca="false">Inputs!$B$10+Scorecard!$J$5*Y1611+Scorecard!$J$6*Z1611+Scorecard!$J$7*AA1611+Scorecard!$J$8*AB1611+Scorecard!$J$9*AC1611+Scorecard!$J$10*AD1611+Scorecard!$J$11*AE1611+Scorecard!$J$12*AF1611</f>
        <v>-4.75983371487219</v>
      </c>
      <c r="AH1611" s="0" t="n">
        <f aca="false">MIN(1-Inputs!$B$13,MAX(Inputs!$B$13,1/(1+EXP(-(Inputs!$B$11*AG1611+Inputs!$B$12)))))</f>
        <v>0.00760776822417349</v>
      </c>
      <c r="AI1611" s="0" t="n">
        <f aca="false">Inputs!$B$9-Inputs!$B$8*AG1611</f>
        <v>624.462646122549</v>
      </c>
      <c r="AJ1611" s="0" t="n">
        <f aca="false">RANK(AH1611,$AH$5:$AH$2004,0)+COUNTIF($AH$4:AH1610,AH1611)</f>
        <v>1001</v>
      </c>
      <c r="AK1611" s="0" t="n">
        <f aca="false">IF(AJ1611&lt;=Deciles!$B$5*(Deciles!$B$4+1),INT((AJ1611-1)/(Deciles!$B$4+1))+1,Deciles!$B$5+INT((AJ1611-1-Deciles!$B$5*(Deciles!$B$4+1))/Deciles!$B$4)+1)</f>
        <v>6</v>
      </c>
    </row>
    <row r="1612" customFormat="false" ht="15" hidden="false" customHeight="false" outlineLevel="0" collapsed="false">
      <c r="A1612" s="0" t="n">
        <v>47730</v>
      </c>
      <c r="B1612" s="0" t="s">
        <v>157</v>
      </c>
      <c r="C1612" s="0" t="n">
        <v>786</v>
      </c>
      <c r="D1612" s="0" t="n">
        <v>72.6991424560547</v>
      </c>
      <c r="E1612" s="0" t="n">
        <v>54.152458190918</v>
      </c>
      <c r="F1612" s="0" t="n">
        <v>36</v>
      </c>
      <c r="G1612" s="0" t="n">
        <v>3.68099999427795</v>
      </c>
      <c r="H1612" s="0" t="n">
        <v>-0.202333450317383</v>
      </c>
      <c r="I1612" s="0" t="n">
        <v>43</v>
      </c>
      <c r="J1612" s="0" t="n">
        <v>12.3690166473389</v>
      </c>
      <c r="K1612" s="0" t="n">
        <v>4.0230770111084</v>
      </c>
      <c r="L1612" s="0" t="n">
        <v>-0.276923179626465</v>
      </c>
      <c r="M1612" s="0" t="n">
        <v>5.98650598526001</v>
      </c>
      <c r="N1612" s="0" t="n">
        <v>0</v>
      </c>
      <c r="O1612" s="0" t="n">
        <v>0</v>
      </c>
      <c r="P1612" s="0" t="s">
        <v>146</v>
      </c>
      <c r="Q1612" s="0" t="s">
        <v>141</v>
      </c>
      <c r="R1612" s="0" t="n">
        <v>2</v>
      </c>
      <c r="S1612" s="0" t="s">
        <v>151</v>
      </c>
      <c r="T1612" s="0" t="n">
        <v>0</v>
      </c>
      <c r="U1612" s="0" t="n">
        <v>235394.22</v>
      </c>
      <c r="V1612" s="0" t="n">
        <v>0.0019244683207944</v>
      </c>
      <c r="W1612" s="0" t="n">
        <v>661.817443847656</v>
      </c>
      <c r="X1612" s="0" t="n">
        <v>0.00165675755124539</v>
      </c>
      <c r="Y1612" s="0" t="n">
        <f aca="false">IF(ISNUMBER(C1612),INDEX(Scorecard!$D$5:$D$12,SUMPRODUCT(--(Scorecard!$G$5:$G$11&lt;C1612))+1),Scorecard!$D$13)</f>
        <v>1.23750384304241</v>
      </c>
      <c r="Z1612" s="0" t="n">
        <f aca="false">IF(ISNUMBER(D1612),INDEX(Scorecard!$D$14:$D$17,SUMPRODUCT(--(Scorecard!$G$14:$G$16&lt;D1612))+1),Scorecard!$D$18)</f>
        <v>0.128579646629417</v>
      </c>
      <c r="AA1612" s="0" t="n">
        <f aca="false">IF(ISNUMBER(E1612),INDEX(Scorecard!$D$19:$D$26,SUMPRODUCT(--(Scorecard!$G$19:$G$25&lt;E1612))+1),Scorecard!$D$27)</f>
        <v>0.57899015159425</v>
      </c>
      <c r="AB1612" s="0" t="n">
        <f aca="false">IF(ISNUMBER(F1612),INDEX(Scorecard!$D$28:$D$35,SUMPRODUCT(--(Scorecard!$G$28:$G$34&lt;F1612))+1),Scorecard!$D$36)</f>
        <v>-0.0008456427959252</v>
      </c>
      <c r="AC1612" s="0" t="n">
        <f aca="false">IF(ISNUMBER(H1612),INDEX(Scorecard!$D$37:$D$44,SUMPRODUCT(--(Scorecard!$G$37:$G$43&lt;H1612))+1),Scorecard!$D$45)</f>
        <v>0.769716833645565</v>
      </c>
      <c r="AD1612" s="0" t="n">
        <f aca="false">IF(ISNUMBER(I1612),INDEX(Scorecard!$D$46:$D$52,SUMPRODUCT(--(Scorecard!$G$46:$G$51&lt;I1612))+1),Scorecard!$D$53)</f>
        <v>0.818882373006414</v>
      </c>
      <c r="AE1612" s="0" t="n">
        <f aca="false">IF(ISNUMBER(K1612),INDEX(Scorecard!$D$54:$D$61,SUMPRODUCT(--(Scorecard!$G$54:$G$60&lt;K1612))+1),Scorecard!$D$62)</f>
        <v>0.489050497890326</v>
      </c>
      <c r="AF1612" s="0" t="n">
        <f aca="false">IF(ISNUMBER(L1612),INDEX(Scorecard!$D$63:$D$68,SUMPRODUCT(--(Scorecard!$G$63:$G$67&lt;L1612))+1),Scorecard!$D$69)</f>
        <v>0.322484508656054</v>
      </c>
      <c r="AG1612" s="0" t="n">
        <f aca="false">Inputs!$B$10+Scorecard!$J$5*Y1612+Scorecard!$J$6*Z1612+Scorecard!$J$7*AA1612+Scorecard!$J$8*AB1612+Scorecard!$J$9*AC1612+Scorecard!$J$10*AD1612+Scorecard!$J$11*AE1612+Scorecard!$J$12*AF1612</f>
        <v>-6.05445336642835</v>
      </c>
      <c r="AH1612" s="0" t="n">
        <f aca="false">MIN(1-Inputs!$B$13,MAX(Inputs!$B$13,1/(1+EXP(-(Inputs!$B$11*AG1612+Inputs!$B$12)))))</f>
        <v>0.00192446837635264</v>
      </c>
      <c r="AI1612" s="0" t="n">
        <f aca="false">Inputs!$B$9-Inputs!$B$8*AG1612</f>
        <v>661.817473145299</v>
      </c>
      <c r="AJ1612" s="0" t="n">
        <f aca="false">RANK(AH1612,$AH$5:$AH$2004,0)+COUNTIF($AH$4:AH1611,AH1612)</f>
        <v>1704</v>
      </c>
      <c r="AK1612" s="0" t="n">
        <f aca="false">IF(AJ1612&lt;=Deciles!$B$5*(Deciles!$B$4+1),INT((AJ1612-1)/(Deciles!$B$4+1))+1,Deciles!$B$5+INT((AJ1612-1-Deciles!$B$5*(Deciles!$B$4+1))/Deciles!$B$4)+1)</f>
        <v>9</v>
      </c>
    </row>
    <row r="1613" customFormat="false" ht="15" hidden="false" customHeight="false" outlineLevel="0" collapsed="false">
      <c r="A1613" s="0" t="n">
        <v>47743</v>
      </c>
      <c r="B1613" s="0" t="s">
        <v>152</v>
      </c>
      <c r="C1613" s="0" t="n">
        <v>772</v>
      </c>
      <c r="D1613" s="0" t="n">
        <v>80</v>
      </c>
      <c r="E1613" s="0" t="n">
        <v>64.3513793945313</v>
      </c>
      <c r="F1613" s="0" t="n">
        <v>35</v>
      </c>
      <c r="G1613" s="0" t="n">
        <v>3.62700009346008</v>
      </c>
      <c r="H1613" s="0" t="n">
        <v>-2.80633330345154</v>
      </c>
      <c r="I1613" s="0" t="n">
        <v>42</v>
      </c>
      <c r="J1613" s="0" t="n">
        <v>12.1839027404785</v>
      </c>
      <c r="K1613" s="0" t="n">
        <v>4.19999980926514</v>
      </c>
      <c r="L1613" s="0" t="n">
        <v>-0.458333492279053</v>
      </c>
      <c r="M1613" s="0" t="n">
        <v>6.02961158752441</v>
      </c>
      <c r="N1613" s="0" t="n">
        <v>0</v>
      </c>
      <c r="O1613" s="0" t="n">
        <v>0</v>
      </c>
      <c r="P1613" s="0" t="s">
        <v>144</v>
      </c>
      <c r="Q1613" s="0" t="s">
        <v>141</v>
      </c>
      <c r="R1613" s="0" t="n">
        <v>2</v>
      </c>
      <c r="S1613" s="0" t="s">
        <v>156</v>
      </c>
      <c r="T1613" s="0" t="n">
        <v>0</v>
      </c>
      <c r="U1613" s="0" t="n">
        <v>195614.86</v>
      </c>
      <c r="V1613" s="0" t="n">
        <v>0.00243530748412013</v>
      </c>
      <c r="W1613" s="0" t="n">
        <v>655.432067871094</v>
      </c>
      <c r="X1613" s="0" t="n">
        <v>0.00253682397305965</v>
      </c>
      <c r="Y1613" s="0" t="n">
        <f aca="false">IF(ISNUMBER(C1613),INDEX(Scorecard!$D$5:$D$12,SUMPRODUCT(--(Scorecard!$G$5:$G$11&lt;C1613))+1),Scorecard!$D$13)</f>
        <v>1.23750384304241</v>
      </c>
      <c r="Z1613" s="0" t="n">
        <f aca="false">IF(ISNUMBER(D1613),INDEX(Scorecard!$D$14:$D$17,SUMPRODUCT(--(Scorecard!$G$14:$G$16&lt;D1613))+1),Scorecard!$D$18)</f>
        <v>0.0505355481560174</v>
      </c>
      <c r="AA1613" s="0" t="n">
        <f aca="false">IF(ISNUMBER(E1613),INDEX(Scorecard!$D$19:$D$26,SUMPRODUCT(--(Scorecard!$G$19:$G$25&lt;E1613))+1),Scorecard!$D$27)</f>
        <v>0.233621608745691</v>
      </c>
      <c r="AB1613" s="0" t="n">
        <f aca="false">IF(ISNUMBER(F1613),INDEX(Scorecard!$D$28:$D$35,SUMPRODUCT(--(Scorecard!$G$28:$G$34&lt;F1613))+1),Scorecard!$D$36)</f>
        <v>-0.0008456427959252</v>
      </c>
      <c r="AC1613" s="0" t="n">
        <f aca="false">IF(ISNUMBER(H1613),INDEX(Scorecard!$D$37:$D$44,SUMPRODUCT(--(Scorecard!$G$37:$G$43&lt;H1613))+1),Scorecard!$D$45)</f>
        <v>1.35057635045042</v>
      </c>
      <c r="AD1613" s="0" t="n">
        <f aca="false">IF(ISNUMBER(I1613),INDEX(Scorecard!$D$46:$D$52,SUMPRODUCT(--(Scorecard!$G$46:$G$51&lt;I1613))+1),Scorecard!$D$53)</f>
        <v>0.569875412099532</v>
      </c>
      <c r="AE1613" s="0" t="n">
        <f aca="false">IF(ISNUMBER(K1613),INDEX(Scorecard!$D$54:$D$61,SUMPRODUCT(--(Scorecard!$G$54:$G$60&lt;K1613))+1),Scorecard!$D$62)</f>
        <v>0.489050497890326</v>
      </c>
      <c r="AF1613" s="0" t="n">
        <f aca="false">IF(ISNUMBER(L1613),INDEX(Scorecard!$D$63:$D$68,SUMPRODUCT(--(Scorecard!$G$63:$G$67&lt;L1613))+1),Scorecard!$D$69)</f>
        <v>0.322484508656054</v>
      </c>
      <c r="AG1613" s="0" t="n">
        <f aca="false">Inputs!$B$10+Scorecard!$J$5*Y1613+Scorecard!$J$6*Z1613+Scorecard!$J$7*AA1613+Scorecard!$J$8*AB1613+Scorecard!$J$9*AC1613+Scorecard!$J$10*AD1613+Scorecard!$J$11*AE1613+Scorecard!$J$12*AF1613</f>
        <v>-5.83315239260515</v>
      </c>
      <c r="AH1613" s="0" t="n">
        <f aca="false">MIN(1-Inputs!$B$13,MAX(Inputs!$B$13,1/(1+EXP(-(Inputs!$B$11*AG1613+Inputs!$B$12)))))</f>
        <v>0.00243530750594722</v>
      </c>
      <c r="AI1613" s="0" t="n">
        <f aca="false">Inputs!$B$9-Inputs!$B$8*AG1613</f>
        <v>655.432076795726</v>
      </c>
      <c r="AJ1613" s="0" t="n">
        <f aca="false">RANK(AH1613,$AH$5:$AH$2004,0)+COUNTIF($AH$4:AH1612,AH1613)</f>
        <v>1635</v>
      </c>
      <c r="AK1613" s="0" t="n">
        <f aca="false">IF(AJ1613&lt;=Deciles!$B$5*(Deciles!$B$4+1),INT((AJ1613-1)/(Deciles!$B$4+1))+1,Deciles!$B$5+INT((AJ1613-1-Deciles!$B$5*(Deciles!$B$4+1))/Deciles!$B$4)+1)</f>
        <v>9</v>
      </c>
    </row>
    <row r="1614" customFormat="false" ht="15" hidden="false" customHeight="false" outlineLevel="0" collapsed="false">
      <c r="A1614" s="0" t="n">
        <v>47758</v>
      </c>
      <c r="B1614" s="0" t="s">
        <v>157</v>
      </c>
      <c r="C1614" s="0" t="n">
        <v>646</v>
      </c>
      <c r="D1614" s="0" t="n">
        <v>80</v>
      </c>
      <c r="E1614" s="0" t="n">
        <v>75.8887557983398</v>
      </c>
      <c r="F1614" s="0" t="n">
        <v>32</v>
      </c>
      <c r="G1614" s="0" t="n">
        <v>4.5019998550415</v>
      </c>
      <c r="H1614" s="0" t="n">
        <v>0.618666410446167</v>
      </c>
      <c r="I1614" s="0" t="n">
        <v>9</v>
      </c>
      <c r="J1614" s="0" t="n">
        <v>12.5046510696411</v>
      </c>
      <c r="K1614" s="0" t="n">
        <v>4.42307710647583</v>
      </c>
      <c r="L1614" s="0" t="n">
        <v>-0.276922702789307</v>
      </c>
      <c r="M1614" s="0" t="n">
        <v>5.74976253509522</v>
      </c>
      <c r="N1614" s="0" t="n">
        <v>0</v>
      </c>
      <c r="O1614" s="0" t="n">
        <v>0</v>
      </c>
      <c r="P1614" s="0" t="s">
        <v>146</v>
      </c>
      <c r="Q1614" s="0" t="s">
        <v>160</v>
      </c>
      <c r="R1614" s="0" t="n">
        <v>2</v>
      </c>
      <c r="S1614" s="0" t="s">
        <v>149</v>
      </c>
      <c r="T1614" s="0" t="n">
        <v>0</v>
      </c>
      <c r="U1614" s="0" t="n">
        <v>269588.28</v>
      </c>
      <c r="V1614" s="0" t="n">
        <v>0.0776156634092331</v>
      </c>
      <c r="W1614" s="0" t="n">
        <v>559.623474121094</v>
      </c>
      <c r="X1614" s="0" t="n">
        <v>0.0916612446308136</v>
      </c>
      <c r="Y1614" s="0" t="n">
        <f aca="false">IF(ISNUMBER(C1614),INDEX(Scorecard!$D$5:$D$12,SUMPRODUCT(--(Scorecard!$G$5:$G$11&lt;C1614))+1),Scorecard!$D$13)</f>
        <v>-1.88220980528339</v>
      </c>
      <c r="Z1614" s="0" t="n">
        <f aca="false">IF(ISNUMBER(D1614),INDEX(Scorecard!$D$14:$D$17,SUMPRODUCT(--(Scorecard!$G$14:$G$16&lt;D1614))+1),Scorecard!$D$18)</f>
        <v>0.0505355481560174</v>
      </c>
      <c r="AA1614" s="0" t="n">
        <f aca="false">IF(ISNUMBER(E1614),INDEX(Scorecard!$D$19:$D$26,SUMPRODUCT(--(Scorecard!$G$19:$G$25&lt;E1614))+1),Scorecard!$D$27)</f>
        <v>-0.0341578513653732</v>
      </c>
      <c r="AB1614" s="0" t="n">
        <f aca="false">IF(ISNUMBER(F1614),INDEX(Scorecard!$D$28:$D$35,SUMPRODUCT(--(Scorecard!$G$28:$G$34&lt;F1614))+1),Scorecard!$D$36)</f>
        <v>0.126913191054783</v>
      </c>
      <c r="AC1614" s="0" t="n">
        <f aca="false">IF(ISNUMBER(H1614),INDEX(Scorecard!$D$37:$D$44,SUMPRODUCT(--(Scorecard!$G$37:$G$43&lt;H1614))+1),Scorecard!$D$45)</f>
        <v>-0.271229676926091</v>
      </c>
      <c r="AD1614" s="0" t="n">
        <f aca="false">IF(ISNUMBER(I1614),INDEX(Scorecard!$D$46:$D$52,SUMPRODUCT(--(Scorecard!$G$46:$G$51&lt;I1614))+1),Scorecard!$D$53)</f>
        <v>-0.114272400683245</v>
      </c>
      <c r="AE1614" s="0" t="n">
        <f aca="false">IF(ISNUMBER(K1614),INDEX(Scorecard!$D$54:$D$61,SUMPRODUCT(--(Scorecard!$G$54:$G$60&lt;K1614))+1),Scorecard!$D$62)</f>
        <v>0.409483001259379</v>
      </c>
      <c r="AF1614" s="0" t="n">
        <f aca="false">IF(ISNUMBER(L1614),INDEX(Scorecard!$D$63:$D$68,SUMPRODUCT(--(Scorecard!$G$63:$G$67&lt;L1614))+1),Scorecard!$D$69)</f>
        <v>0.322484508656054</v>
      </c>
      <c r="AG1614" s="0" t="n">
        <f aca="false">Inputs!$B$10+Scorecard!$J$5*Y1614+Scorecard!$J$6*Z1614+Scorecard!$J$7*AA1614+Scorecard!$J$8*AB1614+Scorecard!$J$9*AC1614+Scorecard!$J$10*AD1614+Scorecard!$J$11*AE1614+Scorecard!$J$12*AF1614</f>
        <v>-2.51267839550294</v>
      </c>
      <c r="AH1614" s="0" t="n">
        <f aca="false">MIN(1-Inputs!$B$13,MAX(Inputs!$B$13,1/(1+EXP(-(Inputs!$B$11*AG1614+Inputs!$B$12)))))</f>
        <v>0.0776156647783935</v>
      </c>
      <c r="AI1614" s="0" t="n">
        <f aca="false">Inputs!$B$9-Inputs!$B$8*AG1614</f>
        <v>559.623449415324</v>
      </c>
      <c r="AJ1614" s="0" t="n">
        <f aca="false">RANK(AH1614,$AH$5:$AH$2004,0)+COUNTIF($AH$4:AH1613,AH1614)</f>
        <v>69</v>
      </c>
      <c r="AK1614" s="0" t="n">
        <f aca="false">IF(AJ1614&lt;=Deciles!$B$5*(Deciles!$B$4+1),INT((AJ1614-1)/(Deciles!$B$4+1))+1,Deciles!$B$5+INT((AJ1614-1-Deciles!$B$5*(Deciles!$B$4+1))/Deciles!$B$4)+1)</f>
        <v>1</v>
      </c>
    </row>
    <row r="1615" customFormat="false" ht="15" hidden="false" customHeight="false" outlineLevel="0" collapsed="false">
      <c r="A1615" s="0" t="n">
        <v>47763</v>
      </c>
      <c r="B1615" s="0" t="s">
        <v>145</v>
      </c>
      <c r="C1615" s="0" t="n">
        <v>735</v>
      </c>
      <c r="D1615" s="0" t="n">
        <v>80</v>
      </c>
      <c r="E1615" s="0" t="n">
        <v>76.1968078613281</v>
      </c>
      <c r="F1615" s="0" t="n">
        <v>26</v>
      </c>
      <c r="G1615" s="0" t="n">
        <v>3.23000001907349</v>
      </c>
      <c r="H1615" s="0" t="n">
        <v>-0.286666631698608</v>
      </c>
      <c r="I1615" s="0" t="n">
        <v>7</v>
      </c>
      <c r="J1615" s="0" t="n">
        <v>11.8986368179321</v>
      </c>
      <c r="K1615" s="0" t="n">
        <v>4.85833311080933</v>
      </c>
      <c r="L1615" s="0" t="n">
        <v>-1.875</v>
      </c>
      <c r="M1615" s="0" t="n">
        <v>6.54819345474243</v>
      </c>
      <c r="N1615" s="0" t="n">
        <v>0</v>
      </c>
      <c r="O1615" s="0" t="n">
        <v>0</v>
      </c>
      <c r="P1615" s="0" t="s">
        <v>140</v>
      </c>
      <c r="Q1615" s="0" t="s">
        <v>141</v>
      </c>
      <c r="R1615" s="0" t="n">
        <v>1</v>
      </c>
      <c r="S1615" s="0" t="s">
        <v>151</v>
      </c>
      <c r="T1615" s="0" t="n">
        <v>0</v>
      </c>
      <c r="U1615" s="0" t="n">
        <v>147066.05</v>
      </c>
      <c r="V1615" s="0" t="n">
        <v>0.00791296642273665</v>
      </c>
      <c r="W1615" s="0" t="n">
        <v>623.389831542969</v>
      </c>
      <c r="X1615" s="0" t="n">
        <v>0.007107715588063</v>
      </c>
      <c r="Y1615" s="0" t="n">
        <f aca="false">IF(ISNUMBER(C1615),INDEX(Scorecard!$D$5:$D$12,SUMPRODUCT(--(Scorecard!$G$5:$G$11&lt;C1615))+1),Scorecard!$D$13)</f>
        <v>0.488358159108655</v>
      </c>
      <c r="Z1615" s="0" t="n">
        <f aca="false">IF(ISNUMBER(D1615),INDEX(Scorecard!$D$14:$D$17,SUMPRODUCT(--(Scorecard!$G$14:$G$16&lt;D1615))+1),Scorecard!$D$18)</f>
        <v>0.0505355481560174</v>
      </c>
      <c r="AA1615" s="0" t="n">
        <f aca="false">IF(ISNUMBER(E1615),INDEX(Scorecard!$D$19:$D$26,SUMPRODUCT(--(Scorecard!$G$19:$G$25&lt;E1615))+1),Scorecard!$D$27)</f>
        <v>-0.0341578513653732</v>
      </c>
      <c r="AB1615" s="0" t="n">
        <f aca="false">IF(ISNUMBER(F1615),INDEX(Scorecard!$D$28:$D$35,SUMPRODUCT(--(Scorecard!$G$28:$G$34&lt;F1615))+1),Scorecard!$D$36)</f>
        <v>0.165097008946478</v>
      </c>
      <c r="AC1615" s="0" t="n">
        <f aca="false">IF(ISNUMBER(H1615),INDEX(Scorecard!$D$37:$D$44,SUMPRODUCT(--(Scorecard!$G$37:$G$43&lt;H1615))+1),Scorecard!$D$45)</f>
        <v>0.769716833645565</v>
      </c>
      <c r="AD1615" s="0" t="n">
        <f aca="false">IF(ISNUMBER(I1615),INDEX(Scorecard!$D$46:$D$52,SUMPRODUCT(--(Scorecard!$G$46:$G$51&lt;I1615))+1),Scorecard!$D$53)</f>
        <v>-0.114272400683245</v>
      </c>
      <c r="AE1615" s="0" t="n">
        <f aca="false">IF(ISNUMBER(K1615),INDEX(Scorecard!$D$54:$D$61,SUMPRODUCT(--(Scorecard!$G$54:$G$60&lt;K1615))+1),Scorecard!$D$62)</f>
        <v>0.214429354789033</v>
      </c>
      <c r="AF1615" s="0" t="n">
        <f aca="false">IF(ISNUMBER(L1615),INDEX(Scorecard!$D$63:$D$68,SUMPRODUCT(--(Scorecard!$G$63:$G$67&lt;L1615))+1),Scorecard!$D$69)</f>
        <v>-0.340582194386522</v>
      </c>
      <c r="AG1615" s="0" t="n">
        <f aca="false">Inputs!$B$10+Scorecard!$J$5*Y1615+Scorecard!$J$6*Z1615+Scorecard!$J$7*AA1615+Scorecard!$J$8*AB1615+Scorecard!$J$9*AC1615+Scorecard!$J$10*AD1615+Scorecard!$J$11*AE1615+Scorecard!$J$12*AF1615</f>
        <v>-4.72265203627793</v>
      </c>
      <c r="AH1615" s="0" t="n">
        <f aca="false">MIN(1-Inputs!$B$13,MAX(Inputs!$B$13,1/(1+EXP(-(Inputs!$B$11*AG1615+Inputs!$B$12)))))</f>
        <v>0.00791296627225886</v>
      </c>
      <c r="AI1615" s="0" t="n">
        <f aca="false">Inputs!$B$9-Inputs!$B$8*AG1615</f>
        <v>623.389809656152</v>
      </c>
      <c r="AJ1615" s="0" t="n">
        <f aca="false">RANK(AH1615,$AH$5:$AH$2004,0)+COUNTIF($AH$4:AH1614,AH1615)</f>
        <v>979</v>
      </c>
      <c r="AK1615" s="0" t="n">
        <f aca="false">IF(AJ1615&lt;=Deciles!$B$5*(Deciles!$B$4+1),INT((AJ1615-1)/(Deciles!$B$4+1))+1,Deciles!$B$5+INT((AJ1615-1-Deciles!$B$5*(Deciles!$B$4+1))/Deciles!$B$4)+1)</f>
        <v>5</v>
      </c>
    </row>
    <row r="1616" customFormat="false" ht="15" hidden="false" customHeight="false" outlineLevel="0" collapsed="false">
      <c r="A1616" s="0" t="n">
        <v>47763</v>
      </c>
      <c r="B1616" s="0" t="s">
        <v>150</v>
      </c>
      <c r="C1616" s="0" t="n">
        <v>735</v>
      </c>
      <c r="D1616" s="0" t="n">
        <v>80</v>
      </c>
      <c r="E1616" s="0" t="n">
        <v>67.1116256713867</v>
      </c>
      <c r="F1616" s="0" t="n">
        <v>26</v>
      </c>
      <c r="G1616" s="0" t="n">
        <v>3.23000001907349</v>
      </c>
      <c r="H1616" s="0" t="n">
        <v>-3.40333318710327</v>
      </c>
      <c r="I1616" s="0" t="n">
        <v>25</v>
      </c>
      <c r="J1616" s="0" t="n">
        <v>11.8668155670166</v>
      </c>
      <c r="K1616" s="0" t="n">
        <v>4.40000009536743</v>
      </c>
      <c r="L1616" s="0" t="n">
        <v>-0.208333015441895</v>
      </c>
      <c r="M1616" s="0" t="n">
        <v>6.54819679260254</v>
      </c>
      <c r="N1616" s="0" t="n">
        <v>0</v>
      </c>
      <c r="O1616" s="0" t="n">
        <v>0</v>
      </c>
      <c r="P1616" s="0" t="s">
        <v>140</v>
      </c>
      <c r="Q1616" s="0" t="s">
        <v>141</v>
      </c>
      <c r="R1616" s="0" t="n">
        <v>1</v>
      </c>
      <c r="S1616" s="0" t="s">
        <v>151</v>
      </c>
      <c r="T1616" s="0" t="n">
        <v>0</v>
      </c>
      <c r="U1616" s="0" t="n">
        <v>142459.88</v>
      </c>
      <c r="V1616" s="0" t="n">
        <v>0.00548718729987741</v>
      </c>
      <c r="W1616" s="0" t="n">
        <v>633.36376953125</v>
      </c>
      <c r="X1616" s="0" t="n">
        <v>0.00586400274187326</v>
      </c>
      <c r="Y1616" s="0" t="n">
        <f aca="false">IF(ISNUMBER(C1616),INDEX(Scorecard!$D$5:$D$12,SUMPRODUCT(--(Scorecard!$G$5:$G$11&lt;C1616))+1),Scorecard!$D$13)</f>
        <v>0.488358159108655</v>
      </c>
      <c r="Z1616" s="0" t="n">
        <f aca="false">IF(ISNUMBER(D1616),INDEX(Scorecard!$D$14:$D$17,SUMPRODUCT(--(Scorecard!$G$14:$G$16&lt;D1616))+1),Scorecard!$D$18)</f>
        <v>0.0505355481560174</v>
      </c>
      <c r="AA1616" s="0" t="n">
        <f aca="false">IF(ISNUMBER(E1616),INDEX(Scorecard!$D$19:$D$26,SUMPRODUCT(--(Scorecard!$G$19:$G$25&lt;E1616))+1),Scorecard!$D$27)</f>
        <v>0.0530843085177338</v>
      </c>
      <c r="AB1616" s="0" t="n">
        <f aca="false">IF(ISNUMBER(F1616),INDEX(Scorecard!$D$28:$D$35,SUMPRODUCT(--(Scorecard!$G$28:$G$34&lt;F1616))+1),Scorecard!$D$36)</f>
        <v>0.165097008946478</v>
      </c>
      <c r="AC1616" s="0" t="n">
        <f aca="false">IF(ISNUMBER(H1616),INDEX(Scorecard!$D$37:$D$44,SUMPRODUCT(--(Scorecard!$G$37:$G$43&lt;H1616))+1),Scorecard!$D$45)</f>
        <v>1.35057635045042</v>
      </c>
      <c r="AD1616" s="0" t="n">
        <f aca="false">IF(ISNUMBER(I1616),INDEX(Scorecard!$D$46:$D$52,SUMPRODUCT(--(Scorecard!$G$46:$G$51&lt;I1616))+1),Scorecard!$D$53)</f>
        <v>-0.048559051279741</v>
      </c>
      <c r="AE1616" s="0" t="n">
        <f aca="false">IF(ISNUMBER(K1616),INDEX(Scorecard!$D$54:$D$61,SUMPRODUCT(--(Scorecard!$G$54:$G$60&lt;K1616))+1),Scorecard!$D$62)</f>
        <v>0.489050497890326</v>
      </c>
      <c r="AF1616" s="0" t="n">
        <f aca="false">IF(ISNUMBER(L1616),INDEX(Scorecard!$D$63:$D$68,SUMPRODUCT(--(Scorecard!$G$63:$G$67&lt;L1616))+1),Scorecard!$D$69)</f>
        <v>0.322484508656054</v>
      </c>
      <c r="AG1616" s="0" t="n">
        <f aca="false">Inputs!$B$10+Scorecard!$J$5*Y1616+Scorecard!$J$6*Z1616+Scorecard!$J$7*AA1616+Scorecard!$J$8*AB1616+Scorecard!$J$9*AC1616+Scorecard!$J$10*AD1616+Scorecard!$J$11*AE1616+Scorecard!$J$12*AF1616</f>
        <v>-5.0683225125654</v>
      </c>
      <c r="AH1616" s="0" t="n">
        <f aca="false">MIN(1-Inputs!$B$13,MAX(Inputs!$B$13,1/(1+EXP(-(Inputs!$B$11*AG1616+Inputs!$B$12)))))</f>
        <v>0.00548718725460144</v>
      </c>
      <c r="AI1616" s="0" t="n">
        <f aca="false">Inputs!$B$9-Inputs!$B$8*AG1616</f>
        <v>633.363751294585</v>
      </c>
      <c r="AJ1616" s="0" t="n">
        <f aca="false">RANK(AH1616,$AH$5:$AH$2004,0)+COUNTIF($AH$4:AH1615,AH1616)</f>
        <v>1193</v>
      </c>
      <c r="AK1616" s="0" t="n">
        <f aca="false">IF(AJ1616&lt;=Deciles!$B$5*(Deciles!$B$4+1),INT((AJ1616-1)/(Deciles!$B$4+1))+1,Deciles!$B$5+INT((AJ1616-1-Deciles!$B$5*(Deciles!$B$4+1))/Deciles!$B$4)+1)</f>
        <v>6</v>
      </c>
    </row>
    <row r="1617" customFormat="false" ht="15" hidden="false" customHeight="false" outlineLevel="0" collapsed="false">
      <c r="A1617" s="0" t="n">
        <v>47768</v>
      </c>
      <c r="B1617" s="0" t="s">
        <v>152</v>
      </c>
      <c r="C1617" s="0" t="n">
        <v>623</v>
      </c>
      <c r="D1617" s="0" t="n">
        <v>80</v>
      </c>
      <c r="E1617" s="0" t="n">
        <v>69.2374954223633</v>
      </c>
      <c r="F1617" s="0" t="n">
        <v>25</v>
      </c>
      <c r="G1617" s="0" t="n">
        <v>4.22499990463257</v>
      </c>
      <c r="H1617" s="0" t="n">
        <v>-2.20833349227905</v>
      </c>
      <c r="I1617" s="0" t="n">
        <v>32</v>
      </c>
      <c r="J1617" s="0" t="n">
        <v>12.394642829895</v>
      </c>
      <c r="K1617" s="0" t="n">
        <v>4.09999990463257</v>
      </c>
      <c r="L1617" s="0" t="n">
        <v>-0.458333492279053</v>
      </c>
      <c r="M1617" s="0" t="n">
        <v>4.74415826797485</v>
      </c>
      <c r="N1617" s="0" t="n">
        <v>0</v>
      </c>
      <c r="O1617" s="0" t="n">
        <v>0</v>
      </c>
      <c r="P1617" s="0" t="s">
        <v>140</v>
      </c>
      <c r="Q1617" s="0" t="s">
        <v>141</v>
      </c>
      <c r="R1617" s="0" t="n">
        <v>1</v>
      </c>
      <c r="S1617" s="0" t="s">
        <v>142</v>
      </c>
      <c r="T1617" s="0" t="n">
        <v>0</v>
      </c>
      <c r="U1617" s="0" t="n">
        <v>241504.27</v>
      </c>
      <c r="V1617" s="0" t="n">
        <v>0.0498732067644596</v>
      </c>
      <c r="W1617" s="0" t="n">
        <v>572.395568847656</v>
      </c>
      <c r="X1617" s="0" t="n">
        <v>0.128614485263825</v>
      </c>
      <c r="Y1617" s="0" t="n">
        <f aca="false">IF(ISNUMBER(C1617),INDEX(Scorecard!$D$5:$D$12,SUMPRODUCT(--(Scorecard!$G$5:$G$11&lt;C1617))+1),Scorecard!$D$13)</f>
        <v>-1.88220980528339</v>
      </c>
      <c r="Z1617" s="0" t="n">
        <f aca="false">IF(ISNUMBER(D1617),INDEX(Scorecard!$D$14:$D$17,SUMPRODUCT(--(Scorecard!$G$14:$G$16&lt;D1617))+1),Scorecard!$D$18)</f>
        <v>0.0505355481560174</v>
      </c>
      <c r="AA1617" s="0" t="n">
        <f aca="false">IF(ISNUMBER(E1617),INDEX(Scorecard!$D$19:$D$26,SUMPRODUCT(--(Scorecard!$G$19:$G$25&lt;E1617))+1),Scorecard!$D$27)</f>
        <v>0.0530843085177338</v>
      </c>
      <c r="AB1617" s="0" t="n">
        <f aca="false">IF(ISNUMBER(F1617),INDEX(Scorecard!$D$28:$D$35,SUMPRODUCT(--(Scorecard!$G$28:$G$34&lt;F1617))+1),Scorecard!$D$36)</f>
        <v>0.349218150643304</v>
      </c>
      <c r="AC1617" s="0" t="n">
        <f aca="false">IF(ISNUMBER(H1617),INDEX(Scorecard!$D$37:$D$44,SUMPRODUCT(--(Scorecard!$G$37:$G$43&lt;H1617))+1),Scorecard!$D$45)</f>
        <v>1.35057635045042</v>
      </c>
      <c r="AD1617" s="0" t="n">
        <f aca="false">IF(ISNUMBER(I1617),INDEX(Scorecard!$D$46:$D$52,SUMPRODUCT(--(Scorecard!$G$46:$G$51&lt;I1617))+1),Scorecard!$D$53)</f>
        <v>0.123869379412532</v>
      </c>
      <c r="AE1617" s="0" t="n">
        <f aca="false">IF(ISNUMBER(K1617),INDEX(Scorecard!$D$54:$D$61,SUMPRODUCT(--(Scorecard!$G$54:$G$60&lt;K1617))+1),Scorecard!$D$62)</f>
        <v>0.489050497890326</v>
      </c>
      <c r="AF1617" s="0" t="n">
        <f aca="false">IF(ISNUMBER(L1617),INDEX(Scorecard!$D$63:$D$68,SUMPRODUCT(--(Scorecard!$G$63:$G$67&lt;L1617))+1),Scorecard!$D$69)</f>
        <v>0.322484508656054</v>
      </c>
      <c r="AG1617" s="0" t="n">
        <f aca="false">Inputs!$B$10+Scorecard!$J$5*Y1617+Scorecard!$J$6*Z1617+Scorecard!$J$7*AA1617+Scorecard!$J$8*AB1617+Scorecard!$J$9*AC1617+Scorecard!$J$10*AD1617+Scorecard!$J$11*AE1617+Scorecard!$J$12*AF1617</f>
        <v>-2.95532569632898</v>
      </c>
      <c r="AH1617" s="0" t="n">
        <f aca="false">MIN(1-Inputs!$B$13,MAX(Inputs!$B$13,1/(1+EXP(-(Inputs!$B$11*AG1617+Inputs!$B$12)))))</f>
        <v>0.0498732067750007</v>
      </c>
      <c r="AI1617" s="0" t="n">
        <f aca="false">Inputs!$B$9-Inputs!$B$8*AG1617</f>
        <v>572.395550730616</v>
      </c>
      <c r="AJ1617" s="0" t="n">
        <f aca="false">RANK(AH1617,$AH$5:$AH$2004,0)+COUNTIF($AH$4:AH1616,AH1617)</f>
        <v>149</v>
      </c>
      <c r="AK1617" s="0" t="n">
        <f aca="false">IF(AJ1617&lt;=Deciles!$B$5*(Deciles!$B$4+1),INT((AJ1617-1)/(Deciles!$B$4+1))+1,Deciles!$B$5+INT((AJ1617-1-Deciles!$B$5*(Deciles!$B$4+1))/Deciles!$B$4)+1)</f>
        <v>1</v>
      </c>
    </row>
    <row r="1618" customFormat="false" ht="15" hidden="false" customHeight="false" outlineLevel="0" collapsed="false">
      <c r="A1618" s="0" t="n">
        <v>47771</v>
      </c>
      <c r="B1618" s="0" t="s">
        <v>150</v>
      </c>
      <c r="C1618" s="0" t="n">
        <v>790</v>
      </c>
      <c r="D1618" s="0" t="n">
        <v>80</v>
      </c>
      <c r="E1618" s="0" t="n">
        <v>68.2685394287109</v>
      </c>
      <c r="F1618" s="0" t="n">
        <v>50</v>
      </c>
      <c r="G1618" s="0" t="n">
        <v>3.06699991226196</v>
      </c>
      <c r="H1618" s="0" t="n">
        <v>-3.5663332939148</v>
      </c>
      <c r="I1618" s="0" t="n">
        <v>28</v>
      </c>
      <c r="J1618" s="0" t="n">
        <v>12.333475112915</v>
      </c>
      <c r="K1618" s="0" t="n">
        <v>3.70000004768372</v>
      </c>
      <c r="L1618" s="0" t="n">
        <v>-0.208333253860474</v>
      </c>
      <c r="M1618" s="0" t="n">
        <v>4.74416780471802</v>
      </c>
      <c r="N1618" s="0" t="n">
        <v>0</v>
      </c>
      <c r="O1618" s="0" t="n">
        <v>0</v>
      </c>
      <c r="P1618" s="0" t="s">
        <v>140</v>
      </c>
      <c r="Q1618" s="0" t="s">
        <v>141</v>
      </c>
      <c r="R1618" s="0" t="n">
        <v>2</v>
      </c>
      <c r="S1618" s="0" t="s">
        <v>147</v>
      </c>
      <c r="T1618" s="0" t="n">
        <v>0</v>
      </c>
      <c r="U1618" s="0" t="n">
        <v>227174.72</v>
      </c>
      <c r="V1618" s="0" t="n">
        <v>0.00170720415189862</v>
      </c>
      <c r="W1618" s="0" t="n">
        <v>665.0654296875</v>
      </c>
      <c r="X1618" s="0" t="n">
        <v>0.00390168325975537</v>
      </c>
      <c r="Y1618" s="0" t="n">
        <f aca="false">IF(ISNUMBER(C1618),INDEX(Scorecard!$D$5:$D$12,SUMPRODUCT(--(Scorecard!$G$5:$G$11&lt;C1618))+1),Scorecard!$D$13)</f>
        <v>2.19112706886128</v>
      </c>
      <c r="Z1618" s="0" t="n">
        <f aca="false">IF(ISNUMBER(D1618),INDEX(Scorecard!$D$14:$D$17,SUMPRODUCT(--(Scorecard!$G$14:$G$16&lt;D1618))+1),Scorecard!$D$18)</f>
        <v>0.0505355481560174</v>
      </c>
      <c r="AA1618" s="0" t="n">
        <f aca="false">IF(ISNUMBER(E1618),INDEX(Scorecard!$D$19:$D$26,SUMPRODUCT(--(Scorecard!$G$19:$G$25&lt;E1618))+1),Scorecard!$D$27)</f>
        <v>0.0530843085177338</v>
      </c>
      <c r="AB1618" s="0" t="n">
        <f aca="false">IF(ISNUMBER(F1618),INDEX(Scorecard!$D$28:$D$35,SUMPRODUCT(--(Scorecard!$G$28:$G$34&lt;F1618))+1),Scorecard!$D$36)</f>
        <v>-0.400689107298307</v>
      </c>
      <c r="AC1618" s="0" t="n">
        <f aca="false">IF(ISNUMBER(H1618),INDEX(Scorecard!$D$37:$D$44,SUMPRODUCT(--(Scorecard!$G$37:$G$43&lt;H1618))+1),Scorecard!$D$45)</f>
        <v>1.35057635045042</v>
      </c>
      <c r="AD1618" s="0" t="n">
        <f aca="false">IF(ISNUMBER(I1618),INDEX(Scorecard!$D$46:$D$52,SUMPRODUCT(--(Scorecard!$G$46:$G$51&lt;I1618))+1),Scorecard!$D$53)</f>
        <v>0.123869379412532</v>
      </c>
      <c r="AE1618" s="0" t="n">
        <f aca="false">IF(ISNUMBER(K1618),INDEX(Scorecard!$D$54:$D$61,SUMPRODUCT(--(Scorecard!$G$54:$G$60&lt;K1618))+1),Scorecard!$D$62)</f>
        <v>0.489050497890326</v>
      </c>
      <c r="AF1618" s="0" t="n">
        <f aca="false">IF(ISNUMBER(L1618),INDEX(Scorecard!$D$63:$D$68,SUMPRODUCT(--(Scorecard!$G$63:$G$67&lt;L1618))+1),Scorecard!$D$69)</f>
        <v>0.322484508656054</v>
      </c>
      <c r="AG1618" s="0" t="n">
        <f aca="false">Inputs!$B$10+Scorecard!$J$5*Y1618+Scorecard!$J$6*Z1618+Scorecard!$J$7*AA1618+Scorecard!$J$8*AB1618+Scorecard!$J$9*AC1618+Scorecard!$J$10*AD1618+Scorecard!$J$11*AE1618+Scorecard!$J$12*AF1618</f>
        <v>-6.16701991623426</v>
      </c>
      <c r="AH1618" s="0" t="n">
        <f aca="false">MIN(1-Inputs!$B$13,MAX(Inputs!$B$13,1/(1+EXP(-(Inputs!$B$11*AG1618+Inputs!$B$12)))))</f>
        <v>0.0017072041595672</v>
      </c>
      <c r="AI1618" s="0" t="n">
        <f aca="false">Inputs!$B$9-Inputs!$B$8*AG1618</f>
        <v>665.065457208798</v>
      </c>
      <c r="AJ1618" s="0" t="n">
        <f aca="false">RANK(AH1618,$AH$5:$AH$2004,0)+COUNTIF($AH$4:AH1617,AH1618)</f>
        <v>1753</v>
      </c>
      <c r="AK1618" s="0" t="n">
        <f aca="false">IF(AJ1618&lt;=Deciles!$B$5*(Deciles!$B$4+1),INT((AJ1618-1)/(Deciles!$B$4+1))+1,Deciles!$B$5+INT((AJ1618-1-Deciles!$B$5*(Deciles!$B$4+1))/Deciles!$B$4)+1)</f>
        <v>9</v>
      </c>
    </row>
    <row r="1619" customFormat="false" ht="15" hidden="false" customHeight="false" outlineLevel="0" collapsed="false">
      <c r="A1619" s="0" t="n">
        <v>47776</v>
      </c>
      <c r="B1619" s="0" t="s">
        <v>143</v>
      </c>
      <c r="C1619" s="0" t="n">
        <v>719</v>
      </c>
      <c r="D1619" s="0" t="n">
        <v>80</v>
      </c>
      <c r="E1619" s="0" t="n">
        <v>78.1493301391602</v>
      </c>
      <c r="F1619" s="0" t="n">
        <v>31</v>
      </c>
      <c r="G1619" s="0" t="n">
        <v>3.94899988174439</v>
      </c>
      <c r="H1619" s="0" t="n">
        <v>0.71566653251648</v>
      </c>
      <c r="I1619" s="0" t="n">
        <v>10</v>
      </c>
      <c r="J1619" s="0" t="n">
        <v>12.2668838500977</v>
      </c>
      <c r="K1619" s="0" t="n">
        <v>9.13333320617676</v>
      </c>
      <c r="L1619" s="0" t="n">
        <v>5.0717945098877</v>
      </c>
      <c r="M1619" s="0" t="n">
        <v>1.43321859836578</v>
      </c>
      <c r="N1619" s="0" t="n">
        <v>0</v>
      </c>
      <c r="O1619" s="0" t="n">
        <v>0</v>
      </c>
      <c r="P1619" s="0" t="s">
        <v>144</v>
      </c>
      <c r="Q1619" s="0" t="s">
        <v>141</v>
      </c>
      <c r="R1619" s="0" t="n">
        <v>1</v>
      </c>
      <c r="S1619" s="0" t="s">
        <v>159</v>
      </c>
      <c r="T1619" s="0" t="n">
        <v>0</v>
      </c>
      <c r="U1619" s="0" t="n">
        <v>212539.61</v>
      </c>
      <c r="V1619" s="0" t="n">
        <v>0.0266234129667282</v>
      </c>
      <c r="W1619" s="0" t="n">
        <v>590.037841796875</v>
      </c>
      <c r="X1619" s="0" t="n">
        <v>0.0233486369252205</v>
      </c>
      <c r="Y1619" s="0" t="n">
        <f aca="false">IF(ISNUMBER(C1619),INDEX(Scorecard!$D$5:$D$12,SUMPRODUCT(--(Scorecard!$G$5:$G$11&lt;C1619))+1),Scorecard!$D$13)</f>
        <v>-0.0290424113398221</v>
      </c>
      <c r="Z1619" s="0" t="n">
        <f aca="false">IF(ISNUMBER(D1619),INDEX(Scorecard!$D$14:$D$17,SUMPRODUCT(--(Scorecard!$G$14:$G$16&lt;D1619))+1),Scorecard!$D$18)</f>
        <v>0.0505355481560174</v>
      </c>
      <c r="AA1619" s="0" t="n">
        <f aca="false">IF(ISNUMBER(E1619),INDEX(Scorecard!$D$19:$D$26,SUMPRODUCT(--(Scorecard!$G$19:$G$25&lt;E1619))+1),Scorecard!$D$27)</f>
        <v>-0.0341578513653732</v>
      </c>
      <c r="AB1619" s="0" t="n">
        <f aca="false">IF(ISNUMBER(F1619),INDEX(Scorecard!$D$28:$D$35,SUMPRODUCT(--(Scorecard!$G$28:$G$34&lt;F1619))+1),Scorecard!$D$36)</f>
        <v>0.126913191054783</v>
      </c>
      <c r="AC1619" s="0" t="n">
        <f aca="false">IF(ISNUMBER(H1619),INDEX(Scorecard!$D$37:$D$44,SUMPRODUCT(--(Scorecard!$G$37:$G$43&lt;H1619))+1),Scorecard!$D$45)</f>
        <v>-0.569454719285959</v>
      </c>
      <c r="AD1619" s="0" t="n">
        <f aca="false">IF(ISNUMBER(I1619),INDEX(Scorecard!$D$46:$D$52,SUMPRODUCT(--(Scorecard!$G$46:$G$51&lt;I1619))+1),Scorecard!$D$53)</f>
        <v>-0.114272400683245</v>
      </c>
      <c r="AE1619" s="0" t="n">
        <f aca="false">IF(ISNUMBER(K1619),INDEX(Scorecard!$D$54:$D$61,SUMPRODUCT(--(Scorecard!$G$54:$G$60&lt;K1619))+1),Scorecard!$D$62)</f>
        <v>-0.541917179454542</v>
      </c>
      <c r="AF1619" s="0" t="n">
        <f aca="false">IF(ISNUMBER(L1619),INDEX(Scorecard!$D$63:$D$68,SUMPRODUCT(--(Scorecard!$G$63:$G$67&lt;L1619))+1),Scorecard!$D$69)</f>
        <v>0.322484508656054</v>
      </c>
      <c r="AG1619" s="0" t="n">
        <f aca="false">Inputs!$B$10+Scorecard!$J$5*Y1619+Scorecard!$J$6*Z1619+Scorecard!$J$7*AA1619+Scorecard!$J$8*AB1619+Scorecard!$J$9*AC1619+Scorecard!$J$10*AD1619+Scorecard!$J$11*AE1619+Scorecard!$J$12*AF1619</f>
        <v>-3.56676104753542</v>
      </c>
      <c r="AH1619" s="0" t="n">
        <f aca="false">MIN(1-Inputs!$B$13,MAX(Inputs!$B$13,1/(1+EXP(-(Inputs!$B$11*AG1619+Inputs!$B$12)))))</f>
        <v>0.0266234125405076</v>
      </c>
      <c r="AI1619" s="0" t="n">
        <f aca="false">Inputs!$B$9-Inputs!$B$8*AG1619</f>
        <v>590.037845710811</v>
      </c>
      <c r="AJ1619" s="0" t="n">
        <f aca="false">RANK(AH1619,$AH$5:$AH$2004,0)+COUNTIF($AH$4:AH1618,AH1619)</f>
        <v>356</v>
      </c>
      <c r="AK1619" s="0" t="n">
        <f aca="false">IF(AJ1619&lt;=Deciles!$B$5*(Deciles!$B$4+1),INT((AJ1619-1)/(Deciles!$B$4+1))+1,Deciles!$B$5+INT((AJ1619-1-Deciles!$B$5*(Deciles!$B$4+1))/Deciles!$B$4)+1)</f>
        <v>2</v>
      </c>
    </row>
    <row r="1620" customFormat="false" ht="15" hidden="false" customHeight="false" outlineLevel="0" collapsed="false">
      <c r="A1620" s="0" t="n">
        <v>47844</v>
      </c>
      <c r="B1620" s="0" t="s">
        <v>145</v>
      </c>
      <c r="C1620" s="0" t="n">
        <v>703</v>
      </c>
      <c r="D1620" s="0" t="n">
        <v>67.1027984619141</v>
      </c>
      <c r="E1620" s="0" t="n">
        <v>51.2094192504883</v>
      </c>
      <c r="F1620" s="0" t="n">
        <v>32</v>
      </c>
      <c r="G1620" s="0" t="n">
        <v>3.87899994850159</v>
      </c>
      <c r="H1620" s="0" t="n">
        <v>0.362333297729492</v>
      </c>
      <c r="I1620" s="0" t="n">
        <v>57</v>
      </c>
      <c r="J1620" s="0" t="n">
        <v>12.862889289856</v>
      </c>
      <c r="K1620" s="0" t="n">
        <v>4.15833330154419</v>
      </c>
      <c r="L1620" s="0" t="n">
        <v>-1.875</v>
      </c>
      <c r="M1620" s="0" t="n">
        <v>4.74416494369507</v>
      </c>
      <c r="N1620" s="0" t="n">
        <v>0</v>
      </c>
      <c r="O1620" s="0" t="n">
        <v>0</v>
      </c>
      <c r="P1620" s="0" t="s">
        <v>140</v>
      </c>
      <c r="Q1620" s="0" t="s">
        <v>141</v>
      </c>
      <c r="R1620" s="0" t="n">
        <v>2</v>
      </c>
      <c r="S1620" s="0" t="s">
        <v>147</v>
      </c>
      <c r="T1620" s="0" t="n">
        <v>0</v>
      </c>
      <c r="U1620" s="0" t="n">
        <v>385728.44</v>
      </c>
      <c r="V1620" s="0" t="n">
        <v>0.0165510401129723</v>
      </c>
      <c r="W1620" s="0" t="n">
        <v>603.181213378906</v>
      </c>
      <c r="X1620" s="0" t="n">
        <v>0.0132980877533555</v>
      </c>
      <c r="Y1620" s="0" t="n">
        <f aca="false">IF(ISNUMBER(C1620),INDEX(Scorecard!$D$5:$D$12,SUMPRODUCT(--(Scorecard!$G$5:$G$11&lt;C1620))+1),Scorecard!$D$13)</f>
        <v>-0.869677851527538</v>
      </c>
      <c r="Z1620" s="0" t="n">
        <f aca="false">IF(ISNUMBER(D1620),INDEX(Scorecard!$D$14:$D$17,SUMPRODUCT(--(Scorecard!$G$14:$G$16&lt;D1620))+1),Scorecard!$D$18)</f>
        <v>0.128579646629417</v>
      </c>
      <c r="AA1620" s="0" t="n">
        <f aca="false">IF(ISNUMBER(E1620),INDEX(Scorecard!$D$19:$D$26,SUMPRODUCT(--(Scorecard!$G$19:$G$25&lt;E1620))+1),Scorecard!$D$27)</f>
        <v>0.57899015159425</v>
      </c>
      <c r="AB1620" s="0" t="n">
        <f aca="false">IF(ISNUMBER(F1620),INDEX(Scorecard!$D$28:$D$35,SUMPRODUCT(--(Scorecard!$G$28:$G$34&lt;F1620))+1),Scorecard!$D$36)</f>
        <v>0.126913191054783</v>
      </c>
      <c r="AC1620" s="0" t="n">
        <f aca="false">IF(ISNUMBER(H1620),INDEX(Scorecard!$D$37:$D$44,SUMPRODUCT(--(Scorecard!$G$37:$G$43&lt;H1620))+1),Scorecard!$D$45)</f>
        <v>-0.0679520129233634</v>
      </c>
      <c r="AD1620" s="0" t="n">
        <f aca="false">IF(ISNUMBER(I1620),INDEX(Scorecard!$D$46:$D$52,SUMPRODUCT(--(Scorecard!$G$46:$G$51&lt;I1620))+1),Scorecard!$D$53)</f>
        <v>0.818882373006414</v>
      </c>
      <c r="AE1620" s="0" t="n">
        <f aca="false">IF(ISNUMBER(K1620),INDEX(Scorecard!$D$54:$D$61,SUMPRODUCT(--(Scorecard!$G$54:$G$60&lt;K1620))+1),Scorecard!$D$62)</f>
        <v>0.489050497890326</v>
      </c>
      <c r="AF1620" s="0" t="n">
        <f aca="false">IF(ISNUMBER(L1620),INDEX(Scorecard!$D$63:$D$68,SUMPRODUCT(--(Scorecard!$G$63:$G$67&lt;L1620))+1),Scorecard!$D$69)</f>
        <v>-0.340582194386522</v>
      </c>
      <c r="AG1620" s="0" t="n">
        <f aca="false">Inputs!$B$10+Scorecard!$J$5*Y1620+Scorecard!$J$6*Z1620+Scorecard!$J$7*AA1620+Scorecard!$J$8*AB1620+Scorecard!$J$9*AC1620+Scorecard!$J$10*AD1620+Scorecard!$J$11*AE1620+Scorecard!$J$12*AF1620</f>
        <v>-4.02227540976397</v>
      </c>
      <c r="AH1620" s="0" t="n">
        <f aca="false">MIN(1-Inputs!$B$13,MAX(Inputs!$B$13,1/(1+EXP(-(Inputs!$B$11*AG1620+Inputs!$B$12)))))</f>
        <v>0.0165510401386867</v>
      </c>
      <c r="AI1620" s="0" t="n">
        <f aca="false">Inputs!$B$9-Inputs!$B$8*AG1620</f>
        <v>603.181211939628</v>
      </c>
      <c r="AJ1620" s="0" t="n">
        <f aca="false">RANK(AH1620,$AH$5:$AH$2004,0)+COUNTIF($AH$4:AH1619,AH1620)</f>
        <v>546</v>
      </c>
      <c r="AK1620" s="0" t="n">
        <f aca="false">IF(AJ1620&lt;=Deciles!$B$5*(Deciles!$B$4+1),INT((AJ1620-1)/(Deciles!$B$4+1))+1,Deciles!$B$5+INT((AJ1620-1-Deciles!$B$5*(Deciles!$B$4+1))/Deciles!$B$4)+1)</f>
        <v>3</v>
      </c>
    </row>
    <row r="1621" customFormat="false" ht="15" hidden="false" customHeight="false" outlineLevel="0" collapsed="false">
      <c r="A1621" s="0" t="n">
        <v>47907</v>
      </c>
      <c r="B1621" s="0" t="s">
        <v>139</v>
      </c>
      <c r="C1621" s="0" t="n">
        <v>713</v>
      </c>
      <c r="D1621" s="0" t="n">
        <v>80</v>
      </c>
      <c r="E1621" s="0" t="n">
        <v>59.9429817199707</v>
      </c>
      <c r="F1621" s="0" t="n">
        <v>20</v>
      </c>
      <c r="G1621" s="0" t="n">
        <v>3.98900008201599</v>
      </c>
      <c r="H1621" s="0" t="n">
        <v>0.972333431243897</v>
      </c>
      <c r="I1621" s="0" t="n">
        <v>52</v>
      </c>
      <c r="J1621" s="0" t="n">
        <v>12.4155340194702</v>
      </c>
      <c r="K1621" s="0" t="n">
        <v>6.13333320617676</v>
      </c>
      <c r="L1621" s="0" t="n">
        <v>-3.5</v>
      </c>
      <c r="M1621" s="0" t="n">
        <v>3.62166213989258</v>
      </c>
      <c r="N1621" s="0" t="n">
        <v>0</v>
      </c>
      <c r="O1621" s="0" t="n">
        <v>0</v>
      </c>
      <c r="P1621" s="0" t="s">
        <v>140</v>
      </c>
      <c r="Q1621" s="0" t="s">
        <v>141</v>
      </c>
      <c r="R1621" s="0" t="n">
        <v>2</v>
      </c>
      <c r="S1621" s="0" t="s">
        <v>149</v>
      </c>
      <c r="T1621" s="0" t="n">
        <v>0</v>
      </c>
      <c r="U1621" s="0" t="n">
        <v>246602.7</v>
      </c>
      <c r="V1621" s="0" t="n">
        <v>0.011696582660079</v>
      </c>
      <c r="W1621" s="0" t="n">
        <v>612.709899902344</v>
      </c>
      <c r="X1621" s="0" t="n">
        <v>0.00999144930392504</v>
      </c>
      <c r="Y1621" s="0" t="n">
        <f aca="false">IF(ISNUMBER(C1621),INDEX(Scorecard!$D$5:$D$12,SUMPRODUCT(--(Scorecard!$G$5:$G$11&lt;C1621))+1),Scorecard!$D$13)</f>
        <v>-0.513000642971656</v>
      </c>
      <c r="Z1621" s="0" t="n">
        <f aca="false">IF(ISNUMBER(D1621),INDEX(Scorecard!$D$14:$D$17,SUMPRODUCT(--(Scorecard!$G$14:$G$16&lt;D1621))+1),Scorecard!$D$18)</f>
        <v>0.0505355481560174</v>
      </c>
      <c r="AA1621" s="0" t="n">
        <f aca="false">IF(ISNUMBER(E1621),INDEX(Scorecard!$D$19:$D$26,SUMPRODUCT(--(Scorecard!$G$19:$G$25&lt;E1621))+1),Scorecard!$D$27)</f>
        <v>0.267179331770092</v>
      </c>
      <c r="AB1621" s="0" t="n">
        <f aca="false">IF(ISNUMBER(F1621),INDEX(Scorecard!$D$28:$D$35,SUMPRODUCT(--(Scorecard!$G$28:$G$34&lt;F1621))+1),Scorecard!$D$36)</f>
        <v>0.624829191519909</v>
      </c>
      <c r="AC1621" s="0" t="n">
        <f aca="false">IF(ISNUMBER(H1621),INDEX(Scorecard!$D$37:$D$44,SUMPRODUCT(--(Scorecard!$G$37:$G$43&lt;H1621))+1),Scorecard!$D$45)</f>
        <v>-0.975503570149195</v>
      </c>
      <c r="AD1621" s="0" t="n">
        <f aca="false">IF(ISNUMBER(I1621),INDEX(Scorecard!$D$46:$D$52,SUMPRODUCT(--(Scorecard!$G$46:$G$51&lt;I1621))+1),Scorecard!$D$53)</f>
        <v>0.818882373006414</v>
      </c>
      <c r="AE1621" s="0" t="n">
        <f aca="false">IF(ISNUMBER(K1621),INDEX(Scorecard!$D$54:$D$61,SUMPRODUCT(--(Scorecard!$G$54:$G$60&lt;K1621))+1),Scorecard!$D$62)</f>
        <v>0.0151758992857273</v>
      </c>
      <c r="AF1621" s="0" t="n">
        <f aca="false">IF(ISNUMBER(L1621),INDEX(Scorecard!$D$63:$D$68,SUMPRODUCT(--(Scorecard!$G$63:$G$67&lt;L1621))+1),Scorecard!$D$69)</f>
        <v>-0.340582194386522</v>
      </c>
      <c r="AG1621" s="0" t="n">
        <f aca="false">Inputs!$B$10+Scorecard!$J$5*Y1621+Scorecard!$J$6*Z1621+Scorecard!$J$7*AA1621+Scorecard!$J$8*AB1621+Scorecard!$J$9*AC1621+Scorecard!$J$10*AD1621+Scorecard!$J$11*AE1621+Scorecard!$J$12*AF1621</f>
        <v>-4.35251360559707</v>
      </c>
      <c r="AH1621" s="0" t="n">
        <f aca="false">MIN(1-Inputs!$B$13,MAX(Inputs!$B$13,1/(1+EXP(-(Inputs!$B$11*AG1621+Inputs!$B$12)))))</f>
        <v>0.0116965822037666</v>
      </c>
      <c r="AI1621" s="0" t="n">
        <f aca="false">Inputs!$B$9-Inputs!$B$8*AG1621</f>
        <v>612.709872088438</v>
      </c>
      <c r="AJ1621" s="0" t="n">
        <f aca="false">RANK(AH1621,$AH$5:$AH$2004,0)+COUNTIF($AH$4:AH1620,AH1621)</f>
        <v>723</v>
      </c>
      <c r="AK1621" s="0" t="n">
        <f aca="false">IF(AJ1621&lt;=Deciles!$B$5*(Deciles!$B$4+1),INT((AJ1621-1)/(Deciles!$B$4+1))+1,Deciles!$B$5+INT((AJ1621-1-Deciles!$B$5*(Deciles!$B$4+1))/Deciles!$B$4)+1)</f>
        <v>4</v>
      </c>
    </row>
    <row r="1622" customFormat="false" ht="15" hidden="false" customHeight="false" outlineLevel="0" collapsed="false">
      <c r="A1622" s="0" t="n">
        <v>47976</v>
      </c>
      <c r="B1622" s="0" t="s">
        <v>157</v>
      </c>
      <c r="C1622" s="0" t="n">
        <v>733</v>
      </c>
      <c r="D1622" s="0" t="n">
        <v>80</v>
      </c>
      <c r="E1622" s="0" t="n">
        <v>58.6472206115723</v>
      </c>
      <c r="F1622" s="0" t="n">
        <v>26</v>
      </c>
      <c r="G1622" s="0" t="n">
        <v>4.5</v>
      </c>
      <c r="H1622" s="0" t="n">
        <v>0.616666555404663</v>
      </c>
      <c r="I1622" s="0" t="n">
        <v>48</v>
      </c>
      <c r="J1622" s="0" t="n">
        <v>13.1283397674561</v>
      </c>
      <c r="K1622" s="0" t="n">
        <v>4.42307710647583</v>
      </c>
      <c r="L1622" s="0" t="n">
        <v>-0.276922702789307</v>
      </c>
      <c r="M1622" s="0" t="n">
        <v>5.74976253509522</v>
      </c>
      <c r="N1622" s="0" t="n">
        <v>0</v>
      </c>
      <c r="O1622" s="0" t="n">
        <v>0</v>
      </c>
      <c r="P1622" s="0" t="s">
        <v>146</v>
      </c>
      <c r="Q1622" s="0" t="s">
        <v>141</v>
      </c>
      <c r="R1622" s="0" t="n">
        <v>2</v>
      </c>
      <c r="S1622" s="0" t="s">
        <v>149</v>
      </c>
      <c r="T1622" s="0" t="n">
        <v>0</v>
      </c>
      <c r="U1622" s="0" t="n">
        <v>502997.06</v>
      </c>
      <c r="V1622" s="0" t="n">
        <v>0.00794184021651745</v>
      </c>
      <c r="W1622" s="0" t="n">
        <v>623.290466308594</v>
      </c>
      <c r="X1622" s="0" t="n">
        <v>0.00479683559387922</v>
      </c>
      <c r="Y1622" s="0" t="n">
        <f aca="false">IF(ISNUMBER(C1622),INDEX(Scorecard!$D$5:$D$12,SUMPRODUCT(--(Scorecard!$G$5:$G$11&lt;C1622))+1),Scorecard!$D$13)</f>
        <v>-0.0290424113398221</v>
      </c>
      <c r="Z1622" s="0" t="n">
        <f aca="false">IF(ISNUMBER(D1622),INDEX(Scorecard!$D$14:$D$17,SUMPRODUCT(--(Scorecard!$G$14:$G$16&lt;D1622))+1),Scorecard!$D$18)</f>
        <v>0.0505355481560174</v>
      </c>
      <c r="AA1622" s="0" t="n">
        <f aca="false">IF(ISNUMBER(E1622),INDEX(Scorecard!$D$19:$D$26,SUMPRODUCT(--(Scorecard!$G$19:$G$25&lt;E1622))+1),Scorecard!$D$27)</f>
        <v>0.267179331770092</v>
      </c>
      <c r="AB1622" s="0" t="n">
        <f aca="false">IF(ISNUMBER(F1622),INDEX(Scorecard!$D$28:$D$35,SUMPRODUCT(--(Scorecard!$G$28:$G$34&lt;F1622))+1),Scorecard!$D$36)</f>
        <v>0.165097008946478</v>
      </c>
      <c r="AC1622" s="0" t="n">
        <f aca="false">IF(ISNUMBER(H1622),INDEX(Scorecard!$D$37:$D$44,SUMPRODUCT(--(Scorecard!$G$37:$G$43&lt;H1622))+1),Scorecard!$D$45)</f>
        <v>-0.271229676926091</v>
      </c>
      <c r="AD1622" s="0" t="n">
        <f aca="false">IF(ISNUMBER(I1622),INDEX(Scorecard!$D$46:$D$52,SUMPRODUCT(--(Scorecard!$G$46:$G$51&lt;I1622))+1),Scorecard!$D$53)</f>
        <v>0.818882373006414</v>
      </c>
      <c r="AE1622" s="0" t="n">
        <f aca="false">IF(ISNUMBER(K1622),INDEX(Scorecard!$D$54:$D$61,SUMPRODUCT(--(Scorecard!$G$54:$G$60&lt;K1622))+1),Scorecard!$D$62)</f>
        <v>0.409483001259379</v>
      </c>
      <c r="AF1622" s="0" t="n">
        <f aca="false">IF(ISNUMBER(L1622),INDEX(Scorecard!$D$63:$D$68,SUMPRODUCT(--(Scorecard!$G$63:$G$67&lt;L1622))+1),Scorecard!$D$69)</f>
        <v>0.322484508656054</v>
      </c>
      <c r="AG1622" s="0" t="n">
        <f aca="false">Inputs!$B$10+Scorecard!$J$5*Y1622+Scorecard!$J$6*Z1622+Scorecard!$J$7*AA1622+Scorecard!$J$8*AB1622+Scorecard!$J$9*AC1622+Scorecard!$J$10*AD1622+Scorecard!$J$11*AE1622+Scorecard!$J$12*AF1622</f>
        <v>-4.71920832989684</v>
      </c>
      <c r="AH1622" s="0" t="n">
        <f aca="false">MIN(1-Inputs!$B$13,MAX(Inputs!$B$13,1/(1+EXP(-(Inputs!$B$11*AG1622+Inputs!$B$12)))))</f>
        <v>0.00794184044265752</v>
      </c>
      <c r="AI1622" s="0" t="n">
        <f aca="false">Inputs!$B$9-Inputs!$B$8*AG1622</f>
        <v>623.290445293787</v>
      </c>
      <c r="AJ1622" s="0" t="n">
        <f aca="false">RANK(AH1622,$AH$5:$AH$2004,0)+COUNTIF($AH$4:AH1621,AH1622)</f>
        <v>976</v>
      </c>
      <c r="AK1622" s="0" t="n">
        <f aca="false">IF(AJ1622&lt;=Deciles!$B$5*(Deciles!$B$4+1),INT((AJ1622-1)/(Deciles!$B$4+1))+1,Deciles!$B$5+INT((AJ1622-1-Deciles!$B$5*(Deciles!$B$4+1))/Deciles!$B$4)+1)</f>
        <v>5</v>
      </c>
    </row>
    <row r="1623" customFormat="false" ht="15" hidden="false" customHeight="false" outlineLevel="0" collapsed="false">
      <c r="A1623" s="0" t="n">
        <v>48046</v>
      </c>
      <c r="B1623" s="0" t="s">
        <v>158</v>
      </c>
      <c r="C1623" s="0" t="n">
        <v>754</v>
      </c>
      <c r="D1623" s="0" t="n">
        <v>63.7920303344727</v>
      </c>
      <c r="E1623" s="0" t="n">
        <v>37.5308609008789</v>
      </c>
      <c r="F1623" s="0" t="n">
        <v>36</v>
      </c>
      <c r="G1623" s="0" t="n">
        <v>4.01000022888184</v>
      </c>
      <c r="H1623" s="0" t="n">
        <v>1.09333348274231</v>
      </c>
      <c r="I1623" s="0" t="n">
        <v>84</v>
      </c>
      <c r="J1623" s="0" t="n">
        <v>12.1224641799927</v>
      </c>
      <c r="K1623" s="0" t="n">
        <v>6.73333311080933</v>
      </c>
      <c r="L1623" s="0" t="n">
        <v>2.71025609970093</v>
      </c>
      <c r="M1623" s="0" t="n">
        <v>0.529953420162201</v>
      </c>
      <c r="N1623" s="0" t="n">
        <v>0</v>
      </c>
      <c r="O1623" s="0" t="n">
        <v>0</v>
      </c>
      <c r="P1623" s="0" t="s">
        <v>144</v>
      </c>
      <c r="Q1623" s="0" t="s">
        <v>141</v>
      </c>
      <c r="R1623" s="0" t="n">
        <v>2</v>
      </c>
      <c r="S1623" s="0" t="s">
        <v>151</v>
      </c>
      <c r="T1623" s="0" t="n">
        <v>0</v>
      </c>
      <c r="U1623" s="0" t="n">
        <v>183958.3</v>
      </c>
      <c r="V1623" s="0" t="n">
        <v>0.00719765480607748</v>
      </c>
      <c r="W1623" s="0" t="n">
        <v>625.973571777344</v>
      </c>
      <c r="X1623" s="0" t="n">
        <v>0.00448093237355351</v>
      </c>
      <c r="Y1623" s="0" t="n">
        <f aca="false">IF(ISNUMBER(C1623),INDEX(Scorecard!$D$5:$D$12,SUMPRODUCT(--(Scorecard!$G$5:$G$11&lt;C1623))+1),Scorecard!$D$13)</f>
        <v>0.733188958177614</v>
      </c>
      <c r="Z1623" s="0" t="n">
        <f aca="false">IF(ISNUMBER(D1623),INDEX(Scorecard!$D$14:$D$17,SUMPRODUCT(--(Scorecard!$G$14:$G$16&lt;D1623))+1),Scorecard!$D$18)</f>
        <v>0.128579646629417</v>
      </c>
      <c r="AA1623" s="0" t="n">
        <f aca="false">IF(ISNUMBER(E1623),INDEX(Scorecard!$D$19:$D$26,SUMPRODUCT(--(Scorecard!$G$19:$G$25&lt;E1623))+1),Scorecard!$D$27)</f>
        <v>0.57899015159425</v>
      </c>
      <c r="AB1623" s="0" t="n">
        <f aca="false">IF(ISNUMBER(F1623),INDEX(Scorecard!$D$28:$D$35,SUMPRODUCT(--(Scorecard!$G$28:$G$34&lt;F1623))+1),Scorecard!$D$36)</f>
        <v>-0.0008456427959252</v>
      </c>
      <c r="AC1623" s="0" t="n">
        <f aca="false">IF(ISNUMBER(H1623),INDEX(Scorecard!$D$37:$D$44,SUMPRODUCT(--(Scorecard!$G$37:$G$43&lt;H1623))+1),Scorecard!$D$45)</f>
        <v>-0.975503570149195</v>
      </c>
      <c r="AD1623" s="0" t="n">
        <f aca="false">IF(ISNUMBER(I1623),INDEX(Scorecard!$D$46:$D$52,SUMPRODUCT(--(Scorecard!$G$46:$G$51&lt;I1623))+1),Scorecard!$D$53)</f>
        <v>0.818882373006414</v>
      </c>
      <c r="AE1623" s="0" t="n">
        <f aca="false">IF(ISNUMBER(K1623),INDEX(Scorecard!$D$54:$D$61,SUMPRODUCT(--(Scorecard!$G$54:$G$60&lt;K1623))+1),Scorecard!$D$62)</f>
        <v>-0.357264871923982</v>
      </c>
      <c r="AF1623" s="0" t="n">
        <f aca="false">IF(ISNUMBER(L1623),INDEX(Scorecard!$D$63:$D$68,SUMPRODUCT(--(Scorecard!$G$63:$G$67&lt;L1623))+1),Scorecard!$D$69)</f>
        <v>0.322484508656054</v>
      </c>
      <c r="AG1623" s="0" t="n">
        <f aca="false">Inputs!$B$10+Scorecard!$J$5*Y1623+Scorecard!$J$6*Z1623+Scorecard!$J$7*AA1623+Scorecard!$J$8*AB1623+Scorecard!$J$9*AC1623+Scorecard!$J$10*AD1623+Scorecard!$J$11*AE1623+Scorecard!$J$12*AF1623</f>
        <v>-4.81219867994291</v>
      </c>
      <c r="AH1623" s="0" t="n">
        <f aca="false">MIN(1-Inputs!$B$13,MAX(Inputs!$B$13,1/(1+EXP(-(Inputs!$B$11*AG1623+Inputs!$B$12)))))</f>
        <v>0.00719765487732717</v>
      </c>
      <c r="AI1623" s="0" t="n">
        <f aca="false">Inputs!$B$9-Inputs!$B$8*AG1623</f>
        <v>625.973579631027</v>
      </c>
      <c r="AJ1623" s="0" t="n">
        <f aca="false">RANK(AH1623,$AH$5:$AH$2004,0)+COUNTIF($AH$4:AH1622,AH1623)</f>
        <v>1035</v>
      </c>
      <c r="AK1623" s="0" t="n">
        <f aca="false">IF(AJ1623&lt;=Deciles!$B$5*(Deciles!$B$4+1),INT((AJ1623-1)/(Deciles!$B$4+1))+1,Deciles!$B$5+INT((AJ1623-1-Deciles!$B$5*(Deciles!$B$4+1))/Deciles!$B$4)+1)</f>
        <v>6</v>
      </c>
    </row>
    <row r="1624" customFormat="false" ht="15" hidden="false" customHeight="false" outlineLevel="0" collapsed="false">
      <c r="A1624" s="0" t="n">
        <v>48048</v>
      </c>
      <c r="B1624" s="0" t="s">
        <v>152</v>
      </c>
      <c r="C1624" s="0" t="n">
        <v>695</v>
      </c>
      <c r="D1624" s="0" t="n">
        <v>80</v>
      </c>
      <c r="E1624" s="0" t="n">
        <v>71.6540145874023</v>
      </c>
      <c r="F1624" s="0" t="n">
        <v>28</v>
      </c>
      <c r="G1624" s="0" t="n">
        <v>3.61400008201599</v>
      </c>
      <c r="H1624" s="0" t="n">
        <v>-2.81933331489563</v>
      </c>
      <c r="I1624" s="0" t="n">
        <v>17</v>
      </c>
      <c r="J1624" s="0" t="n">
        <v>13.4188041687012</v>
      </c>
      <c r="K1624" s="0" t="n">
        <v>4.19999980926514</v>
      </c>
      <c r="L1624" s="0" t="n">
        <v>-0.458333492279053</v>
      </c>
      <c r="M1624" s="0" t="n">
        <v>6.02961158752441</v>
      </c>
      <c r="N1624" s="0" t="n">
        <v>0</v>
      </c>
      <c r="O1624" s="0" t="n">
        <v>0</v>
      </c>
      <c r="P1624" s="0" t="s">
        <v>146</v>
      </c>
      <c r="Q1624" s="0" t="s">
        <v>141</v>
      </c>
      <c r="R1624" s="0" t="n">
        <v>2</v>
      </c>
      <c r="S1624" s="0" t="s">
        <v>156</v>
      </c>
      <c r="T1624" s="0" t="n">
        <v>0</v>
      </c>
      <c r="U1624" s="0" t="n">
        <v>672531.5</v>
      </c>
      <c r="V1624" s="0" t="n">
        <v>0.0231023114174604</v>
      </c>
      <c r="W1624" s="0" t="n">
        <v>593.974853515625</v>
      </c>
      <c r="X1624" s="0" t="n">
        <v>0.0240525715053082</v>
      </c>
      <c r="Y1624" s="0" t="n">
        <f aca="false">IF(ISNUMBER(C1624),INDEX(Scorecard!$D$5:$D$12,SUMPRODUCT(--(Scorecard!$G$5:$G$11&lt;C1624))+1),Scorecard!$D$13)</f>
        <v>-0.869677851527538</v>
      </c>
      <c r="Z1624" s="0" t="n">
        <f aca="false">IF(ISNUMBER(D1624),INDEX(Scorecard!$D$14:$D$17,SUMPRODUCT(--(Scorecard!$G$14:$G$16&lt;D1624))+1),Scorecard!$D$18)</f>
        <v>0.0505355481560174</v>
      </c>
      <c r="AA1624" s="0" t="n">
        <f aca="false">IF(ISNUMBER(E1624),INDEX(Scorecard!$D$19:$D$26,SUMPRODUCT(--(Scorecard!$G$19:$G$25&lt;E1624))+1),Scorecard!$D$27)</f>
        <v>0.0530843085177338</v>
      </c>
      <c r="AB1624" s="0" t="n">
        <f aca="false">IF(ISNUMBER(F1624),INDEX(Scorecard!$D$28:$D$35,SUMPRODUCT(--(Scorecard!$G$28:$G$34&lt;F1624))+1),Scorecard!$D$36)</f>
        <v>0.165097008946478</v>
      </c>
      <c r="AC1624" s="0" t="n">
        <f aca="false">IF(ISNUMBER(H1624),INDEX(Scorecard!$D$37:$D$44,SUMPRODUCT(--(Scorecard!$G$37:$G$43&lt;H1624))+1),Scorecard!$D$45)</f>
        <v>1.35057635045042</v>
      </c>
      <c r="AD1624" s="0" t="n">
        <f aca="false">IF(ISNUMBER(I1624),INDEX(Scorecard!$D$46:$D$52,SUMPRODUCT(--(Scorecard!$G$46:$G$51&lt;I1624))+1),Scorecard!$D$53)</f>
        <v>-0.114272400683245</v>
      </c>
      <c r="AE1624" s="0" t="n">
        <f aca="false">IF(ISNUMBER(K1624),INDEX(Scorecard!$D$54:$D$61,SUMPRODUCT(--(Scorecard!$G$54:$G$60&lt;K1624))+1),Scorecard!$D$62)</f>
        <v>0.489050497890326</v>
      </c>
      <c r="AF1624" s="0" t="n">
        <f aca="false">IF(ISNUMBER(L1624),INDEX(Scorecard!$D$63:$D$68,SUMPRODUCT(--(Scorecard!$G$63:$G$67&lt;L1624))+1),Scorecard!$D$69)</f>
        <v>0.322484508656054</v>
      </c>
      <c r="AG1624" s="0" t="n">
        <f aca="false">Inputs!$B$10+Scorecard!$J$5*Y1624+Scorecard!$J$6*Z1624+Scorecard!$J$7*AA1624+Scorecard!$J$8*AB1624+Scorecard!$J$9*AC1624+Scorecard!$J$10*AD1624+Scorecard!$J$11*AE1624+Scorecard!$J$12*AF1624</f>
        <v>-3.7032073092623</v>
      </c>
      <c r="AH1624" s="0" t="n">
        <f aca="false">MIN(1-Inputs!$B$13,MAX(Inputs!$B$13,1/(1+EXP(-(Inputs!$B$11*AG1624+Inputs!$B$12)))))</f>
        <v>0.023102311147817</v>
      </c>
      <c r="AI1624" s="0" t="n">
        <f aca="false">Inputs!$B$9-Inputs!$B$8*AG1624</f>
        <v>593.974852613635</v>
      </c>
      <c r="AJ1624" s="0" t="n">
        <f aca="false">RANK(AH1624,$AH$5:$AH$2004,0)+COUNTIF($AH$4:AH1623,AH1624)</f>
        <v>411</v>
      </c>
      <c r="AK1624" s="0" t="n">
        <f aca="false">IF(AJ1624&lt;=Deciles!$B$5*(Deciles!$B$4+1),INT((AJ1624-1)/(Deciles!$B$4+1))+1,Deciles!$B$5+INT((AJ1624-1-Deciles!$B$5*(Deciles!$B$4+1))/Deciles!$B$4)+1)</f>
        <v>3</v>
      </c>
    </row>
    <row r="1625" customFormat="false" ht="15" hidden="false" customHeight="false" outlineLevel="0" collapsed="false">
      <c r="A1625" s="0" t="n">
        <v>48083</v>
      </c>
      <c r="B1625" s="0" t="s">
        <v>157</v>
      </c>
      <c r="C1625" s="0" t="n">
        <v>767</v>
      </c>
      <c r="D1625" s="0" t="n">
        <v>95.6323394775391</v>
      </c>
      <c r="E1625" s="0" t="n">
        <v>71.4933929443359</v>
      </c>
      <c r="F1625" s="0" t="n">
        <v>26</v>
      </c>
      <c r="G1625" s="0" t="n">
        <v>4.2350001335144</v>
      </c>
      <c r="H1625" s="0" t="n">
        <v>0.351666688919067</v>
      </c>
      <c r="I1625" s="0" t="n">
        <v>46</v>
      </c>
      <c r="J1625" s="0" t="n">
        <v>12.630220413208</v>
      </c>
      <c r="K1625" s="0" t="n">
        <v>3.82307696342468</v>
      </c>
      <c r="L1625" s="0" t="n">
        <v>-0.276922941207886</v>
      </c>
      <c r="M1625" s="0" t="n">
        <v>5.51355028152466</v>
      </c>
      <c r="N1625" s="0" t="n">
        <v>0</v>
      </c>
      <c r="O1625" s="0" t="n">
        <v>0</v>
      </c>
      <c r="P1625" s="0" t="s">
        <v>146</v>
      </c>
      <c r="Q1625" s="0" t="s">
        <v>141</v>
      </c>
      <c r="R1625" s="0" t="n">
        <v>1</v>
      </c>
      <c r="S1625" s="0" t="s">
        <v>156</v>
      </c>
      <c r="T1625" s="0" t="n">
        <v>0</v>
      </c>
      <c r="U1625" s="0" t="n">
        <v>305657.38</v>
      </c>
      <c r="V1625" s="0" t="n">
        <v>0.00281525542959571</v>
      </c>
      <c r="W1625" s="0" t="n">
        <v>651.497985839844</v>
      </c>
      <c r="X1625" s="0" t="n">
        <v>0.00170746853109449</v>
      </c>
      <c r="Y1625" s="0" t="n">
        <f aca="false">IF(ISNUMBER(C1625),INDEX(Scorecard!$D$5:$D$12,SUMPRODUCT(--(Scorecard!$G$5:$G$11&lt;C1625))+1),Scorecard!$D$13)</f>
        <v>1.23750384304241</v>
      </c>
      <c r="Z1625" s="0" t="n">
        <f aca="false">IF(ISNUMBER(D1625),INDEX(Scorecard!$D$14:$D$17,SUMPRODUCT(--(Scorecard!$G$14:$G$16&lt;D1625))+1),Scorecard!$D$18)</f>
        <v>-0.361970872710667</v>
      </c>
      <c r="AA1625" s="0" t="n">
        <f aca="false">IF(ISNUMBER(E1625),INDEX(Scorecard!$D$19:$D$26,SUMPRODUCT(--(Scorecard!$G$19:$G$25&lt;E1625))+1),Scorecard!$D$27)</f>
        <v>0.0530843085177338</v>
      </c>
      <c r="AB1625" s="0" t="n">
        <f aca="false">IF(ISNUMBER(F1625),INDEX(Scorecard!$D$28:$D$35,SUMPRODUCT(--(Scorecard!$G$28:$G$34&lt;F1625))+1),Scorecard!$D$36)</f>
        <v>0.165097008946478</v>
      </c>
      <c r="AC1625" s="0" t="n">
        <f aca="false">IF(ISNUMBER(H1625),INDEX(Scorecard!$D$37:$D$44,SUMPRODUCT(--(Scorecard!$G$37:$G$43&lt;H1625))+1),Scorecard!$D$45)</f>
        <v>-0.0679520129233634</v>
      </c>
      <c r="AD1625" s="0" t="n">
        <f aca="false">IF(ISNUMBER(I1625),INDEX(Scorecard!$D$46:$D$52,SUMPRODUCT(--(Scorecard!$G$46:$G$51&lt;I1625))+1),Scorecard!$D$53)</f>
        <v>0.818882373006414</v>
      </c>
      <c r="AE1625" s="0" t="n">
        <f aca="false">IF(ISNUMBER(K1625),INDEX(Scorecard!$D$54:$D$61,SUMPRODUCT(--(Scorecard!$G$54:$G$60&lt;K1625))+1),Scorecard!$D$62)</f>
        <v>0.489050497890326</v>
      </c>
      <c r="AF1625" s="0" t="n">
        <f aca="false">IF(ISNUMBER(L1625),INDEX(Scorecard!$D$63:$D$68,SUMPRODUCT(--(Scorecard!$G$63:$G$67&lt;L1625))+1),Scorecard!$D$69)</f>
        <v>0.322484508656054</v>
      </c>
      <c r="AG1625" s="0" t="n">
        <f aca="false">Inputs!$B$10+Scorecard!$J$5*Y1625+Scorecard!$J$6*Z1625+Scorecard!$J$7*AA1625+Scorecard!$J$8*AB1625+Scorecard!$J$9*AC1625+Scorecard!$J$10*AD1625+Scorecard!$J$11*AE1625+Scorecard!$J$12*AF1625</f>
        <v>-5.69680775475397</v>
      </c>
      <c r="AH1625" s="0" t="n">
        <f aca="false">MIN(1-Inputs!$B$13,MAX(Inputs!$B$13,1/(1+EXP(-(Inputs!$B$11*AG1625+Inputs!$B$12)))))</f>
        <v>0.00281525533206158</v>
      </c>
      <c r="AI1625" s="0" t="n">
        <f aca="false">Inputs!$B$9-Inputs!$B$8*AG1625</f>
        <v>651.498002138132</v>
      </c>
      <c r="AJ1625" s="0" t="n">
        <f aca="false">RANK(AH1625,$AH$5:$AH$2004,0)+COUNTIF($AH$4:AH1624,AH1625)</f>
        <v>1565</v>
      </c>
      <c r="AK1625" s="0" t="n">
        <f aca="false">IF(AJ1625&lt;=Deciles!$B$5*(Deciles!$B$4+1),INT((AJ1625-1)/(Deciles!$B$4+1))+1,Deciles!$B$5+INT((AJ1625-1-Deciles!$B$5*(Deciles!$B$4+1))/Deciles!$B$4)+1)</f>
        <v>8</v>
      </c>
    </row>
    <row r="1626" customFormat="false" ht="15" hidden="false" customHeight="false" outlineLevel="0" collapsed="false">
      <c r="A1626" s="0" t="n">
        <v>48131</v>
      </c>
      <c r="B1626" s="0" t="s">
        <v>157</v>
      </c>
      <c r="C1626" s="0" t="n">
        <v>707</v>
      </c>
      <c r="D1626" s="0" t="n">
        <v>62.3901710510254</v>
      </c>
      <c r="E1626" s="0" t="n">
        <v>60.2436943054199</v>
      </c>
      <c r="F1626" s="0" t="n">
        <v>46</v>
      </c>
      <c r="G1626" s="0" t="n">
        <v>4.11299991607666</v>
      </c>
      <c r="H1626" s="0" t="n">
        <v>0.229666471481323</v>
      </c>
      <c r="I1626" s="0" t="n">
        <v>6</v>
      </c>
      <c r="J1626" s="0" t="n">
        <v>11.8772306442261</v>
      </c>
      <c r="K1626" s="0" t="n">
        <v>4.0230770111084</v>
      </c>
      <c r="L1626" s="0" t="n">
        <v>-0.276923179626465</v>
      </c>
      <c r="M1626" s="0" t="n">
        <v>5.98650598526001</v>
      </c>
      <c r="N1626" s="0" t="n">
        <v>0</v>
      </c>
      <c r="O1626" s="0" t="n">
        <v>0</v>
      </c>
      <c r="P1626" s="0" t="s">
        <v>140</v>
      </c>
      <c r="Q1626" s="0" t="s">
        <v>141</v>
      </c>
      <c r="R1626" s="0" t="n">
        <v>1</v>
      </c>
      <c r="S1626" s="0" t="s">
        <v>151</v>
      </c>
      <c r="T1626" s="0" t="n">
        <v>0</v>
      </c>
      <c r="U1626" s="0" t="n">
        <v>143951.33</v>
      </c>
      <c r="V1626" s="0" t="n">
        <v>0.0260414052754641</v>
      </c>
      <c r="W1626" s="0" t="n">
        <v>590.652221679688</v>
      </c>
      <c r="X1626" s="0" t="n">
        <v>0.017891651019454</v>
      </c>
      <c r="Y1626" s="0" t="n">
        <f aca="false">IF(ISNUMBER(C1626),INDEX(Scorecard!$D$5:$D$12,SUMPRODUCT(--(Scorecard!$G$5:$G$11&lt;C1626))+1),Scorecard!$D$13)</f>
        <v>-0.513000642971656</v>
      </c>
      <c r="Z1626" s="0" t="n">
        <f aca="false">IF(ISNUMBER(D1626),INDEX(Scorecard!$D$14:$D$17,SUMPRODUCT(--(Scorecard!$G$14:$G$16&lt;D1626))+1),Scorecard!$D$18)</f>
        <v>0.248677243387958</v>
      </c>
      <c r="AA1626" s="0" t="n">
        <f aca="false">IF(ISNUMBER(E1626),INDEX(Scorecard!$D$19:$D$26,SUMPRODUCT(--(Scorecard!$G$19:$G$25&lt;E1626))+1),Scorecard!$D$27)</f>
        <v>0.267179331770092</v>
      </c>
      <c r="AB1626" s="0" t="n">
        <f aca="false">IF(ISNUMBER(F1626),INDEX(Scorecard!$D$28:$D$35,SUMPRODUCT(--(Scorecard!$G$28:$G$34&lt;F1626))+1),Scorecard!$D$36)</f>
        <v>-0.400689107298307</v>
      </c>
      <c r="AC1626" s="0" t="n">
        <f aca="false">IF(ISNUMBER(H1626),INDEX(Scorecard!$D$37:$D$44,SUMPRODUCT(--(Scorecard!$G$37:$G$43&lt;H1626))+1),Scorecard!$D$45)</f>
        <v>-0.0679520129233634</v>
      </c>
      <c r="AD1626" s="0" t="n">
        <f aca="false">IF(ISNUMBER(I1626),INDEX(Scorecard!$D$46:$D$52,SUMPRODUCT(--(Scorecard!$G$46:$G$51&lt;I1626))+1),Scorecard!$D$53)</f>
        <v>-0.161534840507194</v>
      </c>
      <c r="AE1626" s="0" t="n">
        <f aca="false">IF(ISNUMBER(K1626),INDEX(Scorecard!$D$54:$D$61,SUMPRODUCT(--(Scorecard!$G$54:$G$60&lt;K1626))+1),Scorecard!$D$62)</f>
        <v>0.489050497890326</v>
      </c>
      <c r="AF1626" s="0" t="n">
        <f aca="false">IF(ISNUMBER(L1626),INDEX(Scorecard!$D$63:$D$68,SUMPRODUCT(--(Scorecard!$G$63:$G$67&lt;L1626))+1),Scorecard!$D$69)</f>
        <v>0.322484508656054</v>
      </c>
      <c r="AG1626" s="0" t="n">
        <f aca="false">Inputs!$B$10+Scorecard!$J$5*Y1626+Scorecard!$J$6*Z1626+Scorecard!$J$7*AA1626+Scorecard!$J$8*AB1626+Scorecard!$J$9*AC1626+Scorecard!$J$10*AD1626+Scorecard!$J$11*AE1626+Scorecard!$J$12*AF1626</f>
        <v>-3.58805396360385</v>
      </c>
      <c r="AH1626" s="0" t="n">
        <f aca="false">MIN(1-Inputs!$B$13,MAX(Inputs!$B$13,1/(1+EXP(-(Inputs!$B$11*AG1626+Inputs!$B$12)))))</f>
        <v>0.0260414048881965</v>
      </c>
      <c r="AI1626" s="0" t="n">
        <f aca="false">Inputs!$B$9-Inputs!$B$8*AG1626</f>
        <v>590.652229399171</v>
      </c>
      <c r="AJ1626" s="0" t="n">
        <f aca="false">RANK(AH1626,$AH$5:$AH$2004,0)+COUNTIF($AH$4:AH1625,AH1626)</f>
        <v>365</v>
      </c>
      <c r="AK1626" s="0" t="n">
        <f aca="false">IF(AJ1626&lt;=Deciles!$B$5*(Deciles!$B$4+1),INT((AJ1626-1)/(Deciles!$B$4+1))+1,Deciles!$B$5+INT((AJ1626-1-Deciles!$B$5*(Deciles!$B$4+1))/Deciles!$B$4)+1)</f>
        <v>2</v>
      </c>
    </row>
    <row r="1627" customFormat="false" ht="15" hidden="false" customHeight="false" outlineLevel="0" collapsed="false">
      <c r="A1627" s="0" t="n">
        <v>48276</v>
      </c>
      <c r="B1627" s="0" t="s">
        <v>143</v>
      </c>
      <c r="C1627" s="0" t="n">
        <v>768</v>
      </c>
      <c r="D1627" s="0" t="n">
        <v>79.9823608398438</v>
      </c>
      <c r="E1627" s="0" t="n">
        <v>73.9870529174805</v>
      </c>
      <c r="F1627" s="0" t="n">
        <v>46</v>
      </c>
      <c r="G1627" s="0" t="n">
        <v>3.89299988746643</v>
      </c>
      <c r="H1627" s="0" t="n">
        <v>0.659666538238525</v>
      </c>
      <c r="I1627" s="0" t="n">
        <v>21</v>
      </c>
      <c r="J1627" s="0" t="n">
        <v>12.0980377197266</v>
      </c>
      <c r="K1627" s="0" t="n">
        <v>9.3333330154419</v>
      </c>
      <c r="L1627" s="0" t="n">
        <v>5.0717945098877</v>
      </c>
      <c r="M1627" s="0" t="n">
        <v>1.63963341712952</v>
      </c>
      <c r="N1627" s="0" t="n">
        <v>0</v>
      </c>
      <c r="O1627" s="0" t="n">
        <v>0</v>
      </c>
      <c r="P1627" s="0" t="s">
        <v>144</v>
      </c>
      <c r="Q1627" s="0" t="s">
        <v>141</v>
      </c>
      <c r="R1627" s="0" t="n">
        <v>2</v>
      </c>
      <c r="S1627" s="0" t="s">
        <v>162</v>
      </c>
      <c r="T1627" s="0" t="n">
        <v>0</v>
      </c>
      <c r="U1627" s="0" t="n">
        <v>179519.31</v>
      </c>
      <c r="V1627" s="0" t="n">
        <v>0.0132063152268529</v>
      </c>
      <c r="W1627" s="0" t="n">
        <v>609.382934570313</v>
      </c>
      <c r="X1627" s="0" t="n">
        <v>0.0155479134991765</v>
      </c>
      <c r="Y1627" s="0" t="n">
        <f aca="false">IF(ISNUMBER(C1627),INDEX(Scorecard!$D$5:$D$12,SUMPRODUCT(--(Scorecard!$G$5:$G$11&lt;C1627))+1),Scorecard!$D$13)</f>
        <v>1.23750384304241</v>
      </c>
      <c r="Z1627" s="0" t="n">
        <f aca="false">IF(ISNUMBER(D1627),INDEX(Scorecard!$D$14:$D$17,SUMPRODUCT(--(Scorecard!$G$14:$G$16&lt;D1627))+1),Scorecard!$D$18)</f>
        <v>0.0505355481560174</v>
      </c>
      <c r="AA1627" s="0" t="n">
        <f aca="false">IF(ISNUMBER(E1627),INDEX(Scorecard!$D$19:$D$26,SUMPRODUCT(--(Scorecard!$G$19:$G$25&lt;E1627))+1),Scorecard!$D$27)</f>
        <v>-0.0341578513653732</v>
      </c>
      <c r="AB1627" s="0" t="n">
        <f aca="false">IF(ISNUMBER(F1627),INDEX(Scorecard!$D$28:$D$35,SUMPRODUCT(--(Scorecard!$G$28:$G$34&lt;F1627))+1),Scorecard!$D$36)</f>
        <v>-0.400689107298307</v>
      </c>
      <c r="AC1627" s="0" t="n">
        <f aca="false">IF(ISNUMBER(H1627),INDEX(Scorecard!$D$37:$D$44,SUMPRODUCT(--(Scorecard!$G$37:$G$43&lt;H1627))+1),Scorecard!$D$45)</f>
        <v>-0.569454719285959</v>
      </c>
      <c r="AD1627" s="0" t="n">
        <f aca="false">IF(ISNUMBER(I1627),INDEX(Scorecard!$D$46:$D$52,SUMPRODUCT(--(Scorecard!$G$46:$G$51&lt;I1627))+1),Scorecard!$D$53)</f>
        <v>-0.108777051091409</v>
      </c>
      <c r="AE1627" s="0" t="n">
        <f aca="false">IF(ISNUMBER(K1627),INDEX(Scorecard!$D$54:$D$61,SUMPRODUCT(--(Scorecard!$G$54:$G$60&lt;K1627))+1),Scorecard!$D$62)</f>
        <v>-0.541917179454542</v>
      </c>
      <c r="AF1627" s="0" t="n">
        <f aca="false">IF(ISNUMBER(L1627),INDEX(Scorecard!$D$63:$D$68,SUMPRODUCT(--(Scorecard!$G$63:$G$67&lt;L1627))+1),Scorecard!$D$69)</f>
        <v>0.322484508656054</v>
      </c>
      <c r="AG1627" s="0" t="n">
        <f aca="false">Inputs!$B$10+Scorecard!$J$5*Y1627+Scorecard!$J$6*Z1627+Scorecard!$J$7*AA1627+Scorecard!$J$8*AB1627+Scorecard!$J$9*AC1627+Scorecard!$J$10*AD1627+Scorecard!$J$11*AE1627+Scorecard!$J$12*AF1627</f>
        <v>-4.23721113504525</v>
      </c>
      <c r="AH1627" s="0" t="n">
        <f aca="false">MIN(1-Inputs!$B$13,MAX(Inputs!$B$13,1/(1+EXP(-(Inputs!$B$11*AG1627+Inputs!$B$12)))))</f>
        <v>0.0132063151617139</v>
      </c>
      <c r="AI1627" s="0" t="n">
        <f aca="false">Inputs!$B$9-Inputs!$B$8*AG1627</f>
        <v>609.382946039091</v>
      </c>
      <c r="AJ1627" s="0" t="n">
        <f aca="false">RANK(AH1627,$AH$5:$AH$2004,0)+COUNTIF($AH$4:AH1626,AH1627)</f>
        <v>665</v>
      </c>
      <c r="AK1627" s="0" t="n">
        <f aca="false">IF(AJ1627&lt;=Deciles!$B$5*(Deciles!$B$4+1),INT((AJ1627-1)/(Deciles!$B$4+1))+1,Deciles!$B$5+INT((AJ1627-1-Deciles!$B$5*(Deciles!$B$4+1))/Deciles!$B$4)+1)</f>
        <v>4</v>
      </c>
    </row>
    <row r="1628" customFormat="false" ht="15" hidden="false" customHeight="false" outlineLevel="0" collapsed="false">
      <c r="A1628" s="0" t="n">
        <v>48309</v>
      </c>
      <c r="B1628" s="0" t="s">
        <v>143</v>
      </c>
      <c r="C1628" s="0" t="n">
        <v>765</v>
      </c>
      <c r="D1628" s="0" t="n">
        <v>84.6672439575195</v>
      </c>
      <c r="E1628" s="0" t="n">
        <v>51.5697746276856</v>
      </c>
      <c r="F1628" s="0" t="n">
        <v>50</v>
      </c>
      <c r="G1628" s="0" t="n">
        <v>4.27400016784668</v>
      </c>
      <c r="H1628" s="0" t="n">
        <v>1.04066681861877</v>
      </c>
      <c r="I1628" s="0" t="n">
        <v>93</v>
      </c>
      <c r="J1628" s="0" t="n">
        <v>11.5532569885254</v>
      </c>
      <c r="K1628" s="0" t="n">
        <v>8.93333339691162</v>
      </c>
      <c r="L1628" s="0" t="n">
        <v>5.07179498672485</v>
      </c>
      <c r="M1628" s="0" t="n">
        <v>1.95005702972412</v>
      </c>
      <c r="N1628" s="0" t="n">
        <v>0</v>
      </c>
      <c r="O1628" s="0" t="n">
        <v>0</v>
      </c>
      <c r="P1628" s="0" t="s">
        <v>144</v>
      </c>
      <c r="Q1628" s="0" t="s">
        <v>141</v>
      </c>
      <c r="R1628" s="0" t="n">
        <v>2</v>
      </c>
      <c r="S1628" s="0" t="s">
        <v>142</v>
      </c>
      <c r="T1628" s="0" t="n">
        <v>0</v>
      </c>
      <c r="U1628" s="0" t="n">
        <v>104115.55</v>
      </c>
      <c r="V1628" s="0" t="n">
        <v>0.0084253866225481</v>
      </c>
      <c r="W1628" s="0" t="n">
        <v>621.677612304688</v>
      </c>
      <c r="X1628" s="0" t="n">
        <v>0.010797300375998</v>
      </c>
      <c r="Y1628" s="0" t="n">
        <f aca="false">IF(ISNUMBER(C1628),INDEX(Scorecard!$D$5:$D$12,SUMPRODUCT(--(Scorecard!$G$5:$G$11&lt;C1628))+1),Scorecard!$D$13)</f>
        <v>1.23750384304241</v>
      </c>
      <c r="Z1628" s="0" t="n">
        <f aca="false">IF(ISNUMBER(D1628),INDEX(Scorecard!$D$14:$D$17,SUMPRODUCT(--(Scorecard!$G$14:$G$16&lt;D1628))+1),Scorecard!$D$18)</f>
        <v>0.0505355481560174</v>
      </c>
      <c r="AA1628" s="0" t="n">
        <f aca="false">IF(ISNUMBER(E1628),INDEX(Scorecard!$D$19:$D$26,SUMPRODUCT(--(Scorecard!$G$19:$G$25&lt;E1628))+1),Scorecard!$D$27)</f>
        <v>0.57899015159425</v>
      </c>
      <c r="AB1628" s="0" t="n">
        <f aca="false">IF(ISNUMBER(F1628),INDEX(Scorecard!$D$28:$D$35,SUMPRODUCT(--(Scorecard!$G$28:$G$34&lt;F1628))+1),Scorecard!$D$36)</f>
        <v>-0.400689107298307</v>
      </c>
      <c r="AC1628" s="0" t="n">
        <f aca="false">IF(ISNUMBER(H1628),INDEX(Scorecard!$D$37:$D$44,SUMPRODUCT(--(Scorecard!$G$37:$G$43&lt;H1628))+1),Scorecard!$D$45)</f>
        <v>-0.975503570149195</v>
      </c>
      <c r="AD1628" s="0" t="n">
        <f aca="false">IF(ISNUMBER(I1628),INDEX(Scorecard!$D$46:$D$52,SUMPRODUCT(--(Scorecard!$G$46:$G$51&lt;I1628))+1),Scorecard!$D$53)</f>
        <v>0.818882373006414</v>
      </c>
      <c r="AE1628" s="0" t="n">
        <f aca="false">IF(ISNUMBER(K1628),INDEX(Scorecard!$D$54:$D$61,SUMPRODUCT(--(Scorecard!$G$54:$G$60&lt;K1628))+1),Scorecard!$D$62)</f>
        <v>-0.541917179454542</v>
      </c>
      <c r="AF1628" s="0" t="n">
        <f aca="false">IF(ISNUMBER(L1628),INDEX(Scorecard!$D$63:$D$68,SUMPRODUCT(--(Scorecard!$G$63:$G$67&lt;L1628))+1),Scorecard!$D$69)</f>
        <v>0.322484508656054</v>
      </c>
      <c r="AG1628" s="0" t="n">
        <f aca="false">Inputs!$B$10+Scorecard!$J$5*Y1628+Scorecard!$J$6*Z1628+Scorecard!$J$7*AA1628+Scorecard!$J$8*AB1628+Scorecard!$J$9*AC1628+Scorecard!$J$10*AD1628+Scorecard!$J$11*AE1628+Scorecard!$J$12*AF1628</f>
        <v>-4.66331278753595</v>
      </c>
      <c r="AH1628" s="0" t="n">
        <f aca="false">MIN(1-Inputs!$B$13,MAX(Inputs!$B$13,1/(1+EXP(-(Inputs!$B$11*AG1628+Inputs!$B$12)))))</f>
        <v>0.00842538628747834</v>
      </c>
      <c r="AI1628" s="0" t="n">
        <f aca="false">Inputs!$B$9-Inputs!$B$8*AG1628</f>
        <v>621.67764085835</v>
      </c>
      <c r="AJ1628" s="0" t="n">
        <f aca="false">RANK(AH1628,$AH$5:$AH$2004,0)+COUNTIF($AH$4:AH1627,AH1628)</f>
        <v>926</v>
      </c>
      <c r="AK1628" s="0" t="n">
        <f aca="false">IF(AJ1628&lt;=Deciles!$B$5*(Deciles!$B$4+1),INT((AJ1628-1)/(Deciles!$B$4+1))+1,Deciles!$B$5+INT((AJ1628-1-Deciles!$B$5*(Deciles!$B$4+1))/Deciles!$B$4)+1)</f>
        <v>5</v>
      </c>
    </row>
    <row r="1629" customFormat="false" ht="15" hidden="false" customHeight="false" outlineLevel="0" collapsed="false">
      <c r="A1629" s="0" t="n">
        <v>48335</v>
      </c>
      <c r="B1629" s="0" t="s">
        <v>139</v>
      </c>
      <c r="C1629" s="0" t="n">
        <v>748</v>
      </c>
      <c r="D1629" s="0" t="n">
        <v>74.0996780395508</v>
      </c>
      <c r="E1629" s="0" t="n">
        <v>71.4787521362305</v>
      </c>
      <c r="F1629" s="0" t="n">
        <v>33</v>
      </c>
      <c r="G1629" s="0" t="n">
        <v>3.49499988555908</v>
      </c>
      <c r="H1629" s="0" t="n">
        <v>0.478333234786987</v>
      </c>
      <c r="I1629" s="0" t="n">
        <v>10</v>
      </c>
      <c r="J1629" s="0" t="n">
        <v>12.9609785079956</v>
      </c>
      <c r="K1629" s="0" t="n">
        <v>5.63333320617676</v>
      </c>
      <c r="L1629" s="0" t="n">
        <v>-3.5</v>
      </c>
      <c r="M1629" s="0" t="n">
        <v>2.01224088668823</v>
      </c>
      <c r="N1629" s="0" t="n">
        <v>0</v>
      </c>
      <c r="O1629" s="0" t="n">
        <v>0</v>
      </c>
      <c r="P1629" s="0" t="s">
        <v>144</v>
      </c>
      <c r="Q1629" s="0" t="s">
        <v>153</v>
      </c>
      <c r="R1629" s="0" t="n">
        <v>2</v>
      </c>
      <c r="S1629" s="0" t="s">
        <v>159</v>
      </c>
      <c r="T1629" s="0" t="n">
        <v>0</v>
      </c>
      <c r="U1629" s="0" t="n">
        <v>425482.34</v>
      </c>
      <c r="V1629" s="0" t="n">
        <v>0.0107767041772604</v>
      </c>
      <c r="W1629" s="0" t="n">
        <v>614.951904296875</v>
      </c>
      <c r="X1629" s="0" t="n">
        <v>0.00910863839089871</v>
      </c>
      <c r="Y1629" s="0" t="n">
        <f aca="false">IF(ISNUMBER(C1629),INDEX(Scorecard!$D$5:$D$12,SUMPRODUCT(--(Scorecard!$G$5:$G$11&lt;C1629))+1),Scorecard!$D$13)</f>
        <v>0.488358159108655</v>
      </c>
      <c r="Z1629" s="0" t="n">
        <f aca="false">IF(ISNUMBER(D1629),INDEX(Scorecard!$D$14:$D$17,SUMPRODUCT(--(Scorecard!$G$14:$G$16&lt;D1629))+1),Scorecard!$D$18)</f>
        <v>0.128579646629417</v>
      </c>
      <c r="AA1629" s="0" t="n">
        <f aca="false">IF(ISNUMBER(E1629),INDEX(Scorecard!$D$19:$D$26,SUMPRODUCT(--(Scorecard!$G$19:$G$25&lt;E1629))+1),Scorecard!$D$27)</f>
        <v>0.0530843085177338</v>
      </c>
      <c r="AB1629" s="0" t="n">
        <f aca="false">IF(ISNUMBER(F1629),INDEX(Scorecard!$D$28:$D$35,SUMPRODUCT(--(Scorecard!$G$28:$G$34&lt;F1629))+1),Scorecard!$D$36)</f>
        <v>-0.0008456427959252</v>
      </c>
      <c r="AC1629" s="0" t="n">
        <f aca="false">IF(ISNUMBER(H1629),INDEX(Scorecard!$D$37:$D$44,SUMPRODUCT(--(Scorecard!$G$37:$G$43&lt;H1629))+1),Scorecard!$D$45)</f>
        <v>-0.271229676926091</v>
      </c>
      <c r="AD1629" s="0" t="n">
        <f aca="false">IF(ISNUMBER(I1629),INDEX(Scorecard!$D$46:$D$52,SUMPRODUCT(--(Scorecard!$G$46:$G$51&lt;I1629))+1),Scorecard!$D$53)</f>
        <v>-0.114272400683245</v>
      </c>
      <c r="AE1629" s="0" t="n">
        <f aca="false">IF(ISNUMBER(K1629),INDEX(Scorecard!$D$54:$D$61,SUMPRODUCT(--(Scorecard!$G$54:$G$60&lt;K1629))+1),Scorecard!$D$62)</f>
        <v>0.0151758992857273</v>
      </c>
      <c r="AF1629" s="0" t="n">
        <f aca="false">IF(ISNUMBER(L1629),INDEX(Scorecard!$D$63:$D$68,SUMPRODUCT(--(Scorecard!$G$63:$G$67&lt;L1629))+1),Scorecard!$D$69)</f>
        <v>-0.340582194386522</v>
      </c>
      <c r="AG1629" s="0" t="n">
        <f aca="false">Inputs!$B$10+Scorecard!$J$5*Y1629+Scorecard!$J$6*Z1629+Scorecard!$J$7*AA1629+Scorecard!$J$8*AB1629+Scorecard!$J$9*AC1629+Scorecard!$J$10*AD1629+Scorecard!$J$11*AE1629+Scorecard!$J$12*AF1629</f>
        <v>-4.43021553389012</v>
      </c>
      <c r="AH1629" s="0" t="n">
        <f aca="false">MIN(1-Inputs!$B$13,MAX(Inputs!$B$13,1/(1+EXP(-(Inputs!$B$11*AG1629+Inputs!$B$12)))))</f>
        <v>0.0107767042223461</v>
      </c>
      <c r="AI1629" s="0" t="n">
        <f aca="false">Inputs!$B$9-Inputs!$B$8*AG1629</f>
        <v>614.951875820756</v>
      </c>
      <c r="AJ1629" s="0" t="n">
        <f aca="false">RANK(AH1629,$AH$5:$AH$2004,0)+COUNTIF($AH$4:AH1628,AH1629)</f>
        <v>765</v>
      </c>
      <c r="AK1629" s="0" t="n">
        <f aca="false">IF(AJ1629&lt;=Deciles!$B$5*(Deciles!$B$4+1),INT((AJ1629-1)/(Deciles!$B$4+1))+1,Deciles!$B$5+INT((AJ1629-1-Deciles!$B$5*(Deciles!$B$4+1))/Deciles!$B$4)+1)</f>
        <v>4</v>
      </c>
    </row>
    <row r="1630" customFormat="false" ht="15" hidden="false" customHeight="false" outlineLevel="0" collapsed="false">
      <c r="A1630" s="0" t="n">
        <v>48385</v>
      </c>
      <c r="B1630" s="0" t="s">
        <v>143</v>
      </c>
      <c r="C1630" s="0" t="n">
        <v>686</v>
      </c>
      <c r="D1630" s="0" t="n">
        <v>76.4123077392578</v>
      </c>
      <c r="E1630" s="0" t="n">
        <v>75.7718505859375</v>
      </c>
      <c r="F1630" s="0" t="n">
        <v>23</v>
      </c>
      <c r="G1630" s="0" t="n">
        <v>4.22200012207031</v>
      </c>
      <c r="H1630" s="0" t="n">
        <v>0.988666772842407</v>
      </c>
      <c r="I1630" s="0" t="n">
        <v>6</v>
      </c>
      <c r="J1630" s="0" t="n">
        <v>12.4341344833374</v>
      </c>
      <c r="K1630" s="0" t="n">
        <v>8.53333377838135</v>
      </c>
      <c r="L1630" s="0" t="n">
        <v>5.07179546356201</v>
      </c>
      <c r="M1630" s="0" t="n">
        <v>1.95005702972412</v>
      </c>
      <c r="N1630" s="0" t="n">
        <v>0</v>
      </c>
      <c r="O1630" s="0" t="n">
        <v>0</v>
      </c>
      <c r="P1630" s="0" t="s">
        <v>146</v>
      </c>
      <c r="Q1630" s="0" t="s">
        <v>141</v>
      </c>
      <c r="R1630" s="0" t="n">
        <v>2</v>
      </c>
      <c r="S1630" s="0" t="s">
        <v>147</v>
      </c>
      <c r="T1630" s="0" t="n">
        <v>0</v>
      </c>
      <c r="U1630" s="0" t="n">
        <v>251232.48</v>
      </c>
      <c r="V1630" s="0" t="n">
        <v>0.0471940040588379</v>
      </c>
      <c r="W1630" s="0" t="n">
        <v>573.966186523438</v>
      </c>
      <c r="X1630" s="0" t="n">
        <v>0.0321013405919075</v>
      </c>
      <c r="Y1630" s="0" t="n">
        <f aca="false">IF(ISNUMBER(C1630),INDEX(Scorecard!$D$5:$D$12,SUMPRODUCT(--(Scorecard!$G$5:$G$11&lt;C1630))+1),Scorecard!$D$13)</f>
        <v>-0.869677851527538</v>
      </c>
      <c r="Z1630" s="0" t="n">
        <f aca="false">IF(ISNUMBER(D1630),INDEX(Scorecard!$D$14:$D$17,SUMPRODUCT(--(Scorecard!$G$14:$G$16&lt;D1630))+1),Scorecard!$D$18)</f>
        <v>0.128579646629417</v>
      </c>
      <c r="AA1630" s="0" t="n">
        <f aca="false">IF(ISNUMBER(E1630),INDEX(Scorecard!$D$19:$D$26,SUMPRODUCT(--(Scorecard!$G$19:$G$25&lt;E1630))+1),Scorecard!$D$27)</f>
        <v>-0.0341578513653732</v>
      </c>
      <c r="AB1630" s="0" t="n">
        <f aca="false">IF(ISNUMBER(F1630),INDEX(Scorecard!$D$28:$D$35,SUMPRODUCT(--(Scorecard!$G$28:$G$34&lt;F1630))+1),Scorecard!$D$36)</f>
        <v>0.349218150643304</v>
      </c>
      <c r="AC1630" s="0" t="n">
        <f aca="false">IF(ISNUMBER(H1630),INDEX(Scorecard!$D$37:$D$44,SUMPRODUCT(--(Scorecard!$G$37:$G$43&lt;H1630))+1),Scorecard!$D$45)</f>
        <v>-0.975503570149195</v>
      </c>
      <c r="AD1630" s="0" t="n">
        <f aca="false">IF(ISNUMBER(I1630),INDEX(Scorecard!$D$46:$D$52,SUMPRODUCT(--(Scorecard!$G$46:$G$51&lt;I1630))+1),Scorecard!$D$53)</f>
        <v>-0.161534840507194</v>
      </c>
      <c r="AE1630" s="0" t="n">
        <f aca="false">IF(ISNUMBER(K1630),INDEX(Scorecard!$D$54:$D$61,SUMPRODUCT(--(Scorecard!$G$54:$G$60&lt;K1630))+1),Scorecard!$D$62)</f>
        <v>-0.541917179454542</v>
      </c>
      <c r="AF1630" s="0" t="n">
        <f aca="false">IF(ISNUMBER(L1630),INDEX(Scorecard!$D$63:$D$68,SUMPRODUCT(--(Scorecard!$G$63:$G$67&lt;L1630))+1),Scorecard!$D$69)</f>
        <v>0.322484508656054</v>
      </c>
      <c r="AG1630" s="0" t="n">
        <f aca="false">Inputs!$B$10+Scorecard!$J$5*Y1630+Scorecard!$J$6*Z1630+Scorecard!$J$7*AA1630+Scorecard!$J$8*AB1630+Scorecard!$J$9*AC1630+Scorecard!$J$10*AD1630+Scorecard!$J$11*AE1630+Scorecard!$J$12*AF1630</f>
        <v>-3.00975905701628</v>
      </c>
      <c r="AH1630" s="0" t="n">
        <f aca="false">MIN(1-Inputs!$B$13,MAX(Inputs!$B$13,1/(1+EXP(-(Inputs!$B$11*AG1630+Inputs!$B$12)))))</f>
        <v>0.047194003676289</v>
      </c>
      <c r="AI1630" s="0" t="n">
        <f aca="false">Inputs!$B$9-Inputs!$B$8*AG1630</f>
        <v>573.966165521066</v>
      </c>
      <c r="AJ1630" s="0" t="n">
        <f aca="false">RANK(AH1630,$AH$5:$AH$2004,0)+COUNTIF($AH$4:AH1629,AH1630)</f>
        <v>164</v>
      </c>
      <c r="AK1630" s="0" t="n">
        <f aca="false">IF(AJ1630&lt;=Deciles!$B$5*(Deciles!$B$4+1),INT((AJ1630-1)/(Deciles!$B$4+1))+1,Deciles!$B$5+INT((AJ1630-1-Deciles!$B$5*(Deciles!$B$4+1))/Deciles!$B$4)+1)</f>
        <v>1</v>
      </c>
    </row>
    <row r="1631" customFormat="false" ht="15" hidden="false" customHeight="false" outlineLevel="0" collapsed="false">
      <c r="A1631" s="0" t="n">
        <v>48460</v>
      </c>
      <c r="B1631" s="0" t="s">
        <v>150</v>
      </c>
      <c r="C1631" s="0" t="n">
        <v>761</v>
      </c>
      <c r="D1631" s="0" t="n">
        <v>80</v>
      </c>
      <c r="E1631" s="0" t="n">
        <v>67.2718124389648</v>
      </c>
      <c r="F1631" s="0" t="n">
        <v>38</v>
      </c>
      <c r="G1631" s="0" t="n">
        <v>3.09100008010864</v>
      </c>
      <c r="H1631" s="0" t="n">
        <v>-3.54233312606812</v>
      </c>
      <c r="I1631" s="0" t="n">
        <v>26</v>
      </c>
      <c r="J1631" s="0" t="n">
        <v>11.8339252471924</v>
      </c>
      <c r="K1631" s="0" t="n">
        <v>4.19999980926514</v>
      </c>
      <c r="L1631" s="0" t="n">
        <v>-0.208333492279053</v>
      </c>
      <c r="M1631" s="0" t="n">
        <v>6.02960777282715</v>
      </c>
      <c r="N1631" s="0" t="n">
        <v>0</v>
      </c>
      <c r="O1631" s="0" t="n">
        <v>0</v>
      </c>
      <c r="P1631" s="0" t="s">
        <v>140</v>
      </c>
      <c r="Q1631" s="0" t="s">
        <v>160</v>
      </c>
      <c r="R1631" s="0" t="n">
        <v>1</v>
      </c>
      <c r="S1631" s="0" t="s">
        <v>156</v>
      </c>
      <c r="T1631" s="0" t="n">
        <v>0</v>
      </c>
      <c r="U1631" s="0" t="n">
        <v>137850.56</v>
      </c>
      <c r="V1631" s="0" t="n">
        <v>0.00579334888607264</v>
      </c>
      <c r="W1631" s="0" t="n">
        <v>631.885986328125</v>
      </c>
      <c r="X1631" s="0" t="n">
        <v>0.00539076374843717</v>
      </c>
      <c r="Y1631" s="0" t="n">
        <f aca="false">IF(ISNUMBER(C1631),INDEX(Scorecard!$D$5:$D$12,SUMPRODUCT(--(Scorecard!$G$5:$G$11&lt;C1631))+1),Scorecard!$D$13)</f>
        <v>0.733188958177614</v>
      </c>
      <c r="Z1631" s="0" t="n">
        <f aca="false">IF(ISNUMBER(D1631),INDEX(Scorecard!$D$14:$D$17,SUMPRODUCT(--(Scorecard!$G$14:$G$16&lt;D1631))+1),Scorecard!$D$18)</f>
        <v>0.0505355481560174</v>
      </c>
      <c r="AA1631" s="0" t="n">
        <f aca="false">IF(ISNUMBER(E1631),INDEX(Scorecard!$D$19:$D$26,SUMPRODUCT(--(Scorecard!$G$19:$G$25&lt;E1631))+1),Scorecard!$D$27)</f>
        <v>0.0530843085177338</v>
      </c>
      <c r="AB1631" s="0" t="n">
        <f aca="false">IF(ISNUMBER(F1631),INDEX(Scorecard!$D$28:$D$35,SUMPRODUCT(--(Scorecard!$G$28:$G$34&lt;F1631))+1),Scorecard!$D$36)</f>
        <v>-0.132616866359722</v>
      </c>
      <c r="AC1631" s="0" t="n">
        <f aca="false">IF(ISNUMBER(H1631),INDEX(Scorecard!$D$37:$D$44,SUMPRODUCT(--(Scorecard!$G$37:$G$43&lt;H1631))+1),Scorecard!$D$45)</f>
        <v>1.35057635045042</v>
      </c>
      <c r="AD1631" s="0" t="n">
        <f aca="false">IF(ISNUMBER(I1631),INDEX(Scorecard!$D$46:$D$52,SUMPRODUCT(--(Scorecard!$G$46:$G$51&lt;I1631))+1),Scorecard!$D$53)</f>
        <v>0.123869379412532</v>
      </c>
      <c r="AE1631" s="0" t="n">
        <f aca="false">IF(ISNUMBER(K1631),INDEX(Scorecard!$D$54:$D$61,SUMPRODUCT(--(Scorecard!$G$54:$G$60&lt;K1631))+1),Scorecard!$D$62)</f>
        <v>0.489050497890326</v>
      </c>
      <c r="AF1631" s="0" t="n">
        <f aca="false">IF(ISNUMBER(L1631),INDEX(Scorecard!$D$63:$D$68,SUMPRODUCT(--(Scorecard!$G$63:$G$67&lt;L1631))+1),Scorecard!$D$69)</f>
        <v>0.322484508656054</v>
      </c>
      <c r="AG1631" s="0" t="n">
        <f aca="false">Inputs!$B$10+Scorecard!$J$5*Y1631+Scorecard!$J$6*Z1631+Scorecard!$J$7*AA1631+Scorecard!$J$8*AB1631+Scorecard!$J$9*AC1631+Scorecard!$J$10*AD1631+Scorecard!$J$11*AE1631+Scorecard!$J$12*AF1631</f>
        <v>-5.01710668905631</v>
      </c>
      <c r="AH1631" s="0" t="n">
        <f aca="false">MIN(1-Inputs!$B$13,MAX(Inputs!$B$13,1/(1+EXP(-(Inputs!$B$11*AG1631+Inputs!$B$12)))))</f>
        <v>0.00579334893557064</v>
      </c>
      <c r="AI1631" s="0" t="n">
        <f aca="false">Inputs!$B$9-Inputs!$B$8*AG1631</f>
        <v>631.885975002753</v>
      </c>
      <c r="AJ1631" s="0" t="n">
        <f aca="false">RANK(AH1631,$AH$5:$AH$2004,0)+COUNTIF($AH$4:AH1630,AH1631)</f>
        <v>1161</v>
      </c>
      <c r="AK1631" s="0" t="n">
        <f aca="false">IF(AJ1631&lt;=Deciles!$B$5*(Deciles!$B$4+1),INT((AJ1631-1)/(Deciles!$B$4+1))+1,Deciles!$B$5+INT((AJ1631-1-Deciles!$B$5*(Deciles!$B$4+1))/Deciles!$B$4)+1)</f>
        <v>6</v>
      </c>
    </row>
    <row r="1632" customFormat="false" ht="15" hidden="false" customHeight="false" outlineLevel="0" collapsed="false">
      <c r="A1632" s="0" t="n">
        <v>48517</v>
      </c>
      <c r="B1632" s="0" t="s">
        <v>143</v>
      </c>
      <c r="C1632" s="0" t="n">
        <v>737</v>
      </c>
      <c r="D1632" s="0" t="n">
        <v>77.6726989746094</v>
      </c>
      <c r="E1632" s="0" t="n">
        <v>54.8741073608398</v>
      </c>
      <c r="F1632" s="0" t="n">
        <v>32</v>
      </c>
      <c r="G1632" s="0" t="n">
        <v>3.69099998474121</v>
      </c>
      <c r="H1632" s="0" t="n">
        <v>0.457666635513306</v>
      </c>
      <c r="I1632" s="0" t="n">
        <v>73</v>
      </c>
      <c r="J1632" s="0" t="n">
        <v>12.7076711654663</v>
      </c>
      <c r="K1632" s="0" t="n">
        <v>9.3333330154419</v>
      </c>
      <c r="L1632" s="0" t="n">
        <v>5.0717945098877</v>
      </c>
      <c r="M1632" s="0" t="n">
        <v>1.63963341712952</v>
      </c>
      <c r="N1632" s="0" t="n">
        <v>0</v>
      </c>
      <c r="O1632" s="0" t="n">
        <v>0</v>
      </c>
      <c r="P1632" s="0" t="s">
        <v>146</v>
      </c>
      <c r="Q1632" s="0" t="s">
        <v>141</v>
      </c>
      <c r="R1632" s="0" t="n">
        <v>2</v>
      </c>
      <c r="S1632" s="0" t="s">
        <v>162</v>
      </c>
      <c r="T1632" s="0" t="n">
        <v>0</v>
      </c>
      <c r="U1632" s="0" t="n">
        <v>330271.75</v>
      </c>
      <c r="V1632" s="0" t="n">
        <v>0.010926322080195</v>
      </c>
      <c r="W1632" s="0" t="n">
        <v>614.574645996094</v>
      </c>
      <c r="X1632" s="0" t="n">
        <v>0.0122453272342682</v>
      </c>
      <c r="Y1632" s="0" t="n">
        <f aca="false">IF(ISNUMBER(C1632),INDEX(Scorecard!$D$5:$D$12,SUMPRODUCT(--(Scorecard!$G$5:$G$11&lt;C1632))+1),Scorecard!$D$13)</f>
        <v>0.488358159108655</v>
      </c>
      <c r="Z1632" s="0" t="n">
        <f aca="false">IF(ISNUMBER(D1632),INDEX(Scorecard!$D$14:$D$17,SUMPRODUCT(--(Scorecard!$G$14:$G$16&lt;D1632))+1),Scorecard!$D$18)</f>
        <v>0.0505355481560174</v>
      </c>
      <c r="AA1632" s="0" t="n">
        <f aca="false">IF(ISNUMBER(E1632),INDEX(Scorecard!$D$19:$D$26,SUMPRODUCT(--(Scorecard!$G$19:$G$25&lt;E1632))+1),Scorecard!$D$27)</f>
        <v>0.285899340811827</v>
      </c>
      <c r="AB1632" s="0" t="n">
        <f aca="false">IF(ISNUMBER(F1632),INDEX(Scorecard!$D$28:$D$35,SUMPRODUCT(--(Scorecard!$G$28:$G$34&lt;F1632))+1),Scorecard!$D$36)</f>
        <v>0.126913191054783</v>
      </c>
      <c r="AC1632" s="0" t="n">
        <f aca="false">IF(ISNUMBER(H1632),INDEX(Scorecard!$D$37:$D$44,SUMPRODUCT(--(Scorecard!$G$37:$G$43&lt;H1632))+1),Scorecard!$D$45)</f>
        <v>-0.271229676926091</v>
      </c>
      <c r="AD1632" s="0" t="n">
        <f aca="false">IF(ISNUMBER(I1632),INDEX(Scorecard!$D$46:$D$52,SUMPRODUCT(--(Scorecard!$G$46:$G$51&lt;I1632))+1),Scorecard!$D$53)</f>
        <v>0.818882373006414</v>
      </c>
      <c r="AE1632" s="0" t="n">
        <f aca="false">IF(ISNUMBER(K1632),INDEX(Scorecard!$D$54:$D$61,SUMPRODUCT(--(Scorecard!$G$54:$G$60&lt;K1632))+1),Scorecard!$D$62)</f>
        <v>-0.541917179454542</v>
      </c>
      <c r="AF1632" s="0" t="n">
        <f aca="false">IF(ISNUMBER(L1632),INDEX(Scorecard!$D$63:$D$68,SUMPRODUCT(--(Scorecard!$G$63:$G$67&lt;L1632))+1),Scorecard!$D$69)</f>
        <v>0.322484508656054</v>
      </c>
      <c r="AG1632" s="0" t="n">
        <f aca="false">Inputs!$B$10+Scorecard!$J$5*Y1632+Scorecard!$J$6*Z1632+Scorecard!$J$7*AA1632+Scorecard!$J$8*AB1632+Scorecard!$J$9*AC1632+Scorecard!$J$10*AD1632+Scorecard!$J$11*AE1632+Scorecard!$J$12*AF1632</f>
        <v>-4.4171409381867</v>
      </c>
      <c r="AH1632" s="0" t="n">
        <f aca="false">MIN(1-Inputs!$B$13,MAX(Inputs!$B$13,1/(1+EXP(-(Inputs!$B$11*AG1632+Inputs!$B$12)))))</f>
        <v>0.0109263218334726</v>
      </c>
      <c r="AI1632" s="0" t="n">
        <f aca="false">Inputs!$B$9-Inputs!$B$8*AG1632</f>
        <v>614.574622733097</v>
      </c>
      <c r="AJ1632" s="0" t="n">
        <f aca="false">RANK(AH1632,$AH$5:$AH$2004,0)+COUNTIF($AH$4:AH1631,AH1632)</f>
        <v>755</v>
      </c>
      <c r="AK1632" s="0" t="n">
        <f aca="false">IF(AJ1632&lt;=Deciles!$B$5*(Deciles!$B$4+1),INT((AJ1632-1)/(Deciles!$B$4+1))+1,Deciles!$B$5+INT((AJ1632-1-Deciles!$B$5*(Deciles!$B$4+1))/Deciles!$B$4)+1)</f>
        <v>4</v>
      </c>
    </row>
    <row r="1633" customFormat="false" ht="15" hidden="false" customHeight="false" outlineLevel="0" collapsed="false">
      <c r="A1633" s="0" t="n">
        <v>48576</v>
      </c>
      <c r="B1633" s="0" t="s">
        <v>158</v>
      </c>
      <c r="C1633" s="0" t="n">
        <v>806</v>
      </c>
      <c r="D1633" s="0" t="n">
        <v>80</v>
      </c>
      <c r="E1633" s="0" t="n">
        <v>48.0603752136231</v>
      </c>
      <c r="F1633" s="0" t="n">
        <v>44</v>
      </c>
      <c r="G1633" s="0" t="n">
        <v>3.96499991416931</v>
      </c>
      <c r="H1633" s="0" t="n">
        <v>1.04833316802979</v>
      </c>
      <c r="I1633" s="0" t="n">
        <v>83</v>
      </c>
      <c r="J1633" s="0" t="n">
        <v>12.0616540908814</v>
      </c>
      <c r="K1633" s="0" t="n">
        <v>7.13333320617676</v>
      </c>
      <c r="L1633" s="0" t="n">
        <v>2.71025609970093</v>
      </c>
      <c r="M1633" s="0" t="n">
        <v>0.509527981281281</v>
      </c>
      <c r="N1633" s="0" t="n">
        <v>0</v>
      </c>
      <c r="O1633" s="0" t="n">
        <v>0</v>
      </c>
      <c r="P1633" s="0" t="s">
        <v>140</v>
      </c>
      <c r="Q1633" s="0" t="s">
        <v>153</v>
      </c>
      <c r="R1633" s="0" t="n">
        <v>2</v>
      </c>
      <c r="S1633" s="0" t="s">
        <v>149</v>
      </c>
      <c r="T1633" s="0" t="n">
        <v>0</v>
      </c>
      <c r="U1633" s="0" t="n">
        <v>173105.02</v>
      </c>
      <c r="V1633" s="0" t="n">
        <v>0.00276603060774505</v>
      </c>
      <c r="W1633" s="0" t="n">
        <v>651.976745605469</v>
      </c>
      <c r="X1633" s="0" t="n">
        <v>0.00100649683736265</v>
      </c>
      <c r="Y1633" s="0" t="n">
        <f aca="false">IF(ISNUMBER(C1633),INDEX(Scorecard!$D$5:$D$12,SUMPRODUCT(--(Scorecard!$G$5:$G$11&lt;C1633))+1),Scorecard!$D$13)</f>
        <v>2.19112706886128</v>
      </c>
      <c r="Z1633" s="0" t="n">
        <f aca="false">IF(ISNUMBER(D1633),INDEX(Scorecard!$D$14:$D$17,SUMPRODUCT(--(Scorecard!$G$14:$G$16&lt;D1633))+1),Scorecard!$D$18)</f>
        <v>0.0505355481560174</v>
      </c>
      <c r="AA1633" s="0" t="n">
        <f aca="false">IF(ISNUMBER(E1633),INDEX(Scorecard!$D$19:$D$26,SUMPRODUCT(--(Scorecard!$G$19:$G$25&lt;E1633))+1),Scorecard!$D$27)</f>
        <v>0.57899015159425</v>
      </c>
      <c r="AB1633" s="0" t="n">
        <f aca="false">IF(ISNUMBER(F1633),INDEX(Scorecard!$D$28:$D$35,SUMPRODUCT(--(Scorecard!$G$28:$G$34&lt;F1633))+1),Scorecard!$D$36)</f>
        <v>-0.309727037437117</v>
      </c>
      <c r="AC1633" s="0" t="n">
        <f aca="false">IF(ISNUMBER(H1633),INDEX(Scorecard!$D$37:$D$44,SUMPRODUCT(--(Scorecard!$G$37:$G$43&lt;H1633))+1),Scorecard!$D$45)</f>
        <v>-0.975503570149195</v>
      </c>
      <c r="AD1633" s="0" t="n">
        <f aca="false">IF(ISNUMBER(I1633),INDEX(Scorecard!$D$46:$D$52,SUMPRODUCT(--(Scorecard!$G$46:$G$51&lt;I1633))+1),Scorecard!$D$53)</f>
        <v>0.818882373006414</v>
      </c>
      <c r="AE1633" s="0" t="n">
        <f aca="false">IF(ISNUMBER(K1633),INDEX(Scorecard!$D$54:$D$61,SUMPRODUCT(--(Scorecard!$G$54:$G$60&lt;K1633))+1),Scorecard!$D$62)</f>
        <v>-0.541917179454542</v>
      </c>
      <c r="AF1633" s="0" t="n">
        <f aca="false">IF(ISNUMBER(L1633),INDEX(Scorecard!$D$63:$D$68,SUMPRODUCT(--(Scorecard!$G$63:$G$67&lt;L1633))+1),Scorecard!$D$69)</f>
        <v>0.322484508656054</v>
      </c>
      <c r="AG1633" s="0" t="n">
        <f aca="false">Inputs!$B$10+Scorecard!$J$5*Y1633+Scorecard!$J$6*Z1633+Scorecard!$J$7*AA1633+Scorecard!$J$8*AB1633+Scorecard!$J$9*AC1633+Scorecard!$J$10*AD1633+Scorecard!$J$11*AE1633+Scorecard!$J$12*AF1633</f>
        <v>-5.71339961779551</v>
      </c>
      <c r="AH1633" s="0" t="n">
        <f aca="false">MIN(1-Inputs!$B$13,MAX(Inputs!$B$13,1/(1+EXP(-(Inputs!$B$11*AG1633+Inputs!$B$12)))))</f>
        <v>0.00276603052681011</v>
      </c>
      <c r="AI1633" s="0" t="n">
        <f aca="false">Inputs!$B$9-Inputs!$B$8*AG1633</f>
        <v>651.976742108715</v>
      </c>
      <c r="AJ1633" s="0" t="n">
        <f aca="false">RANK(AH1633,$AH$5:$AH$2004,0)+COUNTIF($AH$4:AH1632,AH1633)</f>
        <v>1579</v>
      </c>
      <c r="AK1633" s="0" t="n">
        <f aca="false">IF(AJ1633&lt;=Deciles!$B$5*(Deciles!$B$4+1),INT((AJ1633-1)/(Deciles!$B$4+1))+1,Deciles!$B$5+INT((AJ1633-1-Deciles!$B$5*(Deciles!$B$4+1))/Deciles!$B$4)+1)</f>
        <v>8</v>
      </c>
    </row>
    <row r="1634" customFormat="false" ht="15" hidden="false" customHeight="false" outlineLevel="0" collapsed="false">
      <c r="A1634" s="0" t="n">
        <v>48589</v>
      </c>
      <c r="B1634" s="0" t="s">
        <v>145</v>
      </c>
      <c r="C1634" s="0" t="n">
        <v>736</v>
      </c>
      <c r="D1634" s="0" t="n">
        <v>80</v>
      </c>
      <c r="E1634" s="0" t="n">
        <v>67.8933410644531</v>
      </c>
      <c r="F1634" s="0" t="n">
        <v>28</v>
      </c>
      <c r="G1634" s="0" t="n">
        <v>4.61899995803833</v>
      </c>
      <c r="H1634" s="0" t="n">
        <v>1.10233330726624</v>
      </c>
      <c r="I1634" s="0" t="n">
        <v>42</v>
      </c>
      <c r="J1634" s="0" t="n">
        <v>11.6834850311279</v>
      </c>
      <c r="K1634" s="0" t="n">
        <v>4.45833349227905</v>
      </c>
      <c r="L1634" s="0" t="n">
        <v>-1.875</v>
      </c>
      <c r="M1634" s="0" t="n">
        <v>4.23435020446777</v>
      </c>
      <c r="N1634" s="0" t="n">
        <v>0</v>
      </c>
      <c r="O1634" s="0" t="n">
        <v>0</v>
      </c>
      <c r="P1634" s="0" t="s">
        <v>144</v>
      </c>
      <c r="Q1634" s="0" t="s">
        <v>141</v>
      </c>
      <c r="R1634" s="0" t="n">
        <v>2</v>
      </c>
      <c r="S1634" s="0" t="s">
        <v>148</v>
      </c>
      <c r="T1634" s="0" t="n">
        <v>0</v>
      </c>
      <c r="U1634" s="0" t="n">
        <v>118596.79</v>
      </c>
      <c r="V1634" s="0" t="n">
        <v>0.00576487649232149</v>
      </c>
      <c r="W1634" s="0" t="n">
        <v>632.020080566406</v>
      </c>
      <c r="X1634" s="0" t="n">
        <v>0.0105953756719828</v>
      </c>
      <c r="Y1634" s="0" t="n">
        <f aca="false">IF(ISNUMBER(C1634),INDEX(Scorecard!$D$5:$D$12,SUMPRODUCT(--(Scorecard!$G$5:$G$11&lt;C1634))+1),Scorecard!$D$13)</f>
        <v>0.488358159108655</v>
      </c>
      <c r="Z1634" s="0" t="n">
        <f aca="false">IF(ISNUMBER(D1634),INDEX(Scorecard!$D$14:$D$17,SUMPRODUCT(--(Scorecard!$G$14:$G$16&lt;D1634))+1),Scorecard!$D$18)</f>
        <v>0.0505355481560174</v>
      </c>
      <c r="AA1634" s="0" t="n">
        <f aca="false">IF(ISNUMBER(E1634),INDEX(Scorecard!$D$19:$D$26,SUMPRODUCT(--(Scorecard!$G$19:$G$25&lt;E1634))+1),Scorecard!$D$27)</f>
        <v>0.0530843085177338</v>
      </c>
      <c r="AB1634" s="0" t="n">
        <f aca="false">IF(ISNUMBER(F1634),INDEX(Scorecard!$D$28:$D$35,SUMPRODUCT(--(Scorecard!$G$28:$G$34&lt;F1634))+1),Scorecard!$D$36)</f>
        <v>0.165097008946478</v>
      </c>
      <c r="AC1634" s="0" t="n">
        <f aca="false">IF(ISNUMBER(H1634),INDEX(Scorecard!$D$37:$D$44,SUMPRODUCT(--(Scorecard!$G$37:$G$43&lt;H1634))+1),Scorecard!$D$45)</f>
        <v>-0.975503570149195</v>
      </c>
      <c r="AD1634" s="0" t="n">
        <f aca="false">IF(ISNUMBER(I1634),INDEX(Scorecard!$D$46:$D$52,SUMPRODUCT(--(Scorecard!$G$46:$G$51&lt;I1634))+1),Scorecard!$D$53)</f>
        <v>0.569875412099532</v>
      </c>
      <c r="AE1634" s="0" t="n">
        <f aca="false">IF(ISNUMBER(K1634),INDEX(Scorecard!$D$54:$D$61,SUMPRODUCT(--(Scorecard!$G$54:$G$60&lt;K1634))+1),Scorecard!$D$62)</f>
        <v>0.409483001259379</v>
      </c>
      <c r="AF1634" s="0" t="n">
        <f aca="false">IF(ISNUMBER(L1634),INDEX(Scorecard!$D$63:$D$68,SUMPRODUCT(--(Scorecard!$G$63:$G$67&lt;L1634))+1),Scorecard!$D$69)</f>
        <v>-0.340582194386522</v>
      </c>
      <c r="AG1634" s="0" t="n">
        <f aca="false">Inputs!$B$10+Scorecard!$J$5*Y1634+Scorecard!$J$6*Z1634+Scorecard!$J$7*AA1634+Scorecard!$J$8*AB1634+Scorecard!$J$9*AC1634+Scorecard!$J$10*AD1634+Scorecard!$J$11*AE1634+Scorecard!$J$12*AF1634</f>
        <v>-5.02175474242598</v>
      </c>
      <c r="AH1634" s="0" t="n">
        <f aca="false">MIN(1-Inputs!$B$13,MAX(Inputs!$B$13,1/(1+EXP(-(Inputs!$B$11*AG1634+Inputs!$B$12)))))</f>
        <v>0.00576487655702525</v>
      </c>
      <c r="AI1634" s="0" t="n">
        <f aca="false">Inputs!$B$9-Inputs!$B$8*AG1634</f>
        <v>632.020089473677</v>
      </c>
      <c r="AJ1634" s="0" t="n">
        <f aca="false">RANK(AH1634,$AH$5:$AH$2004,0)+COUNTIF($AH$4:AH1633,AH1634)</f>
        <v>1163</v>
      </c>
      <c r="AK1634" s="0" t="n">
        <f aca="false">IF(AJ1634&lt;=Deciles!$B$5*(Deciles!$B$4+1),INT((AJ1634-1)/(Deciles!$B$4+1))+1,Deciles!$B$5+INT((AJ1634-1-Deciles!$B$5*(Deciles!$B$4+1))/Deciles!$B$4)+1)</f>
        <v>6</v>
      </c>
    </row>
    <row r="1635" customFormat="false" ht="15" hidden="false" customHeight="false" outlineLevel="0" collapsed="false">
      <c r="A1635" s="0" t="n">
        <v>48605</v>
      </c>
      <c r="B1635" s="0" t="s">
        <v>145</v>
      </c>
      <c r="C1635" s="0" t="n">
        <v>714</v>
      </c>
      <c r="D1635" s="0" t="n">
        <v>94.5958023071289</v>
      </c>
      <c r="E1635" s="0" t="n">
        <v>85.7395858764648</v>
      </c>
      <c r="F1635" s="0" t="n">
        <v>32</v>
      </c>
      <c r="G1635" s="0" t="n">
        <v>3.92000007629395</v>
      </c>
      <c r="H1635" s="0" t="n">
        <v>0.403333425521851</v>
      </c>
      <c r="I1635" s="0" t="n">
        <v>21</v>
      </c>
      <c r="J1635" s="0" t="n">
        <v>12.4915523529053</v>
      </c>
      <c r="K1635" s="0" t="n">
        <v>5.25833320617676</v>
      </c>
      <c r="L1635" s="0" t="n">
        <v>-1.875</v>
      </c>
      <c r="M1635" s="0" t="n">
        <v>6.28858280181885</v>
      </c>
      <c r="N1635" s="0" t="n">
        <v>0</v>
      </c>
      <c r="O1635" s="0" t="n">
        <v>0</v>
      </c>
      <c r="P1635" s="0" t="s">
        <v>144</v>
      </c>
      <c r="Q1635" s="0" t="s">
        <v>141</v>
      </c>
      <c r="R1635" s="0" t="n">
        <v>2</v>
      </c>
      <c r="S1635" s="0" t="s">
        <v>149</v>
      </c>
      <c r="T1635" s="0" t="n">
        <v>0</v>
      </c>
      <c r="U1635" s="0" t="n">
        <v>266079.97</v>
      </c>
      <c r="V1635" s="0" t="n">
        <v>0.0225863140076399</v>
      </c>
      <c r="W1635" s="0" t="n">
        <v>594.600463867188</v>
      </c>
      <c r="X1635" s="0" t="n">
        <v>0.0283124130219221</v>
      </c>
      <c r="Y1635" s="0" t="n">
        <f aca="false">IF(ISNUMBER(C1635),INDEX(Scorecard!$D$5:$D$12,SUMPRODUCT(--(Scorecard!$G$5:$G$11&lt;C1635))+1),Scorecard!$D$13)</f>
        <v>-0.0290424113398221</v>
      </c>
      <c r="Z1635" s="0" t="n">
        <f aca="false">IF(ISNUMBER(D1635),INDEX(Scorecard!$D$14:$D$17,SUMPRODUCT(--(Scorecard!$G$14:$G$16&lt;D1635))+1),Scorecard!$D$18)</f>
        <v>-0.361970872710667</v>
      </c>
      <c r="AA1635" s="0" t="n">
        <f aca="false">IF(ISNUMBER(E1635),INDEX(Scorecard!$D$19:$D$26,SUMPRODUCT(--(Scorecard!$G$19:$G$25&lt;E1635))+1),Scorecard!$D$27)</f>
        <v>-0.219855970853228</v>
      </c>
      <c r="AB1635" s="0" t="n">
        <f aca="false">IF(ISNUMBER(F1635),INDEX(Scorecard!$D$28:$D$35,SUMPRODUCT(--(Scorecard!$G$28:$G$34&lt;F1635))+1),Scorecard!$D$36)</f>
        <v>0.126913191054783</v>
      </c>
      <c r="AC1635" s="0" t="n">
        <f aca="false">IF(ISNUMBER(H1635),INDEX(Scorecard!$D$37:$D$44,SUMPRODUCT(--(Scorecard!$G$37:$G$43&lt;H1635))+1),Scorecard!$D$45)</f>
        <v>-0.271229676926091</v>
      </c>
      <c r="AD1635" s="0" t="n">
        <f aca="false">IF(ISNUMBER(I1635),INDEX(Scorecard!$D$46:$D$52,SUMPRODUCT(--(Scorecard!$G$46:$G$51&lt;I1635))+1),Scorecard!$D$53)</f>
        <v>-0.108777051091409</v>
      </c>
      <c r="AE1635" s="0" t="n">
        <f aca="false">IF(ISNUMBER(K1635),INDEX(Scorecard!$D$54:$D$61,SUMPRODUCT(--(Scorecard!$G$54:$G$60&lt;K1635))+1),Scorecard!$D$62)</f>
        <v>0.126303549215828</v>
      </c>
      <c r="AF1635" s="0" t="n">
        <f aca="false">IF(ISNUMBER(L1635),INDEX(Scorecard!$D$63:$D$68,SUMPRODUCT(--(Scorecard!$G$63:$G$67&lt;L1635))+1),Scorecard!$D$69)</f>
        <v>-0.340582194386522</v>
      </c>
      <c r="AG1635" s="0" t="n">
        <f aca="false">Inputs!$B$10+Scorecard!$J$5*Y1635+Scorecard!$J$6*Z1635+Scorecard!$J$7*AA1635+Scorecard!$J$8*AB1635+Scorecard!$J$9*AC1635+Scorecard!$J$10*AD1635+Scorecard!$J$11*AE1635+Scorecard!$J$12*AF1635</f>
        <v>-3.7248900723075</v>
      </c>
      <c r="AH1635" s="0" t="n">
        <f aca="false">MIN(1-Inputs!$B$13,MAX(Inputs!$B$13,1/(1+EXP(-(Inputs!$B$11*AG1635+Inputs!$B$12)))))</f>
        <v>0.0225863132915918</v>
      </c>
      <c r="AI1635" s="0" t="n">
        <f aca="false">Inputs!$B$9-Inputs!$B$8*AG1635</f>
        <v>594.600484907997</v>
      </c>
      <c r="AJ1635" s="0" t="n">
        <f aca="false">RANK(AH1635,$AH$5:$AH$2004,0)+COUNTIF($AH$4:AH1634,AH1635)</f>
        <v>422</v>
      </c>
      <c r="AK1635" s="0" t="n">
        <f aca="false">IF(AJ1635&lt;=Deciles!$B$5*(Deciles!$B$4+1),INT((AJ1635-1)/(Deciles!$B$4+1))+1,Deciles!$B$5+INT((AJ1635-1-Deciles!$B$5*(Deciles!$B$4+1))/Deciles!$B$4)+1)</f>
        <v>3</v>
      </c>
    </row>
    <row r="1636" customFormat="false" ht="15" hidden="false" customHeight="false" outlineLevel="0" collapsed="false">
      <c r="A1636" s="0" t="n">
        <v>48655</v>
      </c>
      <c r="B1636" s="0" t="s">
        <v>145</v>
      </c>
      <c r="C1636" s="0" t="n">
        <v>680</v>
      </c>
      <c r="D1636" s="0" t="n">
        <v>80</v>
      </c>
      <c r="E1636" s="0" t="n">
        <v>74.3229827880859</v>
      </c>
      <c r="F1636" s="0" t="n">
        <v>22</v>
      </c>
      <c r="G1636" s="0" t="n">
        <v>3.50699996948242</v>
      </c>
      <c r="H1636" s="0" t="n">
        <v>-0.00966668128967285</v>
      </c>
      <c r="I1636" s="0" t="n">
        <v>11</v>
      </c>
      <c r="J1636" s="0" t="n">
        <v>12.494068145752</v>
      </c>
      <c r="K1636" s="0" t="n">
        <v>5.25833320617676</v>
      </c>
      <c r="L1636" s="0" t="n">
        <v>-1.875</v>
      </c>
      <c r="M1636" s="0" t="n">
        <v>6.28858280181885</v>
      </c>
      <c r="N1636" s="0" t="n">
        <v>0</v>
      </c>
      <c r="O1636" s="0" t="n">
        <v>0</v>
      </c>
      <c r="P1636" s="0" t="s">
        <v>144</v>
      </c>
      <c r="Q1636" s="0" t="s">
        <v>141</v>
      </c>
      <c r="R1636" s="0" t="n">
        <v>2</v>
      </c>
      <c r="S1636" s="0" t="s">
        <v>149</v>
      </c>
      <c r="T1636" s="0" t="n">
        <v>0</v>
      </c>
      <c r="U1636" s="0" t="n">
        <v>266750.22</v>
      </c>
      <c r="V1636" s="0" t="n">
        <v>0.0208283551037312</v>
      </c>
      <c r="W1636" s="0" t="n">
        <v>596.842102050781</v>
      </c>
      <c r="X1636" s="0" t="n">
        <v>0.0198957268148661</v>
      </c>
      <c r="Y1636" s="0" t="n">
        <f aca="false">IF(ISNUMBER(C1636),INDEX(Scorecard!$D$5:$D$12,SUMPRODUCT(--(Scorecard!$G$5:$G$11&lt;C1636))+1),Scorecard!$D$13)</f>
        <v>-0.869677851527538</v>
      </c>
      <c r="Z1636" s="0" t="n">
        <f aca="false">IF(ISNUMBER(D1636),INDEX(Scorecard!$D$14:$D$17,SUMPRODUCT(--(Scorecard!$G$14:$G$16&lt;D1636))+1),Scorecard!$D$18)</f>
        <v>0.0505355481560174</v>
      </c>
      <c r="AA1636" s="0" t="n">
        <f aca="false">IF(ISNUMBER(E1636),INDEX(Scorecard!$D$19:$D$26,SUMPRODUCT(--(Scorecard!$G$19:$G$25&lt;E1636))+1),Scorecard!$D$27)</f>
        <v>-0.0341578513653732</v>
      </c>
      <c r="AB1636" s="0" t="n">
        <f aca="false">IF(ISNUMBER(F1636),INDEX(Scorecard!$D$28:$D$35,SUMPRODUCT(--(Scorecard!$G$28:$G$34&lt;F1636))+1),Scorecard!$D$36)</f>
        <v>0.624829191519909</v>
      </c>
      <c r="AC1636" s="0" t="n">
        <f aca="false">IF(ISNUMBER(H1636),INDEX(Scorecard!$D$37:$D$44,SUMPRODUCT(--(Scorecard!$G$37:$G$43&lt;H1636))+1),Scorecard!$D$45)</f>
        <v>0.330501541082344</v>
      </c>
      <c r="AD1636" s="0" t="n">
        <f aca="false">IF(ISNUMBER(I1636),INDEX(Scorecard!$D$46:$D$52,SUMPRODUCT(--(Scorecard!$G$46:$G$51&lt;I1636))+1),Scorecard!$D$53)</f>
        <v>-0.114272400683245</v>
      </c>
      <c r="AE1636" s="0" t="n">
        <f aca="false">IF(ISNUMBER(K1636),INDEX(Scorecard!$D$54:$D$61,SUMPRODUCT(--(Scorecard!$G$54:$G$60&lt;K1636))+1),Scorecard!$D$62)</f>
        <v>0.126303549215828</v>
      </c>
      <c r="AF1636" s="0" t="n">
        <f aca="false">IF(ISNUMBER(L1636),INDEX(Scorecard!$D$63:$D$68,SUMPRODUCT(--(Scorecard!$G$63:$G$67&lt;L1636))+1),Scorecard!$D$69)</f>
        <v>-0.340582194386522</v>
      </c>
      <c r="AG1636" s="0" t="n">
        <f aca="false">Inputs!$B$10+Scorecard!$J$5*Y1636+Scorecard!$J$6*Z1636+Scorecard!$J$7*AA1636+Scorecard!$J$8*AB1636+Scorecard!$J$9*AC1636+Scorecard!$J$10*AD1636+Scorecard!$J$11*AE1636+Scorecard!$J$12*AF1636</f>
        <v>-3.80257847356342</v>
      </c>
      <c r="AH1636" s="0" t="n">
        <f aca="false">MIN(1-Inputs!$B$13,MAX(Inputs!$B$13,1/(1+EXP(-(Inputs!$B$11*AG1636+Inputs!$B$12)))))</f>
        <v>0.0208283550148291</v>
      </c>
      <c r="AI1636" s="0" t="n">
        <f aca="false">Inputs!$B$9-Inputs!$B$8*AG1636</f>
        <v>596.842098332527</v>
      </c>
      <c r="AJ1636" s="0" t="n">
        <f aca="false">RANK(AH1636,$AH$5:$AH$2004,0)+COUNTIF($AH$4:AH1635,AH1636)</f>
        <v>437</v>
      </c>
      <c r="AK1636" s="0" t="n">
        <f aca="false">IF(AJ1636&lt;=Deciles!$B$5*(Deciles!$B$4+1),INT((AJ1636-1)/(Deciles!$B$4+1))+1,Deciles!$B$5+INT((AJ1636-1-Deciles!$B$5*(Deciles!$B$4+1))/Deciles!$B$4)+1)</f>
        <v>3</v>
      </c>
    </row>
    <row r="1637" customFormat="false" ht="15" hidden="false" customHeight="false" outlineLevel="0" collapsed="false">
      <c r="A1637" s="0" t="n">
        <v>48687</v>
      </c>
      <c r="B1637" s="0" t="s">
        <v>139</v>
      </c>
      <c r="C1637" s="0" t="n">
        <v>745</v>
      </c>
      <c r="D1637" s="0" t="n">
        <v>63.0038833618164</v>
      </c>
      <c r="E1637" s="0" t="n">
        <v>60.1802062988281</v>
      </c>
      <c r="F1637" s="0" t="n">
        <v>46</v>
      </c>
      <c r="G1637" s="0" t="n">
        <v>3.8989999294281</v>
      </c>
      <c r="H1637" s="0" t="n">
        <v>0.882333278656006</v>
      </c>
      <c r="I1637" s="0" t="n">
        <v>17</v>
      </c>
      <c r="J1637" s="0" t="n">
        <v>11.7478351593018</v>
      </c>
      <c r="K1637" s="0" t="n">
        <v>5.63333320617676</v>
      </c>
      <c r="L1637" s="0" t="n">
        <v>-3.5</v>
      </c>
      <c r="M1637" s="0" t="n">
        <v>2.01224088668823</v>
      </c>
      <c r="N1637" s="0" t="n">
        <v>0</v>
      </c>
      <c r="O1637" s="0" t="n">
        <v>0</v>
      </c>
      <c r="P1637" s="0" t="s">
        <v>144</v>
      </c>
      <c r="Q1637" s="0" t="s">
        <v>141</v>
      </c>
      <c r="R1637" s="0" t="n">
        <v>2</v>
      </c>
      <c r="S1637" s="0" t="s">
        <v>159</v>
      </c>
      <c r="T1637" s="0" t="n">
        <v>0</v>
      </c>
      <c r="U1637" s="0" t="n">
        <v>126479.47</v>
      </c>
      <c r="V1637" s="0" t="n">
        <v>0.0147099001333118</v>
      </c>
      <c r="W1637" s="0" t="n">
        <v>606.423461914063</v>
      </c>
      <c r="X1637" s="0" t="n">
        <v>0.0124724125489593</v>
      </c>
      <c r="Y1637" s="0" t="n">
        <f aca="false">IF(ISNUMBER(C1637),INDEX(Scorecard!$D$5:$D$12,SUMPRODUCT(--(Scorecard!$G$5:$G$11&lt;C1637))+1),Scorecard!$D$13)</f>
        <v>0.488358159108655</v>
      </c>
      <c r="Z1637" s="0" t="n">
        <f aca="false">IF(ISNUMBER(D1637),INDEX(Scorecard!$D$14:$D$17,SUMPRODUCT(--(Scorecard!$G$14:$G$16&lt;D1637))+1),Scorecard!$D$18)</f>
        <v>0.248677243387958</v>
      </c>
      <c r="AA1637" s="0" t="n">
        <f aca="false">IF(ISNUMBER(E1637),INDEX(Scorecard!$D$19:$D$26,SUMPRODUCT(--(Scorecard!$G$19:$G$25&lt;E1637))+1),Scorecard!$D$27)</f>
        <v>0.267179331770092</v>
      </c>
      <c r="AB1637" s="0" t="n">
        <f aca="false">IF(ISNUMBER(F1637),INDEX(Scorecard!$D$28:$D$35,SUMPRODUCT(--(Scorecard!$G$28:$G$34&lt;F1637))+1),Scorecard!$D$36)</f>
        <v>-0.400689107298307</v>
      </c>
      <c r="AC1637" s="0" t="n">
        <f aca="false">IF(ISNUMBER(H1637),INDEX(Scorecard!$D$37:$D$44,SUMPRODUCT(--(Scorecard!$G$37:$G$43&lt;H1637))+1),Scorecard!$D$45)</f>
        <v>-0.569454719285959</v>
      </c>
      <c r="AD1637" s="0" t="n">
        <f aca="false">IF(ISNUMBER(I1637),INDEX(Scorecard!$D$46:$D$52,SUMPRODUCT(--(Scorecard!$G$46:$G$51&lt;I1637))+1),Scorecard!$D$53)</f>
        <v>-0.114272400683245</v>
      </c>
      <c r="AE1637" s="0" t="n">
        <f aca="false">IF(ISNUMBER(K1637),INDEX(Scorecard!$D$54:$D$61,SUMPRODUCT(--(Scorecard!$G$54:$G$60&lt;K1637))+1),Scorecard!$D$62)</f>
        <v>0.0151758992857273</v>
      </c>
      <c r="AF1637" s="0" t="n">
        <f aca="false">IF(ISNUMBER(L1637),INDEX(Scorecard!$D$63:$D$68,SUMPRODUCT(--(Scorecard!$G$63:$G$67&lt;L1637))+1),Scorecard!$D$69)</f>
        <v>-0.340582194386522</v>
      </c>
      <c r="AG1637" s="0" t="n">
        <f aca="false">Inputs!$B$10+Scorecard!$J$5*Y1637+Scorecard!$J$6*Z1637+Scorecard!$J$7*AA1637+Scorecard!$J$8*AB1637+Scorecard!$J$9*AC1637+Scorecard!$J$10*AD1637+Scorecard!$J$11*AE1637+Scorecard!$J$12*AF1637</f>
        <v>-4.13464331558167</v>
      </c>
      <c r="AH1637" s="0" t="n">
        <f aca="false">MIN(1-Inputs!$B$13,MAX(Inputs!$B$13,1/(1+EXP(-(Inputs!$B$11*AG1637+Inputs!$B$12)))))</f>
        <v>0.0147098997715588</v>
      </c>
      <c r="AI1637" s="0" t="n">
        <f aca="false">Inputs!$B$9-Inputs!$B$8*AG1637</f>
        <v>606.423464349193</v>
      </c>
      <c r="AJ1637" s="0" t="n">
        <f aca="false">RANK(AH1637,$AH$5:$AH$2004,0)+COUNTIF($AH$4:AH1636,AH1637)</f>
        <v>604</v>
      </c>
      <c r="AK1637" s="0" t="n">
        <f aca="false">IF(AJ1637&lt;=Deciles!$B$5*(Deciles!$B$4+1),INT((AJ1637-1)/(Deciles!$B$4+1))+1,Deciles!$B$5+INT((AJ1637-1-Deciles!$B$5*(Deciles!$B$4+1))/Deciles!$B$4)+1)</f>
        <v>4</v>
      </c>
    </row>
    <row r="1638" customFormat="false" ht="15" hidden="false" customHeight="false" outlineLevel="0" collapsed="false">
      <c r="A1638" s="0" t="n">
        <v>48696</v>
      </c>
      <c r="B1638" s="0" t="s">
        <v>155</v>
      </c>
      <c r="C1638" s="0" t="n">
        <v>779</v>
      </c>
      <c r="D1638" s="0" t="n">
        <v>80.6879577636719</v>
      </c>
      <c r="E1638" s="0" t="n">
        <v>55.749210357666</v>
      </c>
      <c r="F1638" s="0" t="n">
        <v>42</v>
      </c>
      <c r="G1638" s="0" t="n">
        <v>3.93199992179871</v>
      </c>
      <c r="H1638" s="0" t="n">
        <v>-1.80133318901062</v>
      </c>
      <c r="I1638" s="0" t="n">
        <v>62</v>
      </c>
      <c r="J1638" s="0" t="n">
        <v>11.9125242233276</v>
      </c>
      <c r="K1638" s="0" t="n">
        <v>4.60833311080933</v>
      </c>
      <c r="L1638" s="0" t="n">
        <v>-1.125</v>
      </c>
      <c r="M1638" s="0" t="n">
        <v>6.54818534851074</v>
      </c>
      <c r="N1638" s="0" t="n">
        <v>0</v>
      </c>
      <c r="O1638" s="0" t="n">
        <v>0</v>
      </c>
      <c r="P1638" s="0" t="s">
        <v>144</v>
      </c>
      <c r="Q1638" s="0" t="s">
        <v>141</v>
      </c>
      <c r="R1638" s="0" t="n">
        <v>2</v>
      </c>
      <c r="S1638" s="0" t="s">
        <v>151</v>
      </c>
      <c r="T1638" s="0" t="n">
        <v>0</v>
      </c>
      <c r="U1638" s="0" t="n">
        <v>149122.64</v>
      </c>
      <c r="V1638" s="0" t="n">
        <v>0.00369930127635598</v>
      </c>
      <c r="W1638" s="0" t="n">
        <v>644.0830078125</v>
      </c>
      <c r="X1638" s="0" t="n">
        <v>0.00195481511764228</v>
      </c>
      <c r="Y1638" s="0" t="n">
        <f aca="false">IF(ISNUMBER(C1638),INDEX(Scorecard!$D$5:$D$12,SUMPRODUCT(--(Scorecard!$G$5:$G$11&lt;C1638))+1),Scorecard!$D$13)</f>
        <v>1.23750384304241</v>
      </c>
      <c r="Z1638" s="0" t="n">
        <f aca="false">IF(ISNUMBER(D1638),INDEX(Scorecard!$D$14:$D$17,SUMPRODUCT(--(Scorecard!$G$14:$G$16&lt;D1638))+1),Scorecard!$D$18)</f>
        <v>0.0505355481560174</v>
      </c>
      <c r="AA1638" s="0" t="n">
        <f aca="false">IF(ISNUMBER(E1638),INDEX(Scorecard!$D$19:$D$26,SUMPRODUCT(--(Scorecard!$G$19:$G$25&lt;E1638))+1),Scorecard!$D$27)</f>
        <v>0.285899340811827</v>
      </c>
      <c r="AB1638" s="0" t="n">
        <f aca="false">IF(ISNUMBER(F1638),INDEX(Scorecard!$D$28:$D$35,SUMPRODUCT(--(Scorecard!$G$28:$G$34&lt;F1638))+1),Scorecard!$D$36)</f>
        <v>-0.309727037437117</v>
      </c>
      <c r="AC1638" s="0" t="n">
        <f aca="false">IF(ISNUMBER(H1638),INDEX(Scorecard!$D$37:$D$44,SUMPRODUCT(--(Scorecard!$G$37:$G$43&lt;H1638))+1),Scorecard!$D$45)</f>
        <v>1.35057635045042</v>
      </c>
      <c r="AD1638" s="0" t="n">
        <f aca="false">IF(ISNUMBER(I1638),INDEX(Scorecard!$D$46:$D$52,SUMPRODUCT(--(Scorecard!$G$46:$G$51&lt;I1638))+1),Scorecard!$D$53)</f>
        <v>0.818882373006414</v>
      </c>
      <c r="AE1638" s="0" t="n">
        <f aca="false">IF(ISNUMBER(K1638),INDEX(Scorecard!$D$54:$D$61,SUMPRODUCT(--(Scorecard!$G$54:$G$60&lt;K1638))+1),Scorecard!$D$62)</f>
        <v>0.409483001259379</v>
      </c>
      <c r="AF1638" s="0" t="n">
        <f aca="false">IF(ISNUMBER(L1638),INDEX(Scorecard!$D$63:$D$68,SUMPRODUCT(--(Scorecard!$G$63:$G$67&lt;L1638))+1),Scorecard!$D$69)</f>
        <v>-0.340582194386522</v>
      </c>
      <c r="AG1638" s="0" t="n">
        <f aca="false">Inputs!$B$10+Scorecard!$J$5*Y1638+Scorecard!$J$6*Z1638+Scorecard!$J$7*AA1638+Scorecard!$J$8*AB1638+Scorecard!$J$9*AC1638+Scorecard!$J$10*AD1638+Scorecard!$J$11*AE1638+Scorecard!$J$12*AF1638</f>
        <v>-5.43982375413221</v>
      </c>
      <c r="AH1638" s="0" t="n">
        <f aca="false">MIN(1-Inputs!$B$13,MAX(Inputs!$B$13,1/(1+EXP(-(Inputs!$B$11*AG1638+Inputs!$B$12)))))</f>
        <v>0.00369930120732056</v>
      </c>
      <c r="AI1638" s="0" t="n">
        <f aca="false">Inputs!$B$9-Inputs!$B$8*AG1638</f>
        <v>644.083011272436</v>
      </c>
      <c r="AJ1638" s="0" t="n">
        <f aca="false">RANK(AH1638,$AH$5:$AH$2004,0)+COUNTIF($AH$4:AH1637,AH1638)</f>
        <v>1417</v>
      </c>
      <c r="AK1638" s="0" t="n">
        <f aca="false">IF(AJ1638&lt;=Deciles!$B$5*(Deciles!$B$4+1),INT((AJ1638-1)/(Deciles!$B$4+1))+1,Deciles!$B$5+INT((AJ1638-1-Deciles!$B$5*(Deciles!$B$4+1))/Deciles!$B$4)+1)</f>
        <v>8</v>
      </c>
    </row>
    <row r="1639" customFormat="false" ht="15" hidden="false" customHeight="false" outlineLevel="0" collapsed="false">
      <c r="A1639" s="0" t="n">
        <v>48716</v>
      </c>
      <c r="B1639" s="0" t="s">
        <v>158</v>
      </c>
      <c r="C1639" s="0" t="n">
        <v>750</v>
      </c>
      <c r="D1639" s="0" t="n">
        <v>63.5454025268555</v>
      </c>
      <c r="E1639" s="0" t="n">
        <v>44.4775886535645</v>
      </c>
      <c r="F1639" s="0" t="n">
        <v>42</v>
      </c>
      <c r="G1639" s="0" t="n">
        <v>3.86800003051758</v>
      </c>
      <c r="H1639" s="0" t="n">
        <v>0.951333284378052</v>
      </c>
      <c r="I1639" s="0" t="n">
        <v>76</v>
      </c>
      <c r="J1639" s="0" t="n">
        <v>12.2432155609131</v>
      </c>
      <c r="K1639" s="0" t="n">
        <v>6.33333349227905</v>
      </c>
      <c r="L1639" s="0" t="n">
        <v>2.71025657653809</v>
      </c>
      <c r="M1639" s="0" t="n">
        <v>0.346199959516525</v>
      </c>
      <c r="N1639" s="0" t="n">
        <v>0</v>
      </c>
      <c r="O1639" s="0" t="n">
        <v>0</v>
      </c>
      <c r="P1639" s="0" t="s">
        <v>144</v>
      </c>
      <c r="Q1639" s="0" t="s">
        <v>153</v>
      </c>
      <c r="R1639" s="0" t="n">
        <v>1</v>
      </c>
      <c r="S1639" s="0" t="s">
        <v>148</v>
      </c>
      <c r="T1639" s="0" t="n">
        <v>0</v>
      </c>
      <c r="U1639" s="0" t="n">
        <v>207568.25</v>
      </c>
      <c r="V1639" s="0" t="n">
        <v>0.0109163708984852</v>
      </c>
      <c r="W1639" s="0" t="n">
        <v>614.599548339844</v>
      </c>
      <c r="X1639" s="0" t="n">
        <v>0.00631185667589307</v>
      </c>
      <c r="Y1639" s="0" t="n">
        <f aca="false">IF(ISNUMBER(C1639),INDEX(Scorecard!$D$5:$D$12,SUMPRODUCT(--(Scorecard!$G$5:$G$11&lt;C1639))+1),Scorecard!$D$13)</f>
        <v>0.488358159108655</v>
      </c>
      <c r="Z1639" s="0" t="n">
        <f aca="false">IF(ISNUMBER(D1639),INDEX(Scorecard!$D$14:$D$17,SUMPRODUCT(--(Scorecard!$G$14:$G$16&lt;D1639))+1),Scorecard!$D$18)</f>
        <v>0.128579646629417</v>
      </c>
      <c r="AA1639" s="0" t="n">
        <f aca="false">IF(ISNUMBER(E1639),INDEX(Scorecard!$D$19:$D$26,SUMPRODUCT(--(Scorecard!$G$19:$G$25&lt;E1639))+1),Scorecard!$D$27)</f>
        <v>0.57899015159425</v>
      </c>
      <c r="AB1639" s="0" t="n">
        <f aca="false">IF(ISNUMBER(F1639),INDEX(Scorecard!$D$28:$D$35,SUMPRODUCT(--(Scorecard!$G$28:$G$34&lt;F1639))+1),Scorecard!$D$36)</f>
        <v>-0.309727037437117</v>
      </c>
      <c r="AC1639" s="0" t="n">
        <f aca="false">IF(ISNUMBER(H1639),INDEX(Scorecard!$D$37:$D$44,SUMPRODUCT(--(Scorecard!$G$37:$G$43&lt;H1639))+1),Scorecard!$D$45)</f>
        <v>-0.975503570149195</v>
      </c>
      <c r="AD1639" s="0" t="n">
        <f aca="false">IF(ISNUMBER(I1639),INDEX(Scorecard!$D$46:$D$52,SUMPRODUCT(--(Scorecard!$G$46:$G$51&lt;I1639))+1),Scorecard!$D$53)</f>
        <v>0.818882373006414</v>
      </c>
      <c r="AE1639" s="0" t="n">
        <f aca="false">IF(ISNUMBER(K1639),INDEX(Scorecard!$D$54:$D$61,SUMPRODUCT(--(Scorecard!$G$54:$G$60&lt;K1639))+1),Scorecard!$D$62)</f>
        <v>-0.119873800601421</v>
      </c>
      <c r="AF1639" s="0" t="n">
        <f aca="false">IF(ISNUMBER(L1639),INDEX(Scorecard!$D$63:$D$68,SUMPRODUCT(--(Scorecard!$G$63:$G$67&lt;L1639))+1),Scorecard!$D$69)</f>
        <v>0.322484508656054</v>
      </c>
      <c r="AG1639" s="0" t="n">
        <f aca="false">Inputs!$B$10+Scorecard!$J$5*Y1639+Scorecard!$J$6*Z1639+Scorecard!$J$7*AA1639+Scorecard!$J$8*AB1639+Scorecard!$J$9*AC1639+Scorecard!$J$10*AD1639+Scorecard!$J$11*AE1639+Scorecard!$J$12*AF1639</f>
        <v>-4.41800497222146</v>
      </c>
      <c r="AH1639" s="0" t="n">
        <f aca="false">MIN(1-Inputs!$B$13,MAX(Inputs!$B$13,1/(1+EXP(-(Inputs!$B$11*AG1639+Inputs!$B$12)))))</f>
        <v>0.010916371278492</v>
      </c>
      <c r="AI1639" s="0" t="n">
        <f aca="false">Inputs!$B$9-Inputs!$B$8*AG1639</f>
        <v>614.599553485439</v>
      </c>
      <c r="AJ1639" s="0" t="n">
        <f aca="false">RANK(AH1639,$AH$5:$AH$2004,0)+COUNTIF($AH$4:AH1638,AH1639)</f>
        <v>756</v>
      </c>
      <c r="AK1639" s="0" t="n">
        <f aca="false">IF(AJ1639&lt;=Deciles!$B$5*(Deciles!$B$4+1),INT((AJ1639-1)/(Deciles!$B$4+1))+1,Deciles!$B$5+INT((AJ1639-1-Deciles!$B$5*(Deciles!$B$4+1))/Deciles!$B$4)+1)</f>
        <v>4</v>
      </c>
    </row>
    <row r="1640" customFormat="false" ht="15" hidden="false" customHeight="false" outlineLevel="0" collapsed="false">
      <c r="A1640" s="0" t="n">
        <v>48778</v>
      </c>
      <c r="B1640" s="0" t="s">
        <v>158</v>
      </c>
      <c r="C1640" s="0" t="n">
        <v>753</v>
      </c>
      <c r="D1640" s="0" t="n">
        <v>77.6911544799805</v>
      </c>
      <c r="E1640" s="0" t="n">
        <v>73.7960586547852</v>
      </c>
      <c r="F1640" s="0" t="n">
        <v>35</v>
      </c>
      <c r="G1640" s="0" t="n">
        <v>3.87800002098084</v>
      </c>
      <c r="H1640" s="0" t="n">
        <v>0.961333274841309</v>
      </c>
      <c r="I1640" s="0" t="n">
        <v>17</v>
      </c>
      <c r="J1640" s="0" t="n">
        <v>12.9131536483765</v>
      </c>
      <c r="K1640" s="0" t="n">
        <v>7.13333320617676</v>
      </c>
      <c r="L1640" s="0" t="n">
        <v>2.71025609970093</v>
      </c>
      <c r="M1640" s="0" t="n">
        <v>0.509527981281281</v>
      </c>
      <c r="N1640" s="0" t="n">
        <v>0</v>
      </c>
      <c r="O1640" s="0" t="n">
        <v>0</v>
      </c>
      <c r="P1640" s="0" t="s">
        <v>144</v>
      </c>
      <c r="Q1640" s="0" t="s">
        <v>141</v>
      </c>
      <c r="R1640" s="0" t="n">
        <v>1</v>
      </c>
      <c r="S1640" s="0" t="s">
        <v>149</v>
      </c>
      <c r="T1640" s="0" t="n">
        <v>0</v>
      </c>
      <c r="U1640" s="0" t="n">
        <v>405612.56</v>
      </c>
      <c r="V1640" s="0" t="n">
        <v>0.0141571741551161</v>
      </c>
      <c r="W1640" s="0" t="n">
        <v>607.475158691406</v>
      </c>
      <c r="X1640" s="0" t="n">
        <v>0.0170674193650484</v>
      </c>
      <c r="Y1640" s="0" t="n">
        <f aca="false">IF(ISNUMBER(C1640),INDEX(Scorecard!$D$5:$D$12,SUMPRODUCT(--(Scorecard!$G$5:$G$11&lt;C1640))+1),Scorecard!$D$13)</f>
        <v>0.733188958177614</v>
      </c>
      <c r="Z1640" s="0" t="n">
        <f aca="false">IF(ISNUMBER(D1640),INDEX(Scorecard!$D$14:$D$17,SUMPRODUCT(--(Scorecard!$G$14:$G$16&lt;D1640))+1),Scorecard!$D$18)</f>
        <v>0.0505355481560174</v>
      </c>
      <c r="AA1640" s="0" t="n">
        <f aca="false">IF(ISNUMBER(E1640),INDEX(Scorecard!$D$19:$D$26,SUMPRODUCT(--(Scorecard!$G$19:$G$25&lt;E1640))+1),Scorecard!$D$27)</f>
        <v>-0.0341578513653732</v>
      </c>
      <c r="AB1640" s="0" t="n">
        <f aca="false">IF(ISNUMBER(F1640),INDEX(Scorecard!$D$28:$D$35,SUMPRODUCT(--(Scorecard!$G$28:$G$34&lt;F1640))+1),Scorecard!$D$36)</f>
        <v>-0.0008456427959252</v>
      </c>
      <c r="AC1640" s="0" t="n">
        <f aca="false">IF(ISNUMBER(H1640),INDEX(Scorecard!$D$37:$D$44,SUMPRODUCT(--(Scorecard!$G$37:$G$43&lt;H1640))+1),Scorecard!$D$45)</f>
        <v>-0.975503570149195</v>
      </c>
      <c r="AD1640" s="0" t="n">
        <f aca="false">IF(ISNUMBER(I1640),INDEX(Scorecard!$D$46:$D$52,SUMPRODUCT(--(Scorecard!$G$46:$G$51&lt;I1640))+1),Scorecard!$D$53)</f>
        <v>-0.114272400683245</v>
      </c>
      <c r="AE1640" s="0" t="n">
        <f aca="false">IF(ISNUMBER(K1640),INDEX(Scorecard!$D$54:$D$61,SUMPRODUCT(--(Scorecard!$G$54:$G$60&lt;K1640))+1),Scorecard!$D$62)</f>
        <v>-0.541917179454542</v>
      </c>
      <c r="AF1640" s="0" t="n">
        <f aca="false">IF(ISNUMBER(L1640),INDEX(Scorecard!$D$63:$D$68,SUMPRODUCT(--(Scorecard!$G$63:$G$67&lt;L1640))+1),Scorecard!$D$69)</f>
        <v>0.322484508656054</v>
      </c>
      <c r="AG1640" s="0" t="n">
        <f aca="false">Inputs!$B$10+Scorecard!$J$5*Y1640+Scorecard!$J$6*Z1640+Scorecard!$J$7*AA1640+Scorecard!$J$8*AB1640+Scorecard!$J$9*AC1640+Scorecard!$J$10*AD1640+Scorecard!$J$11*AE1640+Scorecard!$J$12*AF1640</f>
        <v>-4.17109300939659</v>
      </c>
      <c r="AH1640" s="0" t="n">
        <f aca="false">MIN(1-Inputs!$B$13,MAX(Inputs!$B$13,1/(1+EXP(-(Inputs!$B$11*AG1640+Inputs!$B$12)))))</f>
        <v>0.0141571739955525</v>
      </c>
      <c r="AI1640" s="0" t="n">
        <f aca="false">Inputs!$B$9-Inputs!$B$8*AG1640</f>
        <v>607.475180199367</v>
      </c>
      <c r="AJ1640" s="0" t="n">
        <f aca="false">RANK(AH1640,$AH$5:$AH$2004,0)+COUNTIF($AH$4:AH1639,AH1640)</f>
        <v>623</v>
      </c>
      <c r="AK1640" s="0" t="n">
        <f aca="false">IF(AJ1640&lt;=Deciles!$B$5*(Deciles!$B$4+1),INT((AJ1640-1)/(Deciles!$B$4+1))+1,Deciles!$B$5+INT((AJ1640-1-Deciles!$B$5*(Deciles!$B$4+1))/Deciles!$B$4)+1)</f>
        <v>4</v>
      </c>
    </row>
    <row r="1641" customFormat="false" ht="15" hidden="false" customHeight="false" outlineLevel="0" collapsed="false">
      <c r="A1641" s="0" t="n">
        <v>48784</v>
      </c>
      <c r="B1641" s="0" t="s">
        <v>143</v>
      </c>
      <c r="C1641" s="0" t="n">
        <v>647</v>
      </c>
      <c r="D1641" s="0" t="n">
        <v>80</v>
      </c>
      <c r="E1641" s="0" t="n">
        <v>72.6355285644531</v>
      </c>
      <c r="F1641" s="0" t="n">
        <v>23</v>
      </c>
      <c r="G1641" s="0" t="n">
        <v>4.67199993133545</v>
      </c>
      <c r="H1641" s="0" t="n">
        <v>1.43866658210754</v>
      </c>
      <c r="I1641" s="0" t="n">
        <v>21</v>
      </c>
      <c r="J1641" s="0" t="n">
        <v>12.0000839233398</v>
      </c>
      <c r="K1641" s="0" t="n">
        <v>9.03333377838135</v>
      </c>
      <c r="L1641" s="0" t="n">
        <v>5.07179546356201</v>
      </c>
      <c r="M1641" s="0" t="n">
        <v>2.46950244903565</v>
      </c>
      <c r="N1641" s="0" t="n">
        <v>0</v>
      </c>
      <c r="O1641" s="0" t="n">
        <v>0</v>
      </c>
      <c r="P1641" s="0" t="s">
        <v>144</v>
      </c>
      <c r="Q1641" s="0" t="s">
        <v>141</v>
      </c>
      <c r="R1641" s="0" t="n">
        <v>1</v>
      </c>
      <c r="S1641" s="0" t="s">
        <v>156</v>
      </c>
      <c r="T1641" s="0" t="n">
        <v>0</v>
      </c>
      <c r="U1641" s="0" t="n">
        <v>162768.52</v>
      </c>
      <c r="V1641" s="0" t="n">
        <v>0.131326138973236</v>
      </c>
      <c r="W1641" s="0" t="n">
        <v>543.766296386719</v>
      </c>
      <c r="X1641" s="0" t="n">
        <v>0.128034800291061</v>
      </c>
      <c r="Y1641" s="0" t="n">
        <f aca="false">IF(ISNUMBER(C1641),INDEX(Scorecard!$D$5:$D$12,SUMPRODUCT(--(Scorecard!$G$5:$G$11&lt;C1641))+1),Scorecard!$D$13)</f>
        <v>-1.88220980528339</v>
      </c>
      <c r="Z1641" s="0" t="n">
        <f aca="false">IF(ISNUMBER(D1641),INDEX(Scorecard!$D$14:$D$17,SUMPRODUCT(--(Scorecard!$G$14:$G$16&lt;D1641))+1),Scorecard!$D$18)</f>
        <v>0.0505355481560174</v>
      </c>
      <c r="AA1641" s="0" t="n">
        <f aca="false">IF(ISNUMBER(E1641),INDEX(Scorecard!$D$19:$D$26,SUMPRODUCT(--(Scorecard!$G$19:$G$25&lt;E1641))+1),Scorecard!$D$27)</f>
        <v>-0.0341578513653732</v>
      </c>
      <c r="AB1641" s="0" t="n">
        <f aca="false">IF(ISNUMBER(F1641),INDEX(Scorecard!$D$28:$D$35,SUMPRODUCT(--(Scorecard!$G$28:$G$34&lt;F1641))+1),Scorecard!$D$36)</f>
        <v>0.349218150643304</v>
      </c>
      <c r="AC1641" s="0" t="n">
        <f aca="false">IF(ISNUMBER(H1641),INDEX(Scorecard!$D$37:$D$44,SUMPRODUCT(--(Scorecard!$G$37:$G$43&lt;H1641))+1),Scorecard!$D$45)</f>
        <v>-0.975503570149195</v>
      </c>
      <c r="AD1641" s="0" t="n">
        <f aca="false">IF(ISNUMBER(I1641),INDEX(Scorecard!$D$46:$D$52,SUMPRODUCT(--(Scorecard!$G$46:$G$51&lt;I1641))+1),Scorecard!$D$53)</f>
        <v>-0.108777051091409</v>
      </c>
      <c r="AE1641" s="0" t="n">
        <f aca="false">IF(ISNUMBER(K1641),INDEX(Scorecard!$D$54:$D$61,SUMPRODUCT(--(Scorecard!$G$54:$G$60&lt;K1641))+1),Scorecard!$D$62)</f>
        <v>-0.541917179454542</v>
      </c>
      <c r="AF1641" s="0" t="n">
        <f aca="false">IF(ISNUMBER(L1641),INDEX(Scorecard!$D$63:$D$68,SUMPRODUCT(--(Scorecard!$G$63:$G$67&lt;L1641))+1),Scorecard!$D$69)</f>
        <v>0.322484508656054</v>
      </c>
      <c r="AG1641" s="0" t="n">
        <f aca="false">Inputs!$B$10+Scorecard!$J$5*Y1641+Scorecard!$J$6*Z1641+Scorecard!$J$7*AA1641+Scorecard!$J$8*AB1641+Scorecard!$J$9*AC1641+Scorecard!$J$10*AD1641+Scorecard!$J$11*AE1641+Scorecard!$J$12*AF1641</f>
        <v>-1.9631114503924</v>
      </c>
      <c r="AH1641" s="0" t="n">
        <f aca="false">MIN(1-Inputs!$B$13,MAX(Inputs!$B$13,1/(1+EXP(-(Inputs!$B$11*AG1641+Inputs!$B$12)))))</f>
        <v>0.131326146185582</v>
      </c>
      <c r="AI1641" s="0" t="n">
        <f aca="false">Inputs!$B$9-Inputs!$B$8*AG1641</f>
        <v>543.766299288375</v>
      </c>
      <c r="AJ1641" s="0" t="n">
        <f aca="false">RANK(AH1641,$AH$5:$AH$2004,0)+COUNTIF($AH$4:AH1640,AH1641)</f>
        <v>19</v>
      </c>
      <c r="AK1641" s="0" t="n">
        <f aca="false">IF(AJ1641&lt;=Deciles!$B$5*(Deciles!$B$4+1),INT((AJ1641-1)/(Deciles!$B$4+1))+1,Deciles!$B$5+INT((AJ1641-1-Deciles!$B$5*(Deciles!$B$4+1))/Deciles!$B$4)+1)</f>
        <v>1</v>
      </c>
    </row>
    <row r="1642" customFormat="false" ht="15" hidden="false" customHeight="false" outlineLevel="0" collapsed="false">
      <c r="A1642" s="0" t="n">
        <v>48806</v>
      </c>
      <c r="B1642" s="0" t="s">
        <v>150</v>
      </c>
      <c r="C1642" s="0" t="n">
        <v>730</v>
      </c>
      <c r="D1642" s="0" t="n">
        <v>63.2639694213867</v>
      </c>
      <c r="E1642" s="0" t="n">
        <v>53.5807151794434</v>
      </c>
      <c r="F1642" s="0" t="n">
        <v>40</v>
      </c>
      <c r="G1642" s="0" t="n">
        <v>2.97900009155273</v>
      </c>
      <c r="H1642" s="0" t="n">
        <v>-3.65433311462402</v>
      </c>
      <c r="I1642" s="0" t="n">
        <v>32</v>
      </c>
      <c r="J1642" s="0" t="n">
        <v>12.2949924468994</v>
      </c>
      <c r="K1642" s="0" t="n">
        <v>4</v>
      </c>
      <c r="L1642" s="0" t="n">
        <v>-0.208333492279053</v>
      </c>
      <c r="M1642" s="0" t="n">
        <v>4.23436641693115</v>
      </c>
      <c r="N1642" s="0" t="n">
        <v>0</v>
      </c>
      <c r="O1642" s="0" t="n">
        <v>0</v>
      </c>
      <c r="P1642" s="0" t="s">
        <v>146</v>
      </c>
      <c r="Q1642" s="0" t="s">
        <v>141</v>
      </c>
      <c r="R1642" s="0" t="n">
        <v>2</v>
      </c>
      <c r="S1642" s="0" t="s">
        <v>148</v>
      </c>
      <c r="T1642" s="0" t="n">
        <v>0</v>
      </c>
      <c r="U1642" s="0" t="n">
        <v>218598.56</v>
      </c>
      <c r="V1642" s="0" t="n">
        <v>0.00912958104163408</v>
      </c>
      <c r="W1642" s="0" t="n">
        <v>619.485961914063</v>
      </c>
      <c r="X1642" s="0" t="n">
        <v>0.0111806178465486</v>
      </c>
      <c r="Y1642" s="0" t="n">
        <f aca="false">IF(ISNUMBER(C1642),INDEX(Scorecard!$D$5:$D$12,SUMPRODUCT(--(Scorecard!$G$5:$G$11&lt;C1642))+1),Scorecard!$D$13)</f>
        <v>-0.0290424113398221</v>
      </c>
      <c r="Z1642" s="0" t="n">
        <f aca="false">IF(ISNUMBER(D1642),INDEX(Scorecard!$D$14:$D$17,SUMPRODUCT(--(Scorecard!$G$14:$G$16&lt;D1642))+1),Scorecard!$D$18)</f>
        <v>0.248677243387958</v>
      </c>
      <c r="AA1642" s="0" t="n">
        <f aca="false">IF(ISNUMBER(E1642),INDEX(Scorecard!$D$19:$D$26,SUMPRODUCT(--(Scorecard!$G$19:$G$25&lt;E1642))+1),Scorecard!$D$27)</f>
        <v>0.57899015159425</v>
      </c>
      <c r="AB1642" s="0" t="n">
        <f aca="false">IF(ISNUMBER(F1642),INDEX(Scorecard!$D$28:$D$35,SUMPRODUCT(--(Scorecard!$G$28:$G$34&lt;F1642))+1),Scorecard!$D$36)</f>
        <v>-0.132616866359722</v>
      </c>
      <c r="AC1642" s="0" t="n">
        <f aca="false">IF(ISNUMBER(H1642),INDEX(Scorecard!$D$37:$D$44,SUMPRODUCT(--(Scorecard!$G$37:$G$43&lt;H1642))+1),Scorecard!$D$45)</f>
        <v>1.35057635045042</v>
      </c>
      <c r="AD1642" s="0" t="n">
        <f aca="false">IF(ISNUMBER(I1642),INDEX(Scorecard!$D$46:$D$52,SUMPRODUCT(--(Scorecard!$G$46:$G$51&lt;I1642))+1),Scorecard!$D$53)</f>
        <v>0.123869379412532</v>
      </c>
      <c r="AE1642" s="0" t="n">
        <f aca="false">IF(ISNUMBER(K1642),INDEX(Scorecard!$D$54:$D$61,SUMPRODUCT(--(Scorecard!$G$54:$G$60&lt;K1642))+1),Scorecard!$D$62)</f>
        <v>0.489050497890326</v>
      </c>
      <c r="AF1642" s="0" t="n">
        <f aca="false">IF(ISNUMBER(L1642),INDEX(Scorecard!$D$63:$D$68,SUMPRODUCT(--(Scorecard!$G$63:$G$67&lt;L1642))+1),Scorecard!$D$69)</f>
        <v>0.322484508656054</v>
      </c>
      <c r="AG1642" s="0" t="n">
        <f aca="false">Inputs!$B$10+Scorecard!$J$5*Y1642+Scorecard!$J$6*Z1642+Scorecard!$J$7*AA1642+Scorecard!$J$8*AB1642+Scorecard!$J$9*AC1642+Scorecard!$J$10*AD1642+Scorecard!$J$11*AE1642+Scorecard!$J$12*AF1642</f>
        <v>-4.58735487196553</v>
      </c>
      <c r="AH1642" s="0" t="n">
        <f aca="false">MIN(1-Inputs!$B$13,MAX(Inputs!$B$13,1/(1+EXP(-(Inputs!$B$11*AG1642+Inputs!$B$12)))))</f>
        <v>0.00912958078549412</v>
      </c>
      <c r="AI1642" s="0" t="n">
        <f aca="false">Inputs!$B$9-Inputs!$B$8*AG1642</f>
        <v>619.485958696155</v>
      </c>
      <c r="AJ1642" s="0" t="n">
        <f aca="false">RANK(AH1642,$AH$5:$AH$2004,0)+COUNTIF($AH$4:AH1641,AH1642)</f>
        <v>879</v>
      </c>
      <c r="AK1642" s="0" t="n">
        <f aca="false">IF(AJ1642&lt;=Deciles!$B$5*(Deciles!$B$4+1),INT((AJ1642-1)/(Deciles!$B$4+1))+1,Deciles!$B$5+INT((AJ1642-1-Deciles!$B$5*(Deciles!$B$4+1))/Deciles!$B$4)+1)</f>
        <v>5</v>
      </c>
    </row>
    <row r="1643" customFormat="false" ht="15" hidden="false" customHeight="false" outlineLevel="0" collapsed="false">
      <c r="A1643" s="0" t="n">
        <v>48842</v>
      </c>
      <c r="B1643" s="0" t="s">
        <v>152</v>
      </c>
      <c r="C1643" s="0" t="n">
        <v>784</v>
      </c>
      <c r="D1643" s="0" t="n">
        <v>72.0990676879883</v>
      </c>
      <c r="E1643" s="0" t="n">
        <v>52.4742012023926</v>
      </c>
      <c r="F1643" s="0" t="n">
        <v>50</v>
      </c>
      <c r="G1643" s="0" t="n">
        <v>4.375</v>
      </c>
      <c r="H1643" s="0" t="n">
        <v>-2.05833339691162</v>
      </c>
      <c r="I1643" s="0" t="n">
        <v>57</v>
      </c>
      <c r="J1643" s="0" t="n">
        <v>12.3047761917114</v>
      </c>
      <c r="K1643" s="0" t="n">
        <v>4.80000019073486</v>
      </c>
      <c r="L1643" s="0" t="n">
        <v>-0.458333015441895</v>
      </c>
      <c r="M1643" s="0" t="n">
        <v>6.28858137130737</v>
      </c>
      <c r="N1643" s="0" t="n">
        <v>0</v>
      </c>
      <c r="O1643" s="0" t="n">
        <v>0</v>
      </c>
      <c r="P1643" s="0" t="s">
        <v>144</v>
      </c>
      <c r="Q1643" s="0" t="s">
        <v>141</v>
      </c>
      <c r="R1643" s="0" t="n">
        <v>1</v>
      </c>
      <c r="S1643" s="0" t="s">
        <v>149</v>
      </c>
      <c r="T1643" s="0" t="n">
        <v>0</v>
      </c>
      <c r="U1643" s="0" t="n">
        <v>220747.86</v>
      </c>
      <c r="V1643" s="0" t="n">
        <v>0.00326577667146921</v>
      </c>
      <c r="W1643" s="0" t="n">
        <v>647.46826171875</v>
      </c>
      <c r="X1643" s="0" t="n">
        <v>0.00266975304111838</v>
      </c>
      <c r="Y1643" s="0" t="n">
        <f aca="false">IF(ISNUMBER(C1643),INDEX(Scorecard!$D$5:$D$12,SUMPRODUCT(--(Scorecard!$G$5:$G$11&lt;C1643))+1),Scorecard!$D$13)</f>
        <v>1.23750384304241</v>
      </c>
      <c r="Z1643" s="0" t="n">
        <f aca="false">IF(ISNUMBER(D1643),INDEX(Scorecard!$D$14:$D$17,SUMPRODUCT(--(Scorecard!$G$14:$G$16&lt;D1643))+1),Scorecard!$D$18)</f>
        <v>0.128579646629417</v>
      </c>
      <c r="AA1643" s="0" t="n">
        <f aca="false">IF(ISNUMBER(E1643),INDEX(Scorecard!$D$19:$D$26,SUMPRODUCT(--(Scorecard!$G$19:$G$25&lt;E1643))+1),Scorecard!$D$27)</f>
        <v>0.57899015159425</v>
      </c>
      <c r="AB1643" s="0" t="n">
        <f aca="false">IF(ISNUMBER(F1643),INDEX(Scorecard!$D$28:$D$35,SUMPRODUCT(--(Scorecard!$G$28:$G$34&lt;F1643))+1),Scorecard!$D$36)</f>
        <v>-0.400689107298307</v>
      </c>
      <c r="AC1643" s="0" t="n">
        <f aca="false">IF(ISNUMBER(H1643),INDEX(Scorecard!$D$37:$D$44,SUMPRODUCT(--(Scorecard!$G$37:$G$43&lt;H1643))+1),Scorecard!$D$45)</f>
        <v>1.35057635045042</v>
      </c>
      <c r="AD1643" s="0" t="n">
        <f aca="false">IF(ISNUMBER(I1643),INDEX(Scorecard!$D$46:$D$52,SUMPRODUCT(--(Scorecard!$G$46:$G$51&lt;I1643))+1),Scorecard!$D$53)</f>
        <v>0.818882373006414</v>
      </c>
      <c r="AE1643" s="0" t="n">
        <f aca="false">IF(ISNUMBER(K1643),INDEX(Scorecard!$D$54:$D$61,SUMPRODUCT(--(Scorecard!$G$54:$G$60&lt;K1643))+1),Scorecard!$D$62)</f>
        <v>0.409483001259379</v>
      </c>
      <c r="AF1643" s="0" t="n">
        <f aca="false">IF(ISNUMBER(L1643),INDEX(Scorecard!$D$63:$D$68,SUMPRODUCT(--(Scorecard!$G$63:$G$67&lt;L1643))+1),Scorecard!$D$69)</f>
        <v>0.322484508656054</v>
      </c>
      <c r="AG1643" s="0" t="n">
        <f aca="false">Inputs!$B$10+Scorecard!$J$5*Y1643+Scorecard!$J$6*Z1643+Scorecard!$J$7*AA1643+Scorecard!$J$8*AB1643+Scorecard!$J$9*AC1643+Scorecard!$J$10*AD1643+Scorecard!$J$11*AE1643+Scorecard!$J$12*AF1643</f>
        <v>-5.55714676871506</v>
      </c>
      <c r="AH1643" s="0" t="n">
        <f aca="false">MIN(1-Inputs!$B$13,MAX(Inputs!$B$13,1/(1+EXP(-(Inputs!$B$11*AG1643+Inputs!$B$12)))))</f>
        <v>0.00326577661162924</v>
      </c>
      <c r="AI1643" s="0" t="n">
        <f aca="false">Inputs!$B$9-Inputs!$B$8*AG1643</f>
        <v>647.468237898852</v>
      </c>
      <c r="AJ1643" s="0" t="n">
        <f aca="false">RANK(AH1643,$AH$5:$AH$2004,0)+COUNTIF($AH$4:AH1642,AH1643)</f>
        <v>1502</v>
      </c>
      <c r="AK1643" s="0" t="n">
        <f aca="false">IF(AJ1643&lt;=Deciles!$B$5*(Deciles!$B$4+1),INT((AJ1643-1)/(Deciles!$B$4+1))+1,Deciles!$B$5+INT((AJ1643-1-Deciles!$B$5*(Deciles!$B$4+1))/Deciles!$B$4)+1)</f>
        <v>8</v>
      </c>
    </row>
    <row r="1644" customFormat="false" ht="15" hidden="false" customHeight="false" outlineLevel="0" collapsed="false">
      <c r="A1644" s="0" t="n">
        <v>48874</v>
      </c>
      <c r="B1644" s="0" t="s">
        <v>150</v>
      </c>
      <c r="C1644" s="0" t="n">
        <v>699</v>
      </c>
      <c r="D1644" s="0" t="n">
        <v>91.5571441650391</v>
      </c>
      <c r="E1644" s="0" t="n">
        <v>62.3050994873047</v>
      </c>
      <c r="F1644" s="0" t="n">
        <v>24</v>
      </c>
      <c r="G1644" s="0" t="n">
        <v>4.50400018692017</v>
      </c>
      <c r="H1644" s="0" t="n">
        <v>-2.12933301925659</v>
      </c>
      <c r="I1644" s="0" t="n">
        <v>67</v>
      </c>
      <c r="J1644" s="0" t="n">
        <v>12.0969123840332</v>
      </c>
      <c r="K1644" s="0" t="n">
        <v>4.80000019073486</v>
      </c>
      <c r="L1644" s="0" t="n">
        <v>-0.208333015441895</v>
      </c>
      <c r="M1644" s="0" t="n">
        <v>6.28858661651611</v>
      </c>
      <c r="N1644" s="0" t="n">
        <v>0</v>
      </c>
      <c r="O1644" s="0" t="n">
        <v>0</v>
      </c>
      <c r="P1644" s="0" t="s">
        <v>140</v>
      </c>
      <c r="Q1644" s="0" t="s">
        <v>141</v>
      </c>
      <c r="R1644" s="0" t="n">
        <v>1</v>
      </c>
      <c r="S1644" s="0" t="s">
        <v>149</v>
      </c>
      <c r="T1644" s="0" t="n">
        <v>0</v>
      </c>
      <c r="U1644" s="0" t="n">
        <v>179317.38</v>
      </c>
      <c r="V1644" s="0" t="n">
        <v>0.0198778994381428</v>
      </c>
      <c r="W1644" s="0" t="n">
        <v>598.132446289063</v>
      </c>
      <c r="X1644" s="0" t="n">
        <v>0.00734421843662858</v>
      </c>
      <c r="Y1644" s="0" t="n">
        <f aca="false">IF(ISNUMBER(C1644),INDEX(Scorecard!$D$5:$D$12,SUMPRODUCT(--(Scorecard!$G$5:$G$11&lt;C1644))+1),Scorecard!$D$13)</f>
        <v>-0.869677851527538</v>
      </c>
      <c r="Z1644" s="0" t="n">
        <f aca="false">IF(ISNUMBER(D1644),INDEX(Scorecard!$D$14:$D$17,SUMPRODUCT(--(Scorecard!$G$14:$G$16&lt;D1644))+1),Scorecard!$D$18)</f>
        <v>-0.361970872710667</v>
      </c>
      <c r="AA1644" s="0" t="n">
        <f aca="false">IF(ISNUMBER(E1644),INDEX(Scorecard!$D$19:$D$26,SUMPRODUCT(--(Scorecard!$G$19:$G$25&lt;E1644))+1),Scorecard!$D$27)</f>
        <v>0.233621608745691</v>
      </c>
      <c r="AB1644" s="0" t="n">
        <f aca="false">IF(ISNUMBER(F1644),INDEX(Scorecard!$D$28:$D$35,SUMPRODUCT(--(Scorecard!$G$28:$G$34&lt;F1644))+1),Scorecard!$D$36)</f>
        <v>0.349218150643304</v>
      </c>
      <c r="AC1644" s="0" t="n">
        <f aca="false">IF(ISNUMBER(H1644),INDEX(Scorecard!$D$37:$D$44,SUMPRODUCT(--(Scorecard!$G$37:$G$43&lt;H1644))+1),Scorecard!$D$45)</f>
        <v>1.35057635045042</v>
      </c>
      <c r="AD1644" s="0" t="n">
        <f aca="false">IF(ISNUMBER(I1644),INDEX(Scorecard!$D$46:$D$52,SUMPRODUCT(--(Scorecard!$G$46:$G$51&lt;I1644))+1),Scorecard!$D$53)</f>
        <v>0.818882373006414</v>
      </c>
      <c r="AE1644" s="0" t="n">
        <f aca="false">IF(ISNUMBER(K1644),INDEX(Scorecard!$D$54:$D$61,SUMPRODUCT(--(Scorecard!$G$54:$G$60&lt;K1644))+1),Scorecard!$D$62)</f>
        <v>0.409483001259379</v>
      </c>
      <c r="AF1644" s="0" t="n">
        <f aca="false">IF(ISNUMBER(L1644),INDEX(Scorecard!$D$63:$D$68,SUMPRODUCT(--(Scorecard!$G$63:$G$67&lt;L1644))+1),Scorecard!$D$69)</f>
        <v>0.322484508656054</v>
      </c>
      <c r="AG1644" s="0" t="n">
        <f aca="false">Inputs!$B$10+Scorecard!$J$5*Y1644+Scorecard!$J$6*Z1644+Scorecard!$J$7*AA1644+Scorecard!$J$8*AB1644+Scorecard!$J$9*AC1644+Scorecard!$J$10*AD1644+Scorecard!$J$11*AE1644+Scorecard!$J$12*AF1644</f>
        <v>-3.84729820451036</v>
      </c>
      <c r="AH1644" s="0" t="n">
        <f aca="false">MIN(1-Inputs!$B$13,MAX(Inputs!$B$13,1/(1+EXP(-(Inputs!$B$11*AG1644+Inputs!$B$12)))))</f>
        <v>0.0198778990255026</v>
      </c>
      <c r="AI1644" s="0" t="n">
        <f aca="false">Inputs!$B$9-Inputs!$B$8*AG1644</f>
        <v>598.132437013868</v>
      </c>
      <c r="AJ1644" s="0" t="n">
        <f aca="false">RANK(AH1644,$AH$5:$AH$2004,0)+COUNTIF($AH$4:AH1643,AH1644)</f>
        <v>457</v>
      </c>
      <c r="AK1644" s="0" t="n">
        <f aca="false">IF(AJ1644&lt;=Deciles!$B$5*(Deciles!$B$4+1),INT((AJ1644-1)/(Deciles!$B$4+1))+1,Deciles!$B$5+INT((AJ1644-1-Deciles!$B$5*(Deciles!$B$4+1))/Deciles!$B$4)+1)</f>
        <v>3</v>
      </c>
    </row>
    <row r="1645" customFormat="false" ht="15" hidden="false" customHeight="false" outlineLevel="0" collapsed="false">
      <c r="A1645" s="0" t="n">
        <v>48881</v>
      </c>
      <c r="B1645" s="0" t="s">
        <v>145</v>
      </c>
      <c r="C1645" s="0" t="n">
        <v>761</v>
      </c>
      <c r="D1645" s="0" t="n">
        <v>80</v>
      </c>
      <c r="E1645" s="0" t="n">
        <v>74.8727569580078</v>
      </c>
      <c r="F1645" s="0" t="n">
        <v>34</v>
      </c>
      <c r="G1645" s="0" t="n">
        <v>3.34899997711182</v>
      </c>
      <c r="H1645" s="0" t="n">
        <v>-0.167666673660278</v>
      </c>
      <c r="I1645" s="0" t="n">
        <v>12</v>
      </c>
      <c r="J1645" s="0" t="n">
        <v>11.6548519134522</v>
      </c>
      <c r="K1645" s="0" t="n">
        <v>4.55833339691162</v>
      </c>
      <c r="L1645" s="0" t="n">
        <v>-1.875</v>
      </c>
      <c r="M1645" s="0" t="n">
        <v>4.74416494369507</v>
      </c>
      <c r="N1645" s="0" t="n">
        <v>0</v>
      </c>
      <c r="O1645" s="0" t="n">
        <v>0</v>
      </c>
      <c r="P1645" s="0" t="s">
        <v>144</v>
      </c>
      <c r="Q1645" s="0" t="s">
        <v>141</v>
      </c>
      <c r="R1645" s="0" t="n">
        <v>2</v>
      </c>
      <c r="S1645" s="0" t="s">
        <v>142</v>
      </c>
      <c r="T1645" s="0" t="n">
        <v>0</v>
      </c>
      <c r="U1645" s="0" t="n">
        <v>115249.234</v>
      </c>
      <c r="V1645" s="0" t="n">
        <v>0.00628283713012934</v>
      </c>
      <c r="W1645" s="0" t="n">
        <v>629.677429199219</v>
      </c>
      <c r="X1645" s="0" t="n">
        <v>0.00754967797547579</v>
      </c>
      <c r="Y1645" s="0" t="n">
        <f aca="false">IF(ISNUMBER(C1645),INDEX(Scorecard!$D$5:$D$12,SUMPRODUCT(--(Scorecard!$G$5:$G$11&lt;C1645))+1),Scorecard!$D$13)</f>
        <v>0.733188958177614</v>
      </c>
      <c r="Z1645" s="0" t="n">
        <f aca="false">IF(ISNUMBER(D1645),INDEX(Scorecard!$D$14:$D$17,SUMPRODUCT(--(Scorecard!$G$14:$G$16&lt;D1645))+1),Scorecard!$D$18)</f>
        <v>0.0505355481560174</v>
      </c>
      <c r="AA1645" s="0" t="n">
        <f aca="false">IF(ISNUMBER(E1645),INDEX(Scorecard!$D$19:$D$26,SUMPRODUCT(--(Scorecard!$G$19:$G$25&lt;E1645))+1),Scorecard!$D$27)</f>
        <v>-0.0341578513653732</v>
      </c>
      <c r="AB1645" s="0" t="n">
        <f aca="false">IF(ISNUMBER(F1645),INDEX(Scorecard!$D$28:$D$35,SUMPRODUCT(--(Scorecard!$G$28:$G$34&lt;F1645))+1),Scorecard!$D$36)</f>
        <v>-0.0008456427959252</v>
      </c>
      <c r="AC1645" s="0" t="n">
        <f aca="false">IF(ISNUMBER(H1645),INDEX(Scorecard!$D$37:$D$44,SUMPRODUCT(--(Scorecard!$G$37:$G$43&lt;H1645))+1),Scorecard!$D$45)</f>
        <v>0.769716833645565</v>
      </c>
      <c r="AD1645" s="0" t="n">
        <f aca="false">IF(ISNUMBER(I1645),INDEX(Scorecard!$D$46:$D$52,SUMPRODUCT(--(Scorecard!$G$46:$G$51&lt;I1645))+1),Scorecard!$D$53)</f>
        <v>-0.114272400683245</v>
      </c>
      <c r="AE1645" s="0" t="n">
        <f aca="false">IF(ISNUMBER(K1645),INDEX(Scorecard!$D$54:$D$61,SUMPRODUCT(--(Scorecard!$G$54:$G$60&lt;K1645))+1),Scorecard!$D$62)</f>
        <v>0.409483001259379</v>
      </c>
      <c r="AF1645" s="0" t="n">
        <f aca="false">IF(ISNUMBER(L1645),INDEX(Scorecard!$D$63:$D$68,SUMPRODUCT(--(Scorecard!$G$63:$G$67&lt;L1645))+1),Scorecard!$D$69)</f>
        <v>-0.340582194386522</v>
      </c>
      <c r="AG1645" s="0" t="n">
        <f aca="false">Inputs!$B$10+Scorecard!$J$5*Y1645+Scorecard!$J$6*Z1645+Scorecard!$J$7*AA1645+Scorecard!$J$8*AB1645+Scorecard!$J$9*AC1645+Scorecard!$J$10*AD1645+Scorecard!$J$11*AE1645+Scorecard!$J$12*AF1645</f>
        <v>-4.9405646838934</v>
      </c>
      <c r="AH1645" s="0" t="n">
        <f aca="false">MIN(1-Inputs!$B$13,MAX(Inputs!$B$13,1/(1+EXP(-(Inputs!$B$11*AG1645+Inputs!$B$12)))))</f>
        <v>0.00628283718388696</v>
      </c>
      <c r="AI1645" s="0" t="n">
        <f aca="false">Inputs!$B$9-Inputs!$B$8*AG1645</f>
        <v>629.677439577389</v>
      </c>
      <c r="AJ1645" s="0" t="n">
        <f aca="false">RANK(AH1645,$AH$5:$AH$2004,0)+COUNTIF($AH$4:AH1644,AH1645)</f>
        <v>1113</v>
      </c>
      <c r="AK1645" s="0" t="n">
        <f aca="false">IF(AJ1645&lt;=Deciles!$B$5*(Deciles!$B$4+1),INT((AJ1645-1)/(Deciles!$B$4+1))+1,Deciles!$B$5+INT((AJ1645-1-Deciles!$B$5*(Deciles!$B$4+1))/Deciles!$B$4)+1)</f>
        <v>6</v>
      </c>
    </row>
    <row r="1646" customFormat="false" ht="15" hidden="false" customHeight="false" outlineLevel="0" collapsed="false">
      <c r="A1646" s="0" t="n">
        <v>48914</v>
      </c>
      <c r="B1646" s="0" t="s">
        <v>145</v>
      </c>
      <c r="C1646" s="0" t="n">
        <v>741</v>
      </c>
      <c r="D1646" s="0" t="n">
        <v>61.5391006469727</v>
      </c>
      <c r="E1646" s="0" t="n">
        <v>57.8531684875488</v>
      </c>
      <c r="F1646" s="0" t="n">
        <v>42</v>
      </c>
      <c r="G1646" s="0" t="n">
        <v>3.00699996948242</v>
      </c>
      <c r="H1646" s="0" t="n">
        <v>-0.509666681289673</v>
      </c>
      <c r="I1646" s="0" t="n">
        <v>11</v>
      </c>
      <c r="J1646" s="0" t="n">
        <v>12.427752494812</v>
      </c>
      <c r="K1646" s="0" t="n">
        <v>4.55833339691162</v>
      </c>
      <c r="L1646" s="0" t="n">
        <v>-1.875</v>
      </c>
      <c r="M1646" s="0" t="n">
        <v>4.74416494369507</v>
      </c>
      <c r="N1646" s="0" t="n">
        <v>0</v>
      </c>
      <c r="O1646" s="0" t="n">
        <v>0</v>
      </c>
      <c r="P1646" s="0" t="s">
        <v>140</v>
      </c>
      <c r="Q1646" s="0" t="s">
        <v>141</v>
      </c>
      <c r="R1646" s="0" t="n">
        <v>2</v>
      </c>
      <c r="S1646" s="0" t="s">
        <v>142</v>
      </c>
      <c r="T1646" s="0" t="n">
        <v>0</v>
      </c>
      <c r="U1646" s="0" t="n">
        <v>249634.27</v>
      </c>
      <c r="V1646" s="0" t="n">
        <v>0.00898508168756962</v>
      </c>
      <c r="W1646" s="0" t="n">
        <v>619.921691894531</v>
      </c>
      <c r="X1646" s="0" t="n">
        <v>0.00741104269400239</v>
      </c>
      <c r="Y1646" s="0" t="n">
        <f aca="false">IF(ISNUMBER(C1646),INDEX(Scorecard!$D$5:$D$12,SUMPRODUCT(--(Scorecard!$G$5:$G$11&lt;C1646))+1),Scorecard!$D$13)</f>
        <v>0.488358159108655</v>
      </c>
      <c r="Z1646" s="0" t="n">
        <f aca="false">IF(ISNUMBER(D1646),INDEX(Scorecard!$D$14:$D$17,SUMPRODUCT(--(Scorecard!$G$14:$G$16&lt;D1646))+1),Scorecard!$D$18)</f>
        <v>0.248677243387958</v>
      </c>
      <c r="AA1646" s="0" t="n">
        <f aca="false">IF(ISNUMBER(E1646),INDEX(Scorecard!$D$19:$D$26,SUMPRODUCT(--(Scorecard!$G$19:$G$25&lt;E1646))+1),Scorecard!$D$27)</f>
        <v>0.285899340811827</v>
      </c>
      <c r="AB1646" s="0" t="n">
        <f aca="false">IF(ISNUMBER(F1646),INDEX(Scorecard!$D$28:$D$35,SUMPRODUCT(--(Scorecard!$G$28:$G$34&lt;F1646))+1),Scorecard!$D$36)</f>
        <v>-0.309727037437117</v>
      </c>
      <c r="AC1646" s="0" t="n">
        <f aca="false">IF(ISNUMBER(H1646),INDEX(Scorecard!$D$37:$D$44,SUMPRODUCT(--(Scorecard!$G$37:$G$43&lt;H1646))+1),Scorecard!$D$45)</f>
        <v>0.769716833645565</v>
      </c>
      <c r="AD1646" s="0" t="n">
        <f aca="false">IF(ISNUMBER(I1646),INDEX(Scorecard!$D$46:$D$52,SUMPRODUCT(--(Scorecard!$G$46:$G$51&lt;I1646))+1),Scorecard!$D$53)</f>
        <v>-0.114272400683245</v>
      </c>
      <c r="AE1646" s="0" t="n">
        <f aca="false">IF(ISNUMBER(K1646),INDEX(Scorecard!$D$54:$D$61,SUMPRODUCT(--(Scorecard!$G$54:$G$60&lt;K1646))+1),Scorecard!$D$62)</f>
        <v>0.409483001259379</v>
      </c>
      <c r="AF1646" s="0" t="n">
        <f aca="false">IF(ISNUMBER(L1646),INDEX(Scorecard!$D$63:$D$68,SUMPRODUCT(--(Scorecard!$G$63:$G$67&lt;L1646))+1),Scorecard!$D$69)</f>
        <v>-0.340582194386522</v>
      </c>
      <c r="AG1646" s="0" t="n">
        <f aca="false">Inputs!$B$10+Scorecard!$J$5*Y1646+Scorecard!$J$6*Z1646+Scorecard!$J$7*AA1646+Scorecard!$J$8*AB1646+Scorecard!$J$9*AC1646+Scorecard!$J$10*AD1646+Scorecard!$J$11*AE1646+Scorecard!$J$12*AF1646</f>
        <v>-4.60245623685124</v>
      </c>
      <c r="AH1646" s="0" t="n">
        <f aca="false">MIN(1-Inputs!$B$13,MAX(Inputs!$B$13,1/(1+EXP(-(Inputs!$B$11*AG1646+Inputs!$B$12)))))</f>
        <v>0.00898508162718756</v>
      </c>
      <c r="AI1646" s="0" t="n">
        <f aca="false">Inputs!$B$9-Inputs!$B$8*AG1646</f>
        <v>619.921691980781</v>
      </c>
      <c r="AJ1646" s="0" t="n">
        <f aca="false">RANK(AH1646,$AH$5:$AH$2004,0)+COUNTIF($AH$4:AH1645,AH1646)</f>
        <v>893</v>
      </c>
      <c r="AK1646" s="0" t="n">
        <f aca="false">IF(AJ1646&lt;=Deciles!$B$5*(Deciles!$B$4+1),INT((AJ1646-1)/(Deciles!$B$4+1))+1,Deciles!$B$5+INT((AJ1646-1-Deciles!$B$5*(Deciles!$B$4+1))/Deciles!$B$4)+1)</f>
        <v>5</v>
      </c>
    </row>
    <row r="1647" customFormat="false" ht="15" hidden="false" customHeight="false" outlineLevel="0" collapsed="false">
      <c r="A1647" s="0" t="n">
        <v>48941</v>
      </c>
      <c r="B1647" s="0" t="s">
        <v>139</v>
      </c>
      <c r="C1647" s="0" t="n">
        <v>726</v>
      </c>
      <c r="D1647" s="0" t="n">
        <v>80</v>
      </c>
      <c r="E1647" s="0" t="n">
        <v>55.2230453491211</v>
      </c>
      <c r="F1647" s="0" t="n">
        <v>30</v>
      </c>
      <c r="G1647" s="0" t="n">
        <v>4.52699995040894</v>
      </c>
      <c r="H1647" s="0" t="n">
        <v>1.51033329963684</v>
      </c>
      <c r="I1647" s="0" t="n">
        <v>65</v>
      </c>
      <c r="J1647" s="0" t="n">
        <v>12.1249542236328</v>
      </c>
      <c r="K1647" s="0" t="n">
        <v>6.13333320617676</v>
      </c>
      <c r="L1647" s="0" t="n">
        <v>-3.5</v>
      </c>
      <c r="M1647" s="0" t="n">
        <v>3.62166213989258</v>
      </c>
      <c r="N1647" s="0" t="n">
        <v>0</v>
      </c>
      <c r="O1647" s="0" t="n">
        <v>0</v>
      </c>
      <c r="P1647" s="0" t="s">
        <v>144</v>
      </c>
      <c r="Q1647" s="0" t="s">
        <v>141</v>
      </c>
      <c r="R1647" s="0" t="n">
        <v>2</v>
      </c>
      <c r="S1647" s="0" t="s">
        <v>149</v>
      </c>
      <c r="T1647" s="0" t="n">
        <v>0</v>
      </c>
      <c r="U1647" s="0" t="n">
        <v>184416.86</v>
      </c>
      <c r="V1647" s="0" t="n">
        <v>0.0125751262530685</v>
      </c>
      <c r="W1647" s="0" t="n">
        <v>610.725708007813</v>
      </c>
      <c r="X1647" s="0" t="n">
        <v>0.0122363949194551</v>
      </c>
      <c r="Y1647" s="0" t="n">
        <f aca="false">IF(ISNUMBER(C1647),INDEX(Scorecard!$D$5:$D$12,SUMPRODUCT(--(Scorecard!$G$5:$G$11&lt;C1647))+1),Scorecard!$D$13)</f>
        <v>-0.0290424113398221</v>
      </c>
      <c r="Z1647" s="0" t="n">
        <f aca="false">IF(ISNUMBER(D1647),INDEX(Scorecard!$D$14:$D$17,SUMPRODUCT(--(Scorecard!$G$14:$G$16&lt;D1647))+1),Scorecard!$D$18)</f>
        <v>0.0505355481560174</v>
      </c>
      <c r="AA1647" s="0" t="n">
        <f aca="false">IF(ISNUMBER(E1647),INDEX(Scorecard!$D$19:$D$26,SUMPRODUCT(--(Scorecard!$G$19:$G$25&lt;E1647))+1),Scorecard!$D$27)</f>
        <v>0.285899340811827</v>
      </c>
      <c r="AB1647" s="0" t="n">
        <f aca="false">IF(ISNUMBER(F1647),INDEX(Scorecard!$D$28:$D$35,SUMPRODUCT(--(Scorecard!$G$28:$G$34&lt;F1647))+1),Scorecard!$D$36)</f>
        <v>0.126913191054783</v>
      </c>
      <c r="AC1647" s="0" t="n">
        <f aca="false">IF(ISNUMBER(H1647),INDEX(Scorecard!$D$37:$D$44,SUMPRODUCT(--(Scorecard!$G$37:$G$43&lt;H1647))+1),Scorecard!$D$45)</f>
        <v>-0.975503570149195</v>
      </c>
      <c r="AD1647" s="0" t="n">
        <f aca="false">IF(ISNUMBER(I1647),INDEX(Scorecard!$D$46:$D$52,SUMPRODUCT(--(Scorecard!$G$46:$G$51&lt;I1647))+1),Scorecard!$D$53)</f>
        <v>0.818882373006414</v>
      </c>
      <c r="AE1647" s="0" t="n">
        <f aca="false">IF(ISNUMBER(K1647),INDEX(Scorecard!$D$54:$D$61,SUMPRODUCT(--(Scorecard!$G$54:$G$60&lt;K1647))+1),Scorecard!$D$62)</f>
        <v>0.0151758992857273</v>
      </c>
      <c r="AF1647" s="0" t="n">
        <f aca="false">IF(ISNUMBER(L1647),INDEX(Scorecard!$D$63:$D$68,SUMPRODUCT(--(Scorecard!$G$63:$G$67&lt;L1647))+1),Scorecard!$D$69)</f>
        <v>-0.340582194386522</v>
      </c>
      <c r="AG1647" s="0" t="n">
        <f aca="false">Inputs!$B$10+Scorecard!$J$5*Y1647+Scorecard!$J$6*Z1647+Scorecard!$J$7*AA1647+Scorecard!$J$8*AB1647+Scorecard!$J$9*AC1647+Scorecard!$J$10*AD1647+Scorecard!$J$11*AE1647+Scorecard!$J$12*AF1647</f>
        <v>-4.28374755772608</v>
      </c>
      <c r="AH1647" s="0" t="n">
        <f aca="false">MIN(1-Inputs!$B$13,MAX(Inputs!$B$13,1/(1+EXP(-(Inputs!$B$11*AG1647+Inputs!$B$12)))))</f>
        <v>0.0125751264476923</v>
      </c>
      <c r="AI1647" s="0" t="n">
        <f aca="false">Inputs!$B$9-Inputs!$B$8*AG1647</f>
        <v>610.725703363538</v>
      </c>
      <c r="AJ1647" s="0" t="n">
        <f aca="false">RANK(AH1647,$AH$5:$AH$2004,0)+COUNTIF($AH$4:AH1646,AH1647)</f>
        <v>692</v>
      </c>
      <c r="AK1647" s="0" t="n">
        <f aca="false">IF(AJ1647&lt;=Deciles!$B$5*(Deciles!$B$4+1),INT((AJ1647-1)/(Deciles!$B$4+1))+1,Deciles!$B$5+INT((AJ1647-1-Deciles!$B$5*(Deciles!$B$4+1))/Deciles!$B$4)+1)</f>
        <v>4</v>
      </c>
    </row>
    <row r="1648" customFormat="false" ht="15" hidden="false" customHeight="false" outlineLevel="0" collapsed="false">
      <c r="A1648" s="0" t="n">
        <v>48956</v>
      </c>
      <c r="B1648" s="0" t="s">
        <v>152</v>
      </c>
      <c r="C1648" s="0" t="n">
        <v>676</v>
      </c>
      <c r="D1648" s="0" t="n">
        <v>93.2205352783203</v>
      </c>
      <c r="E1648" s="0" t="n">
        <v>61.872486114502</v>
      </c>
      <c r="F1648" s="0" t="n">
        <v>38</v>
      </c>
      <c r="G1648" s="0" t="n">
        <v>4.01900005340576</v>
      </c>
      <c r="H1648" s="0" t="n">
        <v>-2.41433334350586</v>
      </c>
      <c r="I1648" s="0" t="n">
        <v>71</v>
      </c>
      <c r="J1648" s="0" t="n">
        <v>12.5846261978149</v>
      </c>
      <c r="K1648" s="0" t="n">
        <v>4.19999980926514</v>
      </c>
      <c r="L1648" s="0" t="n">
        <v>-0.458333492279053</v>
      </c>
      <c r="M1648" s="0" t="n">
        <v>6.02961158752441</v>
      </c>
      <c r="N1648" s="0" t="n">
        <v>0</v>
      </c>
      <c r="O1648" s="0" t="n">
        <v>0</v>
      </c>
      <c r="P1648" s="0" t="s">
        <v>146</v>
      </c>
      <c r="Q1648" s="0" t="s">
        <v>141</v>
      </c>
      <c r="R1648" s="0" t="n">
        <v>2</v>
      </c>
      <c r="S1648" s="0" t="s">
        <v>156</v>
      </c>
      <c r="T1648" s="0" t="n">
        <v>0</v>
      </c>
      <c r="U1648" s="0" t="n">
        <v>292034.3</v>
      </c>
      <c r="V1648" s="0" t="n">
        <v>0.089521549642086</v>
      </c>
      <c r="W1648" s="0" t="n">
        <v>555.409484863281</v>
      </c>
      <c r="X1648" s="0" t="n">
        <v>0.0238989721983671</v>
      </c>
      <c r="Y1648" s="0" t="n">
        <f aca="false">IF(ISNUMBER(C1648),INDEX(Scorecard!$D$5:$D$12,SUMPRODUCT(--(Scorecard!$G$5:$G$11&lt;C1648))+1),Scorecard!$D$13)</f>
        <v>-1.88220980528339</v>
      </c>
      <c r="Z1648" s="0" t="n">
        <f aca="false">IF(ISNUMBER(D1648),INDEX(Scorecard!$D$14:$D$17,SUMPRODUCT(--(Scorecard!$G$14:$G$16&lt;D1648))+1),Scorecard!$D$18)</f>
        <v>-0.361970872710667</v>
      </c>
      <c r="AA1648" s="0" t="n">
        <f aca="false">IF(ISNUMBER(E1648),INDEX(Scorecard!$D$19:$D$26,SUMPRODUCT(--(Scorecard!$G$19:$G$25&lt;E1648))+1),Scorecard!$D$27)</f>
        <v>0.233621608745691</v>
      </c>
      <c r="AB1648" s="0" t="n">
        <f aca="false">IF(ISNUMBER(F1648),INDEX(Scorecard!$D$28:$D$35,SUMPRODUCT(--(Scorecard!$G$28:$G$34&lt;F1648))+1),Scorecard!$D$36)</f>
        <v>-0.132616866359722</v>
      </c>
      <c r="AC1648" s="0" t="n">
        <f aca="false">IF(ISNUMBER(H1648),INDEX(Scorecard!$D$37:$D$44,SUMPRODUCT(--(Scorecard!$G$37:$G$43&lt;H1648))+1),Scorecard!$D$45)</f>
        <v>1.35057635045042</v>
      </c>
      <c r="AD1648" s="0" t="n">
        <f aca="false">IF(ISNUMBER(I1648),INDEX(Scorecard!$D$46:$D$52,SUMPRODUCT(--(Scorecard!$G$46:$G$51&lt;I1648))+1),Scorecard!$D$53)</f>
        <v>0.818882373006414</v>
      </c>
      <c r="AE1648" s="0" t="n">
        <f aca="false">IF(ISNUMBER(K1648),INDEX(Scorecard!$D$54:$D$61,SUMPRODUCT(--(Scorecard!$G$54:$G$60&lt;K1648))+1),Scorecard!$D$62)</f>
        <v>0.489050497890326</v>
      </c>
      <c r="AF1648" s="0" t="n">
        <f aca="false">IF(ISNUMBER(L1648),INDEX(Scorecard!$D$63:$D$68,SUMPRODUCT(--(Scorecard!$G$63:$G$67&lt;L1648))+1),Scorecard!$D$69)</f>
        <v>0.322484508656054</v>
      </c>
      <c r="AG1648" s="0" t="n">
        <f aca="false">Inputs!$B$10+Scorecard!$J$5*Y1648+Scorecard!$J$6*Z1648+Scorecard!$J$7*AA1648+Scorecard!$J$8*AB1648+Scorecard!$J$9*AC1648+Scorecard!$J$10*AD1648+Scorecard!$J$11*AE1648+Scorecard!$J$12*AF1648</f>
        <v>-2.36663422884559</v>
      </c>
      <c r="AH1648" s="0" t="n">
        <f aca="false">MIN(1-Inputs!$B$13,MAX(Inputs!$B$13,1/(1+EXP(-(Inputs!$B$11*AG1648+Inputs!$B$12)))))</f>
        <v>0.0895215463858394</v>
      </c>
      <c r="AI1648" s="0" t="n">
        <f aca="false">Inputs!$B$9-Inputs!$B$8*AG1648</f>
        <v>555.409505515578</v>
      </c>
      <c r="AJ1648" s="0" t="n">
        <f aca="false">RANK(AH1648,$AH$5:$AH$2004,0)+COUNTIF($AH$4:AH1647,AH1648)</f>
        <v>53</v>
      </c>
      <c r="AK1648" s="0" t="n">
        <f aca="false">IF(AJ1648&lt;=Deciles!$B$5*(Deciles!$B$4+1),INT((AJ1648-1)/(Deciles!$B$4+1))+1,Deciles!$B$5+INT((AJ1648-1-Deciles!$B$5*(Deciles!$B$4+1))/Deciles!$B$4)+1)</f>
        <v>1</v>
      </c>
    </row>
    <row r="1649" customFormat="false" ht="15" hidden="false" customHeight="false" outlineLevel="0" collapsed="false">
      <c r="A1649" s="0" t="n">
        <v>48995</v>
      </c>
      <c r="B1649" s="0" t="s">
        <v>155</v>
      </c>
      <c r="C1649" s="0" t="n">
        <v>754</v>
      </c>
      <c r="D1649" s="0" t="n">
        <v>79.0096435546875</v>
      </c>
      <c r="E1649" s="0" t="n">
        <v>67.3498611450195</v>
      </c>
      <c r="F1649" s="0" t="n">
        <v>31</v>
      </c>
      <c r="G1649" s="0" t="n">
        <v>4.0789999961853</v>
      </c>
      <c r="H1649" s="0" t="n">
        <v>-1.65433311462402</v>
      </c>
      <c r="I1649" s="0" t="n">
        <v>38</v>
      </c>
      <c r="J1649" s="0" t="n">
        <v>12.6186819076538</v>
      </c>
      <c r="K1649" s="0" t="n">
        <v>4.30833339691162</v>
      </c>
      <c r="L1649" s="0" t="n">
        <v>-1.125</v>
      </c>
      <c r="M1649" s="0" t="n">
        <v>4.74416542053223</v>
      </c>
      <c r="N1649" s="0" t="n">
        <v>0</v>
      </c>
      <c r="O1649" s="0" t="n">
        <v>0</v>
      </c>
      <c r="P1649" s="0" t="s">
        <v>144</v>
      </c>
      <c r="Q1649" s="0" t="s">
        <v>141</v>
      </c>
      <c r="R1649" s="0" t="n">
        <v>1</v>
      </c>
      <c r="S1649" s="0" t="s">
        <v>142</v>
      </c>
      <c r="T1649" s="0" t="n">
        <v>0</v>
      </c>
      <c r="U1649" s="0" t="n">
        <v>302150.94</v>
      </c>
      <c r="V1649" s="0" t="n">
        <v>0.0040728016756475</v>
      </c>
      <c r="W1649" s="0" t="n">
        <v>641.469665527344</v>
      </c>
      <c r="X1649" s="0" t="n">
        <v>0.00410608155652881</v>
      </c>
      <c r="Y1649" s="0" t="n">
        <f aca="false">IF(ISNUMBER(C1649),INDEX(Scorecard!$D$5:$D$12,SUMPRODUCT(--(Scorecard!$G$5:$G$11&lt;C1649))+1),Scorecard!$D$13)</f>
        <v>0.733188958177614</v>
      </c>
      <c r="Z1649" s="0" t="n">
        <f aca="false">IF(ISNUMBER(D1649),INDEX(Scorecard!$D$14:$D$17,SUMPRODUCT(--(Scorecard!$G$14:$G$16&lt;D1649))+1),Scorecard!$D$18)</f>
        <v>0.0505355481560174</v>
      </c>
      <c r="AA1649" s="0" t="n">
        <f aca="false">IF(ISNUMBER(E1649),INDEX(Scorecard!$D$19:$D$26,SUMPRODUCT(--(Scorecard!$G$19:$G$25&lt;E1649))+1),Scorecard!$D$27)</f>
        <v>0.0530843085177338</v>
      </c>
      <c r="AB1649" s="0" t="n">
        <f aca="false">IF(ISNUMBER(F1649),INDEX(Scorecard!$D$28:$D$35,SUMPRODUCT(--(Scorecard!$G$28:$G$34&lt;F1649))+1),Scorecard!$D$36)</f>
        <v>0.126913191054783</v>
      </c>
      <c r="AC1649" s="0" t="n">
        <f aca="false">IF(ISNUMBER(H1649),INDEX(Scorecard!$D$37:$D$44,SUMPRODUCT(--(Scorecard!$G$37:$G$43&lt;H1649))+1),Scorecard!$D$45)</f>
        <v>1.35057635045042</v>
      </c>
      <c r="AD1649" s="0" t="n">
        <f aca="false">IF(ISNUMBER(I1649),INDEX(Scorecard!$D$46:$D$52,SUMPRODUCT(--(Scorecard!$G$46:$G$51&lt;I1649))+1),Scorecard!$D$53)</f>
        <v>0.569875412099532</v>
      </c>
      <c r="AE1649" s="0" t="n">
        <f aca="false">IF(ISNUMBER(K1649),INDEX(Scorecard!$D$54:$D$61,SUMPRODUCT(--(Scorecard!$G$54:$G$60&lt;K1649))+1),Scorecard!$D$62)</f>
        <v>0.489050497890326</v>
      </c>
      <c r="AF1649" s="0" t="n">
        <f aca="false">IF(ISNUMBER(L1649),INDEX(Scorecard!$D$63:$D$68,SUMPRODUCT(--(Scorecard!$G$63:$G$67&lt;L1649))+1),Scorecard!$D$69)</f>
        <v>-0.340582194386522</v>
      </c>
      <c r="AG1649" s="0" t="n">
        <f aca="false">Inputs!$B$10+Scorecard!$J$5*Y1649+Scorecard!$J$6*Z1649+Scorecard!$J$7*AA1649+Scorecard!$J$8*AB1649+Scorecard!$J$9*AC1649+Scorecard!$J$10*AD1649+Scorecard!$J$11*AE1649+Scorecard!$J$12*AF1649</f>
        <v>-5.3492510735054</v>
      </c>
      <c r="AH1649" s="0" t="n">
        <f aca="false">MIN(1-Inputs!$B$13,MAX(Inputs!$B$13,1/(1+EXP(-(Inputs!$B$11*AG1649+Inputs!$B$12)))))</f>
        <v>0.00407280144497142</v>
      </c>
      <c r="AI1649" s="0" t="n">
        <f aca="false">Inputs!$B$9-Inputs!$B$8*AG1649</f>
        <v>641.46963612883</v>
      </c>
      <c r="AJ1649" s="0" t="n">
        <f aca="false">RANK(AH1649,$AH$5:$AH$2004,0)+COUNTIF($AH$4:AH1648,AH1649)</f>
        <v>1377</v>
      </c>
      <c r="AK1649" s="0" t="n">
        <f aca="false">IF(AJ1649&lt;=Deciles!$B$5*(Deciles!$B$4+1),INT((AJ1649-1)/(Deciles!$B$4+1))+1,Deciles!$B$5+INT((AJ1649-1-Deciles!$B$5*(Deciles!$B$4+1))/Deciles!$B$4)+1)</f>
        <v>7</v>
      </c>
    </row>
    <row r="1650" customFormat="false" ht="15" hidden="false" customHeight="false" outlineLevel="0" collapsed="false">
      <c r="A1650" s="0" t="n">
        <v>49014</v>
      </c>
      <c r="B1650" s="0" t="s">
        <v>145</v>
      </c>
      <c r="C1650" s="0" t="n">
        <v>719</v>
      </c>
      <c r="D1650" s="0" t="n">
        <v>80</v>
      </c>
      <c r="E1650" s="0" t="n">
        <v>45.106014251709</v>
      </c>
      <c r="F1650" s="0" t="n">
        <v>46</v>
      </c>
      <c r="G1650" s="0" t="n">
        <v>4.27699995040894</v>
      </c>
      <c r="H1650" s="0" t="n">
        <v>0.760333299636841</v>
      </c>
      <c r="I1650" s="0" t="n">
        <v>95</v>
      </c>
      <c r="J1650" s="0" t="n">
        <v>12.3967151641846</v>
      </c>
      <c r="K1650" s="0" t="n">
        <v>4.65833330154419</v>
      </c>
      <c r="L1650" s="0" t="n">
        <v>-1.875</v>
      </c>
      <c r="M1650" s="0" t="n">
        <v>6.02960777282715</v>
      </c>
      <c r="N1650" s="0" t="n">
        <v>0</v>
      </c>
      <c r="O1650" s="0" t="n">
        <v>0</v>
      </c>
      <c r="P1650" s="0" t="s">
        <v>144</v>
      </c>
      <c r="Q1650" s="0" t="s">
        <v>141</v>
      </c>
      <c r="R1650" s="0" t="n">
        <v>1</v>
      </c>
      <c r="S1650" s="0" t="s">
        <v>156</v>
      </c>
      <c r="T1650" s="0" t="n">
        <v>0</v>
      </c>
      <c r="U1650" s="0" t="n">
        <v>242005.28</v>
      </c>
      <c r="V1650" s="0" t="n">
        <v>0.0146594941616058</v>
      </c>
      <c r="W1650" s="0" t="n">
        <v>606.517761230469</v>
      </c>
      <c r="X1650" s="0" t="n">
        <v>0.00866664946079254</v>
      </c>
      <c r="Y1650" s="0" t="n">
        <f aca="false">IF(ISNUMBER(C1650),INDEX(Scorecard!$D$5:$D$12,SUMPRODUCT(--(Scorecard!$G$5:$G$11&lt;C1650))+1),Scorecard!$D$13)</f>
        <v>-0.0290424113398221</v>
      </c>
      <c r="Z1650" s="0" t="n">
        <f aca="false">IF(ISNUMBER(D1650),INDEX(Scorecard!$D$14:$D$17,SUMPRODUCT(--(Scorecard!$G$14:$G$16&lt;D1650))+1),Scorecard!$D$18)</f>
        <v>0.0505355481560174</v>
      </c>
      <c r="AA1650" s="0" t="n">
        <f aca="false">IF(ISNUMBER(E1650),INDEX(Scorecard!$D$19:$D$26,SUMPRODUCT(--(Scorecard!$G$19:$G$25&lt;E1650))+1),Scorecard!$D$27)</f>
        <v>0.57899015159425</v>
      </c>
      <c r="AB1650" s="0" t="n">
        <f aca="false">IF(ISNUMBER(F1650),INDEX(Scorecard!$D$28:$D$35,SUMPRODUCT(--(Scorecard!$G$28:$G$34&lt;F1650))+1),Scorecard!$D$36)</f>
        <v>-0.400689107298307</v>
      </c>
      <c r="AC1650" s="0" t="n">
        <f aca="false">IF(ISNUMBER(H1650),INDEX(Scorecard!$D$37:$D$44,SUMPRODUCT(--(Scorecard!$G$37:$G$43&lt;H1650))+1),Scorecard!$D$45)</f>
        <v>-0.569454719285959</v>
      </c>
      <c r="AD1650" s="0" t="n">
        <f aca="false">IF(ISNUMBER(I1650),INDEX(Scorecard!$D$46:$D$52,SUMPRODUCT(--(Scorecard!$G$46:$G$51&lt;I1650))+1),Scorecard!$D$53)</f>
        <v>0.818882373006414</v>
      </c>
      <c r="AE1650" s="0" t="n">
        <f aca="false">IF(ISNUMBER(K1650),INDEX(Scorecard!$D$54:$D$61,SUMPRODUCT(--(Scorecard!$G$54:$G$60&lt;K1650))+1),Scorecard!$D$62)</f>
        <v>0.409483001259379</v>
      </c>
      <c r="AF1650" s="0" t="n">
        <f aca="false">IF(ISNUMBER(L1650),INDEX(Scorecard!$D$63:$D$68,SUMPRODUCT(--(Scorecard!$G$63:$G$67&lt;L1650))+1),Scorecard!$D$69)</f>
        <v>-0.340582194386522</v>
      </c>
      <c r="AG1650" s="0" t="n">
        <f aca="false">Inputs!$B$10+Scorecard!$J$5*Y1650+Scorecard!$J$6*Z1650+Scorecard!$J$7*AA1650+Scorecard!$J$8*AB1650+Scorecard!$J$9*AC1650+Scorecard!$J$10*AD1650+Scorecard!$J$11*AE1650+Scorecard!$J$12*AF1650</f>
        <v>-4.13791093647813</v>
      </c>
      <c r="AH1650" s="0" t="n">
        <f aca="false">MIN(1-Inputs!$B$13,MAX(Inputs!$B$13,1/(1+EXP(-(Inputs!$B$11*AG1650+Inputs!$B$12)))))</f>
        <v>0.0146594939237181</v>
      </c>
      <c r="AI1650" s="0" t="n">
        <f aca="false">Inputs!$B$9-Inputs!$B$8*AG1650</f>
        <v>606.51774795845</v>
      </c>
      <c r="AJ1650" s="0" t="n">
        <f aca="false">RANK(AH1650,$AH$5:$AH$2004,0)+COUNTIF($AH$4:AH1649,AH1650)</f>
        <v>608</v>
      </c>
      <c r="AK1650" s="0" t="n">
        <f aca="false">IF(AJ1650&lt;=Deciles!$B$5*(Deciles!$B$4+1),INT((AJ1650-1)/(Deciles!$B$4+1))+1,Deciles!$B$5+INT((AJ1650-1-Deciles!$B$5*(Deciles!$B$4+1))/Deciles!$B$4)+1)</f>
        <v>4</v>
      </c>
    </row>
    <row r="1651" customFormat="false" ht="15" hidden="false" customHeight="false" outlineLevel="0" collapsed="false">
      <c r="A1651" s="0" t="n">
        <v>49038</v>
      </c>
      <c r="B1651" s="0" t="s">
        <v>139</v>
      </c>
      <c r="C1651" s="0" t="n">
        <v>712</v>
      </c>
      <c r="D1651" s="0" t="n">
        <v>68.9875183105469</v>
      </c>
      <c r="E1651" s="0" t="n">
        <v>68.0414428710938</v>
      </c>
      <c r="F1651" s="0" t="n">
        <v>26</v>
      </c>
      <c r="G1651" s="0" t="n">
        <v>3.35599994659424</v>
      </c>
      <c r="H1651" s="0" t="n">
        <v>0.339333295822144</v>
      </c>
      <c r="I1651" s="0" t="n">
        <v>2</v>
      </c>
      <c r="J1651" s="0" t="n">
        <v>11.6930589675903</v>
      </c>
      <c r="K1651" s="0" t="n">
        <v>5.73333311080933</v>
      </c>
      <c r="L1651" s="0" t="n">
        <v>-3.50000047683716</v>
      </c>
      <c r="M1651" s="0" t="n">
        <v>3.76922249794006</v>
      </c>
      <c r="N1651" s="0" t="n">
        <v>0</v>
      </c>
      <c r="O1651" s="0" t="n">
        <v>0</v>
      </c>
      <c r="P1651" s="0" t="s">
        <v>144</v>
      </c>
      <c r="Q1651" s="0" t="s">
        <v>141</v>
      </c>
      <c r="R1651" s="0" t="n">
        <v>1</v>
      </c>
      <c r="S1651" s="0" t="s">
        <v>151</v>
      </c>
      <c r="T1651" s="0" t="n">
        <v>0</v>
      </c>
      <c r="U1651" s="0" t="n">
        <v>119737.74</v>
      </c>
      <c r="V1651" s="0" t="n">
        <v>0.0253245495259762</v>
      </c>
      <c r="W1651" s="0" t="n">
        <v>591.427612304688</v>
      </c>
      <c r="X1651" s="0" t="n">
        <v>0.0114098396152258</v>
      </c>
      <c r="Y1651" s="0" t="n">
        <f aca="false">IF(ISNUMBER(C1651),INDEX(Scorecard!$D$5:$D$12,SUMPRODUCT(--(Scorecard!$G$5:$G$11&lt;C1651))+1),Scorecard!$D$13)</f>
        <v>-0.513000642971656</v>
      </c>
      <c r="Z1651" s="0" t="n">
        <f aca="false">IF(ISNUMBER(D1651),INDEX(Scorecard!$D$14:$D$17,SUMPRODUCT(--(Scorecard!$G$14:$G$16&lt;D1651))+1),Scorecard!$D$18)</f>
        <v>0.128579646629417</v>
      </c>
      <c r="AA1651" s="0" t="n">
        <f aca="false">IF(ISNUMBER(E1651),INDEX(Scorecard!$D$19:$D$26,SUMPRODUCT(--(Scorecard!$G$19:$G$25&lt;E1651))+1),Scorecard!$D$27)</f>
        <v>0.0530843085177338</v>
      </c>
      <c r="AB1651" s="0" t="n">
        <f aca="false">IF(ISNUMBER(F1651),INDEX(Scorecard!$D$28:$D$35,SUMPRODUCT(--(Scorecard!$G$28:$G$34&lt;F1651))+1),Scorecard!$D$36)</f>
        <v>0.165097008946478</v>
      </c>
      <c r="AC1651" s="0" t="n">
        <f aca="false">IF(ISNUMBER(H1651),INDEX(Scorecard!$D$37:$D$44,SUMPRODUCT(--(Scorecard!$G$37:$G$43&lt;H1651))+1),Scorecard!$D$45)</f>
        <v>-0.0679520129233634</v>
      </c>
      <c r="AD1651" s="0" t="n">
        <f aca="false">IF(ISNUMBER(I1651),INDEX(Scorecard!$D$46:$D$52,SUMPRODUCT(--(Scorecard!$G$46:$G$51&lt;I1651))+1),Scorecard!$D$53)</f>
        <v>-0.161534840507194</v>
      </c>
      <c r="AE1651" s="0" t="n">
        <f aca="false">IF(ISNUMBER(K1651),INDEX(Scorecard!$D$54:$D$61,SUMPRODUCT(--(Scorecard!$G$54:$G$60&lt;K1651))+1),Scorecard!$D$62)</f>
        <v>0.0151758992857273</v>
      </c>
      <c r="AF1651" s="0" t="n">
        <f aca="false">IF(ISNUMBER(L1651),INDEX(Scorecard!$D$63:$D$68,SUMPRODUCT(--(Scorecard!$G$63:$G$67&lt;L1651))+1),Scorecard!$D$69)</f>
        <v>-0.340582194386522</v>
      </c>
      <c r="AG1651" s="0" t="n">
        <f aca="false">Inputs!$B$10+Scorecard!$J$5*Y1651+Scorecard!$J$6*Z1651+Scorecard!$J$7*AA1651+Scorecard!$J$8*AB1651+Scorecard!$J$9*AC1651+Scorecard!$J$10*AD1651+Scorecard!$J$11*AE1651+Scorecard!$J$12*AF1651</f>
        <v>-3.61492618238219</v>
      </c>
      <c r="AH1651" s="0" t="n">
        <f aca="false">MIN(1-Inputs!$B$13,MAX(Inputs!$B$13,1/(1+EXP(-(Inputs!$B$11*AG1651+Inputs!$B$12)))))</f>
        <v>0.0253245501162407</v>
      </c>
      <c r="AI1651" s="0" t="n">
        <f aca="false">Inputs!$B$9-Inputs!$B$8*AG1651</f>
        <v>591.427597734555</v>
      </c>
      <c r="AJ1651" s="0" t="n">
        <f aca="false">RANK(AH1651,$AH$5:$AH$2004,0)+COUNTIF($AH$4:AH1650,AH1651)</f>
        <v>380</v>
      </c>
      <c r="AK1651" s="0" t="n">
        <f aca="false">IF(AJ1651&lt;=Deciles!$B$5*(Deciles!$B$4+1),INT((AJ1651-1)/(Deciles!$B$4+1))+1,Deciles!$B$5+INT((AJ1651-1-Deciles!$B$5*(Deciles!$B$4+1))/Deciles!$B$4)+1)</f>
        <v>2</v>
      </c>
    </row>
    <row r="1652" customFormat="false" ht="15" hidden="false" customHeight="false" outlineLevel="0" collapsed="false">
      <c r="A1652" s="0" t="n">
        <v>49098</v>
      </c>
      <c r="B1652" s="0" t="s">
        <v>139</v>
      </c>
      <c r="C1652" s="0" t="n">
        <v>737</v>
      </c>
      <c r="D1652" s="0" t="n">
        <v>80</v>
      </c>
      <c r="E1652" s="0" t="n">
        <v>79.5599212646484</v>
      </c>
      <c r="F1652" s="0" t="n">
        <v>28</v>
      </c>
      <c r="G1652" s="0" t="n">
        <v>3.22000002861023</v>
      </c>
      <c r="H1652" s="0" t="n">
        <v>0.203333377838135</v>
      </c>
      <c r="I1652" s="0" t="n">
        <v>1</v>
      </c>
      <c r="J1652" s="0" t="n">
        <v>11.7500600814819</v>
      </c>
      <c r="K1652" s="0" t="n">
        <v>5.03333330154419</v>
      </c>
      <c r="L1652" s="0" t="n">
        <v>-3.50000047683716</v>
      </c>
      <c r="M1652" s="0" t="n">
        <v>2.74066424369812</v>
      </c>
      <c r="N1652" s="0" t="n">
        <v>0</v>
      </c>
      <c r="O1652" s="0" t="n">
        <v>0</v>
      </c>
      <c r="P1652" s="0" t="s">
        <v>144</v>
      </c>
      <c r="Q1652" s="0" t="s">
        <v>141</v>
      </c>
      <c r="R1652" s="0" t="n">
        <v>2</v>
      </c>
      <c r="S1652" s="0" t="s">
        <v>147</v>
      </c>
      <c r="T1652" s="0" t="n">
        <v>0</v>
      </c>
      <c r="U1652" s="0" t="n">
        <v>126761.21</v>
      </c>
      <c r="V1652" s="0" t="n">
        <v>0.00819095503538847</v>
      </c>
      <c r="W1652" s="0" t="n">
        <v>622.44775390625</v>
      </c>
      <c r="X1652" s="0" t="n">
        <v>0.00477604940533638</v>
      </c>
      <c r="Y1652" s="0" t="n">
        <f aca="false">IF(ISNUMBER(C1652),INDEX(Scorecard!$D$5:$D$12,SUMPRODUCT(--(Scorecard!$G$5:$G$11&lt;C1652))+1),Scorecard!$D$13)</f>
        <v>0.488358159108655</v>
      </c>
      <c r="Z1652" s="0" t="n">
        <f aca="false">IF(ISNUMBER(D1652),INDEX(Scorecard!$D$14:$D$17,SUMPRODUCT(--(Scorecard!$G$14:$G$16&lt;D1652))+1),Scorecard!$D$18)</f>
        <v>0.0505355481560174</v>
      </c>
      <c r="AA1652" s="0" t="n">
        <f aca="false">IF(ISNUMBER(E1652),INDEX(Scorecard!$D$19:$D$26,SUMPRODUCT(--(Scorecard!$G$19:$G$25&lt;E1652))+1),Scorecard!$D$27)</f>
        <v>-0.0341578513653732</v>
      </c>
      <c r="AB1652" s="0" t="n">
        <f aca="false">IF(ISNUMBER(F1652),INDEX(Scorecard!$D$28:$D$35,SUMPRODUCT(--(Scorecard!$G$28:$G$34&lt;F1652))+1),Scorecard!$D$36)</f>
        <v>0.165097008946478</v>
      </c>
      <c r="AC1652" s="0" t="n">
        <f aca="false">IF(ISNUMBER(H1652),INDEX(Scorecard!$D$37:$D$44,SUMPRODUCT(--(Scorecard!$G$37:$G$43&lt;H1652))+1),Scorecard!$D$45)</f>
        <v>-0.0679520129233634</v>
      </c>
      <c r="AD1652" s="0" t="n">
        <f aca="false">IF(ISNUMBER(I1652),INDEX(Scorecard!$D$46:$D$52,SUMPRODUCT(--(Scorecard!$G$46:$G$51&lt;I1652))+1),Scorecard!$D$53)</f>
        <v>-0.161534840507194</v>
      </c>
      <c r="AE1652" s="0" t="n">
        <f aca="false">IF(ISNUMBER(K1652),INDEX(Scorecard!$D$54:$D$61,SUMPRODUCT(--(Scorecard!$G$54:$G$60&lt;K1652))+1),Scorecard!$D$62)</f>
        <v>0.214429354789033</v>
      </c>
      <c r="AF1652" s="0" t="n">
        <f aca="false">IF(ISNUMBER(L1652),INDEX(Scorecard!$D$63:$D$68,SUMPRODUCT(--(Scorecard!$G$63:$G$67&lt;L1652))+1),Scorecard!$D$69)</f>
        <v>-0.340582194386522</v>
      </c>
      <c r="AG1652" s="0" t="n">
        <f aca="false">Inputs!$B$10+Scorecard!$J$5*Y1652+Scorecard!$J$6*Z1652+Scorecard!$J$7*AA1652+Scorecard!$J$8*AB1652+Scorecard!$J$9*AC1652+Scorecard!$J$10*AD1652+Scorecard!$J$11*AE1652+Scorecard!$J$12*AF1652</f>
        <v>-4.69000299700635</v>
      </c>
      <c r="AH1652" s="0" t="n">
        <f aca="false">MIN(1-Inputs!$B$13,MAX(Inputs!$B$13,1/(1+EXP(-(Inputs!$B$11*AG1652+Inputs!$B$12)))))</f>
        <v>0.00819095529780978</v>
      </c>
      <c r="AI1652" s="0" t="n">
        <f aca="false">Inputs!$B$9-Inputs!$B$8*AG1652</f>
        <v>622.447757515214</v>
      </c>
      <c r="AJ1652" s="0" t="n">
        <f aca="false">RANK(AH1652,$AH$5:$AH$2004,0)+COUNTIF($AH$4:AH1651,AH1652)</f>
        <v>957</v>
      </c>
      <c r="AK1652" s="0" t="n">
        <f aca="false">IF(AJ1652&lt;=Deciles!$B$5*(Deciles!$B$4+1),INT((AJ1652-1)/(Deciles!$B$4+1))+1,Deciles!$B$5+INT((AJ1652-1-Deciles!$B$5*(Deciles!$B$4+1))/Deciles!$B$4)+1)</f>
        <v>5</v>
      </c>
    </row>
    <row r="1653" customFormat="false" ht="15" hidden="false" customHeight="false" outlineLevel="0" collapsed="false">
      <c r="A1653" s="0" t="n">
        <v>49276</v>
      </c>
      <c r="B1653" s="0" t="s">
        <v>157</v>
      </c>
      <c r="C1653" s="0" t="n">
        <v>726</v>
      </c>
      <c r="D1653" s="0" t="n">
        <v>80</v>
      </c>
      <c r="E1653" s="0" t="n">
        <v>73.2770690917969</v>
      </c>
      <c r="F1653" s="0" t="n">
        <v>32</v>
      </c>
      <c r="G1653" s="0" t="n">
        <v>4.5019998550415</v>
      </c>
      <c r="H1653" s="0" t="n">
        <v>0.618666410446167</v>
      </c>
      <c r="I1653" s="0" t="n">
        <v>14</v>
      </c>
      <c r="J1653" s="0" t="n">
        <v>12.5186100006104</v>
      </c>
      <c r="K1653" s="0" t="n">
        <v>4.0230770111084</v>
      </c>
      <c r="L1653" s="0" t="n">
        <v>-0.276923179626465</v>
      </c>
      <c r="M1653" s="0" t="n">
        <v>5.98650598526001</v>
      </c>
      <c r="N1653" s="0" t="n">
        <v>0</v>
      </c>
      <c r="O1653" s="0" t="n">
        <v>0</v>
      </c>
      <c r="P1653" s="0" t="s">
        <v>144</v>
      </c>
      <c r="Q1653" s="0" t="s">
        <v>141</v>
      </c>
      <c r="R1653" s="0" t="n">
        <v>2</v>
      </c>
      <c r="S1653" s="0" t="s">
        <v>151</v>
      </c>
      <c r="T1653" s="0" t="n">
        <v>0</v>
      </c>
      <c r="U1653" s="0" t="n">
        <v>273377.75</v>
      </c>
      <c r="V1653" s="0" t="n">
        <v>0.0108837001025677</v>
      </c>
      <c r="W1653" s="0" t="n">
        <v>614.681579589844</v>
      </c>
      <c r="X1653" s="0" t="n">
        <v>0.00998954940587282</v>
      </c>
      <c r="Y1653" s="0" t="n">
        <f aca="false">IF(ISNUMBER(C1653),INDEX(Scorecard!$D$5:$D$12,SUMPRODUCT(--(Scorecard!$G$5:$G$11&lt;C1653))+1),Scorecard!$D$13)</f>
        <v>-0.0290424113398221</v>
      </c>
      <c r="Z1653" s="0" t="n">
        <f aca="false">IF(ISNUMBER(D1653),INDEX(Scorecard!$D$14:$D$17,SUMPRODUCT(--(Scorecard!$G$14:$G$16&lt;D1653))+1),Scorecard!$D$18)</f>
        <v>0.0505355481560174</v>
      </c>
      <c r="AA1653" s="0" t="n">
        <f aca="false">IF(ISNUMBER(E1653),INDEX(Scorecard!$D$19:$D$26,SUMPRODUCT(--(Scorecard!$G$19:$G$25&lt;E1653))+1),Scorecard!$D$27)</f>
        <v>-0.0341578513653732</v>
      </c>
      <c r="AB1653" s="0" t="n">
        <f aca="false">IF(ISNUMBER(F1653),INDEX(Scorecard!$D$28:$D$35,SUMPRODUCT(--(Scorecard!$G$28:$G$34&lt;F1653))+1),Scorecard!$D$36)</f>
        <v>0.126913191054783</v>
      </c>
      <c r="AC1653" s="0" t="n">
        <f aca="false">IF(ISNUMBER(H1653),INDEX(Scorecard!$D$37:$D$44,SUMPRODUCT(--(Scorecard!$G$37:$G$43&lt;H1653))+1),Scorecard!$D$45)</f>
        <v>-0.271229676926091</v>
      </c>
      <c r="AD1653" s="0" t="n">
        <f aca="false">IF(ISNUMBER(I1653),INDEX(Scorecard!$D$46:$D$52,SUMPRODUCT(--(Scorecard!$G$46:$G$51&lt;I1653))+1),Scorecard!$D$53)</f>
        <v>-0.114272400683245</v>
      </c>
      <c r="AE1653" s="0" t="n">
        <f aca="false">IF(ISNUMBER(K1653),INDEX(Scorecard!$D$54:$D$61,SUMPRODUCT(--(Scorecard!$G$54:$G$60&lt;K1653))+1),Scorecard!$D$62)</f>
        <v>0.489050497890326</v>
      </c>
      <c r="AF1653" s="0" t="n">
        <f aca="false">IF(ISNUMBER(L1653),INDEX(Scorecard!$D$63:$D$68,SUMPRODUCT(--(Scorecard!$G$63:$G$67&lt;L1653))+1),Scorecard!$D$69)</f>
        <v>0.322484508656054</v>
      </c>
      <c r="AG1653" s="0" t="n">
        <f aca="false">Inputs!$B$10+Scorecard!$J$5*Y1653+Scorecard!$J$6*Z1653+Scorecard!$J$7*AA1653+Scorecard!$J$8*AB1653+Scorecard!$J$9*AC1653+Scorecard!$J$10*AD1653+Scorecard!$J$11*AE1653+Scorecard!$J$12*AF1653</f>
        <v>-4.42084735025247</v>
      </c>
      <c r="AH1653" s="0" t="n">
        <f aca="false">MIN(1-Inputs!$B$13,MAX(Inputs!$B$13,1/(1+EXP(-(Inputs!$B$11*AG1653+Inputs!$B$12)))))</f>
        <v>0.010883700529047</v>
      </c>
      <c r="AI1653" s="0" t="n">
        <f aca="false">Inputs!$B$9-Inputs!$B$8*AG1653</f>
        <v>614.681567179233</v>
      </c>
      <c r="AJ1653" s="0" t="n">
        <f aca="false">RANK(AH1653,$AH$5:$AH$2004,0)+COUNTIF($AH$4:AH1652,AH1653)</f>
        <v>758</v>
      </c>
      <c r="AK1653" s="0" t="n">
        <f aca="false">IF(AJ1653&lt;=Deciles!$B$5*(Deciles!$B$4+1),INT((AJ1653-1)/(Deciles!$B$4+1))+1,Deciles!$B$5+INT((AJ1653-1-Deciles!$B$5*(Deciles!$B$4+1))/Deciles!$B$4)+1)</f>
        <v>4</v>
      </c>
    </row>
    <row r="1654" customFormat="false" ht="15" hidden="false" customHeight="false" outlineLevel="0" collapsed="false">
      <c r="A1654" s="0" t="n">
        <v>49310</v>
      </c>
      <c r="B1654" s="0" t="s">
        <v>157</v>
      </c>
      <c r="C1654" s="0" t="n">
        <v>706</v>
      </c>
      <c r="D1654" s="0" t="n">
        <v>80</v>
      </c>
      <c r="E1654" s="0" t="n">
        <v>63.5705986022949</v>
      </c>
      <c r="F1654" s="0" t="n">
        <v>29</v>
      </c>
      <c r="G1654" s="0" t="n">
        <v>4.32399988174439</v>
      </c>
      <c r="H1654" s="0" t="n">
        <v>0.440666437149048</v>
      </c>
      <c r="I1654" s="0" t="n">
        <v>32</v>
      </c>
      <c r="J1654" s="0" t="n">
        <v>12.4144668579102</v>
      </c>
      <c r="K1654" s="0" t="n">
        <v>4.8230767250061</v>
      </c>
      <c r="L1654" s="0" t="n">
        <v>-0.276923179626465</v>
      </c>
      <c r="M1654" s="0" t="n">
        <v>6.69991636276245</v>
      </c>
      <c r="N1654" s="0" t="n">
        <v>0</v>
      </c>
      <c r="O1654" s="0" t="n">
        <v>0</v>
      </c>
      <c r="P1654" s="0" t="s">
        <v>140</v>
      </c>
      <c r="Q1654" s="0" t="s">
        <v>141</v>
      </c>
      <c r="R1654" s="0" t="n">
        <v>2</v>
      </c>
      <c r="S1654" s="0" t="s">
        <v>154</v>
      </c>
      <c r="T1654" s="0" t="n">
        <v>0</v>
      </c>
      <c r="U1654" s="0" t="n">
        <v>246339.73</v>
      </c>
      <c r="V1654" s="0" t="n">
        <v>0.0186070315539837</v>
      </c>
      <c r="W1654" s="0" t="n">
        <v>599.955627441406</v>
      </c>
      <c r="X1654" s="0" t="n">
        <v>0.0122279589995742</v>
      </c>
      <c r="Y1654" s="0" t="n">
        <f aca="false">IF(ISNUMBER(C1654),INDEX(Scorecard!$D$5:$D$12,SUMPRODUCT(--(Scorecard!$G$5:$G$11&lt;C1654))+1),Scorecard!$D$13)</f>
        <v>-0.513000642971656</v>
      </c>
      <c r="Z1654" s="0" t="n">
        <f aca="false">IF(ISNUMBER(D1654),INDEX(Scorecard!$D$14:$D$17,SUMPRODUCT(--(Scorecard!$G$14:$G$16&lt;D1654))+1),Scorecard!$D$18)</f>
        <v>0.0505355481560174</v>
      </c>
      <c r="AA1654" s="0" t="n">
        <f aca="false">IF(ISNUMBER(E1654),INDEX(Scorecard!$D$19:$D$26,SUMPRODUCT(--(Scorecard!$G$19:$G$25&lt;E1654))+1),Scorecard!$D$27)</f>
        <v>0.233621608745691</v>
      </c>
      <c r="AB1654" s="0" t="n">
        <f aca="false">IF(ISNUMBER(F1654),INDEX(Scorecard!$D$28:$D$35,SUMPRODUCT(--(Scorecard!$G$28:$G$34&lt;F1654))+1),Scorecard!$D$36)</f>
        <v>0.165097008946478</v>
      </c>
      <c r="AC1654" s="0" t="n">
        <f aca="false">IF(ISNUMBER(H1654),INDEX(Scorecard!$D$37:$D$44,SUMPRODUCT(--(Scorecard!$G$37:$G$43&lt;H1654))+1),Scorecard!$D$45)</f>
        <v>-0.271229676926091</v>
      </c>
      <c r="AD1654" s="0" t="n">
        <f aca="false">IF(ISNUMBER(I1654),INDEX(Scorecard!$D$46:$D$52,SUMPRODUCT(--(Scorecard!$G$46:$G$51&lt;I1654))+1),Scorecard!$D$53)</f>
        <v>0.123869379412532</v>
      </c>
      <c r="AE1654" s="0" t="n">
        <f aca="false">IF(ISNUMBER(K1654),INDEX(Scorecard!$D$54:$D$61,SUMPRODUCT(--(Scorecard!$G$54:$G$60&lt;K1654))+1),Scorecard!$D$62)</f>
        <v>0.214429354789033</v>
      </c>
      <c r="AF1654" s="0" t="n">
        <f aca="false">IF(ISNUMBER(L1654),INDEX(Scorecard!$D$63:$D$68,SUMPRODUCT(--(Scorecard!$G$63:$G$67&lt;L1654))+1),Scorecard!$D$69)</f>
        <v>0.322484508656054</v>
      </c>
      <c r="AG1654" s="0" t="n">
        <f aca="false">Inputs!$B$10+Scorecard!$J$5*Y1654+Scorecard!$J$6*Z1654+Scorecard!$J$7*AA1654+Scorecard!$J$8*AB1654+Scorecard!$J$9*AC1654+Scorecard!$J$10*AD1654+Scorecard!$J$11*AE1654+Scorecard!$J$12*AF1654</f>
        <v>-3.91048455361204</v>
      </c>
      <c r="AH1654" s="0" t="n">
        <f aca="false">MIN(1-Inputs!$B$13,MAX(Inputs!$B$13,1/(1+EXP(-(Inputs!$B$11*AG1654+Inputs!$B$12)))))</f>
        <v>0.0186070317544181</v>
      </c>
      <c r="AI1654" s="0" t="n">
        <f aca="false">Inputs!$B$9-Inputs!$B$8*AG1654</f>
        <v>599.955609663885</v>
      </c>
      <c r="AJ1654" s="0" t="n">
        <f aca="false">RANK(AH1654,$AH$5:$AH$2004,0)+COUNTIF($AH$4:AH1653,AH1654)</f>
        <v>484</v>
      </c>
      <c r="AK1654" s="0" t="n">
        <f aca="false">IF(AJ1654&lt;=Deciles!$B$5*(Deciles!$B$4+1),INT((AJ1654-1)/(Deciles!$B$4+1))+1,Deciles!$B$5+INT((AJ1654-1-Deciles!$B$5*(Deciles!$B$4+1))/Deciles!$B$4)+1)</f>
        <v>3</v>
      </c>
    </row>
    <row r="1655" customFormat="false" ht="15" hidden="false" customHeight="false" outlineLevel="0" collapsed="false">
      <c r="A1655" s="0" t="n">
        <v>49363</v>
      </c>
      <c r="B1655" s="0" t="s">
        <v>145</v>
      </c>
      <c r="C1655" s="0" t="n">
        <v>810</v>
      </c>
      <c r="D1655" s="0" t="n">
        <v>80</v>
      </c>
      <c r="E1655" s="0" t="n">
        <v>74.3719329833984</v>
      </c>
      <c r="F1655" s="0" t="n">
        <v>12</v>
      </c>
      <c r="G1655" s="0" t="n">
        <v>3.26600003242493</v>
      </c>
      <c r="H1655" s="0" t="n">
        <v>-0.250666618347168</v>
      </c>
      <c r="I1655" s="0" t="n">
        <v>18</v>
      </c>
      <c r="J1655" s="0" t="n">
        <v>12.2309675216675</v>
      </c>
      <c r="K1655" s="0" t="n">
        <v>4.95833349227905</v>
      </c>
      <c r="L1655" s="0" t="n">
        <v>-1.875</v>
      </c>
      <c r="M1655" s="0" t="n">
        <v>3.98038840293884</v>
      </c>
      <c r="N1655" s="0" t="n">
        <v>0</v>
      </c>
      <c r="O1655" s="0" t="n">
        <v>0</v>
      </c>
      <c r="P1655" s="0" t="s">
        <v>144</v>
      </c>
      <c r="Q1655" s="0" t="s">
        <v>141</v>
      </c>
      <c r="R1655" s="0" t="n">
        <v>1</v>
      </c>
      <c r="S1655" s="0" t="s">
        <v>162</v>
      </c>
      <c r="T1655" s="0" t="n">
        <v>0</v>
      </c>
      <c r="U1655" s="0" t="n">
        <v>205041.39</v>
      </c>
      <c r="V1655" s="0" t="n">
        <v>0.000757342262659222</v>
      </c>
      <c r="W1655" s="0" t="n">
        <v>687.0888671875</v>
      </c>
      <c r="X1655" s="0" t="n">
        <v>0.000558677362278104</v>
      </c>
      <c r="Y1655" s="0" t="n">
        <f aca="false">IF(ISNUMBER(C1655),INDEX(Scorecard!$D$5:$D$12,SUMPRODUCT(--(Scorecard!$G$5:$G$11&lt;C1655))+1),Scorecard!$D$13)</f>
        <v>2.19112706886128</v>
      </c>
      <c r="Z1655" s="0" t="n">
        <f aca="false">IF(ISNUMBER(D1655),INDEX(Scorecard!$D$14:$D$17,SUMPRODUCT(--(Scorecard!$G$14:$G$16&lt;D1655))+1),Scorecard!$D$18)</f>
        <v>0.0505355481560174</v>
      </c>
      <c r="AA1655" s="0" t="n">
        <f aca="false">IF(ISNUMBER(E1655),INDEX(Scorecard!$D$19:$D$26,SUMPRODUCT(--(Scorecard!$G$19:$G$25&lt;E1655))+1),Scorecard!$D$27)</f>
        <v>-0.0341578513653732</v>
      </c>
      <c r="AB1655" s="0" t="n">
        <f aca="false">IF(ISNUMBER(F1655),INDEX(Scorecard!$D$28:$D$35,SUMPRODUCT(--(Scorecard!$G$28:$G$34&lt;F1655))+1),Scorecard!$D$36)</f>
        <v>0.624829191519909</v>
      </c>
      <c r="AC1655" s="0" t="n">
        <f aca="false">IF(ISNUMBER(H1655),INDEX(Scorecard!$D$37:$D$44,SUMPRODUCT(--(Scorecard!$G$37:$G$43&lt;H1655))+1),Scorecard!$D$45)</f>
        <v>0.769716833645565</v>
      </c>
      <c r="AD1655" s="0" t="n">
        <f aca="false">IF(ISNUMBER(I1655),INDEX(Scorecard!$D$46:$D$52,SUMPRODUCT(--(Scorecard!$G$46:$G$51&lt;I1655))+1),Scorecard!$D$53)</f>
        <v>-0.114272400683245</v>
      </c>
      <c r="AE1655" s="0" t="n">
        <f aca="false">IF(ISNUMBER(K1655),INDEX(Scorecard!$D$54:$D$61,SUMPRODUCT(--(Scorecard!$G$54:$G$60&lt;K1655))+1),Scorecard!$D$62)</f>
        <v>0.214429354789033</v>
      </c>
      <c r="AF1655" s="0" t="n">
        <f aca="false">IF(ISNUMBER(L1655),INDEX(Scorecard!$D$63:$D$68,SUMPRODUCT(--(Scorecard!$G$63:$G$67&lt;L1655))+1),Scorecard!$D$69)</f>
        <v>-0.340582194386522</v>
      </c>
      <c r="AG1655" s="0" t="n">
        <f aca="false">Inputs!$B$10+Scorecard!$J$5*Y1655+Scorecard!$J$6*Z1655+Scorecard!$J$7*AA1655+Scorecard!$J$8*AB1655+Scorecard!$J$9*AC1655+Scorecard!$J$10*AD1655+Scorecard!$J$11*AE1655+Scorecard!$J$12*AF1655</f>
        <v>-6.93029398309195</v>
      </c>
      <c r="AH1655" s="0" t="n">
        <f aca="false">MIN(1-Inputs!$B$13,MAX(Inputs!$B$13,1/(1+EXP(-(Inputs!$B$11*AG1655+Inputs!$B$12)))))</f>
        <v>0.000757342259808805</v>
      </c>
      <c r="AI1655" s="0" t="n">
        <f aca="false">Inputs!$B$9-Inputs!$B$8*AG1655</f>
        <v>687.088891430693</v>
      </c>
      <c r="AJ1655" s="0" t="n">
        <f aca="false">RANK(AH1655,$AH$5:$AH$2004,0)+COUNTIF($AH$4:AH1654,AH1655)</f>
        <v>1959</v>
      </c>
      <c r="AK1655" s="0" t="n">
        <f aca="false">IF(AJ1655&lt;=Deciles!$B$5*(Deciles!$B$4+1),INT((AJ1655-1)/(Deciles!$B$4+1))+1,Deciles!$B$5+INT((AJ1655-1-Deciles!$B$5*(Deciles!$B$4+1))/Deciles!$B$4)+1)</f>
        <v>10</v>
      </c>
    </row>
    <row r="1656" customFormat="false" ht="15" hidden="false" customHeight="false" outlineLevel="0" collapsed="false">
      <c r="A1656" s="0" t="n">
        <v>49367</v>
      </c>
      <c r="B1656" s="0" t="s">
        <v>145</v>
      </c>
      <c r="C1656" s="0" t="n">
        <v>699</v>
      </c>
      <c r="D1656" s="0" t="n">
        <v>80</v>
      </c>
      <c r="E1656" s="0" t="n">
        <v>76.6808547973633</v>
      </c>
      <c r="F1656" s="0" t="n">
        <v>34</v>
      </c>
      <c r="G1656" s="0" t="n">
        <v>3.3659999370575</v>
      </c>
      <c r="H1656" s="0" t="n">
        <v>-0.1506667137146</v>
      </c>
      <c r="I1656" s="0" t="n">
        <v>8</v>
      </c>
      <c r="J1656" s="0" t="n">
        <v>11.6992654800415</v>
      </c>
      <c r="K1656" s="0" t="n">
        <v>4.85833311080933</v>
      </c>
      <c r="L1656" s="0" t="n">
        <v>-1.875</v>
      </c>
      <c r="M1656" s="0" t="n">
        <v>4.48895072937012</v>
      </c>
      <c r="N1656" s="0" t="n">
        <v>0</v>
      </c>
      <c r="O1656" s="0" t="n">
        <v>0</v>
      </c>
      <c r="P1656" s="0" t="s">
        <v>144</v>
      </c>
      <c r="Q1656" s="0" t="s">
        <v>153</v>
      </c>
      <c r="R1656" s="0" t="n">
        <v>2</v>
      </c>
      <c r="S1656" s="0" t="s">
        <v>161</v>
      </c>
      <c r="T1656" s="0" t="n">
        <v>0</v>
      </c>
      <c r="U1656" s="0" t="n">
        <v>120483.22</v>
      </c>
      <c r="V1656" s="0" t="n">
        <v>0.0398785956203938</v>
      </c>
      <c r="W1656" s="0" t="n">
        <v>578.731506347656</v>
      </c>
      <c r="X1656" s="0" t="n">
        <v>0.0415474027395248</v>
      </c>
      <c r="Y1656" s="0" t="n">
        <f aca="false">IF(ISNUMBER(C1656),INDEX(Scorecard!$D$5:$D$12,SUMPRODUCT(--(Scorecard!$G$5:$G$11&lt;C1656))+1),Scorecard!$D$13)</f>
        <v>-0.869677851527538</v>
      </c>
      <c r="Z1656" s="0" t="n">
        <f aca="false">IF(ISNUMBER(D1656),INDEX(Scorecard!$D$14:$D$17,SUMPRODUCT(--(Scorecard!$G$14:$G$16&lt;D1656))+1),Scorecard!$D$18)</f>
        <v>0.0505355481560174</v>
      </c>
      <c r="AA1656" s="0" t="n">
        <f aca="false">IF(ISNUMBER(E1656),INDEX(Scorecard!$D$19:$D$26,SUMPRODUCT(--(Scorecard!$G$19:$G$25&lt;E1656))+1),Scorecard!$D$27)</f>
        <v>-0.0341578513653732</v>
      </c>
      <c r="AB1656" s="0" t="n">
        <f aca="false">IF(ISNUMBER(F1656),INDEX(Scorecard!$D$28:$D$35,SUMPRODUCT(--(Scorecard!$G$28:$G$34&lt;F1656))+1),Scorecard!$D$36)</f>
        <v>-0.0008456427959252</v>
      </c>
      <c r="AC1656" s="0" t="n">
        <f aca="false">IF(ISNUMBER(H1656),INDEX(Scorecard!$D$37:$D$44,SUMPRODUCT(--(Scorecard!$G$37:$G$43&lt;H1656))+1),Scorecard!$D$45)</f>
        <v>0.330501541082344</v>
      </c>
      <c r="AD1656" s="0" t="n">
        <f aca="false">IF(ISNUMBER(I1656),INDEX(Scorecard!$D$46:$D$52,SUMPRODUCT(--(Scorecard!$G$46:$G$51&lt;I1656))+1),Scorecard!$D$53)</f>
        <v>-0.114272400683245</v>
      </c>
      <c r="AE1656" s="0" t="n">
        <f aca="false">IF(ISNUMBER(K1656),INDEX(Scorecard!$D$54:$D$61,SUMPRODUCT(--(Scorecard!$G$54:$G$60&lt;K1656))+1),Scorecard!$D$62)</f>
        <v>0.214429354789033</v>
      </c>
      <c r="AF1656" s="0" t="n">
        <f aca="false">IF(ISNUMBER(L1656),INDEX(Scorecard!$D$63:$D$68,SUMPRODUCT(--(Scorecard!$G$63:$G$67&lt;L1656))+1),Scorecard!$D$69)</f>
        <v>-0.340582194386522</v>
      </c>
      <c r="AG1656" s="0" t="n">
        <f aca="false">Inputs!$B$10+Scorecard!$J$5*Y1656+Scorecard!$J$6*Z1656+Scorecard!$J$7*AA1656+Scorecard!$J$8*AB1656+Scorecard!$J$9*AC1656+Scorecard!$J$10*AD1656+Scorecard!$J$11*AE1656+Scorecard!$J$12*AF1656</f>
        <v>-3.17491323724352</v>
      </c>
      <c r="AH1656" s="0" t="n">
        <f aca="false">MIN(1-Inputs!$B$13,MAX(Inputs!$B$13,1/(1+EXP(-(Inputs!$B$11*AG1656+Inputs!$B$12)))))</f>
        <v>0.0398785955899204</v>
      </c>
      <c r="AI1656" s="0" t="n">
        <f aca="false">Inputs!$B$9-Inputs!$B$8*AG1656</f>
        <v>578.731507856985</v>
      </c>
      <c r="AJ1656" s="0" t="n">
        <f aca="false">RANK(AH1656,$AH$5:$AH$2004,0)+COUNTIF($AH$4:AH1655,AH1656)</f>
        <v>212</v>
      </c>
      <c r="AK1656" s="0" t="n">
        <f aca="false">IF(AJ1656&lt;=Deciles!$B$5*(Deciles!$B$4+1),INT((AJ1656-1)/(Deciles!$B$4+1))+1,Deciles!$B$5+INT((AJ1656-1-Deciles!$B$5*(Deciles!$B$4+1))/Deciles!$B$4)+1)</f>
        <v>2</v>
      </c>
    </row>
    <row r="1657" customFormat="false" ht="15" hidden="false" customHeight="false" outlineLevel="0" collapsed="false">
      <c r="A1657" s="0" t="n">
        <v>49369</v>
      </c>
      <c r="B1657" s="0" t="s">
        <v>150</v>
      </c>
      <c r="C1657" s="0" t="n">
        <v>689</v>
      </c>
      <c r="D1657" s="0" t="n">
        <v>89.2968215942383</v>
      </c>
      <c r="E1657" s="0" t="n">
        <v>58.1398239135742</v>
      </c>
      <c r="F1657" s="0" t="n">
        <v>46</v>
      </c>
      <c r="G1657" s="0" t="n">
        <v>5.11700010299683</v>
      </c>
      <c r="H1657" s="0" t="n">
        <v>-1.51633310317993</v>
      </c>
      <c r="I1657" s="0" t="n">
        <v>94</v>
      </c>
      <c r="J1657" s="0" t="n">
        <v>11.9022951126099</v>
      </c>
      <c r="K1657" s="0" t="n">
        <v>4</v>
      </c>
      <c r="L1657" s="0" t="n">
        <v>-0.208333492279053</v>
      </c>
      <c r="M1657" s="0" t="n">
        <v>4.23436641693115</v>
      </c>
      <c r="N1657" s="0" t="n">
        <v>0</v>
      </c>
      <c r="O1657" s="0" t="n">
        <v>0</v>
      </c>
      <c r="P1657" s="0" t="s">
        <v>144</v>
      </c>
      <c r="Q1657" s="0" t="s">
        <v>141</v>
      </c>
      <c r="R1657" s="0" t="n">
        <v>2</v>
      </c>
      <c r="S1657" s="0" t="s">
        <v>148</v>
      </c>
      <c r="T1657" s="0" t="n">
        <v>0</v>
      </c>
      <c r="U1657" s="0" t="n">
        <v>147604.95</v>
      </c>
      <c r="V1657" s="0" t="n">
        <v>0.0436607636511326</v>
      </c>
      <c r="W1657" s="0" t="n">
        <v>576.172424316406</v>
      </c>
      <c r="X1657" s="0" t="n">
        <v>0.0287112221121788</v>
      </c>
      <c r="Y1657" s="0" t="n">
        <f aca="false">IF(ISNUMBER(C1657),INDEX(Scorecard!$D$5:$D$12,SUMPRODUCT(--(Scorecard!$G$5:$G$11&lt;C1657))+1),Scorecard!$D$13)</f>
        <v>-0.869677851527538</v>
      </c>
      <c r="Z1657" s="0" t="n">
        <f aca="false">IF(ISNUMBER(D1657),INDEX(Scorecard!$D$14:$D$17,SUMPRODUCT(--(Scorecard!$G$14:$G$16&lt;D1657))+1),Scorecard!$D$18)</f>
        <v>-0.361970872710667</v>
      </c>
      <c r="AA1657" s="0" t="n">
        <f aca="false">IF(ISNUMBER(E1657),INDEX(Scorecard!$D$19:$D$26,SUMPRODUCT(--(Scorecard!$G$19:$G$25&lt;E1657))+1),Scorecard!$D$27)</f>
        <v>0.267179331770092</v>
      </c>
      <c r="AB1657" s="0" t="n">
        <f aca="false">IF(ISNUMBER(F1657),INDEX(Scorecard!$D$28:$D$35,SUMPRODUCT(--(Scorecard!$G$28:$G$34&lt;F1657))+1),Scorecard!$D$36)</f>
        <v>-0.400689107298307</v>
      </c>
      <c r="AC1657" s="0" t="n">
        <f aca="false">IF(ISNUMBER(H1657),INDEX(Scorecard!$D$37:$D$44,SUMPRODUCT(--(Scorecard!$G$37:$G$43&lt;H1657))+1),Scorecard!$D$45)</f>
        <v>1.35057635045042</v>
      </c>
      <c r="AD1657" s="0" t="n">
        <f aca="false">IF(ISNUMBER(I1657),INDEX(Scorecard!$D$46:$D$52,SUMPRODUCT(--(Scorecard!$G$46:$G$51&lt;I1657))+1),Scorecard!$D$53)</f>
        <v>0.818882373006414</v>
      </c>
      <c r="AE1657" s="0" t="n">
        <f aca="false">IF(ISNUMBER(K1657),INDEX(Scorecard!$D$54:$D$61,SUMPRODUCT(--(Scorecard!$G$54:$G$60&lt;K1657))+1),Scorecard!$D$62)</f>
        <v>0.489050497890326</v>
      </c>
      <c r="AF1657" s="0" t="n">
        <f aca="false">IF(ISNUMBER(L1657),INDEX(Scorecard!$D$63:$D$68,SUMPRODUCT(--(Scorecard!$G$63:$G$67&lt;L1657))+1),Scorecard!$D$69)</f>
        <v>0.322484508656054</v>
      </c>
      <c r="AG1657" s="0" t="n">
        <f aca="false">Inputs!$B$10+Scorecard!$J$5*Y1657+Scorecard!$J$6*Z1657+Scorecard!$J$7*AA1657+Scorecard!$J$8*AB1657+Scorecard!$J$9*AC1657+Scorecard!$J$10*AD1657+Scorecard!$J$11*AE1657+Scorecard!$J$12*AF1657</f>
        <v>-3.08622111529893</v>
      </c>
      <c r="AH1657" s="0" t="n">
        <f aca="false">MIN(1-Inputs!$B$13,MAX(Inputs!$B$13,1/(1+EXP(-(Inputs!$B$11*AG1657+Inputs!$B$12)))))</f>
        <v>0.0436607647867042</v>
      </c>
      <c r="AI1657" s="0" t="n">
        <f aca="false">Inputs!$B$9-Inputs!$B$8*AG1657</f>
        <v>576.172394167077</v>
      </c>
      <c r="AJ1657" s="0" t="n">
        <f aca="false">RANK(AH1657,$AH$5:$AH$2004,0)+COUNTIF($AH$4:AH1656,AH1657)</f>
        <v>182</v>
      </c>
      <c r="AK1657" s="0" t="n">
        <f aca="false">IF(AJ1657&lt;=Deciles!$B$5*(Deciles!$B$4+1),INT((AJ1657-1)/(Deciles!$B$4+1))+1,Deciles!$B$5+INT((AJ1657-1-Deciles!$B$5*(Deciles!$B$4+1))/Deciles!$B$4)+1)</f>
        <v>1</v>
      </c>
    </row>
    <row r="1658" customFormat="false" ht="15" hidden="false" customHeight="false" outlineLevel="0" collapsed="false">
      <c r="A1658" s="0" t="n">
        <v>49380</v>
      </c>
      <c r="B1658" s="0" t="s">
        <v>158</v>
      </c>
      <c r="C1658" s="0" t="n">
        <v>778</v>
      </c>
      <c r="D1658" s="0" t="n">
        <v>81.6989822387695</v>
      </c>
      <c r="E1658" s="0" t="n">
        <v>63.0652198791504</v>
      </c>
      <c r="F1658" s="0" t="n">
        <v>43</v>
      </c>
      <c r="G1658" s="0" t="n">
        <v>4.4980001449585</v>
      </c>
      <c r="H1658" s="0" t="n">
        <v>1.58133339881897</v>
      </c>
      <c r="I1658" s="0" t="n">
        <v>62</v>
      </c>
      <c r="J1658" s="0" t="n">
        <v>12.3011531829834</v>
      </c>
      <c r="K1658" s="0" t="n">
        <v>6.83333349227905</v>
      </c>
      <c r="L1658" s="0" t="n">
        <v>2.71025657653809</v>
      </c>
      <c r="M1658" s="0" t="n">
        <v>0.325795769691467</v>
      </c>
      <c r="N1658" s="0" t="n">
        <v>0</v>
      </c>
      <c r="O1658" s="0" t="n">
        <v>0</v>
      </c>
      <c r="P1658" s="0" t="s">
        <v>144</v>
      </c>
      <c r="Q1658" s="0" t="s">
        <v>160</v>
      </c>
      <c r="R1658" s="0" t="n">
        <v>1</v>
      </c>
      <c r="S1658" s="0" t="s">
        <v>162</v>
      </c>
      <c r="T1658" s="0" t="n">
        <v>0</v>
      </c>
      <c r="U1658" s="0" t="n">
        <v>219949.42</v>
      </c>
      <c r="V1658" s="0" t="n">
        <v>0.00739267701283097</v>
      </c>
      <c r="W1658" s="0" t="n">
        <v>625.244689941406</v>
      </c>
      <c r="X1658" s="0" t="n">
        <v>0.00463711377233267</v>
      </c>
      <c r="Y1658" s="0" t="n">
        <f aca="false">IF(ISNUMBER(C1658),INDEX(Scorecard!$D$5:$D$12,SUMPRODUCT(--(Scorecard!$G$5:$G$11&lt;C1658))+1),Scorecard!$D$13)</f>
        <v>1.23750384304241</v>
      </c>
      <c r="Z1658" s="0" t="n">
        <f aca="false">IF(ISNUMBER(D1658),INDEX(Scorecard!$D$14:$D$17,SUMPRODUCT(--(Scorecard!$G$14:$G$16&lt;D1658))+1),Scorecard!$D$18)</f>
        <v>0.0505355481560174</v>
      </c>
      <c r="AA1658" s="0" t="n">
        <f aca="false">IF(ISNUMBER(E1658),INDEX(Scorecard!$D$19:$D$26,SUMPRODUCT(--(Scorecard!$G$19:$G$25&lt;E1658))+1),Scorecard!$D$27)</f>
        <v>0.233621608745691</v>
      </c>
      <c r="AB1658" s="0" t="n">
        <f aca="false">IF(ISNUMBER(F1658),INDEX(Scorecard!$D$28:$D$35,SUMPRODUCT(--(Scorecard!$G$28:$G$34&lt;F1658))+1),Scorecard!$D$36)</f>
        <v>-0.309727037437117</v>
      </c>
      <c r="AC1658" s="0" t="n">
        <f aca="false">IF(ISNUMBER(H1658),INDEX(Scorecard!$D$37:$D$44,SUMPRODUCT(--(Scorecard!$G$37:$G$43&lt;H1658))+1),Scorecard!$D$45)</f>
        <v>-0.975503570149195</v>
      </c>
      <c r="AD1658" s="0" t="n">
        <f aca="false">IF(ISNUMBER(I1658),INDEX(Scorecard!$D$46:$D$52,SUMPRODUCT(--(Scorecard!$G$46:$G$51&lt;I1658))+1),Scorecard!$D$53)</f>
        <v>0.818882373006414</v>
      </c>
      <c r="AE1658" s="0" t="n">
        <f aca="false">IF(ISNUMBER(K1658),INDEX(Scorecard!$D$54:$D$61,SUMPRODUCT(--(Scorecard!$G$54:$G$60&lt;K1658))+1),Scorecard!$D$62)</f>
        <v>-0.357264871923982</v>
      </c>
      <c r="AF1658" s="0" t="n">
        <f aca="false">IF(ISNUMBER(L1658),INDEX(Scorecard!$D$63:$D$68,SUMPRODUCT(--(Scorecard!$G$63:$G$67&lt;L1658))+1),Scorecard!$D$69)</f>
        <v>0.322484508656054</v>
      </c>
      <c r="AG1658" s="0" t="n">
        <f aca="false">Inputs!$B$10+Scorecard!$J$5*Y1658+Scorecard!$J$6*Z1658+Scorecard!$J$7*AA1658+Scorecard!$J$8*AB1658+Scorecard!$J$9*AC1658+Scorecard!$J$10*AD1658+Scorecard!$J$11*AE1658+Scorecard!$J$12*AF1658</f>
        <v>-4.78693799768062</v>
      </c>
      <c r="AH1658" s="0" t="n">
        <f aca="false">MIN(1-Inputs!$B$13,MAX(Inputs!$B$13,1/(1+EXP(-(Inputs!$B$11*AG1658+Inputs!$B$12)))))</f>
        <v>0.00739267713532936</v>
      </c>
      <c r="AI1658" s="0" t="n">
        <f aca="false">Inputs!$B$9-Inputs!$B$8*AG1658</f>
        <v>625.244710410441</v>
      </c>
      <c r="AJ1658" s="0" t="n">
        <f aca="false">RANK(AH1658,$AH$5:$AH$2004,0)+COUNTIF($AH$4:AH1657,AH1658)</f>
        <v>1018</v>
      </c>
      <c r="AK1658" s="0" t="n">
        <f aca="false">IF(AJ1658&lt;=Deciles!$B$5*(Deciles!$B$4+1),INT((AJ1658-1)/(Deciles!$B$4+1))+1,Deciles!$B$5+INT((AJ1658-1-Deciles!$B$5*(Deciles!$B$4+1))/Deciles!$B$4)+1)</f>
        <v>6</v>
      </c>
    </row>
    <row r="1659" customFormat="false" ht="15" hidden="false" customHeight="false" outlineLevel="0" collapsed="false">
      <c r="A1659" s="0" t="n">
        <v>49430</v>
      </c>
      <c r="B1659" s="0" t="s">
        <v>152</v>
      </c>
      <c r="C1659" s="0" t="n">
        <v>757</v>
      </c>
      <c r="D1659" s="0" t="n">
        <v>80</v>
      </c>
      <c r="E1659" s="0" t="n">
        <v>66.5723876953125</v>
      </c>
      <c r="F1659" s="0" t="n">
        <v>38</v>
      </c>
      <c r="G1659" s="0" t="n">
        <v>3.15100002288818</v>
      </c>
      <c r="H1659" s="0" t="n">
        <v>-3.28233337402344</v>
      </c>
      <c r="I1659" s="0" t="n">
        <v>24</v>
      </c>
      <c r="J1659" s="0" t="n">
        <v>12.1492767333984</v>
      </c>
      <c r="K1659" s="0" t="n">
        <v>5.19999980926514</v>
      </c>
      <c r="L1659" s="0" t="n">
        <v>-0.458333492279053</v>
      </c>
      <c r="M1659" s="0" t="n">
        <v>7.33082723617554</v>
      </c>
      <c r="N1659" s="0" t="n">
        <v>0</v>
      </c>
      <c r="O1659" s="0" t="n">
        <v>0</v>
      </c>
      <c r="P1659" s="0" t="s">
        <v>144</v>
      </c>
      <c r="Q1659" s="0" t="s">
        <v>141</v>
      </c>
      <c r="R1659" s="0" t="n">
        <v>1</v>
      </c>
      <c r="S1659" s="0" t="s">
        <v>154</v>
      </c>
      <c r="T1659" s="0" t="n">
        <v>0</v>
      </c>
      <c r="U1659" s="0" t="n">
        <v>188957.42</v>
      </c>
      <c r="V1659" s="0" t="n">
        <v>0.00766049139201641</v>
      </c>
      <c r="W1659" s="0" t="n">
        <v>624.274291992188</v>
      </c>
      <c r="X1659" s="0" t="n">
        <v>0.00606210995465517</v>
      </c>
      <c r="Y1659" s="0" t="n">
        <f aca="false">IF(ISNUMBER(C1659),INDEX(Scorecard!$D$5:$D$12,SUMPRODUCT(--(Scorecard!$G$5:$G$11&lt;C1659))+1),Scorecard!$D$13)</f>
        <v>0.733188958177614</v>
      </c>
      <c r="Z1659" s="0" t="n">
        <f aca="false">IF(ISNUMBER(D1659),INDEX(Scorecard!$D$14:$D$17,SUMPRODUCT(--(Scorecard!$G$14:$G$16&lt;D1659))+1),Scorecard!$D$18)</f>
        <v>0.0505355481560174</v>
      </c>
      <c r="AA1659" s="0" t="n">
        <f aca="false">IF(ISNUMBER(E1659),INDEX(Scorecard!$D$19:$D$26,SUMPRODUCT(--(Scorecard!$G$19:$G$25&lt;E1659))+1),Scorecard!$D$27)</f>
        <v>0.0530843085177338</v>
      </c>
      <c r="AB1659" s="0" t="n">
        <f aca="false">IF(ISNUMBER(F1659),INDEX(Scorecard!$D$28:$D$35,SUMPRODUCT(--(Scorecard!$G$28:$G$34&lt;F1659))+1),Scorecard!$D$36)</f>
        <v>-0.132616866359722</v>
      </c>
      <c r="AC1659" s="0" t="n">
        <f aca="false">IF(ISNUMBER(H1659),INDEX(Scorecard!$D$37:$D$44,SUMPRODUCT(--(Scorecard!$G$37:$G$43&lt;H1659))+1),Scorecard!$D$45)</f>
        <v>1.35057635045042</v>
      </c>
      <c r="AD1659" s="0" t="n">
        <f aca="false">IF(ISNUMBER(I1659),INDEX(Scorecard!$D$46:$D$52,SUMPRODUCT(--(Scorecard!$G$46:$G$51&lt;I1659))+1),Scorecard!$D$53)</f>
        <v>-0.048559051279741</v>
      </c>
      <c r="AE1659" s="0" t="n">
        <f aca="false">IF(ISNUMBER(K1659),INDEX(Scorecard!$D$54:$D$61,SUMPRODUCT(--(Scorecard!$G$54:$G$60&lt;K1659))+1),Scorecard!$D$62)</f>
        <v>0.214429354789033</v>
      </c>
      <c r="AF1659" s="0" t="n">
        <f aca="false">IF(ISNUMBER(L1659),INDEX(Scorecard!$D$63:$D$68,SUMPRODUCT(--(Scorecard!$G$63:$G$67&lt;L1659))+1),Scorecard!$D$69)</f>
        <v>0.322484508656054</v>
      </c>
      <c r="AG1659" s="0" t="n">
        <f aca="false">Inputs!$B$10+Scorecard!$J$5*Y1659+Scorecard!$J$6*Z1659+Scorecard!$J$7*AA1659+Scorecard!$J$8*AB1659+Scorecard!$J$9*AC1659+Scorecard!$J$10*AD1659+Scorecard!$J$11*AE1659+Scorecard!$J$12*AF1659</f>
        <v>-4.75330597596701</v>
      </c>
      <c r="AH1659" s="0" t="n">
        <f aca="false">MIN(1-Inputs!$B$13,MAX(Inputs!$B$13,1/(1+EXP(-(Inputs!$B$11*AG1659+Inputs!$B$12)))))</f>
        <v>0.00766049143970922</v>
      </c>
      <c r="AI1659" s="0" t="n">
        <f aca="false">Inputs!$B$9-Inputs!$B$8*AG1659</f>
        <v>624.274295391615</v>
      </c>
      <c r="AJ1659" s="0" t="n">
        <f aca="false">RANK(AH1659,$AH$5:$AH$2004,0)+COUNTIF($AH$4:AH1658,AH1659)</f>
        <v>997</v>
      </c>
      <c r="AK1659" s="0" t="n">
        <f aca="false">IF(AJ1659&lt;=Deciles!$B$5*(Deciles!$B$4+1),INT((AJ1659-1)/(Deciles!$B$4+1))+1,Deciles!$B$5+INT((AJ1659-1-Deciles!$B$5*(Deciles!$B$4+1))/Deciles!$B$4)+1)</f>
        <v>5</v>
      </c>
    </row>
    <row r="1660" customFormat="false" ht="15" hidden="false" customHeight="false" outlineLevel="0" collapsed="false">
      <c r="A1660" s="0" t="n">
        <v>49477</v>
      </c>
      <c r="B1660" s="0" t="s">
        <v>143</v>
      </c>
      <c r="C1660" s="0" t="n">
        <v>784</v>
      </c>
      <c r="D1660" s="0" t="n">
        <v>80</v>
      </c>
      <c r="E1660" s="0" t="n">
        <v>57.604621887207</v>
      </c>
      <c r="F1660" s="0" t="n">
        <v>42</v>
      </c>
      <c r="G1660" s="0" t="n">
        <v>4.22700023651123</v>
      </c>
      <c r="H1660" s="0" t="n">
        <v>0.993666887283325</v>
      </c>
      <c r="I1660" s="0" t="n">
        <v>56</v>
      </c>
      <c r="J1660" s="0" t="n">
        <v>12.1452350616455</v>
      </c>
      <c r="K1660" s="0" t="n">
        <v>9.03333377838135</v>
      </c>
      <c r="L1660" s="0" t="n">
        <v>5.07179546356201</v>
      </c>
      <c r="M1660" s="0" t="n">
        <v>2.46950244903565</v>
      </c>
      <c r="N1660" s="0" t="n">
        <v>0</v>
      </c>
      <c r="O1660" s="0" t="n">
        <v>0</v>
      </c>
      <c r="P1660" s="0" t="s">
        <v>140</v>
      </c>
      <c r="Q1660" s="0" t="s">
        <v>141</v>
      </c>
      <c r="R1660" s="0" t="n">
        <v>2</v>
      </c>
      <c r="S1660" s="0" t="s">
        <v>156</v>
      </c>
      <c r="T1660" s="0" t="n">
        <v>0</v>
      </c>
      <c r="U1660" s="0" t="n">
        <v>188195.23</v>
      </c>
      <c r="V1660" s="0" t="n">
        <v>0.00849966146051884</v>
      </c>
      <c r="W1660" s="0" t="n">
        <v>621.438049316406</v>
      </c>
      <c r="X1660" s="0" t="n">
        <v>0.00283289141952992</v>
      </c>
      <c r="Y1660" s="0" t="n">
        <f aca="false">IF(ISNUMBER(C1660),INDEX(Scorecard!$D$5:$D$12,SUMPRODUCT(--(Scorecard!$G$5:$G$11&lt;C1660))+1),Scorecard!$D$13)</f>
        <v>1.23750384304241</v>
      </c>
      <c r="Z1660" s="0" t="n">
        <f aca="false">IF(ISNUMBER(D1660),INDEX(Scorecard!$D$14:$D$17,SUMPRODUCT(--(Scorecard!$G$14:$G$16&lt;D1660))+1),Scorecard!$D$18)</f>
        <v>0.0505355481560174</v>
      </c>
      <c r="AA1660" s="0" t="n">
        <f aca="false">IF(ISNUMBER(E1660),INDEX(Scorecard!$D$19:$D$26,SUMPRODUCT(--(Scorecard!$G$19:$G$25&lt;E1660))+1),Scorecard!$D$27)</f>
        <v>0.285899340811827</v>
      </c>
      <c r="AB1660" s="0" t="n">
        <f aca="false">IF(ISNUMBER(F1660),INDEX(Scorecard!$D$28:$D$35,SUMPRODUCT(--(Scorecard!$G$28:$G$34&lt;F1660))+1),Scorecard!$D$36)</f>
        <v>-0.309727037437117</v>
      </c>
      <c r="AC1660" s="0" t="n">
        <f aca="false">IF(ISNUMBER(H1660),INDEX(Scorecard!$D$37:$D$44,SUMPRODUCT(--(Scorecard!$G$37:$G$43&lt;H1660))+1),Scorecard!$D$45)</f>
        <v>-0.975503570149195</v>
      </c>
      <c r="AD1660" s="0" t="n">
        <f aca="false">IF(ISNUMBER(I1660),INDEX(Scorecard!$D$46:$D$52,SUMPRODUCT(--(Scorecard!$G$46:$G$51&lt;I1660))+1),Scorecard!$D$53)</f>
        <v>0.818882373006414</v>
      </c>
      <c r="AE1660" s="0" t="n">
        <f aca="false">IF(ISNUMBER(K1660),INDEX(Scorecard!$D$54:$D$61,SUMPRODUCT(--(Scorecard!$G$54:$G$60&lt;K1660))+1),Scorecard!$D$62)</f>
        <v>-0.541917179454542</v>
      </c>
      <c r="AF1660" s="0" t="n">
        <f aca="false">IF(ISNUMBER(L1660),INDEX(Scorecard!$D$63:$D$68,SUMPRODUCT(--(Scorecard!$G$63:$G$67&lt;L1660))+1),Scorecard!$D$69)</f>
        <v>0.322484508656054</v>
      </c>
      <c r="AG1660" s="0" t="n">
        <f aca="false">Inputs!$B$10+Scorecard!$J$5*Y1660+Scorecard!$J$6*Z1660+Scorecard!$J$7*AA1660+Scorecard!$J$8*AB1660+Scorecard!$J$9*AC1660+Scorecard!$J$10*AD1660+Scorecard!$J$11*AE1660+Scorecard!$J$12*AF1660</f>
        <v>-4.65500989140142</v>
      </c>
      <c r="AH1660" s="0" t="n">
        <f aca="false">MIN(1-Inputs!$B$13,MAX(Inputs!$B$13,1/(1+EXP(-(Inputs!$B$11*AG1660+Inputs!$B$12)))))</f>
        <v>0.00849966174823947</v>
      </c>
      <c r="AI1660" s="0" t="n">
        <f aca="false">Inputs!$B$9-Inputs!$B$8*AG1660</f>
        <v>621.438069916783</v>
      </c>
      <c r="AJ1660" s="0" t="n">
        <f aca="false">RANK(AH1660,$AH$5:$AH$2004,0)+COUNTIF($AH$4:AH1659,AH1660)</f>
        <v>922</v>
      </c>
      <c r="AK1660" s="0" t="n">
        <f aca="false">IF(AJ1660&lt;=Deciles!$B$5*(Deciles!$B$4+1),INT((AJ1660-1)/(Deciles!$B$4+1))+1,Deciles!$B$5+INT((AJ1660-1-Deciles!$B$5*(Deciles!$B$4+1))/Deciles!$B$4)+1)</f>
        <v>5</v>
      </c>
    </row>
    <row r="1661" customFormat="false" ht="15" hidden="false" customHeight="false" outlineLevel="0" collapsed="false">
      <c r="A1661" s="0" t="n">
        <v>49478</v>
      </c>
      <c r="B1661" s="0" t="s">
        <v>157</v>
      </c>
      <c r="C1661" s="0" t="n">
        <v>784</v>
      </c>
      <c r="D1661" s="0" t="n">
        <v>74.4372329711914</v>
      </c>
      <c r="E1661" s="0" t="n">
        <v>70.7757720947266</v>
      </c>
      <c r="F1661" s="0" t="n">
        <v>47</v>
      </c>
      <c r="G1661" s="0" t="n">
        <v>3.64499998092651</v>
      </c>
      <c r="H1661" s="0" t="n">
        <v>-0.238333463668823</v>
      </c>
      <c r="I1661" s="0" t="n">
        <v>10</v>
      </c>
      <c r="J1661" s="0" t="n">
        <v>12.419243812561</v>
      </c>
      <c r="K1661" s="0" t="n">
        <v>3.32307696342468</v>
      </c>
      <c r="L1661" s="0" t="n">
        <v>-0.276922941207886</v>
      </c>
      <c r="M1661" s="0" t="n">
        <v>4.3403639793396</v>
      </c>
      <c r="N1661" s="0" t="n">
        <v>0</v>
      </c>
      <c r="O1661" s="0" t="n">
        <v>0</v>
      </c>
      <c r="P1661" s="0" t="s">
        <v>146</v>
      </c>
      <c r="Q1661" s="0" t="s">
        <v>141</v>
      </c>
      <c r="R1661" s="0" t="n">
        <v>2</v>
      </c>
      <c r="S1661" s="0" t="s">
        <v>147</v>
      </c>
      <c r="T1661" s="0" t="n">
        <v>0</v>
      </c>
      <c r="U1661" s="0" t="n">
        <v>247519.2</v>
      </c>
      <c r="V1661" s="0" t="n">
        <v>0.00476268539205194</v>
      </c>
      <c r="W1661" s="0" t="n">
        <v>637.215881347656</v>
      </c>
      <c r="X1661" s="0" t="n">
        <v>0.00278410012833774</v>
      </c>
      <c r="Y1661" s="0" t="n">
        <f aca="false">IF(ISNUMBER(C1661),INDEX(Scorecard!$D$5:$D$12,SUMPRODUCT(--(Scorecard!$G$5:$G$11&lt;C1661))+1),Scorecard!$D$13)</f>
        <v>1.23750384304241</v>
      </c>
      <c r="Z1661" s="0" t="n">
        <f aca="false">IF(ISNUMBER(D1661),INDEX(Scorecard!$D$14:$D$17,SUMPRODUCT(--(Scorecard!$G$14:$G$16&lt;D1661))+1),Scorecard!$D$18)</f>
        <v>0.128579646629417</v>
      </c>
      <c r="AA1661" s="0" t="n">
        <f aca="false">IF(ISNUMBER(E1661),INDEX(Scorecard!$D$19:$D$26,SUMPRODUCT(--(Scorecard!$G$19:$G$25&lt;E1661))+1),Scorecard!$D$27)</f>
        <v>0.0530843085177338</v>
      </c>
      <c r="AB1661" s="0" t="n">
        <f aca="false">IF(ISNUMBER(F1661),INDEX(Scorecard!$D$28:$D$35,SUMPRODUCT(--(Scorecard!$G$28:$G$34&lt;F1661))+1),Scorecard!$D$36)</f>
        <v>-0.400689107298307</v>
      </c>
      <c r="AC1661" s="0" t="n">
        <f aca="false">IF(ISNUMBER(H1661),INDEX(Scorecard!$D$37:$D$44,SUMPRODUCT(--(Scorecard!$G$37:$G$43&lt;H1661))+1),Scorecard!$D$45)</f>
        <v>0.769716833645565</v>
      </c>
      <c r="AD1661" s="0" t="n">
        <f aca="false">IF(ISNUMBER(I1661),INDEX(Scorecard!$D$46:$D$52,SUMPRODUCT(--(Scorecard!$G$46:$G$51&lt;I1661))+1),Scorecard!$D$53)</f>
        <v>-0.114272400683245</v>
      </c>
      <c r="AE1661" s="0" t="n">
        <f aca="false">IF(ISNUMBER(K1661),INDEX(Scorecard!$D$54:$D$61,SUMPRODUCT(--(Scorecard!$G$54:$G$60&lt;K1661))+1),Scorecard!$D$62)</f>
        <v>0.489050497890326</v>
      </c>
      <c r="AF1661" s="0" t="n">
        <f aca="false">IF(ISNUMBER(L1661),INDEX(Scorecard!$D$63:$D$68,SUMPRODUCT(--(Scorecard!$G$63:$G$67&lt;L1661))+1),Scorecard!$D$69)</f>
        <v>0.322484508656054</v>
      </c>
      <c r="AG1661" s="0" t="n">
        <f aca="false">Inputs!$B$10+Scorecard!$J$5*Y1661+Scorecard!$J$6*Z1661+Scorecard!$J$7*AA1661+Scorecard!$J$8*AB1661+Scorecard!$J$9*AC1661+Scorecard!$J$10*AD1661+Scorecard!$J$11*AE1661+Scorecard!$J$12*AF1661</f>
        <v>-5.20182647146462</v>
      </c>
      <c r="AH1661" s="0" t="n">
        <f aca="false">MIN(1-Inputs!$B$13,MAX(Inputs!$B$13,1/(1+EXP(-(Inputs!$B$11*AG1661+Inputs!$B$12)))))</f>
        <v>0.00476268541281454</v>
      </c>
      <c r="AI1661" s="0" t="n">
        <f aca="false">Inputs!$B$9-Inputs!$B$8*AG1661</f>
        <v>637.215861283444</v>
      </c>
      <c r="AJ1661" s="0" t="n">
        <f aca="false">RANK(AH1661,$AH$5:$AH$2004,0)+COUNTIF($AH$4:AH1660,AH1661)</f>
        <v>1288</v>
      </c>
      <c r="AK1661" s="0" t="n">
        <f aca="false">IF(AJ1661&lt;=Deciles!$B$5*(Deciles!$B$4+1),INT((AJ1661-1)/(Deciles!$B$4+1))+1,Deciles!$B$5+INT((AJ1661-1-Deciles!$B$5*(Deciles!$B$4+1))/Deciles!$B$4)+1)</f>
        <v>7</v>
      </c>
    </row>
    <row r="1662" customFormat="false" ht="15" hidden="false" customHeight="false" outlineLevel="0" collapsed="false">
      <c r="A1662" s="0" t="n">
        <v>49519</v>
      </c>
      <c r="B1662" s="0" t="s">
        <v>145</v>
      </c>
      <c r="C1662" s="0" t="n">
        <v>810</v>
      </c>
      <c r="D1662" s="0" t="n">
        <v>80</v>
      </c>
      <c r="E1662" s="0" t="n">
        <v>73.0267791748047</v>
      </c>
      <c r="F1662" s="0" t="n">
        <v>35</v>
      </c>
      <c r="G1662" s="0" t="n">
        <v>3.58899998664856</v>
      </c>
      <c r="H1662" s="0" t="n">
        <v>0.0723333358764648</v>
      </c>
      <c r="I1662" s="0" t="n">
        <v>25</v>
      </c>
      <c r="J1662" s="0" t="n">
        <v>12.4010105133057</v>
      </c>
      <c r="K1662" s="0" t="n">
        <v>4.55833339691162</v>
      </c>
      <c r="L1662" s="0" t="n">
        <v>-1.875</v>
      </c>
      <c r="M1662" s="0" t="n">
        <v>4.74416494369507</v>
      </c>
      <c r="N1662" s="0" t="n">
        <v>0</v>
      </c>
      <c r="O1662" s="0" t="n">
        <v>0</v>
      </c>
      <c r="P1662" s="0" t="s">
        <v>144</v>
      </c>
      <c r="Q1662" s="0" t="s">
        <v>141</v>
      </c>
      <c r="R1662" s="0" t="n">
        <v>1</v>
      </c>
      <c r="S1662" s="0" t="s">
        <v>142</v>
      </c>
      <c r="T1662" s="0" t="n">
        <v>0</v>
      </c>
      <c r="U1662" s="0" t="n">
        <v>243047.19</v>
      </c>
      <c r="V1662" s="0" t="n">
        <v>0.00134157715365291</v>
      </c>
      <c r="W1662" s="0" t="n">
        <v>671.59814453125</v>
      </c>
      <c r="X1662" s="0" t="n">
        <v>0.00103338831104338</v>
      </c>
      <c r="Y1662" s="0" t="n">
        <f aca="false">IF(ISNUMBER(C1662),INDEX(Scorecard!$D$5:$D$12,SUMPRODUCT(--(Scorecard!$G$5:$G$11&lt;C1662))+1),Scorecard!$D$13)</f>
        <v>2.19112706886128</v>
      </c>
      <c r="Z1662" s="0" t="n">
        <f aca="false">IF(ISNUMBER(D1662),INDEX(Scorecard!$D$14:$D$17,SUMPRODUCT(--(Scorecard!$G$14:$G$16&lt;D1662))+1),Scorecard!$D$18)</f>
        <v>0.0505355481560174</v>
      </c>
      <c r="AA1662" s="0" t="n">
        <f aca="false">IF(ISNUMBER(E1662),INDEX(Scorecard!$D$19:$D$26,SUMPRODUCT(--(Scorecard!$G$19:$G$25&lt;E1662))+1),Scorecard!$D$27)</f>
        <v>-0.0341578513653732</v>
      </c>
      <c r="AB1662" s="0" t="n">
        <f aca="false">IF(ISNUMBER(F1662),INDEX(Scorecard!$D$28:$D$35,SUMPRODUCT(--(Scorecard!$G$28:$G$34&lt;F1662))+1),Scorecard!$D$36)</f>
        <v>-0.0008456427959252</v>
      </c>
      <c r="AC1662" s="0" t="n">
        <f aca="false">IF(ISNUMBER(H1662),INDEX(Scorecard!$D$37:$D$44,SUMPRODUCT(--(Scorecard!$G$37:$G$43&lt;H1662))+1),Scorecard!$D$45)</f>
        <v>0.330501541082344</v>
      </c>
      <c r="AD1662" s="0" t="n">
        <f aca="false">IF(ISNUMBER(I1662),INDEX(Scorecard!$D$46:$D$52,SUMPRODUCT(--(Scorecard!$G$46:$G$51&lt;I1662))+1),Scorecard!$D$53)</f>
        <v>-0.048559051279741</v>
      </c>
      <c r="AE1662" s="0" t="n">
        <f aca="false">IF(ISNUMBER(K1662),INDEX(Scorecard!$D$54:$D$61,SUMPRODUCT(--(Scorecard!$G$54:$G$60&lt;K1662))+1),Scorecard!$D$62)</f>
        <v>0.409483001259379</v>
      </c>
      <c r="AF1662" s="0" t="n">
        <f aca="false">IF(ISNUMBER(L1662),INDEX(Scorecard!$D$63:$D$68,SUMPRODUCT(--(Scorecard!$G$63:$G$67&lt;L1662))+1),Scorecard!$D$69)</f>
        <v>-0.340582194386522</v>
      </c>
      <c r="AG1662" s="0" t="n">
        <f aca="false">Inputs!$B$10+Scorecard!$J$5*Y1662+Scorecard!$J$6*Z1662+Scorecard!$J$7*AA1662+Scorecard!$J$8*AB1662+Scorecard!$J$9*AC1662+Scorecard!$J$10*AD1662+Scorecard!$J$11*AE1662+Scorecard!$J$12*AF1662</f>
        <v>-6.39342540982652</v>
      </c>
      <c r="AH1662" s="0" t="n">
        <f aca="false">MIN(1-Inputs!$B$13,MAX(Inputs!$B$13,1/(1+EXP(-(Inputs!$B$11*AG1662+Inputs!$B$12)))))</f>
        <v>0.00134157718058511</v>
      </c>
      <c r="AI1662" s="0" t="n">
        <f aca="false">Inputs!$B$9-Inputs!$B$8*AG1662</f>
        <v>671.59813886551</v>
      </c>
      <c r="AJ1662" s="0" t="n">
        <f aca="false">RANK(AH1662,$AH$5:$AH$2004,0)+COUNTIF($AH$4:AH1661,AH1662)</f>
        <v>1836</v>
      </c>
      <c r="AK1662" s="0" t="n">
        <f aca="false">IF(AJ1662&lt;=Deciles!$B$5*(Deciles!$B$4+1),INT((AJ1662-1)/(Deciles!$B$4+1))+1,Deciles!$B$5+INT((AJ1662-1-Deciles!$B$5*(Deciles!$B$4+1))/Deciles!$B$4)+1)</f>
        <v>10</v>
      </c>
    </row>
    <row r="1663" customFormat="false" ht="15" hidden="false" customHeight="false" outlineLevel="0" collapsed="false">
      <c r="A1663" s="0" t="n">
        <v>49567</v>
      </c>
      <c r="B1663" s="0" t="s">
        <v>158</v>
      </c>
      <c r="C1663" s="0" t="n">
        <v>712</v>
      </c>
      <c r="D1663" s="0" t="n">
        <v>80</v>
      </c>
      <c r="E1663" s="0" t="n">
        <v>79.3149642944336</v>
      </c>
      <c r="F1663" s="0" t="n">
        <v>33</v>
      </c>
      <c r="G1663" s="0" t="n">
        <v>3.51099991798401</v>
      </c>
      <c r="H1663" s="0" t="n">
        <v>0.594333171844482</v>
      </c>
      <c r="I1663" s="0" t="n">
        <v>3</v>
      </c>
      <c r="J1663" s="0" t="n">
        <v>12.0895376205444</v>
      </c>
      <c r="K1663" s="0" t="n">
        <v>6.03333330154419</v>
      </c>
      <c r="L1663" s="0" t="n">
        <v>2.71025633811951</v>
      </c>
      <c r="M1663" s="0" t="n">
        <v>0.387000143527985</v>
      </c>
      <c r="N1663" s="0" t="n">
        <v>0</v>
      </c>
      <c r="O1663" s="0" t="n">
        <v>0</v>
      </c>
      <c r="P1663" s="0" t="s">
        <v>140</v>
      </c>
      <c r="Q1663" s="0" t="s">
        <v>141</v>
      </c>
      <c r="R1663" s="0" t="n">
        <v>2</v>
      </c>
      <c r="S1663" s="0" t="s">
        <v>147</v>
      </c>
      <c r="T1663" s="0" t="n">
        <v>0</v>
      </c>
      <c r="U1663" s="0" t="n">
        <v>177999.77</v>
      </c>
      <c r="V1663" s="0" t="n">
        <v>0.0317322909832001</v>
      </c>
      <c r="W1663" s="0" t="n">
        <v>585.144470214844</v>
      </c>
      <c r="X1663" s="0" t="n">
        <v>0.0114919086918235</v>
      </c>
      <c r="Y1663" s="0" t="n">
        <f aca="false">IF(ISNUMBER(C1663),INDEX(Scorecard!$D$5:$D$12,SUMPRODUCT(--(Scorecard!$G$5:$G$11&lt;C1663))+1),Scorecard!$D$13)</f>
        <v>-0.513000642971656</v>
      </c>
      <c r="Z1663" s="0" t="n">
        <f aca="false">IF(ISNUMBER(D1663),INDEX(Scorecard!$D$14:$D$17,SUMPRODUCT(--(Scorecard!$G$14:$G$16&lt;D1663))+1),Scorecard!$D$18)</f>
        <v>0.0505355481560174</v>
      </c>
      <c r="AA1663" s="0" t="n">
        <f aca="false">IF(ISNUMBER(E1663),INDEX(Scorecard!$D$19:$D$26,SUMPRODUCT(--(Scorecard!$G$19:$G$25&lt;E1663))+1),Scorecard!$D$27)</f>
        <v>-0.0341578513653732</v>
      </c>
      <c r="AB1663" s="0" t="n">
        <f aca="false">IF(ISNUMBER(F1663),INDEX(Scorecard!$D$28:$D$35,SUMPRODUCT(--(Scorecard!$G$28:$G$34&lt;F1663))+1),Scorecard!$D$36)</f>
        <v>-0.0008456427959252</v>
      </c>
      <c r="AC1663" s="0" t="n">
        <f aca="false">IF(ISNUMBER(H1663),INDEX(Scorecard!$D$37:$D$44,SUMPRODUCT(--(Scorecard!$G$37:$G$43&lt;H1663))+1),Scorecard!$D$45)</f>
        <v>-0.271229676926091</v>
      </c>
      <c r="AD1663" s="0" t="n">
        <f aca="false">IF(ISNUMBER(I1663),INDEX(Scorecard!$D$46:$D$52,SUMPRODUCT(--(Scorecard!$G$46:$G$51&lt;I1663))+1),Scorecard!$D$53)</f>
        <v>-0.161534840507194</v>
      </c>
      <c r="AE1663" s="0" t="n">
        <f aca="false">IF(ISNUMBER(K1663),INDEX(Scorecard!$D$54:$D$61,SUMPRODUCT(--(Scorecard!$G$54:$G$60&lt;K1663))+1),Scorecard!$D$62)</f>
        <v>0.0151758992857273</v>
      </c>
      <c r="AF1663" s="0" t="n">
        <f aca="false">IF(ISNUMBER(L1663),INDEX(Scorecard!$D$63:$D$68,SUMPRODUCT(--(Scorecard!$G$63:$G$67&lt;L1663))+1),Scorecard!$D$69)</f>
        <v>0.322484508656054</v>
      </c>
      <c r="AG1663" s="0" t="n">
        <f aca="false">Inputs!$B$10+Scorecard!$J$5*Y1663+Scorecard!$J$6*Z1663+Scorecard!$J$7*AA1663+Scorecard!$J$8*AB1663+Scorecard!$J$9*AC1663+Scorecard!$J$10*AD1663+Scorecard!$J$11*AE1663+Scorecard!$J$12*AF1663</f>
        <v>-3.39716964238729</v>
      </c>
      <c r="AH1663" s="0" t="n">
        <f aca="false">MIN(1-Inputs!$B$13,MAX(Inputs!$B$13,1/(1+EXP(-(Inputs!$B$11*AG1663+Inputs!$B$12)))))</f>
        <v>0.0317322894868172</v>
      </c>
      <c r="AI1663" s="0" t="n">
        <f aca="false">Inputs!$B$9-Inputs!$B$8*AG1663</f>
        <v>585.144472127119</v>
      </c>
      <c r="AJ1663" s="0" t="n">
        <f aca="false">RANK(AH1663,$AH$5:$AH$2004,0)+COUNTIF($AH$4:AH1662,AH1663)</f>
        <v>285</v>
      </c>
      <c r="AK1663" s="0" t="n">
        <f aca="false">IF(AJ1663&lt;=Deciles!$B$5*(Deciles!$B$4+1),INT((AJ1663-1)/(Deciles!$B$4+1))+1,Deciles!$B$5+INT((AJ1663-1-Deciles!$B$5*(Deciles!$B$4+1))/Deciles!$B$4)+1)</f>
        <v>2</v>
      </c>
    </row>
    <row r="1664" customFormat="false" ht="15" hidden="false" customHeight="false" outlineLevel="0" collapsed="false">
      <c r="A1664" s="0" t="n">
        <v>49592</v>
      </c>
      <c r="B1664" s="0" t="s">
        <v>143</v>
      </c>
      <c r="C1664" s="0" t="n">
        <v>776</v>
      </c>
      <c r="D1664" s="0" t="n">
        <v>80</v>
      </c>
      <c r="E1664" s="0" t="n">
        <v>79.8686141967773</v>
      </c>
      <c r="F1664" s="0" t="n">
        <v>29</v>
      </c>
      <c r="G1664" s="0" t="n">
        <v>3.25500011444092</v>
      </c>
      <c r="H1664" s="0" t="n">
        <v>0.0216667652130127</v>
      </c>
      <c r="I1664" s="0" t="n">
        <v>1</v>
      </c>
      <c r="J1664" s="0" t="n">
        <v>12.1346664428711</v>
      </c>
      <c r="K1664" s="0" t="n">
        <v>9.3333330154419</v>
      </c>
      <c r="L1664" s="0" t="n">
        <v>5.0717945098877</v>
      </c>
      <c r="M1664" s="0" t="n">
        <v>1.63963341712952</v>
      </c>
      <c r="N1664" s="0" t="n">
        <v>0</v>
      </c>
      <c r="O1664" s="0" t="n">
        <v>0</v>
      </c>
      <c r="P1664" s="0" t="s">
        <v>146</v>
      </c>
      <c r="Q1664" s="0" t="s">
        <v>141</v>
      </c>
      <c r="R1664" s="0" t="n">
        <v>1</v>
      </c>
      <c r="S1664" s="0" t="s">
        <v>162</v>
      </c>
      <c r="T1664" s="0" t="n">
        <v>0</v>
      </c>
      <c r="U1664" s="0" t="n">
        <v>186216.67</v>
      </c>
      <c r="V1664" s="0" t="n">
        <v>0.00668329652398825</v>
      </c>
      <c r="W1664" s="0" t="n">
        <v>627.994262695313</v>
      </c>
      <c r="X1664" s="0" t="n">
        <v>0.00434702169150114</v>
      </c>
      <c r="Y1664" s="0" t="n">
        <f aca="false">IF(ISNUMBER(C1664),INDEX(Scorecard!$D$5:$D$12,SUMPRODUCT(--(Scorecard!$G$5:$G$11&lt;C1664))+1),Scorecard!$D$13)</f>
        <v>1.23750384304241</v>
      </c>
      <c r="Z1664" s="0" t="n">
        <f aca="false">IF(ISNUMBER(D1664),INDEX(Scorecard!$D$14:$D$17,SUMPRODUCT(--(Scorecard!$G$14:$G$16&lt;D1664))+1),Scorecard!$D$18)</f>
        <v>0.0505355481560174</v>
      </c>
      <c r="AA1664" s="0" t="n">
        <f aca="false">IF(ISNUMBER(E1664),INDEX(Scorecard!$D$19:$D$26,SUMPRODUCT(--(Scorecard!$G$19:$G$25&lt;E1664))+1),Scorecard!$D$27)</f>
        <v>-0.0341578513653732</v>
      </c>
      <c r="AB1664" s="0" t="n">
        <f aca="false">IF(ISNUMBER(F1664),INDEX(Scorecard!$D$28:$D$35,SUMPRODUCT(--(Scorecard!$G$28:$G$34&lt;F1664))+1),Scorecard!$D$36)</f>
        <v>0.165097008946478</v>
      </c>
      <c r="AC1664" s="0" t="n">
        <f aca="false">IF(ISNUMBER(H1664),INDEX(Scorecard!$D$37:$D$44,SUMPRODUCT(--(Scorecard!$G$37:$G$43&lt;H1664))+1),Scorecard!$D$45)</f>
        <v>0.330501541082344</v>
      </c>
      <c r="AD1664" s="0" t="n">
        <f aca="false">IF(ISNUMBER(I1664),INDEX(Scorecard!$D$46:$D$52,SUMPRODUCT(--(Scorecard!$G$46:$G$51&lt;I1664))+1),Scorecard!$D$53)</f>
        <v>-0.161534840507194</v>
      </c>
      <c r="AE1664" s="0" t="n">
        <f aca="false">IF(ISNUMBER(K1664),INDEX(Scorecard!$D$54:$D$61,SUMPRODUCT(--(Scorecard!$G$54:$G$60&lt;K1664))+1),Scorecard!$D$62)</f>
        <v>-0.541917179454542</v>
      </c>
      <c r="AF1664" s="0" t="n">
        <f aca="false">IF(ISNUMBER(L1664),INDEX(Scorecard!$D$63:$D$68,SUMPRODUCT(--(Scorecard!$G$63:$G$67&lt;L1664))+1),Scorecard!$D$69)</f>
        <v>0.322484508656054</v>
      </c>
      <c r="AG1664" s="0" t="n">
        <f aca="false">Inputs!$B$10+Scorecard!$J$5*Y1664+Scorecard!$J$6*Z1664+Scorecard!$J$7*AA1664+Scorecard!$J$8*AB1664+Scorecard!$J$9*AC1664+Scorecard!$J$10*AD1664+Scorecard!$J$11*AE1664+Scorecard!$J$12*AF1664</f>
        <v>-4.88222948639846</v>
      </c>
      <c r="AH1664" s="0" t="n">
        <f aca="false">MIN(1-Inputs!$B$13,MAX(Inputs!$B$13,1/(1+EXP(-(Inputs!$B$11*AG1664+Inputs!$B$12)))))</f>
        <v>0.00668329674676587</v>
      </c>
      <c r="AI1664" s="0" t="n">
        <f aca="false">Inputs!$B$9-Inputs!$B$8*AG1664</f>
        <v>627.994241574684</v>
      </c>
      <c r="AJ1664" s="0" t="n">
        <f aca="false">RANK(AH1664,$AH$5:$AH$2004,0)+COUNTIF($AH$4:AH1663,AH1664)</f>
        <v>1089</v>
      </c>
      <c r="AK1664" s="0" t="n">
        <f aca="false">IF(AJ1664&lt;=Deciles!$B$5*(Deciles!$B$4+1),INT((AJ1664-1)/(Deciles!$B$4+1))+1,Deciles!$B$5+INT((AJ1664-1-Deciles!$B$5*(Deciles!$B$4+1))/Deciles!$B$4)+1)</f>
        <v>6</v>
      </c>
    </row>
    <row r="1665" customFormat="false" ht="15" hidden="false" customHeight="false" outlineLevel="0" collapsed="false">
      <c r="A1665" s="0" t="n">
        <v>49642</v>
      </c>
      <c r="B1665" s="0" t="s">
        <v>145</v>
      </c>
      <c r="C1665" s="0" t="n">
        <v>740</v>
      </c>
      <c r="D1665" s="0" t="n">
        <v>80</v>
      </c>
      <c r="E1665" s="0" t="n">
        <v>71.1412887573242</v>
      </c>
      <c r="F1665" s="0" t="n">
        <v>28</v>
      </c>
      <c r="G1665" s="0" t="n">
        <v>4.05100011825562</v>
      </c>
      <c r="H1665" s="0" t="n">
        <v>0.534333467483521</v>
      </c>
      <c r="I1665" s="0" t="n">
        <v>27</v>
      </c>
      <c r="J1665" s="0" t="n">
        <v>12.5060739517212</v>
      </c>
      <c r="K1665" s="0" t="n">
        <v>5.25833320617676</v>
      </c>
      <c r="L1665" s="0" t="n">
        <v>-1.875</v>
      </c>
      <c r="M1665" s="0" t="n">
        <v>6.28858280181885</v>
      </c>
      <c r="N1665" s="0" t="n">
        <v>0</v>
      </c>
      <c r="O1665" s="0" t="n">
        <v>0</v>
      </c>
      <c r="P1665" s="0" t="s">
        <v>140</v>
      </c>
      <c r="Q1665" s="0" t="s">
        <v>141</v>
      </c>
      <c r="R1665" s="0" t="n">
        <v>2</v>
      </c>
      <c r="S1665" s="0" t="s">
        <v>149</v>
      </c>
      <c r="T1665" s="0" t="n">
        <v>0</v>
      </c>
      <c r="U1665" s="0" t="n">
        <v>269972.16</v>
      </c>
      <c r="V1665" s="0" t="n">
        <v>0.00803132075816393</v>
      </c>
      <c r="W1665" s="0" t="n">
        <v>622.984802246094</v>
      </c>
      <c r="X1665" s="0" t="n">
        <v>0.00817787554115057</v>
      </c>
      <c r="Y1665" s="0" t="n">
        <f aca="false">IF(ISNUMBER(C1665),INDEX(Scorecard!$D$5:$D$12,SUMPRODUCT(--(Scorecard!$G$5:$G$11&lt;C1665))+1),Scorecard!$D$13)</f>
        <v>0.488358159108655</v>
      </c>
      <c r="Z1665" s="0" t="n">
        <f aca="false">IF(ISNUMBER(D1665),INDEX(Scorecard!$D$14:$D$17,SUMPRODUCT(--(Scorecard!$G$14:$G$16&lt;D1665))+1),Scorecard!$D$18)</f>
        <v>0.0505355481560174</v>
      </c>
      <c r="AA1665" s="0" t="n">
        <f aca="false">IF(ISNUMBER(E1665),INDEX(Scorecard!$D$19:$D$26,SUMPRODUCT(--(Scorecard!$G$19:$G$25&lt;E1665))+1),Scorecard!$D$27)</f>
        <v>0.0530843085177338</v>
      </c>
      <c r="AB1665" s="0" t="n">
        <f aca="false">IF(ISNUMBER(F1665),INDEX(Scorecard!$D$28:$D$35,SUMPRODUCT(--(Scorecard!$G$28:$G$34&lt;F1665))+1),Scorecard!$D$36)</f>
        <v>0.165097008946478</v>
      </c>
      <c r="AC1665" s="0" t="n">
        <f aca="false">IF(ISNUMBER(H1665),INDEX(Scorecard!$D$37:$D$44,SUMPRODUCT(--(Scorecard!$G$37:$G$43&lt;H1665))+1),Scorecard!$D$45)</f>
        <v>-0.271229676926091</v>
      </c>
      <c r="AD1665" s="0" t="n">
        <f aca="false">IF(ISNUMBER(I1665),INDEX(Scorecard!$D$46:$D$52,SUMPRODUCT(--(Scorecard!$G$46:$G$51&lt;I1665))+1),Scorecard!$D$53)</f>
        <v>0.123869379412532</v>
      </c>
      <c r="AE1665" s="0" t="n">
        <f aca="false">IF(ISNUMBER(K1665),INDEX(Scorecard!$D$54:$D$61,SUMPRODUCT(--(Scorecard!$G$54:$G$60&lt;K1665))+1),Scorecard!$D$62)</f>
        <v>0.126303549215828</v>
      </c>
      <c r="AF1665" s="0" t="n">
        <f aca="false">IF(ISNUMBER(L1665),INDEX(Scorecard!$D$63:$D$68,SUMPRODUCT(--(Scorecard!$G$63:$G$67&lt;L1665))+1),Scorecard!$D$69)</f>
        <v>-0.340582194386522</v>
      </c>
      <c r="AG1665" s="0" t="n">
        <f aca="false">Inputs!$B$10+Scorecard!$J$5*Y1665+Scorecard!$J$6*Z1665+Scorecard!$J$7*AA1665+Scorecard!$J$8*AB1665+Scorecard!$J$9*AC1665+Scorecard!$J$10*AD1665+Scorecard!$J$11*AE1665+Scorecard!$J$12*AF1665</f>
        <v>-4.70861475030428</v>
      </c>
      <c r="AH1665" s="0" t="n">
        <f aca="false">MIN(1-Inputs!$B$13,MAX(Inputs!$B$13,1/(1+EXP(-(Inputs!$B$11*AG1665+Inputs!$B$12)))))</f>
        <v>0.00803132047073803</v>
      </c>
      <c r="AI1665" s="0" t="n">
        <f aca="false">Inputs!$B$9-Inputs!$B$8*AG1665</f>
        <v>622.984779198918</v>
      </c>
      <c r="AJ1665" s="0" t="n">
        <f aca="false">RANK(AH1665,$AH$5:$AH$2004,0)+COUNTIF($AH$4:AH1664,AH1665)</f>
        <v>968</v>
      </c>
      <c r="AK1665" s="0" t="n">
        <f aca="false">IF(AJ1665&lt;=Deciles!$B$5*(Deciles!$B$4+1),INT((AJ1665-1)/(Deciles!$B$4+1))+1,Deciles!$B$5+INT((AJ1665-1-Deciles!$B$5*(Deciles!$B$4+1))/Deciles!$B$4)+1)</f>
        <v>5</v>
      </c>
    </row>
    <row r="1666" customFormat="false" ht="15" hidden="false" customHeight="false" outlineLevel="0" collapsed="false">
      <c r="A1666" s="0" t="n">
        <v>49646</v>
      </c>
      <c r="B1666" s="0" t="s">
        <v>139</v>
      </c>
      <c r="C1666" s="0" t="n">
        <v>780</v>
      </c>
      <c r="D1666" s="0" t="n">
        <v>91.9989395141602</v>
      </c>
      <c r="E1666" s="0" t="n">
        <v>82.9607467651367</v>
      </c>
      <c r="F1666" s="0" t="n">
        <v>27</v>
      </c>
      <c r="G1666" s="0" t="n">
        <v>3.76799988746643</v>
      </c>
      <c r="H1666" s="0" t="n">
        <v>0.751333236694336</v>
      </c>
      <c r="I1666" s="0" t="n">
        <v>28</v>
      </c>
      <c r="J1666" s="0" t="n">
        <v>12.1993541717529</v>
      </c>
      <c r="K1666" s="0" t="n">
        <v>5.73333311080933</v>
      </c>
      <c r="L1666" s="0" t="n">
        <v>-3.50000047683716</v>
      </c>
      <c r="M1666" s="0" t="n">
        <v>2.59457206726074</v>
      </c>
      <c r="N1666" s="0" t="n">
        <v>0</v>
      </c>
      <c r="O1666" s="0" t="n">
        <v>0</v>
      </c>
      <c r="P1666" s="0" t="s">
        <v>144</v>
      </c>
      <c r="Q1666" s="0" t="s">
        <v>141</v>
      </c>
      <c r="R1666" s="0" t="n">
        <v>2</v>
      </c>
      <c r="S1666" s="0" t="s">
        <v>161</v>
      </c>
      <c r="T1666" s="0" t="n">
        <v>0</v>
      </c>
      <c r="U1666" s="0" t="n">
        <v>198660.88</v>
      </c>
      <c r="V1666" s="0" t="n">
        <v>0.0060268403030932</v>
      </c>
      <c r="W1666" s="0" t="n">
        <v>630.810241699219</v>
      </c>
      <c r="X1666" s="0" t="n">
        <v>0.00386655190959573</v>
      </c>
      <c r="Y1666" s="0" t="n">
        <f aca="false">IF(ISNUMBER(C1666),INDEX(Scorecard!$D$5:$D$12,SUMPRODUCT(--(Scorecard!$G$5:$G$11&lt;C1666))+1),Scorecard!$D$13)</f>
        <v>1.23750384304241</v>
      </c>
      <c r="Z1666" s="0" t="n">
        <f aca="false">IF(ISNUMBER(D1666),INDEX(Scorecard!$D$14:$D$17,SUMPRODUCT(--(Scorecard!$G$14:$G$16&lt;D1666))+1),Scorecard!$D$18)</f>
        <v>-0.361970872710667</v>
      </c>
      <c r="AA1666" s="0" t="n">
        <f aca="false">IF(ISNUMBER(E1666),INDEX(Scorecard!$D$19:$D$26,SUMPRODUCT(--(Scorecard!$G$19:$G$25&lt;E1666))+1),Scorecard!$D$27)</f>
        <v>-0.219855970853228</v>
      </c>
      <c r="AB1666" s="0" t="n">
        <f aca="false">IF(ISNUMBER(F1666),INDEX(Scorecard!$D$28:$D$35,SUMPRODUCT(--(Scorecard!$G$28:$G$34&lt;F1666))+1),Scorecard!$D$36)</f>
        <v>0.165097008946478</v>
      </c>
      <c r="AC1666" s="0" t="n">
        <f aca="false">IF(ISNUMBER(H1666),INDEX(Scorecard!$D$37:$D$44,SUMPRODUCT(--(Scorecard!$G$37:$G$43&lt;H1666))+1),Scorecard!$D$45)</f>
        <v>-0.569454719285959</v>
      </c>
      <c r="AD1666" s="0" t="n">
        <f aca="false">IF(ISNUMBER(I1666),INDEX(Scorecard!$D$46:$D$52,SUMPRODUCT(--(Scorecard!$G$46:$G$51&lt;I1666))+1),Scorecard!$D$53)</f>
        <v>0.123869379412532</v>
      </c>
      <c r="AE1666" s="0" t="n">
        <f aca="false">IF(ISNUMBER(K1666),INDEX(Scorecard!$D$54:$D$61,SUMPRODUCT(--(Scorecard!$G$54:$G$60&lt;K1666))+1),Scorecard!$D$62)</f>
        <v>0.0151758992857273</v>
      </c>
      <c r="AF1666" s="0" t="n">
        <f aca="false">IF(ISNUMBER(L1666),INDEX(Scorecard!$D$63:$D$68,SUMPRODUCT(--(Scorecard!$G$63:$G$67&lt;L1666))+1),Scorecard!$D$69)</f>
        <v>-0.340582194386522</v>
      </c>
      <c r="AG1666" s="0" t="n">
        <f aca="false">Inputs!$B$10+Scorecard!$J$5*Y1666+Scorecard!$J$6*Z1666+Scorecard!$J$7*AA1666+Scorecard!$J$8*AB1666+Scorecard!$J$9*AC1666+Scorecard!$J$10*AD1666+Scorecard!$J$11*AE1666+Scorecard!$J$12*AF1666</f>
        <v>-4.97982482710676</v>
      </c>
      <c r="AH1666" s="0" t="n">
        <f aca="false">MIN(1-Inputs!$B$13,MAX(Inputs!$B$13,1/(1+EXP(-(Inputs!$B$11*AG1666+Inputs!$B$12)))))</f>
        <v>0.0060268403937905</v>
      </c>
      <c r="AI1666" s="0" t="n">
        <f aca="false">Inputs!$B$9-Inputs!$B$8*AG1666</f>
        <v>630.810247855759</v>
      </c>
      <c r="AJ1666" s="0" t="n">
        <f aca="false">RANK(AH1666,$AH$5:$AH$2004,0)+COUNTIF($AH$4:AH1665,AH1666)</f>
        <v>1142</v>
      </c>
      <c r="AK1666" s="0" t="n">
        <f aca="false">IF(AJ1666&lt;=Deciles!$B$5*(Deciles!$B$4+1),INT((AJ1666-1)/(Deciles!$B$4+1))+1,Deciles!$B$5+INT((AJ1666-1-Deciles!$B$5*(Deciles!$B$4+1))/Deciles!$B$4)+1)</f>
        <v>6</v>
      </c>
    </row>
    <row r="1667" customFormat="false" ht="15" hidden="false" customHeight="false" outlineLevel="0" collapsed="false">
      <c r="A1667" s="0" t="n">
        <v>49647</v>
      </c>
      <c r="B1667" s="0" t="s">
        <v>139</v>
      </c>
      <c r="C1667" s="0" t="n">
        <v>757</v>
      </c>
      <c r="D1667" s="0" t="n">
        <v>95.5754928588867</v>
      </c>
      <c r="E1667" s="0" t="n">
        <v>89.4704742431641</v>
      </c>
      <c r="F1667" s="0" t="n">
        <v>34</v>
      </c>
      <c r="G1667" s="0" t="n">
        <v>3.76900005340576</v>
      </c>
      <c r="H1667" s="0" t="n">
        <v>0.752333402633667</v>
      </c>
      <c r="I1667" s="0" t="n">
        <v>21</v>
      </c>
      <c r="J1667" s="0" t="n">
        <v>12.2814178466797</v>
      </c>
      <c r="K1667" s="0" t="n">
        <v>5.73333311080933</v>
      </c>
      <c r="L1667" s="0" t="n">
        <v>-3.50000047683716</v>
      </c>
      <c r="M1667" s="0" t="n">
        <v>2.59457206726074</v>
      </c>
      <c r="N1667" s="0" t="n">
        <v>0</v>
      </c>
      <c r="O1667" s="0" t="n">
        <v>0</v>
      </c>
      <c r="P1667" s="0" t="s">
        <v>146</v>
      </c>
      <c r="Q1667" s="0" t="s">
        <v>153</v>
      </c>
      <c r="R1667" s="0" t="n">
        <v>2</v>
      </c>
      <c r="S1667" s="0" t="s">
        <v>161</v>
      </c>
      <c r="T1667" s="0" t="n">
        <v>0</v>
      </c>
      <c r="U1667" s="0" t="n">
        <v>215651.2</v>
      </c>
      <c r="V1667" s="0" t="n">
        <v>0.0166760105639696</v>
      </c>
      <c r="W1667" s="0" t="n">
        <v>602.974182128906</v>
      </c>
      <c r="X1667" s="0" t="n">
        <v>0.0203162636607885</v>
      </c>
      <c r="Y1667" s="0" t="n">
        <f aca="false">IF(ISNUMBER(C1667),INDEX(Scorecard!$D$5:$D$12,SUMPRODUCT(--(Scorecard!$G$5:$G$11&lt;C1667))+1),Scorecard!$D$13)</f>
        <v>0.733188958177614</v>
      </c>
      <c r="Z1667" s="0" t="n">
        <f aca="false">IF(ISNUMBER(D1667),INDEX(Scorecard!$D$14:$D$17,SUMPRODUCT(--(Scorecard!$G$14:$G$16&lt;D1667))+1),Scorecard!$D$18)</f>
        <v>-0.361970872710667</v>
      </c>
      <c r="AA1667" s="0" t="n">
        <f aca="false">IF(ISNUMBER(E1667),INDEX(Scorecard!$D$19:$D$26,SUMPRODUCT(--(Scorecard!$G$19:$G$25&lt;E1667))+1),Scorecard!$D$27)</f>
        <v>-0.820992370602782</v>
      </c>
      <c r="AB1667" s="0" t="n">
        <f aca="false">IF(ISNUMBER(F1667),INDEX(Scorecard!$D$28:$D$35,SUMPRODUCT(--(Scorecard!$G$28:$G$34&lt;F1667))+1),Scorecard!$D$36)</f>
        <v>-0.0008456427959252</v>
      </c>
      <c r="AC1667" s="0" t="n">
        <f aca="false">IF(ISNUMBER(H1667),INDEX(Scorecard!$D$37:$D$44,SUMPRODUCT(--(Scorecard!$G$37:$G$43&lt;H1667))+1),Scorecard!$D$45)</f>
        <v>-0.569454719285959</v>
      </c>
      <c r="AD1667" s="0" t="n">
        <f aca="false">IF(ISNUMBER(I1667),INDEX(Scorecard!$D$46:$D$52,SUMPRODUCT(--(Scorecard!$G$46:$G$51&lt;I1667))+1),Scorecard!$D$53)</f>
        <v>-0.108777051091409</v>
      </c>
      <c r="AE1667" s="0" t="n">
        <f aca="false">IF(ISNUMBER(K1667),INDEX(Scorecard!$D$54:$D$61,SUMPRODUCT(--(Scorecard!$G$54:$G$60&lt;K1667))+1),Scorecard!$D$62)</f>
        <v>0.0151758992857273</v>
      </c>
      <c r="AF1667" s="0" t="n">
        <f aca="false">IF(ISNUMBER(L1667),INDEX(Scorecard!$D$63:$D$68,SUMPRODUCT(--(Scorecard!$G$63:$G$67&lt;L1667))+1),Scorecard!$D$69)</f>
        <v>-0.340582194386522</v>
      </c>
      <c r="AG1667" s="0" t="n">
        <f aca="false">Inputs!$B$10+Scorecard!$J$5*Y1667+Scorecard!$J$6*Z1667+Scorecard!$J$7*AA1667+Scorecard!$J$8*AB1667+Scorecard!$J$9*AC1667+Scorecard!$J$10*AD1667+Scorecard!$J$11*AE1667+Scorecard!$J$12*AF1667</f>
        <v>-4.0151005760499</v>
      </c>
      <c r="AH1667" s="0" t="n">
        <f aca="false">MIN(1-Inputs!$B$13,MAX(Inputs!$B$13,1/(1+EXP(-(Inputs!$B$11*AG1667+Inputs!$B$12)))))</f>
        <v>0.0166760100077394</v>
      </c>
      <c r="AI1667" s="0" t="n">
        <f aca="false">Inputs!$B$9-Inputs!$B$8*AG1667</f>
        <v>602.974189999258</v>
      </c>
      <c r="AJ1667" s="0" t="n">
        <f aca="false">RANK(AH1667,$AH$5:$AH$2004,0)+COUNTIF($AH$4:AH1666,AH1667)</f>
        <v>543</v>
      </c>
      <c r="AK1667" s="0" t="n">
        <f aca="false">IF(AJ1667&lt;=Deciles!$B$5*(Deciles!$B$4+1),INT((AJ1667-1)/(Deciles!$B$4+1))+1,Deciles!$B$5+INT((AJ1667-1-Deciles!$B$5*(Deciles!$B$4+1))/Deciles!$B$4)+1)</f>
        <v>3</v>
      </c>
    </row>
    <row r="1668" customFormat="false" ht="15" hidden="false" customHeight="false" outlineLevel="0" collapsed="false">
      <c r="A1668" s="0" t="n">
        <v>49666</v>
      </c>
      <c r="B1668" s="0" t="s">
        <v>139</v>
      </c>
      <c r="C1668" s="0" t="n">
        <v>828</v>
      </c>
      <c r="D1668" s="0" t="n">
        <v>83.0569381713867</v>
      </c>
      <c r="E1668" s="0" t="n">
        <v>73.7466049194336</v>
      </c>
      <c r="F1668" s="0" t="n">
        <v>39</v>
      </c>
      <c r="G1668" s="0" t="n">
        <v>3.29399991035461</v>
      </c>
      <c r="H1668" s="0" t="n">
        <v>0.27733325958252</v>
      </c>
      <c r="I1668" s="0" t="n">
        <v>26</v>
      </c>
      <c r="J1668" s="0" t="n">
        <v>12.0758399963379</v>
      </c>
      <c r="K1668" s="0" t="n">
        <v>5.73333311080933</v>
      </c>
      <c r="L1668" s="0" t="n">
        <v>-3.50000047683716</v>
      </c>
      <c r="M1668" s="0" t="n">
        <v>3.76922249794006</v>
      </c>
      <c r="N1668" s="0" t="n">
        <v>0</v>
      </c>
      <c r="O1668" s="0" t="n">
        <v>0</v>
      </c>
      <c r="P1668" s="0" t="s">
        <v>140</v>
      </c>
      <c r="Q1668" s="0" t="s">
        <v>153</v>
      </c>
      <c r="R1668" s="0" t="n">
        <v>1</v>
      </c>
      <c r="S1668" s="0" t="s">
        <v>151</v>
      </c>
      <c r="T1668" s="0" t="n">
        <v>0</v>
      </c>
      <c r="U1668" s="0" t="n">
        <v>175578.17</v>
      </c>
      <c r="V1668" s="0" t="n">
        <v>0.00215015979483724</v>
      </c>
      <c r="W1668" s="0" t="n">
        <v>658.810119628906</v>
      </c>
      <c r="X1668" s="0" t="n">
        <v>0.00135210319422185</v>
      </c>
      <c r="Y1668" s="0" t="n">
        <f aca="false">IF(ISNUMBER(C1668),INDEX(Scorecard!$D$5:$D$12,SUMPRODUCT(--(Scorecard!$G$5:$G$11&lt;C1668))+1),Scorecard!$D$13)</f>
        <v>2.19112706886128</v>
      </c>
      <c r="Z1668" s="0" t="n">
        <f aca="false">IF(ISNUMBER(D1668),INDEX(Scorecard!$D$14:$D$17,SUMPRODUCT(--(Scorecard!$G$14:$G$16&lt;D1668))+1),Scorecard!$D$18)</f>
        <v>0.0505355481560174</v>
      </c>
      <c r="AA1668" s="0" t="n">
        <f aca="false">IF(ISNUMBER(E1668),INDEX(Scorecard!$D$19:$D$26,SUMPRODUCT(--(Scorecard!$G$19:$G$25&lt;E1668))+1),Scorecard!$D$27)</f>
        <v>-0.0341578513653732</v>
      </c>
      <c r="AB1668" s="0" t="n">
        <f aca="false">IF(ISNUMBER(F1668),INDEX(Scorecard!$D$28:$D$35,SUMPRODUCT(--(Scorecard!$G$28:$G$34&lt;F1668))+1),Scorecard!$D$36)</f>
        <v>-0.132616866359722</v>
      </c>
      <c r="AC1668" s="0" t="n">
        <f aca="false">IF(ISNUMBER(H1668),INDEX(Scorecard!$D$37:$D$44,SUMPRODUCT(--(Scorecard!$G$37:$G$43&lt;H1668))+1),Scorecard!$D$45)</f>
        <v>-0.0679520129233634</v>
      </c>
      <c r="AD1668" s="0" t="n">
        <f aca="false">IF(ISNUMBER(I1668),INDEX(Scorecard!$D$46:$D$52,SUMPRODUCT(--(Scorecard!$G$46:$G$51&lt;I1668))+1),Scorecard!$D$53)</f>
        <v>0.123869379412532</v>
      </c>
      <c r="AE1668" s="0" t="n">
        <f aca="false">IF(ISNUMBER(K1668),INDEX(Scorecard!$D$54:$D$61,SUMPRODUCT(--(Scorecard!$G$54:$G$60&lt;K1668))+1),Scorecard!$D$62)</f>
        <v>0.0151758992857273</v>
      </c>
      <c r="AF1668" s="0" t="n">
        <f aca="false">IF(ISNUMBER(L1668),INDEX(Scorecard!$D$63:$D$68,SUMPRODUCT(--(Scorecard!$G$63:$G$67&lt;L1668))+1),Scorecard!$D$69)</f>
        <v>-0.340582194386522</v>
      </c>
      <c r="AG1668" s="0" t="n">
        <f aca="false">Inputs!$B$10+Scorecard!$J$5*Y1668+Scorecard!$J$6*Z1668+Scorecard!$J$7*AA1668+Scorecard!$J$8*AB1668+Scorecard!$J$9*AC1668+Scorecard!$J$10*AD1668+Scorecard!$J$11*AE1668+Scorecard!$J$12*AF1668</f>
        <v>-5.95022711699014</v>
      </c>
      <c r="AH1668" s="0" t="n">
        <f aca="false">MIN(1-Inputs!$B$13,MAX(Inputs!$B$13,1/(1+EXP(-(Inputs!$B$11*AG1668+Inputs!$B$12)))))</f>
        <v>0.00215015979372737</v>
      </c>
      <c r="AI1668" s="0" t="n">
        <f aca="false">Inputs!$B$9-Inputs!$B$8*AG1668</f>
        <v>658.8101392814</v>
      </c>
      <c r="AJ1668" s="0" t="n">
        <f aca="false">RANK(AH1668,$AH$5:$AH$2004,0)+COUNTIF($AH$4:AH1667,AH1668)</f>
        <v>1671</v>
      </c>
      <c r="AK1668" s="0" t="n">
        <f aca="false">IF(AJ1668&lt;=Deciles!$B$5*(Deciles!$B$4+1),INT((AJ1668-1)/(Deciles!$B$4+1))+1,Deciles!$B$5+INT((AJ1668-1-Deciles!$B$5*(Deciles!$B$4+1))/Deciles!$B$4)+1)</f>
        <v>9</v>
      </c>
    </row>
    <row r="1669" customFormat="false" ht="15" hidden="false" customHeight="false" outlineLevel="0" collapsed="false">
      <c r="A1669" s="0" t="n">
        <v>49698</v>
      </c>
      <c r="B1669" s="0" t="s">
        <v>139</v>
      </c>
      <c r="C1669" s="0" t="n">
        <v>702</v>
      </c>
      <c r="D1669" s="0" t="n">
        <v>69.0077056884766</v>
      </c>
      <c r="E1669" s="0" t="n">
        <v>65.1328506469727</v>
      </c>
      <c r="F1669" s="0" t="n">
        <v>37</v>
      </c>
      <c r="G1669" s="0" t="n">
        <v>4.04099988937378</v>
      </c>
      <c r="H1669" s="0" t="n">
        <v>1.02433323860169</v>
      </c>
      <c r="I1669" s="0" t="n">
        <v>15</v>
      </c>
      <c r="J1669" s="0" t="n">
        <v>12.5421285629273</v>
      </c>
      <c r="K1669" s="0" t="n">
        <v>6.13333320617676</v>
      </c>
      <c r="L1669" s="0" t="n">
        <v>-3.5</v>
      </c>
      <c r="M1669" s="0" t="n">
        <v>3.62166213989258</v>
      </c>
      <c r="N1669" s="0" t="n">
        <v>0</v>
      </c>
      <c r="O1669" s="0" t="n">
        <v>0</v>
      </c>
      <c r="P1669" s="0" t="s">
        <v>144</v>
      </c>
      <c r="Q1669" s="0" t="s">
        <v>141</v>
      </c>
      <c r="R1669" s="0" t="n">
        <v>1</v>
      </c>
      <c r="S1669" s="0" t="s">
        <v>149</v>
      </c>
      <c r="T1669" s="0" t="n">
        <v>0</v>
      </c>
      <c r="U1669" s="0" t="n">
        <v>279883.4</v>
      </c>
      <c r="V1669" s="0" t="n">
        <v>0.041798509657383</v>
      </c>
      <c r="W1669" s="0" t="n">
        <v>577.404724121094</v>
      </c>
      <c r="X1669" s="0" t="n">
        <v>0.048653282225132</v>
      </c>
      <c r="Y1669" s="0" t="n">
        <f aca="false">IF(ISNUMBER(C1669),INDEX(Scorecard!$D$5:$D$12,SUMPRODUCT(--(Scorecard!$G$5:$G$11&lt;C1669))+1),Scorecard!$D$13)</f>
        <v>-0.869677851527538</v>
      </c>
      <c r="Z1669" s="0" t="n">
        <f aca="false">IF(ISNUMBER(D1669),INDEX(Scorecard!$D$14:$D$17,SUMPRODUCT(--(Scorecard!$G$14:$G$16&lt;D1669))+1),Scorecard!$D$18)</f>
        <v>0.128579646629417</v>
      </c>
      <c r="AA1669" s="0" t="n">
        <f aca="false">IF(ISNUMBER(E1669),INDEX(Scorecard!$D$19:$D$26,SUMPRODUCT(--(Scorecard!$G$19:$G$25&lt;E1669))+1),Scorecard!$D$27)</f>
        <v>0.233621608745691</v>
      </c>
      <c r="AB1669" s="0" t="n">
        <f aca="false">IF(ISNUMBER(F1669),INDEX(Scorecard!$D$28:$D$35,SUMPRODUCT(--(Scorecard!$G$28:$G$34&lt;F1669))+1),Scorecard!$D$36)</f>
        <v>-0.0008456427959252</v>
      </c>
      <c r="AC1669" s="0" t="n">
        <f aca="false">IF(ISNUMBER(H1669),INDEX(Scorecard!$D$37:$D$44,SUMPRODUCT(--(Scorecard!$G$37:$G$43&lt;H1669))+1),Scorecard!$D$45)</f>
        <v>-0.975503570149195</v>
      </c>
      <c r="AD1669" s="0" t="n">
        <f aca="false">IF(ISNUMBER(I1669),INDEX(Scorecard!$D$46:$D$52,SUMPRODUCT(--(Scorecard!$G$46:$G$51&lt;I1669))+1),Scorecard!$D$53)</f>
        <v>-0.114272400683245</v>
      </c>
      <c r="AE1669" s="0" t="n">
        <f aca="false">IF(ISNUMBER(K1669),INDEX(Scorecard!$D$54:$D$61,SUMPRODUCT(--(Scorecard!$G$54:$G$60&lt;K1669))+1),Scorecard!$D$62)</f>
        <v>0.0151758992857273</v>
      </c>
      <c r="AF1669" s="0" t="n">
        <f aca="false">IF(ISNUMBER(L1669),INDEX(Scorecard!$D$63:$D$68,SUMPRODUCT(--(Scorecard!$G$63:$G$67&lt;L1669))+1),Scorecard!$D$69)</f>
        <v>-0.340582194386522</v>
      </c>
      <c r="AG1669" s="0" t="n">
        <f aca="false">Inputs!$B$10+Scorecard!$J$5*Y1669+Scorecard!$J$6*Z1669+Scorecard!$J$7*AA1669+Scorecard!$J$8*AB1669+Scorecard!$J$9*AC1669+Scorecard!$J$10*AD1669+Scorecard!$J$11*AE1669+Scorecard!$J$12*AF1669</f>
        <v>-3.12893136997757</v>
      </c>
      <c r="AH1669" s="0" t="n">
        <f aca="false">MIN(1-Inputs!$B$13,MAX(Inputs!$B$13,1/(1+EXP(-(Inputs!$B$11*AG1669+Inputs!$B$12)))))</f>
        <v>0.0417985077983062</v>
      </c>
      <c r="AI1669" s="0" t="n">
        <f aca="false">Inputs!$B$9-Inputs!$B$8*AG1669</f>
        <v>577.404751619476</v>
      </c>
      <c r="AJ1669" s="0" t="n">
        <f aca="false">RANK(AH1669,$AH$5:$AH$2004,0)+COUNTIF($AH$4:AH1668,AH1669)</f>
        <v>203</v>
      </c>
      <c r="AK1669" s="0" t="n">
        <f aca="false">IF(AJ1669&lt;=Deciles!$B$5*(Deciles!$B$4+1),INT((AJ1669-1)/(Deciles!$B$4+1))+1,Deciles!$B$5+INT((AJ1669-1-Deciles!$B$5*(Deciles!$B$4+1))/Deciles!$B$4)+1)</f>
        <v>2</v>
      </c>
    </row>
    <row r="1670" customFormat="false" ht="15" hidden="false" customHeight="false" outlineLevel="0" collapsed="false">
      <c r="A1670" s="0" t="n">
        <v>49701</v>
      </c>
      <c r="B1670" s="0" t="s">
        <v>155</v>
      </c>
      <c r="C1670" s="0" t="n">
        <v>733</v>
      </c>
      <c r="D1670" s="0" t="n">
        <v>80</v>
      </c>
      <c r="E1670" s="0" t="n">
        <v>76.1685638427734</v>
      </c>
      <c r="F1670" s="0" t="n">
        <v>46</v>
      </c>
      <c r="G1670" s="0" t="n">
        <v>3.54800009727478</v>
      </c>
      <c r="H1670" s="0" t="n">
        <v>-2.18533301353455</v>
      </c>
      <c r="I1670" s="0" t="n">
        <v>9</v>
      </c>
      <c r="J1670" s="0" t="n">
        <v>12.2081775665283</v>
      </c>
      <c r="K1670" s="0" t="n">
        <v>3.90833330154419</v>
      </c>
      <c r="L1670" s="0" t="n">
        <v>-1.125</v>
      </c>
      <c r="M1670" s="0" t="n">
        <v>4.74416542053223</v>
      </c>
      <c r="N1670" s="0" t="n">
        <v>0</v>
      </c>
      <c r="O1670" s="0" t="n">
        <v>0</v>
      </c>
      <c r="P1670" s="0" t="s">
        <v>144</v>
      </c>
      <c r="Q1670" s="0" t="s">
        <v>141</v>
      </c>
      <c r="R1670" s="0" t="n">
        <v>2</v>
      </c>
      <c r="S1670" s="0" t="s">
        <v>147</v>
      </c>
      <c r="T1670" s="0" t="n">
        <v>0</v>
      </c>
      <c r="U1670" s="0" t="n">
        <v>200421.38</v>
      </c>
      <c r="V1670" s="0" t="n">
        <v>0.020541038364172</v>
      </c>
      <c r="W1670" s="0" t="n">
        <v>597.225952148438</v>
      </c>
      <c r="X1670" s="0" t="n">
        <v>0.0128272166475654</v>
      </c>
      <c r="Y1670" s="0" t="n">
        <f aca="false">IF(ISNUMBER(C1670),INDEX(Scorecard!$D$5:$D$12,SUMPRODUCT(--(Scorecard!$G$5:$G$11&lt;C1670))+1),Scorecard!$D$13)</f>
        <v>-0.0290424113398221</v>
      </c>
      <c r="Z1670" s="0" t="n">
        <f aca="false">IF(ISNUMBER(D1670),INDEX(Scorecard!$D$14:$D$17,SUMPRODUCT(--(Scorecard!$G$14:$G$16&lt;D1670))+1),Scorecard!$D$18)</f>
        <v>0.0505355481560174</v>
      </c>
      <c r="AA1670" s="0" t="n">
        <f aca="false">IF(ISNUMBER(E1670),INDEX(Scorecard!$D$19:$D$26,SUMPRODUCT(--(Scorecard!$G$19:$G$25&lt;E1670))+1),Scorecard!$D$27)</f>
        <v>-0.0341578513653732</v>
      </c>
      <c r="AB1670" s="0" t="n">
        <f aca="false">IF(ISNUMBER(F1670),INDEX(Scorecard!$D$28:$D$35,SUMPRODUCT(--(Scorecard!$G$28:$G$34&lt;F1670))+1),Scorecard!$D$36)</f>
        <v>-0.400689107298307</v>
      </c>
      <c r="AC1670" s="0" t="n">
        <f aca="false">IF(ISNUMBER(H1670),INDEX(Scorecard!$D$37:$D$44,SUMPRODUCT(--(Scorecard!$G$37:$G$43&lt;H1670))+1),Scorecard!$D$45)</f>
        <v>1.35057635045042</v>
      </c>
      <c r="AD1670" s="0" t="n">
        <f aca="false">IF(ISNUMBER(I1670),INDEX(Scorecard!$D$46:$D$52,SUMPRODUCT(--(Scorecard!$G$46:$G$51&lt;I1670))+1),Scorecard!$D$53)</f>
        <v>-0.114272400683245</v>
      </c>
      <c r="AE1670" s="0" t="n">
        <f aca="false">IF(ISNUMBER(K1670),INDEX(Scorecard!$D$54:$D$61,SUMPRODUCT(--(Scorecard!$G$54:$G$60&lt;K1670))+1),Scorecard!$D$62)</f>
        <v>0.489050497890326</v>
      </c>
      <c r="AF1670" s="0" t="n">
        <f aca="false">IF(ISNUMBER(L1670),INDEX(Scorecard!$D$63:$D$68,SUMPRODUCT(--(Scorecard!$G$63:$G$67&lt;L1670))+1),Scorecard!$D$69)</f>
        <v>-0.340582194386522</v>
      </c>
      <c r="AG1670" s="0" t="n">
        <f aca="false">Inputs!$B$10+Scorecard!$J$5*Y1670+Scorecard!$J$6*Z1670+Scorecard!$J$7*AA1670+Scorecard!$J$8*AB1670+Scorecard!$J$9*AC1670+Scorecard!$J$10*AD1670+Scorecard!$J$11*AE1670+Scorecard!$J$12*AF1670</f>
        <v>-3.81588263385571</v>
      </c>
      <c r="AH1670" s="0" t="n">
        <f aca="false">MIN(1-Inputs!$B$13,MAX(Inputs!$B$13,1/(1+EXP(-(Inputs!$B$11*AG1670+Inputs!$B$12)))))</f>
        <v>0.0205410377074435</v>
      </c>
      <c r="AI1670" s="0" t="n">
        <f aca="false">Inputs!$B$9-Inputs!$B$8*AG1670</f>
        <v>597.225975254065</v>
      </c>
      <c r="AJ1670" s="0" t="n">
        <f aca="false">RANK(AH1670,$AH$5:$AH$2004,0)+COUNTIF($AH$4:AH1669,AH1670)</f>
        <v>445</v>
      </c>
      <c r="AK1670" s="0" t="n">
        <f aca="false">IF(AJ1670&lt;=Deciles!$B$5*(Deciles!$B$4+1),INT((AJ1670-1)/(Deciles!$B$4+1))+1,Deciles!$B$5+INT((AJ1670-1-Deciles!$B$5*(Deciles!$B$4+1))/Deciles!$B$4)+1)</f>
        <v>3</v>
      </c>
    </row>
    <row r="1671" customFormat="false" ht="15" hidden="false" customHeight="false" outlineLevel="0" collapsed="false">
      <c r="A1671" s="0" t="n">
        <v>49717</v>
      </c>
      <c r="B1671" s="0" t="s">
        <v>139</v>
      </c>
      <c r="C1671" s="0" t="n">
        <v>724</v>
      </c>
      <c r="D1671" s="0" t="n">
        <v>74.1091156005859</v>
      </c>
      <c r="E1671" s="0" t="n">
        <v>71.0647048950195</v>
      </c>
      <c r="F1671" s="0" t="n">
        <v>34</v>
      </c>
      <c r="G1671" s="0" t="n">
        <v>3.48900008201599</v>
      </c>
      <c r="H1671" s="0" t="n">
        <v>0.472333431243897</v>
      </c>
      <c r="I1671" s="0" t="n">
        <v>11</v>
      </c>
      <c r="J1671" s="0" t="n">
        <v>13.443341255188</v>
      </c>
      <c r="K1671" s="0" t="n">
        <v>5.33333349227905</v>
      </c>
      <c r="L1671" s="0" t="n">
        <v>-3.49999952316284</v>
      </c>
      <c r="M1671" s="0" t="n">
        <v>2.44867300987244</v>
      </c>
      <c r="N1671" s="0" t="n">
        <v>0</v>
      </c>
      <c r="O1671" s="0" t="n">
        <v>0</v>
      </c>
      <c r="P1671" s="0" t="s">
        <v>140</v>
      </c>
      <c r="Q1671" s="0" t="s">
        <v>141</v>
      </c>
      <c r="R1671" s="0" t="n">
        <v>2</v>
      </c>
      <c r="S1671" s="0" t="s">
        <v>148</v>
      </c>
      <c r="T1671" s="0" t="n">
        <v>0</v>
      </c>
      <c r="U1671" s="0" t="n">
        <v>689237.6</v>
      </c>
      <c r="V1671" s="0" t="n">
        <v>0.016819890588522</v>
      </c>
      <c r="W1671" s="0" t="n">
        <v>602.737731933594</v>
      </c>
      <c r="X1671" s="0" t="n">
        <v>0.0150214666500688</v>
      </c>
      <c r="Y1671" s="0" t="n">
        <f aca="false">IF(ISNUMBER(C1671),INDEX(Scorecard!$D$5:$D$12,SUMPRODUCT(--(Scorecard!$G$5:$G$11&lt;C1671))+1),Scorecard!$D$13)</f>
        <v>-0.0290424113398221</v>
      </c>
      <c r="Z1671" s="0" t="n">
        <f aca="false">IF(ISNUMBER(D1671),INDEX(Scorecard!$D$14:$D$17,SUMPRODUCT(--(Scorecard!$G$14:$G$16&lt;D1671))+1),Scorecard!$D$18)</f>
        <v>0.128579646629417</v>
      </c>
      <c r="AA1671" s="0" t="n">
        <f aca="false">IF(ISNUMBER(E1671),INDEX(Scorecard!$D$19:$D$26,SUMPRODUCT(--(Scorecard!$G$19:$G$25&lt;E1671))+1),Scorecard!$D$27)</f>
        <v>0.0530843085177338</v>
      </c>
      <c r="AB1671" s="0" t="n">
        <f aca="false">IF(ISNUMBER(F1671),INDEX(Scorecard!$D$28:$D$35,SUMPRODUCT(--(Scorecard!$G$28:$G$34&lt;F1671))+1),Scorecard!$D$36)</f>
        <v>-0.0008456427959252</v>
      </c>
      <c r="AC1671" s="0" t="n">
        <f aca="false">IF(ISNUMBER(H1671),INDEX(Scorecard!$D$37:$D$44,SUMPRODUCT(--(Scorecard!$G$37:$G$43&lt;H1671))+1),Scorecard!$D$45)</f>
        <v>-0.271229676926091</v>
      </c>
      <c r="AD1671" s="0" t="n">
        <f aca="false">IF(ISNUMBER(I1671),INDEX(Scorecard!$D$46:$D$52,SUMPRODUCT(--(Scorecard!$G$46:$G$51&lt;I1671))+1),Scorecard!$D$53)</f>
        <v>-0.114272400683245</v>
      </c>
      <c r="AE1671" s="0" t="n">
        <f aca="false">IF(ISNUMBER(K1671),INDEX(Scorecard!$D$54:$D$61,SUMPRODUCT(--(Scorecard!$G$54:$G$60&lt;K1671))+1),Scorecard!$D$62)</f>
        <v>0.126303549215828</v>
      </c>
      <c r="AF1671" s="0" t="n">
        <f aca="false">IF(ISNUMBER(L1671),INDEX(Scorecard!$D$63:$D$68,SUMPRODUCT(--(Scorecard!$G$63:$G$67&lt;L1671))+1),Scorecard!$D$69)</f>
        <v>-0.340582194386522</v>
      </c>
      <c r="AG1671" s="0" t="n">
        <f aca="false">Inputs!$B$10+Scorecard!$J$5*Y1671+Scorecard!$J$6*Z1671+Scorecard!$J$7*AA1671+Scorecard!$J$8*AB1671+Scorecard!$J$9*AC1671+Scorecard!$J$10*AD1671+Scorecard!$J$11*AE1671+Scorecard!$J$12*AF1671</f>
        <v>-4.0069051964406</v>
      </c>
      <c r="AH1671" s="0" t="n">
        <f aca="false">MIN(1-Inputs!$B$13,MAX(Inputs!$B$13,1/(1+EXP(-(Inputs!$B$11*AG1671+Inputs!$B$12)))))</f>
        <v>0.0168198906738065</v>
      </c>
      <c r="AI1671" s="0" t="n">
        <f aca="false">Inputs!$B$9-Inputs!$B$8*AG1671</f>
        <v>602.737721328847</v>
      </c>
      <c r="AJ1671" s="0" t="n">
        <f aca="false">RANK(AH1671,$AH$5:$AH$2004,0)+COUNTIF($AH$4:AH1670,AH1671)</f>
        <v>539</v>
      </c>
      <c r="AK1671" s="0" t="n">
        <f aca="false">IF(AJ1671&lt;=Deciles!$B$5*(Deciles!$B$4+1),INT((AJ1671-1)/(Deciles!$B$4+1))+1,Deciles!$B$5+INT((AJ1671-1-Deciles!$B$5*(Deciles!$B$4+1))/Deciles!$B$4)+1)</f>
        <v>3</v>
      </c>
    </row>
    <row r="1672" customFormat="false" ht="15" hidden="false" customHeight="false" outlineLevel="0" collapsed="false">
      <c r="A1672" s="0" t="n">
        <v>49755</v>
      </c>
      <c r="B1672" s="0" t="s">
        <v>150</v>
      </c>
      <c r="C1672" s="0" t="n">
        <v>744</v>
      </c>
      <c r="D1672" s="0" t="n">
        <v>73.6583251953125</v>
      </c>
      <c r="E1672" s="0" t="n">
        <v>65.5329895019531</v>
      </c>
      <c r="F1672" s="0" t="n">
        <v>41</v>
      </c>
      <c r="G1672" s="0" t="n">
        <v>3.30699992179871</v>
      </c>
      <c r="H1672" s="0" t="n">
        <v>-3.32633328437805</v>
      </c>
      <c r="I1672" s="0" t="n">
        <v>21</v>
      </c>
      <c r="J1672" s="0" t="n">
        <v>13.1788482666016</v>
      </c>
      <c r="K1672" s="0" t="n">
        <v>3.70000004768372</v>
      </c>
      <c r="L1672" s="0" t="n">
        <v>-0.208333253860474</v>
      </c>
      <c r="M1672" s="0" t="n">
        <v>4.74416780471802</v>
      </c>
      <c r="N1672" s="0" t="n">
        <v>0</v>
      </c>
      <c r="O1672" s="0" t="n">
        <v>0</v>
      </c>
      <c r="P1672" s="0" t="s">
        <v>144</v>
      </c>
      <c r="Q1672" s="0" t="s">
        <v>141</v>
      </c>
      <c r="R1672" s="0" t="n">
        <v>2</v>
      </c>
      <c r="S1672" s="0" t="s">
        <v>147</v>
      </c>
      <c r="T1672" s="0" t="n">
        <v>0</v>
      </c>
      <c r="U1672" s="0" t="n">
        <v>529055.25</v>
      </c>
      <c r="V1672" s="0" t="n">
        <v>0.0069805602543056</v>
      </c>
      <c r="W1672" s="0" t="n">
        <v>626.808349609375</v>
      </c>
      <c r="X1672" s="0" t="n">
        <v>0.00527201779186726</v>
      </c>
      <c r="Y1672" s="0" t="n">
        <f aca="false">IF(ISNUMBER(C1672),INDEX(Scorecard!$D$5:$D$12,SUMPRODUCT(--(Scorecard!$G$5:$G$11&lt;C1672))+1),Scorecard!$D$13)</f>
        <v>0.488358159108655</v>
      </c>
      <c r="Z1672" s="0" t="n">
        <f aca="false">IF(ISNUMBER(D1672),INDEX(Scorecard!$D$14:$D$17,SUMPRODUCT(--(Scorecard!$G$14:$G$16&lt;D1672))+1),Scorecard!$D$18)</f>
        <v>0.128579646629417</v>
      </c>
      <c r="AA1672" s="0" t="n">
        <f aca="false">IF(ISNUMBER(E1672),INDEX(Scorecard!$D$19:$D$26,SUMPRODUCT(--(Scorecard!$G$19:$G$25&lt;E1672))+1),Scorecard!$D$27)</f>
        <v>0.233621608745691</v>
      </c>
      <c r="AB1672" s="0" t="n">
        <f aca="false">IF(ISNUMBER(F1672),INDEX(Scorecard!$D$28:$D$35,SUMPRODUCT(--(Scorecard!$G$28:$G$34&lt;F1672))+1),Scorecard!$D$36)</f>
        <v>-0.132616866359722</v>
      </c>
      <c r="AC1672" s="0" t="n">
        <f aca="false">IF(ISNUMBER(H1672),INDEX(Scorecard!$D$37:$D$44,SUMPRODUCT(--(Scorecard!$G$37:$G$43&lt;H1672))+1),Scorecard!$D$45)</f>
        <v>1.35057635045042</v>
      </c>
      <c r="AD1672" s="0" t="n">
        <f aca="false">IF(ISNUMBER(I1672),INDEX(Scorecard!$D$46:$D$52,SUMPRODUCT(--(Scorecard!$G$46:$G$51&lt;I1672))+1),Scorecard!$D$53)</f>
        <v>-0.108777051091409</v>
      </c>
      <c r="AE1672" s="0" t="n">
        <f aca="false">IF(ISNUMBER(K1672),INDEX(Scorecard!$D$54:$D$61,SUMPRODUCT(--(Scorecard!$G$54:$G$60&lt;K1672))+1),Scorecard!$D$62)</f>
        <v>0.489050497890326</v>
      </c>
      <c r="AF1672" s="0" t="n">
        <f aca="false">IF(ISNUMBER(L1672),INDEX(Scorecard!$D$63:$D$68,SUMPRODUCT(--(Scorecard!$G$63:$G$67&lt;L1672))+1),Scorecard!$D$69)</f>
        <v>0.322484508656054</v>
      </c>
      <c r="AG1672" s="0" t="n">
        <f aca="false">Inputs!$B$10+Scorecard!$J$5*Y1672+Scorecard!$J$6*Z1672+Scorecard!$J$7*AA1672+Scorecard!$J$8*AB1672+Scorecard!$J$9*AC1672+Scorecard!$J$10*AD1672+Scorecard!$J$11*AE1672+Scorecard!$J$12*AF1672</f>
        <v>-4.84113019145119</v>
      </c>
      <c r="AH1672" s="0" t="n">
        <f aca="false">MIN(1-Inputs!$B$13,MAX(Inputs!$B$13,1/(1+EXP(-(Inputs!$B$11*AG1672+Inputs!$B$12)))))</f>
        <v>0.00698056042134175</v>
      </c>
      <c r="AI1672" s="0" t="n">
        <f aca="false">Inputs!$B$9-Inputs!$B$8*AG1672</f>
        <v>626.808366594595</v>
      </c>
      <c r="AJ1672" s="0" t="n">
        <f aca="false">RANK(AH1672,$AH$5:$AH$2004,0)+COUNTIF($AH$4:AH1671,AH1672)</f>
        <v>1059</v>
      </c>
      <c r="AK1672" s="0" t="n">
        <f aca="false">IF(AJ1672&lt;=Deciles!$B$5*(Deciles!$B$4+1),INT((AJ1672-1)/(Deciles!$B$4+1))+1,Deciles!$B$5+INT((AJ1672-1-Deciles!$B$5*(Deciles!$B$4+1))/Deciles!$B$4)+1)</f>
        <v>6</v>
      </c>
    </row>
    <row r="1673" customFormat="false" ht="15" hidden="false" customHeight="false" outlineLevel="0" collapsed="false">
      <c r="A1673" s="0" t="n">
        <v>49788</v>
      </c>
      <c r="B1673" s="0" t="s">
        <v>157</v>
      </c>
      <c r="C1673" s="0" t="n">
        <v>768</v>
      </c>
      <c r="D1673" s="0" t="n">
        <v>91.1775283813477</v>
      </c>
      <c r="E1673" s="0" t="n">
        <v>82.7219696044922</v>
      </c>
      <c r="F1673" s="0" t="n">
        <v>12</v>
      </c>
      <c r="G1673" s="0" t="n">
        <v>4.71500015258789</v>
      </c>
      <c r="H1673" s="0" t="n">
        <v>0.831666707992554</v>
      </c>
      <c r="I1673" s="0" t="n">
        <v>16</v>
      </c>
      <c r="J1673" s="0" t="n">
        <v>11.8993663787842</v>
      </c>
      <c r="K1673" s="0" t="n">
        <v>4.42307710647583</v>
      </c>
      <c r="L1673" s="0" t="n">
        <v>-0.276922702789307</v>
      </c>
      <c r="M1673" s="0" t="n">
        <v>5.74976253509522</v>
      </c>
      <c r="N1673" s="0" t="n">
        <v>0</v>
      </c>
      <c r="O1673" s="0" t="n">
        <v>0</v>
      </c>
      <c r="P1673" s="0" t="s">
        <v>140</v>
      </c>
      <c r="Q1673" s="0" t="s">
        <v>141</v>
      </c>
      <c r="R1673" s="0" t="n">
        <v>2</v>
      </c>
      <c r="S1673" s="0" t="s">
        <v>149</v>
      </c>
      <c r="T1673" s="0" t="n">
        <v>0</v>
      </c>
      <c r="U1673" s="0" t="n">
        <v>147173.36</v>
      </c>
      <c r="V1673" s="0" t="n">
        <v>0.0024635479785502</v>
      </c>
      <c r="W1673" s="0" t="n">
        <v>655.119262695313</v>
      </c>
      <c r="X1673" s="0" t="n">
        <v>0.00128587684594095</v>
      </c>
      <c r="Y1673" s="0" t="n">
        <f aca="false">IF(ISNUMBER(C1673),INDEX(Scorecard!$D$5:$D$12,SUMPRODUCT(--(Scorecard!$G$5:$G$11&lt;C1673))+1),Scorecard!$D$13)</f>
        <v>1.23750384304241</v>
      </c>
      <c r="Z1673" s="0" t="n">
        <f aca="false">IF(ISNUMBER(D1673),INDEX(Scorecard!$D$14:$D$17,SUMPRODUCT(--(Scorecard!$G$14:$G$16&lt;D1673))+1),Scorecard!$D$18)</f>
        <v>-0.361970872710667</v>
      </c>
      <c r="AA1673" s="0" t="n">
        <f aca="false">IF(ISNUMBER(E1673),INDEX(Scorecard!$D$19:$D$26,SUMPRODUCT(--(Scorecard!$G$19:$G$25&lt;E1673))+1),Scorecard!$D$27)</f>
        <v>-0.219855970853228</v>
      </c>
      <c r="AB1673" s="0" t="n">
        <f aca="false">IF(ISNUMBER(F1673),INDEX(Scorecard!$D$28:$D$35,SUMPRODUCT(--(Scorecard!$G$28:$G$34&lt;F1673))+1),Scorecard!$D$36)</f>
        <v>0.624829191519909</v>
      </c>
      <c r="AC1673" s="0" t="n">
        <f aca="false">IF(ISNUMBER(H1673),INDEX(Scorecard!$D$37:$D$44,SUMPRODUCT(--(Scorecard!$G$37:$G$43&lt;H1673))+1),Scorecard!$D$45)</f>
        <v>-0.569454719285959</v>
      </c>
      <c r="AD1673" s="0" t="n">
        <f aca="false">IF(ISNUMBER(I1673),INDEX(Scorecard!$D$46:$D$52,SUMPRODUCT(--(Scorecard!$G$46:$G$51&lt;I1673))+1),Scorecard!$D$53)</f>
        <v>-0.114272400683245</v>
      </c>
      <c r="AE1673" s="0" t="n">
        <f aca="false">IF(ISNUMBER(K1673),INDEX(Scorecard!$D$54:$D$61,SUMPRODUCT(--(Scorecard!$G$54:$G$60&lt;K1673))+1),Scorecard!$D$62)</f>
        <v>0.409483001259379</v>
      </c>
      <c r="AF1673" s="0" t="n">
        <f aca="false">IF(ISNUMBER(L1673),INDEX(Scorecard!$D$63:$D$68,SUMPRODUCT(--(Scorecard!$G$63:$G$67&lt;L1673))+1),Scorecard!$D$69)</f>
        <v>0.322484508656054</v>
      </c>
      <c r="AG1673" s="0" t="n">
        <f aca="false">Inputs!$B$10+Scorecard!$J$5*Y1673+Scorecard!$J$6*Z1673+Scorecard!$J$7*AA1673+Scorecard!$J$8*AB1673+Scorecard!$J$9*AC1673+Scorecard!$J$10*AD1673+Scorecard!$J$11*AE1673+Scorecard!$J$12*AF1673</f>
        <v>-5.82231142082006</v>
      </c>
      <c r="AH1673" s="0" t="n">
        <f aca="false">MIN(1-Inputs!$B$13,MAX(Inputs!$B$13,1/(1+EXP(-(Inputs!$B$11*AG1673+Inputs!$B$12)))))</f>
        <v>0.00246354800964117</v>
      </c>
      <c r="AI1673" s="0" t="n">
        <f aca="false">Inputs!$B$9-Inputs!$B$8*AG1673</f>
        <v>655.119272471071</v>
      </c>
      <c r="AJ1673" s="0" t="n">
        <f aca="false">RANK(AH1673,$AH$5:$AH$2004,0)+COUNTIF($AH$4:AH1672,AH1673)</f>
        <v>1629</v>
      </c>
      <c r="AK1673" s="0" t="n">
        <f aca="false">IF(AJ1673&lt;=Deciles!$B$5*(Deciles!$B$4+1),INT((AJ1673-1)/(Deciles!$B$4+1))+1,Deciles!$B$5+INT((AJ1673-1-Deciles!$B$5*(Deciles!$B$4+1))/Deciles!$B$4)+1)</f>
        <v>9</v>
      </c>
    </row>
    <row r="1674" customFormat="false" ht="15" hidden="false" customHeight="false" outlineLevel="0" collapsed="false">
      <c r="A1674" s="0" t="n">
        <v>49816</v>
      </c>
      <c r="B1674" s="0" t="s">
        <v>143</v>
      </c>
      <c r="C1674" s="0" t="n">
        <v>778</v>
      </c>
      <c r="D1674" s="0" t="n">
        <v>68.2244110107422</v>
      </c>
      <c r="E1674" s="0" t="n">
        <v>64.8263244628906</v>
      </c>
      <c r="F1674" s="0" t="n">
        <v>41</v>
      </c>
      <c r="G1674" s="0" t="n">
        <v>3.63599991798401</v>
      </c>
      <c r="H1674" s="0" t="n">
        <v>0.402666568756104</v>
      </c>
      <c r="I1674" s="0" t="n">
        <v>16</v>
      </c>
      <c r="J1674" s="0" t="n">
        <v>13.1492519378662</v>
      </c>
      <c r="K1674" s="0" t="n">
        <v>9.13333320617676</v>
      </c>
      <c r="L1674" s="0" t="n">
        <v>5.0717945098877</v>
      </c>
      <c r="M1674" s="0" t="n">
        <v>1.43321859836578</v>
      </c>
      <c r="N1674" s="0" t="n">
        <v>1</v>
      </c>
      <c r="O1674" s="0" t="n">
        <v>0</v>
      </c>
      <c r="P1674" s="0" t="s">
        <v>144</v>
      </c>
      <c r="Q1674" s="0" t="s">
        <v>141</v>
      </c>
      <c r="R1674" s="0" t="n">
        <v>1</v>
      </c>
      <c r="S1674" s="0" t="s">
        <v>159</v>
      </c>
      <c r="T1674" s="0" t="n">
        <v>0</v>
      </c>
      <c r="U1674" s="0" t="n">
        <v>513626.84</v>
      </c>
      <c r="V1674" s="0" t="n">
        <v>0.00814055651426315</v>
      </c>
      <c r="W1674" s="0" t="n">
        <v>622.616149902344</v>
      </c>
      <c r="X1674" s="0" t="n">
        <v>0.005114427767694</v>
      </c>
      <c r="Y1674" s="0" t="n">
        <f aca="false">IF(ISNUMBER(C1674),INDEX(Scorecard!$D$5:$D$12,SUMPRODUCT(--(Scorecard!$G$5:$G$11&lt;C1674))+1),Scorecard!$D$13)</f>
        <v>1.23750384304241</v>
      </c>
      <c r="Z1674" s="0" t="n">
        <f aca="false">IF(ISNUMBER(D1674),INDEX(Scorecard!$D$14:$D$17,SUMPRODUCT(--(Scorecard!$G$14:$G$16&lt;D1674))+1),Scorecard!$D$18)</f>
        <v>0.128579646629417</v>
      </c>
      <c r="AA1674" s="0" t="n">
        <f aca="false">IF(ISNUMBER(E1674),INDEX(Scorecard!$D$19:$D$26,SUMPRODUCT(--(Scorecard!$G$19:$G$25&lt;E1674))+1),Scorecard!$D$27)</f>
        <v>0.233621608745691</v>
      </c>
      <c r="AB1674" s="0" t="n">
        <f aca="false">IF(ISNUMBER(F1674),INDEX(Scorecard!$D$28:$D$35,SUMPRODUCT(--(Scorecard!$G$28:$G$34&lt;F1674))+1),Scorecard!$D$36)</f>
        <v>-0.132616866359722</v>
      </c>
      <c r="AC1674" s="0" t="n">
        <f aca="false">IF(ISNUMBER(H1674),INDEX(Scorecard!$D$37:$D$44,SUMPRODUCT(--(Scorecard!$G$37:$G$43&lt;H1674))+1),Scorecard!$D$45)</f>
        <v>-0.271229676926091</v>
      </c>
      <c r="AD1674" s="0" t="n">
        <f aca="false">IF(ISNUMBER(I1674),INDEX(Scorecard!$D$46:$D$52,SUMPRODUCT(--(Scorecard!$G$46:$G$51&lt;I1674))+1),Scorecard!$D$53)</f>
        <v>-0.114272400683245</v>
      </c>
      <c r="AE1674" s="0" t="n">
        <f aca="false">IF(ISNUMBER(K1674),INDEX(Scorecard!$D$54:$D$61,SUMPRODUCT(--(Scorecard!$G$54:$G$60&lt;K1674))+1),Scorecard!$D$62)</f>
        <v>-0.541917179454542</v>
      </c>
      <c r="AF1674" s="0" t="n">
        <f aca="false">IF(ISNUMBER(L1674),INDEX(Scorecard!$D$63:$D$68,SUMPRODUCT(--(Scorecard!$G$63:$G$67&lt;L1674))+1),Scorecard!$D$69)</f>
        <v>0.322484508656054</v>
      </c>
      <c r="AG1674" s="0" t="n">
        <f aca="false">Inputs!$B$10+Scorecard!$J$5*Y1674+Scorecard!$J$6*Z1674+Scorecard!$J$7*AA1674+Scorecard!$J$8*AB1674+Scorecard!$J$9*AC1674+Scorecard!$J$10*AD1674+Scorecard!$J$11*AE1674+Scorecard!$J$12*AF1674</f>
        <v>-4.69583980165406</v>
      </c>
      <c r="AH1674" s="0" t="n">
        <f aca="false">MIN(1-Inputs!$B$13,MAX(Inputs!$B$13,1/(1+EXP(-(Inputs!$B$11*AG1674+Inputs!$B$12)))))</f>
        <v>0.00814055666522485</v>
      </c>
      <c r="AI1674" s="0" t="n">
        <f aca="false">Inputs!$B$9-Inputs!$B$8*AG1674</f>
        <v>622.616172097612</v>
      </c>
      <c r="AJ1674" s="0" t="n">
        <f aca="false">RANK(AH1674,$AH$5:$AH$2004,0)+COUNTIF($AH$4:AH1673,AH1674)</f>
        <v>964</v>
      </c>
      <c r="AK1674" s="0" t="n">
        <f aca="false">IF(AJ1674&lt;=Deciles!$B$5*(Deciles!$B$4+1),INT((AJ1674-1)/(Deciles!$B$4+1))+1,Deciles!$B$5+INT((AJ1674-1-Deciles!$B$5*(Deciles!$B$4+1))/Deciles!$B$4)+1)</f>
        <v>5</v>
      </c>
    </row>
    <row r="1675" customFormat="false" ht="15" hidden="false" customHeight="false" outlineLevel="0" collapsed="false">
      <c r="A1675" s="0" t="n">
        <v>49863</v>
      </c>
      <c r="B1675" s="0" t="s">
        <v>143</v>
      </c>
      <c r="C1675" s="0" t="n">
        <v>749</v>
      </c>
      <c r="D1675" s="0" t="n">
        <v>90.9909362792969</v>
      </c>
      <c r="E1675" s="0" t="n">
        <v>66.6223678588867</v>
      </c>
      <c r="F1675" s="0" t="n">
        <v>37</v>
      </c>
      <c r="G1675" s="0" t="n">
        <v>3.63599991798401</v>
      </c>
      <c r="H1675" s="0" t="n">
        <v>0.402666568756104</v>
      </c>
      <c r="I1675" s="0" t="n">
        <v>71</v>
      </c>
      <c r="J1675" s="0" t="n">
        <v>12.258358001709</v>
      </c>
      <c r="K1675" s="0" t="n">
        <v>9.13333320617676</v>
      </c>
      <c r="L1675" s="0" t="n">
        <v>5.0717945098877</v>
      </c>
      <c r="M1675" s="0" t="n">
        <v>1.43321859836578</v>
      </c>
      <c r="N1675" s="0" t="n">
        <v>0</v>
      </c>
      <c r="O1675" s="0" t="n">
        <v>0</v>
      </c>
      <c r="P1675" s="0" t="s">
        <v>144</v>
      </c>
      <c r="Q1675" s="0" t="s">
        <v>141</v>
      </c>
      <c r="R1675" s="0" t="n">
        <v>1</v>
      </c>
      <c r="S1675" s="0" t="s">
        <v>159</v>
      </c>
      <c r="T1675" s="0" t="n">
        <v>0</v>
      </c>
      <c r="U1675" s="0" t="n">
        <v>210735.25</v>
      </c>
      <c r="V1675" s="0" t="n">
        <v>0.0185271706432104</v>
      </c>
      <c r="W1675" s="0" t="n">
        <v>600.07421875</v>
      </c>
      <c r="X1675" s="0" t="n">
        <v>0.00735572539269924</v>
      </c>
      <c r="Y1675" s="0" t="n">
        <f aca="false">IF(ISNUMBER(C1675),INDEX(Scorecard!$D$5:$D$12,SUMPRODUCT(--(Scorecard!$G$5:$G$11&lt;C1675))+1),Scorecard!$D$13)</f>
        <v>0.488358159108655</v>
      </c>
      <c r="Z1675" s="0" t="n">
        <f aca="false">IF(ISNUMBER(D1675),INDEX(Scorecard!$D$14:$D$17,SUMPRODUCT(--(Scorecard!$G$14:$G$16&lt;D1675))+1),Scorecard!$D$18)</f>
        <v>-0.361970872710667</v>
      </c>
      <c r="AA1675" s="0" t="n">
        <f aca="false">IF(ISNUMBER(E1675),INDEX(Scorecard!$D$19:$D$26,SUMPRODUCT(--(Scorecard!$G$19:$G$25&lt;E1675))+1),Scorecard!$D$27)</f>
        <v>0.0530843085177338</v>
      </c>
      <c r="AB1675" s="0" t="n">
        <f aca="false">IF(ISNUMBER(F1675),INDEX(Scorecard!$D$28:$D$35,SUMPRODUCT(--(Scorecard!$G$28:$G$34&lt;F1675))+1),Scorecard!$D$36)</f>
        <v>-0.0008456427959252</v>
      </c>
      <c r="AC1675" s="0" t="n">
        <f aca="false">IF(ISNUMBER(H1675),INDEX(Scorecard!$D$37:$D$44,SUMPRODUCT(--(Scorecard!$G$37:$G$43&lt;H1675))+1),Scorecard!$D$45)</f>
        <v>-0.271229676926091</v>
      </c>
      <c r="AD1675" s="0" t="n">
        <f aca="false">IF(ISNUMBER(I1675),INDEX(Scorecard!$D$46:$D$52,SUMPRODUCT(--(Scorecard!$G$46:$G$51&lt;I1675))+1),Scorecard!$D$53)</f>
        <v>0.818882373006414</v>
      </c>
      <c r="AE1675" s="0" t="n">
        <f aca="false">IF(ISNUMBER(K1675),INDEX(Scorecard!$D$54:$D$61,SUMPRODUCT(--(Scorecard!$G$54:$G$60&lt;K1675))+1),Scorecard!$D$62)</f>
        <v>-0.541917179454542</v>
      </c>
      <c r="AF1675" s="0" t="n">
        <f aca="false">IF(ISNUMBER(L1675),INDEX(Scorecard!$D$63:$D$68,SUMPRODUCT(--(Scorecard!$G$63:$G$67&lt;L1675))+1),Scorecard!$D$69)</f>
        <v>0.322484508656054</v>
      </c>
      <c r="AG1675" s="0" t="n">
        <f aca="false">Inputs!$B$10+Scorecard!$J$5*Y1675+Scorecard!$J$6*Z1675+Scorecard!$J$7*AA1675+Scorecard!$J$8*AB1675+Scorecard!$J$9*AC1675+Scorecard!$J$10*AD1675+Scorecard!$J$11*AE1675+Scorecard!$J$12*AF1675</f>
        <v>-3.91459530710107</v>
      </c>
      <c r="AH1675" s="0" t="n">
        <f aca="false">MIN(1-Inputs!$B$13,MAX(Inputs!$B$13,1/(1+EXP(-(Inputs!$B$11*AG1675+Inputs!$B$12)))))</f>
        <v>0.0185271707146144</v>
      </c>
      <c r="AI1675" s="0" t="n">
        <f aca="false">Inputs!$B$9-Inputs!$B$8*AG1675</f>
        <v>600.074220937344</v>
      </c>
      <c r="AJ1675" s="0" t="n">
        <f aca="false">RANK(AH1675,$AH$5:$AH$2004,0)+COUNTIF($AH$4:AH1674,AH1675)</f>
        <v>486</v>
      </c>
      <c r="AK1675" s="0" t="n">
        <f aca="false">IF(AJ1675&lt;=Deciles!$B$5*(Deciles!$B$4+1),INT((AJ1675-1)/(Deciles!$B$4+1))+1,Deciles!$B$5+INT((AJ1675-1-Deciles!$B$5*(Deciles!$B$4+1))/Deciles!$B$4)+1)</f>
        <v>3</v>
      </c>
    </row>
    <row r="1676" customFormat="false" ht="15" hidden="false" customHeight="false" outlineLevel="0" collapsed="false">
      <c r="A1676" s="0" t="n">
        <v>49899</v>
      </c>
      <c r="B1676" s="0" t="s">
        <v>145</v>
      </c>
      <c r="C1676" s="0" t="n">
        <v>743</v>
      </c>
      <c r="D1676" s="0" t="n">
        <v>81.5672454833984</v>
      </c>
      <c r="E1676" s="0" t="n">
        <v>52.5396423339844</v>
      </c>
      <c r="F1676" s="0" t="n">
        <v>40</v>
      </c>
      <c r="G1676" s="0" t="n">
        <v>4.47200012207031</v>
      </c>
      <c r="H1676" s="0" t="n">
        <v>0.955333471298218</v>
      </c>
      <c r="I1676" s="0" t="n">
        <v>73</v>
      </c>
      <c r="J1676" s="0" t="n">
        <v>11.8234968185425</v>
      </c>
      <c r="K1676" s="0" t="n">
        <v>4.85833311080933</v>
      </c>
      <c r="L1676" s="0" t="n">
        <v>-1.875</v>
      </c>
      <c r="M1676" s="0" t="n">
        <v>6.54819345474243</v>
      </c>
      <c r="N1676" s="0" t="n">
        <v>0</v>
      </c>
      <c r="O1676" s="0" t="n">
        <v>0</v>
      </c>
      <c r="P1676" s="0" t="s">
        <v>140</v>
      </c>
      <c r="Q1676" s="0" t="s">
        <v>141</v>
      </c>
      <c r="R1676" s="0" t="n">
        <v>2</v>
      </c>
      <c r="S1676" s="0" t="s">
        <v>151</v>
      </c>
      <c r="T1676" s="0" t="n">
        <v>0</v>
      </c>
      <c r="U1676" s="0" t="n">
        <v>136420.38</v>
      </c>
      <c r="V1676" s="0" t="n">
        <v>0.00743513042107225</v>
      </c>
      <c r="W1676" s="0" t="n">
        <v>625.088562011719</v>
      </c>
      <c r="X1676" s="0" t="n">
        <v>0.00582132628187537</v>
      </c>
      <c r="Y1676" s="0" t="n">
        <f aca="false">IF(ISNUMBER(C1676),INDEX(Scorecard!$D$5:$D$12,SUMPRODUCT(--(Scorecard!$G$5:$G$11&lt;C1676))+1),Scorecard!$D$13)</f>
        <v>0.488358159108655</v>
      </c>
      <c r="Z1676" s="0" t="n">
        <f aca="false">IF(ISNUMBER(D1676),INDEX(Scorecard!$D$14:$D$17,SUMPRODUCT(--(Scorecard!$G$14:$G$16&lt;D1676))+1),Scorecard!$D$18)</f>
        <v>0.0505355481560174</v>
      </c>
      <c r="AA1676" s="0" t="n">
        <f aca="false">IF(ISNUMBER(E1676),INDEX(Scorecard!$D$19:$D$26,SUMPRODUCT(--(Scorecard!$G$19:$G$25&lt;E1676))+1),Scorecard!$D$27)</f>
        <v>0.57899015159425</v>
      </c>
      <c r="AB1676" s="0" t="n">
        <f aca="false">IF(ISNUMBER(F1676),INDEX(Scorecard!$D$28:$D$35,SUMPRODUCT(--(Scorecard!$G$28:$G$34&lt;F1676))+1),Scorecard!$D$36)</f>
        <v>-0.132616866359722</v>
      </c>
      <c r="AC1676" s="0" t="n">
        <f aca="false">IF(ISNUMBER(H1676),INDEX(Scorecard!$D$37:$D$44,SUMPRODUCT(--(Scorecard!$G$37:$G$43&lt;H1676))+1),Scorecard!$D$45)</f>
        <v>-0.975503570149195</v>
      </c>
      <c r="AD1676" s="0" t="n">
        <f aca="false">IF(ISNUMBER(I1676),INDEX(Scorecard!$D$46:$D$52,SUMPRODUCT(--(Scorecard!$G$46:$G$51&lt;I1676))+1),Scorecard!$D$53)</f>
        <v>0.818882373006414</v>
      </c>
      <c r="AE1676" s="0" t="n">
        <f aca="false">IF(ISNUMBER(K1676),INDEX(Scorecard!$D$54:$D$61,SUMPRODUCT(--(Scorecard!$G$54:$G$60&lt;K1676))+1),Scorecard!$D$62)</f>
        <v>0.214429354789033</v>
      </c>
      <c r="AF1676" s="0" t="n">
        <f aca="false">IF(ISNUMBER(L1676),INDEX(Scorecard!$D$63:$D$68,SUMPRODUCT(--(Scorecard!$G$63:$G$67&lt;L1676))+1),Scorecard!$D$69)</f>
        <v>-0.340582194386522</v>
      </c>
      <c r="AG1676" s="0" t="n">
        <f aca="false">Inputs!$B$10+Scorecard!$J$5*Y1676+Scorecard!$J$6*Z1676+Scorecard!$J$7*AA1676+Scorecard!$J$8*AB1676+Scorecard!$J$9*AC1676+Scorecard!$J$10*AD1676+Scorecard!$J$11*AE1676+Scorecard!$J$12*AF1676</f>
        <v>-4.78152689321485</v>
      </c>
      <c r="AH1676" s="0" t="n">
        <f aca="false">MIN(1-Inputs!$B$13,MAX(Inputs!$B$13,1/(1+EXP(-(Inputs!$B$11*AG1676+Inputs!$B$12)))))</f>
        <v>0.00743513022801519</v>
      </c>
      <c r="AI1676" s="0" t="n">
        <f aca="false">Inputs!$B$9-Inputs!$B$8*AG1676</f>
        <v>625.088578938871</v>
      </c>
      <c r="AJ1676" s="0" t="n">
        <f aca="false">RANK(AH1676,$AH$5:$AH$2004,0)+COUNTIF($AH$4:AH1675,AH1676)</f>
        <v>1016</v>
      </c>
      <c r="AK1676" s="0" t="n">
        <f aca="false">IF(AJ1676&lt;=Deciles!$B$5*(Deciles!$B$4+1),INT((AJ1676-1)/(Deciles!$B$4+1))+1,Deciles!$B$5+INT((AJ1676-1-Deciles!$B$5*(Deciles!$B$4+1))/Deciles!$B$4)+1)</f>
        <v>6</v>
      </c>
    </row>
    <row r="1677" customFormat="false" ht="15" hidden="false" customHeight="false" outlineLevel="0" collapsed="false">
      <c r="A1677" s="0" t="n">
        <v>49903</v>
      </c>
      <c r="B1677" s="0" t="s">
        <v>143</v>
      </c>
      <c r="C1677" s="0" t="n">
        <v>777</v>
      </c>
      <c r="D1677" s="0" t="n">
        <v>80</v>
      </c>
      <c r="E1677" s="0" t="n">
        <v>54.3216743469238</v>
      </c>
      <c r="F1677" s="0" t="n">
        <v>36</v>
      </c>
      <c r="G1677" s="0" t="n">
        <v>4.48799991607666</v>
      </c>
      <c r="H1677" s="0" t="n">
        <v>1.25466656684876</v>
      </c>
      <c r="I1677" s="0" t="n">
        <v>62</v>
      </c>
      <c r="J1677" s="0" t="n">
        <v>11.7594881057739</v>
      </c>
      <c r="K1677" s="0" t="n">
        <v>9.23333358764648</v>
      </c>
      <c r="L1677" s="0" t="n">
        <v>5.07179498672485</v>
      </c>
      <c r="M1677" s="0" t="n">
        <v>2.67803835868835</v>
      </c>
      <c r="N1677" s="0" t="n">
        <v>0</v>
      </c>
      <c r="O1677" s="0" t="n">
        <v>0</v>
      </c>
      <c r="P1677" s="0" t="s">
        <v>140</v>
      </c>
      <c r="Q1677" s="0" t="s">
        <v>141</v>
      </c>
      <c r="R1677" s="0" t="n">
        <v>2</v>
      </c>
      <c r="S1677" s="0" t="s">
        <v>151</v>
      </c>
      <c r="T1677" s="0" t="n">
        <v>0</v>
      </c>
      <c r="U1677" s="0" t="n">
        <v>127961.99</v>
      </c>
      <c r="V1677" s="0" t="n">
        <v>0.00524632539600134</v>
      </c>
      <c r="W1677" s="0" t="n">
        <v>634.585144042969</v>
      </c>
      <c r="X1677" s="0" t="n">
        <v>0.00300572440028191</v>
      </c>
      <c r="Y1677" s="0" t="n">
        <f aca="false">IF(ISNUMBER(C1677),INDEX(Scorecard!$D$5:$D$12,SUMPRODUCT(--(Scorecard!$G$5:$G$11&lt;C1677))+1),Scorecard!$D$13)</f>
        <v>1.23750384304241</v>
      </c>
      <c r="Z1677" s="0" t="n">
        <f aca="false">IF(ISNUMBER(D1677),INDEX(Scorecard!$D$14:$D$17,SUMPRODUCT(--(Scorecard!$G$14:$G$16&lt;D1677))+1),Scorecard!$D$18)</f>
        <v>0.0505355481560174</v>
      </c>
      <c r="AA1677" s="0" t="n">
        <f aca="false">IF(ISNUMBER(E1677),INDEX(Scorecard!$D$19:$D$26,SUMPRODUCT(--(Scorecard!$G$19:$G$25&lt;E1677))+1),Scorecard!$D$27)</f>
        <v>0.57899015159425</v>
      </c>
      <c r="AB1677" s="0" t="n">
        <f aca="false">IF(ISNUMBER(F1677),INDEX(Scorecard!$D$28:$D$35,SUMPRODUCT(--(Scorecard!$G$28:$G$34&lt;F1677))+1),Scorecard!$D$36)</f>
        <v>-0.0008456427959252</v>
      </c>
      <c r="AC1677" s="0" t="n">
        <f aca="false">IF(ISNUMBER(H1677),INDEX(Scorecard!$D$37:$D$44,SUMPRODUCT(--(Scorecard!$G$37:$G$43&lt;H1677))+1),Scorecard!$D$45)</f>
        <v>-0.975503570149195</v>
      </c>
      <c r="AD1677" s="0" t="n">
        <f aca="false">IF(ISNUMBER(I1677),INDEX(Scorecard!$D$46:$D$52,SUMPRODUCT(--(Scorecard!$G$46:$G$51&lt;I1677))+1),Scorecard!$D$53)</f>
        <v>0.818882373006414</v>
      </c>
      <c r="AE1677" s="0" t="n">
        <f aca="false">IF(ISNUMBER(K1677),INDEX(Scorecard!$D$54:$D$61,SUMPRODUCT(--(Scorecard!$G$54:$G$60&lt;K1677))+1),Scorecard!$D$62)</f>
        <v>-0.541917179454542</v>
      </c>
      <c r="AF1677" s="0" t="n">
        <f aca="false">IF(ISNUMBER(L1677),INDEX(Scorecard!$D$63:$D$68,SUMPRODUCT(--(Scorecard!$G$63:$G$67&lt;L1677))+1),Scorecard!$D$69)</f>
        <v>0.322484508656054</v>
      </c>
      <c r="AG1677" s="0" t="n">
        <f aca="false">Inputs!$B$10+Scorecard!$J$5*Y1677+Scorecard!$J$6*Z1677+Scorecard!$J$7*AA1677+Scorecard!$J$8*AB1677+Scorecard!$J$9*AC1677+Scorecard!$J$10*AD1677+Scorecard!$J$11*AE1677+Scorecard!$J$12*AF1677</f>
        <v>-5.11065326353293</v>
      </c>
      <c r="AH1677" s="0" t="n">
        <f aca="false">MIN(1-Inputs!$B$13,MAX(Inputs!$B$13,1/(1+EXP(-(Inputs!$B$11*AG1677+Inputs!$B$12)))))</f>
        <v>0.00524632554192002</v>
      </c>
      <c r="AI1677" s="0" t="n">
        <f aca="false">Inputs!$B$9-Inputs!$B$8*AG1677</f>
        <v>634.585158584545</v>
      </c>
      <c r="AJ1677" s="0" t="n">
        <f aca="false">RANK(AH1677,$AH$5:$AH$2004,0)+COUNTIF($AH$4:AH1676,AH1677)</f>
        <v>1225</v>
      </c>
      <c r="AK1677" s="0" t="n">
        <f aca="false">IF(AJ1677&lt;=Deciles!$B$5*(Deciles!$B$4+1),INT((AJ1677-1)/(Deciles!$B$4+1))+1,Deciles!$B$5+INT((AJ1677-1-Deciles!$B$5*(Deciles!$B$4+1))/Deciles!$B$4)+1)</f>
        <v>7</v>
      </c>
    </row>
    <row r="1678" customFormat="false" ht="15" hidden="false" customHeight="false" outlineLevel="0" collapsed="false">
      <c r="A1678" s="0" t="n">
        <v>49903</v>
      </c>
      <c r="B1678" s="0" t="s">
        <v>155</v>
      </c>
      <c r="C1678" s="0" t="n">
        <v>777</v>
      </c>
      <c r="D1678" s="0" t="n">
        <v>80</v>
      </c>
      <c r="E1678" s="0" t="n">
        <v>46.8759384155273</v>
      </c>
      <c r="F1678" s="0" t="n">
        <v>36</v>
      </c>
      <c r="G1678" s="0" t="n">
        <v>4.48799991607666</v>
      </c>
      <c r="H1678" s="0" t="n">
        <v>-1.24533319473267</v>
      </c>
      <c r="I1678" s="0" t="n">
        <v>86</v>
      </c>
      <c r="J1678" s="0" t="n">
        <v>11.712495803833</v>
      </c>
      <c r="K1678" s="0" t="n">
        <v>4.60833311080933</v>
      </c>
      <c r="L1678" s="0" t="n">
        <v>-1.125</v>
      </c>
      <c r="M1678" s="0" t="n">
        <v>6.54818534851074</v>
      </c>
      <c r="N1678" s="0" t="n">
        <v>0</v>
      </c>
      <c r="O1678" s="0" t="n">
        <v>0</v>
      </c>
      <c r="P1678" s="0" t="s">
        <v>140</v>
      </c>
      <c r="Q1678" s="0" t="s">
        <v>141</v>
      </c>
      <c r="R1678" s="0" t="n">
        <v>2</v>
      </c>
      <c r="S1678" s="0" t="s">
        <v>151</v>
      </c>
      <c r="T1678" s="0" t="n">
        <v>0</v>
      </c>
      <c r="U1678" s="0" t="n">
        <v>122087.84</v>
      </c>
      <c r="V1678" s="0" t="n">
        <v>0.00227913074195385</v>
      </c>
      <c r="W1678" s="0" t="n">
        <v>657.230102539063</v>
      </c>
      <c r="X1678" s="0" t="n">
        <v>0.00275797210633755</v>
      </c>
      <c r="Y1678" s="0" t="n">
        <f aca="false">IF(ISNUMBER(C1678),INDEX(Scorecard!$D$5:$D$12,SUMPRODUCT(--(Scorecard!$G$5:$G$11&lt;C1678))+1),Scorecard!$D$13)</f>
        <v>1.23750384304241</v>
      </c>
      <c r="Z1678" s="0" t="n">
        <f aca="false">IF(ISNUMBER(D1678),INDEX(Scorecard!$D$14:$D$17,SUMPRODUCT(--(Scorecard!$G$14:$G$16&lt;D1678))+1),Scorecard!$D$18)</f>
        <v>0.0505355481560174</v>
      </c>
      <c r="AA1678" s="0" t="n">
        <f aca="false">IF(ISNUMBER(E1678),INDEX(Scorecard!$D$19:$D$26,SUMPRODUCT(--(Scorecard!$G$19:$G$25&lt;E1678))+1),Scorecard!$D$27)</f>
        <v>0.57899015159425</v>
      </c>
      <c r="AB1678" s="0" t="n">
        <f aca="false">IF(ISNUMBER(F1678),INDEX(Scorecard!$D$28:$D$35,SUMPRODUCT(--(Scorecard!$G$28:$G$34&lt;F1678))+1),Scorecard!$D$36)</f>
        <v>-0.0008456427959252</v>
      </c>
      <c r="AC1678" s="0" t="n">
        <f aca="false">IF(ISNUMBER(H1678),INDEX(Scorecard!$D$37:$D$44,SUMPRODUCT(--(Scorecard!$G$37:$G$43&lt;H1678))+1),Scorecard!$D$45)</f>
        <v>1.35057635045042</v>
      </c>
      <c r="AD1678" s="0" t="n">
        <f aca="false">IF(ISNUMBER(I1678),INDEX(Scorecard!$D$46:$D$52,SUMPRODUCT(--(Scorecard!$G$46:$G$51&lt;I1678))+1),Scorecard!$D$53)</f>
        <v>0.818882373006414</v>
      </c>
      <c r="AE1678" s="0" t="n">
        <f aca="false">IF(ISNUMBER(K1678),INDEX(Scorecard!$D$54:$D$61,SUMPRODUCT(--(Scorecard!$G$54:$G$60&lt;K1678))+1),Scorecard!$D$62)</f>
        <v>0.409483001259379</v>
      </c>
      <c r="AF1678" s="0" t="n">
        <f aca="false">IF(ISNUMBER(L1678),INDEX(Scorecard!$D$63:$D$68,SUMPRODUCT(--(Scorecard!$G$63:$G$67&lt;L1678))+1),Scorecard!$D$69)</f>
        <v>-0.340582194386522</v>
      </c>
      <c r="AG1678" s="0" t="n">
        <f aca="false">Inputs!$B$10+Scorecard!$J$5*Y1678+Scorecard!$J$6*Z1678+Scorecard!$J$7*AA1678+Scorecard!$J$8*AB1678+Scorecard!$J$9*AC1678+Scorecard!$J$10*AD1678+Scorecard!$J$11*AE1678+Scorecard!$J$12*AF1678</f>
        <v>-5.89546712626372</v>
      </c>
      <c r="AH1678" s="0" t="n">
        <f aca="false">MIN(1-Inputs!$B$13,MAX(Inputs!$B$13,1/(1+EXP(-(Inputs!$B$11*AG1678+Inputs!$B$12)))))</f>
        <v>0.00227913065822871</v>
      </c>
      <c r="AI1678" s="0" t="n">
        <f aca="false">Inputs!$B$9-Inputs!$B$8*AG1678</f>
        <v>657.230099940197</v>
      </c>
      <c r="AJ1678" s="0" t="n">
        <f aca="false">RANK(AH1678,$AH$5:$AH$2004,0)+COUNTIF($AH$4:AH1677,AH1678)</f>
        <v>1656</v>
      </c>
      <c r="AK1678" s="0" t="n">
        <f aca="false">IF(AJ1678&lt;=Deciles!$B$5*(Deciles!$B$4+1),INT((AJ1678-1)/(Deciles!$B$4+1))+1,Deciles!$B$5+INT((AJ1678-1-Deciles!$B$5*(Deciles!$B$4+1))/Deciles!$B$4)+1)</f>
        <v>9</v>
      </c>
    </row>
    <row r="1679" customFormat="false" ht="15" hidden="false" customHeight="false" outlineLevel="0" collapsed="false">
      <c r="A1679" s="0" t="n">
        <v>49915</v>
      </c>
      <c r="B1679" s="0" t="s">
        <v>152</v>
      </c>
      <c r="C1679" s="0" t="n">
        <v>719</v>
      </c>
      <c r="D1679" s="0" t="n">
        <v>80</v>
      </c>
      <c r="E1679" s="0" t="n">
        <v>70.17236328125</v>
      </c>
      <c r="F1679" s="0" t="n">
        <v>50</v>
      </c>
      <c r="G1679" s="0" t="n">
        <v>4.00400018692017</v>
      </c>
      <c r="H1679" s="0" t="n">
        <v>-2.42933320999146</v>
      </c>
      <c r="I1679" s="0" t="n">
        <v>32</v>
      </c>
      <c r="J1679" s="0" t="n">
        <v>12.5712671279907</v>
      </c>
      <c r="K1679" s="0" t="n">
        <v>4.5</v>
      </c>
      <c r="L1679" s="0" t="n">
        <v>-0.458333492279053</v>
      </c>
      <c r="M1679" s="0" t="n">
        <v>3.98039174079895</v>
      </c>
      <c r="N1679" s="0" t="n">
        <v>0</v>
      </c>
      <c r="O1679" s="0" t="n">
        <v>0</v>
      </c>
      <c r="P1679" s="0" t="s">
        <v>140</v>
      </c>
      <c r="Q1679" s="0" t="s">
        <v>141</v>
      </c>
      <c r="R1679" s="0" t="n">
        <v>1</v>
      </c>
      <c r="S1679" s="0" t="s">
        <v>162</v>
      </c>
      <c r="T1679" s="0" t="n">
        <v>0</v>
      </c>
      <c r="U1679" s="0" t="n">
        <v>288158.94</v>
      </c>
      <c r="V1679" s="0" t="n">
        <v>0.0189328659325838</v>
      </c>
      <c r="W1679" s="0" t="n">
        <v>599.476806640625</v>
      </c>
      <c r="X1679" s="0" t="n">
        <v>0.0170985925942659</v>
      </c>
      <c r="Y1679" s="0" t="n">
        <f aca="false">IF(ISNUMBER(C1679),INDEX(Scorecard!$D$5:$D$12,SUMPRODUCT(--(Scorecard!$G$5:$G$11&lt;C1679))+1),Scorecard!$D$13)</f>
        <v>-0.0290424113398221</v>
      </c>
      <c r="Z1679" s="0" t="n">
        <f aca="false">IF(ISNUMBER(D1679),INDEX(Scorecard!$D$14:$D$17,SUMPRODUCT(--(Scorecard!$G$14:$G$16&lt;D1679))+1),Scorecard!$D$18)</f>
        <v>0.0505355481560174</v>
      </c>
      <c r="AA1679" s="0" t="n">
        <f aca="false">IF(ISNUMBER(E1679),INDEX(Scorecard!$D$19:$D$26,SUMPRODUCT(--(Scorecard!$G$19:$G$25&lt;E1679))+1),Scorecard!$D$27)</f>
        <v>0.0530843085177338</v>
      </c>
      <c r="AB1679" s="0" t="n">
        <f aca="false">IF(ISNUMBER(F1679),INDEX(Scorecard!$D$28:$D$35,SUMPRODUCT(--(Scorecard!$G$28:$G$34&lt;F1679))+1),Scorecard!$D$36)</f>
        <v>-0.400689107298307</v>
      </c>
      <c r="AC1679" s="0" t="n">
        <f aca="false">IF(ISNUMBER(H1679),INDEX(Scorecard!$D$37:$D$44,SUMPRODUCT(--(Scorecard!$G$37:$G$43&lt;H1679))+1),Scorecard!$D$45)</f>
        <v>1.35057635045042</v>
      </c>
      <c r="AD1679" s="0" t="n">
        <f aca="false">IF(ISNUMBER(I1679),INDEX(Scorecard!$D$46:$D$52,SUMPRODUCT(--(Scorecard!$G$46:$G$51&lt;I1679))+1),Scorecard!$D$53)</f>
        <v>0.123869379412532</v>
      </c>
      <c r="AE1679" s="0" t="n">
        <f aca="false">IF(ISNUMBER(K1679),INDEX(Scorecard!$D$54:$D$61,SUMPRODUCT(--(Scorecard!$G$54:$G$60&lt;K1679))+1),Scorecard!$D$62)</f>
        <v>0.409483001259379</v>
      </c>
      <c r="AF1679" s="0" t="n">
        <f aca="false">IF(ISNUMBER(L1679),INDEX(Scorecard!$D$63:$D$68,SUMPRODUCT(--(Scorecard!$G$63:$G$67&lt;L1679))+1),Scorecard!$D$69)</f>
        <v>0.322484508656054</v>
      </c>
      <c r="AG1679" s="0" t="n">
        <f aca="false">Inputs!$B$10+Scorecard!$J$5*Y1679+Scorecard!$J$6*Z1679+Scorecard!$J$7*AA1679+Scorecard!$J$8*AB1679+Scorecard!$J$9*AC1679+Scorecard!$J$10*AD1679+Scorecard!$J$11*AE1679+Scorecard!$J$12*AF1679</f>
        <v>-3.89389002836364</v>
      </c>
      <c r="AH1679" s="0" t="n">
        <f aca="false">MIN(1-Inputs!$B$13,MAX(Inputs!$B$13,1/(1+EXP(-(Inputs!$B$11*AG1679+Inputs!$B$12)))))</f>
        <v>0.0189328666049927</v>
      </c>
      <c r="AI1679" s="0" t="n">
        <f aca="false">Inputs!$B$9-Inputs!$B$8*AG1679</f>
        <v>599.47679287825</v>
      </c>
      <c r="AJ1679" s="0" t="n">
        <f aca="false">RANK(AH1679,$AH$5:$AH$2004,0)+COUNTIF($AH$4:AH1678,AH1679)</f>
        <v>475</v>
      </c>
      <c r="AK1679" s="0" t="n">
        <f aca="false">IF(AJ1679&lt;=Deciles!$B$5*(Deciles!$B$4+1),INT((AJ1679-1)/(Deciles!$B$4+1))+1,Deciles!$B$5+INT((AJ1679-1-Deciles!$B$5*(Deciles!$B$4+1))/Deciles!$B$4)+1)</f>
        <v>3</v>
      </c>
    </row>
    <row r="1680" customFormat="false" ht="15" hidden="false" customHeight="false" outlineLevel="0" collapsed="false">
      <c r="A1680" s="0" t="n">
        <v>49939</v>
      </c>
      <c r="B1680" s="0" t="s">
        <v>152</v>
      </c>
      <c r="C1680" s="0" t="n">
        <v>768</v>
      </c>
      <c r="D1680" s="0" t="n">
        <v>80</v>
      </c>
      <c r="E1680" s="0" t="n">
        <v>44.0723457336426</v>
      </c>
      <c r="F1680" s="0" t="n">
        <v>31</v>
      </c>
      <c r="G1680" s="0" t="n">
        <v>4.57800006866455</v>
      </c>
      <c r="H1680" s="0" t="n">
        <v>-1.85533332824707</v>
      </c>
      <c r="I1680" s="0" t="n">
        <v>117</v>
      </c>
      <c r="J1680" s="0" t="n">
        <v>12.6000089645386</v>
      </c>
      <c r="K1680" s="0" t="n">
        <v>4.40000009536743</v>
      </c>
      <c r="L1680" s="0" t="n">
        <v>-0.458333015441895</v>
      </c>
      <c r="M1680" s="0" t="n">
        <v>4.48895788192749</v>
      </c>
      <c r="N1680" s="0" t="n">
        <v>0</v>
      </c>
      <c r="O1680" s="0" t="n">
        <v>0</v>
      </c>
      <c r="P1680" s="0" t="s">
        <v>144</v>
      </c>
      <c r="Q1680" s="0" t="s">
        <v>141</v>
      </c>
      <c r="R1680" s="0" t="n">
        <v>2</v>
      </c>
      <c r="S1680" s="0" t="s">
        <v>161</v>
      </c>
      <c r="T1680" s="0" t="n">
        <v>0</v>
      </c>
      <c r="U1680" s="0" t="n">
        <v>296561.16</v>
      </c>
      <c r="V1680" s="0" t="n">
        <v>0.00171774532645941</v>
      </c>
      <c r="W1680" s="0" t="n">
        <v>664.898559570313</v>
      </c>
      <c r="X1680" s="0" t="n">
        <v>0.00134605111088604</v>
      </c>
      <c r="Y1680" s="0" t="n">
        <f aca="false">IF(ISNUMBER(C1680),INDEX(Scorecard!$D$5:$D$12,SUMPRODUCT(--(Scorecard!$G$5:$G$11&lt;C1680))+1),Scorecard!$D$13)</f>
        <v>1.23750384304241</v>
      </c>
      <c r="Z1680" s="0" t="n">
        <f aca="false">IF(ISNUMBER(D1680),INDEX(Scorecard!$D$14:$D$17,SUMPRODUCT(--(Scorecard!$G$14:$G$16&lt;D1680))+1),Scorecard!$D$18)</f>
        <v>0.0505355481560174</v>
      </c>
      <c r="AA1680" s="0" t="n">
        <f aca="false">IF(ISNUMBER(E1680),INDEX(Scorecard!$D$19:$D$26,SUMPRODUCT(--(Scorecard!$G$19:$G$25&lt;E1680))+1),Scorecard!$D$27)</f>
        <v>0.57899015159425</v>
      </c>
      <c r="AB1680" s="0" t="n">
        <f aca="false">IF(ISNUMBER(F1680),INDEX(Scorecard!$D$28:$D$35,SUMPRODUCT(--(Scorecard!$G$28:$G$34&lt;F1680))+1),Scorecard!$D$36)</f>
        <v>0.126913191054783</v>
      </c>
      <c r="AC1680" s="0" t="n">
        <f aca="false">IF(ISNUMBER(H1680),INDEX(Scorecard!$D$37:$D$44,SUMPRODUCT(--(Scorecard!$G$37:$G$43&lt;H1680))+1),Scorecard!$D$45)</f>
        <v>1.35057635045042</v>
      </c>
      <c r="AD1680" s="0" t="n">
        <f aca="false">IF(ISNUMBER(I1680),INDEX(Scorecard!$D$46:$D$52,SUMPRODUCT(--(Scorecard!$G$46:$G$51&lt;I1680))+1),Scorecard!$D$53)</f>
        <v>0.818882373006414</v>
      </c>
      <c r="AE1680" s="0" t="n">
        <f aca="false">IF(ISNUMBER(K1680),INDEX(Scorecard!$D$54:$D$61,SUMPRODUCT(--(Scorecard!$G$54:$G$60&lt;K1680))+1),Scorecard!$D$62)</f>
        <v>0.489050497890326</v>
      </c>
      <c r="AF1680" s="0" t="n">
        <f aca="false">IF(ISNUMBER(L1680),INDEX(Scorecard!$D$63:$D$68,SUMPRODUCT(--(Scorecard!$G$63:$G$67&lt;L1680))+1),Scorecard!$D$69)</f>
        <v>0.322484508656054</v>
      </c>
      <c r="AG1680" s="0" t="n">
        <f aca="false">Inputs!$B$10+Scorecard!$J$5*Y1680+Scorecard!$J$6*Z1680+Scorecard!$J$7*AA1680+Scorecard!$J$8*AB1680+Scorecard!$J$9*AC1680+Scorecard!$J$10*AD1680+Scorecard!$J$11*AE1680+Scorecard!$J$12*AF1680</f>
        <v>-6.16123628793059</v>
      </c>
      <c r="AH1680" s="0" t="n">
        <f aca="false">MIN(1-Inputs!$B$13,MAX(Inputs!$B$13,1/(1+EXP(-(Inputs!$B$11*AG1680+Inputs!$B$12)))))</f>
        <v>0.00171774531675424</v>
      </c>
      <c r="AI1680" s="0" t="n">
        <f aca="false">Inputs!$B$9-Inputs!$B$8*AG1680</f>
        <v>664.898576971357</v>
      </c>
      <c r="AJ1680" s="0" t="n">
        <f aca="false">RANK(AH1680,$AH$5:$AH$2004,0)+COUNTIF($AH$4:AH1679,AH1680)</f>
        <v>1748</v>
      </c>
      <c r="AK1680" s="0" t="n">
        <f aca="false">IF(AJ1680&lt;=Deciles!$B$5*(Deciles!$B$4+1),INT((AJ1680-1)/(Deciles!$B$4+1))+1,Deciles!$B$5+INT((AJ1680-1-Deciles!$B$5*(Deciles!$B$4+1))/Deciles!$B$4)+1)</f>
        <v>9</v>
      </c>
    </row>
    <row r="1681" customFormat="false" ht="15" hidden="false" customHeight="false" outlineLevel="0" collapsed="false">
      <c r="A1681" s="0" t="n">
        <v>49959</v>
      </c>
      <c r="B1681" s="0" t="s">
        <v>152</v>
      </c>
      <c r="C1681" s="0" t="n">
        <v>704</v>
      </c>
      <c r="D1681" s="0" t="n">
        <v>80</v>
      </c>
      <c r="E1681" s="0" t="n">
        <v>57.9200325012207</v>
      </c>
      <c r="F1681" s="0" t="n">
        <v>32</v>
      </c>
      <c r="G1681" s="0" t="n">
        <v>4.48699998855591</v>
      </c>
      <c r="H1681" s="0" t="n">
        <v>-1.94633340835571</v>
      </c>
      <c r="I1681" s="0" t="n">
        <v>58</v>
      </c>
      <c r="J1681" s="0" t="n">
        <v>11.9582281112671</v>
      </c>
      <c r="K1681" s="0" t="n">
        <v>4.80000019073486</v>
      </c>
      <c r="L1681" s="0" t="n">
        <v>-0.458333015441895</v>
      </c>
      <c r="M1681" s="0" t="n">
        <v>6.28858137130737</v>
      </c>
      <c r="N1681" s="0" t="n">
        <v>0</v>
      </c>
      <c r="O1681" s="0" t="n">
        <v>0</v>
      </c>
      <c r="P1681" s="0" t="s">
        <v>144</v>
      </c>
      <c r="Q1681" s="0" t="s">
        <v>141</v>
      </c>
      <c r="R1681" s="0" t="n">
        <v>2</v>
      </c>
      <c r="S1681" s="0" t="s">
        <v>149</v>
      </c>
      <c r="T1681" s="0" t="n">
        <v>0</v>
      </c>
      <c r="U1681" s="0" t="n">
        <v>156096.23</v>
      </c>
      <c r="V1681" s="0" t="n">
        <v>0.019002191722393</v>
      </c>
      <c r="W1681" s="0" t="n">
        <v>599.3759765625</v>
      </c>
      <c r="X1681" s="0" t="n">
        <v>0.008281284943223</v>
      </c>
      <c r="Y1681" s="0" t="n">
        <f aca="false">IF(ISNUMBER(C1681),INDEX(Scorecard!$D$5:$D$12,SUMPRODUCT(--(Scorecard!$G$5:$G$11&lt;C1681))+1),Scorecard!$D$13)</f>
        <v>-0.869677851527538</v>
      </c>
      <c r="Z1681" s="0" t="n">
        <f aca="false">IF(ISNUMBER(D1681),INDEX(Scorecard!$D$14:$D$17,SUMPRODUCT(--(Scorecard!$G$14:$G$16&lt;D1681))+1),Scorecard!$D$18)</f>
        <v>0.0505355481560174</v>
      </c>
      <c r="AA1681" s="0" t="n">
        <f aca="false">IF(ISNUMBER(E1681),INDEX(Scorecard!$D$19:$D$26,SUMPRODUCT(--(Scorecard!$G$19:$G$25&lt;E1681))+1),Scorecard!$D$27)</f>
        <v>0.285899340811827</v>
      </c>
      <c r="AB1681" s="0" t="n">
        <f aca="false">IF(ISNUMBER(F1681),INDEX(Scorecard!$D$28:$D$35,SUMPRODUCT(--(Scorecard!$G$28:$G$34&lt;F1681))+1),Scorecard!$D$36)</f>
        <v>0.126913191054783</v>
      </c>
      <c r="AC1681" s="0" t="n">
        <f aca="false">IF(ISNUMBER(H1681),INDEX(Scorecard!$D$37:$D$44,SUMPRODUCT(--(Scorecard!$G$37:$G$43&lt;H1681))+1),Scorecard!$D$45)</f>
        <v>1.35057635045042</v>
      </c>
      <c r="AD1681" s="0" t="n">
        <f aca="false">IF(ISNUMBER(I1681),INDEX(Scorecard!$D$46:$D$52,SUMPRODUCT(--(Scorecard!$G$46:$G$51&lt;I1681))+1),Scorecard!$D$53)</f>
        <v>0.818882373006414</v>
      </c>
      <c r="AE1681" s="0" t="n">
        <f aca="false">IF(ISNUMBER(K1681),INDEX(Scorecard!$D$54:$D$61,SUMPRODUCT(--(Scorecard!$G$54:$G$60&lt;K1681))+1),Scorecard!$D$62)</f>
        <v>0.409483001259379</v>
      </c>
      <c r="AF1681" s="0" t="n">
        <f aca="false">IF(ISNUMBER(L1681),INDEX(Scorecard!$D$63:$D$68,SUMPRODUCT(--(Scorecard!$G$63:$G$67&lt;L1681))+1),Scorecard!$D$69)</f>
        <v>0.322484508656054</v>
      </c>
      <c r="AG1681" s="0" t="n">
        <f aca="false">Inputs!$B$10+Scorecard!$J$5*Y1681+Scorecard!$J$6*Z1681+Scorecard!$J$7*AA1681+Scorecard!$J$8*AB1681+Scorecard!$J$9*AC1681+Scorecard!$J$10*AD1681+Scorecard!$J$11*AE1681+Scorecard!$J$12*AF1681</f>
        <v>-3.89039552153179</v>
      </c>
      <c r="AH1681" s="0" t="n">
        <f aca="false">MIN(1-Inputs!$B$13,MAX(Inputs!$B$13,1/(1+EXP(-(Inputs!$B$11*AG1681+Inputs!$B$12)))))</f>
        <v>0.0190021914688924</v>
      </c>
      <c r="AI1681" s="0" t="n">
        <f aca="false">Inputs!$B$9-Inputs!$B$8*AG1681</f>
        <v>599.375962724716</v>
      </c>
      <c r="AJ1681" s="0" t="n">
        <f aca="false">RANK(AH1681,$AH$5:$AH$2004,0)+COUNTIF($AH$4:AH1680,AH1681)</f>
        <v>473</v>
      </c>
      <c r="AK1681" s="0" t="n">
        <f aca="false">IF(AJ1681&lt;=Deciles!$B$5*(Deciles!$B$4+1),INT((AJ1681-1)/(Deciles!$B$4+1))+1,Deciles!$B$5+INT((AJ1681-1-Deciles!$B$5*(Deciles!$B$4+1))/Deciles!$B$4)+1)</f>
        <v>3</v>
      </c>
    </row>
    <row r="1682" customFormat="false" ht="15" hidden="false" customHeight="false" outlineLevel="0" collapsed="false">
      <c r="A1682" s="0" t="n">
        <v>49993</v>
      </c>
      <c r="B1682" s="0" t="s">
        <v>145</v>
      </c>
      <c r="C1682" s="0" t="n">
        <v>725</v>
      </c>
      <c r="D1682" s="0" t="n">
        <v>72.9362640380859</v>
      </c>
      <c r="E1682" s="0" t="n">
        <v>43.945240020752</v>
      </c>
      <c r="F1682" s="0" t="n">
        <v>23</v>
      </c>
      <c r="G1682" s="0" t="n">
        <v>4.31199979782105</v>
      </c>
      <c r="H1682" s="0" t="n">
        <v>0.79533314704895</v>
      </c>
      <c r="I1682" s="0" t="n">
        <v>101</v>
      </c>
      <c r="J1682" s="0" t="n">
        <v>12.6118249893189</v>
      </c>
      <c r="K1682" s="0" t="n">
        <v>4.85833311080933</v>
      </c>
      <c r="L1682" s="0" t="n">
        <v>-1.875</v>
      </c>
      <c r="M1682" s="0" t="n">
        <v>4.48895072937012</v>
      </c>
      <c r="N1682" s="0" t="n">
        <v>0</v>
      </c>
      <c r="O1682" s="0" t="n">
        <v>0</v>
      </c>
      <c r="P1682" s="0" t="s">
        <v>144</v>
      </c>
      <c r="Q1682" s="0" t="s">
        <v>141</v>
      </c>
      <c r="R1682" s="0" t="n">
        <v>1</v>
      </c>
      <c r="S1682" s="0" t="s">
        <v>161</v>
      </c>
      <c r="T1682" s="0" t="n">
        <v>0</v>
      </c>
      <c r="U1682" s="0" t="n">
        <v>300086.12</v>
      </c>
      <c r="V1682" s="0" t="n">
        <v>0.00678264582529664</v>
      </c>
      <c r="W1682" s="0" t="n">
        <v>627.592163085938</v>
      </c>
      <c r="X1682" s="0" t="n">
        <v>0.00596069451421499</v>
      </c>
      <c r="Y1682" s="0" t="n">
        <f aca="false">IF(ISNUMBER(C1682),INDEX(Scorecard!$D$5:$D$12,SUMPRODUCT(--(Scorecard!$G$5:$G$11&lt;C1682))+1),Scorecard!$D$13)</f>
        <v>-0.0290424113398221</v>
      </c>
      <c r="Z1682" s="0" t="n">
        <f aca="false">IF(ISNUMBER(D1682),INDEX(Scorecard!$D$14:$D$17,SUMPRODUCT(--(Scorecard!$G$14:$G$16&lt;D1682))+1),Scorecard!$D$18)</f>
        <v>0.128579646629417</v>
      </c>
      <c r="AA1682" s="0" t="n">
        <f aca="false">IF(ISNUMBER(E1682),INDEX(Scorecard!$D$19:$D$26,SUMPRODUCT(--(Scorecard!$G$19:$G$25&lt;E1682))+1),Scorecard!$D$27)</f>
        <v>0.57899015159425</v>
      </c>
      <c r="AB1682" s="0" t="n">
        <f aca="false">IF(ISNUMBER(F1682),INDEX(Scorecard!$D$28:$D$35,SUMPRODUCT(--(Scorecard!$G$28:$G$34&lt;F1682))+1),Scorecard!$D$36)</f>
        <v>0.349218150643304</v>
      </c>
      <c r="AC1682" s="0" t="n">
        <f aca="false">IF(ISNUMBER(H1682),INDEX(Scorecard!$D$37:$D$44,SUMPRODUCT(--(Scorecard!$G$37:$G$43&lt;H1682))+1),Scorecard!$D$45)</f>
        <v>-0.569454719285959</v>
      </c>
      <c r="AD1682" s="0" t="n">
        <f aca="false">IF(ISNUMBER(I1682),INDEX(Scorecard!$D$46:$D$52,SUMPRODUCT(--(Scorecard!$G$46:$G$51&lt;I1682))+1),Scorecard!$D$53)</f>
        <v>0.818882373006414</v>
      </c>
      <c r="AE1682" s="0" t="n">
        <f aca="false">IF(ISNUMBER(K1682),INDEX(Scorecard!$D$54:$D$61,SUMPRODUCT(--(Scorecard!$G$54:$G$60&lt;K1682))+1),Scorecard!$D$62)</f>
        <v>0.214429354789033</v>
      </c>
      <c r="AF1682" s="0" t="n">
        <f aca="false">IF(ISNUMBER(L1682),INDEX(Scorecard!$D$63:$D$68,SUMPRODUCT(--(Scorecard!$G$63:$G$67&lt;L1682))+1),Scorecard!$D$69)</f>
        <v>-0.340582194386522</v>
      </c>
      <c r="AG1682" s="0" t="n">
        <f aca="false">Inputs!$B$10+Scorecard!$J$5*Y1682+Scorecard!$J$6*Z1682+Scorecard!$J$7*AA1682+Scorecard!$J$8*AB1682+Scorecard!$J$9*AC1682+Scorecard!$J$10*AD1682+Scorecard!$J$11*AE1682+Scorecard!$J$12*AF1682</f>
        <v>-4.86829504757495</v>
      </c>
      <c r="AH1682" s="0" t="n">
        <f aca="false">MIN(1-Inputs!$B$13,MAX(Inputs!$B$13,1/(1+EXP(-(Inputs!$B$11*AG1682+Inputs!$B$12)))))</f>
        <v>0.0067826458393263</v>
      </c>
      <c r="AI1682" s="0" t="n">
        <f aca="false">Inputs!$B$9-Inputs!$B$8*AG1682</f>
        <v>627.592178658919</v>
      </c>
      <c r="AJ1682" s="0" t="n">
        <f aca="false">RANK(AH1682,$AH$5:$AH$2004,0)+COUNTIF($AH$4:AH1681,AH1682)</f>
        <v>1072</v>
      </c>
      <c r="AK1682" s="0" t="n">
        <f aca="false">IF(AJ1682&lt;=Deciles!$B$5*(Deciles!$B$4+1),INT((AJ1682-1)/(Deciles!$B$4+1))+1,Deciles!$B$5+INT((AJ1682-1-Deciles!$B$5*(Deciles!$B$4+1))/Deciles!$B$4)+1)</f>
        <v>6</v>
      </c>
    </row>
    <row r="1683" customFormat="false" ht="15" hidden="false" customHeight="false" outlineLevel="0" collapsed="false">
      <c r="A1683" s="0" t="n">
        <v>50002</v>
      </c>
      <c r="B1683" s="0" t="s">
        <v>139</v>
      </c>
      <c r="C1683" s="0" t="n">
        <v>812</v>
      </c>
      <c r="D1683" s="0" t="n">
        <v>66.3661117553711</v>
      </c>
      <c r="E1683" s="0" t="n">
        <v>65.8977508544922</v>
      </c>
      <c r="F1683" s="0" t="n">
        <v>35</v>
      </c>
      <c r="G1683" s="0" t="n">
        <v>2.73600006103516</v>
      </c>
      <c r="H1683" s="0" t="n">
        <v>-0.280666589736939</v>
      </c>
      <c r="I1683" s="0" t="n">
        <v>1</v>
      </c>
      <c r="J1683" s="0" t="n">
        <v>11.3047313690186</v>
      </c>
      <c r="K1683" s="0" t="n">
        <v>5.73333311080933</v>
      </c>
      <c r="L1683" s="0" t="n">
        <v>-3.50000047683716</v>
      </c>
      <c r="M1683" s="0" t="n">
        <v>3.76922249794006</v>
      </c>
      <c r="N1683" s="0" t="n">
        <v>0</v>
      </c>
      <c r="O1683" s="0" t="n">
        <v>0</v>
      </c>
      <c r="P1683" s="0" t="s">
        <v>144</v>
      </c>
      <c r="Q1683" s="0" t="s">
        <v>160</v>
      </c>
      <c r="R1683" s="0" t="n">
        <v>2</v>
      </c>
      <c r="S1683" s="0" t="s">
        <v>151</v>
      </c>
      <c r="T1683" s="0" t="n">
        <v>0</v>
      </c>
      <c r="U1683" s="0" t="n">
        <v>81204.98</v>
      </c>
      <c r="V1683" s="0" t="n">
        <v>0.00163384480401874</v>
      </c>
      <c r="W1683" s="0" t="n">
        <v>666.256103515625</v>
      </c>
      <c r="X1683" s="0" t="n">
        <v>0.00139646988827735</v>
      </c>
      <c r="Y1683" s="0" t="n">
        <f aca="false">IF(ISNUMBER(C1683),INDEX(Scorecard!$D$5:$D$12,SUMPRODUCT(--(Scorecard!$G$5:$G$11&lt;C1683))+1),Scorecard!$D$13)</f>
        <v>2.19112706886128</v>
      </c>
      <c r="Z1683" s="0" t="n">
        <f aca="false">IF(ISNUMBER(D1683),INDEX(Scorecard!$D$14:$D$17,SUMPRODUCT(--(Scorecard!$G$14:$G$16&lt;D1683))+1),Scorecard!$D$18)</f>
        <v>0.128579646629417</v>
      </c>
      <c r="AA1683" s="0" t="n">
        <f aca="false">IF(ISNUMBER(E1683),INDEX(Scorecard!$D$19:$D$26,SUMPRODUCT(--(Scorecard!$G$19:$G$25&lt;E1683))+1),Scorecard!$D$27)</f>
        <v>0.233621608745691</v>
      </c>
      <c r="AB1683" s="0" t="n">
        <f aca="false">IF(ISNUMBER(F1683),INDEX(Scorecard!$D$28:$D$35,SUMPRODUCT(--(Scorecard!$G$28:$G$34&lt;F1683))+1),Scorecard!$D$36)</f>
        <v>-0.0008456427959252</v>
      </c>
      <c r="AC1683" s="0" t="n">
        <f aca="false">IF(ISNUMBER(H1683),INDEX(Scorecard!$D$37:$D$44,SUMPRODUCT(--(Scorecard!$G$37:$G$43&lt;H1683))+1),Scorecard!$D$45)</f>
        <v>0.769716833645565</v>
      </c>
      <c r="AD1683" s="0" t="n">
        <f aca="false">IF(ISNUMBER(I1683),INDEX(Scorecard!$D$46:$D$52,SUMPRODUCT(--(Scorecard!$G$46:$G$51&lt;I1683))+1),Scorecard!$D$53)</f>
        <v>-0.161534840507194</v>
      </c>
      <c r="AE1683" s="0" t="n">
        <f aca="false">IF(ISNUMBER(K1683),INDEX(Scorecard!$D$54:$D$61,SUMPRODUCT(--(Scorecard!$G$54:$G$60&lt;K1683))+1),Scorecard!$D$62)</f>
        <v>0.0151758992857273</v>
      </c>
      <c r="AF1683" s="0" t="n">
        <f aca="false">IF(ISNUMBER(L1683),INDEX(Scorecard!$D$63:$D$68,SUMPRODUCT(--(Scorecard!$G$63:$G$67&lt;L1683))+1),Scorecard!$D$69)</f>
        <v>-0.340582194386522</v>
      </c>
      <c r="AG1683" s="0" t="n">
        <f aca="false">Inputs!$B$10+Scorecard!$J$5*Y1683+Scorecard!$J$6*Z1683+Scorecard!$J$7*AA1683+Scorecard!$J$8*AB1683+Scorecard!$J$9*AC1683+Scorecard!$J$10*AD1683+Scorecard!$J$11*AE1683+Scorecard!$J$12*AF1683</f>
        <v>-6.20828560494169</v>
      </c>
      <c r="AH1683" s="0" t="n">
        <f aca="false">MIN(1-Inputs!$B$13,MAX(Inputs!$B$13,1/(1+EXP(-(Inputs!$B$11*AG1683+Inputs!$B$12)))))</f>
        <v>0.00163384478674941</v>
      </c>
      <c r="AI1683" s="0" t="n">
        <f aca="false">Inputs!$B$9-Inputs!$B$8*AG1683</f>
        <v>666.25613329794</v>
      </c>
      <c r="AJ1683" s="0" t="n">
        <f aca="false">RANK(AH1683,$AH$5:$AH$2004,0)+COUNTIF($AH$4:AH1682,AH1683)</f>
        <v>1778</v>
      </c>
      <c r="AK1683" s="0" t="n">
        <f aca="false">IF(AJ1683&lt;=Deciles!$B$5*(Deciles!$B$4+1),INT((AJ1683-1)/(Deciles!$B$4+1))+1,Deciles!$B$5+INT((AJ1683-1-Deciles!$B$5*(Deciles!$B$4+1))/Deciles!$B$4)+1)</f>
        <v>9</v>
      </c>
    </row>
    <row r="1684" customFormat="false" ht="15" hidden="false" customHeight="false" outlineLevel="0" collapsed="false">
      <c r="A1684" s="0" t="n">
        <v>50006</v>
      </c>
      <c r="B1684" s="0" t="s">
        <v>157</v>
      </c>
      <c r="C1684" s="0" t="n">
        <v>800</v>
      </c>
      <c r="D1684" s="0" t="n">
        <v>80</v>
      </c>
      <c r="E1684" s="0" t="n">
        <v>58.6287460327148</v>
      </c>
      <c r="F1684" s="0" t="n">
        <v>36</v>
      </c>
      <c r="G1684" s="0" t="n">
        <v>4.00799989700317</v>
      </c>
      <c r="H1684" s="0" t="n">
        <v>0.124666452407837</v>
      </c>
      <c r="I1684" s="0" t="n">
        <v>57</v>
      </c>
      <c r="J1684" s="0" t="n">
        <v>12.4297370910645</v>
      </c>
      <c r="K1684" s="0" t="n">
        <v>3.32307696342468</v>
      </c>
      <c r="L1684" s="0" t="n">
        <v>-0.276922941207886</v>
      </c>
      <c r="M1684" s="0" t="n">
        <v>4.3403639793396</v>
      </c>
      <c r="N1684" s="0" t="n">
        <v>0</v>
      </c>
      <c r="O1684" s="0" t="n">
        <v>0</v>
      </c>
      <c r="P1684" s="0" t="s">
        <v>146</v>
      </c>
      <c r="Q1684" s="0" t="s">
        <v>141</v>
      </c>
      <c r="R1684" s="0" t="n">
        <v>1</v>
      </c>
      <c r="S1684" s="0" t="s">
        <v>147</v>
      </c>
      <c r="T1684" s="0" t="n">
        <v>0</v>
      </c>
      <c r="U1684" s="0" t="n">
        <v>250130.25</v>
      </c>
      <c r="V1684" s="0" t="n">
        <v>0.000854902318678796</v>
      </c>
      <c r="W1684" s="0" t="n">
        <v>683.806823730469</v>
      </c>
      <c r="X1684" s="0" t="n">
        <v>0.000717137998435646</v>
      </c>
      <c r="Y1684" s="0" t="n">
        <f aca="false">IF(ISNUMBER(C1684),INDEX(Scorecard!$D$5:$D$12,SUMPRODUCT(--(Scorecard!$G$5:$G$11&lt;C1684))+1),Scorecard!$D$13)</f>
        <v>2.19112706886128</v>
      </c>
      <c r="Z1684" s="0" t="n">
        <f aca="false">IF(ISNUMBER(D1684),INDEX(Scorecard!$D$14:$D$17,SUMPRODUCT(--(Scorecard!$G$14:$G$16&lt;D1684))+1),Scorecard!$D$18)</f>
        <v>0.0505355481560174</v>
      </c>
      <c r="AA1684" s="0" t="n">
        <f aca="false">IF(ISNUMBER(E1684),INDEX(Scorecard!$D$19:$D$26,SUMPRODUCT(--(Scorecard!$G$19:$G$25&lt;E1684))+1),Scorecard!$D$27)</f>
        <v>0.267179331770092</v>
      </c>
      <c r="AB1684" s="0" t="n">
        <f aca="false">IF(ISNUMBER(F1684),INDEX(Scorecard!$D$28:$D$35,SUMPRODUCT(--(Scorecard!$G$28:$G$34&lt;F1684))+1),Scorecard!$D$36)</f>
        <v>-0.0008456427959252</v>
      </c>
      <c r="AC1684" s="0" t="n">
        <f aca="false">IF(ISNUMBER(H1684),INDEX(Scorecard!$D$37:$D$44,SUMPRODUCT(--(Scorecard!$G$37:$G$43&lt;H1684))+1),Scorecard!$D$45)</f>
        <v>0.102184252677548</v>
      </c>
      <c r="AD1684" s="0" t="n">
        <f aca="false">IF(ISNUMBER(I1684),INDEX(Scorecard!$D$46:$D$52,SUMPRODUCT(--(Scorecard!$G$46:$G$51&lt;I1684))+1),Scorecard!$D$53)</f>
        <v>0.818882373006414</v>
      </c>
      <c r="AE1684" s="0" t="n">
        <f aca="false">IF(ISNUMBER(K1684),INDEX(Scorecard!$D$54:$D$61,SUMPRODUCT(--(Scorecard!$G$54:$G$60&lt;K1684))+1),Scorecard!$D$62)</f>
        <v>0.489050497890326</v>
      </c>
      <c r="AF1684" s="0" t="n">
        <f aca="false">IF(ISNUMBER(L1684),INDEX(Scorecard!$D$63:$D$68,SUMPRODUCT(--(Scorecard!$G$63:$G$67&lt;L1684))+1),Scorecard!$D$69)</f>
        <v>0.322484508656054</v>
      </c>
      <c r="AG1684" s="0" t="n">
        <f aca="false">Inputs!$B$10+Scorecard!$J$5*Y1684+Scorecard!$J$6*Z1684+Scorecard!$J$7*AA1684+Scorecard!$J$8*AB1684+Scorecard!$J$9*AC1684+Scorecard!$J$10*AD1684+Scorecard!$J$11*AE1684+Scorecard!$J$12*AF1684</f>
        <v>-6.81654634908839</v>
      </c>
      <c r="AH1684" s="0" t="n">
        <f aca="false">MIN(1-Inputs!$B$13,MAX(Inputs!$B$13,1/(1+EXP(-(Inputs!$B$11*AG1684+Inputs!$B$12)))))</f>
        <v>0.000854902313511342</v>
      </c>
      <c r="AI1684" s="0" t="n">
        <f aca="false">Inputs!$B$9-Inputs!$B$8*AG1684</f>
        <v>683.806828480897</v>
      </c>
      <c r="AJ1684" s="0" t="n">
        <f aca="false">RANK(AH1684,$AH$5:$AH$2004,0)+COUNTIF($AH$4:AH1683,AH1684)</f>
        <v>1941</v>
      </c>
      <c r="AK1684" s="0" t="n">
        <f aca="false">IF(AJ1684&lt;=Deciles!$B$5*(Deciles!$B$4+1),INT((AJ1684-1)/(Deciles!$B$4+1))+1,Deciles!$B$5+INT((AJ1684-1-Deciles!$B$5*(Deciles!$B$4+1))/Deciles!$B$4)+1)</f>
        <v>10</v>
      </c>
    </row>
    <row r="1685" customFormat="false" ht="15" hidden="false" customHeight="false" outlineLevel="0" collapsed="false">
      <c r="A1685" s="0" t="n">
        <v>50033</v>
      </c>
      <c r="B1685" s="0" t="s">
        <v>150</v>
      </c>
      <c r="C1685" s="0" t="n">
        <v>810</v>
      </c>
      <c r="D1685" s="0" t="n">
        <v>80</v>
      </c>
      <c r="E1685" s="0" t="n">
        <v>61.6564102172852</v>
      </c>
      <c r="F1685" s="0" t="n">
        <v>17</v>
      </c>
      <c r="G1685" s="0" t="n">
        <v>3.89800000190735</v>
      </c>
      <c r="H1685" s="0" t="n">
        <v>-2.73533320426941</v>
      </c>
      <c r="I1685" s="0" t="n">
        <v>44</v>
      </c>
      <c r="J1685" s="0" t="n">
        <v>11.0686025619507</v>
      </c>
      <c r="K1685" s="0" t="n">
        <v>5.19999980926514</v>
      </c>
      <c r="L1685" s="0" t="n">
        <v>-0.208333492279053</v>
      </c>
      <c r="M1685" s="0" t="n">
        <v>7.33083200454712</v>
      </c>
      <c r="N1685" s="0" t="n">
        <v>0</v>
      </c>
      <c r="O1685" s="0" t="n">
        <v>0</v>
      </c>
      <c r="P1685" s="0" t="s">
        <v>146</v>
      </c>
      <c r="Q1685" s="0" t="s">
        <v>141</v>
      </c>
      <c r="R1685" s="0" t="n">
        <v>1</v>
      </c>
      <c r="S1685" s="0" t="s">
        <v>154</v>
      </c>
      <c r="T1685" s="0" t="n">
        <v>0</v>
      </c>
      <c r="U1685" s="0" t="n">
        <v>64125.844</v>
      </c>
      <c r="V1685" s="0" t="n">
        <v>0.00050453853327781</v>
      </c>
      <c r="W1685" s="0" t="n">
        <v>698.088439941406</v>
      </c>
      <c r="X1685" s="0" t="n">
        <v>0.000776128028519452</v>
      </c>
      <c r="Y1685" s="0" t="n">
        <f aca="false">IF(ISNUMBER(C1685),INDEX(Scorecard!$D$5:$D$12,SUMPRODUCT(--(Scorecard!$G$5:$G$11&lt;C1685))+1),Scorecard!$D$13)</f>
        <v>2.19112706886128</v>
      </c>
      <c r="Z1685" s="0" t="n">
        <f aca="false">IF(ISNUMBER(D1685),INDEX(Scorecard!$D$14:$D$17,SUMPRODUCT(--(Scorecard!$G$14:$G$16&lt;D1685))+1),Scorecard!$D$18)</f>
        <v>0.0505355481560174</v>
      </c>
      <c r="AA1685" s="0" t="n">
        <f aca="false">IF(ISNUMBER(E1685),INDEX(Scorecard!$D$19:$D$26,SUMPRODUCT(--(Scorecard!$G$19:$G$25&lt;E1685))+1),Scorecard!$D$27)</f>
        <v>0.233621608745691</v>
      </c>
      <c r="AB1685" s="0" t="n">
        <f aca="false">IF(ISNUMBER(F1685),INDEX(Scorecard!$D$28:$D$35,SUMPRODUCT(--(Scorecard!$G$28:$G$34&lt;F1685))+1),Scorecard!$D$36)</f>
        <v>0.624829191519909</v>
      </c>
      <c r="AC1685" s="0" t="n">
        <f aca="false">IF(ISNUMBER(H1685),INDEX(Scorecard!$D$37:$D$44,SUMPRODUCT(--(Scorecard!$G$37:$G$43&lt;H1685))+1),Scorecard!$D$45)</f>
        <v>1.35057635045042</v>
      </c>
      <c r="AD1685" s="0" t="n">
        <f aca="false">IF(ISNUMBER(I1685),INDEX(Scorecard!$D$46:$D$52,SUMPRODUCT(--(Scorecard!$G$46:$G$51&lt;I1685))+1),Scorecard!$D$53)</f>
        <v>0.818882373006414</v>
      </c>
      <c r="AE1685" s="0" t="n">
        <f aca="false">IF(ISNUMBER(K1685),INDEX(Scorecard!$D$54:$D$61,SUMPRODUCT(--(Scorecard!$G$54:$G$60&lt;K1685))+1),Scorecard!$D$62)</f>
        <v>0.214429354789033</v>
      </c>
      <c r="AF1685" s="0" t="n">
        <f aca="false">IF(ISNUMBER(L1685),INDEX(Scorecard!$D$63:$D$68,SUMPRODUCT(--(Scorecard!$G$63:$G$67&lt;L1685))+1),Scorecard!$D$69)</f>
        <v>0.322484508656054</v>
      </c>
      <c r="AG1685" s="0" t="n">
        <f aca="false">Inputs!$B$10+Scorecard!$J$5*Y1685+Scorecard!$J$6*Z1685+Scorecard!$J$7*AA1685+Scorecard!$J$8*AB1685+Scorecard!$J$9*AC1685+Scorecard!$J$10*AD1685+Scorecard!$J$11*AE1685+Scorecard!$J$12*AF1685</f>
        <v>-7.31150889301553</v>
      </c>
      <c r="AH1685" s="0" t="n">
        <f aca="false">MIN(1-Inputs!$B$13,MAX(Inputs!$B$13,1/(1+EXP(-(Inputs!$B$11*AG1685+Inputs!$B$12)))))</f>
        <v>0.000504538546585278</v>
      </c>
      <c r="AI1685" s="0" t="n">
        <f aca="false">Inputs!$B$9-Inputs!$B$8*AG1685</f>
        <v>698.088428631887</v>
      </c>
      <c r="AJ1685" s="0" t="n">
        <f aca="false">RANK(AH1685,$AH$5:$AH$2004,0)+COUNTIF($AH$4:AH1684,AH1685)</f>
        <v>1985</v>
      </c>
      <c r="AK1685" s="0" t="n">
        <f aca="false">IF(AJ1685&lt;=Deciles!$B$5*(Deciles!$B$4+1),INT((AJ1685-1)/(Deciles!$B$4+1))+1,Deciles!$B$5+INT((AJ1685-1-Deciles!$B$5*(Deciles!$B$4+1))/Deciles!$B$4)+1)</f>
        <v>10</v>
      </c>
    </row>
    <row r="1686" customFormat="false" ht="15" hidden="false" customHeight="false" outlineLevel="0" collapsed="false">
      <c r="A1686" s="0" t="n">
        <v>50039</v>
      </c>
      <c r="B1686" s="0" t="s">
        <v>143</v>
      </c>
      <c r="C1686" s="0" t="n">
        <v>763</v>
      </c>
      <c r="D1686" s="0" t="n">
        <v>74.9817199707031</v>
      </c>
      <c r="E1686" s="0" t="n">
        <v>74.1871948242188</v>
      </c>
      <c r="F1686" s="0" t="n">
        <v>24</v>
      </c>
      <c r="G1686" s="0" t="n">
        <v>3.77500009536743</v>
      </c>
      <c r="H1686" s="0" t="n">
        <v>0.541666746139526</v>
      </c>
      <c r="I1686" s="0" t="n">
        <v>7</v>
      </c>
      <c r="J1686" s="0" t="n">
        <v>12.0813665390015</v>
      </c>
      <c r="K1686" s="0" t="n">
        <v>8.53333377838135</v>
      </c>
      <c r="L1686" s="0" t="n">
        <v>5.07179546356201</v>
      </c>
      <c r="M1686" s="0" t="n">
        <v>1.95005702972412</v>
      </c>
      <c r="N1686" s="0" t="n">
        <v>0</v>
      </c>
      <c r="O1686" s="0" t="n">
        <v>0</v>
      </c>
      <c r="P1686" s="0" t="s">
        <v>146</v>
      </c>
      <c r="Q1686" s="0" t="s">
        <v>141</v>
      </c>
      <c r="R1686" s="0" t="n">
        <v>1</v>
      </c>
      <c r="S1686" s="0" t="s">
        <v>147</v>
      </c>
      <c r="T1686" s="0" t="n">
        <v>0</v>
      </c>
      <c r="U1686" s="0" t="n">
        <v>176551.19</v>
      </c>
      <c r="V1686" s="0" t="n">
        <v>0.00511613022536039</v>
      </c>
      <c r="W1686" s="0" t="n">
        <v>635.268798828125</v>
      </c>
      <c r="X1686" s="0" t="n">
        <v>0.00312058627605438</v>
      </c>
      <c r="Y1686" s="0" t="n">
        <f aca="false">IF(ISNUMBER(C1686),INDEX(Scorecard!$D$5:$D$12,SUMPRODUCT(--(Scorecard!$G$5:$G$11&lt;C1686))+1),Scorecard!$D$13)</f>
        <v>1.23750384304241</v>
      </c>
      <c r="Z1686" s="0" t="n">
        <f aca="false">IF(ISNUMBER(D1686),INDEX(Scorecard!$D$14:$D$17,SUMPRODUCT(--(Scorecard!$G$14:$G$16&lt;D1686))+1),Scorecard!$D$18)</f>
        <v>0.128579646629417</v>
      </c>
      <c r="AA1686" s="0" t="n">
        <f aca="false">IF(ISNUMBER(E1686),INDEX(Scorecard!$D$19:$D$26,SUMPRODUCT(--(Scorecard!$G$19:$G$25&lt;E1686))+1),Scorecard!$D$27)</f>
        <v>-0.0341578513653732</v>
      </c>
      <c r="AB1686" s="0" t="n">
        <f aca="false">IF(ISNUMBER(F1686),INDEX(Scorecard!$D$28:$D$35,SUMPRODUCT(--(Scorecard!$G$28:$G$34&lt;F1686))+1),Scorecard!$D$36)</f>
        <v>0.349218150643304</v>
      </c>
      <c r="AC1686" s="0" t="n">
        <f aca="false">IF(ISNUMBER(H1686),INDEX(Scorecard!$D$37:$D$44,SUMPRODUCT(--(Scorecard!$G$37:$G$43&lt;H1686))+1),Scorecard!$D$45)</f>
        <v>-0.271229676926091</v>
      </c>
      <c r="AD1686" s="0" t="n">
        <f aca="false">IF(ISNUMBER(I1686),INDEX(Scorecard!$D$46:$D$52,SUMPRODUCT(--(Scorecard!$G$46:$G$51&lt;I1686))+1),Scorecard!$D$53)</f>
        <v>-0.114272400683245</v>
      </c>
      <c r="AE1686" s="0" t="n">
        <f aca="false">IF(ISNUMBER(K1686),INDEX(Scorecard!$D$54:$D$61,SUMPRODUCT(--(Scorecard!$G$54:$G$60&lt;K1686))+1),Scorecard!$D$62)</f>
        <v>-0.541917179454542</v>
      </c>
      <c r="AF1686" s="0" t="n">
        <f aca="false">IF(ISNUMBER(L1686),INDEX(Scorecard!$D$63:$D$68,SUMPRODUCT(--(Scorecard!$G$63:$G$67&lt;L1686))+1),Scorecard!$D$69)</f>
        <v>0.322484508656054</v>
      </c>
      <c r="AG1686" s="0" t="n">
        <f aca="false">Inputs!$B$10+Scorecard!$J$5*Y1686+Scorecard!$J$6*Z1686+Scorecard!$J$7*AA1686+Scorecard!$J$8*AB1686+Scorecard!$J$9*AC1686+Scorecard!$J$10*AD1686+Scorecard!$J$11*AE1686+Scorecard!$J$12*AF1686</f>
        <v>-5.13434694355629</v>
      </c>
      <c r="AH1686" s="0" t="n">
        <f aca="false">MIN(1-Inputs!$B$13,MAX(Inputs!$B$13,1/(1+EXP(-(Inputs!$B$11*AG1686+Inputs!$B$12)))))</f>
        <v>0.00511613006135961</v>
      </c>
      <c r="AI1686" s="0" t="n">
        <f aca="false">Inputs!$B$9-Inputs!$B$8*AG1686</f>
        <v>635.268813677947</v>
      </c>
      <c r="AJ1686" s="0" t="n">
        <f aca="false">RANK(AH1686,$AH$5:$AH$2004,0)+COUNTIF($AH$4:AH1685,AH1686)</f>
        <v>1239</v>
      </c>
      <c r="AK1686" s="0" t="n">
        <f aca="false">IF(AJ1686&lt;=Deciles!$B$5*(Deciles!$B$4+1),INT((AJ1686-1)/(Deciles!$B$4+1))+1,Deciles!$B$5+INT((AJ1686-1-Deciles!$B$5*(Deciles!$B$4+1))/Deciles!$B$4)+1)</f>
        <v>7</v>
      </c>
    </row>
    <row r="1687" customFormat="false" ht="15" hidden="false" customHeight="false" outlineLevel="0" collapsed="false">
      <c r="A1687" s="0" t="n">
        <v>50127</v>
      </c>
      <c r="B1687" s="0" t="s">
        <v>158</v>
      </c>
      <c r="C1687" s="0" t="n">
        <v>735</v>
      </c>
      <c r="D1687" s="0" t="n">
        <v>65.3608627319336</v>
      </c>
      <c r="E1687" s="0" t="n">
        <v>54.8096237182617</v>
      </c>
      <c r="F1687" s="0" t="n">
        <v>38</v>
      </c>
      <c r="G1687" s="0" t="n">
        <v>3.88299989700317</v>
      </c>
      <c r="H1687" s="0" t="n">
        <v>0.966333150863648</v>
      </c>
      <c r="I1687" s="0" t="n">
        <v>44</v>
      </c>
      <c r="J1687" s="0" t="n">
        <v>13.0632781982422</v>
      </c>
      <c r="K1687" s="0" t="n">
        <v>6.83333349227905</v>
      </c>
      <c r="L1687" s="0" t="n">
        <v>2.71025657653809</v>
      </c>
      <c r="M1687" s="0" t="n">
        <v>0.325795769691467</v>
      </c>
      <c r="N1687" s="0" t="n">
        <v>0</v>
      </c>
      <c r="O1687" s="0" t="n">
        <v>0</v>
      </c>
      <c r="P1687" s="0" t="s">
        <v>144</v>
      </c>
      <c r="Q1687" s="0" t="s">
        <v>141</v>
      </c>
      <c r="R1687" s="0" t="n">
        <v>2</v>
      </c>
      <c r="S1687" s="0" t="s">
        <v>162</v>
      </c>
      <c r="T1687" s="0" t="n">
        <v>0</v>
      </c>
      <c r="U1687" s="0" t="n">
        <v>471313.06</v>
      </c>
      <c r="V1687" s="0" t="n">
        <v>0.01221639290452</v>
      </c>
      <c r="W1687" s="0" t="n">
        <v>611.518798828125</v>
      </c>
      <c r="X1687" s="0" t="n">
        <v>0.0140611277893186</v>
      </c>
      <c r="Y1687" s="0" t="n">
        <f aca="false">IF(ISNUMBER(C1687),INDEX(Scorecard!$D$5:$D$12,SUMPRODUCT(--(Scorecard!$G$5:$G$11&lt;C1687))+1),Scorecard!$D$13)</f>
        <v>0.488358159108655</v>
      </c>
      <c r="Z1687" s="0" t="n">
        <f aca="false">IF(ISNUMBER(D1687),INDEX(Scorecard!$D$14:$D$17,SUMPRODUCT(--(Scorecard!$G$14:$G$16&lt;D1687))+1),Scorecard!$D$18)</f>
        <v>0.128579646629417</v>
      </c>
      <c r="AA1687" s="0" t="n">
        <f aca="false">IF(ISNUMBER(E1687),INDEX(Scorecard!$D$19:$D$26,SUMPRODUCT(--(Scorecard!$G$19:$G$25&lt;E1687))+1),Scorecard!$D$27)</f>
        <v>0.285899340811827</v>
      </c>
      <c r="AB1687" s="0" t="n">
        <f aca="false">IF(ISNUMBER(F1687),INDEX(Scorecard!$D$28:$D$35,SUMPRODUCT(--(Scorecard!$G$28:$G$34&lt;F1687))+1),Scorecard!$D$36)</f>
        <v>-0.132616866359722</v>
      </c>
      <c r="AC1687" s="0" t="n">
        <f aca="false">IF(ISNUMBER(H1687),INDEX(Scorecard!$D$37:$D$44,SUMPRODUCT(--(Scorecard!$G$37:$G$43&lt;H1687))+1),Scorecard!$D$45)</f>
        <v>-0.975503570149195</v>
      </c>
      <c r="AD1687" s="0" t="n">
        <f aca="false">IF(ISNUMBER(I1687),INDEX(Scorecard!$D$46:$D$52,SUMPRODUCT(--(Scorecard!$G$46:$G$51&lt;I1687))+1),Scorecard!$D$53)</f>
        <v>0.818882373006414</v>
      </c>
      <c r="AE1687" s="0" t="n">
        <f aca="false">IF(ISNUMBER(K1687),INDEX(Scorecard!$D$54:$D$61,SUMPRODUCT(--(Scorecard!$G$54:$G$60&lt;K1687))+1),Scorecard!$D$62)</f>
        <v>-0.357264871923982</v>
      </c>
      <c r="AF1687" s="0" t="n">
        <f aca="false">IF(ISNUMBER(L1687),INDEX(Scorecard!$D$63:$D$68,SUMPRODUCT(--(Scorecard!$G$63:$G$67&lt;L1687))+1),Scorecard!$D$69)</f>
        <v>0.322484508656054</v>
      </c>
      <c r="AG1687" s="0" t="n">
        <f aca="false">Inputs!$B$10+Scorecard!$J$5*Y1687+Scorecard!$J$6*Z1687+Scorecard!$J$7*AA1687+Scorecard!$J$8*AB1687+Scorecard!$J$9*AC1687+Scorecard!$J$10*AD1687+Scorecard!$J$11*AE1687+Scorecard!$J$12*AF1687</f>
        <v>-4.31123509655006</v>
      </c>
      <c r="AH1687" s="0" t="n">
        <f aca="false">MIN(1-Inputs!$B$13,MAX(Inputs!$B$13,1/(1+EXP(-(Inputs!$B$11*AG1687+Inputs!$B$12)))))</f>
        <v>0.0122163933193488</v>
      </c>
      <c r="AI1687" s="0" t="n">
        <f aca="false">Inputs!$B$9-Inputs!$B$8*AG1687</f>
        <v>611.51882608249</v>
      </c>
      <c r="AJ1687" s="0" t="n">
        <f aca="false">RANK(AH1687,$AH$5:$AH$2004,0)+COUNTIF($AH$4:AH1686,AH1687)</f>
        <v>703</v>
      </c>
      <c r="AK1687" s="0" t="n">
        <f aca="false">IF(AJ1687&lt;=Deciles!$B$5*(Deciles!$B$4+1),INT((AJ1687-1)/(Deciles!$B$4+1))+1,Deciles!$B$5+INT((AJ1687-1-Deciles!$B$5*(Deciles!$B$4+1))/Deciles!$B$4)+1)</f>
        <v>4</v>
      </c>
    </row>
    <row r="1688" customFormat="false" ht="15" hidden="false" customHeight="false" outlineLevel="0" collapsed="false">
      <c r="A1688" s="0" t="n">
        <v>50144</v>
      </c>
      <c r="B1688" s="0" t="s">
        <v>143</v>
      </c>
      <c r="C1688" s="0" t="n">
        <v>800</v>
      </c>
      <c r="D1688" s="0" t="n">
        <v>67.4692993164063</v>
      </c>
      <c r="E1688" s="0" t="n">
        <v>62.2048034667969</v>
      </c>
      <c r="F1688" s="0" t="n">
        <v>47</v>
      </c>
      <c r="G1688" s="0" t="n">
        <v>3.84299993515015</v>
      </c>
      <c r="H1688" s="0" t="n">
        <v>0.609666585922241</v>
      </c>
      <c r="I1688" s="0" t="n">
        <v>20</v>
      </c>
      <c r="J1688" s="0" t="n">
        <v>12.4644937515259</v>
      </c>
      <c r="K1688" s="0" t="n">
        <v>8.93333339691162</v>
      </c>
      <c r="L1688" s="0" t="n">
        <v>5.07179498672485</v>
      </c>
      <c r="M1688" s="0" t="n">
        <v>1.95005702972412</v>
      </c>
      <c r="N1688" s="0" t="n">
        <v>0</v>
      </c>
      <c r="O1688" s="0" t="n">
        <v>0</v>
      </c>
      <c r="P1688" s="0" t="s">
        <v>144</v>
      </c>
      <c r="Q1688" s="0" t="s">
        <v>160</v>
      </c>
      <c r="R1688" s="0" t="n">
        <v>1</v>
      </c>
      <c r="S1688" s="0" t="s">
        <v>142</v>
      </c>
      <c r="T1688" s="0" t="n">
        <v>0</v>
      </c>
      <c r="U1688" s="0" t="n">
        <v>258976.72</v>
      </c>
      <c r="V1688" s="0" t="n">
        <v>0.00408919993788004</v>
      </c>
      <c r="W1688" s="0" t="n">
        <v>641.360412597656</v>
      </c>
      <c r="X1688" s="0" t="n">
        <v>0.0020101573318243</v>
      </c>
      <c r="Y1688" s="0" t="n">
        <f aca="false">IF(ISNUMBER(C1688),INDEX(Scorecard!$D$5:$D$12,SUMPRODUCT(--(Scorecard!$G$5:$G$11&lt;C1688))+1),Scorecard!$D$13)</f>
        <v>2.19112706886128</v>
      </c>
      <c r="Z1688" s="0" t="n">
        <f aca="false">IF(ISNUMBER(D1688),INDEX(Scorecard!$D$14:$D$17,SUMPRODUCT(--(Scorecard!$G$14:$G$16&lt;D1688))+1),Scorecard!$D$18)</f>
        <v>0.128579646629417</v>
      </c>
      <c r="AA1688" s="0" t="n">
        <f aca="false">IF(ISNUMBER(E1688),INDEX(Scorecard!$D$19:$D$26,SUMPRODUCT(--(Scorecard!$G$19:$G$25&lt;E1688))+1),Scorecard!$D$27)</f>
        <v>0.233621608745691</v>
      </c>
      <c r="AB1688" s="0" t="n">
        <f aca="false">IF(ISNUMBER(F1688),INDEX(Scorecard!$D$28:$D$35,SUMPRODUCT(--(Scorecard!$G$28:$G$34&lt;F1688))+1),Scorecard!$D$36)</f>
        <v>-0.400689107298307</v>
      </c>
      <c r="AC1688" s="0" t="n">
        <f aca="false">IF(ISNUMBER(H1688),INDEX(Scorecard!$D$37:$D$44,SUMPRODUCT(--(Scorecard!$G$37:$G$43&lt;H1688))+1),Scorecard!$D$45)</f>
        <v>-0.271229676926091</v>
      </c>
      <c r="AD1688" s="0" t="n">
        <f aca="false">IF(ISNUMBER(I1688),INDEX(Scorecard!$D$46:$D$52,SUMPRODUCT(--(Scorecard!$G$46:$G$51&lt;I1688))+1),Scorecard!$D$53)</f>
        <v>-0.108777051091409</v>
      </c>
      <c r="AE1688" s="0" t="n">
        <f aca="false">IF(ISNUMBER(K1688),INDEX(Scorecard!$D$54:$D$61,SUMPRODUCT(--(Scorecard!$G$54:$G$60&lt;K1688))+1),Scorecard!$D$62)</f>
        <v>-0.541917179454542</v>
      </c>
      <c r="AF1688" s="0" t="n">
        <f aca="false">IF(ISNUMBER(L1688),INDEX(Scorecard!$D$63:$D$68,SUMPRODUCT(--(Scorecard!$G$63:$G$67&lt;L1688))+1),Scorecard!$D$69)</f>
        <v>0.322484508656054</v>
      </c>
      <c r="AG1688" s="0" t="n">
        <f aca="false">Inputs!$B$10+Scorecard!$J$5*Y1688+Scorecard!$J$6*Z1688+Scorecard!$J$7*AA1688+Scorecard!$J$8*AB1688+Scorecard!$J$9*AC1688+Scorecard!$J$10*AD1688+Scorecard!$J$11*AE1688+Scorecard!$J$12*AF1688</f>
        <v>-5.34546662001294</v>
      </c>
      <c r="AH1688" s="0" t="n">
        <f aca="false">MIN(1-Inputs!$B$13,MAX(Inputs!$B$13,1/(1+EXP(-(Inputs!$B$11*AG1688+Inputs!$B$12)))))</f>
        <v>0.0040891998927181</v>
      </c>
      <c r="AI1688" s="0" t="n">
        <f aca="false">Inputs!$B$9-Inputs!$B$8*AG1688</f>
        <v>641.360439883109</v>
      </c>
      <c r="AJ1688" s="0" t="n">
        <f aca="false">RANK(AH1688,$AH$5:$AH$2004,0)+COUNTIF($AH$4:AH1687,AH1688)</f>
        <v>1375</v>
      </c>
      <c r="AK1688" s="0" t="n">
        <f aca="false">IF(AJ1688&lt;=Deciles!$B$5*(Deciles!$B$4+1),INT((AJ1688-1)/(Deciles!$B$4+1))+1,Deciles!$B$5+INT((AJ1688-1-Deciles!$B$5*(Deciles!$B$4+1))/Deciles!$B$4)+1)</f>
        <v>7</v>
      </c>
    </row>
    <row r="1689" customFormat="false" ht="15" hidden="false" customHeight="false" outlineLevel="0" collapsed="false">
      <c r="A1689" s="0" t="n">
        <v>50159</v>
      </c>
      <c r="B1689" s="0" t="s">
        <v>152</v>
      </c>
      <c r="C1689" s="0" t="n">
        <v>830</v>
      </c>
      <c r="D1689" s="0" t="n">
        <v>72.8023300170898</v>
      </c>
      <c r="E1689" s="0" t="n">
        <v>63.2369270324707</v>
      </c>
      <c r="F1689" s="0" t="n">
        <v>16</v>
      </c>
      <c r="G1689" s="0" t="n">
        <v>2.96000003814697</v>
      </c>
      <c r="H1689" s="0" t="n">
        <v>-3.47333335876465</v>
      </c>
      <c r="I1689" s="0" t="n">
        <v>27</v>
      </c>
      <c r="J1689" s="0" t="n">
        <v>11.9092588424683</v>
      </c>
      <c r="K1689" s="0" t="n">
        <v>4.40000009536743</v>
      </c>
      <c r="L1689" s="0" t="n">
        <v>-0.458333015441895</v>
      </c>
      <c r="M1689" s="0" t="n">
        <v>4.48895788192749</v>
      </c>
      <c r="N1689" s="0" t="n">
        <v>0</v>
      </c>
      <c r="O1689" s="0" t="n">
        <v>0</v>
      </c>
      <c r="P1689" s="0" t="s">
        <v>144</v>
      </c>
      <c r="Q1689" s="0" t="s">
        <v>141</v>
      </c>
      <c r="R1689" s="0" t="n">
        <v>2</v>
      </c>
      <c r="S1689" s="0" t="s">
        <v>161</v>
      </c>
      <c r="T1689" s="0" t="n">
        <v>0</v>
      </c>
      <c r="U1689" s="0" t="n">
        <v>148636.42</v>
      </c>
      <c r="V1689" s="0" t="n">
        <v>0.000442961900262162</v>
      </c>
      <c r="W1689" s="0" t="n">
        <v>701.61279296875</v>
      </c>
      <c r="X1689" s="0" t="n">
        <v>0.000479123409604654</v>
      </c>
      <c r="Y1689" s="0" t="n">
        <f aca="false">IF(ISNUMBER(C1689),INDEX(Scorecard!$D$5:$D$12,SUMPRODUCT(--(Scorecard!$G$5:$G$11&lt;C1689))+1),Scorecard!$D$13)</f>
        <v>2.19112706886128</v>
      </c>
      <c r="Z1689" s="0" t="n">
        <f aca="false">IF(ISNUMBER(D1689),INDEX(Scorecard!$D$14:$D$17,SUMPRODUCT(--(Scorecard!$G$14:$G$16&lt;D1689))+1),Scorecard!$D$18)</f>
        <v>0.128579646629417</v>
      </c>
      <c r="AA1689" s="0" t="n">
        <f aca="false">IF(ISNUMBER(E1689),INDEX(Scorecard!$D$19:$D$26,SUMPRODUCT(--(Scorecard!$G$19:$G$25&lt;E1689))+1),Scorecard!$D$27)</f>
        <v>0.233621608745691</v>
      </c>
      <c r="AB1689" s="0" t="n">
        <f aca="false">IF(ISNUMBER(F1689),INDEX(Scorecard!$D$28:$D$35,SUMPRODUCT(--(Scorecard!$G$28:$G$34&lt;F1689))+1),Scorecard!$D$36)</f>
        <v>0.624829191519909</v>
      </c>
      <c r="AC1689" s="0" t="n">
        <f aca="false">IF(ISNUMBER(H1689),INDEX(Scorecard!$D$37:$D$44,SUMPRODUCT(--(Scorecard!$G$37:$G$43&lt;H1689))+1),Scorecard!$D$45)</f>
        <v>1.35057635045042</v>
      </c>
      <c r="AD1689" s="0" t="n">
        <f aca="false">IF(ISNUMBER(I1689),INDEX(Scorecard!$D$46:$D$52,SUMPRODUCT(--(Scorecard!$G$46:$G$51&lt;I1689))+1),Scorecard!$D$53)</f>
        <v>0.123869379412532</v>
      </c>
      <c r="AE1689" s="0" t="n">
        <f aca="false">IF(ISNUMBER(K1689),INDEX(Scorecard!$D$54:$D$61,SUMPRODUCT(--(Scorecard!$G$54:$G$60&lt;K1689))+1),Scorecard!$D$62)</f>
        <v>0.489050497890326</v>
      </c>
      <c r="AF1689" s="0" t="n">
        <f aca="false">IF(ISNUMBER(L1689),INDEX(Scorecard!$D$63:$D$68,SUMPRODUCT(--(Scorecard!$G$63:$G$67&lt;L1689))+1),Scorecard!$D$69)</f>
        <v>0.322484508656054</v>
      </c>
      <c r="AG1689" s="0" t="n">
        <f aca="false">Inputs!$B$10+Scorecard!$J$5*Y1689+Scorecard!$J$6*Z1689+Scorecard!$J$7*AA1689+Scorecard!$J$8*AB1689+Scorecard!$J$9*AC1689+Scorecard!$J$10*AD1689+Scorecard!$J$11*AE1689+Scorecard!$J$12*AF1689</f>
        <v>-7.43365375804789</v>
      </c>
      <c r="AH1689" s="0" t="n">
        <f aca="false">MIN(1-Inputs!$B$13,MAX(Inputs!$B$13,1/(1+EXP(-(Inputs!$B$11*AG1689+Inputs!$B$12)))))</f>
        <v>0.00044296189589172</v>
      </c>
      <c r="AI1689" s="0" t="n">
        <f aca="false">Inputs!$B$9-Inputs!$B$8*AG1689</f>
        <v>701.612784452932</v>
      </c>
      <c r="AJ1689" s="0" t="n">
        <f aca="false">RANK(AH1689,$AH$5:$AH$2004,0)+COUNTIF($AH$4:AH1688,AH1689)</f>
        <v>1993</v>
      </c>
      <c r="AK1689" s="0" t="n">
        <f aca="false">IF(AJ1689&lt;=Deciles!$B$5*(Deciles!$B$4+1),INT((AJ1689-1)/(Deciles!$B$4+1))+1,Deciles!$B$5+INT((AJ1689-1-Deciles!$B$5*(Deciles!$B$4+1))/Deciles!$B$4)+1)</f>
        <v>10</v>
      </c>
    </row>
    <row r="1690" customFormat="false" ht="15" hidden="false" customHeight="false" outlineLevel="0" collapsed="false">
      <c r="A1690" s="0" t="n">
        <v>50192</v>
      </c>
      <c r="B1690" s="0" t="s">
        <v>157</v>
      </c>
      <c r="C1690" s="0" t="n">
        <v>733</v>
      </c>
      <c r="D1690" s="0" t="n">
        <v>62.5159759521484</v>
      </c>
      <c r="E1690" s="0" t="n">
        <v>49.6961288452148</v>
      </c>
      <c r="F1690" s="0" t="n">
        <v>29</v>
      </c>
      <c r="G1690" s="0" t="n">
        <v>3.79099988937378</v>
      </c>
      <c r="H1690" s="0" t="n">
        <v>-0.0923335552215576</v>
      </c>
      <c r="I1690" s="0" t="n">
        <v>34</v>
      </c>
      <c r="J1690" s="0" t="n">
        <v>12.331639289856</v>
      </c>
      <c r="K1690" s="0" t="n">
        <v>4.0230770111084</v>
      </c>
      <c r="L1690" s="0" t="n">
        <v>-0.276923179626465</v>
      </c>
      <c r="M1690" s="0" t="n">
        <v>5.98650598526001</v>
      </c>
      <c r="N1690" s="0" t="n">
        <v>0</v>
      </c>
      <c r="O1690" s="0" t="n">
        <v>0</v>
      </c>
      <c r="P1690" s="0" t="s">
        <v>144</v>
      </c>
      <c r="Q1690" s="0" t="s">
        <v>141</v>
      </c>
      <c r="R1690" s="0" t="n">
        <v>2</v>
      </c>
      <c r="S1690" s="0" t="s">
        <v>151</v>
      </c>
      <c r="T1690" s="0" t="n">
        <v>0</v>
      </c>
      <c r="U1690" s="0" t="n">
        <v>226758.14</v>
      </c>
      <c r="V1690" s="0" t="n">
        <v>0.00660406379029155</v>
      </c>
      <c r="W1690" s="0" t="n">
        <v>628.319152832031</v>
      </c>
      <c r="X1690" s="0" t="n">
        <v>0.00769727630540729</v>
      </c>
      <c r="Y1690" s="0" t="n">
        <f aca="false">IF(ISNUMBER(C1690),INDEX(Scorecard!$D$5:$D$12,SUMPRODUCT(--(Scorecard!$G$5:$G$11&lt;C1690))+1),Scorecard!$D$13)</f>
        <v>-0.0290424113398221</v>
      </c>
      <c r="Z1690" s="0" t="n">
        <f aca="false">IF(ISNUMBER(D1690),INDEX(Scorecard!$D$14:$D$17,SUMPRODUCT(--(Scorecard!$G$14:$G$16&lt;D1690))+1),Scorecard!$D$18)</f>
        <v>0.248677243387958</v>
      </c>
      <c r="AA1690" s="0" t="n">
        <f aca="false">IF(ISNUMBER(E1690),INDEX(Scorecard!$D$19:$D$26,SUMPRODUCT(--(Scorecard!$G$19:$G$25&lt;E1690))+1),Scorecard!$D$27)</f>
        <v>0.57899015159425</v>
      </c>
      <c r="AB1690" s="0" t="n">
        <f aca="false">IF(ISNUMBER(F1690),INDEX(Scorecard!$D$28:$D$35,SUMPRODUCT(--(Scorecard!$G$28:$G$34&lt;F1690))+1),Scorecard!$D$36)</f>
        <v>0.165097008946478</v>
      </c>
      <c r="AC1690" s="0" t="n">
        <f aca="false">IF(ISNUMBER(H1690),INDEX(Scorecard!$D$37:$D$44,SUMPRODUCT(--(Scorecard!$G$37:$G$43&lt;H1690))+1),Scorecard!$D$45)</f>
        <v>0.330501541082344</v>
      </c>
      <c r="AD1690" s="0" t="n">
        <f aca="false">IF(ISNUMBER(I1690),INDEX(Scorecard!$D$46:$D$52,SUMPRODUCT(--(Scorecard!$G$46:$G$51&lt;I1690))+1),Scorecard!$D$53)</f>
        <v>0.123869379412532</v>
      </c>
      <c r="AE1690" s="0" t="n">
        <f aca="false">IF(ISNUMBER(K1690),INDEX(Scorecard!$D$54:$D$61,SUMPRODUCT(--(Scorecard!$G$54:$G$60&lt;K1690))+1),Scorecard!$D$62)</f>
        <v>0.489050497890326</v>
      </c>
      <c r="AF1690" s="0" t="n">
        <f aca="false">IF(ISNUMBER(L1690),INDEX(Scorecard!$D$63:$D$68,SUMPRODUCT(--(Scorecard!$G$63:$G$67&lt;L1690))+1),Scorecard!$D$69)</f>
        <v>0.322484508656054</v>
      </c>
      <c r="AG1690" s="0" t="n">
        <f aca="false">Inputs!$B$10+Scorecard!$J$5*Y1690+Scorecard!$J$6*Z1690+Scorecard!$J$7*AA1690+Scorecard!$J$8*AB1690+Scorecard!$J$9*AC1690+Scorecard!$J$10*AD1690+Scorecard!$J$11*AE1690+Scorecard!$J$12*AF1690</f>
        <v>-4.89349074462843</v>
      </c>
      <c r="AH1690" s="0" t="n">
        <f aca="false">MIN(1-Inputs!$B$13,MAX(Inputs!$B$13,1/(1+EXP(-(Inputs!$B$11*AG1690+Inputs!$B$12)))))</f>
        <v>0.00660406393692496</v>
      </c>
      <c r="AI1690" s="0" t="n">
        <f aca="false">Inputs!$B$9-Inputs!$B$8*AG1690</f>
        <v>628.319172802735</v>
      </c>
      <c r="AJ1690" s="0" t="n">
        <f aca="false">RANK(AH1690,$AH$5:$AH$2004,0)+COUNTIF($AH$4:AH1689,AH1690)</f>
        <v>1092</v>
      </c>
      <c r="AK1690" s="0" t="n">
        <f aca="false">IF(AJ1690&lt;=Deciles!$B$5*(Deciles!$B$4+1),INT((AJ1690-1)/(Deciles!$B$4+1))+1,Deciles!$B$5+INT((AJ1690-1-Deciles!$B$5*(Deciles!$B$4+1))/Deciles!$B$4)+1)</f>
        <v>6</v>
      </c>
    </row>
    <row r="1691" customFormat="false" ht="15" hidden="false" customHeight="false" outlineLevel="0" collapsed="false">
      <c r="A1691" s="0" t="n">
        <v>50235</v>
      </c>
      <c r="B1691" s="0" t="s">
        <v>157</v>
      </c>
      <c r="C1691" s="0" t="n">
        <v>786</v>
      </c>
      <c r="D1691" s="0" t="n">
        <v>72.9124450683594</v>
      </c>
      <c r="E1691" s="0" t="n">
        <v>65.4356155395508</v>
      </c>
      <c r="F1691" s="0" t="n">
        <v>25</v>
      </c>
      <c r="G1691" s="0" t="n">
        <v>4.5310001373291</v>
      </c>
      <c r="H1691" s="0" t="n">
        <v>0.647666692733765</v>
      </c>
      <c r="I1691" s="0" t="n">
        <v>24</v>
      </c>
      <c r="J1691" s="0" t="n">
        <v>11.4409284591675</v>
      </c>
      <c r="K1691" s="0" t="n">
        <v>4.12307691574097</v>
      </c>
      <c r="L1691" s="0" t="n">
        <v>-0.276923179626465</v>
      </c>
      <c r="M1691" s="0" t="n">
        <v>3.64271926879883</v>
      </c>
      <c r="N1691" s="0" t="n">
        <v>0</v>
      </c>
      <c r="O1691" s="0" t="n">
        <v>0</v>
      </c>
      <c r="P1691" s="0" t="s">
        <v>144</v>
      </c>
      <c r="Q1691" s="0" t="s">
        <v>141</v>
      </c>
      <c r="R1691" s="0" t="n">
        <v>2</v>
      </c>
      <c r="S1691" s="0" t="s">
        <v>162</v>
      </c>
      <c r="T1691" s="0" t="n">
        <v>0</v>
      </c>
      <c r="U1691" s="0" t="n">
        <v>93053.35</v>
      </c>
      <c r="V1691" s="0" t="n">
        <v>0.00185722659807652</v>
      </c>
      <c r="W1691" s="0" t="n">
        <v>662.781860351563</v>
      </c>
      <c r="X1691" s="0" t="n">
        <v>0.001559944357723</v>
      </c>
      <c r="Y1691" s="0" t="n">
        <f aca="false">IF(ISNUMBER(C1691),INDEX(Scorecard!$D$5:$D$12,SUMPRODUCT(--(Scorecard!$G$5:$G$11&lt;C1691))+1),Scorecard!$D$13)</f>
        <v>1.23750384304241</v>
      </c>
      <c r="Z1691" s="0" t="n">
        <f aca="false">IF(ISNUMBER(D1691),INDEX(Scorecard!$D$14:$D$17,SUMPRODUCT(--(Scorecard!$G$14:$G$16&lt;D1691))+1),Scorecard!$D$18)</f>
        <v>0.128579646629417</v>
      </c>
      <c r="AA1691" s="0" t="n">
        <f aca="false">IF(ISNUMBER(E1691),INDEX(Scorecard!$D$19:$D$26,SUMPRODUCT(--(Scorecard!$G$19:$G$25&lt;E1691))+1),Scorecard!$D$27)</f>
        <v>0.233621608745691</v>
      </c>
      <c r="AB1691" s="0" t="n">
        <f aca="false">IF(ISNUMBER(F1691),INDEX(Scorecard!$D$28:$D$35,SUMPRODUCT(--(Scorecard!$G$28:$G$34&lt;F1691))+1),Scorecard!$D$36)</f>
        <v>0.349218150643304</v>
      </c>
      <c r="AC1691" s="0" t="n">
        <f aca="false">IF(ISNUMBER(H1691),INDEX(Scorecard!$D$37:$D$44,SUMPRODUCT(--(Scorecard!$G$37:$G$43&lt;H1691))+1),Scorecard!$D$45)</f>
        <v>-0.569454719285959</v>
      </c>
      <c r="AD1691" s="0" t="n">
        <f aca="false">IF(ISNUMBER(I1691),INDEX(Scorecard!$D$46:$D$52,SUMPRODUCT(--(Scorecard!$G$46:$G$51&lt;I1691))+1),Scorecard!$D$53)</f>
        <v>-0.048559051279741</v>
      </c>
      <c r="AE1691" s="0" t="n">
        <f aca="false">IF(ISNUMBER(K1691),INDEX(Scorecard!$D$54:$D$61,SUMPRODUCT(--(Scorecard!$G$54:$G$60&lt;K1691))+1),Scorecard!$D$62)</f>
        <v>0.489050497890326</v>
      </c>
      <c r="AF1691" s="0" t="n">
        <f aca="false">IF(ISNUMBER(L1691),INDEX(Scorecard!$D$63:$D$68,SUMPRODUCT(--(Scorecard!$G$63:$G$67&lt;L1691))+1),Scorecard!$D$69)</f>
        <v>0.322484508656054</v>
      </c>
      <c r="AG1691" s="0" t="n">
        <f aca="false">Inputs!$B$10+Scorecard!$J$5*Y1691+Scorecard!$J$6*Z1691+Scorecard!$J$7*AA1691+Scorecard!$J$8*AB1691+Scorecard!$J$9*AC1691+Scorecard!$J$10*AD1691+Scorecard!$J$11*AE1691+Scorecard!$J$12*AF1691</f>
        <v>-6.08787602100768</v>
      </c>
      <c r="AH1691" s="0" t="n">
        <f aca="false">MIN(1-Inputs!$B$13,MAX(Inputs!$B$13,1/(1+EXP(-(Inputs!$B$11*AG1691+Inputs!$B$12)))))</f>
        <v>0.00185722658790065</v>
      </c>
      <c r="AI1691" s="0" t="n">
        <f aca="false">Inputs!$B$9-Inputs!$B$8*AG1691</f>
        <v>662.781847105598</v>
      </c>
      <c r="AJ1691" s="0" t="n">
        <f aca="false">RANK(AH1691,$AH$5:$AH$2004,0)+COUNTIF($AH$4:AH1690,AH1691)</f>
        <v>1727</v>
      </c>
      <c r="AK1691" s="0" t="n">
        <f aca="false">IF(AJ1691&lt;=Deciles!$B$5*(Deciles!$B$4+1),INT((AJ1691-1)/(Deciles!$B$4+1))+1,Deciles!$B$5+INT((AJ1691-1-Deciles!$B$5*(Deciles!$B$4+1))/Deciles!$B$4)+1)</f>
        <v>9</v>
      </c>
    </row>
    <row r="1692" customFormat="false" ht="15" hidden="false" customHeight="false" outlineLevel="0" collapsed="false">
      <c r="A1692" s="0" t="n">
        <v>50268</v>
      </c>
      <c r="B1692" s="0" t="s">
        <v>145</v>
      </c>
      <c r="C1692" s="0" t="n">
        <v>627</v>
      </c>
      <c r="D1692" s="0" t="n">
        <v>80</v>
      </c>
      <c r="E1692" s="0" t="n">
        <v>47.1814994812012</v>
      </c>
      <c r="F1692" s="0" t="n">
        <v>43</v>
      </c>
      <c r="G1692" s="0" t="n">
        <v>4.88199996948242</v>
      </c>
      <c r="H1692" s="0" t="n">
        <v>1.36533331871033</v>
      </c>
      <c r="I1692" s="0" t="n">
        <v>104</v>
      </c>
      <c r="J1692" s="0" t="n">
        <v>12.0451288223267</v>
      </c>
      <c r="K1692" s="0" t="n">
        <v>4.55833339691162</v>
      </c>
      <c r="L1692" s="0" t="n">
        <v>-1.875</v>
      </c>
      <c r="M1692" s="0" t="n">
        <v>4.74416494369507</v>
      </c>
      <c r="N1692" s="0" t="n">
        <v>0</v>
      </c>
      <c r="O1692" s="0" t="n">
        <v>0</v>
      </c>
      <c r="P1692" s="0" t="s">
        <v>144</v>
      </c>
      <c r="Q1692" s="0" t="s">
        <v>141</v>
      </c>
      <c r="R1692" s="0" t="n">
        <v>2</v>
      </c>
      <c r="S1692" s="0" t="s">
        <v>142</v>
      </c>
      <c r="T1692" s="0" t="n">
        <v>0</v>
      </c>
      <c r="U1692" s="0" t="n">
        <v>170267.98</v>
      </c>
      <c r="V1692" s="0" t="n">
        <v>0.0878449901938438</v>
      </c>
      <c r="W1692" s="0" t="n">
        <v>555.970947265625</v>
      </c>
      <c r="X1692" s="0" t="n">
        <v>0.237360134720802</v>
      </c>
      <c r="Y1692" s="0" t="n">
        <f aca="false">IF(ISNUMBER(C1692),INDEX(Scorecard!$D$5:$D$12,SUMPRODUCT(--(Scorecard!$G$5:$G$11&lt;C1692))+1),Scorecard!$D$13)</f>
        <v>-1.88220980528339</v>
      </c>
      <c r="Z1692" s="0" t="n">
        <f aca="false">IF(ISNUMBER(D1692),INDEX(Scorecard!$D$14:$D$17,SUMPRODUCT(--(Scorecard!$G$14:$G$16&lt;D1692))+1),Scorecard!$D$18)</f>
        <v>0.0505355481560174</v>
      </c>
      <c r="AA1692" s="0" t="n">
        <f aca="false">IF(ISNUMBER(E1692),INDEX(Scorecard!$D$19:$D$26,SUMPRODUCT(--(Scorecard!$G$19:$G$25&lt;E1692))+1),Scorecard!$D$27)</f>
        <v>0.57899015159425</v>
      </c>
      <c r="AB1692" s="0" t="n">
        <f aca="false">IF(ISNUMBER(F1692),INDEX(Scorecard!$D$28:$D$35,SUMPRODUCT(--(Scorecard!$G$28:$G$34&lt;F1692))+1),Scorecard!$D$36)</f>
        <v>-0.309727037437117</v>
      </c>
      <c r="AC1692" s="0" t="n">
        <f aca="false">IF(ISNUMBER(H1692),INDEX(Scorecard!$D$37:$D$44,SUMPRODUCT(--(Scorecard!$G$37:$G$43&lt;H1692))+1),Scorecard!$D$45)</f>
        <v>-0.975503570149195</v>
      </c>
      <c r="AD1692" s="0" t="n">
        <f aca="false">IF(ISNUMBER(I1692),INDEX(Scorecard!$D$46:$D$52,SUMPRODUCT(--(Scorecard!$G$46:$G$51&lt;I1692))+1),Scorecard!$D$53)</f>
        <v>0.818882373006414</v>
      </c>
      <c r="AE1692" s="0" t="n">
        <f aca="false">IF(ISNUMBER(K1692),INDEX(Scorecard!$D$54:$D$61,SUMPRODUCT(--(Scorecard!$G$54:$G$60&lt;K1692))+1),Scorecard!$D$62)</f>
        <v>0.409483001259379</v>
      </c>
      <c r="AF1692" s="0" t="n">
        <f aca="false">IF(ISNUMBER(L1692),INDEX(Scorecard!$D$63:$D$68,SUMPRODUCT(--(Scorecard!$G$63:$G$67&lt;L1692))+1),Scorecard!$D$69)</f>
        <v>-0.340582194386522</v>
      </c>
      <c r="AG1692" s="0" t="n">
        <f aca="false">Inputs!$B$10+Scorecard!$J$5*Y1692+Scorecard!$J$6*Z1692+Scorecard!$J$7*AA1692+Scorecard!$J$8*AB1692+Scorecard!$J$9*AC1692+Scorecard!$J$10*AD1692+Scorecard!$J$11*AE1692+Scorecard!$J$12*AF1692</f>
        <v>-2.38609272584393</v>
      </c>
      <c r="AH1692" s="0" t="n">
        <f aca="false">MIN(1-Inputs!$B$13,MAX(Inputs!$B$13,1/(1+EXP(-(Inputs!$B$11*AG1692+Inputs!$B$12)))))</f>
        <v>0.0878449906568341</v>
      </c>
      <c r="AI1692" s="0" t="n">
        <f aca="false">Inputs!$B$9-Inputs!$B$8*AG1692</f>
        <v>555.970959058031</v>
      </c>
      <c r="AJ1692" s="0" t="n">
        <f aca="false">RANK(AH1692,$AH$5:$AH$2004,0)+COUNTIF($AH$4:AH1691,AH1692)</f>
        <v>55</v>
      </c>
      <c r="AK1692" s="0" t="n">
        <f aca="false">IF(AJ1692&lt;=Deciles!$B$5*(Deciles!$B$4+1),INT((AJ1692-1)/(Deciles!$B$4+1))+1,Deciles!$B$5+INT((AJ1692-1-Deciles!$B$5*(Deciles!$B$4+1))/Deciles!$B$4)+1)</f>
        <v>1</v>
      </c>
    </row>
    <row r="1693" customFormat="false" ht="15" hidden="false" customHeight="false" outlineLevel="0" collapsed="false">
      <c r="A1693" s="0" t="n">
        <v>50332</v>
      </c>
      <c r="B1693" s="0" t="s">
        <v>143</v>
      </c>
      <c r="C1693" s="0" t="n">
        <v>750</v>
      </c>
      <c r="D1693" s="0" t="n">
        <v>80</v>
      </c>
      <c r="E1693" s="0" t="n">
        <v>77.4770812988281</v>
      </c>
      <c r="F1693" s="0" t="n">
        <v>31</v>
      </c>
      <c r="G1693" s="0" t="n">
        <v>3.98499989509583</v>
      </c>
      <c r="H1693" s="0" t="n">
        <v>0.75166654586792</v>
      </c>
      <c r="I1693" s="0" t="n">
        <v>12</v>
      </c>
      <c r="J1693" s="0" t="n">
        <v>12.6042680740356</v>
      </c>
      <c r="K1693" s="0" t="n">
        <v>9.13333320617676</v>
      </c>
      <c r="L1693" s="0" t="n">
        <v>5.0717945098877</v>
      </c>
      <c r="M1693" s="0" t="n">
        <v>1.43321859836578</v>
      </c>
      <c r="N1693" s="0" t="n">
        <v>0</v>
      </c>
      <c r="O1693" s="0" t="n">
        <v>0</v>
      </c>
      <c r="P1693" s="0" t="s">
        <v>146</v>
      </c>
      <c r="Q1693" s="0" t="s">
        <v>141</v>
      </c>
      <c r="R1693" s="0" t="n">
        <v>2</v>
      </c>
      <c r="S1693" s="0" t="s">
        <v>159</v>
      </c>
      <c r="T1693" s="0" t="n">
        <v>0</v>
      </c>
      <c r="U1693" s="0" t="n">
        <v>297826.97</v>
      </c>
      <c r="V1693" s="0" t="n">
        <v>0.0155575787648559</v>
      </c>
      <c r="W1693" s="0" t="n">
        <v>604.883850097656</v>
      </c>
      <c r="X1693" s="0" t="n">
        <v>0.0145364692434669</v>
      </c>
      <c r="Y1693" s="0" t="n">
        <f aca="false">IF(ISNUMBER(C1693),INDEX(Scorecard!$D$5:$D$12,SUMPRODUCT(--(Scorecard!$G$5:$G$11&lt;C1693))+1),Scorecard!$D$13)</f>
        <v>0.488358159108655</v>
      </c>
      <c r="Z1693" s="0" t="n">
        <f aca="false">IF(ISNUMBER(D1693),INDEX(Scorecard!$D$14:$D$17,SUMPRODUCT(--(Scorecard!$G$14:$G$16&lt;D1693))+1),Scorecard!$D$18)</f>
        <v>0.0505355481560174</v>
      </c>
      <c r="AA1693" s="0" t="n">
        <f aca="false">IF(ISNUMBER(E1693),INDEX(Scorecard!$D$19:$D$26,SUMPRODUCT(--(Scorecard!$G$19:$G$25&lt;E1693))+1),Scorecard!$D$27)</f>
        <v>-0.0341578513653732</v>
      </c>
      <c r="AB1693" s="0" t="n">
        <f aca="false">IF(ISNUMBER(F1693),INDEX(Scorecard!$D$28:$D$35,SUMPRODUCT(--(Scorecard!$G$28:$G$34&lt;F1693))+1),Scorecard!$D$36)</f>
        <v>0.126913191054783</v>
      </c>
      <c r="AC1693" s="0" t="n">
        <f aca="false">IF(ISNUMBER(H1693),INDEX(Scorecard!$D$37:$D$44,SUMPRODUCT(--(Scorecard!$G$37:$G$43&lt;H1693))+1),Scorecard!$D$45)</f>
        <v>-0.569454719285959</v>
      </c>
      <c r="AD1693" s="0" t="n">
        <f aca="false">IF(ISNUMBER(I1693),INDEX(Scorecard!$D$46:$D$52,SUMPRODUCT(--(Scorecard!$G$46:$G$51&lt;I1693))+1),Scorecard!$D$53)</f>
        <v>-0.114272400683245</v>
      </c>
      <c r="AE1693" s="0" t="n">
        <f aca="false">IF(ISNUMBER(K1693),INDEX(Scorecard!$D$54:$D$61,SUMPRODUCT(--(Scorecard!$G$54:$G$60&lt;K1693))+1),Scorecard!$D$62)</f>
        <v>-0.541917179454542</v>
      </c>
      <c r="AF1693" s="0" t="n">
        <f aca="false">IF(ISNUMBER(L1693),INDEX(Scorecard!$D$63:$D$68,SUMPRODUCT(--(Scorecard!$G$63:$G$67&lt;L1693))+1),Scorecard!$D$69)</f>
        <v>0.322484508656054</v>
      </c>
      <c r="AG1693" s="0" t="n">
        <f aca="false">Inputs!$B$10+Scorecard!$J$5*Y1693+Scorecard!$J$6*Z1693+Scorecard!$J$7*AA1693+Scorecard!$J$8*AB1693+Scorecard!$J$9*AC1693+Scorecard!$J$10*AD1693+Scorecard!$J$11*AE1693+Scorecard!$J$12*AF1693</f>
        <v>-4.0812839945678</v>
      </c>
      <c r="AH1693" s="0" t="n">
        <f aca="false">MIN(1-Inputs!$B$13,MAX(Inputs!$B$13,1/(1+EXP(-(Inputs!$B$11*AG1693+Inputs!$B$12)))))</f>
        <v>0.0155575787258611</v>
      </c>
      <c r="AI1693" s="0" t="n">
        <f aca="false">Inputs!$B$9-Inputs!$B$8*AG1693</f>
        <v>604.883839792955</v>
      </c>
      <c r="AJ1693" s="0" t="n">
        <f aca="false">RANK(AH1693,$AH$5:$AH$2004,0)+COUNTIF($AH$4:AH1692,AH1693)</f>
        <v>579</v>
      </c>
      <c r="AK1693" s="0" t="n">
        <f aca="false">IF(AJ1693&lt;=Deciles!$B$5*(Deciles!$B$4+1),INT((AJ1693-1)/(Deciles!$B$4+1))+1,Deciles!$B$5+INT((AJ1693-1-Deciles!$B$5*(Deciles!$B$4+1))/Deciles!$B$4)+1)</f>
        <v>3</v>
      </c>
    </row>
    <row r="1694" customFormat="false" ht="15" hidden="false" customHeight="false" outlineLevel="0" collapsed="false">
      <c r="A1694" s="0" t="n">
        <v>50334</v>
      </c>
      <c r="B1694" s="0" t="s">
        <v>145</v>
      </c>
      <c r="C1694" s="0" t="n">
        <v>707</v>
      </c>
      <c r="D1694" s="0" t="n">
        <v>80</v>
      </c>
      <c r="E1694" s="0" t="n">
        <v>71.4556732177734</v>
      </c>
      <c r="F1694" s="0" t="n">
        <v>36</v>
      </c>
      <c r="G1694" s="0" t="n">
        <v>4.22800016403198</v>
      </c>
      <c r="H1694" s="0" t="n">
        <v>0.711333513259888</v>
      </c>
      <c r="I1694" s="0" t="n">
        <v>32</v>
      </c>
      <c r="J1694" s="0" t="n">
        <v>13.3694067001343</v>
      </c>
      <c r="K1694" s="0" t="n">
        <v>4.95833349227905</v>
      </c>
      <c r="L1694" s="0" t="n">
        <v>-1.875</v>
      </c>
      <c r="M1694" s="0" t="n">
        <v>3.98038840293884</v>
      </c>
      <c r="N1694" s="0" t="n">
        <v>0</v>
      </c>
      <c r="O1694" s="0" t="n">
        <v>0</v>
      </c>
      <c r="P1694" s="0" t="s">
        <v>144</v>
      </c>
      <c r="Q1694" s="0" t="s">
        <v>153</v>
      </c>
      <c r="R1694" s="0" t="n">
        <v>2</v>
      </c>
      <c r="S1694" s="0" t="s">
        <v>162</v>
      </c>
      <c r="T1694" s="0" t="n">
        <v>0</v>
      </c>
      <c r="U1694" s="0" t="n">
        <v>640117</v>
      </c>
      <c r="V1694" s="0" t="n">
        <v>0.0259449817240238</v>
      </c>
      <c r="W1694" s="0" t="n">
        <v>590.755310058594</v>
      </c>
      <c r="X1694" s="0" t="n">
        <v>0.0372898504137993</v>
      </c>
      <c r="Y1694" s="0" t="n">
        <f aca="false">IF(ISNUMBER(C1694),INDEX(Scorecard!$D$5:$D$12,SUMPRODUCT(--(Scorecard!$G$5:$G$11&lt;C1694))+1),Scorecard!$D$13)</f>
        <v>-0.513000642971656</v>
      </c>
      <c r="Z1694" s="0" t="n">
        <f aca="false">IF(ISNUMBER(D1694),INDEX(Scorecard!$D$14:$D$17,SUMPRODUCT(--(Scorecard!$G$14:$G$16&lt;D1694))+1),Scorecard!$D$18)</f>
        <v>0.0505355481560174</v>
      </c>
      <c r="AA1694" s="0" t="n">
        <f aca="false">IF(ISNUMBER(E1694),INDEX(Scorecard!$D$19:$D$26,SUMPRODUCT(--(Scorecard!$G$19:$G$25&lt;E1694))+1),Scorecard!$D$27)</f>
        <v>0.0530843085177338</v>
      </c>
      <c r="AB1694" s="0" t="n">
        <f aca="false">IF(ISNUMBER(F1694),INDEX(Scorecard!$D$28:$D$35,SUMPRODUCT(--(Scorecard!$G$28:$G$34&lt;F1694))+1),Scorecard!$D$36)</f>
        <v>-0.0008456427959252</v>
      </c>
      <c r="AC1694" s="0" t="n">
        <f aca="false">IF(ISNUMBER(H1694),INDEX(Scorecard!$D$37:$D$44,SUMPRODUCT(--(Scorecard!$G$37:$G$43&lt;H1694))+1),Scorecard!$D$45)</f>
        <v>-0.569454719285959</v>
      </c>
      <c r="AD1694" s="0" t="n">
        <f aca="false">IF(ISNUMBER(I1694),INDEX(Scorecard!$D$46:$D$52,SUMPRODUCT(--(Scorecard!$G$46:$G$51&lt;I1694))+1),Scorecard!$D$53)</f>
        <v>0.123869379412532</v>
      </c>
      <c r="AE1694" s="0" t="n">
        <f aca="false">IF(ISNUMBER(K1694),INDEX(Scorecard!$D$54:$D$61,SUMPRODUCT(--(Scorecard!$G$54:$G$60&lt;K1694))+1),Scorecard!$D$62)</f>
        <v>0.214429354789033</v>
      </c>
      <c r="AF1694" s="0" t="n">
        <f aca="false">IF(ISNUMBER(L1694),INDEX(Scorecard!$D$63:$D$68,SUMPRODUCT(--(Scorecard!$G$63:$G$67&lt;L1694))+1),Scorecard!$D$69)</f>
        <v>-0.340582194386522</v>
      </c>
      <c r="AG1694" s="0" t="n">
        <f aca="false">Inputs!$B$10+Scorecard!$J$5*Y1694+Scorecard!$J$6*Z1694+Scorecard!$J$7*AA1694+Scorecard!$J$8*AB1694+Scorecard!$J$9*AC1694+Scorecard!$J$10*AD1694+Scorecard!$J$11*AE1694+Scorecard!$J$12*AF1694</f>
        <v>-3.59162628839721</v>
      </c>
      <c r="AH1694" s="0" t="n">
        <f aca="false">MIN(1-Inputs!$B$13,MAX(Inputs!$B$13,1/(1+EXP(-(Inputs!$B$11*AG1694+Inputs!$B$12)))))</f>
        <v>0.0259449816866988</v>
      </c>
      <c r="AI1694" s="0" t="n">
        <f aca="false">Inputs!$B$9-Inputs!$B$8*AG1694</f>
        <v>590.755304904447</v>
      </c>
      <c r="AJ1694" s="0" t="n">
        <f aca="false">RANK(AH1694,$AH$5:$AH$2004,0)+COUNTIF($AH$4:AH1693,AH1694)</f>
        <v>369</v>
      </c>
      <c r="AK1694" s="0" t="n">
        <f aca="false">IF(AJ1694&lt;=Deciles!$B$5*(Deciles!$B$4+1),INT((AJ1694-1)/(Deciles!$B$4+1))+1,Deciles!$B$5+INT((AJ1694-1-Deciles!$B$5*(Deciles!$B$4+1))/Deciles!$B$4)+1)</f>
        <v>2</v>
      </c>
    </row>
    <row r="1695" customFormat="false" ht="15" hidden="false" customHeight="false" outlineLevel="0" collapsed="false">
      <c r="A1695" s="0" t="n">
        <v>50417</v>
      </c>
      <c r="B1695" s="0" t="s">
        <v>143</v>
      </c>
      <c r="C1695" s="0" t="n">
        <v>689</v>
      </c>
      <c r="D1695" s="0" t="n">
        <v>80</v>
      </c>
      <c r="E1695" s="0" t="n">
        <v>71.8960037231445</v>
      </c>
      <c r="F1695" s="0" t="n">
        <v>48</v>
      </c>
      <c r="G1695" s="0" t="n">
        <v>4.65799999237061</v>
      </c>
      <c r="H1695" s="0" t="n">
        <v>1.4246666431427</v>
      </c>
      <c r="I1695" s="0" t="n">
        <v>28</v>
      </c>
      <c r="J1695" s="0" t="n">
        <v>12.3718681335449</v>
      </c>
      <c r="K1695" s="0" t="n">
        <v>9.3333330154419</v>
      </c>
      <c r="L1695" s="0" t="n">
        <v>5.0717945098877</v>
      </c>
      <c r="M1695" s="0" t="n">
        <v>1.63963341712952</v>
      </c>
      <c r="N1695" s="0" t="n">
        <v>0</v>
      </c>
      <c r="O1695" s="0" t="n">
        <v>0</v>
      </c>
      <c r="P1695" s="0" t="s">
        <v>144</v>
      </c>
      <c r="Q1695" s="0" t="s">
        <v>141</v>
      </c>
      <c r="R1695" s="0" t="n">
        <v>1</v>
      </c>
      <c r="S1695" s="0" t="s">
        <v>162</v>
      </c>
      <c r="T1695" s="0" t="n">
        <v>0</v>
      </c>
      <c r="U1695" s="0" t="n">
        <v>236066.3</v>
      </c>
      <c r="V1695" s="0" t="n">
        <v>0.103543423116207</v>
      </c>
      <c r="W1695" s="0" t="n">
        <v>551.051330566406</v>
      </c>
      <c r="X1695" s="0" t="n">
        <v>0.130638226866722</v>
      </c>
      <c r="Y1695" s="0" t="n">
        <f aca="false">IF(ISNUMBER(C1695),INDEX(Scorecard!$D$5:$D$12,SUMPRODUCT(--(Scorecard!$G$5:$G$11&lt;C1695))+1),Scorecard!$D$13)</f>
        <v>-0.869677851527538</v>
      </c>
      <c r="Z1695" s="0" t="n">
        <f aca="false">IF(ISNUMBER(D1695),INDEX(Scorecard!$D$14:$D$17,SUMPRODUCT(--(Scorecard!$G$14:$G$16&lt;D1695))+1),Scorecard!$D$18)</f>
        <v>0.0505355481560174</v>
      </c>
      <c r="AA1695" s="0" t="n">
        <f aca="false">IF(ISNUMBER(E1695),INDEX(Scorecard!$D$19:$D$26,SUMPRODUCT(--(Scorecard!$G$19:$G$25&lt;E1695))+1),Scorecard!$D$27)</f>
        <v>0.0530843085177338</v>
      </c>
      <c r="AB1695" s="0" t="n">
        <f aca="false">IF(ISNUMBER(F1695),INDEX(Scorecard!$D$28:$D$35,SUMPRODUCT(--(Scorecard!$G$28:$G$34&lt;F1695))+1),Scorecard!$D$36)</f>
        <v>-0.400689107298307</v>
      </c>
      <c r="AC1695" s="0" t="n">
        <f aca="false">IF(ISNUMBER(H1695),INDEX(Scorecard!$D$37:$D$44,SUMPRODUCT(--(Scorecard!$G$37:$G$43&lt;H1695))+1),Scorecard!$D$45)</f>
        <v>-0.975503570149195</v>
      </c>
      <c r="AD1695" s="0" t="n">
        <f aca="false">IF(ISNUMBER(I1695),INDEX(Scorecard!$D$46:$D$52,SUMPRODUCT(--(Scorecard!$G$46:$G$51&lt;I1695))+1),Scorecard!$D$53)</f>
        <v>0.123869379412532</v>
      </c>
      <c r="AE1695" s="0" t="n">
        <f aca="false">IF(ISNUMBER(K1695),INDEX(Scorecard!$D$54:$D$61,SUMPRODUCT(--(Scorecard!$G$54:$G$60&lt;K1695))+1),Scorecard!$D$62)</f>
        <v>-0.541917179454542</v>
      </c>
      <c r="AF1695" s="0" t="n">
        <f aca="false">IF(ISNUMBER(L1695),INDEX(Scorecard!$D$63:$D$68,SUMPRODUCT(--(Scorecard!$G$63:$G$67&lt;L1695))+1),Scorecard!$D$69)</f>
        <v>0.322484508656054</v>
      </c>
      <c r="AG1695" s="0" t="n">
        <f aca="false">Inputs!$B$10+Scorecard!$J$5*Y1695+Scorecard!$J$6*Z1695+Scorecard!$J$7*AA1695+Scorecard!$J$8*AB1695+Scorecard!$J$9*AC1695+Scorecard!$J$10*AD1695+Scorecard!$J$11*AE1695+Scorecard!$J$12*AF1695</f>
        <v>-2.21559041037802</v>
      </c>
      <c r="AH1695" s="0" t="n">
        <f aca="false">MIN(1-Inputs!$B$13,MAX(Inputs!$B$13,1/(1+EXP(-(Inputs!$B$11*AG1695+Inputs!$B$12)))))</f>
        <v>0.103543420773033</v>
      </c>
      <c r="AI1695" s="0" t="n">
        <f aca="false">Inputs!$B$9-Inputs!$B$8*AG1695</f>
        <v>551.051302158376</v>
      </c>
      <c r="AJ1695" s="0" t="n">
        <f aca="false">RANK(AH1695,$AH$5:$AH$2004,0)+COUNTIF($AH$4:AH1694,AH1695)</f>
        <v>35</v>
      </c>
      <c r="AK1695" s="0" t="n">
        <f aca="false">IF(AJ1695&lt;=Deciles!$B$5*(Deciles!$B$4+1),INT((AJ1695-1)/(Deciles!$B$4+1))+1,Deciles!$B$5+INT((AJ1695-1-Deciles!$B$5*(Deciles!$B$4+1))/Deciles!$B$4)+1)</f>
        <v>1</v>
      </c>
    </row>
    <row r="1696" customFormat="false" ht="15" hidden="false" customHeight="false" outlineLevel="0" collapsed="false">
      <c r="A1696" s="0" t="n">
        <v>50425</v>
      </c>
      <c r="B1696" s="0" t="s">
        <v>139</v>
      </c>
      <c r="C1696" s="0" t="n">
        <v>753</v>
      </c>
      <c r="D1696" s="0" t="n">
        <v>68.3732681274414</v>
      </c>
      <c r="E1696" s="0" t="n">
        <v>65.7746276855469</v>
      </c>
      <c r="F1696" s="0" t="n">
        <v>30</v>
      </c>
      <c r="G1696" s="0" t="n">
        <v>3.22900009155273</v>
      </c>
      <c r="H1696" s="0" t="n">
        <v>0.21233344078064</v>
      </c>
      <c r="I1696" s="0" t="n">
        <v>7</v>
      </c>
      <c r="J1696" s="0" t="n">
        <v>12.0934371948242</v>
      </c>
      <c r="K1696" s="0" t="n">
        <v>5.03333330154419</v>
      </c>
      <c r="L1696" s="0" t="n">
        <v>-3.50000047683716</v>
      </c>
      <c r="M1696" s="0" t="n">
        <v>2.74066424369812</v>
      </c>
      <c r="N1696" s="0" t="n">
        <v>0</v>
      </c>
      <c r="O1696" s="0" t="n">
        <v>0</v>
      </c>
      <c r="P1696" s="0" t="s">
        <v>146</v>
      </c>
      <c r="Q1696" s="0" t="s">
        <v>141</v>
      </c>
      <c r="R1696" s="0" t="n">
        <v>1</v>
      </c>
      <c r="S1696" s="0" t="s">
        <v>147</v>
      </c>
      <c r="T1696" s="0" t="n">
        <v>0</v>
      </c>
      <c r="U1696" s="0" t="n">
        <v>178695.19</v>
      </c>
      <c r="V1696" s="0" t="n">
        <v>0.00557507481426001</v>
      </c>
      <c r="W1696" s="0" t="n">
        <v>632.931335449219</v>
      </c>
      <c r="X1696" s="0" t="n">
        <v>0.00349234906025231</v>
      </c>
      <c r="Y1696" s="0" t="n">
        <f aca="false">IF(ISNUMBER(C1696),INDEX(Scorecard!$D$5:$D$12,SUMPRODUCT(--(Scorecard!$G$5:$G$11&lt;C1696))+1),Scorecard!$D$13)</f>
        <v>0.733188958177614</v>
      </c>
      <c r="Z1696" s="0" t="n">
        <f aca="false">IF(ISNUMBER(D1696),INDEX(Scorecard!$D$14:$D$17,SUMPRODUCT(--(Scorecard!$G$14:$G$16&lt;D1696))+1),Scorecard!$D$18)</f>
        <v>0.128579646629417</v>
      </c>
      <c r="AA1696" s="0" t="n">
        <f aca="false">IF(ISNUMBER(E1696),INDEX(Scorecard!$D$19:$D$26,SUMPRODUCT(--(Scorecard!$G$19:$G$25&lt;E1696))+1),Scorecard!$D$27)</f>
        <v>0.233621608745691</v>
      </c>
      <c r="AB1696" s="0" t="n">
        <f aca="false">IF(ISNUMBER(F1696),INDEX(Scorecard!$D$28:$D$35,SUMPRODUCT(--(Scorecard!$G$28:$G$34&lt;F1696))+1),Scorecard!$D$36)</f>
        <v>0.126913191054783</v>
      </c>
      <c r="AC1696" s="0" t="n">
        <f aca="false">IF(ISNUMBER(H1696),INDEX(Scorecard!$D$37:$D$44,SUMPRODUCT(--(Scorecard!$G$37:$G$43&lt;H1696))+1),Scorecard!$D$45)</f>
        <v>-0.0679520129233634</v>
      </c>
      <c r="AD1696" s="0" t="n">
        <f aca="false">IF(ISNUMBER(I1696),INDEX(Scorecard!$D$46:$D$52,SUMPRODUCT(--(Scorecard!$G$46:$G$51&lt;I1696))+1),Scorecard!$D$53)</f>
        <v>-0.114272400683245</v>
      </c>
      <c r="AE1696" s="0" t="n">
        <f aca="false">IF(ISNUMBER(K1696),INDEX(Scorecard!$D$54:$D$61,SUMPRODUCT(--(Scorecard!$G$54:$G$60&lt;K1696))+1),Scorecard!$D$62)</f>
        <v>0.214429354789033</v>
      </c>
      <c r="AF1696" s="0" t="n">
        <f aca="false">IF(ISNUMBER(L1696),INDEX(Scorecard!$D$63:$D$68,SUMPRODUCT(--(Scorecard!$G$63:$G$67&lt;L1696))+1),Scorecard!$D$69)</f>
        <v>-0.340582194386522</v>
      </c>
      <c r="AG1696" s="0" t="n">
        <f aca="false">Inputs!$B$10+Scorecard!$J$5*Y1696+Scorecard!$J$6*Z1696+Scorecard!$J$7*AA1696+Scorecard!$J$8*AB1696+Scorecard!$J$9*AC1696+Scorecard!$J$10*AD1696+Scorecard!$J$11*AE1696+Scorecard!$J$12*AF1696</f>
        <v>-5.05333528540791</v>
      </c>
      <c r="AH1696" s="0" t="n">
        <f aca="false">MIN(1-Inputs!$B$13,MAX(Inputs!$B$13,1/(1+EXP(-(Inputs!$B$11*AG1696+Inputs!$B$12)))))</f>
        <v>0.0055750746924276</v>
      </c>
      <c r="AI1696" s="0" t="n">
        <f aca="false">Inputs!$B$9-Inputs!$B$8*AG1696</f>
        <v>632.93131132865</v>
      </c>
      <c r="AJ1696" s="0" t="n">
        <f aca="false">RANK(AH1696,$AH$5:$AH$2004,0)+COUNTIF($AH$4:AH1695,AH1696)</f>
        <v>1184</v>
      </c>
      <c r="AK1696" s="0" t="n">
        <f aca="false">IF(AJ1696&lt;=Deciles!$B$5*(Deciles!$B$4+1),INT((AJ1696-1)/(Deciles!$B$4+1))+1,Deciles!$B$5+INT((AJ1696-1-Deciles!$B$5*(Deciles!$B$4+1))/Deciles!$B$4)+1)</f>
        <v>6</v>
      </c>
    </row>
    <row r="1697" customFormat="false" ht="15" hidden="false" customHeight="false" outlineLevel="0" collapsed="false">
      <c r="A1697" s="0" t="n">
        <v>50577</v>
      </c>
      <c r="B1697" s="0" t="s">
        <v>145</v>
      </c>
      <c r="C1697" s="0" t="n">
        <v>755</v>
      </c>
      <c r="D1697" s="0" t="n">
        <v>78.7151184082031</v>
      </c>
      <c r="E1697" s="0" t="n">
        <v>63.7846832275391</v>
      </c>
      <c r="F1697" s="0" t="n">
        <v>31</v>
      </c>
      <c r="G1697" s="0" t="n">
        <v>4.21799993515015</v>
      </c>
      <c r="H1697" s="0" t="n">
        <v>0.701333284378052</v>
      </c>
      <c r="I1697" s="0" t="n">
        <v>41</v>
      </c>
      <c r="J1697" s="0" t="n">
        <v>10.9823198318481</v>
      </c>
      <c r="K1697" s="0" t="n">
        <v>5.25833320617676</v>
      </c>
      <c r="L1697" s="0" t="n">
        <v>-1.875</v>
      </c>
      <c r="M1697" s="0" t="n">
        <v>6.28858280181885</v>
      </c>
      <c r="N1697" s="0" t="n">
        <v>0</v>
      </c>
      <c r="O1697" s="0" t="n">
        <v>0</v>
      </c>
      <c r="P1697" s="0" t="s">
        <v>144</v>
      </c>
      <c r="Q1697" s="0" t="s">
        <v>153</v>
      </c>
      <c r="R1697" s="0" t="n">
        <v>1</v>
      </c>
      <c r="S1697" s="0" t="s">
        <v>149</v>
      </c>
      <c r="T1697" s="0" t="n">
        <v>0</v>
      </c>
      <c r="U1697" s="0" t="n">
        <v>58824.863</v>
      </c>
      <c r="V1697" s="0" t="n">
        <v>0.00548558076843619</v>
      </c>
      <c r="W1697" s="0" t="n">
        <v>633.371704101563</v>
      </c>
      <c r="X1697" s="0" t="n">
        <v>0.00567064387723804</v>
      </c>
      <c r="Y1697" s="0" t="n">
        <f aca="false">IF(ISNUMBER(C1697),INDEX(Scorecard!$D$5:$D$12,SUMPRODUCT(--(Scorecard!$G$5:$G$11&lt;C1697))+1),Scorecard!$D$13)</f>
        <v>0.733188958177614</v>
      </c>
      <c r="Z1697" s="0" t="n">
        <f aca="false">IF(ISNUMBER(D1697),INDEX(Scorecard!$D$14:$D$17,SUMPRODUCT(--(Scorecard!$G$14:$G$16&lt;D1697))+1),Scorecard!$D$18)</f>
        <v>0.0505355481560174</v>
      </c>
      <c r="AA1697" s="0" t="n">
        <f aca="false">IF(ISNUMBER(E1697),INDEX(Scorecard!$D$19:$D$26,SUMPRODUCT(--(Scorecard!$G$19:$G$25&lt;E1697))+1),Scorecard!$D$27)</f>
        <v>0.233621608745691</v>
      </c>
      <c r="AB1697" s="0" t="n">
        <f aca="false">IF(ISNUMBER(F1697),INDEX(Scorecard!$D$28:$D$35,SUMPRODUCT(--(Scorecard!$G$28:$G$34&lt;F1697))+1),Scorecard!$D$36)</f>
        <v>0.126913191054783</v>
      </c>
      <c r="AC1697" s="0" t="n">
        <f aca="false">IF(ISNUMBER(H1697),INDEX(Scorecard!$D$37:$D$44,SUMPRODUCT(--(Scorecard!$G$37:$G$43&lt;H1697))+1),Scorecard!$D$45)</f>
        <v>-0.569454719285959</v>
      </c>
      <c r="AD1697" s="0" t="n">
        <f aca="false">IF(ISNUMBER(I1697),INDEX(Scorecard!$D$46:$D$52,SUMPRODUCT(--(Scorecard!$G$46:$G$51&lt;I1697))+1),Scorecard!$D$53)</f>
        <v>0.569875412099532</v>
      </c>
      <c r="AE1697" s="0" t="n">
        <f aca="false">IF(ISNUMBER(K1697),INDEX(Scorecard!$D$54:$D$61,SUMPRODUCT(--(Scorecard!$G$54:$G$60&lt;K1697))+1),Scorecard!$D$62)</f>
        <v>0.126303549215828</v>
      </c>
      <c r="AF1697" s="0" t="n">
        <f aca="false">IF(ISNUMBER(L1697),INDEX(Scorecard!$D$63:$D$68,SUMPRODUCT(--(Scorecard!$G$63:$G$67&lt;L1697))+1),Scorecard!$D$69)</f>
        <v>-0.340582194386522</v>
      </c>
      <c r="AG1697" s="0" t="n">
        <f aca="false">Inputs!$B$10+Scorecard!$J$5*Y1697+Scorecard!$J$6*Z1697+Scorecard!$J$7*AA1697+Scorecard!$J$8*AB1697+Scorecard!$J$9*AC1697+Scorecard!$J$10*AD1697+Scorecard!$J$11*AE1697+Scorecard!$J$12*AF1697</f>
        <v>-5.06859871529295</v>
      </c>
      <c r="AH1697" s="0" t="n">
        <f aca="false">MIN(1-Inputs!$B$13,MAX(Inputs!$B$13,1/(1+EXP(-(Inputs!$B$11*AG1697+Inputs!$B$12)))))</f>
        <v>0.00548558055623022</v>
      </c>
      <c r="AI1697" s="0" t="n">
        <f aca="false">Inputs!$B$9-Inputs!$B$8*AG1697</f>
        <v>633.371720820692</v>
      </c>
      <c r="AJ1697" s="0" t="n">
        <f aca="false">RANK(AH1697,$AH$5:$AH$2004,0)+COUNTIF($AH$4:AH1696,AH1697)</f>
        <v>1195</v>
      </c>
      <c r="AK1697" s="0" t="n">
        <f aca="false">IF(AJ1697&lt;=Deciles!$B$5*(Deciles!$B$4+1),INT((AJ1697-1)/(Deciles!$B$4+1))+1,Deciles!$B$5+INT((AJ1697-1-Deciles!$B$5*(Deciles!$B$4+1))/Deciles!$B$4)+1)</f>
        <v>6</v>
      </c>
    </row>
    <row r="1698" customFormat="false" ht="15" hidden="false" customHeight="false" outlineLevel="0" collapsed="false">
      <c r="A1698" s="0" t="n">
        <v>50597</v>
      </c>
      <c r="B1698" s="0" t="s">
        <v>150</v>
      </c>
      <c r="C1698" s="0" t="n">
        <v>775</v>
      </c>
      <c r="D1698" s="0" t="n">
        <v>80</v>
      </c>
      <c r="E1698" s="0" t="n">
        <v>64.2970733642578</v>
      </c>
      <c r="F1698" s="0" t="n">
        <v>39</v>
      </c>
      <c r="G1698" s="0" t="n">
        <v>3.17700004577637</v>
      </c>
      <c r="H1698" s="0" t="n">
        <v>-3.45633316040039</v>
      </c>
      <c r="I1698" s="0" t="n">
        <v>34</v>
      </c>
      <c r="J1698" s="0" t="n">
        <v>12.968957901001</v>
      </c>
      <c r="K1698" s="0" t="n">
        <v>4.80000019073486</v>
      </c>
      <c r="L1698" s="0" t="n">
        <v>-0.208333015441895</v>
      </c>
      <c r="M1698" s="0" t="n">
        <v>6.28858661651611</v>
      </c>
      <c r="N1698" s="0" t="n">
        <v>1</v>
      </c>
      <c r="O1698" s="0" t="n">
        <v>0</v>
      </c>
      <c r="P1698" s="0" t="s">
        <v>144</v>
      </c>
      <c r="Q1698" s="0" t="s">
        <v>141</v>
      </c>
      <c r="R1698" s="0" t="n">
        <v>2</v>
      </c>
      <c r="S1698" s="0" t="s">
        <v>149</v>
      </c>
      <c r="T1698" s="0" t="n">
        <v>0</v>
      </c>
      <c r="U1698" s="0" t="n">
        <v>428891.03</v>
      </c>
      <c r="V1698" s="0" t="n">
        <v>0.00339325750246644</v>
      </c>
      <c r="W1698" s="0" t="n">
        <v>646.428405761719</v>
      </c>
      <c r="X1698" s="0" t="n">
        <v>0.00485363136976957</v>
      </c>
      <c r="Y1698" s="0" t="n">
        <f aca="false">IF(ISNUMBER(C1698),INDEX(Scorecard!$D$5:$D$12,SUMPRODUCT(--(Scorecard!$G$5:$G$11&lt;C1698))+1),Scorecard!$D$13)</f>
        <v>1.23750384304241</v>
      </c>
      <c r="Z1698" s="0" t="n">
        <f aca="false">IF(ISNUMBER(D1698),INDEX(Scorecard!$D$14:$D$17,SUMPRODUCT(--(Scorecard!$G$14:$G$16&lt;D1698))+1),Scorecard!$D$18)</f>
        <v>0.0505355481560174</v>
      </c>
      <c r="AA1698" s="0" t="n">
        <f aca="false">IF(ISNUMBER(E1698),INDEX(Scorecard!$D$19:$D$26,SUMPRODUCT(--(Scorecard!$G$19:$G$25&lt;E1698))+1),Scorecard!$D$27)</f>
        <v>0.233621608745691</v>
      </c>
      <c r="AB1698" s="0" t="n">
        <f aca="false">IF(ISNUMBER(F1698),INDEX(Scorecard!$D$28:$D$35,SUMPRODUCT(--(Scorecard!$G$28:$G$34&lt;F1698))+1),Scorecard!$D$36)</f>
        <v>-0.132616866359722</v>
      </c>
      <c r="AC1698" s="0" t="n">
        <f aca="false">IF(ISNUMBER(H1698),INDEX(Scorecard!$D$37:$D$44,SUMPRODUCT(--(Scorecard!$G$37:$G$43&lt;H1698))+1),Scorecard!$D$45)</f>
        <v>1.35057635045042</v>
      </c>
      <c r="AD1698" s="0" t="n">
        <f aca="false">IF(ISNUMBER(I1698),INDEX(Scorecard!$D$46:$D$52,SUMPRODUCT(--(Scorecard!$G$46:$G$51&lt;I1698))+1),Scorecard!$D$53)</f>
        <v>0.123869379412532</v>
      </c>
      <c r="AE1698" s="0" t="n">
        <f aca="false">IF(ISNUMBER(K1698),INDEX(Scorecard!$D$54:$D$61,SUMPRODUCT(--(Scorecard!$G$54:$G$60&lt;K1698))+1),Scorecard!$D$62)</f>
        <v>0.409483001259379</v>
      </c>
      <c r="AF1698" s="0" t="n">
        <f aca="false">IF(ISNUMBER(L1698),INDEX(Scorecard!$D$63:$D$68,SUMPRODUCT(--(Scorecard!$G$63:$G$67&lt;L1698))+1),Scorecard!$D$69)</f>
        <v>0.322484508656054</v>
      </c>
      <c r="AG1698" s="0" t="n">
        <f aca="false">Inputs!$B$10+Scorecard!$J$5*Y1698+Scorecard!$J$6*Z1698+Scorecard!$J$7*AA1698+Scorecard!$J$8*AB1698+Scorecard!$J$9*AC1698+Scorecard!$J$10*AD1698+Scorecard!$J$11*AE1698+Scorecard!$J$12*AF1698</f>
        <v>-5.52110920637476</v>
      </c>
      <c r="AH1698" s="0" t="n">
        <f aca="false">MIN(1-Inputs!$B$13,MAX(Inputs!$B$13,1/(1+EXP(-(Inputs!$B$11*AG1698+Inputs!$B$12)))))</f>
        <v>0.00339325742366164</v>
      </c>
      <c r="AI1698" s="0" t="n">
        <f aca="false">Inputs!$B$9-Inputs!$B$8*AG1698</f>
        <v>646.428413649371</v>
      </c>
      <c r="AJ1698" s="0" t="n">
        <f aca="false">RANK(AH1698,$AH$5:$AH$2004,0)+COUNTIF($AH$4:AH1697,AH1698)</f>
        <v>1483</v>
      </c>
      <c r="AK1698" s="0" t="n">
        <f aca="false">IF(AJ1698&lt;=Deciles!$B$5*(Deciles!$B$4+1),INT((AJ1698-1)/(Deciles!$B$4+1))+1,Deciles!$B$5+INT((AJ1698-1-Deciles!$B$5*(Deciles!$B$4+1))/Deciles!$B$4)+1)</f>
        <v>8</v>
      </c>
    </row>
    <row r="1699" customFormat="false" ht="15" hidden="false" customHeight="false" outlineLevel="0" collapsed="false">
      <c r="A1699" s="0" t="n">
        <v>50618</v>
      </c>
      <c r="B1699" s="0" t="s">
        <v>157</v>
      </c>
      <c r="C1699" s="0" t="n">
        <v>728</v>
      </c>
      <c r="D1699" s="0" t="n">
        <v>80</v>
      </c>
      <c r="E1699" s="0" t="n">
        <v>62.2158241271973</v>
      </c>
      <c r="F1699" s="0" t="n">
        <v>17</v>
      </c>
      <c r="G1699" s="0" t="n">
        <v>4.22800016403198</v>
      </c>
      <c r="H1699" s="0" t="n">
        <v>0.344666719436646</v>
      </c>
      <c r="I1699" s="0" t="n">
        <v>40</v>
      </c>
      <c r="J1699" s="0" t="n">
        <v>11.4824161529541</v>
      </c>
      <c r="K1699" s="0" t="n">
        <v>3.82307696342468</v>
      </c>
      <c r="L1699" s="0" t="n">
        <v>-0.276922941207886</v>
      </c>
      <c r="M1699" s="0" t="n">
        <v>5.51355028152466</v>
      </c>
      <c r="N1699" s="0" t="n">
        <v>0</v>
      </c>
      <c r="O1699" s="0" t="n">
        <v>0</v>
      </c>
      <c r="P1699" s="0" t="s">
        <v>140</v>
      </c>
      <c r="Q1699" s="0" t="s">
        <v>141</v>
      </c>
      <c r="R1699" s="0" t="n">
        <v>2</v>
      </c>
      <c r="S1699" s="0" t="s">
        <v>156</v>
      </c>
      <c r="T1699" s="0" t="n">
        <v>0</v>
      </c>
      <c r="U1699" s="0" t="n">
        <v>96995.125</v>
      </c>
      <c r="V1699" s="0" t="n">
        <v>0.00459218816831708</v>
      </c>
      <c r="W1699" s="0" t="n">
        <v>638.207092285156</v>
      </c>
      <c r="X1699" s="0" t="n">
        <v>0.0025584779214114</v>
      </c>
      <c r="Y1699" s="0" t="n">
        <f aca="false">IF(ISNUMBER(C1699),INDEX(Scorecard!$D$5:$D$12,SUMPRODUCT(--(Scorecard!$G$5:$G$11&lt;C1699))+1),Scorecard!$D$13)</f>
        <v>-0.0290424113398221</v>
      </c>
      <c r="Z1699" s="0" t="n">
        <f aca="false">IF(ISNUMBER(D1699),INDEX(Scorecard!$D$14:$D$17,SUMPRODUCT(--(Scorecard!$G$14:$G$16&lt;D1699))+1),Scorecard!$D$18)</f>
        <v>0.0505355481560174</v>
      </c>
      <c r="AA1699" s="0" t="n">
        <f aca="false">IF(ISNUMBER(E1699),INDEX(Scorecard!$D$19:$D$26,SUMPRODUCT(--(Scorecard!$G$19:$G$25&lt;E1699))+1),Scorecard!$D$27)</f>
        <v>0.233621608745691</v>
      </c>
      <c r="AB1699" s="0" t="n">
        <f aca="false">IF(ISNUMBER(F1699),INDEX(Scorecard!$D$28:$D$35,SUMPRODUCT(--(Scorecard!$G$28:$G$34&lt;F1699))+1),Scorecard!$D$36)</f>
        <v>0.624829191519909</v>
      </c>
      <c r="AC1699" s="0" t="n">
        <f aca="false">IF(ISNUMBER(H1699),INDEX(Scorecard!$D$37:$D$44,SUMPRODUCT(--(Scorecard!$G$37:$G$43&lt;H1699))+1),Scorecard!$D$45)</f>
        <v>-0.0679520129233634</v>
      </c>
      <c r="AD1699" s="0" t="n">
        <f aca="false">IF(ISNUMBER(I1699),INDEX(Scorecard!$D$46:$D$52,SUMPRODUCT(--(Scorecard!$G$46:$G$51&lt;I1699))+1),Scorecard!$D$53)</f>
        <v>0.569875412099532</v>
      </c>
      <c r="AE1699" s="0" t="n">
        <f aca="false">IF(ISNUMBER(K1699),INDEX(Scorecard!$D$54:$D$61,SUMPRODUCT(--(Scorecard!$G$54:$G$60&lt;K1699))+1),Scorecard!$D$62)</f>
        <v>0.489050497890326</v>
      </c>
      <c r="AF1699" s="0" t="n">
        <f aca="false">IF(ISNUMBER(L1699),INDEX(Scorecard!$D$63:$D$68,SUMPRODUCT(--(Scorecard!$G$63:$G$67&lt;L1699))+1),Scorecard!$D$69)</f>
        <v>0.322484508656054</v>
      </c>
      <c r="AG1699" s="0" t="n">
        <f aca="false">Inputs!$B$10+Scorecard!$J$5*Y1699+Scorecard!$J$6*Z1699+Scorecard!$J$7*AA1699+Scorecard!$J$8*AB1699+Scorecard!$J$9*AC1699+Scorecard!$J$10*AD1699+Scorecard!$J$11*AE1699+Scorecard!$J$12*AF1699</f>
        <v>-5.23618095491403</v>
      </c>
      <c r="AH1699" s="0" t="n">
        <f aca="false">MIN(1-Inputs!$B$13,MAX(Inputs!$B$13,1/(1+EXP(-(Inputs!$B$11*AG1699+Inputs!$B$12)))))</f>
        <v>0.00459218838693633</v>
      </c>
      <c r="AI1699" s="0" t="n">
        <f aca="false">Inputs!$B$9-Inputs!$B$8*AG1699</f>
        <v>638.20712214154</v>
      </c>
      <c r="AJ1699" s="0" t="n">
        <f aca="false">RANK(AH1699,$AH$5:$AH$2004,0)+COUNTIF($AH$4:AH1698,AH1699)</f>
        <v>1309</v>
      </c>
      <c r="AK1699" s="0" t="n">
        <f aca="false">IF(AJ1699&lt;=Deciles!$B$5*(Deciles!$B$4+1),INT((AJ1699-1)/(Deciles!$B$4+1))+1,Deciles!$B$5+INT((AJ1699-1-Deciles!$B$5*(Deciles!$B$4+1))/Deciles!$B$4)+1)</f>
        <v>7</v>
      </c>
    </row>
    <row r="1700" customFormat="false" ht="15" hidden="false" customHeight="false" outlineLevel="0" collapsed="false">
      <c r="A1700" s="0" t="n">
        <v>50653</v>
      </c>
      <c r="B1700" s="0" t="s">
        <v>152</v>
      </c>
      <c r="C1700" s="0" t="n">
        <v>659</v>
      </c>
      <c r="D1700" s="0" t="n">
        <v>80</v>
      </c>
      <c r="E1700" s="0" t="n">
        <v>75.1595458984375</v>
      </c>
      <c r="F1700" s="0" t="n">
        <v>21</v>
      </c>
      <c r="G1700" s="0" t="n">
        <v>3.75699996948242</v>
      </c>
      <c r="H1700" s="0" t="n">
        <v>-2.6763334274292</v>
      </c>
      <c r="I1700" s="0" t="n">
        <v>13</v>
      </c>
      <c r="J1700" s="0" t="n">
        <v>10.9329385757446</v>
      </c>
      <c r="K1700" s="0" t="n">
        <v>4.5</v>
      </c>
      <c r="L1700" s="0" t="n">
        <v>-0.458333492279053</v>
      </c>
      <c r="M1700" s="0" t="n">
        <v>3.98039174079895</v>
      </c>
      <c r="N1700" s="0" t="n">
        <v>0</v>
      </c>
      <c r="O1700" s="0" t="n">
        <v>0</v>
      </c>
      <c r="P1700" s="0" t="s">
        <v>140</v>
      </c>
      <c r="Q1700" s="0" t="s">
        <v>141</v>
      </c>
      <c r="R1700" s="0" t="n">
        <v>2</v>
      </c>
      <c r="S1700" s="0" t="s">
        <v>162</v>
      </c>
      <c r="T1700" s="0" t="n">
        <v>0</v>
      </c>
      <c r="U1700" s="0" t="n">
        <v>55990.566</v>
      </c>
      <c r="V1700" s="0" t="n">
        <v>0.0425024032592773</v>
      </c>
      <c r="W1700" s="0" t="n">
        <v>576.932922363281</v>
      </c>
      <c r="X1700" s="0" t="n">
        <v>0.0737645626068115</v>
      </c>
      <c r="Y1700" s="0" t="n">
        <f aca="false">IF(ISNUMBER(C1700),INDEX(Scorecard!$D$5:$D$12,SUMPRODUCT(--(Scorecard!$G$5:$G$11&lt;C1700))+1),Scorecard!$D$13)</f>
        <v>-1.88220980528339</v>
      </c>
      <c r="Z1700" s="0" t="n">
        <f aca="false">IF(ISNUMBER(D1700),INDEX(Scorecard!$D$14:$D$17,SUMPRODUCT(--(Scorecard!$G$14:$G$16&lt;D1700))+1),Scorecard!$D$18)</f>
        <v>0.0505355481560174</v>
      </c>
      <c r="AA1700" s="0" t="n">
        <f aca="false">IF(ISNUMBER(E1700),INDEX(Scorecard!$D$19:$D$26,SUMPRODUCT(--(Scorecard!$G$19:$G$25&lt;E1700))+1),Scorecard!$D$27)</f>
        <v>-0.0341578513653732</v>
      </c>
      <c r="AB1700" s="0" t="n">
        <f aca="false">IF(ISNUMBER(F1700),INDEX(Scorecard!$D$28:$D$35,SUMPRODUCT(--(Scorecard!$G$28:$G$34&lt;F1700))+1),Scorecard!$D$36)</f>
        <v>0.624829191519909</v>
      </c>
      <c r="AC1700" s="0" t="n">
        <f aca="false">IF(ISNUMBER(H1700),INDEX(Scorecard!$D$37:$D$44,SUMPRODUCT(--(Scorecard!$G$37:$G$43&lt;H1700))+1),Scorecard!$D$45)</f>
        <v>1.35057635045042</v>
      </c>
      <c r="AD1700" s="0" t="n">
        <f aca="false">IF(ISNUMBER(I1700),INDEX(Scorecard!$D$46:$D$52,SUMPRODUCT(--(Scorecard!$G$46:$G$51&lt;I1700))+1),Scorecard!$D$53)</f>
        <v>-0.114272400683245</v>
      </c>
      <c r="AE1700" s="0" t="n">
        <f aca="false">IF(ISNUMBER(K1700),INDEX(Scorecard!$D$54:$D$61,SUMPRODUCT(--(Scorecard!$G$54:$G$60&lt;K1700))+1),Scorecard!$D$62)</f>
        <v>0.409483001259379</v>
      </c>
      <c r="AF1700" s="0" t="n">
        <f aca="false">IF(ISNUMBER(L1700),INDEX(Scorecard!$D$63:$D$68,SUMPRODUCT(--(Scorecard!$G$63:$G$67&lt;L1700))+1),Scorecard!$D$69)</f>
        <v>0.322484508656054</v>
      </c>
      <c r="AG1700" s="0" t="n">
        <f aca="false">Inputs!$B$10+Scorecard!$J$5*Y1700+Scorecard!$J$6*Z1700+Scorecard!$J$7*AA1700+Scorecard!$J$8*AB1700+Scorecard!$J$9*AC1700+Scorecard!$J$10*AD1700+Scorecard!$J$11*AE1700+Scorecard!$J$12*AF1700</f>
        <v>-3.11257795877214</v>
      </c>
      <c r="AH1700" s="0" t="n">
        <f aca="false">MIN(1-Inputs!$B$13,MAX(Inputs!$B$13,1/(1+EXP(-(Inputs!$B$11*AG1700+Inputs!$B$12)))))</f>
        <v>0.0425024025399386</v>
      </c>
      <c r="AI1700" s="0" t="n">
        <f aca="false">Inputs!$B$9-Inputs!$B$8*AG1700</f>
        <v>576.932891914523</v>
      </c>
      <c r="AJ1700" s="0" t="n">
        <f aca="false">RANK(AH1700,$AH$5:$AH$2004,0)+COUNTIF($AH$4:AH1699,AH1700)</f>
        <v>192</v>
      </c>
      <c r="AK1700" s="0" t="n">
        <f aca="false">IF(AJ1700&lt;=Deciles!$B$5*(Deciles!$B$4+1),INT((AJ1700-1)/(Deciles!$B$4+1))+1,Deciles!$B$5+INT((AJ1700-1-Deciles!$B$5*(Deciles!$B$4+1))/Deciles!$B$4)+1)</f>
        <v>1</v>
      </c>
    </row>
    <row r="1701" customFormat="false" ht="15" hidden="false" customHeight="false" outlineLevel="0" collapsed="false">
      <c r="A1701" s="0" t="n">
        <v>50654</v>
      </c>
      <c r="B1701" s="0" t="s">
        <v>145</v>
      </c>
      <c r="C1701" s="0" t="n">
        <v>803</v>
      </c>
      <c r="D1701" s="0" t="n">
        <v>80</v>
      </c>
      <c r="E1701" s="0" t="n">
        <v>79.1126937866211</v>
      </c>
      <c r="F1701" s="0" t="n">
        <v>18</v>
      </c>
      <c r="G1701" s="0" t="n">
        <v>3.0239999294281</v>
      </c>
      <c r="H1701" s="0" t="n">
        <v>-0.492666721343994</v>
      </c>
      <c r="I1701" s="0" t="n">
        <v>2</v>
      </c>
      <c r="J1701" s="0" t="n">
        <v>12.1842308044434</v>
      </c>
      <c r="K1701" s="0" t="n">
        <v>4.15833330154419</v>
      </c>
      <c r="L1701" s="0" t="n">
        <v>-1.875</v>
      </c>
      <c r="M1701" s="0" t="n">
        <v>4.74416494369507</v>
      </c>
      <c r="N1701" s="0" t="n">
        <v>0</v>
      </c>
      <c r="O1701" s="0" t="n">
        <v>0</v>
      </c>
      <c r="P1701" s="0" t="s">
        <v>144</v>
      </c>
      <c r="Q1701" s="0" t="s">
        <v>141</v>
      </c>
      <c r="R1701" s="0" t="n">
        <v>2</v>
      </c>
      <c r="S1701" s="0" t="s">
        <v>147</v>
      </c>
      <c r="T1701" s="0" t="n">
        <v>0</v>
      </c>
      <c r="U1701" s="0" t="n">
        <v>195679.03</v>
      </c>
      <c r="V1701" s="0" t="n">
        <v>0.000602373445872217</v>
      </c>
      <c r="W1701" s="0" t="n">
        <v>693.289123535156</v>
      </c>
      <c r="X1701" s="0" t="n">
        <v>0.000520907691679895</v>
      </c>
      <c r="Y1701" s="0" t="n">
        <f aca="false">IF(ISNUMBER(C1701),INDEX(Scorecard!$D$5:$D$12,SUMPRODUCT(--(Scorecard!$G$5:$G$11&lt;C1701))+1),Scorecard!$D$13)</f>
        <v>2.19112706886128</v>
      </c>
      <c r="Z1701" s="0" t="n">
        <f aca="false">IF(ISNUMBER(D1701),INDEX(Scorecard!$D$14:$D$17,SUMPRODUCT(--(Scorecard!$G$14:$G$16&lt;D1701))+1),Scorecard!$D$18)</f>
        <v>0.0505355481560174</v>
      </c>
      <c r="AA1701" s="0" t="n">
        <f aca="false">IF(ISNUMBER(E1701),INDEX(Scorecard!$D$19:$D$26,SUMPRODUCT(--(Scorecard!$G$19:$G$25&lt;E1701))+1),Scorecard!$D$27)</f>
        <v>-0.0341578513653732</v>
      </c>
      <c r="AB1701" s="0" t="n">
        <f aca="false">IF(ISNUMBER(F1701),INDEX(Scorecard!$D$28:$D$35,SUMPRODUCT(--(Scorecard!$G$28:$G$34&lt;F1701))+1),Scorecard!$D$36)</f>
        <v>0.624829191519909</v>
      </c>
      <c r="AC1701" s="0" t="n">
        <f aca="false">IF(ISNUMBER(H1701),INDEX(Scorecard!$D$37:$D$44,SUMPRODUCT(--(Scorecard!$G$37:$G$43&lt;H1701))+1),Scorecard!$D$45)</f>
        <v>0.769716833645565</v>
      </c>
      <c r="AD1701" s="0" t="n">
        <f aca="false">IF(ISNUMBER(I1701),INDEX(Scorecard!$D$46:$D$52,SUMPRODUCT(--(Scorecard!$G$46:$G$51&lt;I1701))+1),Scorecard!$D$53)</f>
        <v>-0.161534840507194</v>
      </c>
      <c r="AE1701" s="0" t="n">
        <f aca="false">IF(ISNUMBER(K1701),INDEX(Scorecard!$D$54:$D$61,SUMPRODUCT(--(Scorecard!$G$54:$G$60&lt;K1701))+1),Scorecard!$D$62)</f>
        <v>0.489050497890326</v>
      </c>
      <c r="AF1701" s="0" t="n">
        <f aca="false">IF(ISNUMBER(L1701),INDEX(Scorecard!$D$63:$D$68,SUMPRODUCT(--(Scorecard!$G$63:$G$67&lt;L1701))+1),Scorecard!$D$69)</f>
        <v>-0.340582194386522</v>
      </c>
      <c r="AG1701" s="0" t="n">
        <f aca="false">Inputs!$B$10+Scorecard!$J$5*Y1701+Scorecard!$J$6*Z1701+Scorecard!$J$7*AA1701+Scorecard!$J$8*AB1701+Scorecard!$J$9*AC1701+Scorecard!$J$10*AD1701+Scorecard!$J$11*AE1701+Scorecard!$J$12*AF1701</f>
        <v>-7.14517686126814</v>
      </c>
      <c r="AH1701" s="0" t="n">
        <f aca="false">MIN(1-Inputs!$B$13,MAX(Inputs!$B$13,1/(1+EXP(-(Inputs!$B$11*AG1701+Inputs!$B$12)))))</f>
        <v>0.000602373471383836</v>
      </c>
      <c r="AI1701" s="0" t="n">
        <f aca="false">Inputs!$B$9-Inputs!$B$8*AG1701</f>
        <v>693.289100685028</v>
      </c>
      <c r="AJ1701" s="0" t="n">
        <f aca="false">RANK(AH1701,$AH$5:$AH$2004,0)+COUNTIF($AH$4:AH1700,AH1701)</f>
        <v>1977</v>
      </c>
      <c r="AK1701" s="0" t="n">
        <f aca="false">IF(AJ1701&lt;=Deciles!$B$5*(Deciles!$B$4+1),INT((AJ1701-1)/(Deciles!$B$4+1))+1,Deciles!$B$5+INT((AJ1701-1-Deciles!$B$5*(Deciles!$B$4+1))/Deciles!$B$4)+1)</f>
        <v>10</v>
      </c>
    </row>
    <row r="1702" customFormat="false" ht="15" hidden="false" customHeight="false" outlineLevel="0" collapsed="false">
      <c r="A1702" s="0" t="n">
        <v>50656</v>
      </c>
      <c r="B1702" s="0" t="s">
        <v>152</v>
      </c>
      <c r="C1702" s="0" t="n">
        <v>819</v>
      </c>
      <c r="D1702" s="0" t="n">
        <v>80</v>
      </c>
      <c r="E1702" s="0" t="n">
        <v>64.4918594360352</v>
      </c>
      <c r="F1702" s="0" t="n">
        <v>50</v>
      </c>
      <c r="G1702" s="0" t="n">
        <v>3.78699994087219</v>
      </c>
      <c r="H1702" s="0" t="n">
        <v>-2.64633345603943</v>
      </c>
      <c r="I1702" s="0" t="n">
        <v>38</v>
      </c>
      <c r="J1702" s="0" t="n">
        <v>12.3040800094605</v>
      </c>
      <c r="K1702" s="0" t="n">
        <v>5.19999980926514</v>
      </c>
      <c r="L1702" s="0" t="n">
        <v>-0.458333492279053</v>
      </c>
      <c r="M1702" s="0" t="n">
        <v>7.33082723617554</v>
      </c>
      <c r="N1702" s="0" t="n">
        <v>0</v>
      </c>
      <c r="O1702" s="0" t="n">
        <v>0</v>
      </c>
      <c r="P1702" s="0" t="s">
        <v>144</v>
      </c>
      <c r="Q1702" s="0" t="s">
        <v>141</v>
      </c>
      <c r="R1702" s="0" t="n">
        <v>1</v>
      </c>
      <c r="S1702" s="0" t="s">
        <v>154</v>
      </c>
      <c r="T1702" s="0" t="n">
        <v>0</v>
      </c>
      <c r="U1702" s="0" t="n">
        <v>220594.11</v>
      </c>
      <c r="V1702" s="0" t="n">
        <v>0.0018164748325944</v>
      </c>
      <c r="W1702" s="0" t="n">
        <v>663.383422851563</v>
      </c>
      <c r="X1702" s="0" t="n">
        <v>0.00120454875286669</v>
      </c>
      <c r="Y1702" s="0" t="n">
        <f aca="false">IF(ISNUMBER(C1702),INDEX(Scorecard!$D$5:$D$12,SUMPRODUCT(--(Scorecard!$G$5:$G$11&lt;C1702))+1),Scorecard!$D$13)</f>
        <v>2.19112706886128</v>
      </c>
      <c r="Z1702" s="0" t="n">
        <f aca="false">IF(ISNUMBER(D1702),INDEX(Scorecard!$D$14:$D$17,SUMPRODUCT(--(Scorecard!$G$14:$G$16&lt;D1702))+1),Scorecard!$D$18)</f>
        <v>0.0505355481560174</v>
      </c>
      <c r="AA1702" s="0" t="n">
        <f aca="false">IF(ISNUMBER(E1702),INDEX(Scorecard!$D$19:$D$26,SUMPRODUCT(--(Scorecard!$G$19:$G$25&lt;E1702))+1),Scorecard!$D$27)</f>
        <v>0.233621608745691</v>
      </c>
      <c r="AB1702" s="0" t="n">
        <f aca="false">IF(ISNUMBER(F1702),INDEX(Scorecard!$D$28:$D$35,SUMPRODUCT(--(Scorecard!$G$28:$G$34&lt;F1702))+1),Scorecard!$D$36)</f>
        <v>-0.400689107298307</v>
      </c>
      <c r="AC1702" s="0" t="n">
        <f aca="false">IF(ISNUMBER(H1702),INDEX(Scorecard!$D$37:$D$44,SUMPRODUCT(--(Scorecard!$G$37:$G$43&lt;H1702))+1),Scorecard!$D$45)</f>
        <v>1.35057635045042</v>
      </c>
      <c r="AD1702" s="0" t="n">
        <f aca="false">IF(ISNUMBER(I1702),INDEX(Scorecard!$D$46:$D$52,SUMPRODUCT(--(Scorecard!$G$46:$G$51&lt;I1702))+1),Scorecard!$D$53)</f>
        <v>0.569875412099532</v>
      </c>
      <c r="AE1702" s="0" t="n">
        <f aca="false">IF(ISNUMBER(K1702),INDEX(Scorecard!$D$54:$D$61,SUMPRODUCT(--(Scorecard!$G$54:$G$60&lt;K1702))+1),Scorecard!$D$62)</f>
        <v>0.214429354789033</v>
      </c>
      <c r="AF1702" s="0" t="n">
        <f aca="false">IF(ISNUMBER(L1702),INDEX(Scorecard!$D$63:$D$68,SUMPRODUCT(--(Scorecard!$G$63:$G$67&lt;L1702))+1),Scorecard!$D$69)</f>
        <v>0.322484508656054</v>
      </c>
      <c r="AG1702" s="0" t="n">
        <f aca="false">Inputs!$B$10+Scorecard!$J$5*Y1702+Scorecard!$J$6*Z1702+Scorecard!$J$7*AA1702+Scorecard!$J$8*AB1702+Scorecard!$J$9*AC1702+Scorecard!$J$10*AD1702+Scorecard!$J$11*AE1702+Scorecard!$J$12*AF1702</f>
        <v>-6.10872473393938</v>
      </c>
      <c r="AH1702" s="0" t="n">
        <f aca="false">MIN(1-Inputs!$B$13,MAX(Inputs!$B$13,1/(1+EXP(-(Inputs!$B$11*AG1702+Inputs!$B$12)))))</f>
        <v>0.0018164748319423</v>
      </c>
      <c r="AI1702" s="0" t="n">
        <f aca="false">Inputs!$B$9-Inputs!$B$8*AG1702</f>
        <v>663.383413800707</v>
      </c>
      <c r="AJ1702" s="0" t="n">
        <f aca="false">RANK(AH1702,$AH$5:$AH$2004,0)+COUNTIF($AH$4:AH1701,AH1702)</f>
        <v>1732</v>
      </c>
      <c r="AK1702" s="0" t="n">
        <f aca="false">IF(AJ1702&lt;=Deciles!$B$5*(Deciles!$B$4+1),INT((AJ1702-1)/(Deciles!$B$4+1))+1,Deciles!$B$5+INT((AJ1702-1-Deciles!$B$5*(Deciles!$B$4+1))/Deciles!$B$4)+1)</f>
        <v>9</v>
      </c>
    </row>
    <row r="1703" customFormat="false" ht="15" hidden="false" customHeight="false" outlineLevel="0" collapsed="false">
      <c r="A1703" s="0" t="n">
        <v>50657</v>
      </c>
      <c r="B1703" s="0" t="s">
        <v>157</v>
      </c>
      <c r="C1703" s="0" t="n">
        <v>739</v>
      </c>
      <c r="D1703" s="0" t="n">
        <v>90.5301055908203</v>
      </c>
      <c r="E1703" s="0" t="n">
        <v>87.4811782836914</v>
      </c>
      <c r="F1703" s="0" t="n">
        <v>23</v>
      </c>
      <c r="G1703" s="0" t="n">
        <v>3.94099998474121</v>
      </c>
      <c r="H1703" s="0" t="n">
        <v>0.057666540145874</v>
      </c>
      <c r="I1703" s="0" t="n">
        <v>6</v>
      </c>
      <c r="J1703" s="0" t="n">
        <v>11.9333381652832</v>
      </c>
      <c r="K1703" s="0" t="n">
        <v>4.42307710647583</v>
      </c>
      <c r="L1703" s="0" t="n">
        <v>-0.276922702789307</v>
      </c>
      <c r="M1703" s="0" t="n">
        <v>5.74976253509522</v>
      </c>
      <c r="N1703" s="0" t="n">
        <v>0</v>
      </c>
      <c r="O1703" s="0" t="n">
        <v>0</v>
      </c>
      <c r="P1703" s="0" t="s">
        <v>140</v>
      </c>
      <c r="Q1703" s="0" t="s">
        <v>141</v>
      </c>
      <c r="R1703" s="0" t="n">
        <v>1</v>
      </c>
      <c r="S1703" s="0" t="s">
        <v>149</v>
      </c>
      <c r="T1703" s="0" t="n">
        <v>0</v>
      </c>
      <c r="U1703" s="0" t="n">
        <v>152258.95</v>
      </c>
      <c r="V1703" s="0" t="n">
        <v>0.0094322981312871</v>
      </c>
      <c r="W1703" s="0" t="n">
        <v>618.594848632813</v>
      </c>
      <c r="X1703" s="0" t="n">
        <v>0.00978328101336956</v>
      </c>
      <c r="Y1703" s="0" t="n">
        <f aca="false">IF(ISNUMBER(C1703),INDEX(Scorecard!$D$5:$D$12,SUMPRODUCT(--(Scorecard!$G$5:$G$11&lt;C1703))+1),Scorecard!$D$13)</f>
        <v>0.488358159108655</v>
      </c>
      <c r="Z1703" s="0" t="n">
        <f aca="false">IF(ISNUMBER(D1703),INDEX(Scorecard!$D$14:$D$17,SUMPRODUCT(--(Scorecard!$G$14:$G$16&lt;D1703))+1),Scorecard!$D$18)</f>
        <v>-0.361970872710667</v>
      </c>
      <c r="AA1703" s="0" t="n">
        <f aca="false">IF(ISNUMBER(E1703),INDEX(Scorecard!$D$19:$D$26,SUMPRODUCT(--(Scorecard!$G$19:$G$25&lt;E1703))+1),Scorecard!$D$27)</f>
        <v>-0.820992370602782</v>
      </c>
      <c r="AB1703" s="0" t="n">
        <f aca="false">IF(ISNUMBER(F1703),INDEX(Scorecard!$D$28:$D$35,SUMPRODUCT(--(Scorecard!$G$28:$G$34&lt;F1703))+1),Scorecard!$D$36)</f>
        <v>0.349218150643304</v>
      </c>
      <c r="AC1703" s="0" t="n">
        <f aca="false">IF(ISNUMBER(H1703),INDEX(Scorecard!$D$37:$D$44,SUMPRODUCT(--(Scorecard!$G$37:$G$43&lt;H1703))+1),Scorecard!$D$45)</f>
        <v>0.330501541082344</v>
      </c>
      <c r="AD1703" s="0" t="n">
        <f aca="false">IF(ISNUMBER(I1703),INDEX(Scorecard!$D$46:$D$52,SUMPRODUCT(--(Scorecard!$G$46:$G$51&lt;I1703))+1),Scorecard!$D$53)</f>
        <v>-0.161534840507194</v>
      </c>
      <c r="AE1703" s="0" t="n">
        <f aca="false">IF(ISNUMBER(K1703),INDEX(Scorecard!$D$54:$D$61,SUMPRODUCT(--(Scorecard!$G$54:$G$60&lt;K1703))+1),Scorecard!$D$62)</f>
        <v>0.409483001259379</v>
      </c>
      <c r="AF1703" s="0" t="n">
        <f aca="false">IF(ISNUMBER(L1703),INDEX(Scorecard!$D$63:$D$68,SUMPRODUCT(--(Scorecard!$G$63:$G$67&lt;L1703))+1),Scorecard!$D$69)</f>
        <v>0.322484508656054</v>
      </c>
      <c r="AG1703" s="0" t="n">
        <f aca="false">Inputs!$B$10+Scorecard!$J$5*Y1703+Scorecard!$J$6*Z1703+Scorecard!$J$7*AA1703+Scorecard!$J$8*AB1703+Scorecard!$J$9*AC1703+Scorecard!$J$10*AD1703+Scorecard!$J$11*AE1703+Scorecard!$J$12*AF1703</f>
        <v>-4.55647155238559</v>
      </c>
      <c r="AH1703" s="0" t="n">
        <f aca="false">MIN(1-Inputs!$B$13,MAX(Inputs!$B$13,1/(1+EXP(-(Inputs!$B$11*AG1703+Inputs!$B$12)))))</f>
        <v>0.00943229844512888</v>
      </c>
      <c r="AI1703" s="0" t="n">
        <f aca="false">Inputs!$B$9-Inputs!$B$8*AG1703</f>
        <v>618.594854456072</v>
      </c>
      <c r="AJ1703" s="0" t="n">
        <f aca="false">RANK(AH1703,$AH$5:$AH$2004,0)+COUNTIF($AH$4:AH1702,AH1703)</f>
        <v>863</v>
      </c>
      <c r="AK1703" s="0" t="n">
        <f aca="false">IF(AJ1703&lt;=Deciles!$B$5*(Deciles!$B$4+1),INT((AJ1703-1)/(Deciles!$B$4+1))+1,Deciles!$B$5+INT((AJ1703-1-Deciles!$B$5*(Deciles!$B$4+1))/Deciles!$B$4)+1)</f>
        <v>5</v>
      </c>
    </row>
    <row r="1704" customFormat="false" ht="15" hidden="false" customHeight="false" outlineLevel="0" collapsed="false">
      <c r="A1704" s="0" t="n">
        <v>50672</v>
      </c>
      <c r="B1704" s="0" t="s">
        <v>145</v>
      </c>
      <c r="C1704" s="0" t="n">
        <v>728</v>
      </c>
      <c r="D1704" s="0" t="n">
        <v>80</v>
      </c>
      <c r="E1704" s="0" t="n">
        <v>75.7596664428711</v>
      </c>
      <c r="F1704" s="0" t="n">
        <v>39</v>
      </c>
      <c r="G1704" s="0" t="n">
        <v>3.06100010871887</v>
      </c>
      <c r="H1704" s="0" t="n">
        <v>-0.455666542053223</v>
      </c>
      <c r="I1704" s="0" t="n">
        <v>8</v>
      </c>
      <c r="J1704" s="0" t="n">
        <v>12.1077146530151</v>
      </c>
      <c r="K1704" s="0" t="n">
        <v>5.25833320617676</v>
      </c>
      <c r="L1704" s="0" t="n">
        <v>-1.875</v>
      </c>
      <c r="M1704" s="0" t="n">
        <v>6.28858280181885</v>
      </c>
      <c r="N1704" s="0" t="n">
        <v>0</v>
      </c>
      <c r="O1704" s="0" t="n">
        <v>0</v>
      </c>
      <c r="P1704" s="0" t="s">
        <v>144</v>
      </c>
      <c r="Q1704" s="0" t="s">
        <v>141</v>
      </c>
      <c r="R1704" s="0" t="n">
        <v>2</v>
      </c>
      <c r="S1704" s="0" t="s">
        <v>149</v>
      </c>
      <c r="T1704" s="0" t="n">
        <v>0</v>
      </c>
      <c r="U1704" s="0" t="n">
        <v>181264.81</v>
      </c>
      <c r="V1704" s="0" t="n">
        <v>0.0208253394812346</v>
      </c>
      <c r="W1704" s="0" t="n">
        <v>596.846130371094</v>
      </c>
      <c r="X1704" s="0" t="n">
        <v>0.0202514808624983</v>
      </c>
      <c r="Y1704" s="0" t="n">
        <f aca="false">IF(ISNUMBER(C1704),INDEX(Scorecard!$D$5:$D$12,SUMPRODUCT(--(Scorecard!$G$5:$G$11&lt;C1704))+1),Scorecard!$D$13)</f>
        <v>-0.0290424113398221</v>
      </c>
      <c r="Z1704" s="0" t="n">
        <f aca="false">IF(ISNUMBER(D1704),INDEX(Scorecard!$D$14:$D$17,SUMPRODUCT(--(Scorecard!$G$14:$G$16&lt;D1704))+1),Scorecard!$D$18)</f>
        <v>0.0505355481560174</v>
      </c>
      <c r="AA1704" s="0" t="n">
        <f aca="false">IF(ISNUMBER(E1704),INDEX(Scorecard!$D$19:$D$26,SUMPRODUCT(--(Scorecard!$G$19:$G$25&lt;E1704))+1),Scorecard!$D$27)</f>
        <v>-0.0341578513653732</v>
      </c>
      <c r="AB1704" s="0" t="n">
        <f aca="false">IF(ISNUMBER(F1704),INDEX(Scorecard!$D$28:$D$35,SUMPRODUCT(--(Scorecard!$G$28:$G$34&lt;F1704))+1),Scorecard!$D$36)</f>
        <v>-0.132616866359722</v>
      </c>
      <c r="AC1704" s="0" t="n">
        <f aca="false">IF(ISNUMBER(H1704),INDEX(Scorecard!$D$37:$D$44,SUMPRODUCT(--(Scorecard!$G$37:$G$43&lt;H1704))+1),Scorecard!$D$45)</f>
        <v>0.769716833645565</v>
      </c>
      <c r="AD1704" s="0" t="n">
        <f aca="false">IF(ISNUMBER(I1704),INDEX(Scorecard!$D$46:$D$52,SUMPRODUCT(--(Scorecard!$G$46:$G$51&lt;I1704))+1),Scorecard!$D$53)</f>
        <v>-0.114272400683245</v>
      </c>
      <c r="AE1704" s="0" t="n">
        <f aca="false">IF(ISNUMBER(K1704),INDEX(Scorecard!$D$54:$D$61,SUMPRODUCT(--(Scorecard!$G$54:$G$60&lt;K1704))+1),Scorecard!$D$62)</f>
        <v>0.126303549215828</v>
      </c>
      <c r="AF1704" s="0" t="n">
        <f aca="false">IF(ISNUMBER(L1704),INDEX(Scorecard!$D$63:$D$68,SUMPRODUCT(--(Scorecard!$G$63:$G$67&lt;L1704))+1),Scorecard!$D$69)</f>
        <v>-0.340582194386522</v>
      </c>
      <c r="AG1704" s="0" t="n">
        <f aca="false">Inputs!$B$10+Scorecard!$J$5*Y1704+Scorecard!$J$6*Z1704+Scorecard!$J$7*AA1704+Scorecard!$J$8*AB1704+Scorecard!$J$9*AC1704+Scorecard!$J$10*AD1704+Scorecard!$J$11*AE1704+Scorecard!$J$12*AF1704</f>
        <v>-3.8027171802215</v>
      </c>
      <c r="AH1704" s="0" t="n">
        <f aca="false">MIN(1-Inputs!$B$13,MAX(Inputs!$B$13,1/(1+EXP(-(Inputs!$B$11*AG1704+Inputs!$B$12)))))</f>
        <v>0.0208253393032673</v>
      </c>
      <c r="AI1704" s="0" t="n">
        <f aca="false">Inputs!$B$9-Inputs!$B$8*AG1704</f>
        <v>596.846100560682</v>
      </c>
      <c r="AJ1704" s="0" t="n">
        <f aca="false">RANK(AH1704,$AH$5:$AH$2004,0)+COUNTIF($AH$4:AH1703,AH1704)</f>
        <v>438</v>
      </c>
      <c r="AK1704" s="0" t="n">
        <f aca="false">IF(AJ1704&lt;=Deciles!$B$5*(Deciles!$B$4+1),INT((AJ1704-1)/(Deciles!$B$4+1))+1,Deciles!$B$5+INT((AJ1704-1-Deciles!$B$5*(Deciles!$B$4+1))/Deciles!$B$4)+1)</f>
        <v>3</v>
      </c>
    </row>
    <row r="1705" customFormat="false" ht="15" hidden="false" customHeight="false" outlineLevel="0" collapsed="false">
      <c r="A1705" s="0" t="n">
        <v>50694</v>
      </c>
      <c r="B1705" s="0" t="s">
        <v>143</v>
      </c>
      <c r="C1705" s="0" t="n">
        <v>675</v>
      </c>
      <c r="D1705" s="0" t="n">
        <v>80</v>
      </c>
      <c r="E1705" s="0" t="n">
        <v>77.1849670410156</v>
      </c>
      <c r="F1705" s="0" t="n">
        <v>25</v>
      </c>
      <c r="G1705" s="0" t="n">
        <v>4.41599988937378</v>
      </c>
      <c r="H1705" s="0" t="n">
        <v>1.18266654014587</v>
      </c>
      <c r="I1705" s="0" t="n">
        <v>12</v>
      </c>
      <c r="J1705" s="0" t="n">
        <v>12.6233568191528</v>
      </c>
      <c r="K1705" s="0" t="n">
        <v>8.93333339691162</v>
      </c>
      <c r="L1705" s="0" t="n">
        <v>5.07179498672485</v>
      </c>
      <c r="M1705" s="0" t="n">
        <v>1.95005702972412</v>
      </c>
      <c r="N1705" s="0" t="n">
        <v>0</v>
      </c>
      <c r="O1705" s="0" t="n">
        <v>0</v>
      </c>
      <c r="P1705" s="0" t="s">
        <v>144</v>
      </c>
      <c r="Q1705" s="0" t="s">
        <v>141</v>
      </c>
      <c r="R1705" s="0" t="n">
        <v>2</v>
      </c>
      <c r="S1705" s="0" t="s">
        <v>142</v>
      </c>
      <c r="T1705" s="0" t="n">
        <v>0</v>
      </c>
      <c r="U1705" s="0" t="n">
        <v>303566.8</v>
      </c>
      <c r="V1705" s="0" t="n">
        <v>0.131475046277046</v>
      </c>
      <c r="W1705" s="0" t="n">
        <v>543.731018066406</v>
      </c>
      <c r="X1705" s="0" t="n">
        <v>0.0389709174633026</v>
      </c>
      <c r="Y1705" s="0" t="n">
        <f aca="false">IF(ISNUMBER(C1705),INDEX(Scorecard!$D$5:$D$12,SUMPRODUCT(--(Scorecard!$G$5:$G$11&lt;C1705))+1),Scorecard!$D$13)</f>
        <v>-1.88220980528339</v>
      </c>
      <c r="Z1705" s="0" t="n">
        <f aca="false">IF(ISNUMBER(D1705),INDEX(Scorecard!$D$14:$D$17,SUMPRODUCT(--(Scorecard!$G$14:$G$16&lt;D1705))+1),Scorecard!$D$18)</f>
        <v>0.0505355481560174</v>
      </c>
      <c r="AA1705" s="0" t="n">
        <f aca="false">IF(ISNUMBER(E1705),INDEX(Scorecard!$D$19:$D$26,SUMPRODUCT(--(Scorecard!$G$19:$G$25&lt;E1705))+1),Scorecard!$D$27)</f>
        <v>-0.0341578513653732</v>
      </c>
      <c r="AB1705" s="0" t="n">
        <f aca="false">IF(ISNUMBER(F1705),INDEX(Scorecard!$D$28:$D$35,SUMPRODUCT(--(Scorecard!$G$28:$G$34&lt;F1705))+1),Scorecard!$D$36)</f>
        <v>0.349218150643304</v>
      </c>
      <c r="AC1705" s="0" t="n">
        <f aca="false">IF(ISNUMBER(H1705),INDEX(Scorecard!$D$37:$D$44,SUMPRODUCT(--(Scorecard!$G$37:$G$43&lt;H1705))+1),Scorecard!$D$45)</f>
        <v>-0.975503570149195</v>
      </c>
      <c r="AD1705" s="0" t="n">
        <f aca="false">IF(ISNUMBER(I1705),INDEX(Scorecard!$D$46:$D$52,SUMPRODUCT(--(Scorecard!$G$46:$G$51&lt;I1705))+1),Scorecard!$D$53)</f>
        <v>-0.114272400683245</v>
      </c>
      <c r="AE1705" s="0" t="n">
        <f aca="false">IF(ISNUMBER(K1705),INDEX(Scorecard!$D$54:$D$61,SUMPRODUCT(--(Scorecard!$G$54:$G$60&lt;K1705))+1),Scorecard!$D$62)</f>
        <v>-0.541917179454542</v>
      </c>
      <c r="AF1705" s="0" t="n">
        <f aca="false">IF(ISNUMBER(L1705),INDEX(Scorecard!$D$63:$D$68,SUMPRODUCT(--(Scorecard!$G$63:$G$67&lt;L1705))+1),Scorecard!$D$69)</f>
        <v>0.322484508656054</v>
      </c>
      <c r="AG1705" s="0" t="n">
        <f aca="false">Inputs!$B$10+Scorecard!$J$5*Y1705+Scorecard!$J$6*Z1705+Scorecard!$J$7*AA1705+Scorecard!$J$8*AB1705+Scorecard!$J$9*AC1705+Scorecard!$J$10*AD1705+Scorecard!$J$11*AE1705+Scorecard!$J$12*AF1705</f>
        <v>-1.96188781918965</v>
      </c>
      <c r="AH1705" s="0" t="n">
        <f aca="false">MIN(1-Inputs!$B$13,MAX(Inputs!$B$13,1/(1+EXP(-(Inputs!$B$11*AG1705+Inputs!$B$12)))))</f>
        <v>0.13147504005719</v>
      </c>
      <c r="AI1705" s="0" t="n">
        <f aca="false">Inputs!$B$9-Inputs!$B$8*AG1705</f>
        <v>543.730992755013</v>
      </c>
      <c r="AJ1705" s="0" t="n">
        <f aca="false">RANK(AH1705,$AH$5:$AH$2004,0)+COUNTIF($AH$4:AH1704,AH1705)</f>
        <v>18</v>
      </c>
      <c r="AK1705" s="0" t="n">
        <f aca="false">IF(AJ1705&lt;=Deciles!$B$5*(Deciles!$B$4+1),INT((AJ1705-1)/(Deciles!$B$4+1))+1,Deciles!$B$5+INT((AJ1705-1-Deciles!$B$5*(Deciles!$B$4+1))/Deciles!$B$4)+1)</f>
        <v>1</v>
      </c>
    </row>
    <row r="1706" customFormat="false" ht="15" hidden="false" customHeight="false" outlineLevel="0" collapsed="false">
      <c r="A1706" s="0" t="n">
        <v>50805</v>
      </c>
      <c r="B1706" s="0" t="s">
        <v>143</v>
      </c>
      <c r="C1706" s="0" t="n">
        <v>724</v>
      </c>
      <c r="D1706" s="0" t="n">
        <v>61.3110084533691</v>
      </c>
      <c r="E1706" s="0" t="n">
        <v>43.6787605285645</v>
      </c>
      <c r="F1706" s="0" t="n">
        <v>33</v>
      </c>
      <c r="G1706" s="0" t="n">
        <v>4.02099990844727</v>
      </c>
      <c r="H1706" s="0" t="n">
        <v>0.78766655921936</v>
      </c>
      <c r="I1706" s="0" t="n">
        <v>68</v>
      </c>
      <c r="J1706" s="0" t="n">
        <v>12.2930002212524</v>
      </c>
      <c r="K1706" s="0" t="n">
        <v>9.23333358764648</v>
      </c>
      <c r="L1706" s="0" t="n">
        <v>5.07179498672485</v>
      </c>
      <c r="M1706" s="0" t="n">
        <v>1.84646689891815</v>
      </c>
      <c r="N1706" s="0" t="n">
        <v>0</v>
      </c>
      <c r="O1706" s="0" t="n">
        <v>0</v>
      </c>
      <c r="P1706" s="0" t="s">
        <v>140</v>
      </c>
      <c r="Q1706" s="0" t="s">
        <v>141</v>
      </c>
      <c r="R1706" s="0" t="n">
        <v>2</v>
      </c>
      <c r="S1706" s="0" t="s">
        <v>161</v>
      </c>
      <c r="T1706" s="0" t="n">
        <v>0</v>
      </c>
      <c r="U1706" s="0" t="n">
        <v>218163.56</v>
      </c>
      <c r="V1706" s="0" t="n">
        <v>0.0170737449079752</v>
      </c>
      <c r="W1706" s="0" t="n">
        <v>602.325317382813</v>
      </c>
      <c r="X1706" s="0" t="n">
        <v>0.0105293383821845</v>
      </c>
      <c r="Y1706" s="0" t="n">
        <f aca="false">IF(ISNUMBER(C1706),INDEX(Scorecard!$D$5:$D$12,SUMPRODUCT(--(Scorecard!$G$5:$G$11&lt;C1706))+1),Scorecard!$D$13)</f>
        <v>-0.0290424113398221</v>
      </c>
      <c r="Z1706" s="0" t="n">
        <f aca="false">IF(ISNUMBER(D1706),INDEX(Scorecard!$D$14:$D$17,SUMPRODUCT(--(Scorecard!$G$14:$G$16&lt;D1706))+1),Scorecard!$D$18)</f>
        <v>0.248677243387958</v>
      </c>
      <c r="AA1706" s="0" t="n">
        <f aca="false">IF(ISNUMBER(E1706),INDEX(Scorecard!$D$19:$D$26,SUMPRODUCT(--(Scorecard!$G$19:$G$25&lt;E1706))+1),Scorecard!$D$27)</f>
        <v>0.57899015159425</v>
      </c>
      <c r="AB1706" s="0" t="n">
        <f aca="false">IF(ISNUMBER(F1706),INDEX(Scorecard!$D$28:$D$35,SUMPRODUCT(--(Scorecard!$G$28:$G$34&lt;F1706))+1),Scorecard!$D$36)</f>
        <v>-0.0008456427959252</v>
      </c>
      <c r="AC1706" s="0" t="n">
        <f aca="false">IF(ISNUMBER(H1706),INDEX(Scorecard!$D$37:$D$44,SUMPRODUCT(--(Scorecard!$G$37:$G$43&lt;H1706))+1),Scorecard!$D$45)</f>
        <v>-0.569454719285959</v>
      </c>
      <c r="AD1706" s="0" t="n">
        <f aca="false">IF(ISNUMBER(I1706),INDEX(Scorecard!$D$46:$D$52,SUMPRODUCT(--(Scorecard!$G$46:$G$51&lt;I1706))+1),Scorecard!$D$53)</f>
        <v>0.818882373006414</v>
      </c>
      <c r="AE1706" s="0" t="n">
        <f aca="false">IF(ISNUMBER(K1706),INDEX(Scorecard!$D$54:$D$61,SUMPRODUCT(--(Scorecard!$G$54:$G$60&lt;K1706))+1),Scorecard!$D$62)</f>
        <v>-0.541917179454542</v>
      </c>
      <c r="AF1706" s="0" t="n">
        <f aca="false">IF(ISNUMBER(L1706),INDEX(Scorecard!$D$63:$D$68,SUMPRODUCT(--(Scorecard!$G$63:$G$67&lt;L1706))+1),Scorecard!$D$69)</f>
        <v>0.322484508656054</v>
      </c>
      <c r="AG1706" s="0" t="n">
        <f aca="false">Inputs!$B$10+Scorecard!$J$5*Y1706+Scorecard!$J$6*Z1706+Scorecard!$J$7*AA1706+Scorecard!$J$8*AB1706+Scorecard!$J$9*AC1706+Scorecard!$J$10*AD1706+Scorecard!$J$11*AE1706+Scorecard!$J$12*AF1706</f>
        <v>-3.99261238539576</v>
      </c>
      <c r="AH1706" s="0" t="n">
        <f aca="false">MIN(1-Inputs!$B$13,MAX(Inputs!$B$13,1/(1+EXP(-(Inputs!$B$11*AG1706+Inputs!$B$12)))))</f>
        <v>0.0170737448472693</v>
      </c>
      <c r="AI1706" s="0" t="n">
        <f aca="false">Inputs!$B$9-Inputs!$B$8*AG1706</f>
        <v>602.325317976552</v>
      </c>
      <c r="AJ1706" s="0" t="n">
        <f aca="false">RANK(AH1706,$AH$5:$AH$2004,0)+COUNTIF($AH$4:AH1705,AH1706)</f>
        <v>527</v>
      </c>
      <c r="AK1706" s="0" t="n">
        <f aca="false">IF(AJ1706&lt;=Deciles!$B$5*(Deciles!$B$4+1),INT((AJ1706-1)/(Deciles!$B$4+1))+1,Deciles!$B$5+INT((AJ1706-1-Deciles!$B$5*(Deciles!$B$4+1))/Deciles!$B$4)+1)</f>
        <v>3</v>
      </c>
    </row>
    <row r="1707" customFormat="false" ht="15" hidden="false" customHeight="false" outlineLevel="0" collapsed="false">
      <c r="A1707" s="0" t="n">
        <v>50826</v>
      </c>
      <c r="B1707" s="0" t="s">
        <v>143</v>
      </c>
      <c r="C1707" s="0" t="n">
        <v>765</v>
      </c>
      <c r="D1707" s="0" t="n">
        <v>80</v>
      </c>
      <c r="E1707" s="0" t="n">
        <v>71.5620346069336</v>
      </c>
      <c r="F1707" s="0" t="n">
        <v>27</v>
      </c>
      <c r="G1707" s="0" t="n">
        <v>4.2649998664856</v>
      </c>
      <c r="H1707" s="0" t="n">
        <v>1.03166651725769</v>
      </c>
      <c r="I1707" s="0" t="n">
        <v>26</v>
      </c>
      <c r="J1707" s="0" t="n">
        <v>12.676685333252</v>
      </c>
      <c r="K1707" s="0" t="n">
        <v>8.53333377838135</v>
      </c>
      <c r="L1707" s="0" t="n">
        <v>5.07179546356201</v>
      </c>
      <c r="M1707" s="0" t="n">
        <v>1.95005702972412</v>
      </c>
      <c r="N1707" s="0" t="n">
        <v>0</v>
      </c>
      <c r="O1707" s="0" t="n">
        <v>0</v>
      </c>
      <c r="P1707" s="0" t="s">
        <v>144</v>
      </c>
      <c r="Q1707" s="0" t="s">
        <v>141</v>
      </c>
      <c r="R1707" s="0" t="n">
        <v>1</v>
      </c>
      <c r="S1707" s="0" t="s">
        <v>147</v>
      </c>
      <c r="T1707" s="0" t="n">
        <v>0</v>
      </c>
      <c r="U1707" s="0" t="n">
        <v>320195.06</v>
      </c>
      <c r="V1707" s="0" t="n">
        <v>0.00625969469547272</v>
      </c>
      <c r="W1707" s="0" t="n">
        <v>629.777954101563</v>
      </c>
      <c r="X1707" s="0" t="n">
        <v>0.0046858349815011</v>
      </c>
      <c r="Y1707" s="0" t="n">
        <f aca="false">IF(ISNUMBER(C1707),INDEX(Scorecard!$D$5:$D$12,SUMPRODUCT(--(Scorecard!$G$5:$G$11&lt;C1707))+1),Scorecard!$D$13)</f>
        <v>1.23750384304241</v>
      </c>
      <c r="Z1707" s="0" t="n">
        <f aca="false">IF(ISNUMBER(D1707),INDEX(Scorecard!$D$14:$D$17,SUMPRODUCT(--(Scorecard!$G$14:$G$16&lt;D1707))+1),Scorecard!$D$18)</f>
        <v>0.0505355481560174</v>
      </c>
      <c r="AA1707" s="0" t="n">
        <f aca="false">IF(ISNUMBER(E1707),INDEX(Scorecard!$D$19:$D$26,SUMPRODUCT(--(Scorecard!$G$19:$G$25&lt;E1707))+1),Scorecard!$D$27)</f>
        <v>0.0530843085177338</v>
      </c>
      <c r="AB1707" s="0" t="n">
        <f aca="false">IF(ISNUMBER(F1707),INDEX(Scorecard!$D$28:$D$35,SUMPRODUCT(--(Scorecard!$G$28:$G$34&lt;F1707))+1),Scorecard!$D$36)</f>
        <v>0.165097008946478</v>
      </c>
      <c r="AC1707" s="0" t="n">
        <f aca="false">IF(ISNUMBER(H1707),INDEX(Scorecard!$D$37:$D$44,SUMPRODUCT(--(Scorecard!$G$37:$G$43&lt;H1707))+1),Scorecard!$D$45)</f>
        <v>-0.975503570149195</v>
      </c>
      <c r="AD1707" s="0" t="n">
        <f aca="false">IF(ISNUMBER(I1707),INDEX(Scorecard!$D$46:$D$52,SUMPRODUCT(--(Scorecard!$G$46:$G$51&lt;I1707))+1),Scorecard!$D$53)</f>
        <v>0.123869379412532</v>
      </c>
      <c r="AE1707" s="0" t="n">
        <f aca="false">IF(ISNUMBER(K1707),INDEX(Scorecard!$D$54:$D$61,SUMPRODUCT(--(Scorecard!$G$54:$G$60&lt;K1707))+1),Scorecard!$D$62)</f>
        <v>-0.541917179454542</v>
      </c>
      <c r="AF1707" s="0" t="n">
        <f aca="false">IF(ISNUMBER(L1707),INDEX(Scorecard!$D$63:$D$68,SUMPRODUCT(--(Scorecard!$G$63:$G$67&lt;L1707))+1),Scorecard!$D$69)</f>
        <v>0.322484508656054</v>
      </c>
      <c r="AG1707" s="0" t="n">
        <f aca="false">Inputs!$B$10+Scorecard!$J$5*Y1707+Scorecard!$J$6*Z1707+Scorecard!$J$7*AA1707+Scorecard!$J$8*AB1707+Scorecard!$J$9*AC1707+Scorecard!$J$10*AD1707+Scorecard!$J$11*AE1707+Scorecard!$J$12*AF1707</f>
        <v>-4.944047898072</v>
      </c>
      <c r="AH1707" s="0" t="n">
        <f aca="false">MIN(1-Inputs!$B$13,MAX(Inputs!$B$13,1/(1+EXP(-(Inputs!$B$11*AG1707+Inputs!$B$12)))))</f>
        <v>0.00625969458022565</v>
      </c>
      <c r="AI1707" s="0" t="n">
        <f aca="false">Inputs!$B$9-Inputs!$B$8*AG1707</f>
        <v>629.777943893825</v>
      </c>
      <c r="AJ1707" s="0" t="n">
        <f aca="false">RANK(AH1707,$AH$5:$AH$2004,0)+COUNTIF($AH$4:AH1706,AH1707)</f>
        <v>1115</v>
      </c>
      <c r="AK1707" s="0" t="n">
        <f aca="false">IF(AJ1707&lt;=Deciles!$B$5*(Deciles!$B$4+1),INT((AJ1707-1)/(Deciles!$B$4+1))+1,Deciles!$B$5+INT((AJ1707-1-Deciles!$B$5*(Deciles!$B$4+1))/Deciles!$B$4)+1)</f>
        <v>6</v>
      </c>
    </row>
    <row r="1708" customFormat="false" ht="15" hidden="false" customHeight="false" outlineLevel="0" collapsed="false">
      <c r="A1708" s="0" t="n">
        <v>50893</v>
      </c>
      <c r="B1708" s="0" t="s">
        <v>145</v>
      </c>
      <c r="C1708" s="0" t="n">
        <v>696</v>
      </c>
      <c r="D1708" s="0" t="n">
        <v>80</v>
      </c>
      <c r="E1708" s="0" t="n">
        <v>59.2798881530762</v>
      </c>
      <c r="F1708" s="0" t="n">
        <v>43</v>
      </c>
      <c r="G1708" s="0" t="n">
        <v>4.20900011062622</v>
      </c>
      <c r="H1708" s="0" t="n">
        <v>0.692333459854126</v>
      </c>
      <c r="I1708" s="0" t="n">
        <v>63</v>
      </c>
      <c r="J1708" s="0" t="n">
        <v>11.8151445388794</v>
      </c>
      <c r="K1708" s="0" t="n">
        <v>4.15833330154419</v>
      </c>
      <c r="L1708" s="0" t="n">
        <v>-1.875</v>
      </c>
      <c r="M1708" s="0" t="n">
        <v>4.74416494369507</v>
      </c>
      <c r="N1708" s="0" t="n">
        <v>1</v>
      </c>
      <c r="O1708" s="0" t="n">
        <v>0</v>
      </c>
      <c r="P1708" s="0" t="s">
        <v>144</v>
      </c>
      <c r="Q1708" s="0" t="s">
        <v>141</v>
      </c>
      <c r="R1708" s="0" t="n">
        <v>2</v>
      </c>
      <c r="S1708" s="0" t="s">
        <v>147</v>
      </c>
      <c r="T1708" s="0" t="n">
        <v>0</v>
      </c>
      <c r="U1708" s="0" t="n">
        <v>135285.72</v>
      </c>
      <c r="V1708" s="0" t="n">
        <v>0.0332482941448689</v>
      </c>
      <c r="W1708" s="0" t="n">
        <v>583.838989257813</v>
      </c>
      <c r="X1708" s="0" t="n">
        <v>0.0180263537913561</v>
      </c>
      <c r="Y1708" s="0" t="n">
        <f aca="false">IF(ISNUMBER(C1708),INDEX(Scorecard!$D$5:$D$12,SUMPRODUCT(--(Scorecard!$G$5:$G$11&lt;C1708))+1),Scorecard!$D$13)</f>
        <v>-0.869677851527538</v>
      </c>
      <c r="Z1708" s="0" t="n">
        <f aca="false">IF(ISNUMBER(D1708),INDEX(Scorecard!$D$14:$D$17,SUMPRODUCT(--(Scorecard!$G$14:$G$16&lt;D1708))+1),Scorecard!$D$18)</f>
        <v>0.0505355481560174</v>
      </c>
      <c r="AA1708" s="0" t="n">
        <f aca="false">IF(ISNUMBER(E1708),INDEX(Scorecard!$D$19:$D$26,SUMPRODUCT(--(Scorecard!$G$19:$G$25&lt;E1708))+1),Scorecard!$D$27)</f>
        <v>0.267179331770092</v>
      </c>
      <c r="AB1708" s="0" t="n">
        <f aca="false">IF(ISNUMBER(F1708),INDEX(Scorecard!$D$28:$D$35,SUMPRODUCT(--(Scorecard!$G$28:$G$34&lt;F1708))+1),Scorecard!$D$36)</f>
        <v>-0.309727037437117</v>
      </c>
      <c r="AC1708" s="0" t="n">
        <f aca="false">IF(ISNUMBER(H1708),INDEX(Scorecard!$D$37:$D$44,SUMPRODUCT(--(Scorecard!$G$37:$G$43&lt;H1708))+1),Scorecard!$D$45)</f>
        <v>-0.569454719285959</v>
      </c>
      <c r="AD1708" s="0" t="n">
        <f aca="false">IF(ISNUMBER(I1708),INDEX(Scorecard!$D$46:$D$52,SUMPRODUCT(--(Scorecard!$G$46:$G$51&lt;I1708))+1),Scorecard!$D$53)</f>
        <v>0.818882373006414</v>
      </c>
      <c r="AE1708" s="0" t="n">
        <f aca="false">IF(ISNUMBER(K1708),INDEX(Scorecard!$D$54:$D$61,SUMPRODUCT(--(Scorecard!$G$54:$G$60&lt;K1708))+1),Scorecard!$D$62)</f>
        <v>0.489050497890326</v>
      </c>
      <c r="AF1708" s="0" t="n">
        <f aca="false">IF(ISNUMBER(L1708),INDEX(Scorecard!$D$63:$D$68,SUMPRODUCT(--(Scorecard!$G$63:$G$67&lt;L1708))+1),Scorecard!$D$69)</f>
        <v>-0.340582194386522</v>
      </c>
      <c r="AG1708" s="0" t="n">
        <f aca="false">Inputs!$B$10+Scorecard!$J$5*Y1708+Scorecard!$J$6*Z1708+Scorecard!$J$7*AA1708+Scorecard!$J$8*AB1708+Scorecard!$J$9*AC1708+Scorecard!$J$10*AD1708+Scorecard!$J$11*AE1708+Scorecard!$J$12*AF1708</f>
        <v>-3.3519259669873</v>
      </c>
      <c r="AH1708" s="0" t="n">
        <f aca="false">MIN(1-Inputs!$B$13,MAX(Inputs!$B$13,1/(1+EXP(-(Inputs!$B$11*AG1708+Inputs!$B$12)))))</f>
        <v>0.0332482923464884</v>
      </c>
      <c r="AI1708" s="0" t="n">
        <f aca="false">Inputs!$B$9-Inputs!$B$8*AG1708</f>
        <v>583.839015604496</v>
      </c>
      <c r="AJ1708" s="0" t="n">
        <f aca="false">RANK(AH1708,$AH$5:$AH$2004,0)+COUNTIF($AH$4:AH1707,AH1708)</f>
        <v>273</v>
      </c>
      <c r="AK1708" s="0" t="n">
        <f aca="false">IF(AJ1708&lt;=Deciles!$B$5*(Deciles!$B$4+1),INT((AJ1708-1)/(Deciles!$B$4+1))+1,Deciles!$B$5+INT((AJ1708-1-Deciles!$B$5*(Deciles!$B$4+1))/Deciles!$B$4)+1)</f>
        <v>2</v>
      </c>
    </row>
    <row r="1709" customFormat="false" ht="15" hidden="false" customHeight="false" outlineLevel="0" collapsed="false">
      <c r="A1709" s="0" t="n">
        <v>50894</v>
      </c>
      <c r="B1709" s="0" t="s">
        <v>139</v>
      </c>
      <c r="C1709" s="0" t="n">
        <v>724</v>
      </c>
      <c r="D1709" s="0" t="n">
        <v>80</v>
      </c>
      <c r="E1709" s="0" t="n">
        <v>48.2976989746094</v>
      </c>
      <c r="F1709" s="0" t="n">
        <v>31</v>
      </c>
      <c r="G1709" s="0" t="n">
        <v>3.86100006103516</v>
      </c>
      <c r="H1709" s="0" t="n">
        <v>0.844333410263062</v>
      </c>
      <c r="I1709" s="0" t="n">
        <v>82</v>
      </c>
      <c r="J1709" s="0" t="n">
        <v>12.1657009124756</v>
      </c>
      <c r="K1709" s="0" t="n">
        <v>6.13333320617676</v>
      </c>
      <c r="L1709" s="0" t="n">
        <v>-3.5</v>
      </c>
      <c r="M1709" s="0" t="n">
        <v>3.62166213989258</v>
      </c>
      <c r="N1709" s="0" t="n">
        <v>0</v>
      </c>
      <c r="O1709" s="0" t="n">
        <v>0</v>
      </c>
      <c r="P1709" s="0" t="s">
        <v>140</v>
      </c>
      <c r="Q1709" s="0" t="s">
        <v>141</v>
      </c>
      <c r="R1709" s="0" t="n">
        <v>2</v>
      </c>
      <c r="S1709" s="0" t="s">
        <v>149</v>
      </c>
      <c r="T1709" s="0" t="n">
        <v>0</v>
      </c>
      <c r="U1709" s="0" t="n">
        <v>192086.42</v>
      </c>
      <c r="V1709" s="0" t="n">
        <v>0.0110724307596684</v>
      </c>
      <c r="W1709" s="0" t="n">
        <v>614.211120605469</v>
      </c>
      <c r="X1709" s="0" t="n">
        <v>0.0088721327483654</v>
      </c>
      <c r="Y1709" s="0" t="n">
        <f aca="false">IF(ISNUMBER(C1709),INDEX(Scorecard!$D$5:$D$12,SUMPRODUCT(--(Scorecard!$G$5:$G$11&lt;C1709))+1),Scorecard!$D$13)</f>
        <v>-0.0290424113398221</v>
      </c>
      <c r="Z1709" s="0" t="n">
        <f aca="false">IF(ISNUMBER(D1709),INDEX(Scorecard!$D$14:$D$17,SUMPRODUCT(--(Scorecard!$G$14:$G$16&lt;D1709))+1),Scorecard!$D$18)</f>
        <v>0.0505355481560174</v>
      </c>
      <c r="AA1709" s="0" t="n">
        <f aca="false">IF(ISNUMBER(E1709),INDEX(Scorecard!$D$19:$D$26,SUMPRODUCT(--(Scorecard!$G$19:$G$25&lt;E1709))+1),Scorecard!$D$27)</f>
        <v>0.57899015159425</v>
      </c>
      <c r="AB1709" s="0" t="n">
        <f aca="false">IF(ISNUMBER(F1709),INDEX(Scorecard!$D$28:$D$35,SUMPRODUCT(--(Scorecard!$G$28:$G$34&lt;F1709))+1),Scorecard!$D$36)</f>
        <v>0.126913191054783</v>
      </c>
      <c r="AC1709" s="0" t="n">
        <f aca="false">IF(ISNUMBER(H1709),INDEX(Scorecard!$D$37:$D$44,SUMPRODUCT(--(Scorecard!$G$37:$G$43&lt;H1709))+1),Scorecard!$D$45)</f>
        <v>-0.569454719285959</v>
      </c>
      <c r="AD1709" s="0" t="n">
        <f aca="false">IF(ISNUMBER(I1709),INDEX(Scorecard!$D$46:$D$52,SUMPRODUCT(--(Scorecard!$G$46:$G$51&lt;I1709))+1),Scorecard!$D$53)</f>
        <v>0.818882373006414</v>
      </c>
      <c r="AE1709" s="0" t="n">
        <f aca="false">IF(ISNUMBER(K1709),INDEX(Scorecard!$D$54:$D$61,SUMPRODUCT(--(Scorecard!$G$54:$G$60&lt;K1709))+1),Scorecard!$D$62)</f>
        <v>0.0151758992857273</v>
      </c>
      <c r="AF1709" s="0" t="n">
        <f aca="false">IF(ISNUMBER(L1709),INDEX(Scorecard!$D$63:$D$68,SUMPRODUCT(--(Scorecard!$G$63:$G$67&lt;L1709))+1),Scorecard!$D$69)</f>
        <v>-0.340582194386522</v>
      </c>
      <c r="AG1709" s="0" t="n">
        <f aca="false">Inputs!$B$10+Scorecard!$J$5*Y1709+Scorecard!$J$6*Z1709+Scorecard!$J$7*AA1709+Scorecard!$J$8*AB1709+Scorecard!$J$9*AC1709+Scorecard!$J$10*AD1709+Scorecard!$J$11*AE1709+Scorecard!$J$12*AF1709</f>
        <v>-4.40454274886774</v>
      </c>
      <c r="AH1709" s="0" t="n">
        <f aca="false">MIN(1-Inputs!$B$13,MAX(Inputs!$B$13,1/(1+EXP(-(Inputs!$B$11*AG1709+Inputs!$B$12)))))</f>
        <v>0.0110724304742639</v>
      </c>
      <c r="AI1709" s="0" t="n">
        <f aca="false">Inputs!$B$9-Inputs!$B$8*AG1709</f>
        <v>614.211115828004</v>
      </c>
      <c r="AJ1709" s="0" t="n">
        <f aca="false">RANK(AH1709,$AH$5:$AH$2004,0)+COUNTIF($AH$4:AH1708,AH1709)</f>
        <v>750</v>
      </c>
      <c r="AK1709" s="0" t="n">
        <f aca="false">IF(AJ1709&lt;=Deciles!$B$5*(Deciles!$B$4+1),INT((AJ1709-1)/(Deciles!$B$4+1))+1,Deciles!$B$5+INT((AJ1709-1-Deciles!$B$5*(Deciles!$B$4+1))/Deciles!$B$4)+1)</f>
        <v>4</v>
      </c>
    </row>
    <row r="1710" customFormat="false" ht="15" hidden="false" customHeight="false" outlineLevel="0" collapsed="false">
      <c r="A1710" s="0" t="n">
        <v>50907</v>
      </c>
      <c r="B1710" s="0" t="s">
        <v>143</v>
      </c>
      <c r="C1710" s="0" t="n">
        <v>729</v>
      </c>
      <c r="D1710" s="0" t="n">
        <v>80</v>
      </c>
      <c r="E1710" s="0" t="n">
        <v>50.1752777099609</v>
      </c>
      <c r="F1710" s="0" t="n">
        <v>24</v>
      </c>
      <c r="G1710" s="0" t="n">
        <v>4.74700021743774</v>
      </c>
      <c r="H1710" s="0" t="n">
        <v>1.51366686820984</v>
      </c>
      <c r="I1710" s="0" t="n">
        <v>90</v>
      </c>
      <c r="J1710" s="0" t="n">
        <v>12.3721389770508</v>
      </c>
      <c r="K1710" s="0" t="n">
        <v>8.93333339691162</v>
      </c>
      <c r="L1710" s="0" t="n">
        <v>5.07179498672485</v>
      </c>
      <c r="M1710" s="0" t="n">
        <v>1.95005702972412</v>
      </c>
      <c r="N1710" s="0" t="n">
        <v>0</v>
      </c>
      <c r="O1710" s="0" t="n">
        <v>0</v>
      </c>
      <c r="P1710" s="0" t="s">
        <v>146</v>
      </c>
      <c r="Q1710" s="0" t="s">
        <v>141</v>
      </c>
      <c r="R1710" s="0" t="n">
        <v>1</v>
      </c>
      <c r="S1710" s="0" t="s">
        <v>142</v>
      </c>
      <c r="T1710" s="0" t="n">
        <v>0</v>
      </c>
      <c r="U1710" s="0" t="n">
        <v>236130.23</v>
      </c>
      <c r="V1710" s="0" t="n">
        <v>0.0131289083510637</v>
      </c>
      <c r="W1710" s="0" t="n">
        <v>609.544189453125</v>
      </c>
      <c r="X1710" s="0" t="n">
        <v>0.008743641898036</v>
      </c>
      <c r="Y1710" s="0" t="n">
        <f aca="false">IF(ISNUMBER(C1710),INDEX(Scorecard!$D$5:$D$12,SUMPRODUCT(--(Scorecard!$G$5:$G$11&lt;C1710))+1),Scorecard!$D$13)</f>
        <v>-0.0290424113398221</v>
      </c>
      <c r="Z1710" s="0" t="n">
        <f aca="false">IF(ISNUMBER(D1710),INDEX(Scorecard!$D$14:$D$17,SUMPRODUCT(--(Scorecard!$G$14:$G$16&lt;D1710))+1),Scorecard!$D$18)</f>
        <v>0.0505355481560174</v>
      </c>
      <c r="AA1710" s="0" t="n">
        <f aca="false">IF(ISNUMBER(E1710),INDEX(Scorecard!$D$19:$D$26,SUMPRODUCT(--(Scorecard!$G$19:$G$25&lt;E1710))+1),Scorecard!$D$27)</f>
        <v>0.57899015159425</v>
      </c>
      <c r="AB1710" s="0" t="n">
        <f aca="false">IF(ISNUMBER(F1710),INDEX(Scorecard!$D$28:$D$35,SUMPRODUCT(--(Scorecard!$G$28:$G$34&lt;F1710))+1),Scorecard!$D$36)</f>
        <v>0.349218150643304</v>
      </c>
      <c r="AC1710" s="0" t="n">
        <f aca="false">IF(ISNUMBER(H1710),INDEX(Scorecard!$D$37:$D$44,SUMPRODUCT(--(Scorecard!$G$37:$G$43&lt;H1710))+1),Scorecard!$D$45)</f>
        <v>-0.975503570149195</v>
      </c>
      <c r="AD1710" s="0" t="n">
        <f aca="false">IF(ISNUMBER(I1710),INDEX(Scorecard!$D$46:$D$52,SUMPRODUCT(--(Scorecard!$G$46:$G$51&lt;I1710))+1),Scorecard!$D$53)</f>
        <v>0.818882373006414</v>
      </c>
      <c r="AE1710" s="0" t="n">
        <f aca="false">IF(ISNUMBER(K1710),INDEX(Scorecard!$D$54:$D$61,SUMPRODUCT(--(Scorecard!$G$54:$G$60&lt;K1710))+1),Scorecard!$D$62)</f>
        <v>-0.541917179454542</v>
      </c>
      <c r="AF1710" s="0" t="n">
        <f aca="false">IF(ISNUMBER(L1710),INDEX(Scorecard!$D$63:$D$68,SUMPRODUCT(--(Scorecard!$G$63:$G$67&lt;L1710))+1),Scorecard!$D$69)</f>
        <v>0.322484508656054</v>
      </c>
      <c r="AG1710" s="0" t="n">
        <f aca="false">Inputs!$B$10+Scorecard!$J$5*Y1710+Scorecard!$J$6*Z1710+Scorecard!$J$7*AA1710+Scorecard!$J$8*AB1710+Scorecard!$J$9*AC1710+Scorecard!$J$10*AD1710+Scorecard!$J$11*AE1710+Scorecard!$J$12*AF1710</f>
        <v>-4.24279867810338</v>
      </c>
      <c r="AH1710" s="0" t="n">
        <f aca="false">MIN(1-Inputs!$B$13,MAX(Inputs!$B$13,1/(1+EXP(-(Inputs!$B$11*AG1710+Inputs!$B$12)))))</f>
        <v>0.0131289082890704</v>
      </c>
      <c r="AI1710" s="0" t="n">
        <f aca="false">Inputs!$B$9-Inputs!$B$8*AG1710</f>
        <v>609.544168452305</v>
      </c>
      <c r="AJ1710" s="0" t="n">
        <f aca="false">RANK(AH1710,$AH$5:$AH$2004,0)+COUNTIF($AH$4:AH1709,AH1710)</f>
        <v>670</v>
      </c>
      <c r="AK1710" s="0" t="n">
        <f aca="false">IF(AJ1710&lt;=Deciles!$B$5*(Deciles!$B$4+1),INT((AJ1710-1)/(Deciles!$B$4+1))+1,Deciles!$B$5+INT((AJ1710-1-Deciles!$B$5*(Deciles!$B$4+1))/Deciles!$B$4)+1)</f>
        <v>4</v>
      </c>
    </row>
    <row r="1711" customFormat="false" ht="15" hidden="false" customHeight="false" outlineLevel="0" collapsed="false">
      <c r="A1711" s="0" t="n">
        <v>50910</v>
      </c>
      <c r="B1711" s="0" t="s">
        <v>145</v>
      </c>
      <c r="C1711" s="0" t="n">
        <v>744</v>
      </c>
      <c r="D1711" s="0" t="n">
        <v>68.9060745239258</v>
      </c>
      <c r="E1711" s="0" t="n">
        <v>68.1535186767578</v>
      </c>
      <c r="F1711" s="0" t="n">
        <v>39</v>
      </c>
      <c r="G1711" s="0" t="n">
        <v>3.32200002670288</v>
      </c>
      <c r="H1711" s="0" t="n">
        <v>-0.194666624069214</v>
      </c>
      <c r="I1711" s="0" t="n">
        <v>2</v>
      </c>
      <c r="J1711" s="0" t="n">
        <v>12.4799852371216</v>
      </c>
      <c r="K1711" s="0" t="n">
        <v>4.15833330154419</v>
      </c>
      <c r="L1711" s="0" t="n">
        <v>-1.875</v>
      </c>
      <c r="M1711" s="0" t="n">
        <v>4.74416494369507</v>
      </c>
      <c r="N1711" s="0" t="n">
        <v>0</v>
      </c>
      <c r="O1711" s="0" t="n">
        <v>0</v>
      </c>
      <c r="P1711" s="0" t="s">
        <v>140</v>
      </c>
      <c r="Q1711" s="0" t="s">
        <v>141</v>
      </c>
      <c r="R1711" s="0" t="n">
        <v>1</v>
      </c>
      <c r="S1711" s="0" t="s">
        <v>147</v>
      </c>
      <c r="T1711" s="0" t="n">
        <v>0</v>
      </c>
      <c r="U1711" s="0" t="n">
        <v>263020.1</v>
      </c>
      <c r="V1711" s="0" t="n">
        <v>0.00820212531834841</v>
      </c>
      <c r="W1711" s="0" t="n">
        <v>622.410583496094</v>
      </c>
      <c r="X1711" s="0" t="n">
        <v>0.00379890622571111</v>
      </c>
      <c r="Y1711" s="0" t="n">
        <f aca="false">IF(ISNUMBER(C1711),INDEX(Scorecard!$D$5:$D$12,SUMPRODUCT(--(Scorecard!$G$5:$G$11&lt;C1711))+1),Scorecard!$D$13)</f>
        <v>0.488358159108655</v>
      </c>
      <c r="Z1711" s="0" t="n">
        <f aca="false">IF(ISNUMBER(D1711),INDEX(Scorecard!$D$14:$D$17,SUMPRODUCT(--(Scorecard!$G$14:$G$16&lt;D1711))+1),Scorecard!$D$18)</f>
        <v>0.128579646629417</v>
      </c>
      <c r="AA1711" s="0" t="n">
        <f aca="false">IF(ISNUMBER(E1711),INDEX(Scorecard!$D$19:$D$26,SUMPRODUCT(--(Scorecard!$G$19:$G$25&lt;E1711))+1),Scorecard!$D$27)</f>
        <v>0.0530843085177338</v>
      </c>
      <c r="AB1711" s="0" t="n">
        <f aca="false">IF(ISNUMBER(F1711),INDEX(Scorecard!$D$28:$D$35,SUMPRODUCT(--(Scorecard!$G$28:$G$34&lt;F1711))+1),Scorecard!$D$36)</f>
        <v>-0.132616866359722</v>
      </c>
      <c r="AC1711" s="0" t="n">
        <f aca="false">IF(ISNUMBER(H1711),INDEX(Scorecard!$D$37:$D$44,SUMPRODUCT(--(Scorecard!$G$37:$G$43&lt;H1711))+1),Scorecard!$D$45)</f>
        <v>0.769716833645565</v>
      </c>
      <c r="AD1711" s="0" t="n">
        <f aca="false">IF(ISNUMBER(I1711),INDEX(Scorecard!$D$46:$D$52,SUMPRODUCT(--(Scorecard!$G$46:$G$51&lt;I1711))+1),Scorecard!$D$53)</f>
        <v>-0.161534840507194</v>
      </c>
      <c r="AE1711" s="0" t="n">
        <f aca="false">IF(ISNUMBER(K1711),INDEX(Scorecard!$D$54:$D$61,SUMPRODUCT(--(Scorecard!$G$54:$G$60&lt;K1711))+1),Scorecard!$D$62)</f>
        <v>0.489050497890326</v>
      </c>
      <c r="AF1711" s="0" t="n">
        <f aca="false">IF(ISNUMBER(L1711),INDEX(Scorecard!$D$63:$D$68,SUMPRODUCT(--(Scorecard!$G$63:$G$67&lt;L1711))+1),Scorecard!$D$69)</f>
        <v>-0.340582194386522</v>
      </c>
      <c r="AG1711" s="0" t="n">
        <f aca="false">Inputs!$B$10+Scorecard!$J$5*Y1711+Scorecard!$J$6*Z1711+Scorecard!$J$7*AA1711+Scorecard!$J$8*AB1711+Scorecard!$J$9*AC1711+Scorecard!$J$10*AD1711+Scorecard!$J$11*AE1711+Scorecard!$J$12*AF1711</f>
        <v>-4.68871414282767</v>
      </c>
      <c r="AH1711" s="0" t="n">
        <f aca="false">MIN(1-Inputs!$B$13,MAX(Inputs!$B$13,1/(1+EXP(-(Inputs!$B$11*AG1711+Inputs!$B$12)))))</f>
        <v>0.00820212571495957</v>
      </c>
      <c r="AI1711" s="0" t="n">
        <f aca="false">Inputs!$B$9-Inputs!$B$8*AG1711</f>
        <v>622.410569044574</v>
      </c>
      <c r="AJ1711" s="0" t="n">
        <f aca="false">RANK(AH1711,$AH$5:$AH$2004,0)+COUNTIF($AH$4:AH1710,AH1711)</f>
        <v>954</v>
      </c>
      <c r="AK1711" s="0" t="n">
        <f aca="false">IF(AJ1711&lt;=Deciles!$B$5*(Deciles!$B$4+1),INT((AJ1711-1)/(Deciles!$B$4+1))+1,Deciles!$B$5+INT((AJ1711-1-Deciles!$B$5*(Deciles!$B$4+1))/Deciles!$B$4)+1)</f>
        <v>5</v>
      </c>
    </row>
    <row r="1712" customFormat="false" ht="15" hidden="false" customHeight="false" outlineLevel="0" collapsed="false">
      <c r="A1712" s="0" t="n">
        <v>50910</v>
      </c>
      <c r="B1712" s="0" t="s">
        <v>152</v>
      </c>
      <c r="C1712" s="0" t="n">
        <v>744</v>
      </c>
      <c r="D1712" s="0" t="n">
        <v>68.9060745239258</v>
      </c>
      <c r="E1712" s="0" t="n">
        <v>63.768310546875</v>
      </c>
      <c r="F1712" s="0" t="n">
        <v>39</v>
      </c>
      <c r="G1712" s="0" t="n">
        <v>3.32200002670288</v>
      </c>
      <c r="H1712" s="0" t="n">
        <v>-3.11133337020874</v>
      </c>
      <c r="I1712" s="0" t="n">
        <v>14</v>
      </c>
      <c r="J1712" s="0" t="n">
        <v>12.4598302841187</v>
      </c>
      <c r="K1712" s="0" t="n">
        <v>3.70000004768372</v>
      </c>
      <c r="L1712" s="0" t="n">
        <v>-0.458333253860474</v>
      </c>
      <c r="M1712" s="0" t="n">
        <v>4.74415826797485</v>
      </c>
      <c r="N1712" s="0" t="n">
        <v>0</v>
      </c>
      <c r="O1712" s="0" t="n">
        <v>0</v>
      </c>
      <c r="P1712" s="0" t="s">
        <v>140</v>
      </c>
      <c r="Q1712" s="0" t="s">
        <v>141</v>
      </c>
      <c r="R1712" s="0" t="n">
        <v>1</v>
      </c>
      <c r="S1712" s="0" t="s">
        <v>147</v>
      </c>
      <c r="T1712" s="0" t="n">
        <v>0</v>
      </c>
      <c r="U1712" s="0" t="n">
        <v>257771.78</v>
      </c>
      <c r="V1712" s="0" t="n">
        <v>0.00698960898444057</v>
      </c>
      <c r="W1712" s="0" t="n">
        <v>626.773071289063</v>
      </c>
      <c r="X1712" s="0" t="n">
        <v>0.00655941898003221</v>
      </c>
      <c r="Y1712" s="0" t="n">
        <f aca="false">IF(ISNUMBER(C1712),INDEX(Scorecard!$D$5:$D$12,SUMPRODUCT(--(Scorecard!$G$5:$G$11&lt;C1712))+1),Scorecard!$D$13)</f>
        <v>0.488358159108655</v>
      </c>
      <c r="Z1712" s="0" t="n">
        <f aca="false">IF(ISNUMBER(D1712),INDEX(Scorecard!$D$14:$D$17,SUMPRODUCT(--(Scorecard!$G$14:$G$16&lt;D1712))+1),Scorecard!$D$18)</f>
        <v>0.128579646629417</v>
      </c>
      <c r="AA1712" s="0" t="n">
        <f aca="false">IF(ISNUMBER(E1712),INDEX(Scorecard!$D$19:$D$26,SUMPRODUCT(--(Scorecard!$G$19:$G$25&lt;E1712))+1),Scorecard!$D$27)</f>
        <v>0.233621608745691</v>
      </c>
      <c r="AB1712" s="0" t="n">
        <f aca="false">IF(ISNUMBER(F1712),INDEX(Scorecard!$D$28:$D$35,SUMPRODUCT(--(Scorecard!$G$28:$G$34&lt;F1712))+1),Scorecard!$D$36)</f>
        <v>-0.132616866359722</v>
      </c>
      <c r="AC1712" s="0" t="n">
        <f aca="false">IF(ISNUMBER(H1712),INDEX(Scorecard!$D$37:$D$44,SUMPRODUCT(--(Scorecard!$G$37:$G$43&lt;H1712))+1),Scorecard!$D$45)</f>
        <v>1.35057635045042</v>
      </c>
      <c r="AD1712" s="0" t="n">
        <f aca="false">IF(ISNUMBER(I1712),INDEX(Scorecard!$D$46:$D$52,SUMPRODUCT(--(Scorecard!$G$46:$G$51&lt;I1712))+1),Scorecard!$D$53)</f>
        <v>-0.114272400683245</v>
      </c>
      <c r="AE1712" s="0" t="n">
        <f aca="false">IF(ISNUMBER(K1712),INDEX(Scorecard!$D$54:$D$61,SUMPRODUCT(--(Scorecard!$G$54:$G$60&lt;K1712))+1),Scorecard!$D$62)</f>
        <v>0.489050497890326</v>
      </c>
      <c r="AF1712" s="0" t="n">
        <f aca="false">IF(ISNUMBER(L1712),INDEX(Scorecard!$D$63:$D$68,SUMPRODUCT(--(Scorecard!$G$63:$G$67&lt;L1712))+1),Scorecard!$D$69)</f>
        <v>0.322484508656054</v>
      </c>
      <c r="AG1712" s="0" t="n">
        <f aca="false">Inputs!$B$10+Scorecard!$J$5*Y1712+Scorecard!$J$6*Z1712+Scorecard!$J$7*AA1712+Scorecard!$J$8*AB1712+Scorecard!$J$9*AC1712+Scorecard!$J$10*AD1712+Scorecard!$J$11*AE1712+Scorecard!$J$12*AF1712</f>
        <v>-4.83990656024844</v>
      </c>
      <c r="AH1712" s="0" t="n">
        <f aca="false">MIN(1-Inputs!$B$13,MAX(Inputs!$B$13,1/(1+EXP(-(Inputs!$B$11*AG1712+Inputs!$B$12)))))</f>
        <v>0.00698960914660808</v>
      </c>
      <c r="AI1712" s="0" t="n">
        <f aca="false">Inputs!$B$9-Inputs!$B$8*AG1712</f>
        <v>626.773060061233</v>
      </c>
      <c r="AJ1712" s="0" t="n">
        <f aca="false">RANK(AH1712,$AH$5:$AH$2004,0)+COUNTIF($AH$4:AH1711,AH1712)</f>
        <v>1057</v>
      </c>
      <c r="AK1712" s="0" t="n">
        <f aca="false">IF(AJ1712&lt;=Deciles!$B$5*(Deciles!$B$4+1),INT((AJ1712-1)/(Deciles!$B$4+1))+1,Deciles!$B$5+INT((AJ1712-1-Deciles!$B$5*(Deciles!$B$4+1))/Deciles!$B$4)+1)</f>
        <v>6</v>
      </c>
    </row>
    <row r="1713" customFormat="false" ht="15" hidden="false" customHeight="false" outlineLevel="0" collapsed="false">
      <c r="A1713" s="0" t="n">
        <v>50962</v>
      </c>
      <c r="B1713" s="0" t="s">
        <v>145</v>
      </c>
      <c r="C1713" s="0" t="n">
        <v>742</v>
      </c>
      <c r="D1713" s="0" t="n">
        <v>80</v>
      </c>
      <c r="E1713" s="0" t="n">
        <v>72.474609375</v>
      </c>
      <c r="F1713" s="0" t="n">
        <v>36</v>
      </c>
      <c r="G1713" s="0" t="n">
        <v>3.53200006484985</v>
      </c>
      <c r="H1713" s="0" t="n">
        <v>0.0153334140777588</v>
      </c>
      <c r="I1713" s="0" t="n">
        <v>20</v>
      </c>
      <c r="J1713" s="0" t="n">
        <v>12.1130447387695</v>
      </c>
      <c r="K1713" s="0" t="n">
        <v>5.25833320617676</v>
      </c>
      <c r="L1713" s="0" t="n">
        <v>-1.875</v>
      </c>
      <c r="M1713" s="0" t="n">
        <v>6.28858280181885</v>
      </c>
      <c r="N1713" s="0" t="n">
        <v>0</v>
      </c>
      <c r="O1713" s="0" t="n">
        <v>0</v>
      </c>
      <c r="P1713" s="0" t="s">
        <v>144</v>
      </c>
      <c r="Q1713" s="0" t="s">
        <v>141</v>
      </c>
      <c r="R1713" s="0" t="n">
        <v>2</v>
      </c>
      <c r="S1713" s="0" t="s">
        <v>149</v>
      </c>
      <c r="T1713" s="0" t="n">
        <v>0</v>
      </c>
      <c r="U1713" s="0" t="n">
        <v>182233.64</v>
      </c>
      <c r="V1713" s="0" t="n">
        <v>0.0105065265670419</v>
      </c>
      <c r="W1713" s="0" t="n">
        <v>615.646423339844</v>
      </c>
      <c r="X1713" s="0" t="n">
        <v>0.0123497871682048</v>
      </c>
      <c r="Y1713" s="0" t="n">
        <f aca="false">IF(ISNUMBER(C1713),INDEX(Scorecard!$D$5:$D$12,SUMPRODUCT(--(Scorecard!$G$5:$G$11&lt;C1713))+1),Scorecard!$D$13)</f>
        <v>0.488358159108655</v>
      </c>
      <c r="Z1713" s="0" t="n">
        <f aca="false">IF(ISNUMBER(D1713),INDEX(Scorecard!$D$14:$D$17,SUMPRODUCT(--(Scorecard!$G$14:$G$16&lt;D1713))+1),Scorecard!$D$18)</f>
        <v>0.0505355481560174</v>
      </c>
      <c r="AA1713" s="0" t="n">
        <f aca="false">IF(ISNUMBER(E1713),INDEX(Scorecard!$D$19:$D$26,SUMPRODUCT(--(Scorecard!$G$19:$G$25&lt;E1713))+1),Scorecard!$D$27)</f>
        <v>-0.0341578513653732</v>
      </c>
      <c r="AB1713" s="0" t="n">
        <f aca="false">IF(ISNUMBER(F1713),INDEX(Scorecard!$D$28:$D$35,SUMPRODUCT(--(Scorecard!$G$28:$G$34&lt;F1713))+1),Scorecard!$D$36)</f>
        <v>-0.0008456427959252</v>
      </c>
      <c r="AC1713" s="0" t="n">
        <f aca="false">IF(ISNUMBER(H1713),INDEX(Scorecard!$D$37:$D$44,SUMPRODUCT(--(Scorecard!$G$37:$G$43&lt;H1713))+1),Scorecard!$D$45)</f>
        <v>0.330501541082344</v>
      </c>
      <c r="AD1713" s="0" t="n">
        <f aca="false">IF(ISNUMBER(I1713),INDEX(Scorecard!$D$46:$D$52,SUMPRODUCT(--(Scorecard!$G$46:$G$51&lt;I1713))+1),Scorecard!$D$53)</f>
        <v>-0.108777051091409</v>
      </c>
      <c r="AE1713" s="0" t="n">
        <f aca="false">IF(ISNUMBER(K1713),INDEX(Scorecard!$D$54:$D$61,SUMPRODUCT(--(Scorecard!$G$54:$G$60&lt;K1713))+1),Scorecard!$D$62)</f>
        <v>0.126303549215828</v>
      </c>
      <c r="AF1713" s="0" t="n">
        <f aca="false">IF(ISNUMBER(L1713),INDEX(Scorecard!$D$63:$D$68,SUMPRODUCT(--(Scorecard!$G$63:$G$67&lt;L1713))+1),Scorecard!$D$69)</f>
        <v>-0.340582194386522</v>
      </c>
      <c r="AG1713" s="0" t="n">
        <f aca="false">Inputs!$B$10+Scorecard!$J$5*Y1713+Scorecard!$J$6*Z1713+Scorecard!$J$7*AA1713+Scorecard!$J$8*AB1713+Scorecard!$J$9*AC1713+Scorecard!$J$10*AD1713+Scorecard!$J$11*AE1713+Scorecard!$J$12*AF1713</f>
        <v>-4.45428700338439</v>
      </c>
      <c r="AH1713" s="0" t="n">
        <f aca="false">MIN(1-Inputs!$B$13,MAX(Inputs!$B$13,1/(1+EXP(-(Inputs!$B$11*AG1713+Inputs!$B$12)))))</f>
        <v>0.0105065261020559</v>
      </c>
      <c r="AI1713" s="0" t="n">
        <f aca="false">Inputs!$B$9-Inputs!$B$8*AG1713</f>
        <v>615.646431614082</v>
      </c>
      <c r="AJ1713" s="0" t="n">
        <f aca="false">RANK(AH1713,$AH$5:$AH$2004,0)+COUNTIF($AH$4:AH1712,AH1713)</f>
        <v>781</v>
      </c>
      <c r="AK1713" s="0" t="n">
        <f aca="false">IF(AJ1713&lt;=Deciles!$B$5*(Deciles!$B$4+1),INT((AJ1713-1)/(Deciles!$B$4+1))+1,Deciles!$B$5+INT((AJ1713-1-Deciles!$B$5*(Deciles!$B$4+1))/Deciles!$B$4)+1)</f>
        <v>4</v>
      </c>
    </row>
    <row r="1714" customFormat="false" ht="15" hidden="false" customHeight="false" outlineLevel="0" collapsed="false">
      <c r="A1714" s="0" t="n">
        <v>50974</v>
      </c>
      <c r="B1714" s="0" t="s">
        <v>145</v>
      </c>
      <c r="C1714" s="0" t="n">
        <v>830</v>
      </c>
      <c r="D1714" s="0" t="n">
        <v>70.4150466918945</v>
      </c>
      <c r="E1714" s="0" t="n">
        <v>64.055778503418</v>
      </c>
      <c r="F1714" s="0" t="n">
        <v>45</v>
      </c>
      <c r="G1714" s="0" t="n">
        <v>2.5550000667572</v>
      </c>
      <c r="H1714" s="0" t="n">
        <v>-0.961666584014893</v>
      </c>
      <c r="I1714" s="0" t="n">
        <v>15</v>
      </c>
      <c r="J1714" s="0" t="n">
        <v>12.2030258178711</v>
      </c>
      <c r="K1714" s="0" t="n">
        <v>5.25833320617676</v>
      </c>
      <c r="L1714" s="0" t="n">
        <v>-1.875</v>
      </c>
      <c r="M1714" s="0" t="n">
        <v>6.28858280181885</v>
      </c>
      <c r="N1714" s="0" t="n">
        <v>0</v>
      </c>
      <c r="O1714" s="0" t="n">
        <v>0</v>
      </c>
      <c r="P1714" s="0" t="s">
        <v>140</v>
      </c>
      <c r="Q1714" s="0" t="s">
        <v>141</v>
      </c>
      <c r="R1714" s="0" t="n">
        <v>2</v>
      </c>
      <c r="S1714" s="0" t="s">
        <v>149</v>
      </c>
      <c r="T1714" s="0" t="n">
        <v>0</v>
      </c>
      <c r="U1714" s="0" t="n">
        <v>199391.62</v>
      </c>
      <c r="V1714" s="0" t="n">
        <v>0.00208358489908278</v>
      </c>
      <c r="W1714" s="0" t="n">
        <v>659.663146972656</v>
      </c>
      <c r="X1714" s="0" t="n">
        <v>0.00145920272916555</v>
      </c>
      <c r="Y1714" s="0" t="n">
        <f aca="false">IF(ISNUMBER(C1714),INDEX(Scorecard!$D$5:$D$12,SUMPRODUCT(--(Scorecard!$G$5:$G$11&lt;C1714))+1),Scorecard!$D$13)</f>
        <v>2.19112706886128</v>
      </c>
      <c r="Z1714" s="0" t="n">
        <f aca="false">IF(ISNUMBER(D1714),INDEX(Scorecard!$D$14:$D$17,SUMPRODUCT(--(Scorecard!$G$14:$G$16&lt;D1714))+1),Scorecard!$D$18)</f>
        <v>0.128579646629417</v>
      </c>
      <c r="AA1714" s="0" t="n">
        <f aca="false">IF(ISNUMBER(E1714),INDEX(Scorecard!$D$19:$D$26,SUMPRODUCT(--(Scorecard!$G$19:$G$25&lt;E1714))+1),Scorecard!$D$27)</f>
        <v>0.233621608745691</v>
      </c>
      <c r="AB1714" s="0" t="n">
        <f aca="false">IF(ISNUMBER(F1714),INDEX(Scorecard!$D$28:$D$35,SUMPRODUCT(--(Scorecard!$G$28:$G$34&lt;F1714))+1),Scorecard!$D$36)</f>
        <v>-0.309727037437117</v>
      </c>
      <c r="AC1714" s="0" t="n">
        <f aca="false">IF(ISNUMBER(H1714),INDEX(Scorecard!$D$37:$D$44,SUMPRODUCT(--(Scorecard!$G$37:$G$43&lt;H1714))+1),Scorecard!$D$45)</f>
        <v>1.35057635045042</v>
      </c>
      <c r="AD1714" s="0" t="n">
        <f aca="false">IF(ISNUMBER(I1714),INDEX(Scorecard!$D$46:$D$52,SUMPRODUCT(--(Scorecard!$G$46:$G$51&lt;I1714))+1),Scorecard!$D$53)</f>
        <v>-0.114272400683245</v>
      </c>
      <c r="AE1714" s="0" t="n">
        <f aca="false">IF(ISNUMBER(K1714),INDEX(Scorecard!$D$54:$D$61,SUMPRODUCT(--(Scorecard!$G$54:$G$60&lt;K1714))+1),Scorecard!$D$62)</f>
        <v>0.126303549215828</v>
      </c>
      <c r="AF1714" s="0" t="n">
        <f aca="false">IF(ISNUMBER(L1714),INDEX(Scorecard!$D$63:$D$68,SUMPRODUCT(--(Scorecard!$G$63:$G$67&lt;L1714))+1),Scorecard!$D$69)</f>
        <v>-0.340582194386522</v>
      </c>
      <c r="AG1714" s="0" t="n">
        <f aca="false">Inputs!$B$10+Scorecard!$J$5*Y1714+Scorecard!$J$6*Z1714+Scorecard!$J$7*AA1714+Scorecard!$J$8*AB1714+Scorecard!$J$9*AC1714+Scorecard!$J$10*AD1714+Scorecard!$J$11*AE1714+Scorecard!$J$12*AF1714</f>
        <v>-5.97979106151372</v>
      </c>
      <c r="AH1714" s="0" t="n">
        <f aca="false">MIN(1-Inputs!$B$13,MAX(Inputs!$B$13,1/(1+EXP(-(Inputs!$B$11*AG1714+Inputs!$B$12)))))</f>
        <v>0.00208358490177644</v>
      </c>
      <c r="AI1714" s="0" t="n">
        <f aca="false">Inputs!$B$9-Inputs!$B$8*AG1714</f>
        <v>659.663174404465</v>
      </c>
      <c r="AJ1714" s="0" t="n">
        <f aca="false">RANK(AH1714,$AH$5:$AH$2004,0)+COUNTIF($AH$4:AH1713,AH1714)</f>
        <v>1683</v>
      </c>
      <c r="AK1714" s="0" t="n">
        <f aca="false">IF(AJ1714&lt;=Deciles!$B$5*(Deciles!$B$4+1),INT((AJ1714-1)/(Deciles!$B$4+1))+1,Deciles!$B$5+INT((AJ1714-1-Deciles!$B$5*(Deciles!$B$4+1))/Deciles!$B$4)+1)</f>
        <v>9</v>
      </c>
    </row>
    <row r="1715" customFormat="false" ht="15" hidden="false" customHeight="false" outlineLevel="0" collapsed="false">
      <c r="A1715" s="0" t="n">
        <v>50996</v>
      </c>
      <c r="B1715" s="0" t="s">
        <v>145</v>
      </c>
      <c r="C1715" s="0" t="n">
        <v>811</v>
      </c>
      <c r="D1715" s="0" t="n">
        <v>80</v>
      </c>
      <c r="E1715" s="0" t="n">
        <v>77.0836410522461</v>
      </c>
      <c r="F1715" s="0" t="n">
        <v>40</v>
      </c>
      <c r="G1715" s="0" t="n">
        <v>2.82399988174439</v>
      </c>
      <c r="H1715" s="0" t="n">
        <v>-0.69266676902771</v>
      </c>
      <c r="I1715" s="0" t="n">
        <v>8</v>
      </c>
      <c r="J1715" s="0" t="n">
        <v>12.8580570220947</v>
      </c>
      <c r="K1715" s="0" t="n">
        <v>4.75833320617676</v>
      </c>
      <c r="L1715" s="0" t="n">
        <v>-1.875</v>
      </c>
      <c r="M1715" s="0" t="n">
        <v>3.47429394721985</v>
      </c>
      <c r="N1715" s="0" t="n">
        <v>0</v>
      </c>
      <c r="O1715" s="0" t="n">
        <v>0</v>
      </c>
      <c r="P1715" s="0" t="s">
        <v>140</v>
      </c>
      <c r="Q1715" s="0" t="s">
        <v>141</v>
      </c>
      <c r="R1715" s="0" t="n">
        <v>1</v>
      </c>
      <c r="S1715" s="0" t="s">
        <v>159</v>
      </c>
      <c r="T1715" s="0" t="n">
        <v>0</v>
      </c>
      <c r="U1715" s="0" t="n">
        <v>383869.22</v>
      </c>
      <c r="V1715" s="0" t="n">
        <v>0.00154911854770035</v>
      </c>
      <c r="W1715" s="0" t="n">
        <v>667.699584960938</v>
      </c>
      <c r="X1715" s="0" t="n">
        <v>0.00107277883216739</v>
      </c>
      <c r="Y1715" s="0" t="n">
        <f aca="false">IF(ISNUMBER(C1715),INDEX(Scorecard!$D$5:$D$12,SUMPRODUCT(--(Scorecard!$G$5:$G$11&lt;C1715))+1),Scorecard!$D$13)</f>
        <v>2.19112706886128</v>
      </c>
      <c r="Z1715" s="0" t="n">
        <f aca="false">IF(ISNUMBER(D1715),INDEX(Scorecard!$D$14:$D$17,SUMPRODUCT(--(Scorecard!$G$14:$G$16&lt;D1715))+1),Scorecard!$D$18)</f>
        <v>0.0505355481560174</v>
      </c>
      <c r="AA1715" s="0" t="n">
        <f aca="false">IF(ISNUMBER(E1715),INDEX(Scorecard!$D$19:$D$26,SUMPRODUCT(--(Scorecard!$G$19:$G$25&lt;E1715))+1),Scorecard!$D$27)</f>
        <v>-0.0341578513653732</v>
      </c>
      <c r="AB1715" s="0" t="n">
        <f aca="false">IF(ISNUMBER(F1715),INDEX(Scorecard!$D$28:$D$35,SUMPRODUCT(--(Scorecard!$G$28:$G$34&lt;F1715))+1),Scorecard!$D$36)</f>
        <v>-0.132616866359722</v>
      </c>
      <c r="AC1715" s="0" t="n">
        <f aca="false">IF(ISNUMBER(H1715),INDEX(Scorecard!$D$37:$D$44,SUMPRODUCT(--(Scorecard!$G$37:$G$43&lt;H1715))+1),Scorecard!$D$45)</f>
        <v>1.35057635045042</v>
      </c>
      <c r="AD1715" s="0" t="n">
        <f aca="false">IF(ISNUMBER(I1715),INDEX(Scorecard!$D$46:$D$52,SUMPRODUCT(--(Scorecard!$G$46:$G$51&lt;I1715))+1),Scorecard!$D$53)</f>
        <v>-0.114272400683245</v>
      </c>
      <c r="AE1715" s="0" t="n">
        <f aca="false">IF(ISNUMBER(K1715),INDEX(Scorecard!$D$54:$D$61,SUMPRODUCT(--(Scorecard!$G$54:$G$60&lt;K1715))+1),Scorecard!$D$62)</f>
        <v>0.409483001259379</v>
      </c>
      <c r="AF1715" s="0" t="n">
        <f aca="false">IF(ISNUMBER(L1715),INDEX(Scorecard!$D$63:$D$68,SUMPRODUCT(--(Scorecard!$G$63:$G$67&lt;L1715))+1),Scorecard!$D$69)</f>
        <v>-0.340582194386522</v>
      </c>
      <c r="AG1715" s="0" t="n">
        <f aca="false">Inputs!$B$10+Scorecard!$J$5*Y1715+Scorecard!$J$6*Z1715+Scorecard!$J$7*AA1715+Scorecard!$J$8*AB1715+Scorecard!$J$9*AC1715+Scorecard!$J$10*AD1715+Scorecard!$J$11*AE1715+Scorecard!$J$12*AF1715</f>
        <v>-6.25831218034307</v>
      </c>
      <c r="AH1715" s="0" t="n">
        <f aca="false">MIN(1-Inputs!$B$13,MAX(Inputs!$B$13,1/(1+EXP(-(Inputs!$B$11*AG1715+Inputs!$B$12)))))</f>
        <v>0.00154911858804544</v>
      </c>
      <c r="AI1715" s="0" t="n">
        <f aca="false">Inputs!$B$9-Inputs!$B$8*AG1715</f>
        <v>667.699595142825</v>
      </c>
      <c r="AJ1715" s="0" t="n">
        <f aca="false">RANK(AH1715,$AH$5:$AH$2004,0)+COUNTIF($AH$4:AH1714,AH1715)</f>
        <v>1795</v>
      </c>
      <c r="AK1715" s="0" t="n">
        <f aca="false">IF(AJ1715&lt;=Deciles!$B$5*(Deciles!$B$4+1),INT((AJ1715-1)/(Deciles!$B$4+1))+1,Deciles!$B$5+INT((AJ1715-1-Deciles!$B$5*(Deciles!$B$4+1))/Deciles!$B$4)+1)</f>
        <v>9</v>
      </c>
    </row>
    <row r="1716" customFormat="false" ht="15" hidden="false" customHeight="false" outlineLevel="0" collapsed="false">
      <c r="A1716" s="0" t="n">
        <v>51073</v>
      </c>
      <c r="B1716" s="0" t="s">
        <v>143</v>
      </c>
      <c r="C1716" s="0" t="n">
        <v>750</v>
      </c>
      <c r="D1716" s="0" t="n">
        <v>93.5091552734375</v>
      </c>
      <c r="E1716" s="0" t="n">
        <v>54.1057929992676</v>
      </c>
      <c r="F1716" s="0" t="n">
        <v>50</v>
      </c>
      <c r="G1716" s="0" t="n">
        <v>4.71099996566773</v>
      </c>
      <c r="H1716" s="0" t="n">
        <v>1.47766661643982</v>
      </c>
      <c r="I1716" s="0" t="n">
        <v>87</v>
      </c>
      <c r="J1716" s="0" t="n">
        <v>12.6765432357788</v>
      </c>
      <c r="K1716" s="0" t="n">
        <v>9.63333320617676</v>
      </c>
      <c r="L1716" s="0" t="n">
        <v>5.0717945098877</v>
      </c>
      <c r="M1716" s="0" t="n">
        <v>2.57371878623962</v>
      </c>
      <c r="N1716" s="0" t="n">
        <v>0</v>
      </c>
      <c r="O1716" s="0" t="n">
        <v>0</v>
      </c>
      <c r="P1716" s="0" t="s">
        <v>144</v>
      </c>
      <c r="Q1716" s="0" t="s">
        <v>141</v>
      </c>
      <c r="R1716" s="0" t="n">
        <v>1</v>
      </c>
      <c r="S1716" s="0" t="s">
        <v>149</v>
      </c>
      <c r="T1716" s="0" t="n">
        <v>0</v>
      </c>
      <c r="U1716" s="0" t="n">
        <v>320149.44</v>
      </c>
      <c r="V1716" s="0" t="n">
        <v>0.0245155598968267</v>
      </c>
      <c r="W1716" s="0" t="n">
        <v>592.328735351563</v>
      </c>
      <c r="X1716" s="0" t="n">
        <v>0.0203850250691176</v>
      </c>
      <c r="Y1716" s="0" t="n">
        <f aca="false">IF(ISNUMBER(C1716),INDEX(Scorecard!$D$5:$D$12,SUMPRODUCT(--(Scorecard!$G$5:$G$11&lt;C1716))+1),Scorecard!$D$13)</f>
        <v>0.488358159108655</v>
      </c>
      <c r="Z1716" s="0" t="n">
        <f aca="false">IF(ISNUMBER(D1716),INDEX(Scorecard!$D$14:$D$17,SUMPRODUCT(--(Scorecard!$G$14:$G$16&lt;D1716))+1),Scorecard!$D$18)</f>
        <v>-0.361970872710667</v>
      </c>
      <c r="AA1716" s="0" t="n">
        <f aca="false">IF(ISNUMBER(E1716),INDEX(Scorecard!$D$19:$D$26,SUMPRODUCT(--(Scorecard!$G$19:$G$25&lt;E1716))+1),Scorecard!$D$27)</f>
        <v>0.57899015159425</v>
      </c>
      <c r="AB1716" s="0" t="n">
        <f aca="false">IF(ISNUMBER(F1716),INDEX(Scorecard!$D$28:$D$35,SUMPRODUCT(--(Scorecard!$G$28:$G$34&lt;F1716))+1),Scorecard!$D$36)</f>
        <v>-0.400689107298307</v>
      </c>
      <c r="AC1716" s="0" t="n">
        <f aca="false">IF(ISNUMBER(H1716),INDEX(Scorecard!$D$37:$D$44,SUMPRODUCT(--(Scorecard!$G$37:$G$43&lt;H1716))+1),Scorecard!$D$45)</f>
        <v>-0.975503570149195</v>
      </c>
      <c r="AD1716" s="0" t="n">
        <f aca="false">IF(ISNUMBER(I1716),INDEX(Scorecard!$D$46:$D$52,SUMPRODUCT(--(Scorecard!$G$46:$G$51&lt;I1716))+1),Scorecard!$D$53)</f>
        <v>0.818882373006414</v>
      </c>
      <c r="AE1716" s="0" t="n">
        <f aca="false">IF(ISNUMBER(K1716),INDEX(Scorecard!$D$54:$D$61,SUMPRODUCT(--(Scorecard!$G$54:$G$60&lt;K1716))+1),Scorecard!$D$62)</f>
        <v>-0.541917179454542</v>
      </c>
      <c r="AF1716" s="0" t="n">
        <f aca="false">IF(ISNUMBER(L1716),INDEX(Scorecard!$D$63:$D$68,SUMPRODUCT(--(Scorecard!$G$63:$G$67&lt;L1716))+1),Scorecard!$D$69)</f>
        <v>0.322484508656054</v>
      </c>
      <c r="AG1716" s="0" t="n">
        <f aca="false">Inputs!$B$10+Scorecard!$J$5*Y1716+Scorecard!$J$6*Z1716+Scorecard!$J$7*AA1716+Scorecard!$J$8*AB1716+Scorecard!$J$9*AC1716+Scorecard!$J$10*AD1716+Scorecard!$J$11*AE1716+Scorecard!$J$12*AF1716</f>
        <v>-3.64615686190365</v>
      </c>
      <c r="AH1716" s="0" t="n">
        <f aca="false">MIN(1-Inputs!$B$13,MAX(Inputs!$B$13,1/(1+EXP(-(Inputs!$B$11*AG1716+Inputs!$B$12)))))</f>
        <v>0.024515560530627</v>
      </c>
      <c r="AI1716" s="0" t="n">
        <f aca="false">Inputs!$B$9-Inputs!$B$8*AG1716</f>
        <v>592.328724663939</v>
      </c>
      <c r="AJ1716" s="0" t="n">
        <f aca="false">RANK(AH1716,$AH$5:$AH$2004,0)+COUNTIF($AH$4:AH1715,AH1716)</f>
        <v>393</v>
      </c>
      <c r="AK1716" s="0" t="n">
        <f aca="false">IF(AJ1716&lt;=Deciles!$B$5*(Deciles!$B$4+1),INT((AJ1716-1)/(Deciles!$B$4+1))+1,Deciles!$B$5+INT((AJ1716-1-Deciles!$B$5*(Deciles!$B$4+1))/Deciles!$B$4)+1)</f>
        <v>2</v>
      </c>
    </row>
    <row r="1717" customFormat="false" ht="15" hidden="false" customHeight="false" outlineLevel="0" collapsed="false">
      <c r="A1717" s="0" t="n">
        <v>51073</v>
      </c>
      <c r="B1717" s="0" t="s">
        <v>152</v>
      </c>
      <c r="C1717" s="0" t="n">
        <v>750</v>
      </c>
      <c r="D1717" s="0" t="n">
        <v>93.5091552734375</v>
      </c>
      <c r="E1717" s="0" t="n">
        <v>44.5453872680664</v>
      </c>
      <c r="F1717" s="0" t="n">
        <v>50</v>
      </c>
      <c r="G1717" s="0" t="n">
        <v>4.71099996566773</v>
      </c>
      <c r="H1717" s="0" t="n">
        <v>-1.7223334312439</v>
      </c>
      <c r="I1717" s="0" t="n">
        <v>117</v>
      </c>
      <c r="J1717" s="0" t="n">
        <v>12.6091680526733</v>
      </c>
      <c r="K1717" s="0" t="n">
        <v>4.80000019073486</v>
      </c>
      <c r="L1717" s="0" t="n">
        <v>-0.458333015441895</v>
      </c>
      <c r="M1717" s="0" t="n">
        <v>6.28858137130737</v>
      </c>
      <c r="N1717" s="0" t="n">
        <v>0</v>
      </c>
      <c r="O1717" s="0" t="n">
        <v>0</v>
      </c>
      <c r="P1717" s="0" t="s">
        <v>144</v>
      </c>
      <c r="Q1717" s="0" t="s">
        <v>141</v>
      </c>
      <c r="R1717" s="0" t="n">
        <v>1</v>
      </c>
      <c r="S1717" s="0" t="s">
        <v>149</v>
      </c>
      <c r="T1717" s="0" t="n">
        <v>0</v>
      </c>
      <c r="U1717" s="0" t="n">
        <v>299289.97</v>
      </c>
      <c r="V1717" s="0" t="n">
        <v>0.0101340534165502</v>
      </c>
      <c r="W1717" s="0" t="n">
        <v>616.633483886719</v>
      </c>
      <c r="X1717" s="0" t="n">
        <v>0.00613428046926856</v>
      </c>
      <c r="Y1717" s="0" t="n">
        <f aca="false">IF(ISNUMBER(C1717),INDEX(Scorecard!$D$5:$D$12,SUMPRODUCT(--(Scorecard!$G$5:$G$11&lt;C1717))+1),Scorecard!$D$13)</f>
        <v>0.488358159108655</v>
      </c>
      <c r="Z1717" s="0" t="n">
        <f aca="false">IF(ISNUMBER(D1717),INDEX(Scorecard!$D$14:$D$17,SUMPRODUCT(--(Scorecard!$G$14:$G$16&lt;D1717))+1),Scorecard!$D$18)</f>
        <v>-0.361970872710667</v>
      </c>
      <c r="AA1717" s="0" t="n">
        <f aca="false">IF(ISNUMBER(E1717),INDEX(Scorecard!$D$19:$D$26,SUMPRODUCT(--(Scorecard!$G$19:$G$25&lt;E1717))+1),Scorecard!$D$27)</f>
        <v>0.57899015159425</v>
      </c>
      <c r="AB1717" s="0" t="n">
        <f aca="false">IF(ISNUMBER(F1717),INDEX(Scorecard!$D$28:$D$35,SUMPRODUCT(--(Scorecard!$G$28:$G$34&lt;F1717))+1),Scorecard!$D$36)</f>
        <v>-0.400689107298307</v>
      </c>
      <c r="AC1717" s="0" t="n">
        <f aca="false">IF(ISNUMBER(H1717),INDEX(Scorecard!$D$37:$D$44,SUMPRODUCT(--(Scorecard!$G$37:$G$43&lt;H1717))+1),Scorecard!$D$45)</f>
        <v>1.35057635045042</v>
      </c>
      <c r="AD1717" s="0" t="n">
        <f aca="false">IF(ISNUMBER(I1717),INDEX(Scorecard!$D$46:$D$52,SUMPRODUCT(--(Scorecard!$G$46:$G$51&lt;I1717))+1),Scorecard!$D$53)</f>
        <v>0.818882373006414</v>
      </c>
      <c r="AE1717" s="0" t="n">
        <f aca="false">IF(ISNUMBER(K1717),INDEX(Scorecard!$D$54:$D$61,SUMPRODUCT(--(Scorecard!$G$54:$G$60&lt;K1717))+1),Scorecard!$D$62)</f>
        <v>0.409483001259379</v>
      </c>
      <c r="AF1717" s="0" t="n">
        <f aca="false">IF(ISNUMBER(L1717),INDEX(Scorecard!$D$63:$D$68,SUMPRODUCT(--(Scorecard!$G$63:$G$67&lt;L1717))+1),Scorecard!$D$69)</f>
        <v>0.322484508656054</v>
      </c>
      <c r="AG1717" s="0" t="n">
        <f aca="false">Inputs!$B$10+Scorecard!$J$5*Y1717+Scorecard!$J$6*Z1717+Scorecard!$J$7*AA1717+Scorecard!$J$8*AB1717+Scorecard!$J$9*AC1717+Scorecard!$J$10*AD1717+Scorecard!$J$11*AE1717+Scorecard!$J$12*AF1717</f>
        <v>-4.48849639640822</v>
      </c>
      <c r="AH1717" s="0" t="n">
        <f aca="false">MIN(1-Inputs!$B$13,MAX(Inputs!$B$13,1/(1+EXP(-(Inputs!$B$11*AG1717+Inputs!$B$12)))))</f>
        <v>0.0101340531636421</v>
      </c>
      <c r="AI1717" s="0" t="n">
        <f aca="false">Inputs!$B$9-Inputs!$B$8*AG1717</f>
        <v>616.633506047428</v>
      </c>
      <c r="AJ1717" s="0" t="n">
        <f aca="false">RANK(AH1717,$AH$5:$AH$2004,0)+COUNTIF($AH$4:AH1716,AH1717)</f>
        <v>809</v>
      </c>
      <c r="AK1717" s="0" t="n">
        <f aca="false">IF(AJ1717&lt;=Deciles!$B$5*(Deciles!$B$4+1),INT((AJ1717-1)/(Deciles!$B$4+1))+1,Deciles!$B$5+INT((AJ1717-1-Deciles!$B$5*(Deciles!$B$4+1))/Deciles!$B$4)+1)</f>
        <v>5</v>
      </c>
    </row>
    <row r="1718" customFormat="false" ht="15" hidden="false" customHeight="false" outlineLevel="0" collapsed="false">
      <c r="A1718" s="0" t="n">
        <v>51116</v>
      </c>
      <c r="B1718" s="0" t="s">
        <v>157</v>
      </c>
      <c r="C1718" s="0" t="n">
        <v>762</v>
      </c>
      <c r="D1718" s="0" t="n">
        <v>80</v>
      </c>
      <c r="E1718" s="0" t="n">
        <v>72.5599899291992</v>
      </c>
      <c r="F1718" s="0" t="n">
        <v>31</v>
      </c>
      <c r="G1718" s="0" t="n">
        <v>4.10799980163574</v>
      </c>
      <c r="H1718" s="0" t="n">
        <v>0.224666357040405</v>
      </c>
      <c r="I1718" s="0" t="n">
        <v>19</v>
      </c>
      <c r="J1718" s="0" t="n">
        <v>12.4303150177002</v>
      </c>
      <c r="K1718" s="0" t="n">
        <v>3.32307696342468</v>
      </c>
      <c r="L1718" s="0" t="n">
        <v>-0.276922941207886</v>
      </c>
      <c r="M1718" s="0" t="n">
        <v>4.3403639793396</v>
      </c>
      <c r="N1718" s="0" t="n">
        <v>0</v>
      </c>
      <c r="O1718" s="0" t="n">
        <v>0</v>
      </c>
      <c r="P1718" s="0" t="s">
        <v>144</v>
      </c>
      <c r="Q1718" s="0" t="s">
        <v>141</v>
      </c>
      <c r="R1718" s="0" t="n">
        <v>1</v>
      </c>
      <c r="S1718" s="0" t="s">
        <v>147</v>
      </c>
      <c r="T1718" s="0" t="n">
        <v>0</v>
      </c>
      <c r="U1718" s="0" t="n">
        <v>250274.9</v>
      </c>
      <c r="V1718" s="0" t="n">
        <v>0.00284493737854064</v>
      </c>
      <c r="W1718" s="0" t="n">
        <v>651.213317871094</v>
      </c>
      <c r="X1718" s="0" t="n">
        <v>0.00357387331314385</v>
      </c>
      <c r="Y1718" s="0" t="n">
        <f aca="false">IF(ISNUMBER(C1718),INDEX(Scorecard!$D$5:$D$12,SUMPRODUCT(--(Scorecard!$G$5:$G$11&lt;C1718))+1),Scorecard!$D$13)</f>
        <v>1.23750384304241</v>
      </c>
      <c r="Z1718" s="0" t="n">
        <f aca="false">IF(ISNUMBER(D1718),INDEX(Scorecard!$D$14:$D$17,SUMPRODUCT(--(Scorecard!$G$14:$G$16&lt;D1718))+1),Scorecard!$D$18)</f>
        <v>0.0505355481560174</v>
      </c>
      <c r="AA1718" s="0" t="n">
        <f aca="false">IF(ISNUMBER(E1718),INDEX(Scorecard!$D$19:$D$26,SUMPRODUCT(--(Scorecard!$G$19:$G$25&lt;E1718))+1),Scorecard!$D$27)</f>
        <v>-0.0341578513653732</v>
      </c>
      <c r="AB1718" s="0" t="n">
        <f aca="false">IF(ISNUMBER(F1718),INDEX(Scorecard!$D$28:$D$35,SUMPRODUCT(--(Scorecard!$G$28:$G$34&lt;F1718))+1),Scorecard!$D$36)</f>
        <v>0.126913191054783</v>
      </c>
      <c r="AC1718" s="0" t="n">
        <f aca="false">IF(ISNUMBER(H1718),INDEX(Scorecard!$D$37:$D$44,SUMPRODUCT(--(Scorecard!$G$37:$G$43&lt;H1718))+1),Scorecard!$D$45)</f>
        <v>-0.0679520129233634</v>
      </c>
      <c r="AD1718" s="0" t="n">
        <f aca="false">IF(ISNUMBER(I1718),INDEX(Scorecard!$D$46:$D$52,SUMPRODUCT(--(Scorecard!$G$46:$G$51&lt;I1718))+1),Scorecard!$D$53)</f>
        <v>-0.108777051091409</v>
      </c>
      <c r="AE1718" s="0" t="n">
        <f aca="false">IF(ISNUMBER(K1718),INDEX(Scorecard!$D$54:$D$61,SUMPRODUCT(--(Scorecard!$G$54:$G$60&lt;K1718))+1),Scorecard!$D$62)</f>
        <v>0.489050497890326</v>
      </c>
      <c r="AF1718" s="0" t="n">
        <f aca="false">IF(ISNUMBER(L1718),INDEX(Scorecard!$D$63:$D$68,SUMPRODUCT(--(Scorecard!$G$63:$G$67&lt;L1718))+1),Scorecard!$D$69)</f>
        <v>0.322484508656054</v>
      </c>
      <c r="AG1718" s="0" t="n">
        <f aca="false">Inputs!$B$10+Scorecard!$J$5*Y1718+Scorecard!$J$6*Z1718+Scorecard!$J$7*AA1718+Scorecard!$J$8*AB1718+Scorecard!$J$9*AC1718+Scorecard!$J$10*AD1718+Scorecard!$J$11*AE1718+Scorecard!$J$12*AF1718</f>
        <v>-5.68694224767934</v>
      </c>
      <c r="AH1718" s="0" t="n">
        <f aca="false">MIN(1-Inputs!$B$13,MAX(Inputs!$B$13,1/(1+EXP(-(Inputs!$B$11*AG1718+Inputs!$B$12)))))</f>
        <v>0.00284493747832151</v>
      </c>
      <c r="AI1718" s="0" t="n">
        <f aca="false">Inputs!$B$9-Inputs!$B$8*AG1718</f>
        <v>651.213343775484</v>
      </c>
      <c r="AJ1718" s="0" t="n">
        <f aca="false">RANK(AH1718,$AH$5:$AH$2004,0)+COUNTIF($AH$4:AH1717,AH1718)</f>
        <v>1560</v>
      </c>
      <c r="AK1718" s="0" t="n">
        <f aca="false">IF(AJ1718&lt;=Deciles!$B$5*(Deciles!$B$4+1),INT((AJ1718-1)/(Deciles!$B$4+1))+1,Deciles!$B$5+INT((AJ1718-1-Deciles!$B$5*(Deciles!$B$4+1))/Deciles!$B$4)+1)</f>
        <v>8</v>
      </c>
    </row>
    <row r="1719" customFormat="false" ht="15" hidden="false" customHeight="false" outlineLevel="0" collapsed="false">
      <c r="A1719" s="0" t="n">
        <v>51117</v>
      </c>
      <c r="B1719" s="0" t="s">
        <v>158</v>
      </c>
      <c r="C1719" s="0" t="n">
        <v>738</v>
      </c>
      <c r="D1719" s="0" t="n">
        <v>80</v>
      </c>
      <c r="E1719" s="0" t="n">
        <v>55.7946243286133</v>
      </c>
      <c r="F1719" s="0" t="n">
        <v>32</v>
      </c>
      <c r="G1719" s="0" t="n">
        <v>4.4980001449585</v>
      </c>
      <c r="H1719" s="0" t="n">
        <v>1.58133339881897</v>
      </c>
      <c r="I1719" s="0" t="n">
        <v>65</v>
      </c>
      <c r="J1719" s="0" t="n">
        <v>12.1116542816162</v>
      </c>
      <c r="K1719" s="0" t="n">
        <v>6.53333330154419</v>
      </c>
      <c r="L1719" s="0" t="n">
        <v>2.71025633811951</v>
      </c>
      <c r="M1719" s="0" t="n">
        <v>0.489093065261841</v>
      </c>
      <c r="N1719" s="0" t="n">
        <v>3</v>
      </c>
      <c r="O1719" s="0" t="n">
        <v>0</v>
      </c>
      <c r="P1719" s="0" t="s">
        <v>144</v>
      </c>
      <c r="Q1719" s="0" t="s">
        <v>141</v>
      </c>
      <c r="R1719" s="0" t="n">
        <v>2</v>
      </c>
      <c r="S1719" s="0" t="s">
        <v>156</v>
      </c>
      <c r="T1719" s="0" t="n">
        <v>0</v>
      </c>
      <c r="U1719" s="0" t="n">
        <v>181980.42</v>
      </c>
      <c r="V1719" s="0" t="n">
        <v>0.00772852217778564</v>
      </c>
      <c r="W1719" s="0" t="n">
        <v>624.033142089844</v>
      </c>
      <c r="X1719" s="0" t="n">
        <v>0.00881097465753555</v>
      </c>
      <c r="Y1719" s="0" t="n">
        <f aca="false">IF(ISNUMBER(C1719),INDEX(Scorecard!$D$5:$D$12,SUMPRODUCT(--(Scorecard!$G$5:$G$11&lt;C1719))+1),Scorecard!$D$13)</f>
        <v>0.488358159108655</v>
      </c>
      <c r="Z1719" s="0" t="n">
        <f aca="false">IF(ISNUMBER(D1719),INDEX(Scorecard!$D$14:$D$17,SUMPRODUCT(--(Scorecard!$G$14:$G$16&lt;D1719))+1),Scorecard!$D$18)</f>
        <v>0.0505355481560174</v>
      </c>
      <c r="AA1719" s="0" t="n">
        <f aca="false">IF(ISNUMBER(E1719),INDEX(Scorecard!$D$19:$D$26,SUMPRODUCT(--(Scorecard!$G$19:$G$25&lt;E1719))+1),Scorecard!$D$27)</f>
        <v>0.285899340811827</v>
      </c>
      <c r="AB1719" s="0" t="n">
        <f aca="false">IF(ISNUMBER(F1719),INDEX(Scorecard!$D$28:$D$35,SUMPRODUCT(--(Scorecard!$G$28:$G$34&lt;F1719))+1),Scorecard!$D$36)</f>
        <v>0.126913191054783</v>
      </c>
      <c r="AC1719" s="0" t="n">
        <f aca="false">IF(ISNUMBER(H1719),INDEX(Scorecard!$D$37:$D$44,SUMPRODUCT(--(Scorecard!$G$37:$G$43&lt;H1719))+1),Scorecard!$D$45)</f>
        <v>-0.975503570149195</v>
      </c>
      <c r="AD1719" s="0" t="n">
        <f aca="false">IF(ISNUMBER(I1719),INDEX(Scorecard!$D$46:$D$52,SUMPRODUCT(--(Scorecard!$G$46:$G$51&lt;I1719))+1),Scorecard!$D$53)</f>
        <v>0.818882373006414</v>
      </c>
      <c r="AE1719" s="0" t="n">
        <f aca="false">IF(ISNUMBER(K1719),INDEX(Scorecard!$D$54:$D$61,SUMPRODUCT(--(Scorecard!$G$54:$G$60&lt;K1719))+1),Scorecard!$D$62)</f>
        <v>-0.119873800601421</v>
      </c>
      <c r="AF1719" s="0" t="n">
        <f aca="false">IF(ISNUMBER(L1719),INDEX(Scorecard!$D$63:$D$68,SUMPRODUCT(--(Scorecard!$G$63:$G$67&lt;L1719))+1),Scorecard!$D$69)</f>
        <v>0.322484508656054</v>
      </c>
      <c r="AG1719" s="0" t="n">
        <f aca="false">Inputs!$B$10+Scorecard!$J$5*Y1719+Scorecard!$J$6*Z1719+Scorecard!$J$7*AA1719+Scorecard!$J$8*AB1719+Scorecard!$J$9*AC1719+Scorecard!$J$10*AD1719+Scorecard!$J$11*AE1719+Scorecard!$J$12*AF1719</f>
        <v>-4.74494855618</v>
      </c>
      <c r="AH1719" s="0" t="n">
        <f aca="false">MIN(1-Inputs!$B$13,MAX(Inputs!$B$13,1/(1+EXP(-(Inputs!$B$11*AG1719+Inputs!$B$12)))))</f>
        <v>0.00772852215842738</v>
      </c>
      <c r="AI1719" s="0" t="n">
        <f aca="false">Inputs!$B$9-Inputs!$B$8*AG1719</f>
        <v>624.033151229988</v>
      </c>
      <c r="AJ1719" s="0" t="n">
        <f aca="false">RANK(AH1719,$AH$5:$AH$2004,0)+COUNTIF($AH$4:AH1718,AH1719)</f>
        <v>991</v>
      </c>
      <c r="AK1719" s="0" t="n">
        <f aca="false">IF(AJ1719&lt;=Deciles!$B$5*(Deciles!$B$4+1),INT((AJ1719-1)/(Deciles!$B$4+1))+1,Deciles!$B$5+INT((AJ1719-1-Deciles!$B$5*(Deciles!$B$4+1))/Deciles!$B$4)+1)</f>
        <v>5</v>
      </c>
    </row>
    <row r="1720" customFormat="false" ht="15" hidden="false" customHeight="false" outlineLevel="0" collapsed="false">
      <c r="A1720" s="0" t="n">
        <v>51178</v>
      </c>
      <c r="B1720" s="0" t="s">
        <v>158</v>
      </c>
      <c r="C1720" s="0" t="n">
        <v>771</v>
      </c>
      <c r="D1720" s="0" t="n">
        <v>80</v>
      </c>
      <c r="E1720" s="0" t="n">
        <v>78.9101333618164</v>
      </c>
      <c r="F1720" s="0" t="n">
        <v>26</v>
      </c>
      <c r="G1720" s="0" t="n">
        <v>3.32299995422363</v>
      </c>
      <c r="H1720" s="0" t="n">
        <v>0.406333208084106</v>
      </c>
      <c r="I1720" s="0" t="n">
        <v>6</v>
      </c>
      <c r="J1720" s="0" t="n">
        <v>12.4645757675171</v>
      </c>
      <c r="K1720" s="0" t="n">
        <v>6.03333330154419</v>
      </c>
      <c r="L1720" s="0" t="n">
        <v>2.71025633811951</v>
      </c>
      <c r="M1720" s="0" t="n">
        <v>0.387000143527985</v>
      </c>
      <c r="N1720" s="0" t="n">
        <v>0</v>
      </c>
      <c r="O1720" s="0" t="n">
        <v>0</v>
      </c>
      <c r="P1720" s="0" t="s">
        <v>140</v>
      </c>
      <c r="Q1720" s="0" t="s">
        <v>141</v>
      </c>
      <c r="R1720" s="0" t="n">
        <v>2</v>
      </c>
      <c r="S1720" s="0" t="s">
        <v>147</v>
      </c>
      <c r="T1720" s="0" t="n">
        <v>0</v>
      </c>
      <c r="U1720" s="0" t="n">
        <v>258998.11</v>
      </c>
      <c r="V1720" s="0" t="n">
        <v>0.00418527657166123</v>
      </c>
      <c r="W1720" s="0" t="n">
        <v>640.729309082031</v>
      </c>
      <c r="X1720" s="0" t="n">
        <v>0.00369798601604998</v>
      </c>
      <c r="Y1720" s="0" t="n">
        <f aca="false">IF(ISNUMBER(C1720),INDEX(Scorecard!$D$5:$D$12,SUMPRODUCT(--(Scorecard!$G$5:$G$11&lt;C1720))+1),Scorecard!$D$13)</f>
        <v>1.23750384304241</v>
      </c>
      <c r="Z1720" s="0" t="n">
        <f aca="false">IF(ISNUMBER(D1720),INDEX(Scorecard!$D$14:$D$17,SUMPRODUCT(--(Scorecard!$G$14:$G$16&lt;D1720))+1),Scorecard!$D$18)</f>
        <v>0.0505355481560174</v>
      </c>
      <c r="AA1720" s="0" t="n">
        <f aca="false">IF(ISNUMBER(E1720),INDEX(Scorecard!$D$19:$D$26,SUMPRODUCT(--(Scorecard!$G$19:$G$25&lt;E1720))+1),Scorecard!$D$27)</f>
        <v>-0.0341578513653732</v>
      </c>
      <c r="AB1720" s="0" t="n">
        <f aca="false">IF(ISNUMBER(F1720),INDEX(Scorecard!$D$28:$D$35,SUMPRODUCT(--(Scorecard!$G$28:$G$34&lt;F1720))+1),Scorecard!$D$36)</f>
        <v>0.165097008946478</v>
      </c>
      <c r="AC1720" s="0" t="n">
        <f aca="false">IF(ISNUMBER(H1720),INDEX(Scorecard!$D$37:$D$44,SUMPRODUCT(--(Scorecard!$G$37:$G$43&lt;H1720))+1),Scorecard!$D$45)</f>
        <v>-0.271229676926091</v>
      </c>
      <c r="AD1720" s="0" t="n">
        <f aca="false">IF(ISNUMBER(I1720),INDEX(Scorecard!$D$46:$D$52,SUMPRODUCT(--(Scorecard!$G$46:$G$51&lt;I1720))+1),Scorecard!$D$53)</f>
        <v>-0.161534840507194</v>
      </c>
      <c r="AE1720" s="0" t="n">
        <f aca="false">IF(ISNUMBER(K1720),INDEX(Scorecard!$D$54:$D$61,SUMPRODUCT(--(Scorecard!$G$54:$G$60&lt;K1720))+1),Scorecard!$D$62)</f>
        <v>0.0151758992857273</v>
      </c>
      <c r="AF1720" s="0" t="n">
        <f aca="false">IF(ISNUMBER(L1720),INDEX(Scorecard!$D$63:$D$68,SUMPRODUCT(--(Scorecard!$G$63:$G$67&lt;L1720))+1),Scorecard!$D$69)</f>
        <v>0.322484508656054</v>
      </c>
      <c r="AG1720" s="0" t="n">
        <f aca="false">Inputs!$B$10+Scorecard!$J$5*Y1720+Scorecard!$J$6*Z1720+Scorecard!$J$7*AA1720+Scorecard!$J$8*AB1720+Scorecard!$J$9*AC1720+Scorecard!$J$10*AD1720+Scorecard!$J$11*AE1720+Scorecard!$J$12*AF1720</f>
        <v>-5.32359317485912</v>
      </c>
      <c r="AH1720" s="0" t="n">
        <f aca="false">MIN(1-Inputs!$B$13,MAX(Inputs!$B$13,1/(1+EXP(-(Inputs!$B$11*AG1720+Inputs!$B$12)))))</f>
        <v>0.00418527640607861</v>
      </c>
      <c r="AI1720" s="0" t="n">
        <f aca="false">Inputs!$B$9-Inputs!$B$8*AG1720</f>
        <v>640.729305666097</v>
      </c>
      <c r="AJ1720" s="0" t="n">
        <f aca="false">RANK(AH1720,$AH$5:$AH$2004,0)+COUNTIF($AH$4:AH1719,AH1720)</f>
        <v>1366</v>
      </c>
      <c r="AK1720" s="0" t="n">
        <f aca="false">IF(AJ1720&lt;=Deciles!$B$5*(Deciles!$B$4+1),INT((AJ1720-1)/(Deciles!$B$4+1))+1,Deciles!$B$5+INT((AJ1720-1-Deciles!$B$5*(Deciles!$B$4+1))/Deciles!$B$4)+1)</f>
        <v>7</v>
      </c>
    </row>
    <row r="1721" customFormat="false" ht="15" hidden="false" customHeight="false" outlineLevel="0" collapsed="false">
      <c r="A1721" s="0" t="n">
        <v>51192</v>
      </c>
      <c r="B1721" s="0" t="s">
        <v>158</v>
      </c>
      <c r="C1721" s="0" t="n">
        <v>773</v>
      </c>
      <c r="D1721" s="0" t="n">
        <v>80</v>
      </c>
      <c r="E1721" s="0" t="n">
        <v>77.4917221069336</v>
      </c>
      <c r="F1721" s="0" t="n">
        <v>27</v>
      </c>
      <c r="G1721" s="0" t="n">
        <v>3.76699995994568</v>
      </c>
      <c r="H1721" s="0" t="n">
        <v>0.850333213806152</v>
      </c>
      <c r="I1721" s="0" t="n">
        <v>14</v>
      </c>
      <c r="J1721" s="0" t="n">
        <v>11.941704750061</v>
      </c>
      <c r="K1721" s="0" t="n">
        <v>7.13333320617676</v>
      </c>
      <c r="L1721" s="0" t="n">
        <v>2.71025609970093</v>
      </c>
      <c r="M1721" s="0" t="n">
        <v>0.509527981281281</v>
      </c>
      <c r="N1721" s="0" t="n">
        <v>0</v>
      </c>
      <c r="O1721" s="0" t="n">
        <v>0</v>
      </c>
      <c r="P1721" s="0" t="s">
        <v>144</v>
      </c>
      <c r="Q1721" s="0" t="s">
        <v>141</v>
      </c>
      <c r="R1721" s="0" t="n">
        <v>1</v>
      </c>
      <c r="S1721" s="0" t="s">
        <v>149</v>
      </c>
      <c r="T1721" s="0" t="n">
        <v>0</v>
      </c>
      <c r="U1721" s="0" t="n">
        <v>153538.23</v>
      </c>
      <c r="V1721" s="0" t="n">
        <v>0.00677770795300603</v>
      </c>
      <c r="W1721" s="0" t="n">
        <v>627.611999511719</v>
      </c>
      <c r="X1721" s="0" t="n">
        <v>0.00525282975286245</v>
      </c>
      <c r="Y1721" s="0" t="n">
        <f aca="false">IF(ISNUMBER(C1721),INDEX(Scorecard!$D$5:$D$12,SUMPRODUCT(--(Scorecard!$G$5:$G$11&lt;C1721))+1),Scorecard!$D$13)</f>
        <v>1.23750384304241</v>
      </c>
      <c r="Z1721" s="0" t="n">
        <f aca="false">IF(ISNUMBER(D1721),INDEX(Scorecard!$D$14:$D$17,SUMPRODUCT(--(Scorecard!$G$14:$G$16&lt;D1721))+1),Scorecard!$D$18)</f>
        <v>0.0505355481560174</v>
      </c>
      <c r="AA1721" s="0" t="n">
        <f aca="false">IF(ISNUMBER(E1721),INDEX(Scorecard!$D$19:$D$26,SUMPRODUCT(--(Scorecard!$G$19:$G$25&lt;E1721))+1),Scorecard!$D$27)</f>
        <v>-0.0341578513653732</v>
      </c>
      <c r="AB1721" s="0" t="n">
        <f aca="false">IF(ISNUMBER(F1721),INDEX(Scorecard!$D$28:$D$35,SUMPRODUCT(--(Scorecard!$G$28:$G$34&lt;F1721))+1),Scorecard!$D$36)</f>
        <v>0.165097008946478</v>
      </c>
      <c r="AC1721" s="0" t="n">
        <f aca="false">IF(ISNUMBER(H1721),INDEX(Scorecard!$D$37:$D$44,SUMPRODUCT(--(Scorecard!$G$37:$G$43&lt;H1721))+1),Scorecard!$D$45)</f>
        <v>-0.569454719285959</v>
      </c>
      <c r="AD1721" s="0" t="n">
        <f aca="false">IF(ISNUMBER(I1721),INDEX(Scorecard!$D$46:$D$52,SUMPRODUCT(--(Scorecard!$G$46:$G$51&lt;I1721))+1),Scorecard!$D$53)</f>
        <v>-0.114272400683245</v>
      </c>
      <c r="AE1721" s="0" t="n">
        <f aca="false">IF(ISNUMBER(K1721),INDEX(Scorecard!$D$54:$D$61,SUMPRODUCT(--(Scorecard!$G$54:$G$60&lt;K1721))+1),Scorecard!$D$62)</f>
        <v>-0.541917179454542</v>
      </c>
      <c r="AF1721" s="0" t="n">
        <f aca="false">IF(ISNUMBER(L1721),INDEX(Scorecard!$D$63:$D$68,SUMPRODUCT(--(Scorecard!$G$63:$G$67&lt;L1721))+1),Scorecard!$D$69)</f>
        <v>0.322484508656054</v>
      </c>
      <c r="AG1721" s="0" t="n">
        <f aca="false">Inputs!$B$10+Scorecard!$J$5*Y1721+Scorecard!$J$6*Z1721+Scorecard!$J$7*AA1721+Scorecard!$J$8*AB1721+Scorecard!$J$9*AC1721+Scorecard!$J$10*AD1721+Scorecard!$J$11*AE1721+Scorecard!$J$12*AF1721</f>
        <v>-4.8689827958086</v>
      </c>
      <c r="AH1721" s="0" t="n">
        <f aca="false">MIN(1-Inputs!$B$13,MAX(Inputs!$B$13,1/(1+EXP(-(Inputs!$B$11*AG1721+Inputs!$B$12)))))</f>
        <v>0.00677770813204727</v>
      </c>
      <c r="AI1721" s="0" t="n">
        <f aca="false">Inputs!$B$9-Inputs!$B$8*AG1721</f>
        <v>627.61202287824</v>
      </c>
      <c r="AJ1721" s="0" t="n">
        <f aca="false">RANK(AH1721,$AH$5:$AH$2004,0)+COUNTIF($AH$4:AH1720,AH1721)</f>
        <v>1075</v>
      </c>
      <c r="AK1721" s="0" t="n">
        <f aca="false">IF(AJ1721&lt;=Deciles!$B$5*(Deciles!$B$4+1),INT((AJ1721-1)/(Deciles!$B$4+1))+1,Deciles!$B$5+INT((AJ1721-1-Deciles!$B$5*(Deciles!$B$4+1))/Deciles!$B$4)+1)</f>
        <v>6</v>
      </c>
    </row>
    <row r="1722" customFormat="false" ht="15" hidden="false" customHeight="false" outlineLevel="0" collapsed="false">
      <c r="A1722" s="0" t="n">
        <v>51195</v>
      </c>
      <c r="B1722" s="0" t="s">
        <v>139</v>
      </c>
      <c r="C1722" s="0" t="n">
        <v>798</v>
      </c>
      <c r="D1722" s="0" t="n">
        <v>92.2063217163086</v>
      </c>
      <c r="E1722" s="0" t="n">
        <v>81.4785461425781</v>
      </c>
      <c r="F1722" s="0" t="n">
        <v>32</v>
      </c>
      <c r="G1722" s="0" t="n">
        <v>3.66799998283386</v>
      </c>
      <c r="H1722" s="0" t="n">
        <v>0.651333332061768</v>
      </c>
      <c r="I1722" s="0" t="n">
        <v>28</v>
      </c>
      <c r="J1722" s="0" t="n">
        <v>12.8845653533936</v>
      </c>
      <c r="K1722" s="0" t="n">
        <v>5.53333330154419</v>
      </c>
      <c r="L1722" s="0" t="n">
        <v>-3.50000047683716</v>
      </c>
      <c r="M1722" s="0" t="n">
        <v>3.47430467605591</v>
      </c>
      <c r="N1722" s="0" t="n">
        <v>0</v>
      </c>
      <c r="O1722" s="0" t="n">
        <v>0</v>
      </c>
      <c r="P1722" s="0" t="s">
        <v>144</v>
      </c>
      <c r="Q1722" s="0" t="s">
        <v>141</v>
      </c>
      <c r="R1722" s="0" t="n">
        <v>2</v>
      </c>
      <c r="S1722" s="0" t="s">
        <v>156</v>
      </c>
      <c r="T1722" s="0" t="n">
        <v>0</v>
      </c>
      <c r="U1722" s="0" t="n">
        <v>394181.03</v>
      </c>
      <c r="V1722" s="0" t="n">
        <v>0.00213889754377306</v>
      </c>
      <c r="W1722" s="0" t="n">
        <v>658.952575683594</v>
      </c>
      <c r="X1722" s="0" t="n">
        <v>0.00185913685709238</v>
      </c>
      <c r="Y1722" s="0" t="n">
        <f aca="false">IF(ISNUMBER(C1722),INDEX(Scorecard!$D$5:$D$12,SUMPRODUCT(--(Scorecard!$G$5:$G$11&lt;C1722))+1),Scorecard!$D$13)</f>
        <v>2.19112706886128</v>
      </c>
      <c r="Z1722" s="0" t="n">
        <f aca="false">IF(ISNUMBER(D1722),INDEX(Scorecard!$D$14:$D$17,SUMPRODUCT(--(Scorecard!$G$14:$G$16&lt;D1722))+1),Scorecard!$D$18)</f>
        <v>-0.361970872710667</v>
      </c>
      <c r="AA1722" s="0" t="n">
        <f aca="false">IF(ISNUMBER(E1722),INDEX(Scorecard!$D$19:$D$26,SUMPRODUCT(--(Scorecard!$G$19:$G$25&lt;E1722))+1),Scorecard!$D$27)</f>
        <v>-0.0341578513653732</v>
      </c>
      <c r="AB1722" s="0" t="n">
        <f aca="false">IF(ISNUMBER(F1722),INDEX(Scorecard!$D$28:$D$35,SUMPRODUCT(--(Scorecard!$G$28:$G$34&lt;F1722))+1),Scorecard!$D$36)</f>
        <v>0.126913191054783</v>
      </c>
      <c r="AC1722" s="0" t="n">
        <f aca="false">IF(ISNUMBER(H1722),INDEX(Scorecard!$D$37:$D$44,SUMPRODUCT(--(Scorecard!$G$37:$G$43&lt;H1722))+1),Scorecard!$D$45)</f>
        <v>-0.569454719285959</v>
      </c>
      <c r="AD1722" s="0" t="n">
        <f aca="false">IF(ISNUMBER(I1722),INDEX(Scorecard!$D$46:$D$52,SUMPRODUCT(--(Scorecard!$G$46:$G$51&lt;I1722))+1),Scorecard!$D$53)</f>
        <v>0.123869379412532</v>
      </c>
      <c r="AE1722" s="0" t="n">
        <f aca="false">IF(ISNUMBER(K1722),INDEX(Scorecard!$D$54:$D$61,SUMPRODUCT(--(Scorecard!$G$54:$G$60&lt;K1722))+1),Scorecard!$D$62)</f>
        <v>0.0151758992857273</v>
      </c>
      <c r="AF1722" s="0" t="n">
        <f aca="false">IF(ISNUMBER(L1722),INDEX(Scorecard!$D$63:$D$68,SUMPRODUCT(--(Scorecard!$G$63:$G$67&lt;L1722))+1),Scorecard!$D$69)</f>
        <v>-0.340582194386522</v>
      </c>
      <c r="AG1722" s="0" t="n">
        <f aca="false">Inputs!$B$10+Scorecard!$J$5*Y1722+Scorecard!$J$6*Z1722+Scorecard!$J$7*AA1722+Scorecard!$J$8*AB1722+Scorecard!$J$9*AC1722+Scorecard!$J$10*AD1722+Scorecard!$J$11*AE1722+Scorecard!$J$12*AF1722</f>
        <v>-5.95516358979241</v>
      </c>
      <c r="AH1722" s="0" t="n">
        <f aca="false">MIN(1-Inputs!$B$13,MAX(Inputs!$B$13,1/(1+EXP(-(Inputs!$B$11*AG1722+Inputs!$B$12)))))</f>
        <v>0.00213889755524812</v>
      </c>
      <c r="AI1722" s="0" t="n">
        <f aca="false">Inputs!$B$9-Inputs!$B$8*AG1722</f>
        <v>658.952575778026</v>
      </c>
      <c r="AJ1722" s="0" t="n">
        <f aca="false">RANK(AH1722,$AH$5:$AH$2004,0)+COUNTIF($AH$4:AH1721,AH1722)</f>
        <v>1673</v>
      </c>
      <c r="AK1722" s="0" t="n">
        <f aca="false">IF(AJ1722&lt;=Deciles!$B$5*(Deciles!$B$4+1),INT((AJ1722-1)/(Deciles!$B$4+1))+1,Deciles!$B$5+INT((AJ1722-1-Deciles!$B$5*(Deciles!$B$4+1))/Deciles!$B$4)+1)</f>
        <v>9</v>
      </c>
    </row>
    <row r="1723" customFormat="false" ht="15" hidden="false" customHeight="false" outlineLevel="0" collapsed="false">
      <c r="A1723" s="0" t="n">
        <v>51197</v>
      </c>
      <c r="B1723" s="0" t="s">
        <v>152</v>
      </c>
      <c r="C1723" s="0" t="n">
        <v>830</v>
      </c>
      <c r="D1723" s="0" t="n">
        <v>72.5535659790039</v>
      </c>
      <c r="E1723" s="0" t="n">
        <v>51.0096740722656</v>
      </c>
      <c r="F1723" s="0" t="n">
        <v>44</v>
      </c>
      <c r="G1723" s="0" t="n">
        <v>4.16599988937378</v>
      </c>
      <c r="H1723" s="0" t="n">
        <v>-2.26733350753784</v>
      </c>
      <c r="I1723" s="0" t="n">
        <v>63</v>
      </c>
      <c r="J1723" s="0" t="n">
        <v>12.1393918991089</v>
      </c>
      <c r="K1723" s="0" t="n">
        <v>4.19999980926514</v>
      </c>
      <c r="L1723" s="0" t="n">
        <v>-0.458333492279053</v>
      </c>
      <c r="M1723" s="0" t="n">
        <v>6.02961158752441</v>
      </c>
      <c r="N1723" s="0" t="n">
        <v>0</v>
      </c>
      <c r="O1723" s="0" t="n">
        <v>0</v>
      </c>
      <c r="P1723" s="0" t="s">
        <v>144</v>
      </c>
      <c r="Q1723" s="0" t="s">
        <v>141</v>
      </c>
      <c r="R1723" s="0" t="n">
        <v>2</v>
      </c>
      <c r="S1723" s="0" t="s">
        <v>156</v>
      </c>
      <c r="T1723" s="0" t="n">
        <v>0</v>
      </c>
      <c r="U1723" s="0" t="n">
        <v>187098.81</v>
      </c>
      <c r="V1723" s="0" t="n">
        <v>0.000996622955426574</v>
      </c>
      <c r="W1723" s="0" t="n">
        <v>679.651733398438</v>
      </c>
      <c r="X1723" s="0" t="n">
        <v>0.000844989554025233</v>
      </c>
      <c r="Y1723" s="0" t="n">
        <f aca="false">IF(ISNUMBER(C1723),INDEX(Scorecard!$D$5:$D$12,SUMPRODUCT(--(Scorecard!$G$5:$G$11&lt;C1723))+1),Scorecard!$D$13)</f>
        <v>2.19112706886128</v>
      </c>
      <c r="Z1723" s="0" t="n">
        <f aca="false">IF(ISNUMBER(D1723),INDEX(Scorecard!$D$14:$D$17,SUMPRODUCT(--(Scorecard!$G$14:$G$16&lt;D1723))+1),Scorecard!$D$18)</f>
        <v>0.128579646629417</v>
      </c>
      <c r="AA1723" s="0" t="n">
        <f aca="false">IF(ISNUMBER(E1723),INDEX(Scorecard!$D$19:$D$26,SUMPRODUCT(--(Scorecard!$G$19:$G$25&lt;E1723))+1),Scorecard!$D$27)</f>
        <v>0.57899015159425</v>
      </c>
      <c r="AB1723" s="0" t="n">
        <f aca="false">IF(ISNUMBER(F1723),INDEX(Scorecard!$D$28:$D$35,SUMPRODUCT(--(Scorecard!$G$28:$G$34&lt;F1723))+1),Scorecard!$D$36)</f>
        <v>-0.309727037437117</v>
      </c>
      <c r="AC1723" s="0" t="n">
        <f aca="false">IF(ISNUMBER(H1723),INDEX(Scorecard!$D$37:$D$44,SUMPRODUCT(--(Scorecard!$G$37:$G$43&lt;H1723))+1),Scorecard!$D$45)</f>
        <v>1.35057635045042</v>
      </c>
      <c r="AD1723" s="0" t="n">
        <f aca="false">IF(ISNUMBER(I1723),INDEX(Scorecard!$D$46:$D$52,SUMPRODUCT(--(Scorecard!$G$46:$G$51&lt;I1723))+1),Scorecard!$D$53)</f>
        <v>0.818882373006414</v>
      </c>
      <c r="AE1723" s="0" t="n">
        <f aca="false">IF(ISNUMBER(K1723),INDEX(Scorecard!$D$54:$D$61,SUMPRODUCT(--(Scorecard!$G$54:$G$60&lt;K1723))+1),Scorecard!$D$62)</f>
        <v>0.489050497890326</v>
      </c>
      <c r="AF1723" s="0" t="n">
        <f aca="false">IF(ISNUMBER(L1723),INDEX(Scorecard!$D$63:$D$68,SUMPRODUCT(--(Scorecard!$G$63:$G$67&lt;L1723))+1),Scorecard!$D$69)</f>
        <v>0.322484508656054</v>
      </c>
      <c r="AG1723" s="0" t="n">
        <f aca="false">Inputs!$B$10+Scorecard!$J$5*Y1723+Scorecard!$J$6*Z1723+Scorecard!$J$7*AA1723+Scorecard!$J$8*AB1723+Scorecard!$J$9*AC1723+Scorecard!$J$10*AD1723+Scorecard!$J$11*AE1723+Scorecard!$J$12*AF1723</f>
        <v>-6.67254190892492</v>
      </c>
      <c r="AH1723" s="0" t="n">
        <f aca="false">MIN(1-Inputs!$B$13,MAX(Inputs!$B$13,1/(1+EXP(-(Inputs!$B$11*AG1723+Inputs!$B$12)))))</f>
        <v>0.000996623000205034</v>
      </c>
      <c r="AI1723" s="0" t="n">
        <f aca="false">Inputs!$B$9-Inputs!$B$8*AG1723</f>
        <v>679.651738647101</v>
      </c>
      <c r="AJ1723" s="0" t="n">
        <f aca="false">RANK(AH1723,$AH$5:$AH$2004,0)+COUNTIF($AH$4:AH1722,AH1723)</f>
        <v>1903</v>
      </c>
      <c r="AK1723" s="0" t="n">
        <f aca="false">IF(AJ1723&lt;=Deciles!$B$5*(Deciles!$B$4+1),INT((AJ1723-1)/(Deciles!$B$4+1))+1,Deciles!$B$5+INT((AJ1723-1-Deciles!$B$5*(Deciles!$B$4+1))/Deciles!$B$4)+1)</f>
        <v>10</v>
      </c>
    </row>
    <row r="1724" customFormat="false" ht="15" hidden="false" customHeight="false" outlineLevel="0" collapsed="false">
      <c r="A1724" s="0" t="n">
        <v>51221</v>
      </c>
      <c r="B1724" s="0" t="s">
        <v>152</v>
      </c>
      <c r="C1724" s="0" t="n">
        <v>830</v>
      </c>
      <c r="D1724" s="0" t="n">
        <v>80</v>
      </c>
      <c r="E1724" s="0" t="n">
        <v>71.4424285888672</v>
      </c>
      <c r="F1724" s="0" t="n">
        <v>31</v>
      </c>
      <c r="G1724" s="0" t="n">
        <v>2.54800009727478</v>
      </c>
      <c r="H1724" s="0" t="n">
        <v>-3.88533329963684</v>
      </c>
      <c r="I1724" s="0" t="n">
        <v>21</v>
      </c>
      <c r="J1724" s="0" t="n">
        <v>12.7426290512085</v>
      </c>
      <c r="K1724" s="0" t="n">
        <v>4</v>
      </c>
      <c r="L1724" s="0" t="n">
        <v>-0.458333492279053</v>
      </c>
      <c r="M1724" s="0" t="n">
        <v>4.23436641693115</v>
      </c>
      <c r="N1724" s="0" t="n">
        <v>0</v>
      </c>
      <c r="O1724" s="0" t="n">
        <v>0</v>
      </c>
      <c r="P1724" s="0" t="s">
        <v>140</v>
      </c>
      <c r="Q1724" s="0" t="s">
        <v>141</v>
      </c>
      <c r="R1724" s="0" t="n">
        <v>1</v>
      </c>
      <c r="S1724" s="0" t="s">
        <v>148</v>
      </c>
      <c r="T1724" s="0" t="n">
        <v>0</v>
      </c>
      <c r="U1724" s="0" t="n">
        <v>342021.66</v>
      </c>
      <c r="V1724" s="0" t="n">
        <v>0.00096225249581039</v>
      </c>
      <c r="W1724" s="0" t="n">
        <v>680.602478027344</v>
      </c>
      <c r="X1724" s="0" t="n">
        <v>0.00087150075705722</v>
      </c>
      <c r="Y1724" s="0" t="n">
        <f aca="false">IF(ISNUMBER(C1724),INDEX(Scorecard!$D$5:$D$12,SUMPRODUCT(--(Scorecard!$G$5:$G$11&lt;C1724))+1),Scorecard!$D$13)</f>
        <v>2.19112706886128</v>
      </c>
      <c r="Z1724" s="0" t="n">
        <f aca="false">IF(ISNUMBER(D1724),INDEX(Scorecard!$D$14:$D$17,SUMPRODUCT(--(Scorecard!$G$14:$G$16&lt;D1724))+1),Scorecard!$D$18)</f>
        <v>0.0505355481560174</v>
      </c>
      <c r="AA1724" s="0" t="n">
        <f aca="false">IF(ISNUMBER(E1724),INDEX(Scorecard!$D$19:$D$26,SUMPRODUCT(--(Scorecard!$G$19:$G$25&lt;E1724))+1),Scorecard!$D$27)</f>
        <v>0.0530843085177338</v>
      </c>
      <c r="AB1724" s="0" t="n">
        <f aca="false">IF(ISNUMBER(F1724),INDEX(Scorecard!$D$28:$D$35,SUMPRODUCT(--(Scorecard!$G$28:$G$34&lt;F1724))+1),Scorecard!$D$36)</f>
        <v>0.126913191054783</v>
      </c>
      <c r="AC1724" s="0" t="n">
        <f aca="false">IF(ISNUMBER(H1724),INDEX(Scorecard!$D$37:$D$44,SUMPRODUCT(--(Scorecard!$G$37:$G$43&lt;H1724))+1),Scorecard!$D$45)</f>
        <v>1.35057635045042</v>
      </c>
      <c r="AD1724" s="0" t="n">
        <f aca="false">IF(ISNUMBER(I1724),INDEX(Scorecard!$D$46:$D$52,SUMPRODUCT(--(Scorecard!$G$46:$G$51&lt;I1724))+1),Scorecard!$D$53)</f>
        <v>-0.108777051091409</v>
      </c>
      <c r="AE1724" s="0" t="n">
        <f aca="false">IF(ISNUMBER(K1724),INDEX(Scorecard!$D$54:$D$61,SUMPRODUCT(--(Scorecard!$G$54:$G$60&lt;K1724))+1),Scorecard!$D$62)</f>
        <v>0.489050497890326</v>
      </c>
      <c r="AF1724" s="0" t="n">
        <f aca="false">IF(ISNUMBER(L1724),INDEX(Scorecard!$D$63:$D$68,SUMPRODUCT(--(Scorecard!$G$63:$G$67&lt;L1724))+1),Scorecard!$D$69)</f>
        <v>0.322484508656054</v>
      </c>
      <c r="AG1724" s="0" t="n">
        <f aca="false">Inputs!$B$10+Scorecard!$J$5*Y1724+Scorecard!$J$6*Z1724+Scorecard!$J$7*AA1724+Scorecard!$J$8*AB1724+Scorecard!$J$9*AC1724+Scorecard!$J$10*AD1724+Scorecard!$J$11*AE1724+Scorecard!$J$12*AF1724</f>
        <v>-6.70549296584006</v>
      </c>
      <c r="AH1724" s="0" t="n">
        <f aca="false">MIN(1-Inputs!$B$13,MAX(Inputs!$B$13,1/(1+EXP(-(Inputs!$B$11*AG1724+Inputs!$B$12)))))</f>
        <v>0.000962252523419561</v>
      </c>
      <c r="AI1724" s="0" t="n">
        <f aca="false">Inputs!$B$9-Inputs!$B$8*AG1724</f>
        <v>680.602505175171</v>
      </c>
      <c r="AJ1724" s="0" t="n">
        <f aca="false">RANK(AH1724,$AH$5:$AH$2004,0)+COUNTIF($AH$4:AH1723,AH1724)</f>
        <v>1917</v>
      </c>
      <c r="AK1724" s="0" t="n">
        <f aca="false">IF(AJ1724&lt;=Deciles!$B$5*(Deciles!$B$4+1),INT((AJ1724-1)/(Deciles!$B$4+1))+1,Deciles!$B$5+INT((AJ1724-1-Deciles!$B$5*(Deciles!$B$4+1))/Deciles!$B$4)+1)</f>
        <v>10</v>
      </c>
    </row>
    <row r="1725" customFormat="false" ht="15" hidden="false" customHeight="false" outlineLevel="0" collapsed="false">
      <c r="A1725" s="0" t="n">
        <v>51262</v>
      </c>
      <c r="B1725" s="0" t="s">
        <v>157</v>
      </c>
      <c r="C1725" s="0" t="n">
        <v>757</v>
      </c>
      <c r="D1725" s="0" t="n">
        <v>63.4781913757324</v>
      </c>
      <c r="E1725" s="0" t="n">
        <v>47.5268096923828</v>
      </c>
      <c r="F1725" s="0" t="n">
        <v>34</v>
      </c>
      <c r="G1725" s="0" t="n">
        <v>4.29899978637695</v>
      </c>
      <c r="H1725" s="0" t="n">
        <v>0.415666341781616</v>
      </c>
      <c r="I1725" s="0" t="n">
        <v>54</v>
      </c>
      <c r="J1725" s="0" t="n">
        <v>12.9647245407105</v>
      </c>
      <c r="K1725" s="0" t="n">
        <v>3.32307696342468</v>
      </c>
      <c r="L1725" s="0" t="n">
        <v>-0.276922941207886</v>
      </c>
      <c r="M1725" s="0" t="n">
        <v>4.3403639793396</v>
      </c>
      <c r="N1725" s="0" t="n">
        <v>0</v>
      </c>
      <c r="O1725" s="0" t="n">
        <v>0</v>
      </c>
      <c r="P1725" s="0" t="s">
        <v>144</v>
      </c>
      <c r="Q1725" s="0" t="s">
        <v>141</v>
      </c>
      <c r="R1725" s="0" t="n">
        <v>1</v>
      </c>
      <c r="S1725" s="0" t="s">
        <v>147</v>
      </c>
      <c r="T1725" s="0" t="n">
        <v>0</v>
      </c>
      <c r="U1725" s="0" t="n">
        <v>427079.28</v>
      </c>
      <c r="V1725" s="0" t="n">
        <v>0.00337764713913202</v>
      </c>
      <c r="W1725" s="0" t="n">
        <v>646.553649902344</v>
      </c>
      <c r="X1725" s="0" t="n">
        <v>0.00194636615924537</v>
      </c>
      <c r="Y1725" s="0" t="n">
        <f aca="false">IF(ISNUMBER(C1725),INDEX(Scorecard!$D$5:$D$12,SUMPRODUCT(--(Scorecard!$G$5:$G$11&lt;C1725))+1),Scorecard!$D$13)</f>
        <v>0.733188958177614</v>
      </c>
      <c r="Z1725" s="0" t="n">
        <f aca="false">IF(ISNUMBER(D1725),INDEX(Scorecard!$D$14:$D$17,SUMPRODUCT(--(Scorecard!$G$14:$G$16&lt;D1725))+1),Scorecard!$D$18)</f>
        <v>0.128579646629417</v>
      </c>
      <c r="AA1725" s="0" t="n">
        <f aca="false">IF(ISNUMBER(E1725),INDEX(Scorecard!$D$19:$D$26,SUMPRODUCT(--(Scorecard!$G$19:$G$25&lt;E1725))+1),Scorecard!$D$27)</f>
        <v>0.57899015159425</v>
      </c>
      <c r="AB1725" s="0" t="n">
        <f aca="false">IF(ISNUMBER(F1725),INDEX(Scorecard!$D$28:$D$35,SUMPRODUCT(--(Scorecard!$G$28:$G$34&lt;F1725))+1),Scorecard!$D$36)</f>
        <v>-0.0008456427959252</v>
      </c>
      <c r="AC1725" s="0" t="n">
        <f aca="false">IF(ISNUMBER(H1725),INDEX(Scorecard!$D$37:$D$44,SUMPRODUCT(--(Scorecard!$G$37:$G$43&lt;H1725))+1),Scorecard!$D$45)</f>
        <v>-0.271229676926091</v>
      </c>
      <c r="AD1725" s="0" t="n">
        <f aca="false">IF(ISNUMBER(I1725),INDEX(Scorecard!$D$46:$D$52,SUMPRODUCT(--(Scorecard!$G$46:$G$51&lt;I1725))+1),Scorecard!$D$53)</f>
        <v>0.818882373006414</v>
      </c>
      <c r="AE1725" s="0" t="n">
        <f aca="false">IF(ISNUMBER(K1725),INDEX(Scorecard!$D$54:$D$61,SUMPRODUCT(--(Scorecard!$G$54:$G$60&lt;K1725))+1),Scorecard!$D$62)</f>
        <v>0.489050497890326</v>
      </c>
      <c r="AF1725" s="0" t="n">
        <f aca="false">IF(ISNUMBER(L1725),INDEX(Scorecard!$D$63:$D$68,SUMPRODUCT(--(Scorecard!$G$63:$G$67&lt;L1725))+1),Scorecard!$D$69)</f>
        <v>0.322484508656054</v>
      </c>
      <c r="AG1725" s="0" t="n">
        <f aca="false">Inputs!$B$10+Scorecard!$J$5*Y1725+Scorecard!$J$6*Z1725+Scorecard!$J$7*AA1725+Scorecard!$J$8*AB1725+Scorecard!$J$9*AC1725+Scorecard!$J$10*AD1725+Scorecard!$J$11*AE1725+Scorecard!$J$12*AF1725</f>
        <v>-5.52544890332373</v>
      </c>
      <c r="AH1725" s="0" t="n">
        <f aca="false">MIN(1-Inputs!$B$13,MAX(Inputs!$B$13,1/(1+EXP(-(Inputs!$B$11*AG1725+Inputs!$B$12)))))</f>
        <v>0.00337764709602048</v>
      </c>
      <c r="AI1725" s="0" t="n">
        <f aca="false">Inputs!$B$9-Inputs!$B$8*AG1725</f>
        <v>646.553630834716</v>
      </c>
      <c r="AJ1725" s="0" t="n">
        <f aca="false">RANK(AH1725,$AH$5:$AH$2004,0)+COUNTIF($AH$4:AH1724,AH1725)</f>
        <v>1485</v>
      </c>
      <c r="AK1725" s="0" t="n">
        <f aca="false">IF(AJ1725&lt;=Deciles!$B$5*(Deciles!$B$4+1),INT((AJ1725-1)/(Deciles!$B$4+1))+1,Deciles!$B$5+INT((AJ1725-1-Deciles!$B$5*(Deciles!$B$4+1))/Deciles!$B$4)+1)</f>
        <v>8</v>
      </c>
    </row>
    <row r="1726" customFormat="false" ht="15" hidden="false" customHeight="false" outlineLevel="0" collapsed="false">
      <c r="A1726" s="0" t="n">
        <v>51279</v>
      </c>
      <c r="B1726" s="0" t="s">
        <v>143</v>
      </c>
      <c r="C1726" s="0" t="n">
        <v>733</v>
      </c>
      <c r="D1726" s="0" t="n">
        <v>80</v>
      </c>
      <c r="E1726" s="0" t="n">
        <v>78.3698272705078</v>
      </c>
      <c r="F1726" s="0" t="n">
        <v>34</v>
      </c>
      <c r="G1726" s="0" t="n">
        <v>4.15899991989136</v>
      </c>
      <c r="H1726" s="0" t="n">
        <v>0.925666570663452</v>
      </c>
      <c r="I1726" s="0" t="n">
        <v>9</v>
      </c>
      <c r="J1726" s="0" t="n">
        <v>11.9549589157105</v>
      </c>
      <c r="K1726" s="0" t="n">
        <v>8.53333377838135</v>
      </c>
      <c r="L1726" s="0" t="n">
        <v>5.07179546356201</v>
      </c>
      <c r="M1726" s="0" t="n">
        <v>1.95005702972412</v>
      </c>
      <c r="N1726" s="0" t="n">
        <v>0</v>
      </c>
      <c r="O1726" s="0" t="n">
        <v>0</v>
      </c>
      <c r="P1726" s="0" t="s">
        <v>144</v>
      </c>
      <c r="Q1726" s="0" t="s">
        <v>141</v>
      </c>
      <c r="R1726" s="0" t="n">
        <v>1</v>
      </c>
      <c r="S1726" s="0" t="s">
        <v>147</v>
      </c>
      <c r="T1726" s="0" t="n">
        <v>0</v>
      </c>
      <c r="U1726" s="0" t="n">
        <v>155586.84</v>
      </c>
      <c r="V1726" s="0" t="n">
        <v>0.0312145557254553</v>
      </c>
      <c r="W1726" s="0" t="n">
        <v>585.604125976563</v>
      </c>
      <c r="X1726" s="0" t="n">
        <v>0.0162364672869444</v>
      </c>
      <c r="Y1726" s="0" t="n">
        <f aca="false">IF(ISNUMBER(C1726),INDEX(Scorecard!$D$5:$D$12,SUMPRODUCT(--(Scorecard!$G$5:$G$11&lt;C1726))+1),Scorecard!$D$13)</f>
        <v>-0.0290424113398221</v>
      </c>
      <c r="Z1726" s="0" t="n">
        <f aca="false">IF(ISNUMBER(D1726),INDEX(Scorecard!$D$14:$D$17,SUMPRODUCT(--(Scorecard!$G$14:$G$16&lt;D1726))+1),Scorecard!$D$18)</f>
        <v>0.0505355481560174</v>
      </c>
      <c r="AA1726" s="0" t="n">
        <f aca="false">IF(ISNUMBER(E1726),INDEX(Scorecard!$D$19:$D$26,SUMPRODUCT(--(Scorecard!$G$19:$G$25&lt;E1726))+1),Scorecard!$D$27)</f>
        <v>-0.0341578513653732</v>
      </c>
      <c r="AB1726" s="0" t="n">
        <f aca="false">IF(ISNUMBER(F1726),INDEX(Scorecard!$D$28:$D$35,SUMPRODUCT(--(Scorecard!$G$28:$G$34&lt;F1726))+1),Scorecard!$D$36)</f>
        <v>-0.0008456427959252</v>
      </c>
      <c r="AC1726" s="0" t="n">
        <f aca="false">IF(ISNUMBER(H1726),INDEX(Scorecard!$D$37:$D$44,SUMPRODUCT(--(Scorecard!$G$37:$G$43&lt;H1726))+1),Scorecard!$D$45)</f>
        <v>-0.975503570149195</v>
      </c>
      <c r="AD1726" s="0" t="n">
        <f aca="false">IF(ISNUMBER(I1726),INDEX(Scorecard!$D$46:$D$52,SUMPRODUCT(--(Scorecard!$G$46:$G$51&lt;I1726))+1),Scorecard!$D$53)</f>
        <v>-0.114272400683245</v>
      </c>
      <c r="AE1726" s="0" t="n">
        <f aca="false">IF(ISNUMBER(K1726),INDEX(Scorecard!$D$54:$D$61,SUMPRODUCT(--(Scorecard!$G$54:$G$60&lt;K1726))+1),Scorecard!$D$62)</f>
        <v>-0.541917179454542</v>
      </c>
      <c r="AF1726" s="0" t="n">
        <f aca="false">IF(ISNUMBER(L1726),INDEX(Scorecard!$D$63:$D$68,SUMPRODUCT(--(Scorecard!$G$63:$G$67&lt;L1726))+1),Scorecard!$D$69)</f>
        <v>0.322484508656054</v>
      </c>
      <c r="AG1726" s="0" t="n">
        <f aca="false">Inputs!$B$10+Scorecard!$J$5*Y1726+Scorecard!$J$6*Z1726+Scorecard!$J$7*AA1726+Scorecard!$J$8*AB1726+Scorecard!$J$9*AC1726+Scorecard!$J$10*AD1726+Scorecard!$J$11*AE1726+Scorecard!$J$12*AF1726</f>
        <v>-3.41310093717159</v>
      </c>
      <c r="AH1726" s="0" t="n">
        <f aca="false">MIN(1-Inputs!$B$13,MAX(Inputs!$B$13,1/(1+EXP(-(Inputs!$B$11*AG1726+Inputs!$B$12)))))</f>
        <v>0.0312145556261225</v>
      </c>
      <c r="AI1726" s="0" t="n">
        <f aca="false">Inputs!$B$9-Inputs!$B$8*AG1726</f>
        <v>585.604152126724</v>
      </c>
      <c r="AJ1726" s="0" t="n">
        <f aca="false">RANK(AH1726,$AH$5:$AH$2004,0)+COUNTIF($AH$4:AH1725,AH1726)</f>
        <v>295</v>
      </c>
      <c r="AK1726" s="0" t="n">
        <f aca="false">IF(AJ1726&lt;=Deciles!$B$5*(Deciles!$B$4+1),INT((AJ1726-1)/(Deciles!$B$4+1))+1,Deciles!$B$5+INT((AJ1726-1-Deciles!$B$5*(Deciles!$B$4+1))/Deciles!$B$4)+1)</f>
        <v>2</v>
      </c>
    </row>
    <row r="1727" customFormat="false" ht="15" hidden="false" customHeight="false" outlineLevel="0" collapsed="false">
      <c r="A1727" s="0" t="n">
        <v>51326</v>
      </c>
      <c r="B1727" s="0" t="s">
        <v>155</v>
      </c>
      <c r="C1727" s="0" t="n">
        <v>743</v>
      </c>
      <c r="D1727" s="0" t="n">
        <v>80</v>
      </c>
      <c r="E1727" s="0" t="n">
        <v>77.5124130249023</v>
      </c>
      <c r="F1727" s="0" t="n">
        <v>50</v>
      </c>
      <c r="G1727" s="0" t="n">
        <v>3.25099992752075</v>
      </c>
      <c r="H1727" s="0" t="n">
        <v>-2.48233318328857</v>
      </c>
      <c r="I1727" s="0" t="n">
        <v>7</v>
      </c>
      <c r="J1727" s="0" t="n">
        <v>11.976996421814</v>
      </c>
      <c r="K1727" s="0" t="n">
        <v>4.50833320617676</v>
      </c>
      <c r="L1727" s="0" t="n">
        <v>-1.125</v>
      </c>
      <c r="M1727" s="0" t="n">
        <v>3.47430872917175</v>
      </c>
      <c r="N1727" s="0" t="n">
        <v>0</v>
      </c>
      <c r="O1727" s="0" t="n">
        <v>0</v>
      </c>
      <c r="P1727" s="0" t="s">
        <v>144</v>
      </c>
      <c r="Q1727" s="0" t="s">
        <v>141</v>
      </c>
      <c r="R1727" s="0" t="n">
        <v>2</v>
      </c>
      <c r="S1727" s="0" t="s">
        <v>159</v>
      </c>
      <c r="T1727" s="0" t="n">
        <v>0</v>
      </c>
      <c r="U1727" s="0" t="n">
        <v>159053.64</v>
      </c>
      <c r="V1727" s="0" t="n">
        <v>0.0128244291990995</v>
      </c>
      <c r="W1727" s="0" t="n">
        <v>610.187561035156</v>
      </c>
      <c r="X1727" s="0" t="n">
        <v>0.0163545925170183</v>
      </c>
      <c r="Y1727" s="0" t="n">
        <f aca="false">IF(ISNUMBER(C1727),INDEX(Scorecard!$D$5:$D$12,SUMPRODUCT(--(Scorecard!$G$5:$G$11&lt;C1727))+1),Scorecard!$D$13)</f>
        <v>0.488358159108655</v>
      </c>
      <c r="Z1727" s="0" t="n">
        <f aca="false">IF(ISNUMBER(D1727),INDEX(Scorecard!$D$14:$D$17,SUMPRODUCT(--(Scorecard!$G$14:$G$16&lt;D1727))+1),Scorecard!$D$18)</f>
        <v>0.0505355481560174</v>
      </c>
      <c r="AA1727" s="0" t="n">
        <f aca="false">IF(ISNUMBER(E1727),INDEX(Scorecard!$D$19:$D$26,SUMPRODUCT(--(Scorecard!$G$19:$G$25&lt;E1727))+1),Scorecard!$D$27)</f>
        <v>-0.0341578513653732</v>
      </c>
      <c r="AB1727" s="0" t="n">
        <f aca="false">IF(ISNUMBER(F1727),INDEX(Scorecard!$D$28:$D$35,SUMPRODUCT(--(Scorecard!$G$28:$G$34&lt;F1727))+1),Scorecard!$D$36)</f>
        <v>-0.400689107298307</v>
      </c>
      <c r="AC1727" s="0" t="n">
        <f aca="false">IF(ISNUMBER(H1727),INDEX(Scorecard!$D$37:$D$44,SUMPRODUCT(--(Scorecard!$G$37:$G$43&lt;H1727))+1),Scorecard!$D$45)</f>
        <v>1.35057635045042</v>
      </c>
      <c r="AD1727" s="0" t="n">
        <f aca="false">IF(ISNUMBER(I1727),INDEX(Scorecard!$D$46:$D$52,SUMPRODUCT(--(Scorecard!$G$46:$G$51&lt;I1727))+1),Scorecard!$D$53)</f>
        <v>-0.114272400683245</v>
      </c>
      <c r="AE1727" s="0" t="n">
        <f aca="false">IF(ISNUMBER(K1727),INDEX(Scorecard!$D$54:$D$61,SUMPRODUCT(--(Scorecard!$G$54:$G$60&lt;K1727))+1),Scorecard!$D$62)</f>
        <v>0.409483001259379</v>
      </c>
      <c r="AF1727" s="0" t="n">
        <f aca="false">IF(ISNUMBER(L1727),INDEX(Scorecard!$D$63:$D$68,SUMPRODUCT(--(Scorecard!$G$63:$G$67&lt;L1727))+1),Scorecard!$D$69)</f>
        <v>-0.340582194386522</v>
      </c>
      <c r="AG1727" s="0" t="n">
        <f aca="false">Inputs!$B$10+Scorecard!$J$5*Y1727+Scorecard!$J$6*Z1727+Scorecard!$J$7*AA1727+Scorecard!$J$8*AB1727+Scorecard!$J$9*AC1727+Scorecard!$J$10*AD1727+Scorecard!$J$11*AE1727+Scorecard!$J$12*AF1727</f>
        <v>-4.26509727093778</v>
      </c>
      <c r="AH1727" s="0" t="n">
        <f aca="false">MIN(1-Inputs!$B$13,MAX(Inputs!$B$13,1/(1+EXP(-(Inputs!$B$11*AG1727+Inputs!$B$12)))))</f>
        <v>0.0128244289075964</v>
      </c>
      <c r="AI1727" s="0" t="n">
        <f aca="false">Inputs!$B$9-Inputs!$B$8*AG1727</f>
        <v>610.187569838325</v>
      </c>
      <c r="AJ1727" s="0" t="n">
        <f aca="false">RANK(AH1727,$AH$5:$AH$2004,0)+COUNTIF($AH$4:AH1726,AH1727)</f>
        <v>682</v>
      </c>
      <c r="AK1727" s="0" t="n">
        <f aca="false">IF(AJ1727&lt;=Deciles!$B$5*(Deciles!$B$4+1),INT((AJ1727-1)/(Deciles!$B$4+1))+1,Deciles!$B$5+INT((AJ1727-1-Deciles!$B$5*(Deciles!$B$4+1))/Deciles!$B$4)+1)</f>
        <v>4</v>
      </c>
    </row>
    <row r="1728" customFormat="false" ht="15" hidden="false" customHeight="false" outlineLevel="0" collapsed="false">
      <c r="A1728" s="0" t="n">
        <v>51384</v>
      </c>
      <c r="B1728" s="0" t="s">
        <v>155</v>
      </c>
      <c r="C1728" s="0" t="n">
        <v>758</v>
      </c>
      <c r="D1728" s="0" t="n">
        <v>79.9310836791992</v>
      </c>
      <c r="E1728" s="0" t="n">
        <v>71.2394485473633</v>
      </c>
      <c r="F1728" s="0" t="n">
        <v>28</v>
      </c>
      <c r="G1728" s="0" t="n">
        <v>3.72900009155273</v>
      </c>
      <c r="H1728" s="0" t="n">
        <v>-2.00433301925659</v>
      </c>
      <c r="I1728" s="0" t="n">
        <v>26</v>
      </c>
      <c r="J1728" s="0" t="n">
        <v>12.0662059783936</v>
      </c>
      <c r="K1728" s="0" t="n">
        <v>4.30833339691162</v>
      </c>
      <c r="L1728" s="0" t="n">
        <v>-1.125</v>
      </c>
      <c r="M1728" s="0" t="n">
        <v>4.74416542053223</v>
      </c>
      <c r="N1728" s="0" t="n">
        <v>0</v>
      </c>
      <c r="O1728" s="0" t="n">
        <v>0</v>
      </c>
      <c r="P1728" s="0" t="s">
        <v>144</v>
      </c>
      <c r="Q1728" s="0" t="s">
        <v>160</v>
      </c>
      <c r="R1728" s="0" t="n">
        <v>2</v>
      </c>
      <c r="S1728" s="0" t="s">
        <v>142</v>
      </c>
      <c r="T1728" s="0" t="n">
        <v>0</v>
      </c>
      <c r="U1728" s="0" t="n">
        <v>173894.9</v>
      </c>
      <c r="V1728" s="0" t="n">
        <v>0.0043249954469502</v>
      </c>
      <c r="W1728" s="0" t="n">
        <v>639.836791992188</v>
      </c>
      <c r="X1728" s="0" t="n">
        <v>0.00656883371993899</v>
      </c>
      <c r="Y1728" s="0" t="n">
        <f aca="false">IF(ISNUMBER(C1728),INDEX(Scorecard!$D$5:$D$12,SUMPRODUCT(--(Scorecard!$G$5:$G$11&lt;C1728))+1),Scorecard!$D$13)</f>
        <v>0.733188958177614</v>
      </c>
      <c r="Z1728" s="0" t="n">
        <f aca="false">IF(ISNUMBER(D1728),INDEX(Scorecard!$D$14:$D$17,SUMPRODUCT(--(Scorecard!$G$14:$G$16&lt;D1728))+1),Scorecard!$D$18)</f>
        <v>0.0505355481560174</v>
      </c>
      <c r="AA1728" s="0" t="n">
        <f aca="false">IF(ISNUMBER(E1728),INDEX(Scorecard!$D$19:$D$26,SUMPRODUCT(--(Scorecard!$G$19:$G$25&lt;E1728))+1),Scorecard!$D$27)</f>
        <v>0.0530843085177338</v>
      </c>
      <c r="AB1728" s="0" t="n">
        <f aca="false">IF(ISNUMBER(F1728),INDEX(Scorecard!$D$28:$D$35,SUMPRODUCT(--(Scorecard!$G$28:$G$34&lt;F1728))+1),Scorecard!$D$36)</f>
        <v>0.165097008946478</v>
      </c>
      <c r="AC1728" s="0" t="n">
        <f aca="false">IF(ISNUMBER(H1728),INDEX(Scorecard!$D$37:$D$44,SUMPRODUCT(--(Scorecard!$G$37:$G$43&lt;H1728))+1),Scorecard!$D$45)</f>
        <v>1.35057635045042</v>
      </c>
      <c r="AD1728" s="0" t="n">
        <f aca="false">IF(ISNUMBER(I1728),INDEX(Scorecard!$D$46:$D$52,SUMPRODUCT(--(Scorecard!$G$46:$G$51&lt;I1728))+1),Scorecard!$D$53)</f>
        <v>0.123869379412532</v>
      </c>
      <c r="AE1728" s="0" t="n">
        <f aca="false">IF(ISNUMBER(K1728),INDEX(Scorecard!$D$54:$D$61,SUMPRODUCT(--(Scorecard!$G$54:$G$60&lt;K1728))+1),Scorecard!$D$62)</f>
        <v>0.489050497890326</v>
      </c>
      <c r="AF1728" s="0" t="n">
        <f aca="false">IF(ISNUMBER(L1728),INDEX(Scorecard!$D$63:$D$68,SUMPRODUCT(--(Scorecard!$G$63:$G$67&lt;L1728))+1),Scorecard!$D$69)</f>
        <v>-0.340582194386522</v>
      </c>
      <c r="AG1728" s="0" t="n">
        <f aca="false">Inputs!$B$10+Scorecard!$J$5*Y1728+Scorecard!$J$6*Z1728+Scorecard!$J$7*AA1728+Scorecard!$J$8*AB1728+Scorecard!$J$9*AC1728+Scorecard!$J$10*AD1728+Scorecard!$J$11*AE1728+Scorecard!$J$12*AF1728</f>
        <v>-5.29266003073127</v>
      </c>
      <c r="AH1728" s="0" t="n">
        <f aca="false">MIN(1-Inputs!$B$13,MAX(Inputs!$B$13,1/(1+EXP(-(Inputs!$B$11*AG1728+Inputs!$B$12)))))</f>
        <v>0.00432499563987795</v>
      </c>
      <c r="AI1728" s="0" t="n">
        <f aca="false">Inputs!$B$9-Inputs!$B$8*AG1728</f>
        <v>639.83676379345</v>
      </c>
      <c r="AJ1728" s="0" t="n">
        <f aca="false">RANK(AH1728,$AH$5:$AH$2004,0)+COUNTIF($AH$4:AH1727,AH1728)</f>
        <v>1339</v>
      </c>
      <c r="AK1728" s="0" t="n">
        <f aca="false">IF(AJ1728&lt;=Deciles!$B$5*(Deciles!$B$4+1),INT((AJ1728-1)/(Deciles!$B$4+1))+1,Deciles!$B$5+INT((AJ1728-1-Deciles!$B$5*(Deciles!$B$4+1))/Deciles!$B$4)+1)</f>
        <v>7</v>
      </c>
    </row>
    <row r="1729" customFormat="false" ht="15" hidden="false" customHeight="false" outlineLevel="0" collapsed="false">
      <c r="A1729" s="0" t="n">
        <v>51448</v>
      </c>
      <c r="B1729" s="0" t="s">
        <v>145</v>
      </c>
      <c r="C1729" s="0" t="n">
        <v>736</v>
      </c>
      <c r="D1729" s="0" t="n">
        <v>80</v>
      </c>
      <c r="E1729" s="0" t="n">
        <v>78.6932907104492</v>
      </c>
      <c r="F1729" s="0" t="n">
        <v>40</v>
      </c>
      <c r="G1729" s="0" t="n">
        <v>3.33899998664856</v>
      </c>
      <c r="H1729" s="0" t="n">
        <v>-0.177666664123535</v>
      </c>
      <c r="I1729" s="0" t="n">
        <v>3</v>
      </c>
      <c r="J1729" s="0" t="n">
        <v>12.2832136154175</v>
      </c>
      <c r="K1729" s="0" t="n">
        <v>4.55833339691162</v>
      </c>
      <c r="L1729" s="0" t="n">
        <v>-1.875</v>
      </c>
      <c r="M1729" s="0" t="n">
        <v>4.74416494369507</v>
      </c>
      <c r="N1729" s="0" t="n">
        <v>0</v>
      </c>
      <c r="O1729" s="0" t="n">
        <v>0</v>
      </c>
      <c r="P1729" s="0" t="s">
        <v>144</v>
      </c>
      <c r="Q1729" s="0" t="s">
        <v>141</v>
      </c>
      <c r="R1729" s="0" t="n">
        <v>1</v>
      </c>
      <c r="S1729" s="0" t="s">
        <v>142</v>
      </c>
      <c r="T1729" s="0" t="n">
        <v>0</v>
      </c>
      <c r="U1729" s="0" t="n">
        <v>216038.92</v>
      </c>
      <c r="V1729" s="0" t="n">
        <v>0.00960643868893385</v>
      </c>
      <c r="W1729" s="0" t="n">
        <v>618.094970703125</v>
      </c>
      <c r="X1729" s="0" t="n">
        <v>0.012859801761806</v>
      </c>
      <c r="Y1729" s="0" t="n">
        <f aca="false">IF(ISNUMBER(C1729),INDEX(Scorecard!$D$5:$D$12,SUMPRODUCT(--(Scorecard!$G$5:$G$11&lt;C1729))+1),Scorecard!$D$13)</f>
        <v>0.488358159108655</v>
      </c>
      <c r="Z1729" s="0" t="n">
        <f aca="false">IF(ISNUMBER(D1729),INDEX(Scorecard!$D$14:$D$17,SUMPRODUCT(--(Scorecard!$G$14:$G$16&lt;D1729))+1),Scorecard!$D$18)</f>
        <v>0.0505355481560174</v>
      </c>
      <c r="AA1729" s="0" t="n">
        <f aca="false">IF(ISNUMBER(E1729),INDEX(Scorecard!$D$19:$D$26,SUMPRODUCT(--(Scorecard!$G$19:$G$25&lt;E1729))+1),Scorecard!$D$27)</f>
        <v>-0.0341578513653732</v>
      </c>
      <c r="AB1729" s="0" t="n">
        <f aca="false">IF(ISNUMBER(F1729),INDEX(Scorecard!$D$28:$D$35,SUMPRODUCT(--(Scorecard!$G$28:$G$34&lt;F1729))+1),Scorecard!$D$36)</f>
        <v>-0.132616866359722</v>
      </c>
      <c r="AC1729" s="0" t="n">
        <f aca="false">IF(ISNUMBER(H1729),INDEX(Scorecard!$D$37:$D$44,SUMPRODUCT(--(Scorecard!$G$37:$G$43&lt;H1729))+1),Scorecard!$D$45)</f>
        <v>0.769716833645565</v>
      </c>
      <c r="AD1729" s="0" t="n">
        <f aca="false">IF(ISNUMBER(I1729),INDEX(Scorecard!$D$46:$D$52,SUMPRODUCT(--(Scorecard!$G$46:$G$51&lt;I1729))+1),Scorecard!$D$53)</f>
        <v>-0.161534840507194</v>
      </c>
      <c r="AE1729" s="0" t="n">
        <f aca="false">IF(ISNUMBER(K1729),INDEX(Scorecard!$D$54:$D$61,SUMPRODUCT(--(Scorecard!$G$54:$G$60&lt;K1729))+1),Scorecard!$D$62)</f>
        <v>0.409483001259379</v>
      </c>
      <c r="AF1729" s="0" t="n">
        <f aca="false">IF(ISNUMBER(L1729),INDEX(Scorecard!$D$63:$D$68,SUMPRODUCT(--(Scorecard!$G$63:$G$67&lt;L1729))+1),Scorecard!$D$69)</f>
        <v>-0.340582194386522</v>
      </c>
      <c r="AG1729" s="0" t="n">
        <f aca="false">Inputs!$B$10+Scorecard!$J$5*Y1729+Scorecard!$J$6*Z1729+Scorecard!$J$7*AA1729+Scorecard!$J$8*AB1729+Scorecard!$J$9*AC1729+Scorecard!$J$10*AD1729+Scorecard!$J$11*AE1729+Scorecard!$J$12*AF1729</f>
        <v>-4.53914759105508</v>
      </c>
      <c r="AH1729" s="0" t="n">
        <f aca="false">MIN(1-Inputs!$B$13,MAX(Inputs!$B$13,1/(1+EXP(-(Inputs!$B$11*AG1729+Inputs!$B$12)))))</f>
        <v>0.00960643855009978</v>
      </c>
      <c r="AI1729" s="0" t="n">
        <f aca="false">Inputs!$B$9-Inputs!$B$8*AG1729</f>
        <v>618.094990594071</v>
      </c>
      <c r="AJ1729" s="0" t="n">
        <f aca="false">RANK(AH1729,$AH$5:$AH$2004,0)+COUNTIF($AH$4:AH1728,AH1729)</f>
        <v>845</v>
      </c>
      <c r="AK1729" s="0" t="n">
        <f aca="false">IF(AJ1729&lt;=Deciles!$B$5*(Deciles!$B$4+1),INT((AJ1729-1)/(Deciles!$B$4+1))+1,Deciles!$B$5+INT((AJ1729-1-Deciles!$B$5*(Deciles!$B$4+1))/Deciles!$B$4)+1)</f>
        <v>5</v>
      </c>
    </row>
    <row r="1730" customFormat="false" ht="15" hidden="false" customHeight="false" outlineLevel="0" collapsed="false">
      <c r="A1730" s="0" t="n">
        <v>51485</v>
      </c>
      <c r="B1730" s="0" t="s">
        <v>157</v>
      </c>
      <c r="C1730" s="0" t="n">
        <v>816</v>
      </c>
      <c r="D1730" s="0" t="n">
        <v>82.9463882446289</v>
      </c>
      <c r="E1730" s="0" t="n">
        <v>59.797550201416</v>
      </c>
      <c r="F1730" s="0" t="n">
        <v>27</v>
      </c>
      <c r="G1730" s="0" t="n">
        <v>4.06599998474121</v>
      </c>
      <c r="H1730" s="0" t="n">
        <v>0.182666540145874</v>
      </c>
      <c r="I1730" s="0" t="n">
        <v>60</v>
      </c>
      <c r="J1730" s="0" t="n">
        <v>12.2200222015381</v>
      </c>
      <c r="K1730" s="0" t="n">
        <v>3.32307696342468</v>
      </c>
      <c r="L1730" s="0" t="n">
        <v>-0.276922941207886</v>
      </c>
      <c r="M1730" s="0" t="n">
        <v>4.3403639793396</v>
      </c>
      <c r="N1730" s="0" t="n">
        <v>0</v>
      </c>
      <c r="O1730" s="0" t="n">
        <v>0</v>
      </c>
      <c r="P1730" s="0" t="s">
        <v>144</v>
      </c>
      <c r="Q1730" s="0" t="s">
        <v>141</v>
      </c>
      <c r="R1730" s="0" t="n">
        <v>2</v>
      </c>
      <c r="S1730" s="0" t="s">
        <v>147</v>
      </c>
      <c r="T1730" s="0" t="n">
        <v>0</v>
      </c>
      <c r="U1730" s="0" t="n">
        <v>202809.45</v>
      </c>
      <c r="V1730" s="0" t="n">
        <v>0.000701491546351463</v>
      </c>
      <c r="W1730" s="0" t="n">
        <v>689.163696289063</v>
      </c>
      <c r="X1730" s="0" t="n">
        <v>0.00047676608664915</v>
      </c>
      <c r="Y1730" s="0" t="n">
        <f aca="false">IF(ISNUMBER(C1730),INDEX(Scorecard!$D$5:$D$12,SUMPRODUCT(--(Scorecard!$G$5:$G$11&lt;C1730))+1),Scorecard!$D$13)</f>
        <v>2.19112706886128</v>
      </c>
      <c r="Z1730" s="0" t="n">
        <f aca="false">IF(ISNUMBER(D1730),INDEX(Scorecard!$D$14:$D$17,SUMPRODUCT(--(Scorecard!$G$14:$G$16&lt;D1730))+1),Scorecard!$D$18)</f>
        <v>0.0505355481560174</v>
      </c>
      <c r="AA1730" s="0" t="n">
        <f aca="false">IF(ISNUMBER(E1730),INDEX(Scorecard!$D$19:$D$26,SUMPRODUCT(--(Scorecard!$G$19:$G$25&lt;E1730))+1),Scorecard!$D$27)</f>
        <v>0.267179331770092</v>
      </c>
      <c r="AB1730" s="0" t="n">
        <f aca="false">IF(ISNUMBER(F1730),INDEX(Scorecard!$D$28:$D$35,SUMPRODUCT(--(Scorecard!$G$28:$G$34&lt;F1730))+1),Scorecard!$D$36)</f>
        <v>0.165097008946478</v>
      </c>
      <c r="AC1730" s="0" t="n">
        <f aca="false">IF(ISNUMBER(H1730),INDEX(Scorecard!$D$37:$D$44,SUMPRODUCT(--(Scorecard!$G$37:$G$43&lt;H1730))+1),Scorecard!$D$45)</f>
        <v>0.102184252677548</v>
      </c>
      <c r="AD1730" s="0" t="n">
        <f aca="false">IF(ISNUMBER(I1730),INDEX(Scorecard!$D$46:$D$52,SUMPRODUCT(--(Scorecard!$G$46:$G$51&lt;I1730))+1),Scorecard!$D$53)</f>
        <v>0.818882373006414</v>
      </c>
      <c r="AE1730" s="0" t="n">
        <f aca="false">IF(ISNUMBER(K1730),INDEX(Scorecard!$D$54:$D$61,SUMPRODUCT(--(Scorecard!$G$54:$G$60&lt;K1730))+1),Scorecard!$D$62)</f>
        <v>0.489050497890326</v>
      </c>
      <c r="AF1730" s="0" t="n">
        <f aca="false">IF(ISNUMBER(L1730),INDEX(Scorecard!$D$63:$D$68,SUMPRODUCT(--(Scorecard!$G$63:$G$67&lt;L1730))+1),Scorecard!$D$69)</f>
        <v>0.322484508656054</v>
      </c>
      <c r="AG1730" s="0" t="n">
        <f aca="false">Inputs!$B$10+Scorecard!$J$5*Y1730+Scorecard!$J$6*Z1730+Scorecard!$J$7*AA1730+Scorecard!$J$8*AB1730+Scorecard!$J$9*AC1730+Scorecard!$J$10*AD1730+Scorecard!$J$11*AE1730+Scorecard!$J$12*AF1730</f>
        <v>-7.00220116505751</v>
      </c>
      <c r="AH1730" s="0" t="n">
        <f aca="false">MIN(1-Inputs!$B$13,MAX(Inputs!$B$13,1/(1+EXP(-(Inputs!$B$11*AG1730+Inputs!$B$12)))))</f>
        <v>0.000701491574355269</v>
      </c>
      <c r="AI1730" s="0" t="n">
        <f aca="false">Inputs!$B$9-Inputs!$B$8*AG1730</f>
        <v>689.163694127213</v>
      </c>
      <c r="AJ1730" s="0" t="n">
        <f aca="false">RANK(AH1730,$AH$5:$AH$2004,0)+COUNTIF($AH$4:AH1729,AH1730)</f>
        <v>1967</v>
      </c>
      <c r="AK1730" s="0" t="n">
        <f aca="false">IF(AJ1730&lt;=Deciles!$B$5*(Deciles!$B$4+1),INT((AJ1730-1)/(Deciles!$B$4+1))+1,Deciles!$B$5+INT((AJ1730-1-Deciles!$B$5*(Deciles!$B$4+1))/Deciles!$B$4)+1)</f>
        <v>10</v>
      </c>
    </row>
    <row r="1731" customFormat="false" ht="15" hidden="false" customHeight="false" outlineLevel="0" collapsed="false">
      <c r="A1731" s="0" t="n">
        <v>51573</v>
      </c>
      <c r="B1731" s="0" t="s">
        <v>158</v>
      </c>
      <c r="C1731" s="0" t="n">
        <v>715</v>
      </c>
      <c r="D1731" s="0" t="n">
        <v>80</v>
      </c>
      <c r="E1731" s="0" t="n">
        <v>78.7317352294922</v>
      </c>
      <c r="F1731" s="0" t="n">
        <v>50</v>
      </c>
      <c r="G1731" s="0" t="n">
        <v>3.72000002861023</v>
      </c>
      <c r="H1731" s="0" t="n">
        <v>0.803333282470703</v>
      </c>
      <c r="I1731" s="0" t="n">
        <v>8</v>
      </c>
      <c r="J1731" s="0" t="n">
        <v>11.9598436355591</v>
      </c>
      <c r="K1731" s="0" t="n">
        <v>6.73333311080933</v>
      </c>
      <c r="L1731" s="0" t="n">
        <v>2.71025609970093</v>
      </c>
      <c r="M1731" s="0" t="n">
        <v>0.36659899353981</v>
      </c>
      <c r="N1731" s="0" t="n">
        <v>0</v>
      </c>
      <c r="O1731" s="0" t="n">
        <v>0</v>
      </c>
      <c r="P1731" s="0" t="s">
        <v>140</v>
      </c>
      <c r="Q1731" s="0" t="s">
        <v>141</v>
      </c>
      <c r="R1731" s="0" t="n">
        <v>2</v>
      </c>
      <c r="S1731" s="0" t="s">
        <v>161</v>
      </c>
      <c r="T1731" s="0" t="n">
        <v>0</v>
      </c>
      <c r="U1731" s="0" t="n">
        <v>156348.7</v>
      </c>
      <c r="V1731" s="0" t="n">
        <v>0.0418363139033318</v>
      </c>
      <c r="W1731" s="0" t="n">
        <v>577.379211425781</v>
      </c>
      <c r="X1731" s="0" t="n">
        <v>0.0356489568948746</v>
      </c>
      <c r="Y1731" s="0" t="n">
        <f aca="false">IF(ISNUMBER(C1731),INDEX(Scorecard!$D$5:$D$12,SUMPRODUCT(--(Scorecard!$G$5:$G$11&lt;C1731))+1),Scorecard!$D$13)</f>
        <v>-0.0290424113398221</v>
      </c>
      <c r="Z1731" s="0" t="n">
        <f aca="false">IF(ISNUMBER(D1731),INDEX(Scorecard!$D$14:$D$17,SUMPRODUCT(--(Scorecard!$G$14:$G$16&lt;D1731))+1),Scorecard!$D$18)</f>
        <v>0.0505355481560174</v>
      </c>
      <c r="AA1731" s="0" t="n">
        <f aca="false">IF(ISNUMBER(E1731),INDEX(Scorecard!$D$19:$D$26,SUMPRODUCT(--(Scorecard!$G$19:$G$25&lt;E1731))+1),Scorecard!$D$27)</f>
        <v>-0.0341578513653732</v>
      </c>
      <c r="AB1731" s="0" t="n">
        <f aca="false">IF(ISNUMBER(F1731),INDEX(Scorecard!$D$28:$D$35,SUMPRODUCT(--(Scorecard!$G$28:$G$34&lt;F1731))+1),Scorecard!$D$36)</f>
        <v>-0.400689107298307</v>
      </c>
      <c r="AC1731" s="0" t="n">
        <f aca="false">IF(ISNUMBER(H1731),INDEX(Scorecard!$D$37:$D$44,SUMPRODUCT(--(Scorecard!$G$37:$G$43&lt;H1731))+1),Scorecard!$D$45)</f>
        <v>-0.569454719285959</v>
      </c>
      <c r="AD1731" s="0" t="n">
        <f aca="false">IF(ISNUMBER(I1731),INDEX(Scorecard!$D$46:$D$52,SUMPRODUCT(--(Scorecard!$G$46:$G$51&lt;I1731))+1),Scorecard!$D$53)</f>
        <v>-0.114272400683245</v>
      </c>
      <c r="AE1731" s="0" t="n">
        <f aca="false">IF(ISNUMBER(K1731),INDEX(Scorecard!$D$54:$D$61,SUMPRODUCT(--(Scorecard!$G$54:$G$60&lt;K1731))+1),Scorecard!$D$62)</f>
        <v>-0.357264871923982</v>
      </c>
      <c r="AF1731" s="0" t="n">
        <f aca="false">IF(ISNUMBER(L1731),INDEX(Scorecard!$D$63:$D$68,SUMPRODUCT(--(Scorecard!$G$63:$G$67&lt;L1731))+1),Scorecard!$D$69)</f>
        <v>0.322484508656054</v>
      </c>
      <c r="AG1731" s="0" t="n">
        <f aca="false">Inputs!$B$10+Scorecard!$J$5*Y1731+Scorecard!$J$6*Z1731+Scorecard!$J$7*AA1731+Scorecard!$J$8*AB1731+Scorecard!$J$9*AC1731+Scorecard!$J$10*AD1731+Scorecard!$J$11*AE1731+Scorecard!$J$12*AF1731</f>
        <v>-3.12804640135294</v>
      </c>
      <c r="AH1731" s="0" t="n">
        <f aca="false">MIN(1-Inputs!$B$13,MAX(Inputs!$B$13,1/(1+EXP(-(Inputs!$B$11*AG1731+Inputs!$B$12)))))</f>
        <v>0.0418363122303763</v>
      </c>
      <c r="AI1731" s="0" t="n">
        <f aca="false">Inputs!$B$9-Inputs!$B$8*AG1731</f>
        <v>577.379216822555</v>
      </c>
      <c r="AJ1731" s="0" t="n">
        <f aca="false">RANK(AH1731,$AH$5:$AH$2004,0)+COUNTIF($AH$4:AH1730,AH1731)</f>
        <v>202</v>
      </c>
      <c r="AK1731" s="0" t="n">
        <f aca="false">IF(AJ1731&lt;=Deciles!$B$5*(Deciles!$B$4+1),INT((AJ1731-1)/(Deciles!$B$4+1))+1,Deciles!$B$5+INT((AJ1731-1-Deciles!$B$5*(Deciles!$B$4+1))/Deciles!$B$4)+1)</f>
        <v>2</v>
      </c>
    </row>
    <row r="1732" customFormat="false" ht="15" hidden="false" customHeight="false" outlineLevel="0" collapsed="false">
      <c r="A1732" s="0" t="n">
        <v>51576</v>
      </c>
      <c r="B1732" s="0" t="s">
        <v>145</v>
      </c>
      <c r="C1732" s="0" t="n">
        <v>695</v>
      </c>
      <c r="D1732" s="0" t="n">
        <v>80</v>
      </c>
      <c r="E1732" s="0" t="n">
        <v>79.5701141357422</v>
      </c>
      <c r="F1732" s="0" t="n">
        <v>31</v>
      </c>
      <c r="G1732" s="0" t="n">
        <v>3.68199992179871</v>
      </c>
      <c r="H1732" s="0" t="n">
        <v>0.165333271026611</v>
      </c>
      <c r="I1732" s="0" t="n">
        <v>1</v>
      </c>
      <c r="J1732" s="0" t="n">
        <v>11.9754047393799</v>
      </c>
      <c r="K1732" s="0" t="n">
        <v>4.55833339691162</v>
      </c>
      <c r="L1732" s="0" t="n">
        <v>-1.875</v>
      </c>
      <c r="M1732" s="0" t="n">
        <v>4.74416494369507</v>
      </c>
      <c r="N1732" s="0" t="n">
        <v>0</v>
      </c>
      <c r="O1732" s="0" t="n">
        <v>0</v>
      </c>
      <c r="P1732" s="0" t="s">
        <v>144</v>
      </c>
      <c r="Q1732" s="0" t="s">
        <v>141</v>
      </c>
      <c r="R1732" s="0" t="n">
        <v>1</v>
      </c>
      <c r="S1732" s="0" t="s">
        <v>142</v>
      </c>
      <c r="T1732" s="0" t="n">
        <v>0</v>
      </c>
      <c r="U1732" s="0" t="n">
        <v>158800.56</v>
      </c>
      <c r="V1732" s="0" t="n">
        <v>0.0296946596354246</v>
      </c>
      <c r="W1732" s="0" t="n">
        <v>586.99755859375</v>
      </c>
      <c r="X1732" s="0" t="n">
        <v>0.0205446165055037</v>
      </c>
      <c r="Y1732" s="0" t="n">
        <f aca="false">IF(ISNUMBER(C1732),INDEX(Scorecard!$D$5:$D$12,SUMPRODUCT(--(Scorecard!$G$5:$G$11&lt;C1732))+1),Scorecard!$D$13)</f>
        <v>-0.869677851527538</v>
      </c>
      <c r="Z1732" s="0" t="n">
        <f aca="false">IF(ISNUMBER(D1732),INDEX(Scorecard!$D$14:$D$17,SUMPRODUCT(--(Scorecard!$G$14:$G$16&lt;D1732))+1),Scorecard!$D$18)</f>
        <v>0.0505355481560174</v>
      </c>
      <c r="AA1732" s="0" t="n">
        <f aca="false">IF(ISNUMBER(E1732),INDEX(Scorecard!$D$19:$D$26,SUMPRODUCT(--(Scorecard!$G$19:$G$25&lt;E1732))+1),Scorecard!$D$27)</f>
        <v>-0.0341578513653732</v>
      </c>
      <c r="AB1732" s="0" t="n">
        <f aca="false">IF(ISNUMBER(F1732),INDEX(Scorecard!$D$28:$D$35,SUMPRODUCT(--(Scorecard!$G$28:$G$34&lt;F1732))+1),Scorecard!$D$36)</f>
        <v>0.126913191054783</v>
      </c>
      <c r="AC1732" s="0" t="n">
        <f aca="false">IF(ISNUMBER(H1732),INDEX(Scorecard!$D$37:$D$44,SUMPRODUCT(--(Scorecard!$G$37:$G$43&lt;H1732))+1),Scorecard!$D$45)</f>
        <v>0.102184252677548</v>
      </c>
      <c r="AD1732" s="0" t="n">
        <f aca="false">IF(ISNUMBER(I1732),INDEX(Scorecard!$D$46:$D$52,SUMPRODUCT(--(Scorecard!$G$46:$G$51&lt;I1732))+1),Scorecard!$D$53)</f>
        <v>-0.161534840507194</v>
      </c>
      <c r="AE1732" s="0" t="n">
        <f aca="false">IF(ISNUMBER(K1732),INDEX(Scorecard!$D$54:$D$61,SUMPRODUCT(--(Scorecard!$G$54:$G$60&lt;K1732))+1),Scorecard!$D$62)</f>
        <v>0.409483001259379</v>
      </c>
      <c r="AF1732" s="0" t="n">
        <f aca="false">IF(ISNUMBER(L1732),INDEX(Scorecard!$D$63:$D$68,SUMPRODUCT(--(Scorecard!$G$63:$G$67&lt;L1732))+1),Scorecard!$D$69)</f>
        <v>-0.340582194386522</v>
      </c>
      <c r="AG1732" s="0" t="n">
        <f aca="false">Inputs!$B$10+Scorecard!$J$5*Y1732+Scorecard!$J$6*Z1732+Scorecard!$J$7*AA1732+Scorecard!$J$8*AB1732+Scorecard!$J$9*AC1732+Scorecard!$J$10*AD1732+Scorecard!$J$11*AE1732+Scorecard!$J$12*AF1732</f>
        <v>-3.46139246217131</v>
      </c>
      <c r="AH1732" s="0" t="n">
        <f aca="false">MIN(1-Inputs!$B$13,MAX(Inputs!$B$13,1/(1+EXP(-(Inputs!$B$11*AG1732+Inputs!$B$12)))))</f>
        <v>0.0296946587830815</v>
      </c>
      <c r="AI1732" s="0" t="n">
        <f aca="false">Inputs!$B$9-Inputs!$B$8*AG1732</f>
        <v>586.997550999405</v>
      </c>
      <c r="AJ1732" s="0" t="n">
        <f aca="false">RANK(AH1732,$AH$5:$AH$2004,0)+COUNTIF($AH$4:AH1731,AH1732)</f>
        <v>320</v>
      </c>
      <c r="AK1732" s="0" t="n">
        <f aca="false">IF(AJ1732&lt;=Deciles!$B$5*(Deciles!$B$4+1),INT((AJ1732-1)/(Deciles!$B$4+1))+1,Deciles!$B$5+INT((AJ1732-1-Deciles!$B$5*(Deciles!$B$4+1))/Deciles!$B$4)+1)</f>
        <v>2</v>
      </c>
    </row>
    <row r="1733" customFormat="false" ht="15" hidden="false" customHeight="false" outlineLevel="0" collapsed="false">
      <c r="A1733" s="0" t="n">
        <v>51576</v>
      </c>
      <c r="B1733" s="0" t="s">
        <v>150</v>
      </c>
      <c r="C1733" s="0" t="n">
        <v>695</v>
      </c>
      <c r="D1733" s="0" t="n">
        <v>80</v>
      </c>
      <c r="E1733" s="0" t="n">
        <v>72.1256561279297</v>
      </c>
      <c r="F1733" s="0" t="n">
        <v>31</v>
      </c>
      <c r="G1733" s="0" t="n">
        <v>3.68199992179871</v>
      </c>
      <c r="H1733" s="0" t="n">
        <v>-2.95133328437805</v>
      </c>
      <c r="I1733" s="0" t="n">
        <v>19</v>
      </c>
      <c r="J1733" s="0" t="n">
        <v>11.946702003479</v>
      </c>
      <c r="K1733" s="0" t="n">
        <v>4.09999990463257</v>
      </c>
      <c r="L1733" s="0" t="n">
        <v>-0.208333492279053</v>
      </c>
      <c r="M1733" s="0" t="n">
        <v>4.74416780471802</v>
      </c>
      <c r="N1733" s="0" t="n">
        <v>1</v>
      </c>
      <c r="O1733" s="0" t="n">
        <v>1</v>
      </c>
      <c r="P1733" s="0" t="s">
        <v>144</v>
      </c>
      <c r="Q1733" s="0" t="s">
        <v>141</v>
      </c>
      <c r="R1733" s="0" t="n">
        <v>1</v>
      </c>
      <c r="S1733" s="0" t="s">
        <v>142</v>
      </c>
      <c r="T1733" s="0" t="n">
        <v>0</v>
      </c>
      <c r="U1733" s="0" t="n">
        <v>154307.34</v>
      </c>
      <c r="V1733" s="0" t="n">
        <v>0.0249581784009934</v>
      </c>
      <c r="W1733" s="0" t="n">
        <v>591.832153320313</v>
      </c>
      <c r="X1733" s="0" t="n">
        <v>0.537214279174805</v>
      </c>
      <c r="Y1733" s="0" t="n">
        <f aca="false">IF(ISNUMBER(C1733),INDEX(Scorecard!$D$5:$D$12,SUMPRODUCT(--(Scorecard!$G$5:$G$11&lt;C1733))+1),Scorecard!$D$13)</f>
        <v>-0.869677851527538</v>
      </c>
      <c r="Z1733" s="0" t="n">
        <f aca="false">IF(ISNUMBER(D1733),INDEX(Scorecard!$D$14:$D$17,SUMPRODUCT(--(Scorecard!$G$14:$G$16&lt;D1733))+1),Scorecard!$D$18)</f>
        <v>0.0505355481560174</v>
      </c>
      <c r="AA1733" s="0" t="n">
        <f aca="false">IF(ISNUMBER(E1733),INDEX(Scorecard!$D$19:$D$26,SUMPRODUCT(--(Scorecard!$G$19:$G$25&lt;E1733))+1),Scorecard!$D$27)</f>
        <v>-0.0341578513653732</v>
      </c>
      <c r="AB1733" s="0" t="n">
        <f aca="false">IF(ISNUMBER(F1733),INDEX(Scorecard!$D$28:$D$35,SUMPRODUCT(--(Scorecard!$G$28:$G$34&lt;F1733))+1),Scorecard!$D$36)</f>
        <v>0.126913191054783</v>
      </c>
      <c r="AC1733" s="0" t="n">
        <f aca="false">IF(ISNUMBER(H1733),INDEX(Scorecard!$D$37:$D$44,SUMPRODUCT(--(Scorecard!$G$37:$G$43&lt;H1733))+1),Scorecard!$D$45)</f>
        <v>1.35057635045042</v>
      </c>
      <c r="AD1733" s="0" t="n">
        <f aca="false">IF(ISNUMBER(I1733),INDEX(Scorecard!$D$46:$D$52,SUMPRODUCT(--(Scorecard!$G$46:$G$51&lt;I1733))+1),Scorecard!$D$53)</f>
        <v>-0.108777051091409</v>
      </c>
      <c r="AE1733" s="0" t="n">
        <f aca="false">IF(ISNUMBER(K1733),INDEX(Scorecard!$D$54:$D$61,SUMPRODUCT(--(Scorecard!$G$54:$G$60&lt;K1733))+1),Scorecard!$D$62)</f>
        <v>0.489050497890326</v>
      </c>
      <c r="AF1733" s="0" t="n">
        <f aca="false">IF(ISNUMBER(L1733),INDEX(Scorecard!$D$63:$D$68,SUMPRODUCT(--(Scorecard!$G$63:$G$67&lt;L1733))+1),Scorecard!$D$69)</f>
        <v>0.322484508656054</v>
      </c>
      <c r="AG1733" s="0" t="n">
        <f aca="false">Inputs!$B$10+Scorecard!$J$5*Y1733+Scorecard!$J$6*Z1733+Scorecard!$J$7*AA1733+Scorecard!$J$8*AB1733+Scorecard!$J$9*AC1733+Scorecard!$J$10*AD1733+Scorecard!$J$11*AE1733+Scorecard!$J$12*AF1733</f>
        <v>-3.62894750929096</v>
      </c>
      <c r="AH1733" s="0" t="n">
        <f aca="false">MIN(1-Inputs!$B$13,MAX(Inputs!$B$13,1/(1+EXP(-(Inputs!$B$11*AG1733+Inputs!$B$12)))))</f>
        <v>0.024958178707087</v>
      </c>
      <c r="AI1733" s="0" t="n">
        <f aca="false">Inputs!$B$9-Inputs!$B$8*AG1733</f>
        <v>591.832167710514</v>
      </c>
      <c r="AJ1733" s="0" t="n">
        <f aca="false">RANK(AH1733,$AH$5:$AH$2004,0)+COUNTIF($AH$4:AH1732,AH1733)</f>
        <v>386</v>
      </c>
      <c r="AK1733" s="0" t="n">
        <f aca="false">IF(AJ1733&lt;=Deciles!$B$5*(Deciles!$B$4+1),INT((AJ1733-1)/(Deciles!$B$4+1))+1,Deciles!$B$5+INT((AJ1733-1-Deciles!$B$5*(Deciles!$B$4+1))/Deciles!$B$4)+1)</f>
        <v>2</v>
      </c>
    </row>
    <row r="1734" customFormat="false" ht="15" hidden="false" customHeight="false" outlineLevel="0" collapsed="false">
      <c r="A1734" s="0" t="n">
        <v>51618</v>
      </c>
      <c r="B1734" s="0" t="s">
        <v>143</v>
      </c>
      <c r="C1734" s="0" t="n">
        <v>809</v>
      </c>
      <c r="D1734" s="0" t="n">
        <v>80</v>
      </c>
      <c r="E1734" s="0" t="n">
        <v>76.253532409668</v>
      </c>
      <c r="F1734" s="0" t="n">
        <v>36</v>
      </c>
      <c r="G1734" s="0" t="n">
        <v>3.59400010108948</v>
      </c>
      <c r="H1734" s="0" t="n">
        <v>0.360666751861572</v>
      </c>
      <c r="I1734" s="0" t="n">
        <v>14</v>
      </c>
      <c r="J1734" s="0" t="n">
        <v>12.1186685562134</v>
      </c>
      <c r="K1734" s="0" t="n">
        <v>9.23333358764648</v>
      </c>
      <c r="L1734" s="0" t="n">
        <v>5.07179498672485</v>
      </c>
      <c r="M1734" s="0" t="n">
        <v>1.84646689891815</v>
      </c>
      <c r="N1734" s="0" t="n">
        <v>0</v>
      </c>
      <c r="O1734" s="0" t="n">
        <v>0</v>
      </c>
      <c r="P1734" s="0" t="s">
        <v>140</v>
      </c>
      <c r="Q1734" s="0" t="s">
        <v>141</v>
      </c>
      <c r="R1734" s="0" t="n">
        <v>1</v>
      </c>
      <c r="S1734" s="0" t="s">
        <v>161</v>
      </c>
      <c r="T1734" s="0" t="n">
        <v>0</v>
      </c>
      <c r="U1734" s="0" t="n">
        <v>183261.36</v>
      </c>
      <c r="V1734" s="0" t="n">
        <v>0.00297498772852123</v>
      </c>
      <c r="W1734" s="0" t="n">
        <v>650.000061035156</v>
      </c>
      <c r="X1734" s="0" t="n">
        <v>0.00138965202495456</v>
      </c>
      <c r="Y1734" s="0" t="n">
        <f aca="false">IF(ISNUMBER(C1734),INDEX(Scorecard!$D$5:$D$12,SUMPRODUCT(--(Scorecard!$G$5:$G$11&lt;C1734))+1),Scorecard!$D$13)</f>
        <v>2.19112706886128</v>
      </c>
      <c r="Z1734" s="0" t="n">
        <f aca="false">IF(ISNUMBER(D1734),INDEX(Scorecard!$D$14:$D$17,SUMPRODUCT(--(Scorecard!$G$14:$G$16&lt;D1734))+1),Scorecard!$D$18)</f>
        <v>0.0505355481560174</v>
      </c>
      <c r="AA1734" s="0" t="n">
        <f aca="false">IF(ISNUMBER(E1734),INDEX(Scorecard!$D$19:$D$26,SUMPRODUCT(--(Scorecard!$G$19:$G$25&lt;E1734))+1),Scorecard!$D$27)</f>
        <v>-0.0341578513653732</v>
      </c>
      <c r="AB1734" s="0" t="n">
        <f aca="false">IF(ISNUMBER(F1734),INDEX(Scorecard!$D$28:$D$35,SUMPRODUCT(--(Scorecard!$G$28:$G$34&lt;F1734))+1),Scorecard!$D$36)</f>
        <v>-0.0008456427959252</v>
      </c>
      <c r="AC1734" s="0" t="n">
        <f aca="false">IF(ISNUMBER(H1734),INDEX(Scorecard!$D$37:$D$44,SUMPRODUCT(--(Scorecard!$G$37:$G$43&lt;H1734))+1),Scorecard!$D$45)</f>
        <v>-0.0679520129233634</v>
      </c>
      <c r="AD1734" s="0" t="n">
        <f aca="false">IF(ISNUMBER(I1734),INDEX(Scorecard!$D$46:$D$52,SUMPRODUCT(--(Scorecard!$G$46:$G$51&lt;I1734))+1),Scorecard!$D$53)</f>
        <v>-0.114272400683245</v>
      </c>
      <c r="AE1734" s="0" t="n">
        <f aca="false">IF(ISNUMBER(K1734),INDEX(Scorecard!$D$54:$D$61,SUMPRODUCT(--(Scorecard!$G$54:$G$60&lt;K1734))+1),Scorecard!$D$62)</f>
        <v>-0.541917179454542</v>
      </c>
      <c r="AF1734" s="0" t="n">
        <f aca="false">IF(ISNUMBER(L1734),INDEX(Scorecard!$D$63:$D$68,SUMPRODUCT(--(Scorecard!$G$63:$G$67&lt;L1734))+1),Scorecard!$D$69)</f>
        <v>0.322484508656054</v>
      </c>
      <c r="AG1734" s="0" t="n">
        <f aca="false">Inputs!$B$10+Scorecard!$J$5*Y1734+Scorecard!$J$6*Z1734+Scorecard!$J$7*AA1734+Scorecard!$J$8*AB1734+Scorecard!$J$9*AC1734+Scorecard!$J$10*AD1734+Scorecard!$J$11*AE1734+Scorecard!$J$12*AF1734</f>
        <v>-5.64489358971524</v>
      </c>
      <c r="AH1734" s="0" t="n">
        <f aca="false">MIN(1-Inputs!$B$13,MAX(Inputs!$B$13,1/(1+EXP(-(Inputs!$B$11*AG1734+Inputs!$B$12)))))</f>
        <v>0.0029749877614524</v>
      </c>
      <c r="AI1734" s="0" t="n">
        <f aca="false">Inputs!$B$9-Inputs!$B$8*AG1734</f>
        <v>650.000075969067</v>
      </c>
      <c r="AJ1734" s="0" t="n">
        <f aca="false">RANK(AH1734,$AH$5:$AH$2004,0)+COUNTIF($AH$4:AH1733,AH1734)</f>
        <v>1543</v>
      </c>
      <c r="AK1734" s="0" t="n">
        <f aca="false">IF(AJ1734&lt;=Deciles!$B$5*(Deciles!$B$4+1),INT((AJ1734-1)/(Deciles!$B$4+1))+1,Deciles!$B$5+INT((AJ1734-1-Deciles!$B$5*(Deciles!$B$4+1))/Deciles!$B$4)+1)</f>
        <v>8</v>
      </c>
    </row>
    <row r="1735" customFormat="false" ht="15" hidden="false" customHeight="false" outlineLevel="0" collapsed="false">
      <c r="A1735" s="0" t="n">
        <v>51620</v>
      </c>
      <c r="B1735" s="0" t="s">
        <v>145</v>
      </c>
      <c r="C1735" s="0" t="n">
        <v>719</v>
      </c>
      <c r="D1735" s="0" t="n">
        <v>92.7969665527344</v>
      </c>
      <c r="E1735" s="0" t="n">
        <v>77.5579986572266</v>
      </c>
      <c r="F1735" s="0" t="n">
        <v>32</v>
      </c>
      <c r="G1735" s="0" t="n">
        <v>4.74499988555908</v>
      </c>
      <c r="H1735" s="0" t="n">
        <v>1.22833323478699</v>
      </c>
      <c r="I1735" s="0" t="n">
        <v>44</v>
      </c>
      <c r="J1735" s="0" t="n">
        <v>11.891170501709</v>
      </c>
      <c r="K1735" s="0" t="n">
        <v>4.85833311080933</v>
      </c>
      <c r="L1735" s="0" t="n">
        <v>-1.875</v>
      </c>
      <c r="M1735" s="0" t="n">
        <v>4.48895072937012</v>
      </c>
      <c r="N1735" s="0" t="n">
        <v>1</v>
      </c>
      <c r="O1735" s="0" t="n">
        <v>0</v>
      </c>
      <c r="P1735" s="0" t="s">
        <v>146</v>
      </c>
      <c r="Q1735" s="0" t="s">
        <v>141</v>
      </c>
      <c r="R1735" s="0" t="n">
        <v>2</v>
      </c>
      <c r="S1735" s="0" t="s">
        <v>161</v>
      </c>
      <c r="T1735" s="0" t="n">
        <v>0</v>
      </c>
      <c r="U1735" s="0" t="n">
        <v>145972</v>
      </c>
      <c r="V1735" s="0" t="n">
        <v>0.0159939918667078</v>
      </c>
      <c r="W1735" s="0" t="n">
        <v>604.123107910156</v>
      </c>
      <c r="X1735" s="0" t="n">
        <v>0.0146871618926525</v>
      </c>
      <c r="Y1735" s="0" t="n">
        <f aca="false">IF(ISNUMBER(C1735),INDEX(Scorecard!$D$5:$D$12,SUMPRODUCT(--(Scorecard!$G$5:$G$11&lt;C1735))+1),Scorecard!$D$13)</f>
        <v>-0.0290424113398221</v>
      </c>
      <c r="Z1735" s="0" t="n">
        <f aca="false">IF(ISNUMBER(D1735),INDEX(Scorecard!$D$14:$D$17,SUMPRODUCT(--(Scorecard!$G$14:$G$16&lt;D1735))+1),Scorecard!$D$18)</f>
        <v>-0.361970872710667</v>
      </c>
      <c r="AA1735" s="0" t="n">
        <f aca="false">IF(ISNUMBER(E1735),INDEX(Scorecard!$D$19:$D$26,SUMPRODUCT(--(Scorecard!$G$19:$G$25&lt;E1735))+1),Scorecard!$D$27)</f>
        <v>-0.0341578513653732</v>
      </c>
      <c r="AB1735" s="0" t="n">
        <f aca="false">IF(ISNUMBER(F1735),INDEX(Scorecard!$D$28:$D$35,SUMPRODUCT(--(Scorecard!$G$28:$G$34&lt;F1735))+1),Scorecard!$D$36)</f>
        <v>0.126913191054783</v>
      </c>
      <c r="AC1735" s="0" t="n">
        <f aca="false">IF(ISNUMBER(H1735),INDEX(Scorecard!$D$37:$D$44,SUMPRODUCT(--(Scorecard!$G$37:$G$43&lt;H1735))+1),Scorecard!$D$45)</f>
        <v>-0.975503570149195</v>
      </c>
      <c r="AD1735" s="0" t="n">
        <f aca="false">IF(ISNUMBER(I1735),INDEX(Scorecard!$D$46:$D$52,SUMPRODUCT(--(Scorecard!$G$46:$G$51&lt;I1735))+1),Scorecard!$D$53)</f>
        <v>0.818882373006414</v>
      </c>
      <c r="AE1735" s="0" t="n">
        <f aca="false">IF(ISNUMBER(K1735),INDEX(Scorecard!$D$54:$D$61,SUMPRODUCT(--(Scorecard!$G$54:$G$60&lt;K1735))+1),Scorecard!$D$62)</f>
        <v>0.214429354789033</v>
      </c>
      <c r="AF1735" s="0" t="n">
        <f aca="false">IF(ISNUMBER(L1735),INDEX(Scorecard!$D$63:$D$68,SUMPRODUCT(--(Scorecard!$G$63:$G$67&lt;L1735))+1),Scorecard!$D$69)</f>
        <v>-0.340582194386522</v>
      </c>
      <c r="AG1735" s="0" t="n">
        <f aca="false">Inputs!$B$10+Scorecard!$J$5*Y1735+Scorecard!$J$6*Z1735+Scorecard!$J$7*AA1735+Scorecard!$J$8*AB1735+Scorecard!$J$9*AC1735+Scorecard!$J$10*AD1735+Scorecard!$J$11*AE1735+Scorecard!$J$12*AF1735</f>
        <v>-4.05491881659366</v>
      </c>
      <c r="AH1735" s="0" t="n">
        <f aca="false">MIN(1-Inputs!$B$13,MAX(Inputs!$B$13,1/(1+EXP(-(Inputs!$B$11*AG1735+Inputs!$B$12)))))</f>
        <v>0.0159939919947249</v>
      </c>
      <c r="AI1735" s="0" t="n">
        <f aca="false">Inputs!$B$9-Inputs!$B$8*AG1735</f>
        <v>604.123101562646</v>
      </c>
      <c r="AJ1735" s="0" t="n">
        <f aca="false">RANK(AH1735,$AH$5:$AH$2004,0)+COUNTIF($AH$4:AH1734,AH1735)</f>
        <v>570</v>
      </c>
      <c r="AK1735" s="0" t="n">
        <f aca="false">IF(AJ1735&lt;=Deciles!$B$5*(Deciles!$B$4+1),INT((AJ1735-1)/(Deciles!$B$4+1))+1,Deciles!$B$5+INT((AJ1735-1-Deciles!$B$5*(Deciles!$B$4+1))/Deciles!$B$4)+1)</f>
        <v>3</v>
      </c>
    </row>
    <row r="1736" customFormat="false" ht="15" hidden="false" customHeight="false" outlineLevel="0" collapsed="false">
      <c r="A1736" s="0" t="n">
        <v>51636</v>
      </c>
      <c r="B1736" s="0" t="s">
        <v>152</v>
      </c>
      <c r="C1736" s="0" t="n">
        <v>782</v>
      </c>
      <c r="D1736" s="0" t="n">
        <v>71.9502410888672</v>
      </c>
      <c r="E1736" s="0" t="n">
        <v>61.8018302917481</v>
      </c>
      <c r="F1736" s="0" t="n">
        <v>38</v>
      </c>
      <c r="G1736" s="0" t="n">
        <v>2.89400005340576</v>
      </c>
      <c r="H1736" s="0" t="n">
        <v>-3.53933334350586</v>
      </c>
      <c r="I1736" s="0" t="n">
        <v>22</v>
      </c>
      <c r="J1736" s="0" t="n">
        <v>12.3958215713501</v>
      </c>
      <c r="K1736" s="0" t="n">
        <v>4.80000019073486</v>
      </c>
      <c r="L1736" s="0" t="n">
        <v>-0.458333015441895</v>
      </c>
      <c r="M1736" s="0" t="n">
        <v>6.28858137130737</v>
      </c>
      <c r="N1736" s="0" t="n">
        <v>0</v>
      </c>
      <c r="O1736" s="0" t="n">
        <v>0</v>
      </c>
      <c r="P1736" s="0" t="s">
        <v>140</v>
      </c>
      <c r="Q1736" s="0" t="s">
        <v>141</v>
      </c>
      <c r="R1736" s="0" t="n">
        <v>1</v>
      </c>
      <c r="S1736" s="0" t="s">
        <v>149</v>
      </c>
      <c r="T1736" s="0" t="n">
        <v>0</v>
      </c>
      <c r="U1736" s="0" t="n">
        <v>241789.23</v>
      </c>
      <c r="V1736" s="0" t="n">
        <v>0.00339436857029796</v>
      </c>
      <c r="W1736" s="0" t="n">
        <v>646.419494628906</v>
      </c>
      <c r="X1736" s="0" t="n">
        <v>0.00274945981800556</v>
      </c>
      <c r="Y1736" s="0" t="n">
        <f aca="false">IF(ISNUMBER(C1736),INDEX(Scorecard!$D$5:$D$12,SUMPRODUCT(--(Scorecard!$G$5:$G$11&lt;C1736))+1),Scorecard!$D$13)</f>
        <v>1.23750384304241</v>
      </c>
      <c r="Z1736" s="0" t="n">
        <f aca="false">IF(ISNUMBER(D1736),INDEX(Scorecard!$D$14:$D$17,SUMPRODUCT(--(Scorecard!$G$14:$G$16&lt;D1736))+1),Scorecard!$D$18)</f>
        <v>0.128579646629417</v>
      </c>
      <c r="AA1736" s="0" t="n">
        <f aca="false">IF(ISNUMBER(E1736),INDEX(Scorecard!$D$19:$D$26,SUMPRODUCT(--(Scorecard!$G$19:$G$25&lt;E1736))+1),Scorecard!$D$27)</f>
        <v>0.233621608745691</v>
      </c>
      <c r="AB1736" s="0" t="n">
        <f aca="false">IF(ISNUMBER(F1736),INDEX(Scorecard!$D$28:$D$35,SUMPRODUCT(--(Scorecard!$G$28:$G$34&lt;F1736))+1),Scorecard!$D$36)</f>
        <v>-0.132616866359722</v>
      </c>
      <c r="AC1736" s="0" t="n">
        <f aca="false">IF(ISNUMBER(H1736),INDEX(Scorecard!$D$37:$D$44,SUMPRODUCT(--(Scorecard!$G$37:$G$43&lt;H1736))+1),Scorecard!$D$45)</f>
        <v>1.35057635045042</v>
      </c>
      <c r="AD1736" s="0" t="n">
        <f aca="false">IF(ISNUMBER(I1736),INDEX(Scorecard!$D$46:$D$52,SUMPRODUCT(--(Scorecard!$G$46:$G$51&lt;I1736))+1),Scorecard!$D$53)</f>
        <v>-0.108777051091409</v>
      </c>
      <c r="AE1736" s="0" t="n">
        <f aca="false">IF(ISNUMBER(K1736),INDEX(Scorecard!$D$54:$D$61,SUMPRODUCT(--(Scorecard!$G$54:$G$60&lt;K1736))+1),Scorecard!$D$62)</f>
        <v>0.409483001259379</v>
      </c>
      <c r="AF1736" s="0" t="n">
        <f aca="false">IF(ISNUMBER(L1736),INDEX(Scorecard!$D$63:$D$68,SUMPRODUCT(--(Scorecard!$G$63:$G$67&lt;L1736))+1),Scorecard!$D$69)</f>
        <v>0.322484508656054</v>
      </c>
      <c r="AG1736" s="0" t="n">
        <f aca="false">Inputs!$B$10+Scorecard!$J$5*Y1736+Scorecard!$J$6*Z1736+Scorecard!$J$7*AA1736+Scorecard!$J$8*AB1736+Scorecard!$J$9*AC1736+Scorecard!$J$10*AD1736+Scorecard!$J$11*AE1736+Scorecard!$J$12*AF1736</f>
        <v>-5.52080104671533</v>
      </c>
      <c r="AH1736" s="0" t="n">
        <f aca="false">MIN(1-Inputs!$B$13,MAX(Inputs!$B$13,1/(1+EXP(-(Inputs!$B$11*AG1736+Inputs!$B$12)))))</f>
        <v>0.00339436863519277</v>
      </c>
      <c r="AI1736" s="0" t="n">
        <f aca="false">Inputs!$B$9-Inputs!$B$8*AG1736</f>
        <v>646.419522041122</v>
      </c>
      <c r="AJ1736" s="0" t="n">
        <f aca="false">RANK(AH1736,$AH$5:$AH$2004,0)+COUNTIF($AH$4:AH1735,AH1736)</f>
        <v>1482</v>
      </c>
      <c r="AK1736" s="0" t="n">
        <f aca="false">IF(AJ1736&lt;=Deciles!$B$5*(Deciles!$B$4+1),INT((AJ1736-1)/(Deciles!$B$4+1))+1,Deciles!$B$5+INT((AJ1736-1-Deciles!$B$5*(Deciles!$B$4+1))/Deciles!$B$4)+1)</f>
        <v>8</v>
      </c>
    </row>
    <row r="1737" customFormat="false" ht="15" hidden="false" customHeight="false" outlineLevel="0" collapsed="false">
      <c r="A1737" s="0" t="n">
        <v>51649</v>
      </c>
      <c r="B1737" s="0" t="s">
        <v>158</v>
      </c>
      <c r="C1737" s="0" t="n">
        <v>801</v>
      </c>
      <c r="D1737" s="0" t="n">
        <v>94.3633041381836</v>
      </c>
      <c r="E1737" s="0" t="n">
        <v>92.6822204589844</v>
      </c>
      <c r="F1737" s="0" t="n">
        <v>34</v>
      </c>
      <c r="G1737" s="0" t="n">
        <v>3.84899997711182</v>
      </c>
      <c r="H1737" s="0" t="n">
        <v>0.93233323097229</v>
      </c>
      <c r="I1737" s="0" t="n">
        <v>10</v>
      </c>
      <c r="J1737" s="0" t="n">
        <v>11.7718458175659</v>
      </c>
      <c r="K1737" s="0" t="n">
        <v>6.63333320617676</v>
      </c>
      <c r="L1737" s="0" t="n">
        <v>2.71025633811951</v>
      </c>
      <c r="M1737" s="0" t="n">
        <v>0.285017788410187</v>
      </c>
      <c r="N1737" s="0" t="n">
        <v>0</v>
      </c>
      <c r="O1737" s="0" t="n">
        <v>0</v>
      </c>
      <c r="P1737" s="0" t="s">
        <v>144</v>
      </c>
      <c r="Q1737" s="0" t="s">
        <v>141</v>
      </c>
      <c r="R1737" s="0" t="n">
        <v>2</v>
      </c>
      <c r="S1737" s="0" t="s">
        <v>159</v>
      </c>
      <c r="T1737" s="0" t="n">
        <v>0</v>
      </c>
      <c r="U1737" s="0" t="n">
        <v>129553.03</v>
      </c>
      <c r="V1737" s="0" t="n">
        <v>0.00474762683734298</v>
      </c>
      <c r="W1737" s="0" t="n">
        <v>637.302001953125</v>
      </c>
      <c r="X1737" s="0" t="n">
        <v>0.00290262722410262</v>
      </c>
      <c r="Y1737" s="0" t="n">
        <f aca="false">IF(ISNUMBER(C1737),INDEX(Scorecard!$D$5:$D$12,SUMPRODUCT(--(Scorecard!$G$5:$G$11&lt;C1737))+1),Scorecard!$D$13)</f>
        <v>2.19112706886128</v>
      </c>
      <c r="Z1737" s="0" t="n">
        <f aca="false">IF(ISNUMBER(D1737),INDEX(Scorecard!$D$14:$D$17,SUMPRODUCT(--(Scorecard!$G$14:$G$16&lt;D1737))+1),Scorecard!$D$18)</f>
        <v>-0.361970872710667</v>
      </c>
      <c r="AA1737" s="0" t="n">
        <f aca="false">IF(ISNUMBER(E1737),INDEX(Scorecard!$D$19:$D$26,SUMPRODUCT(--(Scorecard!$G$19:$G$25&lt;E1737))+1),Scorecard!$D$27)</f>
        <v>-0.820992370602782</v>
      </c>
      <c r="AB1737" s="0" t="n">
        <f aca="false">IF(ISNUMBER(F1737),INDEX(Scorecard!$D$28:$D$35,SUMPRODUCT(--(Scorecard!$G$28:$G$34&lt;F1737))+1),Scorecard!$D$36)</f>
        <v>-0.0008456427959252</v>
      </c>
      <c r="AC1737" s="0" t="n">
        <f aca="false">IF(ISNUMBER(H1737),INDEX(Scorecard!$D$37:$D$44,SUMPRODUCT(--(Scorecard!$G$37:$G$43&lt;H1737))+1),Scorecard!$D$45)</f>
        <v>-0.975503570149195</v>
      </c>
      <c r="AD1737" s="0" t="n">
        <f aca="false">IF(ISNUMBER(I1737),INDEX(Scorecard!$D$46:$D$52,SUMPRODUCT(--(Scorecard!$G$46:$G$51&lt;I1737))+1),Scorecard!$D$53)</f>
        <v>-0.114272400683245</v>
      </c>
      <c r="AE1737" s="0" t="n">
        <f aca="false">IF(ISNUMBER(K1737),INDEX(Scorecard!$D$54:$D$61,SUMPRODUCT(--(Scorecard!$G$54:$G$60&lt;K1737))+1),Scorecard!$D$62)</f>
        <v>-0.357264871923982</v>
      </c>
      <c r="AF1737" s="0" t="n">
        <f aca="false">IF(ISNUMBER(L1737),INDEX(Scorecard!$D$63:$D$68,SUMPRODUCT(--(Scorecard!$G$63:$G$67&lt;L1737))+1),Scorecard!$D$69)</f>
        <v>0.322484508656054</v>
      </c>
      <c r="AG1737" s="0" t="n">
        <f aca="false">Inputs!$B$10+Scorecard!$J$5*Y1737+Scorecard!$J$6*Z1737+Scorecard!$J$7*AA1737+Scorecard!$J$8*AB1737+Scorecard!$J$9*AC1737+Scorecard!$J$10*AD1737+Scorecard!$J$11*AE1737+Scorecard!$J$12*AF1737</f>
        <v>-5.20481104266087</v>
      </c>
      <c r="AH1737" s="0" t="n">
        <f aca="false">MIN(1-Inputs!$B$13,MAX(Inputs!$B$13,1/(1+EXP(-(Inputs!$B$11*AG1737+Inputs!$B$12)))))</f>
        <v>0.00474762677242021</v>
      </c>
      <c r="AI1737" s="0" t="n">
        <f aca="false">Inputs!$B$9-Inputs!$B$8*AG1737</f>
        <v>637.301977804725</v>
      </c>
      <c r="AJ1737" s="0" t="n">
        <f aca="false">RANK(AH1737,$AH$5:$AH$2004,0)+COUNTIF($AH$4:AH1736,AH1737)</f>
        <v>1291</v>
      </c>
      <c r="AK1737" s="0" t="n">
        <f aca="false">IF(AJ1737&lt;=Deciles!$B$5*(Deciles!$B$4+1),INT((AJ1737-1)/(Deciles!$B$4+1))+1,Deciles!$B$5+INT((AJ1737-1-Deciles!$B$5*(Deciles!$B$4+1))/Deciles!$B$4)+1)</f>
        <v>7</v>
      </c>
    </row>
    <row r="1738" customFormat="false" ht="15" hidden="false" customHeight="false" outlineLevel="0" collapsed="false">
      <c r="A1738" s="0" t="n">
        <v>51713</v>
      </c>
      <c r="B1738" s="0" t="s">
        <v>143</v>
      </c>
      <c r="C1738" s="0" t="n">
        <v>764</v>
      </c>
      <c r="D1738" s="0" t="n">
        <v>84.0455551147461</v>
      </c>
      <c r="E1738" s="0" t="n">
        <v>73.5524139404297</v>
      </c>
      <c r="F1738" s="0" t="n">
        <v>34</v>
      </c>
      <c r="G1738" s="0" t="n">
        <v>4.31500005722046</v>
      </c>
      <c r="H1738" s="0" t="n">
        <v>1.08166670799255</v>
      </c>
      <c r="I1738" s="0" t="n">
        <v>33</v>
      </c>
      <c r="J1738" s="0" t="n">
        <v>12.7410907745361</v>
      </c>
      <c r="K1738" s="0" t="n">
        <v>9.3333330154419</v>
      </c>
      <c r="L1738" s="0" t="n">
        <v>5.0717945098877</v>
      </c>
      <c r="M1738" s="0" t="n">
        <v>1.63963341712952</v>
      </c>
      <c r="N1738" s="0" t="n">
        <v>0</v>
      </c>
      <c r="O1738" s="0" t="n">
        <v>0</v>
      </c>
      <c r="P1738" s="0" t="s">
        <v>144</v>
      </c>
      <c r="Q1738" s="0" t="s">
        <v>141</v>
      </c>
      <c r="R1738" s="0" t="n">
        <v>2</v>
      </c>
      <c r="S1738" s="0" t="s">
        <v>162</v>
      </c>
      <c r="T1738" s="0" t="n">
        <v>0</v>
      </c>
      <c r="U1738" s="0" t="n">
        <v>341495.88</v>
      </c>
      <c r="V1738" s="0" t="n">
        <v>0.00788808707147837</v>
      </c>
      <c r="W1738" s="0" t="n">
        <v>623.475708007813</v>
      </c>
      <c r="X1738" s="0" t="n">
        <v>0.00622630305588245</v>
      </c>
      <c r="Y1738" s="0" t="n">
        <f aca="false">IF(ISNUMBER(C1738),INDEX(Scorecard!$D$5:$D$12,SUMPRODUCT(--(Scorecard!$G$5:$G$11&lt;C1738))+1),Scorecard!$D$13)</f>
        <v>1.23750384304241</v>
      </c>
      <c r="Z1738" s="0" t="n">
        <f aca="false">IF(ISNUMBER(D1738),INDEX(Scorecard!$D$14:$D$17,SUMPRODUCT(--(Scorecard!$G$14:$G$16&lt;D1738))+1),Scorecard!$D$18)</f>
        <v>0.0505355481560174</v>
      </c>
      <c r="AA1738" s="0" t="n">
        <f aca="false">IF(ISNUMBER(E1738),INDEX(Scorecard!$D$19:$D$26,SUMPRODUCT(--(Scorecard!$G$19:$G$25&lt;E1738))+1),Scorecard!$D$27)</f>
        <v>-0.0341578513653732</v>
      </c>
      <c r="AB1738" s="0" t="n">
        <f aca="false">IF(ISNUMBER(F1738),INDEX(Scorecard!$D$28:$D$35,SUMPRODUCT(--(Scorecard!$G$28:$G$34&lt;F1738))+1),Scorecard!$D$36)</f>
        <v>-0.0008456427959252</v>
      </c>
      <c r="AC1738" s="0" t="n">
        <f aca="false">IF(ISNUMBER(H1738),INDEX(Scorecard!$D$37:$D$44,SUMPRODUCT(--(Scorecard!$G$37:$G$43&lt;H1738))+1),Scorecard!$D$45)</f>
        <v>-0.975503570149195</v>
      </c>
      <c r="AD1738" s="0" t="n">
        <f aca="false">IF(ISNUMBER(I1738),INDEX(Scorecard!$D$46:$D$52,SUMPRODUCT(--(Scorecard!$G$46:$G$51&lt;I1738))+1),Scorecard!$D$53)</f>
        <v>0.123869379412532</v>
      </c>
      <c r="AE1738" s="0" t="n">
        <f aca="false">IF(ISNUMBER(K1738),INDEX(Scorecard!$D$54:$D$61,SUMPRODUCT(--(Scorecard!$G$54:$G$60&lt;K1738))+1),Scorecard!$D$62)</f>
        <v>-0.541917179454542</v>
      </c>
      <c r="AF1738" s="0" t="n">
        <f aca="false">IF(ISNUMBER(L1738),INDEX(Scorecard!$D$63:$D$68,SUMPRODUCT(--(Scorecard!$G$63:$G$67&lt;L1738))+1),Scorecard!$D$69)</f>
        <v>0.322484508656054</v>
      </c>
      <c r="AG1738" s="0" t="n">
        <f aca="false">Inputs!$B$10+Scorecard!$J$5*Y1738+Scorecard!$J$6*Z1738+Scorecard!$J$7*AA1738+Scorecard!$J$8*AB1738+Scorecard!$J$9*AC1738+Scorecard!$J$10*AD1738+Scorecard!$J$11*AE1738+Scorecard!$J$12*AF1738</f>
        <v>-4.72562928695513</v>
      </c>
      <c r="AH1738" s="0" t="n">
        <f aca="false">MIN(1-Inputs!$B$13,MAX(Inputs!$B$13,1/(1+EXP(-(Inputs!$B$11*AG1738+Inputs!$B$12)))))</f>
        <v>0.00788808710862256</v>
      </c>
      <c r="AI1738" s="0" t="n">
        <f aca="false">Inputs!$B$9-Inputs!$B$8*AG1738</f>
        <v>623.475714951902</v>
      </c>
      <c r="AJ1738" s="0" t="n">
        <f aca="false">RANK(AH1738,$AH$5:$AH$2004,0)+COUNTIF($AH$4:AH1737,AH1738)</f>
        <v>982</v>
      </c>
      <c r="AK1738" s="0" t="n">
        <f aca="false">IF(AJ1738&lt;=Deciles!$B$5*(Deciles!$B$4+1),INT((AJ1738-1)/(Deciles!$B$4+1))+1,Deciles!$B$5+INT((AJ1738-1-Deciles!$B$5*(Deciles!$B$4+1))/Deciles!$B$4)+1)</f>
        <v>5</v>
      </c>
    </row>
    <row r="1739" customFormat="false" ht="15" hidden="false" customHeight="false" outlineLevel="0" collapsed="false">
      <c r="A1739" s="0" t="n">
        <v>51727</v>
      </c>
      <c r="B1739" s="0" t="s">
        <v>157</v>
      </c>
      <c r="C1739" s="0" t="n">
        <v>688</v>
      </c>
      <c r="D1739" s="0" t="n">
        <v>80</v>
      </c>
      <c r="E1739" s="0" t="n">
        <v>48.7970695495606</v>
      </c>
      <c r="F1739" s="0" t="n">
        <v>10</v>
      </c>
      <c r="G1739" s="0" t="n">
        <v>4.54300022125244</v>
      </c>
      <c r="H1739" s="0" t="n">
        <v>0.659666776657105</v>
      </c>
      <c r="I1739" s="0" t="n">
        <v>90</v>
      </c>
      <c r="J1739" s="0" t="n">
        <v>11.7493867874146</v>
      </c>
      <c r="K1739" s="0" t="n">
        <v>3.32307696342468</v>
      </c>
      <c r="L1739" s="0" t="n">
        <v>-0.276922941207886</v>
      </c>
      <c r="M1739" s="0" t="n">
        <v>4.3403639793396</v>
      </c>
      <c r="N1739" s="0" t="n">
        <v>0</v>
      </c>
      <c r="O1739" s="0" t="n">
        <v>0</v>
      </c>
      <c r="P1739" s="0" t="s">
        <v>140</v>
      </c>
      <c r="Q1739" s="0" t="s">
        <v>141</v>
      </c>
      <c r="R1739" s="0" t="n">
        <v>2</v>
      </c>
      <c r="S1739" s="0" t="s">
        <v>147</v>
      </c>
      <c r="T1739" s="0" t="n">
        <v>0</v>
      </c>
      <c r="U1739" s="0" t="n">
        <v>126675.805</v>
      </c>
      <c r="V1739" s="0" t="n">
        <v>0.00927765667438507</v>
      </c>
      <c r="W1739" s="0" t="n">
        <v>619.046447753906</v>
      </c>
      <c r="X1739" s="0" t="n">
        <v>0.0105257835239172</v>
      </c>
      <c r="Y1739" s="0" t="n">
        <f aca="false">IF(ISNUMBER(C1739),INDEX(Scorecard!$D$5:$D$12,SUMPRODUCT(--(Scorecard!$G$5:$G$11&lt;C1739))+1),Scorecard!$D$13)</f>
        <v>-0.869677851527538</v>
      </c>
      <c r="Z1739" s="0" t="n">
        <f aca="false">IF(ISNUMBER(D1739),INDEX(Scorecard!$D$14:$D$17,SUMPRODUCT(--(Scorecard!$G$14:$G$16&lt;D1739))+1),Scorecard!$D$18)</f>
        <v>0.0505355481560174</v>
      </c>
      <c r="AA1739" s="0" t="n">
        <f aca="false">IF(ISNUMBER(E1739),INDEX(Scorecard!$D$19:$D$26,SUMPRODUCT(--(Scorecard!$G$19:$G$25&lt;E1739))+1),Scorecard!$D$27)</f>
        <v>0.57899015159425</v>
      </c>
      <c r="AB1739" s="0" t="n">
        <f aca="false">IF(ISNUMBER(F1739),INDEX(Scorecard!$D$28:$D$35,SUMPRODUCT(--(Scorecard!$G$28:$G$34&lt;F1739))+1),Scorecard!$D$36)</f>
        <v>0.624829191519909</v>
      </c>
      <c r="AC1739" s="0" t="n">
        <f aca="false">IF(ISNUMBER(H1739),INDEX(Scorecard!$D$37:$D$44,SUMPRODUCT(--(Scorecard!$G$37:$G$43&lt;H1739))+1),Scorecard!$D$45)</f>
        <v>-0.569454719285959</v>
      </c>
      <c r="AD1739" s="0" t="n">
        <f aca="false">IF(ISNUMBER(I1739),INDEX(Scorecard!$D$46:$D$52,SUMPRODUCT(--(Scorecard!$G$46:$G$51&lt;I1739))+1),Scorecard!$D$53)</f>
        <v>0.818882373006414</v>
      </c>
      <c r="AE1739" s="0" t="n">
        <f aca="false">IF(ISNUMBER(K1739),INDEX(Scorecard!$D$54:$D$61,SUMPRODUCT(--(Scorecard!$G$54:$G$60&lt;K1739))+1),Scorecard!$D$62)</f>
        <v>0.489050497890326</v>
      </c>
      <c r="AF1739" s="0" t="n">
        <f aca="false">IF(ISNUMBER(L1739),INDEX(Scorecard!$D$63:$D$68,SUMPRODUCT(--(Scorecard!$G$63:$G$67&lt;L1739))+1),Scorecard!$D$69)</f>
        <v>0.322484508656054</v>
      </c>
      <c r="AG1739" s="0" t="n">
        <f aca="false">Inputs!$B$10+Scorecard!$J$5*Y1739+Scorecard!$J$6*Z1739+Scorecard!$J$7*AA1739+Scorecard!$J$8*AB1739+Scorecard!$J$9*AC1739+Scorecard!$J$10*AD1739+Scorecard!$J$11*AE1739+Scorecard!$J$12*AF1739</f>
        <v>-4.57212344261335</v>
      </c>
      <c r="AH1739" s="0" t="n">
        <f aca="false">MIN(1-Inputs!$B$13,MAX(Inputs!$B$13,1/(1+EXP(-(Inputs!$B$11*AG1739+Inputs!$B$12)))))</f>
        <v>0.0092776565118461</v>
      </c>
      <c r="AI1739" s="0" t="n">
        <f aca="false">Inputs!$B$9-Inputs!$B$8*AG1739</f>
        <v>619.046472544315</v>
      </c>
      <c r="AJ1739" s="0" t="n">
        <f aca="false">RANK(AH1739,$AH$5:$AH$2004,0)+COUNTIF($AH$4:AH1738,AH1739)</f>
        <v>872</v>
      </c>
      <c r="AK1739" s="0" t="n">
        <f aca="false">IF(AJ1739&lt;=Deciles!$B$5*(Deciles!$B$4+1),INT((AJ1739-1)/(Deciles!$B$4+1))+1,Deciles!$B$5+INT((AJ1739-1-Deciles!$B$5*(Deciles!$B$4+1))/Deciles!$B$4)+1)</f>
        <v>5</v>
      </c>
    </row>
    <row r="1740" customFormat="false" ht="15" hidden="false" customHeight="false" outlineLevel="0" collapsed="false">
      <c r="A1740" s="0" t="n">
        <v>51749</v>
      </c>
      <c r="B1740" s="0" t="s">
        <v>155</v>
      </c>
      <c r="C1740" s="0" t="n">
        <v>768</v>
      </c>
      <c r="D1740" s="0" t="n">
        <v>80</v>
      </c>
      <c r="E1740" s="0" t="n">
        <v>70.4281234741211</v>
      </c>
      <c r="F1740" s="0" t="n">
        <v>25</v>
      </c>
      <c r="G1740" s="0" t="n">
        <v>2.95700001716614</v>
      </c>
      <c r="H1740" s="0" t="n">
        <v>-2.77633309364319</v>
      </c>
      <c r="I1740" s="0" t="n">
        <v>18</v>
      </c>
      <c r="J1740" s="0" t="n">
        <v>12.7779884338379</v>
      </c>
      <c r="K1740" s="0" t="n">
        <v>4.60833311080933</v>
      </c>
      <c r="L1740" s="0" t="n">
        <v>-1.125</v>
      </c>
      <c r="M1740" s="0" t="n">
        <v>6.54818534851074</v>
      </c>
      <c r="N1740" s="0" t="n">
        <v>0</v>
      </c>
      <c r="O1740" s="0" t="n">
        <v>0</v>
      </c>
      <c r="P1740" s="0" t="s">
        <v>140</v>
      </c>
      <c r="Q1740" s="0" t="s">
        <v>141</v>
      </c>
      <c r="R1740" s="0" t="n">
        <v>2</v>
      </c>
      <c r="S1740" s="0" t="s">
        <v>151</v>
      </c>
      <c r="T1740" s="0" t="n">
        <v>0</v>
      </c>
      <c r="U1740" s="0" t="n">
        <v>354331.75</v>
      </c>
      <c r="V1740" s="0" t="n">
        <v>0.00231243600137532</v>
      </c>
      <c r="W1740" s="0" t="n">
        <v>656.836547851563</v>
      </c>
      <c r="X1740" s="0" t="n">
        <v>0.00389701058156788</v>
      </c>
      <c r="Y1740" s="0" t="n">
        <f aca="false">IF(ISNUMBER(C1740),INDEX(Scorecard!$D$5:$D$12,SUMPRODUCT(--(Scorecard!$G$5:$G$11&lt;C1740))+1),Scorecard!$D$13)</f>
        <v>1.23750384304241</v>
      </c>
      <c r="Z1740" s="0" t="n">
        <f aca="false">IF(ISNUMBER(D1740),INDEX(Scorecard!$D$14:$D$17,SUMPRODUCT(--(Scorecard!$G$14:$G$16&lt;D1740))+1),Scorecard!$D$18)</f>
        <v>0.0505355481560174</v>
      </c>
      <c r="AA1740" s="0" t="n">
        <f aca="false">IF(ISNUMBER(E1740),INDEX(Scorecard!$D$19:$D$26,SUMPRODUCT(--(Scorecard!$G$19:$G$25&lt;E1740))+1),Scorecard!$D$27)</f>
        <v>0.0530843085177338</v>
      </c>
      <c r="AB1740" s="0" t="n">
        <f aca="false">IF(ISNUMBER(F1740),INDEX(Scorecard!$D$28:$D$35,SUMPRODUCT(--(Scorecard!$G$28:$G$34&lt;F1740))+1),Scorecard!$D$36)</f>
        <v>0.349218150643304</v>
      </c>
      <c r="AC1740" s="0" t="n">
        <f aca="false">IF(ISNUMBER(H1740),INDEX(Scorecard!$D$37:$D$44,SUMPRODUCT(--(Scorecard!$G$37:$G$43&lt;H1740))+1),Scorecard!$D$45)</f>
        <v>1.35057635045042</v>
      </c>
      <c r="AD1740" s="0" t="n">
        <f aca="false">IF(ISNUMBER(I1740),INDEX(Scorecard!$D$46:$D$52,SUMPRODUCT(--(Scorecard!$G$46:$G$51&lt;I1740))+1),Scorecard!$D$53)</f>
        <v>-0.114272400683245</v>
      </c>
      <c r="AE1740" s="0" t="n">
        <f aca="false">IF(ISNUMBER(K1740),INDEX(Scorecard!$D$54:$D$61,SUMPRODUCT(--(Scorecard!$G$54:$G$60&lt;K1740))+1),Scorecard!$D$62)</f>
        <v>0.409483001259379</v>
      </c>
      <c r="AF1740" s="0" t="n">
        <f aca="false">IF(ISNUMBER(L1740),INDEX(Scorecard!$D$63:$D$68,SUMPRODUCT(--(Scorecard!$G$63:$G$67&lt;L1740))+1),Scorecard!$D$69)</f>
        <v>-0.340582194386522</v>
      </c>
      <c r="AG1740" s="0" t="n">
        <f aca="false">Inputs!$B$10+Scorecard!$J$5*Y1740+Scorecard!$J$6*Z1740+Scorecard!$J$7*AA1740+Scorecard!$J$8*AB1740+Scorecard!$J$9*AC1740+Scorecard!$J$10*AD1740+Scorecard!$J$11*AE1740+Scorecard!$J$12*AF1740</f>
        <v>-5.88182823411425</v>
      </c>
      <c r="AH1740" s="0" t="n">
        <f aca="false">MIN(1-Inputs!$B$13,MAX(Inputs!$B$13,1/(1+EXP(-(Inputs!$B$11*AG1740+Inputs!$B$12)))))</f>
        <v>0.00231243598246468</v>
      </c>
      <c r="AI1740" s="0" t="n">
        <f aca="false">Inputs!$B$9-Inputs!$B$8*AG1740</f>
        <v>656.836564698852</v>
      </c>
      <c r="AJ1740" s="0" t="n">
        <f aca="false">RANK(AH1740,$AH$5:$AH$2004,0)+COUNTIF($AH$4:AH1739,AH1740)</f>
        <v>1650</v>
      </c>
      <c r="AK1740" s="0" t="n">
        <f aca="false">IF(AJ1740&lt;=Deciles!$B$5*(Deciles!$B$4+1),INT((AJ1740-1)/(Deciles!$B$4+1))+1,Deciles!$B$5+INT((AJ1740-1-Deciles!$B$5*(Deciles!$B$4+1))/Deciles!$B$4)+1)</f>
        <v>9</v>
      </c>
    </row>
    <row r="1741" customFormat="false" ht="15" hidden="false" customHeight="false" outlineLevel="0" collapsed="false">
      <c r="A1741" s="0" t="n">
        <v>51779</v>
      </c>
      <c r="B1741" s="0" t="s">
        <v>158</v>
      </c>
      <c r="C1741" s="0" t="n">
        <v>741</v>
      </c>
      <c r="D1741" s="0" t="n">
        <v>84.5926361083984</v>
      </c>
      <c r="E1741" s="0" t="n">
        <v>67.717170715332</v>
      </c>
      <c r="F1741" s="0" t="n">
        <v>33</v>
      </c>
      <c r="G1741" s="0" t="n">
        <v>4.28299999237061</v>
      </c>
      <c r="H1741" s="0" t="n">
        <v>1.36633324623108</v>
      </c>
      <c r="I1741" s="0" t="n">
        <v>42</v>
      </c>
      <c r="J1741" s="0" t="n">
        <v>12.2622957229614</v>
      </c>
      <c r="K1741" s="0" t="n">
        <v>6.73333311080933</v>
      </c>
      <c r="L1741" s="0" t="n">
        <v>2.71025609970093</v>
      </c>
      <c r="M1741" s="0" t="n">
        <v>0.529953420162201</v>
      </c>
      <c r="N1741" s="0" t="n">
        <v>0</v>
      </c>
      <c r="O1741" s="0" t="n">
        <v>0</v>
      </c>
      <c r="P1741" s="0" t="s">
        <v>146</v>
      </c>
      <c r="Q1741" s="0" t="s">
        <v>141</v>
      </c>
      <c r="R1741" s="0" t="n">
        <v>2</v>
      </c>
      <c r="S1741" s="0" t="s">
        <v>151</v>
      </c>
      <c r="T1741" s="0" t="n">
        <v>0</v>
      </c>
      <c r="U1741" s="0" t="n">
        <v>211566.7</v>
      </c>
      <c r="V1741" s="0" t="n">
        <v>0.0128353890031576</v>
      </c>
      <c r="W1741" s="0" t="n">
        <v>610.164123535156</v>
      </c>
      <c r="X1741" s="0" t="n">
        <v>0.00659073144197464</v>
      </c>
      <c r="Y1741" s="0" t="n">
        <f aca="false">IF(ISNUMBER(C1741),INDEX(Scorecard!$D$5:$D$12,SUMPRODUCT(--(Scorecard!$G$5:$G$11&lt;C1741))+1),Scorecard!$D$13)</f>
        <v>0.488358159108655</v>
      </c>
      <c r="Z1741" s="0" t="n">
        <f aca="false">IF(ISNUMBER(D1741),INDEX(Scorecard!$D$14:$D$17,SUMPRODUCT(--(Scorecard!$G$14:$G$16&lt;D1741))+1),Scorecard!$D$18)</f>
        <v>0.0505355481560174</v>
      </c>
      <c r="AA1741" s="0" t="n">
        <f aca="false">IF(ISNUMBER(E1741),INDEX(Scorecard!$D$19:$D$26,SUMPRODUCT(--(Scorecard!$G$19:$G$25&lt;E1741))+1),Scorecard!$D$27)</f>
        <v>0.0530843085177338</v>
      </c>
      <c r="AB1741" s="0" t="n">
        <f aca="false">IF(ISNUMBER(F1741),INDEX(Scorecard!$D$28:$D$35,SUMPRODUCT(--(Scorecard!$G$28:$G$34&lt;F1741))+1),Scorecard!$D$36)</f>
        <v>-0.0008456427959252</v>
      </c>
      <c r="AC1741" s="0" t="n">
        <f aca="false">IF(ISNUMBER(H1741),INDEX(Scorecard!$D$37:$D$44,SUMPRODUCT(--(Scorecard!$G$37:$G$43&lt;H1741))+1),Scorecard!$D$45)</f>
        <v>-0.975503570149195</v>
      </c>
      <c r="AD1741" s="0" t="n">
        <f aca="false">IF(ISNUMBER(I1741),INDEX(Scorecard!$D$46:$D$52,SUMPRODUCT(--(Scorecard!$G$46:$G$51&lt;I1741))+1),Scorecard!$D$53)</f>
        <v>0.569875412099532</v>
      </c>
      <c r="AE1741" s="0" t="n">
        <f aca="false">IF(ISNUMBER(K1741),INDEX(Scorecard!$D$54:$D$61,SUMPRODUCT(--(Scorecard!$G$54:$G$60&lt;K1741))+1),Scorecard!$D$62)</f>
        <v>-0.357264871923982</v>
      </c>
      <c r="AF1741" s="0" t="n">
        <f aca="false">IF(ISNUMBER(L1741),INDEX(Scorecard!$D$63:$D$68,SUMPRODUCT(--(Scorecard!$G$63:$G$67&lt;L1741))+1),Scorecard!$D$69)</f>
        <v>0.322484508656054</v>
      </c>
      <c r="AG1741" s="0" t="n">
        <f aca="false">Inputs!$B$10+Scorecard!$J$5*Y1741+Scorecard!$J$6*Z1741+Scorecard!$J$7*AA1741+Scorecard!$J$8*AB1741+Scorecard!$J$9*AC1741+Scorecard!$J$10*AD1741+Scorecard!$J$11*AE1741+Scorecard!$J$12*AF1741</f>
        <v>-4.26428560544618</v>
      </c>
      <c r="AH1741" s="0" t="n">
        <f aca="false">MIN(1-Inputs!$B$13,MAX(Inputs!$B$13,1/(1+EXP(-(Inputs!$B$11*AG1741+Inputs!$B$12)))))</f>
        <v>0.0128353886937518</v>
      </c>
      <c r="AI1741" s="0" t="n">
        <f aca="false">Inputs!$B$9-Inputs!$B$8*AG1741</f>
        <v>610.164150122733</v>
      </c>
      <c r="AJ1741" s="0" t="n">
        <f aca="false">RANK(AH1741,$AH$5:$AH$2004,0)+COUNTIF($AH$4:AH1740,AH1741)</f>
        <v>681</v>
      </c>
      <c r="AK1741" s="0" t="n">
        <f aca="false">IF(AJ1741&lt;=Deciles!$B$5*(Deciles!$B$4+1),INT((AJ1741-1)/(Deciles!$B$4+1))+1,Deciles!$B$5+INT((AJ1741-1-Deciles!$B$5*(Deciles!$B$4+1))/Deciles!$B$4)+1)</f>
        <v>4</v>
      </c>
    </row>
    <row r="1742" customFormat="false" ht="15" hidden="false" customHeight="false" outlineLevel="0" collapsed="false">
      <c r="A1742" s="0" t="n">
        <v>51812</v>
      </c>
      <c r="B1742" s="0" t="s">
        <v>150</v>
      </c>
      <c r="C1742" s="0" t="n">
        <v>655</v>
      </c>
      <c r="D1742" s="0" t="n">
        <v>80</v>
      </c>
      <c r="E1742" s="0" t="n">
        <v>39.4075736999512</v>
      </c>
      <c r="F1742" s="0" t="n">
        <v>35</v>
      </c>
      <c r="G1742" s="0" t="n">
        <v>4.38399982452393</v>
      </c>
      <c r="H1742" s="0" t="n">
        <v>-2.24933338165283</v>
      </c>
      <c r="I1742" s="0" t="n">
        <v>114</v>
      </c>
      <c r="J1742" s="0" t="n">
        <v>11.2395658493042</v>
      </c>
      <c r="K1742" s="0" t="n">
        <v>4.19999980926514</v>
      </c>
      <c r="L1742" s="0" t="n">
        <v>-0.208333492279053</v>
      </c>
      <c r="M1742" s="0" t="n">
        <v>6.02960777282715</v>
      </c>
      <c r="N1742" s="0" t="n">
        <v>1</v>
      </c>
      <c r="O1742" s="0" t="n">
        <v>0</v>
      </c>
      <c r="P1742" s="0" t="s">
        <v>144</v>
      </c>
      <c r="Q1742" s="0" t="s">
        <v>141</v>
      </c>
      <c r="R1742" s="0" t="n">
        <v>2</v>
      </c>
      <c r="S1742" s="0" t="s">
        <v>156</v>
      </c>
      <c r="T1742" s="0" t="n">
        <v>0</v>
      </c>
      <c r="U1742" s="0" t="n">
        <v>76081.93</v>
      </c>
      <c r="V1742" s="0" t="n">
        <v>0.0519010648131371</v>
      </c>
      <c r="W1742" s="0" t="n">
        <v>571.259094238281</v>
      </c>
      <c r="X1742" s="0" t="n">
        <v>0.0530144274234772</v>
      </c>
      <c r="Y1742" s="0" t="n">
        <f aca="false">IF(ISNUMBER(C1742),INDEX(Scorecard!$D$5:$D$12,SUMPRODUCT(--(Scorecard!$G$5:$G$11&lt;C1742))+1),Scorecard!$D$13)</f>
        <v>-1.88220980528339</v>
      </c>
      <c r="Z1742" s="0" t="n">
        <f aca="false">IF(ISNUMBER(D1742),INDEX(Scorecard!$D$14:$D$17,SUMPRODUCT(--(Scorecard!$G$14:$G$16&lt;D1742))+1),Scorecard!$D$18)</f>
        <v>0.0505355481560174</v>
      </c>
      <c r="AA1742" s="0" t="n">
        <f aca="false">IF(ISNUMBER(E1742),INDEX(Scorecard!$D$19:$D$26,SUMPRODUCT(--(Scorecard!$G$19:$G$25&lt;E1742))+1),Scorecard!$D$27)</f>
        <v>0.57899015159425</v>
      </c>
      <c r="AB1742" s="0" t="n">
        <f aca="false">IF(ISNUMBER(F1742),INDEX(Scorecard!$D$28:$D$35,SUMPRODUCT(--(Scorecard!$G$28:$G$34&lt;F1742))+1),Scorecard!$D$36)</f>
        <v>-0.0008456427959252</v>
      </c>
      <c r="AC1742" s="0" t="n">
        <f aca="false">IF(ISNUMBER(H1742),INDEX(Scorecard!$D$37:$D$44,SUMPRODUCT(--(Scorecard!$G$37:$G$43&lt;H1742))+1),Scorecard!$D$45)</f>
        <v>1.35057635045042</v>
      </c>
      <c r="AD1742" s="0" t="n">
        <f aca="false">IF(ISNUMBER(I1742),INDEX(Scorecard!$D$46:$D$52,SUMPRODUCT(--(Scorecard!$G$46:$G$51&lt;I1742))+1),Scorecard!$D$53)</f>
        <v>0.818882373006414</v>
      </c>
      <c r="AE1742" s="0" t="n">
        <f aca="false">IF(ISNUMBER(K1742),INDEX(Scorecard!$D$54:$D$61,SUMPRODUCT(--(Scorecard!$G$54:$G$60&lt;K1742))+1),Scorecard!$D$62)</f>
        <v>0.489050497890326</v>
      </c>
      <c r="AF1742" s="0" t="n">
        <f aca="false">IF(ISNUMBER(L1742),INDEX(Scorecard!$D$63:$D$68,SUMPRODUCT(--(Scorecard!$G$63:$G$67&lt;L1742))+1),Scorecard!$D$69)</f>
        <v>0.322484508656054</v>
      </c>
      <c r="AG1742" s="0" t="n">
        <f aca="false">Inputs!$B$10+Scorecard!$J$5*Y1742+Scorecard!$J$6*Z1742+Scorecard!$J$7*AA1742+Scorecard!$J$8*AB1742+Scorecard!$J$9*AC1742+Scorecard!$J$10*AD1742+Scorecard!$J$11*AE1742+Scorecard!$J$12*AF1742</f>
        <v>-2.91593835094175</v>
      </c>
      <c r="AH1742" s="0" t="n">
        <f aca="false">MIN(1-Inputs!$B$13,MAX(Inputs!$B$13,1/(1+EXP(-(Inputs!$B$11*AG1742+Inputs!$B$12)))))</f>
        <v>0.0519010644793681</v>
      </c>
      <c r="AI1742" s="0" t="n">
        <f aca="false">Inputs!$B$9-Inputs!$B$8*AG1742</f>
        <v>571.259072173338</v>
      </c>
      <c r="AJ1742" s="0" t="n">
        <f aca="false">RANK(AH1742,$AH$5:$AH$2004,0)+COUNTIF($AH$4:AH1741,AH1742)</f>
        <v>139</v>
      </c>
      <c r="AK1742" s="0" t="n">
        <f aca="false">IF(AJ1742&lt;=Deciles!$B$5*(Deciles!$B$4+1),INT((AJ1742-1)/(Deciles!$B$4+1))+1,Deciles!$B$5+INT((AJ1742-1-Deciles!$B$5*(Deciles!$B$4+1))/Deciles!$B$4)+1)</f>
        <v>1</v>
      </c>
    </row>
    <row r="1743" customFormat="false" ht="15" hidden="false" customHeight="false" outlineLevel="0" collapsed="false">
      <c r="A1743" s="0" t="n">
        <v>51814</v>
      </c>
      <c r="B1743" s="0" t="s">
        <v>152</v>
      </c>
      <c r="C1743" s="0" t="n">
        <v>705</v>
      </c>
      <c r="D1743" s="0" t="n">
        <v>77.5791091918945</v>
      </c>
      <c r="E1743" s="0" t="n">
        <v>62.3680725097656</v>
      </c>
      <c r="F1743" s="0" t="n">
        <v>50</v>
      </c>
      <c r="G1743" s="0" t="n">
        <v>4.11399984359741</v>
      </c>
      <c r="H1743" s="0" t="n">
        <v>-2.31933355331421</v>
      </c>
      <c r="I1743" s="0" t="n">
        <v>42</v>
      </c>
      <c r="J1743" s="0" t="n">
        <v>11.7803955078125</v>
      </c>
      <c r="K1743" s="0" t="n">
        <v>4.80000019073486</v>
      </c>
      <c r="L1743" s="0" t="n">
        <v>-0.458333015441895</v>
      </c>
      <c r="M1743" s="0" t="n">
        <v>6.28858137130737</v>
      </c>
      <c r="N1743" s="0" t="n">
        <v>1</v>
      </c>
      <c r="O1743" s="0" t="n">
        <v>0</v>
      </c>
      <c r="P1743" s="0" t="s">
        <v>144</v>
      </c>
      <c r="Q1743" s="0" t="s">
        <v>141</v>
      </c>
      <c r="R1743" s="0" t="n">
        <v>1</v>
      </c>
      <c r="S1743" s="0" t="s">
        <v>149</v>
      </c>
      <c r="T1743" s="0" t="n">
        <v>0</v>
      </c>
      <c r="U1743" s="0" t="n">
        <v>130665.47</v>
      </c>
      <c r="V1743" s="0" t="n">
        <v>0.0262673050165176</v>
      </c>
      <c r="W1743" s="0" t="n">
        <v>590.412170410156</v>
      </c>
      <c r="X1743" s="0" t="n">
        <v>0.0188473761081696</v>
      </c>
      <c r="Y1743" s="0" t="n">
        <f aca="false">IF(ISNUMBER(C1743),INDEX(Scorecard!$D$5:$D$12,SUMPRODUCT(--(Scorecard!$G$5:$G$11&lt;C1743))+1),Scorecard!$D$13)</f>
        <v>-0.513000642971656</v>
      </c>
      <c r="Z1743" s="0" t="n">
        <f aca="false">IF(ISNUMBER(D1743),INDEX(Scorecard!$D$14:$D$17,SUMPRODUCT(--(Scorecard!$G$14:$G$16&lt;D1743))+1),Scorecard!$D$18)</f>
        <v>0.0505355481560174</v>
      </c>
      <c r="AA1743" s="0" t="n">
        <f aca="false">IF(ISNUMBER(E1743),INDEX(Scorecard!$D$19:$D$26,SUMPRODUCT(--(Scorecard!$G$19:$G$25&lt;E1743))+1),Scorecard!$D$27)</f>
        <v>0.233621608745691</v>
      </c>
      <c r="AB1743" s="0" t="n">
        <f aca="false">IF(ISNUMBER(F1743),INDEX(Scorecard!$D$28:$D$35,SUMPRODUCT(--(Scorecard!$G$28:$G$34&lt;F1743))+1),Scorecard!$D$36)</f>
        <v>-0.400689107298307</v>
      </c>
      <c r="AC1743" s="0" t="n">
        <f aca="false">IF(ISNUMBER(H1743),INDEX(Scorecard!$D$37:$D$44,SUMPRODUCT(--(Scorecard!$G$37:$G$43&lt;H1743))+1),Scorecard!$D$45)</f>
        <v>1.35057635045042</v>
      </c>
      <c r="AD1743" s="0" t="n">
        <f aca="false">IF(ISNUMBER(I1743),INDEX(Scorecard!$D$46:$D$52,SUMPRODUCT(--(Scorecard!$G$46:$G$51&lt;I1743))+1),Scorecard!$D$53)</f>
        <v>0.569875412099532</v>
      </c>
      <c r="AE1743" s="0" t="n">
        <f aca="false">IF(ISNUMBER(K1743),INDEX(Scorecard!$D$54:$D$61,SUMPRODUCT(--(Scorecard!$G$54:$G$60&lt;K1743))+1),Scorecard!$D$62)</f>
        <v>0.409483001259379</v>
      </c>
      <c r="AF1743" s="0" t="n">
        <f aca="false">IF(ISNUMBER(L1743),INDEX(Scorecard!$D$63:$D$68,SUMPRODUCT(--(Scorecard!$G$63:$G$67&lt;L1743))+1),Scorecard!$D$69)</f>
        <v>0.322484508656054</v>
      </c>
      <c r="AG1743" s="0" t="n">
        <f aca="false">Inputs!$B$10+Scorecard!$J$5*Y1743+Scorecard!$J$6*Z1743+Scorecard!$J$7*AA1743+Scorecard!$J$8*AB1743+Scorecard!$J$9*AC1743+Scorecard!$J$10*AD1743+Scorecard!$J$11*AE1743+Scorecard!$J$12*AF1743</f>
        <v>-3.57973489015516</v>
      </c>
      <c r="AH1743" s="0" t="n">
        <f aca="false">MIN(1-Inputs!$B$13,MAX(Inputs!$B$13,1/(1+EXP(-(Inputs!$B$11*AG1743+Inputs!$B$12)))))</f>
        <v>0.0262673047333339</v>
      </c>
      <c r="AI1743" s="0" t="n">
        <f aca="false">Inputs!$B$9-Inputs!$B$8*AG1743</f>
        <v>590.412191678986</v>
      </c>
      <c r="AJ1743" s="0" t="n">
        <f aca="false">RANK(AH1743,$AH$5:$AH$2004,0)+COUNTIF($AH$4:AH1742,AH1743)</f>
        <v>362</v>
      </c>
      <c r="AK1743" s="0" t="n">
        <f aca="false">IF(AJ1743&lt;=Deciles!$B$5*(Deciles!$B$4+1),INT((AJ1743-1)/(Deciles!$B$4+1))+1,Deciles!$B$5+INT((AJ1743-1-Deciles!$B$5*(Deciles!$B$4+1))/Deciles!$B$4)+1)</f>
        <v>2</v>
      </c>
    </row>
    <row r="1744" customFormat="false" ht="15" hidden="false" customHeight="false" outlineLevel="0" collapsed="false">
      <c r="A1744" s="0" t="n">
        <v>51837</v>
      </c>
      <c r="B1744" s="0" t="s">
        <v>158</v>
      </c>
      <c r="C1744" s="0" t="n">
        <v>750</v>
      </c>
      <c r="D1744" s="0" t="n">
        <v>80</v>
      </c>
      <c r="E1744" s="0" t="n">
        <v>79.0005264282227</v>
      </c>
      <c r="F1744" s="0" t="n">
        <v>28</v>
      </c>
      <c r="G1744" s="0" t="n">
        <v>3.3989999294281</v>
      </c>
      <c r="H1744" s="0" t="n">
        <v>0.482333183288574</v>
      </c>
      <c r="I1744" s="0" t="n">
        <v>6</v>
      </c>
      <c r="J1744" s="0" t="n">
        <v>11.8089914321899</v>
      </c>
      <c r="K1744" s="0" t="n">
        <v>6.63333320617676</v>
      </c>
      <c r="L1744" s="0" t="n">
        <v>2.71025633811951</v>
      </c>
      <c r="M1744" s="0" t="n">
        <v>0.285017788410187</v>
      </c>
      <c r="N1744" s="0" t="n">
        <v>0</v>
      </c>
      <c r="O1744" s="0" t="n">
        <v>0</v>
      </c>
      <c r="P1744" s="0" t="s">
        <v>144</v>
      </c>
      <c r="Q1744" s="0" t="s">
        <v>141</v>
      </c>
      <c r="R1744" s="0" t="n">
        <v>1</v>
      </c>
      <c r="S1744" s="0" t="s">
        <v>159</v>
      </c>
      <c r="T1744" s="0" t="n">
        <v>0</v>
      </c>
      <c r="U1744" s="0" t="n">
        <v>134455.9</v>
      </c>
      <c r="V1744" s="0" t="n">
        <v>0.0127193005755544</v>
      </c>
      <c r="W1744" s="0" t="n">
        <v>610.413208007813</v>
      </c>
      <c r="X1744" s="0" t="n">
        <v>0.00813828781247139</v>
      </c>
      <c r="Y1744" s="0" t="n">
        <f aca="false">IF(ISNUMBER(C1744),INDEX(Scorecard!$D$5:$D$12,SUMPRODUCT(--(Scorecard!$G$5:$G$11&lt;C1744))+1),Scorecard!$D$13)</f>
        <v>0.488358159108655</v>
      </c>
      <c r="Z1744" s="0" t="n">
        <f aca="false">IF(ISNUMBER(D1744),INDEX(Scorecard!$D$14:$D$17,SUMPRODUCT(--(Scorecard!$G$14:$G$16&lt;D1744))+1),Scorecard!$D$18)</f>
        <v>0.0505355481560174</v>
      </c>
      <c r="AA1744" s="0" t="n">
        <f aca="false">IF(ISNUMBER(E1744),INDEX(Scorecard!$D$19:$D$26,SUMPRODUCT(--(Scorecard!$G$19:$G$25&lt;E1744))+1),Scorecard!$D$27)</f>
        <v>-0.0341578513653732</v>
      </c>
      <c r="AB1744" s="0" t="n">
        <f aca="false">IF(ISNUMBER(F1744),INDEX(Scorecard!$D$28:$D$35,SUMPRODUCT(--(Scorecard!$G$28:$G$34&lt;F1744))+1),Scorecard!$D$36)</f>
        <v>0.165097008946478</v>
      </c>
      <c r="AC1744" s="0" t="n">
        <f aca="false">IF(ISNUMBER(H1744),INDEX(Scorecard!$D$37:$D$44,SUMPRODUCT(--(Scorecard!$G$37:$G$43&lt;H1744))+1),Scorecard!$D$45)</f>
        <v>-0.271229676926091</v>
      </c>
      <c r="AD1744" s="0" t="n">
        <f aca="false">IF(ISNUMBER(I1744),INDEX(Scorecard!$D$46:$D$52,SUMPRODUCT(--(Scorecard!$G$46:$G$51&lt;I1744))+1),Scorecard!$D$53)</f>
        <v>-0.161534840507194</v>
      </c>
      <c r="AE1744" s="0" t="n">
        <f aca="false">IF(ISNUMBER(K1744),INDEX(Scorecard!$D$54:$D$61,SUMPRODUCT(--(Scorecard!$G$54:$G$60&lt;K1744))+1),Scorecard!$D$62)</f>
        <v>-0.357264871923982</v>
      </c>
      <c r="AF1744" s="0" t="n">
        <f aca="false">IF(ISNUMBER(L1744),INDEX(Scorecard!$D$63:$D$68,SUMPRODUCT(--(Scorecard!$G$63:$G$67&lt;L1744))+1),Scorecard!$D$69)</f>
        <v>0.322484508656054</v>
      </c>
      <c r="AG1744" s="0" t="n">
        <f aca="false">Inputs!$B$10+Scorecard!$J$5*Y1744+Scorecard!$J$6*Z1744+Scorecard!$J$7*AA1744+Scorecard!$J$8*AB1744+Scorecard!$J$9*AC1744+Scorecard!$J$10*AD1744+Scorecard!$J$11*AE1744+Scorecard!$J$12*AF1744</f>
        <v>-4.27291786041035</v>
      </c>
      <c r="AH1744" s="0" t="n">
        <f aca="false">MIN(1-Inputs!$B$13,MAX(Inputs!$B$13,1/(1+EXP(-(Inputs!$B$11*AG1744+Inputs!$B$12)))))</f>
        <v>0.0127193009142858</v>
      </c>
      <c r="AI1744" s="0" t="n">
        <f aca="false">Inputs!$B$9-Inputs!$B$8*AG1744</f>
        <v>610.413224351303</v>
      </c>
      <c r="AJ1744" s="0" t="n">
        <f aca="false">RANK(AH1744,$AH$5:$AH$2004,0)+COUNTIF($AH$4:AH1743,AH1744)</f>
        <v>685</v>
      </c>
      <c r="AK1744" s="0" t="n">
        <f aca="false">IF(AJ1744&lt;=Deciles!$B$5*(Deciles!$B$4+1),INT((AJ1744-1)/(Deciles!$B$4+1))+1,Deciles!$B$5+INT((AJ1744-1-Deciles!$B$5*(Deciles!$B$4+1))/Deciles!$B$4)+1)</f>
        <v>4</v>
      </c>
    </row>
    <row r="1745" customFormat="false" ht="15" hidden="false" customHeight="false" outlineLevel="0" collapsed="false">
      <c r="A1745" s="0" t="n">
        <v>51841</v>
      </c>
      <c r="B1745" s="0" t="s">
        <v>143</v>
      </c>
      <c r="C1745" s="0" t="n">
        <v>735</v>
      </c>
      <c r="D1745" s="0" t="n">
        <v>96.1328582763672</v>
      </c>
      <c r="E1745" s="0" t="n">
        <v>74.0792465209961</v>
      </c>
      <c r="F1745" s="0" t="n">
        <v>41</v>
      </c>
      <c r="G1745" s="0" t="n">
        <v>4.80000019073486</v>
      </c>
      <c r="H1745" s="0" t="n">
        <v>1.56666684150696</v>
      </c>
      <c r="I1745" s="0" t="n">
        <v>56</v>
      </c>
      <c r="J1745" s="0" t="n">
        <v>12.9495811462402</v>
      </c>
      <c r="K1745" s="0" t="n">
        <v>9.23333358764648</v>
      </c>
      <c r="L1745" s="0" t="n">
        <v>5.07179498672485</v>
      </c>
      <c r="M1745" s="0" t="n">
        <v>1.84646689891815</v>
      </c>
      <c r="N1745" s="0" t="n">
        <v>0</v>
      </c>
      <c r="O1745" s="0" t="n">
        <v>0</v>
      </c>
      <c r="P1745" s="0" t="s">
        <v>144</v>
      </c>
      <c r="Q1745" s="0" t="s">
        <v>141</v>
      </c>
      <c r="R1745" s="0" t="n">
        <v>2</v>
      </c>
      <c r="S1745" s="0" t="s">
        <v>161</v>
      </c>
      <c r="T1745" s="0" t="n">
        <v>0</v>
      </c>
      <c r="U1745" s="0" t="n">
        <v>420660.34</v>
      </c>
      <c r="V1745" s="0" t="n">
        <v>0.0228011216968298</v>
      </c>
      <c r="W1745" s="0" t="n">
        <v>594.33837890625</v>
      </c>
      <c r="X1745" s="0" t="n">
        <v>0.0310860052704811</v>
      </c>
      <c r="Y1745" s="0" t="n">
        <f aca="false">IF(ISNUMBER(C1745),INDEX(Scorecard!$D$5:$D$12,SUMPRODUCT(--(Scorecard!$G$5:$G$11&lt;C1745))+1),Scorecard!$D$13)</f>
        <v>0.488358159108655</v>
      </c>
      <c r="Z1745" s="0" t="n">
        <f aca="false">IF(ISNUMBER(D1745),INDEX(Scorecard!$D$14:$D$17,SUMPRODUCT(--(Scorecard!$G$14:$G$16&lt;D1745))+1),Scorecard!$D$18)</f>
        <v>-0.361970872710667</v>
      </c>
      <c r="AA1745" s="0" t="n">
        <f aca="false">IF(ISNUMBER(E1745),INDEX(Scorecard!$D$19:$D$26,SUMPRODUCT(--(Scorecard!$G$19:$G$25&lt;E1745))+1),Scorecard!$D$27)</f>
        <v>-0.0341578513653732</v>
      </c>
      <c r="AB1745" s="0" t="n">
        <f aca="false">IF(ISNUMBER(F1745),INDEX(Scorecard!$D$28:$D$35,SUMPRODUCT(--(Scorecard!$G$28:$G$34&lt;F1745))+1),Scorecard!$D$36)</f>
        <v>-0.132616866359722</v>
      </c>
      <c r="AC1745" s="0" t="n">
        <f aca="false">IF(ISNUMBER(H1745),INDEX(Scorecard!$D$37:$D$44,SUMPRODUCT(--(Scorecard!$G$37:$G$43&lt;H1745))+1),Scorecard!$D$45)</f>
        <v>-0.975503570149195</v>
      </c>
      <c r="AD1745" s="0" t="n">
        <f aca="false">IF(ISNUMBER(I1745),INDEX(Scorecard!$D$46:$D$52,SUMPRODUCT(--(Scorecard!$G$46:$G$51&lt;I1745))+1),Scorecard!$D$53)</f>
        <v>0.818882373006414</v>
      </c>
      <c r="AE1745" s="0" t="n">
        <f aca="false">IF(ISNUMBER(K1745),INDEX(Scorecard!$D$54:$D$61,SUMPRODUCT(--(Scorecard!$G$54:$G$60&lt;K1745))+1),Scorecard!$D$62)</f>
        <v>-0.541917179454542</v>
      </c>
      <c r="AF1745" s="0" t="n">
        <f aca="false">IF(ISNUMBER(L1745),INDEX(Scorecard!$D$63:$D$68,SUMPRODUCT(--(Scorecard!$G$63:$G$67&lt;L1745))+1),Scorecard!$D$69)</f>
        <v>0.322484508656054</v>
      </c>
      <c r="AG1745" s="0" t="n">
        <f aca="false">Inputs!$B$10+Scorecard!$J$5*Y1745+Scorecard!$J$6*Z1745+Scorecard!$J$7*AA1745+Scorecard!$J$8*AB1745+Scorecard!$J$9*AC1745+Scorecard!$J$10*AD1745+Scorecard!$J$11*AE1745+Scorecard!$J$12*AF1745</f>
        <v>-3.71580539382765</v>
      </c>
      <c r="AH1745" s="0" t="n">
        <f aca="false">MIN(1-Inputs!$B$13,MAX(Inputs!$B$13,1/(1+EXP(-(Inputs!$B$11*AG1745+Inputs!$B$12)))))</f>
        <v>0.0228011221553034</v>
      </c>
      <c r="AI1745" s="0" t="n">
        <f aca="false">Inputs!$B$9-Inputs!$B$8*AG1745</f>
        <v>594.338356496178</v>
      </c>
      <c r="AJ1745" s="0" t="n">
        <f aca="false">RANK(AH1745,$AH$5:$AH$2004,0)+COUNTIF($AH$4:AH1744,AH1745)</f>
        <v>416</v>
      </c>
      <c r="AK1745" s="0" t="n">
        <f aca="false">IF(AJ1745&lt;=Deciles!$B$5*(Deciles!$B$4+1),INT((AJ1745-1)/(Deciles!$B$4+1))+1,Deciles!$B$5+INT((AJ1745-1-Deciles!$B$5*(Deciles!$B$4+1))/Deciles!$B$4)+1)</f>
        <v>3</v>
      </c>
    </row>
    <row r="1746" customFormat="false" ht="15" hidden="false" customHeight="false" outlineLevel="0" collapsed="false">
      <c r="A1746" s="0" t="n">
        <v>51854</v>
      </c>
      <c r="B1746" s="0" t="s">
        <v>152</v>
      </c>
      <c r="C1746" s="0" t="n">
        <v>813</v>
      </c>
      <c r="D1746" s="0" t="n">
        <v>89.6496124267578</v>
      </c>
      <c r="E1746" s="0" t="n">
        <v>57.2280426025391</v>
      </c>
      <c r="F1746" s="0" t="n">
        <v>45</v>
      </c>
      <c r="G1746" s="0" t="n">
        <v>3.40199995040894</v>
      </c>
      <c r="H1746" s="0" t="n">
        <v>-3.03133344650269</v>
      </c>
      <c r="I1746" s="0" t="n">
        <v>73</v>
      </c>
      <c r="J1746" s="0" t="n">
        <v>12.1317558288574</v>
      </c>
      <c r="K1746" s="0" t="n">
        <v>4.80000019073486</v>
      </c>
      <c r="L1746" s="0" t="n">
        <v>-0.458333015441895</v>
      </c>
      <c r="M1746" s="0" t="n">
        <v>6.28858137130737</v>
      </c>
      <c r="N1746" s="0" t="n">
        <v>0</v>
      </c>
      <c r="O1746" s="0" t="n">
        <v>0</v>
      </c>
      <c r="P1746" s="0" t="s">
        <v>144</v>
      </c>
      <c r="Q1746" s="0" t="s">
        <v>141</v>
      </c>
      <c r="R1746" s="0" t="n">
        <v>2</v>
      </c>
      <c r="S1746" s="0" t="s">
        <v>149</v>
      </c>
      <c r="T1746" s="0" t="n">
        <v>0</v>
      </c>
      <c r="U1746" s="0" t="n">
        <v>185675.56</v>
      </c>
      <c r="V1746" s="0" t="n">
        <v>0.00169548450503498</v>
      </c>
      <c r="W1746" s="0" t="n">
        <v>665.252197265625</v>
      </c>
      <c r="X1746" s="0" t="n">
        <v>0.00112077430821955</v>
      </c>
      <c r="Y1746" s="0" t="n">
        <f aca="false">IF(ISNUMBER(C1746),INDEX(Scorecard!$D$5:$D$12,SUMPRODUCT(--(Scorecard!$G$5:$G$11&lt;C1746))+1),Scorecard!$D$13)</f>
        <v>2.19112706886128</v>
      </c>
      <c r="Z1746" s="0" t="n">
        <f aca="false">IF(ISNUMBER(D1746),INDEX(Scorecard!$D$14:$D$17,SUMPRODUCT(--(Scorecard!$G$14:$G$16&lt;D1746))+1),Scorecard!$D$18)</f>
        <v>-0.361970872710667</v>
      </c>
      <c r="AA1746" s="0" t="n">
        <f aca="false">IF(ISNUMBER(E1746),INDEX(Scorecard!$D$19:$D$26,SUMPRODUCT(--(Scorecard!$G$19:$G$25&lt;E1746))+1),Scorecard!$D$27)</f>
        <v>0.285899340811827</v>
      </c>
      <c r="AB1746" s="0" t="n">
        <f aca="false">IF(ISNUMBER(F1746),INDEX(Scorecard!$D$28:$D$35,SUMPRODUCT(--(Scorecard!$G$28:$G$34&lt;F1746))+1),Scorecard!$D$36)</f>
        <v>-0.309727037437117</v>
      </c>
      <c r="AC1746" s="0" t="n">
        <f aca="false">IF(ISNUMBER(H1746),INDEX(Scorecard!$D$37:$D$44,SUMPRODUCT(--(Scorecard!$G$37:$G$43&lt;H1746))+1),Scorecard!$D$45)</f>
        <v>1.35057635045042</v>
      </c>
      <c r="AD1746" s="0" t="n">
        <f aca="false">IF(ISNUMBER(I1746),INDEX(Scorecard!$D$46:$D$52,SUMPRODUCT(--(Scorecard!$G$46:$G$51&lt;I1746))+1),Scorecard!$D$53)</f>
        <v>0.818882373006414</v>
      </c>
      <c r="AE1746" s="0" t="n">
        <f aca="false">IF(ISNUMBER(K1746),INDEX(Scorecard!$D$54:$D$61,SUMPRODUCT(--(Scorecard!$G$54:$G$60&lt;K1746))+1),Scorecard!$D$62)</f>
        <v>0.409483001259379</v>
      </c>
      <c r="AF1746" s="0" t="n">
        <f aca="false">IF(ISNUMBER(L1746),INDEX(Scorecard!$D$63:$D$68,SUMPRODUCT(--(Scorecard!$G$63:$G$67&lt;L1746))+1),Scorecard!$D$69)</f>
        <v>0.322484508656054</v>
      </c>
      <c r="AG1746" s="0" t="n">
        <f aca="false">Inputs!$B$10+Scorecard!$J$5*Y1746+Scorecard!$J$6*Z1746+Scorecard!$J$7*AA1746+Scorecard!$J$8*AB1746+Scorecard!$J$9*AC1746+Scorecard!$J$10*AD1746+Scorecard!$J$11*AE1746+Scorecard!$J$12*AF1746</f>
        <v>-6.17349213116162</v>
      </c>
      <c r="AH1746" s="0" t="n">
        <f aca="false">MIN(1-Inputs!$B$13,MAX(Inputs!$B$13,1/(1+EXP(-(Inputs!$B$11*AG1746+Inputs!$B$12)))))</f>
        <v>0.00169548454328568</v>
      </c>
      <c r="AI1746" s="0" t="n">
        <f aca="false">Inputs!$B$9-Inputs!$B$8*AG1746</f>
        <v>665.252205856384</v>
      </c>
      <c r="AJ1746" s="0" t="n">
        <f aca="false">RANK(AH1746,$AH$5:$AH$2004,0)+COUNTIF($AH$4:AH1745,AH1746)</f>
        <v>1758</v>
      </c>
      <c r="AK1746" s="0" t="n">
        <f aca="false">IF(AJ1746&lt;=Deciles!$B$5*(Deciles!$B$4+1),INT((AJ1746-1)/(Deciles!$B$4+1))+1,Deciles!$B$5+INT((AJ1746-1-Deciles!$B$5*(Deciles!$B$4+1))/Deciles!$B$4)+1)</f>
        <v>9</v>
      </c>
    </row>
    <row r="1747" customFormat="false" ht="15" hidden="false" customHeight="false" outlineLevel="0" collapsed="false">
      <c r="A1747" s="0" t="n">
        <v>51898</v>
      </c>
      <c r="B1747" s="0" t="s">
        <v>150</v>
      </c>
      <c r="C1747" s="0" t="n">
        <v>784</v>
      </c>
      <c r="D1747" s="0" t="n">
        <v>62.2771797180176</v>
      </c>
      <c r="E1747" s="0" t="n">
        <v>50.2608680725098</v>
      </c>
      <c r="F1747" s="0" t="n">
        <v>38</v>
      </c>
      <c r="G1747" s="0" t="n">
        <v>2.8970000743866</v>
      </c>
      <c r="H1747" s="0" t="n">
        <v>-3.73633313179016</v>
      </c>
      <c r="I1747" s="0" t="n">
        <v>30</v>
      </c>
      <c r="J1747" s="0" t="n">
        <v>12.3228673934937</v>
      </c>
      <c r="K1747" s="0" t="n">
        <v>4.40000009536743</v>
      </c>
      <c r="L1747" s="0" t="n">
        <v>-0.208333015441895</v>
      </c>
      <c r="M1747" s="0" t="n">
        <v>6.54819679260254</v>
      </c>
      <c r="N1747" s="0" t="n">
        <v>0</v>
      </c>
      <c r="O1747" s="0" t="n">
        <v>0</v>
      </c>
      <c r="P1747" s="0" t="s">
        <v>144</v>
      </c>
      <c r="Q1747" s="0" t="s">
        <v>160</v>
      </c>
      <c r="R1747" s="0" t="n">
        <v>2</v>
      </c>
      <c r="S1747" s="0" t="s">
        <v>151</v>
      </c>
      <c r="T1747" s="0" t="n">
        <v>0</v>
      </c>
      <c r="U1747" s="0" t="n">
        <v>224777.81</v>
      </c>
      <c r="V1747" s="0" t="n">
        <v>0.00240006903186441</v>
      </c>
      <c r="W1747" s="0" t="n">
        <v>655.827514648438</v>
      </c>
      <c r="X1747" s="0" t="n">
        <v>0.00208741147071123</v>
      </c>
      <c r="Y1747" s="0" t="n">
        <f aca="false">IF(ISNUMBER(C1747),INDEX(Scorecard!$D$5:$D$12,SUMPRODUCT(--(Scorecard!$G$5:$G$11&lt;C1747))+1),Scorecard!$D$13)</f>
        <v>1.23750384304241</v>
      </c>
      <c r="Z1747" s="0" t="n">
        <f aca="false">IF(ISNUMBER(D1747),INDEX(Scorecard!$D$14:$D$17,SUMPRODUCT(--(Scorecard!$G$14:$G$16&lt;D1747))+1),Scorecard!$D$18)</f>
        <v>0.248677243387958</v>
      </c>
      <c r="AA1747" s="0" t="n">
        <f aca="false">IF(ISNUMBER(E1747),INDEX(Scorecard!$D$19:$D$26,SUMPRODUCT(--(Scorecard!$G$19:$G$25&lt;E1747))+1),Scorecard!$D$27)</f>
        <v>0.57899015159425</v>
      </c>
      <c r="AB1747" s="0" t="n">
        <f aca="false">IF(ISNUMBER(F1747),INDEX(Scorecard!$D$28:$D$35,SUMPRODUCT(--(Scorecard!$G$28:$G$34&lt;F1747))+1),Scorecard!$D$36)</f>
        <v>-0.132616866359722</v>
      </c>
      <c r="AC1747" s="0" t="n">
        <f aca="false">IF(ISNUMBER(H1747),INDEX(Scorecard!$D$37:$D$44,SUMPRODUCT(--(Scorecard!$G$37:$G$43&lt;H1747))+1),Scorecard!$D$45)</f>
        <v>1.35057635045042</v>
      </c>
      <c r="AD1747" s="0" t="n">
        <f aca="false">IF(ISNUMBER(I1747),INDEX(Scorecard!$D$46:$D$52,SUMPRODUCT(--(Scorecard!$G$46:$G$51&lt;I1747))+1),Scorecard!$D$53)</f>
        <v>0.123869379412532</v>
      </c>
      <c r="AE1747" s="0" t="n">
        <f aca="false">IF(ISNUMBER(K1747),INDEX(Scorecard!$D$54:$D$61,SUMPRODUCT(--(Scorecard!$G$54:$G$60&lt;K1747))+1),Scorecard!$D$62)</f>
        <v>0.489050497890326</v>
      </c>
      <c r="AF1747" s="0" t="n">
        <f aca="false">IF(ISNUMBER(L1747),INDEX(Scorecard!$D$63:$D$68,SUMPRODUCT(--(Scorecard!$G$63:$G$67&lt;L1747))+1),Scorecard!$D$69)</f>
        <v>0.322484508656054</v>
      </c>
      <c r="AG1747" s="0" t="n">
        <f aca="false">Inputs!$B$10+Scorecard!$J$5*Y1747+Scorecard!$J$6*Z1747+Scorecard!$J$7*AA1747+Scorecard!$J$8*AB1747+Scorecard!$J$9*AC1747+Scorecard!$J$10*AD1747+Scorecard!$J$11*AE1747+Scorecard!$J$12*AF1747</f>
        <v>-5.84685698421237</v>
      </c>
      <c r="AH1747" s="0" t="n">
        <f aca="false">MIN(1-Inputs!$B$13,MAX(Inputs!$B$13,1/(1+EXP(-(Inputs!$B$11*AG1747+Inputs!$B$12)))))</f>
        <v>0.00240006904446176</v>
      </c>
      <c r="AI1747" s="0" t="n">
        <f aca="false">Inputs!$B$9-Inputs!$B$8*AG1747</f>
        <v>655.827507722709</v>
      </c>
      <c r="AJ1747" s="0" t="n">
        <f aca="false">RANK(AH1747,$AH$5:$AH$2004,0)+COUNTIF($AH$4:AH1746,AH1747)</f>
        <v>1639</v>
      </c>
      <c r="AK1747" s="0" t="n">
        <f aca="false">IF(AJ1747&lt;=Deciles!$B$5*(Deciles!$B$4+1),INT((AJ1747-1)/(Deciles!$B$4+1))+1,Deciles!$B$5+INT((AJ1747-1-Deciles!$B$5*(Deciles!$B$4+1))/Deciles!$B$4)+1)</f>
        <v>9</v>
      </c>
    </row>
    <row r="1748" customFormat="false" ht="15" hidden="false" customHeight="false" outlineLevel="0" collapsed="false">
      <c r="A1748" s="0" t="n">
        <v>51937</v>
      </c>
      <c r="B1748" s="0" t="s">
        <v>150</v>
      </c>
      <c r="C1748" s="0" t="n">
        <v>745</v>
      </c>
      <c r="D1748" s="0" t="n">
        <v>80</v>
      </c>
      <c r="E1748" s="0" t="n">
        <v>66.425407409668</v>
      </c>
      <c r="F1748" s="0" t="n">
        <v>20</v>
      </c>
      <c r="G1748" s="0" t="n">
        <v>3.04099988937378</v>
      </c>
      <c r="H1748" s="0" t="n">
        <v>-3.59233331680298</v>
      </c>
      <c r="I1748" s="0" t="n">
        <v>27</v>
      </c>
      <c r="J1748" s="0" t="n">
        <v>12.2900104522705</v>
      </c>
      <c r="K1748" s="0" t="n">
        <v>4.80000019073486</v>
      </c>
      <c r="L1748" s="0" t="n">
        <v>-0.208333015441895</v>
      </c>
      <c r="M1748" s="0" t="n">
        <v>6.28858661651611</v>
      </c>
      <c r="N1748" s="0" t="n">
        <v>0</v>
      </c>
      <c r="O1748" s="0" t="n">
        <v>0</v>
      </c>
      <c r="P1748" s="0" t="s">
        <v>144</v>
      </c>
      <c r="Q1748" s="0" t="s">
        <v>141</v>
      </c>
      <c r="R1748" s="0" t="n">
        <v>2</v>
      </c>
      <c r="S1748" s="0" t="s">
        <v>149</v>
      </c>
      <c r="T1748" s="0" t="n">
        <v>0</v>
      </c>
      <c r="U1748" s="0" t="n">
        <v>217512.33</v>
      </c>
      <c r="V1748" s="0" t="n">
        <v>0.00327062210999429</v>
      </c>
      <c r="W1748" s="0" t="n">
        <v>647.427978515625</v>
      </c>
      <c r="X1748" s="0" t="n">
        <v>0.00338475150056183</v>
      </c>
      <c r="Y1748" s="0" t="n">
        <f aca="false">IF(ISNUMBER(C1748),INDEX(Scorecard!$D$5:$D$12,SUMPRODUCT(--(Scorecard!$G$5:$G$11&lt;C1748))+1),Scorecard!$D$13)</f>
        <v>0.488358159108655</v>
      </c>
      <c r="Z1748" s="0" t="n">
        <f aca="false">IF(ISNUMBER(D1748),INDEX(Scorecard!$D$14:$D$17,SUMPRODUCT(--(Scorecard!$G$14:$G$16&lt;D1748))+1),Scorecard!$D$18)</f>
        <v>0.0505355481560174</v>
      </c>
      <c r="AA1748" s="0" t="n">
        <f aca="false">IF(ISNUMBER(E1748),INDEX(Scorecard!$D$19:$D$26,SUMPRODUCT(--(Scorecard!$G$19:$G$25&lt;E1748))+1),Scorecard!$D$27)</f>
        <v>0.0530843085177338</v>
      </c>
      <c r="AB1748" s="0" t="n">
        <f aca="false">IF(ISNUMBER(F1748),INDEX(Scorecard!$D$28:$D$35,SUMPRODUCT(--(Scorecard!$G$28:$G$34&lt;F1748))+1),Scorecard!$D$36)</f>
        <v>0.624829191519909</v>
      </c>
      <c r="AC1748" s="0" t="n">
        <f aca="false">IF(ISNUMBER(H1748),INDEX(Scorecard!$D$37:$D$44,SUMPRODUCT(--(Scorecard!$G$37:$G$43&lt;H1748))+1),Scorecard!$D$45)</f>
        <v>1.35057635045042</v>
      </c>
      <c r="AD1748" s="0" t="n">
        <f aca="false">IF(ISNUMBER(I1748),INDEX(Scorecard!$D$46:$D$52,SUMPRODUCT(--(Scorecard!$G$46:$G$51&lt;I1748))+1),Scorecard!$D$53)</f>
        <v>0.123869379412532</v>
      </c>
      <c r="AE1748" s="0" t="n">
        <f aca="false">IF(ISNUMBER(K1748),INDEX(Scorecard!$D$54:$D$61,SUMPRODUCT(--(Scorecard!$G$54:$G$60&lt;K1748))+1),Scorecard!$D$62)</f>
        <v>0.409483001259379</v>
      </c>
      <c r="AF1748" s="0" t="n">
        <f aca="false">IF(ISNUMBER(L1748),INDEX(Scorecard!$D$63:$D$68,SUMPRODUCT(--(Scorecard!$G$63:$G$67&lt;L1748))+1),Scorecard!$D$69)</f>
        <v>0.322484508656054</v>
      </c>
      <c r="AG1748" s="0" t="n">
        <f aca="false">Inputs!$B$10+Scorecard!$J$5*Y1748+Scorecard!$J$6*Z1748+Scorecard!$J$7*AA1748+Scorecard!$J$8*AB1748+Scorecard!$J$9*AC1748+Scorecard!$J$10*AD1748+Scorecard!$J$11*AE1748+Scorecard!$J$12*AF1748</f>
        <v>-5.5557515832882</v>
      </c>
      <c r="AH1748" s="0" t="n">
        <f aca="false">MIN(1-Inputs!$B$13,MAX(Inputs!$B$13,1/(1+EXP(-(Inputs!$B$11*AG1748+Inputs!$B$12)))))</f>
        <v>0.00327062199523946</v>
      </c>
      <c r="AI1748" s="0" t="n">
        <f aca="false">Inputs!$B$9-Inputs!$B$8*AG1748</f>
        <v>647.427981356923</v>
      </c>
      <c r="AJ1748" s="0" t="n">
        <f aca="false">RANK(AH1748,$AH$5:$AH$2004,0)+COUNTIF($AH$4:AH1747,AH1748)</f>
        <v>1499</v>
      </c>
      <c r="AK1748" s="0" t="n">
        <f aca="false">IF(AJ1748&lt;=Deciles!$B$5*(Deciles!$B$4+1),INT((AJ1748-1)/(Deciles!$B$4+1))+1,Deciles!$B$5+INT((AJ1748-1-Deciles!$B$5*(Deciles!$B$4+1))/Deciles!$B$4)+1)</f>
        <v>8</v>
      </c>
    </row>
    <row r="1749" customFormat="false" ht="15" hidden="false" customHeight="false" outlineLevel="0" collapsed="false">
      <c r="A1749" s="0" t="n">
        <v>52004</v>
      </c>
      <c r="B1749" s="0" t="s">
        <v>155</v>
      </c>
      <c r="C1749" s="0" t="n">
        <v>720</v>
      </c>
      <c r="D1749" s="0" t="n">
        <v>88.6869735717773</v>
      </c>
      <c r="E1749" s="0" t="n">
        <v>61.2604141235352</v>
      </c>
      <c r="F1749" s="0" t="n">
        <v>44</v>
      </c>
      <c r="G1749" s="0" t="n">
        <v>3.91700005531311</v>
      </c>
      <c r="H1749" s="0" t="n">
        <v>-1.81633305549622</v>
      </c>
      <c r="I1749" s="0" t="n">
        <v>62</v>
      </c>
      <c r="J1749" s="0" t="n">
        <v>12.2349090576172</v>
      </c>
      <c r="K1749" s="0" t="n">
        <v>4.60833311080933</v>
      </c>
      <c r="L1749" s="0" t="n">
        <v>-1.125</v>
      </c>
      <c r="M1749" s="0" t="n">
        <v>6.54818534851074</v>
      </c>
      <c r="N1749" s="0" t="n">
        <v>0</v>
      </c>
      <c r="O1749" s="0" t="n">
        <v>0</v>
      </c>
      <c r="P1749" s="0" t="s">
        <v>144</v>
      </c>
      <c r="Q1749" s="0" t="s">
        <v>141</v>
      </c>
      <c r="R1749" s="0" t="n">
        <v>1</v>
      </c>
      <c r="S1749" s="0" t="s">
        <v>151</v>
      </c>
      <c r="T1749" s="0" t="n">
        <v>0</v>
      </c>
      <c r="U1749" s="0" t="n">
        <v>205851.19</v>
      </c>
      <c r="V1749" s="0" t="n">
        <v>0.019039660692215</v>
      </c>
      <c r="W1749" s="0" t="n">
        <v>599.321594238281</v>
      </c>
      <c r="X1749" s="0" t="n">
        <v>0.00868260487914085</v>
      </c>
      <c r="Y1749" s="0" t="n">
        <f aca="false">IF(ISNUMBER(C1749),INDEX(Scorecard!$D$5:$D$12,SUMPRODUCT(--(Scorecard!$G$5:$G$11&lt;C1749))+1),Scorecard!$D$13)</f>
        <v>-0.0290424113398221</v>
      </c>
      <c r="Z1749" s="0" t="n">
        <f aca="false">IF(ISNUMBER(D1749),INDEX(Scorecard!$D$14:$D$17,SUMPRODUCT(--(Scorecard!$G$14:$G$16&lt;D1749))+1),Scorecard!$D$18)</f>
        <v>-0.361970872710667</v>
      </c>
      <c r="AA1749" s="0" t="n">
        <f aca="false">IF(ISNUMBER(E1749),INDEX(Scorecard!$D$19:$D$26,SUMPRODUCT(--(Scorecard!$G$19:$G$25&lt;E1749))+1),Scorecard!$D$27)</f>
        <v>0.233621608745691</v>
      </c>
      <c r="AB1749" s="0" t="n">
        <f aca="false">IF(ISNUMBER(F1749),INDEX(Scorecard!$D$28:$D$35,SUMPRODUCT(--(Scorecard!$G$28:$G$34&lt;F1749))+1),Scorecard!$D$36)</f>
        <v>-0.309727037437117</v>
      </c>
      <c r="AC1749" s="0" t="n">
        <f aca="false">IF(ISNUMBER(H1749),INDEX(Scorecard!$D$37:$D$44,SUMPRODUCT(--(Scorecard!$G$37:$G$43&lt;H1749))+1),Scorecard!$D$45)</f>
        <v>1.35057635045042</v>
      </c>
      <c r="AD1749" s="0" t="n">
        <f aca="false">IF(ISNUMBER(I1749),INDEX(Scorecard!$D$46:$D$52,SUMPRODUCT(--(Scorecard!$G$46:$G$51&lt;I1749))+1),Scorecard!$D$53)</f>
        <v>0.818882373006414</v>
      </c>
      <c r="AE1749" s="0" t="n">
        <f aca="false">IF(ISNUMBER(K1749),INDEX(Scorecard!$D$54:$D$61,SUMPRODUCT(--(Scorecard!$G$54:$G$60&lt;K1749))+1),Scorecard!$D$62)</f>
        <v>0.409483001259379</v>
      </c>
      <c r="AF1749" s="0" t="n">
        <f aca="false">IF(ISNUMBER(L1749),INDEX(Scorecard!$D$63:$D$68,SUMPRODUCT(--(Scorecard!$G$63:$G$67&lt;L1749))+1),Scorecard!$D$69)</f>
        <v>-0.340582194386522</v>
      </c>
      <c r="AG1749" s="0" t="n">
        <f aca="false">Inputs!$B$10+Scorecard!$J$5*Y1749+Scorecard!$J$6*Z1749+Scorecard!$J$7*AA1749+Scorecard!$J$8*AB1749+Scorecard!$J$9*AC1749+Scorecard!$J$10*AD1749+Scorecard!$J$11*AE1749+Scorecard!$J$12*AF1749</f>
        <v>-3.88851197798945</v>
      </c>
      <c r="AH1749" s="0" t="n">
        <f aca="false">MIN(1-Inputs!$B$13,MAX(Inputs!$B$13,1/(1+EXP(-(Inputs!$B$11*AG1749+Inputs!$B$12)))))</f>
        <v>0.0190396608392734</v>
      </c>
      <c r="AI1749" s="0" t="n">
        <f aca="false">Inputs!$B$9-Inputs!$B$8*AG1749</f>
        <v>599.32161514616</v>
      </c>
      <c r="AJ1749" s="0" t="n">
        <f aca="false">RANK(AH1749,$AH$5:$AH$2004,0)+COUNTIF($AH$4:AH1748,AH1749)</f>
        <v>470</v>
      </c>
      <c r="AK1749" s="0" t="n">
        <f aca="false">IF(AJ1749&lt;=Deciles!$B$5*(Deciles!$B$4+1),INT((AJ1749-1)/(Deciles!$B$4+1))+1,Deciles!$B$5+INT((AJ1749-1-Deciles!$B$5*(Deciles!$B$4+1))/Deciles!$B$4)+1)</f>
        <v>3</v>
      </c>
    </row>
    <row r="1750" customFormat="false" ht="15" hidden="false" customHeight="false" outlineLevel="0" collapsed="false">
      <c r="A1750" s="0" t="n">
        <v>52076</v>
      </c>
      <c r="B1750" s="0" t="s">
        <v>158</v>
      </c>
      <c r="C1750" s="0" t="n">
        <v>830</v>
      </c>
      <c r="D1750" s="0" t="n">
        <v>81.7164993286133</v>
      </c>
      <c r="E1750" s="0" t="n">
        <v>73.0660095214844</v>
      </c>
      <c r="F1750" s="0" t="n">
        <v>38</v>
      </c>
      <c r="G1750" s="0" t="n">
        <v>3.30900001525879</v>
      </c>
      <c r="H1750" s="0" t="n">
        <v>0.392333269119263</v>
      </c>
      <c r="I1750" s="0" t="n">
        <v>24</v>
      </c>
      <c r="J1750" s="0" t="n">
        <v>12.3853693008423</v>
      </c>
      <c r="K1750" s="0" t="n">
        <v>7.53333330154419</v>
      </c>
      <c r="L1750" s="0" t="n">
        <v>2.71025657653809</v>
      </c>
      <c r="M1750" s="0" t="n">
        <v>0.591292560100555</v>
      </c>
      <c r="N1750" s="0" t="n">
        <v>0</v>
      </c>
      <c r="O1750" s="0" t="n">
        <v>0</v>
      </c>
      <c r="P1750" s="0" t="s">
        <v>144</v>
      </c>
      <c r="Q1750" s="0" t="s">
        <v>141</v>
      </c>
      <c r="R1750" s="0" t="n">
        <v>2</v>
      </c>
      <c r="S1750" s="0" t="s">
        <v>154</v>
      </c>
      <c r="T1750" s="0" t="n">
        <v>0</v>
      </c>
      <c r="U1750" s="0" t="n">
        <v>239275.19</v>
      </c>
      <c r="V1750" s="0" t="n">
        <v>0.00344548770226538</v>
      </c>
      <c r="W1750" s="0" t="n">
        <v>646.013610839844</v>
      </c>
      <c r="X1750" s="0" t="n">
        <v>0.00148261047434062</v>
      </c>
      <c r="Y1750" s="0" t="n">
        <f aca="false">IF(ISNUMBER(C1750),INDEX(Scorecard!$D$5:$D$12,SUMPRODUCT(--(Scorecard!$G$5:$G$11&lt;C1750))+1),Scorecard!$D$13)</f>
        <v>2.19112706886128</v>
      </c>
      <c r="Z1750" s="0" t="n">
        <f aca="false">IF(ISNUMBER(D1750),INDEX(Scorecard!$D$14:$D$17,SUMPRODUCT(--(Scorecard!$G$14:$G$16&lt;D1750))+1),Scorecard!$D$18)</f>
        <v>0.0505355481560174</v>
      </c>
      <c r="AA1750" s="0" t="n">
        <f aca="false">IF(ISNUMBER(E1750),INDEX(Scorecard!$D$19:$D$26,SUMPRODUCT(--(Scorecard!$G$19:$G$25&lt;E1750))+1),Scorecard!$D$27)</f>
        <v>-0.0341578513653732</v>
      </c>
      <c r="AB1750" s="0" t="n">
        <f aca="false">IF(ISNUMBER(F1750),INDEX(Scorecard!$D$28:$D$35,SUMPRODUCT(--(Scorecard!$G$28:$G$34&lt;F1750))+1),Scorecard!$D$36)</f>
        <v>-0.132616866359722</v>
      </c>
      <c r="AC1750" s="0" t="n">
        <f aca="false">IF(ISNUMBER(H1750),INDEX(Scorecard!$D$37:$D$44,SUMPRODUCT(--(Scorecard!$G$37:$G$43&lt;H1750))+1),Scorecard!$D$45)</f>
        <v>-0.271229676926091</v>
      </c>
      <c r="AD1750" s="0" t="n">
        <f aca="false">IF(ISNUMBER(I1750),INDEX(Scorecard!$D$46:$D$52,SUMPRODUCT(--(Scorecard!$G$46:$G$51&lt;I1750))+1),Scorecard!$D$53)</f>
        <v>-0.048559051279741</v>
      </c>
      <c r="AE1750" s="0" t="n">
        <f aca="false">IF(ISNUMBER(K1750),INDEX(Scorecard!$D$54:$D$61,SUMPRODUCT(--(Scorecard!$G$54:$G$60&lt;K1750))+1),Scorecard!$D$62)</f>
        <v>-0.541917179454542</v>
      </c>
      <c r="AF1750" s="0" t="n">
        <f aca="false">IF(ISNUMBER(L1750),INDEX(Scorecard!$D$63:$D$68,SUMPRODUCT(--(Scorecard!$G$63:$G$67&lt;L1750))+1),Scorecard!$D$69)</f>
        <v>0.322484508656054</v>
      </c>
      <c r="AG1750" s="0" t="n">
        <f aca="false">Inputs!$B$10+Scorecard!$J$5*Y1750+Scorecard!$J$6*Z1750+Scorecard!$J$7*AA1750+Scorecard!$J$8*AB1750+Scorecard!$J$9*AC1750+Scorecard!$J$10*AD1750+Scorecard!$J$11*AE1750+Scorecard!$J$12*AF1750</f>
        <v>-5.50673241104802</v>
      </c>
      <c r="AH1750" s="0" t="n">
        <f aca="false">MIN(1-Inputs!$B$13,MAX(Inputs!$B$13,1/(1+EXP(-(Inputs!$B$11*AG1750+Inputs!$B$12)))))</f>
        <v>0.00344548766125686</v>
      </c>
      <c r="AI1750" s="0" t="n">
        <f aca="false">Inputs!$B$9-Inputs!$B$8*AG1750</f>
        <v>646.013587022935</v>
      </c>
      <c r="AJ1750" s="0" t="n">
        <f aca="false">RANK(AH1750,$AH$5:$AH$2004,0)+COUNTIF($AH$4:AH1749,AH1750)</f>
        <v>1471</v>
      </c>
      <c r="AK1750" s="0" t="n">
        <f aca="false">IF(AJ1750&lt;=Deciles!$B$5*(Deciles!$B$4+1),INT((AJ1750-1)/(Deciles!$B$4+1))+1,Deciles!$B$5+INT((AJ1750-1-Deciles!$B$5*(Deciles!$B$4+1))/Deciles!$B$4)+1)</f>
        <v>8</v>
      </c>
    </row>
    <row r="1751" customFormat="false" ht="15" hidden="false" customHeight="false" outlineLevel="0" collapsed="false">
      <c r="A1751" s="0" t="n">
        <v>52099</v>
      </c>
      <c r="B1751" s="0" t="s">
        <v>143</v>
      </c>
      <c r="C1751" s="0" t="n">
        <v>714</v>
      </c>
      <c r="D1751" s="0" t="n">
        <v>86.8577117919922</v>
      </c>
      <c r="E1751" s="0" t="n">
        <v>71.1174468994141</v>
      </c>
      <c r="F1751" s="0" t="n">
        <v>37</v>
      </c>
      <c r="G1751" s="0" t="n">
        <v>4.20800018310547</v>
      </c>
      <c r="H1751" s="0" t="n">
        <v>0.974666833877564</v>
      </c>
      <c r="I1751" s="0" t="n">
        <v>42</v>
      </c>
      <c r="J1751" s="0" t="n">
        <v>12.4638271331787</v>
      </c>
      <c r="K1751" s="0" t="n">
        <v>8.53333377838135</v>
      </c>
      <c r="L1751" s="0" t="n">
        <v>5.07179546356201</v>
      </c>
      <c r="M1751" s="0" t="n">
        <v>1.95005702972412</v>
      </c>
      <c r="N1751" s="0" t="n">
        <v>0</v>
      </c>
      <c r="O1751" s="0" t="n">
        <v>0</v>
      </c>
      <c r="P1751" s="0" t="s">
        <v>144</v>
      </c>
      <c r="Q1751" s="0" t="s">
        <v>141</v>
      </c>
      <c r="R1751" s="0" t="n">
        <v>2</v>
      </c>
      <c r="S1751" s="0" t="s">
        <v>147</v>
      </c>
      <c r="T1751" s="0" t="n">
        <v>0</v>
      </c>
      <c r="U1751" s="0" t="n">
        <v>258804.23</v>
      </c>
      <c r="V1751" s="0" t="n">
        <v>0.0257684085518122</v>
      </c>
      <c r="W1751" s="0" t="n">
        <v>590.945007324219</v>
      </c>
      <c r="X1751" s="0" t="n">
        <v>0.0303556267172098</v>
      </c>
      <c r="Y1751" s="0" t="n">
        <f aca="false">IF(ISNUMBER(C1751),INDEX(Scorecard!$D$5:$D$12,SUMPRODUCT(--(Scorecard!$G$5:$G$11&lt;C1751))+1),Scorecard!$D$13)</f>
        <v>-0.0290424113398221</v>
      </c>
      <c r="Z1751" s="0" t="n">
        <f aca="false">IF(ISNUMBER(D1751),INDEX(Scorecard!$D$14:$D$17,SUMPRODUCT(--(Scorecard!$G$14:$G$16&lt;D1751))+1),Scorecard!$D$18)</f>
        <v>0.0505355481560174</v>
      </c>
      <c r="AA1751" s="0" t="n">
        <f aca="false">IF(ISNUMBER(E1751),INDEX(Scorecard!$D$19:$D$26,SUMPRODUCT(--(Scorecard!$G$19:$G$25&lt;E1751))+1),Scorecard!$D$27)</f>
        <v>0.0530843085177338</v>
      </c>
      <c r="AB1751" s="0" t="n">
        <f aca="false">IF(ISNUMBER(F1751),INDEX(Scorecard!$D$28:$D$35,SUMPRODUCT(--(Scorecard!$G$28:$G$34&lt;F1751))+1),Scorecard!$D$36)</f>
        <v>-0.0008456427959252</v>
      </c>
      <c r="AC1751" s="0" t="n">
        <f aca="false">IF(ISNUMBER(H1751),INDEX(Scorecard!$D$37:$D$44,SUMPRODUCT(--(Scorecard!$G$37:$G$43&lt;H1751))+1),Scorecard!$D$45)</f>
        <v>-0.975503570149195</v>
      </c>
      <c r="AD1751" s="0" t="n">
        <f aca="false">IF(ISNUMBER(I1751),INDEX(Scorecard!$D$46:$D$52,SUMPRODUCT(--(Scorecard!$G$46:$G$51&lt;I1751))+1),Scorecard!$D$53)</f>
        <v>0.569875412099532</v>
      </c>
      <c r="AE1751" s="0" t="n">
        <f aca="false">IF(ISNUMBER(K1751),INDEX(Scorecard!$D$54:$D$61,SUMPRODUCT(--(Scorecard!$G$54:$G$60&lt;K1751))+1),Scorecard!$D$62)</f>
        <v>-0.541917179454542</v>
      </c>
      <c r="AF1751" s="0" t="n">
        <f aca="false">IF(ISNUMBER(L1751),INDEX(Scorecard!$D$63:$D$68,SUMPRODUCT(--(Scorecard!$G$63:$G$67&lt;L1751))+1),Scorecard!$D$69)</f>
        <v>0.322484508656054</v>
      </c>
      <c r="AG1751" s="0" t="n">
        <f aca="false">Inputs!$B$10+Scorecard!$J$5*Y1751+Scorecard!$J$6*Z1751+Scorecard!$J$7*AA1751+Scorecard!$J$8*AB1751+Scorecard!$J$9*AC1751+Scorecard!$J$10*AD1751+Scorecard!$J$11*AE1751+Scorecard!$J$12*AF1751</f>
        <v>-3.59820164865651</v>
      </c>
      <c r="AH1751" s="0" t="n">
        <f aca="false">MIN(1-Inputs!$B$13,MAX(Inputs!$B$13,1/(1+EXP(-(Inputs!$B$11*AG1751+Inputs!$B$12)))))</f>
        <v>0.0257684091143866</v>
      </c>
      <c r="AI1751" s="0" t="n">
        <f aca="false">Inputs!$B$9-Inputs!$B$8*AG1751</f>
        <v>590.94502969721</v>
      </c>
      <c r="AJ1751" s="0" t="n">
        <f aca="false">RANK(AH1751,$AH$5:$AH$2004,0)+COUNTIF($AH$4:AH1750,AH1751)</f>
        <v>370</v>
      </c>
      <c r="AK1751" s="0" t="n">
        <f aca="false">IF(AJ1751&lt;=Deciles!$B$5*(Deciles!$B$4+1),INT((AJ1751-1)/(Deciles!$B$4+1))+1,Deciles!$B$5+INT((AJ1751-1-Deciles!$B$5*(Deciles!$B$4+1))/Deciles!$B$4)+1)</f>
        <v>2</v>
      </c>
    </row>
    <row r="1752" customFormat="false" ht="15" hidden="false" customHeight="false" outlineLevel="0" collapsed="false">
      <c r="A1752" s="0" t="n">
        <v>52110</v>
      </c>
      <c r="B1752" s="0" t="s">
        <v>150</v>
      </c>
      <c r="C1752" s="0" t="n">
        <v>676</v>
      </c>
      <c r="D1752" s="0" t="n">
        <v>85.2541961669922</v>
      </c>
      <c r="E1752" s="0" t="n">
        <v>74.3097534179688</v>
      </c>
      <c r="F1752" s="0" t="n">
        <v>37</v>
      </c>
      <c r="G1752" s="0" t="n">
        <v>3.72099995613098</v>
      </c>
      <c r="H1752" s="0" t="n">
        <v>-2.91233325004578</v>
      </c>
      <c r="I1752" s="0" t="n">
        <v>20</v>
      </c>
      <c r="J1752" s="0" t="n">
        <v>11.8991098403931</v>
      </c>
      <c r="K1752" s="0" t="n">
        <v>4.40000009536743</v>
      </c>
      <c r="L1752" s="0" t="n">
        <v>-0.208333015441895</v>
      </c>
      <c r="M1752" s="0" t="n">
        <v>6.54819679260254</v>
      </c>
      <c r="N1752" s="0" t="n">
        <v>0</v>
      </c>
      <c r="O1752" s="0" t="n">
        <v>0</v>
      </c>
      <c r="P1752" s="0" t="s">
        <v>140</v>
      </c>
      <c r="Q1752" s="0" t="s">
        <v>141</v>
      </c>
      <c r="R1752" s="0" t="n">
        <v>1</v>
      </c>
      <c r="S1752" s="0" t="s">
        <v>151</v>
      </c>
      <c r="T1752" s="0" t="n">
        <v>0</v>
      </c>
      <c r="U1752" s="0" t="n">
        <v>147135.66</v>
      </c>
      <c r="V1752" s="0" t="n">
        <v>0.0802166983485222</v>
      </c>
      <c r="W1752" s="0" t="n">
        <v>558.654907226563</v>
      </c>
      <c r="X1752" s="0" t="n">
        <v>0.0450934991240501</v>
      </c>
      <c r="Y1752" s="0" t="n">
        <f aca="false">IF(ISNUMBER(C1752),INDEX(Scorecard!$D$5:$D$12,SUMPRODUCT(--(Scorecard!$G$5:$G$11&lt;C1752))+1),Scorecard!$D$13)</f>
        <v>-1.88220980528339</v>
      </c>
      <c r="Z1752" s="0" t="n">
        <f aca="false">IF(ISNUMBER(D1752),INDEX(Scorecard!$D$14:$D$17,SUMPRODUCT(--(Scorecard!$G$14:$G$16&lt;D1752))+1),Scorecard!$D$18)</f>
        <v>0.0505355481560174</v>
      </c>
      <c r="AA1752" s="0" t="n">
        <f aca="false">IF(ISNUMBER(E1752),INDEX(Scorecard!$D$19:$D$26,SUMPRODUCT(--(Scorecard!$G$19:$G$25&lt;E1752))+1),Scorecard!$D$27)</f>
        <v>-0.0341578513653732</v>
      </c>
      <c r="AB1752" s="0" t="n">
        <f aca="false">IF(ISNUMBER(F1752),INDEX(Scorecard!$D$28:$D$35,SUMPRODUCT(--(Scorecard!$G$28:$G$34&lt;F1752))+1),Scorecard!$D$36)</f>
        <v>-0.0008456427959252</v>
      </c>
      <c r="AC1752" s="0" t="n">
        <f aca="false">IF(ISNUMBER(H1752),INDEX(Scorecard!$D$37:$D$44,SUMPRODUCT(--(Scorecard!$G$37:$G$43&lt;H1752))+1),Scorecard!$D$45)</f>
        <v>1.35057635045042</v>
      </c>
      <c r="AD1752" s="0" t="n">
        <f aca="false">IF(ISNUMBER(I1752),INDEX(Scorecard!$D$46:$D$52,SUMPRODUCT(--(Scorecard!$G$46:$G$51&lt;I1752))+1),Scorecard!$D$53)</f>
        <v>-0.108777051091409</v>
      </c>
      <c r="AE1752" s="0" t="n">
        <f aca="false">IF(ISNUMBER(K1752),INDEX(Scorecard!$D$54:$D$61,SUMPRODUCT(--(Scorecard!$G$54:$G$60&lt;K1752))+1),Scorecard!$D$62)</f>
        <v>0.489050497890326</v>
      </c>
      <c r="AF1752" s="0" t="n">
        <f aca="false">IF(ISNUMBER(L1752),INDEX(Scorecard!$D$63:$D$68,SUMPRODUCT(--(Scorecard!$G$63:$G$67&lt;L1752))+1),Scorecard!$D$69)</f>
        <v>0.322484508656054</v>
      </c>
      <c r="AG1752" s="0" t="n">
        <f aca="false">Inputs!$B$10+Scorecard!$J$5*Y1752+Scorecard!$J$6*Z1752+Scorecard!$J$7*AA1752+Scorecard!$J$8*AB1752+Scorecard!$J$9*AC1752+Scorecard!$J$10*AD1752+Scorecard!$J$11*AE1752+Scorecard!$J$12*AF1752</f>
        <v>-2.47911176802999</v>
      </c>
      <c r="AH1752" s="0" t="n">
        <f aca="false">MIN(1-Inputs!$B$13,MAX(Inputs!$B$13,1/(1+EXP(-(Inputs!$B$11*AG1752+Inputs!$B$12)))))</f>
        <v>0.0802166995256379</v>
      </c>
      <c r="AI1752" s="0" t="n">
        <f aca="false">Inputs!$B$9-Inputs!$B$8*AG1752</f>
        <v>558.654921275432</v>
      </c>
      <c r="AJ1752" s="0" t="n">
        <f aca="false">RANK(AH1752,$AH$5:$AH$2004,0)+COUNTIF($AH$4:AH1751,AH1752)</f>
        <v>66</v>
      </c>
      <c r="AK1752" s="0" t="n">
        <f aca="false">IF(AJ1752&lt;=Deciles!$B$5*(Deciles!$B$4+1),INT((AJ1752-1)/(Deciles!$B$4+1))+1,Deciles!$B$5+INT((AJ1752-1-Deciles!$B$5*(Deciles!$B$4+1))/Deciles!$B$4)+1)</f>
        <v>1</v>
      </c>
    </row>
    <row r="1753" customFormat="false" ht="15" hidden="false" customHeight="false" outlineLevel="0" collapsed="false">
      <c r="A1753" s="0" t="n">
        <v>52115</v>
      </c>
      <c r="B1753" s="0" t="s">
        <v>150</v>
      </c>
      <c r="C1753" s="0" t="n">
        <v>764</v>
      </c>
      <c r="D1753" s="0" t="n">
        <v>80.6915512084961</v>
      </c>
      <c r="E1753" s="0" t="n">
        <v>52.6885414123535</v>
      </c>
      <c r="F1753" s="0" t="n">
        <v>23</v>
      </c>
      <c r="G1753" s="0" t="n">
        <v>3.82299995422363</v>
      </c>
      <c r="H1753" s="0" t="n">
        <v>-2.81033325195313</v>
      </c>
      <c r="I1753" s="0" t="n">
        <v>83</v>
      </c>
      <c r="J1753" s="0" t="n">
        <v>11.8217239379883</v>
      </c>
      <c r="K1753" s="0" t="n">
        <v>3.70000004768372</v>
      </c>
      <c r="L1753" s="0" t="n">
        <v>-0.208333253860474</v>
      </c>
      <c r="M1753" s="0" t="n">
        <v>4.74416780471802</v>
      </c>
      <c r="N1753" s="0" t="n">
        <v>0</v>
      </c>
      <c r="O1753" s="0" t="n">
        <v>0</v>
      </c>
      <c r="P1753" s="0" t="s">
        <v>146</v>
      </c>
      <c r="Q1753" s="0" t="s">
        <v>141</v>
      </c>
      <c r="R1753" s="0" t="n">
        <v>2</v>
      </c>
      <c r="S1753" s="0" t="s">
        <v>147</v>
      </c>
      <c r="T1753" s="0" t="n">
        <v>0</v>
      </c>
      <c r="U1753" s="0" t="n">
        <v>136178.75</v>
      </c>
      <c r="V1753" s="0" t="n">
        <v>0.0013181819813326</v>
      </c>
      <c r="W1753" s="0" t="n">
        <v>672.074890136719</v>
      </c>
      <c r="X1753" s="0" t="n">
        <v>0.000800768961198628</v>
      </c>
      <c r="Y1753" s="0" t="n">
        <f aca="false">IF(ISNUMBER(C1753),INDEX(Scorecard!$D$5:$D$12,SUMPRODUCT(--(Scorecard!$G$5:$G$11&lt;C1753))+1),Scorecard!$D$13)</f>
        <v>1.23750384304241</v>
      </c>
      <c r="Z1753" s="0" t="n">
        <f aca="false">IF(ISNUMBER(D1753),INDEX(Scorecard!$D$14:$D$17,SUMPRODUCT(--(Scorecard!$G$14:$G$16&lt;D1753))+1),Scorecard!$D$18)</f>
        <v>0.0505355481560174</v>
      </c>
      <c r="AA1753" s="0" t="n">
        <f aca="false">IF(ISNUMBER(E1753),INDEX(Scorecard!$D$19:$D$26,SUMPRODUCT(--(Scorecard!$G$19:$G$25&lt;E1753))+1),Scorecard!$D$27)</f>
        <v>0.57899015159425</v>
      </c>
      <c r="AB1753" s="0" t="n">
        <f aca="false">IF(ISNUMBER(F1753),INDEX(Scorecard!$D$28:$D$35,SUMPRODUCT(--(Scorecard!$G$28:$G$34&lt;F1753))+1),Scorecard!$D$36)</f>
        <v>0.349218150643304</v>
      </c>
      <c r="AC1753" s="0" t="n">
        <f aca="false">IF(ISNUMBER(H1753),INDEX(Scorecard!$D$37:$D$44,SUMPRODUCT(--(Scorecard!$G$37:$G$43&lt;H1753))+1),Scorecard!$D$45)</f>
        <v>1.35057635045042</v>
      </c>
      <c r="AD1753" s="0" t="n">
        <f aca="false">IF(ISNUMBER(I1753),INDEX(Scorecard!$D$46:$D$52,SUMPRODUCT(--(Scorecard!$G$46:$G$51&lt;I1753))+1),Scorecard!$D$53)</f>
        <v>0.818882373006414</v>
      </c>
      <c r="AE1753" s="0" t="n">
        <f aca="false">IF(ISNUMBER(K1753),INDEX(Scorecard!$D$54:$D$61,SUMPRODUCT(--(Scorecard!$G$54:$G$60&lt;K1753))+1),Scorecard!$D$62)</f>
        <v>0.489050497890326</v>
      </c>
      <c r="AF1753" s="0" t="n">
        <f aca="false">IF(ISNUMBER(L1753),INDEX(Scorecard!$D$63:$D$68,SUMPRODUCT(--(Scorecard!$G$63:$G$67&lt;L1753))+1),Scorecard!$D$69)</f>
        <v>0.322484508656054</v>
      </c>
      <c r="AG1753" s="0" t="n">
        <f aca="false">Inputs!$B$10+Scorecard!$J$5*Y1753+Scorecard!$J$6*Z1753+Scorecard!$J$7*AA1753+Scorecard!$J$8*AB1753+Scorecard!$J$9*AC1753+Scorecard!$J$10*AD1753+Scorecard!$J$11*AE1753+Scorecard!$J$12*AF1753</f>
        <v>-6.40994863480509</v>
      </c>
      <c r="AH1753" s="0" t="n">
        <f aca="false">MIN(1-Inputs!$B$13,MAX(Inputs!$B$13,1/(1+EXP(-(Inputs!$B$11*AG1753+Inputs!$B$12)))))</f>
        <v>0.00131818194275764</v>
      </c>
      <c r="AI1753" s="0" t="n">
        <f aca="false">Inputs!$B$9-Inputs!$B$8*AG1753</f>
        <v>672.074898360231</v>
      </c>
      <c r="AJ1753" s="0" t="n">
        <f aca="false">RANK(AH1753,$AH$5:$AH$2004,0)+COUNTIF($AH$4:AH1752,AH1753)</f>
        <v>1843</v>
      </c>
      <c r="AK1753" s="0" t="n">
        <f aca="false">IF(AJ1753&lt;=Deciles!$B$5*(Deciles!$B$4+1),INT((AJ1753-1)/(Deciles!$B$4+1))+1,Deciles!$B$5+INT((AJ1753-1-Deciles!$B$5*(Deciles!$B$4+1))/Deciles!$B$4)+1)</f>
        <v>10</v>
      </c>
    </row>
    <row r="1754" customFormat="false" ht="15" hidden="false" customHeight="false" outlineLevel="0" collapsed="false">
      <c r="A1754" s="0" t="n">
        <v>52204</v>
      </c>
      <c r="B1754" s="0" t="s">
        <v>145</v>
      </c>
      <c r="C1754" s="0" t="n">
        <v>762</v>
      </c>
      <c r="D1754" s="0" t="n">
        <v>80</v>
      </c>
      <c r="E1754" s="0" t="n">
        <v>73.2417602539063</v>
      </c>
      <c r="F1754" s="0" t="n">
        <v>44</v>
      </c>
      <c r="G1754" s="0" t="n">
        <v>3.18799996376038</v>
      </c>
      <c r="H1754" s="0" t="n">
        <v>-0.328666687011719</v>
      </c>
      <c r="I1754" s="0" t="n">
        <v>13</v>
      </c>
      <c r="J1754" s="0" t="n">
        <v>12.676194190979</v>
      </c>
      <c r="K1754" s="0" t="n">
        <v>5.25833320617676</v>
      </c>
      <c r="L1754" s="0" t="n">
        <v>-1.875</v>
      </c>
      <c r="M1754" s="0" t="n">
        <v>6.28858280181885</v>
      </c>
      <c r="N1754" s="0" t="n">
        <v>0</v>
      </c>
      <c r="O1754" s="0" t="n">
        <v>0</v>
      </c>
      <c r="P1754" s="0" t="s">
        <v>144</v>
      </c>
      <c r="Q1754" s="0" t="s">
        <v>141</v>
      </c>
      <c r="R1754" s="0" t="n">
        <v>2</v>
      </c>
      <c r="S1754" s="0" t="s">
        <v>149</v>
      </c>
      <c r="T1754" s="0" t="n">
        <v>0</v>
      </c>
      <c r="U1754" s="0" t="n">
        <v>320037.72</v>
      </c>
      <c r="V1754" s="0" t="n">
        <v>0.00681305537000299</v>
      </c>
      <c r="W1754" s="0" t="n">
        <v>627.470275878906</v>
      </c>
      <c r="X1754" s="0" t="n">
        <v>0.0077432980760932</v>
      </c>
      <c r="Y1754" s="0" t="n">
        <f aca="false">IF(ISNUMBER(C1754),INDEX(Scorecard!$D$5:$D$12,SUMPRODUCT(--(Scorecard!$G$5:$G$11&lt;C1754))+1),Scorecard!$D$13)</f>
        <v>1.23750384304241</v>
      </c>
      <c r="Z1754" s="0" t="n">
        <f aca="false">IF(ISNUMBER(D1754),INDEX(Scorecard!$D$14:$D$17,SUMPRODUCT(--(Scorecard!$G$14:$G$16&lt;D1754))+1),Scorecard!$D$18)</f>
        <v>0.0505355481560174</v>
      </c>
      <c r="AA1754" s="0" t="n">
        <f aca="false">IF(ISNUMBER(E1754),INDEX(Scorecard!$D$19:$D$26,SUMPRODUCT(--(Scorecard!$G$19:$G$25&lt;E1754))+1),Scorecard!$D$27)</f>
        <v>-0.0341578513653732</v>
      </c>
      <c r="AB1754" s="0" t="n">
        <f aca="false">IF(ISNUMBER(F1754),INDEX(Scorecard!$D$28:$D$35,SUMPRODUCT(--(Scorecard!$G$28:$G$34&lt;F1754))+1),Scorecard!$D$36)</f>
        <v>-0.309727037437117</v>
      </c>
      <c r="AC1754" s="0" t="n">
        <f aca="false">IF(ISNUMBER(H1754),INDEX(Scorecard!$D$37:$D$44,SUMPRODUCT(--(Scorecard!$G$37:$G$43&lt;H1754))+1),Scorecard!$D$45)</f>
        <v>0.769716833645565</v>
      </c>
      <c r="AD1754" s="0" t="n">
        <f aca="false">IF(ISNUMBER(I1754),INDEX(Scorecard!$D$46:$D$52,SUMPRODUCT(--(Scorecard!$G$46:$G$51&lt;I1754))+1),Scorecard!$D$53)</f>
        <v>-0.114272400683245</v>
      </c>
      <c r="AE1754" s="0" t="n">
        <f aca="false">IF(ISNUMBER(K1754),INDEX(Scorecard!$D$54:$D$61,SUMPRODUCT(--(Scorecard!$G$54:$G$60&lt;K1754))+1),Scorecard!$D$62)</f>
        <v>0.126303549215828</v>
      </c>
      <c r="AF1754" s="0" t="n">
        <f aca="false">IF(ISNUMBER(L1754),INDEX(Scorecard!$D$63:$D$68,SUMPRODUCT(--(Scorecard!$G$63:$G$67&lt;L1754))+1),Scorecard!$D$69)</f>
        <v>-0.340582194386522</v>
      </c>
      <c r="AG1754" s="0" t="n">
        <f aca="false">Inputs!$B$10+Scorecard!$J$5*Y1754+Scorecard!$J$6*Z1754+Scorecard!$J$7*AA1754+Scorecard!$J$8*AB1754+Scorecard!$J$9*AC1754+Scorecard!$J$10*AD1754+Scorecard!$J$11*AE1754+Scorecard!$J$12*AF1754</f>
        <v>-4.86407037853705</v>
      </c>
      <c r="AH1754" s="0" t="n">
        <f aca="false">MIN(1-Inputs!$B$13,MAX(Inputs!$B$13,1/(1+EXP(-(Inputs!$B$11*AG1754+Inputs!$B$12)))))</f>
        <v>0.0068130554393293</v>
      </c>
      <c r="AI1754" s="0" t="n">
        <f aca="false">Inputs!$B$9-Inputs!$B$8*AG1754</f>
        <v>627.470280477512</v>
      </c>
      <c r="AJ1754" s="0" t="n">
        <f aca="false">RANK(AH1754,$AH$5:$AH$2004,0)+COUNTIF($AH$4:AH1753,AH1754)</f>
        <v>1069</v>
      </c>
      <c r="AK1754" s="0" t="n">
        <f aca="false">IF(AJ1754&lt;=Deciles!$B$5*(Deciles!$B$4+1),INT((AJ1754-1)/(Deciles!$B$4+1))+1,Deciles!$B$5+INT((AJ1754-1-Deciles!$B$5*(Deciles!$B$4+1))/Deciles!$B$4)+1)</f>
        <v>6</v>
      </c>
    </row>
    <row r="1755" customFormat="false" ht="15" hidden="false" customHeight="false" outlineLevel="0" collapsed="false">
      <c r="A1755" s="0" t="n">
        <v>52207</v>
      </c>
      <c r="B1755" s="0" t="s">
        <v>143</v>
      </c>
      <c r="C1755" s="0" t="n">
        <v>696</v>
      </c>
      <c r="D1755" s="0" t="n">
        <v>80</v>
      </c>
      <c r="E1755" s="0" t="n">
        <v>53.6326408386231</v>
      </c>
      <c r="F1755" s="0" t="n">
        <v>40</v>
      </c>
      <c r="G1755" s="0" t="n">
        <v>3.68799996376038</v>
      </c>
      <c r="H1755" s="0" t="n">
        <v>0.454666614532471</v>
      </c>
      <c r="I1755" s="0" t="n">
        <v>75</v>
      </c>
      <c r="J1755" s="0" t="n">
        <v>12.7945642471314</v>
      </c>
      <c r="K1755" s="0" t="n">
        <v>8.53333377838135</v>
      </c>
      <c r="L1755" s="0" t="n">
        <v>5.07179546356201</v>
      </c>
      <c r="M1755" s="0" t="n">
        <v>1.95005702972412</v>
      </c>
      <c r="N1755" s="0" t="n">
        <v>0</v>
      </c>
      <c r="O1755" s="0" t="n">
        <v>0</v>
      </c>
      <c r="P1755" s="0" t="s">
        <v>144</v>
      </c>
      <c r="Q1755" s="0" t="s">
        <v>141</v>
      </c>
      <c r="R1755" s="0" t="n">
        <v>1</v>
      </c>
      <c r="S1755" s="0" t="s">
        <v>147</v>
      </c>
      <c r="T1755" s="0" t="n">
        <v>0</v>
      </c>
      <c r="U1755" s="0" t="n">
        <v>360253.78</v>
      </c>
      <c r="V1755" s="0" t="n">
        <v>0.0534744188189507</v>
      </c>
      <c r="W1755" s="0" t="n">
        <v>570.405883789063</v>
      </c>
      <c r="X1755" s="0" t="n">
        <v>0.0252519603818655</v>
      </c>
      <c r="Y1755" s="0" t="n">
        <f aca="false">IF(ISNUMBER(C1755),INDEX(Scorecard!$D$5:$D$12,SUMPRODUCT(--(Scorecard!$G$5:$G$11&lt;C1755))+1),Scorecard!$D$13)</f>
        <v>-0.869677851527538</v>
      </c>
      <c r="Z1755" s="0" t="n">
        <f aca="false">IF(ISNUMBER(D1755),INDEX(Scorecard!$D$14:$D$17,SUMPRODUCT(--(Scorecard!$G$14:$G$16&lt;D1755))+1),Scorecard!$D$18)</f>
        <v>0.0505355481560174</v>
      </c>
      <c r="AA1755" s="0" t="n">
        <f aca="false">IF(ISNUMBER(E1755),INDEX(Scorecard!$D$19:$D$26,SUMPRODUCT(--(Scorecard!$G$19:$G$25&lt;E1755))+1),Scorecard!$D$27)</f>
        <v>0.57899015159425</v>
      </c>
      <c r="AB1755" s="0" t="n">
        <f aca="false">IF(ISNUMBER(F1755),INDEX(Scorecard!$D$28:$D$35,SUMPRODUCT(--(Scorecard!$G$28:$G$34&lt;F1755))+1),Scorecard!$D$36)</f>
        <v>-0.132616866359722</v>
      </c>
      <c r="AC1755" s="0" t="n">
        <f aca="false">IF(ISNUMBER(H1755),INDEX(Scorecard!$D$37:$D$44,SUMPRODUCT(--(Scorecard!$G$37:$G$43&lt;H1755))+1),Scorecard!$D$45)</f>
        <v>-0.271229676926091</v>
      </c>
      <c r="AD1755" s="0" t="n">
        <f aca="false">IF(ISNUMBER(I1755),INDEX(Scorecard!$D$46:$D$52,SUMPRODUCT(--(Scorecard!$G$46:$G$51&lt;I1755))+1),Scorecard!$D$53)</f>
        <v>0.818882373006414</v>
      </c>
      <c r="AE1755" s="0" t="n">
        <f aca="false">IF(ISNUMBER(K1755),INDEX(Scorecard!$D$54:$D$61,SUMPRODUCT(--(Scorecard!$G$54:$G$60&lt;K1755))+1),Scorecard!$D$62)</f>
        <v>-0.541917179454542</v>
      </c>
      <c r="AF1755" s="0" t="n">
        <f aca="false">IF(ISNUMBER(L1755),INDEX(Scorecard!$D$63:$D$68,SUMPRODUCT(--(Scorecard!$G$63:$G$67&lt;L1755))+1),Scorecard!$D$69)</f>
        <v>0.322484508656054</v>
      </c>
      <c r="AG1755" s="0" t="n">
        <f aca="false">Inputs!$B$10+Scorecard!$J$5*Y1755+Scorecard!$J$6*Z1755+Scorecard!$J$7*AA1755+Scorecard!$J$8*AB1755+Scorecard!$J$9*AC1755+Scorecard!$J$10*AD1755+Scorecard!$J$11*AE1755+Scorecard!$J$12*AF1755</f>
        <v>-2.88636879097149</v>
      </c>
      <c r="AH1755" s="0" t="n">
        <f aca="false">MIN(1-Inputs!$B$13,MAX(Inputs!$B$13,1/(1+EXP(-(Inputs!$B$11*AG1755+Inputs!$B$12)))))</f>
        <v>0.053474418620447</v>
      </c>
      <c r="AI1755" s="0" t="n">
        <f aca="false">Inputs!$B$9-Inputs!$B$8*AG1755</f>
        <v>570.40587502273</v>
      </c>
      <c r="AJ1755" s="0" t="n">
        <f aca="false">RANK(AH1755,$AH$5:$AH$2004,0)+COUNTIF($AH$4:AH1754,AH1755)</f>
        <v>133</v>
      </c>
      <c r="AK1755" s="0" t="n">
        <f aca="false">IF(AJ1755&lt;=Deciles!$B$5*(Deciles!$B$4+1),INT((AJ1755-1)/(Deciles!$B$4+1))+1,Deciles!$B$5+INT((AJ1755-1-Deciles!$B$5*(Deciles!$B$4+1))/Deciles!$B$4)+1)</f>
        <v>1</v>
      </c>
    </row>
    <row r="1756" customFormat="false" ht="15" hidden="false" customHeight="false" outlineLevel="0" collapsed="false">
      <c r="A1756" s="0" t="n">
        <v>52245</v>
      </c>
      <c r="B1756" s="0" t="s">
        <v>139</v>
      </c>
      <c r="C1756" s="0" t="n">
        <v>708</v>
      </c>
      <c r="D1756" s="0" t="n">
        <v>62.5393371582031</v>
      </c>
      <c r="E1756" s="0" t="n">
        <v>58.9982681274414</v>
      </c>
      <c r="F1756" s="0" t="n">
        <v>42</v>
      </c>
      <c r="G1756" s="0" t="n">
        <v>3.875</v>
      </c>
      <c r="H1756" s="0" t="n">
        <v>0.858333349227905</v>
      </c>
      <c r="I1756" s="0" t="n">
        <v>14</v>
      </c>
      <c r="J1756" s="0" t="n">
        <v>12.2080316543579</v>
      </c>
      <c r="K1756" s="0" t="n">
        <v>5.73333311080933</v>
      </c>
      <c r="L1756" s="0" t="n">
        <v>-3.50000047683716</v>
      </c>
      <c r="M1756" s="0" t="n">
        <v>3.76922249794006</v>
      </c>
      <c r="N1756" s="0" t="n">
        <v>0</v>
      </c>
      <c r="O1756" s="0" t="n">
        <v>0</v>
      </c>
      <c r="P1756" s="0" t="s">
        <v>140</v>
      </c>
      <c r="Q1756" s="0" t="s">
        <v>141</v>
      </c>
      <c r="R1756" s="0" t="n">
        <v>2</v>
      </c>
      <c r="S1756" s="0" t="s">
        <v>151</v>
      </c>
      <c r="T1756" s="0" t="n">
        <v>0</v>
      </c>
      <c r="U1756" s="0" t="n">
        <v>200392.23</v>
      </c>
      <c r="V1756" s="0" t="n">
        <v>0.0372811704874039</v>
      </c>
      <c r="W1756" s="0" t="n">
        <v>580.62744140625</v>
      </c>
      <c r="X1756" s="0" t="n">
        <v>0.0209077820181847</v>
      </c>
      <c r="Y1756" s="0" t="n">
        <f aca="false">IF(ISNUMBER(C1756),INDEX(Scorecard!$D$5:$D$12,SUMPRODUCT(--(Scorecard!$G$5:$G$11&lt;C1756))+1),Scorecard!$D$13)</f>
        <v>-0.513000642971656</v>
      </c>
      <c r="Z1756" s="0" t="n">
        <f aca="false">IF(ISNUMBER(D1756),INDEX(Scorecard!$D$14:$D$17,SUMPRODUCT(--(Scorecard!$G$14:$G$16&lt;D1756))+1),Scorecard!$D$18)</f>
        <v>0.248677243387958</v>
      </c>
      <c r="AA1756" s="0" t="n">
        <f aca="false">IF(ISNUMBER(E1756),INDEX(Scorecard!$D$19:$D$26,SUMPRODUCT(--(Scorecard!$G$19:$G$25&lt;E1756))+1),Scorecard!$D$27)</f>
        <v>0.267179331770092</v>
      </c>
      <c r="AB1756" s="0" t="n">
        <f aca="false">IF(ISNUMBER(F1756),INDEX(Scorecard!$D$28:$D$35,SUMPRODUCT(--(Scorecard!$G$28:$G$34&lt;F1756))+1),Scorecard!$D$36)</f>
        <v>-0.309727037437117</v>
      </c>
      <c r="AC1756" s="0" t="n">
        <f aca="false">IF(ISNUMBER(H1756),INDEX(Scorecard!$D$37:$D$44,SUMPRODUCT(--(Scorecard!$G$37:$G$43&lt;H1756))+1),Scorecard!$D$45)</f>
        <v>-0.569454719285959</v>
      </c>
      <c r="AD1756" s="0" t="n">
        <f aca="false">IF(ISNUMBER(I1756),INDEX(Scorecard!$D$46:$D$52,SUMPRODUCT(--(Scorecard!$G$46:$G$51&lt;I1756))+1),Scorecard!$D$53)</f>
        <v>-0.114272400683245</v>
      </c>
      <c r="AE1756" s="0" t="n">
        <f aca="false">IF(ISNUMBER(K1756),INDEX(Scorecard!$D$54:$D$61,SUMPRODUCT(--(Scorecard!$G$54:$G$60&lt;K1756))+1),Scorecard!$D$62)</f>
        <v>0.0151758992857273</v>
      </c>
      <c r="AF1756" s="0" t="n">
        <f aca="false">IF(ISNUMBER(L1756),INDEX(Scorecard!$D$63:$D$68,SUMPRODUCT(--(Scorecard!$G$63:$G$67&lt;L1756))+1),Scorecard!$D$69)</f>
        <v>-0.340582194386522</v>
      </c>
      <c r="AG1756" s="0" t="n">
        <f aca="false">Inputs!$B$10+Scorecard!$J$5*Y1756+Scorecard!$J$6*Z1756+Scorecard!$J$7*AA1756+Scorecard!$J$8*AB1756+Scorecard!$J$9*AC1756+Scorecard!$J$10*AD1756+Scorecard!$J$11*AE1756+Scorecard!$J$12*AF1756</f>
        <v>-3.24062112887949</v>
      </c>
      <c r="AH1756" s="0" t="n">
        <f aca="false">MIN(1-Inputs!$B$13,MAX(Inputs!$B$13,1/(1+EXP(-(Inputs!$B$11*AG1756+Inputs!$B$12)))))</f>
        <v>0.0372811689223157</v>
      </c>
      <c r="AI1756" s="0" t="n">
        <f aca="false">Inputs!$B$9-Inputs!$B$8*AG1756</f>
        <v>580.627436845194</v>
      </c>
      <c r="AJ1756" s="0" t="n">
        <f aca="false">RANK(AH1756,$AH$5:$AH$2004,0)+COUNTIF($AH$4:AH1755,AH1756)</f>
        <v>230</v>
      </c>
      <c r="AK1756" s="0" t="n">
        <f aca="false">IF(AJ1756&lt;=Deciles!$B$5*(Deciles!$B$4+1),INT((AJ1756-1)/(Deciles!$B$4+1))+1,Deciles!$B$5+INT((AJ1756-1-Deciles!$B$5*(Deciles!$B$4+1))/Deciles!$B$4)+1)</f>
        <v>2</v>
      </c>
    </row>
    <row r="1757" customFormat="false" ht="15" hidden="false" customHeight="false" outlineLevel="0" collapsed="false">
      <c r="A1757" s="0" t="n">
        <v>52344</v>
      </c>
      <c r="B1757" s="0" t="s">
        <v>157</v>
      </c>
      <c r="C1757" s="0" t="n">
        <v>750</v>
      </c>
      <c r="D1757" s="0" t="n">
        <v>63.9460716247559</v>
      </c>
      <c r="E1757" s="0" t="n">
        <v>59.2532806396484</v>
      </c>
      <c r="F1757" s="0" t="n">
        <v>41</v>
      </c>
      <c r="G1757" s="0" t="n">
        <v>4.05900001525879</v>
      </c>
      <c r="H1757" s="0" t="n">
        <v>0.175666570663452</v>
      </c>
      <c r="I1757" s="0" t="n">
        <v>15</v>
      </c>
      <c r="J1757" s="0" t="n">
        <v>12.2541551589966</v>
      </c>
      <c r="K1757" s="0" t="n">
        <v>3.32307696342468</v>
      </c>
      <c r="L1757" s="0" t="n">
        <v>-0.276922941207886</v>
      </c>
      <c r="M1757" s="0" t="n">
        <v>4.3403639793396</v>
      </c>
      <c r="N1757" s="0" t="n">
        <v>0</v>
      </c>
      <c r="O1757" s="0" t="n">
        <v>0</v>
      </c>
      <c r="P1757" s="0" t="s">
        <v>144</v>
      </c>
      <c r="Q1757" s="0" t="s">
        <v>141</v>
      </c>
      <c r="R1757" s="0" t="n">
        <v>1</v>
      </c>
      <c r="S1757" s="0" t="s">
        <v>147</v>
      </c>
      <c r="T1757" s="0" t="n">
        <v>0</v>
      </c>
      <c r="U1757" s="0" t="n">
        <v>209851.39</v>
      </c>
      <c r="V1757" s="0" t="n">
        <v>0.00714197522029281</v>
      </c>
      <c r="W1757" s="0" t="n">
        <v>626.185302734375</v>
      </c>
      <c r="X1757" s="0" t="n">
        <v>0.00597885949537158</v>
      </c>
      <c r="Y1757" s="0" t="n">
        <f aca="false">IF(ISNUMBER(C1757),INDEX(Scorecard!$D$5:$D$12,SUMPRODUCT(--(Scorecard!$G$5:$G$11&lt;C1757))+1),Scorecard!$D$13)</f>
        <v>0.488358159108655</v>
      </c>
      <c r="Z1757" s="0" t="n">
        <f aca="false">IF(ISNUMBER(D1757),INDEX(Scorecard!$D$14:$D$17,SUMPRODUCT(--(Scorecard!$G$14:$G$16&lt;D1757))+1),Scorecard!$D$18)</f>
        <v>0.128579646629417</v>
      </c>
      <c r="AA1757" s="0" t="n">
        <f aca="false">IF(ISNUMBER(E1757),INDEX(Scorecard!$D$19:$D$26,SUMPRODUCT(--(Scorecard!$G$19:$G$25&lt;E1757))+1),Scorecard!$D$27)</f>
        <v>0.267179331770092</v>
      </c>
      <c r="AB1757" s="0" t="n">
        <f aca="false">IF(ISNUMBER(F1757),INDEX(Scorecard!$D$28:$D$35,SUMPRODUCT(--(Scorecard!$G$28:$G$34&lt;F1757))+1),Scorecard!$D$36)</f>
        <v>-0.132616866359722</v>
      </c>
      <c r="AC1757" s="0" t="n">
        <f aca="false">IF(ISNUMBER(H1757),INDEX(Scorecard!$D$37:$D$44,SUMPRODUCT(--(Scorecard!$G$37:$G$43&lt;H1757))+1),Scorecard!$D$45)</f>
        <v>0.102184252677548</v>
      </c>
      <c r="AD1757" s="0" t="n">
        <f aca="false">IF(ISNUMBER(I1757),INDEX(Scorecard!$D$46:$D$52,SUMPRODUCT(--(Scorecard!$G$46:$G$51&lt;I1757))+1),Scorecard!$D$53)</f>
        <v>-0.114272400683245</v>
      </c>
      <c r="AE1757" s="0" t="n">
        <f aca="false">IF(ISNUMBER(K1757),INDEX(Scorecard!$D$54:$D$61,SUMPRODUCT(--(Scorecard!$G$54:$G$60&lt;K1757))+1),Scorecard!$D$62)</f>
        <v>0.489050497890326</v>
      </c>
      <c r="AF1757" s="0" t="n">
        <f aca="false">IF(ISNUMBER(L1757),INDEX(Scorecard!$D$63:$D$68,SUMPRODUCT(--(Scorecard!$G$63:$G$67&lt;L1757))+1),Scorecard!$D$69)</f>
        <v>0.322484508656054</v>
      </c>
      <c r="AG1757" s="0" t="n">
        <f aca="false">Inputs!$B$10+Scorecard!$J$5*Y1757+Scorecard!$J$6*Z1757+Scorecard!$J$7*AA1757+Scorecard!$J$8*AB1757+Scorecard!$J$9*AC1757+Scorecard!$J$10*AD1757+Scorecard!$J$11*AE1757+Scorecard!$J$12*AF1757</f>
        <v>-4.81953549987423</v>
      </c>
      <c r="AH1757" s="0" t="n">
        <f aca="false">MIN(1-Inputs!$B$13,MAX(Inputs!$B$13,1/(1+EXP(-(Inputs!$B$11*AG1757+Inputs!$B$12)))))</f>
        <v>0.0071419750244658</v>
      </c>
      <c r="AI1757" s="0" t="n">
        <f aca="false">Inputs!$B$9-Inputs!$B$8*AG1757</f>
        <v>626.185275505643</v>
      </c>
      <c r="AJ1757" s="0" t="n">
        <f aca="false">RANK(AH1757,$AH$5:$AH$2004,0)+COUNTIF($AH$4:AH1756,AH1757)</f>
        <v>1040</v>
      </c>
      <c r="AK1757" s="0" t="n">
        <f aca="false">IF(AJ1757&lt;=Deciles!$B$5*(Deciles!$B$4+1),INT((AJ1757-1)/(Deciles!$B$4+1))+1,Deciles!$B$5+INT((AJ1757-1-Deciles!$B$5*(Deciles!$B$4+1))/Deciles!$B$4)+1)</f>
        <v>6</v>
      </c>
    </row>
    <row r="1758" customFormat="false" ht="15" hidden="false" customHeight="false" outlineLevel="0" collapsed="false">
      <c r="A1758" s="0" t="n">
        <v>52350</v>
      </c>
      <c r="B1758" s="0" t="s">
        <v>150</v>
      </c>
      <c r="C1758" s="0" t="n">
        <v>772</v>
      </c>
      <c r="D1758" s="0" t="n">
        <v>78.5597915649414</v>
      </c>
      <c r="E1758" s="0" t="n">
        <v>50.8909950256348</v>
      </c>
      <c r="F1758" s="0" t="n">
        <v>41</v>
      </c>
      <c r="G1758" s="0" t="n">
        <v>3.74600005149841</v>
      </c>
      <c r="H1758" s="0" t="n">
        <v>-2.88733315467835</v>
      </c>
      <c r="I1758" s="0" t="n">
        <v>84</v>
      </c>
      <c r="J1758" s="0" t="n">
        <v>12.7167444229126</v>
      </c>
      <c r="K1758" s="0" t="n">
        <v>4.09999990463257</v>
      </c>
      <c r="L1758" s="0" t="n">
        <v>-0.208333492279053</v>
      </c>
      <c r="M1758" s="0" t="n">
        <v>4.74416780471802</v>
      </c>
      <c r="N1758" s="0" t="n">
        <v>0</v>
      </c>
      <c r="O1758" s="0" t="n">
        <v>0</v>
      </c>
      <c r="P1758" s="0" t="s">
        <v>140</v>
      </c>
      <c r="Q1758" s="0" t="s">
        <v>141</v>
      </c>
      <c r="R1758" s="0" t="n">
        <v>2</v>
      </c>
      <c r="S1758" s="0" t="s">
        <v>142</v>
      </c>
      <c r="T1758" s="0" t="n">
        <v>0</v>
      </c>
      <c r="U1758" s="0" t="n">
        <v>333281.97</v>
      </c>
      <c r="V1758" s="0" t="n">
        <v>0.00233952957205474</v>
      </c>
      <c r="W1758" s="0" t="n">
        <v>656.520568847656</v>
      </c>
      <c r="X1758" s="0" t="n">
        <v>0.00216275593265891</v>
      </c>
      <c r="Y1758" s="0" t="n">
        <f aca="false">IF(ISNUMBER(C1758),INDEX(Scorecard!$D$5:$D$12,SUMPRODUCT(--(Scorecard!$G$5:$G$11&lt;C1758))+1),Scorecard!$D$13)</f>
        <v>1.23750384304241</v>
      </c>
      <c r="Z1758" s="0" t="n">
        <f aca="false">IF(ISNUMBER(D1758),INDEX(Scorecard!$D$14:$D$17,SUMPRODUCT(--(Scorecard!$G$14:$G$16&lt;D1758))+1),Scorecard!$D$18)</f>
        <v>0.0505355481560174</v>
      </c>
      <c r="AA1758" s="0" t="n">
        <f aca="false">IF(ISNUMBER(E1758),INDEX(Scorecard!$D$19:$D$26,SUMPRODUCT(--(Scorecard!$G$19:$G$25&lt;E1758))+1),Scorecard!$D$27)</f>
        <v>0.57899015159425</v>
      </c>
      <c r="AB1758" s="0" t="n">
        <f aca="false">IF(ISNUMBER(F1758),INDEX(Scorecard!$D$28:$D$35,SUMPRODUCT(--(Scorecard!$G$28:$G$34&lt;F1758))+1),Scorecard!$D$36)</f>
        <v>-0.132616866359722</v>
      </c>
      <c r="AC1758" s="0" t="n">
        <f aca="false">IF(ISNUMBER(H1758),INDEX(Scorecard!$D$37:$D$44,SUMPRODUCT(--(Scorecard!$G$37:$G$43&lt;H1758))+1),Scorecard!$D$45)</f>
        <v>1.35057635045042</v>
      </c>
      <c r="AD1758" s="0" t="n">
        <f aca="false">IF(ISNUMBER(I1758),INDEX(Scorecard!$D$46:$D$52,SUMPRODUCT(--(Scorecard!$G$46:$G$51&lt;I1758))+1),Scorecard!$D$53)</f>
        <v>0.818882373006414</v>
      </c>
      <c r="AE1758" s="0" t="n">
        <f aca="false">IF(ISNUMBER(K1758),INDEX(Scorecard!$D$54:$D$61,SUMPRODUCT(--(Scorecard!$G$54:$G$60&lt;K1758))+1),Scorecard!$D$62)</f>
        <v>0.489050497890326</v>
      </c>
      <c r="AF1758" s="0" t="n">
        <f aca="false">IF(ISNUMBER(L1758),INDEX(Scorecard!$D$63:$D$68,SUMPRODUCT(--(Scorecard!$G$63:$G$67&lt;L1758))+1),Scorecard!$D$69)</f>
        <v>0.322484508656054</v>
      </c>
      <c r="AG1758" s="0" t="n">
        <f aca="false">Inputs!$B$10+Scorecard!$J$5*Y1758+Scorecard!$J$6*Z1758+Scorecard!$J$7*AA1758+Scorecard!$J$8*AB1758+Scorecard!$J$9*AC1758+Scorecard!$J$10*AD1758+Scorecard!$J$11*AE1758+Scorecard!$J$12*AF1758</f>
        <v>-5.87087691050819</v>
      </c>
      <c r="AH1758" s="0" t="n">
        <f aca="false">MIN(1-Inputs!$B$13,MAX(Inputs!$B$13,1/(1+EXP(-(Inputs!$B$11*AG1758+Inputs!$B$12)))))</f>
        <v>0.00233952955875953</v>
      </c>
      <c r="AI1758" s="0" t="n">
        <f aca="false">Inputs!$B$9-Inputs!$B$8*AG1758</f>
        <v>656.520576293699</v>
      </c>
      <c r="AJ1758" s="0" t="n">
        <f aca="false">RANK(AH1758,$AH$5:$AH$2004,0)+COUNTIF($AH$4:AH1757,AH1758)</f>
        <v>1647</v>
      </c>
      <c r="AK1758" s="0" t="n">
        <f aca="false">IF(AJ1758&lt;=Deciles!$B$5*(Deciles!$B$4+1),INT((AJ1758-1)/(Deciles!$B$4+1))+1,Deciles!$B$5+INT((AJ1758-1-Deciles!$B$5*(Deciles!$B$4+1))/Deciles!$B$4)+1)</f>
        <v>9</v>
      </c>
    </row>
    <row r="1759" customFormat="false" ht="15" hidden="false" customHeight="false" outlineLevel="0" collapsed="false">
      <c r="A1759" s="0" t="n">
        <v>52382</v>
      </c>
      <c r="B1759" s="0" t="s">
        <v>158</v>
      </c>
      <c r="C1759" s="0" t="n">
        <v>748</v>
      </c>
      <c r="D1759" s="0" t="n">
        <v>90.5943603515625</v>
      </c>
      <c r="E1759" s="0" t="n">
        <v>71.8426666259766</v>
      </c>
      <c r="F1759" s="0" t="n">
        <v>24</v>
      </c>
      <c r="G1759" s="0" t="n">
        <v>4.06599998474121</v>
      </c>
      <c r="H1759" s="0" t="n">
        <v>1.14933323860169</v>
      </c>
      <c r="I1759" s="0" t="n">
        <v>43</v>
      </c>
      <c r="J1759" s="0" t="n">
        <v>12.7653484344482</v>
      </c>
      <c r="K1759" s="0" t="n">
        <v>6.73333311080933</v>
      </c>
      <c r="L1759" s="0" t="n">
        <v>2.71025609970093</v>
      </c>
      <c r="M1759" s="0" t="n">
        <v>0.529953420162201</v>
      </c>
      <c r="N1759" s="0" t="n">
        <v>0</v>
      </c>
      <c r="O1759" s="0" t="n">
        <v>0</v>
      </c>
      <c r="P1759" s="0" t="s">
        <v>144</v>
      </c>
      <c r="Q1759" s="0" t="s">
        <v>141</v>
      </c>
      <c r="R1759" s="0" t="n">
        <v>2</v>
      </c>
      <c r="S1759" s="0" t="s">
        <v>151</v>
      </c>
      <c r="T1759" s="0" t="n">
        <v>0</v>
      </c>
      <c r="U1759" s="0" t="n">
        <v>349881.12</v>
      </c>
      <c r="V1759" s="0" t="n">
        <v>0.0106750465929508</v>
      </c>
      <c r="W1759" s="0" t="n">
        <v>615.211181640625</v>
      </c>
      <c r="X1759" s="0" t="n">
        <v>0.00524554401636124</v>
      </c>
      <c r="Y1759" s="0" t="n">
        <f aca="false">IF(ISNUMBER(C1759),INDEX(Scorecard!$D$5:$D$12,SUMPRODUCT(--(Scorecard!$G$5:$G$11&lt;C1759))+1),Scorecard!$D$13)</f>
        <v>0.488358159108655</v>
      </c>
      <c r="Z1759" s="0" t="n">
        <f aca="false">IF(ISNUMBER(D1759),INDEX(Scorecard!$D$14:$D$17,SUMPRODUCT(--(Scorecard!$G$14:$G$16&lt;D1759))+1),Scorecard!$D$18)</f>
        <v>-0.361970872710667</v>
      </c>
      <c r="AA1759" s="0" t="n">
        <f aca="false">IF(ISNUMBER(E1759),INDEX(Scorecard!$D$19:$D$26,SUMPRODUCT(--(Scorecard!$G$19:$G$25&lt;E1759))+1),Scorecard!$D$27)</f>
        <v>0.0530843085177338</v>
      </c>
      <c r="AB1759" s="0" t="n">
        <f aca="false">IF(ISNUMBER(F1759),INDEX(Scorecard!$D$28:$D$35,SUMPRODUCT(--(Scorecard!$G$28:$G$34&lt;F1759))+1),Scorecard!$D$36)</f>
        <v>0.349218150643304</v>
      </c>
      <c r="AC1759" s="0" t="n">
        <f aca="false">IF(ISNUMBER(H1759),INDEX(Scorecard!$D$37:$D$44,SUMPRODUCT(--(Scorecard!$G$37:$G$43&lt;H1759))+1),Scorecard!$D$45)</f>
        <v>-0.975503570149195</v>
      </c>
      <c r="AD1759" s="0" t="n">
        <f aca="false">IF(ISNUMBER(I1759),INDEX(Scorecard!$D$46:$D$52,SUMPRODUCT(--(Scorecard!$G$46:$G$51&lt;I1759))+1),Scorecard!$D$53)</f>
        <v>0.818882373006414</v>
      </c>
      <c r="AE1759" s="0" t="n">
        <f aca="false">IF(ISNUMBER(K1759),INDEX(Scorecard!$D$54:$D$61,SUMPRODUCT(--(Scorecard!$G$54:$G$60&lt;K1759))+1),Scorecard!$D$62)</f>
        <v>-0.357264871923982</v>
      </c>
      <c r="AF1759" s="0" t="n">
        <f aca="false">IF(ISNUMBER(L1759),INDEX(Scorecard!$D$63:$D$68,SUMPRODUCT(--(Scorecard!$G$63:$G$67&lt;L1759))+1),Scorecard!$D$69)</f>
        <v>0.322484508656054</v>
      </c>
      <c r="AG1759" s="0" t="n">
        <f aca="false">Inputs!$B$10+Scorecard!$J$5*Y1759+Scorecard!$J$6*Z1759+Scorecard!$J$7*AA1759+Scorecard!$J$8*AB1759+Scorecard!$J$9*AC1759+Scorecard!$J$10*AD1759+Scorecard!$J$11*AE1759+Scorecard!$J$12*AF1759</f>
        <v>-4.43920192302958</v>
      </c>
      <c r="AH1759" s="0" t="n">
        <f aca="false">MIN(1-Inputs!$B$13,MAX(Inputs!$B$13,1/(1+EXP(-(Inputs!$B$11*AG1759+Inputs!$B$12)))))</f>
        <v>0.0106750463854049</v>
      </c>
      <c r="AI1759" s="0" t="n">
        <f aca="false">Inputs!$B$9-Inputs!$B$8*AG1759</f>
        <v>615.211168201696</v>
      </c>
      <c r="AJ1759" s="0" t="n">
        <f aca="false">RANK(AH1759,$AH$5:$AH$2004,0)+COUNTIF($AH$4:AH1758,AH1759)</f>
        <v>770</v>
      </c>
      <c r="AK1759" s="0" t="n">
        <f aca="false">IF(AJ1759&lt;=Deciles!$B$5*(Deciles!$B$4+1),INT((AJ1759-1)/(Deciles!$B$4+1))+1,Deciles!$B$5+INT((AJ1759-1-Deciles!$B$5*(Deciles!$B$4+1))/Deciles!$B$4)+1)</f>
        <v>4</v>
      </c>
    </row>
    <row r="1760" customFormat="false" ht="15" hidden="false" customHeight="false" outlineLevel="0" collapsed="false">
      <c r="A1760" s="0" t="n">
        <v>52399</v>
      </c>
      <c r="B1760" s="0" t="s">
        <v>145</v>
      </c>
      <c r="C1760" s="0" t="n">
        <v>745</v>
      </c>
      <c r="D1760" s="0" t="n">
        <v>76.3387908935547</v>
      </c>
      <c r="E1760" s="0" t="n">
        <v>73.8783416748047</v>
      </c>
      <c r="F1760" s="0" t="n">
        <v>39</v>
      </c>
      <c r="G1760" s="0" t="n">
        <v>3.20199990272522</v>
      </c>
      <c r="H1760" s="0" t="n">
        <v>-0.314666748046875</v>
      </c>
      <c r="I1760" s="0" t="n">
        <v>5</v>
      </c>
      <c r="J1760" s="0" t="n">
        <v>12.1036205291748</v>
      </c>
      <c r="K1760" s="0" t="n">
        <v>4.65833330154419</v>
      </c>
      <c r="L1760" s="0" t="n">
        <v>-1.875</v>
      </c>
      <c r="M1760" s="0" t="n">
        <v>6.02960777282715</v>
      </c>
      <c r="N1760" s="0" t="n">
        <v>0</v>
      </c>
      <c r="O1760" s="0" t="n">
        <v>0</v>
      </c>
      <c r="P1760" s="0" t="s">
        <v>144</v>
      </c>
      <c r="Q1760" s="0" t="s">
        <v>141</v>
      </c>
      <c r="R1760" s="0" t="n">
        <v>2</v>
      </c>
      <c r="S1760" s="0" t="s">
        <v>156</v>
      </c>
      <c r="T1760" s="0" t="n">
        <v>0</v>
      </c>
      <c r="U1760" s="0" t="n">
        <v>180524.33</v>
      </c>
      <c r="V1760" s="0" t="n">
        <v>0.0090979328379035</v>
      </c>
      <c r="W1760" s="0" t="n">
        <v>619.580810546875</v>
      </c>
      <c r="X1760" s="0" t="n">
        <v>0.00774424290284514</v>
      </c>
      <c r="Y1760" s="0" t="n">
        <f aca="false">IF(ISNUMBER(C1760),INDEX(Scorecard!$D$5:$D$12,SUMPRODUCT(--(Scorecard!$G$5:$G$11&lt;C1760))+1),Scorecard!$D$13)</f>
        <v>0.488358159108655</v>
      </c>
      <c r="Z1760" s="0" t="n">
        <f aca="false">IF(ISNUMBER(D1760),INDEX(Scorecard!$D$14:$D$17,SUMPRODUCT(--(Scorecard!$G$14:$G$16&lt;D1760))+1),Scorecard!$D$18)</f>
        <v>0.128579646629417</v>
      </c>
      <c r="AA1760" s="0" t="n">
        <f aca="false">IF(ISNUMBER(E1760),INDEX(Scorecard!$D$19:$D$26,SUMPRODUCT(--(Scorecard!$G$19:$G$25&lt;E1760))+1),Scorecard!$D$27)</f>
        <v>-0.0341578513653732</v>
      </c>
      <c r="AB1760" s="0" t="n">
        <f aca="false">IF(ISNUMBER(F1760),INDEX(Scorecard!$D$28:$D$35,SUMPRODUCT(--(Scorecard!$G$28:$G$34&lt;F1760))+1),Scorecard!$D$36)</f>
        <v>-0.132616866359722</v>
      </c>
      <c r="AC1760" s="0" t="n">
        <f aca="false">IF(ISNUMBER(H1760),INDEX(Scorecard!$D$37:$D$44,SUMPRODUCT(--(Scorecard!$G$37:$G$43&lt;H1760))+1),Scorecard!$D$45)</f>
        <v>0.769716833645565</v>
      </c>
      <c r="AD1760" s="0" t="n">
        <f aca="false">IF(ISNUMBER(I1760),INDEX(Scorecard!$D$46:$D$52,SUMPRODUCT(--(Scorecard!$G$46:$G$51&lt;I1760))+1),Scorecard!$D$53)</f>
        <v>-0.161534840507194</v>
      </c>
      <c r="AE1760" s="0" t="n">
        <f aca="false">IF(ISNUMBER(K1760),INDEX(Scorecard!$D$54:$D$61,SUMPRODUCT(--(Scorecard!$G$54:$G$60&lt;K1760))+1),Scorecard!$D$62)</f>
        <v>0.409483001259379</v>
      </c>
      <c r="AF1760" s="0" t="n">
        <f aca="false">IF(ISNUMBER(L1760),INDEX(Scorecard!$D$63:$D$68,SUMPRODUCT(--(Scorecard!$G$63:$G$67&lt;L1760))+1),Scorecard!$D$69)</f>
        <v>-0.340582194386522</v>
      </c>
      <c r="AG1760" s="0" t="n">
        <f aca="false">Inputs!$B$10+Scorecard!$J$5*Y1760+Scorecard!$J$6*Z1760+Scorecard!$J$7*AA1760+Scorecard!$J$8*AB1760+Scorecard!$J$9*AC1760+Scorecard!$J$10*AD1760+Scorecard!$J$11*AE1760+Scorecard!$J$12*AF1760</f>
        <v>-4.59064203772961</v>
      </c>
      <c r="AH1760" s="0" t="n">
        <f aca="false">MIN(1-Inputs!$B$13,MAX(Inputs!$B$13,1/(1+EXP(-(Inputs!$B$11*AG1760+Inputs!$B$12)))))</f>
        <v>0.00909793237792176</v>
      </c>
      <c r="AI1760" s="0" t="n">
        <f aca="false">Inputs!$B$9-Inputs!$B$8*AG1760</f>
        <v>619.580806251084</v>
      </c>
      <c r="AJ1760" s="0" t="n">
        <f aca="false">RANK(AH1760,$AH$5:$AH$2004,0)+COUNTIF($AH$4:AH1759,AH1760)</f>
        <v>881</v>
      </c>
      <c r="AK1760" s="0" t="n">
        <f aca="false">IF(AJ1760&lt;=Deciles!$B$5*(Deciles!$B$4+1),INT((AJ1760-1)/(Deciles!$B$4+1))+1,Deciles!$B$5+INT((AJ1760-1-Deciles!$B$5*(Deciles!$B$4+1))/Deciles!$B$4)+1)</f>
        <v>5</v>
      </c>
    </row>
    <row r="1761" customFormat="false" ht="15" hidden="false" customHeight="false" outlineLevel="0" collapsed="false">
      <c r="A1761" s="0" t="n">
        <v>52412</v>
      </c>
      <c r="B1761" s="0" t="s">
        <v>155</v>
      </c>
      <c r="C1761" s="0" t="n">
        <v>801</v>
      </c>
      <c r="D1761" s="0" t="n">
        <v>89.8233871459961</v>
      </c>
      <c r="E1761" s="0" t="n">
        <v>74.3727798461914</v>
      </c>
      <c r="F1761" s="0" t="n">
        <v>42</v>
      </c>
      <c r="G1761" s="0" t="n">
        <v>3.49300003051758</v>
      </c>
      <c r="H1761" s="0" t="n">
        <v>-2.24033308029175</v>
      </c>
      <c r="I1761" s="0" t="n">
        <v>42</v>
      </c>
      <c r="J1761" s="0" t="n">
        <v>12.652458190918</v>
      </c>
      <c r="K1761" s="0" t="n">
        <v>4.30833339691162</v>
      </c>
      <c r="L1761" s="0" t="n">
        <v>-1.125</v>
      </c>
      <c r="M1761" s="0" t="n">
        <v>4.74416542053223</v>
      </c>
      <c r="N1761" s="0" t="n">
        <v>0</v>
      </c>
      <c r="O1761" s="0" t="n">
        <v>0</v>
      </c>
      <c r="P1761" s="0" t="s">
        <v>144</v>
      </c>
      <c r="Q1761" s="0" t="s">
        <v>141</v>
      </c>
      <c r="R1761" s="0" t="n">
        <v>1</v>
      </c>
      <c r="S1761" s="0" t="s">
        <v>142</v>
      </c>
      <c r="T1761" s="0" t="n">
        <v>0</v>
      </c>
      <c r="U1761" s="0" t="n">
        <v>312530.62</v>
      </c>
      <c r="V1761" s="0" t="n">
        <v>0.00202708155848086</v>
      </c>
      <c r="W1761" s="0" t="n">
        <v>660.408752441406</v>
      </c>
      <c r="X1761" s="0" t="n">
        <v>0.0011419786605984</v>
      </c>
      <c r="Y1761" s="0" t="n">
        <f aca="false">IF(ISNUMBER(C1761),INDEX(Scorecard!$D$5:$D$12,SUMPRODUCT(--(Scorecard!$G$5:$G$11&lt;C1761))+1),Scorecard!$D$13)</f>
        <v>2.19112706886128</v>
      </c>
      <c r="Z1761" s="0" t="n">
        <f aca="false">IF(ISNUMBER(D1761),INDEX(Scorecard!$D$14:$D$17,SUMPRODUCT(--(Scorecard!$G$14:$G$16&lt;D1761))+1),Scorecard!$D$18)</f>
        <v>-0.361970872710667</v>
      </c>
      <c r="AA1761" s="0" t="n">
        <f aca="false">IF(ISNUMBER(E1761),INDEX(Scorecard!$D$19:$D$26,SUMPRODUCT(--(Scorecard!$G$19:$G$25&lt;E1761))+1),Scorecard!$D$27)</f>
        <v>-0.0341578513653732</v>
      </c>
      <c r="AB1761" s="0" t="n">
        <f aca="false">IF(ISNUMBER(F1761),INDEX(Scorecard!$D$28:$D$35,SUMPRODUCT(--(Scorecard!$G$28:$G$34&lt;F1761))+1),Scorecard!$D$36)</f>
        <v>-0.309727037437117</v>
      </c>
      <c r="AC1761" s="0" t="n">
        <f aca="false">IF(ISNUMBER(H1761),INDEX(Scorecard!$D$37:$D$44,SUMPRODUCT(--(Scorecard!$G$37:$G$43&lt;H1761))+1),Scorecard!$D$45)</f>
        <v>1.35057635045042</v>
      </c>
      <c r="AD1761" s="0" t="n">
        <f aca="false">IF(ISNUMBER(I1761),INDEX(Scorecard!$D$46:$D$52,SUMPRODUCT(--(Scorecard!$G$46:$G$51&lt;I1761))+1),Scorecard!$D$53)</f>
        <v>0.569875412099532</v>
      </c>
      <c r="AE1761" s="0" t="n">
        <f aca="false">IF(ISNUMBER(K1761),INDEX(Scorecard!$D$54:$D$61,SUMPRODUCT(--(Scorecard!$G$54:$G$60&lt;K1761))+1),Scorecard!$D$62)</f>
        <v>0.489050497890326</v>
      </c>
      <c r="AF1761" s="0" t="n">
        <f aca="false">IF(ISNUMBER(L1761),INDEX(Scorecard!$D$63:$D$68,SUMPRODUCT(--(Scorecard!$G$63:$G$67&lt;L1761))+1),Scorecard!$D$69)</f>
        <v>-0.340582194386522</v>
      </c>
      <c r="AG1761" s="0" t="n">
        <f aca="false">Inputs!$B$10+Scorecard!$J$5*Y1761+Scorecard!$J$6*Z1761+Scorecard!$J$7*AA1761+Scorecard!$J$8*AB1761+Scorecard!$J$9*AC1761+Scorecard!$J$10*AD1761+Scorecard!$J$11*AE1761+Scorecard!$J$12*AF1761</f>
        <v>-6.00563173228143</v>
      </c>
      <c r="AH1761" s="0" t="n">
        <f aca="false">MIN(1-Inputs!$B$13,MAX(Inputs!$B$13,1/(1+EXP(-(Inputs!$B$11*AG1761+Inputs!$B$12)))))</f>
        <v>0.00202708149292449</v>
      </c>
      <c r="AI1761" s="0" t="n">
        <f aca="false">Inputs!$B$9-Inputs!$B$8*AG1761</f>
        <v>660.408778555862</v>
      </c>
      <c r="AJ1761" s="0" t="n">
        <f aca="false">RANK(AH1761,$AH$5:$AH$2004,0)+COUNTIF($AH$4:AH1760,AH1761)</f>
        <v>1687</v>
      </c>
      <c r="AK1761" s="0" t="n">
        <f aca="false">IF(AJ1761&lt;=Deciles!$B$5*(Deciles!$B$4+1),INT((AJ1761-1)/(Deciles!$B$4+1))+1,Deciles!$B$5+INT((AJ1761-1-Deciles!$B$5*(Deciles!$B$4+1))/Deciles!$B$4)+1)</f>
        <v>9</v>
      </c>
    </row>
    <row r="1762" customFormat="false" ht="15" hidden="false" customHeight="false" outlineLevel="0" collapsed="false">
      <c r="A1762" s="0" t="n">
        <v>52412</v>
      </c>
      <c r="B1762" s="0" t="s">
        <v>152</v>
      </c>
      <c r="C1762" s="0" t="n">
        <v>801</v>
      </c>
      <c r="D1762" s="0" t="n">
        <v>89.8233871459961</v>
      </c>
      <c r="E1762" s="0" t="n">
        <v>71.8279647827148</v>
      </c>
      <c r="F1762" s="0" t="n">
        <v>42</v>
      </c>
      <c r="G1762" s="0" t="n">
        <v>3.49300003051758</v>
      </c>
      <c r="H1762" s="0" t="n">
        <v>-2.94033336639404</v>
      </c>
      <c r="I1762" s="0" t="n">
        <v>48</v>
      </c>
      <c r="J1762" s="0" t="n">
        <v>12.6408166885376</v>
      </c>
      <c r="K1762" s="0" t="n">
        <v>4.09999990463257</v>
      </c>
      <c r="L1762" s="0" t="n">
        <v>-0.458333492279053</v>
      </c>
      <c r="M1762" s="0" t="n">
        <v>4.74415826797485</v>
      </c>
      <c r="N1762" s="0" t="n">
        <v>0</v>
      </c>
      <c r="O1762" s="0" t="n">
        <v>0</v>
      </c>
      <c r="P1762" s="0" t="s">
        <v>144</v>
      </c>
      <c r="Q1762" s="0" t="s">
        <v>141</v>
      </c>
      <c r="R1762" s="0" t="n">
        <v>1</v>
      </c>
      <c r="S1762" s="0" t="s">
        <v>142</v>
      </c>
      <c r="T1762" s="0" t="n">
        <v>0</v>
      </c>
      <c r="U1762" s="0" t="n">
        <v>308913.62</v>
      </c>
      <c r="V1762" s="0" t="n">
        <v>0.0017358836485073</v>
      </c>
      <c r="W1762" s="0" t="n">
        <v>664.613830566406</v>
      </c>
      <c r="X1762" s="0" t="n">
        <v>0.000985021702945232</v>
      </c>
      <c r="Y1762" s="0" t="n">
        <f aca="false">IF(ISNUMBER(C1762),INDEX(Scorecard!$D$5:$D$12,SUMPRODUCT(--(Scorecard!$G$5:$G$11&lt;C1762))+1),Scorecard!$D$13)</f>
        <v>2.19112706886128</v>
      </c>
      <c r="Z1762" s="0" t="n">
        <f aca="false">IF(ISNUMBER(D1762),INDEX(Scorecard!$D$14:$D$17,SUMPRODUCT(--(Scorecard!$G$14:$G$16&lt;D1762))+1),Scorecard!$D$18)</f>
        <v>-0.361970872710667</v>
      </c>
      <c r="AA1762" s="0" t="n">
        <f aca="false">IF(ISNUMBER(E1762),INDEX(Scorecard!$D$19:$D$26,SUMPRODUCT(--(Scorecard!$G$19:$G$25&lt;E1762))+1),Scorecard!$D$27)</f>
        <v>0.0530843085177338</v>
      </c>
      <c r="AB1762" s="0" t="n">
        <f aca="false">IF(ISNUMBER(F1762),INDEX(Scorecard!$D$28:$D$35,SUMPRODUCT(--(Scorecard!$G$28:$G$34&lt;F1762))+1),Scorecard!$D$36)</f>
        <v>-0.309727037437117</v>
      </c>
      <c r="AC1762" s="0" t="n">
        <f aca="false">IF(ISNUMBER(H1762),INDEX(Scorecard!$D$37:$D$44,SUMPRODUCT(--(Scorecard!$G$37:$G$43&lt;H1762))+1),Scorecard!$D$45)</f>
        <v>1.35057635045042</v>
      </c>
      <c r="AD1762" s="0" t="n">
        <f aca="false">IF(ISNUMBER(I1762),INDEX(Scorecard!$D$46:$D$52,SUMPRODUCT(--(Scorecard!$G$46:$G$51&lt;I1762))+1),Scorecard!$D$53)</f>
        <v>0.818882373006414</v>
      </c>
      <c r="AE1762" s="0" t="n">
        <f aca="false">IF(ISNUMBER(K1762),INDEX(Scorecard!$D$54:$D$61,SUMPRODUCT(--(Scorecard!$G$54:$G$60&lt;K1762))+1),Scorecard!$D$62)</f>
        <v>0.489050497890326</v>
      </c>
      <c r="AF1762" s="0" t="n">
        <f aca="false">IF(ISNUMBER(L1762),INDEX(Scorecard!$D$63:$D$68,SUMPRODUCT(--(Scorecard!$G$63:$G$67&lt;L1762))+1),Scorecard!$D$69)</f>
        <v>0.322484508656054</v>
      </c>
      <c r="AG1762" s="0" t="n">
        <f aca="false">Inputs!$B$10+Scorecard!$J$5*Y1762+Scorecard!$J$6*Z1762+Scorecard!$J$7*AA1762+Scorecard!$J$8*AB1762+Scorecard!$J$9*AC1762+Scorecard!$J$10*AD1762+Scorecard!$J$11*AE1762+Scorecard!$J$12*AF1762</f>
        <v>-6.15136675038692</v>
      </c>
      <c r="AH1762" s="0" t="n">
        <f aca="false">MIN(1-Inputs!$B$13,MAX(Inputs!$B$13,1/(1+EXP(-(Inputs!$B$11*AG1762+Inputs!$B$12)))))</f>
        <v>0.00173588364979367</v>
      </c>
      <c r="AI1762" s="0" t="n">
        <f aca="false">Inputs!$B$9-Inputs!$B$8*AG1762</f>
        <v>664.613802313955</v>
      </c>
      <c r="AJ1762" s="0" t="n">
        <f aca="false">RANK(AH1762,$AH$5:$AH$2004,0)+COUNTIF($AH$4:AH1761,AH1762)</f>
        <v>1743</v>
      </c>
      <c r="AK1762" s="0" t="n">
        <f aca="false">IF(AJ1762&lt;=Deciles!$B$5*(Deciles!$B$4+1),INT((AJ1762-1)/(Deciles!$B$4+1))+1,Deciles!$B$5+INT((AJ1762-1-Deciles!$B$5*(Deciles!$B$4+1))/Deciles!$B$4)+1)</f>
        <v>9</v>
      </c>
    </row>
    <row r="1763" customFormat="false" ht="15" hidden="false" customHeight="false" outlineLevel="0" collapsed="false">
      <c r="A1763" s="0" t="n">
        <v>52449</v>
      </c>
      <c r="B1763" s="0" t="s">
        <v>145</v>
      </c>
      <c r="C1763" s="0" t="n">
        <v>754</v>
      </c>
      <c r="D1763" s="0" t="n">
        <v>72.6568756103516</v>
      </c>
      <c r="E1763" s="0" t="n">
        <v>54.5909271240234</v>
      </c>
      <c r="F1763" s="0" t="n">
        <v>36</v>
      </c>
      <c r="G1763" s="0" t="n">
        <v>3.63800001144409</v>
      </c>
      <c r="H1763" s="0" t="n">
        <v>0.121333360671997</v>
      </c>
      <c r="I1763" s="0" t="n">
        <v>59</v>
      </c>
      <c r="J1763" s="0" t="n">
        <v>12.7373380661011</v>
      </c>
      <c r="K1763" s="0" t="n">
        <v>4.15833330154419</v>
      </c>
      <c r="L1763" s="0" t="n">
        <v>-1.875</v>
      </c>
      <c r="M1763" s="0" t="n">
        <v>4.74416494369507</v>
      </c>
      <c r="N1763" s="0" t="n">
        <v>0</v>
      </c>
      <c r="O1763" s="0" t="n">
        <v>0</v>
      </c>
      <c r="P1763" s="0" t="s">
        <v>144</v>
      </c>
      <c r="Q1763" s="0" t="s">
        <v>141</v>
      </c>
      <c r="R1763" s="0" t="n">
        <v>1</v>
      </c>
      <c r="S1763" s="0" t="s">
        <v>147</v>
      </c>
      <c r="T1763" s="0" t="n">
        <v>0</v>
      </c>
      <c r="U1763" s="0" t="n">
        <v>340216.62</v>
      </c>
      <c r="V1763" s="0" t="n">
        <v>0.00355309084989131</v>
      </c>
      <c r="W1763" s="0" t="n">
        <v>645.178405761719</v>
      </c>
      <c r="X1763" s="0" t="n">
        <v>0.00377787160687149</v>
      </c>
      <c r="Y1763" s="0" t="n">
        <f aca="false">IF(ISNUMBER(C1763),INDEX(Scorecard!$D$5:$D$12,SUMPRODUCT(--(Scorecard!$G$5:$G$11&lt;C1763))+1),Scorecard!$D$13)</f>
        <v>0.733188958177614</v>
      </c>
      <c r="Z1763" s="0" t="n">
        <f aca="false">IF(ISNUMBER(D1763),INDEX(Scorecard!$D$14:$D$17,SUMPRODUCT(--(Scorecard!$G$14:$G$16&lt;D1763))+1),Scorecard!$D$18)</f>
        <v>0.128579646629417</v>
      </c>
      <c r="AA1763" s="0" t="n">
        <f aca="false">IF(ISNUMBER(E1763),INDEX(Scorecard!$D$19:$D$26,SUMPRODUCT(--(Scorecard!$G$19:$G$25&lt;E1763))+1),Scorecard!$D$27)</f>
        <v>0.57899015159425</v>
      </c>
      <c r="AB1763" s="0" t="n">
        <f aca="false">IF(ISNUMBER(F1763),INDEX(Scorecard!$D$28:$D$35,SUMPRODUCT(--(Scorecard!$G$28:$G$34&lt;F1763))+1),Scorecard!$D$36)</f>
        <v>-0.0008456427959252</v>
      </c>
      <c r="AC1763" s="0" t="n">
        <f aca="false">IF(ISNUMBER(H1763),INDEX(Scorecard!$D$37:$D$44,SUMPRODUCT(--(Scorecard!$G$37:$G$43&lt;H1763))+1),Scorecard!$D$45)</f>
        <v>0.102184252677548</v>
      </c>
      <c r="AD1763" s="0" t="n">
        <f aca="false">IF(ISNUMBER(I1763),INDEX(Scorecard!$D$46:$D$52,SUMPRODUCT(--(Scorecard!$G$46:$G$51&lt;I1763))+1),Scorecard!$D$53)</f>
        <v>0.818882373006414</v>
      </c>
      <c r="AE1763" s="0" t="n">
        <f aca="false">IF(ISNUMBER(K1763),INDEX(Scorecard!$D$54:$D$61,SUMPRODUCT(--(Scorecard!$G$54:$G$60&lt;K1763))+1),Scorecard!$D$62)</f>
        <v>0.489050497890326</v>
      </c>
      <c r="AF1763" s="0" t="n">
        <f aca="false">IF(ISNUMBER(L1763),INDEX(Scorecard!$D$63:$D$68,SUMPRODUCT(--(Scorecard!$G$63:$G$67&lt;L1763))+1),Scorecard!$D$69)</f>
        <v>-0.340582194386522</v>
      </c>
      <c r="AG1763" s="0" t="n">
        <f aca="false">Inputs!$B$10+Scorecard!$J$5*Y1763+Scorecard!$J$6*Z1763+Scorecard!$J$7*AA1763+Scorecard!$J$8*AB1763+Scorecard!$J$9*AC1763+Scorecard!$J$10*AD1763+Scorecard!$J$11*AE1763+Scorecard!$J$12*AF1763</f>
        <v>-5.47778617884</v>
      </c>
      <c r="AH1763" s="0" t="n">
        <f aca="false">MIN(1-Inputs!$B$13,MAX(Inputs!$B$13,1/(1+EXP(-(Inputs!$B$11*AG1763+Inputs!$B$12)))))</f>
        <v>0.00355309077897635</v>
      </c>
      <c r="AI1763" s="0" t="n">
        <f aca="false">Inputs!$B$9-Inputs!$B$8*AG1763</f>
        <v>645.178375309757</v>
      </c>
      <c r="AJ1763" s="0" t="n">
        <f aca="false">RANK(AH1763,$AH$5:$AH$2004,0)+COUNTIF($AH$4:AH1762,AH1763)</f>
        <v>1455</v>
      </c>
      <c r="AK1763" s="0" t="n">
        <f aca="false">IF(AJ1763&lt;=Deciles!$B$5*(Deciles!$B$4+1),INT((AJ1763-1)/(Deciles!$B$4+1))+1,Deciles!$B$5+INT((AJ1763-1-Deciles!$B$5*(Deciles!$B$4+1))/Deciles!$B$4)+1)</f>
        <v>8</v>
      </c>
    </row>
    <row r="1764" customFormat="false" ht="15" hidden="false" customHeight="false" outlineLevel="0" collapsed="false">
      <c r="A1764" s="0" t="n">
        <v>52580</v>
      </c>
      <c r="B1764" s="0" t="s">
        <v>157</v>
      </c>
      <c r="C1764" s="0" t="n">
        <v>719</v>
      </c>
      <c r="D1764" s="0" t="n">
        <v>80</v>
      </c>
      <c r="E1764" s="0" t="n">
        <v>58.1536178588867</v>
      </c>
      <c r="F1764" s="0" t="n">
        <v>38</v>
      </c>
      <c r="G1764" s="0" t="n">
        <v>4.92000007629395</v>
      </c>
      <c r="H1764" s="0" t="n">
        <v>1.03666663169861</v>
      </c>
      <c r="I1764" s="0" t="n">
        <v>50</v>
      </c>
      <c r="J1764" s="0" t="n">
        <v>12.0859842300415</v>
      </c>
      <c r="K1764" s="0" t="n">
        <v>4.42307710647583</v>
      </c>
      <c r="L1764" s="0" t="n">
        <v>-0.276922702789307</v>
      </c>
      <c r="M1764" s="0" t="n">
        <v>5.74976253509522</v>
      </c>
      <c r="N1764" s="0" t="n">
        <v>0</v>
      </c>
      <c r="O1764" s="0" t="n">
        <v>0</v>
      </c>
      <c r="P1764" s="0" t="s">
        <v>140</v>
      </c>
      <c r="Q1764" s="0" t="s">
        <v>153</v>
      </c>
      <c r="R1764" s="0" t="n">
        <v>1</v>
      </c>
      <c r="S1764" s="0" t="s">
        <v>149</v>
      </c>
      <c r="T1764" s="0" t="n">
        <v>0</v>
      </c>
      <c r="U1764" s="0" t="n">
        <v>177368.34</v>
      </c>
      <c r="V1764" s="0" t="n">
        <v>0.0115129882469773</v>
      </c>
      <c r="W1764" s="0" t="n">
        <v>613.14306640625</v>
      </c>
      <c r="X1764" s="0" t="n">
        <v>0.00560056418180466</v>
      </c>
      <c r="Y1764" s="0" t="n">
        <f aca="false">IF(ISNUMBER(C1764),INDEX(Scorecard!$D$5:$D$12,SUMPRODUCT(--(Scorecard!$G$5:$G$11&lt;C1764))+1),Scorecard!$D$13)</f>
        <v>-0.0290424113398221</v>
      </c>
      <c r="Z1764" s="0" t="n">
        <f aca="false">IF(ISNUMBER(D1764),INDEX(Scorecard!$D$14:$D$17,SUMPRODUCT(--(Scorecard!$G$14:$G$16&lt;D1764))+1),Scorecard!$D$18)</f>
        <v>0.0505355481560174</v>
      </c>
      <c r="AA1764" s="0" t="n">
        <f aca="false">IF(ISNUMBER(E1764),INDEX(Scorecard!$D$19:$D$26,SUMPRODUCT(--(Scorecard!$G$19:$G$25&lt;E1764))+1),Scorecard!$D$27)</f>
        <v>0.267179331770092</v>
      </c>
      <c r="AB1764" s="0" t="n">
        <f aca="false">IF(ISNUMBER(F1764),INDEX(Scorecard!$D$28:$D$35,SUMPRODUCT(--(Scorecard!$G$28:$G$34&lt;F1764))+1),Scorecard!$D$36)</f>
        <v>-0.132616866359722</v>
      </c>
      <c r="AC1764" s="0" t="n">
        <f aca="false">IF(ISNUMBER(H1764),INDEX(Scorecard!$D$37:$D$44,SUMPRODUCT(--(Scorecard!$G$37:$G$43&lt;H1764))+1),Scorecard!$D$45)</f>
        <v>-0.975503570149195</v>
      </c>
      <c r="AD1764" s="0" t="n">
        <f aca="false">IF(ISNUMBER(I1764),INDEX(Scorecard!$D$46:$D$52,SUMPRODUCT(--(Scorecard!$G$46:$G$51&lt;I1764))+1),Scorecard!$D$53)</f>
        <v>0.818882373006414</v>
      </c>
      <c r="AE1764" s="0" t="n">
        <f aca="false">IF(ISNUMBER(K1764),INDEX(Scorecard!$D$54:$D$61,SUMPRODUCT(--(Scorecard!$G$54:$G$60&lt;K1764))+1),Scorecard!$D$62)</f>
        <v>0.409483001259379</v>
      </c>
      <c r="AF1764" s="0" t="n">
        <f aca="false">IF(ISNUMBER(L1764),INDEX(Scorecard!$D$63:$D$68,SUMPRODUCT(--(Scorecard!$G$63:$G$67&lt;L1764))+1),Scorecard!$D$69)</f>
        <v>0.322484508656054</v>
      </c>
      <c r="AG1764" s="0" t="n">
        <f aca="false">Inputs!$B$10+Scorecard!$J$5*Y1764+Scorecard!$J$6*Z1764+Scorecard!$J$7*AA1764+Scorecard!$J$8*AB1764+Scorecard!$J$9*AC1764+Scorecard!$J$10*AD1764+Scorecard!$J$11*AE1764+Scorecard!$J$12*AF1764</f>
        <v>-4.36752739580205</v>
      </c>
      <c r="AH1764" s="0" t="n">
        <f aca="false">MIN(1-Inputs!$B$13,MAX(Inputs!$B$13,1/(1+EXP(-(Inputs!$B$11*AG1764+Inputs!$B$12)))))</f>
        <v>0.0115129881566557</v>
      </c>
      <c r="AI1764" s="0" t="n">
        <f aca="false">Inputs!$B$9-Inputs!$B$8*AG1764</f>
        <v>613.143078501912</v>
      </c>
      <c r="AJ1764" s="0" t="n">
        <f aca="false">RANK(AH1764,$AH$5:$AH$2004,0)+COUNTIF($AH$4:AH1763,AH1764)</f>
        <v>733</v>
      </c>
      <c r="AK1764" s="0" t="n">
        <f aca="false">IF(AJ1764&lt;=Deciles!$B$5*(Deciles!$B$4+1),INT((AJ1764-1)/(Deciles!$B$4+1))+1,Deciles!$B$5+INT((AJ1764-1-Deciles!$B$5*(Deciles!$B$4+1))/Deciles!$B$4)+1)</f>
        <v>4</v>
      </c>
    </row>
    <row r="1765" customFormat="false" ht="15" hidden="false" customHeight="false" outlineLevel="0" collapsed="false">
      <c r="A1765" s="0" t="n">
        <v>52606</v>
      </c>
      <c r="B1765" s="0" t="s">
        <v>150</v>
      </c>
      <c r="C1765" s="0" t="n">
        <v>830</v>
      </c>
      <c r="D1765" s="0" t="n">
        <v>80</v>
      </c>
      <c r="E1765" s="0" t="n">
        <v>69.8944854736328</v>
      </c>
      <c r="F1765" s="0" t="n">
        <v>43</v>
      </c>
      <c r="G1765" s="0" t="n">
        <v>2.55399990081787</v>
      </c>
      <c r="H1765" s="0" t="n">
        <v>-4.07933330535889</v>
      </c>
      <c r="I1765" s="0" t="n">
        <v>25</v>
      </c>
      <c r="J1765" s="0" t="n">
        <v>12.5566244125366</v>
      </c>
      <c r="K1765" s="0" t="n">
        <v>4</v>
      </c>
      <c r="L1765" s="0" t="n">
        <v>-0.208333492279053</v>
      </c>
      <c r="M1765" s="0" t="n">
        <v>4.23436641693115</v>
      </c>
      <c r="N1765" s="0" t="n">
        <v>0</v>
      </c>
      <c r="O1765" s="0" t="n">
        <v>0</v>
      </c>
      <c r="P1765" s="0" t="s">
        <v>144</v>
      </c>
      <c r="Q1765" s="0" t="s">
        <v>153</v>
      </c>
      <c r="R1765" s="0" t="n">
        <v>1</v>
      </c>
      <c r="S1765" s="0" t="s">
        <v>148</v>
      </c>
      <c r="T1765" s="0" t="n">
        <v>0</v>
      </c>
      <c r="U1765" s="0" t="n">
        <v>283970.1</v>
      </c>
      <c r="V1765" s="0" t="n">
        <v>0.00159584684297442</v>
      </c>
      <c r="W1765" s="0" t="n">
        <v>666.89404296875</v>
      </c>
      <c r="X1765" s="0" t="n">
        <v>0.00124269281513989</v>
      </c>
      <c r="Y1765" s="0" t="n">
        <f aca="false">IF(ISNUMBER(C1765),INDEX(Scorecard!$D$5:$D$12,SUMPRODUCT(--(Scorecard!$G$5:$G$11&lt;C1765))+1),Scorecard!$D$13)</f>
        <v>2.19112706886128</v>
      </c>
      <c r="Z1765" s="0" t="n">
        <f aca="false">IF(ISNUMBER(D1765),INDEX(Scorecard!$D$14:$D$17,SUMPRODUCT(--(Scorecard!$G$14:$G$16&lt;D1765))+1),Scorecard!$D$18)</f>
        <v>0.0505355481560174</v>
      </c>
      <c r="AA1765" s="0" t="n">
        <f aca="false">IF(ISNUMBER(E1765),INDEX(Scorecard!$D$19:$D$26,SUMPRODUCT(--(Scorecard!$G$19:$G$25&lt;E1765))+1),Scorecard!$D$27)</f>
        <v>0.0530843085177338</v>
      </c>
      <c r="AB1765" s="0" t="n">
        <f aca="false">IF(ISNUMBER(F1765),INDEX(Scorecard!$D$28:$D$35,SUMPRODUCT(--(Scorecard!$G$28:$G$34&lt;F1765))+1),Scorecard!$D$36)</f>
        <v>-0.309727037437117</v>
      </c>
      <c r="AC1765" s="0" t="n">
        <f aca="false">IF(ISNUMBER(H1765),INDEX(Scorecard!$D$37:$D$44,SUMPRODUCT(--(Scorecard!$G$37:$G$43&lt;H1765))+1),Scorecard!$D$45)</f>
        <v>1.35057635045042</v>
      </c>
      <c r="AD1765" s="0" t="n">
        <f aca="false">IF(ISNUMBER(I1765),INDEX(Scorecard!$D$46:$D$52,SUMPRODUCT(--(Scorecard!$G$46:$G$51&lt;I1765))+1),Scorecard!$D$53)</f>
        <v>-0.048559051279741</v>
      </c>
      <c r="AE1765" s="0" t="n">
        <f aca="false">IF(ISNUMBER(K1765),INDEX(Scorecard!$D$54:$D$61,SUMPRODUCT(--(Scorecard!$G$54:$G$60&lt;K1765))+1),Scorecard!$D$62)</f>
        <v>0.489050497890326</v>
      </c>
      <c r="AF1765" s="0" t="n">
        <f aca="false">IF(ISNUMBER(L1765),INDEX(Scorecard!$D$63:$D$68,SUMPRODUCT(--(Scorecard!$G$63:$G$67&lt;L1765))+1),Scorecard!$D$69)</f>
        <v>0.322484508656054</v>
      </c>
      <c r="AG1765" s="0" t="n">
        <f aca="false">Inputs!$B$10+Scorecard!$J$5*Y1765+Scorecard!$J$6*Z1765+Scorecard!$J$7*AA1765+Scorecard!$J$8*AB1765+Scorecard!$J$9*AC1765+Scorecard!$J$10*AD1765+Scorecard!$J$11*AE1765+Scorecard!$J$12*AF1765</f>
        <v>-6.23039321607331</v>
      </c>
      <c r="AH1765" s="0" t="n">
        <f aca="false">MIN(1-Inputs!$B$13,MAX(Inputs!$B$13,1/(1+EXP(-(Inputs!$B$11*AG1765+Inputs!$B$12)))))</f>
        <v>0.00159584681211122</v>
      </c>
      <c r="AI1765" s="0" t="n">
        <f aca="false">Inputs!$B$9-Inputs!$B$8*AG1765</f>
        <v>666.89402411685</v>
      </c>
      <c r="AJ1765" s="0" t="n">
        <f aca="false">RANK(AH1765,$AH$5:$AH$2004,0)+COUNTIF($AH$4:AH1764,AH1765)</f>
        <v>1784</v>
      </c>
      <c r="AK1765" s="0" t="n">
        <f aca="false">IF(AJ1765&lt;=Deciles!$B$5*(Deciles!$B$4+1),INT((AJ1765-1)/(Deciles!$B$4+1))+1,Deciles!$B$5+INT((AJ1765-1-Deciles!$B$5*(Deciles!$B$4+1))/Deciles!$B$4)+1)</f>
        <v>9</v>
      </c>
    </row>
    <row r="1766" customFormat="false" ht="15" hidden="false" customHeight="false" outlineLevel="0" collapsed="false">
      <c r="A1766" s="0" t="n">
        <v>52642</v>
      </c>
      <c r="B1766" s="0" t="s">
        <v>152</v>
      </c>
      <c r="C1766" s="0" t="n">
        <v>745</v>
      </c>
      <c r="D1766" s="0" t="n">
        <v>62.4650573730469</v>
      </c>
      <c r="E1766" s="0" t="n">
        <v>54.3114013671875</v>
      </c>
      <c r="F1766" s="0" t="n">
        <v>23</v>
      </c>
      <c r="G1766" s="0" t="n">
        <v>3.27699995040894</v>
      </c>
      <c r="H1766" s="0" t="n">
        <v>-3.15633344650269</v>
      </c>
      <c r="I1766" s="0" t="n">
        <v>20</v>
      </c>
      <c r="J1766" s="0" t="n">
        <v>11.8787612915039</v>
      </c>
      <c r="K1766" s="0" t="n">
        <v>4.40000009536743</v>
      </c>
      <c r="L1766" s="0" t="n">
        <v>-0.458333015441895</v>
      </c>
      <c r="M1766" s="0" t="n">
        <v>6.54819536209106</v>
      </c>
      <c r="N1766" s="0" t="n">
        <v>0</v>
      </c>
      <c r="O1766" s="0" t="n">
        <v>0</v>
      </c>
      <c r="P1766" s="0" t="s">
        <v>144</v>
      </c>
      <c r="Q1766" s="0" t="s">
        <v>141</v>
      </c>
      <c r="R1766" s="0" t="n">
        <v>1</v>
      </c>
      <c r="S1766" s="0" t="s">
        <v>151</v>
      </c>
      <c r="T1766" s="0" t="n">
        <v>0</v>
      </c>
      <c r="U1766" s="0" t="n">
        <v>144171.84</v>
      </c>
      <c r="V1766" s="0" t="n">
        <v>0.00315658538602293</v>
      </c>
      <c r="W1766" s="0" t="n">
        <v>648.391540527344</v>
      </c>
      <c r="X1766" s="0" t="n">
        <v>0.00234087673015893</v>
      </c>
      <c r="Y1766" s="0" t="n">
        <f aca="false">IF(ISNUMBER(C1766),INDEX(Scorecard!$D$5:$D$12,SUMPRODUCT(--(Scorecard!$G$5:$G$11&lt;C1766))+1),Scorecard!$D$13)</f>
        <v>0.488358159108655</v>
      </c>
      <c r="Z1766" s="0" t="n">
        <f aca="false">IF(ISNUMBER(D1766),INDEX(Scorecard!$D$14:$D$17,SUMPRODUCT(--(Scorecard!$G$14:$G$16&lt;D1766))+1),Scorecard!$D$18)</f>
        <v>0.248677243387958</v>
      </c>
      <c r="AA1766" s="0" t="n">
        <f aca="false">IF(ISNUMBER(E1766),INDEX(Scorecard!$D$19:$D$26,SUMPRODUCT(--(Scorecard!$G$19:$G$25&lt;E1766))+1),Scorecard!$D$27)</f>
        <v>0.57899015159425</v>
      </c>
      <c r="AB1766" s="0" t="n">
        <f aca="false">IF(ISNUMBER(F1766),INDEX(Scorecard!$D$28:$D$35,SUMPRODUCT(--(Scorecard!$G$28:$G$34&lt;F1766))+1),Scorecard!$D$36)</f>
        <v>0.349218150643304</v>
      </c>
      <c r="AC1766" s="0" t="n">
        <f aca="false">IF(ISNUMBER(H1766),INDEX(Scorecard!$D$37:$D$44,SUMPRODUCT(--(Scorecard!$G$37:$G$43&lt;H1766))+1),Scorecard!$D$45)</f>
        <v>1.35057635045042</v>
      </c>
      <c r="AD1766" s="0" t="n">
        <f aca="false">IF(ISNUMBER(I1766),INDEX(Scorecard!$D$46:$D$52,SUMPRODUCT(--(Scorecard!$G$46:$G$51&lt;I1766))+1),Scorecard!$D$53)</f>
        <v>-0.108777051091409</v>
      </c>
      <c r="AE1766" s="0" t="n">
        <f aca="false">IF(ISNUMBER(K1766),INDEX(Scorecard!$D$54:$D$61,SUMPRODUCT(--(Scorecard!$G$54:$G$60&lt;K1766))+1),Scorecard!$D$62)</f>
        <v>0.489050497890326</v>
      </c>
      <c r="AF1766" s="0" t="n">
        <f aca="false">IF(ISNUMBER(L1766),INDEX(Scorecard!$D$63:$D$68,SUMPRODUCT(--(Scorecard!$G$63:$G$67&lt;L1766))+1),Scorecard!$D$69)</f>
        <v>0.322484508656054</v>
      </c>
      <c r="AG1766" s="0" t="n">
        <f aca="false">Inputs!$B$10+Scorecard!$J$5*Y1766+Scorecard!$J$6*Z1766+Scorecard!$J$7*AA1766+Scorecard!$J$8*AB1766+Scorecard!$J$9*AC1766+Scorecard!$J$10*AD1766+Scorecard!$J$11*AE1766+Scorecard!$J$12*AF1766</f>
        <v>-5.58914693696086</v>
      </c>
      <c r="AH1766" s="0" t="n">
        <f aca="false">MIN(1-Inputs!$B$13,MAX(Inputs!$B$13,1/(1+EXP(-(Inputs!$B$11*AG1766+Inputs!$B$12)))))</f>
        <v>0.00315658533311461</v>
      </c>
      <c r="AI1766" s="0" t="n">
        <f aca="false">Inputs!$B$9-Inputs!$B$8*AG1766</f>
        <v>648.391567579569</v>
      </c>
      <c r="AJ1766" s="0" t="n">
        <f aca="false">RANK(AH1766,$AH$5:$AH$2004,0)+COUNTIF($AH$4:AH1765,AH1766)</f>
        <v>1516</v>
      </c>
      <c r="AK1766" s="0" t="n">
        <f aca="false">IF(AJ1766&lt;=Deciles!$B$5*(Deciles!$B$4+1),INT((AJ1766-1)/(Deciles!$B$4+1))+1,Deciles!$B$5+INT((AJ1766-1-Deciles!$B$5*(Deciles!$B$4+1))/Deciles!$B$4)+1)</f>
        <v>8</v>
      </c>
    </row>
    <row r="1767" customFormat="false" ht="15" hidden="false" customHeight="false" outlineLevel="0" collapsed="false">
      <c r="A1767" s="0" t="n">
        <v>52652</v>
      </c>
      <c r="B1767" s="0" t="s">
        <v>158</v>
      </c>
      <c r="C1767" s="0" t="n">
        <v>719</v>
      </c>
      <c r="D1767" s="0" t="n">
        <v>80</v>
      </c>
      <c r="E1767" s="0" t="n">
        <v>72.751823425293</v>
      </c>
      <c r="F1767" s="0" t="n">
        <v>45</v>
      </c>
      <c r="G1767" s="0" t="n">
        <v>4.7020001411438</v>
      </c>
      <c r="H1767" s="0" t="n">
        <v>1.78533339500427</v>
      </c>
      <c r="I1767" s="0" t="n">
        <v>29</v>
      </c>
      <c r="J1767" s="0" t="n">
        <v>12.8863430023193</v>
      </c>
      <c r="K1767" s="0" t="n">
        <v>6.83333349227905</v>
      </c>
      <c r="L1767" s="0" t="n">
        <v>2.71025657653809</v>
      </c>
      <c r="M1767" s="0" t="n">
        <v>0.325795769691467</v>
      </c>
      <c r="N1767" s="0" t="n">
        <v>2</v>
      </c>
      <c r="O1767" s="0" t="n">
        <v>0</v>
      </c>
      <c r="P1767" s="0" t="s">
        <v>144</v>
      </c>
      <c r="Q1767" s="0" t="s">
        <v>153</v>
      </c>
      <c r="R1767" s="0" t="n">
        <v>1</v>
      </c>
      <c r="S1767" s="0" t="s">
        <v>162</v>
      </c>
      <c r="T1767" s="0" t="n">
        <v>0</v>
      </c>
      <c r="U1767" s="0" t="n">
        <v>394882.2</v>
      </c>
      <c r="V1767" s="0" t="n">
        <v>0.0360946096479893</v>
      </c>
      <c r="W1767" s="0" t="n">
        <v>581.5361328125</v>
      </c>
      <c r="X1767" s="0" t="n">
        <v>0.0474672242999077</v>
      </c>
      <c r="Y1767" s="0" t="n">
        <f aca="false">IF(ISNUMBER(C1767),INDEX(Scorecard!$D$5:$D$12,SUMPRODUCT(--(Scorecard!$G$5:$G$11&lt;C1767))+1),Scorecard!$D$13)</f>
        <v>-0.0290424113398221</v>
      </c>
      <c r="Z1767" s="0" t="n">
        <f aca="false">IF(ISNUMBER(D1767),INDEX(Scorecard!$D$14:$D$17,SUMPRODUCT(--(Scorecard!$G$14:$G$16&lt;D1767))+1),Scorecard!$D$18)</f>
        <v>0.0505355481560174</v>
      </c>
      <c r="AA1767" s="0" t="n">
        <f aca="false">IF(ISNUMBER(E1767),INDEX(Scorecard!$D$19:$D$26,SUMPRODUCT(--(Scorecard!$G$19:$G$25&lt;E1767))+1),Scorecard!$D$27)</f>
        <v>-0.0341578513653732</v>
      </c>
      <c r="AB1767" s="0" t="n">
        <f aca="false">IF(ISNUMBER(F1767),INDEX(Scorecard!$D$28:$D$35,SUMPRODUCT(--(Scorecard!$G$28:$G$34&lt;F1767))+1),Scorecard!$D$36)</f>
        <v>-0.309727037437117</v>
      </c>
      <c r="AC1767" s="0" t="n">
        <f aca="false">IF(ISNUMBER(H1767),INDEX(Scorecard!$D$37:$D$44,SUMPRODUCT(--(Scorecard!$G$37:$G$43&lt;H1767))+1),Scorecard!$D$45)</f>
        <v>-0.975503570149195</v>
      </c>
      <c r="AD1767" s="0" t="n">
        <f aca="false">IF(ISNUMBER(I1767),INDEX(Scorecard!$D$46:$D$52,SUMPRODUCT(--(Scorecard!$G$46:$G$51&lt;I1767))+1),Scorecard!$D$53)</f>
        <v>0.123869379412532</v>
      </c>
      <c r="AE1767" s="0" t="n">
        <f aca="false">IF(ISNUMBER(K1767),INDEX(Scorecard!$D$54:$D$61,SUMPRODUCT(--(Scorecard!$G$54:$G$60&lt;K1767))+1),Scorecard!$D$62)</f>
        <v>-0.357264871923982</v>
      </c>
      <c r="AF1767" s="0" t="n">
        <f aca="false">IF(ISNUMBER(L1767),INDEX(Scorecard!$D$63:$D$68,SUMPRODUCT(--(Scorecard!$G$63:$G$67&lt;L1767))+1),Scorecard!$D$69)</f>
        <v>0.322484508656054</v>
      </c>
      <c r="AG1767" s="0" t="n">
        <f aca="false">Inputs!$B$10+Scorecard!$J$5*Y1767+Scorecard!$J$6*Z1767+Scorecard!$J$7*AA1767+Scorecard!$J$8*AB1767+Scorecard!$J$9*AC1767+Scorecard!$J$10*AD1767+Scorecard!$J$11*AE1767+Scorecard!$J$12*AF1767</f>
        <v>-3.27211507305468</v>
      </c>
      <c r="AH1767" s="0" t="n">
        <f aca="false">MIN(1-Inputs!$B$13,MAX(Inputs!$B$13,1/(1+EXP(-(Inputs!$B$11*AG1767+Inputs!$B$12)))))</f>
        <v>0.0360946086932398</v>
      </c>
      <c r="AI1767" s="0" t="n">
        <f aca="false">Inputs!$B$9-Inputs!$B$8*AG1767</f>
        <v>581.536159986786</v>
      </c>
      <c r="AJ1767" s="0" t="n">
        <f aca="false">RANK(AH1767,$AH$5:$AH$2004,0)+COUNTIF($AH$4:AH1766,AH1767)</f>
        <v>245</v>
      </c>
      <c r="AK1767" s="0" t="n">
        <f aca="false">IF(AJ1767&lt;=Deciles!$B$5*(Deciles!$B$4+1),INT((AJ1767-1)/(Deciles!$B$4+1))+1,Deciles!$B$5+INT((AJ1767-1-Deciles!$B$5*(Deciles!$B$4+1))/Deciles!$B$4)+1)</f>
        <v>2</v>
      </c>
    </row>
    <row r="1768" customFormat="false" ht="15" hidden="false" customHeight="false" outlineLevel="0" collapsed="false">
      <c r="A1768" s="0" t="n">
        <v>52669</v>
      </c>
      <c r="B1768" s="0" t="s">
        <v>157</v>
      </c>
      <c r="C1768" s="0" t="n">
        <v>667</v>
      </c>
      <c r="D1768" s="0" t="n">
        <v>80</v>
      </c>
      <c r="E1768" s="0" t="n">
        <v>74.6985702514648</v>
      </c>
      <c r="F1768" s="0" t="n">
        <v>50</v>
      </c>
      <c r="G1768" s="0" t="n">
        <v>4.19099998474121</v>
      </c>
      <c r="H1768" s="0" t="n">
        <v>0.307666540145874</v>
      </c>
      <c r="I1768" s="0" t="n">
        <v>11</v>
      </c>
      <c r="J1768" s="0" t="n">
        <v>11.9813070297241</v>
      </c>
      <c r="K1768" s="0" t="n">
        <v>4.0230770111084</v>
      </c>
      <c r="L1768" s="0" t="n">
        <v>-0.276923179626465</v>
      </c>
      <c r="M1768" s="0" t="n">
        <v>5.98650598526001</v>
      </c>
      <c r="N1768" s="0" t="n">
        <v>0</v>
      </c>
      <c r="O1768" s="0" t="n">
        <v>0</v>
      </c>
      <c r="P1768" s="0" t="s">
        <v>144</v>
      </c>
      <c r="Q1768" s="0" t="s">
        <v>160</v>
      </c>
      <c r="R1768" s="0" t="n">
        <v>2</v>
      </c>
      <c r="S1768" s="0" t="s">
        <v>151</v>
      </c>
      <c r="T1768" s="0" t="n">
        <v>1</v>
      </c>
      <c r="U1768" s="0" t="n">
        <v>159740.72</v>
      </c>
      <c r="V1768" s="0" t="n">
        <v>0.127723976969719</v>
      </c>
      <c r="W1768" s="0" t="n">
        <v>544.631042480469</v>
      </c>
      <c r="X1768" s="0" t="n">
        <v>0.111796900629997</v>
      </c>
      <c r="Y1768" s="0" t="n">
        <f aca="false">IF(ISNUMBER(C1768),INDEX(Scorecard!$D$5:$D$12,SUMPRODUCT(--(Scorecard!$G$5:$G$11&lt;C1768))+1),Scorecard!$D$13)</f>
        <v>-1.88220980528339</v>
      </c>
      <c r="Z1768" s="0" t="n">
        <f aca="false">IF(ISNUMBER(D1768),INDEX(Scorecard!$D$14:$D$17,SUMPRODUCT(--(Scorecard!$G$14:$G$16&lt;D1768))+1),Scorecard!$D$18)</f>
        <v>0.0505355481560174</v>
      </c>
      <c r="AA1768" s="0" t="n">
        <f aca="false">IF(ISNUMBER(E1768),INDEX(Scorecard!$D$19:$D$26,SUMPRODUCT(--(Scorecard!$G$19:$G$25&lt;E1768))+1),Scorecard!$D$27)</f>
        <v>-0.0341578513653732</v>
      </c>
      <c r="AB1768" s="0" t="n">
        <f aca="false">IF(ISNUMBER(F1768),INDEX(Scorecard!$D$28:$D$35,SUMPRODUCT(--(Scorecard!$G$28:$G$34&lt;F1768))+1),Scorecard!$D$36)</f>
        <v>-0.400689107298307</v>
      </c>
      <c r="AC1768" s="0" t="n">
        <f aca="false">IF(ISNUMBER(H1768),INDEX(Scorecard!$D$37:$D$44,SUMPRODUCT(--(Scorecard!$G$37:$G$43&lt;H1768))+1),Scorecard!$D$45)</f>
        <v>-0.0679520129233634</v>
      </c>
      <c r="AD1768" s="0" t="n">
        <f aca="false">IF(ISNUMBER(I1768),INDEX(Scorecard!$D$46:$D$52,SUMPRODUCT(--(Scorecard!$G$46:$G$51&lt;I1768))+1),Scorecard!$D$53)</f>
        <v>-0.114272400683245</v>
      </c>
      <c r="AE1768" s="0" t="n">
        <f aca="false">IF(ISNUMBER(K1768),INDEX(Scorecard!$D$54:$D$61,SUMPRODUCT(--(Scorecard!$G$54:$G$60&lt;K1768))+1),Scorecard!$D$62)</f>
        <v>0.489050497890326</v>
      </c>
      <c r="AF1768" s="0" t="n">
        <f aca="false">IF(ISNUMBER(L1768),INDEX(Scorecard!$D$63:$D$68,SUMPRODUCT(--(Scorecard!$G$63:$G$67&lt;L1768))+1),Scorecard!$D$69)</f>
        <v>0.322484508656054</v>
      </c>
      <c r="AG1768" s="0" t="n">
        <f aca="false">Inputs!$B$10+Scorecard!$J$5*Y1768+Scorecard!$J$6*Z1768+Scorecard!$J$7*AA1768+Scorecard!$J$8*AB1768+Scorecard!$J$9*AC1768+Scorecard!$J$10*AD1768+Scorecard!$J$11*AE1768+Scorecard!$J$12*AF1768</f>
        <v>-1.99308020349077</v>
      </c>
      <c r="AH1768" s="0" t="n">
        <f aca="false">MIN(1-Inputs!$B$13,MAX(Inputs!$B$13,1/(1+EXP(-(Inputs!$B$11*AG1768+Inputs!$B$12)))))</f>
        <v>0.127723979749765</v>
      </c>
      <c r="AI1768" s="0" t="n">
        <f aca="false">Inputs!$B$9-Inputs!$B$8*AG1768</f>
        <v>544.631014717908</v>
      </c>
      <c r="AJ1768" s="0" t="n">
        <f aca="false">RANK(AH1768,$AH$5:$AH$2004,0)+COUNTIF($AH$4:AH1767,AH1768)</f>
        <v>22</v>
      </c>
      <c r="AK1768" s="0" t="n">
        <f aca="false">IF(AJ1768&lt;=Deciles!$B$5*(Deciles!$B$4+1),INT((AJ1768-1)/(Deciles!$B$4+1))+1,Deciles!$B$5+INT((AJ1768-1-Deciles!$B$5*(Deciles!$B$4+1))/Deciles!$B$4)+1)</f>
        <v>1</v>
      </c>
    </row>
    <row r="1769" customFormat="false" ht="15" hidden="false" customHeight="false" outlineLevel="0" collapsed="false">
      <c r="A1769" s="0" t="n">
        <v>52695</v>
      </c>
      <c r="B1769" s="0" t="s">
        <v>157</v>
      </c>
      <c r="C1769" s="0" t="n">
        <v>690</v>
      </c>
      <c r="D1769" s="0" t="n">
        <v>64.258415222168</v>
      </c>
      <c r="E1769" s="0" t="n">
        <v>60.2156562805176</v>
      </c>
      <c r="F1769" s="0" t="n">
        <v>38</v>
      </c>
      <c r="G1769" s="0" t="n">
        <v>4.01999998092651</v>
      </c>
      <c r="H1769" s="0" t="n">
        <v>0.136666536331177</v>
      </c>
      <c r="I1769" s="0" t="n">
        <v>11</v>
      </c>
      <c r="J1769" s="0" t="n">
        <v>11.6208801269531</v>
      </c>
      <c r="K1769" s="0" t="n">
        <v>3.82307696342468</v>
      </c>
      <c r="L1769" s="0" t="n">
        <v>-0.276922941207886</v>
      </c>
      <c r="M1769" s="0" t="n">
        <v>5.51355028152466</v>
      </c>
      <c r="N1769" s="0" t="n">
        <v>0</v>
      </c>
      <c r="O1769" s="0" t="n">
        <v>0</v>
      </c>
      <c r="P1769" s="0" t="s">
        <v>144</v>
      </c>
      <c r="Q1769" s="0" t="s">
        <v>141</v>
      </c>
      <c r="R1769" s="0" t="n">
        <v>2</v>
      </c>
      <c r="S1769" s="0" t="s">
        <v>156</v>
      </c>
      <c r="T1769" s="0" t="n">
        <v>0</v>
      </c>
      <c r="U1769" s="0" t="n">
        <v>111399.74</v>
      </c>
      <c r="V1769" s="0" t="n">
        <v>0.0294602587819099</v>
      </c>
      <c r="W1769" s="0" t="n">
        <v>587.218566894531</v>
      </c>
      <c r="X1769" s="0" t="n">
        <v>0.022945573553443</v>
      </c>
      <c r="Y1769" s="0" t="n">
        <f aca="false">IF(ISNUMBER(C1769),INDEX(Scorecard!$D$5:$D$12,SUMPRODUCT(--(Scorecard!$G$5:$G$11&lt;C1769))+1),Scorecard!$D$13)</f>
        <v>-0.869677851527538</v>
      </c>
      <c r="Z1769" s="0" t="n">
        <f aca="false">IF(ISNUMBER(D1769),INDEX(Scorecard!$D$14:$D$17,SUMPRODUCT(--(Scorecard!$G$14:$G$16&lt;D1769))+1),Scorecard!$D$18)</f>
        <v>0.128579646629417</v>
      </c>
      <c r="AA1769" s="0" t="n">
        <f aca="false">IF(ISNUMBER(E1769),INDEX(Scorecard!$D$19:$D$26,SUMPRODUCT(--(Scorecard!$G$19:$G$25&lt;E1769))+1),Scorecard!$D$27)</f>
        <v>0.267179331770092</v>
      </c>
      <c r="AB1769" s="0" t="n">
        <f aca="false">IF(ISNUMBER(F1769),INDEX(Scorecard!$D$28:$D$35,SUMPRODUCT(--(Scorecard!$G$28:$G$34&lt;F1769))+1),Scorecard!$D$36)</f>
        <v>-0.132616866359722</v>
      </c>
      <c r="AC1769" s="0" t="n">
        <f aca="false">IF(ISNUMBER(H1769),INDEX(Scorecard!$D$37:$D$44,SUMPRODUCT(--(Scorecard!$G$37:$G$43&lt;H1769))+1),Scorecard!$D$45)</f>
        <v>0.102184252677548</v>
      </c>
      <c r="AD1769" s="0" t="n">
        <f aca="false">IF(ISNUMBER(I1769),INDEX(Scorecard!$D$46:$D$52,SUMPRODUCT(--(Scorecard!$G$46:$G$51&lt;I1769))+1),Scorecard!$D$53)</f>
        <v>-0.114272400683245</v>
      </c>
      <c r="AE1769" s="0" t="n">
        <f aca="false">IF(ISNUMBER(K1769),INDEX(Scorecard!$D$54:$D$61,SUMPRODUCT(--(Scorecard!$G$54:$G$60&lt;K1769))+1),Scorecard!$D$62)</f>
        <v>0.489050497890326</v>
      </c>
      <c r="AF1769" s="0" t="n">
        <f aca="false">IF(ISNUMBER(L1769),INDEX(Scorecard!$D$63:$D$68,SUMPRODUCT(--(Scorecard!$G$63:$G$67&lt;L1769))+1),Scorecard!$D$69)</f>
        <v>0.322484508656054</v>
      </c>
      <c r="AG1769" s="0" t="n">
        <f aca="false">Inputs!$B$10+Scorecard!$J$5*Y1769+Scorecard!$J$6*Z1769+Scorecard!$J$7*AA1769+Scorecard!$J$8*AB1769+Scorecard!$J$9*AC1769+Scorecard!$J$10*AD1769+Scorecard!$J$11*AE1769+Scorecard!$J$12*AF1769</f>
        <v>-3.4690524693608</v>
      </c>
      <c r="AH1769" s="0" t="n">
        <f aca="false">MIN(1-Inputs!$B$13,MAX(Inputs!$B$13,1/(1+EXP(-(Inputs!$B$11*AG1769+Inputs!$B$12)))))</f>
        <v>0.0294602584798322</v>
      </c>
      <c r="AI1769" s="0" t="n">
        <f aca="false">Inputs!$B$9-Inputs!$B$8*AG1769</f>
        <v>587.218572087114</v>
      </c>
      <c r="AJ1769" s="0" t="n">
        <f aca="false">RANK(AH1769,$AH$5:$AH$2004,0)+COUNTIF($AH$4:AH1768,AH1769)</f>
        <v>321</v>
      </c>
      <c r="AK1769" s="0" t="n">
        <f aca="false">IF(AJ1769&lt;=Deciles!$B$5*(Deciles!$B$4+1),INT((AJ1769-1)/(Deciles!$B$4+1))+1,Deciles!$B$5+INT((AJ1769-1-Deciles!$B$5*(Deciles!$B$4+1))/Deciles!$B$4)+1)</f>
        <v>2</v>
      </c>
    </row>
    <row r="1770" customFormat="false" ht="15" hidden="false" customHeight="false" outlineLevel="0" collapsed="false">
      <c r="A1770" s="0" t="n">
        <v>52696</v>
      </c>
      <c r="B1770" s="0" t="s">
        <v>143</v>
      </c>
      <c r="C1770" s="0" t="n">
        <v>751</v>
      </c>
      <c r="D1770" s="0" t="n">
        <v>80</v>
      </c>
      <c r="E1770" s="0" t="n">
        <v>74.6512451171875</v>
      </c>
      <c r="F1770" s="0" t="n">
        <v>37</v>
      </c>
      <c r="G1770" s="0" t="n">
        <v>3.67899990081787</v>
      </c>
      <c r="H1770" s="0" t="n">
        <v>0.445666551589966</v>
      </c>
      <c r="I1770" s="0" t="n">
        <v>16</v>
      </c>
      <c r="J1770" s="0" t="n">
        <v>12.3716440200806</v>
      </c>
      <c r="K1770" s="0" t="n">
        <v>9.03333377838135</v>
      </c>
      <c r="L1770" s="0" t="n">
        <v>5.07179546356201</v>
      </c>
      <c r="M1770" s="0" t="n">
        <v>2.46950244903565</v>
      </c>
      <c r="N1770" s="0" t="n">
        <v>0</v>
      </c>
      <c r="O1770" s="0" t="n">
        <v>0</v>
      </c>
      <c r="P1770" s="0" t="s">
        <v>144</v>
      </c>
      <c r="Q1770" s="0" t="s">
        <v>141</v>
      </c>
      <c r="R1770" s="0" t="n">
        <v>1</v>
      </c>
      <c r="S1770" s="0" t="s">
        <v>156</v>
      </c>
      <c r="T1770" s="0" t="n">
        <v>0</v>
      </c>
      <c r="U1770" s="0" t="n">
        <v>236013.52</v>
      </c>
      <c r="V1770" s="0" t="n">
        <v>0.0138830337673426</v>
      </c>
      <c r="W1770" s="0" t="n">
        <v>608.011901855469</v>
      </c>
      <c r="X1770" s="0" t="n">
        <v>0.0120744956657291</v>
      </c>
      <c r="Y1770" s="0" t="n">
        <f aca="false">IF(ISNUMBER(C1770),INDEX(Scorecard!$D$5:$D$12,SUMPRODUCT(--(Scorecard!$G$5:$G$11&lt;C1770))+1),Scorecard!$D$13)</f>
        <v>0.733188958177614</v>
      </c>
      <c r="Z1770" s="0" t="n">
        <f aca="false">IF(ISNUMBER(D1770),INDEX(Scorecard!$D$14:$D$17,SUMPRODUCT(--(Scorecard!$G$14:$G$16&lt;D1770))+1),Scorecard!$D$18)</f>
        <v>0.0505355481560174</v>
      </c>
      <c r="AA1770" s="0" t="n">
        <f aca="false">IF(ISNUMBER(E1770),INDEX(Scorecard!$D$19:$D$26,SUMPRODUCT(--(Scorecard!$G$19:$G$25&lt;E1770))+1),Scorecard!$D$27)</f>
        <v>-0.0341578513653732</v>
      </c>
      <c r="AB1770" s="0" t="n">
        <f aca="false">IF(ISNUMBER(F1770),INDEX(Scorecard!$D$28:$D$35,SUMPRODUCT(--(Scorecard!$G$28:$G$34&lt;F1770))+1),Scorecard!$D$36)</f>
        <v>-0.0008456427959252</v>
      </c>
      <c r="AC1770" s="0" t="n">
        <f aca="false">IF(ISNUMBER(H1770),INDEX(Scorecard!$D$37:$D$44,SUMPRODUCT(--(Scorecard!$G$37:$G$43&lt;H1770))+1),Scorecard!$D$45)</f>
        <v>-0.271229676926091</v>
      </c>
      <c r="AD1770" s="0" t="n">
        <f aca="false">IF(ISNUMBER(I1770),INDEX(Scorecard!$D$46:$D$52,SUMPRODUCT(--(Scorecard!$G$46:$G$51&lt;I1770))+1),Scorecard!$D$53)</f>
        <v>-0.114272400683245</v>
      </c>
      <c r="AE1770" s="0" t="n">
        <f aca="false">IF(ISNUMBER(K1770),INDEX(Scorecard!$D$54:$D$61,SUMPRODUCT(--(Scorecard!$G$54:$G$60&lt;K1770))+1),Scorecard!$D$62)</f>
        <v>-0.541917179454542</v>
      </c>
      <c r="AF1770" s="0" t="n">
        <f aca="false">IF(ISNUMBER(L1770),INDEX(Scorecard!$D$63:$D$68,SUMPRODUCT(--(Scorecard!$G$63:$G$67&lt;L1770))+1),Scorecard!$D$69)</f>
        <v>0.322484508656054</v>
      </c>
      <c r="AG1770" s="0" t="n">
        <f aca="false">Inputs!$B$10+Scorecard!$J$5*Y1770+Scorecard!$J$6*Z1770+Scorecard!$J$7*AA1770+Scorecard!$J$8*AB1770+Scorecard!$J$9*AC1770+Scorecard!$J$10*AD1770+Scorecard!$J$11*AE1770+Scorecard!$J$12*AF1770</f>
        <v>-4.18969493004265</v>
      </c>
      <c r="AH1770" s="0" t="n">
        <f aca="false">MIN(1-Inputs!$B$13,MAX(Inputs!$B$13,1/(1+EXP(-(Inputs!$B$11*AG1770+Inputs!$B$12)))))</f>
        <v>0.0138830336852446</v>
      </c>
      <c r="AI1770" s="0" t="n">
        <f aca="false">Inputs!$B$9-Inputs!$B$8*AG1770</f>
        <v>608.011918172709</v>
      </c>
      <c r="AJ1770" s="0" t="n">
        <f aca="false">RANK(AH1770,$AH$5:$AH$2004,0)+COUNTIF($AH$4:AH1769,AH1770)</f>
        <v>632</v>
      </c>
      <c r="AK1770" s="0" t="n">
        <f aca="false">IF(AJ1770&lt;=Deciles!$B$5*(Deciles!$B$4+1),INT((AJ1770-1)/(Deciles!$B$4+1))+1,Deciles!$B$5+INT((AJ1770-1-Deciles!$B$5*(Deciles!$B$4+1))/Deciles!$B$4)+1)</f>
        <v>4</v>
      </c>
    </row>
    <row r="1771" customFormat="false" ht="15" hidden="false" customHeight="false" outlineLevel="0" collapsed="false">
      <c r="A1771" s="0" t="n">
        <v>52696</v>
      </c>
      <c r="B1771" s="0" t="s">
        <v>139</v>
      </c>
      <c r="C1771" s="0" t="n">
        <v>751</v>
      </c>
      <c r="D1771" s="0" t="n">
        <v>80</v>
      </c>
      <c r="E1771" s="0" t="n">
        <v>70.6983413696289</v>
      </c>
      <c r="F1771" s="0" t="n">
        <v>37</v>
      </c>
      <c r="G1771" s="0" t="n">
        <v>3.67899990081787</v>
      </c>
      <c r="H1771" s="0" t="n">
        <v>0.662333250045776</v>
      </c>
      <c r="I1771" s="0" t="n">
        <v>28</v>
      </c>
      <c r="J1771" s="0" t="n">
        <v>12.3513927459717</v>
      </c>
      <c r="K1771" s="0" t="n">
        <v>5.53333330154419</v>
      </c>
      <c r="L1771" s="0" t="n">
        <v>-3.50000047683716</v>
      </c>
      <c r="M1771" s="0" t="n">
        <v>3.47430467605591</v>
      </c>
      <c r="N1771" s="0" t="n">
        <v>0</v>
      </c>
      <c r="O1771" s="0" t="n">
        <v>0</v>
      </c>
      <c r="P1771" s="0" t="s">
        <v>144</v>
      </c>
      <c r="Q1771" s="0" t="s">
        <v>141</v>
      </c>
      <c r="R1771" s="0" t="n">
        <v>1</v>
      </c>
      <c r="S1771" s="0" t="s">
        <v>156</v>
      </c>
      <c r="T1771" s="0" t="n">
        <v>0</v>
      </c>
      <c r="U1771" s="0" t="n">
        <v>231281.84</v>
      </c>
      <c r="V1771" s="0" t="n">
        <v>0.00838959682732821</v>
      </c>
      <c r="W1771" s="0" t="n">
        <v>621.793823242188</v>
      </c>
      <c r="X1771" s="0" t="n">
        <v>0.00956162065267563</v>
      </c>
      <c r="Y1771" s="0" t="n">
        <f aca="false">IF(ISNUMBER(C1771),INDEX(Scorecard!$D$5:$D$12,SUMPRODUCT(--(Scorecard!$G$5:$G$11&lt;C1771))+1),Scorecard!$D$13)</f>
        <v>0.733188958177614</v>
      </c>
      <c r="Z1771" s="0" t="n">
        <f aca="false">IF(ISNUMBER(D1771),INDEX(Scorecard!$D$14:$D$17,SUMPRODUCT(--(Scorecard!$G$14:$G$16&lt;D1771))+1),Scorecard!$D$18)</f>
        <v>0.0505355481560174</v>
      </c>
      <c r="AA1771" s="0" t="n">
        <f aca="false">IF(ISNUMBER(E1771),INDEX(Scorecard!$D$19:$D$26,SUMPRODUCT(--(Scorecard!$G$19:$G$25&lt;E1771))+1),Scorecard!$D$27)</f>
        <v>0.0530843085177338</v>
      </c>
      <c r="AB1771" s="0" t="n">
        <f aca="false">IF(ISNUMBER(F1771),INDEX(Scorecard!$D$28:$D$35,SUMPRODUCT(--(Scorecard!$G$28:$G$34&lt;F1771))+1),Scorecard!$D$36)</f>
        <v>-0.0008456427959252</v>
      </c>
      <c r="AC1771" s="0" t="n">
        <f aca="false">IF(ISNUMBER(H1771),INDEX(Scorecard!$D$37:$D$44,SUMPRODUCT(--(Scorecard!$G$37:$G$43&lt;H1771))+1),Scorecard!$D$45)</f>
        <v>-0.569454719285959</v>
      </c>
      <c r="AD1771" s="0" t="n">
        <f aca="false">IF(ISNUMBER(I1771),INDEX(Scorecard!$D$46:$D$52,SUMPRODUCT(--(Scorecard!$G$46:$G$51&lt;I1771))+1),Scorecard!$D$53)</f>
        <v>0.123869379412532</v>
      </c>
      <c r="AE1771" s="0" t="n">
        <f aca="false">IF(ISNUMBER(K1771),INDEX(Scorecard!$D$54:$D$61,SUMPRODUCT(--(Scorecard!$G$54:$G$60&lt;K1771))+1),Scorecard!$D$62)</f>
        <v>0.0151758992857273</v>
      </c>
      <c r="AF1771" s="0" t="n">
        <f aca="false">IF(ISNUMBER(L1771),INDEX(Scorecard!$D$63:$D$68,SUMPRODUCT(--(Scorecard!$G$63:$G$67&lt;L1771))+1),Scorecard!$D$69)</f>
        <v>-0.340582194386522</v>
      </c>
      <c r="AG1771" s="0" t="n">
        <f aca="false">Inputs!$B$10+Scorecard!$J$5*Y1771+Scorecard!$J$6*Z1771+Scorecard!$J$7*AA1771+Scorecard!$J$8*AB1771+Scorecard!$J$9*AC1771+Scorecard!$J$10*AD1771+Scorecard!$J$11*AE1771+Scorecard!$J$12*AF1771</f>
        <v>-4.66733945971991</v>
      </c>
      <c r="AH1771" s="0" t="n">
        <f aca="false">MIN(1-Inputs!$B$13,MAX(Inputs!$B$13,1/(1+EXP(-(Inputs!$B$11*AG1771+Inputs!$B$12)))))</f>
        <v>0.00838959685858481</v>
      </c>
      <c r="AI1771" s="0" t="n">
        <f aca="false">Inputs!$B$9-Inputs!$B$8*AG1771</f>
        <v>621.793826058171</v>
      </c>
      <c r="AJ1771" s="0" t="n">
        <f aca="false">RANK(AH1771,$AH$5:$AH$2004,0)+COUNTIF($AH$4:AH1770,AH1771)</f>
        <v>929</v>
      </c>
      <c r="AK1771" s="0" t="n">
        <f aca="false">IF(AJ1771&lt;=Deciles!$B$5*(Deciles!$B$4+1),INT((AJ1771-1)/(Deciles!$B$4+1))+1,Deciles!$B$5+INT((AJ1771-1-Deciles!$B$5*(Deciles!$B$4+1))/Deciles!$B$4)+1)</f>
        <v>5</v>
      </c>
    </row>
    <row r="1772" customFormat="false" ht="15" hidden="false" customHeight="false" outlineLevel="0" collapsed="false">
      <c r="A1772" s="0" t="n">
        <v>52717</v>
      </c>
      <c r="B1772" s="0" t="s">
        <v>143</v>
      </c>
      <c r="C1772" s="0" t="n">
        <v>746</v>
      </c>
      <c r="D1772" s="0" t="n">
        <v>80</v>
      </c>
      <c r="E1772" s="0" t="n">
        <v>59.922046661377</v>
      </c>
      <c r="F1772" s="0" t="n">
        <v>39</v>
      </c>
      <c r="G1772" s="0" t="n">
        <v>4.27500009536743</v>
      </c>
      <c r="H1772" s="0" t="n">
        <v>1.04166674613953</v>
      </c>
      <c r="I1772" s="0" t="n">
        <v>64</v>
      </c>
      <c r="J1772" s="0" t="n">
        <v>11.8351039886475</v>
      </c>
      <c r="K1772" s="0" t="n">
        <v>9.3333330154419</v>
      </c>
      <c r="L1772" s="0" t="n">
        <v>5.0717945098877</v>
      </c>
      <c r="M1772" s="0" t="n">
        <v>1.63963341712952</v>
      </c>
      <c r="N1772" s="0" t="n">
        <v>0</v>
      </c>
      <c r="O1772" s="0" t="n">
        <v>0</v>
      </c>
      <c r="P1772" s="0" t="s">
        <v>144</v>
      </c>
      <c r="Q1772" s="0" t="s">
        <v>141</v>
      </c>
      <c r="R1772" s="0" t="n">
        <v>1</v>
      </c>
      <c r="S1772" s="0" t="s">
        <v>162</v>
      </c>
      <c r="T1772" s="0" t="n">
        <v>0</v>
      </c>
      <c r="U1772" s="0" t="n">
        <v>138013.08</v>
      </c>
      <c r="V1772" s="0" t="n">
        <v>0.0152365164831281</v>
      </c>
      <c r="W1772" s="0" t="n">
        <v>605.45703125</v>
      </c>
      <c r="X1772" s="0" t="n">
        <v>0.00939676538109779</v>
      </c>
      <c r="Y1772" s="0" t="n">
        <f aca="false">IF(ISNUMBER(C1772),INDEX(Scorecard!$D$5:$D$12,SUMPRODUCT(--(Scorecard!$G$5:$G$11&lt;C1772))+1),Scorecard!$D$13)</f>
        <v>0.488358159108655</v>
      </c>
      <c r="Z1772" s="0" t="n">
        <f aca="false">IF(ISNUMBER(D1772),INDEX(Scorecard!$D$14:$D$17,SUMPRODUCT(--(Scorecard!$G$14:$G$16&lt;D1772))+1),Scorecard!$D$18)</f>
        <v>0.0505355481560174</v>
      </c>
      <c r="AA1772" s="0" t="n">
        <f aca="false">IF(ISNUMBER(E1772),INDEX(Scorecard!$D$19:$D$26,SUMPRODUCT(--(Scorecard!$G$19:$G$25&lt;E1772))+1),Scorecard!$D$27)</f>
        <v>0.267179331770092</v>
      </c>
      <c r="AB1772" s="0" t="n">
        <f aca="false">IF(ISNUMBER(F1772),INDEX(Scorecard!$D$28:$D$35,SUMPRODUCT(--(Scorecard!$G$28:$G$34&lt;F1772))+1),Scorecard!$D$36)</f>
        <v>-0.132616866359722</v>
      </c>
      <c r="AC1772" s="0" t="n">
        <f aca="false">IF(ISNUMBER(H1772),INDEX(Scorecard!$D$37:$D$44,SUMPRODUCT(--(Scorecard!$G$37:$G$43&lt;H1772))+1),Scorecard!$D$45)</f>
        <v>-0.975503570149195</v>
      </c>
      <c r="AD1772" s="0" t="n">
        <f aca="false">IF(ISNUMBER(I1772),INDEX(Scorecard!$D$46:$D$52,SUMPRODUCT(--(Scorecard!$G$46:$G$51&lt;I1772))+1),Scorecard!$D$53)</f>
        <v>0.818882373006414</v>
      </c>
      <c r="AE1772" s="0" t="n">
        <f aca="false">IF(ISNUMBER(K1772),INDEX(Scorecard!$D$54:$D$61,SUMPRODUCT(--(Scorecard!$G$54:$G$60&lt;K1772))+1),Scorecard!$D$62)</f>
        <v>-0.541917179454542</v>
      </c>
      <c r="AF1772" s="0" t="n">
        <f aca="false">IF(ISNUMBER(L1772),INDEX(Scorecard!$D$63:$D$68,SUMPRODUCT(--(Scorecard!$G$63:$G$67&lt;L1772))+1),Scorecard!$D$69)</f>
        <v>0.322484508656054</v>
      </c>
      <c r="AG1772" s="0" t="n">
        <f aca="false">Inputs!$B$10+Scorecard!$J$5*Y1772+Scorecard!$J$6*Z1772+Scorecard!$J$7*AA1772+Scorecard!$J$8*AB1772+Scorecard!$J$9*AC1772+Scorecard!$J$10*AD1772+Scorecard!$J$11*AE1772+Scorecard!$J$12*AF1772</f>
        <v>-4.10114934029269</v>
      </c>
      <c r="AH1772" s="0" t="n">
        <f aca="false">MIN(1-Inputs!$B$13,MAX(Inputs!$B$13,1/(1+EXP(-(Inputs!$B$11*AG1772+Inputs!$B$12)))))</f>
        <v>0.0152365168854824</v>
      </c>
      <c r="AI1772" s="0" t="n">
        <f aca="false">Inputs!$B$9-Inputs!$B$8*AG1772</f>
        <v>605.457032508212</v>
      </c>
      <c r="AJ1772" s="0" t="n">
        <f aca="false">RANK(AH1772,$AH$5:$AH$2004,0)+COUNTIF($AH$4:AH1771,AH1772)</f>
        <v>585</v>
      </c>
      <c r="AK1772" s="0" t="n">
        <f aca="false">IF(AJ1772&lt;=Deciles!$B$5*(Deciles!$B$4+1),INT((AJ1772-1)/(Deciles!$B$4+1))+1,Deciles!$B$5+INT((AJ1772-1-Deciles!$B$5*(Deciles!$B$4+1))/Deciles!$B$4)+1)</f>
        <v>3</v>
      </c>
    </row>
    <row r="1773" customFormat="false" ht="15" hidden="false" customHeight="false" outlineLevel="0" collapsed="false">
      <c r="A1773" s="0" t="n">
        <v>52739</v>
      </c>
      <c r="B1773" s="0" t="s">
        <v>157</v>
      </c>
      <c r="C1773" s="0" t="n">
        <v>688</v>
      </c>
      <c r="D1773" s="0" t="n">
        <v>80</v>
      </c>
      <c r="E1773" s="0" t="n">
        <v>66.1813812255859</v>
      </c>
      <c r="F1773" s="0" t="n">
        <v>27</v>
      </c>
      <c r="G1773" s="0" t="n">
        <v>4.22900009155273</v>
      </c>
      <c r="H1773" s="0" t="n">
        <v>0.345666646957398</v>
      </c>
      <c r="I1773" s="0" t="n">
        <v>36</v>
      </c>
      <c r="J1773" s="0" t="n">
        <v>12.4529275894165</v>
      </c>
      <c r="K1773" s="0" t="n">
        <v>3.32307696342468</v>
      </c>
      <c r="L1773" s="0" t="n">
        <v>-0.276922941207886</v>
      </c>
      <c r="M1773" s="0" t="n">
        <v>4.3403639793396</v>
      </c>
      <c r="N1773" s="0" t="n">
        <v>0</v>
      </c>
      <c r="O1773" s="0" t="n">
        <v>0</v>
      </c>
      <c r="P1773" s="0" t="s">
        <v>146</v>
      </c>
      <c r="Q1773" s="0" t="s">
        <v>141</v>
      </c>
      <c r="R1773" s="0" t="n">
        <v>2</v>
      </c>
      <c r="S1773" s="0" t="s">
        <v>147</v>
      </c>
      <c r="T1773" s="0" t="n">
        <v>0</v>
      </c>
      <c r="U1773" s="0" t="n">
        <v>255998.64</v>
      </c>
      <c r="V1773" s="0" t="n">
        <v>0.0227308981120586</v>
      </c>
      <c r="W1773" s="0" t="n">
        <v>594.423767089844</v>
      </c>
      <c r="X1773" s="0" t="n">
        <v>0.0155654326081276</v>
      </c>
      <c r="Y1773" s="0" t="n">
        <f aca="false">IF(ISNUMBER(C1773),INDEX(Scorecard!$D$5:$D$12,SUMPRODUCT(--(Scorecard!$G$5:$G$11&lt;C1773))+1),Scorecard!$D$13)</f>
        <v>-0.869677851527538</v>
      </c>
      <c r="Z1773" s="0" t="n">
        <f aca="false">IF(ISNUMBER(D1773),INDEX(Scorecard!$D$14:$D$17,SUMPRODUCT(--(Scorecard!$G$14:$G$16&lt;D1773))+1),Scorecard!$D$18)</f>
        <v>0.0505355481560174</v>
      </c>
      <c r="AA1773" s="0" t="n">
        <f aca="false">IF(ISNUMBER(E1773),INDEX(Scorecard!$D$19:$D$26,SUMPRODUCT(--(Scorecard!$G$19:$G$25&lt;E1773))+1),Scorecard!$D$27)</f>
        <v>0.0530843085177338</v>
      </c>
      <c r="AB1773" s="0" t="n">
        <f aca="false">IF(ISNUMBER(F1773),INDEX(Scorecard!$D$28:$D$35,SUMPRODUCT(--(Scorecard!$G$28:$G$34&lt;F1773))+1),Scorecard!$D$36)</f>
        <v>0.165097008946478</v>
      </c>
      <c r="AC1773" s="0" t="n">
        <f aca="false">IF(ISNUMBER(H1773),INDEX(Scorecard!$D$37:$D$44,SUMPRODUCT(--(Scorecard!$G$37:$G$43&lt;H1773))+1),Scorecard!$D$45)</f>
        <v>-0.0679520129233634</v>
      </c>
      <c r="AD1773" s="0" t="n">
        <f aca="false">IF(ISNUMBER(I1773),INDEX(Scorecard!$D$46:$D$52,SUMPRODUCT(--(Scorecard!$G$46:$G$51&lt;I1773))+1),Scorecard!$D$53)</f>
        <v>0.123869379412532</v>
      </c>
      <c r="AE1773" s="0" t="n">
        <f aca="false">IF(ISNUMBER(K1773),INDEX(Scorecard!$D$54:$D$61,SUMPRODUCT(--(Scorecard!$G$54:$G$60&lt;K1773))+1),Scorecard!$D$62)</f>
        <v>0.489050497890326</v>
      </c>
      <c r="AF1773" s="0" t="n">
        <f aca="false">IF(ISNUMBER(L1773),INDEX(Scorecard!$D$63:$D$68,SUMPRODUCT(--(Scorecard!$G$63:$G$67&lt;L1773))+1),Scorecard!$D$69)</f>
        <v>0.322484508656054</v>
      </c>
      <c r="AG1773" s="0" t="n">
        <f aca="false">Inputs!$B$10+Scorecard!$J$5*Y1773+Scorecard!$J$6*Z1773+Scorecard!$J$7*AA1773+Scorecard!$J$8*AB1773+Scorecard!$J$9*AC1773+Scorecard!$J$10*AD1773+Scorecard!$J$11*AE1773+Scorecard!$J$12*AF1773</f>
        <v>-3.71876608945951</v>
      </c>
      <c r="AH1773" s="0" t="n">
        <f aca="false">MIN(1-Inputs!$B$13,MAX(Inputs!$B$13,1/(1+EXP(-(Inputs!$B$11*AG1773+Inputs!$B$12)))))</f>
        <v>0.0227308977002506</v>
      </c>
      <c r="AI1773" s="0" t="n">
        <f aca="false">Inputs!$B$9-Inputs!$B$8*AG1773</f>
        <v>594.423784114291</v>
      </c>
      <c r="AJ1773" s="0" t="n">
        <f aca="false">RANK(AH1773,$AH$5:$AH$2004,0)+COUNTIF($AH$4:AH1772,AH1773)</f>
        <v>418</v>
      </c>
      <c r="AK1773" s="0" t="n">
        <f aca="false">IF(AJ1773&lt;=Deciles!$B$5*(Deciles!$B$4+1),INT((AJ1773-1)/(Deciles!$B$4+1))+1,Deciles!$B$5+INT((AJ1773-1-Deciles!$B$5*(Deciles!$B$4+1))/Deciles!$B$4)+1)</f>
        <v>3</v>
      </c>
    </row>
    <row r="1774" customFormat="false" ht="15" hidden="false" customHeight="false" outlineLevel="0" collapsed="false">
      <c r="A1774" s="0" t="n">
        <v>52769</v>
      </c>
      <c r="B1774" s="0" t="s">
        <v>143</v>
      </c>
      <c r="C1774" s="0" t="n">
        <v>717</v>
      </c>
      <c r="D1774" s="0" t="n">
        <v>80</v>
      </c>
      <c r="E1774" s="0" t="n">
        <v>56.7336273193359</v>
      </c>
      <c r="F1774" s="0" t="n">
        <v>19</v>
      </c>
      <c r="G1774" s="0" t="n">
        <v>4.81599998474121</v>
      </c>
      <c r="H1774" s="0" t="n">
        <v>1.58266663551331</v>
      </c>
      <c r="I1774" s="0" t="n">
        <v>58</v>
      </c>
      <c r="J1774" s="0" t="n">
        <v>12.4465703964233</v>
      </c>
      <c r="K1774" s="0" t="n">
        <v>9.63333320617676</v>
      </c>
      <c r="L1774" s="0" t="n">
        <v>5.0717945098877</v>
      </c>
      <c r="M1774" s="0" t="n">
        <v>2.57371878623962</v>
      </c>
      <c r="N1774" s="0" t="n">
        <v>0</v>
      </c>
      <c r="O1774" s="0" t="n">
        <v>0</v>
      </c>
      <c r="P1774" s="0" t="s">
        <v>144</v>
      </c>
      <c r="Q1774" s="0" t="s">
        <v>141</v>
      </c>
      <c r="R1774" s="0" t="n">
        <v>2</v>
      </c>
      <c r="S1774" s="0" t="s">
        <v>149</v>
      </c>
      <c r="T1774" s="0" t="n">
        <v>0</v>
      </c>
      <c r="U1774" s="0" t="n">
        <v>254376.48</v>
      </c>
      <c r="V1774" s="0" t="n">
        <v>0.0106539316475391</v>
      </c>
      <c r="W1774" s="0" t="n">
        <v>615.265319824219</v>
      </c>
      <c r="X1774" s="0" t="n">
        <v>0.0157628171145916</v>
      </c>
      <c r="Y1774" s="0" t="n">
        <f aca="false">IF(ISNUMBER(C1774),INDEX(Scorecard!$D$5:$D$12,SUMPRODUCT(--(Scorecard!$G$5:$G$11&lt;C1774))+1),Scorecard!$D$13)</f>
        <v>-0.0290424113398221</v>
      </c>
      <c r="Z1774" s="0" t="n">
        <f aca="false">IF(ISNUMBER(D1774),INDEX(Scorecard!$D$14:$D$17,SUMPRODUCT(--(Scorecard!$G$14:$G$16&lt;D1774))+1),Scorecard!$D$18)</f>
        <v>0.0505355481560174</v>
      </c>
      <c r="AA1774" s="0" t="n">
        <f aca="false">IF(ISNUMBER(E1774),INDEX(Scorecard!$D$19:$D$26,SUMPRODUCT(--(Scorecard!$G$19:$G$25&lt;E1774))+1),Scorecard!$D$27)</f>
        <v>0.285899340811827</v>
      </c>
      <c r="AB1774" s="0" t="n">
        <f aca="false">IF(ISNUMBER(F1774),INDEX(Scorecard!$D$28:$D$35,SUMPRODUCT(--(Scorecard!$G$28:$G$34&lt;F1774))+1),Scorecard!$D$36)</f>
        <v>0.624829191519909</v>
      </c>
      <c r="AC1774" s="0" t="n">
        <f aca="false">IF(ISNUMBER(H1774),INDEX(Scorecard!$D$37:$D$44,SUMPRODUCT(--(Scorecard!$G$37:$G$43&lt;H1774))+1),Scorecard!$D$45)</f>
        <v>-0.975503570149195</v>
      </c>
      <c r="AD1774" s="0" t="n">
        <f aca="false">IF(ISNUMBER(I1774),INDEX(Scorecard!$D$46:$D$52,SUMPRODUCT(--(Scorecard!$G$46:$G$51&lt;I1774))+1),Scorecard!$D$53)</f>
        <v>0.818882373006414</v>
      </c>
      <c r="AE1774" s="0" t="n">
        <f aca="false">IF(ISNUMBER(K1774),INDEX(Scorecard!$D$54:$D$61,SUMPRODUCT(--(Scorecard!$G$54:$G$60&lt;K1774))+1),Scorecard!$D$62)</f>
        <v>-0.541917179454542</v>
      </c>
      <c r="AF1774" s="0" t="n">
        <f aca="false">IF(ISNUMBER(L1774),INDEX(Scorecard!$D$63:$D$68,SUMPRODUCT(--(Scorecard!$G$63:$G$67&lt;L1774))+1),Scorecard!$D$69)</f>
        <v>0.322484508656054</v>
      </c>
      <c r="AG1774" s="0" t="n">
        <f aca="false">Inputs!$B$10+Scorecard!$J$5*Y1774+Scorecard!$J$6*Z1774+Scorecard!$J$7*AA1774+Scorecard!$J$8*AB1774+Scorecard!$J$9*AC1774+Scorecard!$J$10*AD1774+Scorecard!$J$11*AE1774+Scorecard!$J$12*AF1774</f>
        <v>-4.44107902246068</v>
      </c>
      <c r="AH1774" s="0" t="n">
        <f aca="false">MIN(1-Inputs!$B$13,MAX(Inputs!$B$13,1/(1+EXP(-(Inputs!$B$11*AG1774+Inputs!$B$12)))))</f>
        <v>0.0106539319118149</v>
      </c>
      <c r="AI1774" s="0" t="n">
        <f aca="false">Inputs!$B$9-Inputs!$B$8*AG1774</f>
        <v>615.265329842506</v>
      </c>
      <c r="AJ1774" s="0" t="n">
        <f aca="false">RANK(AH1774,$AH$5:$AH$2004,0)+COUNTIF($AH$4:AH1773,AH1774)</f>
        <v>772</v>
      </c>
      <c r="AK1774" s="0" t="n">
        <f aca="false">IF(AJ1774&lt;=Deciles!$B$5*(Deciles!$B$4+1),INT((AJ1774-1)/(Deciles!$B$4+1))+1,Deciles!$B$5+INT((AJ1774-1-Deciles!$B$5*(Deciles!$B$4+1))/Deciles!$B$4)+1)</f>
        <v>4</v>
      </c>
    </row>
    <row r="1775" customFormat="false" ht="15" hidden="false" customHeight="false" outlineLevel="0" collapsed="false">
      <c r="A1775" s="0" t="n">
        <v>52772</v>
      </c>
      <c r="B1775" s="0" t="s">
        <v>150</v>
      </c>
      <c r="C1775" s="0" t="n">
        <v>732</v>
      </c>
      <c r="D1775" s="0" t="n">
        <v>80</v>
      </c>
      <c r="E1775" s="0" t="n">
        <v>67.8304595947266</v>
      </c>
      <c r="F1775" s="0" t="n">
        <v>32</v>
      </c>
      <c r="G1775" s="0" t="n">
        <v>3.29699993133545</v>
      </c>
      <c r="H1775" s="0" t="n">
        <v>-3.33633327484131</v>
      </c>
      <c r="I1775" s="0" t="n">
        <v>33</v>
      </c>
      <c r="J1775" s="0" t="n">
        <v>11.6719369888306</v>
      </c>
      <c r="K1775" s="0" t="n">
        <v>4</v>
      </c>
      <c r="L1775" s="0" t="n">
        <v>-0.208333492279053</v>
      </c>
      <c r="M1775" s="0" t="n">
        <v>4.23436641693115</v>
      </c>
      <c r="N1775" s="0" t="n">
        <v>0</v>
      </c>
      <c r="O1775" s="0" t="n">
        <v>0</v>
      </c>
      <c r="P1775" s="0" t="s">
        <v>144</v>
      </c>
      <c r="Q1775" s="0" t="s">
        <v>141</v>
      </c>
      <c r="R1775" s="0" t="n">
        <v>2</v>
      </c>
      <c r="S1775" s="0" t="s">
        <v>148</v>
      </c>
      <c r="T1775" s="0" t="n">
        <v>0</v>
      </c>
      <c r="U1775" s="0" t="n">
        <v>117235.19</v>
      </c>
      <c r="V1775" s="0" t="n">
        <v>0.00950225815176964</v>
      </c>
      <c r="W1775" s="0" t="n">
        <v>618.392944335938</v>
      </c>
      <c r="X1775" s="0" t="n">
        <v>0.00907624792307615</v>
      </c>
      <c r="Y1775" s="0" t="n">
        <f aca="false">IF(ISNUMBER(C1775),INDEX(Scorecard!$D$5:$D$12,SUMPRODUCT(--(Scorecard!$G$5:$G$11&lt;C1775))+1),Scorecard!$D$13)</f>
        <v>-0.0290424113398221</v>
      </c>
      <c r="Z1775" s="0" t="n">
        <f aca="false">IF(ISNUMBER(D1775),INDEX(Scorecard!$D$14:$D$17,SUMPRODUCT(--(Scorecard!$G$14:$G$16&lt;D1775))+1),Scorecard!$D$18)</f>
        <v>0.0505355481560174</v>
      </c>
      <c r="AA1775" s="0" t="n">
        <f aca="false">IF(ISNUMBER(E1775),INDEX(Scorecard!$D$19:$D$26,SUMPRODUCT(--(Scorecard!$G$19:$G$25&lt;E1775))+1),Scorecard!$D$27)</f>
        <v>0.0530843085177338</v>
      </c>
      <c r="AB1775" s="0" t="n">
        <f aca="false">IF(ISNUMBER(F1775),INDEX(Scorecard!$D$28:$D$35,SUMPRODUCT(--(Scorecard!$G$28:$G$34&lt;F1775))+1),Scorecard!$D$36)</f>
        <v>0.126913191054783</v>
      </c>
      <c r="AC1775" s="0" t="n">
        <f aca="false">IF(ISNUMBER(H1775),INDEX(Scorecard!$D$37:$D$44,SUMPRODUCT(--(Scorecard!$G$37:$G$43&lt;H1775))+1),Scorecard!$D$45)</f>
        <v>1.35057635045042</v>
      </c>
      <c r="AD1775" s="0" t="n">
        <f aca="false">IF(ISNUMBER(I1775),INDEX(Scorecard!$D$46:$D$52,SUMPRODUCT(--(Scorecard!$G$46:$G$51&lt;I1775))+1),Scorecard!$D$53)</f>
        <v>0.123869379412532</v>
      </c>
      <c r="AE1775" s="0" t="n">
        <f aca="false">IF(ISNUMBER(K1775),INDEX(Scorecard!$D$54:$D$61,SUMPRODUCT(--(Scorecard!$G$54:$G$60&lt;K1775))+1),Scorecard!$D$62)</f>
        <v>0.489050497890326</v>
      </c>
      <c r="AF1775" s="0" t="n">
        <f aca="false">IF(ISNUMBER(L1775),INDEX(Scorecard!$D$63:$D$68,SUMPRODUCT(--(Scorecard!$G$63:$G$67&lt;L1775))+1),Scorecard!$D$69)</f>
        <v>0.322484508656054</v>
      </c>
      <c r="AG1775" s="0" t="n">
        <f aca="false">Inputs!$B$10+Scorecard!$J$5*Y1775+Scorecard!$J$6*Z1775+Scorecard!$J$7*AA1775+Scorecard!$J$8*AB1775+Scorecard!$J$9*AC1775+Scorecard!$J$10*AD1775+Scorecard!$J$11*AE1775+Scorecard!$J$12*AF1775</f>
        <v>-4.5494739942537</v>
      </c>
      <c r="AH1775" s="0" t="n">
        <f aca="false">MIN(1-Inputs!$B$13,MAX(Inputs!$B$13,1/(1+EXP(-(Inputs!$B$11*AG1775+Inputs!$B$12)))))</f>
        <v>0.00950225815411889</v>
      </c>
      <c r="AI1775" s="0" t="n">
        <f aca="false">Inputs!$B$9-Inputs!$B$8*AG1775</f>
        <v>618.392947607768</v>
      </c>
      <c r="AJ1775" s="0" t="n">
        <f aca="false">RANK(AH1775,$AH$5:$AH$2004,0)+COUNTIF($AH$4:AH1774,AH1775)</f>
        <v>853</v>
      </c>
      <c r="AK1775" s="0" t="n">
        <f aca="false">IF(AJ1775&lt;=Deciles!$B$5*(Deciles!$B$4+1),INT((AJ1775-1)/(Deciles!$B$4+1))+1,Deciles!$B$5+INT((AJ1775-1-Deciles!$B$5*(Deciles!$B$4+1))/Deciles!$B$4)+1)</f>
        <v>5</v>
      </c>
    </row>
    <row r="1776" customFormat="false" ht="15" hidden="false" customHeight="false" outlineLevel="0" collapsed="false">
      <c r="A1776" s="0" t="n">
        <v>52834</v>
      </c>
      <c r="B1776" s="0" t="s">
        <v>152</v>
      </c>
      <c r="C1776" s="0" t="n">
        <v>728</v>
      </c>
      <c r="D1776" s="0" t="n">
        <v>95.4717864990234</v>
      </c>
      <c r="E1776" s="0" t="n">
        <v>87.7579193115234</v>
      </c>
      <c r="F1776" s="0" t="n">
        <v>29</v>
      </c>
      <c r="G1776" s="0" t="n">
        <v>3.56100010871887</v>
      </c>
      <c r="H1776" s="0" t="n">
        <v>-2.87233328819275</v>
      </c>
      <c r="I1776" s="0" t="n">
        <v>13</v>
      </c>
      <c r="J1776" s="0" t="n">
        <v>12.976019859314</v>
      </c>
      <c r="K1776" s="0" t="n">
        <v>4.19999980926514</v>
      </c>
      <c r="L1776" s="0" t="n">
        <v>-0.458333492279053</v>
      </c>
      <c r="M1776" s="0" t="n">
        <v>6.02961158752441</v>
      </c>
      <c r="N1776" s="0" t="n">
        <v>0</v>
      </c>
      <c r="O1776" s="0" t="n">
        <v>0</v>
      </c>
      <c r="P1776" s="0" t="s">
        <v>144</v>
      </c>
      <c r="Q1776" s="0" t="s">
        <v>153</v>
      </c>
      <c r="R1776" s="0" t="n">
        <v>1</v>
      </c>
      <c r="S1776" s="0" t="s">
        <v>156</v>
      </c>
      <c r="T1776" s="0" t="n">
        <v>0</v>
      </c>
      <c r="U1776" s="0" t="n">
        <v>431930.28</v>
      </c>
      <c r="V1776" s="0" t="n">
        <v>0.0180650167167187</v>
      </c>
      <c r="W1776" s="0" t="n">
        <v>600.770629882813</v>
      </c>
      <c r="X1776" s="0" t="n">
        <v>0.0116717275232077</v>
      </c>
      <c r="Y1776" s="0" t="n">
        <f aca="false">IF(ISNUMBER(C1776),INDEX(Scorecard!$D$5:$D$12,SUMPRODUCT(--(Scorecard!$G$5:$G$11&lt;C1776))+1),Scorecard!$D$13)</f>
        <v>-0.0290424113398221</v>
      </c>
      <c r="Z1776" s="0" t="n">
        <f aca="false">IF(ISNUMBER(D1776),INDEX(Scorecard!$D$14:$D$17,SUMPRODUCT(--(Scorecard!$G$14:$G$16&lt;D1776))+1),Scorecard!$D$18)</f>
        <v>-0.361970872710667</v>
      </c>
      <c r="AA1776" s="0" t="n">
        <f aca="false">IF(ISNUMBER(E1776),INDEX(Scorecard!$D$19:$D$26,SUMPRODUCT(--(Scorecard!$G$19:$G$25&lt;E1776))+1),Scorecard!$D$27)</f>
        <v>-0.820992370602782</v>
      </c>
      <c r="AB1776" s="0" t="n">
        <f aca="false">IF(ISNUMBER(F1776),INDEX(Scorecard!$D$28:$D$35,SUMPRODUCT(--(Scorecard!$G$28:$G$34&lt;F1776))+1),Scorecard!$D$36)</f>
        <v>0.165097008946478</v>
      </c>
      <c r="AC1776" s="0" t="n">
        <f aca="false">IF(ISNUMBER(H1776),INDEX(Scorecard!$D$37:$D$44,SUMPRODUCT(--(Scorecard!$G$37:$G$43&lt;H1776))+1),Scorecard!$D$45)</f>
        <v>1.35057635045042</v>
      </c>
      <c r="AD1776" s="0" t="n">
        <f aca="false">IF(ISNUMBER(I1776),INDEX(Scorecard!$D$46:$D$52,SUMPRODUCT(--(Scorecard!$G$46:$G$51&lt;I1776))+1),Scorecard!$D$53)</f>
        <v>-0.114272400683245</v>
      </c>
      <c r="AE1776" s="0" t="n">
        <f aca="false">IF(ISNUMBER(K1776),INDEX(Scorecard!$D$54:$D$61,SUMPRODUCT(--(Scorecard!$G$54:$G$60&lt;K1776))+1),Scorecard!$D$62)</f>
        <v>0.489050497890326</v>
      </c>
      <c r="AF1776" s="0" t="n">
        <f aca="false">IF(ISNUMBER(L1776),INDEX(Scorecard!$D$63:$D$68,SUMPRODUCT(--(Scorecard!$G$63:$G$67&lt;L1776))+1),Scorecard!$D$69)</f>
        <v>0.322484508656054</v>
      </c>
      <c r="AG1776" s="0" t="n">
        <f aca="false">Inputs!$B$10+Scorecard!$J$5*Y1776+Scorecard!$J$6*Z1776+Scorecard!$J$7*AA1776+Scorecard!$J$8*AB1776+Scorecard!$J$9*AC1776+Scorecard!$J$10*AD1776+Scorecard!$J$11*AE1776+Scorecard!$J$12*AF1776</f>
        <v>-3.93873111540728</v>
      </c>
      <c r="AH1776" s="0" t="n">
        <f aca="false">MIN(1-Inputs!$B$13,MAX(Inputs!$B$13,1/(1+EXP(-(Inputs!$B$11*AG1776+Inputs!$B$12)))))</f>
        <v>0.018065015850756</v>
      </c>
      <c r="AI1776" s="0" t="n">
        <f aca="false">Inputs!$B$9-Inputs!$B$8*AG1776</f>
        <v>600.770633156368</v>
      </c>
      <c r="AJ1776" s="0" t="n">
        <f aca="false">RANK(AH1776,$AH$5:$AH$2004,0)+COUNTIF($AH$4:AH1775,AH1776)</f>
        <v>505</v>
      </c>
      <c r="AK1776" s="0" t="n">
        <f aca="false">IF(AJ1776&lt;=Deciles!$B$5*(Deciles!$B$4+1),INT((AJ1776-1)/(Deciles!$B$4+1))+1,Deciles!$B$5+INT((AJ1776-1-Deciles!$B$5*(Deciles!$B$4+1))/Deciles!$B$4)+1)</f>
        <v>3</v>
      </c>
    </row>
    <row r="1777" customFormat="false" ht="15" hidden="false" customHeight="false" outlineLevel="0" collapsed="false">
      <c r="A1777" s="0" t="n">
        <v>52895</v>
      </c>
      <c r="B1777" s="0" t="s">
        <v>143</v>
      </c>
      <c r="C1777" s="0" t="n">
        <v>719</v>
      </c>
      <c r="D1777" s="0" t="n">
        <v>80</v>
      </c>
      <c r="E1777" s="0" t="n">
        <v>77.1160049438477</v>
      </c>
      <c r="F1777" s="0" t="n">
        <v>44</v>
      </c>
      <c r="G1777" s="0" t="n">
        <v>4.11800003051758</v>
      </c>
      <c r="H1777" s="0" t="n">
        <v>0.884666681289673</v>
      </c>
      <c r="I1777" s="0" t="n">
        <v>12</v>
      </c>
      <c r="J1777" s="0" t="n">
        <v>12.7334623336792</v>
      </c>
      <c r="K1777" s="0" t="n">
        <v>8.53333377838135</v>
      </c>
      <c r="L1777" s="0" t="n">
        <v>5.07179546356201</v>
      </c>
      <c r="M1777" s="0" t="n">
        <v>1.95005702972412</v>
      </c>
      <c r="N1777" s="0" t="n">
        <v>0</v>
      </c>
      <c r="O1777" s="0" t="n">
        <v>0</v>
      </c>
      <c r="P1777" s="0" t="s">
        <v>144</v>
      </c>
      <c r="Q1777" s="0" t="s">
        <v>141</v>
      </c>
      <c r="R1777" s="0" t="n">
        <v>1</v>
      </c>
      <c r="S1777" s="0" t="s">
        <v>147</v>
      </c>
      <c r="T1777" s="0" t="n">
        <v>0</v>
      </c>
      <c r="U1777" s="0" t="n">
        <v>338900.53</v>
      </c>
      <c r="V1777" s="0" t="n">
        <v>0.0440168604254723</v>
      </c>
      <c r="W1777" s="0" t="n">
        <v>575.942504882813</v>
      </c>
      <c r="X1777" s="0" t="n">
        <v>0.0464376099407673</v>
      </c>
      <c r="Y1777" s="0" t="n">
        <f aca="false">IF(ISNUMBER(C1777),INDEX(Scorecard!$D$5:$D$12,SUMPRODUCT(--(Scorecard!$G$5:$G$11&lt;C1777))+1),Scorecard!$D$13)</f>
        <v>-0.0290424113398221</v>
      </c>
      <c r="Z1777" s="0" t="n">
        <f aca="false">IF(ISNUMBER(D1777),INDEX(Scorecard!$D$14:$D$17,SUMPRODUCT(--(Scorecard!$G$14:$G$16&lt;D1777))+1),Scorecard!$D$18)</f>
        <v>0.0505355481560174</v>
      </c>
      <c r="AA1777" s="0" t="n">
        <f aca="false">IF(ISNUMBER(E1777),INDEX(Scorecard!$D$19:$D$26,SUMPRODUCT(--(Scorecard!$G$19:$G$25&lt;E1777))+1),Scorecard!$D$27)</f>
        <v>-0.0341578513653732</v>
      </c>
      <c r="AB1777" s="0" t="n">
        <f aca="false">IF(ISNUMBER(F1777),INDEX(Scorecard!$D$28:$D$35,SUMPRODUCT(--(Scorecard!$G$28:$G$34&lt;F1777))+1),Scorecard!$D$36)</f>
        <v>-0.309727037437117</v>
      </c>
      <c r="AC1777" s="0" t="n">
        <f aca="false">IF(ISNUMBER(H1777),INDEX(Scorecard!$D$37:$D$44,SUMPRODUCT(--(Scorecard!$G$37:$G$43&lt;H1777))+1),Scorecard!$D$45)</f>
        <v>-0.569454719285959</v>
      </c>
      <c r="AD1777" s="0" t="n">
        <f aca="false">IF(ISNUMBER(I1777),INDEX(Scorecard!$D$46:$D$52,SUMPRODUCT(--(Scorecard!$G$46:$G$51&lt;I1777))+1),Scorecard!$D$53)</f>
        <v>-0.114272400683245</v>
      </c>
      <c r="AE1777" s="0" t="n">
        <f aca="false">IF(ISNUMBER(K1777),INDEX(Scorecard!$D$54:$D$61,SUMPRODUCT(--(Scorecard!$G$54:$G$60&lt;K1777))+1),Scorecard!$D$62)</f>
        <v>-0.541917179454542</v>
      </c>
      <c r="AF1777" s="0" t="n">
        <f aca="false">IF(ISNUMBER(L1777),INDEX(Scorecard!$D$63:$D$68,SUMPRODUCT(--(Scorecard!$G$63:$G$67&lt;L1777))+1),Scorecard!$D$69)</f>
        <v>0.322484508656054</v>
      </c>
      <c r="AG1777" s="0" t="n">
        <f aca="false">Inputs!$B$10+Scorecard!$J$5*Y1777+Scorecard!$J$6*Z1777+Scorecard!$J$7*AA1777+Scorecard!$J$8*AB1777+Scorecard!$J$9*AC1777+Scorecard!$J$10*AD1777+Scorecard!$J$11*AE1777+Scorecard!$J$12*AF1777</f>
        <v>-3.07825275618174</v>
      </c>
      <c r="AH1777" s="0" t="n">
        <f aca="false">MIN(1-Inputs!$B$13,MAX(Inputs!$B$13,1/(1+EXP(-(Inputs!$B$11*AG1777+Inputs!$B$12)))))</f>
        <v>0.0440168598657373</v>
      </c>
      <c r="AI1777" s="0" t="n">
        <f aca="false">Inputs!$B$9-Inputs!$B$8*AG1777</f>
        <v>575.942475923429</v>
      </c>
      <c r="AJ1777" s="0" t="n">
        <f aca="false">RANK(AH1777,$AH$5:$AH$2004,0)+COUNTIF($AH$4:AH1776,AH1777)</f>
        <v>176</v>
      </c>
      <c r="AK1777" s="0" t="n">
        <f aca="false">IF(AJ1777&lt;=Deciles!$B$5*(Deciles!$B$4+1),INT((AJ1777-1)/(Deciles!$B$4+1))+1,Deciles!$B$5+INT((AJ1777-1-Deciles!$B$5*(Deciles!$B$4+1))/Deciles!$B$4)+1)</f>
        <v>1</v>
      </c>
    </row>
    <row r="1778" customFormat="false" ht="15" hidden="false" customHeight="false" outlineLevel="0" collapsed="false">
      <c r="A1778" s="0" t="n">
        <v>52919</v>
      </c>
      <c r="B1778" s="0" t="s">
        <v>139</v>
      </c>
      <c r="C1778" s="0" t="n">
        <v>735</v>
      </c>
      <c r="D1778" s="0" t="n">
        <v>80</v>
      </c>
      <c r="E1778" s="0" t="n">
        <v>79.2143249511719</v>
      </c>
      <c r="F1778" s="0" t="n">
        <v>45</v>
      </c>
      <c r="G1778" s="0" t="n">
        <v>3.13400006294251</v>
      </c>
      <c r="H1778" s="0" t="n">
        <v>0.11733341217041</v>
      </c>
      <c r="I1778" s="0" t="n">
        <v>2</v>
      </c>
      <c r="J1778" s="0" t="n">
        <v>11.7742614746094</v>
      </c>
      <c r="K1778" s="0" t="n">
        <v>5.83333349227905</v>
      </c>
      <c r="L1778" s="0" t="n">
        <v>-3.49999952316284</v>
      </c>
      <c r="M1778" s="0" t="n">
        <v>2.30299806594849</v>
      </c>
      <c r="N1778" s="0" t="n">
        <v>0</v>
      </c>
      <c r="O1778" s="0" t="n">
        <v>0</v>
      </c>
      <c r="P1778" s="0" t="s">
        <v>144</v>
      </c>
      <c r="Q1778" s="0" t="s">
        <v>160</v>
      </c>
      <c r="R1778" s="0" t="n">
        <v>2</v>
      </c>
      <c r="S1778" s="0" t="s">
        <v>162</v>
      </c>
      <c r="T1778" s="0" t="n">
        <v>0</v>
      </c>
      <c r="U1778" s="0" t="n">
        <v>129866.39</v>
      </c>
      <c r="V1778" s="0" t="n">
        <v>0.0169469807296991</v>
      </c>
      <c r="W1778" s="0" t="n">
        <v>602.530517578125</v>
      </c>
      <c r="X1778" s="0" t="n">
        <v>0.0196876842528582</v>
      </c>
      <c r="Y1778" s="0" t="n">
        <f aca="false">IF(ISNUMBER(C1778),INDEX(Scorecard!$D$5:$D$12,SUMPRODUCT(--(Scorecard!$G$5:$G$11&lt;C1778))+1),Scorecard!$D$13)</f>
        <v>0.488358159108655</v>
      </c>
      <c r="Z1778" s="0" t="n">
        <f aca="false">IF(ISNUMBER(D1778),INDEX(Scorecard!$D$14:$D$17,SUMPRODUCT(--(Scorecard!$G$14:$G$16&lt;D1778))+1),Scorecard!$D$18)</f>
        <v>0.0505355481560174</v>
      </c>
      <c r="AA1778" s="0" t="n">
        <f aca="false">IF(ISNUMBER(E1778),INDEX(Scorecard!$D$19:$D$26,SUMPRODUCT(--(Scorecard!$G$19:$G$25&lt;E1778))+1),Scorecard!$D$27)</f>
        <v>-0.0341578513653732</v>
      </c>
      <c r="AB1778" s="0" t="n">
        <f aca="false">IF(ISNUMBER(F1778),INDEX(Scorecard!$D$28:$D$35,SUMPRODUCT(--(Scorecard!$G$28:$G$34&lt;F1778))+1),Scorecard!$D$36)</f>
        <v>-0.309727037437117</v>
      </c>
      <c r="AC1778" s="0" t="n">
        <f aca="false">IF(ISNUMBER(H1778),INDEX(Scorecard!$D$37:$D$44,SUMPRODUCT(--(Scorecard!$G$37:$G$43&lt;H1778))+1),Scorecard!$D$45)</f>
        <v>0.102184252677548</v>
      </c>
      <c r="AD1778" s="0" t="n">
        <f aca="false">IF(ISNUMBER(I1778),INDEX(Scorecard!$D$46:$D$52,SUMPRODUCT(--(Scorecard!$G$46:$G$51&lt;I1778))+1),Scorecard!$D$53)</f>
        <v>-0.161534840507194</v>
      </c>
      <c r="AE1778" s="0" t="n">
        <f aca="false">IF(ISNUMBER(K1778),INDEX(Scorecard!$D$54:$D$61,SUMPRODUCT(--(Scorecard!$G$54:$G$60&lt;K1778))+1),Scorecard!$D$62)</f>
        <v>0.0151758992857273</v>
      </c>
      <c r="AF1778" s="0" t="n">
        <f aca="false">IF(ISNUMBER(L1778),INDEX(Scorecard!$D$63:$D$68,SUMPRODUCT(--(Scorecard!$G$63:$G$67&lt;L1778))+1),Scorecard!$D$69)</f>
        <v>-0.340582194386522</v>
      </c>
      <c r="AG1778" s="0" t="n">
        <f aca="false">Inputs!$B$10+Scorecard!$J$5*Y1778+Scorecard!$J$6*Z1778+Scorecard!$J$7*AA1778+Scorecard!$J$8*AB1778+Scorecard!$J$9*AC1778+Scorecard!$J$10*AD1778+Scorecard!$J$11*AE1778+Scorecard!$J$12*AF1778</f>
        <v>-3.99972335778092</v>
      </c>
      <c r="AH1778" s="0" t="n">
        <f aca="false">MIN(1-Inputs!$B$13,MAX(Inputs!$B$13,1/(1+EXP(-(Inputs!$B$11*AG1778+Inputs!$B$12)))))</f>
        <v>0.0169469799559263</v>
      </c>
      <c r="AI1778" s="0" t="n">
        <f aca="false">Inputs!$B$9-Inputs!$B$8*AG1778</f>
        <v>602.530497268471</v>
      </c>
      <c r="AJ1778" s="0" t="n">
        <f aca="false">RANK(AH1778,$AH$5:$AH$2004,0)+COUNTIF($AH$4:AH1777,AH1778)</f>
        <v>533</v>
      </c>
      <c r="AK1778" s="0" t="n">
        <f aca="false">IF(AJ1778&lt;=Deciles!$B$5*(Deciles!$B$4+1),INT((AJ1778-1)/(Deciles!$B$4+1))+1,Deciles!$B$5+INT((AJ1778-1-Deciles!$B$5*(Deciles!$B$4+1))/Deciles!$B$4)+1)</f>
        <v>3</v>
      </c>
    </row>
    <row r="1779" customFormat="false" ht="15" hidden="false" customHeight="false" outlineLevel="0" collapsed="false">
      <c r="A1779" s="0" t="n">
        <v>53022</v>
      </c>
      <c r="B1779" s="0" t="s">
        <v>157</v>
      </c>
      <c r="C1779" s="0" t="n">
        <v>772</v>
      </c>
      <c r="D1779" s="0" t="n">
        <v>86.7041320800781</v>
      </c>
      <c r="E1779" s="0" t="n">
        <v>59.1316642761231</v>
      </c>
      <c r="F1779" s="0" t="n">
        <v>32</v>
      </c>
      <c r="G1779" s="0" t="n">
        <v>4.22900009155273</v>
      </c>
      <c r="H1779" s="0" t="n">
        <v>0.345666646957398</v>
      </c>
      <c r="I1779" s="0" t="n">
        <v>78</v>
      </c>
      <c r="J1779" s="0" t="n">
        <v>11.9136371612549</v>
      </c>
      <c r="K1779" s="0" t="n">
        <v>4.12307691574097</v>
      </c>
      <c r="L1779" s="0" t="n">
        <v>-0.276923179626465</v>
      </c>
      <c r="M1779" s="0" t="n">
        <v>3.64271926879883</v>
      </c>
      <c r="N1779" s="0" t="n">
        <v>0</v>
      </c>
      <c r="O1779" s="0" t="n">
        <v>0</v>
      </c>
      <c r="P1779" s="0" t="s">
        <v>140</v>
      </c>
      <c r="Q1779" s="0" t="s">
        <v>141</v>
      </c>
      <c r="R1779" s="0" t="n">
        <v>2</v>
      </c>
      <c r="S1779" s="0" t="s">
        <v>162</v>
      </c>
      <c r="T1779" s="0" t="n">
        <v>0</v>
      </c>
      <c r="U1779" s="0" t="n">
        <v>149288.62</v>
      </c>
      <c r="V1779" s="0" t="n">
        <v>0.00202484708279371</v>
      </c>
      <c r="W1779" s="0" t="n">
        <v>660.438659667969</v>
      </c>
      <c r="X1779" s="0" t="n">
        <v>0.00121013924945146</v>
      </c>
      <c r="Y1779" s="0" t="n">
        <f aca="false">IF(ISNUMBER(C1779),INDEX(Scorecard!$D$5:$D$12,SUMPRODUCT(--(Scorecard!$G$5:$G$11&lt;C1779))+1),Scorecard!$D$13)</f>
        <v>1.23750384304241</v>
      </c>
      <c r="Z1779" s="0" t="n">
        <f aca="false">IF(ISNUMBER(D1779),INDEX(Scorecard!$D$14:$D$17,SUMPRODUCT(--(Scorecard!$G$14:$G$16&lt;D1779))+1),Scorecard!$D$18)</f>
        <v>0.0505355481560174</v>
      </c>
      <c r="AA1779" s="0" t="n">
        <f aca="false">IF(ISNUMBER(E1779),INDEX(Scorecard!$D$19:$D$26,SUMPRODUCT(--(Scorecard!$G$19:$G$25&lt;E1779))+1),Scorecard!$D$27)</f>
        <v>0.267179331770092</v>
      </c>
      <c r="AB1779" s="0" t="n">
        <f aca="false">IF(ISNUMBER(F1779),INDEX(Scorecard!$D$28:$D$35,SUMPRODUCT(--(Scorecard!$G$28:$G$34&lt;F1779))+1),Scorecard!$D$36)</f>
        <v>0.126913191054783</v>
      </c>
      <c r="AC1779" s="0" t="n">
        <f aca="false">IF(ISNUMBER(H1779),INDEX(Scorecard!$D$37:$D$44,SUMPRODUCT(--(Scorecard!$G$37:$G$43&lt;H1779))+1),Scorecard!$D$45)</f>
        <v>-0.0679520129233634</v>
      </c>
      <c r="AD1779" s="0" t="n">
        <f aca="false">IF(ISNUMBER(I1779),INDEX(Scorecard!$D$46:$D$52,SUMPRODUCT(--(Scorecard!$G$46:$G$51&lt;I1779))+1),Scorecard!$D$53)</f>
        <v>0.818882373006414</v>
      </c>
      <c r="AE1779" s="0" t="n">
        <f aca="false">IF(ISNUMBER(K1779),INDEX(Scorecard!$D$54:$D$61,SUMPRODUCT(--(Scorecard!$G$54:$G$60&lt;K1779))+1),Scorecard!$D$62)</f>
        <v>0.489050497890326</v>
      </c>
      <c r="AF1779" s="0" t="n">
        <f aca="false">IF(ISNUMBER(L1779),INDEX(Scorecard!$D$63:$D$68,SUMPRODUCT(--(Scorecard!$G$63:$G$67&lt;L1779))+1),Scorecard!$D$69)</f>
        <v>0.322484508656054</v>
      </c>
      <c r="AG1779" s="0" t="n">
        <f aca="false">Inputs!$B$10+Scorecard!$J$5*Y1779+Scorecard!$J$6*Z1779+Scorecard!$J$7*AA1779+Scorecard!$J$8*AB1779+Scorecard!$J$9*AC1779+Scorecard!$J$10*AD1779+Scorecard!$J$11*AE1779+Scorecard!$J$12*AF1779</f>
        <v>-6.00666827004492</v>
      </c>
      <c r="AH1779" s="0" t="n">
        <f aca="false">MIN(1-Inputs!$B$13,MAX(Inputs!$B$13,1/(1+EXP(-(Inputs!$B$11*AG1779+Inputs!$B$12)))))</f>
        <v>0.00202484717181338</v>
      </c>
      <c r="AI1779" s="0" t="n">
        <f aca="false">Inputs!$B$9-Inputs!$B$8*AG1779</f>
        <v>660.438686713683</v>
      </c>
      <c r="AJ1779" s="0" t="n">
        <f aca="false">RANK(AH1779,$AH$5:$AH$2004,0)+COUNTIF($AH$4:AH1778,AH1779)</f>
        <v>1688</v>
      </c>
      <c r="AK1779" s="0" t="n">
        <f aca="false">IF(AJ1779&lt;=Deciles!$B$5*(Deciles!$B$4+1),INT((AJ1779-1)/(Deciles!$B$4+1))+1,Deciles!$B$5+INT((AJ1779-1-Deciles!$B$5*(Deciles!$B$4+1))/Deciles!$B$4)+1)</f>
        <v>9</v>
      </c>
    </row>
    <row r="1780" customFormat="false" ht="15" hidden="false" customHeight="false" outlineLevel="0" collapsed="false">
      <c r="A1780" s="0" t="n">
        <v>53026</v>
      </c>
      <c r="B1780" s="0" t="s">
        <v>143</v>
      </c>
      <c r="C1780" s="0" t="n">
        <v>774</v>
      </c>
      <c r="D1780" s="0" t="n">
        <v>80</v>
      </c>
      <c r="E1780" s="0" t="n">
        <v>72.8758392333984</v>
      </c>
      <c r="F1780" s="0" t="n">
        <v>37</v>
      </c>
      <c r="G1780" s="0" t="n">
        <v>4.33900022506714</v>
      </c>
      <c r="H1780" s="0" t="n">
        <v>1.10566687583923</v>
      </c>
      <c r="I1780" s="0" t="n">
        <v>24</v>
      </c>
      <c r="J1780" s="0" t="n">
        <v>12.0530862808228</v>
      </c>
      <c r="K1780" s="0" t="n">
        <v>8.8333330154419</v>
      </c>
      <c r="L1780" s="0" t="n">
        <v>5.0717945098877</v>
      </c>
      <c r="M1780" s="0" t="n">
        <v>1.74300384521484</v>
      </c>
      <c r="N1780" s="0" t="n">
        <v>0</v>
      </c>
      <c r="O1780" s="0" t="n">
        <v>0</v>
      </c>
      <c r="P1780" s="0" t="s">
        <v>144</v>
      </c>
      <c r="Q1780" s="0" t="s">
        <v>141</v>
      </c>
      <c r="R1780" s="0" t="n">
        <v>1</v>
      </c>
      <c r="S1780" s="0" t="s">
        <v>148</v>
      </c>
      <c r="T1780" s="0" t="n">
        <v>0</v>
      </c>
      <c r="U1780" s="0" t="n">
        <v>171628.31</v>
      </c>
      <c r="V1780" s="0" t="n">
        <v>0.00821496173739433</v>
      </c>
      <c r="W1780" s="0" t="n">
        <v>622.367919921875</v>
      </c>
      <c r="X1780" s="0" t="n">
        <v>0.00516926730051637</v>
      </c>
      <c r="Y1780" s="0" t="n">
        <f aca="false">IF(ISNUMBER(C1780),INDEX(Scorecard!$D$5:$D$12,SUMPRODUCT(--(Scorecard!$G$5:$G$11&lt;C1780))+1),Scorecard!$D$13)</f>
        <v>1.23750384304241</v>
      </c>
      <c r="Z1780" s="0" t="n">
        <f aca="false">IF(ISNUMBER(D1780),INDEX(Scorecard!$D$14:$D$17,SUMPRODUCT(--(Scorecard!$G$14:$G$16&lt;D1780))+1),Scorecard!$D$18)</f>
        <v>0.0505355481560174</v>
      </c>
      <c r="AA1780" s="0" t="n">
        <f aca="false">IF(ISNUMBER(E1780),INDEX(Scorecard!$D$19:$D$26,SUMPRODUCT(--(Scorecard!$G$19:$G$25&lt;E1780))+1),Scorecard!$D$27)</f>
        <v>-0.0341578513653732</v>
      </c>
      <c r="AB1780" s="0" t="n">
        <f aca="false">IF(ISNUMBER(F1780),INDEX(Scorecard!$D$28:$D$35,SUMPRODUCT(--(Scorecard!$G$28:$G$34&lt;F1780))+1),Scorecard!$D$36)</f>
        <v>-0.0008456427959252</v>
      </c>
      <c r="AC1780" s="0" t="n">
        <f aca="false">IF(ISNUMBER(H1780),INDEX(Scorecard!$D$37:$D$44,SUMPRODUCT(--(Scorecard!$G$37:$G$43&lt;H1780))+1),Scorecard!$D$45)</f>
        <v>-0.975503570149195</v>
      </c>
      <c r="AD1780" s="0" t="n">
        <f aca="false">IF(ISNUMBER(I1780),INDEX(Scorecard!$D$46:$D$52,SUMPRODUCT(--(Scorecard!$G$46:$G$51&lt;I1780))+1),Scorecard!$D$53)</f>
        <v>-0.048559051279741</v>
      </c>
      <c r="AE1780" s="0" t="n">
        <f aca="false">IF(ISNUMBER(K1780),INDEX(Scorecard!$D$54:$D$61,SUMPRODUCT(--(Scorecard!$G$54:$G$60&lt;K1780))+1),Scorecard!$D$62)</f>
        <v>-0.541917179454542</v>
      </c>
      <c r="AF1780" s="0" t="n">
        <f aca="false">IF(ISNUMBER(L1780),INDEX(Scorecard!$D$63:$D$68,SUMPRODUCT(--(Scorecard!$G$63:$G$67&lt;L1780))+1),Scorecard!$D$69)</f>
        <v>0.322484508656054</v>
      </c>
      <c r="AG1780" s="0" t="n">
        <f aca="false">Inputs!$B$10+Scorecard!$J$5*Y1780+Scorecard!$J$6*Z1780+Scorecard!$J$7*AA1780+Scorecard!$J$8*AB1780+Scorecard!$J$9*AC1780+Scorecard!$J$10*AD1780+Scorecard!$J$11*AE1780+Scorecard!$J$12*AF1780</f>
        <v>-4.6872352222081</v>
      </c>
      <c r="AH1780" s="0" t="n">
        <f aca="false">MIN(1-Inputs!$B$13,MAX(Inputs!$B$13,1/(1+EXP(-(Inputs!$B$11*AG1780+Inputs!$B$12)))))</f>
        <v>0.00821496204069418</v>
      </c>
      <c r="AI1780" s="0" t="n">
        <f aca="false">Inputs!$B$9-Inputs!$B$8*AG1780</f>
        <v>622.3678964157</v>
      </c>
      <c r="AJ1780" s="0" t="n">
        <f aca="false">RANK(AH1780,$AH$5:$AH$2004,0)+COUNTIF($AH$4:AH1779,AH1780)</f>
        <v>950</v>
      </c>
      <c r="AK1780" s="0" t="n">
        <f aca="false">IF(AJ1780&lt;=Deciles!$B$5*(Deciles!$B$4+1),INT((AJ1780-1)/(Deciles!$B$4+1))+1,Deciles!$B$5+INT((AJ1780-1-Deciles!$B$5*(Deciles!$B$4+1))/Deciles!$B$4)+1)</f>
        <v>5</v>
      </c>
    </row>
    <row r="1781" customFormat="false" ht="15" hidden="false" customHeight="false" outlineLevel="0" collapsed="false">
      <c r="A1781" s="0" t="n">
        <v>53056</v>
      </c>
      <c r="B1781" s="0" t="s">
        <v>145</v>
      </c>
      <c r="C1781" s="0" t="n">
        <v>794</v>
      </c>
      <c r="D1781" s="0" t="n">
        <v>80</v>
      </c>
      <c r="E1781" s="0" t="n">
        <v>68.8197326660156</v>
      </c>
      <c r="F1781" s="0" t="n">
        <v>35</v>
      </c>
      <c r="G1781" s="0" t="n">
        <v>3.75900006294251</v>
      </c>
      <c r="H1781" s="0" t="n">
        <v>0.24233341217041</v>
      </c>
      <c r="I1781" s="0" t="n">
        <v>31</v>
      </c>
      <c r="J1781" s="0" t="n">
        <v>12.6569805145264</v>
      </c>
      <c r="K1781" s="0" t="n">
        <v>4.85833311080933</v>
      </c>
      <c r="L1781" s="0" t="n">
        <v>-1.875</v>
      </c>
      <c r="M1781" s="0" t="n">
        <v>6.54819345474243</v>
      </c>
      <c r="N1781" s="0" t="n">
        <v>0</v>
      </c>
      <c r="O1781" s="0" t="n">
        <v>0</v>
      </c>
      <c r="P1781" s="0" t="s">
        <v>144</v>
      </c>
      <c r="Q1781" s="0" t="s">
        <v>141</v>
      </c>
      <c r="R1781" s="0" t="n">
        <v>1</v>
      </c>
      <c r="S1781" s="0" t="s">
        <v>151</v>
      </c>
      <c r="T1781" s="0" t="n">
        <v>0</v>
      </c>
      <c r="U1781" s="0" t="n">
        <v>313947.38</v>
      </c>
      <c r="V1781" s="0" t="n">
        <v>0.00149143405724317</v>
      </c>
      <c r="W1781" s="0" t="n">
        <v>668.728210449219</v>
      </c>
      <c r="X1781" s="0" t="n">
        <v>0.00141866807825863</v>
      </c>
      <c r="Y1781" s="0" t="n">
        <f aca="false">IF(ISNUMBER(C1781),INDEX(Scorecard!$D$5:$D$12,SUMPRODUCT(--(Scorecard!$G$5:$G$11&lt;C1781))+1),Scorecard!$D$13)</f>
        <v>2.19112706886128</v>
      </c>
      <c r="Z1781" s="0" t="n">
        <f aca="false">IF(ISNUMBER(D1781),INDEX(Scorecard!$D$14:$D$17,SUMPRODUCT(--(Scorecard!$G$14:$G$16&lt;D1781))+1),Scorecard!$D$18)</f>
        <v>0.0505355481560174</v>
      </c>
      <c r="AA1781" s="0" t="n">
        <f aca="false">IF(ISNUMBER(E1781),INDEX(Scorecard!$D$19:$D$26,SUMPRODUCT(--(Scorecard!$G$19:$G$25&lt;E1781))+1),Scorecard!$D$27)</f>
        <v>0.0530843085177338</v>
      </c>
      <c r="AB1781" s="0" t="n">
        <f aca="false">IF(ISNUMBER(F1781),INDEX(Scorecard!$D$28:$D$35,SUMPRODUCT(--(Scorecard!$G$28:$G$34&lt;F1781))+1),Scorecard!$D$36)</f>
        <v>-0.0008456427959252</v>
      </c>
      <c r="AC1781" s="0" t="n">
        <f aca="false">IF(ISNUMBER(H1781),INDEX(Scorecard!$D$37:$D$44,SUMPRODUCT(--(Scorecard!$G$37:$G$43&lt;H1781))+1),Scorecard!$D$45)</f>
        <v>-0.0679520129233634</v>
      </c>
      <c r="AD1781" s="0" t="n">
        <f aca="false">IF(ISNUMBER(I1781),INDEX(Scorecard!$D$46:$D$52,SUMPRODUCT(--(Scorecard!$G$46:$G$51&lt;I1781))+1),Scorecard!$D$53)</f>
        <v>0.123869379412532</v>
      </c>
      <c r="AE1781" s="0" t="n">
        <f aca="false">IF(ISNUMBER(K1781),INDEX(Scorecard!$D$54:$D$61,SUMPRODUCT(--(Scorecard!$G$54:$G$60&lt;K1781))+1),Scorecard!$D$62)</f>
        <v>0.214429354789033</v>
      </c>
      <c r="AF1781" s="0" t="n">
        <f aca="false">IF(ISNUMBER(L1781),INDEX(Scorecard!$D$63:$D$68,SUMPRODUCT(--(Scorecard!$G$63:$G$67&lt;L1781))+1),Scorecard!$D$69)</f>
        <v>-0.340582194386522</v>
      </c>
      <c r="AG1781" s="0" t="n">
        <f aca="false">Inputs!$B$10+Scorecard!$J$5*Y1781+Scorecard!$J$6*Z1781+Scorecard!$J$7*AA1781+Scorecard!$J$8*AB1781+Scorecard!$J$9*AC1781+Scorecard!$J$10*AD1781+Scorecard!$J$11*AE1781+Scorecard!$J$12*AF1781</f>
        <v>-6.29396061477568</v>
      </c>
      <c r="AH1781" s="0" t="n">
        <f aca="false">MIN(1-Inputs!$B$13,MAX(Inputs!$B$13,1/(1+EXP(-(Inputs!$B$11*AG1781+Inputs!$B$12)))))</f>
        <v>0.00149143401663412</v>
      </c>
      <c r="AI1781" s="0" t="n">
        <f aca="false">Inputs!$B$9-Inputs!$B$8*AG1781</f>
        <v>668.728191534252</v>
      </c>
      <c r="AJ1781" s="0" t="n">
        <f aca="false">RANK(AH1781,$AH$5:$AH$2004,0)+COUNTIF($AH$4:AH1780,AH1781)</f>
        <v>1804</v>
      </c>
      <c r="AK1781" s="0" t="n">
        <f aca="false">IF(AJ1781&lt;=Deciles!$B$5*(Deciles!$B$4+1),INT((AJ1781-1)/(Deciles!$B$4+1))+1,Deciles!$B$5+INT((AJ1781-1-Deciles!$B$5*(Deciles!$B$4+1))/Deciles!$B$4)+1)</f>
        <v>10</v>
      </c>
    </row>
    <row r="1782" customFormat="false" ht="15" hidden="false" customHeight="false" outlineLevel="0" collapsed="false">
      <c r="A1782" s="0" t="n">
        <v>53090</v>
      </c>
      <c r="B1782" s="0" t="s">
        <v>145</v>
      </c>
      <c r="C1782" s="0" t="n">
        <v>784</v>
      </c>
      <c r="D1782" s="0" t="n">
        <v>61.3813972473145</v>
      </c>
      <c r="E1782" s="0" t="n">
        <v>52.2096481323242</v>
      </c>
      <c r="F1782" s="0" t="n">
        <v>10</v>
      </c>
      <c r="G1782" s="0" t="n">
        <v>3.86400008201599</v>
      </c>
      <c r="H1782" s="0" t="n">
        <v>0.347333431243897</v>
      </c>
      <c r="I1782" s="0" t="n">
        <v>38</v>
      </c>
      <c r="J1782" s="0" t="n">
        <v>12.1600799560547</v>
      </c>
      <c r="K1782" s="0" t="n">
        <v>4.55833339691162</v>
      </c>
      <c r="L1782" s="0" t="n">
        <v>-1.875</v>
      </c>
      <c r="M1782" s="0" t="n">
        <v>4.74416494369507</v>
      </c>
      <c r="N1782" s="0" t="n">
        <v>0</v>
      </c>
      <c r="O1782" s="0" t="n">
        <v>0</v>
      </c>
      <c r="P1782" s="0" t="s">
        <v>144</v>
      </c>
      <c r="Q1782" s="0" t="s">
        <v>141</v>
      </c>
      <c r="R1782" s="0" t="n">
        <v>2</v>
      </c>
      <c r="S1782" s="0" t="s">
        <v>142</v>
      </c>
      <c r="T1782" s="0" t="n">
        <v>0</v>
      </c>
      <c r="U1782" s="0" t="n">
        <v>191009.81</v>
      </c>
      <c r="V1782" s="0" t="n">
        <v>0.0010391715914011</v>
      </c>
      <c r="W1782" s="0" t="n">
        <v>678.519104003906</v>
      </c>
      <c r="X1782" s="0" t="n">
        <v>0.000900930783245713</v>
      </c>
      <c r="Y1782" s="0" t="n">
        <f aca="false">IF(ISNUMBER(C1782),INDEX(Scorecard!$D$5:$D$12,SUMPRODUCT(--(Scorecard!$G$5:$G$11&lt;C1782))+1),Scorecard!$D$13)</f>
        <v>1.23750384304241</v>
      </c>
      <c r="Z1782" s="0" t="n">
        <f aca="false">IF(ISNUMBER(D1782),INDEX(Scorecard!$D$14:$D$17,SUMPRODUCT(--(Scorecard!$G$14:$G$16&lt;D1782))+1),Scorecard!$D$18)</f>
        <v>0.248677243387958</v>
      </c>
      <c r="AA1782" s="0" t="n">
        <f aca="false">IF(ISNUMBER(E1782),INDEX(Scorecard!$D$19:$D$26,SUMPRODUCT(--(Scorecard!$G$19:$G$25&lt;E1782))+1),Scorecard!$D$27)</f>
        <v>0.57899015159425</v>
      </c>
      <c r="AB1782" s="0" t="n">
        <f aca="false">IF(ISNUMBER(F1782),INDEX(Scorecard!$D$28:$D$35,SUMPRODUCT(--(Scorecard!$G$28:$G$34&lt;F1782))+1),Scorecard!$D$36)</f>
        <v>0.624829191519909</v>
      </c>
      <c r="AC1782" s="0" t="n">
        <f aca="false">IF(ISNUMBER(H1782),INDEX(Scorecard!$D$37:$D$44,SUMPRODUCT(--(Scorecard!$G$37:$G$43&lt;H1782))+1),Scorecard!$D$45)</f>
        <v>-0.0679520129233634</v>
      </c>
      <c r="AD1782" s="0" t="n">
        <f aca="false">IF(ISNUMBER(I1782),INDEX(Scorecard!$D$46:$D$52,SUMPRODUCT(--(Scorecard!$G$46:$G$51&lt;I1782))+1),Scorecard!$D$53)</f>
        <v>0.569875412099532</v>
      </c>
      <c r="AE1782" s="0" t="n">
        <f aca="false">IF(ISNUMBER(K1782),INDEX(Scorecard!$D$54:$D$61,SUMPRODUCT(--(Scorecard!$G$54:$G$60&lt;K1782))+1),Scorecard!$D$62)</f>
        <v>0.409483001259379</v>
      </c>
      <c r="AF1782" s="0" t="n">
        <f aca="false">IF(ISNUMBER(L1782),INDEX(Scorecard!$D$63:$D$68,SUMPRODUCT(--(Scorecard!$G$63:$G$67&lt;L1782))+1),Scorecard!$D$69)</f>
        <v>-0.340582194386522</v>
      </c>
      <c r="AG1782" s="0" t="n">
        <f aca="false">Inputs!$B$10+Scorecard!$J$5*Y1782+Scorecard!$J$6*Z1782+Scorecard!$J$7*AA1782+Scorecard!$J$8*AB1782+Scorecard!$J$9*AC1782+Scorecard!$J$10*AD1782+Scorecard!$J$11*AE1782+Scorecard!$J$12*AF1782</f>
        <v>-6.63328855332408</v>
      </c>
      <c r="AH1782" s="0" t="n">
        <f aca="false">MIN(1-Inputs!$B$13,MAX(Inputs!$B$13,1/(1+EXP(-(Inputs!$B$11*AG1782+Inputs!$B$12)))))</f>
        <v>0.00103917154683027</v>
      </c>
      <c r="AI1782" s="0" t="n">
        <f aca="false">Inputs!$B$9-Inputs!$B$8*AG1782</f>
        <v>678.519126217829</v>
      </c>
      <c r="AJ1782" s="0" t="n">
        <f aca="false">RANK(AH1782,$AH$5:$AH$2004,0)+COUNTIF($AH$4:AH1781,AH1782)</f>
        <v>1893</v>
      </c>
      <c r="AK1782" s="0" t="n">
        <f aca="false">IF(AJ1782&lt;=Deciles!$B$5*(Deciles!$B$4+1),INT((AJ1782-1)/(Deciles!$B$4+1))+1,Deciles!$B$5+INT((AJ1782-1-Deciles!$B$5*(Deciles!$B$4+1))/Deciles!$B$4)+1)</f>
        <v>10</v>
      </c>
    </row>
    <row r="1783" customFormat="false" ht="15" hidden="false" customHeight="false" outlineLevel="0" collapsed="false">
      <c r="A1783" s="0" t="n">
        <v>53114</v>
      </c>
      <c r="B1783" s="0" t="s">
        <v>152</v>
      </c>
      <c r="C1783" s="0" t="n">
        <v>680</v>
      </c>
      <c r="D1783" s="0" t="n">
        <v>80</v>
      </c>
      <c r="E1783" s="0" t="n">
        <v>70.3884353637695</v>
      </c>
      <c r="F1783" s="0" t="n">
        <v>50</v>
      </c>
      <c r="G1783" s="0" t="n">
        <v>3.49900007247925</v>
      </c>
      <c r="H1783" s="0" t="n">
        <v>-2.93433332443237</v>
      </c>
      <c r="I1783" s="0" t="n">
        <v>17</v>
      </c>
      <c r="J1783" s="0" t="n">
        <v>12.8701591491699</v>
      </c>
      <c r="K1783" s="0" t="n">
        <v>5.19999980926514</v>
      </c>
      <c r="L1783" s="0" t="n">
        <v>-0.458333492279053</v>
      </c>
      <c r="M1783" s="0" t="n">
        <v>7.33082723617554</v>
      </c>
      <c r="N1783" s="0" t="n">
        <v>0</v>
      </c>
      <c r="O1783" s="0" t="n">
        <v>0</v>
      </c>
      <c r="P1783" s="0" t="s">
        <v>140</v>
      </c>
      <c r="Q1783" s="0" t="s">
        <v>141</v>
      </c>
      <c r="R1783" s="0" t="n">
        <v>1</v>
      </c>
      <c r="S1783" s="0" t="s">
        <v>154</v>
      </c>
      <c r="T1783" s="0" t="n">
        <v>0</v>
      </c>
      <c r="U1783" s="0" t="n">
        <v>388543.16</v>
      </c>
      <c r="V1783" s="0" t="n">
        <v>0.0557621568441391</v>
      </c>
      <c r="W1783" s="0" t="n">
        <v>569.206604003906</v>
      </c>
      <c r="X1783" s="0" t="n">
        <v>0.0905295982956886</v>
      </c>
      <c r="Y1783" s="0" t="n">
        <f aca="false">IF(ISNUMBER(C1783),INDEX(Scorecard!$D$5:$D$12,SUMPRODUCT(--(Scorecard!$G$5:$G$11&lt;C1783))+1),Scorecard!$D$13)</f>
        <v>-0.869677851527538</v>
      </c>
      <c r="Z1783" s="0" t="n">
        <f aca="false">IF(ISNUMBER(D1783),INDEX(Scorecard!$D$14:$D$17,SUMPRODUCT(--(Scorecard!$G$14:$G$16&lt;D1783))+1),Scorecard!$D$18)</f>
        <v>0.0505355481560174</v>
      </c>
      <c r="AA1783" s="0" t="n">
        <f aca="false">IF(ISNUMBER(E1783),INDEX(Scorecard!$D$19:$D$26,SUMPRODUCT(--(Scorecard!$G$19:$G$25&lt;E1783))+1),Scorecard!$D$27)</f>
        <v>0.0530843085177338</v>
      </c>
      <c r="AB1783" s="0" t="n">
        <f aca="false">IF(ISNUMBER(F1783),INDEX(Scorecard!$D$28:$D$35,SUMPRODUCT(--(Scorecard!$G$28:$G$34&lt;F1783))+1),Scorecard!$D$36)</f>
        <v>-0.400689107298307</v>
      </c>
      <c r="AC1783" s="0" t="n">
        <f aca="false">IF(ISNUMBER(H1783),INDEX(Scorecard!$D$37:$D$44,SUMPRODUCT(--(Scorecard!$G$37:$G$43&lt;H1783))+1),Scorecard!$D$45)</f>
        <v>1.35057635045042</v>
      </c>
      <c r="AD1783" s="0" t="n">
        <f aca="false">IF(ISNUMBER(I1783),INDEX(Scorecard!$D$46:$D$52,SUMPRODUCT(--(Scorecard!$G$46:$G$51&lt;I1783))+1),Scorecard!$D$53)</f>
        <v>-0.114272400683245</v>
      </c>
      <c r="AE1783" s="0" t="n">
        <f aca="false">IF(ISNUMBER(K1783),INDEX(Scorecard!$D$54:$D$61,SUMPRODUCT(--(Scorecard!$G$54:$G$60&lt;K1783))+1),Scorecard!$D$62)</f>
        <v>0.214429354789033</v>
      </c>
      <c r="AF1783" s="0" t="n">
        <f aca="false">IF(ISNUMBER(L1783),INDEX(Scorecard!$D$63:$D$68,SUMPRODUCT(--(Scorecard!$G$63:$G$67&lt;L1783))+1),Scorecard!$D$69)</f>
        <v>0.322484508656054</v>
      </c>
      <c r="AG1783" s="0" t="n">
        <f aca="false">Inputs!$B$10+Scorecard!$J$5*Y1783+Scorecard!$J$6*Z1783+Scorecard!$J$7*AA1783+Scorecard!$J$8*AB1783+Scorecard!$J$9*AC1783+Scorecard!$J$10*AD1783+Scorecard!$J$11*AE1783+Scorecard!$J$12*AF1783</f>
        <v>-2.84480536895392</v>
      </c>
      <c r="AH1783" s="0" t="n">
        <f aca="false">MIN(1-Inputs!$B$13,MAX(Inputs!$B$13,1/(1+EXP(-(Inputs!$B$11*AG1783+Inputs!$B$12)))))</f>
        <v>0.0557621550302194</v>
      </c>
      <c r="AI1783" s="0" t="n">
        <f aca="false">Inputs!$B$9-Inputs!$B$8*AG1783</f>
        <v>569.206608166188</v>
      </c>
      <c r="AJ1783" s="0" t="n">
        <f aca="false">RANK(AH1783,$AH$5:$AH$2004,0)+COUNTIF($AH$4:AH1782,AH1783)</f>
        <v>128</v>
      </c>
      <c r="AK1783" s="0" t="n">
        <f aca="false">IF(AJ1783&lt;=Deciles!$B$5*(Deciles!$B$4+1),INT((AJ1783-1)/(Deciles!$B$4+1))+1,Deciles!$B$5+INT((AJ1783-1-Deciles!$B$5*(Deciles!$B$4+1))/Deciles!$B$4)+1)</f>
        <v>1</v>
      </c>
    </row>
    <row r="1784" customFormat="false" ht="15" hidden="false" customHeight="false" outlineLevel="0" collapsed="false">
      <c r="A1784" s="0" t="n">
        <v>53116</v>
      </c>
      <c r="B1784" s="0" t="s">
        <v>158</v>
      </c>
      <c r="C1784" s="0" t="n">
        <v>830</v>
      </c>
      <c r="D1784" s="0" t="n">
        <v>81.4950256347656</v>
      </c>
      <c r="E1784" s="0" t="n">
        <v>80.9309234619141</v>
      </c>
      <c r="F1784" s="0" t="n">
        <v>39</v>
      </c>
      <c r="G1784" s="0" t="n">
        <v>2.51900005340576</v>
      </c>
      <c r="H1784" s="0" t="n">
        <v>-0.397666692733765</v>
      </c>
      <c r="I1784" s="0" t="n">
        <v>1</v>
      </c>
      <c r="J1784" s="0" t="n">
        <v>12.4707527160645</v>
      </c>
      <c r="K1784" s="0" t="n">
        <v>7.13333320617676</v>
      </c>
      <c r="L1784" s="0" t="n">
        <v>2.71025609970093</v>
      </c>
      <c r="M1784" s="0" t="n">
        <v>0.509527981281281</v>
      </c>
      <c r="N1784" s="0" t="n">
        <v>0</v>
      </c>
      <c r="O1784" s="0" t="n">
        <v>0</v>
      </c>
      <c r="P1784" s="0" t="s">
        <v>144</v>
      </c>
      <c r="Q1784" s="0" t="s">
        <v>141</v>
      </c>
      <c r="R1784" s="0" t="n">
        <v>1</v>
      </c>
      <c r="S1784" s="0" t="s">
        <v>149</v>
      </c>
      <c r="T1784" s="0" t="n">
        <v>0</v>
      </c>
      <c r="U1784" s="0" t="n">
        <v>260602.88</v>
      </c>
      <c r="V1784" s="0" t="n">
        <v>0.00343693792819977</v>
      </c>
      <c r="W1784" s="0" t="n">
        <v>646.0810546875</v>
      </c>
      <c r="X1784" s="0" t="n">
        <v>0.00161631463561207</v>
      </c>
      <c r="Y1784" s="0" t="n">
        <f aca="false">IF(ISNUMBER(C1784),INDEX(Scorecard!$D$5:$D$12,SUMPRODUCT(--(Scorecard!$G$5:$G$11&lt;C1784))+1),Scorecard!$D$13)</f>
        <v>2.19112706886128</v>
      </c>
      <c r="Z1784" s="0" t="n">
        <f aca="false">IF(ISNUMBER(D1784),INDEX(Scorecard!$D$14:$D$17,SUMPRODUCT(--(Scorecard!$G$14:$G$16&lt;D1784))+1),Scorecard!$D$18)</f>
        <v>0.0505355481560174</v>
      </c>
      <c r="AA1784" s="0" t="n">
        <f aca="false">IF(ISNUMBER(E1784),INDEX(Scorecard!$D$19:$D$26,SUMPRODUCT(--(Scorecard!$G$19:$G$25&lt;E1784))+1),Scorecard!$D$27)</f>
        <v>-0.0341578513653732</v>
      </c>
      <c r="AB1784" s="0" t="n">
        <f aca="false">IF(ISNUMBER(F1784),INDEX(Scorecard!$D$28:$D$35,SUMPRODUCT(--(Scorecard!$G$28:$G$34&lt;F1784))+1),Scorecard!$D$36)</f>
        <v>-0.132616866359722</v>
      </c>
      <c r="AC1784" s="0" t="n">
        <f aca="false">IF(ISNUMBER(H1784),INDEX(Scorecard!$D$37:$D$44,SUMPRODUCT(--(Scorecard!$G$37:$G$43&lt;H1784))+1),Scorecard!$D$45)</f>
        <v>0.769716833645565</v>
      </c>
      <c r="AD1784" s="0" t="n">
        <f aca="false">IF(ISNUMBER(I1784),INDEX(Scorecard!$D$46:$D$52,SUMPRODUCT(--(Scorecard!$G$46:$G$51&lt;I1784))+1),Scorecard!$D$53)</f>
        <v>-0.161534840507194</v>
      </c>
      <c r="AE1784" s="0" t="n">
        <f aca="false">IF(ISNUMBER(K1784),INDEX(Scorecard!$D$54:$D$61,SUMPRODUCT(--(Scorecard!$G$54:$G$60&lt;K1784))+1),Scorecard!$D$62)</f>
        <v>-0.541917179454542</v>
      </c>
      <c r="AF1784" s="0" t="n">
        <f aca="false">IF(ISNUMBER(L1784),INDEX(Scorecard!$D$63:$D$68,SUMPRODUCT(--(Scorecard!$G$63:$G$67&lt;L1784))+1),Scorecard!$D$69)</f>
        <v>0.322484508656054</v>
      </c>
      <c r="AG1784" s="0" t="n">
        <f aca="false">Inputs!$B$10+Scorecard!$J$5*Y1784+Scorecard!$J$6*Z1784+Scorecard!$J$7*AA1784+Scorecard!$J$8*AB1784+Scorecard!$J$9*AC1784+Scorecard!$J$10*AD1784+Scorecard!$J$11*AE1784+Scorecard!$J$12*AF1784</f>
        <v>-5.50907089117505</v>
      </c>
      <c r="AH1784" s="0" t="n">
        <f aca="false">MIN(1-Inputs!$B$13,MAX(Inputs!$B$13,1/(1+EXP(-(Inputs!$B$11*AG1784+Inputs!$B$12)))))</f>
        <v>0.00343693783335344</v>
      </c>
      <c r="AI1784" s="0" t="n">
        <f aca="false">Inputs!$B$9-Inputs!$B$8*AG1784</f>
        <v>646.081061296585</v>
      </c>
      <c r="AJ1784" s="0" t="n">
        <f aca="false">RANK(AH1784,$AH$5:$AH$2004,0)+COUNTIF($AH$4:AH1783,AH1784)</f>
        <v>1474</v>
      </c>
      <c r="AK1784" s="0" t="n">
        <f aca="false">IF(AJ1784&lt;=Deciles!$B$5*(Deciles!$B$4+1),INT((AJ1784-1)/(Deciles!$B$4+1))+1,Deciles!$B$5+INT((AJ1784-1-Deciles!$B$5*(Deciles!$B$4+1))/Deciles!$B$4)+1)</f>
        <v>8</v>
      </c>
    </row>
    <row r="1785" customFormat="false" ht="15" hidden="false" customHeight="false" outlineLevel="0" collapsed="false">
      <c r="A1785" s="0" t="n">
        <v>53121</v>
      </c>
      <c r="B1785" s="0" t="s">
        <v>150</v>
      </c>
      <c r="C1785" s="0" t="n">
        <v>745</v>
      </c>
      <c r="D1785" s="0" t="n">
        <v>78.8269805908203</v>
      </c>
      <c r="E1785" s="0" t="n">
        <v>69.6684417724609</v>
      </c>
      <c r="F1785" s="0" t="n">
        <v>23</v>
      </c>
      <c r="G1785" s="0" t="n">
        <v>3.57100009918213</v>
      </c>
      <c r="H1785" s="0" t="n">
        <v>-3.06233310699463</v>
      </c>
      <c r="I1785" s="0" t="n">
        <v>19</v>
      </c>
      <c r="J1785" s="0" t="n">
        <v>12.0884923934937</v>
      </c>
      <c r="K1785" s="0" t="n">
        <v>4.19999980926514</v>
      </c>
      <c r="L1785" s="0" t="n">
        <v>-0.208333492279053</v>
      </c>
      <c r="M1785" s="0" t="n">
        <v>6.02960777282715</v>
      </c>
      <c r="N1785" s="0" t="n">
        <v>0</v>
      </c>
      <c r="O1785" s="0" t="n">
        <v>0</v>
      </c>
      <c r="P1785" s="0" t="s">
        <v>140</v>
      </c>
      <c r="Q1785" s="0" t="s">
        <v>141</v>
      </c>
      <c r="R1785" s="0" t="n">
        <v>2</v>
      </c>
      <c r="S1785" s="0" t="s">
        <v>156</v>
      </c>
      <c r="T1785" s="0" t="n">
        <v>0</v>
      </c>
      <c r="U1785" s="0" t="n">
        <v>177813.9</v>
      </c>
      <c r="V1785" s="0" t="n">
        <v>0.00447325082495809</v>
      </c>
      <c r="W1785" s="0" t="n">
        <v>638.920532226563</v>
      </c>
      <c r="X1785" s="0" t="n">
        <v>0.00552517594769597</v>
      </c>
      <c r="Y1785" s="0" t="n">
        <f aca="false">IF(ISNUMBER(C1785),INDEX(Scorecard!$D$5:$D$12,SUMPRODUCT(--(Scorecard!$G$5:$G$11&lt;C1785))+1),Scorecard!$D$13)</f>
        <v>0.488358159108655</v>
      </c>
      <c r="Z1785" s="0" t="n">
        <f aca="false">IF(ISNUMBER(D1785),INDEX(Scorecard!$D$14:$D$17,SUMPRODUCT(--(Scorecard!$G$14:$G$16&lt;D1785))+1),Scorecard!$D$18)</f>
        <v>0.0505355481560174</v>
      </c>
      <c r="AA1785" s="0" t="n">
        <f aca="false">IF(ISNUMBER(E1785),INDEX(Scorecard!$D$19:$D$26,SUMPRODUCT(--(Scorecard!$G$19:$G$25&lt;E1785))+1),Scorecard!$D$27)</f>
        <v>0.0530843085177338</v>
      </c>
      <c r="AB1785" s="0" t="n">
        <f aca="false">IF(ISNUMBER(F1785),INDEX(Scorecard!$D$28:$D$35,SUMPRODUCT(--(Scorecard!$G$28:$G$34&lt;F1785))+1),Scorecard!$D$36)</f>
        <v>0.349218150643304</v>
      </c>
      <c r="AC1785" s="0" t="n">
        <f aca="false">IF(ISNUMBER(H1785),INDEX(Scorecard!$D$37:$D$44,SUMPRODUCT(--(Scorecard!$G$37:$G$43&lt;H1785))+1),Scorecard!$D$45)</f>
        <v>1.35057635045042</v>
      </c>
      <c r="AD1785" s="0" t="n">
        <f aca="false">IF(ISNUMBER(I1785),INDEX(Scorecard!$D$46:$D$52,SUMPRODUCT(--(Scorecard!$G$46:$G$51&lt;I1785))+1),Scorecard!$D$53)</f>
        <v>-0.108777051091409</v>
      </c>
      <c r="AE1785" s="0" t="n">
        <f aca="false">IF(ISNUMBER(K1785),INDEX(Scorecard!$D$54:$D$61,SUMPRODUCT(--(Scorecard!$G$54:$G$60&lt;K1785))+1),Scorecard!$D$62)</f>
        <v>0.489050497890326</v>
      </c>
      <c r="AF1785" s="0" t="n">
        <f aca="false">IF(ISNUMBER(L1785),INDEX(Scorecard!$D$63:$D$68,SUMPRODUCT(--(Scorecard!$G$63:$G$67&lt;L1785))+1),Scorecard!$D$69)</f>
        <v>0.322484508656054</v>
      </c>
      <c r="AG1785" s="0" t="n">
        <f aca="false">Inputs!$B$10+Scorecard!$J$5*Y1785+Scorecard!$J$6*Z1785+Scorecard!$J$7*AA1785+Scorecard!$J$8*AB1785+Scorecard!$J$9*AC1785+Scorecard!$J$10*AD1785+Scorecard!$J$11*AE1785+Scorecard!$J$12*AF1785</f>
        <v>-5.26090668182663</v>
      </c>
      <c r="AH1785" s="0" t="n">
        <f aca="false">MIN(1-Inputs!$B$13,MAX(Inputs!$B$13,1/(1+EXP(-(Inputs!$B$11*AG1785+Inputs!$B$12)))))</f>
        <v>0.00447325067913385</v>
      </c>
      <c r="AI1785" s="0" t="n">
        <f aca="false">Inputs!$B$9-Inputs!$B$8*AG1785</f>
        <v>638.920555813523</v>
      </c>
      <c r="AJ1785" s="0" t="n">
        <f aca="false">RANK(AH1785,$AH$5:$AH$2004,0)+COUNTIF($AH$4:AH1784,AH1785)</f>
        <v>1318</v>
      </c>
      <c r="AK1785" s="0" t="n">
        <f aca="false">IF(AJ1785&lt;=Deciles!$B$5*(Deciles!$B$4+1),INT((AJ1785-1)/(Deciles!$B$4+1))+1,Deciles!$B$5+INT((AJ1785-1-Deciles!$B$5*(Deciles!$B$4+1))/Deciles!$B$4)+1)</f>
        <v>7</v>
      </c>
    </row>
    <row r="1786" customFormat="false" ht="15" hidden="false" customHeight="false" outlineLevel="0" collapsed="false">
      <c r="A1786" s="0" t="n">
        <v>53124</v>
      </c>
      <c r="B1786" s="0" t="s">
        <v>157</v>
      </c>
      <c r="C1786" s="0" t="n">
        <v>680</v>
      </c>
      <c r="D1786" s="0" t="n">
        <v>80</v>
      </c>
      <c r="E1786" s="0" t="n">
        <v>77.9324645996094</v>
      </c>
      <c r="F1786" s="0" t="n">
        <v>46</v>
      </c>
      <c r="G1786" s="0" t="n">
        <v>4.48999977111816</v>
      </c>
      <c r="H1786" s="0" t="n">
        <v>0.606666326522827</v>
      </c>
      <c r="I1786" s="0" t="n">
        <v>5</v>
      </c>
      <c r="J1786" s="0" t="n">
        <v>12.4518394470215</v>
      </c>
      <c r="K1786" s="0" t="n">
        <v>3.82307696342468</v>
      </c>
      <c r="L1786" s="0" t="n">
        <v>-0.276922941207886</v>
      </c>
      <c r="M1786" s="0" t="n">
        <v>5.51355028152466</v>
      </c>
      <c r="N1786" s="0" t="n">
        <v>0</v>
      </c>
      <c r="O1786" s="0" t="n">
        <v>0</v>
      </c>
      <c r="P1786" s="0" t="s">
        <v>146</v>
      </c>
      <c r="Q1786" s="0" t="s">
        <v>141</v>
      </c>
      <c r="R1786" s="0" t="n">
        <v>2</v>
      </c>
      <c r="S1786" s="0" t="s">
        <v>156</v>
      </c>
      <c r="T1786" s="0" t="n">
        <v>0</v>
      </c>
      <c r="U1786" s="0" t="n">
        <v>255720.17</v>
      </c>
      <c r="V1786" s="0" t="n">
        <v>0.0484400540590286</v>
      </c>
      <c r="W1786" s="0" t="n">
        <v>573.225463867188</v>
      </c>
      <c r="X1786" s="0" t="n">
        <v>0.0390125624835491</v>
      </c>
      <c r="Y1786" s="0" t="n">
        <f aca="false">IF(ISNUMBER(C1786),INDEX(Scorecard!$D$5:$D$12,SUMPRODUCT(--(Scorecard!$G$5:$G$11&lt;C1786))+1),Scorecard!$D$13)</f>
        <v>-0.869677851527538</v>
      </c>
      <c r="Z1786" s="0" t="n">
        <f aca="false">IF(ISNUMBER(D1786),INDEX(Scorecard!$D$14:$D$17,SUMPRODUCT(--(Scorecard!$G$14:$G$16&lt;D1786))+1),Scorecard!$D$18)</f>
        <v>0.0505355481560174</v>
      </c>
      <c r="AA1786" s="0" t="n">
        <f aca="false">IF(ISNUMBER(E1786),INDEX(Scorecard!$D$19:$D$26,SUMPRODUCT(--(Scorecard!$G$19:$G$25&lt;E1786))+1),Scorecard!$D$27)</f>
        <v>-0.0341578513653732</v>
      </c>
      <c r="AB1786" s="0" t="n">
        <f aca="false">IF(ISNUMBER(F1786),INDEX(Scorecard!$D$28:$D$35,SUMPRODUCT(--(Scorecard!$G$28:$G$34&lt;F1786))+1),Scorecard!$D$36)</f>
        <v>-0.400689107298307</v>
      </c>
      <c r="AC1786" s="0" t="n">
        <f aca="false">IF(ISNUMBER(H1786),INDEX(Scorecard!$D$37:$D$44,SUMPRODUCT(--(Scorecard!$G$37:$G$43&lt;H1786))+1),Scorecard!$D$45)</f>
        <v>-0.271229676926091</v>
      </c>
      <c r="AD1786" s="0" t="n">
        <f aca="false">IF(ISNUMBER(I1786),INDEX(Scorecard!$D$46:$D$52,SUMPRODUCT(--(Scorecard!$G$46:$G$51&lt;I1786))+1),Scorecard!$D$53)</f>
        <v>-0.161534840507194</v>
      </c>
      <c r="AE1786" s="0" t="n">
        <f aca="false">IF(ISNUMBER(K1786),INDEX(Scorecard!$D$54:$D$61,SUMPRODUCT(--(Scorecard!$G$54:$G$60&lt;K1786))+1),Scorecard!$D$62)</f>
        <v>0.489050497890326</v>
      </c>
      <c r="AF1786" s="0" t="n">
        <f aca="false">IF(ISNUMBER(L1786),INDEX(Scorecard!$D$63:$D$68,SUMPRODUCT(--(Scorecard!$G$63:$G$67&lt;L1786))+1),Scorecard!$D$69)</f>
        <v>0.322484508656054</v>
      </c>
      <c r="AG1786" s="0" t="n">
        <f aca="false">Inputs!$B$10+Scorecard!$J$5*Y1786+Scorecard!$J$6*Z1786+Scorecard!$J$7*AA1786+Scorecard!$J$8*AB1786+Scorecard!$J$9*AC1786+Scorecard!$J$10*AD1786+Scorecard!$J$11*AE1786+Scorecard!$J$12*AF1786</f>
        <v>-2.98408784066559</v>
      </c>
      <c r="AH1786" s="0" t="n">
        <f aca="false">MIN(1-Inputs!$B$13,MAX(Inputs!$B$13,1/(1+EXP(-(Inputs!$B$11*AG1786+Inputs!$B$12)))))</f>
        <v>0.0484400537759057</v>
      </c>
      <c r="AI1786" s="0" t="n">
        <f aca="false">Inputs!$B$9-Inputs!$B$8*AG1786</f>
        <v>573.225450790612</v>
      </c>
      <c r="AJ1786" s="0" t="n">
        <f aca="false">RANK(AH1786,$AH$5:$AH$2004,0)+COUNTIF($AH$4:AH1785,AH1786)</f>
        <v>153</v>
      </c>
      <c r="AK1786" s="0" t="n">
        <f aca="false">IF(AJ1786&lt;=Deciles!$B$5*(Deciles!$B$4+1),INT((AJ1786-1)/(Deciles!$B$4+1))+1,Deciles!$B$5+INT((AJ1786-1-Deciles!$B$5*(Deciles!$B$4+1))/Deciles!$B$4)+1)</f>
        <v>1</v>
      </c>
    </row>
    <row r="1787" customFormat="false" ht="15" hidden="false" customHeight="false" outlineLevel="0" collapsed="false">
      <c r="A1787" s="0" t="n">
        <v>53130</v>
      </c>
      <c r="B1787" s="0" t="s">
        <v>139</v>
      </c>
      <c r="C1787" s="0" t="n">
        <v>803</v>
      </c>
      <c r="D1787" s="0" t="n">
        <v>80</v>
      </c>
      <c r="E1787" s="0" t="n">
        <v>74.8063201904297</v>
      </c>
      <c r="F1787" s="0" t="n">
        <v>49</v>
      </c>
      <c r="G1787" s="0" t="n">
        <v>3.70199990272522</v>
      </c>
      <c r="H1787" s="0" t="n">
        <v>0.685333251953125</v>
      </c>
      <c r="I1787" s="0" t="n">
        <v>19</v>
      </c>
      <c r="J1787" s="0" t="n">
        <v>12.1312170028687</v>
      </c>
      <c r="K1787" s="0" t="n">
        <v>5.73333311080933</v>
      </c>
      <c r="L1787" s="0" t="n">
        <v>-3.50000047683716</v>
      </c>
      <c r="M1787" s="0" t="n">
        <v>3.76922249794006</v>
      </c>
      <c r="N1787" s="0" t="n">
        <v>0</v>
      </c>
      <c r="O1787" s="0" t="n">
        <v>0</v>
      </c>
      <c r="P1787" s="0" t="s">
        <v>140</v>
      </c>
      <c r="Q1787" s="0" t="s">
        <v>141</v>
      </c>
      <c r="R1787" s="0" t="n">
        <v>2</v>
      </c>
      <c r="S1787" s="0" t="s">
        <v>151</v>
      </c>
      <c r="T1787" s="0" t="n">
        <v>0</v>
      </c>
      <c r="U1787" s="0" t="n">
        <v>185575.48</v>
      </c>
      <c r="V1787" s="0" t="n">
        <v>0.00316964462399483</v>
      </c>
      <c r="W1787" s="0" t="n">
        <v>648.279479980469</v>
      </c>
      <c r="X1787" s="0" t="n">
        <v>0.00202865665778518</v>
      </c>
      <c r="Y1787" s="0" t="n">
        <f aca="false">IF(ISNUMBER(C1787),INDEX(Scorecard!$D$5:$D$12,SUMPRODUCT(--(Scorecard!$G$5:$G$11&lt;C1787))+1),Scorecard!$D$13)</f>
        <v>2.19112706886128</v>
      </c>
      <c r="Z1787" s="0" t="n">
        <f aca="false">IF(ISNUMBER(D1787),INDEX(Scorecard!$D$14:$D$17,SUMPRODUCT(--(Scorecard!$G$14:$G$16&lt;D1787))+1),Scorecard!$D$18)</f>
        <v>0.0505355481560174</v>
      </c>
      <c r="AA1787" s="0" t="n">
        <f aca="false">IF(ISNUMBER(E1787),INDEX(Scorecard!$D$19:$D$26,SUMPRODUCT(--(Scorecard!$G$19:$G$25&lt;E1787))+1),Scorecard!$D$27)</f>
        <v>-0.0341578513653732</v>
      </c>
      <c r="AB1787" s="0" t="n">
        <f aca="false">IF(ISNUMBER(F1787),INDEX(Scorecard!$D$28:$D$35,SUMPRODUCT(--(Scorecard!$G$28:$G$34&lt;F1787))+1),Scorecard!$D$36)</f>
        <v>-0.400689107298307</v>
      </c>
      <c r="AC1787" s="0" t="n">
        <f aca="false">IF(ISNUMBER(H1787),INDEX(Scorecard!$D$37:$D$44,SUMPRODUCT(--(Scorecard!$G$37:$G$43&lt;H1787))+1),Scorecard!$D$45)</f>
        <v>-0.569454719285959</v>
      </c>
      <c r="AD1787" s="0" t="n">
        <f aca="false">IF(ISNUMBER(I1787),INDEX(Scorecard!$D$46:$D$52,SUMPRODUCT(--(Scorecard!$G$46:$G$51&lt;I1787))+1),Scorecard!$D$53)</f>
        <v>-0.108777051091409</v>
      </c>
      <c r="AE1787" s="0" t="n">
        <f aca="false">IF(ISNUMBER(K1787),INDEX(Scorecard!$D$54:$D$61,SUMPRODUCT(--(Scorecard!$G$54:$G$60&lt;K1787))+1),Scorecard!$D$62)</f>
        <v>0.0151758992857273</v>
      </c>
      <c r="AF1787" s="0" t="n">
        <f aca="false">IF(ISNUMBER(L1787),INDEX(Scorecard!$D$63:$D$68,SUMPRODUCT(--(Scorecard!$G$63:$G$67&lt;L1787))+1),Scorecard!$D$69)</f>
        <v>-0.340582194386522</v>
      </c>
      <c r="AG1787" s="0" t="n">
        <f aca="false">Inputs!$B$10+Scorecard!$J$5*Y1787+Scorecard!$J$6*Z1787+Scorecard!$J$7*AA1787+Scorecard!$J$8*AB1787+Scorecard!$J$9*AC1787+Scorecard!$J$10*AD1787+Scorecard!$J$11*AE1787+Scorecard!$J$12*AF1787</f>
        <v>-5.58526208793654</v>
      </c>
      <c r="AH1787" s="0" t="n">
        <f aca="false">MIN(1-Inputs!$B$13,MAX(Inputs!$B$13,1/(1+EXP(-(Inputs!$B$11*AG1787+Inputs!$B$12)))))</f>
        <v>0.00316964469871192</v>
      </c>
      <c r="AI1787" s="0" t="n">
        <f aca="false">Inputs!$B$9-Inputs!$B$8*AG1787</f>
        <v>648.279474531129</v>
      </c>
      <c r="AJ1787" s="0" t="n">
        <f aca="false">RANK(AH1787,$AH$5:$AH$2004,0)+COUNTIF($AH$4:AH1786,AH1787)</f>
        <v>1512</v>
      </c>
      <c r="AK1787" s="0" t="n">
        <f aca="false">IF(AJ1787&lt;=Deciles!$B$5*(Deciles!$B$4+1),INT((AJ1787-1)/(Deciles!$B$4+1))+1,Deciles!$B$5+INT((AJ1787-1-Deciles!$B$5*(Deciles!$B$4+1))/Deciles!$B$4)+1)</f>
        <v>8</v>
      </c>
    </row>
    <row r="1788" customFormat="false" ht="15" hidden="false" customHeight="false" outlineLevel="0" collapsed="false">
      <c r="A1788" s="0" t="n">
        <v>53131</v>
      </c>
      <c r="B1788" s="0" t="s">
        <v>143</v>
      </c>
      <c r="C1788" s="0" t="n">
        <v>793</v>
      </c>
      <c r="D1788" s="0" t="n">
        <v>83.4531478881836</v>
      </c>
      <c r="E1788" s="0" t="n">
        <v>76.8050155639648</v>
      </c>
      <c r="F1788" s="0" t="n">
        <v>35</v>
      </c>
      <c r="G1788" s="0" t="n">
        <v>3.52500009536743</v>
      </c>
      <c r="H1788" s="0" t="n">
        <v>0.291666746139526</v>
      </c>
      <c r="I1788" s="0" t="n">
        <v>18</v>
      </c>
      <c r="J1788" s="0" t="n">
        <v>12.0460996627808</v>
      </c>
      <c r="K1788" s="0" t="n">
        <v>9.03333377838135</v>
      </c>
      <c r="L1788" s="0" t="n">
        <v>5.07179546356201</v>
      </c>
      <c r="M1788" s="0" t="n">
        <v>2.46950244903565</v>
      </c>
      <c r="N1788" s="0" t="n">
        <v>0</v>
      </c>
      <c r="O1788" s="0" t="n">
        <v>0</v>
      </c>
      <c r="P1788" s="0" t="s">
        <v>140</v>
      </c>
      <c r="Q1788" s="0" t="s">
        <v>141</v>
      </c>
      <c r="R1788" s="0" t="n">
        <v>1</v>
      </c>
      <c r="S1788" s="0" t="s">
        <v>156</v>
      </c>
      <c r="T1788" s="0" t="n">
        <v>0</v>
      </c>
      <c r="U1788" s="0" t="n">
        <v>170433.31</v>
      </c>
      <c r="V1788" s="0" t="n">
        <v>0.00297498772852123</v>
      </c>
      <c r="W1788" s="0" t="n">
        <v>650.000061035156</v>
      </c>
      <c r="X1788" s="0" t="n">
        <v>0.00199803709983826</v>
      </c>
      <c r="Y1788" s="0" t="n">
        <f aca="false">IF(ISNUMBER(C1788),INDEX(Scorecard!$D$5:$D$12,SUMPRODUCT(--(Scorecard!$G$5:$G$11&lt;C1788))+1),Scorecard!$D$13)</f>
        <v>2.19112706886128</v>
      </c>
      <c r="Z1788" s="0" t="n">
        <f aca="false">IF(ISNUMBER(D1788),INDEX(Scorecard!$D$14:$D$17,SUMPRODUCT(--(Scorecard!$G$14:$G$16&lt;D1788))+1),Scorecard!$D$18)</f>
        <v>0.0505355481560174</v>
      </c>
      <c r="AA1788" s="0" t="n">
        <f aca="false">IF(ISNUMBER(E1788),INDEX(Scorecard!$D$19:$D$26,SUMPRODUCT(--(Scorecard!$G$19:$G$25&lt;E1788))+1),Scorecard!$D$27)</f>
        <v>-0.0341578513653732</v>
      </c>
      <c r="AB1788" s="0" t="n">
        <f aca="false">IF(ISNUMBER(F1788),INDEX(Scorecard!$D$28:$D$35,SUMPRODUCT(--(Scorecard!$G$28:$G$34&lt;F1788))+1),Scorecard!$D$36)</f>
        <v>-0.0008456427959252</v>
      </c>
      <c r="AC1788" s="0" t="n">
        <f aca="false">IF(ISNUMBER(H1788),INDEX(Scorecard!$D$37:$D$44,SUMPRODUCT(--(Scorecard!$G$37:$G$43&lt;H1788))+1),Scorecard!$D$45)</f>
        <v>-0.0679520129233634</v>
      </c>
      <c r="AD1788" s="0" t="n">
        <f aca="false">IF(ISNUMBER(I1788),INDEX(Scorecard!$D$46:$D$52,SUMPRODUCT(--(Scorecard!$G$46:$G$51&lt;I1788))+1),Scorecard!$D$53)</f>
        <v>-0.114272400683245</v>
      </c>
      <c r="AE1788" s="0" t="n">
        <f aca="false">IF(ISNUMBER(K1788),INDEX(Scorecard!$D$54:$D$61,SUMPRODUCT(--(Scorecard!$G$54:$G$60&lt;K1788))+1),Scorecard!$D$62)</f>
        <v>-0.541917179454542</v>
      </c>
      <c r="AF1788" s="0" t="n">
        <f aca="false">IF(ISNUMBER(L1788),INDEX(Scorecard!$D$63:$D$68,SUMPRODUCT(--(Scorecard!$G$63:$G$67&lt;L1788))+1),Scorecard!$D$69)</f>
        <v>0.322484508656054</v>
      </c>
      <c r="AG1788" s="0" t="n">
        <f aca="false">Inputs!$B$10+Scorecard!$J$5*Y1788+Scorecard!$J$6*Z1788+Scorecard!$J$7*AA1788+Scorecard!$J$8*AB1788+Scorecard!$J$9*AC1788+Scorecard!$J$10*AD1788+Scorecard!$J$11*AE1788+Scorecard!$J$12*AF1788</f>
        <v>-5.64489358971524</v>
      </c>
      <c r="AH1788" s="0" t="n">
        <f aca="false">MIN(1-Inputs!$B$13,MAX(Inputs!$B$13,1/(1+EXP(-(Inputs!$B$11*AG1788+Inputs!$B$12)))))</f>
        <v>0.0029749877614524</v>
      </c>
      <c r="AI1788" s="0" t="n">
        <f aca="false">Inputs!$B$9-Inputs!$B$8*AG1788</f>
        <v>650.000075969067</v>
      </c>
      <c r="AJ1788" s="0" t="n">
        <f aca="false">RANK(AH1788,$AH$5:$AH$2004,0)+COUNTIF($AH$4:AH1787,AH1788)</f>
        <v>1544</v>
      </c>
      <c r="AK1788" s="0" t="n">
        <f aca="false">IF(AJ1788&lt;=Deciles!$B$5*(Deciles!$B$4+1),INT((AJ1788-1)/(Deciles!$B$4+1))+1,Deciles!$B$5+INT((AJ1788-1-Deciles!$B$5*(Deciles!$B$4+1))/Deciles!$B$4)+1)</f>
        <v>8</v>
      </c>
    </row>
    <row r="1789" customFormat="false" ht="15" hidden="false" customHeight="false" outlineLevel="0" collapsed="false">
      <c r="A1789" s="0" t="n">
        <v>53307</v>
      </c>
      <c r="B1789" s="0" t="s">
        <v>155</v>
      </c>
      <c r="C1789" s="0" t="n">
        <v>758</v>
      </c>
      <c r="D1789" s="0" t="n">
        <v>67.2287750244141</v>
      </c>
      <c r="E1789" s="0" t="n">
        <v>37.5440826416016</v>
      </c>
      <c r="F1789" s="0" t="n">
        <v>28</v>
      </c>
      <c r="G1789" s="0" t="n">
        <v>3.84100008010864</v>
      </c>
      <c r="H1789" s="0" t="n">
        <v>-1.89233303070068</v>
      </c>
      <c r="I1789" s="0" t="n">
        <v>108</v>
      </c>
      <c r="J1789" s="0" t="n">
        <v>12.4926948547363</v>
      </c>
      <c r="K1789" s="0" t="n">
        <v>4.30833339691162</v>
      </c>
      <c r="L1789" s="0" t="n">
        <v>-1.125</v>
      </c>
      <c r="M1789" s="0" t="n">
        <v>4.74416542053223</v>
      </c>
      <c r="N1789" s="0" t="n">
        <v>0</v>
      </c>
      <c r="O1789" s="0" t="n">
        <v>0</v>
      </c>
      <c r="P1789" s="0" t="s">
        <v>144</v>
      </c>
      <c r="Q1789" s="0" t="s">
        <v>141</v>
      </c>
      <c r="R1789" s="0" t="n">
        <v>1</v>
      </c>
      <c r="S1789" s="0" t="s">
        <v>142</v>
      </c>
      <c r="T1789" s="0" t="n">
        <v>0</v>
      </c>
      <c r="U1789" s="0" t="n">
        <v>266384.25</v>
      </c>
      <c r="V1789" s="0" t="n">
        <v>0.00281643215566874</v>
      </c>
      <c r="W1789" s="0" t="n">
        <v>651.486633300781</v>
      </c>
      <c r="X1789" s="0" t="n">
        <v>0.00272458302788436</v>
      </c>
      <c r="Y1789" s="0" t="n">
        <f aca="false">IF(ISNUMBER(C1789),INDEX(Scorecard!$D$5:$D$12,SUMPRODUCT(--(Scorecard!$G$5:$G$11&lt;C1789))+1),Scorecard!$D$13)</f>
        <v>0.733188958177614</v>
      </c>
      <c r="Z1789" s="0" t="n">
        <f aca="false">IF(ISNUMBER(D1789),INDEX(Scorecard!$D$14:$D$17,SUMPRODUCT(--(Scorecard!$G$14:$G$16&lt;D1789))+1),Scorecard!$D$18)</f>
        <v>0.128579646629417</v>
      </c>
      <c r="AA1789" s="0" t="n">
        <f aca="false">IF(ISNUMBER(E1789),INDEX(Scorecard!$D$19:$D$26,SUMPRODUCT(--(Scorecard!$G$19:$G$25&lt;E1789))+1),Scorecard!$D$27)</f>
        <v>0.57899015159425</v>
      </c>
      <c r="AB1789" s="0" t="n">
        <f aca="false">IF(ISNUMBER(F1789),INDEX(Scorecard!$D$28:$D$35,SUMPRODUCT(--(Scorecard!$G$28:$G$34&lt;F1789))+1),Scorecard!$D$36)</f>
        <v>0.165097008946478</v>
      </c>
      <c r="AC1789" s="0" t="n">
        <f aca="false">IF(ISNUMBER(H1789),INDEX(Scorecard!$D$37:$D$44,SUMPRODUCT(--(Scorecard!$G$37:$G$43&lt;H1789))+1),Scorecard!$D$45)</f>
        <v>1.35057635045042</v>
      </c>
      <c r="AD1789" s="0" t="n">
        <f aca="false">IF(ISNUMBER(I1789),INDEX(Scorecard!$D$46:$D$52,SUMPRODUCT(--(Scorecard!$G$46:$G$51&lt;I1789))+1),Scorecard!$D$53)</f>
        <v>0.818882373006414</v>
      </c>
      <c r="AE1789" s="0" t="n">
        <f aca="false">IF(ISNUMBER(K1789),INDEX(Scorecard!$D$54:$D$61,SUMPRODUCT(--(Scorecard!$G$54:$G$60&lt;K1789))+1),Scorecard!$D$62)</f>
        <v>0.489050497890326</v>
      </c>
      <c r="AF1789" s="0" t="n">
        <f aca="false">IF(ISNUMBER(L1789),INDEX(Scorecard!$D$63:$D$68,SUMPRODUCT(--(Scorecard!$G$63:$G$67&lt;L1789))+1),Scorecard!$D$69)</f>
        <v>-0.340582194386522</v>
      </c>
      <c r="AG1789" s="0" t="n">
        <f aca="false">Inputs!$B$10+Scorecard!$J$5*Y1789+Scorecard!$J$6*Z1789+Scorecard!$J$7*AA1789+Scorecard!$J$8*AB1789+Scorecard!$J$9*AC1789+Scorecard!$J$10*AD1789+Scorecard!$J$11*AE1789+Scorecard!$J$12*AF1789</f>
        <v>-5.69641465883585</v>
      </c>
      <c r="AH1789" s="0" t="n">
        <f aca="false">MIN(1-Inputs!$B$13,MAX(Inputs!$B$13,1/(1+EXP(-(Inputs!$B$11*AG1789+Inputs!$B$12)))))</f>
        <v>0.00281643210293639</v>
      </c>
      <c r="AI1789" s="0" t="n">
        <f aca="false">Inputs!$B$9-Inputs!$B$8*AG1789</f>
        <v>651.486659787499</v>
      </c>
      <c r="AJ1789" s="0" t="n">
        <f aca="false">RANK(AH1789,$AH$5:$AH$2004,0)+COUNTIF($AH$4:AH1788,AH1789)</f>
        <v>1564</v>
      </c>
      <c r="AK1789" s="0" t="n">
        <f aca="false">IF(AJ1789&lt;=Deciles!$B$5*(Deciles!$B$4+1),INT((AJ1789-1)/(Deciles!$B$4+1))+1,Deciles!$B$5+INT((AJ1789-1-Deciles!$B$5*(Deciles!$B$4+1))/Deciles!$B$4)+1)</f>
        <v>8</v>
      </c>
    </row>
    <row r="1790" customFormat="false" ht="15" hidden="false" customHeight="false" outlineLevel="0" collapsed="false">
      <c r="A1790" s="0" t="n">
        <v>53308</v>
      </c>
      <c r="B1790" s="0" t="s">
        <v>155</v>
      </c>
      <c r="C1790" s="0" t="n">
        <v>718</v>
      </c>
      <c r="D1790" s="0" t="n">
        <v>80</v>
      </c>
      <c r="E1790" s="0" t="n">
        <v>67.6286773681641</v>
      </c>
      <c r="F1790" s="0" t="n">
        <v>39</v>
      </c>
      <c r="G1790" s="0" t="n">
        <v>3.81200003623962</v>
      </c>
      <c r="H1790" s="0" t="n">
        <v>-1.9213330745697</v>
      </c>
      <c r="I1790" s="0" t="n">
        <v>40</v>
      </c>
      <c r="J1790" s="0" t="n">
        <v>12.9449796676636</v>
      </c>
      <c r="K1790" s="0" t="n">
        <v>4.60833311080933</v>
      </c>
      <c r="L1790" s="0" t="n">
        <v>-1.125</v>
      </c>
      <c r="M1790" s="0" t="n">
        <v>4.48895978927612</v>
      </c>
      <c r="N1790" s="0" t="n">
        <v>0</v>
      </c>
      <c r="O1790" s="0" t="n">
        <v>0</v>
      </c>
      <c r="P1790" s="0" t="s">
        <v>140</v>
      </c>
      <c r="Q1790" s="0" t="s">
        <v>141</v>
      </c>
      <c r="R1790" s="0" t="n">
        <v>2</v>
      </c>
      <c r="S1790" s="0" t="s">
        <v>161</v>
      </c>
      <c r="T1790" s="0" t="n">
        <v>0</v>
      </c>
      <c r="U1790" s="0" t="n">
        <v>418729.34</v>
      </c>
      <c r="V1790" s="0" t="n">
        <v>0.01322883926332</v>
      </c>
      <c r="W1790" s="0" t="n">
        <v>609.336181640625</v>
      </c>
      <c r="X1790" s="0" t="n">
        <v>0.00986513029783964</v>
      </c>
      <c r="Y1790" s="0" t="n">
        <f aca="false">IF(ISNUMBER(C1790),INDEX(Scorecard!$D$5:$D$12,SUMPRODUCT(--(Scorecard!$G$5:$G$11&lt;C1790))+1),Scorecard!$D$13)</f>
        <v>-0.0290424113398221</v>
      </c>
      <c r="Z1790" s="0" t="n">
        <f aca="false">IF(ISNUMBER(D1790),INDEX(Scorecard!$D$14:$D$17,SUMPRODUCT(--(Scorecard!$G$14:$G$16&lt;D1790))+1),Scorecard!$D$18)</f>
        <v>0.0505355481560174</v>
      </c>
      <c r="AA1790" s="0" t="n">
        <f aca="false">IF(ISNUMBER(E1790),INDEX(Scorecard!$D$19:$D$26,SUMPRODUCT(--(Scorecard!$G$19:$G$25&lt;E1790))+1),Scorecard!$D$27)</f>
        <v>0.0530843085177338</v>
      </c>
      <c r="AB1790" s="0" t="n">
        <f aca="false">IF(ISNUMBER(F1790),INDEX(Scorecard!$D$28:$D$35,SUMPRODUCT(--(Scorecard!$G$28:$G$34&lt;F1790))+1),Scorecard!$D$36)</f>
        <v>-0.132616866359722</v>
      </c>
      <c r="AC1790" s="0" t="n">
        <f aca="false">IF(ISNUMBER(H1790),INDEX(Scorecard!$D$37:$D$44,SUMPRODUCT(--(Scorecard!$G$37:$G$43&lt;H1790))+1),Scorecard!$D$45)</f>
        <v>1.35057635045042</v>
      </c>
      <c r="AD1790" s="0" t="n">
        <f aca="false">IF(ISNUMBER(I1790),INDEX(Scorecard!$D$46:$D$52,SUMPRODUCT(--(Scorecard!$G$46:$G$51&lt;I1790))+1),Scorecard!$D$53)</f>
        <v>0.569875412099532</v>
      </c>
      <c r="AE1790" s="0" t="n">
        <f aca="false">IF(ISNUMBER(K1790),INDEX(Scorecard!$D$54:$D$61,SUMPRODUCT(--(Scorecard!$G$54:$G$60&lt;K1790))+1),Scorecard!$D$62)</f>
        <v>0.409483001259379</v>
      </c>
      <c r="AF1790" s="0" t="n">
        <f aca="false">IF(ISNUMBER(L1790),INDEX(Scorecard!$D$63:$D$68,SUMPRODUCT(--(Scorecard!$G$63:$G$67&lt;L1790))+1),Scorecard!$D$69)</f>
        <v>-0.340582194386522</v>
      </c>
      <c r="AG1790" s="0" t="n">
        <f aca="false">Inputs!$B$10+Scorecard!$J$5*Y1790+Scorecard!$J$6*Z1790+Scorecard!$J$7*AA1790+Scorecard!$J$8*AB1790+Scorecard!$J$9*AC1790+Scorecard!$J$10*AD1790+Scorecard!$J$11*AE1790+Scorecard!$J$12*AF1790</f>
        <v>-4.23559131390769</v>
      </c>
      <c r="AH1790" s="0" t="n">
        <f aca="false">MIN(1-Inputs!$B$13,MAX(Inputs!$B$13,1/(1+EXP(-(Inputs!$B$11*AG1790+Inputs!$B$12)))))</f>
        <v>0.0132288393779163</v>
      </c>
      <c r="AI1790" s="0" t="n">
        <f aca="false">Inputs!$B$9-Inputs!$B$8*AG1790</f>
        <v>609.336207880645</v>
      </c>
      <c r="AJ1790" s="0" t="n">
        <f aca="false">RANK(AH1790,$AH$5:$AH$2004,0)+COUNTIF($AH$4:AH1789,AH1790)</f>
        <v>663</v>
      </c>
      <c r="AK1790" s="0" t="n">
        <f aca="false">IF(AJ1790&lt;=Deciles!$B$5*(Deciles!$B$4+1),INT((AJ1790-1)/(Deciles!$B$4+1))+1,Deciles!$B$5+INT((AJ1790-1-Deciles!$B$5*(Deciles!$B$4+1))/Deciles!$B$4)+1)</f>
        <v>4</v>
      </c>
    </row>
    <row r="1791" customFormat="false" ht="15" hidden="false" customHeight="false" outlineLevel="0" collapsed="false">
      <c r="A1791" s="0" t="n">
        <v>53309</v>
      </c>
      <c r="B1791" s="0" t="s">
        <v>139</v>
      </c>
      <c r="C1791" s="0" t="n">
        <v>771</v>
      </c>
      <c r="D1791" s="0" t="n">
        <v>75.5670852661133</v>
      </c>
      <c r="E1791" s="0" t="n">
        <v>71.2937850952148</v>
      </c>
      <c r="F1791" s="0" t="n">
        <v>50</v>
      </c>
      <c r="G1791" s="0" t="n">
        <v>3.62800002098084</v>
      </c>
      <c r="H1791" s="0" t="n">
        <v>0.61133337020874</v>
      </c>
      <c r="I1791" s="0" t="n">
        <v>20</v>
      </c>
      <c r="J1791" s="0" t="n">
        <v>12.7217693328857</v>
      </c>
      <c r="K1791" s="0" t="n">
        <v>5.83333349227905</v>
      </c>
      <c r="L1791" s="0" t="n">
        <v>-3.49999952316284</v>
      </c>
      <c r="M1791" s="0" t="n">
        <v>2.30299806594849</v>
      </c>
      <c r="N1791" s="0" t="n">
        <v>0</v>
      </c>
      <c r="O1791" s="0" t="n">
        <v>0</v>
      </c>
      <c r="P1791" s="0" t="s">
        <v>144</v>
      </c>
      <c r="Q1791" s="0" t="s">
        <v>141</v>
      </c>
      <c r="R1791" s="0" t="n">
        <v>1</v>
      </c>
      <c r="S1791" s="0" t="s">
        <v>162</v>
      </c>
      <c r="T1791" s="0" t="n">
        <v>0</v>
      </c>
      <c r="U1791" s="0" t="n">
        <v>334961.12</v>
      </c>
      <c r="V1791" s="0" t="n">
        <v>0.0078593660145998</v>
      </c>
      <c r="W1791" s="0" t="n">
        <v>623.5751953125</v>
      </c>
      <c r="X1791" s="0" t="n">
        <v>0.00999171566218138</v>
      </c>
      <c r="Y1791" s="0" t="n">
        <f aca="false">IF(ISNUMBER(C1791),INDEX(Scorecard!$D$5:$D$12,SUMPRODUCT(--(Scorecard!$G$5:$G$11&lt;C1791))+1),Scorecard!$D$13)</f>
        <v>1.23750384304241</v>
      </c>
      <c r="Z1791" s="0" t="n">
        <f aca="false">IF(ISNUMBER(D1791),INDEX(Scorecard!$D$14:$D$17,SUMPRODUCT(--(Scorecard!$G$14:$G$16&lt;D1791))+1),Scorecard!$D$18)</f>
        <v>0.128579646629417</v>
      </c>
      <c r="AA1791" s="0" t="n">
        <f aca="false">IF(ISNUMBER(E1791),INDEX(Scorecard!$D$19:$D$26,SUMPRODUCT(--(Scorecard!$G$19:$G$25&lt;E1791))+1),Scorecard!$D$27)</f>
        <v>0.0530843085177338</v>
      </c>
      <c r="AB1791" s="0" t="n">
        <f aca="false">IF(ISNUMBER(F1791),INDEX(Scorecard!$D$28:$D$35,SUMPRODUCT(--(Scorecard!$G$28:$G$34&lt;F1791))+1),Scorecard!$D$36)</f>
        <v>-0.400689107298307</v>
      </c>
      <c r="AC1791" s="0" t="n">
        <f aca="false">IF(ISNUMBER(H1791),INDEX(Scorecard!$D$37:$D$44,SUMPRODUCT(--(Scorecard!$G$37:$G$43&lt;H1791))+1),Scorecard!$D$45)</f>
        <v>-0.271229676926091</v>
      </c>
      <c r="AD1791" s="0" t="n">
        <f aca="false">IF(ISNUMBER(I1791),INDEX(Scorecard!$D$46:$D$52,SUMPRODUCT(--(Scorecard!$G$46:$G$51&lt;I1791))+1),Scorecard!$D$53)</f>
        <v>-0.108777051091409</v>
      </c>
      <c r="AE1791" s="0" t="n">
        <f aca="false">IF(ISNUMBER(K1791),INDEX(Scorecard!$D$54:$D$61,SUMPRODUCT(--(Scorecard!$G$54:$G$60&lt;K1791))+1),Scorecard!$D$62)</f>
        <v>0.0151758992857273</v>
      </c>
      <c r="AF1791" s="0" t="n">
        <f aca="false">IF(ISNUMBER(L1791),INDEX(Scorecard!$D$63:$D$68,SUMPRODUCT(--(Scorecard!$G$63:$G$67&lt;L1791))+1),Scorecard!$D$69)</f>
        <v>-0.340582194386522</v>
      </c>
      <c r="AG1791" s="0" t="n">
        <f aca="false">Inputs!$B$10+Scorecard!$J$5*Y1791+Scorecard!$J$6*Z1791+Scorecard!$J$7*AA1791+Scorecard!$J$8*AB1791+Scorecard!$J$9*AC1791+Scorecard!$J$10*AD1791+Scorecard!$J$11*AE1791+Scorecard!$J$12*AF1791</f>
        <v>-4.72907785431035</v>
      </c>
      <c r="AH1791" s="0" t="n">
        <f aca="false">MIN(1-Inputs!$B$13,MAX(Inputs!$B$13,1/(1+EXP(-(Inputs!$B$11*AG1791+Inputs!$B$12)))))</f>
        <v>0.00785936641055406</v>
      </c>
      <c r="AI1791" s="0" t="n">
        <f aca="false">Inputs!$B$9-Inputs!$B$8*AG1791</f>
        <v>623.575219572333</v>
      </c>
      <c r="AJ1791" s="0" t="n">
        <f aca="false">RANK(AH1791,$AH$5:$AH$2004,0)+COUNTIF($AH$4:AH1790,AH1791)</f>
        <v>985</v>
      </c>
      <c r="AK1791" s="0" t="n">
        <f aca="false">IF(AJ1791&lt;=Deciles!$B$5*(Deciles!$B$4+1),INT((AJ1791-1)/(Deciles!$B$4+1))+1,Deciles!$B$5+INT((AJ1791-1-Deciles!$B$5*(Deciles!$B$4+1))/Deciles!$B$4)+1)</f>
        <v>5</v>
      </c>
    </row>
    <row r="1792" customFormat="false" ht="15" hidden="false" customHeight="false" outlineLevel="0" collapsed="false">
      <c r="A1792" s="0" t="n">
        <v>53327</v>
      </c>
      <c r="B1792" s="0" t="s">
        <v>143</v>
      </c>
      <c r="C1792" s="0" t="n">
        <v>784</v>
      </c>
      <c r="D1792" s="0" t="n">
        <v>68.9989852905273</v>
      </c>
      <c r="E1792" s="0" t="n">
        <v>68.5871658325195</v>
      </c>
      <c r="F1792" s="0" t="n">
        <v>25</v>
      </c>
      <c r="G1792" s="0" t="n">
        <v>3.82999992370606</v>
      </c>
      <c r="H1792" s="0" t="n">
        <v>0.596666574478149</v>
      </c>
      <c r="I1792" s="0" t="n">
        <v>4</v>
      </c>
      <c r="J1792" s="0" t="n">
        <v>12.0969343185425</v>
      </c>
      <c r="K1792" s="0" t="n">
        <v>10.0333337783814</v>
      </c>
      <c r="L1792" s="0" t="n">
        <v>5.07179546356201</v>
      </c>
      <c r="M1792" s="0" t="n">
        <v>2.99160885810852</v>
      </c>
      <c r="N1792" s="0" t="n">
        <v>0</v>
      </c>
      <c r="O1792" s="0" t="n">
        <v>0</v>
      </c>
      <c r="P1792" s="0" t="s">
        <v>144</v>
      </c>
      <c r="Q1792" s="0" t="s">
        <v>141</v>
      </c>
      <c r="R1792" s="0" t="n">
        <v>1</v>
      </c>
      <c r="S1792" s="0" t="s">
        <v>154</v>
      </c>
      <c r="T1792" s="0" t="n">
        <v>0</v>
      </c>
      <c r="U1792" s="0" t="n">
        <v>179321.3</v>
      </c>
      <c r="V1792" s="0" t="n">
        <v>0.00499684875831008</v>
      </c>
      <c r="W1792" s="0" t="n">
        <v>635.910522460938</v>
      </c>
      <c r="X1792" s="0" t="n">
        <v>0.00263501307927072</v>
      </c>
      <c r="Y1792" s="0" t="n">
        <f aca="false">IF(ISNUMBER(C1792),INDEX(Scorecard!$D$5:$D$12,SUMPRODUCT(--(Scorecard!$G$5:$G$11&lt;C1792))+1),Scorecard!$D$13)</f>
        <v>1.23750384304241</v>
      </c>
      <c r="Z1792" s="0" t="n">
        <f aca="false">IF(ISNUMBER(D1792),INDEX(Scorecard!$D$14:$D$17,SUMPRODUCT(--(Scorecard!$G$14:$G$16&lt;D1792))+1),Scorecard!$D$18)</f>
        <v>0.128579646629417</v>
      </c>
      <c r="AA1792" s="0" t="n">
        <f aca="false">IF(ISNUMBER(E1792),INDEX(Scorecard!$D$19:$D$26,SUMPRODUCT(--(Scorecard!$G$19:$G$25&lt;E1792))+1),Scorecard!$D$27)</f>
        <v>0.0530843085177338</v>
      </c>
      <c r="AB1792" s="0" t="n">
        <f aca="false">IF(ISNUMBER(F1792),INDEX(Scorecard!$D$28:$D$35,SUMPRODUCT(--(Scorecard!$G$28:$G$34&lt;F1792))+1),Scorecard!$D$36)</f>
        <v>0.349218150643304</v>
      </c>
      <c r="AC1792" s="0" t="n">
        <f aca="false">IF(ISNUMBER(H1792),INDEX(Scorecard!$D$37:$D$44,SUMPRODUCT(--(Scorecard!$G$37:$G$43&lt;H1792))+1),Scorecard!$D$45)</f>
        <v>-0.271229676926091</v>
      </c>
      <c r="AD1792" s="0" t="n">
        <f aca="false">IF(ISNUMBER(I1792),INDEX(Scorecard!$D$46:$D$52,SUMPRODUCT(--(Scorecard!$G$46:$G$51&lt;I1792))+1),Scorecard!$D$53)</f>
        <v>-0.161534840507194</v>
      </c>
      <c r="AE1792" s="0" t="n">
        <f aca="false">IF(ISNUMBER(K1792),INDEX(Scorecard!$D$54:$D$61,SUMPRODUCT(--(Scorecard!$G$54:$G$60&lt;K1792))+1),Scorecard!$D$62)</f>
        <v>-0.541917179454542</v>
      </c>
      <c r="AF1792" s="0" t="n">
        <f aca="false">IF(ISNUMBER(L1792),INDEX(Scorecard!$D$63:$D$68,SUMPRODUCT(--(Scorecard!$G$63:$G$67&lt;L1792))+1),Scorecard!$D$69)</f>
        <v>0.322484508656054</v>
      </c>
      <c r="AG1792" s="0" t="n">
        <f aca="false">Inputs!$B$10+Scorecard!$J$5*Y1792+Scorecard!$J$6*Z1792+Scorecard!$J$7*AA1792+Scorecard!$J$8*AB1792+Scorecard!$J$9*AC1792+Scorecard!$J$10*AD1792+Scorecard!$J$11*AE1792+Scorecard!$J$12*AF1792</f>
        <v>-5.15658696853796</v>
      </c>
      <c r="AH1792" s="0" t="n">
        <f aca="false">MIN(1-Inputs!$B$13,MAX(Inputs!$B$13,1/(1+EXP(-(Inputs!$B$11*AG1792+Inputs!$B$12)))))</f>
        <v>0.0049968487992943</v>
      </c>
      <c r="AI1792" s="0" t="n">
        <f aca="false">Inputs!$B$9-Inputs!$B$8*AG1792</f>
        <v>635.910525152953</v>
      </c>
      <c r="AJ1792" s="0" t="n">
        <f aca="false">RANK(AH1792,$AH$5:$AH$2004,0)+COUNTIF($AH$4:AH1791,AH1792)</f>
        <v>1251</v>
      </c>
      <c r="AK1792" s="0" t="n">
        <f aca="false">IF(AJ1792&lt;=Deciles!$B$5*(Deciles!$B$4+1),INT((AJ1792-1)/(Deciles!$B$4+1))+1,Deciles!$B$5+INT((AJ1792-1-Deciles!$B$5*(Deciles!$B$4+1))/Deciles!$B$4)+1)</f>
        <v>7</v>
      </c>
    </row>
    <row r="1793" customFormat="false" ht="15" hidden="false" customHeight="false" outlineLevel="0" collapsed="false">
      <c r="A1793" s="0" t="n">
        <v>53353</v>
      </c>
      <c r="B1793" s="0" t="s">
        <v>139</v>
      </c>
      <c r="C1793" s="0" t="n">
        <v>738</v>
      </c>
      <c r="D1793" s="0" t="n">
        <v>80</v>
      </c>
      <c r="E1793" s="0" t="n">
        <v>78.2890930175781</v>
      </c>
      <c r="F1793" s="0" t="n">
        <v>30</v>
      </c>
      <c r="G1793" s="0" t="n">
        <v>2.94300007820129</v>
      </c>
      <c r="H1793" s="0" t="n">
        <v>-0.0736665725708008</v>
      </c>
      <c r="I1793" s="0" t="n">
        <v>4</v>
      </c>
      <c r="J1793" s="0" t="n">
        <v>12.2529497146606</v>
      </c>
      <c r="K1793" s="0" t="n">
        <v>5.73333311080933</v>
      </c>
      <c r="L1793" s="0" t="n">
        <v>-3.50000047683716</v>
      </c>
      <c r="M1793" s="0" t="n">
        <v>2.59457206726074</v>
      </c>
      <c r="N1793" s="0" t="n">
        <v>0</v>
      </c>
      <c r="O1793" s="0" t="n">
        <v>0</v>
      </c>
      <c r="P1793" s="0" t="s">
        <v>140</v>
      </c>
      <c r="Q1793" s="0" t="s">
        <v>141</v>
      </c>
      <c r="R1793" s="0" t="n">
        <v>2</v>
      </c>
      <c r="S1793" s="0" t="s">
        <v>161</v>
      </c>
      <c r="T1793" s="0" t="n">
        <v>0</v>
      </c>
      <c r="U1793" s="0" t="n">
        <v>209598.61</v>
      </c>
      <c r="V1793" s="0" t="n">
        <v>0.0100725749507546</v>
      </c>
      <c r="W1793" s="0" t="n">
        <v>616.799865722656</v>
      </c>
      <c r="X1793" s="0" t="n">
        <v>0.00957124307751656</v>
      </c>
      <c r="Y1793" s="0" t="n">
        <f aca="false">IF(ISNUMBER(C1793),INDEX(Scorecard!$D$5:$D$12,SUMPRODUCT(--(Scorecard!$G$5:$G$11&lt;C1793))+1),Scorecard!$D$13)</f>
        <v>0.488358159108655</v>
      </c>
      <c r="Z1793" s="0" t="n">
        <f aca="false">IF(ISNUMBER(D1793),INDEX(Scorecard!$D$14:$D$17,SUMPRODUCT(--(Scorecard!$G$14:$G$16&lt;D1793))+1),Scorecard!$D$18)</f>
        <v>0.0505355481560174</v>
      </c>
      <c r="AA1793" s="0" t="n">
        <f aca="false">IF(ISNUMBER(E1793),INDEX(Scorecard!$D$19:$D$26,SUMPRODUCT(--(Scorecard!$G$19:$G$25&lt;E1793))+1),Scorecard!$D$27)</f>
        <v>-0.0341578513653732</v>
      </c>
      <c r="AB1793" s="0" t="n">
        <f aca="false">IF(ISNUMBER(F1793),INDEX(Scorecard!$D$28:$D$35,SUMPRODUCT(--(Scorecard!$G$28:$G$34&lt;F1793))+1),Scorecard!$D$36)</f>
        <v>0.126913191054783</v>
      </c>
      <c r="AC1793" s="0" t="n">
        <f aca="false">IF(ISNUMBER(H1793),INDEX(Scorecard!$D$37:$D$44,SUMPRODUCT(--(Scorecard!$G$37:$G$43&lt;H1793))+1),Scorecard!$D$45)</f>
        <v>0.330501541082344</v>
      </c>
      <c r="AD1793" s="0" t="n">
        <f aca="false">IF(ISNUMBER(I1793),INDEX(Scorecard!$D$46:$D$52,SUMPRODUCT(--(Scorecard!$G$46:$G$51&lt;I1793))+1),Scorecard!$D$53)</f>
        <v>-0.161534840507194</v>
      </c>
      <c r="AE1793" s="0" t="n">
        <f aca="false">IF(ISNUMBER(K1793),INDEX(Scorecard!$D$54:$D$61,SUMPRODUCT(--(Scorecard!$G$54:$G$60&lt;K1793))+1),Scorecard!$D$62)</f>
        <v>0.0151758992857273</v>
      </c>
      <c r="AF1793" s="0" t="n">
        <f aca="false">IF(ISNUMBER(L1793),INDEX(Scorecard!$D$63:$D$68,SUMPRODUCT(--(Scorecard!$G$63:$G$67&lt;L1793))+1),Scorecard!$D$69)</f>
        <v>-0.340582194386522</v>
      </c>
      <c r="AG1793" s="0" t="n">
        <f aca="false">Inputs!$B$10+Scorecard!$J$5*Y1793+Scorecard!$J$6*Z1793+Scorecard!$J$7*AA1793+Scorecard!$J$8*AB1793+Scorecard!$J$9*AC1793+Scorecard!$J$10*AD1793+Scorecard!$J$11*AE1793+Scorecard!$J$12*AF1793</f>
        <v>-4.49426217237548</v>
      </c>
      <c r="AH1793" s="0" t="n">
        <f aca="false">MIN(1-Inputs!$B$13,MAX(Inputs!$B$13,1/(1+EXP(-(Inputs!$B$11*AG1793+Inputs!$B$12)))))</f>
        <v>0.0100725751776685</v>
      </c>
      <c r="AI1793" s="0" t="n">
        <f aca="false">Inputs!$B$9-Inputs!$B$8*AG1793</f>
        <v>616.799871175325</v>
      </c>
      <c r="AJ1793" s="0" t="n">
        <f aca="false">RANK(AH1793,$AH$5:$AH$2004,0)+COUNTIF($AH$4:AH1792,AH1793)</f>
        <v>820</v>
      </c>
      <c r="AK1793" s="0" t="n">
        <f aca="false">IF(AJ1793&lt;=Deciles!$B$5*(Deciles!$B$4+1),INT((AJ1793-1)/(Deciles!$B$4+1))+1,Deciles!$B$5+INT((AJ1793-1-Deciles!$B$5*(Deciles!$B$4+1))/Deciles!$B$4)+1)</f>
        <v>5</v>
      </c>
    </row>
    <row r="1794" customFormat="false" ht="15" hidden="false" customHeight="false" outlineLevel="0" collapsed="false">
      <c r="A1794" s="0" t="n">
        <v>53388</v>
      </c>
      <c r="B1794" s="0" t="s">
        <v>150</v>
      </c>
      <c r="C1794" s="0" t="n">
        <v>737</v>
      </c>
      <c r="D1794" s="0" t="n">
        <v>79.0380477905273</v>
      </c>
      <c r="E1794" s="0" t="n">
        <v>70.7907104492188</v>
      </c>
      <c r="F1794" s="0" t="n">
        <v>14</v>
      </c>
      <c r="G1794" s="0" t="n">
        <v>3.20099997520447</v>
      </c>
      <c r="H1794" s="0" t="n">
        <v>-3.43233323097229</v>
      </c>
      <c r="I1794" s="0" t="n">
        <v>24</v>
      </c>
      <c r="J1794" s="0" t="n">
        <v>12.5374879837036</v>
      </c>
      <c r="K1794" s="0" t="n">
        <v>4.30000019073486</v>
      </c>
      <c r="L1794" s="0" t="n">
        <v>-0.208333015441895</v>
      </c>
      <c r="M1794" s="0" t="n">
        <v>3.47429442405701</v>
      </c>
      <c r="N1794" s="0" t="n">
        <v>0</v>
      </c>
      <c r="O1794" s="0" t="n">
        <v>0</v>
      </c>
      <c r="P1794" s="0" t="s">
        <v>140</v>
      </c>
      <c r="Q1794" s="0" t="s">
        <v>141</v>
      </c>
      <c r="R1794" s="0" t="n">
        <v>2</v>
      </c>
      <c r="S1794" s="0" t="s">
        <v>159</v>
      </c>
      <c r="T1794" s="0" t="n">
        <v>0</v>
      </c>
      <c r="U1794" s="0" t="n">
        <v>278587.53</v>
      </c>
      <c r="V1794" s="0" t="n">
        <v>0.00317840231582522</v>
      </c>
      <c r="W1794" s="0" t="n">
        <v>648.20458984375</v>
      </c>
      <c r="X1794" s="0" t="n">
        <v>0.00269407196901739</v>
      </c>
      <c r="Y1794" s="0" t="n">
        <f aca="false">IF(ISNUMBER(C1794),INDEX(Scorecard!$D$5:$D$12,SUMPRODUCT(--(Scorecard!$G$5:$G$11&lt;C1794))+1),Scorecard!$D$13)</f>
        <v>0.488358159108655</v>
      </c>
      <c r="Z1794" s="0" t="n">
        <f aca="false">IF(ISNUMBER(D1794),INDEX(Scorecard!$D$14:$D$17,SUMPRODUCT(--(Scorecard!$G$14:$G$16&lt;D1794))+1),Scorecard!$D$18)</f>
        <v>0.0505355481560174</v>
      </c>
      <c r="AA1794" s="0" t="n">
        <f aca="false">IF(ISNUMBER(E1794),INDEX(Scorecard!$D$19:$D$26,SUMPRODUCT(--(Scorecard!$G$19:$G$25&lt;E1794))+1),Scorecard!$D$27)</f>
        <v>0.0530843085177338</v>
      </c>
      <c r="AB1794" s="0" t="n">
        <f aca="false">IF(ISNUMBER(F1794),INDEX(Scorecard!$D$28:$D$35,SUMPRODUCT(--(Scorecard!$G$28:$G$34&lt;F1794))+1),Scorecard!$D$36)</f>
        <v>0.624829191519909</v>
      </c>
      <c r="AC1794" s="0" t="n">
        <f aca="false">IF(ISNUMBER(H1794),INDEX(Scorecard!$D$37:$D$44,SUMPRODUCT(--(Scorecard!$G$37:$G$43&lt;H1794))+1),Scorecard!$D$45)</f>
        <v>1.35057635045042</v>
      </c>
      <c r="AD1794" s="0" t="n">
        <f aca="false">IF(ISNUMBER(I1794),INDEX(Scorecard!$D$46:$D$52,SUMPRODUCT(--(Scorecard!$G$46:$G$51&lt;I1794))+1),Scorecard!$D$53)</f>
        <v>-0.048559051279741</v>
      </c>
      <c r="AE1794" s="0" t="n">
        <f aca="false">IF(ISNUMBER(K1794),INDEX(Scorecard!$D$54:$D$61,SUMPRODUCT(--(Scorecard!$G$54:$G$60&lt;K1794))+1),Scorecard!$D$62)</f>
        <v>0.489050497890326</v>
      </c>
      <c r="AF1794" s="0" t="n">
        <f aca="false">IF(ISNUMBER(L1794),INDEX(Scorecard!$D$63:$D$68,SUMPRODUCT(--(Scorecard!$G$63:$G$67&lt;L1794))+1),Scorecard!$D$69)</f>
        <v>0.322484508656054</v>
      </c>
      <c r="AG1794" s="0" t="n">
        <f aca="false">Inputs!$B$10+Scorecard!$J$5*Y1794+Scorecard!$J$6*Z1794+Scorecard!$J$7*AA1794+Scorecard!$J$8*AB1794+Scorecard!$J$9*AC1794+Scorecard!$J$10*AD1794+Scorecard!$J$11*AE1794+Scorecard!$J$12*AF1794</f>
        <v>-5.58266582849148</v>
      </c>
      <c r="AH1794" s="0" t="n">
        <f aca="false">MIN(1-Inputs!$B$13,MAX(Inputs!$B$13,1/(1+EXP(-(Inputs!$B$11*AG1794+Inputs!$B$12)))))</f>
        <v>0.00317840233224324</v>
      </c>
      <c r="AI1794" s="0" t="n">
        <f aca="false">Inputs!$B$9-Inputs!$B$8*AG1794</f>
        <v>648.204562318604</v>
      </c>
      <c r="AJ1794" s="0" t="n">
        <f aca="false">RANK(AH1794,$AH$5:$AH$2004,0)+COUNTIF($AH$4:AH1793,AH1794)</f>
        <v>1509</v>
      </c>
      <c r="AK1794" s="0" t="n">
        <f aca="false">IF(AJ1794&lt;=Deciles!$B$5*(Deciles!$B$4+1),INT((AJ1794-1)/(Deciles!$B$4+1))+1,Deciles!$B$5+INT((AJ1794-1-Deciles!$B$5*(Deciles!$B$4+1))/Deciles!$B$4)+1)</f>
        <v>8</v>
      </c>
    </row>
    <row r="1795" customFormat="false" ht="15" hidden="false" customHeight="false" outlineLevel="0" collapsed="false">
      <c r="A1795" s="0" t="n">
        <v>53498</v>
      </c>
      <c r="B1795" s="0" t="s">
        <v>145</v>
      </c>
      <c r="C1795" s="0" t="n">
        <v>723</v>
      </c>
      <c r="D1795" s="0" t="n">
        <v>80</v>
      </c>
      <c r="E1795" s="0" t="n">
        <v>74.6502532958984</v>
      </c>
      <c r="F1795" s="0" t="n">
        <v>40</v>
      </c>
      <c r="G1795" s="0" t="n">
        <v>3.31100010871887</v>
      </c>
      <c r="H1795" s="0" t="n">
        <v>-0.205666542053223</v>
      </c>
      <c r="I1795" s="0" t="n">
        <v>16</v>
      </c>
      <c r="J1795" s="0" t="n">
        <v>11.5405988693237</v>
      </c>
      <c r="K1795" s="0" t="n">
        <v>4.95833349227905</v>
      </c>
      <c r="L1795" s="0" t="n">
        <v>-1.875</v>
      </c>
      <c r="M1795" s="0" t="n">
        <v>3.98038840293884</v>
      </c>
      <c r="N1795" s="0" t="n">
        <v>0</v>
      </c>
      <c r="O1795" s="0" t="n">
        <v>0</v>
      </c>
      <c r="P1795" s="0" t="s">
        <v>140</v>
      </c>
      <c r="Q1795" s="0" t="s">
        <v>141</v>
      </c>
      <c r="R1795" s="0" t="n">
        <v>1</v>
      </c>
      <c r="S1795" s="0" t="s">
        <v>162</v>
      </c>
      <c r="T1795" s="0" t="n">
        <v>0</v>
      </c>
      <c r="U1795" s="0" t="n">
        <v>102806.03</v>
      </c>
      <c r="V1795" s="0" t="n">
        <v>0.01930957660079</v>
      </c>
      <c r="W1795" s="0" t="n">
        <v>598.933166503906</v>
      </c>
      <c r="X1795" s="0" t="n">
        <v>0.0174018386751413</v>
      </c>
      <c r="Y1795" s="0" t="n">
        <f aca="false">IF(ISNUMBER(C1795),INDEX(Scorecard!$D$5:$D$12,SUMPRODUCT(--(Scorecard!$G$5:$G$11&lt;C1795))+1),Scorecard!$D$13)</f>
        <v>-0.0290424113398221</v>
      </c>
      <c r="Z1795" s="0" t="n">
        <f aca="false">IF(ISNUMBER(D1795),INDEX(Scorecard!$D$14:$D$17,SUMPRODUCT(--(Scorecard!$G$14:$G$16&lt;D1795))+1),Scorecard!$D$18)</f>
        <v>0.0505355481560174</v>
      </c>
      <c r="AA1795" s="0" t="n">
        <f aca="false">IF(ISNUMBER(E1795),INDEX(Scorecard!$D$19:$D$26,SUMPRODUCT(--(Scorecard!$G$19:$G$25&lt;E1795))+1),Scorecard!$D$27)</f>
        <v>-0.0341578513653732</v>
      </c>
      <c r="AB1795" s="0" t="n">
        <f aca="false">IF(ISNUMBER(F1795),INDEX(Scorecard!$D$28:$D$35,SUMPRODUCT(--(Scorecard!$G$28:$G$34&lt;F1795))+1),Scorecard!$D$36)</f>
        <v>-0.132616866359722</v>
      </c>
      <c r="AC1795" s="0" t="n">
        <f aca="false">IF(ISNUMBER(H1795),INDEX(Scorecard!$D$37:$D$44,SUMPRODUCT(--(Scorecard!$G$37:$G$43&lt;H1795))+1),Scorecard!$D$45)</f>
        <v>0.769716833645565</v>
      </c>
      <c r="AD1795" s="0" t="n">
        <f aca="false">IF(ISNUMBER(I1795),INDEX(Scorecard!$D$46:$D$52,SUMPRODUCT(--(Scorecard!$G$46:$G$51&lt;I1795))+1),Scorecard!$D$53)</f>
        <v>-0.114272400683245</v>
      </c>
      <c r="AE1795" s="0" t="n">
        <f aca="false">IF(ISNUMBER(K1795),INDEX(Scorecard!$D$54:$D$61,SUMPRODUCT(--(Scorecard!$G$54:$G$60&lt;K1795))+1),Scorecard!$D$62)</f>
        <v>0.214429354789033</v>
      </c>
      <c r="AF1795" s="0" t="n">
        <f aca="false">IF(ISNUMBER(L1795),INDEX(Scorecard!$D$63:$D$68,SUMPRODUCT(--(Scorecard!$G$63:$G$67&lt;L1795))+1),Scorecard!$D$69)</f>
        <v>-0.340582194386522</v>
      </c>
      <c r="AG1795" s="0" t="n">
        <f aca="false">Inputs!$B$10+Scorecard!$J$5*Y1795+Scorecard!$J$6*Z1795+Scorecard!$J$7*AA1795+Scorecard!$J$8*AB1795+Scorecard!$J$9*AC1795+Scorecard!$J$10*AD1795+Scorecard!$J$11*AE1795+Scorecard!$J$12*AF1795</f>
        <v>-3.87505007579681</v>
      </c>
      <c r="AH1795" s="0" t="n">
        <f aca="false">MIN(1-Inputs!$B$13,MAX(Inputs!$B$13,1/(1+EXP(-(Inputs!$B$11*AG1795+Inputs!$B$12)))))</f>
        <v>0.0193095760063354</v>
      </c>
      <c r="AI1795" s="0" t="n">
        <f aca="false">Inputs!$B$9-Inputs!$B$8*AG1795</f>
        <v>598.933186755475</v>
      </c>
      <c r="AJ1795" s="0" t="n">
        <f aca="false">RANK(AH1795,$AH$5:$AH$2004,0)+COUNTIF($AH$4:AH1794,AH1795)</f>
        <v>466</v>
      </c>
      <c r="AK1795" s="0" t="n">
        <f aca="false">IF(AJ1795&lt;=Deciles!$B$5*(Deciles!$B$4+1),INT((AJ1795-1)/(Deciles!$B$4+1))+1,Deciles!$B$5+INT((AJ1795-1-Deciles!$B$5*(Deciles!$B$4+1))/Deciles!$B$4)+1)</f>
        <v>3</v>
      </c>
    </row>
    <row r="1796" customFormat="false" ht="15" hidden="false" customHeight="false" outlineLevel="0" collapsed="false">
      <c r="A1796" s="0" t="n">
        <v>53530</v>
      </c>
      <c r="B1796" s="0" t="s">
        <v>157</v>
      </c>
      <c r="C1796" s="0" t="n">
        <v>746</v>
      </c>
      <c r="D1796" s="0" t="n">
        <v>72.0189666748047</v>
      </c>
      <c r="E1796" s="0" t="n">
        <v>57.2365074157715</v>
      </c>
      <c r="F1796" s="0" t="n">
        <v>22</v>
      </c>
      <c r="G1796" s="0" t="n">
        <v>3.75300002098084</v>
      </c>
      <c r="H1796" s="0" t="n">
        <v>-0.130333423614502</v>
      </c>
      <c r="I1796" s="0" t="n">
        <v>36</v>
      </c>
      <c r="J1796" s="0" t="n">
        <v>12.2535486221314</v>
      </c>
      <c r="K1796" s="0" t="n">
        <v>3.82307696342468</v>
      </c>
      <c r="L1796" s="0" t="n">
        <v>-0.276922941207886</v>
      </c>
      <c r="M1796" s="0" t="n">
        <v>5.51355028152466</v>
      </c>
      <c r="N1796" s="0" t="n">
        <v>0</v>
      </c>
      <c r="O1796" s="0" t="n">
        <v>0</v>
      </c>
      <c r="P1796" s="0" t="s">
        <v>144</v>
      </c>
      <c r="Q1796" s="0" t="s">
        <v>141</v>
      </c>
      <c r="R1796" s="0" t="n">
        <v>2</v>
      </c>
      <c r="S1796" s="0" t="s">
        <v>156</v>
      </c>
      <c r="T1796" s="0" t="n">
        <v>0</v>
      </c>
      <c r="U1796" s="0" t="n">
        <v>209724.19</v>
      </c>
      <c r="V1796" s="0" t="n">
        <v>0.00270885555073619</v>
      </c>
      <c r="W1796" s="0" t="n">
        <v>652.543579101563</v>
      </c>
      <c r="X1796" s="0" t="n">
        <v>0.00165715510956943</v>
      </c>
      <c r="Y1796" s="0" t="n">
        <f aca="false">IF(ISNUMBER(C1796),INDEX(Scorecard!$D$5:$D$12,SUMPRODUCT(--(Scorecard!$G$5:$G$11&lt;C1796))+1),Scorecard!$D$13)</f>
        <v>0.488358159108655</v>
      </c>
      <c r="Z1796" s="0" t="n">
        <f aca="false">IF(ISNUMBER(D1796),INDEX(Scorecard!$D$14:$D$17,SUMPRODUCT(--(Scorecard!$G$14:$G$16&lt;D1796))+1),Scorecard!$D$18)</f>
        <v>0.128579646629417</v>
      </c>
      <c r="AA1796" s="0" t="n">
        <f aca="false">IF(ISNUMBER(E1796),INDEX(Scorecard!$D$19:$D$26,SUMPRODUCT(--(Scorecard!$G$19:$G$25&lt;E1796))+1),Scorecard!$D$27)</f>
        <v>0.285899340811827</v>
      </c>
      <c r="AB1796" s="0" t="n">
        <f aca="false">IF(ISNUMBER(F1796),INDEX(Scorecard!$D$28:$D$35,SUMPRODUCT(--(Scorecard!$G$28:$G$34&lt;F1796))+1),Scorecard!$D$36)</f>
        <v>0.624829191519909</v>
      </c>
      <c r="AC1796" s="0" t="n">
        <f aca="false">IF(ISNUMBER(H1796),INDEX(Scorecard!$D$37:$D$44,SUMPRODUCT(--(Scorecard!$G$37:$G$43&lt;H1796))+1),Scorecard!$D$45)</f>
        <v>0.330501541082344</v>
      </c>
      <c r="AD1796" s="0" t="n">
        <f aca="false">IF(ISNUMBER(I1796),INDEX(Scorecard!$D$46:$D$52,SUMPRODUCT(--(Scorecard!$G$46:$G$51&lt;I1796))+1),Scorecard!$D$53)</f>
        <v>0.123869379412532</v>
      </c>
      <c r="AE1796" s="0" t="n">
        <f aca="false">IF(ISNUMBER(K1796),INDEX(Scorecard!$D$54:$D$61,SUMPRODUCT(--(Scorecard!$G$54:$G$60&lt;K1796))+1),Scorecard!$D$62)</f>
        <v>0.489050497890326</v>
      </c>
      <c r="AF1796" s="0" t="n">
        <f aca="false">IF(ISNUMBER(L1796),INDEX(Scorecard!$D$63:$D$68,SUMPRODUCT(--(Scorecard!$G$63:$G$67&lt;L1796))+1),Scorecard!$D$69)</f>
        <v>0.322484508656054</v>
      </c>
      <c r="AG1796" s="0" t="n">
        <f aca="false">Inputs!$B$10+Scorecard!$J$5*Y1796+Scorecard!$J$6*Z1796+Scorecard!$J$7*AA1796+Scorecard!$J$8*AB1796+Scorecard!$J$9*AC1796+Scorecard!$J$10*AD1796+Scorecard!$J$11*AE1796+Scorecard!$J$12*AF1796</f>
        <v>-5.7330448898522</v>
      </c>
      <c r="AH1796" s="0" t="n">
        <f aca="false">MIN(1-Inputs!$B$13,MAX(Inputs!$B$13,1/(1+EXP(-(Inputs!$B$11*AG1796+Inputs!$B$12)))))</f>
        <v>0.00270885550106914</v>
      </c>
      <c r="AI1796" s="0" t="n">
        <f aca="false">Inputs!$B$9-Inputs!$B$8*AG1796</f>
        <v>652.543584840177</v>
      </c>
      <c r="AJ1796" s="0" t="n">
        <f aca="false">RANK(AH1796,$AH$5:$AH$2004,0)+COUNTIF($AH$4:AH1795,AH1796)</f>
        <v>1593</v>
      </c>
      <c r="AK1796" s="0" t="n">
        <f aca="false">IF(AJ1796&lt;=Deciles!$B$5*(Deciles!$B$4+1),INT((AJ1796-1)/(Deciles!$B$4+1))+1,Deciles!$B$5+INT((AJ1796-1-Deciles!$B$5*(Deciles!$B$4+1))/Deciles!$B$4)+1)</f>
        <v>8</v>
      </c>
    </row>
    <row r="1797" customFormat="false" ht="15" hidden="false" customHeight="false" outlineLevel="0" collapsed="false">
      <c r="A1797" s="0" t="n">
        <v>53565</v>
      </c>
      <c r="B1797" s="0" t="s">
        <v>152</v>
      </c>
      <c r="C1797" s="0" t="n">
        <v>799</v>
      </c>
      <c r="D1797" s="0" t="n">
        <v>78.6011962890625</v>
      </c>
      <c r="E1797" s="0" t="n">
        <v>69.8334121704102</v>
      </c>
      <c r="F1797" s="0" t="n">
        <v>27</v>
      </c>
      <c r="G1797" s="0" t="n">
        <v>2.74900007247925</v>
      </c>
      <c r="H1797" s="0" t="n">
        <v>-3.68433332443237</v>
      </c>
      <c r="I1797" s="0" t="n">
        <v>25</v>
      </c>
      <c r="J1797" s="0" t="n">
        <v>11.7550868988037</v>
      </c>
      <c r="K1797" s="0" t="n">
        <v>4.30000019073486</v>
      </c>
      <c r="L1797" s="0" t="n">
        <v>-0.458333015441895</v>
      </c>
      <c r="M1797" s="0" t="n">
        <v>3.47430324554443</v>
      </c>
      <c r="N1797" s="0" t="n">
        <v>0</v>
      </c>
      <c r="O1797" s="0" t="n">
        <v>0</v>
      </c>
      <c r="P1797" s="0" t="s">
        <v>144</v>
      </c>
      <c r="Q1797" s="0" t="s">
        <v>141</v>
      </c>
      <c r="R1797" s="0" t="n">
        <v>1</v>
      </c>
      <c r="S1797" s="0" t="s">
        <v>159</v>
      </c>
      <c r="T1797" s="0" t="n">
        <v>0</v>
      </c>
      <c r="U1797" s="0" t="n">
        <v>127399.96</v>
      </c>
      <c r="V1797" s="0" t="n">
        <v>0.000906411092728376</v>
      </c>
      <c r="W1797" s="0" t="n">
        <v>682.222045898438</v>
      </c>
      <c r="X1797" s="0" t="n">
        <v>0.00114700372796506</v>
      </c>
      <c r="Y1797" s="0" t="n">
        <f aca="false">IF(ISNUMBER(C1797),INDEX(Scorecard!$D$5:$D$12,SUMPRODUCT(--(Scorecard!$G$5:$G$11&lt;C1797))+1),Scorecard!$D$13)</f>
        <v>2.19112706886128</v>
      </c>
      <c r="Z1797" s="0" t="n">
        <f aca="false">IF(ISNUMBER(D1797),INDEX(Scorecard!$D$14:$D$17,SUMPRODUCT(--(Scorecard!$G$14:$G$16&lt;D1797))+1),Scorecard!$D$18)</f>
        <v>0.0505355481560174</v>
      </c>
      <c r="AA1797" s="0" t="n">
        <f aca="false">IF(ISNUMBER(E1797),INDEX(Scorecard!$D$19:$D$26,SUMPRODUCT(--(Scorecard!$G$19:$G$25&lt;E1797))+1),Scorecard!$D$27)</f>
        <v>0.0530843085177338</v>
      </c>
      <c r="AB1797" s="0" t="n">
        <f aca="false">IF(ISNUMBER(F1797),INDEX(Scorecard!$D$28:$D$35,SUMPRODUCT(--(Scorecard!$G$28:$G$34&lt;F1797))+1),Scorecard!$D$36)</f>
        <v>0.165097008946478</v>
      </c>
      <c r="AC1797" s="0" t="n">
        <f aca="false">IF(ISNUMBER(H1797),INDEX(Scorecard!$D$37:$D$44,SUMPRODUCT(--(Scorecard!$G$37:$G$43&lt;H1797))+1),Scorecard!$D$45)</f>
        <v>1.35057635045042</v>
      </c>
      <c r="AD1797" s="0" t="n">
        <f aca="false">IF(ISNUMBER(I1797),INDEX(Scorecard!$D$46:$D$52,SUMPRODUCT(--(Scorecard!$G$46:$G$51&lt;I1797))+1),Scorecard!$D$53)</f>
        <v>-0.048559051279741</v>
      </c>
      <c r="AE1797" s="0" t="n">
        <f aca="false">IF(ISNUMBER(K1797),INDEX(Scorecard!$D$54:$D$61,SUMPRODUCT(--(Scorecard!$G$54:$G$60&lt;K1797))+1),Scorecard!$D$62)</f>
        <v>0.489050497890326</v>
      </c>
      <c r="AF1797" s="0" t="n">
        <f aca="false">IF(ISNUMBER(L1797),INDEX(Scorecard!$D$63:$D$68,SUMPRODUCT(--(Scorecard!$G$63:$G$67&lt;L1797))+1),Scorecard!$D$69)</f>
        <v>0.322484508656054</v>
      </c>
      <c r="AG1797" s="0" t="n">
        <f aca="false">Inputs!$B$10+Scorecard!$J$5*Y1797+Scorecard!$J$6*Z1797+Scorecard!$J$7*AA1797+Scorecard!$J$8*AB1797+Scorecard!$J$9*AC1797+Scorecard!$J$10*AD1797+Scorecard!$J$11*AE1797+Scorecard!$J$12*AF1797</f>
        <v>-6.76162114345333</v>
      </c>
      <c r="AH1797" s="0" t="n">
        <f aca="false">MIN(1-Inputs!$B$13,MAX(Inputs!$B$13,1/(1+EXP(-(Inputs!$B$11*AG1797+Inputs!$B$12)))))</f>
        <v>0.000906411113136323</v>
      </c>
      <c r="AI1797" s="0" t="n">
        <f aca="false">Inputs!$B$9-Inputs!$B$8*AG1797</f>
        <v>682.222022045107</v>
      </c>
      <c r="AJ1797" s="0" t="n">
        <f aca="false">RANK(AH1797,$AH$5:$AH$2004,0)+COUNTIF($AH$4:AH1796,AH1797)</f>
        <v>1932</v>
      </c>
      <c r="AK1797" s="0" t="n">
        <f aca="false">IF(AJ1797&lt;=Deciles!$B$5*(Deciles!$B$4+1),INT((AJ1797-1)/(Deciles!$B$4+1))+1,Deciles!$B$5+INT((AJ1797-1-Deciles!$B$5*(Deciles!$B$4+1))/Deciles!$B$4)+1)</f>
        <v>10</v>
      </c>
    </row>
    <row r="1798" customFormat="false" ht="15" hidden="false" customHeight="false" outlineLevel="0" collapsed="false">
      <c r="A1798" s="0" t="n">
        <v>53618</v>
      </c>
      <c r="B1798" s="0" t="s">
        <v>157</v>
      </c>
      <c r="C1798" s="0" t="n">
        <v>735</v>
      </c>
      <c r="D1798" s="0" t="n">
        <v>80</v>
      </c>
      <c r="E1798" s="0" t="n">
        <v>65.3488616943359</v>
      </c>
      <c r="F1798" s="0" t="n">
        <v>42</v>
      </c>
      <c r="G1798" s="0" t="n">
        <v>4.06599998474121</v>
      </c>
      <c r="H1798" s="0" t="n">
        <v>0.182666540145874</v>
      </c>
      <c r="I1798" s="0" t="n">
        <v>38</v>
      </c>
      <c r="J1798" s="0" t="n">
        <v>12.0766372680664</v>
      </c>
      <c r="K1798" s="0" t="n">
        <v>3.32307696342468</v>
      </c>
      <c r="L1798" s="0" t="n">
        <v>-0.276922941207886</v>
      </c>
      <c r="M1798" s="0" t="n">
        <v>4.3403639793396</v>
      </c>
      <c r="N1798" s="0" t="n">
        <v>0</v>
      </c>
      <c r="O1798" s="0" t="n">
        <v>0</v>
      </c>
      <c r="P1798" s="0" t="s">
        <v>144</v>
      </c>
      <c r="Q1798" s="0" t="s">
        <v>141</v>
      </c>
      <c r="R1798" s="0" t="n">
        <v>2</v>
      </c>
      <c r="S1798" s="0" t="s">
        <v>147</v>
      </c>
      <c r="T1798" s="0" t="n">
        <v>0</v>
      </c>
      <c r="U1798" s="0" t="n">
        <v>175718.31</v>
      </c>
      <c r="V1798" s="0" t="n">
        <v>0.00802273210138083</v>
      </c>
      <c r="W1798" s="0" t="n">
        <v>623.013977050781</v>
      </c>
      <c r="X1798" s="0" t="n">
        <v>0.00337088364176452</v>
      </c>
      <c r="Y1798" s="0" t="n">
        <f aca="false">IF(ISNUMBER(C1798),INDEX(Scorecard!$D$5:$D$12,SUMPRODUCT(--(Scorecard!$G$5:$G$11&lt;C1798))+1),Scorecard!$D$13)</f>
        <v>0.488358159108655</v>
      </c>
      <c r="Z1798" s="0" t="n">
        <f aca="false">IF(ISNUMBER(D1798),INDEX(Scorecard!$D$14:$D$17,SUMPRODUCT(--(Scorecard!$G$14:$G$16&lt;D1798))+1),Scorecard!$D$18)</f>
        <v>0.0505355481560174</v>
      </c>
      <c r="AA1798" s="0" t="n">
        <f aca="false">IF(ISNUMBER(E1798),INDEX(Scorecard!$D$19:$D$26,SUMPRODUCT(--(Scorecard!$G$19:$G$25&lt;E1798))+1),Scorecard!$D$27)</f>
        <v>0.233621608745691</v>
      </c>
      <c r="AB1798" s="0" t="n">
        <f aca="false">IF(ISNUMBER(F1798),INDEX(Scorecard!$D$28:$D$35,SUMPRODUCT(--(Scorecard!$G$28:$G$34&lt;F1798))+1),Scorecard!$D$36)</f>
        <v>-0.309727037437117</v>
      </c>
      <c r="AC1798" s="0" t="n">
        <f aca="false">IF(ISNUMBER(H1798),INDEX(Scorecard!$D$37:$D$44,SUMPRODUCT(--(Scorecard!$G$37:$G$43&lt;H1798))+1),Scorecard!$D$45)</f>
        <v>0.102184252677548</v>
      </c>
      <c r="AD1798" s="0" t="n">
        <f aca="false">IF(ISNUMBER(I1798),INDEX(Scorecard!$D$46:$D$52,SUMPRODUCT(--(Scorecard!$G$46:$G$51&lt;I1798))+1),Scorecard!$D$53)</f>
        <v>0.569875412099532</v>
      </c>
      <c r="AE1798" s="0" t="n">
        <f aca="false">IF(ISNUMBER(K1798),INDEX(Scorecard!$D$54:$D$61,SUMPRODUCT(--(Scorecard!$G$54:$G$60&lt;K1798))+1),Scorecard!$D$62)</f>
        <v>0.489050497890326</v>
      </c>
      <c r="AF1798" s="0" t="n">
        <f aca="false">IF(ISNUMBER(L1798),INDEX(Scorecard!$D$63:$D$68,SUMPRODUCT(--(Scorecard!$G$63:$G$67&lt;L1798))+1),Scorecard!$D$69)</f>
        <v>0.322484508656054</v>
      </c>
      <c r="AG1798" s="0" t="n">
        <f aca="false">Inputs!$B$10+Scorecard!$J$5*Y1798+Scorecard!$J$6*Z1798+Scorecard!$J$7*AA1798+Scorecard!$J$8*AB1798+Scorecard!$J$9*AC1798+Scorecard!$J$10*AD1798+Scorecard!$J$11*AE1798+Scorecard!$J$12*AF1798</f>
        <v>-4.70962645195308</v>
      </c>
      <c r="AH1798" s="0" t="n">
        <f aca="false">MIN(1-Inputs!$B$13,MAX(Inputs!$B$13,1/(1+EXP(-(Inputs!$B$11*AG1798+Inputs!$B$12)))))</f>
        <v>0.00802273198883205</v>
      </c>
      <c r="AI1798" s="0" t="n">
        <f aca="false">Inputs!$B$9-Inputs!$B$8*AG1798</f>
        <v>623.013970737949</v>
      </c>
      <c r="AJ1798" s="0" t="n">
        <f aca="false">RANK(AH1798,$AH$5:$AH$2004,0)+COUNTIF($AH$4:AH1797,AH1798)</f>
        <v>969</v>
      </c>
      <c r="AK1798" s="0" t="n">
        <f aca="false">IF(AJ1798&lt;=Deciles!$B$5*(Deciles!$B$4+1),INT((AJ1798-1)/(Deciles!$B$4+1))+1,Deciles!$B$5+INT((AJ1798-1-Deciles!$B$5*(Deciles!$B$4+1))/Deciles!$B$4)+1)</f>
        <v>5</v>
      </c>
    </row>
    <row r="1799" customFormat="false" ht="15" hidden="false" customHeight="false" outlineLevel="0" collapsed="false">
      <c r="A1799" s="0" t="n">
        <v>53634</v>
      </c>
      <c r="B1799" s="0" t="s">
        <v>150</v>
      </c>
      <c r="C1799" s="0" t="n">
        <v>770</v>
      </c>
      <c r="D1799" s="0" t="n">
        <v>80</v>
      </c>
      <c r="E1799" s="0" t="n">
        <v>40.4718437194824</v>
      </c>
      <c r="F1799" s="0" t="n">
        <v>34</v>
      </c>
      <c r="G1799" s="0" t="n">
        <v>3.55900001525879</v>
      </c>
      <c r="H1799" s="0" t="n">
        <v>-3.07433319091797</v>
      </c>
      <c r="I1799" s="0" t="n">
        <v>107</v>
      </c>
      <c r="J1799" s="0" t="n">
        <v>11.6664581298828</v>
      </c>
      <c r="K1799" s="0" t="n">
        <v>4.19999980926514</v>
      </c>
      <c r="L1799" s="0" t="n">
        <v>-0.208333492279053</v>
      </c>
      <c r="M1799" s="0" t="n">
        <v>6.02960777282715</v>
      </c>
      <c r="N1799" s="0" t="n">
        <v>0</v>
      </c>
      <c r="O1799" s="0" t="n">
        <v>0</v>
      </c>
      <c r="P1799" s="0" t="s">
        <v>144</v>
      </c>
      <c r="Q1799" s="0" t="s">
        <v>141</v>
      </c>
      <c r="R1799" s="0" t="n">
        <v>1</v>
      </c>
      <c r="S1799" s="0" t="s">
        <v>156</v>
      </c>
      <c r="T1799" s="0" t="n">
        <v>0</v>
      </c>
      <c r="U1799" s="0" t="n">
        <v>116594.59</v>
      </c>
      <c r="V1799" s="0" t="n">
        <v>0.0019999397918582</v>
      </c>
      <c r="W1799" s="0" t="n">
        <v>660.774353027344</v>
      </c>
      <c r="X1799" s="0" t="n">
        <v>0.00206980342045426</v>
      </c>
      <c r="Y1799" s="0" t="n">
        <f aca="false">IF(ISNUMBER(C1799),INDEX(Scorecard!$D$5:$D$12,SUMPRODUCT(--(Scorecard!$G$5:$G$11&lt;C1799))+1),Scorecard!$D$13)</f>
        <v>1.23750384304241</v>
      </c>
      <c r="Z1799" s="0" t="n">
        <f aca="false">IF(ISNUMBER(D1799),INDEX(Scorecard!$D$14:$D$17,SUMPRODUCT(--(Scorecard!$G$14:$G$16&lt;D1799))+1),Scorecard!$D$18)</f>
        <v>0.0505355481560174</v>
      </c>
      <c r="AA1799" s="0" t="n">
        <f aca="false">IF(ISNUMBER(E1799),INDEX(Scorecard!$D$19:$D$26,SUMPRODUCT(--(Scorecard!$G$19:$G$25&lt;E1799))+1),Scorecard!$D$27)</f>
        <v>0.57899015159425</v>
      </c>
      <c r="AB1799" s="0" t="n">
        <f aca="false">IF(ISNUMBER(F1799),INDEX(Scorecard!$D$28:$D$35,SUMPRODUCT(--(Scorecard!$G$28:$G$34&lt;F1799))+1),Scorecard!$D$36)</f>
        <v>-0.0008456427959252</v>
      </c>
      <c r="AC1799" s="0" t="n">
        <f aca="false">IF(ISNUMBER(H1799),INDEX(Scorecard!$D$37:$D$44,SUMPRODUCT(--(Scorecard!$G$37:$G$43&lt;H1799))+1),Scorecard!$D$45)</f>
        <v>1.35057635045042</v>
      </c>
      <c r="AD1799" s="0" t="n">
        <f aca="false">IF(ISNUMBER(I1799),INDEX(Scorecard!$D$46:$D$52,SUMPRODUCT(--(Scorecard!$G$46:$G$51&lt;I1799))+1),Scorecard!$D$53)</f>
        <v>0.818882373006414</v>
      </c>
      <c r="AE1799" s="0" t="n">
        <f aca="false">IF(ISNUMBER(K1799),INDEX(Scorecard!$D$54:$D$61,SUMPRODUCT(--(Scorecard!$G$54:$G$60&lt;K1799))+1),Scorecard!$D$62)</f>
        <v>0.489050497890326</v>
      </c>
      <c r="AF1799" s="0" t="n">
        <f aca="false">IF(ISNUMBER(L1799),INDEX(Scorecard!$D$63:$D$68,SUMPRODUCT(--(Scorecard!$G$63:$G$67&lt;L1799))+1),Scorecard!$D$69)</f>
        <v>0.322484508656054</v>
      </c>
      <c r="AG1799" s="0" t="n">
        <f aca="false">Inputs!$B$10+Scorecard!$J$5*Y1799+Scorecard!$J$6*Z1799+Scorecard!$J$7*AA1799+Scorecard!$J$8*AB1799+Scorecard!$J$9*AC1799+Scorecard!$J$10*AD1799+Scorecard!$J$11*AE1799+Scorecard!$J$12*AF1799</f>
        <v>-6.01830110798781</v>
      </c>
      <c r="AH1799" s="0" t="n">
        <f aca="false">MIN(1-Inputs!$B$13,MAX(Inputs!$B$13,1/(1+EXP(-(Inputs!$B$11*AG1799+Inputs!$B$12)))))</f>
        <v>0.00199993981378386</v>
      </c>
      <c r="AI1799" s="0" t="n">
        <f aca="false">Inputs!$B$9-Inputs!$B$8*AG1799</f>
        <v>660.774339465917</v>
      </c>
      <c r="AJ1799" s="0" t="n">
        <f aca="false">RANK(AH1799,$AH$5:$AH$2004,0)+COUNTIF($AH$4:AH1798,AH1799)</f>
        <v>1691</v>
      </c>
      <c r="AK1799" s="0" t="n">
        <f aca="false">IF(AJ1799&lt;=Deciles!$B$5*(Deciles!$B$4+1),INT((AJ1799-1)/(Deciles!$B$4+1))+1,Deciles!$B$5+INT((AJ1799-1-Deciles!$B$5*(Deciles!$B$4+1))/Deciles!$B$4)+1)</f>
        <v>9</v>
      </c>
    </row>
    <row r="1800" customFormat="false" ht="15" hidden="false" customHeight="false" outlineLevel="0" collapsed="false">
      <c r="A1800" s="0" t="n">
        <v>53640</v>
      </c>
      <c r="B1800" s="0" t="s">
        <v>145</v>
      </c>
      <c r="C1800" s="0" t="n">
        <v>819</v>
      </c>
      <c r="D1800" s="0" t="n">
        <v>84.4389495849609</v>
      </c>
      <c r="E1800" s="0" t="n">
        <v>64.0844879150391</v>
      </c>
      <c r="F1800" s="0" t="n">
        <v>29</v>
      </c>
      <c r="G1800" s="0" t="n">
        <v>3.4300000667572</v>
      </c>
      <c r="H1800" s="0" t="n">
        <v>-0.0866665840148926</v>
      </c>
      <c r="I1800" s="0" t="n">
        <v>60</v>
      </c>
      <c r="J1800" s="0" t="n">
        <v>11.5200843811035</v>
      </c>
      <c r="K1800" s="0" t="n">
        <v>4.45833349227905</v>
      </c>
      <c r="L1800" s="0" t="n">
        <v>-1.875</v>
      </c>
      <c r="M1800" s="0" t="n">
        <v>4.23435020446777</v>
      </c>
      <c r="N1800" s="0" t="n">
        <v>0</v>
      </c>
      <c r="O1800" s="0" t="n">
        <v>0</v>
      </c>
      <c r="P1800" s="0" t="s">
        <v>144</v>
      </c>
      <c r="Q1800" s="0" t="s">
        <v>141</v>
      </c>
      <c r="R1800" s="0" t="n">
        <v>1</v>
      </c>
      <c r="S1800" s="0" t="s">
        <v>148</v>
      </c>
      <c r="T1800" s="0" t="n">
        <v>0</v>
      </c>
      <c r="U1800" s="0" t="n">
        <v>100718.414</v>
      </c>
      <c r="V1800" s="0" t="n">
        <v>0.000805182207841426</v>
      </c>
      <c r="W1800" s="0" t="n">
        <v>685.429809570313</v>
      </c>
      <c r="X1800" s="0" t="n">
        <v>0.000790037505794317</v>
      </c>
      <c r="Y1800" s="0" t="n">
        <f aca="false">IF(ISNUMBER(C1800),INDEX(Scorecard!$D$5:$D$12,SUMPRODUCT(--(Scorecard!$G$5:$G$11&lt;C1800))+1),Scorecard!$D$13)</f>
        <v>2.19112706886128</v>
      </c>
      <c r="Z1800" s="0" t="n">
        <f aca="false">IF(ISNUMBER(D1800),INDEX(Scorecard!$D$14:$D$17,SUMPRODUCT(--(Scorecard!$G$14:$G$16&lt;D1800))+1),Scorecard!$D$18)</f>
        <v>0.0505355481560174</v>
      </c>
      <c r="AA1800" s="0" t="n">
        <f aca="false">IF(ISNUMBER(E1800),INDEX(Scorecard!$D$19:$D$26,SUMPRODUCT(--(Scorecard!$G$19:$G$25&lt;E1800))+1),Scorecard!$D$27)</f>
        <v>0.233621608745691</v>
      </c>
      <c r="AB1800" s="0" t="n">
        <f aca="false">IF(ISNUMBER(F1800),INDEX(Scorecard!$D$28:$D$35,SUMPRODUCT(--(Scorecard!$G$28:$G$34&lt;F1800))+1),Scorecard!$D$36)</f>
        <v>0.165097008946478</v>
      </c>
      <c r="AC1800" s="0" t="n">
        <f aca="false">IF(ISNUMBER(H1800),INDEX(Scorecard!$D$37:$D$44,SUMPRODUCT(--(Scorecard!$G$37:$G$43&lt;H1800))+1),Scorecard!$D$45)</f>
        <v>0.330501541082344</v>
      </c>
      <c r="AD1800" s="0" t="n">
        <f aca="false">IF(ISNUMBER(I1800),INDEX(Scorecard!$D$46:$D$52,SUMPRODUCT(--(Scorecard!$G$46:$G$51&lt;I1800))+1),Scorecard!$D$53)</f>
        <v>0.818882373006414</v>
      </c>
      <c r="AE1800" s="0" t="n">
        <f aca="false">IF(ISNUMBER(K1800),INDEX(Scorecard!$D$54:$D$61,SUMPRODUCT(--(Scorecard!$G$54:$G$60&lt;K1800))+1),Scorecard!$D$62)</f>
        <v>0.409483001259379</v>
      </c>
      <c r="AF1800" s="0" t="n">
        <f aca="false">IF(ISNUMBER(L1800),INDEX(Scorecard!$D$63:$D$68,SUMPRODUCT(--(Scorecard!$G$63:$G$67&lt;L1800))+1),Scorecard!$D$69)</f>
        <v>-0.340582194386522</v>
      </c>
      <c r="AG1800" s="0" t="n">
        <f aca="false">Inputs!$B$10+Scorecard!$J$5*Y1800+Scorecard!$J$6*Z1800+Scorecard!$J$7*AA1800+Scorecard!$J$8*AB1800+Scorecard!$J$9*AC1800+Scorecard!$J$10*AD1800+Scorecard!$J$11*AE1800+Scorecard!$J$12*AF1800</f>
        <v>-6.87279510292179</v>
      </c>
      <c r="AH1800" s="0" t="n">
        <f aca="false">MIN(1-Inputs!$B$13,MAX(Inputs!$B$13,1/(1+EXP(-(Inputs!$B$11*AG1800+Inputs!$B$12)))))</f>
        <v>0.000805182196671883</v>
      </c>
      <c r="AI1800" s="0" t="n">
        <f aca="false">Inputs!$B$9-Inputs!$B$8*AG1800</f>
        <v>685.42982444513</v>
      </c>
      <c r="AJ1800" s="0" t="n">
        <f aca="false">RANK(AH1800,$AH$5:$AH$2004,0)+COUNTIF($AH$4:AH1799,AH1800)</f>
        <v>1950</v>
      </c>
      <c r="AK1800" s="0" t="n">
        <f aca="false">IF(AJ1800&lt;=Deciles!$B$5*(Deciles!$B$4+1),INT((AJ1800-1)/(Deciles!$B$4+1))+1,Deciles!$B$5+INT((AJ1800-1-Deciles!$B$5*(Deciles!$B$4+1))/Deciles!$B$4)+1)</f>
        <v>10</v>
      </c>
    </row>
    <row r="1801" customFormat="false" ht="15" hidden="false" customHeight="false" outlineLevel="0" collapsed="false">
      <c r="A1801" s="0" t="n">
        <v>53689</v>
      </c>
      <c r="B1801" s="0" t="s">
        <v>158</v>
      </c>
      <c r="C1801" s="0" t="n">
        <v>771</v>
      </c>
      <c r="D1801" s="0" t="n">
        <v>95.2968444824219</v>
      </c>
      <c r="E1801" s="0" t="n">
        <v>94.1807022094727</v>
      </c>
      <c r="F1801" s="0" t="n">
        <v>30</v>
      </c>
      <c r="G1801" s="0" t="n">
        <v>3.51999998092651</v>
      </c>
      <c r="H1801" s="0" t="n">
        <v>0.603333234786987</v>
      </c>
      <c r="I1801" s="0" t="n">
        <v>5</v>
      </c>
      <c r="J1801" s="0" t="n">
        <v>11.8955345153809</v>
      </c>
      <c r="K1801" s="0" t="n">
        <v>6.03333330154419</v>
      </c>
      <c r="L1801" s="0" t="n">
        <v>2.71025633811951</v>
      </c>
      <c r="M1801" s="0" t="n">
        <v>0.387000143527985</v>
      </c>
      <c r="N1801" s="0" t="n">
        <v>0</v>
      </c>
      <c r="O1801" s="0" t="n">
        <v>0</v>
      </c>
      <c r="P1801" s="0" t="s">
        <v>146</v>
      </c>
      <c r="Q1801" s="0" t="s">
        <v>141</v>
      </c>
      <c r="R1801" s="0" t="n">
        <v>1</v>
      </c>
      <c r="S1801" s="0" t="s">
        <v>147</v>
      </c>
      <c r="T1801" s="0" t="n">
        <v>0</v>
      </c>
      <c r="U1801" s="0" t="n">
        <v>146610.4</v>
      </c>
      <c r="V1801" s="0" t="n">
        <v>0.00799245946109295</v>
      </c>
      <c r="W1801" s="0" t="n">
        <v>623.117126464844</v>
      </c>
      <c r="X1801" s="0" t="n">
        <v>0.00644508749246597</v>
      </c>
      <c r="Y1801" s="0" t="n">
        <f aca="false">IF(ISNUMBER(C1801),INDEX(Scorecard!$D$5:$D$12,SUMPRODUCT(--(Scorecard!$G$5:$G$11&lt;C1801))+1),Scorecard!$D$13)</f>
        <v>1.23750384304241</v>
      </c>
      <c r="Z1801" s="0" t="n">
        <f aca="false">IF(ISNUMBER(D1801),INDEX(Scorecard!$D$14:$D$17,SUMPRODUCT(--(Scorecard!$G$14:$G$16&lt;D1801))+1),Scorecard!$D$18)</f>
        <v>-0.361970872710667</v>
      </c>
      <c r="AA1801" s="0" t="n">
        <f aca="false">IF(ISNUMBER(E1801),INDEX(Scorecard!$D$19:$D$26,SUMPRODUCT(--(Scorecard!$G$19:$G$25&lt;E1801))+1),Scorecard!$D$27)</f>
        <v>-0.820992370602782</v>
      </c>
      <c r="AB1801" s="0" t="n">
        <f aca="false">IF(ISNUMBER(F1801),INDEX(Scorecard!$D$28:$D$35,SUMPRODUCT(--(Scorecard!$G$28:$G$34&lt;F1801))+1),Scorecard!$D$36)</f>
        <v>0.126913191054783</v>
      </c>
      <c r="AC1801" s="0" t="n">
        <f aca="false">IF(ISNUMBER(H1801),INDEX(Scorecard!$D$37:$D$44,SUMPRODUCT(--(Scorecard!$G$37:$G$43&lt;H1801))+1),Scorecard!$D$45)</f>
        <v>-0.271229676926091</v>
      </c>
      <c r="AD1801" s="0" t="n">
        <f aca="false">IF(ISNUMBER(I1801),INDEX(Scorecard!$D$46:$D$52,SUMPRODUCT(--(Scorecard!$G$46:$G$51&lt;I1801))+1),Scorecard!$D$53)</f>
        <v>-0.161534840507194</v>
      </c>
      <c r="AE1801" s="0" t="n">
        <f aca="false">IF(ISNUMBER(K1801),INDEX(Scorecard!$D$54:$D$61,SUMPRODUCT(--(Scorecard!$G$54:$G$60&lt;K1801))+1),Scorecard!$D$62)</f>
        <v>0.0151758992857273</v>
      </c>
      <c r="AF1801" s="0" t="n">
        <f aca="false">IF(ISNUMBER(L1801),INDEX(Scorecard!$D$63:$D$68,SUMPRODUCT(--(Scorecard!$G$63:$G$67&lt;L1801))+1),Scorecard!$D$69)</f>
        <v>0.322484508656054</v>
      </c>
      <c r="AG1801" s="0" t="n">
        <f aca="false">Inputs!$B$10+Scorecard!$J$5*Y1801+Scorecard!$J$6*Z1801+Scorecard!$J$7*AA1801+Scorecard!$J$8*AB1801+Scorecard!$J$9*AC1801+Scorecard!$J$10*AD1801+Scorecard!$J$11*AE1801+Scorecard!$J$12*AF1801</f>
        <v>-4.71320105664447</v>
      </c>
      <c r="AH1801" s="0" t="n">
        <f aca="false">MIN(1-Inputs!$B$13,MAX(Inputs!$B$13,1/(1+EXP(-(Inputs!$B$11*AG1801+Inputs!$B$12)))))</f>
        <v>0.00799245954638231</v>
      </c>
      <c r="AI1801" s="0" t="n">
        <f aca="false">Inputs!$B$9-Inputs!$B$8*AG1801</f>
        <v>623.117112027177</v>
      </c>
      <c r="AJ1801" s="0" t="n">
        <f aca="false">RANK(AH1801,$AH$5:$AH$2004,0)+COUNTIF($AH$4:AH1800,AH1801)</f>
        <v>975</v>
      </c>
      <c r="AK1801" s="0" t="n">
        <f aca="false">IF(AJ1801&lt;=Deciles!$B$5*(Deciles!$B$4+1),INT((AJ1801-1)/(Deciles!$B$4+1))+1,Deciles!$B$5+INT((AJ1801-1-Deciles!$B$5*(Deciles!$B$4+1))/Deciles!$B$4)+1)</f>
        <v>5</v>
      </c>
    </row>
    <row r="1802" customFormat="false" ht="15" hidden="false" customHeight="false" outlineLevel="0" collapsed="false">
      <c r="A1802" s="0" t="n">
        <v>53749</v>
      </c>
      <c r="B1802" s="0" t="s">
        <v>157</v>
      </c>
      <c r="C1802" s="0" t="n">
        <v>784</v>
      </c>
      <c r="D1802" s="0" t="n">
        <v>94.0814743041992</v>
      </c>
      <c r="E1802" s="0" t="n">
        <v>79.1408309936523</v>
      </c>
      <c r="F1802" s="0" t="n">
        <v>46</v>
      </c>
      <c r="G1802" s="0" t="n">
        <v>3.71399998664856</v>
      </c>
      <c r="H1802" s="0" t="n">
        <v>-0.169333457946777</v>
      </c>
      <c r="I1802" s="0" t="n">
        <v>39</v>
      </c>
      <c r="J1802" s="0" t="n">
        <v>12.5670566558838</v>
      </c>
      <c r="K1802" s="0" t="n">
        <v>3.92307686805725</v>
      </c>
      <c r="L1802" s="0" t="n">
        <v>-0.276922941207886</v>
      </c>
      <c r="M1802" s="0" t="n">
        <v>3.18022561073303</v>
      </c>
      <c r="N1802" s="0" t="n">
        <v>0</v>
      </c>
      <c r="O1802" s="0" t="n">
        <v>0</v>
      </c>
      <c r="P1802" s="0" t="s">
        <v>146</v>
      </c>
      <c r="Q1802" s="0" t="s">
        <v>141</v>
      </c>
      <c r="R1802" s="0" t="n">
        <v>1</v>
      </c>
      <c r="S1802" s="0" t="s">
        <v>159</v>
      </c>
      <c r="T1802" s="0" t="n">
        <v>0</v>
      </c>
      <c r="U1802" s="0" t="n">
        <v>286948</v>
      </c>
      <c r="V1802" s="0" t="n">
        <v>0.0059135677292943</v>
      </c>
      <c r="W1802" s="0" t="n">
        <v>631.326843261719</v>
      </c>
      <c r="X1802" s="0" t="n">
        <v>0.002525320276618</v>
      </c>
      <c r="Y1802" s="0" t="n">
        <f aca="false">IF(ISNUMBER(C1802),INDEX(Scorecard!$D$5:$D$12,SUMPRODUCT(--(Scorecard!$G$5:$G$11&lt;C1802))+1),Scorecard!$D$13)</f>
        <v>1.23750384304241</v>
      </c>
      <c r="Z1802" s="0" t="n">
        <f aca="false">IF(ISNUMBER(D1802),INDEX(Scorecard!$D$14:$D$17,SUMPRODUCT(--(Scorecard!$G$14:$G$16&lt;D1802))+1),Scorecard!$D$18)</f>
        <v>-0.361970872710667</v>
      </c>
      <c r="AA1802" s="0" t="n">
        <f aca="false">IF(ISNUMBER(E1802),INDEX(Scorecard!$D$19:$D$26,SUMPRODUCT(--(Scorecard!$G$19:$G$25&lt;E1802))+1),Scorecard!$D$27)</f>
        <v>-0.0341578513653732</v>
      </c>
      <c r="AB1802" s="0" t="n">
        <f aca="false">IF(ISNUMBER(F1802),INDEX(Scorecard!$D$28:$D$35,SUMPRODUCT(--(Scorecard!$G$28:$G$34&lt;F1802))+1),Scorecard!$D$36)</f>
        <v>-0.400689107298307</v>
      </c>
      <c r="AC1802" s="0" t="n">
        <f aca="false">IF(ISNUMBER(H1802),INDEX(Scorecard!$D$37:$D$44,SUMPRODUCT(--(Scorecard!$G$37:$G$43&lt;H1802))+1),Scorecard!$D$45)</f>
        <v>0.769716833645565</v>
      </c>
      <c r="AD1802" s="0" t="n">
        <f aca="false">IF(ISNUMBER(I1802),INDEX(Scorecard!$D$46:$D$52,SUMPRODUCT(--(Scorecard!$G$46:$G$51&lt;I1802))+1),Scorecard!$D$53)</f>
        <v>0.569875412099532</v>
      </c>
      <c r="AE1802" s="0" t="n">
        <f aca="false">IF(ISNUMBER(K1802),INDEX(Scorecard!$D$54:$D$61,SUMPRODUCT(--(Scorecard!$G$54:$G$60&lt;K1802))+1),Scorecard!$D$62)</f>
        <v>0.489050497890326</v>
      </c>
      <c r="AF1802" s="0" t="n">
        <f aca="false">IF(ISNUMBER(L1802),INDEX(Scorecard!$D$63:$D$68,SUMPRODUCT(--(Scorecard!$G$63:$G$67&lt;L1802))+1),Scorecard!$D$69)</f>
        <v>0.322484508656054</v>
      </c>
      <c r="AG1802" s="0" t="n">
        <f aca="false">Inputs!$B$10+Scorecard!$J$5*Y1802+Scorecard!$J$6*Z1802+Scorecard!$J$7*AA1802+Scorecard!$J$8*AB1802+Scorecard!$J$9*AC1802+Scorecard!$J$10*AD1802+Scorecard!$J$11*AE1802+Scorecard!$J$12*AF1802</f>
        <v>-4.99772838556167</v>
      </c>
      <c r="AH1802" s="0" t="n">
        <f aca="false">MIN(1-Inputs!$B$13,MAX(Inputs!$B$13,1/(1+EXP(-(Inputs!$B$11*AG1802+Inputs!$B$12)))))</f>
        <v>0.00591356790090912</v>
      </c>
      <c r="AI1802" s="0" t="n">
        <f aca="false">Inputs!$B$9-Inputs!$B$8*AG1802</f>
        <v>631.326835355702</v>
      </c>
      <c r="AJ1802" s="0" t="n">
        <f aca="false">RANK(AH1802,$AH$5:$AH$2004,0)+COUNTIF($AH$4:AH1801,AH1802)</f>
        <v>1151</v>
      </c>
      <c r="AK1802" s="0" t="n">
        <f aca="false">IF(AJ1802&lt;=Deciles!$B$5*(Deciles!$B$4+1),INT((AJ1802-1)/(Deciles!$B$4+1))+1,Deciles!$B$5+INT((AJ1802-1-Deciles!$B$5*(Deciles!$B$4+1))/Deciles!$B$4)+1)</f>
        <v>6</v>
      </c>
    </row>
    <row r="1803" customFormat="false" ht="15" hidden="false" customHeight="false" outlineLevel="0" collapsed="false">
      <c r="A1803" s="0" t="n">
        <v>53767</v>
      </c>
      <c r="B1803" s="0" t="s">
        <v>139</v>
      </c>
      <c r="C1803" s="0" t="n">
        <v>724</v>
      </c>
      <c r="D1803" s="0" t="n">
        <v>91.0476913452148</v>
      </c>
      <c r="E1803" s="0" t="n">
        <v>89.6210556030273</v>
      </c>
      <c r="F1803" s="0" t="n">
        <v>37</v>
      </c>
      <c r="G1803" s="0" t="n">
        <v>3.41700005531311</v>
      </c>
      <c r="H1803" s="0" t="n">
        <v>0.400333404541016</v>
      </c>
      <c r="I1803" s="0" t="n">
        <v>3</v>
      </c>
      <c r="J1803" s="0" t="n">
        <v>12.2380466461182</v>
      </c>
      <c r="K1803" s="0" t="n">
        <v>5.73333311080933</v>
      </c>
      <c r="L1803" s="0" t="n">
        <v>-3.50000047683716</v>
      </c>
      <c r="M1803" s="0" t="n">
        <v>2.59457206726074</v>
      </c>
      <c r="N1803" s="0" t="n">
        <v>0</v>
      </c>
      <c r="O1803" s="0" t="n">
        <v>0</v>
      </c>
      <c r="P1803" s="0" t="s">
        <v>144</v>
      </c>
      <c r="Q1803" s="0" t="s">
        <v>141</v>
      </c>
      <c r="R1803" s="0" t="n">
        <v>2</v>
      </c>
      <c r="S1803" s="0" t="s">
        <v>161</v>
      </c>
      <c r="T1803" s="0" t="n">
        <v>0</v>
      </c>
      <c r="U1803" s="0" t="n">
        <v>206498.22</v>
      </c>
      <c r="V1803" s="0" t="n">
        <v>0.0368013791739941</v>
      </c>
      <c r="W1803" s="0" t="n">
        <v>580.991455078125</v>
      </c>
      <c r="X1803" s="0" t="n">
        <v>0.0325207933783531</v>
      </c>
      <c r="Y1803" s="0" t="n">
        <f aca="false">IF(ISNUMBER(C1803),INDEX(Scorecard!$D$5:$D$12,SUMPRODUCT(--(Scorecard!$G$5:$G$11&lt;C1803))+1),Scorecard!$D$13)</f>
        <v>-0.0290424113398221</v>
      </c>
      <c r="Z1803" s="0" t="n">
        <f aca="false">IF(ISNUMBER(D1803),INDEX(Scorecard!$D$14:$D$17,SUMPRODUCT(--(Scorecard!$G$14:$G$16&lt;D1803))+1),Scorecard!$D$18)</f>
        <v>-0.361970872710667</v>
      </c>
      <c r="AA1803" s="0" t="n">
        <f aca="false">IF(ISNUMBER(E1803),INDEX(Scorecard!$D$19:$D$26,SUMPRODUCT(--(Scorecard!$G$19:$G$25&lt;E1803))+1),Scorecard!$D$27)</f>
        <v>-0.820992370602782</v>
      </c>
      <c r="AB1803" s="0" t="n">
        <f aca="false">IF(ISNUMBER(F1803),INDEX(Scorecard!$D$28:$D$35,SUMPRODUCT(--(Scorecard!$G$28:$G$34&lt;F1803))+1),Scorecard!$D$36)</f>
        <v>-0.0008456427959252</v>
      </c>
      <c r="AC1803" s="0" t="n">
        <f aca="false">IF(ISNUMBER(H1803),INDEX(Scorecard!$D$37:$D$44,SUMPRODUCT(--(Scorecard!$G$37:$G$43&lt;H1803))+1),Scorecard!$D$45)</f>
        <v>-0.271229676926091</v>
      </c>
      <c r="AD1803" s="0" t="n">
        <f aca="false">IF(ISNUMBER(I1803),INDEX(Scorecard!$D$46:$D$52,SUMPRODUCT(--(Scorecard!$G$46:$G$51&lt;I1803))+1),Scorecard!$D$53)</f>
        <v>-0.161534840507194</v>
      </c>
      <c r="AE1803" s="0" t="n">
        <f aca="false">IF(ISNUMBER(K1803),INDEX(Scorecard!$D$54:$D$61,SUMPRODUCT(--(Scorecard!$G$54:$G$60&lt;K1803))+1),Scorecard!$D$62)</f>
        <v>0.0151758992857273</v>
      </c>
      <c r="AF1803" s="0" t="n">
        <f aca="false">IF(ISNUMBER(L1803),INDEX(Scorecard!$D$63:$D$68,SUMPRODUCT(--(Scorecard!$G$63:$G$67&lt;L1803))+1),Scorecard!$D$69)</f>
        <v>-0.340582194386522</v>
      </c>
      <c r="AG1803" s="0" t="n">
        <f aca="false">Inputs!$B$10+Scorecard!$J$5*Y1803+Scorecard!$J$6*Z1803+Scorecard!$J$7*AA1803+Scorecard!$J$8*AB1803+Scorecard!$J$9*AC1803+Scorecard!$J$10*AD1803+Scorecard!$J$11*AE1803+Scorecard!$J$12*AF1803</f>
        <v>-3.25323809268107</v>
      </c>
      <c r="AH1803" s="0" t="n">
        <f aca="false">MIN(1-Inputs!$B$13,MAX(Inputs!$B$13,1/(1+EXP(-(Inputs!$B$11*AG1803+Inputs!$B$12)))))</f>
        <v>0.0368013779657508</v>
      </c>
      <c r="AI1803" s="0" t="n">
        <f aca="false">Inputs!$B$9-Inputs!$B$8*AG1803</f>
        <v>580.991485467346</v>
      </c>
      <c r="AJ1803" s="0" t="n">
        <f aca="false">RANK(AH1803,$AH$5:$AH$2004,0)+COUNTIF($AH$4:AH1802,AH1803)</f>
        <v>235</v>
      </c>
      <c r="AK1803" s="0" t="n">
        <f aca="false">IF(AJ1803&lt;=Deciles!$B$5*(Deciles!$B$4+1),INT((AJ1803-1)/(Deciles!$B$4+1))+1,Deciles!$B$5+INT((AJ1803-1-Deciles!$B$5*(Deciles!$B$4+1))/Deciles!$B$4)+1)</f>
        <v>2</v>
      </c>
    </row>
    <row r="1804" customFormat="false" ht="15" hidden="false" customHeight="false" outlineLevel="0" collapsed="false">
      <c r="A1804" s="0" t="n">
        <v>53774</v>
      </c>
      <c r="B1804" s="0" t="s">
        <v>157</v>
      </c>
      <c r="C1804" s="0" t="n">
        <v>749</v>
      </c>
      <c r="D1804" s="0" t="n">
        <v>93.8758316040039</v>
      </c>
      <c r="E1804" s="0" t="n">
        <v>81.7460708618164</v>
      </c>
      <c r="F1804" s="0" t="n">
        <v>33</v>
      </c>
      <c r="G1804" s="0" t="n">
        <v>4.31199979782105</v>
      </c>
      <c r="H1804" s="0" t="n">
        <v>0.428666353225708</v>
      </c>
      <c r="I1804" s="0" t="n">
        <v>22</v>
      </c>
      <c r="J1804" s="0" t="n">
        <v>12.2852401733398</v>
      </c>
      <c r="K1804" s="0" t="n">
        <v>4.42307710647583</v>
      </c>
      <c r="L1804" s="0" t="n">
        <v>-0.276922702789307</v>
      </c>
      <c r="M1804" s="0" t="n">
        <v>5.74976253509522</v>
      </c>
      <c r="N1804" s="0" t="n">
        <v>0</v>
      </c>
      <c r="O1804" s="0" t="n">
        <v>0</v>
      </c>
      <c r="P1804" s="0" t="s">
        <v>144</v>
      </c>
      <c r="Q1804" s="0" t="s">
        <v>141</v>
      </c>
      <c r="R1804" s="0" t="n">
        <v>2</v>
      </c>
      <c r="S1804" s="0" t="s">
        <v>149</v>
      </c>
      <c r="T1804" s="0" t="n">
        <v>0</v>
      </c>
      <c r="U1804" s="0" t="n">
        <v>216477.11</v>
      </c>
      <c r="V1804" s="0" t="n">
        <v>0.0104856351390481</v>
      </c>
      <c r="W1804" s="0" t="n">
        <v>615.700866699219</v>
      </c>
      <c r="X1804" s="0" t="n">
        <v>0.00541294226422906</v>
      </c>
      <c r="Y1804" s="0" t="n">
        <f aca="false">IF(ISNUMBER(C1804),INDEX(Scorecard!$D$5:$D$12,SUMPRODUCT(--(Scorecard!$G$5:$G$11&lt;C1804))+1),Scorecard!$D$13)</f>
        <v>0.488358159108655</v>
      </c>
      <c r="Z1804" s="0" t="n">
        <f aca="false">IF(ISNUMBER(D1804),INDEX(Scorecard!$D$14:$D$17,SUMPRODUCT(--(Scorecard!$G$14:$G$16&lt;D1804))+1),Scorecard!$D$18)</f>
        <v>-0.361970872710667</v>
      </c>
      <c r="AA1804" s="0" t="n">
        <f aca="false">IF(ISNUMBER(E1804),INDEX(Scorecard!$D$19:$D$26,SUMPRODUCT(--(Scorecard!$G$19:$G$25&lt;E1804))+1),Scorecard!$D$27)</f>
        <v>-0.0341578513653732</v>
      </c>
      <c r="AB1804" s="0" t="n">
        <f aca="false">IF(ISNUMBER(F1804),INDEX(Scorecard!$D$28:$D$35,SUMPRODUCT(--(Scorecard!$G$28:$G$34&lt;F1804))+1),Scorecard!$D$36)</f>
        <v>-0.0008456427959252</v>
      </c>
      <c r="AC1804" s="0" t="n">
        <f aca="false">IF(ISNUMBER(H1804),INDEX(Scorecard!$D$37:$D$44,SUMPRODUCT(--(Scorecard!$G$37:$G$43&lt;H1804))+1),Scorecard!$D$45)</f>
        <v>-0.271229676926091</v>
      </c>
      <c r="AD1804" s="0" t="n">
        <f aca="false">IF(ISNUMBER(I1804),INDEX(Scorecard!$D$46:$D$52,SUMPRODUCT(--(Scorecard!$G$46:$G$51&lt;I1804))+1),Scorecard!$D$53)</f>
        <v>-0.108777051091409</v>
      </c>
      <c r="AE1804" s="0" t="n">
        <f aca="false">IF(ISNUMBER(K1804),INDEX(Scorecard!$D$54:$D$61,SUMPRODUCT(--(Scorecard!$G$54:$G$60&lt;K1804))+1),Scorecard!$D$62)</f>
        <v>0.409483001259379</v>
      </c>
      <c r="AF1804" s="0" t="n">
        <f aca="false">IF(ISNUMBER(L1804),INDEX(Scorecard!$D$63:$D$68,SUMPRODUCT(--(Scorecard!$G$63:$G$67&lt;L1804))+1),Scorecard!$D$69)</f>
        <v>0.322484508656054</v>
      </c>
      <c r="AG1804" s="0" t="n">
        <f aca="false">Inputs!$B$10+Scorecard!$J$5*Y1804+Scorecard!$J$6*Z1804+Scorecard!$J$7*AA1804+Scorecard!$J$8*AB1804+Scorecard!$J$9*AC1804+Scorecard!$J$10*AD1804+Scorecard!$J$11*AE1804+Scorecard!$J$12*AF1804</f>
        <v>-4.45617367817667</v>
      </c>
      <c r="AH1804" s="0" t="n">
        <f aca="false">MIN(1-Inputs!$B$13,MAX(Inputs!$B$13,1/(1+EXP(-(Inputs!$B$11*AG1804+Inputs!$B$12)))))</f>
        <v>0.0104856354952417</v>
      </c>
      <c r="AI1804" s="0" t="n">
        <f aca="false">Inputs!$B$9-Inputs!$B$8*AG1804</f>
        <v>615.700869541414</v>
      </c>
      <c r="AJ1804" s="0" t="n">
        <f aca="false">RANK(AH1804,$AH$5:$AH$2004,0)+COUNTIF($AH$4:AH1803,AH1804)</f>
        <v>784</v>
      </c>
      <c r="AK1804" s="0" t="n">
        <f aca="false">IF(AJ1804&lt;=Deciles!$B$5*(Deciles!$B$4+1),INT((AJ1804-1)/(Deciles!$B$4+1))+1,Deciles!$B$5+INT((AJ1804-1-Deciles!$B$5*(Deciles!$B$4+1))/Deciles!$B$4)+1)</f>
        <v>4</v>
      </c>
    </row>
    <row r="1805" customFormat="false" ht="15" hidden="false" customHeight="false" outlineLevel="0" collapsed="false">
      <c r="A1805" s="0" t="n">
        <v>53930</v>
      </c>
      <c r="B1805" s="0" t="s">
        <v>157</v>
      </c>
      <c r="C1805" s="0" t="n">
        <v>741</v>
      </c>
      <c r="D1805" s="0" t="n">
        <v>80</v>
      </c>
      <c r="E1805" s="0" t="n">
        <v>74.7296981811523</v>
      </c>
      <c r="F1805" s="0" t="n">
        <v>26</v>
      </c>
      <c r="G1805" s="0" t="n">
        <v>3.86400008201599</v>
      </c>
      <c r="H1805" s="0" t="n">
        <v>-0.0193333625793457</v>
      </c>
      <c r="I1805" s="0" t="n">
        <v>10</v>
      </c>
      <c r="J1805" s="0" t="n">
        <v>12.3988380432129</v>
      </c>
      <c r="K1805" s="0" t="n">
        <v>4.8230767250061</v>
      </c>
      <c r="L1805" s="0" t="n">
        <v>-0.276923179626465</v>
      </c>
      <c r="M1805" s="0" t="n">
        <v>6.69991636276245</v>
      </c>
      <c r="N1805" s="0" t="n">
        <v>0</v>
      </c>
      <c r="O1805" s="0" t="n">
        <v>0</v>
      </c>
      <c r="P1805" s="0" t="s">
        <v>144</v>
      </c>
      <c r="Q1805" s="0" t="s">
        <v>141</v>
      </c>
      <c r="R1805" s="0" t="n">
        <v>2</v>
      </c>
      <c r="S1805" s="0" t="s">
        <v>154</v>
      </c>
      <c r="T1805" s="0" t="n">
        <v>0</v>
      </c>
      <c r="U1805" s="0" t="n">
        <v>242519.67</v>
      </c>
      <c r="V1805" s="0" t="n">
        <v>0.00753771606832743</v>
      </c>
      <c r="W1805" s="0" t="n">
        <v>624.714904785156</v>
      </c>
      <c r="X1805" s="0" t="n">
        <v>0.00571608450263739</v>
      </c>
      <c r="Y1805" s="0" t="n">
        <f aca="false">IF(ISNUMBER(C1805),INDEX(Scorecard!$D$5:$D$12,SUMPRODUCT(--(Scorecard!$G$5:$G$11&lt;C1805))+1),Scorecard!$D$13)</f>
        <v>0.488358159108655</v>
      </c>
      <c r="Z1805" s="0" t="n">
        <f aca="false">IF(ISNUMBER(D1805),INDEX(Scorecard!$D$14:$D$17,SUMPRODUCT(--(Scorecard!$G$14:$G$16&lt;D1805))+1),Scorecard!$D$18)</f>
        <v>0.0505355481560174</v>
      </c>
      <c r="AA1805" s="0" t="n">
        <f aca="false">IF(ISNUMBER(E1805),INDEX(Scorecard!$D$19:$D$26,SUMPRODUCT(--(Scorecard!$G$19:$G$25&lt;E1805))+1),Scorecard!$D$27)</f>
        <v>-0.0341578513653732</v>
      </c>
      <c r="AB1805" s="0" t="n">
        <f aca="false">IF(ISNUMBER(F1805),INDEX(Scorecard!$D$28:$D$35,SUMPRODUCT(--(Scorecard!$G$28:$G$34&lt;F1805))+1),Scorecard!$D$36)</f>
        <v>0.165097008946478</v>
      </c>
      <c r="AC1805" s="0" t="n">
        <f aca="false">IF(ISNUMBER(H1805),INDEX(Scorecard!$D$37:$D$44,SUMPRODUCT(--(Scorecard!$G$37:$G$43&lt;H1805))+1),Scorecard!$D$45)</f>
        <v>0.330501541082344</v>
      </c>
      <c r="AD1805" s="0" t="n">
        <f aca="false">IF(ISNUMBER(I1805),INDEX(Scorecard!$D$46:$D$52,SUMPRODUCT(--(Scorecard!$G$46:$G$51&lt;I1805))+1),Scorecard!$D$53)</f>
        <v>-0.114272400683245</v>
      </c>
      <c r="AE1805" s="0" t="n">
        <f aca="false">IF(ISNUMBER(K1805),INDEX(Scorecard!$D$54:$D$61,SUMPRODUCT(--(Scorecard!$G$54:$G$60&lt;K1805))+1),Scorecard!$D$62)</f>
        <v>0.214429354789033</v>
      </c>
      <c r="AF1805" s="0" t="n">
        <f aca="false">IF(ISNUMBER(L1805),INDEX(Scorecard!$D$63:$D$68,SUMPRODUCT(--(Scorecard!$G$63:$G$67&lt;L1805))+1),Scorecard!$D$69)</f>
        <v>0.322484508656054</v>
      </c>
      <c r="AG1805" s="0" t="n">
        <f aca="false">Inputs!$B$10+Scorecard!$J$5*Y1805+Scorecard!$J$6*Z1805+Scorecard!$J$7*AA1805+Scorecard!$J$8*AB1805+Scorecard!$J$9*AC1805+Scorecard!$J$10*AD1805+Scorecard!$J$11*AE1805+Scorecard!$J$12*AF1805</f>
        <v>-4.76857675549986</v>
      </c>
      <c r="AH1805" s="0" t="n">
        <f aca="false">MIN(1-Inputs!$B$13,MAX(Inputs!$B$13,1/(1+EXP(-(Inputs!$B$11*AG1805+Inputs!$B$12)))))</f>
        <v>0.00753771619079426</v>
      </c>
      <c r="AI1805" s="0" t="n">
        <f aca="false">Inputs!$B$9-Inputs!$B$8*AG1805</f>
        <v>624.714916949666</v>
      </c>
      <c r="AJ1805" s="0" t="n">
        <f aca="false">RANK(AH1805,$AH$5:$AH$2004,0)+COUNTIF($AH$4:AH1804,AH1805)</f>
        <v>1007</v>
      </c>
      <c r="AK1805" s="0" t="n">
        <f aca="false">IF(AJ1805&lt;=Deciles!$B$5*(Deciles!$B$4+1),INT((AJ1805-1)/(Deciles!$B$4+1))+1,Deciles!$B$5+INT((AJ1805-1-Deciles!$B$5*(Deciles!$B$4+1))/Deciles!$B$4)+1)</f>
        <v>6</v>
      </c>
    </row>
    <row r="1806" customFormat="false" ht="15" hidden="false" customHeight="false" outlineLevel="0" collapsed="false">
      <c r="A1806" s="0" t="n">
        <v>53934</v>
      </c>
      <c r="B1806" s="0" t="s">
        <v>155</v>
      </c>
      <c r="C1806" s="0" t="n">
        <v>753</v>
      </c>
      <c r="D1806" s="0" t="n">
        <v>68.8959274291992</v>
      </c>
      <c r="E1806" s="0" t="n">
        <v>65.1754837036133</v>
      </c>
      <c r="F1806" s="0" t="n">
        <v>38</v>
      </c>
      <c r="G1806" s="0" t="n">
        <v>3.21199989318848</v>
      </c>
      <c r="H1806" s="0" t="n">
        <v>-2.52133321762085</v>
      </c>
      <c r="I1806" s="0" t="n">
        <v>10</v>
      </c>
      <c r="J1806" s="0" t="n">
        <v>11.3653364181519</v>
      </c>
      <c r="K1806" s="0" t="n">
        <v>4.30833339691162</v>
      </c>
      <c r="L1806" s="0" t="n">
        <v>-1.125</v>
      </c>
      <c r="M1806" s="0" t="n">
        <v>4.74416542053223</v>
      </c>
      <c r="N1806" s="0" t="n">
        <v>0</v>
      </c>
      <c r="O1806" s="0" t="n">
        <v>0</v>
      </c>
      <c r="P1806" s="0" t="s">
        <v>140</v>
      </c>
      <c r="Q1806" s="0" t="s">
        <v>141</v>
      </c>
      <c r="R1806" s="0" t="n">
        <v>1</v>
      </c>
      <c r="S1806" s="0" t="s">
        <v>142</v>
      </c>
      <c r="T1806" s="0" t="n">
        <v>0</v>
      </c>
      <c r="U1806" s="0" t="n">
        <v>86278.54</v>
      </c>
      <c r="V1806" s="0" t="n">
        <v>0.0057399058714509</v>
      </c>
      <c r="W1806" s="0" t="n">
        <v>632.138244628906</v>
      </c>
      <c r="X1806" s="0" t="n">
        <v>0.00852892082184553</v>
      </c>
      <c r="Y1806" s="0" t="n">
        <f aca="false">IF(ISNUMBER(C1806),INDEX(Scorecard!$D$5:$D$12,SUMPRODUCT(--(Scorecard!$G$5:$G$11&lt;C1806))+1),Scorecard!$D$13)</f>
        <v>0.733188958177614</v>
      </c>
      <c r="Z1806" s="0" t="n">
        <f aca="false">IF(ISNUMBER(D1806),INDEX(Scorecard!$D$14:$D$17,SUMPRODUCT(--(Scorecard!$G$14:$G$16&lt;D1806))+1),Scorecard!$D$18)</f>
        <v>0.128579646629417</v>
      </c>
      <c r="AA1806" s="0" t="n">
        <f aca="false">IF(ISNUMBER(E1806),INDEX(Scorecard!$D$19:$D$26,SUMPRODUCT(--(Scorecard!$G$19:$G$25&lt;E1806))+1),Scorecard!$D$27)</f>
        <v>0.233621608745691</v>
      </c>
      <c r="AB1806" s="0" t="n">
        <f aca="false">IF(ISNUMBER(F1806),INDEX(Scorecard!$D$28:$D$35,SUMPRODUCT(--(Scorecard!$G$28:$G$34&lt;F1806))+1),Scorecard!$D$36)</f>
        <v>-0.132616866359722</v>
      </c>
      <c r="AC1806" s="0" t="n">
        <f aca="false">IF(ISNUMBER(H1806),INDEX(Scorecard!$D$37:$D$44,SUMPRODUCT(--(Scorecard!$G$37:$G$43&lt;H1806))+1),Scorecard!$D$45)</f>
        <v>1.35057635045042</v>
      </c>
      <c r="AD1806" s="0" t="n">
        <f aca="false">IF(ISNUMBER(I1806),INDEX(Scorecard!$D$46:$D$52,SUMPRODUCT(--(Scorecard!$G$46:$G$51&lt;I1806))+1),Scorecard!$D$53)</f>
        <v>-0.114272400683245</v>
      </c>
      <c r="AE1806" s="0" t="n">
        <f aca="false">IF(ISNUMBER(K1806),INDEX(Scorecard!$D$54:$D$61,SUMPRODUCT(--(Scorecard!$G$54:$G$60&lt;K1806))+1),Scorecard!$D$62)</f>
        <v>0.489050497890326</v>
      </c>
      <c r="AF1806" s="0" t="n">
        <f aca="false">IF(ISNUMBER(L1806),INDEX(Scorecard!$D$63:$D$68,SUMPRODUCT(--(Scorecard!$G$63:$G$67&lt;L1806))+1),Scorecard!$D$69)</f>
        <v>-0.340582194386522</v>
      </c>
      <c r="AG1806" s="0" t="n">
        <f aca="false">Inputs!$B$10+Scorecard!$J$5*Y1806+Scorecard!$J$6*Z1806+Scorecard!$J$7*AA1806+Scorecard!$J$8*AB1806+Scorecard!$J$9*AC1806+Scorecard!$J$10*AD1806+Scorecard!$J$11*AE1806+Scorecard!$J$12*AF1806</f>
        <v>-5.02585001366728</v>
      </c>
      <c r="AH1806" s="0" t="n">
        <f aca="false">MIN(1-Inputs!$B$13,MAX(Inputs!$B$13,1/(1+EXP(-(Inputs!$B$11*AG1806+Inputs!$B$12)))))</f>
        <v>0.00573990564407436</v>
      </c>
      <c r="AI1806" s="0" t="n">
        <f aca="false">Inputs!$B$9-Inputs!$B$8*AG1806</f>
        <v>632.138254023896</v>
      </c>
      <c r="AJ1806" s="0" t="n">
        <f aca="false">RANK(AH1806,$AH$5:$AH$2004,0)+COUNTIF($AH$4:AH1805,AH1806)</f>
        <v>1168</v>
      </c>
      <c r="AK1806" s="0" t="n">
        <f aca="false">IF(AJ1806&lt;=Deciles!$B$5*(Deciles!$B$4+1),INT((AJ1806-1)/(Deciles!$B$4+1))+1,Deciles!$B$5+INT((AJ1806-1-Deciles!$B$5*(Deciles!$B$4+1))/Deciles!$B$4)+1)</f>
        <v>6</v>
      </c>
    </row>
    <row r="1807" customFormat="false" ht="15" hidden="false" customHeight="false" outlineLevel="0" collapsed="false">
      <c r="A1807" s="0" t="n">
        <v>54011</v>
      </c>
      <c r="B1807" s="0" t="s">
        <v>152</v>
      </c>
      <c r="C1807" s="0" t="n">
        <v>773</v>
      </c>
      <c r="D1807" s="0" t="n">
        <v>94.0475845336914</v>
      </c>
      <c r="E1807" s="0" t="n">
        <v>76.0549468994141</v>
      </c>
      <c r="F1807" s="0" t="n">
        <v>42</v>
      </c>
      <c r="G1807" s="0" t="n">
        <v>4.02899980545044</v>
      </c>
      <c r="H1807" s="0" t="n">
        <v>-2.40433359146118</v>
      </c>
      <c r="I1807" s="0" t="n">
        <v>41</v>
      </c>
      <c r="J1807" s="0" t="n">
        <v>11.8774156570435</v>
      </c>
      <c r="K1807" s="0" t="n">
        <v>4.80000019073486</v>
      </c>
      <c r="L1807" s="0" t="n">
        <v>-0.458333015441895</v>
      </c>
      <c r="M1807" s="0" t="n">
        <v>6.28858137130737</v>
      </c>
      <c r="N1807" s="0" t="n">
        <v>0</v>
      </c>
      <c r="O1807" s="0" t="n">
        <v>0</v>
      </c>
      <c r="P1807" s="0" t="s">
        <v>146</v>
      </c>
      <c r="Q1807" s="0" t="s">
        <v>160</v>
      </c>
      <c r="R1807" s="0" t="n">
        <v>2</v>
      </c>
      <c r="S1807" s="0" t="s">
        <v>149</v>
      </c>
      <c r="T1807" s="0" t="n">
        <v>0</v>
      </c>
      <c r="U1807" s="0" t="n">
        <v>143978.05</v>
      </c>
      <c r="V1807" s="0" t="n">
        <v>0.00559761375188828</v>
      </c>
      <c r="W1807" s="0" t="n">
        <v>632.821533203125</v>
      </c>
      <c r="X1807" s="0" t="n">
        <v>0.00210336712189019</v>
      </c>
      <c r="Y1807" s="0" t="n">
        <f aca="false">IF(ISNUMBER(C1807),INDEX(Scorecard!$D$5:$D$12,SUMPRODUCT(--(Scorecard!$G$5:$G$11&lt;C1807))+1),Scorecard!$D$13)</f>
        <v>1.23750384304241</v>
      </c>
      <c r="Z1807" s="0" t="n">
        <f aca="false">IF(ISNUMBER(D1807),INDEX(Scorecard!$D$14:$D$17,SUMPRODUCT(--(Scorecard!$G$14:$G$16&lt;D1807))+1),Scorecard!$D$18)</f>
        <v>-0.361970872710667</v>
      </c>
      <c r="AA1807" s="0" t="n">
        <f aca="false">IF(ISNUMBER(E1807),INDEX(Scorecard!$D$19:$D$26,SUMPRODUCT(--(Scorecard!$G$19:$G$25&lt;E1807))+1),Scorecard!$D$27)</f>
        <v>-0.0341578513653732</v>
      </c>
      <c r="AB1807" s="0" t="n">
        <f aca="false">IF(ISNUMBER(F1807),INDEX(Scorecard!$D$28:$D$35,SUMPRODUCT(--(Scorecard!$G$28:$G$34&lt;F1807))+1),Scorecard!$D$36)</f>
        <v>-0.309727037437117</v>
      </c>
      <c r="AC1807" s="0" t="n">
        <f aca="false">IF(ISNUMBER(H1807),INDEX(Scorecard!$D$37:$D$44,SUMPRODUCT(--(Scorecard!$G$37:$G$43&lt;H1807))+1),Scorecard!$D$45)</f>
        <v>1.35057635045042</v>
      </c>
      <c r="AD1807" s="0" t="n">
        <f aca="false">IF(ISNUMBER(I1807),INDEX(Scorecard!$D$46:$D$52,SUMPRODUCT(--(Scorecard!$G$46:$G$51&lt;I1807))+1),Scorecard!$D$53)</f>
        <v>0.569875412099532</v>
      </c>
      <c r="AE1807" s="0" t="n">
        <f aca="false">IF(ISNUMBER(K1807),INDEX(Scorecard!$D$54:$D$61,SUMPRODUCT(--(Scorecard!$G$54:$G$60&lt;K1807))+1),Scorecard!$D$62)</f>
        <v>0.409483001259379</v>
      </c>
      <c r="AF1807" s="0" t="n">
        <f aca="false">IF(ISNUMBER(L1807),INDEX(Scorecard!$D$63:$D$68,SUMPRODUCT(--(Scorecard!$G$63:$G$67&lt;L1807))+1),Scorecard!$D$69)</f>
        <v>0.322484508656054</v>
      </c>
      <c r="AG1807" s="0" t="n">
        <f aca="false">Inputs!$B$10+Scorecard!$J$5*Y1807+Scorecard!$J$6*Z1807+Scorecard!$J$7*AA1807+Scorecard!$J$8*AB1807+Scorecard!$J$9*AC1807+Scorecard!$J$10*AD1807+Scorecard!$J$11*AE1807+Scorecard!$J$12*AF1807</f>
        <v>-5.04952962843142</v>
      </c>
      <c r="AH1807" s="0" t="n">
        <f aca="false">MIN(1-Inputs!$B$13,MAX(Inputs!$B$13,1/(1+EXP(-(Inputs!$B$11*AG1807+Inputs!$B$12)))))</f>
        <v>0.00559761362209128</v>
      </c>
      <c r="AI1807" s="0" t="n">
        <f aca="false">Inputs!$B$9-Inputs!$B$8*AG1807</f>
        <v>632.821503279704</v>
      </c>
      <c r="AJ1807" s="0" t="n">
        <f aca="false">RANK(AH1807,$AH$5:$AH$2004,0)+COUNTIF($AH$4:AH1806,AH1807)</f>
        <v>1181</v>
      </c>
      <c r="AK1807" s="0" t="n">
        <f aca="false">IF(AJ1807&lt;=Deciles!$B$5*(Deciles!$B$4+1),INT((AJ1807-1)/(Deciles!$B$4+1))+1,Deciles!$B$5+INT((AJ1807-1-Deciles!$B$5*(Deciles!$B$4+1))/Deciles!$B$4)+1)</f>
        <v>6</v>
      </c>
    </row>
    <row r="1808" customFormat="false" ht="15" hidden="false" customHeight="false" outlineLevel="0" collapsed="false">
      <c r="A1808" s="0" t="n">
        <v>54116</v>
      </c>
      <c r="B1808" s="0" t="s">
        <v>152</v>
      </c>
      <c r="C1808" s="0" t="n">
        <v>751</v>
      </c>
      <c r="D1808" s="0" t="n">
        <v>80</v>
      </c>
      <c r="E1808" s="0" t="n">
        <v>69.192024230957</v>
      </c>
      <c r="F1808" s="0" t="n">
        <v>13</v>
      </c>
      <c r="G1808" s="0" t="n">
        <v>3.29299998283386</v>
      </c>
      <c r="H1808" s="0" t="n">
        <v>-3.14033341407776</v>
      </c>
      <c r="I1808" s="0" t="n">
        <v>28</v>
      </c>
      <c r="J1808" s="0" t="n">
        <v>12.1741752624512</v>
      </c>
      <c r="K1808" s="0" t="n">
        <v>3.70000004768372</v>
      </c>
      <c r="L1808" s="0" t="n">
        <v>-0.458333253860474</v>
      </c>
      <c r="M1808" s="0" t="n">
        <v>4.74415826797485</v>
      </c>
      <c r="N1808" s="0" t="n">
        <v>0</v>
      </c>
      <c r="O1808" s="0" t="n">
        <v>0</v>
      </c>
      <c r="P1808" s="0" t="s">
        <v>144</v>
      </c>
      <c r="Q1808" s="0" t="s">
        <v>141</v>
      </c>
      <c r="R1808" s="0" t="n">
        <v>2</v>
      </c>
      <c r="S1808" s="0" t="s">
        <v>147</v>
      </c>
      <c r="T1808" s="0" t="n">
        <v>0</v>
      </c>
      <c r="U1808" s="0" t="n">
        <v>193721.25</v>
      </c>
      <c r="V1808" s="0" t="n">
        <v>0.00235537905246019</v>
      </c>
      <c r="W1808" s="0" t="n">
        <v>656.33740234375</v>
      </c>
      <c r="X1808" s="0" t="n">
        <v>0.00214740354567766</v>
      </c>
      <c r="Y1808" s="0" t="n">
        <f aca="false">IF(ISNUMBER(C1808),INDEX(Scorecard!$D$5:$D$12,SUMPRODUCT(--(Scorecard!$G$5:$G$11&lt;C1808))+1),Scorecard!$D$13)</f>
        <v>0.733188958177614</v>
      </c>
      <c r="Z1808" s="0" t="n">
        <f aca="false">IF(ISNUMBER(D1808),INDEX(Scorecard!$D$14:$D$17,SUMPRODUCT(--(Scorecard!$G$14:$G$16&lt;D1808))+1),Scorecard!$D$18)</f>
        <v>0.0505355481560174</v>
      </c>
      <c r="AA1808" s="0" t="n">
        <f aca="false">IF(ISNUMBER(E1808),INDEX(Scorecard!$D$19:$D$26,SUMPRODUCT(--(Scorecard!$G$19:$G$25&lt;E1808))+1),Scorecard!$D$27)</f>
        <v>0.0530843085177338</v>
      </c>
      <c r="AB1808" s="0" t="n">
        <f aca="false">IF(ISNUMBER(F1808),INDEX(Scorecard!$D$28:$D$35,SUMPRODUCT(--(Scorecard!$G$28:$G$34&lt;F1808))+1),Scorecard!$D$36)</f>
        <v>0.624829191519909</v>
      </c>
      <c r="AC1808" s="0" t="n">
        <f aca="false">IF(ISNUMBER(H1808),INDEX(Scorecard!$D$37:$D$44,SUMPRODUCT(--(Scorecard!$G$37:$G$43&lt;H1808))+1),Scorecard!$D$45)</f>
        <v>1.35057635045042</v>
      </c>
      <c r="AD1808" s="0" t="n">
        <f aca="false">IF(ISNUMBER(I1808),INDEX(Scorecard!$D$46:$D$52,SUMPRODUCT(--(Scorecard!$G$46:$G$51&lt;I1808))+1),Scorecard!$D$53)</f>
        <v>0.123869379412532</v>
      </c>
      <c r="AE1808" s="0" t="n">
        <f aca="false">IF(ISNUMBER(K1808),INDEX(Scorecard!$D$54:$D$61,SUMPRODUCT(--(Scorecard!$G$54:$G$60&lt;K1808))+1),Scorecard!$D$62)</f>
        <v>0.489050497890326</v>
      </c>
      <c r="AF1808" s="0" t="n">
        <f aca="false">IF(ISNUMBER(L1808),INDEX(Scorecard!$D$63:$D$68,SUMPRODUCT(--(Scorecard!$G$63:$G$67&lt;L1808))+1),Scorecard!$D$69)</f>
        <v>0.322484508656054</v>
      </c>
      <c r="AG1808" s="0" t="n">
        <f aca="false">Inputs!$B$10+Scorecard!$J$5*Y1808+Scorecard!$J$6*Z1808+Scorecard!$J$7*AA1808+Scorecard!$J$8*AB1808+Scorecard!$J$9*AC1808+Scorecard!$J$10*AD1808+Scorecard!$J$11*AE1808+Scorecard!$J$12*AF1808</f>
        <v>-5.86452901843113</v>
      </c>
      <c r="AH1808" s="0" t="n">
        <f aca="false">MIN(1-Inputs!$B$13,MAX(Inputs!$B$13,1/(1+EXP(-(Inputs!$B$11*AG1808+Inputs!$B$12)))))</f>
        <v>0.0023553789947344</v>
      </c>
      <c r="AI1808" s="0" t="n">
        <f aca="false">Inputs!$B$9-Inputs!$B$8*AG1808</f>
        <v>656.337414845306</v>
      </c>
      <c r="AJ1808" s="0" t="n">
        <f aca="false">RANK(AH1808,$AH$5:$AH$2004,0)+COUNTIF($AH$4:AH1807,AH1808)</f>
        <v>1645</v>
      </c>
      <c r="AK1808" s="0" t="n">
        <f aca="false">IF(AJ1808&lt;=Deciles!$B$5*(Deciles!$B$4+1),INT((AJ1808-1)/(Deciles!$B$4+1))+1,Deciles!$B$5+INT((AJ1808-1-Deciles!$B$5*(Deciles!$B$4+1))/Deciles!$B$4)+1)</f>
        <v>9</v>
      </c>
    </row>
    <row r="1809" customFormat="false" ht="15" hidden="false" customHeight="false" outlineLevel="0" collapsed="false">
      <c r="A1809" s="0" t="n">
        <v>54121</v>
      </c>
      <c r="B1809" s="0" t="s">
        <v>155</v>
      </c>
      <c r="C1809" s="0" t="n">
        <v>749</v>
      </c>
      <c r="D1809" s="0" t="n">
        <v>80</v>
      </c>
      <c r="E1809" s="0" t="n">
        <v>69.5170822143555</v>
      </c>
      <c r="F1809" s="0" t="n">
        <v>32</v>
      </c>
      <c r="G1809" s="0" t="n">
        <v>3.72900009155273</v>
      </c>
      <c r="H1809" s="0" t="n">
        <v>-2.00433301925659</v>
      </c>
      <c r="I1809" s="0" t="n">
        <v>25</v>
      </c>
      <c r="J1809" s="0" t="n">
        <v>12.50013256073</v>
      </c>
      <c r="K1809" s="0" t="n">
        <v>4.60833311080933</v>
      </c>
      <c r="L1809" s="0" t="n">
        <v>-1.125</v>
      </c>
      <c r="M1809" s="0" t="n">
        <v>6.54818534851074</v>
      </c>
      <c r="N1809" s="0" t="n">
        <v>0</v>
      </c>
      <c r="O1809" s="0" t="n">
        <v>0</v>
      </c>
      <c r="P1809" s="0" t="s">
        <v>144</v>
      </c>
      <c r="Q1809" s="0" t="s">
        <v>141</v>
      </c>
      <c r="R1809" s="0" t="n">
        <v>2</v>
      </c>
      <c r="S1809" s="0" t="s">
        <v>151</v>
      </c>
      <c r="T1809" s="0" t="n">
        <v>0</v>
      </c>
      <c r="U1809" s="0" t="n">
        <v>268372.75</v>
      </c>
      <c r="V1809" s="0" t="n">
        <v>0.00653948541730642</v>
      </c>
      <c r="W1809" s="0" t="n">
        <v>628.5869140625</v>
      </c>
      <c r="X1809" s="0" t="n">
        <v>0.00712841283529997</v>
      </c>
      <c r="Y1809" s="0" t="n">
        <f aca="false">IF(ISNUMBER(C1809),INDEX(Scorecard!$D$5:$D$12,SUMPRODUCT(--(Scorecard!$G$5:$G$11&lt;C1809))+1),Scorecard!$D$13)</f>
        <v>0.488358159108655</v>
      </c>
      <c r="Z1809" s="0" t="n">
        <f aca="false">IF(ISNUMBER(D1809),INDEX(Scorecard!$D$14:$D$17,SUMPRODUCT(--(Scorecard!$G$14:$G$16&lt;D1809))+1),Scorecard!$D$18)</f>
        <v>0.0505355481560174</v>
      </c>
      <c r="AA1809" s="0" t="n">
        <f aca="false">IF(ISNUMBER(E1809),INDEX(Scorecard!$D$19:$D$26,SUMPRODUCT(--(Scorecard!$G$19:$G$25&lt;E1809))+1),Scorecard!$D$27)</f>
        <v>0.0530843085177338</v>
      </c>
      <c r="AB1809" s="0" t="n">
        <f aca="false">IF(ISNUMBER(F1809),INDEX(Scorecard!$D$28:$D$35,SUMPRODUCT(--(Scorecard!$G$28:$G$34&lt;F1809))+1),Scorecard!$D$36)</f>
        <v>0.126913191054783</v>
      </c>
      <c r="AC1809" s="0" t="n">
        <f aca="false">IF(ISNUMBER(H1809),INDEX(Scorecard!$D$37:$D$44,SUMPRODUCT(--(Scorecard!$G$37:$G$43&lt;H1809))+1),Scorecard!$D$45)</f>
        <v>1.35057635045042</v>
      </c>
      <c r="AD1809" s="0" t="n">
        <f aca="false">IF(ISNUMBER(I1809),INDEX(Scorecard!$D$46:$D$52,SUMPRODUCT(--(Scorecard!$G$46:$G$51&lt;I1809))+1),Scorecard!$D$53)</f>
        <v>-0.048559051279741</v>
      </c>
      <c r="AE1809" s="0" t="n">
        <f aca="false">IF(ISNUMBER(K1809),INDEX(Scorecard!$D$54:$D$61,SUMPRODUCT(--(Scorecard!$G$54:$G$60&lt;K1809))+1),Scorecard!$D$62)</f>
        <v>0.409483001259379</v>
      </c>
      <c r="AF1809" s="0" t="n">
        <f aca="false">IF(ISNUMBER(L1809),INDEX(Scorecard!$D$63:$D$68,SUMPRODUCT(--(Scorecard!$G$63:$G$67&lt;L1809))+1),Scorecard!$D$69)</f>
        <v>-0.340582194386522</v>
      </c>
      <c r="AG1809" s="0" t="n">
        <f aca="false">Inputs!$B$10+Scorecard!$J$5*Y1809+Scorecard!$J$6*Z1809+Scorecard!$J$7*AA1809+Scorecard!$J$8*AB1809+Scorecard!$J$9*AC1809+Scorecard!$J$10*AD1809+Scorecard!$J$11*AE1809+Scorecard!$J$12*AF1809</f>
        <v>-4.90276889481497</v>
      </c>
      <c r="AH1809" s="0" t="n">
        <f aca="false">MIN(1-Inputs!$B$13,MAX(Inputs!$B$13,1/(1+EXP(-(Inputs!$B$11*AG1809+Inputs!$B$12)))))</f>
        <v>0.00653948564412758</v>
      </c>
      <c r="AI1809" s="0" t="n">
        <f aca="false">Inputs!$B$9-Inputs!$B$8*AG1809</f>
        <v>628.58688362799</v>
      </c>
      <c r="AJ1809" s="0" t="n">
        <f aca="false">RANK(AH1809,$AH$5:$AH$2004,0)+COUNTIF($AH$4:AH1808,AH1809)</f>
        <v>1099</v>
      </c>
      <c r="AK1809" s="0" t="n">
        <f aca="false">IF(AJ1809&lt;=Deciles!$B$5*(Deciles!$B$4+1),INT((AJ1809-1)/(Deciles!$B$4+1))+1,Deciles!$B$5+INT((AJ1809-1-Deciles!$B$5*(Deciles!$B$4+1))/Deciles!$B$4)+1)</f>
        <v>6</v>
      </c>
    </row>
    <row r="1810" customFormat="false" ht="15" hidden="false" customHeight="false" outlineLevel="0" collapsed="false">
      <c r="A1810" s="0" t="n">
        <v>54154</v>
      </c>
      <c r="B1810" s="0" t="s">
        <v>158</v>
      </c>
      <c r="C1810" s="0" t="n">
        <v>702</v>
      </c>
      <c r="D1810" s="0" t="n">
        <v>80</v>
      </c>
      <c r="E1810" s="0" t="n">
        <v>74.1871337890625</v>
      </c>
      <c r="F1810" s="0" t="n">
        <v>34</v>
      </c>
      <c r="G1810" s="0" t="n">
        <v>4.0479998588562</v>
      </c>
      <c r="H1810" s="0" t="n">
        <v>1.13133311271668</v>
      </c>
      <c r="I1810" s="0" t="n">
        <v>21</v>
      </c>
      <c r="J1810" s="0" t="n">
        <v>12.1322088241577</v>
      </c>
      <c r="K1810" s="0" t="n">
        <v>6.53333330154419</v>
      </c>
      <c r="L1810" s="0" t="n">
        <v>2.71025633811951</v>
      </c>
      <c r="M1810" s="0" t="n">
        <v>0.489093065261841</v>
      </c>
      <c r="N1810" s="0" t="n">
        <v>0</v>
      </c>
      <c r="O1810" s="0" t="n">
        <v>0</v>
      </c>
      <c r="P1810" s="0" t="s">
        <v>140</v>
      </c>
      <c r="Q1810" s="0" t="s">
        <v>141</v>
      </c>
      <c r="R1810" s="0" t="n">
        <v>1</v>
      </c>
      <c r="S1810" s="0" t="s">
        <v>156</v>
      </c>
      <c r="T1810" s="0" t="n">
        <v>0</v>
      </c>
      <c r="U1810" s="0" t="n">
        <v>185759.67</v>
      </c>
      <c r="V1810" s="0" t="n">
        <v>0.0514394864439964</v>
      </c>
      <c r="W1810" s="0" t="n">
        <v>571.514038085938</v>
      </c>
      <c r="X1810" s="0" t="n">
        <v>0.0379255004227161</v>
      </c>
      <c r="Y1810" s="0" t="n">
        <f aca="false">IF(ISNUMBER(C1810),INDEX(Scorecard!$D$5:$D$12,SUMPRODUCT(--(Scorecard!$G$5:$G$11&lt;C1810))+1),Scorecard!$D$13)</f>
        <v>-0.869677851527538</v>
      </c>
      <c r="Z1810" s="0" t="n">
        <f aca="false">IF(ISNUMBER(D1810),INDEX(Scorecard!$D$14:$D$17,SUMPRODUCT(--(Scorecard!$G$14:$G$16&lt;D1810))+1),Scorecard!$D$18)</f>
        <v>0.0505355481560174</v>
      </c>
      <c r="AA1810" s="0" t="n">
        <f aca="false">IF(ISNUMBER(E1810),INDEX(Scorecard!$D$19:$D$26,SUMPRODUCT(--(Scorecard!$G$19:$G$25&lt;E1810))+1),Scorecard!$D$27)</f>
        <v>-0.0341578513653732</v>
      </c>
      <c r="AB1810" s="0" t="n">
        <f aca="false">IF(ISNUMBER(F1810),INDEX(Scorecard!$D$28:$D$35,SUMPRODUCT(--(Scorecard!$G$28:$G$34&lt;F1810))+1),Scorecard!$D$36)</f>
        <v>-0.0008456427959252</v>
      </c>
      <c r="AC1810" s="0" t="n">
        <f aca="false">IF(ISNUMBER(H1810),INDEX(Scorecard!$D$37:$D$44,SUMPRODUCT(--(Scorecard!$G$37:$G$43&lt;H1810))+1),Scorecard!$D$45)</f>
        <v>-0.975503570149195</v>
      </c>
      <c r="AD1810" s="0" t="n">
        <f aca="false">IF(ISNUMBER(I1810),INDEX(Scorecard!$D$46:$D$52,SUMPRODUCT(--(Scorecard!$G$46:$G$51&lt;I1810))+1),Scorecard!$D$53)</f>
        <v>-0.108777051091409</v>
      </c>
      <c r="AE1810" s="0" t="n">
        <f aca="false">IF(ISNUMBER(K1810),INDEX(Scorecard!$D$54:$D$61,SUMPRODUCT(--(Scorecard!$G$54:$G$60&lt;K1810))+1),Scorecard!$D$62)</f>
        <v>-0.119873800601421</v>
      </c>
      <c r="AF1810" s="0" t="n">
        <f aca="false">IF(ISNUMBER(L1810),INDEX(Scorecard!$D$63:$D$68,SUMPRODUCT(--(Scorecard!$G$63:$G$67&lt;L1810))+1),Scorecard!$D$69)</f>
        <v>0.322484508656054</v>
      </c>
      <c r="AG1810" s="0" t="n">
        <f aca="false">Inputs!$B$10+Scorecard!$J$5*Y1810+Scorecard!$J$6*Z1810+Scorecard!$J$7*AA1810+Scorecard!$J$8*AB1810+Scorecard!$J$9*AC1810+Scorecard!$J$10*AD1810+Scorecard!$J$11*AE1810+Scorecard!$J$12*AF1810</f>
        <v>-2.92477402353265</v>
      </c>
      <c r="AH1810" s="0" t="n">
        <f aca="false">MIN(1-Inputs!$B$13,MAX(Inputs!$B$13,1/(1+EXP(-(Inputs!$B$11*AG1810+Inputs!$B$12)))))</f>
        <v>0.0514394850180755</v>
      </c>
      <c r="AI1810" s="0" t="n">
        <f aca="false">Inputs!$B$9-Inputs!$B$8*AG1810</f>
        <v>571.514015793934</v>
      </c>
      <c r="AJ1810" s="0" t="n">
        <f aca="false">RANK(AH1810,$AH$5:$AH$2004,0)+COUNTIF($AH$4:AH1809,AH1810)</f>
        <v>141</v>
      </c>
      <c r="AK1810" s="0" t="n">
        <f aca="false">IF(AJ1810&lt;=Deciles!$B$5*(Deciles!$B$4+1),INT((AJ1810-1)/(Deciles!$B$4+1))+1,Deciles!$B$5+INT((AJ1810-1-Deciles!$B$5*(Deciles!$B$4+1))/Deciles!$B$4)+1)</f>
        <v>1</v>
      </c>
    </row>
    <row r="1811" customFormat="false" ht="15" hidden="false" customHeight="false" outlineLevel="0" collapsed="false">
      <c r="A1811" s="0" t="n">
        <v>54175</v>
      </c>
      <c r="B1811" s="0" t="s">
        <v>157</v>
      </c>
      <c r="C1811" s="0" t="n">
        <v>768</v>
      </c>
      <c r="D1811" s="0" t="n">
        <v>80</v>
      </c>
      <c r="E1811" s="0" t="n">
        <v>54.7780380249023</v>
      </c>
      <c r="F1811" s="0" t="n">
        <v>41</v>
      </c>
      <c r="G1811" s="0" t="n">
        <v>3.99000000953674</v>
      </c>
      <c r="H1811" s="0" t="n">
        <v>0.106666564941406</v>
      </c>
      <c r="I1811" s="0" t="n">
        <v>71</v>
      </c>
      <c r="J1811" s="0" t="n">
        <v>12.459306716919</v>
      </c>
      <c r="K1811" s="0" t="n">
        <v>4.0230770111084</v>
      </c>
      <c r="L1811" s="0" t="n">
        <v>-0.276923179626465</v>
      </c>
      <c r="M1811" s="0" t="n">
        <v>4.10729646682739</v>
      </c>
      <c r="N1811" s="0" t="n">
        <v>0</v>
      </c>
      <c r="O1811" s="0" t="n">
        <v>0</v>
      </c>
      <c r="P1811" s="0" t="s">
        <v>144</v>
      </c>
      <c r="Q1811" s="0" t="s">
        <v>141</v>
      </c>
      <c r="R1811" s="0" t="n">
        <v>2</v>
      </c>
      <c r="S1811" s="0" t="s">
        <v>161</v>
      </c>
      <c r="T1811" s="0" t="n">
        <v>0</v>
      </c>
      <c r="U1811" s="0" t="n">
        <v>257637.05</v>
      </c>
      <c r="V1811" s="0" t="n">
        <v>0.00272390828467906</v>
      </c>
      <c r="W1811" s="0" t="n">
        <v>652.393188476563</v>
      </c>
      <c r="X1811" s="0" t="n">
        <v>0.00165688444394618</v>
      </c>
      <c r="Y1811" s="0" t="n">
        <f aca="false">IF(ISNUMBER(C1811),INDEX(Scorecard!$D$5:$D$12,SUMPRODUCT(--(Scorecard!$G$5:$G$11&lt;C1811))+1),Scorecard!$D$13)</f>
        <v>1.23750384304241</v>
      </c>
      <c r="Z1811" s="0" t="n">
        <f aca="false">IF(ISNUMBER(D1811),INDEX(Scorecard!$D$14:$D$17,SUMPRODUCT(--(Scorecard!$G$14:$G$16&lt;D1811))+1),Scorecard!$D$18)</f>
        <v>0.0505355481560174</v>
      </c>
      <c r="AA1811" s="0" t="n">
        <f aca="false">IF(ISNUMBER(E1811),INDEX(Scorecard!$D$19:$D$26,SUMPRODUCT(--(Scorecard!$G$19:$G$25&lt;E1811))+1),Scorecard!$D$27)</f>
        <v>0.285899340811827</v>
      </c>
      <c r="AB1811" s="0" t="n">
        <f aca="false">IF(ISNUMBER(F1811),INDEX(Scorecard!$D$28:$D$35,SUMPRODUCT(--(Scorecard!$G$28:$G$34&lt;F1811))+1),Scorecard!$D$36)</f>
        <v>-0.132616866359722</v>
      </c>
      <c r="AC1811" s="0" t="n">
        <f aca="false">IF(ISNUMBER(H1811),INDEX(Scorecard!$D$37:$D$44,SUMPRODUCT(--(Scorecard!$G$37:$G$43&lt;H1811))+1),Scorecard!$D$45)</f>
        <v>0.102184252677548</v>
      </c>
      <c r="AD1811" s="0" t="n">
        <f aca="false">IF(ISNUMBER(I1811),INDEX(Scorecard!$D$46:$D$52,SUMPRODUCT(--(Scorecard!$G$46:$G$51&lt;I1811))+1),Scorecard!$D$53)</f>
        <v>0.818882373006414</v>
      </c>
      <c r="AE1811" s="0" t="n">
        <f aca="false">IF(ISNUMBER(K1811),INDEX(Scorecard!$D$54:$D$61,SUMPRODUCT(--(Scorecard!$G$54:$G$60&lt;K1811))+1),Scorecard!$D$62)</f>
        <v>0.489050497890326</v>
      </c>
      <c r="AF1811" s="0" t="n">
        <f aca="false">IF(ISNUMBER(L1811),INDEX(Scorecard!$D$63:$D$68,SUMPRODUCT(--(Scorecard!$G$63:$G$67&lt;L1811))+1),Scorecard!$D$69)</f>
        <v>0.322484508656054</v>
      </c>
      <c r="AG1811" s="0" t="n">
        <f aca="false">Inputs!$B$10+Scorecard!$J$5*Y1811+Scorecard!$J$6*Z1811+Scorecard!$J$7*AA1811+Scorecard!$J$8*AB1811+Scorecard!$J$9*AC1811+Scorecard!$J$10*AD1811+Scorecard!$J$11*AE1811+Scorecard!$J$12*AF1811</f>
        <v>-5.72783298576085</v>
      </c>
      <c r="AH1811" s="0" t="n">
        <f aca="false">MIN(1-Inputs!$B$13,MAX(Inputs!$B$13,1/(1+EXP(-(Inputs!$B$11*AG1811+Inputs!$B$12)))))</f>
        <v>0.00272390819663066</v>
      </c>
      <c r="AI1811" s="0" t="n">
        <f aca="false">Inputs!$B$9-Inputs!$B$8*AG1811</f>
        <v>652.393201076454</v>
      </c>
      <c r="AJ1811" s="0" t="n">
        <f aca="false">RANK(AH1811,$AH$5:$AH$2004,0)+COUNTIF($AH$4:AH1810,AH1811)</f>
        <v>1590</v>
      </c>
      <c r="AK1811" s="0" t="n">
        <f aca="false">IF(AJ1811&lt;=Deciles!$B$5*(Deciles!$B$4+1),INT((AJ1811-1)/(Deciles!$B$4+1))+1,Deciles!$B$5+INT((AJ1811-1-Deciles!$B$5*(Deciles!$B$4+1))/Deciles!$B$4)+1)</f>
        <v>8</v>
      </c>
    </row>
    <row r="1812" customFormat="false" ht="15" hidden="false" customHeight="false" outlineLevel="0" collapsed="false">
      <c r="A1812" s="0" t="n">
        <v>54206</v>
      </c>
      <c r="B1812" s="0" t="s">
        <v>139</v>
      </c>
      <c r="C1812" s="0" t="n">
        <v>728</v>
      </c>
      <c r="D1812" s="0" t="n">
        <v>66.4699325561523</v>
      </c>
      <c r="E1812" s="0" t="n">
        <v>44.0128746032715</v>
      </c>
      <c r="F1812" s="0" t="n">
        <v>39</v>
      </c>
      <c r="G1812" s="0" t="n">
        <v>4.81099987030029</v>
      </c>
      <c r="H1812" s="0" t="n">
        <v>1.7943332195282</v>
      </c>
      <c r="I1812" s="0" t="n">
        <v>70</v>
      </c>
      <c r="J1812" s="0" t="n">
        <v>12.1020984649658</v>
      </c>
      <c r="K1812" s="0" t="n">
        <v>5.73333311080933</v>
      </c>
      <c r="L1812" s="0" t="n">
        <v>-3.50000047683716</v>
      </c>
      <c r="M1812" s="0" t="n">
        <v>3.76922249794006</v>
      </c>
      <c r="N1812" s="0" t="n">
        <v>1</v>
      </c>
      <c r="O1812" s="0" t="n">
        <v>0</v>
      </c>
      <c r="P1812" s="0" t="s">
        <v>144</v>
      </c>
      <c r="Q1812" s="0" t="s">
        <v>141</v>
      </c>
      <c r="R1812" s="0" t="n">
        <v>2</v>
      </c>
      <c r="S1812" s="0" t="s">
        <v>151</v>
      </c>
      <c r="T1812" s="0" t="n">
        <v>0</v>
      </c>
      <c r="U1812" s="0" t="n">
        <v>180249.73</v>
      </c>
      <c r="V1812" s="0" t="n">
        <v>0.0143993524834514</v>
      </c>
      <c r="W1812" s="0" t="n">
        <v>607.009460449219</v>
      </c>
      <c r="X1812" s="0" t="n">
        <v>0.0214127078652382</v>
      </c>
      <c r="Y1812" s="0" t="n">
        <f aca="false">IF(ISNUMBER(C1812),INDEX(Scorecard!$D$5:$D$12,SUMPRODUCT(--(Scorecard!$G$5:$G$11&lt;C1812))+1),Scorecard!$D$13)</f>
        <v>-0.0290424113398221</v>
      </c>
      <c r="Z1812" s="0" t="n">
        <f aca="false">IF(ISNUMBER(D1812),INDEX(Scorecard!$D$14:$D$17,SUMPRODUCT(--(Scorecard!$G$14:$G$16&lt;D1812))+1),Scorecard!$D$18)</f>
        <v>0.128579646629417</v>
      </c>
      <c r="AA1812" s="0" t="n">
        <f aca="false">IF(ISNUMBER(E1812),INDEX(Scorecard!$D$19:$D$26,SUMPRODUCT(--(Scorecard!$G$19:$G$25&lt;E1812))+1),Scorecard!$D$27)</f>
        <v>0.57899015159425</v>
      </c>
      <c r="AB1812" s="0" t="n">
        <f aca="false">IF(ISNUMBER(F1812),INDEX(Scorecard!$D$28:$D$35,SUMPRODUCT(--(Scorecard!$G$28:$G$34&lt;F1812))+1),Scorecard!$D$36)</f>
        <v>-0.132616866359722</v>
      </c>
      <c r="AC1812" s="0" t="n">
        <f aca="false">IF(ISNUMBER(H1812),INDEX(Scorecard!$D$37:$D$44,SUMPRODUCT(--(Scorecard!$G$37:$G$43&lt;H1812))+1),Scorecard!$D$45)</f>
        <v>-0.975503570149195</v>
      </c>
      <c r="AD1812" s="0" t="n">
        <f aca="false">IF(ISNUMBER(I1812),INDEX(Scorecard!$D$46:$D$52,SUMPRODUCT(--(Scorecard!$G$46:$G$51&lt;I1812))+1),Scorecard!$D$53)</f>
        <v>0.818882373006414</v>
      </c>
      <c r="AE1812" s="0" t="n">
        <f aca="false">IF(ISNUMBER(K1812),INDEX(Scorecard!$D$54:$D$61,SUMPRODUCT(--(Scorecard!$G$54:$G$60&lt;K1812))+1),Scorecard!$D$62)</f>
        <v>0.0151758992857273</v>
      </c>
      <c r="AF1812" s="0" t="n">
        <f aca="false">IF(ISNUMBER(L1812),INDEX(Scorecard!$D$63:$D$68,SUMPRODUCT(--(Scorecard!$G$63:$G$67&lt;L1812))+1),Scorecard!$D$69)</f>
        <v>-0.340582194386522</v>
      </c>
      <c r="AG1812" s="0" t="n">
        <f aca="false">Inputs!$B$10+Scorecard!$J$5*Y1812+Scorecard!$J$6*Z1812+Scorecard!$J$7*AA1812+Scorecard!$J$8*AB1812+Scorecard!$J$9*AC1812+Scorecard!$J$10*AD1812+Scorecard!$J$11*AE1812+Scorecard!$J$12*AF1812</f>
        <v>-4.15495288769883</v>
      </c>
      <c r="AH1812" s="0" t="n">
        <f aca="false">MIN(1-Inputs!$B$13,MAX(Inputs!$B$13,1/(1+EXP(-(Inputs!$B$11*AG1812+Inputs!$B$12)))))</f>
        <v>0.014399352574911</v>
      </c>
      <c r="AI1812" s="0" t="n">
        <f aca="false">Inputs!$B$9-Inputs!$B$8*AG1812</f>
        <v>607.009474728713</v>
      </c>
      <c r="AJ1812" s="0" t="n">
        <f aca="false">RANK(AH1812,$AH$5:$AH$2004,0)+COUNTIF($AH$4:AH1811,AH1812)</f>
        <v>615</v>
      </c>
      <c r="AK1812" s="0" t="n">
        <f aca="false">IF(AJ1812&lt;=Deciles!$B$5*(Deciles!$B$4+1),INT((AJ1812-1)/(Deciles!$B$4+1))+1,Deciles!$B$5+INT((AJ1812-1-Deciles!$B$5*(Deciles!$B$4+1))/Deciles!$B$4)+1)</f>
        <v>4</v>
      </c>
    </row>
    <row r="1813" customFormat="false" ht="15" hidden="false" customHeight="false" outlineLevel="0" collapsed="false">
      <c r="A1813" s="0" t="n">
        <v>54219</v>
      </c>
      <c r="B1813" s="0" t="s">
        <v>145</v>
      </c>
      <c r="C1813" s="0" t="n">
        <v>830</v>
      </c>
      <c r="D1813" s="0" t="n">
        <v>93.4624557495117</v>
      </c>
      <c r="E1813" s="0" t="n">
        <v>85.4274826049805</v>
      </c>
      <c r="F1813" s="0" t="n">
        <v>30</v>
      </c>
      <c r="G1813" s="0" t="n">
        <v>2.76600003242493</v>
      </c>
      <c r="H1813" s="0" t="n">
        <v>-0.750666618347168</v>
      </c>
      <c r="I1813" s="0" t="n">
        <v>13</v>
      </c>
      <c r="J1813" s="0" t="n">
        <v>12.5483446121216</v>
      </c>
      <c r="K1813" s="0" t="n">
        <v>5.25833320617676</v>
      </c>
      <c r="L1813" s="0" t="n">
        <v>-1.875</v>
      </c>
      <c r="M1813" s="0" t="n">
        <v>6.28858280181885</v>
      </c>
      <c r="N1813" s="0" t="n">
        <v>0</v>
      </c>
      <c r="O1813" s="0" t="n">
        <v>0</v>
      </c>
      <c r="P1813" s="0" t="s">
        <v>140</v>
      </c>
      <c r="Q1813" s="0" t="s">
        <v>141</v>
      </c>
      <c r="R1813" s="0" t="n">
        <v>2</v>
      </c>
      <c r="S1813" s="0" t="s">
        <v>149</v>
      </c>
      <c r="T1813" s="0" t="n">
        <v>0</v>
      </c>
      <c r="U1813" s="0" t="n">
        <v>281628.53</v>
      </c>
      <c r="V1813" s="0" t="n">
        <v>0.00209573772735894</v>
      </c>
      <c r="W1813" s="0" t="n">
        <v>659.505432128906</v>
      </c>
      <c r="X1813" s="0" t="n">
        <v>0.00154696346726269</v>
      </c>
      <c r="Y1813" s="0" t="n">
        <f aca="false">IF(ISNUMBER(C1813),INDEX(Scorecard!$D$5:$D$12,SUMPRODUCT(--(Scorecard!$G$5:$G$11&lt;C1813))+1),Scorecard!$D$13)</f>
        <v>2.19112706886128</v>
      </c>
      <c r="Z1813" s="0" t="n">
        <f aca="false">IF(ISNUMBER(D1813),INDEX(Scorecard!$D$14:$D$17,SUMPRODUCT(--(Scorecard!$G$14:$G$16&lt;D1813))+1),Scorecard!$D$18)</f>
        <v>-0.361970872710667</v>
      </c>
      <c r="AA1813" s="0" t="n">
        <f aca="false">IF(ISNUMBER(E1813),INDEX(Scorecard!$D$19:$D$26,SUMPRODUCT(--(Scorecard!$G$19:$G$25&lt;E1813))+1),Scorecard!$D$27)</f>
        <v>-0.219855970853228</v>
      </c>
      <c r="AB1813" s="0" t="n">
        <f aca="false">IF(ISNUMBER(F1813),INDEX(Scorecard!$D$28:$D$35,SUMPRODUCT(--(Scorecard!$G$28:$G$34&lt;F1813))+1),Scorecard!$D$36)</f>
        <v>0.126913191054783</v>
      </c>
      <c r="AC1813" s="0" t="n">
        <f aca="false">IF(ISNUMBER(H1813),INDEX(Scorecard!$D$37:$D$44,SUMPRODUCT(--(Scorecard!$G$37:$G$43&lt;H1813))+1),Scorecard!$D$45)</f>
        <v>1.35057635045042</v>
      </c>
      <c r="AD1813" s="0" t="n">
        <f aca="false">IF(ISNUMBER(I1813),INDEX(Scorecard!$D$46:$D$52,SUMPRODUCT(--(Scorecard!$G$46:$G$51&lt;I1813))+1),Scorecard!$D$53)</f>
        <v>-0.114272400683245</v>
      </c>
      <c r="AE1813" s="0" t="n">
        <f aca="false">IF(ISNUMBER(K1813),INDEX(Scorecard!$D$54:$D$61,SUMPRODUCT(--(Scorecard!$G$54:$G$60&lt;K1813))+1),Scorecard!$D$62)</f>
        <v>0.126303549215828</v>
      </c>
      <c r="AF1813" s="0" t="n">
        <f aca="false">IF(ISNUMBER(L1813),INDEX(Scorecard!$D$63:$D$68,SUMPRODUCT(--(Scorecard!$G$63:$G$67&lt;L1813))+1),Scorecard!$D$69)</f>
        <v>-0.340582194386522</v>
      </c>
      <c r="AG1813" s="0" t="n">
        <f aca="false">Inputs!$B$10+Scorecard!$J$5*Y1813+Scorecard!$J$6*Z1813+Scorecard!$J$7*AA1813+Scorecard!$J$8*AB1813+Scorecard!$J$9*AC1813+Scorecard!$J$10*AD1813+Scorecard!$J$11*AE1813+Scorecard!$J$12*AF1813</f>
        <v>-5.97432463034184</v>
      </c>
      <c r="AH1813" s="0" t="n">
        <f aca="false">MIN(1-Inputs!$B$13,MAX(Inputs!$B$13,1/(1+EXP(-(Inputs!$B$11*AG1813+Inputs!$B$12)))))</f>
        <v>0.00209573779159547</v>
      </c>
      <c r="AI1813" s="0" t="n">
        <f aca="false">Inputs!$B$9-Inputs!$B$8*AG1813</f>
        <v>659.505446541605</v>
      </c>
      <c r="AJ1813" s="0" t="n">
        <f aca="false">RANK(AH1813,$AH$5:$AH$2004,0)+COUNTIF($AH$4:AH1812,AH1813)</f>
        <v>1680</v>
      </c>
      <c r="AK1813" s="0" t="n">
        <f aca="false">IF(AJ1813&lt;=Deciles!$B$5*(Deciles!$B$4+1),INT((AJ1813-1)/(Deciles!$B$4+1))+1,Deciles!$B$5+INT((AJ1813-1-Deciles!$B$5*(Deciles!$B$4+1))/Deciles!$B$4)+1)</f>
        <v>9</v>
      </c>
    </row>
    <row r="1814" customFormat="false" ht="15" hidden="false" customHeight="false" outlineLevel="0" collapsed="false">
      <c r="A1814" s="0" t="n">
        <v>54262</v>
      </c>
      <c r="B1814" s="0" t="s">
        <v>158</v>
      </c>
      <c r="C1814" s="0" t="n">
        <v>680</v>
      </c>
      <c r="D1814" s="0" t="n">
        <v>65.1289749145508</v>
      </c>
      <c r="E1814" s="0" t="n">
        <v>61.2850227355957</v>
      </c>
      <c r="F1814" s="0" t="n">
        <v>45</v>
      </c>
      <c r="G1814" s="0" t="n">
        <v>4.05100011825562</v>
      </c>
      <c r="H1814" s="0" t="n">
        <v>1.13433337211609</v>
      </c>
      <c r="I1814" s="0" t="n">
        <v>20</v>
      </c>
      <c r="J1814" s="0" t="n">
        <v>11.7995748519898</v>
      </c>
      <c r="K1814" s="0" t="n">
        <v>6.43333339691162</v>
      </c>
      <c r="L1814" s="0" t="n">
        <v>2.71025657653809</v>
      </c>
      <c r="M1814" s="0" t="n">
        <v>0.387000143527985</v>
      </c>
      <c r="N1814" s="0" t="n">
        <v>0</v>
      </c>
      <c r="O1814" s="0" t="n">
        <v>0</v>
      </c>
      <c r="P1814" s="0" t="s">
        <v>140</v>
      </c>
      <c r="Q1814" s="0" t="s">
        <v>141</v>
      </c>
      <c r="R1814" s="0" t="n">
        <v>1</v>
      </c>
      <c r="S1814" s="0" t="s">
        <v>142</v>
      </c>
      <c r="T1814" s="0" t="n">
        <v>0</v>
      </c>
      <c r="U1814" s="0" t="n">
        <v>133195.7</v>
      </c>
      <c r="V1814" s="0" t="n">
        <v>0.0624895431101322</v>
      </c>
      <c r="W1814" s="0" t="n">
        <v>565.930358886719</v>
      </c>
      <c r="X1814" s="0" t="n">
        <v>0.0880033373832703</v>
      </c>
      <c r="Y1814" s="0" t="n">
        <f aca="false">IF(ISNUMBER(C1814),INDEX(Scorecard!$D$5:$D$12,SUMPRODUCT(--(Scorecard!$G$5:$G$11&lt;C1814))+1),Scorecard!$D$13)</f>
        <v>-0.869677851527538</v>
      </c>
      <c r="Z1814" s="0" t="n">
        <f aca="false">IF(ISNUMBER(D1814),INDEX(Scorecard!$D$14:$D$17,SUMPRODUCT(--(Scorecard!$G$14:$G$16&lt;D1814))+1),Scorecard!$D$18)</f>
        <v>0.128579646629417</v>
      </c>
      <c r="AA1814" s="0" t="n">
        <f aca="false">IF(ISNUMBER(E1814),INDEX(Scorecard!$D$19:$D$26,SUMPRODUCT(--(Scorecard!$G$19:$G$25&lt;E1814))+1),Scorecard!$D$27)</f>
        <v>0.233621608745691</v>
      </c>
      <c r="AB1814" s="0" t="n">
        <f aca="false">IF(ISNUMBER(F1814),INDEX(Scorecard!$D$28:$D$35,SUMPRODUCT(--(Scorecard!$G$28:$G$34&lt;F1814))+1),Scorecard!$D$36)</f>
        <v>-0.309727037437117</v>
      </c>
      <c r="AC1814" s="0" t="n">
        <f aca="false">IF(ISNUMBER(H1814),INDEX(Scorecard!$D$37:$D$44,SUMPRODUCT(--(Scorecard!$G$37:$G$43&lt;H1814))+1),Scorecard!$D$45)</f>
        <v>-0.975503570149195</v>
      </c>
      <c r="AD1814" s="0" t="n">
        <f aca="false">IF(ISNUMBER(I1814),INDEX(Scorecard!$D$46:$D$52,SUMPRODUCT(--(Scorecard!$G$46:$G$51&lt;I1814))+1),Scorecard!$D$53)</f>
        <v>-0.108777051091409</v>
      </c>
      <c r="AE1814" s="0" t="n">
        <f aca="false">IF(ISNUMBER(K1814),INDEX(Scorecard!$D$54:$D$61,SUMPRODUCT(--(Scorecard!$G$54:$G$60&lt;K1814))+1),Scorecard!$D$62)</f>
        <v>-0.119873800601421</v>
      </c>
      <c r="AF1814" s="0" t="n">
        <f aca="false">IF(ISNUMBER(L1814),INDEX(Scorecard!$D$63:$D$68,SUMPRODUCT(--(Scorecard!$G$63:$G$67&lt;L1814))+1),Scorecard!$D$69)</f>
        <v>0.322484508656054</v>
      </c>
      <c r="AG1814" s="0" t="n">
        <f aca="false">Inputs!$B$10+Scorecard!$J$5*Y1814+Scorecard!$J$6*Z1814+Scorecard!$J$7*AA1814+Scorecard!$J$8*AB1814+Scorecard!$J$9*AC1814+Scorecard!$J$10*AD1814+Scorecard!$J$11*AE1814+Scorecard!$J$12*AF1814</f>
        <v>-2.73125994119096</v>
      </c>
      <c r="AH1814" s="0" t="n">
        <f aca="false">MIN(1-Inputs!$B$13,MAX(Inputs!$B$13,1/(1+EXP(-(Inputs!$B$11*AG1814+Inputs!$B$12)))))</f>
        <v>0.0624895429250601</v>
      </c>
      <c r="AI1814" s="0" t="n">
        <f aca="false">Inputs!$B$9-Inputs!$B$8*AG1814</f>
        <v>565.930379655203</v>
      </c>
      <c r="AJ1814" s="0" t="n">
        <f aca="false">RANK(AH1814,$AH$5:$AH$2004,0)+COUNTIF($AH$4:AH1813,AH1814)</f>
        <v>109</v>
      </c>
      <c r="AK1814" s="0" t="n">
        <f aca="false">IF(AJ1814&lt;=Deciles!$B$5*(Deciles!$B$4+1),INT((AJ1814-1)/(Deciles!$B$4+1))+1,Deciles!$B$5+INT((AJ1814-1-Deciles!$B$5*(Deciles!$B$4+1))/Deciles!$B$4)+1)</f>
        <v>1</v>
      </c>
    </row>
    <row r="1815" customFormat="false" ht="15" hidden="false" customHeight="false" outlineLevel="0" collapsed="false">
      <c r="A1815" s="0" t="n">
        <v>54276</v>
      </c>
      <c r="B1815" s="0" t="s">
        <v>143</v>
      </c>
      <c r="C1815" s="0" t="n">
        <v>769</v>
      </c>
      <c r="D1815" s="0" t="n">
        <v>95.1201324462891</v>
      </c>
      <c r="E1815" s="0" t="n">
        <v>85.7031555175781</v>
      </c>
      <c r="F1815" s="0" t="n">
        <v>44</v>
      </c>
      <c r="G1815" s="0" t="n">
        <v>4.32999992370606</v>
      </c>
      <c r="H1815" s="0" t="n">
        <v>1.09666657447815</v>
      </c>
      <c r="I1815" s="0" t="n">
        <v>27</v>
      </c>
      <c r="J1815" s="0" t="n">
        <v>11.6261310577393</v>
      </c>
      <c r="K1815" s="0" t="n">
        <v>9.3333330154419</v>
      </c>
      <c r="L1815" s="0" t="n">
        <v>5.0717945098877</v>
      </c>
      <c r="M1815" s="0" t="n">
        <v>1.63963341712952</v>
      </c>
      <c r="N1815" s="0" t="n">
        <v>0</v>
      </c>
      <c r="O1815" s="0" t="n">
        <v>0</v>
      </c>
      <c r="P1815" s="0" t="s">
        <v>144</v>
      </c>
      <c r="Q1815" s="0" t="s">
        <v>141</v>
      </c>
      <c r="R1815" s="0" t="n">
        <v>2</v>
      </c>
      <c r="S1815" s="0" t="s">
        <v>162</v>
      </c>
      <c r="T1815" s="0" t="n">
        <v>0</v>
      </c>
      <c r="U1815" s="0" t="n">
        <v>111986.26</v>
      </c>
      <c r="V1815" s="0" t="n">
        <v>0.0162779651582241</v>
      </c>
      <c r="W1815" s="0" t="n">
        <v>603.638977050781</v>
      </c>
      <c r="X1815" s="0" t="n">
        <v>0.033148679882288</v>
      </c>
      <c r="Y1815" s="0" t="n">
        <f aca="false">IF(ISNUMBER(C1815),INDEX(Scorecard!$D$5:$D$12,SUMPRODUCT(--(Scorecard!$G$5:$G$11&lt;C1815))+1),Scorecard!$D$13)</f>
        <v>1.23750384304241</v>
      </c>
      <c r="Z1815" s="0" t="n">
        <f aca="false">IF(ISNUMBER(D1815),INDEX(Scorecard!$D$14:$D$17,SUMPRODUCT(--(Scorecard!$G$14:$G$16&lt;D1815))+1),Scorecard!$D$18)</f>
        <v>-0.361970872710667</v>
      </c>
      <c r="AA1815" s="0" t="n">
        <f aca="false">IF(ISNUMBER(E1815),INDEX(Scorecard!$D$19:$D$26,SUMPRODUCT(--(Scorecard!$G$19:$G$25&lt;E1815))+1),Scorecard!$D$27)</f>
        <v>-0.219855970853228</v>
      </c>
      <c r="AB1815" s="0" t="n">
        <f aca="false">IF(ISNUMBER(F1815),INDEX(Scorecard!$D$28:$D$35,SUMPRODUCT(--(Scorecard!$G$28:$G$34&lt;F1815))+1),Scorecard!$D$36)</f>
        <v>-0.309727037437117</v>
      </c>
      <c r="AC1815" s="0" t="n">
        <f aca="false">IF(ISNUMBER(H1815),INDEX(Scorecard!$D$37:$D$44,SUMPRODUCT(--(Scorecard!$G$37:$G$43&lt;H1815))+1),Scorecard!$D$45)</f>
        <v>-0.975503570149195</v>
      </c>
      <c r="AD1815" s="0" t="n">
        <f aca="false">IF(ISNUMBER(I1815),INDEX(Scorecard!$D$46:$D$52,SUMPRODUCT(--(Scorecard!$G$46:$G$51&lt;I1815))+1),Scorecard!$D$53)</f>
        <v>0.123869379412532</v>
      </c>
      <c r="AE1815" s="0" t="n">
        <f aca="false">IF(ISNUMBER(K1815),INDEX(Scorecard!$D$54:$D$61,SUMPRODUCT(--(Scorecard!$G$54:$G$60&lt;K1815))+1),Scorecard!$D$62)</f>
        <v>-0.541917179454542</v>
      </c>
      <c r="AF1815" s="0" t="n">
        <f aca="false">IF(ISNUMBER(L1815),INDEX(Scorecard!$D$63:$D$68,SUMPRODUCT(--(Scorecard!$G$63:$G$67&lt;L1815))+1),Scorecard!$D$69)</f>
        <v>0.322484508656054</v>
      </c>
      <c r="AG1815" s="0" t="n">
        <f aca="false">Inputs!$B$10+Scorecard!$J$5*Y1815+Scorecard!$J$6*Z1815+Scorecard!$J$7*AA1815+Scorecard!$J$8*AB1815+Scorecard!$J$9*AC1815+Scorecard!$J$10*AD1815+Scorecard!$J$11*AE1815+Scorecard!$J$12*AF1815</f>
        <v>-4.03814048208788</v>
      </c>
      <c r="AH1815" s="0" t="n">
        <f aca="false">MIN(1-Inputs!$B$13,MAX(Inputs!$B$13,1/(1+EXP(-(Inputs!$B$11*AG1815+Inputs!$B$12)))))</f>
        <v>0.0162779654052812</v>
      </c>
      <c r="AI1815" s="0" t="n">
        <f aca="false">Inputs!$B$9-Inputs!$B$8*AG1815</f>
        <v>603.638981162928</v>
      </c>
      <c r="AJ1815" s="0" t="n">
        <f aca="false">RANK(AH1815,$AH$5:$AH$2004,0)+COUNTIF($AH$4:AH1814,AH1815)</f>
        <v>557</v>
      </c>
      <c r="AK1815" s="0" t="n">
        <f aca="false">IF(AJ1815&lt;=Deciles!$B$5*(Deciles!$B$4+1),INT((AJ1815-1)/(Deciles!$B$4+1))+1,Deciles!$B$5+INT((AJ1815-1-Deciles!$B$5*(Deciles!$B$4+1))/Deciles!$B$4)+1)</f>
        <v>3</v>
      </c>
    </row>
    <row r="1816" customFormat="false" ht="15" hidden="false" customHeight="false" outlineLevel="0" collapsed="false">
      <c r="A1816" s="0" t="n">
        <v>54283</v>
      </c>
      <c r="B1816" s="0" t="s">
        <v>139</v>
      </c>
      <c r="C1816" s="0" t="n">
        <v>769</v>
      </c>
      <c r="D1816" s="0" t="n">
        <v>87.4761199951172</v>
      </c>
      <c r="E1816" s="0" t="n">
        <v>53.8265380859375</v>
      </c>
      <c r="F1816" s="0" t="n">
        <v>50</v>
      </c>
      <c r="G1816" s="0" t="n">
        <v>3.67600011825562</v>
      </c>
      <c r="H1816" s="0" t="n">
        <v>0.659333467483521</v>
      </c>
      <c r="I1816" s="0" t="n">
        <v>92</v>
      </c>
      <c r="J1816" s="0" t="n">
        <v>12.3840141296387</v>
      </c>
      <c r="K1816" s="0" t="n">
        <v>5.03333330154419</v>
      </c>
      <c r="L1816" s="0" t="n">
        <v>-3.50000047683716</v>
      </c>
      <c r="M1816" s="0" t="n">
        <v>2.74066424369812</v>
      </c>
      <c r="N1816" s="0" t="n">
        <v>0</v>
      </c>
      <c r="O1816" s="0" t="n">
        <v>0</v>
      </c>
      <c r="P1816" s="0" t="s">
        <v>144</v>
      </c>
      <c r="Q1816" s="0" t="s">
        <v>141</v>
      </c>
      <c r="R1816" s="0" t="n">
        <v>2</v>
      </c>
      <c r="S1816" s="0" t="s">
        <v>147</v>
      </c>
      <c r="T1816" s="0" t="n">
        <v>0</v>
      </c>
      <c r="U1816" s="0" t="n">
        <v>238951.16</v>
      </c>
      <c r="V1816" s="0" t="n">
        <v>0.00612136954441667</v>
      </c>
      <c r="W1816" s="0" t="n">
        <v>630.386474609375</v>
      </c>
      <c r="X1816" s="0" t="n">
        <v>0.00490556843578816</v>
      </c>
      <c r="Y1816" s="0" t="n">
        <f aca="false">IF(ISNUMBER(C1816),INDEX(Scorecard!$D$5:$D$12,SUMPRODUCT(--(Scorecard!$G$5:$G$11&lt;C1816))+1),Scorecard!$D$13)</f>
        <v>1.23750384304241</v>
      </c>
      <c r="Z1816" s="0" t="n">
        <f aca="false">IF(ISNUMBER(D1816),INDEX(Scorecard!$D$14:$D$17,SUMPRODUCT(--(Scorecard!$G$14:$G$16&lt;D1816))+1),Scorecard!$D$18)</f>
        <v>-0.361970872710667</v>
      </c>
      <c r="AA1816" s="0" t="n">
        <f aca="false">IF(ISNUMBER(E1816),INDEX(Scorecard!$D$19:$D$26,SUMPRODUCT(--(Scorecard!$G$19:$G$25&lt;E1816))+1),Scorecard!$D$27)</f>
        <v>0.57899015159425</v>
      </c>
      <c r="AB1816" s="0" t="n">
        <f aca="false">IF(ISNUMBER(F1816),INDEX(Scorecard!$D$28:$D$35,SUMPRODUCT(--(Scorecard!$G$28:$G$34&lt;F1816))+1),Scorecard!$D$36)</f>
        <v>-0.400689107298307</v>
      </c>
      <c r="AC1816" s="0" t="n">
        <f aca="false">IF(ISNUMBER(H1816),INDEX(Scorecard!$D$37:$D$44,SUMPRODUCT(--(Scorecard!$G$37:$G$43&lt;H1816))+1),Scorecard!$D$45)</f>
        <v>-0.569454719285959</v>
      </c>
      <c r="AD1816" s="0" t="n">
        <f aca="false">IF(ISNUMBER(I1816),INDEX(Scorecard!$D$46:$D$52,SUMPRODUCT(--(Scorecard!$G$46:$G$51&lt;I1816))+1),Scorecard!$D$53)</f>
        <v>0.818882373006414</v>
      </c>
      <c r="AE1816" s="0" t="n">
        <f aca="false">IF(ISNUMBER(K1816),INDEX(Scorecard!$D$54:$D$61,SUMPRODUCT(--(Scorecard!$G$54:$G$60&lt;K1816))+1),Scorecard!$D$62)</f>
        <v>0.214429354789033</v>
      </c>
      <c r="AF1816" s="0" t="n">
        <f aca="false">IF(ISNUMBER(L1816),INDEX(Scorecard!$D$63:$D$68,SUMPRODUCT(--(Scorecard!$G$63:$G$67&lt;L1816))+1),Scorecard!$D$69)</f>
        <v>-0.340582194386522</v>
      </c>
      <c r="AG1816" s="0" t="n">
        <f aca="false">Inputs!$B$10+Scorecard!$J$5*Y1816+Scorecard!$J$6*Z1816+Scorecard!$J$7*AA1816+Scorecard!$J$8*AB1816+Scorecard!$J$9*AC1816+Scorecard!$J$10*AD1816+Scorecard!$J$11*AE1816+Scorecard!$J$12*AF1816</f>
        <v>-4.96513794991515</v>
      </c>
      <c r="AH1816" s="0" t="n">
        <f aca="false">MIN(1-Inputs!$B$13,MAX(Inputs!$B$13,1/(1+EXP(-(Inputs!$B$11*AG1816+Inputs!$B$12)))))</f>
        <v>0.00612136971113851</v>
      </c>
      <c r="AI1816" s="0" t="n">
        <f aca="false">Inputs!$B$9-Inputs!$B$8*AG1816</f>
        <v>630.386474157949</v>
      </c>
      <c r="AJ1816" s="0" t="n">
        <f aca="false">RANK(AH1816,$AH$5:$AH$2004,0)+COUNTIF($AH$4:AH1815,AH1816)</f>
        <v>1136</v>
      </c>
      <c r="AK1816" s="0" t="n">
        <f aca="false">IF(AJ1816&lt;=Deciles!$B$5*(Deciles!$B$4+1),INT((AJ1816-1)/(Deciles!$B$4+1))+1,Deciles!$B$5+INT((AJ1816-1-Deciles!$B$5*(Deciles!$B$4+1))/Deciles!$B$4)+1)</f>
        <v>6</v>
      </c>
    </row>
    <row r="1817" customFormat="false" ht="15" hidden="false" customHeight="false" outlineLevel="0" collapsed="false">
      <c r="A1817" s="0" t="n">
        <v>54341</v>
      </c>
      <c r="B1817" s="0" t="s">
        <v>157</v>
      </c>
      <c r="C1817" s="0" t="n">
        <v>696</v>
      </c>
      <c r="D1817" s="0" t="n">
        <v>80</v>
      </c>
      <c r="E1817" s="0" t="n">
        <v>66.6957778930664</v>
      </c>
      <c r="F1817" s="0" t="n">
        <v>50</v>
      </c>
      <c r="G1817" s="0" t="n">
        <v>4.71600008010864</v>
      </c>
      <c r="H1817" s="0" t="n">
        <v>0.832666635513306</v>
      </c>
      <c r="I1817" s="0" t="n">
        <v>29</v>
      </c>
      <c r="J1817" s="0" t="n">
        <v>11.6949110031128</v>
      </c>
      <c r="K1817" s="0" t="n">
        <v>4.42307710647583</v>
      </c>
      <c r="L1817" s="0" t="n">
        <v>-0.276922702789307</v>
      </c>
      <c r="M1817" s="0" t="n">
        <v>5.74976253509522</v>
      </c>
      <c r="N1817" s="0" t="n">
        <v>0</v>
      </c>
      <c r="O1817" s="0" t="n">
        <v>0</v>
      </c>
      <c r="P1817" s="0" t="s">
        <v>140</v>
      </c>
      <c r="Q1817" s="0" t="s">
        <v>141</v>
      </c>
      <c r="R1817" s="0" t="n">
        <v>2</v>
      </c>
      <c r="S1817" s="0" t="s">
        <v>149</v>
      </c>
      <c r="T1817" s="0" t="n">
        <v>0</v>
      </c>
      <c r="U1817" s="0" t="n">
        <v>119959.734</v>
      </c>
      <c r="V1817" s="0" t="n">
        <v>0.0473160520195961</v>
      </c>
      <c r="W1817" s="0" t="n">
        <v>573.892822265625</v>
      </c>
      <c r="X1817" s="0" t="n">
        <v>0.048130713403225</v>
      </c>
      <c r="Y1817" s="0" t="n">
        <f aca="false">IF(ISNUMBER(C1817),INDEX(Scorecard!$D$5:$D$12,SUMPRODUCT(--(Scorecard!$G$5:$G$11&lt;C1817))+1),Scorecard!$D$13)</f>
        <v>-0.869677851527538</v>
      </c>
      <c r="Z1817" s="0" t="n">
        <f aca="false">IF(ISNUMBER(D1817),INDEX(Scorecard!$D$14:$D$17,SUMPRODUCT(--(Scorecard!$G$14:$G$16&lt;D1817))+1),Scorecard!$D$18)</f>
        <v>0.0505355481560174</v>
      </c>
      <c r="AA1817" s="0" t="n">
        <f aca="false">IF(ISNUMBER(E1817),INDEX(Scorecard!$D$19:$D$26,SUMPRODUCT(--(Scorecard!$G$19:$G$25&lt;E1817))+1),Scorecard!$D$27)</f>
        <v>0.0530843085177338</v>
      </c>
      <c r="AB1817" s="0" t="n">
        <f aca="false">IF(ISNUMBER(F1817),INDEX(Scorecard!$D$28:$D$35,SUMPRODUCT(--(Scorecard!$G$28:$G$34&lt;F1817))+1),Scorecard!$D$36)</f>
        <v>-0.400689107298307</v>
      </c>
      <c r="AC1817" s="0" t="n">
        <f aca="false">IF(ISNUMBER(H1817),INDEX(Scorecard!$D$37:$D$44,SUMPRODUCT(--(Scorecard!$G$37:$G$43&lt;H1817))+1),Scorecard!$D$45)</f>
        <v>-0.569454719285959</v>
      </c>
      <c r="AD1817" s="0" t="n">
        <f aca="false">IF(ISNUMBER(I1817),INDEX(Scorecard!$D$46:$D$52,SUMPRODUCT(--(Scorecard!$G$46:$G$51&lt;I1817))+1),Scorecard!$D$53)</f>
        <v>0.123869379412532</v>
      </c>
      <c r="AE1817" s="0" t="n">
        <f aca="false">IF(ISNUMBER(K1817),INDEX(Scorecard!$D$54:$D$61,SUMPRODUCT(--(Scorecard!$G$54:$G$60&lt;K1817))+1),Scorecard!$D$62)</f>
        <v>0.409483001259379</v>
      </c>
      <c r="AF1817" s="0" t="n">
        <f aca="false">IF(ISNUMBER(L1817),INDEX(Scorecard!$D$63:$D$68,SUMPRODUCT(--(Scorecard!$G$63:$G$67&lt;L1817))+1),Scorecard!$D$69)</f>
        <v>0.322484508656054</v>
      </c>
      <c r="AG1817" s="0" t="n">
        <f aca="false">Inputs!$B$10+Scorecard!$J$5*Y1817+Scorecard!$J$6*Z1817+Scorecard!$J$7*AA1817+Scorecard!$J$8*AB1817+Scorecard!$J$9*AC1817+Scorecard!$J$10*AD1817+Scorecard!$J$11*AE1817+Scorecard!$J$12*AF1817</f>
        <v>-3.00721634334081</v>
      </c>
      <c r="AH1817" s="0" t="n">
        <f aca="false">MIN(1-Inputs!$B$13,MAX(Inputs!$B$13,1/(1+EXP(-(Inputs!$B$11*AG1817+Inputs!$B$12)))))</f>
        <v>0.0473160518776119</v>
      </c>
      <c r="AI1817" s="0" t="n">
        <f aca="false">Inputs!$B$9-Inputs!$B$8*AG1817</f>
        <v>573.892798312866</v>
      </c>
      <c r="AJ1817" s="0" t="n">
        <f aca="false">RANK(AH1817,$AH$5:$AH$2004,0)+COUNTIF($AH$4:AH1816,AH1817)</f>
        <v>163</v>
      </c>
      <c r="AK1817" s="0" t="n">
        <f aca="false">IF(AJ1817&lt;=Deciles!$B$5*(Deciles!$B$4+1),INT((AJ1817-1)/(Deciles!$B$4+1))+1,Deciles!$B$5+INT((AJ1817-1-Deciles!$B$5*(Deciles!$B$4+1))/Deciles!$B$4)+1)</f>
        <v>1</v>
      </c>
    </row>
    <row r="1818" customFormat="false" ht="15" hidden="false" customHeight="false" outlineLevel="0" collapsed="false">
      <c r="A1818" s="0" t="n">
        <v>54343</v>
      </c>
      <c r="B1818" s="0" t="s">
        <v>139</v>
      </c>
      <c r="C1818" s="0" t="n">
        <v>785</v>
      </c>
      <c r="D1818" s="0" t="n">
        <v>68.6313247680664</v>
      </c>
      <c r="E1818" s="0" t="n">
        <v>46.0732345581055</v>
      </c>
      <c r="F1818" s="0" t="n">
        <v>27</v>
      </c>
      <c r="G1818" s="0" t="n">
        <v>3.63400006294251</v>
      </c>
      <c r="H1818" s="0" t="n">
        <v>0.61733341217041</v>
      </c>
      <c r="I1818" s="0" t="n">
        <v>85</v>
      </c>
      <c r="J1818" s="0" t="n">
        <v>11.9007844924927</v>
      </c>
      <c r="K1818" s="0" t="n">
        <v>5.83333349227905</v>
      </c>
      <c r="L1818" s="0" t="n">
        <v>-3.49999952316284</v>
      </c>
      <c r="M1818" s="0" t="n">
        <v>2.30299806594849</v>
      </c>
      <c r="N1818" s="0" t="n">
        <v>0</v>
      </c>
      <c r="O1818" s="0" t="n">
        <v>0</v>
      </c>
      <c r="P1818" s="0" t="s">
        <v>140</v>
      </c>
      <c r="Q1818" s="0" t="s">
        <v>160</v>
      </c>
      <c r="R1818" s="0" t="n">
        <v>2</v>
      </c>
      <c r="S1818" s="0" t="s">
        <v>162</v>
      </c>
      <c r="T1818" s="0" t="n">
        <v>0</v>
      </c>
      <c r="U1818" s="0" t="n">
        <v>147382.19</v>
      </c>
      <c r="V1818" s="0" t="n">
        <v>0.00261520058847964</v>
      </c>
      <c r="W1818" s="0" t="n">
        <v>653.498413085938</v>
      </c>
      <c r="X1818" s="0" t="n">
        <v>0.00222859485074878</v>
      </c>
      <c r="Y1818" s="0" t="n">
        <f aca="false">IF(ISNUMBER(C1818),INDEX(Scorecard!$D$5:$D$12,SUMPRODUCT(--(Scorecard!$G$5:$G$11&lt;C1818))+1),Scorecard!$D$13)</f>
        <v>1.23750384304241</v>
      </c>
      <c r="Z1818" s="0" t="n">
        <f aca="false">IF(ISNUMBER(D1818),INDEX(Scorecard!$D$14:$D$17,SUMPRODUCT(--(Scorecard!$G$14:$G$16&lt;D1818))+1),Scorecard!$D$18)</f>
        <v>0.128579646629417</v>
      </c>
      <c r="AA1818" s="0" t="n">
        <f aca="false">IF(ISNUMBER(E1818),INDEX(Scorecard!$D$19:$D$26,SUMPRODUCT(--(Scorecard!$G$19:$G$25&lt;E1818))+1),Scorecard!$D$27)</f>
        <v>0.57899015159425</v>
      </c>
      <c r="AB1818" s="0" t="n">
        <f aca="false">IF(ISNUMBER(F1818),INDEX(Scorecard!$D$28:$D$35,SUMPRODUCT(--(Scorecard!$G$28:$G$34&lt;F1818))+1),Scorecard!$D$36)</f>
        <v>0.165097008946478</v>
      </c>
      <c r="AC1818" s="0" t="n">
        <f aca="false">IF(ISNUMBER(H1818),INDEX(Scorecard!$D$37:$D$44,SUMPRODUCT(--(Scorecard!$G$37:$G$43&lt;H1818))+1),Scorecard!$D$45)</f>
        <v>-0.271229676926091</v>
      </c>
      <c r="AD1818" s="0" t="n">
        <f aca="false">IF(ISNUMBER(I1818),INDEX(Scorecard!$D$46:$D$52,SUMPRODUCT(--(Scorecard!$G$46:$G$51&lt;I1818))+1),Scorecard!$D$53)</f>
        <v>0.818882373006414</v>
      </c>
      <c r="AE1818" s="0" t="n">
        <f aca="false">IF(ISNUMBER(K1818),INDEX(Scorecard!$D$54:$D$61,SUMPRODUCT(--(Scorecard!$G$54:$G$60&lt;K1818))+1),Scorecard!$D$62)</f>
        <v>0.0151758992857273</v>
      </c>
      <c r="AF1818" s="0" t="n">
        <f aca="false">IF(ISNUMBER(L1818),INDEX(Scorecard!$D$63:$D$68,SUMPRODUCT(--(Scorecard!$G$63:$G$67&lt;L1818))+1),Scorecard!$D$69)</f>
        <v>-0.340582194386522</v>
      </c>
      <c r="AG1818" s="0" t="n">
        <f aca="false">Inputs!$B$10+Scorecard!$J$5*Y1818+Scorecard!$J$6*Z1818+Scorecard!$J$7*AA1818+Scorecard!$J$8*AB1818+Scorecard!$J$9*AC1818+Scorecard!$J$10*AD1818+Scorecard!$J$11*AE1818+Scorecard!$J$12*AF1818</f>
        <v>-5.76613593404046</v>
      </c>
      <c r="AH1818" s="0" t="n">
        <f aca="false">MIN(1-Inputs!$B$13,MAX(Inputs!$B$13,1/(1+EXP(-(Inputs!$B$11*AG1818+Inputs!$B$12)))))</f>
        <v>0.00261520065774675</v>
      </c>
      <c r="AI1818" s="0" t="n">
        <f aca="false">Inputs!$B$9-Inputs!$B$8*AG1818</f>
        <v>653.498390547142</v>
      </c>
      <c r="AJ1818" s="0" t="n">
        <f aca="false">RANK(AH1818,$AH$5:$AH$2004,0)+COUNTIF($AH$4:AH1817,AH1818)</f>
        <v>1614</v>
      </c>
      <c r="AK1818" s="0" t="n">
        <f aca="false">IF(AJ1818&lt;=Deciles!$B$5*(Deciles!$B$4+1),INT((AJ1818-1)/(Deciles!$B$4+1))+1,Deciles!$B$5+INT((AJ1818-1-Deciles!$B$5*(Deciles!$B$4+1))/Deciles!$B$4)+1)</f>
        <v>9</v>
      </c>
    </row>
    <row r="1819" customFormat="false" ht="15" hidden="false" customHeight="false" outlineLevel="0" collapsed="false">
      <c r="A1819" s="0" t="n">
        <v>54346</v>
      </c>
      <c r="B1819" s="0" t="s">
        <v>158</v>
      </c>
      <c r="C1819" s="0" t="n">
        <v>749</v>
      </c>
      <c r="D1819" s="0" t="n">
        <v>89.7081146240234</v>
      </c>
      <c r="E1819" s="0" t="n">
        <v>75.1837615966797</v>
      </c>
      <c r="F1819" s="0" t="n">
        <v>38</v>
      </c>
      <c r="G1819" s="0" t="n">
        <v>4.06099987030029</v>
      </c>
      <c r="H1819" s="0" t="n">
        <v>1.14433312416077</v>
      </c>
      <c r="I1819" s="0" t="n">
        <v>41</v>
      </c>
      <c r="J1819" s="0" t="n">
        <v>11.7607421875</v>
      </c>
      <c r="K1819" s="0" t="n">
        <v>6.03333330154419</v>
      </c>
      <c r="L1819" s="0" t="n">
        <v>2.71025633811951</v>
      </c>
      <c r="M1819" s="0" t="n">
        <v>0.387000143527985</v>
      </c>
      <c r="N1819" s="0" t="n">
        <v>0</v>
      </c>
      <c r="O1819" s="0" t="n">
        <v>0</v>
      </c>
      <c r="P1819" s="0" t="s">
        <v>146</v>
      </c>
      <c r="Q1819" s="0" t="s">
        <v>141</v>
      </c>
      <c r="R1819" s="0" t="n">
        <v>2</v>
      </c>
      <c r="S1819" s="0" t="s">
        <v>147</v>
      </c>
      <c r="T1819" s="0" t="n">
        <v>0</v>
      </c>
      <c r="U1819" s="0" t="n">
        <v>128122.48</v>
      </c>
      <c r="V1819" s="0" t="n">
        <v>0.0149753205478191</v>
      </c>
      <c r="W1819" s="0" t="n">
        <v>605.932189941406</v>
      </c>
      <c r="X1819" s="0" t="n">
        <v>0.0056232032366097</v>
      </c>
      <c r="Y1819" s="0" t="n">
        <f aca="false">IF(ISNUMBER(C1819),INDEX(Scorecard!$D$5:$D$12,SUMPRODUCT(--(Scorecard!$G$5:$G$11&lt;C1819))+1),Scorecard!$D$13)</f>
        <v>0.488358159108655</v>
      </c>
      <c r="Z1819" s="0" t="n">
        <f aca="false">IF(ISNUMBER(D1819),INDEX(Scorecard!$D$14:$D$17,SUMPRODUCT(--(Scorecard!$G$14:$G$16&lt;D1819))+1),Scorecard!$D$18)</f>
        <v>-0.361970872710667</v>
      </c>
      <c r="AA1819" s="0" t="n">
        <f aca="false">IF(ISNUMBER(E1819),INDEX(Scorecard!$D$19:$D$26,SUMPRODUCT(--(Scorecard!$G$19:$G$25&lt;E1819))+1),Scorecard!$D$27)</f>
        <v>-0.0341578513653732</v>
      </c>
      <c r="AB1819" s="0" t="n">
        <f aca="false">IF(ISNUMBER(F1819),INDEX(Scorecard!$D$28:$D$35,SUMPRODUCT(--(Scorecard!$G$28:$G$34&lt;F1819))+1),Scorecard!$D$36)</f>
        <v>-0.132616866359722</v>
      </c>
      <c r="AC1819" s="0" t="n">
        <f aca="false">IF(ISNUMBER(H1819),INDEX(Scorecard!$D$37:$D$44,SUMPRODUCT(--(Scorecard!$G$37:$G$43&lt;H1819))+1),Scorecard!$D$45)</f>
        <v>-0.975503570149195</v>
      </c>
      <c r="AD1819" s="0" t="n">
        <f aca="false">IF(ISNUMBER(I1819),INDEX(Scorecard!$D$46:$D$52,SUMPRODUCT(--(Scorecard!$G$46:$G$51&lt;I1819))+1),Scorecard!$D$53)</f>
        <v>0.569875412099532</v>
      </c>
      <c r="AE1819" s="0" t="n">
        <f aca="false">IF(ISNUMBER(K1819),INDEX(Scorecard!$D$54:$D$61,SUMPRODUCT(--(Scorecard!$G$54:$G$60&lt;K1819))+1),Scorecard!$D$62)</f>
        <v>0.0151758992857273</v>
      </c>
      <c r="AF1819" s="0" t="n">
        <f aca="false">IF(ISNUMBER(L1819),INDEX(Scorecard!$D$63:$D$68,SUMPRODUCT(--(Scorecard!$G$63:$G$67&lt;L1819))+1),Scorecard!$D$69)</f>
        <v>0.322484508656054</v>
      </c>
      <c r="AG1819" s="0" t="n">
        <f aca="false">Inputs!$B$10+Scorecard!$J$5*Y1819+Scorecard!$J$6*Z1819+Scorecard!$J$7*AA1819+Scorecard!$J$8*AB1819+Scorecard!$J$9*AC1819+Scorecard!$J$10*AD1819+Scorecard!$J$11*AE1819+Scorecard!$J$12*AF1819</f>
        <v>-4.11761700163528</v>
      </c>
      <c r="AH1819" s="0" t="n">
        <f aca="false">MIN(1-Inputs!$B$13,MAX(Inputs!$B$13,1/(1+EXP(-(Inputs!$B$11*AG1819+Inputs!$B$12)))))</f>
        <v>0.0149753203546831</v>
      </c>
      <c r="AI1819" s="0" t="n">
        <f aca="false">Inputs!$B$9-Inputs!$B$8*AG1819</f>
        <v>605.932188775292</v>
      </c>
      <c r="AJ1819" s="0" t="n">
        <f aca="false">RANK(AH1819,$AH$5:$AH$2004,0)+COUNTIF($AH$4:AH1818,AH1819)</f>
        <v>592</v>
      </c>
      <c r="AK1819" s="0" t="n">
        <f aca="false">IF(AJ1819&lt;=Deciles!$B$5*(Deciles!$B$4+1),INT((AJ1819-1)/(Deciles!$B$4+1))+1,Deciles!$B$5+INT((AJ1819-1-Deciles!$B$5*(Deciles!$B$4+1))/Deciles!$B$4)+1)</f>
        <v>3</v>
      </c>
    </row>
    <row r="1820" customFormat="false" ht="15" hidden="false" customHeight="false" outlineLevel="0" collapsed="false">
      <c r="A1820" s="0" t="n">
        <v>54364</v>
      </c>
      <c r="B1820" s="0" t="s">
        <v>157</v>
      </c>
      <c r="C1820" s="0" t="n">
        <v>662</v>
      </c>
      <c r="D1820" s="0" t="n">
        <v>62.006462097168</v>
      </c>
      <c r="E1820" s="0" t="n">
        <v>60.6608734130859</v>
      </c>
      <c r="F1820" s="0" t="n">
        <v>31</v>
      </c>
      <c r="G1820" s="0" t="n">
        <v>4.6399998664856</v>
      </c>
      <c r="H1820" s="0" t="n">
        <v>0.756666421890259</v>
      </c>
      <c r="I1820" s="0" t="n">
        <v>5</v>
      </c>
      <c r="J1820" s="0" t="n">
        <v>12.1430816650391</v>
      </c>
      <c r="K1820" s="0" t="n">
        <v>3.32307696342468</v>
      </c>
      <c r="L1820" s="0" t="n">
        <v>-0.276922941207886</v>
      </c>
      <c r="M1820" s="0" t="n">
        <v>4.3403639793396</v>
      </c>
      <c r="N1820" s="0" t="n">
        <v>0</v>
      </c>
      <c r="O1820" s="0" t="n">
        <v>0</v>
      </c>
      <c r="P1820" s="0" t="s">
        <v>140</v>
      </c>
      <c r="Q1820" s="0" t="s">
        <v>141</v>
      </c>
      <c r="R1820" s="0" t="n">
        <v>1</v>
      </c>
      <c r="S1820" s="0" t="s">
        <v>147</v>
      </c>
      <c r="T1820" s="0" t="n">
        <v>0</v>
      </c>
      <c r="U1820" s="0" t="n">
        <v>187790.39</v>
      </c>
      <c r="V1820" s="0" t="n">
        <v>0.0588672868907452</v>
      </c>
      <c r="W1820" s="0" t="n">
        <v>567.650817871094</v>
      </c>
      <c r="X1820" s="0" t="n">
        <v>0.0460971891880035</v>
      </c>
      <c r="Y1820" s="0" t="n">
        <f aca="false">IF(ISNUMBER(C1820),INDEX(Scorecard!$D$5:$D$12,SUMPRODUCT(--(Scorecard!$G$5:$G$11&lt;C1820))+1),Scorecard!$D$13)</f>
        <v>-1.88220980528339</v>
      </c>
      <c r="Z1820" s="0" t="n">
        <f aca="false">IF(ISNUMBER(D1820),INDEX(Scorecard!$D$14:$D$17,SUMPRODUCT(--(Scorecard!$G$14:$G$16&lt;D1820))+1),Scorecard!$D$18)</f>
        <v>0.248677243387958</v>
      </c>
      <c r="AA1820" s="0" t="n">
        <f aca="false">IF(ISNUMBER(E1820),INDEX(Scorecard!$D$19:$D$26,SUMPRODUCT(--(Scorecard!$G$19:$G$25&lt;E1820))+1),Scorecard!$D$27)</f>
        <v>0.233621608745691</v>
      </c>
      <c r="AB1820" s="0" t="n">
        <f aca="false">IF(ISNUMBER(F1820),INDEX(Scorecard!$D$28:$D$35,SUMPRODUCT(--(Scorecard!$G$28:$G$34&lt;F1820))+1),Scorecard!$D$36)</f>
        <v>0.126913191054783</v>
      </c>
      <c r="AC1820" s="0" t="n">
        <f aca="false">IF(ISNUMBER(H1820),INDEX(Scorecard!$D$37:$D$44,SUMPRODUCT(--(Scorecard!$G$37:$G$43&lt;H1820))+1),Scorecard!$D$45)</f>
        <v>-0.569454719285959</v>
      </c>
      <c r="AD1820" s="0" t="n">
        <f aca="false">IF(ISNUMBER(I1820),INDEX(Scorecard!$D$46:$D$52,SUMPRODUCT(--(Scorecard!$G$46:$G$51&lt;I1820))+1),Scorecard!$D$53)</f>
        <v>-0.161534840507194</v>
      </c>
      <c r="AE1820" s="0" t="n">
        <f aca="false">IF(ISNUMBER(K1820),INDEX(Scorecard!$D$54:$D$61,SUMPRODUCT(--(Scorecard!$G$54:$G$60&lt;K1820))+1),Scorecard!$D$62)</f>
        <v>0.489050497890326</v>
      </c>
      <c r="AF1820" s="0" t="n">
        <f aca="false">IF(ISNUMBER(L1820),INDEX(Scorecard!$D$63:$D$68,SUMPRODUCT(--(Scorecard!$G$63:$G$67&lt;L1820))+1),Scorecard!$D$69)</f>
        <v>0.322484508656054</v>
      </c>
      <c r="AG1820" s="0" t="n">
        <f aca="false">Inputs!$B$10+Scorecard!$J$5*Y1820+Scorecard!$J$6*Z1820+Scorecard!$J$7*AA1820+Scorecard!$J$8*AB1820+Scorecard!$J$9*AC1820+Scorecard!$J$10*AD1820+Scorecard!$J$11*AE1820+Scorecard!$J$12*AF1820</f>
        <v>-2.79088683114545</v>
      </c>
      <c r="AH1820" s="0" t="n">
        <f aca="false">MIN(1-Inputs!$B$13,MAX(Inputs!$B$13,1/(1+EXP(-(Inputs!$B$11*AG1820+Inputs!$B$12)))))</f>
        <v>0.0588672886503472</v>
      </c>
      <c r="AI1820" s="0" t="n">
        <f aca="false">Inputs!$B$9-Inputs!$B$8*AG1820</f>
        <v>567.650848024023</v>
      </c>
      <c r="AJ1820" s="0" t="n">
        <f aca="false">RANK(AH1820,$AH$5:$AH$2004,0)+COUNTIF($AH$4:AH1819,AH1820)</f>
        <v>118</v>
      </c>
      <c r="AK1820" s="0" t="n">
        <f aca="false">IF(AJ1820&lt;=Deciles!$B$5*(Deciles!$B$4+1),INT((AJ1820-1)/(Deciles!$B$4+1))+1,Deciles!$B$5+INT((AJ1820-1-Deciles!$B$5*(Deciles!$B$4+1))/Deciles!$B$4)+1)</f>
        <v>1</v>
      </c>
    </row>
    <row r="1821" customFormat="false" ht="15" hidden="false" customHeight="false" outlineLevel="0" collapsed="false">
      <c r="A1821" s="0" t="n">
        <v>54440</v>
      </c>
      <c r="B1821" s="0" t="s">
        <v>157</v>
      </c>
      <c r="C1821" s="0" t="n">
        <v>755</v>
      </c>
      <c r="D1821" s="0" t="n">
        <v>80</v>
      </c>
      <c r="E1821" s="0" t="n">
        <v>52.4305458068848</v>
      </c>
      <c r="F1821" s="0" t="n">
        <v>37</v>
      </c>
      <c r="G1821" s="0" t="n">
        <v>4.37099981307983</v>
      </c>
      <c r="H1821" s="0" t="n">
        <v>0.487666368484497</v>
      </c>
      <c r="I1821" s="0" t="n">
        <v>80</v>
      </c>
      <c r="J1821" s="0" t="n">
        <v>12.0358963012695</v>
      </c>
      <c r="K1821" s="0" t="n">
        <v>4.0230770111084</v>
      </c>
      <c r="L1821" s="0" t="n">
        <v>-0.276923179626465</v>
      </c>
      <c r="M1821" s="0" t="n">
        <v>4.10729646682739</v>
      </c>
      <c r="N1821" s="0" t="n">
        <v>0</v>
      </c>
      <c r="O1821" s="0" t="n">
        <v>0</v>
      </c>
      <c r="P1821" s="0" t="s">
        <v>144</v>
      </c>
      <c r="Q1821" s="0" t="s">
        <v>141</v>
      </c>
      <c r="R1821" s="0" t="n">
        <v>1</v>
      </c>
      <c r="S1821" s="0" t="s">
        <v>161</v>
      </c>
      <c r="T1821" s="0" t="n">
        <v>0</v>
      </c>
      <c r="U1821" s="0" t="n">
        <v>168703.16</v>
      </c>
      <c r="V1821" s="0" t="n">
        <v>0.00356758339330554</v>
      </c>
      <c r="W1821" s="0" t="n">
        <v>645.067810058594</v>
      </c>
      <c r="X1821" s="0" t="n">
        <v>0.00175914086867124</v>
      </c>
      <c r="Y1821" s="0" t="n">
        <f aca="false">IF(ISNUMBER(C1821),INDEX(Scorecard!$D$5:$D$12,SUMPRODUCT(--(Scorecard!$G$5:$G$11&lt;C1821))+1),Scorecard!$D$13)</f>
        <v>0.733188958177614</v>
      </c>
      <c r="Z1821" s="0" t="n">
        <f aca="false">IF(ISNUMBER(D1821),INDEX(Scorecard!$D$14:$D$17,SUMPRODUCT(--(Scorecard!$G$14:$G$16&lt;D1821))+1),Scorecard!$D$18)</f>
        <v>0.0505355481560174</v>
      </c>
      <c r="AA1821" s="0" t="n">
        <f aca="false">IF(ISNUMBER(E1821),INDEX(Scorecard!$D$19:$D$26,SUMPRODUCT(--(Scorecard!$G$19:$G$25&lt;E1821))+1),Scorecard!$D$27)</f>
        <v>0.57899015159425</v>
      </c>
      <c r="AB1821" s="0" t="n">
        <f aca="false">IF(ISNUMBER(F1821),INDEX(Scorecard!$D$28:$D$35,SUMPRODUCT(--(Scorecard!$G$28:$G$34&lt;F1821))+1),Scorecard!$D$36)</f>
        <v>-0.0008456427959252</v>
      </c>
      <c r="AC1821" s="0" t="n">
        <f aca="false">IF(ISNUMBER(H1821),INDEX(Scorecard!$D$37:$D$44,SUMPRODUCT(--(Scorecard!$G$37:$G$43&lt;H1821))+1),Scorecard!$D$45)</f>
        <v>-0.271229676926091</v>
      </c>
      <c r="AD1821" s="0" t="n">
        <f aca="false">IF(ISNUMBER(I1821),INDEX(Scorecard!$D$46:$D$52,SUMPRODUCT(--(Scorecard!$G$46:$G$51&lt;I1821))+1),Scorecard!$D$53)</f>
        <v>0.818882373006414</v>
      </c>
      <c r="AE1821" s="0" t="n">
        <f aca="false">IF(ISNUMBER(K1821),INDEX(Scorecard!$D$54:$D$61,SUMPRODUCT(--(Scorecard!$G$54:$G$60&lt;K1821))+1),Scorecard!$D$62)</f>
        <v>0.489050497890326</v>
      </c>
      <c r="AF1821" s="0" t="n">
        <f aca="false">IF(ISNUMBER(L1821),INDEX(Scorecard!$D$63:$D$68,SUMPRODUCT(--(Scorecard!$G$63:$G$67&lt;L1821))+1),Scorecard!$D$69)</f>
        <v>0.322484508656054</v>
      </c>
      <c r="AG1821" s="0" t="n">
        <f aca="false">Inputs!$B$10+Scorecard!$J$5*Y1821+Scorecard!$J$6*Z1821+Scorecard!$J$7*AA1821+Scorecard!$J$8*AB1821+Scorecard!$J$9*AC1821+Scorecard!$J$10*AD1821+Scorecard!$J$11*AE1821+Scorecard!$J$12*AF1821</f>
        <v>-5.4739544566492</v>
      </c>
      <c r="AH1821" s="0" t="n">
        <f aca="false">MIN(1-Inputs!$B$13,MAX(Inputs!$B$13,1/(1+EXP(-(Inputs!$B$11*AG1821+Inputs!$B$12)))))</f>
        <v>0.00356758333552404</v>
      </c>
      <c r="AI1821" s="0" t="n">
        <f aca="false">Inputs!$B$9-Inputs!$B$8*AG1821</f>
        <v>645.067815177702</v>
      </c>
      <c r="AJ1821" s="0" t="n">
        <f aca="false">RANK(AH1821,$AH$5:$AH$2004,0)+COUNTIF($AH$4:AH1820,AH1821)</f>
        <v>1453</v>
      </c>
      <c r="AK1821" s="0" t="n">
        <f aca="false">IF(AJ1821&lt;=Deciles!$B$5*(Deciles!$B$4+1),INT((AJ1821-1)/(Deciles!$B$4+1))+1,Deciles!$B$5+INT((AJ1821-1-Deciles!$B$5*(Deciles!$B$4+1))/Deciles!$B$4)+1)</f>
        <v>8</v>
      </c>
    </row>
    <row r="1822" customFormat="false" ht="15" hidden="false" customHeight="false" outlineLevel="0" collapsed="false">
      <c r="A1822" s="0" t="n">
        <v>54523</v>
      </c>
      <c r="B1822" s="0" t="s">
        <v>139</v>
      </c>
      <c r="C1822" s="0" t="n">
        <v>666</v>
      </c>
      <c r="D1822" s="0" t="n">
        <v>61.7806777954102</v>
      </c>
      <c r="E1822" s="0" t="n">
        <v>60.8257827758789</v>
      </c>
      <c r="F1822" s="0" t="n">
        <v>10</v>
      </c>
      <c r="G1822" s="0" t="n">
        <v>3.6800000667572</v>
      </c>
      <c r="H1822" s="0" t="n">
        <v>0.663333415985107</v>
      </c>
      <c r="I1822" s="0" t="n">
        <v>3</v>
      </c>
      <c r="J1822" s="0" t="n">
        <v>12.3533487319946</v>
      </c>
      <c r="K1822" s="0" t="n">
        <v>5.73333311080933</v>
      </c>
      <c r="L1822" s="0" t="n">
        <v>-3.50000047683716</v>
      </c>
      <c r="M1822" s="0" t="n">
        <v>2.59457206726074</v>
      </c>
      <c r="N1822" s="0" t="n">
        <v>0</v>
      </c>
      <c r="O1822" s="0" t="n">
        <v>0</v>
      </c>
      <c r="P1822" s="0" t="s">
        <v>146</v>
      </c>
      <c r="Q1822" s="0" t="s">
        <v>141</v>
      </c>
      <c r="R1822" s="0" t="n">
        <v>2</v>
      </c>
      <c r="S1822" s="0" t="s">
        <v>161</v>
      </c>
      <c r="T1822" s="0" t="n">
        <v>0</v>
      </c>
      <c r="U1822" s="0" t="n">
        <v>231734.75</v>
      </c>
      <c r="V1822" s="0" t="n">
        <v>0.0526652559638023</v>
      </c>
      <c r="W1822" s="0" t="n">
        <v>570.841674804688</v>
      </c>
      <c r="X1822" s="0" t="n">
        <v>0.0335121415555477</v>
      </c>
      <c r="Y1822" s="0" t="n">
        <f aca="false">IF(ISNUMBER(C1822),INDEX(Scorecard!$D$5:$D$12,SUMPRODUCT(--(Scorecard!$G$5:$G$11&lt;C1822))+1),Scorecard!$D$13)</f>
        <v>-1.88220980528339</v>
      </c>
      <c r="Z1822" s="0" t="n">
        <f aca="false">IF(ISNUMBER(D1822),INDEX(Scorecard!$D$14:$D$17,SUMPRODUCT(--(Scorecard!$G$14:$G$16&lt;D1822))+1),Scorecard!$D$18)</f>
        <v>0.248677243387958</v>
      </c>
      <c r="AA1822" s="0" t="n">
        <f aca="false">IF(ISNUMBER(E1822),INDEX(Scorecard!$D$19:$D$26,SUMPRODUCT(--(Scorecard!$G$19:$G$25&lt;E1822))+1),Scorecard!$D$27)</f>
        <v>0.233621608745691</v>
      </c>
      <c r="AB1822" s="0" t="n">
        <f aca="false">IF(ISNUMBER(F1822),INDEX(Scorecard!$D$28:$D$35,SUMPRODUCT(--(Scorecard!$G$28:$G$34&lt;F1822))+1),Scorecard!$D$36)</f>
        <v>0.624829191519909</v>
      </c>
      <c r="AC1822" s="0" t="n">
        <f aca="false">IF(ISNUMBER(H1822),INDEX(Scorecard!$D$37:$D$44,SUMPRODUCT(--(Scorecard!$G$37:$G$43&lt;H1822))+1),Scorecard!$D$45)</f>
        <v>-0.569454719285959</v>
      </c>
      <c r="AD1822" s="0" t="n">
        <f aca="false">IF(ISNUMBER(I1822),INDEX(Scorecard!$D$46:$D$52,SUMPRODUCT(--(Scorecard!$G$46:$G$51&lt;I1822))+1),Scorecard!$D$53)</f>
        <v>-0.161534840507194</v>
      </c>
      <c r="AE1822" s="0" t="n">
        <f aca="false">IF(ISNUMBER(K1822),INDEX(Scorecard!$D$54:$D$61,SUMPRODUCT(--(Scorecard!$G$54:$G$60&lt;K1822))+1),Scorecard!$D$62)</f>
        <v>0.0151758992857273</v>
      </c>
      <c r="AF1822" s="0" t="n">
        <f aca="false">IF(ISNUMBER(L1822),INDEX(Scorecard!$D$63:$D$68,SUMPRODUCT(--(Scorecard!$G$63:$G$67&lt;L1822))+1),Scorecard!$D$69)</f>
        <v>-0.340582194386522</v>
      </c>
      <c r="AG1822" s="0" t="n">
        <f aca="false">Inputs!$B$10+Scorecard!$J$5*Y1822+Scorecard!$J$6*Z1822+Scorecard!$J$7*AA1822+Scorecard!$J$8*AB1822+Scorecard!$J$9*AC1822+Scorecard!$J$10*AD1822+Scorecard!$J$11*AE1822+Scorecard!$J$12*AF1822</f>
        <v>-2.90147195782364</v>
      </c>
      <c r="AH1822" s="0" t="n">
        <f aca="false">MIN(1-Inputs!$B$13,MAX(Inputs!$B$13,1/(1+EXP(-(Inputs!$B$11*AG1822+Inputs!$B$12)))))</f>
        <v>0.0526652570869644</v>
      </c>
      <c r="AI1822" s="0" t="n">
        <f aca="false">Inputs!$B$9-Inputs!$B$8*AG1822</f>
        <v>570.841660301117</v>
      </c>
      <c r="AJ1822" s="0" t="n">
        <f aca="false">RANK(AH1822,$AH$5:$AH$2004,0)+COUNTIF($AH$4:AH1821,AH1822)</f>
        <v>135</v>
      </c>
      <c r="AK1822" s="0" t="n">
        <f aca="false">IF(AJ1822&lt;=Deciles!$B$5*(Deciles!$B$4+1),INT((AJ1822-1)/(Deciles!$B$4+1))+1,Deciles!$B$5+INT((AJ1822-1-Deciles!$B$5*(Deciles!$B$4+1))/Deciles!$B$4)+1)</f>
        <v>1</v>
      </c>
    </row>
    <row r="1823" customFormat="false" ht="15" hidden="false" customHeight="false" outlineLevel="0" collapsed="false">
      <c r="A1823" s="0" t="n">
        <v>54554</v>
      </c>
      <c r="B1823" s="0" t="s">
        <v>152</v>
      </c>
      <c r="C1823" s="0" t="n">
        <v>742</v>
      </c>
      <c r="D1823" s="0" t="n">
        <v>80</v>
      </c>
      <c r="E1823" s="0" t="n">
        <v>69.2215042114258</v>
      </c>
      <c r="F1823" s="0" t="n">
        <v>40</v>
      </c>
      <c r="G1823" s="0" t="n">
        <v>3.34599995613098</v>
      </c>
      <c r="H1823" s="0" t="n">
        <v>-3.08733344078064</v>
      </c>
      <c r="I1823" s="0" t="n">
        <v>28</v>
      </c>
      <c r="J1823" s="0" t="n">
        <v>13.0653066635132</v>
      </c>
      <c r="K1823" s="0" t="n">
        <v>3.70000004768372</v>
      </c>
      <c r="L1823" s="0" t="n">
        <v>-0.458333253860474</v>
      </c>
      <c r="M1823" s="0" t="n">
        <v>4.74415826797485</v>
      </c>
      <c r="N1823" s="0" t="n">
        <v>0</v>
      </c>
      <c r="O1823" s="0" t="n">
        <v>0</v>
      </c>
      <c r="P1823" s="0" t="s">
        <v>146</v>
      </c>
      <c r="Q1823" s="0" t="s">
        <v>141</v>
      </c>
      <c r="R1823" s="0" t="n">
        <v>1</v>
      </c>
      <c r="S1823" s="0" t="s">
        <v>147</v>
      </c>
      <c r="T1823" s="0" t="n">
        <v>0</v>
      </c>
      <c r="U1823" s="0" t="n">
        <v>472270.22</v>
      </c>
      <c r="V1823" s="0" t="n">
        <v>0.00749746011570096</v>
      </c>
      <c r="W1823" s="0" t="n">
        <v>624.860961914063</v>
      </c>
      <c r="X1823" s="0" t="n">
        <v>0.00563466688618064</v>
      </c>
      <c r="Y1823" s="0" t="n">
        <f aca="false">IF(ISNUMBER(C1823),INDEX(Scorecard!$D$5:$D$12,SUMPRODUCT(--(Scorecard!$G$5:$G$11&lt;C1823))+1),Scorecard!$D$13)</f>
        <v>0.488358159108655</v>
      </c>
      <c r="Z1823" s="0" t="n">
        <f aca="false">IF(ISNUMBER(D1823),INDEX(Scorecard!$D$14:$D$17,SUMPRODUCT(--(Scorecard!$G$14:$G$16&lt;D1823))+1),Scorecard!$D$18)</f>
        <v>0.0505355481560174</v>
      </c>
      <c r="AA1823" s="0" t="n">
        <f aca="false">IF(ISNUMBER(E1823),INDEX(Scorecard!$D$19:$D$26,SUMPRODUCT(--(Scorecard!$G$19:$G$25&lt;E1823))+1),Scorecard!$D$27)</f>
        <v>0.0530843085177338</v>
      </c>
      <c r="AB1823" s="0" t="n">
        <f aca="false">IF(ISNUMBER(F1823),INDEX(Scorecard!$D$28:$D$35,SUMPRODUCT(--(Scorecard!$G$28:$G$34&lt;F1823))+1),Scorecard!$D$36)</f>
        <v>-0.132616866359722</v>
      </c>
      <c r="AC1823" s="0" t="n">
        <f aca="false">IF(ISNUMBER(H1823),INDEX(Scorecard!$D$37:$D$44,SUMPRODUCT(--(Scorecard!$G$37:$G$43&lt;H1823))+1),Scorecard!$D$45)</f>
        <v>1.35057635045042</v>
      </c>
      <c r="AD1823" s="0" t="n">
        <f aca="false">IF(ISNUMBER(I1823),INDEX(Scorecard!$D$46:$D$52,SUMPRODUCT(--(Scorecard!$G$46:$G$51&lt;I1823))+1),Scorecard!$D$53)</f>
        <v>0.123869379412532</v>
      </c>
      <c r="AE1823" s="0" t="n">
        <f aca="false">IF(ISNUMBER(K1823),INDEX(Scorecard!$D$54:$D$61,SUMPRODUCT(--(Scorecard!$G$54:$G$60&lt;K1823))+1),Scorecard!$D$62)</f>
        <v>0.489050497890326</v>
      </c>
      <c r="AF1823" s="0" t="n">
        <f aca="false">IF(ISNUMBER(L1823),INDEX(Scorecard!$D$63:$D$68,SUMPRODUCT(--(Scorecard!$G$63:$G$67&lt;L1823))+1),Scorecard!$D$69)</f>
        <v>0.322484508656054</v>
      </c>
      <c r="AG1823" s="0" t="n">
        <f aca="false">Inputs!$B$10+Scorecard!$J$5*Y1823+Scorecard!$J$6*Z1823+Scorecard!$J$7*AA1823+Scorecard!$J$8*AB1823+Scorecard!$J$9*AC1823+Scorecard!$J$10*AD1823+Scorecard!$J$11*AE1823+Scorecard!$J$12*AF1823</f>
        <v>-4.77363756386369</v>
      </c>
      <c r="AH1823" s="0" t="n">
        <f aca="false">MIN(1-Inputs!$B$13,MAX(Inputs!$B$13,1/(1+EXP(-(Inputs!$B$11*AG1823+Inputs!$B$12)))))</f>
        <v>0.00749746027769796</v>
      </c>
      <c r="AI1823" s="0" t="n">
        <f aca="false">Inputs!$B$9-Inputs!$B$8*AG1823</f>
        <v>624.860941012254</v>
      </c>
      <c r="AJ1823" s="0" t="n">
        <f aca="false">RANK(AH1823,$AH$5:$AH$2004,0)+COUNTIF($AH$4:AH1822,AH1823)</f>
        <v>1013</v>
      </c>
      <c r="AK1823" s="0" t="n">
        <f aca="false">IF(AJ1823&lt;=Deciles!$B$5*(Deciles!$B$4+1),INT((AJ1823-1)/(Deciles!$B$4+1))+1,Deciles!$B$5+INT((AJ1823-1-Deciles!$B$5*(Deciles!$B$4+1))/Deciles!$B$4)+1)</f>
        <v>6</v>
      </c>
    </row>
    <row r="1824" customFormat="false" ht="15" hidden="false" customHeight="false" outlineLevel="0" collapsed="false">
      <c r="A1824" s="0" t="n">
        <v>54618</v>
      </c>
      <c r="B1824" s="0" t="s">
        <v>145</v>
      </c>
      <c r="C1824" s="0" t="n">
        <v>771</v>
      </c>
      <c r="D1824" s="0" t="n">
        <v>80</v>
      </c>
      <c r="E1824" s="0" t="n">
        <v>74.3468780517578</v>
      </c>
      <c r="F1824" s="0" t="n">
        <v>45</v>
      </c>
      <c r="G1824" s="0" t="n">
        <v>3.00399994850159</v>
      </c>
      <c r="H1824" s="0" t="n">
        <v>-0.512666702270508</v>
      </c>
      <c r="I1824" s="0" t="n">
        <v>16</v>
      </c>
      <c r="J1824" s="0" t="n">
        <v>12.8332204818726</v>
      </c>
      <c r="K1824" s="0" t="n">
        <v>4.45833349227905</v>
      </c>
      <c r="L1824" s="0" t="n">
        <v>-1.875</v>
      </c>
      <c r="M1824" s="0" t="n">
        <v>4.23435020446777</v>
      </c>
      <c r="N1824" s="0" t="n">
        <v>0</v>
      </c>
      <c r="O1824" s="0" t="n">
        <v>0</v>
      </c>
      <c r="P1824" s="0" t="s">
        <v>140</v>
      </c>
      <c r="Q1824" s="0" t="s">
        <v>160</v>
      </c>
      <c r="R1824" s="0" t="n">
        <v>2</v>
      </c>
      <c r="S1824" s="0" t="s">
        <v>148</v>
      </c>
      <c r="T1824" s="0" t="n">
        <v>0</v>
      </c>
      <c r="U1824" s="0" t="n">
        <v>374452.53</v>
      </c>
      <c r="V1824" s="0" t="n">
        <v>0.00532565452158451</v>
      </c>
      <c r="W1824" s="0" t="n">
        <v>634.176818847656</v>
      </c>
      <c r="X1824" s="0" t="n">
        <v>0.00826116278767586</v>
      </c>
      <c r="Y1824" s="0" t="n">
        <f aca="false">IF(ISNUMBER(C1824),INDEX(Scorecard!$D$5:$D$12,SUMPRODUCT(--(Scorecard!$G$5:$G$11&lt;C1824))+1),Scorecard!$D$13)</f>
        <v>1.23750384304241</v>
      </c>
      <c r="Z1824" s="0" t="n">
        <f aca="false">IF(ISNUMBER(D1824),INDEX(Scorecard!$D$14:$D$17,SUMPRODUCT(--(Scorecard!$G$14:$G$16&lt;D1824))+1),Scorecard!$D$18)</f>
        <v>0.0505355481560174</v>
      </c>
      <c r="AA1824" s="0" t="n">
        <f aca="false">IF(ISNUMBER(E1824),INDEX(Scorecard!$D$19:$D$26,SUMPRODUCT(--(Scorecard!$G$19:$G$25&lt;E1824))+1),Scorecard!$D$27)</f>
        <v>-0.0341578513653732</v>
      </c>
      <c r="AB1824" s="0" t="n">
        <f aca="false">IF(ISNUMBER(F1824),INDEX(Scorecard!$D$28:$D$35,SUMPRODUCT(--(Scorecard!$G$28:$G$34&lt;F1824))+1),Scorecard!$D$36)</f>
        <v>-0.309727037437117</v>
      </c>
      <c r="AC1824" s="0" t="n">
        <f aca="false">IF(ISNUMBER(H1824),INDEX(Scorecard!$D$37:$D$44,SUMPRODUCT(--(Scorecard!$G$37:$G$43&lt;H1824))+1),Scorecard!$D$45)</f>
        <v>0.769716833645565</v>
      </c>
      <c r="AD1824" s="0" t="n">
        <f aca="false">IF(ISNUMBER(I1824),INDEX(Scorecard!$D$46:$D$52,SUMPRODUCT(--(Scorecard!$G$46:$G$51&lt;I1824))+1),Scorecard!$D$53)</f>
        <v>-0.114272400683245</v>
      </c>
      <c r="AE1824" s="0" t="n">
        <f aca="false">IF(ISNUMBER(K1824),INDEX(Scorecard!$D$54:$D$61,SUMPRODUCT(--(Scorecard!$G$54:$G$60&lt;K1824))+1),Scorecard!$D$62)</f>
        <v>0.409483001259379</v>
      </c>
      <c r="AF1824" s="0" t="n">
        <f aca="false">IF(ISNUMBER(L1824),INDEX(Scorecard!$D$63:$D$68,SUMPRODUCT(--(Scorecard!$G$63:$G$67&lt;L1824))+1),Scorecard!$D$69)</f>
        <v>-0.340582194386522</v>
      </c>
      <c r="AG1824" s="0" t="n">
        <f aca="false">Inputs!$B$10+Scorecard!$J$5*Y1824+Scorecard!$J$6*Z1824+Scorecard!$J$7*AA1824+Scorecard!$J$8*AB1824+Scorecard!$J$9*AC1824+Scorecard!$J$10*AD1824+Scorecard!$J$11*AE1824+Scorecard!$J$12*AF1824</f>
        <v>-5.09650161250433</v>
      </c>
      <c r="AH1824" s="0" t="n">
        <f aca="false">MIN(1-Inputs!$B$13,MAX(Inputs!$B$13,1/(1+EXP(-(Inputs!$B$11*AG1824+Inputs!$B$12)))))</f>
        <v>0.00532565473778927</v>
      </c>
      <c r="AI1824" s="0" t="n">
        <f aca="false">Inputs!$B$9-Inputs!$B$8*AG1824</f>
        <v>634.176828249358</v>
      </c>
      <c r="AJ1824" s="0" t="n">
        <f aca="false">RANK(AH1824,$AH$5:$AH$2004,0)+COUNTIF($AH$4:AH1823,AH1824)</f>
        <v>1214</v>
      </c>
      <c r="AK1824" s="0" t="n">
        <f aca="false">IF(AJ1824&lt;=Deciles!$B$5*(Deciles!$B$4+1),INT((AJ1824-1)/(Deciles!$B$4+1))+1,Deciles!$B$5+INT((AJ1824-1-Deciles!$B$5*(Deciles!$B$4+1))/Deciles!$B$4)+1)</f>
        <v>7</v>
      </c>
    </row>
    <row r="1825" customFormat="false" ht="15" hidden="false" customHeight="false" outlineLevel="0" collapsed="false">
      <c r="A1825" s="0" t="n">
        <v>54644</v>
      </c>
      <c r="B1825" s="0" t="s">
        <v>150</v>
      </c>
      <c r="C1825" s="0" t="n">
        <v>729</v>
      </c>
      <c r="D1825" s="0" t="n">
        <v>83.4887237548828</v>
      </c>
      <c r="E1825" s="0" t="n">
        <v>72.8739776611328</v>
      </c>
      <c r="F1825" s="0" t="n">
        <v>37</v>
      </c>
      <c r="G1825" s="0" t="n">
        <v>3.13100004196167</v>
      </c>
      <c r="H1825" s="0" t="n">
        <v>-3.50233316421509</v>
      </c>
      <c r="I1825" s="0" t="n">
        <v>26</v>
      </c>
      <c r="J1825" s="0" t="n">
        <v>12.4671564102173</v>
      </c>
      <c r="K1825" s="0" t="n">
        <v>4</v>
      </c>
      <c r="L1825" s="0" t="n">
        <v>-0.208333492279053</v>
      </c>
      <c r="M1825" s="0" t="n">
        <v>4.23436641693115</v>
      </c>
      <c r="N1825" s="0" t="n">
        <v>0</v>
      </c>
      <c r="O1825" s="0" t="n">
        <v>0</v>
      </c>
      <c r="P1825" s="0" t="s">
        <v>144</v>
      </c>
      <c r="Q1825" s="0" t="s">
        <v>141</v>
      </c>
      <c r="R1825" s="0" t="n">
        <v>1</v>
      </c>
      <c r="S1825" s="0" t="s">
        <v>148</v>
      </c>
      <c r="T1825" s="0" t="n">
        <v>0</v>
      </c>
      <c r="U1825" s="0" t="n">
        <v>259667.4</v>
      </c>
      <c r="V1825" s="0" t="n">
        <v>0.0114374319091439</v>
      </c>
      <c r="W1825" s="0" t="n">
        <v>613.323364257813</v>
      </c>
      <c r="X1825" s="0" t="n">
        <v>0.0125020062550902</v>
      </c>
      <c r="Y1825" s="0" t="n">
        <f aca="false">IF(ISNUMBER(C1825),INDEX(Scorecard!$D$5:$D$12,SUMPRODUCT(--(Scorecard!$G$5:$G$11&lt;C1825))+1),Scorecard!$D$13)</f>
        <v>-0.0290424113398221</v>
      </c>
      <c r="Z1825" s="0" t="n">
        <f aca="false">IF(ISNUMBER(D1825),INDEX(Scorecard!$D$14:$D$17,SUMPRODUCT(--(Scorecard!$G$14:$G$16&lt;D1825))+1),Scorecard!$D$18)</f>
        <v>0.0505355481560174</v>
      </c>
      <c r="AA1825" s="0" t="n">
        <f aca="false">IF(ISNUMBER(E1825),INDEX(Scorecard!$D$19:$D$26,SUMPRODUCT(--(Scorecard!$G$19:$G$25&lt;E1825))+1),Scorecard!$D$27)</f>
        <v>-0.0341578513653732</v>
      </c>
      <c r="AB1825" s="0" t="n">
        <f aca="false">IF(ISNUMBER(F1825),INDEX(Scorecard!$D$28:$D$35,SUMPRODUCT(--(Scorecard!$G$28:$G$34&lt;F1825))+1),Scorecard!$D$36)</f>
        <v>-0.0008456427959252</v>
      </c>
      <c r="AC1825" s="0" t="n">
        <f aca="false">IF(ISNUMBER(H1825),INDEX(Scorecard!$D$37:$D$44,SUMPRODUCT(--(Scorecard!$G$37:$G$43&lt;H1825))+1),Scorecard!$D$45)</f>
        <v>1.35057635045042</v>
      </c>
      <c r="AD1825" s="0" t="n">
        <f aca="false">IF(ISNUMBER(I1825),INDEX(Scorecard!$D$46:$D$52,SUMPRODUCT(--(Scorecard!$G$46:$G$51&lt;I1825))+1),Scorecard!$D$53)</f>
        <v>0.123869379412532</v>
      </c>
      <c r="AE1825" s="0" t="n">
        <f aca="false">IF(ISNUMBER(K1825),INDEX(Scorecard!$D$54:$D$61,SUMPRODUCT(--(Scorecard!$G$54:$G$60&lt;K1825))+1),Scorecard!$D$62)</f>
        <v>0.489050497890326</v>
      </c>
      <c r="AF1825" s="0" t="n">
        <f aca="false">IF(ISNUMBER(L1825),INDEX(Scorecard!$D$63:$D$68,SUMPRODUCT(--(Scorecard!$G$63:$G$67&lt;L1825))+1),Scorecard!$D$69)</f>
        <v>0.322484508656054</v>
      </c>
      <c r="AG1825" s="0" t="n">
        <f aca="false">Inputs!$B$10+Scorecard!$J$5*Y1825+Scorecard!$J$6*Z1825+Scorecard!$J$7*AA1825+Scorecard!$J$8*AB1825+Scorecard!$J$9*AC1825+Scorecard!$J$10*AD1825+Scorecard!$J$11*AE1825+Scorecard!$J$12*AF1825</f>
        <v>-4.37377501916317</v>
      </c>
      <c r="AH1825" s="0" t="n">
        <f aca="false">MIN(1-Inputs!$B$13,MAX(Inputs!$B$13,1/(1+EXP(-(Inputs!$B$11*AG1825+Inputs!$B$12)))))</f>
        <v>0.011437431808058</v>
      </c>
      <c r="AI1825" s="0" t="n">
        <f aca="false">Inputs!$B$9-Inputs!$B$8*AG1825</f>
        <v>613.32334680672</v>
      </c>
      <c r="AJ1825" s="0" t="n">
        <f aca="false">RANK(AH1825,$AH$5:$AH$2004,0)+COUNTIF($AH$4:AH1824,AH1825)</f>
        <v>735</v>
      </c>
      <c r="AK1825" s="0" t="n">
        <f aca="false">IF(AJ1825&lt;=Deciles!$B$5*(Deciles!$B$4+1),INT((AJ1825-1)/(Deciles!$B$4+1))+1,Deciles!$B$5+INT((AJ1825-1-Deciles!$B$5*(Deciles!$B$4+1))/Deciles!$B$4)+1)</f>
        <v>4</v>
      </c>
    </row>
    <row r="1826" customFormat="false" ht="15" hidden="false" customHeight="false" outlineLevel="0" collapsed="false">
      <c r="A1826" s="0" t="n">
        <v>54726</v>
      </c>
      <c r="B1826" s="0" t="s">
        <v>158</v>
      </c>
      <c r="C1826" s="0" t="n">
        <v>792</v>
      </c>
      <c r="D1826" s="0" t="n">
        <v>80</v>
      </c>
      <c r="E1826" s="0" t="n">
        <v>79.5499954223633</v>
      </c>
      <c r="F1826" s="0" t="n">
        <v>36</v>
      </c>
      <c r="G1826" s="0" t="n">
        <v>2.7960000038147</v>
      </c>
      <c r="H1826" s="0" t="n">
        <v>-0.120666742324829</v>
      </c>
      <c r="I1826" s="0" t="n">
        <v>1</v>
      </c>
      <c r="J1826" s="0" t="n">
        <v>12.0502042770386</v>
      </c>
      <c r="K1826" s="0" t="n">
        <v>6.43333339691162</v>
      </c>
      <c r="L1826" s="0" t="n">
        <v>2.71025657653809</v>
      </c>
      <c r="M1826" s="0" t="n">
        <v>0.387000143527985</v>
      </c>
      <c r="N1826" s="0" t="n">
        <v>0</v>
      </c>
      <c r="O1826" s="0" t="n">
        <v>0</v>
      </c>
      <c r="P1826" s="0" t="s">
        <v>144</v>
      </c>
      <c r="Q1826" s="0" t="s">
        <v>141</v>
      </c>
      <c r="R1826" s="0" t="n">
        <v>1</v>
      </c>
      <c r="S1826" s="0" t="s">
        <v>142</v>
      </c>
      <c r="T1826" s="0" t="n">
        <v>0</v>
      </c>
      <c r="U1826" s="0" t="n">
        <v>171134.39</v>
      </c>
      <c r="V1826" s="0" t="n">
        <v>0.00205821986310184</v>
      </c>
      <c r="W1826" s="0" t="n">
        <v>659.995361328125</v>
      </c>
      <c r="X1826" s="0" t="n">
        <v>0.00137647229712457</v>
      </c>
      <c r="Y1826" s="0" t="n">
        <f aca="false">IF(ISNUMBER(C1826),INDEX(Scorecard!$D$5:$D$12,SUMPRODUCT(--(Scorecard!$G$5:$G$11&lt;C1826))+1),Scorecard!$D$13)</f>
        <v>2.19112706886128</v>
      </c>
      <c r="Z1826" s="0" t="n">
        <f aca="false">IF(ISNUMBER(D1826),INDEX(Scorecard!$D$14:$D$17,SUMPRODUCT(--(Scorecard!$G$14:$G$16&lt;D1826))+1),Scorecard!$D$18)</f>
        <v>0.0505355481560174</v>
      </c>
      <c r="AA1826" s="0" t="n">
        <f aca="false">IF(ISNUMBER(E1826),INDEX(Scorecard!$D$19:$D$26,SUMPRODUCT(--(Scorecard!$G$19:$G$25&lt;E1826))+1),Scorecard!$D$27)</f>
        <v>-0.0341578513653732</v>
      </c>
      <c r="AB1826" s="0" t="n">
        <f aca="false">IF(ISNUMBER(F1826),INDEX(Scorecard!$D$28:$D$35,SUMPRODUCT(--(Scorecard!$G$28:$G$34&lt;F1826))+1),Scorecard!$D$36)</f>
        <v>-0.0008456427959252</v>
      </c>
      <c r="AC1826" s="0" t="n">
        <f aca="false">IF(ISNUMBER(H1826),INDEX(Scorecard!$D$37:$D$44,SUMPRODUCT(--(Scorecard!$G$37:$G$43&lt;H1826))+1),Scorecard!$D$45)</f>
        <v>0.330501541082344</v>
      </c>
      <c r="AD1826" s="0" t="n">
        <f aca="false">IF(ISNUMBER(I1826),INDEX(Scorecard!$D$46:$D$52,SUMPRODUCT(--(Scorecard!$G$46:$G$51&lt;I1826))+1),Scorecard!$D$53)</f>
        <v>-0.161534840507194</v>
      </c>
      <c r="AE1826" s="0" t="n">
        <f aca="false">IF(ISNUMBER(K1826),INDEX(Scorecard!$D$54:$D$61,SUMPRODUCT(--(Scorecard!$G$54:$G$60&lt;K1826))+1),Scorecard!$D$62)</f>
        <v>-0.119873800601421</v>
      </c>
      <c r="AF1826" s="0" t="n">
        <f aca="false">IF(ISNUMBER(L1826),INDEX(Scorecard!$D$63:$D$68,SUMPRODUCT(--(Scorecard!$G$63:$G$67&lt;L1826))+1),Scorecard!$D$69)</f>
        <v>0.322484508656054</v>
      </c>
      <c r="AG1826" s="0" t="n">
        <f aca="false">Inputs!$B$10+Scorecard!$J$5*Y1826+Scorecard!$J$6*Z1826+Scorecard!$J$7*AA1826+Scorecard!$J$8*AB1826+Scorecard!$J$9*AC1826+Scorecard!$J$10*AD1826+Scorecard!$J$11*AE1826+Scorecard!$J$12*AF1826</f>
        <v>-5.99130367474216</v>
      </c>
      <c r="AH1826" s="0" t="n">
        <f aca="false">MIN(1-Inputs!$B$13,MAX(Inputs!$B$13,1/(1+EXP(-(Inputs!$B$11*AG1826+Inputs!$B$12)))))</f>
        <v>0.00205821976166593</v>
      </c>
      <c r="AI1826" s="0" t="n">
        <f aca="false">Inputs!$B$9-Inputs!$B$8*AG1826</f>
        <v>659.995358204712</v>
      </c>
      <c r="AJ1826" s="0" t="n">
        <f aca="false">RANK(AH1826,$AH$5:$AH$2004,0)+COUNTIF($AH$4:AH1825,AH1826)</f>
        <v>1684</v>
      </c>
      <c r="AK1826" s="0" t="n">
        <f aca="false">IF(AJ1826&lt;=Deciles!$B$5*(Deciles!$B$4+1),INT((AJ1826-1)/(Deciles!$B$4+1))+1,Deciles!$B$5+INT((AJ1826-1-Deciles!$B$5*(Deciles!$B$4+1))/Deciles!$B$4)+1)</f>
        <v>9</v>
      </c>
    </row>
    <row r="1827" customFormat="false" ht="15" hidden="false" customHeight="false" outlineLevel="0" collapsed="false">
      <c r="A1827" s="0" t="n">
        <v>54748</v>
      </c>
      <c r="B1827" s="0" t="s">
        <v>152</v>
      </c>
      <c r="C1827" s="0" t="n">
        <v>730</v>
      </c>
      <c r="D1827" s="0" t="n">
        <v>80</v>
      </c>
      <c r="E1827" s="0" t="n">
        <v>68.4094619750977</v>
      </c>
      <c r="F1827" s="0" t="n">
        <v>44</v>
      </c>
      <c r="G1827" s="0" t="n">
        <v>4.0460000038147</v>
      </c>
      <c r="H1827" s="0" t="n">
        <v>-2.38733339309692</v>
      </c>
      <c r="I1827" s="0" t="n">
        <v>43</v>
      </c>
      <c r="J1827" s="0" t="n">
        <v>12.4117212295532</v>
      </c>
      <c r="K1827" s="0" t="n">
        <v>4.30000019073486</v>
      </c>
      <c r="L1827" s="0" t="n">
        <v>-0.458333015441895</v>
      </c>
      <c r="M1827" s="0" t="n">
        <v>3.47430324554443</v>
      </c>
      <c r="N1827" s="0" t="n">
        <v>0</v>
      </c>
      <c r="O1827" s="0" t="n">
        <v>0</v>
      </c>
      <c r="P1827" s="0" t="s">
        <v>144</v>
      </c>
      <c r="Q1827" s="0" t="s">
        <v>141</v>
      </c>
      <c r="R1827" s="0" t="n">
        <v>1</v>
      </c>
      <c r="S1827" s="0" t="s">
        <v>159</v>
      </c>
      <c r="T1827" s="0" t="n">
        <v>0</v>
      </c>
      <c r="U1827" s="0" t="n">
        <v>245664.39</v>
      </c>
      <c r="V1827" s="0" t="n">
        <v>0.0135082332417369</v>
      </c>
      <c r="W1827" s="0" t="n">
        <v>608.762878417969</v>
      </c>
      <c r="X1827" s="0" t="n">
        <v>0.0076767154969275</v>
      </c>
      <c r="Y1827" s="0" t="n">
        <f aca="false">IF(ISNUMBER(C1827),INDEX(Scorecard!$D$5:$D$12,SUMPRODUCT(--(Scorecard!$G$5:$G$11&lt;C1827))+1),Scorecard!$D$13)</f>
        <v>-0.0290424113398221</v>
      </c>
      <c r="Z1827" s="0" t="n">
        <f aca="false">IF(ISNUMBER(D1827),INDEX(Scorecard!$D$14:$D$17,SUMPRODUCT(--(Scorecard!$G$14:$G$16&lt;D1827))+1),Scorecard!$D$18)</f>
        <v>0.0505355481560174</v>
      </c>
      <c r="AA1827" s="0" t="n">
        <f aca="false">IF(ISNUMBER(E1827),INDEX(Scorecard!$D$19:$D$26,SUMPRODUCT(--(Scorecard!$G$19:$G$25&lt;E1827))+1),Scorecard!$D$27)</f>
        <v>0.0530843085177338</v>
      </c>
      <c r="AB1827" s="0" t="n">
        <f aca="false">IF(ISNUMBER(F1827),INDEX(Scorecard!$D$28:$D$35,SUMPRODUCT(--(Scorecard!$G$28:$G$34&lt;F1827))+1),Scorecard!$D$36)</f>
        <v>-0.309727037437117</v>
      </c>
      <c r="AC1827" s="0" t="n">
        <f aca="false">IF(ISNUMBER(H1827),INDEX(Scorecard!$D$37:$D$44,SUMPRODUCT(--(Scorecard!$G$37:$G$43&lt;H1827))+1),Scorecard!$D$45)</f>
        <v>1.35057635045042</v>
      </c>
      <c r="AD1827" s="0" t="n">
        <f aca="false">IF(ISNUMBER(I1827),INDEX(Scorecard!$D$46:$D$52,SUMPRODUCT(--(Scorecard!$G$46:$G$51&lt;I1827))+1),Scorecard!$D$53)</f>
        <v>0.818882373006414</v>
      </c>
      <c r="AE1827" s="0" t="n">
        <f aca="false">IF(ISNUMBER(K1827),INDEX(Scorecard!$D$54:$D$61,SUMPRODUCT(--(Scorecard!$G$54:$G$60&lt;K1827))+1),Scorecard!$D$62)</f>
        <v>0.489050497890326</v>
      </c>
      <c r="AF1827" s="0" t="n">
        <f aca="false">IF(ISNUMBER(L1827),INDEX(Scorecard!$D$63:$D$68,SUMPRODUCT(--(Scorecard!$G$63:$G$67&lt;L1827))+1),Scorecard!$D$69)</f>
        <v>0.322484508656054</v>
      </c>
      <c r="AG1827" s="0" t="n">
        <f aca="false">Inputs!$B$10+Scorecard!$J$5*Y1827+Scorecard!$J$6*Z1827+Scorecard!$J$7*AA1827+Scorecard!$J$8*AB1827+Scorecard!$J$9*AC1827+Scorecard!$J$10*AD1827+Scorecard!$J$11*AE1827+Scorecard!$J$12*AF1827</f>
        <v>-4.21572193288446</v>
      </c>
      <c r="AH1827" s="0" t="n">
        <f aca="false">MIN(1-Inputs!$B$13,MAX(Inputs!$B$13,1/(1+EXP(-(Inputs!$B$11*AG1827+Inputs!$B$12)))))</f>
        <v>0.0135082333485876</v>
      </c>
      <c r="AI1827" s="0" t="n">
        <f aca="false">Inputs!$B$9-Inputs!$B$8*AG1827</f>
        <v>608.76289873129</v>
      </c>
      <c r="AJ1827" s="0" t="n">
        <f aca="false">RANK(AH1827,$AH$5:$AH$2004,0)+COUNTIF($AH$4:AH1826,AH1827)</f>
        <v>649</v>
      </c>
      <c r="AK1827" s="0" t="n">
        <f aca="false">IF(AJ1827&lt;=Deciles!$B$5*(Deciles!$B$4+1),INT((AJ1827-1)/(Deciles!$B$4+1))+1,Deciles!$B$5+INT((AJ1827-1-Deciles!$B$5*(Deciles!$B$4+1))/Deciles!$B$4)+1)</f>
        <v>4</v>
      </c>
    </row>
    <row r="1828" customFormat="false" ht="15" hidden="false" customHeight="false" outlineLevel="0" collapsed="false">
      <c r="A1828" s="0" t="n">
        <v>54801</v>
      </c>
      <c r="B1828" s="0" t="s">
        <v>157</v>
      </c>
      <c r="C1828" s="0" t="n">
        <v>779</v>
      </c>
      <c r="D1828" s="0" t="n">
        <v>80</v>
      </c>
      <c r="E1828" s="0" t="n">
        <v>67.9890899658203</v>
      </c>
      <c r="F1828" s="0" t="n">
        <v>30</v>
      </c>
      <c r="G1828" s="0" t="n">
        <v>4.375</v>
      </c>
      <c r="H1828" s="0" t="n">
        <v>0.491666555404663</v>
      </c>
      <c r="I1828" s="0" t="n">
        <v>25</v>
      </c>
      <c r="J1828" s="0" t="n">
        <v>12.7948083877564</v>
      </c>
      <c r="K1828" s="0" t="n">
        <v>4.0230770111084</v>
      </c>
      <c r="L1828" s="0" t="n">
        <v>-0.276923179626465</v>
      </c>
      <c r="M1828" s="0" t="n">
        <v>5.98650598526001</v>
      </c>
      <c r="N1828" s="0" t="n">
        <v>0</v>
      </c>
      <c r="O1828" s="0" t="n">
        <v>0</v>
      </c>
      <c r="P1828" s="0" t="s">
        <v>144</v>
      </c>
      <c r="Q1828" s="0" t="s">
        <v>141</v>
      </c>
      <c r="R1828" s="0" t="n">
        <v>2</v>
      </c>
      <c r="S1828" s="0" t="s">
        <v>151</v>
      </c>
      <c r="T1828" s="0" t="n">
        <v>0</v>
      </c>
      <c r="U1828" s="0" t="n">
        <v>360341.75</v>
      </c>
      <c r="V1828" s="0" t="n">
        <v>0.00272416183724999</v>
      </c>
      <c r="W1828" s="0" t="n">
        <v>652.390686035156</v>
      </c>
      <c r="X1828" s="0" t="n">
        <v>0.00525826448574662</v>
      </c>
      <c r="Y1828" s="0" t="n">
        <f aca="false">IF(ISNUMBER(C1828),INDEX(Scorecard!$D$5:$D$12,SUMPRODUCT(--(Scorecard!$G$5:$G$11&lt;C1828))+1),Scorecard!$D$13)</f>
        <v>1.23750384304241</v>
      </c>
      <c r="Z1828" s="0" t="n">
        <f aca="false">IF(ISNUMBER(D1828),INDEX(Scorecard!$D$14:$D$17,SUMPRODUCT(--(Scorecard!$G$14:$G$16&lt;D1828))+1),Scorecard!$D$18)</f>
        <v>0.0505355481560174</v>
      </c>
      <c r="AA1828" s="0" t="n">
        <f aca="false">IF(ISNUMBER(E1828),INDEX(Scorecard!$D$19:$D$26,SUMPRODUCT(--(Scorecard!$G$19:$G$25&lt;E1828))+1),Scorecard!$D$27)</f>
        <v>0.0530843085177338</v>
      </c>
      <c r="AB1828" s="0" t="n">
        <f aca="false">IF(ISNUMBER(F1828),INDEX(Scorecard!$D$28:$D$35,SUMPRODUCT(--(Scorecard!$G$28:$G$34&lt;F1828))+1),Scorecard!$D$36)</f>
        <v>0.126913191054783</v>
      </c>
      <c r="AC1828" s="0" t="n">
        <f aca="false">IF(ISNUMBER(H1828),INDEX(Scorecard!$D$37:$D$44,SUMPRODUCT(--(Scorecard!$G$37:$G$43&lt;H1828))+1),Scorecard!$D$45)</f>
        <v>-0.271229676926091</v>
      </c>
      <c r="AD1828" s="0" t="n">
        <f aca="false">IF(ISNUMBER(I1828),INDEX(Scorecard!$D$46:$D$52,SUMPRODUCT(--(Scorecard!$G$46:$G$51&lt;I1828))+1),Scorecard!$D$53)</f>
        <v>-0.048559051279741</v>
      </c>
      <c r="AE1828" s="0" t="n">
        <f aca="false">IF(ISNUMBER(K1828),INDEX(Scorecard!$D$54:$D$61,SUMPRODUCT(--(Scorecard!$G$54:$G$60&lt;K1828))+1),Scorecard!$D$62)</f>
        <v>0.489050497890326</v>
      </c>
      <c r="AF1828" s="0" t="n">
        <f aca="false">IF(ISNUMBER(L1828),INDEX(Scorecard!$D$63:$D$68,SUMPRODUCT(--(Scorecard!$G$63:$G$67&lt;L1828))+1),Scorecard!$D$69)</f>
        <v>0.322484508656054</v>
      </c>
      <c r="AG1828" s="0" t="n">
        <f aca="false">Inputs!$B$10+Scorecard!$J$5*Y1828+Scorecard!$J$6*Z1828+Scorecard!$J$7*AA1828+Scorecard!$J$8*AB1828+Scorecard!$J$9*AC1828+Scorecard!$J$10*AD1828+Scorecard!$J$11*AE1828+Scorecard!$J$12*AF1828</f>
        <v>-5.72774543043674</v>
      </c>
      <c r="AH1828" s="0" t="n">
        <f aca="false">MIN(1-Inputs!$B$13,MAX(Inputs!$B$13,1/(1+EXP(-(Inputs!$B$11*AG1828+Inputs!$B$12)))))</f>
        <v>0.00272416177958651</v>
      </c>
      <c r="AI1828" s="0" t="n">
        <f aca="false">Inputs!$B$9-Inputs!$B$8*AG1828</f>
        <v>652.390674763816</v>
      </c>
      <c r="AJ1828" s="0" t="n">
        <f aca="false">RANK(AH1828,$AH$5:$AH$2004,0)+COUNTIF($AH$4:AH1827,AH1828)</f>
        <v>1589</v>
      </c>
      <c r="AK1828" s="0" t="n">
        <f aca="false">IF(AJ1828&lt;=Deciles!$B$5*(Deciles!$B$4+1),INT((AJ1828-1)/(Deciles!$B$4+1))+1,Deciles!$B$5+INT((AJ1828-1-Deciles!$B$5*(Deciles!$B$4+1))/Deciles!$B$4)+1)</f>
        <v>8</v>
      </c>
    </row>
    <row r="1829" customFormat="false" ht="15" hidden="false" customHeight="false" outlineLevel="0" collapsed="false">
      <c r="A1829" s="0" t="n">
        <v>54844</v>
      </c>
      <c r="B1829" s="0" t="s">
        <v>152</v>
      </c>
      <c r="C1829" s="0" t="n">
        <v>777</v>
      </c>
      <c r="D1829" s="0" t="n">
        <v>87.7174301147461</v>
      </c>
      <c r="E1829" s="0" t="n">
        <v>79.6308746337891</v>
      </c>
      <c r="F1829" s="0" t="n">
        <v>39</v>
      </c>
      <c r="G1829" s="0" t="n">
        <v>3.11299991607666</v>
      </c>
      <c r="H1829" s="0" t="n">
        <v>-3.32033348083496</v>
      </c>
      <c r="I1829" s="0" t="n">
        <v>21</v>
      </c>
      <c r="J1829" s="0" t="n">
        <v>11.7920551300049</v>
      </c>
      <c r="K1829" s="0" t="n">
        <v>4.30000019073486</v>
      </c>
      <c r="L1829" s="0" t="n">
        <v>-0.458333015441895</v>
      </c>
      <c r="M1829" s="0" t="n">
        <v>3.47430324554443</v>
      </c>
      <c r="N1829" s="0" t="n">
        <v>0</v>
      </c>
      <c r="O1829" s="0" t="n">
        <v>0</v>
      </c>
      <c r="P1829" s="0" t="s">
        <v>144</v>
      </c>
      <c r="Q1829" s="0" t="s">
        <v>153</v>
      </c>
      <c r="R1829" s="0" t="n">
        <v>1</v>
      </c>
      <c r="S1829" s="0" t="s">
        <v>159</v>
      </c>
      <c r="T1829" s="0" t="n">
        <v>0</v>
      </c>
      <c r="U1829" s="0" t="n">
        <v>132197.81</v>
      </c>
      <c r="V1829" s="0" t="n">
        <v>0.00496890442445874</v>
      </c>
      <c r="W1829" s="0" t="n">
        <v>636.063049316406</v>
      </c>
      <c r="X1829" s="0" t="n">
        <v>0.00432466389611363</v>
      </c>
      <c r="Y1829" s="0" t="n">
        <f aca="false">IF(ISNUMBER(C1829),INDEX(Scorecard!$D$5:$D$12,SUMPRODUCT(--(Scorecard!$G$5:$G$11&lt;C1829))+1),Scorecard!$D$13)</f>
        <v>1.23750384304241</v>
      </c>
      <c r="Z1829" s="0" t="n">
        <f aca="false">IF(ISNUMBER(D1829),INDEX(Scorecard!$D$14:$D$17,SUMPRODUCT(--(Scorecard!$G$14:$G$16&lt;D1829))+1),Scorecard!$D$18)</f>
        <v>-0.361970872710667</v>
      </c>
      <c r="AA1829" s="0" t="n">
        <f aca="false">IF(ISNUMBER(E1829),INDEX(Scorecard!$D$19:$D$26,SUMPRODUCT(--(Scorecard!$G$19:$G$25&lt;E1829))+1),Scorecard!$D$27)</f>
        <v>-0.0341578513653732</v>
      </c>
      <c r="AB1829" s="0" t="n">
        <f aca="false">IF(ISNUMBER(F1829),INDEX(Scorecard!$D$28:$D$35,SUMPRODUCT(--(Scorecard!$G$28:$G$34&lt;F1829))+1),Scorecard!$D$36)</f>
        <v>-0.132616866359722</v>
      </c>
      <c r="AC1829" s="0" t="n">
        <f aca="false">IF(ISNUMBER(H1829),INDEX(Scorecard!$D$37:$D$44,SUMPRODUCT(--(Scorecard!$G$37:$G$43&lt;H1829))+1),Scorecard!$D$45)</f>
        <v>1.35057635045042</v>
      </c>
      <c r="AD1829" s="0" t="n">
        <f aca="false">IF(ISNUMBER(I1829),INDEX(Scorecard!$D$46:$D$52,SUMPRODUCT(--(Scorecard!$G$46:$G$51&lt;I1829))+1),Scorecard!$D$53)</f>
        <v>-0.108777051091409</v>
      </c>
      <c r="AE1829" s="0" t="n">
        <f aca="false">IF(ISNUMBER(K1829),INDEX(Scorecard!$D$54:$D$61,SUMPRODUCT(--(Scorecard!$G$54:$G$60&lt;K1829))+1),Scorecard!$D$62)</f>
        <v>0.489050497890326</v>
      </c>
      <c r="AF1829" s="0" t="n">
        <f aca="false">IF(ISNUMBER(L1829),INDEX(Scorecard!$D$63:$D$68,SUMPRODUCT(--(Scorecard!$G$63:$G$67&lt;L1829))+1),Scorecard!$D$69)</f>
        <v>0.322484508656054</v>
      </c>
      <c r="AG1829" s="0" t="n">
        <f aca="false">Inputs!$B$10+Scorecard!$J$5*Y1829+Scorecard!$J$6*Z1829+Scorecard!$J$7*AA1829+Scorecard!$J$8*AB1829+Scorecard!$J$9*AC1829+Scorecard!$J$10*AD1829+Scorecard!$J$11*AE1829+Scorecard!$J$12*AF1829</f>
        <v>-5.16187356717859</v>
      </c>
      <c r="AH1829" s="0" t="n">
        <f aca="false">MIN(1-Inputs!$B$13,MAX(Inputs!$B$13,1/(1+EXP(-(Inputs!$B$11*AG1829+Inputs!$B$12)))))</f>
        <v>0.00496890436265138</v>
      </c>
      <c r="AI1829" s="0" t="n">
        <f aca="false">Inputs!$B$9-Inputs!$B$8*AG1829</f>
        <v>636.063064145793</v>
      </c>
      <c r="AJ1829" s="0" t="n">
        <f aca="false">RANK(AH1829,$AH$5:$AH$2004,0)+COUNTIF($AH$4:AH1828,AH1829)</f>
        <v>1257</v>
      </c>
      <c r="AK1829" s="0" t="n">
        <f aca="false">IF(AJ1829&lt;=Deciles!$B$5*(Deciles!$B$4+1),INT((AJ1829-1)/(Deciles!$B$4+1))+1,Deciles!$B$5+INT((AJ1829-1-Deciles!$B$5*(Deciles!$B$4+1))/Deciles!$B$4)+1)</f>
        <v>7</v>
      </c>
    </row>
    <row r="1830" customFormat="false" ht="15" hidden="false" customHeight="false" outlineLevel="0" collapsed="false">
      <c r="A1830" s="0" t="n">
        <v>54901</v>
      </c>
      <c r="B1830" s="0" t="s">
        <v>157</v>
      </c>
      <c r="C1830" s="0" t="n">
        <v>661</v>
      </c>
      <c r="D1830" s="0" t="n">
        <v>80</v>
      </c>
      <c r="E1830" s="0" t="n">
        <v>53.8163681030273</v>
      </c>
      <c r="F1830" s="0" t="n">
        <v>28</v>
      </c>
      <c r="G1830" s="0" t="n">
        <v>5.09800004959106</v>
      </c>
      <c r="H1830" s="0" t="n">
        <v>1.21466660499573</v>
      </c>
      <c r="I1830" s="0" t="n">
        <v>84</v>
      </c>
      <c r="J1830" s="0" t="n">
        <v>11.9117746353149</v>
      </c>
      <c r="K1830" s="0" t="n">
        <v>4.12307691574097</v>
      </c>
      <c r="L1830" s="0" t="n">
        <v>-0.276923179626465</v>
      </c>
      <c r="M1830" s="0" t="n">
        <v>3.64271926879883</v>
      </c>
      <c r="N1830" s="0" t="n">
        <v>1</v>
      </c>
      <c r="O1830" s="0" t="n">
        <v>0</v>
      </c>
      <c r="P1830" s="0" t="s">
        <v>140</v>
      </c>
      <c r="Q1830" s="0" t="s">
        <v>141</v>
      </c>
      <c r="R1830" s="0" t="n">
        <v>1</v>
      </c>
      <c r="S1830" s="0" t="s">
        <v>162</v>
      </c>
      <c r="T1830" s="0" t="n">
        <v>1</v>
      </c>
      <c r="U1830" s="0" t="n">
        <v>149010.89</v>
      </c>
      <c r="V1830" s="0" t="n">
        <v>0.0457580275833607</v>
      </c>
      <c r="W1830" s="0" t="n">
        <v>574.843200683594</v>
      </c>
      <c r="X1830" s="0" t="n">
        <v>0.0446427799761295</v>
      </c>
      <c r="Y1830" s="0" t="n">
        <f aca="false">IF(ISNUMBER(C1830),INDEX(Scorecard!$D$5:$D$12,SUMPRODUCT(--(Scorecard!$G$5:$G$11&lt;C1830))+1),Scorecard!$D$13)</f>
        <v>-1.88220980528339</v>
      </c>
      <c r="Z1830" s="0" t="n">
        <f aca="false">IF(ISNUMBER(D1830),INDEX(Scorecard!$D$14:$D$17,SUMPRODUCT(--(Scorecard!$G$14:$G$16&lt;D1830))+1),Scorecard!$D$18)</f>
        <v>0.0505355481560174</v>
      </c>
      <c r="AA1830" s="0" t="n">
        <f aca="false">IF(ISNUMBER(E1830),INDEX(Scorecard!$D$19:$D$26,SUMPRODUCT(--(Scorecard!$G$19:$G$25&lt;E1830))+1),Scorecard!$D$27)</f>
        <v>0.57899015159425</v>
      </c>
      <c r="AB1830" s="0" t="n">
        <f aca="false">IF(ISNUMBER(F1830),INDEX(Scorecard!$D$28:$D$35,SUMPRODUCT(--(Scorecard!$G$28:$G$34&lt;F1830))+1),Scorecard!$D$36)</f>
        <v>0.165097008946478</v>
      </c>
      <c r="AC1830" s="0" t="n">
        <f aca="false">IF(ISNUMBER(H1830),INDEX(Scorecard!$D$37:$D$44,SUMPRODUCT(--(Scorecard!$G$37:$G$43&lt;H1830))+1),Scorecard!$D$45)</f>
        <v>-0.975503570149195</v>
      </c>
      <c r="AD1830" s="0" t="n">
        <f aca="false">IF(ISNUMBER(I1830),INDEX(Scorecard!$D$46:$D$52,SUMPRODUCT(--(Scorecard!$G$46:$G$51&lt;I1830))+1),Scorecard!$D$53)</f>
        <v>0.818882373006414</v>
      </c>
      <c r="AE1830" s="0" t="n">
        <f aca="false">IF(ISNUMBER(K1830),INDEX(Scorecard!$D$54:$D$61,SUMPRODUCT(--(Scorecard!$G$54:$G$60&lt;K1830))+1),Scorecard!$D$62)</f>
        <v>0.489050497890326</v>
      </c>
      <c r="AF1830" s="0" t="n">
        <f aca="false">IF(ISNUMBER(L1830),INDEX(Scorecard!$D$63:$D$68,SUMPRODUCT(--(Scorecard!$G$63:$G$67&lt;L1830))+1),Scorecard!$D$69)</f>
        <v>0.322484508656054</v>
      </c>
      <c r="AG1830" s="0" t="n">
        <f aca="false">Inputs!$B$10+Scorecard!$J$5*Y1830+Scorecard!$J$6*Z1830+Scorecard!$J$7*AA1830+Scorecard!$J$8*AB1830+Scorecard!$J$9*AC1830+Scorecard!$J$10*AD1830+Scorecard!$J$11*AE1830+Scorecard!$J$12*AF1830</f>
        <v>-3.04015463494804</v>
      </c>
      <c r="AH1830" s="0" t="n">
        <f aca="false">MIN(1-Inputs!$B$13,MAX(Inputs!$B$13,1/(1+EXP(-(Inputs!$B$11*AG1830+Inputs!$B$12)))))</f>
        <v>0.0457580268609962</v>
      </c>
      <c r="AI1830" s="0" t="n">
        <f aca="false">Inputs!$B$9-Inputs!$B$8*AG1830</f>
        <v>574.843196512008</v>
      </c>
      <c r="AJ1830" s="0" t="n">
        <f aca="false">RANK(AH1830,$AH$5:$AH$2004,0)+COUNTIF($AH$4:AH1829,AH1830)</f>
        <v>170</v>
      </c>
      <c r="AK1830" s="0" t="n">
        <f aca="false">IF(AJ1830&lt;=Deciles!$B$5*(Deciles!$B$4+1),INT((AJ1830-1)/(Deciles!$B$4+1))+1,Deciles!$B$5+INT((AJ1830-1-Deciles!$B$5*(Deciles!$B$4+1))/Deciles!$B$4)+1)</f>
        <v>1</v>
      </c>
    </row>
    <row r="1831" customFormat="false" ht="15" hidden="false" customHeight="false" outlineLevel="0" collapsed="false">
      <c r="A1831" s="0" t="n">
        <v>54926</v>
      </c>
      <c r="B1831" s="0" t="s">
        <v>152</v>
      </c>
      <c r="C1831" s="0" t="n">
        <v>731</v>
      </c>
      <c r="D1831" s="0" t="n">
        <v>81.7391586303711</v>
      </c>
      <c r="E1831" s="0" t="n">
        <v>51.3755226135254</v>
      </c>
      <c r="F1831" s="0" t="n">
        <v>50</v>
      </c>
      <c r="G1831" s="0" t="n">
        <v>4.39200019836426</v>
      </c>
      <c r="H1831" s="0" t="n">
        <v>-2.04133319854736</v>
      </c>
      <c r="I1831" s="0" t="n">
        <v>78</v>
      </c>
      <c r="J1831" s="0" t="n">
        <v>12.2383852005005</v>
      </c>
      <c r="K1831" s="0" t="n">
        <v>4.80000019073486</v>
      </c>
      <c r="L1831" s="0" t="n">
        <v>-0.458333015441895</v>
      </c>
      <c r="M1831" s="0" t="n">
        <v>6.28858137130737</v>
      </c>
      <c r="N1831" s="0" t="n">
        <v>0</v>
      </c>
      <c r="O1831" s="0" t="n">
        <v>0</v>
      </c>
      <c r="P1831" s="0" t="s">
        <v>146</v>
      </c>
      <c r="Q1831" s="0" t="s">
        <v>153</v>
      </c>
      <c r="R1831" s="0" t="n">
        <v>2</v>
      </c>
      <c r="S1831" s="0" t="s">
        <v>149</v>
      </c>
      <c r="T1831" s="0" t="n">
        <v>0</v>
      </c>
      <c r="U1831" s="0" t="n">
        <v>206567.98</v>
      </c>
      <c r="V1831" s="0" t="n">
        <v>0.0130826933309436</v>
      </c>
      <c r="W1831" s="0" t="n">
        <v>609.640869140625</v>
      </c>
      <c r="X1831" s="0" t="n">
        <v>0.0107575701549649</v>
      </c>
      <c r="Y1831" s="0" t="n">
        <f aca="false">IF(ISNUMBER(C1831),INDEX(Scorecard!$D$5:$D$12,SUMPRODUCT(--(Scorecard!$G$5:$G$11&lt;C1831))+1),Scorecard!$D$13)</f>
        <v>-0.0290424113398221</v>
      </c>
      <c r="Z1831" s="0" t="n">
        <f aca="false">IF(ISNUMBER(D1831),INDEX(Scorecard!$D$14:$D$17,SUMPRODUCT(--(Scorecard!$G$14:$G$16&lt;D1831))+1),Scorecard!$D$18)</f>
        <v>0.0505355481560174</v>
      </c>
      <c r="AA1831" s="0" t="n">
        <f aca="false">IF(ISNUMBER(E1831),INDEX(Scorecard!$D$19:$D$26,SUMPRODUCT(--(Scorecard!$G$19:$G$25&lt;E1831))+1),Scorecard!$D$27)</f>
        <v>0.57899015159425</v>
      </c>
      <c r="AB1831" s="0" t="n">
        <f aca="false">IF(ISNUMBER(F1831),INDEX(Scorecard!$D$28:$D$35,SUMPRODUCT(--(Scorecard!$G$28:$G$34&lt;F1831))+1),Scorecard!$D$36)</f>
        <v>-0.400689107298307</v>
      </c>
      <c r="AC1831" s="0" t="n">
        <f aca="false">IF(ISNUMBER(H1831),INDEX(Scorecard!$D$37:$D$44,SUMPRODUCT(--(Scorecard!$G$37:$G$43&lt;H1831))+1),Scorecard!$D$45)</f>
        <v>1.35057635045042</v>
      </c>
      <c r="AD1831" s="0" t="n">
        <f aca="false">IF(ISNUMBER(I1831),INDEX(Scorecard!$D$46:$D$52,SUMPRODUCT(--(Scorecard!$G$46:$G$51&lt;I1831))+1),Scorecard!$D$53)</f>
        <v>0.818882373006414</v>
      </c>
      <c r="AE1831" s="0" t="n">
        <f aca="false">IF(ISNUMBER(K1831),INDEX(Scorecard!$D$54:$D$61,SUMPRODUCT(--(Scorecard!$G$54:$G$60&lt;K1831))+1),Scorecard!$D$62)</f>
        <v>0.409483001259379</v>
      </c>
      <c r="AF1831" s="0" t="n">
        <f aca="false">IF(ISNUMBER(L1831),INDEX(Scorecard!$D$63:$D$68,SUMPRODUCT(--(Scorecard!$G$63:$G$67&lt;L1831))+1),Scorecard!$D$69)</f>
        <v>0.322484508656054</v>
      </c>
      <c r="AG1831" s="0" t="n">
        <f aca="false">Inputs!$B$10+Scorecard!$J$5*Y1831+Scorecard!$J$6*Z1831+Scorecard!$J$7*AA1831+Scorecard!$J$8*AB1831+Scorecard!$J$9*AC1831+Scorecard!$J$10*AD1831+Scorecard!$J$11*AE1831+Scorecard!$J$12*AF1831</f>
        <v>-4.24615020979369</v>
      </c>
      <c r="AH1831" s="0" t="n">
        <f aca="false">MIN(1-Inputs!$B$13,MAX(Inputs!$B$13,1/(1+EXP(-(Inputs!$B$11*AG1831+Inputs!$B$12)))))</f>
        <v>0.013082692911582</v>
      </c>
      <c r="AI1831" s="0" t="n">
        <f aca="false">Inputs!$B$9-Inputs!$B$8*AG1831</f>
        <v>609.640873215285</v>
      </c>
      <c r="AJ1831" s="0" t="n">
        <f aca="false">RANK(AH1831,$AH$5:$AH$2004,0)+COUNTIF($AH$4:AH1830,AH1831)</f>
        <v>672</v>
      </c>
      <c r="AK1831" s="0" t="n">
        <f aca="false">IF(AJ1831&lt;=Deciles!$B$5*(Deciles!$B$4+1),INT((AJ1831-1)/(Deciles!$B$4+1))+1,Deciles!$B$5+INT((AJ1831-1-Deciles!$B$5*(Deciles!$B$4+1))/Deciles!$B$4)+1)</f>
        <v>4</v>
      </c>
    </row>
    <row r="1832" customFormat="false" ht="15" hidden="false" customHeight="false" outlineLevel="0" collapsed="false">
      <c r="A1832" s="0" t="n">
        <v>55033</v>
      </c>
      <c r="B1832" s="0" t="s">
        <v>158</v>
      </c>
      <c r="C1832" s="0" t="n">
        <v>756</v>
      </c>
      <c r="D1832" s="0" t="n">
        <v>80</v>
      </c>
      <c r="E1832" s="0" t="n">
        <v>75.9633712768555</v>
      </c>
      <c r="F1832" s="0" t="n">
        <v>32</v>
      </c>
      <c r="G1832" s="0" t="n">
        <v>3.80299997329712</v>
      </c>
      <c r="H1832" s="0" t="n">
        <v>0.886333227157593</v>
      </c>
      <c r="I1832" s="0" t="n">
        <v>17</v>
      </c>
      <c r="J1832" s="0" t="n">
        <v>12.3259410858154</v>
      </c>
      <c r="K1832" s="0" t="n">
        <v>7.13333320617676</v>
      </c>
      <c r="L1832" s="0" t="n">
        <v>2.71025609970093</v>
      </c>
      <c r="M1832" s="0" t="n">
        <v>0.509527981281281</v>
      </c>
      <c r="N1832" s="0" t="n">
        <v>0</v>
      </c>
      <c r="O1832" s="0" t="n">
        <v>0</v>
      </c>
      <c r="P1832" s="0" t="s">
        <v>144</v>
      </c>
      <c r="Q1832" s="0" t="s">
        <v>141</v>
      </c>
      <c r="R1832" s="0" t="n">
        <v>2</v>
      </c>
      <c r="S1832" s="0" t="s">
        <v>149</v>
      </c>
      <c r="T1832" s="0" t="n">
        <v>0</v>
      </c>
      <c r="U1832" s="0" t="n">
        <v>225469.7</v>
      </c>
      <c r="V1832" s="0" t="n">
        <v>0.0120436996221542</v>
      </c>
      <c r="W1832" s="0" t="n">
        <v>611.908874511719</v>
      </c>
      <c r="X1832" s="0" t="n">
        <v>0.0145153664052486</v>
      </c>
      <c r="Y1832" s="0" t="n">
        <f aca="false">IF(ISNUMBER(C1832),INDEX(Scorecard!$D$5:$D$12,SUMPRODUCT(--(Scorecard!$G$5:$G$11&lt;C1832))+1),Scorecard!$D$13)</f>
        <v>0.733188958177614</v>
      </c>
      <c r="Z1832" s="0" t="n">
        <f aca="false">IF(ISNUMBER(D1832),INDEX(Scorecard!$D$14:$D$17,SUMPRODUCT(--(Scorecard!$G$14:$G$16&lt;D1832))+1),Scorecard!$D$18)</f>
        <v>0.0505355481560174</v>
      </c>
      <c r="AA1832" s="0" t="n">
        <f aca="false">IF(ISNUMBER(E1832),INDEX(Scorecard!$D$19:$D$26,SUMPRODUCT(--(Scorecard!$G$19:$G$25&lt;E1832))+1),Scorecard!$D$27)</f>
        <v>-0.0341578513653732</v>
      </c>
      <c r="AB1832" s="0" t="n">
        <f aca="false">IF(ISNUMBER(F1832),INDEX(Scorecard!$D$28:$D$35,SUMPRODUCT(--(Scorecard!$G$28:$G$34&lt;F1832))+1),Scorecard!$D$36)</f>
        <v>0.126913191054783</v>
      </c>
      <c r="AC1832" s="0" t="n">
        <f aca="false">IF(ISNUMBER(H1832),INDEX(Scorecard!$D$37:$D$44,SUMPRODUCT(--(Scorecard!$G$37:$G$43&lt;H1832))+1),Scorecard!$D$45)</f>
        <v>-0.569454719285959</v>
      </c>
      <c r="AD1832" s="0" t="n">
        <f aca="false">IF(ISNUMBER(I1832),INDEX(Scorecard!$D$46:$D$52,SUMPRODUCT(--(Scorecard!$G$46:$G$51&lt;I1832))+1),Scorecard!$D$53)</f>
        <v>-0.114272400683245</v>
      </c>
      <c r="AE1832" s="0" t="n">
        <f aca="false">IF(ISNUMBER(K1832),INDEX(Scorecard!$D$54:$D$61,SUMPRODUCT(--(Scorecard!$G$54:$G$60&lt;K1832))+1),Scorecard!$D$62)</f>
        <v>-0.541917179454542</v>
      </c>
      <c r="AF1832" s="0" t="n">
        <f aca="false">IF(ISNUMBER(L1832),INDEX(Scorecard!$D$63:$D$68,SUMPRODUCT(--(Scorecard!$G$63:$G$67&lt;L1832))+1),Scorecard!$D$69)</f>
        <v>0.322484508656054</v>
      </c>
      <c r="AG1832" s="0" t="n">
        <f aca="false">Inputs!$B$10+Scorecard!$J$5*Y1832+Scorecard!$J$6*Z1832+Scorecard!$J$7*AA1832+Scorecard!$J$8*AB1832+Scorecard!$J$9*AC1832+Scorecard!$J$10*AD1832+Scorecard!$J$11*AE1832+Scorecard!$J$12*AF1832</f>
        <v>-4.32475311976043</v>
      </c>
      <c r="AH1832" s="0" t="n">
        <f aca="false">MIN(1-Inputs!$B$13,MAX(Inputs!$B$13,1/(1+EXP(-(Inputs!$B$11*AG1832+Inputs!$B$12)))))</f>
        <v>0.0120436991637412</v>
      </c>
      <c r="AI1832" s="0" t="n">
        <f aca="false">Inputs!$B$9-Inputs!$B$8*AG1832</f>
        <v>611.908873783454</v>
      </c>
      <c r="AJ1832" s="0" t="n">
        <f aca="false">RANK(AH1832,$AH$5:$AH$2004,0)+COUNTIF($AH$4:AH1831,AH1832)</f>
        <v>708</v>
      </c>
      <c r="AK1832" s="0" t="n">
        <f aca="false">IF(AJ1832&lt;=Deciles!$B$5*(Deciles!$B$4+1),INT((AJ1832-1)/(Deciles!$B$4+1))+1,Deciles!$B$5+INT((AJ1832-1-Deciles!$B$5*(Deciles!$B$4+1))/Deciles!$B$4)+1)</f>
        <v>4</v>
      </c>
    </row>
    <row r="1833" customFormat="false" ht="15" hidden="false" customHeight="false" outlineLevel="0" collapsed="false">
      <c r="A1833" s="0" t="n">
        <v>55043</v>
      </c>
      <c r="B1833" s="0" t="s">
        <v>139</v>
      </c>
      <c r="C1833" s="0" t="n">
        <v>800</v>
      </c>
      <c r="D1833" s="0" t="n">
        <v>65.5701217651367</v>
      </c>
      <c r="E1833" s="0" t="n">
        <v>62.4583854675293</v>
      </c>
      <c r="F1833" s="0" t="n">
        <v>37</v>
      </c>
      <c r="G1833" s="0" t="n">
        <v>3.65599989891052</v>
      </c>
      <c r="H1833" s="0" t="n">
        <v>0.639333248138428</v>
      </c>
      <c r="I1833" s="0" t="n">
        <v>18</v>
      </c>
      <c r="J1833" s="0" t="n">
        <v>12.2487049102783</v>
      </c>
      <c r="K1833" s="0" t="n">
        <v>5.63333320617676</v>
      </c>
      <c r="L1833" s="0" t="n">
        <v>-3.5</v>
      </c>
      <c r="M1833" s="0" t="n">
        <v>2.01224088668823</v>
      </c>
      <c r="N1833" s="0" t="n">
        <v>0</v>
      </c>
      <c r="O1833" s="0" t="n">
        <v>0</v>
      </c>
      <c r="P1833" s="0" t="s">
        <v>144</v>
      </c>
      <c r="Q1833" s="0" t="s">
        <v>141</v>
      </c>
      <c r="R1833" s="0" t="n">
        <v>1</v>
      </c>
      <c r="S1833" s="0" t="s">
        <v>159</v>
      </c>
      <c r="T1833" s="0" t="n">
        <v>0</v>
      </c>
      <c r="U1833" s="0" t="n">
        <v>208710.86</v>
      </c>
      <c r="V1833" s="0" t="n">
        <v>0.00167763140052557</v>
      </c>
      <c r="W1833" s="0" t="n">
        <v>665.539184570313</v>
      </c>
      <c r="X1833" s="0" t="n">
        <v>0.00135379808489233</v>
      </c>
      <c r="Y1833" s="0" t="n">
        <f aca="false">IF(ISNUMBER(C1833),INDEX(Scorecard!$D$5:$D$12,SUMPRODUCT(--(Scorecard!$G$5:$G$11&lt;C1833))+1),Scorecard!$D$13)</f>
        <v>2.19112706886128</v>
      </c>
      <c r="Z1833" s="0" t="n">
        <f aca="false">IF(ISNUMBER(D1833),INDEX(Scorecard!$D$14:$D$17,SUMPRODUCT(--(Scorecard!$G$14:$G$16&lt;D1833))+1),Scorecard!$D$18)</f>
        <v>0.128579646629417</v>
      </c>
      <c r="AA1833" s="0" t="n">
        <f aca="false">IF(ISNUMBER(E1833),INDEX(Scorecard!$D$19:$D$26,SUMPRODUCT(--(Scorecard!$G$19:$G$25&lt;E1833))+1),Scorecard!$D$27)</f>
        <v>0.233621608745691</v>
      </c>
      <c r="AB1833" s="0" t="n">
        <f aca="false">IF(ISNUMBER(F1833),INDEX(Scorecard!$D$28:$D$35,SUMPRODUCT(--(Scorecard!$G$28:$G$34&lt;F1833))+1),Scorecard!$D$36)</f>
        <v>-0.0008456427959252</v>
      </c>
      <c r="AC1833" s="0" t="n">
        <f aca="false">IF(ISNUMBER(H1833),INDEX(Scorecard!$D$37:$D$44,SUMPRODUCT(--(Scorecard!$G$37:$G$43&lt;H1833))+1),Scorecard!$D$45)</f>
        <v>-0.569454719285959</v>
      </c>
      <c r="AD1833" s="0" t="n">
        <f aca="false">IF(ISNUMBER(I1833),INDEX(Scorecard!$D$46:$D$52,SUMPRODUCT(--(Scorecard!$G$46:$G$51&lt;I1833))+1),Scorecard!$D$53)</f>
        <v>-0.114272400683245</v>
      </c>
      <c r="AE1833" s="0" t="n">
        <f aca="false">IF(ISNUMBER(K1833),INDEX(Scorecard!$D$54:$D$61,SUMPRODUCT(--(Scorecard!$G$54:$G$60&lt;K1833))+1),Scorecard!$D$62)</f>
        <v>0.0151758992857273</v>
      </c>
      <c r="AF1833" s="0" t="n">
        <f aca="false">IF(ISNUMBER(L1833),INDEX(Scorecard!$D$63:$D$68,SUMPRODUCT(--(Scorecard!$G$63:$G$67&lt;L1833))+1),Scorecard!$D$69)</f>
        <v>-0.340582194386522</v>
      </c>
      <c r="AG1833" s="0" t="n">
        <f aca="false">Inputs!$B$10+Scorecard!$J$5*Y1833+Scorecard!$J$6*Z1833+Scorecard!$J$7*AA1833+Scorecard!$J$8*AB1833+Scorecard!$J$9*AC1833+Scorecard!$J$10*AD1833+Scorecard!$J$11*AE1833+Scorecard!$J$12*AF1833</f>
        <v>-6.18343796179997</v>
      </c>
      <c r="AH1833" s="0" t="n">
        <f aca="false">MIN(1-Inputs!$B$13,MAX(Inputs!$B$13,1/(1+EXP(-(Inputs!$B$11*AG1833+Inputs!$B$12)))))</f>
        <v>0.00167763140084973</v>
      </c>
      <c r="AI1833" s="0" t="n">
        <f aca="false">Inputs!$B$9-Inputs!$B$8*AG1833</f>
        <v>665.539181867173</v>
      </c>
      <c r="AJ1833" s="0" t="n">
        <f aca="false">RANK(AH1833,$AH$5:$AH$2004,0)+COUNTIF($AH$4:AH1832,AH1833)</f>
        <v>1767</v>
      </c>
      <c r="AK1833" s="0" t="n">
        <f aca="false">IF(AJ1833&lt;=Deciles!$B$5*(Deciles!$B$4+1),INT((AJ1833-1)/(Deciles!$B$4+1))+1,Deciles!$B$5+INT((AJ1833-1-Deciles!$B$5*(Deciles!$B$4+1))/Deciles!$B$4)+1)</f>
        <v>9</v>
      </c>
    </row>
    <row r="1834" customFormat="false" ht="15" hidden="false" customHeight="false" outlineLevel="0" collapsed="false">
      <c r="A1834" s="0" t="n">
        <v>55060</v>
      </c>
      <c r="B1834" s="0" t="s">
        <v>158</v>
      </c>
      <c r="C1834" s="0" t="n">
        <v>732</v>
      </c>
      <c r="D1834" s="0" t="n">
        <v>87.1911010742188</v>
      </c>
      <c r="E1834" s="0" t="n">
        <v>81.7895812988281</v>
      </c>
      <c r="F1834" s="0" t="n">
        <v>34</v>
      </c>
      <c r="G1834" s="0" t="n">
        <v>4.04899978637695</v>
      </c>
      <c r="H1834" s="0" t="n">
        <v>1.13233304023743</v>
      </c>
      <c r="I1834" s="0" t="n">
        <v>19</v>
      </c>
      <c r="J1834" s="0" t="n">
        <v>12.3689985275269</v>
      </c>
      <c r="K1834" s="0" t="n">
        <v>7.13333320617676</v>
      </c>
      <c r="L1834" s="0" t="n">
        <v>2.71025609970093</v>
      </c>
      <c r="M1834" s="0" t="n">
        <v>0.509527981281281</v>
      </c>
      <c r="N1834" s="0" t="n">
        <v>0</v>
      </c>
      <c r="O1834" s="0" t="n">
        <v>0</v>
      </c>
      <c r="P1834" s="0" t="s">
        <v>144</v>
      </c>
      <c r="Q1834" s="0" t="s">
        <v>141</v>
      </c>
      <c r="R1834" s="0" t="n">
        <v>2</v>
      </c>
      <c r="S1834" s="0" t="s">
        <v>149</v>
      </c>
      <c r="T1834" s="0" t="n">
        <v>0</v>
      </c>
      <c r="U1834" s="0" t="n">
        <v>235389.86</v>
      </c>
      <c r="V1834" s="0" t="n">
        <v>0.04123779758811</v>
      </c>
      <c r="W1834" s="0" t="n">
        <v>577.786071777344</v>
      </c>
      <c r="X1834" s="0" t="n">
        <v>0.0306235309690237</v>
      </c>
      <c r="Y1834" s="0" t="n">
        <f aca="false">IF(ISNUMBER(C1834),INDEX(Scorecard!$D$5:$D$12,SUMPRODUCT(--(Scorecard!$G$5:$G$11&lt;C1834))+1),Scorecard!$D$13)</f>
        <v>-0.0290424113398221</v>
      </c>
      <c r="Z1834" s="0" t="n">
        <f aca="false">IF(ISNUMBER(D1834),INDEX(Scorecard!$D$14:$D$17,SUMPRODUCT(--(Scorecard!$G$14:$G$16&lt;D1834))+1),Scorecard!$D$18)</f>
        <v>-0.361970872710667</v>
      </c>
      <c r="AA1834" s="0" t="n">
        <f aca="false">IF(ISNUMBER(E1834),INDEX(Scorecard!$D$19:$D$26,SUMPRODUCT(--(Scorecard!$G$19:$G$25&lt;E1834))+1),Scorecard!$D$27)</f>
        <v>-0.0341578513653732</v>
      </c>
      <c r="AB1834" s="0" t="n">
        <f aca="false">IF(ISNUMBER(F1834),INDEX(Scorecard!$D$28:$D$35,SUMPRODUCT(--(Scorecard!$G$28:$G$34&lt;F1834))+1),Scorecard!$D$36)</f>
        <v>-0.0008456427959252</v>
      </c>
      <c r="AC1834" s="0" t="n">
        <f aca="false">IF(ISNUMBER(H1834),INDEX(Scorecard!$D$37:$D$44,SUMPRODUCT(--(Scorecard!$G$37:$G$43&lt;H1834))+1),Scorecard!$D$45)</f>
        <v>-0.975503570149195</v>
      </c>
      <c r="AD1834" s="0" t="n">
        <f aca="false">IF(ISNUMBER(I1834),INDEX(Scorecard!$D$46:$D$52,SUMPRODUCT(--(Scorecard!$G$46:$G$51&lt;I1834))+1),Scorecard!$D$53)</f>
        <v>-0.108777051091409</v>
      </c>
      <c r="AE1834" s="0" t="n">
        <f aca="false">IF(ISNUMBER(K1834),INDEX(Scorecard!$D$54:$D$61,SUMPRODUCT(--(Scorecard!$G$54:$G$60&lt;K1834))+1),Scorecard!$D$62)</f>
        <v>-0.541917179454542</v>
      </c>
      <c r="AF1834" s="0" t="n">
        <f aca="false">IF(ISNUMBER(L1834),INDEX(Scorecard!$D$63:$D$68,SUMPRODUCT(--(Scorecard!$G$63:$G$67&lt;L1834))+1),Scorecard!$D$69)</f>
        <v>0.322484508656054</v>
      </c>
      <c r="AG1834" s="0" t="n">
        <f aca="false">Inputs!$B$10+Scorecard!$J$5*Y1834+Scorecard!$J$6*Z1834+Scorecard!$J$7*AA1834+Scorecard!$J$8*AB1834+Scorecard!$J$9*AC1834+Scorecard!$J$10*AD1834+Scorecard!$J$11*AE1834+Scorecard!$J$12*AF1834</f>
        <v>-3.14214780795649</v>
      </c>
      <c r="AH1834" s="0" t="n">
        <f aca="false">MIN(1-Inputs!$B$13,MAX(Inputs!$B$13,1/(1+EXP(-(Inputs!$B$11*AG1834+Inputs!$B$12)))))</f>
        <v>0.0412377962917638</v>
      </c>
      <c r="AI1834" s="0" t="n">
        <f aca="false">Inputs!$B$9-Inputs!$B$8*AG1834</f>
        <v>577.786097410085</v>
      </c>
      <c r="AJ1834" s="0" t="n">
        <f aca="false">RANK(AH1834,$AH$5:$AH$2004,0)+COUNTIF($AH$4:AH1833,AH1834)</f>
        <v>207</v>
      </c>
      <c r="AK1834" s="0" t="n">
        <f aca="false">IF(AJ1834&lt;=Deciles!$B$5*(Deciles!$B$4+1),INT((AJ1834-1)/(Deciles!$B$4+1))+1,Deciles!$B$5+INT((AJ1834-1-Deciles!$B$5*(Deciles!$B$4+1))/Deciles!$B$4)+1)</f>
        <v>2</v>
      </c>
    </row>
    <row r="1835" customFormat="false" ht="15" hidden="false" customHeight="false" outlineLevel="0" collapsed="false">
      <c r="A1835" s="0" t="n">
        <v>55069</v>
      </c>
      <c r="B1835" s="0" t="s">
        <v>139</v>
      </c>
      <c r="C1835" s="0" t="n">
        <v>715</v>
      </c>
      <c r="D1835" s="0" t="n">
        <v>80</v>
      </c>
      <c r="E1835" s="0" t="n">
        <v>74.2689056396484</v>
      </c>
      <c r="F1835" s="0" t="n">
        <v>21</v>
      </c>
      <c r="G1835" s="0" t="n">
        <v>4.25299978256226</v>
      </c>
      <c r="H1835" s="0" t="n">
        <v>1.23633313179016</v>
      </c>
      <c r="I1835" s="0" t="n">
        <v>21</v>
      </c>
      <c r="J1835" s="0" t="n">
        <v>12.0388555526733</v>
      </c>
      <c r="K1835" s="0" t="n">
        <v>5.53333330154419</v>
      </c>
      <c r="L1835" s="0" t="n">
        <v>-3.50000047683716</v>
      </c>
      <c r="M1835" s="0" t="n">
        <v>3.47430467605591</v>
      </c>
      <c r="N1835" s="0" t="n">
        <v>0</v>
      </c>
      <c r="O1835" s="0" t="n">
        <v>0</v>
      </c>
      <c r="P1835" s="0" t="s">
        <v>144</v>
      </c>
      <c r="Q1835" s="0" t="s">
        <v>141</v>
      </c>
      <c r="R1835" s="0" t="n">
        <v>2</v>
      </c>
      <c r="S1835" s="0" t="s">
        <v>156</v>
      </c>
      <c r="T1835" s="0" t="n">
        <v>0</v>
      </c>
      <c r="U1835" s="0" t="n">
        <v>169203.2</v>
      </c>
      <c r="V1835" s="0" t="n">
        <v>0.00986433681100607</v>
      </c>
      <c r="W1835" s="0" t="n">
        <v>617.370971679688</v>
      </c>
      <c r="X1835" s="0" t="n">
        <v>0.0169183760881424</v>
      </c>
      <c r="Y1835" s="0" t="n">
        <f aca="false">IF(ISNUMBER(C1835),INDEX(Scorecard!$D$5:$D$12,SUMPRODUCT(--(Scorecard!$G$5:$G$11&lt;C1835))+1),Scorecard!$D$13)</f>
        <v>-0.0290424113398221</v>
      </c>
      <c r="Z1835" s="0" t="n">
        <f aca="false">IF(ISNUMBER(D1835),INDEX(Scorecard!$D$14:$D$17,SUMPRODUCT(--(Scorecard!$G$14:$G$16&lt;D1835))+1),Scorecard!$D$18)</f>
        <v>0.0505355481560174</v>
      </c>
      <c r="AA1835" s="0" t="n">
        <f aca="false">IF(ISNUMBER(E1835),INDEX(Scorecard!$D$19:$D$26,SUMPRODUCT(--(Scorecard!$G$19:$G$25&lt;E1835))+1),Scorecard!$D$27)</f>
        <v>-0.0341578513653732</v>
      </c>
      <c r="AB1835" s="0" t="n">
        <f aca="false">IF(ISNUMBER(F1835),INDEX(Scorecard!$D$28:$D$35,SUMPRODUCT(--(Scorecard!$G$28:$G$34&lt;F1835))+1),Scorecard!$D$36)</f>
        <v>0.624829191519909</v>
      </c>
      <c r="AC1835" s="0" t="n">
        <f aca="false">IF(ISNUMBER(H1835),INDEX(Scorecard!$D$37:$D$44,SUMPRODUCT(--(Scorecard!$G$37:$G$43&lt;H1835))+1),Scorecard!$D$45)</f>
        <v>-0.975503570149195</v>
      </c>
      <c r="AD1835" s="0" t="n">
        <f aca="false">IF(ISNUMBER(I1835),INDEX(Scorecard!$D$46:$D$52,SUMPRODUCT(--(Scorecard!$G$46:$G$51&lt;I1835))+1),Scorecard!$D$53)</f>
        <v>-0.108777051091409</v>
      </c>
      <c r="AE1835" s="0" t="n">
        <f aca="false">IF(ISNUMBER(K1835),INDEX(Scorecard!$D$54:$D$61,SUMPRODUCT(--(Scorecard!$G$54:$G$60&lt;K1835))+1),Scorecard!$D$62)</f>
        <v>0.0151758992857273</v>
      </c>
      <c r="AF1835" s="0" t="n">
        <f aca="false">IF(ISNUMBER(L1835),INDEX(Scorecard!$D$63:$D$68,SUMPRODUCT(--(Scorecard!$G$63:$G$67&lt;L1835))+1),Scorecard!$D$69)</f>
        <v>-0.340582194386522</v>
      </c>
      <c r="AG1835" s="0" t="n">
        <f aca="false">Inputs!$B$10+Scorecard!$J$5*Y1835+Scorecard!$J$6*Z1835+Scorecard!$J$7*AA1835+Scorecard!$J$8*AB1835+Scorecard!$J$9*AC1835+Scorecard!$J$10*AD1835+Scorecard!$J$11*AE1835+Scorecard!$J$12*AF1835</f>
        <v>-4.51405418748736</v>
      </c>
      <c r="AH1835" s="0" t="n">
        <f aca="false">MIN(1-Inputs!$B$13,MAX(Inputs!$B$13,1/(1+EXP(-(Inputs!$B$11*AG1835+Inputs!$B$12)))))</f>
        <v>0.0098643368000312</v>
      </c>
      <c r="AI1835" s="0" t="n">
        <f aca="false">Inputs!$B$9-Inputs!$B$8*AG1835</f>
        <v>617.370948016347</v>
      </c>
      <c r="AJ1835" s="0" t="n">
        <f aca="false">RANK(AH1835,$AH$5:$AH$2004,0)+COUNTIF($AH$4:AH1834,AH1835)</f>
        <v>832</v>
      </c>
      <c r="AK1835" s="0" t="n">
        <f aca="false">IF(AJ1835&lt;=Deciles!$B$5*(Deciles!$B$4+1),INT((AJ1835-1)/(Deciles!$B$4+1))+1,Deciles!$B$5+INT((AJ1835-1-Deciles!$B$5*(Deciles!$B$4+1))/Deciles!$B$4)+1)</f>
        <v>5</v>
      </c>
    </row>
    <row r="1836" customFormat="false" ht="15" hidden="false" customHeight="false" outlineLevel="0" collapsed="false">
      <c r="A1836" s="0" t="n">
        <v>55126</v>
      </c>
      <c r="B1836" s="0" t="s">
        <v>152</v>
      </c>
      <c r="C1836" s="0" t="n">
        <v>681</v>
      </c>
      <c r="D1836" s="0" t="n">
        <v>80</v>
      </c>
      <c r="E1836" s="0" t="n">
        <v>73.9498672485352</v>
      </c>
      <c r="F1836" s="0" t="n">
        <v>37</v>
      </c>
      <c r="G1836" s="0" t="n">
        <v>3.38400006294251</v>
      </c>
      <c r="H1836" s="0" t="n">
        <v>-3.04933333396912</v>
      </c>
      <c r="I1836" s="0" t="n">
        <v>16</v>
      </c>
      <c r="J1836" s="0" t="n">
        <v>12.8123903274536</v>
      </c>
      <c r="K1836" s="0" t="n">
        <v>4.5</v>
      </c>
      <c r="L1836" s="0" t="n">
        <v>-0.458333492279053</v>
      </c>
      <c r="M1836" s="0" t="n">
        <v>3.98039174079895</v>
      </c>
      <c r="N1836" s="0" t="n">
        <v>0</v>
      </c>
      <c r="O1836" s="0" t="n">
        <v>0</v>
      </c>
      <c r="P1836" s="0" t="s">
        <v>144</v>
      </c>
      <c r="Q1836" s="0" t="s">
        <v>141</v>
      </c>
      <c r="R1836" s="0" t="n">
        <v>2</v>
      </c>
      <c r="S1836" s="0" t="s">
        <v>162</v>
      </c>
      <c r="T1836" s="0" t="n">
        <v>0</v>
      </c>
      <c r="U1836" s="0" t="n">
        <v>366733.38</v>
      </c>
      <c r="V1836" s="0" t="n">
        <v>0.0310095362365246</v>
      </c>
      <c r="W1836" s="0" t="n">
        <v>585.788208007813</v>
      </c>
      <c r="X1836" s="0" t="n">
        <v>0.0437915734946728</v>
      </c>
      <c r="Y1836" s="0" t="n">
        <f aca="false">IF(ISNUMBER(C1836),INDEX(Scorecard!$D$5:$D$12,SUMPRODUCT(--(Scorecard!$G$5:$G$11&lt;C1836))+1),Scorecard!$D$13)</f>
        <v>-0.869677851527538</v>
      </c>
      <c r="Z1836" s="0" t="n">
        <f aca="false">IF(ISNUMBER(D1836),INDEX(Scorecard!$D$14:$D$17,SUMPRODUCT(--(Scorecard!$G$14:$G$16&lt;D1836))+1),Scorecard!$D$18)</f>
        <v>0.0505355481560174</v>
      </c>
      <c r="AA1836" s="0" t="n">
        <f aca="false">IF(ISNUMBER(E1836),INDEX(Scorecard!$D$19:$D$26,SUMPRODUCT(--(Scorecard!$G$19:$G$25&lt;E1836))+1),Scorecard!$D$27)</f>
        <v>-0.0341578513653732</v>
      </c>
      <c r="AB1836" s="0" t="n">
        <f aca="false">IF(ISNUMBER(F1836),INDEX(Scorecard!$D$28:$D$35,SUMPRODUCT(--(Scorecard!$G$28:$G$34&lt;F1836))+1),Scorecard!$D$36)</f>
        <v>-0.0008456427959252</v>
      </c>
      <c r="AC1836" s="0" t="n">
        <f aca="false">IF(ISNUMBER(H1836),INDEX(Scorecard!$D$37:$D$44,SUMPRODUCT(--(Scorecard!$G$37:$G$43&lt;H1836))+1),Scorecard!$D$45)</f>
        <v>1.35057635045042</v>
      </c>
      <c r="AD1836" s="0" t="n">
        <f aca="false">IF(ISNUMBER(I1836),INDEX(Scorecard!$D$46:$D$52,SUMPRODUCT(--(Scorecard!$G$46:$G$51&lt;I1836))+1),Scorecard!$D$53)</f>
        <v>-0.114272400683245</v>
      </c>
      <c r="AE1836" s="0" t="n">
        <f aca="false">IF(ISNUMBER(K1836),INDEX(Scorecard!$D$54:$D$61,SUMPRODUCT(--(Scorecard!$G$54:$G$60&lt;K1836))+1),Scorecard!$D$62)</f>
        <v>0.409483001259379</v>
      </c>
      <c r="AF1836" s="0" t="n">
        <f aca="false">IF(ISNUMBER(L1836),INDEX(Scorecard!$D$63:$D$68,SUMPRODUCT(--(Scorecard!$G$63:$G$67&lt;L1836))+1),Scorecard!$D$69)</f>
        <v>0.322484508656054</v>
      </c>
      <c r="AG1836" s="0" t="n">
        <f aca="false">Inputs!$B$10+Scorecard!$J$5*Y1836+Scorecard!$J$6*Z1836+Scorecard!$J$7*AA1836+Scorecard!$J$8*AB1836+Scorecard!$J$9*AC1836+Scorecard!$J$10*AD1836+Scorecard!$J$11*AE1836+Scorecard!$J$12*AF1836</f>
        <v>-3.41948038819512</v>
      </c>
      <c r="AH1836" s="0" t="n">
        <f aca="false">MIN(1-Inputs!$B$13,MAX(Inputs!$B$13,1/(1+EXP(-(Inputs!$B$11*AG1836+Inputs!$B$12)))))</f>
        <v>0.0310095369693374</v>
      </c>
      <c r="AI1836" s="0" t="n">
        <f aca="false">Inputs!$B$9-Inputs!$B$8*AG1836</f>
        <v>585.788224173829</v>
      </c>
      <c r="AJ1836" s="0" t="n">
        <f aca="false">RANK(AH1836,$AH$5:$AH$2004,0)+COUNTIF($AH$4:AH1835,AH1836)</f>
        <v>298</v>
      </c>
      <c r="AK1836" s="0" t="n">
        <f aca="false">IF(AJ1836&lt;=Deciles!$B$5*(Deciles!$B$4+1),INT((AJ1836-1)/(Deciles!$B$4+1))+1,Deciles!$B$5+INT((AJ1836-1-Deciles!$B$5*(Deciles!$B$4+1))/Deciles!$B$4)+1)</f>
        <v>2</v>
      </c>
    </row>
    <row r="1837" customFormat="false" ht="15" hidden="false" customHeight="false" outlineLevel="0" collapsed="false">
      <c r="A1837" s="0" t="n">
        <v>55143</v>
      </c>
      <c r="B1837" s="0" t="s">
        <v>157</v>
      </c>
      <c r="C1837" s="0" t="n">
        <v>737</v>
      </c>
      <c r="D1837" s="0" t="n">
        <v>70.8450012207031</v>
      </c>
      <c r="E1837" s="0" t="n">
        <v>65.2295379638672</v>
      </c>
      <c r="F1837" s="0" t="n">
        <v>29</v>
      </c>
      <c r="G1837" s="0" t="n">
        <v>4.71999979019165</v>
      </c>
      <c r="H1837" s="0" t="n">
        <v>0.836666345596314</v>
      </c>
      <c r="I1837" s="0" t="n">
        <v>18</v>
      </c>
      <c r="J1837" s="0" t="n">
        <v>12.0458269119263</v>
      </c>
      <c r="K1837" s="0" t="n">
        <v>3.62307691574097</v>
      </c>
      <c r="L1837" s="0" t="n">
        <v>-0.276923179626465</v>
      </c>
      <c r="M1837" s="0" t="n">
        <v>3.87475156784058</v>
      </c>
      <c r="N1837" s="0" t="n">
        <v>0</v>
      </c>
      <c r="O1837" s="0" t="n">
        <v>0</v>
      </c>
      <c r="P1837" s="0" t="s">
        <v>144</v>
      </c>
      <c r="Q1837" s="0" t="s">
        <v>153</v>
      </c>
      <c r="R1837" s="0" t="n">
        <v>1</v>
      </c>
      <c r="S1837" s="0" t="s">
        <v>148</v>
      </c>
      <c r="T1837" s="0" t="n">
        <v>0</v>
      </c>
      <c r="U1837" s="0" t="n">
        <v>170386.83</v>
      </c>
      <c r="V1837" s="0" t="n">
        <v>0.00518207484856248</v>
      </c>
      <c r="W1837" s="0" t="n">
        <v>634.92041015625</v>
      </c>
      <c r="X1837" s="0" t="n">
        <v>0.00411539059132338</v>
      </c>
      <c r="Y1837" s="0" t="n">
        <f aca="false">IF(ISNUMBER(C1837),INDEX(Scorecard!$D$5:$D$12,SUMPRODUCT(--(Scorecard!$G$5:$G$11&lt;C1837))+1),Scorecard!$D$13)</f>
        <v>0.488358159108655</v>
      </c>
      <c r="Z1837" s="0" t="n">
        <f aca="false">IF(ISNUMBER(D1837),INDEX(Scorecard!$D$14:$D$17,SUMPRODUCT(--(Scorecard!$G$14:$G$16&lt;D1837))+1),Scorecard!$D$18)</f>
        <v>0.128579646629417</v>
      </c>
      <c r="AA1837" s="0" t="n">
        <f aca="false">IF(ISNUMBER(E1837),INDEX(Scorecard!$D$19:$D$26,SUMPRODUCT(--(Scorecard!$G$19:$G$25&lt;E1837))+1),Scorecard!$D$27)</f>
        <v>0.233621608745691</v>
      </c>
      <c r="AB1837" s="0" t="n">
        <f aca="false">IF(ISNUMBER(F1837),INDEX(Scorecard!$D$28:$D$35,SUMPRODUCT(--(Scorecard!$G$28:$G$34&lt;F1837))+1),Scorecard!$D$36)</f>
        <v>0.165097008946478</v>
      </c>
      <c r="AC1837" s="0" t="n">
        <f aca="false">IF(ISNUMBER(H1837),INDEX(Scorecard!$D$37:$D$44,SUMPRODUCT(--(Scorecard!$G$37:$G$43&lt;H1837))+1),Scorecard!$D$45)</f>
        <v>-0.569454719285959</v>
      </c>
      <c r="AD1837" s="0" t="n">
        <f aca="false">IF(ISNUMBER(I1837),INDEX(Scorecard!$D$46:$D$52,SUMPRODUCT(--(Scorecard!$G$46:$G$51&lt;I1837))+1),Scorecard!$D$53)</f>
        <v>-0.114272400683245</v>
      </c>
      <c r="AE1837" s="0" t="n">
        <f aca="false">IF(ISNUMBER(K1837),INDEX(Scorecard!$D$54:$D$61,SUMPRODUCT(--(Scorecard!$G$54:$G$60&lt;K1837))+1),Scorecard!$D$62)</f>
        <v>0.489050497890326</v>
      </c>
      <c r="AF1837" s="0" t="n">
        <f aca="false">IF(ISNUMBER(L1837),INDEX(Scorecard!$D$63:$D$68,SUMPRODUCT(--(Scorecard!$G$63:$G$67&lt;L1837))+1),Scorecard!$D$69)</f>
        <v>0.322484508656054</v>
      </c>
      <c r="AG1837" s="0" t="n">
        <f aca="false">Inputs!$B$10+Scorecard!$J$5*Y1837+Scorecard!$J$6*Z1837+Scorecard!$J$7*AA1837+Scorecard!$J$8*AB1837+Scorecard!$J$9*AC1837+Scorecard!$J$10*AD1837+Scorecard!$J$11*AE1837+Scorecard!$J$12*AF1837</f>
        <v>-5.1222719721554</v>
      </c>
      <c r="AH1837" s="0" t="n">
        <f aca="false">MIN(1-Inputs!$B$13,MAX(Inputs!$B$13,1/(1+EXP(-(Inputs!$B$11*AG1837+Inputs!$B$12)))))</f>
        <v>0.00518207465444345</v>
      </c>
      <c r="AI1837" s="0" t="n">
        <f aca="false">Inputs!$B$9-Inputs!$B$8*AG1837</f>
        <v>634.920403650768</v>
      </c>
      <c r="AJ1837" s="0" t="n">
        <f aca="false">RANK(AH1837,$AH$5:$AH$2004,0)+COUNTIF($AH$4:AH1836,AH1837)</f>
        <v>1230</v>
      </c>
      <c r="AK1837" s="0" t="n">
        <f aca="false">IF(AJ1837&lt;=Deciles!$B$5*(Deciles!$B$4+1),INT((AJ1837-1)/(Deciles!$B$4+1))+1,Deciles!$B$5+INT((AJ1837-1-Deciles!$B$5*(Deciles!$B$4+1))/Deciles!$B$4)+1)</f>
        <v>7</v>
      </c>
    </row>
    <row r="1838" customFormat="false" ht="15" hidden="false" customHeight="false" outlineLevel="0" collapsed="false">
      <c r="A1838" s="0" t="n">
        <v>55217</v>
      </c>
      <c r="B1838" s="0" t="s">
        <v>145</v>
      </c>
      <c r="C1838" s="0" t="n">
        <v>735</v>
      </c>
      <c r="D1838" s="0" t="n">
        <v>80</v>
      </c>
      <c r="E1838" s="0" t="n">
        <v>79.1354904174805</v>
      </c>
      <c r="F1838" s="0" t="n">
        <v>23</v>
      </c>
      <c r="G1838" s="0" t="n">
        <v>3.53099989891052</v>
      </c>
      <c r="H1838" s="0" t="n">
        <v>0.0143332481384277</v>
      </c>
      <c r="I1838" s="0" t="n">
        <v>2</v>
      </c>
      <c r="J1838" s="0" t="n">
        <v>12.2916021347046</v>
      </c>
      <c r="K1838" s="0" t="n">
        <v>4.15833330154419</v>
      </c>
      <c r="L1838" s="0" t="n">
        <v>-1.875</v>
      </c>
      <c r="M1838" s="0" t="n">
        <v>4.74416494369507</v>
      </c>
      <c r="N1838" s="0" t="n">
        <v>0</v>
      </c>
      <c r="O1838" s="0" t="n">
        <v>0</v>
      </c>
      <c r="P1838" s="0" t="s">
        <v>144</v>
      </c>
      <c r="Q1838" s="0" t="s">
        <v>141</v>
      </c>
      <c r="R1838" s="0" t="n">
        <v>2</v>
      </c>
      <c r="S1838" s="0" t="s">
        <v>147</v>
      </c>
      <c r="T1838" s="0" t="n">
        <v>0</v>
      </c>
      <c r="U1838" s="0" t="n">
        <v>217858.83</v>
      </c>
      <c r="V1838" s="0" t="n">
        <v>0.00512928050011396</v>
      </c>
      <c r="W1838" s="0" t="n">
        <v>635.198974609375</v>
      </c>
      <c r="X1838" s="0" t="n">
        <v>0.00335668097250164</v>
      </c>
      <c r="Y1838" s="0" t="n">
        <f aca="false">IF(ISNUMBER(C1838),INDEX(Scorecard!$D$5:$D$12,SUMPRODUCT(--(Scorecard!$G$5:$G$11&lt;C1838))+1),Scorecard!$D$13)</f>
        <v>0.488358159108655</v>
      </c>
      <c r="Z1838" s="0" t="n">
        <f aca="false">IF(ISNUMBER(D1838),INDEX(Scorecard!$D$14:$D$17,SUMPRODUCT(--(Scorecard!$G$14:$G$16&lt;D1838))+1),Scorecard!$D$18)</f>
        <v>0.0505355481560174</v>
      </c>
      <c r="AA1838" s="0" t="n">
        <f aca="false">IF(ISNUMBER(E1838),INDEX(Scorecard!$D$19:$D$26,SUMPRODUCT(--(Scorecard!$G$19:$G$25&lt;E1838))+1),Scorecard!$D$27)</f>
        <v>-0.0341578513653732</v>
      </c>
      <c r="AB1838" s="0" t="n">
        <f aca="false">IF(ISNUMBER(F1838),INDEX(Scorecard!$D$28:$D$35,SUMPRODUCT(--(Scorecard!$G$28:$G$34&lt;F1838))+1),Scorecard!$D$36)</f>
        <v>0.349218150643304</v>
      </c>
      <c r="AC1838" s="0" t="n">
        <f aca="false">IF(ISNUMBER(H1838),INDEX(Scorecard!$D$37:$D$44,SUMPRODUCT(--(Scorecard!$G$37:$G$43&lt;H1838))+1),Scorecard!$D$45)</f>
        <v>0.330501541082344</v>
      </c>
      <c r="AD1838" s="0" t="n">
        <f aca="false">IF(ISNUMBER(I1838),INDEX(Scorecard!$D$46:$D$52,SUMPRODUCT(--(Scorecard!$G$46:$G$51&lt;I1838))+1),Scorecard!$D$53)</f>
        <v>-0.161534840507194</v>
      </c>
      <c r="AE1838" s="0" t="n">
        <f aca="false">IF(ISNUMBER(K1838),INDEX(Scorecard!$D$54:$D$61,SUMPRODUCT(--(Scorecard!$G$54:$G$60&lt;K1838))+1),Scorecard!$D$62)</f>
        <v>0.489050497890326</v>
      </c>
      <c r="AF1838" s="0" t="n">
        <f aca="false">IF(ISNUMBER(L1838),INDEX(Scorecard!$D$63:$D$68,SUMPRODUCT(--(Scorecard!$G$63:$G$67&lt;L1838))+1),Scorecard!$D$69)</f>
        <v>-0.340582194386522</v>
      </c>
      <c r="AG1838" s="0" t="n">
        <f aca="false">Inputs!$B$10+Scorecard!$J$5*Y1838+Scorecard!$J$6*Z1838+Scorecard!$J$7*AA1838+Scorecard!$J$8*AB1838+Scorecard!$J$9*AC1838+Scorecard!$J$10*AD1838+Scorecard!$J$11*AE1838+Scorecard!$J$12*AF1838</f>
        <v>-5.13192667275043</v>
      </c>
      <c r="AH1838" s="0" t="n">
        <f aca="false">MIN(1-Inputs!$B$13,MAX(Inputs!$B$13,1/(1+EXP(-(Inputs!$B$11*AG1838+Inputs!$B$12)))))</f>
        <v>0.00512928055585284</v>
      </c>
      <c r="AI1838" s="0" t="n">
        <f aca="false">Inputs!$B$9-Inputs!$B$8*AG1838</f>
        <v>635.198979424162</v>
      </c>
      <c r="AJ1838" s="0" t="n">
        <f aca="false">RANK(AH1838,$AH$5:$AH$2004,0)+COUNTIF($AH$4:AH1837,AH1838)</f>
        <v>1237</v>
      </c>
      <c r="AK1838" s="0" t="n">
        <f aca="false">IF(AJ1838&lt;=Deciles!$B$5*(Deciles!$B$4+1),INT((AJ1838-1)/(Deciles!$B$4+1))+1,Deciles!$B$5+INT((AJ1838-1-Deciles!$B$5*(Deciles!$B$4+1))/Deciles!$B$4)+1)</f>
        <v>7</v>
      </c>
    </row>
    <row r="1839" customFormat="false" ht="15" hidden="false" customHeight="false" outlineLevel="0" collapsed="false">
      <c r="A1839" s="0" t="n">
        <v>55217</v>
      </c>
      <c r="B1839" s="0" t="s">
        <v>155</v>
      </c>
      <c r="C1839" s="0" t="n">
        <v>735</v>
      </c>
      <c r="D1839" s="0" t="n">
        <v>80</v>
      </c>
      <c r="E1839" s="0" t="n">
        <v>76.5844192504883</v>
      </c>
      <c r="F1839" s="0" t="n">
        <v>23</v>
      </c>
      <c r="G1839" s="0" t="n">
        <v>3.53099989891052</v>
      </c>
      <c r="H1839" s="0" t="n">
        <v>-2.2023332118988</v>
      </c>
      <c r="I1839" s="0" t="n">
        <v>8</v>
      </c>
      <c r="J1839" s="0" t="n">
        <v>12.2820100784302</v>
      </c>
      <c r="K1839" s="0" t="n">
        <v>3.90833330154419</v>
      </c>
      <c r="L1839" s="0" t="n">
        <v>-1.125</v>
      </c>
      <c r="M1839" s="0" t="n">
        <v>4.74416542053223</v>
      </c>
      <c r="N1839" s="0" t="n">
        <v>0</v>
      </c>
      <c r="O1839" s="0" t="n">
        <v>0</v>
      </c>
      <c r="P1839" s="0" t="s">
        <v>144</v>
      </c>
      <c r="Q1839" s="0" t="s">
        <v>141</v>
      </c>
      <c r="R1839" s="0" t="n">
        <v>2</v>
      </c>
      <c r="S1839" s="0" t="s">
        <v>147</v>
      </c>
      <c r="T1839" s="0" t="n">
        <v>0</v>
      </c>
      <c r="U1839" s="0" t="n">
        <v>215779.02</v>
      </c>
      <c r="V1839" s="0" t="n">
        <v>0.00492942193523049</v>
      </c>
      <c r="W1839" s="0" t="n">
        <v>636.280029296875</v>
      </c>
      <c r="X1839" s="0" t="n">
        <v>0.00426422851160169</v>
      </c>
      <c r="Y1839" s="0" t="n">
        <f aca="false">IF(ISNUMBER(C1839),INDEX(Scorecard!$D$5:$D$12,SUMPRODUCT(--(Scorecard!$G$5:$G$11&lt;C1839))+1),Scorecard!$D$13)</f>
        <v>0.488358159108655</v>
      </c>
      <c r="Z1839" s="0" t="n">
        <f aca="false">IF(ISNUMBER(D1839),INDEX(Scorecard!$D$14:$D$17,SUMPRODUCT(--(Scorecard!$G$14:$G$16&lt;D1839))+1),Scorecard!$D$18)</f>
        <v>0.0505355481560174</v>
      </c>
      <c r="AA1839" s="0" t="n">
        <f aca="false">IF(ISNUMBER(E1839),INDEX(Scorecard!$D$19:$D$26,SUMPRODUCT(--(Scorecard!$G$19:$G$25&lt;E1839))+1),Scorecard!$D$27)</f>
        <v>-0.0341578513653732</v>
      </c>
      <c r="AB1839" s="0" t="n">
        <f aca="false">IF(ISNUMBER(F1839),INDEX(Scorecard!$D$28:$D$35,SUMPRODUCT(--(Scorecard!$G$28:$G$34&lt;F1839))+1),Scorecard!$D$36)</f>
        <v>0.349218150643304</v>
      </c>
      <c r="AC1839" s="0" t="n">
        <f aca="false">IF(ISNUMBER(H1839),INDEX(Scorecard!$D$37:$D$44,SUMPRODUCT(--(Scorecard!$G$37:$G$43&lt;H1839))+1),Scorecard!$D$45)</f>
        <v>1.35057635045042</v>
      </c>
      <c r="AD1839" s="0" t="n">
        <f aca="false">IF(ISNUMBER(I1839),INDEX(Scorecard!$D$46:$D$52,SUMPRODUCT(--(Scorecard!$G$46:$G$51&lt;I1839))+1),Scorecard!$D$53)</f>
        <v>-0.114272400683245</v>
      </c>
      <c r="AE1839" s="0" t="n">
        <f aca="false">IF(ISNUMBER(K1839),INDEX(Scorecard!$D$54:$D$61,SUMPRODUCT(--(Scorecard!$G$54:$G$60&lt;K1839))+1),Scorecard!$D$62)</f>
        <v>0.489050497890326</v>
      </c>
      <c r="AF1839" s="0" t="n">
        <f aca="false">IF(ISNUMBER(L1839),INDEX(Scorecard!$D$63:$D$68,SUMPRODUCT(--(Scorecard!$G$63:$G$67&lt;L1839))+1),Scorecard!$D$69)</f>
        <v>-0.340582194386522</v>
      </c>
      <c r="AG1839" s="0" t="n">
        <f aca="false">Inputs!$B$10+Scorecard!$J$5*Y1839+Scorecard!$J$6*Z1839+Scorecard!$J$7*AA1839+Scorecard!$J$8*AB1839+Scorecard!$J$9*AC1839+Scorecard!$J$10*AD1839+Scorecard!$J$11*AE1839+Scorecard!$J$12*AF1839</f>
        <v>-5.16939358370235</v>
      </c>
      <c r="AH1839" s="0" t="n">
        <f aca="false">MIN(1-Inputs!$B$13,MAX(Inputs!$B$13,1/(1+EXP(-(Inputs!$B$11*AG1839+Inputs!$B$12)))))</f>
        <v>0.00492942201099022</v>
      </c>
      <c r="AI1839" s="0" t="n">
        <f aca="false">Inputs!$B$9-Inputs!$B$8*AG1839</f>
        <v>636.280045956718</v>
      </c>
      <c r="AJ1839" s="0" t="n">
        <f aca="false">RANK(AH1839,$AH$5:$AH$2004,0)+COUNTIF($AH$4:AH1838,AH1839)</f>
        <v>1264</v>
      </c>
      <c r="AK1839" s="0" t="n">
        <f aca="false">IF(AJ1839&lt;=Deciles!$B$5*(Deciles!$B$4+1),INT((AJ1839-1)/(Deciles!$B$4+1))+1,Deciles!$B$5+INT((AJ1839-1-Deciles!$B$5*(Deciles!$B$4+1))/Deciles!$B$4)+1)</f>
        <v>7</v>
      </c>
    </row>
    <row r="1840" customFormat="false" ht="15" hidden="false" customHeight="false" outlineLevel="0" collapsed="false">
      <c r="A1840" s="0" t="n">
        <v>55237</v>
      </c>
      <c r="B1840" s="0" t="s">
        <v>143</v>
      </c>
      <c r="C1840" s="0" t="n">
        <v>830</v>
      </c>
      <c r="D1840" s="0" t="n">
        <v>80</v>
      </c>
      <c r="E1840" s="0" t="n">
        <v>49.2394790649414</v>
      </c>
      <c r="F1840" s="0" t="n">
        <v>43</v>
      </c>
      <c r="G1840" s="0" t="n">
        <v>3.58899998664856</v>
      </c>
      <c r="H1840" s="0" t="n">
        <v>0.355666637420654</v>
      </c>
      <c r="I1840" s="0" t="n">
        <v>77</v>
      </c>
      <c r="J1840" s="0" t="n">
        <v>12.2204122543335</v>
      </c>
      <c r="K1840" s="0" t="n">
        <v>9.03333377838135</v>
      </c>
      <c r="L1840" s="0" t="n">
        <v>5.07179546356201</v>
      </c>
      <c r="M1840" s="0" t="n">
        <v>2.46950244903565</v>
      </c>
      <c r="N1840" s="0" t="n">
        <v>0</v>
      </c>
      <c r="O1840" s="0" t="n">
        <v>0</v>
      </c>
      <c r="P1840" s="0" t="s">
        <v>146</v>
      </c>
      <c r="Q1840" s="0" t="s">
        <v>141</v>
      </c>
      <c r="R1840" s="0" t="n">
        <v>1</v>
      </c>
      <c r="S1840" s="0" t="s">
        <v>156</v>
      </c>
      <c r="T1840" s="0" t="n">
        <v>0</v>
      </c>
      <c r="U1840" s="0" t="n">
        <v>202888.67</v>
      </c>
      <c r="V1840" s="0" t="n">
        <v>0.00269642495550215</v>
      </c>
      <c r="W1840" s="0" t="n">
        <v>652.668395996094</v>
      </c>
      <c r="X1840" s="0" t="n">
        <v>0.00125907827168703</v>
      </c>
      <c r="Y1840" s="0" t="n">
        <f aca="false">IF(ISNUMBER(C1840),INDEX(Scorecard!$D$5:$D$12,SUMPRODUCT(--(Scorecard!$G$5:$G$11&lt;C1840))+1),Scorecard!$D$13)</f>
        <v>2.19112706886128</v>
      </c>
      <c r="Z1840" s="0" t="n">
        <f aca="false">IF(ISNUMBER(D1840),INDEX(Scorecard!$D$14:$D$17,SUMPRODUCT(--(Scorecard!$G$14:$G$16&lt;D1840))+1),Scorecard!$D$18)</f>
        <v>0.0505355481560174</v>
      </c>
      <c r="AA1840" s="0" t="n">
        <f aca="false">IF(ISNUMBER(E1840),INDEX(Scorecard!$D$19:$D$26,SUMPRODUCT(--(Scorecard!$G$19:$G$25&lt;E1840))+1),Scorecard!$D$27)</f>
        <v>0.57899015159425</v>
      </c>
      <c r="AB1840" s="0" t="n">
        <f aca="false">IF(ISNUMBER(F1840),INDEX(Scorecard!$D$28:$D$35,SUMPRODUCT(--(Scorecard!$G$28:$G$34&lt;F1840))+1),Scorecard!$D$36)</f>
        <v>-0.309727037437117</v>
      </c>
      <c r="AC1840" s="0" t="n">
        <f aca="false">IF(ISNUMBER(H1840),INDEX(Scorecard!$D$37:$D$44,SUMPRODUCT(--(Scorecard!$G$37:$G$43&lt;H1840))+1),Scorecard!$D$45)</f>
        <v>-0.0679520129233634</v>
      </c>
      <c r="AD1840" s="0" t="n">
        <f aca="false">IF(ISNUMBER(I1840),INDEX(Scorecard!$D$46:$D$52,SUMPRODUCT(--(Scorecard!$G$46:$G$51&lt;I1840))+1),Scorecard!$D$53)</f>
        <v>0.818882373006414</v>
      </c>
      <c r="AE1840" s="0" t="n">
        <f aca="false">IF(ISNUMBER(K1840),INDEX(Scorecard!$D$54:$D$61,SUMPRODUCT(--(Scorecard!$G$54:$G$60&lt;K1840))+1),Scorecard!$D$62)</f>
        <v>-0.541917179454542</v>
      </c>
      <c r="AF1840" s="0" t="n">
        <f aca="false">IF(ISNUMBER(L1840),INDEX(Scorecard!$D$63:$D$68,SUMPRODUCT(--(Scorecard!$G$63:$G$67&lt;L1840))+1),Scorecard!$D$69)</f>
        <v>0.322484508656054</v>
      </c>
      <c r="AG1840" s="0" t="n">
        <f aca="false">Inputs!$B$10+Scorecard!$J$5*Y1840+Scorecard!$J$6*Z1840+Scorecard!$J$7*AA1840+Scorecard!$J$8*AB1840+Scorecard!$J$9*AC1840+Scorecard!$J$10*AD1840+Scorecard!$J$11*AE1840+Scorecard!$J$12*AF1840</f>
        <v>-5.73737069241885</v>
      </c>
      <c r="AH1840" s="0" t="n">
        <f aca="false">MIN(1-Inputs!$B$13,MAX(Inputs!$B$13,1/(1+EXP(-(Inputs!$B$11*AG1840+Inputs!$B$12)))))</f>
        <v>0.00269642500939039</v>
      </c>
      <c r="AI1840" s="0" t="n">
        <f aca="false">Inputs!$B$9-Inputs!$B$8*AG1840</f>
        <v>652.668401118393</v>
      </c>
      <c r="AJ1840" s="0" t="n">
        <f aca="false">RANK(AH1840,$AH$5:$AH$2004,0)+COUNTIF($AH$4:AH1839,AH1840)</f>
        <v>1597</v>
      </c>
      <c r="AK1840" s="0" t="n">
        <f aca="false">IF(AJ1840&lt;=Deciles!$B$5*(Deciles!$B$4+1),INT((AJ1840-1)/(Deciles!$B$4+1))+1,Deciles!$B$5+INT((AJ1840-1-Deciles!$B$5*(Deciles!$B$4+1))/Deciles!$B$4)+1)</f>
        <v>8</v>
      </c>
    </row>
    <row r="1841" customFormat="false" ht="15" hidden="false" customHeight="false" outlineLevel="0" collapsed="false">
      <c r="A1841" s="0" t="n">
        <v>55240</v>
      </c>
      <c r="B1841" s="0" t="s">
        <v>155</v>
      </c>
      <c r="C1841" s="0" t="n">
        <v>692</v>
      </c>
      <c r="D1841" s="0" t="n">
        <v>85.3308410644531</v>
      </c>
      <c r="E1841" s="0" t="n">
        <v>74.1702651977539</v>
      </c>
      <c r="F1841" s="0" t="n">
        <v>38</v>
      </c>
      <c r="G1841" s="0" t="n">
        <v>3.70600008964539</v>
      </c>
      <c r="H1841" s="0" t="n">
        <v>-2.02733302116394</v>
      </c>
      <c r="I1841" s="0" t="n">
        <v>27</v>
      </c>
      <c r="J1841" s="0" t="n">
        <v>11.7314119338989</v>
      </c>
      <c r="K1841" s="0" t="n">
        <v>5.00833320617676</v>
      </c>
      <c r="L1841" s="0" t="n">
        <v>-1.125</v>
      </c>
      <c r="M1841" s="0" t="n">
        <v>6.2885799407959</v>
      </c>
      <c r="N1841" s="0" t="n">
        <v>0</v>
      </c>
      <c r="O1841" s="0" t="n">
        <v>0</v>
      </c>
      <c r="P1841" s="0" t="s">
        <v>140</v>
      </c>
      <c r="Q1841" s="0" t="s">
        <v>141</v>
      </c>
      <c r="R1841" s="0" t="n">
        <v>2</v>
      </c>
      <c r="S1841" s="0" t="s">
        <v>149</v>
      </c>
      <c r="T1841" s="0" t="n">
        <v>0</v>
      </c>
      <c r="U1841" s="0" t="n">
        <v>124419.19</v>
      </c>
      <c r="V1841" s="0" t="n">
        <v>0.0427250787615776</v>
      </c>
      <c r="W1841" s="0" t="n">
        <v>576.78515625</v>
      </c>
      <c r="X1841" s="0" t="n">
        <v>0.0544233098626137</v>
      </c>
      <c r="Y1841" s="0" t="n">
        <f aca="false">IF(ISNUMBER(C1841),INDEX(Scorecard!$D$5:$D$12,SUMPRODUCT(--(Scorecard!$G$5:$G$11&lt;C1841))+1),Scorecard!$D$13)</f>
        <v>-0.869677851527538</v>
      </c>
      <c r="Z1841" s="0" t="n">
        <f aca="false">IF(ISNUMBER(D1841),INDEX(Scorecard!$D$14:$D$17,SUMPRODUCT(--(Scorecard!$G$14:$G$16&lt;D1841))+1),Scorecard!$D$18)</f>
        <v>0.0505355481560174</v>
      </c>
      <c r="AA1841" s="0" t="n">
        <f aca="false">IF(ISNUMBER(E1841),INDEX(Scorecard!$D$19:$D$26,SUMPRODUCT(--(Scorecard!$G$19:$G$25&lt;E1841))+1),Scorecard!$D$27)</f>
        <v>-0.0341578513653732</v>
      </c>
      <c r="AB1841" s="0" t="n">
        <f aca="false">IF(ISNUMBER(F1841),INDEX(Scorecard!$D$28:$D$35,SUMPRODUCT(--(Scorecard!$G$28:$G$34&lt;F1841))+1),Scorecard!$D$36)</f>
        <v>-0.132616866359722</v>
      </c>
      <c r="AC1841" s="0" t="n">
        <f aca="false">IF(ISNUMBER(H1841),INDEX(Scorecard!$D$37:$D$44,SUMPRODUCT(--(Scorecard!$G$37:$G$43&lt;H1841))+1),Scorecard!$D$45)</f>
        <v>1.35057635045042</v>
      </c>
      <c r="AD1841" s="0" t="n">
        <f aca="false">IF(ISNUMBER(I1841),INDEX(Scorecard!$D$46:$D$52,SUMPRODUCT(--(Scorecard!$G$46:$G$51&lt;I1841))+1),Scorecard!$D$53)</f>
        <v>0.123869379412532</v>
      </c>
      <c r="AE1841" s="0" t="n">
        <f aca="false">IF(ISNUMBER(K1841),INDEX(Scorecard!$D$54:$D$61,SUMPRODUCT(--(Scorecard!$G$54:$G$60&lt;K1841))+1),Scorecard!$D$62)</f>
        <v>0.214429354789033</v>
      </c>
      <c r="AF1841" s="0" t="n">
        <f aca="false">IF(ISNUMBER(L1841),INDEX(Scorecard!$D$63:$D$68,SUMPRODUCT(--(Scorecard!$G$63:$G$67&lt;L1841))+1),Scorecard!$D$69)</f>
        <v>-0.340582194386522</v>
      </c>
      <c r="AG1841" s="0" t="n">
        <f aca="false">Inputs!$B$10+Scorecard!$J$5*Y1841+Scorecard!$J$6*Z1841+Scorecard!$J$7*AA1841+Scorecard!$J$8*AB1841+Scorecard!$J$9*AC1841+Scorecard!$J$10*AD1841+Scorecard!$J$11*AE1841+Scorecard!$J$12*AF1841</f>
        <v>-3.10745841808646</v>
      </c>
      <c r="AH1841" s="0" t="n">
        <f aca="false">MIN(1-Inputs!$B$13,MAX(Inputs!$B$13,1/(1+EXP(-(Inputs!$B$11*AG1841+Inputs!$B$12)))))</f>
        <v>0.0427250800587878</v>
      </c>
      <c r="AI1841" s="0" t="n">
        <f aca="false">Inputs!$B$9-Inputs!$B$8*AG1841</f>
        <v>576.785173195345</v>
      </c>
      <c r="AJ1841" s="0" t="n">
        <f aca="false">RANK(AH1841,$AH$5:$AH$2004,0)+COUNTIF($AH$4:AH1840,AH1841)</f>
        <v>190</v>
      </c>
      <c r="AK1841" s="0" t="n">
        <f aca="false">IF(AJ1841&lt;=Deciles!$B$5*(Deciles!$B$4+1),INT((AJ1841-1)/(Deciles!$B$4+1))+1,Deciles!$B$5+INT((AJ1841-1-Deciles!$B$5*(Deciles!$B$4+1))/Deciles!$B$4)+1)</f>
        <v>1</v>
      </c>
    </row>
    <row r="1842" customFormat="false" ht="15" hidden="false" customHeight="false" outlineLevel="0" collapsed="false">
      <c r="A1842" s="0" t="n">
        <v>55320</v>
      </c>
      <c r="B1842" s="0" t="s">
        <v>155</v>
      </c>
      <c r="C1842" s="0" t="n">
        <v>725</v>
      </c>
      <c r="D1842" s="0" t="n">
        <v>80</v>
      </c>
      <c r="E1842" s="0" t="n">
        <v>72.3439712524414</v>
      </c>
      <c r="F1842" s="0" t="n">
        <v>25</v>
      </c>
      <c r="G1842" s="0" t="n">
        <v>3.18799996376038</v>
      </c>
      <c r="H1842" s="0" t="n">
        <v>-2.54533314704895</v>
      </c>
      <c r="I1842" s="0" t="n">
        <v>18</v>
      </c>
      <c r="J1842" s="0" t="n">
        <v>12.1641550064087</v>
      </c>
      <c r="K1842" s="0" t="n">
        <v>3.90833330154419</v>
      </c>
      <c r="L1842" s="0" t="n">
        <v>-1.125</v>
      </c>
      <c r="M1842" s="0" t="n">
        <v>4.74416542053223</v>
      </c>
      <c r="N1842" s="0" t="n">
        <v>0</v>
      </c>
      <c r="O1842" s="0" t="n">
        <v>0</v>
      </c>
      <c r="P1842" s="0" t="s">
        <v>140</v>
      </c>
      <c r="Q1842" s="0" t="s">
        <v>141</v>
      </c>
      <c r="R1842" s="0" t="n">
        <v>2</v>
      </c>
      <c r="S1842" s="0" t="s">
        <v>147</v>
      </c>
      <c r="T1842" s="0" t="n">
        <v>0</v>
      </c>
      <c r="U1842" s="0" t="n">
        <v>191789.83</v>
      </c>
      <c r="V1842" s="0" t="n">
        <v>0.00850091315805912</v>
      </c>
      <c r="W1842" s="0" t="n">
        <v>621.43408203125</v>
      </c>
      <c r="X1842" s="0" t="n">
        <v>0.0066246553324163</v>
      </c>
      <c r="Y1842" s="0" t="n">
        <f aca="false">IF(ISNUMBER(C1842),INDEX(Scorecard!$D$5:$D$12,SUMPRODUCT(--(Scorecard!$G$5:$G$11&lt;C1842))+1),Scorecard!$D$13)</f>
        <v>-0.0290424113398221</v>
      </c>
      <c r="Z1842" s="0" t="n">
        <f aca="false">IF(ISNUMBER(D1842),INDEX(Scorecard!$D$14:$D$17,SUMPRODUCT(--(Scorecard!$G$14:$G$16&lt;D1842))+1),Scorecard!$D$18)</f>
        <v>0.0505355481560174</v>
      </c>
      <c r="AA1842" s="0" t="n">
        <f aca="false">IF(ISNUMBER(E1842),INDEX(Scorecard!$D$19:$D$26,SUMPRODUCT(--(Scorecard!$G$19:$G$25&lt;E1842))+1),Scorecard!$D$27)</f>
        <v>-0.0341578513653732</v>
      </c>
      <c r="AB1842" s="0" t="n">
        <f aca="false">IF(ISNUMBER(F1842),INDEX(Scorecard!$D$28:$D$35,SUMPRODUCT(--(Scorecard!$G$28:$G$34&lt;F1842))+1),Scorecard!$D$36)</f>
        <v>0.349218150643304</v>
      </c>
      <c r="AC1842" s="0" t="n">
        <f aca="false">IF(ISNUMBER(H1842),INDEX(Scorecard!$D$37:$D$44,SUMPRODUCT(--(Scorecard!$G$37:$G$43&lt;H1842))+1),Scorecard!$D$45)</f>
        <v>1.35057635045042</v>
      </c>
      <c r="AD1842" s="0" t="n">
        <f aca="false">IF(ISNUMBER(I1842),INDEX(Scorecard!$D$46:$D$52,SUMPRODUCT(--(Scorecard!$G$46:$G$51&lt;I1842))+1),Scorecard!$D$53)</f>
        <v>-0.114272400683245</v>
      </c>
      <c r="AE1842" s="0" t="n">
        <f aca="false">IF(ISNUMBER(K1842),INDEX(Scorecard!$D$54:$D$61,SUMPRODUCT(--(Scorecard!$G$54:$G$60&lt;K1842))+1),Scorecard!$D$62)</f>
        <v>0.489050497890326</v>
      </c>
      <c r="AF1842" s="0" t="n">
        <f aca="false">IF(ISNUMBER(L1842),INDEX(Scorecard!$D$63:$D$68,SUMPRODUCT(--(Scorecard!$G$63:$G$67&lt;L1842))+1),Scorecard!$D$69)</f>
        <v>-0.340582194386522</v>
      </c>
      <c r="AG1842" s="0" t="n">
        <f aca="false">Inputs!$B$10+Scorecard!$J$5*Y1842+Scorecard!$J$6*Z1842+Scorecard!$J$7*AA1842+Scorecard!$J$8*AB1842+Scorecard!$J$9*AC1842+Scorecard!$J$10*AD1842+Scorecard!$J$11*AE1842+Scorecard!$J$12*AF1842</f>
        <v>-4.65487063666997</v>
      </c>
      <c r="AH1842" s="0" t="n">
        <f aca="false">MIN(1-Inputs!$B$13,MAX(Inputs!$B$13,1/(1+EXP(-(Inputs!$B$11*AG1842+Inputs!$B$12)))))</f>
        <v>0.00850091300266547</v>
      </c>
      <c r="AI1842" s="0" t="n">
        <f aca="false">Inputs!$B$9-Inputs!$B$8*AG1842</f>
        <v>621.434051874574</v>
      </c>
      <c r="AJ1842" s="0" t="n">
        <f aca="false">RANK(AH1842,$AH$5:$AH$2004,0)+COUNTIF($AH$4:AH1841,AH1842)</f>
        <v>921</v>
      </c>
      <c r="AK1842" s="0" t="n">
        <f aca="false">IF(AJ1842&lt;=Deciles!$B$5*(Deciles!$B$4+1),INT((AJ1842-1)/(Deciles!$B$4+1))+1,Deciles!$B$5+INT((AJ1842-1-Deciles!$B$5*(Deciles!$B$4+1))/Deciles!$B$4)+1)</f>
        <v>5</v>
      </c>
    </row>
    <row r="1843" customFormat="false" ht="15" hidden="false" customHeight="false" outlineLevel="0" collapsed="false">
      <c r="A1843" s="0" t="n">
        <v>55329</v>
      </c>
      <c r="B1843" s="0" t="s">
        <v>157</v>
      </c>
      <c r="C1843" s="0" t="n">
        <v>755</v>
      </c>
      <c r="D1843" s="0" t="n">
        <v>62.6061744689941</v>
      </c>
      <c r="E1843" s="0" t="n">
        <v>44.7205200195313</v>
      </c>
      <c r="F1843" s="0" t="n">
        <v>47</v>
      </c>
      <c r="G1843" s="0" t="n">
        <v>4.5939998626709</v>
      </c>
      <c r="H1843" s="0" t="n">
        <v>0.710666418075562</v>
      </c>
      <c r="I1843" s="0" t="n">
        <v>52</v>
      </c>
      <c r="J1843" s="0" t="n">
        <v>11.5184783935547</v>
      </c>
      <c r="K1843" s="0" t="n">
        <v>4.42307710647583</v>
      </c>
      <c r="L1843" s="0" t="n">
        <v>-0.276922702789307</v>
      </c>
      <c r="M1843" s="0" t="n">
        <v>5.74976253509522</v>
      </c>
      <c r="N1843" s="0" t="n">
        <v>0</v>
      </c>
      <c r="O1843" s="0" t="n">
        <v>0</v>
      </c>
      <c r="P1843" s="0" t="s">
        <v>144</v>
      </c>
      <c r="Q1843" s="0" t="s">
        <v>141</v>
      </c>
      <c r="R1843" s="0" t="n">
        <v>2</v>
      </c>
      <c r="S1843" s="0" t="s">
        <v>149</v>
      </c>
      <c r="T1843" s="0" t="n">
        <v>0</v>
      </c>
      <c r="U1843" s="0" t="n">
        <v>100556.836</v>
      </c>
      <c r="V1843" s="0" t="n">
        <v>0.00539578218013048</v>
      </c>
      <c r="W1843" s="0" t="n">
        <v>633.820861816406</v>
      </c>
      <c r="X1843" s="0" t="n">
        <v>0.00558682903647423</v>
      </c>
      <c r="Y1843" s="0" t="n">
        <f aca="false">IF(ISNUMBER(C1843),INDEX(Scorecard!$D$5:$D$12,SUMPRODUCT(--(Scorecard!$G$5:$G$11&lt;C1843))+1),Scorecard!$D$13)</f>
        <v>0.733188958177614</v>
      </c>
      <c r="Z1843" s="0" t="n">
        <f aca="false">IF(ISNUMBER(D1843),INDEX(Scorecard!$D$14:$D$17,SUMPRODUCT(--(Scorecard!$G$14:$G$16&lt;D1843))+1),Scorecard!$D$18)</f>
        <v>0.248677243387958</v>
      </c>
      <c r="AA1843" s="0" t="n">
        <f aca="false">IF(ISNUMBER(E1843),INDEX(Scorecard!$D$19:$D$26,SUMPRODUCT(--(Scorecard!$G$19:$G$25&lt;E1843))+1),Scorecard!$D$27)</f>
        <v>0.57899015159425</v>
      </c>
      <c r="AB1843" s="0" t="n">
        <f aca="false">IF(ISNUMBER(F1843),INDEX(Scorecard!$D$28:$D$35,SUMPRODUCT(--(Scorecard!$G$28:$G$34&lt;F1843))+1),Scorecard!$D$36)</f>
        <v>-0.400689107298307</v>
      </c>
      <c r="AC1843" s="0" t="n">
        <f aca="false">IF(ISNUMBER(H1843),INDEX(Scorecard!$D$37:$D$44,SUMPRODUCT(--(Scorecard!$G$37:$G$43&lt;H1843))+1),Scorecard!$D$45)</f>
        <v>-0.569454719285959</v>
      </c>
      <c r="AD1843" s="0" t="n">
        <f aca="false">IF(ISNUMBER(I1843),INDEX(Scorecard!$D$46:$D$52,SUMPRODUCT(--(Scorecard!$G$46:$G$51&lt;I1843))+1),Scorecard!$D$53)</f>
        <v>0.818882373006414</v>
      </c>
      <c r="AE1843" s="0" t="n">
        <f aca="false">IF(ISNUMBER(K1843),INDEX(Scorecard!$D$54:$D$61,SUMPRODUCT(--(Scorecard!$G$54:$G$60&lt;K1843))+1),Scorecard!$D$62)</f>
        <v>0.409483001259379</v>
      </c>
      <c r="AF1843" s="0" t="n">
        <f aca="false">IF(ISNUMBER(L1843),INDEX(Scorecard!$D$63:$D$68,SUMPRODUCT(--(Scorecard!$G$63:$G$67&lt;L1843))+1),Scorecard!$D$69)</f>
        <v>0.322484508656054</v>
      </c>
      <c r="AG1843" s="0" t="n">
        <f aca="false">Inputs!$B$10+Scorecard!$J$5*Y1843+Scorecard!$J$6*Z1843+Scorecard!$J$7*AA1843+Scorecard!$J$8*AB1843+Scorecard!$J$9*AC1843+Scorecard!$J$10*AD1843+Scorecard!$J$11*AE1843+Scorecard!$J$12*AF1843</f>
        <v>-5.08416498416553</v>
      </c>
      <c r="AH1843" s="0" t="n">
        <f aca="false">MIN(1-Inputs!$B$13,MAX(Inputs!$B$13,1/(1+EXP(-(Inputs!$B$11*AG1843+Inputs!$B$12)))))</f>
        <v>0.00539578224402288</v>
      </c>
      <c r="AI1843" s="0" t="n">
        <f aca="false">Inputs!$B$9-Inputs!$B$8*AG1843</f>
        <v>633.820868398844</v>
      </c>
      <c r="AJ1843" s="0" t="n">
        <f aca="false">RANK(AH1843,$AH$5:$AH$2004,0)+COUNTIF($AH$4:AH1842,AH1843)</f>
        <v>1203</v>
      </c>
      <c r="AK1843" s="0" t="n">
        <f aca="false">IF(AJ1843&lt;=Deciles!$B$5*(Deciles!$B$4+1),INT((AJ1843-1)/(Deciles!$B$4+1))+1,Deciles!$B$5+INT((AJ1843-1-Deciles!$B$5*(Deciles!$B$4+1))/Deciles!$B$4)+1)</f>
        <v>7</v>
      </c>
    </row>
    <row r="1844" customFormat="false" ht="15" hidden="false" customHeight="false" outlineLevel="0" collapsed="false">
      <c r="A1844" s="0" t="n">
        <v>55368</v>
      </c>
      <c r="B1844" s="0" t="s">
        <v>158</v>
      </c>
      <c r="C1844" s="0" t="n">
        <v>794</v>
      </c>
      <c r="D1844" s="0" t="n">
        <v>96.5688629150391</v>
      </c>
      <c r="E1844" s="0" t="n">
        <v>78.5644836425781</v>
      </c>
      <c r="F1844" s="0" t="n">
        <v>43</v>
      </c>
      <c r="G1844" s="0" t="n">
        <v>3.93300008773804</v>
      </c>
      <c r="H1844" s="0" t="n">
        <v>1.01633334159851</v>
      </c>
      <c r="I1844" s="0" t="n">
        <v>46</v>
      </c>
      <c r="J1844" s="0" t="n">
        <v>13.1172008514404</v>
      </c>
      <c r="K1844" s="0" t="n">
        <v>6.03333330154419</v>
      </c>
      <c r="L1844" s="0" t="n">
        <v>2.71025633811951</v>
      </c>
      <c r="M1844" s="0" t="n">
        <v>0.387000143527985</v>
      </c>
      <c r="N1844" s="0" t="n">
        <v>0</v>
      </c>
      <c r="O1844" s="0" t="n">
        <v>0</v>
      </c>
      <c r="P1844" s="0" t="s">
        <v>140</v>
      </c>
      <c r="Q1844" s="0" t="s">
        <v>141</v>
      </c>
      <c r="R1844" s="0" t="n">
        <v>1</v>
      </c>
      <c r="S1844" s="0" t="s">
        <v>147</v>
      </c>
      <c r="T1844" s="0" t="n">
        <v>0</v>
      </c>
      <c r="U1844" s="0" t="n">
        <v>497425.25</v>
      </c>
      <c r="V1844" s="0" t="n">
        <v>0.00290215131826699</v>
      </c>
      <c r="W1844" s="0" t="n">
        <v>650.672912597656</v>
      </c>
      <c r="X1844" s="0" t="n">
        <v>0.00208356231451035</v>
      </c>
      <c r="Y1844" s="0" t="n">
        <f aca="false">IF(ISNUMBER(C1844),INDEX(Scorecard!$D$5:$D$12,SUMPRODUCT(--(Scorecard!$G$5:$G$11&lt;C1844))+1),Scorecard!$D$13)</f>
        <v>2.19112706886128</v>
      </c>
      <c r="Z1844" s="0" t="n">
        <f aca="false">IF(ISNUMBER(D1844),INDEX(Scorecard!$D$14:$D$17,SUMPRODUCT(--(Scorecard!$G$14:$G$16&lt;D1844))+1),Scorecard!$D$18)</f>
        <v>-0.361970872710667</v>
      </c>
      <c r="AA1844" s="0" t="n">
        <f aca="false">IF(ISNUMBER(E1844),INDEX(Scorecard!$D$19:$D$26,SUMPRODUCT(--(Scorecard!$G$19:$G$25&lt;E1844))+1),Scorecard!$D$27)</f>
        <v>-0.0341578513653732</v>
      </c>
      <c r="AB1844" s="0" t="n">
        <f aca="false">IF(ISNUMBER(F1844),INDEX(Scorecard!$D$28:$D$35,SUMPRODUCT(--(Scorecard!$G$28:$G$34&lt;F1844))+1),Scorecard!$D$36)</f>
        <v>-0.309727037437117</v>
      </c>
      <c r="AC1844" s="0" t="n">
        <f aca="false">IF(ISNUMBER(H1844),INDEX(Scorecard!$D$37:$D$44,SUMPRODUCT(--(Scorecard!$G$37:$G$43&lt;H1844))+1),Scorecard!$D$45)</f>
        <v>-0.975503570149195</v>
      </c>
      <c r="AD1844" s="0" t="n">
        <f aca="false">IF(ISNUMBER(I1844),INDEX(Scorecard!$D$46:$D$52,SUMPRODUCT(--(Scorecard!$G$46:$G$51&lt;I1844))+1),Scorecard!$D$53)</f>
        <v>0.818882373006414</v>
      </c>
      <c r="AE1844" s="0" t="n">
        <f aca="false">IF(ISNUMBER(K1844),INDEX(Scorecard!$D$54:$D$61,SUMPRODUCT(--(Scorecard!$G$54:$G$60&lt;K1844))+1),Scorecard!$D$62)</f>
        <v>0.0151758992857273</v>
      </c>
      <c r="AF1844" s="0" t="n">
        <f aca="false">IF(ISNUMBER(L1844),INDEX(Scorecard!$D$63:$D$68,SUMPRODUCT(--(Scorecard!$G$63:$G$67&lt;L1844))+1),Scorecard!$D$69)</f>
        <v>0.322484508656054</v>
      </c>
      <c r="AG1844" s="0" t="n">
        <f aca="false">Inputs!$B$10+Scorecard!$J$5*Y1844+Scorecard!$J$6*Z1844+Scorecard!$J$7*AA1844+Scorecard!$J$8*AB1844+Scorecard!$J$9*AC1844+Scorecard!$J$10*AD1844+Scorecard!$J$11*AE1844+Scorecard!$J$12*AF1844</f>
        <v>-5.66821226977589</v>
      </c>
      <c r="AH1844" s="0" t="n">
        <f aca="false">MIN(1-Inputs!$B$13,MAX(Inputs!$B$13,1/(1+EXP(-(Inputs!$B$11*AG1844+Inputs!$B$12)))))</f>
        <v>0.0029021512488948</v>
      </c>
      <c r="AI1844" s="0" t="n">
        <f aca="false">Inputs!$B$9-Inputs!$B$8*AG1844</f>
        <v>650.672910850739</v>
      </c>
      <c r="AJ1844" s="0" t="n">
        <f aca="false">RANK(AH1844,$AH$5:$AH$2004,0)+COUNTIF($AH$4:AH1843,AH1844)</f>
        <v>1554</v>
      </c>
      <c r="AK1844" s="0" t="n">
        <f aca="false">IF(AJ1844&lt;=Deciles!$B$5*(Deciles!$B$4+1),INT((AJ1844-1)/(Deciles!$B$4+1))+1,Deciles!$B$5+INT((AJ1844-1-Deciles!$B$5*(Deciles!$B$4+1))/Deciles!$B$4)+1)</f>
        <v>8</v>
      </c>
    </row>
    <row r="1845" customFormat="false" ht="15" hidden="false" customHeight="false" outlineLevel="0" collapsed="false">
      <c r="A1845" s="0" t="n">
        <v>55390</v>
      </c>
      <c r="B1845" s="0" t="s">
        <v>145</v>
      </c>
      <c r="C1845" s="0" t="n">
        <v>830</v>
      </c>
      <c r="D1845" s="0" t="n">
        <v>80</v>
      </c>
      <c r="E1845" s="0" t="n">
        <v>72.3324127197266</v>
      </c>
      <c r="F1845" s="0" t="n">
        <v>29</v>
      </c>
      <c r="G1845" s="0" t="n">
        <v>2.69300007820129</v>
      </c>
      <c r="H1845" s="0" t="n">
        <v>-0.823666572570801</v>
      </c>
      <c r="I1845" s="0" t="n">
        <v>13</v>
      </c>
      <c r="J1845" s="0" t="n">
        <v>12.2753448486328</v>
      </c>
      <c r="K1845" s="0" t="n">
        <v>5.65833330154419</v>
      </c>
      <c r="L1845" s="0" t="n">
        <v>-1.875</v>
      </c>
      <c r="M1845" s="0" t="n">
        <v>7.33082866668701</v>
      </c>
      <c r="N1845" s="0" t="n">
        <v>0</v>
      </c>
      <c r="O1845" s="0" t="n">
        <v>0</v>
      </c>
      <c r="P1845" s="0" t="s">
        <v>140</v>
      </c>
      <c r="Q1845" s="0" t="s">
        <v>141</v>
      </c>
      <c r="R1845" s="0" t="n">
        <v>2</v>
      </c>
      <c r="S1845" s="0" t="s">
        <v>154</v>
      </c>
      <c r="T1845" s="0" t="n">
        <v>0</v>
      </c>
      <c r="U1845" s="0" t="n">
        <v>214345.66</v>
      </c>
      <c r="V1845" s="0" t="n">
        <v>0.00153363775461912</v>
      </c>
      <c r="W1845" s="0" t="n">
        <v>667.971862792969</v>
      </c>
      <c r="X1845" s="0" t="n">
        <v>0.00120058050379157</v>
      </c>
      <c r="Y1845" s="0" t="n">
        <f aca="false">IF(ISNUMBER(C1845),INDEX(Scorecard!$D$5:$D$12,SUMPRODUCT(--(Scorecard!$G$5:$G$11&lt;C1845))+1),Scorecard!$D$13)</f>
        <v>2.19112706886128</v>
      </c>
      <c r="Z1845" s="0" t="n">
        <f aca="false">IF(ISNUMBER(D1845),INDEX(Scorecard!$D$14:$D$17,SUMPRODUCT(--(Scorecard!$G$14:$G$16&lt;D1845))+1),Scorecard!$D$18)</f>
        <v>0.0505355481560174</v>
      </c>
      <c r="AA1845" s="0" t="n">
        <f aca="false">IF(ISNUMBER(E1845),INDEX(Scorecard!$D$19:$D$26,SUMPRODUCT(--(Scorecard!$G$19:$G$25&lt;E1845))+1),Scorecard!$D$27)</f>
        <v>-0.0341578513653732</v>
      </c>
      <c r="AB1845" s="0" t="n">
        <f aca="false">IF(ISNUMBER(F1845),INDEX(Scorecard!$D$28:$D$35,SUMPRODUCT(--(Scorecard!$G$28:$G$34&lt;F1845))+1),Scorecard!$D$36)</f>
        <v>0.165097008946478</v>
      </c>
      <c r="AC1845" s="0" t="n">
        <f aca="false">IF(ISNUMBER(H1845),INDEX(Scorecard!$D$37:$D$44,SUMPRODUCT(--(Scorecard!$G$37:$G$43&lt;H1845))+1),Scorecard!$D$45)</f>
        <v>1.35057635045042</v>
      </c>
      <c r="AD1845" s="0" t="n">
        <f aca="false">IF(ISNUMBER(I1845),INDEX(Scorecard!$D$46:$D$52,SUMPRODUCT(--(Scorecard!$G$46:$G$51&lt;I1845))+1),Scorecard!$D$53)</f>
        <v>-0.114272400683245</v>
      </c>
      <c r="AE1845" s="0" t="n">
        <f aca="false">IF(ISNUMBER(K1845),INDEX(Scorecard!$D$54:$D$61,SUMPRODUCT(--(Scorecard!$G$54:$G$60&lt;K1845))+1),Scorecard!$D$62)</f>
        <v>0.0151758992857273</v>
      </c>
      <c r="AF1845" s="0" t="n">
        <f aca="false">IF(ISNUMBER(L1845),INDEX(Scorecard!$D$63:$D$68,SUMPRODUCT(--(Scorecard!$G$63:$G$67&lt;L1845))+1),Scorecard!$D$69)</f>
        <v>-0.340582194386522</v>
      </c>
      <c r="AG1845" s="0" t="n">
        <f aca="false">Inputs!$B$10+Scorecard!$J$5*Y1845+Scorecard!$J$6*Z1845+Scorecard!$J$7*AA1845+Scorecard!$J$8*AB1845+Scorecard!$J$9*AC1845+Scorecard!$J$10*AD1845+Scorecard!$J$11*AE1845+Scorecard!$J$12*AF1845</f>
        <v>-6.26774735024167</v>
      </c>
      <c r="AH1845" s="0" t="n">
        <f aca="false">MIN(1-Inputs!$B$13,MAX(Inputs!$B$13,1/(1+EXP(-(Inputs!$B$11*AG1845+Inputs!$B$12)))))</f>
        <v>0.00153363773744512</v>
      </c>
      <c r="AI1845" s="0" t="n">
        <f aca="false">Inputs!$B$9-Inputs!$B$8*AG1845</f>
        <v>667.971836599278</v>
      </c>
      <c r="AJ1845" s="0" t="n">
        <f aca="false">RANK(AH1845,$AH$5:$AH$2004,0)+COUNTIF($AH$4:AH1844,AH1845)</f>
        <v>1797</v>
      </c>
      <c r="AK1845" s="0" t="n">
        <f aca="false">IF(AJ1845&lt;=Deciles!$B$5*(Deciles!$B$4+1),INT((AJ1845-1)/(Deciles!$B$4+1))+1,Deciles!$B$5+INT((AJ1845-1-Deciles!$B$5*(Deciles!$B$4+1))/Deciles!$B$4)+1)</f>
        <v>9</v>
      </c>
    </row>
    <row r="1846" customFormat="false" ht="15" hidden="false" customHeight="false" outlineLevel="0" collapsed="false">
      <c r="A1846" s="0" t="n">
        <v>55422</v>
      </c>
      <c r="B1846" s="0" t="s">
        <v>143</v>
      </c>
      <c r="C1846" s="0" t="n">
        <v>761</v>
      </c>
      <c r="D1846" s="0" t="n">
        <v>80.2275695800781</v>
      </c>
      <c r="E1846" s="0" t="n">
        <v>75.1866073608398</v>
      </c>
      <c r="F1846" s="0" t="n">
        <v>39</v>
      </c>
      <c r="G1846" s="0" t="n">
        <v>3.82399988174439</v>
      </c>
      <c r="H1846" s="0" t="n">
        <v>0.59066653251648</v>
      </c>
      <c r="I1846" s="0" t="n">
        <v>17</v>
      </c>
      <c r="J1846" s="0" t="n">
        <v>12.6331415176392</v>
      </c>
      <c r="K1846" s="0" t="n">
        <v>8.53333377838135</v>
      </c>
      <c r="L1846" s="0" t="n">
        <v>5.07179546356201</v>
      </c>
      <c r="M1846" s="0" t="n">
        <v>1.95005702972412</v>
      </c>
      <c r="N1846" s="0" t="n">
        <v>1</v>
      </c>
      <c r="O1846" s="0" t="n">
        <v>0</v>
      </c>
      <c r="P1846" s="0" t="s">
        <v>144</v>
      </c>
      <c r="Q1846" s="0" t="s">
        <v>141</v>
      </c>
      <c r="R1846" s="0" t="n">
        <v>2</v>
      </c>
      <c r="S1846" s="0" t="s">
        <v>147</v>
      </c>
      <c r="T1846" s="0" t="n">
        <v>0</v>
      </c>
      <c r="U1846" s="0" t="n">
        <v>306551.66</v>
      </c>
      <c r="V1846" s="0" t="n">
        <v>0.0162076037377119</v>
      </c>
      <c r="W1846" s="0" t="n">
        <v>603.758178710938</v>
      </c>
      <c r="X1846" s="0" t="n">
        <v>0.0112098092213273</v>
      </c>
      <c r="Y1846" s="0" t="n">
        <f aca="false">IF(ISNUMBER(C1846),INDEX(Scorecard!$D$5:$D$12,SUMPRODUCT(--(Scorecard!$G$5:$G$11&lt;C1846))+1),Scorecard!$D$13)</f>
        <v>0.733188958177614</v>
      </c>
      <c r="Z1846" s="0" t="n">
        <f aca="false">IF(ISNUMBER(D1846),INDEX(Scorecard!$D$14:$D$17,SUMPRODUCT(--(Scorecard!$G$14:$G$16&lt;D1846))+1),Scorecard!$D$18)</f>
        <v>0.0505355481560174</v>
      </c>
      <c r="AA1846" s="0" t="n">
        <f aca="false">IF(ISNUMBER(E1846),INDEX(Scorecard!$D$19:$D$26,SUMPRODUCT(--(Scorecard!$G$19:$G$25&lt;E1846))+1),Scorecard!$D$27)</f>
        <v>-0.0341578513653732</v>
      </c>
      <c r="AB1846" s="0" t="n">
        <f aca="false">IF(ISNUMBER(F1846),INDEX(Scorecard!$D$28:$D$35,SUMPRODUCT(--(Scorecard!$G$28:$G$34&lt;F1846))+1),Scorecard!$D$36)</f>
        <v>-0.132616866359722</v>
      </c>
      <c r="AC1846" s="0" t="n">
        <f aca="false">IF(ISNUMBER(H1846),INDEX(Scorecard!$D$37:$D$44,SUMPRODUCT(--(Scorecard!$G$37:$G$43&lt;H1846))+1),Scorecard!$D$45)</f>
        <v>-0.271229676926091</v>
      </c>
      <c r="AD1846" s="0" t="n">
        <f aca="false">IF(ISNUMBER(I1846),INDEX(Scorecard!$D$46:$D$52,SUMPRODUCT(--(Scorecard!$G$46:$G$51&lt;I1846))+1),Scorecard!$D$53)</f>
        <v>-0.114272400683245</v>
      </c>
      <c r="AE1846" s="0" t="n">
        <f aca="false">IF(ISNUMBER(K1846),INDEX(Scorecard!$D$54:$D$61,SUMPRODUCT(--(Scorecard!$G$54:$G$60&lt;K1846))+1),Scorecard!$D$62)</f>
        <v>-0.541917179454542</v>
      </c>
      <c r="AF1846" s="0" t="n">
        <f aca="false">IF(ISNUMBER(L1846),INDEX(Scorecard!$D$63:$D$68,SUMPRODUCT(--(Scorecard!$G$63:$G$67&lt;L1846))+1),Scorecard!$D$69)</f>
        <v>0.322484508656054</v>
      </c>
      <c r="AG1846" s="0" t="n">
        <f aca="false">Inputs!$B$10+Scorecard!$J$5*Y1846+Scorecard!$J$6*Z1846+Scorecard!$J$7*AA1846+Scorecard!$J$8*AB1846+Scorecard!$J$9*AC1846+Scorecard!$J$10*AD1846+Scorecard!$J$11*AE1846+Scorecard!$J$12*AF1846</f>
        <v>-4.04227073256303</v>
      </c>
      <c r="AH1846" s="0" t="n">
        <f aca="false">MIN(1-Inputs!$B$13,MAX(Inputs!$B$13,1/(1+EXP(-(Inputs!$B$11*AG1846+Inputs!$B$12)))))</f>
        <v>0.0162076041452254</v>
      </c>
      <c r="AI1846" s="0" t="n">
        <f aca="false">Inputs!$B$9-Inputs!$B$8*AG1846</f>
        <v>603.758155000491</v>
      </c>
      <c r="AJ1846" s="0" t="n">
        <f aca="false">RANK(AH1846,$AH$5:$AH$2004,0)+COUNTIF($AH$4:AH1845,AH1846)</f>
        <v>559</v>
      </c>
      <c r="AK1846" s="0" t="n">
        <f aca="false">IF(AJ1846&lt;=Deciles!$B$5*(Deciles!$B$4+1),INT((AJ1846-1)/(Deciles!$B$4+1))+1,Deciles!$B$5+INT((AJ1846-1-Deciles!$B$5*(Deciles!$B$4+1))/Deciles!$B$4)+1)</f>
        <v>3</v>
      </c>
    </row>
    <row r="1847" customFormat="false" ht="15" hidden="false" customHeight="false" outlineLevel="0" collapsed="false">
      <c r="A1847" s="0" t="n">
        <v>55446</v>
      </c>
      <c r="B1847" s="0" t="s">
        <v>150</v>
      </c>
      <c r="C1847" s="0" t="n">
        <v>773</v>
      </c>
      <c r="D1847" s="0" t="n">
        <v>79.8535690307617</v>
      </c>
      <c r="E1847" s="0" t="n">
        <v>56.0461463928223</v>
      </c>
      <c r="F1847" s="0" t="n">
        <v>40</v>
      </c>
      <c r="G1847" s="0" t="n">
        <v>4.11299991607666</v>
      </c>
      <c r="H1847" s="0" t="n">
        <v>-2.5203332901001</v>
      </c>
      <c r="I1847" s="0" t="n">
        <v>72</v>
      </c>
      <c r="J1847" s="0" t="n">
        <v>11.6420869827271</v>
      </c>
      <c r="K1847" s="0" t="n">
        <v>4.09999990463257</v>
      </c>
      <c r="L1847" s="0" t="n">
        <v>-0.208333492279053</v>
      </c>
      <c r="M1847" s="0" t="n">
        <v>4.74416780471802</v>
      </c>
      <c r="N1847" s="0" t="n">
        <v>0</v>
      </c>
      <c r="O1847" s="0" t="n">
        <v>0</v>
      </c>
      <c r="P1847" s="0" t="s">
        <v>144</v>
      </c>
      <c r="Q1847" s="0" t="s">
        <v>141</v>
      </c>
      <c r="R1847" s="0" t="n">
        <v>2</v>
      </c>
      <c r="S1847" s="0" t="s">
        <v>142</v>
      </c>
      <c r="T1847" s="0" t="n">
        <v>0</v>
      </c>
      <c r="U1847" s="0" t="n">
        <v>113787.42</v>
      </c>
      <c r="V1847" s="0" t="n">
        <v>0.00263006263412535</v>
      </c>
      <c r="W1847" s="0" t="n">
        <v>653.344604492188</v>
      </c>
      <c r="X1847" s="0" t="n">
        <v>0.00166556879412383</v>
      </c>
      <c r="Y1847" s="0" t="n">
        <f aca="false">IF(ISNUMBER(C1847),INDEX(Scorecard!$D$5:$D$12,SUMPRODUCT(--(Scorecard!$G$5:$G$11&lt;C1847))+1),Scorecard!$D$13)</f>
        <v>1.23750384304241</v>
      </c>
      <c r="Z1847" s="0" t="n">
        <f aca="false">IF(ISNUMBER(D1847),INDEX(Scorecard!$D$14:$D$17,SUMPRODUCT(--(Scorecard!$G$14:$G$16&lt;D1847))+1),Scorecard!$D$18)</f>
        <v>0.0505355481560174</v>
      </c>
      <c r="AA1847" s="0" t="n">
        <f aca="false">IF(ISNUMBER(E1847),INDEX(Scorecard!$D$19:$D$26,SUMPRODUCT(--(Scorecard!$G$19:$G$25&lt;E1847))+1),Scorecard!$D$27)</f>
        <v>0.285899340811827</v>
      </c>
      <c r="AB1847" s="0" t="n">
        <f aca="false">IF(ISNUMBER(F1847),INDEX(Scorecard!$D$28:$D$35,SUMPRODUCT(--(Scorecard!$G$28:$G$34&lt;F1847))+1),Scorecard!$D$36)</f>
        <v>-0.132616866359722</v>
      </c>
      <c r="AC1847" s="0" t="n">
        <f aca="false">IF(ISNUMBER(H1847),INDEX(Scorecard!$D$37:$D$44,SUMPRODUCT(--(Scorecard!$G$37:$G$43&lt;H1847))+1),Scorecard!$D$45)</f>
        <v>1.35057635045042</v>
      </c>
      <c r="AD1847" s="0" t="n">
        <f aca="false">IF(ISNUMBER(I1847),INDEX(Scorecard!$D$46:$D$52,SUMPRODUCT(--(Scorecard!$G$46:$G$51&lt;I1847))+1),Scorecard!$D$53)</f>
        <v>0.818882373006414</v>
      </c>
      <c r="AE1847" s="0" t="n">
        <f aca="false">IF(ISNUMBER(K1847),INDEX(Scorecard!$D$54:$D$61,SUMPRODUCT(--(Scorecard!$G$54:$G$60&lt;K1847))+1),Scorecard!$D$62)</f>
        <v>0.489050497890326</v>
      </c>
      <c r="AF1847" s="0" t="n">
        <f aca="false">IF(ISNUMBER(L1847),INDEX(Scorecard!$D$63:$D$68,SUMPRODUCT(--(Scorecard!$G$63:$G$67&lt;L1847))+1),Scorecard!$D$69)</f>
        <v>0.322484508656054</v>
      </c>
      <c r="AG1847" s="0" t="n">
        <f aca="false">Inputs!$B$10+Scorecard!$J$5*Y1847+Scorecard!$J$6*Z1847+Scorecard!$J$7*AA1847+Scorecard!$J$8*AB1847+Scorecard!$J$9*AC1847+Scorecard!$J$10*AD1847+Scorecard!$J$11*AE1847+Scorecard!$J$12*AF1847</f>
        <v>-5.76080664978757</v>
      </c>
      <c r="AH1847" s="0" t="n">
        <f aca="false">MIN(1-Inputs!$B$13,MAX(Inputs!$B$13,1/(1+EXP(-(Inputs!$B$11*AG1847+Inputs!$B$12)))))</f>
        <v>0.00263006254600634</v>
      </c>
      <c r="AI1847" s="0" t="n">
        <f aca="false">Inputs!$B$9-Inputs!$B$8*AG1847</f>
        <v>653.344619907879</v>
      </c>
      <c r="AJ1847" s="0" t="n">
        <f aca="false">RANK(AH1847,$AH$5:$AH$2004,0)+COUNTIF($AH$4:AH1846,AH1847)</f>
        <v>1611</v>
      </c>
      <c r="AK1847" s="0" t="n">
        <f aca="false">IF(AJ1847&lt;=Deciles!$B$5*(Deciles!$B$4+1),INT((AJ1847-1)/(Deciles!$B$4+1))+1,Deciles!$B$5+INT((AJ1847-1-Deciles!$B$5*(Deciles!$B$4+1))/Deciles!$B$4)+1)</f>
        <v>9</v>
      </c>
    </row>
    <row r="1848" customFormat="false" ht="15" hidden="false" customHeight="false" outlineLevel="0" collapsed="false">
      <c r="A1848" s="0" t="n">
        <v>55483</v>
      </c>
      <c r="B1848" s="0" t="s">
        <v>155</v>
      </c>
      <c r="C1848" s="0" t="n">
        <v>686</v>
      </c>
      <c r="D1848" s="0" t="n">
        <v>80</v>
      </c>
      <c r="E1848" s="0" t="n">
        <v>65.0569152832031</v>
      </c>
      <c r="F1848" s="0" t="n">
        <v>33</v>
      </c>
      <c r="G1848" s="0" t="n">
        <v>4</v>
      </c>
      <c r="H1848" s="0" t="n">
        <v>-1.73333311080933</v>
      </c>
      <c r="I1848" s="0" t="n">
        <v>41</v>
      </c>
      <c r="J1848" s="0" t="n">
        <v>12.4453573226929</v>
      </c>
      <c r="K1848" s="0" t="n">
        <v>4.40833330154419</v>
      </c>
      <c r="L1848" s="0" t="n">
        <v>-1.125</v>
      </c>
      <c r="M1848" s="0" t="n">
        <v>6.02960968017578</v>
      </c>
      <c r="N1848" s="0" t="n">
        <v>0</v>
      </c>
      <c r="O1848" s="0" t="n">
        <v>0</v>
      </c>
      <c r="P1848" s="0" t="s">
        <v>144</v>
      </c>
      <c r="Q1848" s="0" t="s">
        <v>153</v>
      </c>
      <c r="R1848" s="0" t="n">
        <v>1</v>
      </c>
      <c r="S1848" s="0" t="s">
        <v>156</v>
      </c>
      <c r="T1848" s="0" t="n">
        <v>0</v>
      </c>
      <c r="U1848" s="0" t="n">
        <v>254068.1</v>
      </c>
      <c r="V1848" s="0" t="n">
        <v>0.0253263916820288</v>
      </c>
      <c r="W1848" s="0" t="n">
        <v>591.425598144531</v>
      </c>
      <c r="X1848" s="0" t="n">
        <v>0.0259058363735676</v>
      </c>
      <c r="Y1848" s="0" t="n">
        <f aca="false">IF(ISNUMBER(C1848),INDEX(Scorecard!$D$5:$D$12,SUMPRODUCT(--(Scorecard!$G$5:$G$11&lt;C1848))+1),Scorecard!$D$13)</f>
        <v>-0.869677851527538</v>
      </c>
      <c r="Z1848" s="0" t="n">
        <f aca="false">IF(ISNUMBER(D1848),INDEX(Scorecard!$D$14:$D$17,SUMPRODUCT(--(Scorecard!$G$14:$G$16&lt;D1848))+1),Scorecard!$D$18)</f>
        <v>0.0505355481560174</v>
      </c>
      <c r="AA1848" s="0" t="n">
        <f aca="false">IF(ISNUMBER(E1848),INDEX(Scorecard!$D$19:$D$26,SUMPRODUCT(--(Scorecard!$G$19:$G$25&lt;E1848))+1),Scorecard!$D$27)</f>
        <v>0.233621608745691</v>
      </c>
      <c r="AB1848" s="0" t="n">
        <f aca="false">IF(ISNUMBER(F1848),INDEX(Scorecard!$D$28:$D$35,SUMPRODUCT(--(Scorecard!$G$28:$G$34&lt;F1848))+1),Scorecard!$D$36)</f>
        <v>-0.0008456427959252</v>
      </c>
      <c r="AC1848" s="0" t="n">
        <f aca="false">IF(ISNUMBER(H1848),INDEX(Scorecard!$D$37:$D$44,SUMPRODUCT(--(Scorecard!$G$37:$G$43&lt;H1848))+1),Scorecard!$D$45)</f>
        <v>1.35057635045042</v>
      </c>
      <c r="AD1848" s="0" t="n">
        <f aca="false">IF(ISNUMBER(I1848),INDEX(Scorecard!$D$46:$D$52,SUMPRODUCT(--(Scorecard!$G$46:$G$51&lt;I1848))+1),Scorecard!$D$53)</f>
        <v>0.569875412099532</v>
      </c>
      <c r="AE1848" s="0" t="n">
        <f aca="false">IF(ISNUMBER(K1848),INDEX(Scorecard!$D$54:$D$61,SUMPRODUCT(--(Scorecard!$G$54:$G$60&lt;K1848))+1),Scorecard!$D$62)</f>
        <v>0.409483001259379</v>
      </c>
      <c r="AF1848" s="0" t="n">
        <f aca="false">IF(ISNUMBER(L1848),INDEX(Scorecard!$D$63:$D$68,SUMPRODUCT(--(Scorecard!$G$63:$G$67&lt;L1848))+1),Scorecard!$D$69)</f>
        <v>-0.340582194386522</v>
      </c>
      <c r="AG1848" s="0" t="n">
        <f aca="false">Inputs!$B$10+Scorecard!$J$5*Y1848+Scorecard!$J$6*Z1848+Scorecard!$J$7*AA1848+Scorecard!$J$8*AB1848+Scorecard!$J$9*AC1848+Scorecard!$J$10*AD1848+Scorecard!$J$11*AE1848+Scorecard!$J$12*AF1848</f>
        <v>-3.61485621515318</v>
      </c>
      <c r="AH1848" s="0" t="n">
        <f aca="false">MIN(1-Inputs!$B$13,MAX(Inputs!$B$13,1/(1+EXP(-(Inputs!$B$11*AG1848+Inputs!$B$12)))))</f>
        <v>0.0253263914023819</v>
      </c>
      <c r="AI1848" s="0" t="n">
        <f aca="false">Inputs!$B$9-Inputs!$B$8*AG1848</f>
        <v>591.425578907068</v>
      </c>
      <c r="AJ1848" s="0" t="n">
        <f aca="false">RANK(AH1848,$AH$5:$AH$2004,0)+COUNTIF($AH$4:AH1847,AH1848)</f>
        <v>379</v>
      </c>
      <c r="AK1848" s="0" t="n">
        <f aca="false">IF(AJ1848&lt;=Deciles!$B$5*(Deciles!$B$4+1),INT((AJ1848-1)/(Deciles!$B$4+1))+1,Deciles!$B$5+INT((AJ1848-1-Deciles!$B$5*(Deciles!$B$4+1))/Deciles!$B$4)+1)</f>
        <v>2</v>
      </c>
    </row>
    <row r="1849" customFormat="false" ht="15" hidden="false" customHeight="false" outlineLevel="0" collapsed="false">
      <c r="A1849" s="0" t="n">
        <v>55512</v>
      </c>
      <c r="B1849" s="0" t="s">
        <v>158</v>
      </c>
      <c r="C1849" s="0" t="n">
        <v>786</v>
      </c>
      <c r="D1849" s="0" t="n">
        <v>80</v>
      </c>
      <c r="E1849" s="0" t="n">
        <v>78.3315277099609</v>
      </c>
      <c r="F1849" s="0" t="n">
        <v>43</v>
      </c>
      <c r="G1849" s="0" t="n">
        <v>3.6029999256134</v>
      </c>
      <c r="H1849" s="0" t="n">
        <v>0.686333179473877</v>
      </c>
      <c r="I1849" s="0" t="n">
        <v>10</v>
      </c>
      <c r="J1849" s="0" t="n">
        <v>12.1246652603149</v>
      </c>
      <c r="K1849" s="0" t="n">
        <v>6.73333311080933</v>
      </c>
      <c r="L1849" s="0" t="n">
        <v>2.71025609970093</v>
      </c>
      <c r="M1849" s="0" t="n">
        <v>0.529953420162201</v>
      </c>
      <c r="N1849" s="0" t="n">
        <v>0</v>
      </c>
      <c r="O1849" s="0" t="n">
        <v>0</v>
      </c>
      <c r="P1849" s="0" t="s">
        <v>144</v>
      </c>
      <c r="Q1849" s="0" t="s">
        <v>141</v>
      </c>
      <c r="R1849" s="0" t="n">
        <v>2</v>
      </c>
      <c r="S1849" s="0" t="s">
        <v>151</v>
      </c>
      <c r="T1849" s="0" t="n">
        <v>0</v>
      </c>
      <c r="U1849" s="0" t="n">
        <v>184363.62</v>
      </c>
      <c r="V1849" s="0" t="n">
        <v>0.0101252924650908</v>
      </c>
      <c r="W1849" s="0" t="n">
        <v>616.657165527344</v>
      </c>
      <c r="X1849" s="0" t="n">
        <v>0.0043989815749228</v>
      </c>
      <c r="Y1849" s="0" t="n">
        <f aca="false">IF(ISNUMBER(C1849),INDEX(Scorecard!$D$5:$D$12,SUMPRODUCT(--(Scorecard!$G$5:$G$11&lt;C1849))+1),Scorecard!$D$13)</f>
        <v>1.23750384304241</v>
      </c>
      <c r="Z1849" s="0" t="n">
        <f aca="false">IF(ISNUMBER(D1849),INDEX(Scorecard!$D$14:$D$17,SUMPRODUCT(--(Scorecard!$G$14:$G$16&lt;D1849))+1),Scorecard!$D$18)</f>
        <v>0.0505355481560174</v>
      </c>
      <c r="AA1849" s="0" t="n">
        <f aca="false">IF(ISNUMBER(E1849),INDEX(Scorecard!$D$19:$D$26,SUMPRODUCT(--(Scorecard!$G$19:$G$25&lt;E1849))+1),Scorecard!$D$27)</f>
        <v>-0.0341578513653732</v>
      </c>
      <c r="AB1849" s="0" t="n">
        <f aca="false">IF(ISNUMBER(F1849),INDEX(Scorecard!$D$28:$D$35,SUMPRODUCT(--(Scorecard!$G$28:$G$34&lt;F1849))+1),Scorecard!$D$36)</f>
        <v>-0.309727037437117</v>
      </c>
      <c r="AC1849" s="0" t="n">
        <f aca="false">IF(ISNUMBER(H1849),INDEX(Scorecard!$D$37:$D$44,SUMPRODUCT(--(Scorecard!$G$37:$G$43&lt;H1849))+1),Scorecard!$D$45)</f>
        <v>-0.569454719285959</v>
      </c>
      <c r="AD1849" s="0" t="n">
        <f aca="false">IF(ISNUMBER(I1849),INDEX(Scorecard!$D$46:$D$52,SUMPRODUCT(--(Scorecard!$G$46:$G$51&lt;I1849))+1),Scorecard!$D$53)</f>
        <v>-0.114272400683245</v>
      </c>
      <c r="AE1849" s="0" t="n">
        <f aca="false">IF(ISNUMBER(K1849),INDEX(Scorecard!$D$54:$D$61,SUMPRODUCT(--(Scorecard!$G$54:$G$60&lt;K1849))+1),Scorecard!$D$62)</f>
        <v>-0.357264871923982</v>
      </c>
      <c r="AF1849" s="0" t="n">
        <f aca="false">IF(ISNUMBER(L1849),INDEX(Scorecard!$D$63:$D$68,SUMPRODUCT(--(Scorecard!$G$63:$G$67&lt;L1849))+1),Scorecard!$D$69)</f>
        <v>0.322484508656054</v>
      </c>
      <c r="AG1849" s="0" t="n">
        <f aca="false">Inputs!$B$10+Scorecard!$J$5*Y1849+Scorecard!$J$6*Z1849+Scorecard!$J$7*AA1849+Scorecard!$J$8*AB1849+Scorecard!$J$9*AC1849+Scorecard!$J$10*AD1849+Scorecard!$J$11*AE1849+Scorecard!$J$12*AF1849</f>
        <v>-4.48931587818586</v>
      </c>
      <c r="AH1849" s="0" t="n">
        <f aca="false">MIN(1-Inputs!$B$13,MAX(Inputs!$B$13,1/(1+EXP(-(Inputs!$B$11*AG1849+Inputs!$B$12)))))</f>
        <v>0.010125292793202</v>
      </c>
      <c r="AI1849" s="0" t="n">
        <f aca="false">Inputs!$B$9-Inputs!$B$8*AG1849</f>
        <v>616.657151293362</v>
      </c>
      <c r="AJ1849" s="0" t="n">
        <f aca="false">RANK(AH1849,$AH$5:$AH$2004,0)+COUNTIF($AH$4:AH1848,AH1849)</f>
        <v>811</v>
      </c>
      <c r="AK1849" s="0" t="n">
        <f aca="false">IF(AJ1849&lt;=Deciles!$B$5*(Deciles!$B$4+1),INT((AJ1849-1)/(Deciles!$B$4+1))+1,Deciles!$B$5+INT((AJ1849-1-Deciles!$B$5*(Deciles!$B$4+1))/Deciles!$B$4)+1)</f>
        <v>5</v>
      </c>
    </row>
    <row r="1850" customFormat="false" ht="15" hidden="false" customHeight="false" outlineLevel="0" collapsed="false">
      <c r="A1850" s="0" t="n">
        <v>55517</v>
      </c>
      <c r="B1850" s="0" t="s">
        <v>157</v>
      </c>
      <c r="C1850" s="0" t="n">
        <v>702</v>
      </c>
      <c r="D1850" s="0" t="n">
        <v>63.4947853088379</v>
      </c>
      <c r="E1850" s="0" t="n">
        <v>42.3499450683594</v>
      </c>
      <c r="F1850" s="0" t="n">
        <v>27</v>
      </c>
      <c r="G1850" s="0" t="n">
        <v>4.28299999237061</v>
      </c>
      <c r="H1850" s="0" t="n">
        <v>0.399666547775269</v>
      </c>
      <c r="I1850" s="0" t="n">
        <v>74</v>
      </c>
      <c r="J1850" s="0" t="n">
        <v>12.6332197189331</v>
      </c>
      <c r="K1850" s="0" t="n">
        <v>3.72307682037354</v>
      </c>
      <c r="L1850" s="0" t="n">
        <v>-0.276923179626465</v>
      </c>
      <c r="M1850" s="0" t="n">
        <v>4.3403639793396</v>
      </c>
      <c r="N1850" s="0" t="n">
        <v>0</v>
      </c>
      <c r="O1850" s="0" t="n">
        <v>0</v>
      </c>
      <c r="P1850" s="0" t="s">
        <v>146</v>
      </c>
      <c r="Q1850" s="0" t="s">
        <v>141</v>
      </c>
      <c r="R1850" s="0" t="n">
        <v>2</v>
      </c>
      <c r="S1850" s="0" t="s">
        <v>142</v>
      </c>
      <c r="T1850" s="0" t="n">
        <v>0</v>
      </c>
      <c r="U1850" s="0" t="n">
        <v>306575.66</v>
      </c>
      <c r="V1850" s="0" t="n">
        <v>0.0149826416745782</v>
      </c>
      <c r="W1850" s="0" t="n">
        <v>605.918762207031</v>
      </c>
      <c r="X1850" s="0" t="n">
        <v>0.0065412325784564</v>
      </c>
      <c r="Y1850" s="0" t="n">
        <f aca="false">IF(ISNUMBER(C1850),INDEX(Scorecard!$D$5:$D$12,SUMPRODUCT(--(Scorecard!$G$5:$G$11&lt;C1850))+1),Scorecard!$D$13)</f>
        <v>-0.869677851527538</v>
      </c>
      <c r="Z1850" s="0" t="n">
        <f aca="false">IF(ISNUMBER(D1850),INDEX(Scorecard!$D$14:$D$17,SUMPRODUCT(--(Scorecard!$G$14:$G$16&lt;D1850))+1),Scorecard!$D$18)</f>
        <v>0.128579646629417</v>
      </c>
      <c r="AA1850" s="0" t="n">
        <f aca="false">IF(ISNUMBER(E1850),INDEX(Scorecard!$D$19:$D$26,SUMPRODUCT(--(Scorecard!$G$19:$G$25&lt;E1850))+1),Scorecard!$D$27)</f>
        <v>0.57899015159425</v>
      </c>
      <c r="AB1850" s="0" t="n">
        <f aca="false">IF(ISNUMBER(F1850),INDEX(Scorecard!$D$28:$D$35,SUMPRODUCT(--(Scorecard!$G$28:$G$34&lt;F1850))+1),Scorecard!$D$36)</f>
        <v>0.165097008946478</v>
      </c>
      <c r="AC1850" s="0" t="n">
        <f aca="false">IF(ISNUMBER(H1850),INDEX(Scorecard!$D$37:$D$44,SUMPRODUCT(--(Scorecard!$G$37:$G$43&lt;H1850))+1),Scorecard!$D$45)</f>
        <v>-0.271229676926091</v>
      </c>
      <c r="AD1850" s="0" t="n">
        <f aca="false">IF(ISNUMBER(I1850),INDEX(Scorecard!$D$46:$D$52,SUMPRODUCT(--(Scorecard!$G$46:$G$51&lt;I1850))+1),Scorecard!$D$53)</f>
        <v>0.818882373006414</v>
      </c>
      <c r="AE1850" s="0" t="n">
        <f aca="false">IF(ISNUMBER(K1850),INDEX(Scorecard!$D$54:$D$61,SUMPRODUCT(--(Scorecard!$G$54:$G$60&lt;K1850))+1),Scorecard!$D$62)</f>
        <v>0.489050497890326</v>
      </c>
      <c r="AF1850" s="0" t="n">
        <f aca="false">IF(ISNUMBER(L1850),INDEX(Scorecard!$D$63:$D$68,SUMPRODUCT(--(Scorecard!$G$63:$G$67&lt;L1850))+1),Scorecard!$D$69)</f>
        <v>0.322484508656054</v>
      </c>
      <c r="AG1850" s="0" t="n">
        <f aca="false">Inputs!$B$10+Scorecard!$J$5*Y1850+Scorecard!$J$6*Z1850+Scorecard!$J$7*AA1850+Scorecard!$J$8*AB1850+Scorecard!$J$9*AC1850+Scorecard!$J$10*AD1850+Scorecard!$J$11*AE1850+Scorecard!$J$12*AF1850</f>
        <v>-4.11715156358681</v>
      </c>
      <c r="AH1850" s="0" t="n">
        <f aca="false">MIN(1-Inputs!$B$13,MAX(Inputs!$B$13,1/(1+EXP(-(Inputs!$B$11*AG1850+Inputs!$B$12)))))</f>
        <v>0.0149826418385745</v>
      </c>
      <c r="AI1850" s="0" t="n">
        <f aca="false">Inputs!$B$9-Inputs!$B$8*AG1850</f>
        <v>605.918759072004</v>
      </c>
      <c r="AJ1850" s="0" t="n">
        <f aca="false">RANK(AH1850,$AH$5:$AH$2004,0)+COUNTIF($AH$4:AH1849,AH1850)</f>
        <v>591</v>
      </c>
      <c r="AK1850" s="0" t="n">
        <f aca="false">IF(AJ1850&lt;=Deciles!$B$5*(Deciles!$B$4+1),INT((AJ1850-1)/(Deciles!$B$4+1))+1,Deciles!$B$5+INT((AJ1850-1-Deciles!$B$5*(Deciles!$B$4+1))/Deciles!$B$4)+1)</f>
        <v>3</v>
      </c>
    </row>
    <row r="1851" customFormat="false" ht="15" hidden="false" customHeight="false" outlineLevel="0" collapsed="false">
      <c r="A1851" s="0" t="n">
        <v>55556</v>
      </c>
      <c r="B1851" s="0" t="s">
        <v>150</v>
      </c>
      <c r="C1851" s="0" t="n">
        <v>772</v>
      </c>
      <c r="D1851" s="0" t="n">
        <v>94.5842056274414</v>
      </c>
      <c r="E1851" s="0" t="n">
        <v>82.2685699462891</v>
      </c>
      <c r="F1851" s="0" t="n">
        <v>38</v>
      </c>
      <c r="G1851" s="0" t="n">
        <v>3.3420000076294</v>
      </c>
      <c r="H1851" s="0" t="n">
        <v>-3.29133319854736</v>
      </c>
      <c r="I1851" s="0" t="n">
        <v>20</v>
      </c>
      <c r="J1851" s="0" t="n">
        <v>12.0406932830811</v>
      </c>
      <c r="K1851" s="0" t="n">
        <v>4.40000009536743</v>
      </c>
      <c r="L1851" s="0" t="n">
        <v>-0.208333015441895</v>
      </c>
      <c r="M1851" s="0" t="n">
        <v>6.54819679260254</v>
      </c>
      <c r="N1851" s="0" t="n">
        <v>0</v>
      </c>
      <c r="O1851" s="0" t="n">
        <v>0</v>
      </c>
      <c r="P1851" s="0" t="s">
        <v>144</v>
      </c>
      <c r="Q1851" s="0" t="s">
        <v>141</v>
      </c>
      <c r="R1851" s="0" t="n">
        <v>2</v>
      </c>
      <c r="S1851" s="0" t="s">
        <v>151</v>
      </c>
      <c r="T1851" s="0" t="n">
        <v>0</v>
      </c>
      <c r="U1851" s="0" t="n">
        <v>169514.36</v>
      </c>
      <c r="V1851" s="0" t="n">
        <v>0.00535037461668253</v>
      </c>
      <c r="W1851" s="0" t="n">
        <v>634.050842285156</v>
      </c>
      <c r="X1851" s="0" t="n">
        <v>0.00477857887744904</v>
      </c>
      <c r="Y1851" s="0" t="n">
        <f aca="false">IF(ISNUMBER(C1851),INDEX(Scorecard!$D$5:$D$12,SUMPRODUCT(--(Scorecard!$G$5:$G$11&lt;C1851))+1),Scorecard!$D$13)</f>
        <v>1.23750384304241</v>
      </c>
      <c r="Z1851" s="0" t="n">
        <f aca="false">IF(ISNUMBER(D1851),INDEX(Scorecard!$D$14:$D$17,SUMPRODUCT(--(Scorecard!$G$14:$G$16&lt;D1851))+1),Scorecard!$D$18)</f>
        <v>-0.361970872710667</v>
      </c>
      <c r="AA1851" s="0" t="n">
        <f aca="false">IF(ISNUMBER(E1851),INDEX(Scorecard!$D$19:$D$26,SUMPRODUCT(--(Scorecard!$G$19:$G$25&lt;E1851))+1),Scorecard!$D$27)</f>
        <v>-0.219855970853228</v>
      </c>
      <c r="AB1851" s="0" t="n">
        <f aca="false">IF(ISNUMBER(F1851),INDEX(Scorecard!$D$28:$D$35,SUMPRODUCT(--(Scorecard!$G$28:$G$34&lt;F1851))+1),Scorecard!$D$36)</f>
        <v>-0.132616866359722</v>
      </c>
      <c r="AC1851" s="0" t="n">
        <f aca="false">IF(ISNUMBER(H1851),INDEX(Scorecard!$D$37:$D$44,SUMPRODUCT(--(Scorecard!$G$37:$G$43&lt;H1851))+1),Scorecard!$D$45)</f>
        <v>1.35057635045042</v>
      </c>
      <c r="AD1851" s="0" t="n">
        <f aca="false">IF(ISNUMBER(I1851),INDEX(Scorecard!$D$46:$D$52,SUMPRODUCT(--(Scorecard!$G$46:$G$51&lt;I1851))+1),Scorecard!$D$53)</f>
        <v>-0.108777051091409</v>
      </c>
      <c r="AE1851" s="0" t="n">
        <f aca="false">IF(ISNUMBER(K1851),INDEX(Scorecard!$D$54:$D$61,SUMPRODUCT(--(Scorecard!$G$54:$G$60&lt;K1851))+1),Scorecard!$D$62)</f>
        <v>0.489050497890326</v>
      </c>
      <c r="AF1851" s="0" t="n">
        <f aca="false">IF(ISNUMBER(L1851),INDEX(Scorecard!$D$63:$D$68,SUMPRODUCT(--(Scorecard!$G$63:$G$67&lt;L1851))+1),Scorecard!$D$69)</f>
        <v>0.322484508656054</v>
      </c>
      <c r="AG1851" s="0" t="n">
        <f aca="false">Inputs!$B$10+Scorecard!$J$5*Y1851+Scorecard!$J$6*Z1851+Scorecard!$J$7*AA1851+Scorecard!$J$8*AB1851+Scorecard!$J$9*AC1851+Scorecard!$J$10*AD1851+Scorecard!$J$11*AE1851+Scorecard!$J$12*AF1851</f>
        <v>-5.09213463414008</v>
      </c>
      <c r="AH1851" s="0" t="n">
        <f aca="false">MIN(1-Inputs!$B$13,MAX(Inputs!$B$13,1/(1+EXP(-(Inputs!$B$11*AG1851+Inputs!$B$12)))))</f>
        <v>0.00535037454134337</v>
      </c>
      <c r="AI1851" s="0" t="n">
        <f aca="false">Inputs!$B$9-Inputs!$B$8*AG1851</f>
        <v>634.050823888762</v>
      </c>
      <c r="AJ1851" s="0" t="n">
        <f aca="false">RANK(AH1851,$AH$5:$AH$2004,0)+COUNTIF($AH$4:AH1850,AH1851)</f>
        <v>1209</v>
      </c>
      <c r="AK1851" s="0" t="n">
        <f aca="false">IF(AJ1851&lt;=Deciles!$B$5*(Deciles!$B$4+1),INT((AJ1851-1)/(Deciles!$B$4+1))+1,Deciles!$B$5+INT((AJ1851-1-Deciles!$B$5*(Deciles!$B$4+1))/Deciles!$B$4)+1)</f>
        <v>7</v>
      </c>
    </row>
    <row r="1852" customFormat="false" ht="15" hidden="false" customHeight="false" outlineLevel="0" collapsed="false">
      <c r="A1852" s="0" t="n">
        <v>55570</v>
      </c>
      <c r="B1852" s="0" t="s">
        <v>155</v>
      </c>
      <c r="C1852" s="0" t="n">
        <v>727</v>
      </c>
      <c r="D1852" s="0" t="n">
        <v>80</v>
      </c>
      <c r="E1852" s="0" t="n">
        <v>48.9225082397461</v>
      </c>
      <c r="F1852" s="0" t="n">
        <v>21</v>
      </c>
      <c r="G1852" s="0" t="n">
        <v>4.19299983978272</v>
      </c>
      <c r="H1852" s="0" t="n">
        <v>-1.54033327102661</v>
      </c>
      <c r="I1852" s="0" t="n">
        <v>101</v>
      </c>
      <c r="J1852" s="0" t="n">
        <v>12.6237382888794</v>
      </c>
      <c r="K1852" s="0" t="n">
        <v>4.20833349227905</v>
      </c>
      <c r="L1852" s="0" t="n">
        <v>-1.125</v>
      </c>
      <c r="M1852" s="0" t="n">
        <v>4.23436260223389</v>
      </c>
      <c r="N1852" s="0" t="n">
        <v>1</v>
      </c>
      <c r="O1852" s="0" t="n">
        <v>0</v>
      </c>
      <c r="P1852" s="0" t="s">
        <v>146</v>
      </c>
      <c r="Q1852" s="0" t="s">
        <v>141</v>
      </c>
      <c r="R1852" s="0" t="n">
        <v>1</v>
      </c>
      <c r="S1852" s="0" t="s">
        <v>148</v>
      </c>
      <c r="T1852" s="0" t="n">
        <v>0</v>
      </c>
      <c r="U1852" s="0" t="n">
        <v>303682.47</v>
      </c>
      <c r="V1852" s="0" t="n">
        <v>0.00385391851887107</v>
      </c>
      <c r="W1852" s="0" t="n">
        <v>642.970642089844</v>
      </c>
      <c r="X1852" s="0" t="n">
        <v>0.0031808668281883</v>
      </c>
      <c r="Y1852" s="0" t="n">
        <f aca="false">IF(ISNUMBER(C1852),INDEX(Scorecard!$D$5:$D$12,SUMPRODUCT(--(Scorecard!$G$5:$G$11&lt;C1852))+1),Scorecard!$D$13)</f>
        <v>-0.0290424113398221</v>
      </c>
      <c r="Z1852" s="0" t="n">
        <f aca="false">IF(ISNUMBER(D1852),INDEX(Scorecard!$D$14:$D$17,SUMPRODUCT(--(Scorecard!$G$14:$G$16&lt;D1852))+1),Scorecard!$D$18)</f>
        <v>0.0505355481560174</v>
      </c>
      <c r="AA1852" s="0" t="n">
        <f aca="false">IF(ISNUMBER(E1852),INDEX(Scorecard!$D$19:$D$26,SUMPRODUCT(--(Scorecard!$G$19:$G$25&lt;E1852))+1),Scorecard!$D$27)</f>
        <v>0.57899015159425</v>
      </c>
      <c r="AB1852" s="0" t="n">
        <f aca="false">IF(ISNUMBER(F1852),INDEX(Scorecard!$D$28:$D$35,SUMPRODUCT(--(Scorecard!$G$28:$G$34&lt;F1852))+1),Scorecard!$D$36)</f>
        <v>0.624829191519909</v>
      </c>
      <c r="AC1852" s="0" t="n">
        <f aca="false">IF(ISNUMBER(H1852),INDEX(Scorecard!$D$37:$D$44,SUMPRODUCT(--(Scorecard!$G$37:$G$43&lt;H1852))+1),Scorecard!$D$45)</f>
        <v>1.35057635045042</v>
      </c>
      <c r="AD1852" s="0" t="n">
        <f aca="false">IF(ISNUMBER(I1852),INDEX(Scorecard!$D$46:$D$52,SUMPRODUCT(--(Scorecard!$G$46:$G$51&lt;I1852))+1),Scorecard!$D$53)</f>
        <v>0.818882373006414</v>
      </c>
      <c r="AE1852" s="0" t="n">
        <f aca="false">IF(ISNUMBER(K1852),INDEX(Scorecard!$D$54:$D$61,SUMPRODUCT(--(Scorecard!$G$54:$G$60&lt;K1852))+1),Scorecard!$D$62)</f>
        <v>0.489050497890326</v>
      </c>
      <c r="AF1852" s="0" t="n">
        <f aca="false">IF(ISNUMBER(L1852),INDEX(Scorecard!$D$63:$D$68,SUMPRODUCT(--(Scorecard!$G$63:$G$67&lt;L1852))+1),Scorecard!$D$69)</f>
        <v>-0.340582194386522</v>
      </c>
      <c r="AG1852" s="0" t="n">
        <f aca="false">Inputs!$B$10+Scorecard!$J$5*Y1852+Scorecard!$J$6*Z1852+Scorecard!$J$7*AA1852+Scorecard!$J$8*AB1852+Scorecard!$J$9*AC1852+Scorecard!$J$10*AD1852+Scorecard!$J$11*AE1852+Scorecard!$J$12*AF1852</f>
        <v>-5.4012714558624</v>
      </c>
      <c r="AH1852" s="0" t="n">
        <f aca="false">MIN(1-Inputs!$B$13,MAX(Inputs!$B$13,1/(1+EXP(-(Inputs!$B$11*AG1852+Inputs!$B$12)))))</f>
        <v>0.00385391853179602</v>
      </c>
      <c r="AI1852" s="0" t="n">
        <f aca="false">Inputs!$B$9-Inputs!$B$8*AG1852</f>
        <v>642.970627081861</v>
      </c>
      <c r="AJ1852" s="0" t="n">
        <f aca="false">RANK(AH1852,$AH$5:$AH$2004,0)+COUNTIF($AH$4:AH1851,AH1852)</f>
        <v>1393</v>
      </c>
      <c r="AK1852" s="0" t="n">
        <f aca="false">IF(AJ1852&lt;=Deciles!$B$5*(Deciles!$B$4+1),INT((AJ1852-1)/(Deciles!$B$4+1))+1,Deciles!$B$5+INT((AJ1852-1-Deciles!$B$5*(Deciles!$B$4+1))/Deciles!$B$4)+1)</f>
        <v>7</v>
      </c>
    </row>
    <row r="1853" customFormat="false" ht="15" hidden="false" customHeight="false" outlineLevel="0" collapsed="false">
      <c r="A1853" s="0" t="n">
        <v>55570</v>
      </c>
      <c r="B1853" s="0" t="s">
        <v>150</v>
      </c>
      <c r="C1853" s="0" t="n">
        <v>727</v>
      </c>
      <c r="D1853" s="0" t="n">
        <v>80</v>
      </c>
      <c r="E1853" s="0" t="n">
        <v>45.5684509277344</v>
      </c>
      <c r="F1853" s="0" t="n">
        <v>21</v>
      </c>
      <c r="G1853" s="0" t="n">
        <v>4.19299983978272</v>
      </c>
      <c r="H1853" s="0" t="n">
        <v>-2.44033336639404</v>
      </c>
      <c r="I1853" s="0" t="n">
        <v>113</v>
      </c>
      <c r="J1853" s="0" t="n">
        <v>12.5941877365112</v>
      </c>
      <c r="K1853" s="0" t="n">
        <v>4</v>
      </c>
      <c r="L1853" s="0" t="n">
        <v>-0.208333492279053</v>
      </c>
      <c r="M1853" s="0" t="n">
        <v>4.23436641693115</v>
      </c>
      <c r="N1853" s="0" t="n">
        <v>0</v>
      </c>
      <c r="O1853" s="0" t="n">
        <v>0</v>
      </c>
      <c r="P1853" s="0" t="s">
        <v>146</v>
      </c>
      <c r="Q1853" s="0" t="s">
        <v>141</v>
      </c>
      <c r="R1853" s="0" t="n">
        <v>1</v>
      </c>
      <c r="S1853" s="0" t="s">
        <v>148</v>
      </c>
      <c r="T1853" s="0" t="n">
        <v>0</v>
      </c>
      <c r="U1853" s="0" t="n">
        <v>294839.88</v>
      </c>
      <c r="V1853" s="0" t="n">
        <v>0.00362549186684191</v>
      </c>
      <c r="W1853" s="0" t="n">
        <v>644.630493164063</v>
      </c>
      <c r="X1853" s="0" t="n">
        <v>0.00237741926684976</v>
      </c>
      <c r="Y1853" s="0" t="n">
        <f aca="false">IF(ISNUMBER(C1853),INDEX(Scorecard!$D$5:$D$12,SUMPRODUCT(--(Scorecard!$G$5:$G$11&lt;C1853))+1),Scorecard!$D$13)</f>
        <v>-0.0290424113398221</v>
      </c>
      <c r="Z1853" s="0" t="n">
        <f aca="false">IF(ISNUMBER(D1853),INDEX(Scorecard!$D$14:$D$17,SUMPRODUCT(--(Scorecard!$G$14:$G$16&lt;D1853))+1),Scorecard!$D$18)</f>
        <v>0.0505355481560174</v>
      </c>
      <c r="AA1853" s="0" t="n">
        <f aca="false">IF(ISNUMBER(E1853),INDEX(Scorecard!$D$19:$D$26,SUMPRODUCT(--(Scorecard!$G$19:$G$25&lt;E1853))+1),Scorecard!$D$27)</f>
        <v>0.57899015159425</v>
      </c>
      <c r="AB1853" s="0" t="n">
        <f aca="false">IF(ISNUMBER(F1853),INDEX(Scorecard!$D$28:$D$35,SUMPRODUCT(--(Scorecard!$G$28:$G$34&lt;F1853))+1),Scorecard!$D$36)</f>
        <v>0.624829191519909</v>
      </c>
      <c r="AC1853" s="0" t="n">
        <f aca="false">IF(ISNUMBER(H1853),INDEX(Scorecard!$D$37:$D$44,SUMPRODUCT(--(Scorecard!$G$37:$G$43&lt;H1853))+1),Scorecard!$D$45)</f>
        <v>1.35057635045042</v>
      </c>
      <c r="AD1853" s="0" t="n">
        <f aca="false">IF(ISNUMBER(I1853),INDEX(Scorecard!$D$46:$D$52,SUMPRODUCT(--(Scorecard!$G$46:$G$51&lt;I1853))+1),Scorecard!$D$53)</f>
        <v>0.818882373006414</v>
      </c>
      <c r="AE1853" s="0" t="n">
        <f aca="false">IF(ISNUMBER(K1853),INDEX(Scorecard!$D$54:$D$61,SUMPRODUCT(--(Scorecard!$G$54:$G$60&lt;K1853))+1),Scorecard!$D$62)</f>
        <v>0.489050497890326</v>
      </c>
      <c r="AF1853" s="0" t="n">
        <f aca="false">IF(ISNUMBER(L1853),INDEX(Scorecard!$D$63:$D$68,SUMPRODUCT(--(Scorecard!$G$63:$G$67&lt;L1853))+1),Scorecard!$D$69)</f>
        <v>0.322484508656054</v>
      </c>
      <c r="AG1853" s="0" t="n">
        <f aca="false">Inputs!$B$10+Scorecard!$J$5*Y1853+Scorecard!$J$6*Z1853+Scorecard!$J$7*AA1853+Scorecard!$J$8*AB1853+Scorecard!$J$9*AC1853+Scorecard!$J$10*AD1853+Scorecard!$J$11*AE1853+Scorecard!$J$12*AF1853</f>
        <v>-5.45879712763618</v>
      </c>
      <c r="AH1853" s="0" t="n">
        <f aca="false">MIN(1-Inputs!$B$13,MAX(Inputs!$B$13,1/(1+EXP(-(Inputs!$B$11*AG1853+Inputs!$B$12)))))</f>
        <v>0.00362549187727681</v>
      </c>
      <c r="AI1853" s="0" t="n">
        <f aca="false">Inputs!$B$9-Inputs!$B$8*AG1853</f>
        <v>644.630467109698</v>
      </c>
      <c r="AJ1853" s="0" t="n">
        <f aca="false">RANK(AH1853,$AH$5:$AH$2004,0)+COUNTIF($AH$4:AH1852,AH1853)</f>
        <v>1442</v>
      </c>
      <c r="AK1853" s="0" t="n">
        <f aca="false">IF(AJ1853&lt;=Deciles!$B$5*(Deciles!$B$4+1),INT((AJ1853-1)/(Deciles!$B$4+1))+1,Deciles!$B$5+INT((AJ1853-1-Deciles!$B$5*(Deciles!$B$4+1))/Deciles!$B$4)+1)</f>
        <v>8</v>
      </c>
    </row>
    <row r="1854" customFormat="false" ht="15" hidden="false" customHeight="false" outlineLevel="0" collapsed="false">
      <c r="A1854" s="0" t="n">
        <v>55576</v>
      </c>
      <c r="B1854" s="0" t="s">
        <v>157</v>
      </c>
      <c r="C1854" s="0" t="n">
        <v>796</v>
      </c>
      <c r="D1854" s="0" t="n">
        <v>80</v>
      </c>
      <c r="E1854" s="0" t="n">
        <v>59.6645278930664</v>
      </c>
      <c r="F1854" s="0" t="n">
        <v>31</v>
      </c>
      <c r="G1854" s="0" t="n">
        <v>4.03700017929077</v>
      </c>
      <c r="H1854" s="0" t="n">
        <v>0.153666734695435</v>
      </c>
      <c r="I1854" s="0" t="n">
        <v>46</v>
      </c>
      <c r="J1854" s="0" t="n">
        <v>12.7423248291016</v>
      </c>
      <c r="K1854" s="0" t="n">
        <v>3.82307696342468</v>
      </c>
      <c r="L1854" s="0" t="n">
        <v>-0.276922941207886</v>
      </c>
      <c r="M1854" s="0" t="n">
        <v>5.51355028152466</v>
      </c>
      <c r="N1854" s="0" t="n">
        <v>0</v>
      </c>
      <c r="O1854" s="0" t="n">
        <v>0</v>
      </c>
      <c r="P1854" s="0" t="s">
        <v>140</v>
      </c>
      <c r="Q1854" s="0" t="s">
        <v>141</v>
      </c>
      <c r="R1854" s="0" t="n">
        <v>2</v>
      </c>
      <c r="S1854" s="0" t="s">
        <v>156</v>
      </c>
      <c r="T1854" s="0" t="n">
        <v>0</v>
      </c>
      <c r="U1854" s="0" t="n">
        <v>341917.6</v>
      </c>
      <c r="V1854" s="0" t="n">
        <v>0.000734155473764986</v>
      </c>
      <c r="W1854" s="0" t="n">
        <v>687.931091308594</v>
      </c>
      <c r="X1854" s="0" t="n">
        <v>0.00079915503738448</v>
      </c>
      <c r="Y1854" s="0" t="n">
        <f aca="false">IF(ISNUMBER(C1854),INDEX(Scorecard!$D$5:$D$12,SUMPRODUCT(--(Scorecard!$G$5:$G$11&lt;C1854))+1),Scorecard!$D$13)</f>
        <v>2.19112706886128</v>
      </c>
      <c r="Z1854" s="0" t="n">
        <f aca="false">IF(ISNUMBER(D1854),INDEX(Scorecard!$D$14:$D$17,SUMPRODUCT(--(Scorecard!$G$14:$G$16&lt;D1854))+1),Scorecard!$D$18)</f>
        <v>0.0505355481560174</v>
      </c>
      <c r="AA1854" s="0" t="n">
        <f aca="false">IF(ISNUMBER(E1854),INDEX(Scorecard!$D$19:$D$26,SUMPRODUCT(--(Scorecard!$G$19:$G$25&lt;E1854))+1),Scorecard!$D$27)</f>
        <v>0.267179331770092</v>
      </c>
      <c r="AB1854" s="0" t="n">
        <f aca="false">IF(ISNUMBER(F1854),INDEX(Scorecard!$D$28:$D$35,SUMPRODUCT(--(Scorecard!$G$28:$G$34&lt;F1854))+1),Scorecard!$D$36)</f>
        <v>0.126913191054783</v>
      </c>
      <c r="AC1854" s="0" t="n">
        <f aca="false">IF(ISNUMBER(H1854),INDEX(Scorecard!$D$37:$D$44,SUMPRODUCT(--(Scorecard!$G$37:$G$43&lt;H1854))+1),Scorecard!$D$45)</f>
        <v>0.102184252677548</v>
      </c>
      <c r="AD1854" s="0" t="n">
        <f aca="false">IF(ISNUMBER(I1854),INDEX(Scorecard!$D$46:$D$52,SUMPRODUCT(--(Scorecard!$G$46:$G$51&lt;I1854))+1),Scorecard!$D$53)</f>
        <v>0.818882373006414</v>
      </c>
      <c r="AE1854" s="0" t="n">
        <f aca="false">IF(ISNUMBER(K1854),INDEX(Scorecard!$D$54:$D$61,SUMPRODUCT(--(Scorecard!$G$54:$G$60&lt;K1854))+1),Scorecard!$D$62)</f>
        <v>0.489050497890326</v>
      </c>
      <c r="AF1854" s="0" t="n">
        <f aca="false">IF(ISNUMBER(L1854),INDEX(Scorecard!$D$63:$D$68,SUMPRODUCT(--(Scorecard!$G$63:$G$67&lt;L1854))+1),Scorecard!$D$69)</f>
        <v>0.322484508656054</v>
      </c>
      <c r="AG1854" s="0" t="n">
        <f aca="false">Inputs!$B$10+Scorecard!$J$5*Y1854+Scorecard!$J$6*Z1854+Scorecard!$J$7*AA1854+Scorecard!$J$8*AB1854+Scorecard!$J$9*AC1854+Scorecard!$J$10*AD1854+Scorecard!$J$11*AE1854+Scorecard!$J$12*AF1854</f>
        <v>-6.95948152903117</v>
      </c>
      <c r="AH1854" s="0" t="n">
        <f aca="false">MIN(1-Inputs!$B$13,MAX(Inputs!$B$13,1/(1+EXP(-(Inputs!$B$11*AG1854+Inputs!$B$12)))))</f>
        <v>0.000734155466625338</v>
      </c>
      <c r="AI1854" s="0" t="n">
        <f aca="false">Inputs!$B$9-Inputs!$B$8*AG1854</f>
        <v>687.931065986338</v>
      </c>
      <c r="AJ1854" s="0" t="n">
        <f aca="false">RANK(AH1854,$AH$5:$AH$2004,0)+COUNTIF($AH$4:AH1853,AH1854)</f>
        <v>1962</v>
      </c>
      <c r="AK1854" s="0" t="n">
        <f aca="false">IF(AJ1854&lt;=Deciles!$B$5*(Deciles!$B$4+1),INT((AJ1854-1)/(Deciles!$B$4+1))+1,Deciles!$B$5+INT((AJ1854-1-Deciles!$B$5*(Deciles!$B$4+1))/Deciles!$B$4)+1)</f>
        <v>10</v>
      </c>
    </row>
    <row r="1855" customFormat="false" ht="15" hidden="false" customHeight="false" outlineLevel="0" collapsed="false">
      <c r="A1855" s="0" t="n">
        <v>55642</v>
      </c>
      <c r="B1855" s="0" t="s">
        <v>157</v>
      </c>
      <c r="C1855" s="0" t="n">
        <v>798</v>
      </c>
      <c r="D1855" s="0" t="n">
        <v>80</v>
      </c>
      <c r="E1855" s="0" t="n">
        <v>70.9960174560547</v>
      </c>
      <c r="F1855" s="0" t="n">
        <v>34</v>
      </c>
      <c r="G1855" s="0" t="n">
        <v>4.14200019836426</v>
      </c>
      <c r="H1855" s="0" t="n">
        <v>0.258666753768921</v>
      </c>
      <c r="I1855" s="0" t="n">
        <v>19</v>
      </c>
      <c r="J1855" s="0" t="n">
        <v>12.280351638794</v>
      </c>
      <c r="K1855" s="0" t="n">
        <v>4.42307710647583</v>
      </c>
      <c r="L1855" s="0" t="n">
        <v>-0.276922702789307</v>
      </c>
      <c r="M1855" s="0" t="n">
        <v>5.74976253509522</v>
      </c>
      <c r="N1855" s="0" t="n">
        <v>0</v>
      </c>
      <c r="O1855" s="0" t="n">
        <v>0</v>
      </c>
      <c r="P1855" s="0" t="s">
        <v>140</v>
      </c>
      <c r="Q1855" s="0" t="s">
        <v>141</v>
      </c>
      <c r="R1855" s="0" t="n">
        <v>2</v>
      </c>
      <c r="S1855" s="0" t="s">
        <v>149</v>
      </c>
      <c r="T1855" s="0" t="n">
        <v>0</v>
      </c>
      <c r="U1855" s="0" t="n">
        <v>215421.39</v>
      </c>
      <c r="V1855" s="0" t="n">
        <v>0.00125006167218089</v>
      </c>
      <c r="W1855" s="0" t="n">
        <v>673.512756347656</v>
      </c>
      <c r="X1855" s="0" t="n">
        <v>0.00136835081502795</v>
      </c>
      <c r="Y1855" s="0" t="n">
        <f aca="false">IF(ISNUMBER(C1855),INDEX(Scorecard!$D$5:$D$12,SUMPRODUCT(--(Scorecard!$G$5:$G$11&lt;C1855))+1),Scorecard!$D$13)</f>
        <v>2.19112706886128</v>
      </c>
      <c r="Z1855" s="0" t="n">
        <f aca="false">IF(ISNUMBER(D1855),INDEX(Scorecard!$D$14:$D$17,SUMPRODUCT(--(Scorecard!$G$14:$G$16&lt;D1855))+1),Scorecard!$D$18)</f>
        <v>0.0505355481560174</v>
      </c>
      <c r="AA1855" s="0" t="n">
        <f aca="false">IF(ISNUMBER(E1855),INDEX(Scorecard!$D$19:$D$26,SUMPRODUCT(--(Scorecard!$G$19:$G$25&lt;E1855))+1),Scorecard!$D$27)</f>
        <v>0.0530843085177338</v>
      </c>
      <c r="AB1855" s="0" t="n">
        <f aca="false">IF(ISNUMBER(F1855),INDEX(Scorecard!$D$28:$D$35,SUMPRODUCT(--(Scorecard!$G$28:$G$34&lt;F1855))+1),Scorecard!$D$36)</f>
        <v>-0.0008456427959252</v>
      </c>
      <c r="AC1855" s="0" t="n">
        <f aca="false">IF(ISNUMBER(H1855),INDEX(Scorecard!$D$37:$D$44,SUMPRODUCT(--(Scorecard!$G$37:$G$43&lt;H1855))+1),Scorecard!$D$45)</f>
        <v>-0.0679520129233634</v>
      </c>
      <c r="AD1855" s="0" t="n">
        <f aca="false">IF(ISNUMBER(I1855),INDEX(Scorecard!$D$46:$D$52,SUMPRODUCT(--(Scorecard!$G$46:$G$51&lt;I1855))+1),Scorecard!$D$53)</f>
        <v>-0.108777051091409</v>
      </c>
      <c r="AE1855" s="0" t="n">
        <f aca="false">IF(ISNUMBER(K1855),INDEX(Scorecard!$D$54:$D$61,SUMPRODUCT(--(Scorecard!$G$54:$G$60&lt;K1855))+1),Scorecard!$D$62)</f>
        <v>0.409483001259379</v>
      </c>
      <c r="AF1855" s="0" t="n">
        <f aca="false">IF(ISNUMBER(L1855),INDEX(Scorecard!$D$63:$D$68,SUMPRODUCT(--(Scorecard!$G$63:$G$67&lt;L1855))+1),Scorecard!$D$69)</f>
        <v>0.322484508656054</v>
      </c>
      <c r="AG1855" s="0" t="n">
        <f aca="false">Inputs!$B$10+Scorecard!$J$5*Y1855+Scorecard!$J$6*Z1855+Scorecard!$J$7*AA1855+Scorecard!$J$8*AB1855+Scorecard!$J$9*AC1855+Scorecard!$J$10*AD1855+Scorecard!$J$11*AE1855+Scorecard!$J$12*AF1855</f>
        <v>-6.45978201860748</v>
      </c>
      <c r="AH1855" s="0" t="n">
        <f aca="false">MIN(1-Inputs!$B$13,MAX(Inputs!$B$13,1/(1+EXP(-(Inputs!$B$11*AG1855+Inputs!$B$12)))))</f>
        <v>0.00125006168599023</v>
      </c>
      <c r="AI1855" s="0" t="n">
        <f aca="false">Inputs!$B$9-Inputs!$B$8*AG1855</f>
        <v>673.51278587388</v>
      </c>
      <c r="AJ1855" s="0" t="n">
        <f aca="false">RANK(AH1855,$AH$5:$AH$2004,0)+COUNTIF($AH$4:AH1854,AH1855)</f>
        <v>1856</v>
      </c>
      <c r="AK1855" s="0" t="n">
        <f aca="false">IF(AJ1855&lt;=Deciles!$B$5*(Deciles!$B$4+1),INT((AJ1855-1)/(Deciles!$B$4+1))+1,Deciles!$B$5+INT((AJ1855-1-Deciles!$B$5*(Deciles!$B$4+1))/Deciles!$B$4)+1)</f>
        <v>10</v>
      </c>
    </row>
    <row r="1856" customFormat="false" ht="15" hidden="false" customHeight="false" outlineLevel="0" collapsed="false">
      <c r="A1856" s="0" t="n">
        <v>55671</v>
      </c>
      <c r="B1856" s="0" t="s">
        <v>143</v>
      </c>
      <c r="C1856" s="0" t="n">
        <v>776</v>
      </c>
      <c r="D1856" s="0" t="n">
        <v>66.8650512695313</v>
      </c>
      <c r="E1856" s="0" t="n">
        <v>64.0958633422852</v>
      </c>
      <c r="F1856" s="0" t="n">
        <v>40</v>
      </c>
      <c r="G1856" s="0" t="n">
        <v>3.95700001716614</v>
      </c>
      <c r="H1856" s="0" t="n">
        <v>0.723666667938232</v>
      </c>
      <c r="I1856" s="0" t="n">
        <v>12</v>
      </c>
      <c r="J1856" s="0" t="n">
        <v>12.0568943023682</v>
      </c>
      <c r="K1856" s="0" t="n">
        <v>9.03333377838135</v>
      </c>
      <c r="L1856" s="0" t="n">
        <v>5.07179546356201</v>
      </c>
      <c r="M1856" s="0" t="n">
        <v>2.46950244903565</v>
      </c>
      <c r="N1856" s="0" t="n">
        <v>0</v>
      </c>
      <c r="O1856" s="0" t="n">
        <v>0</v>
      </c>
      <c r="P1856" s="0" t="s">
        <v>140</v>
      </c>
      <c r="Q1856" s="0" t="s">
        <v>141</v>
      </c>
      <c r="R1856" s="0" t="n">
        <v>1</v>
      </c>
      <c r="S1856" s="0" t="s">
        <v>156</v>
      </c>
      <c r="T1856" s="0" t="n">
        <v>0</v>
      </c>
      <c r="U1856" s="0" t="n">
        <v>172283.1</v>
      </c>
      <c r="V1856" s="0" t="n">
        <v>0.00820864457637072</v>
      </c>
      <c r="W1856" s="0" t="n">
        <v>622.388916015625</v>
      </c>
      <c r="X1856" s="0" t="n">
        <v>0.00534510938450694</v>
      </c>
      <c r="Y1856" s="0" t="n">
        <f aca="false">IF(ISNUMBER(C1856),INDEX(Scorecard!$D$5:$D$12,SUMPRODUCT(--(Scorecard!$G$5:$G$11&lt;C1856))+1),Scorecard!$D$13)</f>
        <v>1.23750384304241</v>
      </c>
      <c r="Z1856" s="0" t="n">
        <f aca="false">IF(ISNUMBER(D1856),INDEX(Scorecard!$D$14:$D$17,SUMPRODUCT(--(Scorecard!$G$14:$G$16&lt;D1856))+1),Scorecard!$D$18)</f>
        <v>0.128579646629417</v>
      </c>
      <c r="AA1856" s="0" t="n">
        <f aca="false">IF(ISNUMBER(E1856),INDEX(Scorecard!$D$19:$D$26,SUMPRODUCT(--(Scorecard!$G$19:$G$25&lt;E1856))+1),Scorecard!$D$27)</f>
        <v>0.233621608745691</v>
      </c>
      <c r="AB1856" s="0" t="n">
        <f aca="false">IF(ISNUMBER(F1856),INDEX(Scorecard!$D$28:$D$35,SUMPRODUCT(--(Scorecard!$G$28:$G$34&lt;F1856))+1),Scorecard!$D$36)</f>
        <v>-0.132616866359722</v>
      </c>
      <c r="AC1856" s="0" t="n">
        <f aca="false">IF(ISNUMBER(H1856),INDEX(Scorecard!$D$37:$D$44,SUMPRODUCT(--(Scorecard!$G$37:$G$43&lt;H1856))+1),Scorecard!$D$45)</f>
        <v>-0.569454719285959</v>
      </c>
      <c r="AD1856" s="0" t="n">
        <f aca="false">IF(ISNUMBER(I1856),INDEX(Scorecard!$D$46:$D$52,SUMPRODUCT(--(Scorecard!$G$46:$G$51&lt;I1856))+1),Scorecard!$D$53)</f>
        <v>-0.114272400683245</v>
      </c>
      <c r="AE1856" s="0" t="n">
        <f aca="false">IF(ISNUMBER(K1856),INDEX(Scorecard!$D$54:$D$61,SUMPRODUCT(--(Scorecard!$G$54:$G$60&lt;K1856))+1),Scorecard!$D$62)</f>
        <v>-0.541917179454542</v>
      </c>
      <c r="AF1856" s="0" t="n">
        <f aca="false">IF(ISNUMBER(L1856),INDEX(Scorecard!$D$63:$D$68,SUMPRODUCT(--(Scorecard!$G$63:$G$67&lt;L1856))+1),Scorecard!$D$69)</f>
        <v>0.322484508656054</v>
      </c>
      <c r="AG1856" s="0" t="n">
        <f aca="false">Inputs!$B$10+Scorecard!$J$5*Y1856+Scorecard!$J$6*Z1856+Scorecard!$J$7*AA1856+Scorecard!$J$8*AB1856+Scorecard!$J$9*AC1856+Scorecard!$J$10*AD1856+Scorecard!$J$11*AE1856+Scorecard!$J$12*AF1856</f>
        <v>-4.68796281142906</v>
      </c>
      <c r="AH1856" s="0" t="n">
        <f aca="false">MIN(1-Inputs!$B$13,MAX(Inputs!$B$13,1/(1+EXP(-(Inputs!$B$11*AG1856+Inputs!$B$12)))))</f>
        <v>0.00820864442547201</v>
      </c>
      <c r="AI1856" s="0" t="n">
        <f aca="false">Inputs!$B$9-Inputs!$B$8*AG1856</f>
        <v>622.388890202917</v>
      </c>
      <c r="AJ1856" s="0" t="n">
        <f aca="false">RANK(AH1856,$AH$5:$AH$2004,0)+COUNTIF($AH$4:AH1855,AH1856)</f>
        <v>953</v>
      </c>
      <c r="AK1856" s="0" t="n">
        <f aca="false">IF(AJ1856&lt;=Deciles!$B$5*(Deciles!$B$4+1),INT((AJ1856-1)/(Deciles!$B$4+1))+1,Deciles!$B$5+INT((AJ1856-1-Deciles!$B$5*(Deciles!$B$4+1))/Deciles!$B$4)+1)</f>
        <v>5</v>
      </c>
    </row>
    <row r="1857" customFormat="false" ht="15" hidden="false" customHeight="false" outlineLevel="0" collapsed="false">
      <c r="A1857" s="0" t="n">
        <v>55697</v>
      </c>
      <c r="B1857" s="0" t="s">
        <v>157</v>
      </c>
      <c r="C1857" s="0" t="n">
        <v>770</v>
      </c>
      <c r="D1857" s="0" t="n">
        <v>80</v>
      </c>
      <c r="E1857" s="0" t="n">
        <v>55.9668045043945</v>
      </c>
      <c r="F1857" s="0" t="n">
        <v>27</v>
      </c>
      <c r="G1857" s="0" t="n">
        <v>3.67799997329712</v>
      </c>
      <c r="H1857" s="0" t="n">
        <v>-0.205333471298218</v>
      </c>
      <c r="I1857" s="0" t="n">
        <v>64</v>
      </c>
      <c r="J1857" s="0" t="n">
        <v>11.8966112136841</v>
      </c>
      <c r="K1857" s="0" t="n">
        <v>3.32307696342468</v>
      </c>
      <c r="L1857" s="0" t="n">
        <v>-0.276922941207886</v>
      </c>
      <c r="M1857" s="0" t="n">
        <v>4.3403639793396</v>
      </c>
      <c r="N1857" s="0" t="n">
        <v>0</v>
      </c>
      <c r="O1857" s="0" t="n">
        <v>0</v>
      </c>
      <c r="P1857" s="0" t="s">
        <v>146</v>
      </c>
      <c r="Q1857" s="0" t="s">
        <v>141</v>
      </c>
      <c r="R1857" s="0" t="n">
        <v>2</v>
      </c>
      <c r="S1857" s="0" t="s">
        <v>147</v>
      </c>
      <c r="T1857" s="0" t="n">
        <v>0</v>
      </c>
      <c r="U1857" s="0" t="n">
        <v>146768.42</v>
      </c>
      <c r="V1857" s="0" t="n">
        <v>0.00187576282769442</v>
      </c>
      <c r="W1857" s="0" t="n">
        <v>662.512573242188</v>
      </c>
      <c r="X1857" s="0" t="n">
        <v>0.00126468599773943</v>
      </c>
      <c r="Y1857" s="0" t="n">
        <f aca="false">IF(ISNUMBER(C1857),INDEX(Scorecard!$D$5:$D$12,SUMPRODUCT(--(Scorecard!$G$5:$G$11&lt;C1857))+1),Scorecard!$D$13)</f>
        <v>1.23750384304241</v>
      </c>
      <c r="Z1857" s="0" t="n">
        <f aca="false">IF(ISNUMBER(D1857),INDEX(Scorecard!$D$14:$D$17,SUMPRODUCT(--(Scorecard!$G$14:$G$16&lt;D1857))+1),Scorecard!$D$18)</f>
        <v>0.0505355481560174</v>
      </c>
      <c r="AA1857" s="0" t="n">
        <f aca="false">IF(ISNUMBER(E1857),INDEX(Scorecard!$D$19:$D$26,SUMPRODUCT(--(Scorecard!$G$19:$G$25&lt;E1857))+1),Scorecard!$D$27)</f>
        <v>0.285899340811827</v>
      </c>
      <c r="AB1857" s="0" t="n">
        <f aca="false">IF(ISNUMBER(F1857),INDEX(Scorecard!$D$28:$D$35,SUMPRODUCT(--(Scorecard!$G$28:$G$34&lt;F1857))+1),Scorecard!$D$36)</f>
        <v>0.165097008946478</v>
      </c>
      <c r="AC1857" s="0" t="n">
        <f aca="false">IF(ISNUMBER(H1857),INDEX(Scorecard!$D$37:$D$44,SUMPRODUCT(--(Scorecard!$G$37:$G$43&lt;H1857))+1),Scorecard!$D$45)</f>
        <v>0.769716833645565</v>
      </c>
      <c r="AD1857" s="0" t="n">
        <f aca="false">IF(ISNUMBER(I1857),INDEX(Scorecard!$D$46:$D$52,SUMPRODUCT(--(Scorecard!$G$46:$G$51&lt;I1857))+1),Scorecard!$D$53)</f>
        <v>0.818882373006414</v>
      </c>
      <c r="AE1857" s="0" t="n">
        <f aca="false">IF(ISNUMBER(K1857),INDEX(Scorecard!$D$54:$D$61,SUMPRODUCT(--(Scorecard!$G$54:$G$60&lt;K1857))+1),Scorecard!$D$62)</f>
        <v>0.489050497890326</v>
      </c>
      <c r="AF1857" s="0" t="n">
        <f aca="false">IF(ISNUMBER(L1857),INDEX(Scorecard!$D$63:$D$68,SUMPRODUCT(--(Scorecard!$G$63:$G$67&lt;L1857))+1),Scorecard!$D$69)</f>
        <v>0.322484508656054</v>
      </c>
      <c r="AG1857" s="0" t="n">
        <f aca="false">Inputs!$B$10+Scorecard!$J$5*Y1857+Scorecard!$J$6*Z1857+Scorecard!$J$7*AA1857+Scorecard!$J$8*AB1857+Scorecard!$J$9*AC1857+Scorecard!$J$10*AD1857+Scorecard!$J$11*AE1857+Scorecard!$J$12*AF1857</f>
        <v>-6.07854347500233</v>
      </c>
      <c r="AH1857" s="0" t="n">
        <f aca="false">MIN(1-Inputs!$B$13,MAX(Inputs!$B$13,1/(1+EXP(-(Inputs!$B$11*AG1857+Inputs!$B$12)))))</f>
        <v>0.00187576281915846</v>
      </c>
      <c r="AI1857" s="0" t="n">
        <f aca="false">Inputs!$B$9-Inputs!$B$8*AG1857</f>
        <v>662.512566748782</v>
      </c>
      <c r="AJ1857" s="0" t="n">
        <f aca="false">RANK(AH1857,$AH$5:$AH$2004,0)+COUNTIF($AH$4:AH1856,AH1857)</f>
        <v>1720</v>
      </c>
      <c r="AK1857" s="0" t="n">
        <f aca="false">IF(AJ1857&lt;=Deciles!$B$5*(Deciles!$B$4+1),INT((AJ1857-1)/(Deciles!$B$4+1))+1,Deciles!$B$5+INT((AJ1857-1-Deciles!$B$5*(Deciles!$B$4+1))/Deciles!$B$4)+1)</f>
        <v>9</v>
      </c>
    </row>
    <row r="1858" customFormat="false" ht="15" hidden="false" customHeight="false" outlineLevel="0" collapsed="false">
      <c r="A1858" s="0" t="n">
        <v>55721</v>
      </c>
      <c r="B1858" s="0" t="s">
        <v>157</v>
      </c>
      <c r="C1858" s="0" t="n">
        <v>674</v>
      </c>
      <c r="D1858" s="0" t="n">
        <v>80</v>
      </c>
      <c r="E1858" s="0" t="n">
        <v>62.7653274536133</v>
      </c>
      <c r="F1858" s="0" t="n">
        <v>26</v>
      </c>
      <c r="G1858" s="0" t="n">
        <v>4.4520001411438</v>
      </c>
      <c r="H1858" s="0" t="n">
        <v>0.568666696548462</v>
      </c>
      <c r="I1858" s="0" t="n">
        <v>46</v>
      </c>
      <c r="J1858" s="0" t="n">
        <v>12.3626651763916</v>
      </c>
      <c r="K1858" s="0" t="n">
        <v>3.72307682037354</v>
      </c>
      <c r="L1858" s="0" t="n">
        <v>-0.276923179626465</v>
      </c>
      <c r="M1858" s="0" t="n">
        <v>4.3403639793396</v>
      </c>
      <c r="N1858" s="0" t="n">
        <v>0</v>
      </c>
      <c r="O1858" s="0" t="n">
        <v>0</v>
      </c>
      <c r="P1858" s="0" t="s">
        <v>146</v>
      </c>
      <c r="Q1858" s="0" t="s">
        <v>141</v>
      </c>
      <c r="R1858" s="0" t="n">
        <v>2</v>
      </c>
      <c r="S1858" s="0" t="s">
        <v>142</v>
      </c>
      <c r="T1858" s="0" t="n">
        <v>1</v>
      </c>
      <c r="U1858" s="0" t="n">
        <v>233903.72</v>
      </c>
      <c r="V1858" s="0" t="n">
        <v>0.0512173287570477</v>
      </c>
      <c r="W1858" s="0" t="n">
        <v>571.637512207031</v>
      </c>
      <c r="X1858" s="0" t="n">
        <v>0.018390828743577</v>
      </c>
      <c r="Y1858" s="0" t="n">
        <f aca="false">IF(ISNUMBER(C1858),INDEX(Scorecard!$D$5:$D$12,SUMPRODUCT(--(Scorecard!$G$5:$G$11&lt;C1858))+1),Scorecard!$D$13)</f>
        <v>-1.88220980528339</v>
      </c>
      <c r="Z1858" s="0" t="n">
        <f aca="false">IF(ISNUMBER(D1858),INDEX(Scorecard!$D$14:$D$17,SUMPRODUCT(--(Scorecard!$G$14:$G$16&lt;D1858))+1),Scorecard!$D$18)</f>
        <v>0.0505355481560174</v>
      </c>
      <c r="AA1858" s="0" t="n">
        <f aca="false">IF(ISNUMBER(E1858),INDEX(Scorecard!$D$19:$D$26,SUMPRODUCT(--(Scorecard!$G$19:$G$25&lt;E1858))+1),Scorecard!$D$27)</f>
        <v>0.233621608745691</v>
      </c>
      <c r="AB1858" s="0" t="n">
        <f aca="false">IF(ISNUMBER(F1858),INDEX(Scorecard!$D$28:$D$35,SUMPRODUCT(--(Scorecard!$G$28:$G$34&lt;F1858))+1),Scorecard!$D$36)</f>
        <v>0.165097008946478</v>
      </c>
      <c r="AC1858" s="0" t="n">
        <f aca="false">IF(ISNUMBER(H1858),INDEX(Scorecard!$D$37:$D$44,SUMPRODUCT(--(Scorecard!$G$37:$G$43&lt;H1858))+1),Scorecard!$D$45)</f>
        <v>-0.271229676926091</v>
      </c>
      <c r="AD1858" s="0" t="n">
        <f aca="false">IF(ISNUMBER(I1858),INDEX(Scorecard!$D$46:$D$52,SUMPRODUCT(--(Scorecard!$G$46:$G$51&lt;I1858))+1),Scorecard!$D$53)</f>
        <v>0.818882373006414</v>
      </c>
      <c r="AE1858" s="0" t="n">
        <f aca="false">IF(ISNUMBER(K1858),INDEX(Scorecard!$D$54:$D$61,SUMPRODUCT(--(Scorecard!$G$54:$G$60&lt;K1858))+1),Scorecard!$D$62)</f>
        <v>0.489050497890326</v>
      </c>
      <c r="AF1858" s="0" t="n">
        <f aca="false">IF(ISNUMBER(L1858),INDEX(Scorecard!$D$63:$D$68,SUMPRODUCT(--(Scorecard!$G$63:$G$67&lt;L1858))+1),Scorecard!$D$69)</f>
        <v>0.322484508656054</v>
      </c>
      <c r="AG1858" s="0" t="n">
        <f aca="false">Inputs!$B$10+Scorecard!$J$5*Y1858+Scorecard!$J$6*Z1858+Scorecard!$J$7*AA1858+Scorecard!$J$8*AB1858+Scorecard!$J$9*AC1858+Scorecard!$J$10*AD1858+Scorecard!$J$11*AE1858+Scorecard!$J$12*AF1858</f>
        <v>-2.9290533913954</v>
      </c>
      <c r="AH1858" s="0" t="n">
        <f aca="false">MIN(1-Inputs!$B$13,MAX(Inputs!$B$13,1/(1+EXP(-(Inputs!$B$11*AG1858+Inputs!$B$12)))))</f>
        <v>0.0512173269357684</v>
      </c>
      <c r="AI1858" s="0" t="n">
        <f aca="false">Inputs!$B$9-Inputs!$B$8*AG1858</f>
        <v>571.637492249809</v>
      </c>
      <c r="AJ1858" s="0" t="n">
        <f aca="false">RANK(AH1858,$AH$5:$AH$2004,0)+COUNTIF($AH$4:AH1857,AH1858)</f>
        <v>143</v>
      </c>
      <c r="AK1858" s="0" t="n">
        <f aca="false">IF(AJ1858&lt;=Deciles!$B$5*(Deciles!$B$4+1),INT((AJ1858-1)/(Deciles!$B$4+1))+1,Deciles!$B$5+INT((AJ1858-1-Deciles!$B$5*(Deciles!$B$4+1))/Deciles!$B$4)+1)</f>
        <v>1</v>
      </c>
    </row>
    <row r="1859" customFormat="false" ht="15" hidden="false" customHeight="false" outlineLevel="0" collapsed="false">
      <c r="A1859" s="0" t="n">
        <v>55777</v>
      </c>
      <c r="B1859" s="0" t="s">
        <v>152</v>
      </c>
      <c r="C1859" s="0" t="n">
        <v>754</v>
      </c>
      <c r="D1859" s="0" t="n">
        <v>80</v>
      </c>
      <c r="E1859" s="0" t="n">
        <v>67.8073196411133</v>
      </c>
      <c r="F1859" s="0" t="n">
        <v>41</v>
      </c>
      <c r="G1859" s="0" t="n">
        <v>3.93400001525879</v>
      </c>
      <c r="H1859" s="0" t="n">
        <v>-2.49933338165283</v>
      </c>
      <c r="I1859" s="0" t="n">
        <v>42</v>
      </c>
      <c r="J1859" s="0" t="n">
        <v>11.6296014785767</v>
      </c>
      <c r="K1859" s="0" t="n">
        <v>4.5</v>
      </c>
      <c r="L1859" s="0" t="n">
        <v>-0.458333492279053</v>
      </c>
      <c r="M1859" s="0" t="n">
        <v>3.98039174079895</v>
      </c>
      <c r="N1859" s="0" t="n">
        <v>0</v>
      </c>
      <c r="O1859" s="0" t="n">
        <v>0</v>
      </c>
      <c r="P1859" s="0" t="s">
        <v>144</v>
      </c>
      <c r="Q1859" s="0" t="s">
        <v>141</v>
      </c>
      <c r="R1859" s="0" t="n">
        <v>1</v>
      </c>
      <c r="S1859" s="0" t="s">
        <v>162</v>
      </c>
      <c r="T1859" s="0" t="n">
        <v>0</v>
      </c>
      <c r="U1859" s="0" t="n">
        <v>112375.58</v>
      </c>
      <c r="V1859" s="0" t="n">
        <v>0.00558824837207794</v>
      </c>
      <c r="W1859" s="0" t="n">
        <v>632.867065429688</v>
      </c>
      <c r="X1859" s="0" t="n">
        <v>0.0028254883363843</v>
      </c>
      <c r="Y1859" s="0" t="n">
        <f aca="false">IF(ISNUMBER(C1859),INDEX(Scorecard!$D$5:$D$12,SUMPRODUCT(--(Scorecard!$G$5:$G$11&lt;C1859))+1),Scorecard!$D$13)</f>
        <v>0.733188958177614</v>
      </c>
      <c r="Z1859" s="0" t="n">
        <f aca="false">IF(ISNUMBER(D1859),INDEX(Scorecard!$D$14:$D$17,SUMPRODUCT(--(Scorecard!$G$14:$G$16&lt;D1859))+1),Scorecard!$D$18)</f>
        <v>0.0505355481560174</v>
      </c>
      <c r="AA1859" s="0" t="n">
        <f aca="false">IF(ISNUMBER(E1859),INDEX(Scorecard!$D$19:$D$26,SUMPRODUCT(--(Scorecard!$G$19:$G$25&lt;E1859))+1),Scorecard!$D$27)</f>
        <v>0.0530843085177338</v>
      </c>
      <c r="AB1859" s="0" t="n">
        <f aca="false">IF(ISNUMBER(F1859),INDEX(Scorecard!$D$28:$D$35,SUMPRODUCT(--(Scorecard!$G$28:$G$34&lt;F1859))+1),Scorecard!$D$36)</f>
        <v>-0.132616866359722</v>
      </c>
      <c r="AC1859" s="0" t="n">
        <f aca="false">IF(ISNUMBER(H1859),INDEX(Scorecard!$D$37:$D$44,SUMPRODUCT(--(Scorecard!$G$37:$G$43&lt;H1859))+1),Scorecard!$D$45)</f>
        <v>1.35057635045042</v>
      </c>
      <c r="AD1859" s="0" t="n">
        <f aca="false">IF(ISNUMBER(I1859),INDEX(Scorecard!$D$46:$D$52,SUMPRODUCT(--(Scorecard!$G$46:$G$51&lt;I1859))+1),Scorecard!$D$53)</f>
        <v>0.569875412099532</v>
      </c>
      <c r="AE1859" s="0" t="n">
        <f aca="false">IF(ISNUMBER(K1859),INDEX(Scorecard!$D$54:$D$61,SUMPRODUCT(--(Scorecard!$G$54:$G$60&lt;K1859))+1),Scorecard!$D$62)</f>
        <v>0.409483001259379</v>
      </c>
      <c r="AF1859" s="0" t="n">
        <f aca="false">IF(ISNUMBER(L1859),INDEX(Scorecard!$D$63:$D$68,SUMPRODUCT(--(Scorecard!$G$63:$G$67&lt;L1859))+1),Scorecard!$D$69)</f>
        <v>0.322484508656054</v>
      </c>
      <c r="AG1859" s="0" t="n">
        <f aca="false">Inputs!$B$10+Scorecard!$J$5*Y1859+Scorecard!$J$6*Z1859+Scorecard!$J$7*AA1859+Scorecard!$J$8*AB1859+Scorecard!$J$9*AC1859+Scorecard!$J$10*AD1859+Scorecard!$J$11*AE1859+Scorecard!$J$12*AF1859</f>
        <v>-5.05110905790647</v>
      </c>
      <c r="AH1859" s="0" t="n">
        <f aca="false">MIN(1-Inputs!$B$13,MAX(Inputs!$B$13,1/(1+EXP(-(Inputs!$B$11*AG1859+Inputs!$B$12)))))</f>
        <v>0.00558824850367615</v>
      </c>
      <c r="AI1859" s="0" t="n">
        <f aca="false">Inputs!$B$9-Inputs!$B$8*AG1859</f>
        <v>632.867075981125</v>
      </c>
      <c r="AJ1859" s="0" t="n">
        <f aca="false">RANK(AH1859,$AH$5:$AH$2004,0)+COUNTIF($AH$4:AH1858,AH1859)</f>
        <v>1183</v>
      </c>
      <c r="AK1859" s="0" t="n">
        <f aca="false">IF(AJ1859&lt;=Deciles!$B$5*(Deciles!$B$4+1),INT((AJ1859-1)/(Deciles!$B$4+1))+1,Deciles!$B$5+INT((AJ1859-1-Deciles!$B$5*(Deciles!$B$4+1))/Deciles!$B$4)+1)</f>
        <v>6</v>
      </c>
    </row>
    <row r="1860" customFormat="false" ht="15" hidden="false" customHeight="false" outlineLevel="0" collapsed="false">
      <c r="A1860" s="0" t="n">
        <v>55829</v>
      </c>
      <c r="B1860" s="0" t="s">
        <v>139</v>
      </c>
      <c r="C1860" s="0" t="n">
        <v>731</v>
      </c>
      <c r="D1860" s="0" t="n">
        <v>80</v>
      </c>
      <c r="E1860" s="0" t="n">
        <v>79.4602432250977</v>
      </c>
      <c r="F1860" s="0" t="n">
        <v>40</v>
      </c>
      <c r="G1860" s="0" t="n">
        <v>3.1029999256134</v>
      </c>
      <c r="H1860" s="0" t="n">
        <v>0.0863332748413086</v>
      </c>
      <c r="I1860" s="0" t="n">
        <v>1</v>
      </c>
      <c r="J1860" s="0" t="n">
        <v>12.2311878204346</v>
      </c>
      <c r="K1860" s="0" t="n">
        <v>6.13333320617676</v>
      </c>
      <c r="L1860" s="0" t="n">
        <v>-3.5</v>
      </c>
      <c r="M1860" s="0" t="n">
        <v>3.62166213989258</v>
      </c>
      <c r="N1860" s="0" t="n">
        <v>0</v>
      </c>
      <c r="O1860" s="0" t="n">
        <v>0</v>
      </c>
      <c r="P1860" s="0" t="s">
        <v>146</v>
      </c>
      <c r="Q1860" s="0" t="s">
        <v>141</v>
      </c>
      <c r="R1860" s="0" t="n">
        <v>2</v>
      </c>
      <c r="S1860" s="0" t="s">
        <v>149</v>
      </c>
      <c r="T1860" s="0" t="n">
        <v>0</v>
      </c>
      <c r="U1860" s="0" t="n">
        <v>205086.64</v>
      </c>
      <c r="V1860" s="0" t="n">
        <v>0.0235849693417549</v>
      </c>
      <c r="W1860" s="0" t="n">
        <v>593.40185546875</v>
      </c>
      <c r="X1860" s="0" t="n">
        <v>0.0178637374192476</v>
      </c>
      <c r="Y1860" s="0" t="n">
        <f aca="false">IF(ISNUMBER(C1860),INDEX(Scorecard!$D$5:$D$12,SUMPRODUCT(--(Scorecard!$G$5:$G$11&lt;C1860))+1),Scorecard!$D$13)</f>
        <v>-0.0290424113398221</v>
      </c>
      <c r="Z1860" s="0" t="n">
        <f aca="false">IF(ISNUMBER(D1860),INDEX(Scorecard!$D$14:$D$17,SUMPRODUCT(--(Scorecard!$G$14:$G$16&lt;D1860))+1),Scorecard!$D$18)</f>
        <v>0.0505355481560174</v>
      </c>
      <c r="AA1860" s="0" t="n">
        <f aca="false">IF(ISNUMBER(E1860),INDEX(Scorecard!$D$19:$D$26,SUMPRODUCT(--(Scorecard!$G$19:$G$25&lt;E1860))+1),Scorecard!$D$27)</f>
        <v>-0.0341578513653732</v>
      </c>
      <c r="AB1860" s="0" t="n">
        <f aca="false">IF(ISNUMBER(F1860),INDEX(Scorecard!$D$28:$D$35,SUMPRODUCT(--(Scorecard!$G$28:$G$34&lt;F1860))+1),Scorecard!$D$36)</f>
        <v>-0.132616866359722</v>
      </c>
      <c r="AC1860" s="0" t="n">
        <f aca="false">IF(ISNUMBER(H1860),INDEX(Scorecard!$D$37:$D$44,SUMPRODUCT(--(Scorecard!$G$37:$G$43&lt;H1860))+1),Scorecard!$D$45)</f>
        <v>0.102184252677548</v>
      </c>
      <c r="AD1860" s="0" t="n">
        <f aca="false">IF(ISNUMBER(I1860),INDEX(Scorecard!$D$46:$D$52,SUMPRODUCT(--(Scorecard!$G$46:$G$51&lt;I1860))+1),Scorecard!$D$53)</f>
        <v>-0.161534840507194</v>
      </c>
      <c r="AE1860" s="0" t="n">
        <f aca="false">IF(ISNUMBER(K1860),INDEX(Scorecard!$D$54:$D$61,SUMPRODUCT(--(Scorecard!$G$54:$G$60&lt;K1860))+1),Scorecard!$D$62)</f>
        <v>0.0151758992857273</v>
      </c>
      <c r="AF1860" s="0" t="n">
        <f aca="false">IF(ISNUMBER(L1860),INDEX(Scorecard!$D$63:$D$68,SUMPRODUCT(--(Scorecard!$G$63:$G$67&lt;L1860))+1),Scorecard!$D$69)</f>
        <v>-0.340582194386522</v>
      </c>
      <c r="AG1860" s="0" t="n">
        <f aca="false">Inputs!$B$10+Scorecard!$J$5*Y1860+Scorecard!$J$6*Z1860+Scorecard!$J$7*AA1860+Scorecard!$J$8*AB1860+Scorecard!$J$9*AC1860+Scorecard!$J$10*AD1860+Scorecard!$J$11*AE1860+Scorecard!$J$12*AF1860</f>
        <v>-3.68334932467981</v>
      </c>
      <c r="AH1860" s="0" t="n">
        <f aca="false">MIN(1-Inputs!$B$13,MAX(Inputs!$B$13,1/(1+EXP(-(Inputs!$B$11*AG1860+Inputs!$B$12)))))</f>
        <v>0.0235849695710554</v>
      </c>
      <c r="AI1860" s="0" t="n">
        <f aca="false">Inputs!$B$9-Inputs!$B$8*AG1860</f>
        <v>593.401872296051</v>
      </c>
      <c r="AJ1860" s="0" t="n">
        <f aca="false">RANK(AH1860,$AH$5:$AH$2004,0)+COUNTIF($AH$4:AH1859,AH1860)</f>
        <v>404</v>
      </c>
      <c r="AK1860" s="0" t="n">
        <f aca="false">IF(AJ1860&lt;=Deciles!$B$5*(Deciles!$B$4+1),INT((AJ1860-1)/(Deciles!$B$4+1))+1,Deciles!$B$5+INT((AJ1860-1-Deciles!$B$5*(Deciles!$B$4+1))/Deciles!$B$4)+1)</f>
        <v>3</v>
      </c>
    </row>
    <row r="1861" customFormat="false" ht="15" hidden="false" customHeight="false" outlineLevel="0" collapsed="false">
      <c r="A1861" s="0" t="n">
        <v>55829</v>
      </c>
      <c r="B1861" s="0" t="s">
        <v>155</v>
      </c>
      <c r="C1861" s="0" t="n">
        <v>731</v>
      </c>
      <c r="D1861" s="0" t="n">
        <v>80</v>
      </c>
      <c r="E1861" s="0" t="n">
        <v>73.2182235717773</v>
      </c>
      <c r="F1861" s="0" t="n">
        <v>40</v>
      </c>
      <c r="G1861" s="0" t="n">
        <v>3.1029999256134</v>
      </c>
      <c r="H1861" s="0" t="n">
        <v>-2.63033318519592</v>
      </c>
      <c r="I1861" s="0" t="n">
        <v>13</v>
      </c>
      <c r="J1861" s="0" t="n">
        <v>12.2103633880615</v>
      </c>
      <c r="K1861" s="0" t="n">
        <v>5.00833320617676</v>
      </c>
      <c r="L1861" s="0" t="n">
        <v>-1.125</v>
      </c>
      <c r="M1861" s="0" t="n">
        <v>6.2885799407959</v>
      </c>
      <c r="N1861" s="0" t="n">
        <v>0</v>
      </c>
      <c r="O1861" s="0" t="n">
        <v>0</v>
      </c>
      <c r="P1861" s="0" t="s">
        <v>146</v>
      </c>
      <c r="Q1861" s="0" t="s">
        <v>141</v>
      </c>
      <c r="R1861" s="0" t="n">
        <v>2</v>
      </c>
      <c r="S1861" s="0" t="s">
        <v>149</v>
      </c>
      <c r="T1861" s="0" t="n">
        <v>0</v>
      </c>
      <c r="U1861" s="0" t="n">
        <v>200859.9</v>
      </c>
      <c r="V1861" s="0" t="n">
        <v>0.0190022569149733</v>
      </c>
      <c r="W1861" s="0" t="n">
        <v>599.375854492188</v>
      </c>
      <c r="X1861" s="0" t="n">
        <v>0.0225111469626427</v>
      </c>
      <c r="Y1861" s="0" t="n">
        <f aca="false">IF(ISNUMBER(C1861),INDEX(Scorecard!$D$5:$D$12,SUMPRODUCT(--(Scorecard!$G$5:$G$11&lt;C1861))+1),Scorecard!$D$13)</f>
        <v>-0.0290424113398221</v>
      </c>
      <c r="Z1861" s="0" t="n">
        <f aca="false">IF(ISNUMBER(D1861),INDEX(Scorecard!$D$14:$D$17,SUMPRODUCT(--(Scorecard!$G$14:$G$16&lt;D1861))+1),Scorecard!$D$18)</f>
        <v>0.0505355481560174</v>
      </c>
      <c r="AA1861" s="0" t="n">
        <f aca="false">IF(ISNUMBER(E1861),INDEX(Scorecard!$D$19:$D$26,SUMPRODUCT(--(Scorecard!$G$19:$G$25&lt;E1861))+1),Scorecard!$D$27)</f>
        <v>-0.0341578513653732</v>
      </c>
      <c r="AB1861" s="0" t="n">
        <f aca="false">IF(ISNUMBER(F1861),INDEX(Scorecard!$D$28:$D$35,SUMPRODUCT(--(Scorecard!$G$28:$G$34&lt;F1861))+1),Scorecard!$D$36)</f>
        <v>-0.132616866359722</v>
      </c>
      <c r="AC1861" s="0" t="n">
        <f aca="false">IF(ISNUMBER(H1861),INDEX(Scorecard!$D$37:$D$44,SUMPRODUCT(--(Scorecard!$G$37:$G$43&lt;H1861))+1),Scorecard!$D$45)</f>
        <v>1.35057635045042</v>
      </c>
      <c r="AD1861" s="0" t="n">
        <f aca="false">IF(ISNUMBER(I1861),INDEX(Scorecard!$D$46:$D$52,SUMPRODUCT(--(Scorecard!$G$46:$G$51&lt;I1861))+1),Scorecard!$D$53)</f>
        <v>-0.114272400683245</v>
      </c>
      <c r="AE1861" s="0" t="n">
        <f aca="false">IF(ISNUMBER(K1861),INDEX(Scorecard!$D$54:$D$61,SUMPRODUCT(--(Scorecard!$G$54:$G$60&lt;K1861))+1),Scorecard!$D$62)</f>
        <v>0.214429354789033</v>
      </c>
      <c r="AF1861" s="0" t="n">
        <f aca="false">IF(ISNUMBER(L1861),INDEX(Scorecard!$D$63:$D$68,SUMPRODUCT(--(Scorecard!$G$63:$G$67&lt;L1861))+1),Scorecard!$D$69)</f>
        <v>-0.340582194386522</v>
      </c>
      <c r="AG1861" s="0" t="n">
        <f aca="false">Inputs!$B$10+Scorecard!$J$5*Y1861+Scorecard!$J$6*Z1861+Scorecard!$J$7*AA1861+Scorecard!$J$8*AB1861+Scorecard!$J$9*AC1861+Scorecard!$J$10*AD1861+Scorecard!$J$11*AE1861+Scorecard!$J$12*AF1861</f>
        <v>-3.89039226403079</v>
      </c>
      <c r="AH1861" s="0" t="n">
        <f aca="false">MIN(1-Inputs!$B$13,MAX(Inputs!$B$13,1/(1+EXP(-(Inputs!$B$11*AG1861+Inputs!$B$12)))))</f>
        <v>0.0190022562079652</v>
      </c>
      <c r="AI1861" s="0" t="n">
        <f aca="false">Inputs!$B$9-Inputs!$B$8*AG1861</f>
        <v>599.375868733106</v>
      </c>
      <c r="AJ1861" s="0" t="n">
        <f aca="false">RANK(AH1861,$AH$5:$AH$2004,0)+COUNTIF($AH$4:AH1860,AH1861)</f>
        <v>471</v>
      </c>
      <c r="AK1861" s="0" t="n">
        <f aca="false">IF(AJ1861&lt;=Deciles!$B$5*(Deciles!$B$4+1),INT((AJ1861-1)/(Deciles!$B$4+1))+1,Deciles!$B$5+INT((AJ1861-1-Deciles!$B$5*(Deciles!$B$4+1))/Deciles!$B$4)+1)</f>
        <v>3</v>
      </c>
    </row>
    <row r="1862" customFormat="false" ht="15" hidden="false" customHeight="false" outlineLevel="0" collapsed="false">
      <c r="A1862" s="0" t="n">
        <v>55841</v>
      </c>
      <c r="B1862" s="0" t="s">
        <v>157</v>
      </c>
      <c r="C1862" s="0" t="n">
        <v>746</v>
      </c>
      <c r="D1862" s="0" t="n">
        <v>68.2888946533203</v>
      </c>
      <c r="E1862" s="0" t="n">
        <v>56.2772178649902</v>
      </c>
      <c r="F1862" s="0" t="n">
        <v>26</v>
      </c>
      <c r="G1862" s="0" t="n">
        <v>3.82500004768372</v>
      </c>
      <c r="H1862" s="0" t="n">
        <v>-0.0583333969116211</v>
      </c>
      <c r="I1862" s="0" t="n">
        <v>36</v>
      </c>
      <c r="J1862" s="0" t="n">
        <v>12.106972694397</v>
      </c>
      <c r="K1862" s="0" t="n">
        <v>3.72307682037354</v>
      </c>
      <c r="L1862" s="0" t="n">
        <v>-0.276923179626465</v>
      </c>
      <c r="M1862" s="0" t="n">
        <v>4.3403639793396</v>
      </c>
      <c r="N1862" s="0" t="n">
        <v>0</v>
      </c>
      <c r="O1862" s="0" t="n">
        <v>0</v>
      </c>
      <c r="P1862" s="0" t="s">
        <v>146</v>
      </c>
      <c r="Q1862" s="0" t="s">
        <v>141</v>
      </c>
      <c r="R1862" s="0" t="n">
        <v>2</v>
      </c>
      <c r="S1862" s="0" t="s">
        <v>142</v>
      </c>
      <c r="T1862" s="0" t="n">
        <v>0</v>
      </c>
      <c r="U1862" s="0" t="n">
        <v>181130.38</v>
      </c>
      <c r="V1862" s="0" t="n">
        <v>0.00467816321179271</v>
      </c>
      <c r="W1862" s="0" t="n">
        <v>637.702758789063</v>
      </c>
      <c r="X1862" s="0" t="n">
        <v>0.00250096479430795</v>
      </c>
      <c r="Y1862" s="0" t="n">
        <f aca="false">IF(ISNUMBER(C1862),INDEX(Scorecard!$D$5:$D$12,SUMPRODUCT(--(Scorecard!$G$5:$G$11&lt;C1862))+1),Scorecard!$D$13)</f>
        <v>0.488358159108655</v>
      </c>
      <c r="Z1862" s="0" t="n">
        <f aca="false">IF(ISNUMBER(D1862),INDEX(Scorecard!$D$14:$D$17,SUMPRODUCT(--(Scorecard!$G$14:$G$16&lt;D1862))+1),Scorecard!$D$18)</f>
        <v>0.128579646629417</v>
      </c>
      <c r="AA1862" s="0" t="n">
        <f aca="false">IF(ISNUMBER(E1862),INDEX(Scorecard!$D$19:$D$26,SUMPRODUCT(--(Scorecard!$G$19:$G$25&lt;E1862))+1),Scorecard!$D$27)</f>
        <v>0.285899340811827</v>
      </c>
      <c r="AB1862" s="0" t="n">
        <f aca="false">IF(ISNUMBER(F1862),INDEX(Scorecard!$D$28:$D$35,SUMPRODUCT(--(Scorecard!$G$28:$G$34&lt;F1862))+1),Scorecard!$D$36)</f>
        <v>0.165097008946478</v>
      </c>
      <c r="AC1862" s="0" t="n">
        <f aca="false">IF(ISNUMBER(H1862),INDEX(Scorecard!$D$37:$D$44,SUMPRODUCT(--(Scorecard!$G$37:$G$43&lt;H1862))+1),Scorecard!$D$45)</f>
        <v>0.330501541082344</v>
      </c>
      <c r="AD1862" s="0" t="n">
        <f aca="false">IF(ISNUMBER(I1862),INDEX(Scorecard!$D$46:$D$52,SUMPRODUCT(--(Scorecard!$G$46:$G$51&lt;I1862))+1),Scorecard!$D$53)</f>
        <v>0.123869379412532</v>
      </c>
      <c r="AE1862" s="0" t="n">
        <f aca="false">IF(ISNUMBER(K1862),INDEX(Scorecard!$D$54:$D$61,SUMPRODUCT(--(Scorecard!$G$54:$G$60&lt;K1862))+1),Scorecard!$D$62)</f>
        <v>0.489050497890326</v>
      </c>
      <c r="AF1862" s="0" t="n">
        <f aca="false">IF(ISNUMBER(L1862),INDEX(Scorecard!$D$63:$D$68,SUMPRODUCT(--(Scorecard!$G$63:$G$67&lt;L1862))+1),Scorecard!$D$69)</f>
        <v>0.322484508656054</v>
      </c>
      <c r="AG1862" s="0" t="n">
        <f aca="false">Inputs!$B$10+Scorecard!$J$5*Y1862+Scorecard!$J$6*Z1862+Scorecard!$J$7*AA1862+Scorecard!$J$8*AB1862+Scorecard!$J$9*AC1862+Scorecard!$J$10*AD1862+Scorecard!$J$11*AE1862+Scorecard!$J$12*AF1862</f>
        <v>-5.21870157392611</v>
      </c>
      <c r="AH1862" s="0" t="n">
        <f aca="false">MIN(1-Inputs!$B$13,MAX(Inputs!$B$13,1/(1+EXP(-(Inputs!$B$11*AG1862+Inputs!$B$12)))))</f>
        <v>0.00467816327577925</v>
      </c>
      <c r="AI1862" s="0" t="n">
        <f aca="false">Inputs!$B$9-Inputs!$B$8*AG1862</f>
        <v>637.702773816158</v>
      </c>
      <c r="AJ1862" s="0" t="n">
        <f aca="false">RANK(AH1862,$AH$5:$AH$2004,0)+COUNTIF($AH$4:AH1861,AH1862)</f>
        <v>1301</v>
      </c>
      <c r="AK1862" s="0" t="n">
        <f aca="false">IF(AJ1862&lt;=Deciles!$B$5*(Deciles!$B$4+1),INT((AJ1862-1)/(Deciles!$B$4+1))+1,Deciles!$B$5+INT((AJ1862-1-Deciles!$B$5*(Deciles!$B$4+1))/Deciles!$B$4)+1)</f>
        <v>7</v>
      </c>
    </row>
    <row r="1863" customFormat="false" ht="15" hidden="false" customHeight="false" outlineLevel="0" collapsed="false">
      <c r="A1863" s="0" t="n">
        <v>55858</v>
      </c>
      <c r="B1863" s="0" t="s">
        <v>139</v>
      </c>
      <c r="C1863" s="0" t="n">
        <v>718</v>
      </c>
      <c r="D1863" s="0" t="n">
        <v>80</v>
      </c>
      <c r="E1863" s="0" t="n">
        <v>76.6530075073242</v>
      </c>
      <c r="F1863" s="0" t="n">
        <v>35</v>
      </c>
      <c r="G1863" s="0" t="n">
        <v>3.75399994850159</v>
      </c>
      <c r="H1863" s="0" t="n">
        <v>0.737333297729492</v>
      </c>
      <c r="I1863" s="0" t="n">
        <v>12</v>
      </c>
      <c r="J1863" s="0" t="n">
        <v>12.0876731872559</v>
      </c>
      <c r="K1863" s="0" t="n">
        <v>5.33333349227905</v>
      </c>
      <c r="L1863" s="0" t="n">
        <v>-3.49999952316284</v>
      </c>
      <c r="M1863" s="0" t="n">
        <v>2.44867300987244</v>
      </c>
      <c r="N1863" s="0" t="n">
        <v>0</v>
      </c>
      <c r="O1863" s="0" t="n">
        <v>0</v>
      </c>
      <c r="P1863" s="0" t="s">
        <v>144</v>
      </c>
      <c r="Q1863" s="0" t="s">
        <v>160</v>
      </c>
      <c r="R1863" s="0" t="n">
        <v>1</v>
      </c>
      <c r="S1863" s="0" t="s">
        <v>148</v>
      </c>
      <c r="T1863" s="0" t="n">
        <v>0</v>
      </c>
      <c r="U1863" s="0" t="n">
        <v>177668.22</v>
      </c>
      <c r="V1863" s="0" t="n">
        <v>0.0185237843543291</v>
      </c>
      <c r="W1863" s="0" t="n">
        <v>600.079284667969</v>
      </c>
      <c r="X1863" s="0" t="n">
        <v>0.0150363715365529</v>
      </c>
      <c r="Y1863" s="0" t="n">
        <f aca="false">IF(ISNUMBER(C1863),INDEX(Scorecard!$D$5:$D$12,SUMPRODUCT(--(Scorecard!$G$5:$G$11&lt;C1863))+1),Scorecard!$D$13)</f>
        <v>-0.0290424113398221</v>
      </c>
      <c r="Z1863" s="0" t="n">
        <f aca="false">IF(ISNUMBER(D1863),INDEX(Scorecard!$D$14:$D$17,SUMPRODUCT(--(Scorecard!$G$14:$G$16&lt;D1863))+1),Scorecard!$D$18)</f>
        <v>0.0505355481560174</v>
      </c>
      <c r="AA1863" s="0" t="n">
        <f aca="false">IF(ISNUMBER(E1863),INDEX(Scorecard!$D$19:$D$26,SUMPRODUCT(--(Scorecard!$G$19:$G$25&lt;E1863))+1),Scorecard!$D$27)</f>
        <v>-0.0341578513653732</v>
      </c>
      <c r="AB1863" s="0" t="n">
        <f aca="false">IF(ISNUMBER(F1863),INDEX(Scorecard!$D$28:$D$35,SUMPRODUCT(--(Scorecard!$G$28:$G$34&lt;F1863))+1),Scorecard!$D$36)</f>
        <v>-0.0008456427959252</v>
      </c>
      <c r="AC1863" s="0" t="n">
        <f aca="false">IF(ISNUMBER(H1863),INDEX(Scorecard!$D$37:$D$44,SUMPRODUCT(--(Scorecard!$G$37:$G$43&lt;H1863))+1),Scorecard!$D$45)</f>
        <v>-0.569454719285959</v>
      </c>
      <c r="AD1863" s="0" t="n">
        <f aca="false">IF(ISNUMBER(I1863),INDEX(Scorecard!$D$46:$D$52,SUMPRODUCT(--(Scorecard!$G$46:$G$51&lt;I1863))+1),Scorecard!$D$53)</f>
        <v>-0.114272400683245</v>
      </c>
      <c r="AE1863" s="0" t="n">
        <f aca="false">IF(ISNUMBER(K1863),INDEX(Scorecard!$D$54:$D$61,SUMPRODUCT(--(Scorecard!$G$54:$G$60&lt;K1863))+1),Scorecard!$D$62)</f>
        <v>0.126303549215828</v>
      </c>
      <c r="AF1863" s="0" t="n">
        <f aca="false">IF(ISNUMBER(L1863),INDEX(Scorecard!$D$63:$D$68,SUMPRODUCT(--(Scorecard!$G$63:$G$67&lt;L1863))+1),Scorecard!$D$69)</f>
        <v>-0.340582194386522</v>
      </c>
      <c r="AG1863" s="0" t="n">
        <f aca="false">Inputs!$B$10+Scorecard!$J$5*Y1863+Scorecard!$J$6*Z1863+Scorecard!$J$7*AA1863+Scorecard!$J$8*AB1863+Scorecard!$J$9*AC1863+Scorecard!$J$10*AD1863+Scorecard!$J$11*AE1863+Scorecard!$J$12*AF1863</f>
        <v>-3.91476996439332</v>
      </c>
      <c r="AH1863" s="0" t="n">
        <f aca="false">MIN(1-Inputs!$B$13,MAX(Inputs!$B$13,1/(1+EXP(-(Inputs!$B$11*AG1863+Inputs!$B$12)))))</f>
        <v>0.018523785044515</v>
      </c>
      <c r="AI1863" s="0" t="n">
        <f aca="false">Inputs!$B$9-Inputs!$B$8*AG1863</f>
        <v>600.079260481532</v>
      </c>
      <c r="AJ1863" s="0" t="n">
        <f aca="false">RANK(AH1863,$AH$5:$AH$2004,0)+COUNTIF($AH$4:AH1862,AH1863)</f>
        <v>487</v>
      </c>
      <c r="AK1863" s="0" t="n">
        <f aca="false">IF(AJ1863&lt;=Deciles!$B$5*(Deciles!$B$4+1),INT((AJ1863-1)/(Deciles!$B$4+1))+1,Deciles!$B$5+INT((AJ1863-1-Deciles!$B$5*(Deciles!$B$4+1))/Deciles!$B$4)+1)</f>
        <v>3</v>
      </c>
    </row>
    <row r="1864" customFormat="false" ht="15" hidden="false" customHeight="false" outlineLevel="0" collapsed="false">
      <c r="A1864" s="0" t="n">
        <v>55861</v>
      </c>
      <c r="B1864" s="0" t="s">
        <v>143</v>
      </c>
      <c r="C1864" s="0" t="n">
        <v>830</v>
      </c>
      <c r="D1864" s="0" t="n">
        <v>85.0519027709961</v>
      </c>
      <c r="E1864" s="0" t="n">
        <v>50.2626113891602</v>
      </c>
      <c r="F1864" s="0" t="n">
        <v>35</v>
      </c>
      <c r="G1864" s="0" t="n">
        <v>3.99200010299683</v>
      </c>
      <c r="H1864" s="0" t="n">
        <v>0.758666753768921</v>
      </c>
      <c r="I1864" s="0" t="n">
        <v>84</v>
      </c>
      <c r="J1864" s="0" t="n">
        <v>12.1217269897461</v>
      </c>
      <c r="K1864" s="0" t="n">
        <v>9.03333377838135</v>
      </c>
      <c r="L1864" s="0" t="n">
        <v>5.07179546356201</v>
      </c>
      <c r="M1864" s="0" t="n">
        <v>2.46950244903565</v>
      </c>
      <c r="N1864" s="0" t="n">
        <v>0</v>
      </c>
      <c r="O1864" s="0" t="n">
        <v>0</v>
      </c>
      <c r="P1864" s="0" t="s">
        <v>144</v>
      </c>
      <c r="Q1864" s="0" t="s">
        <v>141</v>
      </c>
      <c r="R1864" s="0" t="n">
        <v>2</v>
      </c>
      <c r="S1864" s="0" t="s">
        <v>156</v>
      </c>
      <c r="T1864" s="0" t="n">
        <v>0</v>
      </c>
      <c r="U1864" s="0" t="n">
        <v>183822.7</v>
      </c>
      <c r="V1864" s="0" t="n">
        <v>0.00189350277651101</v>
      </c>
      <c r="W1864" s="0" t="n">
        <v>662.25732421875</v>
      </c>
      <c r="X1864" s="0" t="n">
        <v>0.00125351804308593</v>
      </c>
      <c r="Y1864" s="0" t="n">
        <f aca="false">IF(ISNUMBER(C1864),INDEX(Scorecard!$D$5:$D$12,SUMPRODUCT(--(Scorecard!$G$5:$G$11&lt;C1864))+1),Scorecard!$D$13)</f>
        <v>2.19112706886128</v>
      </c>
      <c r="Z1864" s="0" t="n">
        <f aca="false">IF(ISNUMBER(D1864),INDEX(Scorecard!$D$14:$D$17,SUMPRODUCT(--(Scorecard!$G$14:$G$16&lt;D1864))+1),Scorecard!$D$18)</f>
        <v>0.0505355481560174</v>
      </c>
      <c r="AA1864" s="0" t="n">
        <f aca="false">IF(ISNUMBER(E1864),INDEX(Scorecard!$D$19:$D$26,SUMPRODUCT(--(Scorecard!$G$19:$G$25&lt;E1864))+1),Scorecard!$D$27)</f>
        <v>0.57899015159425</v>
      </c>
      <c r="AB1864" s="0" t="n">
        <f aca="false">IF(ISNUMBER(F1864),INDEX(Scorecard!$D$28:$D$35,SUMPRODUCT(--(Scorecard!$G$28:$G$34&lt;F1864))+1),Scorecard!$D$36)</f>
        <v>-0.0008456427959252</v>
      </c>
      <c r="AC1864" s="0" t="n">
        <f aca="false">IF(ISNUMBER(H1864),INDEX(Scorecard!$D$37:$D$44,SUMPRODUCT(--(Scorecard!$G$37:$G$43&lt;H1864))+1),Scorecard!$D$45)</f>
        <v>-0.569454719285959</v>
      </c>
      <c r="AD1864" s="0" t="n">
        <f aca="false">IF(ISNUMBER(I1864),INDEX(Scorecard!$D$46:$D$52,SUMPRODUCT(--(Scorecard!$G$46:$G$51&lt;I1864))+1),Scorecard!$D$53)</f>
        <v>0.818882373006414</v>
      </c>
      <c r="AE1864" s="0" t="n">
        <f aca="false">IF(ISNUMBER(K1864),INDEX(Scorecard!$D$54:$D$61,SUMPRODUCT(--(Scorecard!$G$54:$G$60&lt;K1864))+1),Scorecard!$D$62)</f>
        <v>-0.541917179454542</v>
      </c>
      <c r="AF1864" s="0" t="n">
        <f aca="false">IF(ISNUMBER(L1864),INDEX(Scorecard!$D$63:$D$68,SUMPRODUCT(--(Scorecard!$G$63:$G$67&lt;L1864))+1),Scorecard!$D$69)</f>
        <v>0.322484508656054</v>
      </c>
      <c r="AG1864" s="0" t="n">
        <f aca="false">Inputs!$B$10+Scorecard!$J$5*Y1864+Scorecard!$J$6*Z1864+Scorecard!$J$7*AA1864+Scorecard!$J$8*AB1864+Scorecard!$J$9*AC1864+Scorecard!$J$10*AD1864+Scorecard!$J$11*AE1864+Scorecard!$J$12*AF1864</f>
        <v>-6.06969765962746</v>
      </c>
      <c r="AH1864" s="0" t="n">
        <f aca="false">MIN(1-Inputs!$B$13,MAX(Inputs!$B$13,1/(1+EXP(-(Inputs!$B$11*AG1864+Inputs!$B$12)))))</f>
        <v>0.00189350273759769</v>
      </c>
      <c r="AI1864" s="0" t="n">
        <f aca="false">Inputs!$B$9-Inputs!$B$8*AG1864</f>
        <v>662.257330469303</v>
      </c>
      <c r="AJ1864" s="0" t="n">
        <f aca="false">RANK(AH1864,$AH$5:$AH$2004,0)+COUNTIF($AH$4:AH1863,AH1864)</f>
        <v>1717</v>
      </c>
      <c r="AK1864" s="0" t="n">
        <f aca="false">IF(AJ1864&lt;=Deciles!$B$5*(Deciles!$B$4+1),INT((AJ1864-1)/(Deciles!$B$4+1))+1,Deciles!$B$5+INT((AJ1864-1-Deciles!$B$5*(Deciles!$B$4+1))/Deciles!$B$4)+1)</f>
        <v>9</v>
      </c>
    </row>
    <row r="1865" customFormat="false" ht="15" hidden="false" customHeight="false" outlineLevel="0" collapsed="false">
      <c r="A1865" s="0" t="n">
        <v>55867</v>
      </c>
      <c r="B1865" s="0" t="s">
        <v>158</v>
      </c>
      <c r="C1865" s="0" t="n">
        <v>723</v>
      </c>
      <c r="D1865" s="0" t="n">
        <v>80</v>
      </c>
      <c r="E1865" s="0" t="n">
        <v>78.7571411132813</v>
      </c>
      <c r="F1865" s="0" t="n">
        <v>21</v>
      </c>
      <c r="G1865" s="0" t="n">
        <v>3.68099999427795</v>
      </c>
      <c r="H1865" s="0" t="n">
        <v>0.764333248138428</v>
      </c>
      <c r="I1865" s="0" t="n">
        <v>8</v>
      </c>
      <c r="J1865" s="0" t="n">
        <v>11.9650030136108</v>
      </c>
      <c r="K1865" s="0" t="n">
        <v>6.83333349227905</v>
      </c>
      <c r="L1865" s="0" t="n">
        <v>2.71025657653809</v>
      </c>
      <c r="M1865" s="0" t="n">
        <v>0.325795769691467</v>
      </c>
      <c r="N1865" s="0" t="n">
        <v>0</v>
      </c>
      <c r="O1865" s="0" t="n">
        <v>0</v>
      </c>
      <c r="P1865" s="0" t="s">
        <v>144</v>
      </c>
      <c r="Q1865" s="0" t="s">
        <v>141</v>
      </c>
      <c r="R1865" s="0" t="n">
        <v>1</v>
      </c>
      <c r="S1865" s="0" t="s">
        <v>162</v>
      </c>
      <c r="T1865" s="0" t="n">
        <v>0</v>
      </c>
      <c r="U1865" s="0" t="n">
        <v>157157.31</v>
      </c>
      <c r="V1865" s="0" t="n">
        <v>0.0126863131299615</v>
      </c>
      <c r="W1865" s="0" t="n">
        <v>610.484436035156</v>
      </c>
      <c r="X1865" s="0" t="n">
        <v>0.00789563078433275</v>
      </c>
      <c r="Y1865" s="0" t="n">
        <f aca="false">IF(ISNUMBER(C1865),INDEX(Scorecard!$D$5:$D$12,SUMPRODUCT(--(Scorecard!$G$5:$G$11&lt;C1865))+1),Scorecard!$D$13)</f>
        <v>-0.0290424113398221</v>
      </c>
      <c r="Z1865" s="0" t="n">
        <f aca="false">IF(ISNUMBER(D1865),INDEX(Scorecard!$D$14:$D$17,SUMPRODUCT(--(Scorecard!$G$14:$G$16&lt;D1865))+1),Scorecard!$D$18)</f>
        <v>0.0505355481560174</v>
      </c>
      <c r="AA1865" s="0" t="n">
        <f aca="false">IF(ISNUMBER(E1865),INDEX(Scorecard!$D$19:$D$26,SUMPRODUCT(--(Scorecard!$G$19:$G$25&lt;E1865))+1),Scorecard!$D$27)</f>
        <v>-0.0341578513653732</v>
      </c>
      <c r="AB1865" s="0" t="n">
        <f aca="false">IF(ISNUMBER(F1865),INDEX(Scorecard!$D$28:$D$35,SUMPRODUCT(--(Scorecard!$G$28:$G$34&lt;F1865))+1),Scorecard!$D$36)</f>
        <v>0.624829191519909</v>
      </c>
      <c r="AC1865" s="0" t="n">
        <f aca="false">IF(ISNUMBER(H1865),INDEX(Scorecard!$D$37:$D$44,SUMPRODUCT(--(Scorecard!$G$37:$G$43&lt;H1865))+1),Scorecard!$D$45)</f>
        <v>-0.569454719285959</v>
      </c>
      <c r="AD1865" s="0" t="n">
        <f aca="false">IF(ISNUMBER(I1865),INDEX(Scorecard!$D$46:$D$52,SUMPRODUCT(--(Scorecard!$G$46:$G$51&lt;I1865))+1),Scorecard!$D$53)</f>
        <v>-0.114272400683245</v>
      </c>
      <c r="AE1865" s="0" t="n">
        <f aca="false">IF(ISNUMBER(K1865),INDEX(Scorecard!$D$54:$D$61,SUMPRODUCT(--(Scorecard!$G$54:$G$60&lt;K1865))+1),Scorecard!$D$62)</f>
        <v>-0.357264871923982</v>
      </c>
      <c r="AF1865" s="0" t="n">
        <f aca="false">IF(ISNUMBER(L1865),INDEX(Scorecard!$D$63:$D$68,SUMPRODUCT(--(Scorecard!$G$63:$G$67&lt;L1865))+1),Scorecard!$D$69)</f>
        <v>0.322484508656054</v>
      </c>
      <c r="AG1865" s="0" t="n">
        <f aca="false">Inputs!$B$10+Scorecard!$J$5*Y1865+Scorecard!$J$6*Z1865+Scorecard!$J$7*AA1865+Scorecard!$J$8*AB1865+Scorecard!$J$9*AC1865+Scorecard!$J$10*AD1865+Scorecard!$J$11*AE1865+Scorecard!$J$12*AF1865</f>
        <v>-4.27538500924512</v>
      </c>
      <c r="AH1865" s="0" t="n">
        <f aca="false">MIN(1-Inputs!$B$13,MAX(Inputs!$B$13,1/(1+EXP(-(Inputs!$B$11*AG1865+Inputs!$B$12)))))</f>
        <v>0.0126863132034457</v>
      </c>
      <c r="AI1865" s="0" t="n">
        <f aca="false">Inputs!$B$9-Inputs!$B$8*AG1865</f>
        <v>610.484411219085</v>
      </c>
      <c r="AJ1865" s="0" t="n">
        <f aca="false">RANK(AH1865,$AH$5:$AH$2004,0)+COUNTIF($AH$4:AH1864,AH1865)</f>
        <v>688</v>
      </c>
      <c r="AK1865" s="0" t="n">
        <f aca="false">IF(AJ1865&lt;=Deciles!$B$5*(Deciles!$B$4+1),INT((AJ1865-1)/(Deciles!$B$4+1))+1,Deciles!$B$5+INT((AJ1865-1-Deciles!$B$5*(Deciles!$B$4+1))/Deciles!$B$4)+1)</f>
        <v>4</v>
      </c>
    </row>
    <row r="1866" customFormat="false" ht="15" hidden="false" customHeight="false" outlineLevel="0" collapsed="false">
      <c r="A1866" s="0" t="n">
        <v>55904</v>
      </c>
      <c r="B1866" s="0" t="s">
        <v>145</v>
      </c>
      <c r="C1866" s="0" t="n">
        <v>785</v>
      </c>
      <c r="D1866" s="0" t="n">
        <v>61.5526695251465</v>
      </c>
      <c r="E1866" s="0" t="n">
        <v>57.8245735168457</v>
      </c>
      <c r="F1866" s="0" t="n">
        <v>31</v>
      </c>
      <c r="G1866" s="0" t="n">
        <v>3.24300003051758</v>
      </c>
      <c r="H1866" s="0" t="n">
        <v>-0.273666620254517</v>
      </c>
      <c r="I1866" s="0" t="n">
        <v>15</v>
      </c>
      <c r="J1866" s="0" t="n">
        <v>12.0205993652344</v>
      </c>
      <c r="K1866" s="0" t="n">
        <v>4.75833320617676</v>
      </c>
      <c r="L1866" s="0" t="n">
        <v>-1.875</v>
      </c>
      <c r="M1866" s="0" t="n">
        <v>3.47429394721985</v>
      </c>
      <c r="N1866" s="0" t="n">
        <v>1</v>
      </c>
      <c r="O1866" s="0" t="n">
        <v>0</v>
      </c>
      <c r="P1866" s="0" t="s">
        <v>146</v>
      </c>
      <c r="Q1866" s="0" t="s">
        <v>141</v>
      </c>
      <c r="R1866" s="0" t="n">
        <v>1</v>
      </c>
      <c r="S1866" s="0" t="s">
        <v>159</v>
      </c>
      <c r="T1866" s="0" t="n">
        <v>0</v>
      </c>
      <c r="U1866" s="0" t="n">
        <v>166142.27</v>
      </c>
      <c r="V1866" s="0" t="n">
        <v>0.00242808857001364</v>
      </c>
      <c r="W1866" s="0" t="n">
        <v>655.512634277344</v>
      </c>
      <c r="X1866" s="0" t="n">
        <v>0.00158246769569814</v>
      </c>
      <c r="Y1866" s="0" t="n">
        <f aca="false">IF(ISNUMBER(C1866),INDEX(Scorecard!$D$5:$D$12,SUMPRODUCT(--(Scorecard!$G$5:$G$11&lt;C1866))+1),Scorecard!$D$13)</f>
        <v>1.23750384304241</v>
      </c>
      <c r="Z1866" s="0" t="n">
        <f aca="false">IF(ISNUMBER(D1866),INDEX(Scorecard!$D$14:$D$17,SUMPRODUCT(--(Scorecard!$G$14:$G$16&lt;D1866))+1),Scorecard!$D$18)</f>
        <v>0.248677243387958</v>
      </c>
      <c r="AA1866" s="0" t="n">
        <f aca="false">IF(ISNUMBER(E1866),INDEX(Scorecard!$D$19:$D$26,SUMPRODUCT(--(Scorecard!$G$19:$G$25&lt;E1866))+1),Scorecard!$D$27)</f>
        <v>0.285899340811827</v>
      </c>
      <c r="AB1866" s="0" t="n">
        <f aca="false">IF(ISNUMBER(F1866),INDEX(Scorecard!$D$28:$D$35,SUMPRODUCT(--(Scorecard!$G$28:$G$34&lt;F1866))+1),Scorecard!$D$36)</f>
        <v>0.126913191054783</v>
      </c>
      <c r="AC1866" s="0" t="n">
        <f aca="false">IF(ISNUMBER(H1866),INDEX(Scorecard!$D$37:$D$44,SUMPRODUCT(--(Scorecard!$G$37:$G$43&lt;H1866))+1),Scorecard!$D$45)</f>
        <v>0.769716833645565</v>
      </c>
      <c r="AD1866" s="0" t="n">
        <f aca="false">IF(ISNUMBER(I1866),INDEX(Scorecard!$D$46:$D$52,SUMPRODUCT(--(Scorecard!$G$46:$G$51&lt;I1866))+1),Scorecard!$D$53)</f>
        <v>-0.114272400683245</v>
      </c>
      <c r="AE1866" s="0" t="n">
        <f aca="false">IF(ISNUMBER(K1866),INDEX(Scorecard!$D$54:$D$61,SUMPRODUCT(--(Scorecard!$G$54:$G$60&lt;K1866))+1),Scorecard!$D$62)</f>
        <v>0.409483001259379</v>
      </c>
      <c r="AF1866" s="0" t="n">
        <f aca="false">IF(ISNUMBER(L1866),INDEX(Scorecard!$D$63:$D$68,SUMPRODUCT(--(Scorecard!$G$63:$G$67&lt;L1866))+1),Scorecard!$D$69)</f>
        <v>-0.340582194386522</v>
      </c>
      <c r="AG1866" s="0" t="n">
        <f aca="false">Inputs!$B$10+Scorecard!$J$5*Y1866+Scorecard!$J$6*Z1866+Scorecard!$J$7*AA1866+Scorecard!$J$8*AB1866+Scorecard!$J$9*AC1866+Scorecard!$J$10*AD1866+Scorecard!$J$11*AE1866+Scorecard!$J$12*AF1866</f>
        <v>-5.83594369341938</v>
      </c>
      <c r="AH1866" s="0" t="n">
        <f aca="false">MIN(1-Inputs!$B$13,MAX(Inputs!$B$13,1/(1+EXP(-(Inputs!$B$11*AG1866+Inputs!$B$12)))))</f>
        <v>0.00242808865486039</v>
      </c>
      <c r="AI1866" s="0" t="n">
        <f aca="false">Inputs!$B$9-Inputs!$B$8*AG1866</f>
        <v>655.512616712573</v>
      </c>
      <c r="AJ1866" s="0" t="n">
        <f aca="false">RANK(AH1866,$AH$5:$AH$2004,0)+COUNTIF($AH$4:AH1865,AH1866)</f>
        <v>1636</v>
      </c>
      <c r="AK1866" s="0" t="n">
        <f aca="false">IF(AJ1866&lt;=Deciles!$B$5*(Deciles!$B$4+1),INT((AJ1866-1)/(Deciles!$B$4+1))+1,Deciles!$B$5+INT((AJ1866-1-Deciles!$B$5*(Deciles!$B$4+1))/Deciles!$B$4)+1)</f>
        <v>9</v>
      </c>
    </row>
    <row r="1867" customFormat="false" ht="15" hidden="false" customHeight="false" outlineLevel="0" collapsed="false">
      <c r="A1867" s="0" t="n">
        <v>55935</v>
      </c>
      <c r="B1867" s="0" t="s">
        <v>143</v>
      </c>
      <c r="C1867" s="0" t="n">
        <v>725</v>
      </c>
      <c r="D1867" s="0" t="n">
        <v>79.532096862793</v>
      </c>
      <c r="E1867" s="0" t="n">
        <v>75.0330352783203</v>
      </c>
      <c r="F1867" s="0" t="n">
        <v>36</v>
      </c>
      <c r="G1867" s="0" t="n">
        <v>3.89000010490418</v>
      </c>
      <c r="H1867" s="0" t="n">
        <v>0.65666675567627</v>
      </c>
      <c r="I1867" s="0" t="n">
        <v>14</v>
      </c>
      <c r="J1867" s="0" t="n">
        <v>12.3418989181519</v>
      </c>
      <c r="K1867" s="0" t="n">
        <v>9.23333358764648</v>
      </c>
      <c r="L1867" s="0" t="n">
        <v>5.07179498672485</v>
      </c>
      <c r="M1867" s="0" t="n">
        <v>2.67803835868835</v>
      </c>
      <c r="N1867" s="0" t="n">
        <v>0</v>
      </c>
      <c r="O1867" s="0" t="n">
        <v>0</v>
      </c>
      <c r="P1867" s="0" t="s">
        <v>144</v>
      </c>
      <c r="Q1867" s="0" t="s">
        <v>141</v>
      </c>
      <c r="R1867" s="0" t="n">
        <v>1</v>
      </c>
      <c r="S1867" s="0" t="s">
        <v>151</v>
      </c>
      <c r="T1867" s="0" t="n">
        <v>0</v>
      </c>
      <c r="U1867" s="0" t="n">
        <v>229096.6</v>
      </c>
      <c r="V1867" s="0" t="n">
        <v>0.0308706313371658</v>
      </c>
      <c r="W1867" s="0" t="n">
        <v>585.913635253906</v>
      </c>
      <c r="X1867" s="0" t="n">
        <v>0.0260016191750765</v>
      </c>
      <c r="Y1867" s="0" t="n">
        <f aca="false">IF(ISNUMBER(C1867),INDEX(Scorecard!$D$5:$D$12,SUMPRODUCT(--(Scorecard!$G$5:$G$11&lt;C1867))+1),Scorecard!$D$13)</f>
        <v>-0.0290424113398221</v>
      </c>
      <c r="Z1867" s="0" t="n">
        <f aca="false">IF(ISNUMBER(D1867),INDEX(Scorecard!$D$14:$D$17,SUMPRODUCT(--(Scorecard!$G$14:$G$16&lt;D1867))+1),Scorecard!$D$18)</f>
        <v>0.0505355481560174</v>
      </c>
      <c r="AA1867" s="0" t="n">
        <f aca="false">IF(ISNUMBER(E1867),INDEX(Scorecard!$D$19:$D$26,SUMPRODUCT(--(Scorecard!$G$19:$G$25&lt;E1867))+1),Scorecard!$D$27)</f>
        <v>-0.0341578513653732</v>
      </c>
      <c r="AB1867" s="0" t="n">
        <f aca="false">IF(ISNUMBER(F1867),INDEX(Scorecard!$D$28:$D$35,SUMPRODUCT(--(Scorecard!$G$28:$G$34&lt;F1867))+1),Scorecard!$D$36)</f>
        <v>-0.0008456427959252</v>
      </c>
      <c r="AC1867" s="0" t="n">
        <f aca="false">IF(ISNUMBER(H1867),INDEX(Scorecard!$D$37:$D$44,SUMPRODUCT(--(Scorecard!$G$37:$G$43&lt;H1867))+1),Scorecard!$D$45)</f>
        <v>-0.569454719285959</v>
      </c>
      <c r="AD1867" s="0" t="n">
        <f aca="false">IF(ISNUMBER(I1867),INDEX(Scorecard!$D$46:$D$52,SUMPRODUCT(--(Scorecard!$G$46:$G$51&lt;I1867))+1),Scorecard!$D$53)</f>
        <v>-0.114272400683245</v>
      </c>
      <c r="AE1867" s="0" t="n">
        <f aca="false">IF(ISNUMBER(K1867),INDEX(Scorecard!$D$54:$D$61,SUMPRODUCT(--(Scorecard!$G$54:$G$60&lt;K1867))+1),Scorecard!$D$62)</f>
        <v>-0.541917179454542</v>
      </c>
      <c r="AF1867" s="0" t="n">
        <f aca="false">IF(ISNUMBER(L1867),INDEX(Scorecard!$D$63:$D$68,SUMPRODUCT(--(Scorecard!$G$63:$G$67&lt;L1867))+1),Scorecard!$D$69)</f>
        <v>0.322484508656054</v>
      </c>
      <c r="AG1867" s="0" t="n">
        <f aca="false">Inputs!$B$10+Scorecard!$J$5*Y1867+Scorecard!$J$6*Z1867+Scorecard!$J$7*AA1867+Scorecard!$J$8*AB1867+Scorecard!$J$9*AC1867+Scorecard!$J$10*AD1867+Scorecard!$J$11*AE1867+Scorecard!$J$12*AF1867</f>
        <v>-3.42382586759264</v>
      </c>
      <c r="AH1867" s="0" t="n">
        <f aca="false">MIN(1-Inputs!$B$13,MAX(Inputs!$B$13,1/(1+EXP(-(Inputs!$B$11*AG1867+Inputs!$B$12)))))</f>
        <v>0.030870631745795</v>
      </c>
      <c r="AI1867" s="0" t="n">
        <f aca="false">Inputs!$B$9-Inputs!$B$8*AG1867</f>
        <v>585.913608205371</v>
      </c>
      <c r="AJ1867" s="0" t="n">
        <f aca="false">RANK(AH1867,$AH$5:$AH$2004,0)+COUNTIF($AH$4:AH1866,AH1867)</f>
        <v>303</v>
      </c>
      <c r="AK1867" s="0" t="n">
        <f aca="false">IF(AJ1867&lt;=Deciles!$B$5*(Deciles!$B$4+1),INT((AJ1867-1)/(Deciles!$B$4+1))+1,Deciles!$B$5+INT((AJ1867-1-Deciles!$B$5*(Deciles!$B$4+1))/Deciles!$B$4)+1)</f>
        <v>2</v>
      </c>
    </row>
    <row r="1868" customFormat="false" ht="15" hidden="false" customHeight="false" outlineLevel="0" collapsed="false">
      <c r="A1868" s="0" t="n">
        <v>56008</v>
      </c>
      <c r="B1868" s="0" t="s">
        <v>157</v>
      </c>
      <c r="C1868" s="0" t="n">
        <v>744</v>
      </c>
      <c r="D1868" s="0" t="n">
        <v>75.8725509643555</v>
      </c>
      <c r="E1868" s="0" t="n">
        <v>59.3625373840332</v>
      </c>
      <c r="F1868" s="0" t="n">
        <v>42</v>
      </c>
      <c r="G1868" s="0" t="n">
        <v>3.74900007247925</v>
      </c>
      <c r="H1868" s="0" t="n">
        <v>-0.134333372116089</v>
      </c>
      <c r="I1868" s="0" t="n">
        <v>45</v>
      </c>
      <c r="J1868" s="0" t="n">
        <v>11.9332494735718</v>
      </c>
      <c r="K1868" s="0" t="n">
        <v>3.32307696342468</v>
      </c>
      <c r="L1868" s="0" t="n">
        <v>-0.276922941207886</v>
      </c>
      <c r="M1868" s="0" t="n">
        <v>4.3403639793396</v>
      </c>
      <c r="N1868" s="0" t="n">
        <v>0</v>
      </c>
      <c r="O1868" s="0" t="n">
        <v>0</v>
      </c>
      <c r="P1868" s="0" t="s">
        <v>146</v>
      </c>
      <c r="Q1868" s="0" t="s">
        <v>141</v>
      </c>
      <c r="R1868" s="0" t="n">
        <v>2</v>
      </c>
      <c r="S1868" s="0" t="s">
        <v>147</v>
      </c>
      <c r="T1868" s="0" t="n">
        <v>0</v>
      </c>
      <c r="U1868" s="0" t="n">
        <v>152245.4</v>
      </c>
      <c r="V1868" s="0" t="n">
        <v>0.00702452566474676</v>
      </c>
      <c r="W1868" s="0" t="n">
        <v>626.637268066406</v>
      </c>
      <c r="X1868" s="0" t="n">
        <v>0.00261863484047353</v>
      </c>
      <c r="Y1868" s="0" t="n">
        <f aca="false">IF(ISNUMBER(C1868),INDEX(Scorecard!$D$5:$D$12,SUMPRODUCT(--(Scorecard!$G$5:$G$11&lt;C1868))+1),Scorecard!$D$13)</f>
        <v>0.488358159108655</v>
      </c>
      <c r="Z1868" s="0" t="n">
        <f aca="false">IF(ISNUMBER(D1868),INDEX(Scorecard!$D$14:$D$17,SUMPRODUCT(--(Scorecard!$G$14:$G$16&lt;D1868))+1),Scorecard!$D$18)</f>
        <v>0.128579646629417</v>
      </c>
      <c r="AA1868" s="0" t="n">
        <f aca="false">IF(ISNUMBER(E1868),INDEX(Scorecard!$D$19:$D$26,SUMPRODUCT(--(Scorecard!$G$19:$G$25&lt;E1868))+1),Scorecard!$D$27)</f>
        <v>0.267179331770092</v>
      </c>
      <c r="AB1868" s="0" t="n">
        <f aca="false">IF(ISNUMBER(F1868),INDEX(Scorecard!$D$28:$D$35,SUMPRODUCT(--(Scorecard!$G$28:$G$34&lt;F1868))+1),Scorecard!$D$36)</f>
        <v>-0.309727037437117</v>
      </c>
      <c r="AC1868" s="0" t="n">
        <f aca="false">IF(ISNUMBER(H1868),INDEX(Scorecard!$D$37:$D$44,SUMPRODUCT(--(Scorecard!$G$37:$G$43&lt;H1868))+1),Scorecard!$D$45)</f>
        <v>0.330501541082344</v>
      </c>
      <c r="AD1868" s="0" t="n">
        <f aca="false">IF(ISNUMBER(I1868),INDEX(Scorecard!$D$46:$D$52,SUMPRODUCT(--(Scorecard!$G$46:$G$51&lt;I1868))+1),Scorecard!$D$53)</f>
        <v>0.818882373006414</v>
      </c>
      <c r="AE1868" s="0" t="n">
        <f aca="false">IF(ISNUMBER(K1868),INDEX(Scorecard!$D$54:$D$61,SUMPRODUCT(--(Scorecard!$G$54:$G$60&lt;K1868))+1),Scorecard!$D$62)</f>
        <v>0.489050497890326</v>
      </c>
      <c r="AF1868" s="0" t="n">
        <f aca="false">IF(ISNUMBER(L1868),INDEX(Scorecard!$D$63:$D$68,SUMPRODUCT(--(Scorecard!$G$63:$G$67&lt;L1868))+1),Scorecard!$D$69)</f>
        <v>0.322484508656054</v>
      </c>
      <c r="AG1868" s="0" t="n">
        <f aca="false">Inputs!$B$10+Scorecard!$J$5*Y1868+Scorecard!$J$6*Z1868+Scorecard!$J$7*AA1868+Scorecard!$J$8*AB1868+Scorecard!$J$9*AC1868+Scorecard!$J$10*AD1868+Scorecard!$J$11*AE1868+Scorecard!$J$12*AF1868</f>
        <v>-4.83519957670497</v>
      </c>
      <c r="AH1868" s="0" t="n">
        <f aca="false">MIN(1-Inputs!$B$13,MAX(Inputs!$B$13,1/(1+EXP(-(Inputs!$B$11*AG1868+Inputs!$B$12)))))</f>
        <v>0.00702452588857344</v>
      </c>
      <c r="AI1868" s="0" t="n">
        <f aca="false">Inputs!$B$9-Inputs!$B$8*AG1868</f>
        <v>626.637245224919</v>
      </c>
      <c r="AJ1868" s="0" t="n">
        <f aca="false">RANK(AH1868,$AH$5:$AH$2004,0)+COUNTIF($AH$4:AH1867,AH1868)</f>
        <v>1052</v>
      </c>
      <c r="AK1868" s="0" t="n">
        <f aca="false">IF(AJ1868&lt;=Deciles!$B$5*(Deciles!$B$4+1),INT((AJ1868-1)/(Deciles!$B$4+1))+1,Deciles!$B$5+INT((AJ1868-1-Deciles!$B$5*(Deciles!$B$4+1))/Deciles!$B$4)+1)</f>
        <v>6</v>
      </c>
    </row>
    <row r="1869" customFormat="false" ht="15" hidden="false" customHeight="false" outlineLevel="0" collapsed="false">
      <c r="A1869" s="0" t="n">
        <v>56025</v>
      </c>
      <c r="B1869" s="0" t="s">
        <v>157</v>
      </c>
      <c r="C1869" s="0" t="n">
        <v>750</v>
      </c>
      <c r="D1869" s="0" t="n">
        <v>80</v>
      </c>
      <c r="E1869" s="0" t="n">
        <v>63.3618392944336</v>
      </c>
      <c r="F1869" s="0" t="n">
        <v>29</v>
      </c>
      <c r="G1869" s="0" t="n">
        <v>4.01900005340576</v>
      </c>
      <c r="H1869" s="0" t="n">
        <v>0.135666608810425</v>
      </c>
      <c r="I1869" s="0" t="n">
        <v>45</v>
      </c>
      <c r="J1869" s="0" t="n">
        <v>11.7123889923096</v>
      </c>
      <c r="K1869" s="0" t="n">
        <v>4.0230770111084</v>
      </c>
      <c r="L1869" s="0" t="n">
        <v>-0.276923179626465</v>
      </c>
      <c r="M1869" s="0" t="n">
        <v>4.10729646682739</v>
      </c>
      <c r="N1869" s="0" t="n">
        <v>0</v>
      </c>
      <c r="O1869" s="0" t="n">
        <v>0</v>
      </c>
      <c r="P1869" s="0" t="s">
        <v>140</v>
      </c>
      <c r="Q1869" s="0" t="s">
        <v>141</v>
      </c>
      <c r="R1869" s="0" t="n">
        <v>2</v>
      </c>
      <c r="S1869" s="0" t="s">
        <v>161</v>
      </c>
      <c r="T1869" s="0" t="n">
        <v>0</v>
      </c>
      <c r="U1869" s="0" t="n">
        <v>122074.81</v>
      </c>
      <c r="V1869" s="0" t="n">
        <v>0.0043083168566227</v>
      </c>
      <c r="W1869" s="0" t="n">
        <v>639.941772460938</v>
      </c>
      <c r="X1869" s="0" t="n">
        <v>0.00280610006302595</v>
      </c>
      <c r="Y1869" s="0" t="n">
        <f aca="false">IF(ISNUMBER(C1869),INDEX(Scorecard!$D$5:$D$12,SUMPRODUCT(--(Scorecard!$G$5:$G$11&lt;C1869))+1),Scorecard!$D$13)</f>
        <v>0.488358159108655</v>
      </c>
      <c r="Z1869" s="0" t="n">
        <f aca="false">IF(ISNUMBER(D1869),INDEX(Scorecard!$D$14:$D$17,SUMPRODUCT(--(Scorecard!$G$14:$G$16&lt;D1869))+1),Scorecard!$D$18)</f>
        <v>0.0505355481560174</v>
      </c>
      <c r="AA1869" s="0" t="n">
        <f aca="false">IF(ISNUMBER(E1869),INDEX(Scorecard!$D$19:$D$26,SUMPRODUCT(--(Scorecard!$G$19:$G$25&lt;E1869))+1),Scorecard!$D$27)</f>
        <v>0.233621608745691</v>
      </c>
      <c r="AB1869" s="0" t="n">
        <f aca="false">IF(ISNUMBER(F1869),INDEX(Scorecard!$D$28:$D$35,SUMPRODUCT(--(Scorecard!$G$28:$G$34&lt;F1869))+1),Scorecard!$D$36)</f>
        <v>0.165097008946478</v>
      </c>
      <c r="AC1869" s="0" t="n">
        <f aca="false">IF(ISNUMBER(H1869),INDEX(Scorecard!$D$37:$D$44,SUMPRODUCT(--(Scorecard!$G$37:$G$43&lt;H1869))+1),Scorecard!$D$45)</f>
        <v>0.102184252677548</v>
      </c>
      <c r="AD1869" s="0" t="n">
        <f aca="false">IF(ISNUMBER(I1869),INDEX(Scorecard!$D$46:$D$52,SUMPRODUCT(--(Scorecard!$G$46:$G$51&lt;I1869))+1),Scorecard!$D$53)</f>
        <v>0.818882373006414</v>
      </c>
      <c r="AE1869" s="0" t="n">
        <f aca="false">IF(ISNUMBER(K1869),INDEX(Scorecard!$D$54:$D$61,SUMPRODUCT(--(Scorecard!$G$54:$G$60&lt;K1869))+1),Scorecard!$D$62)</f>
        <v>0.489050497890326</v>
      </c>
      <c r="AF1869" s="0" t="n">
        <f aca="false">IF(ISNUMBER(L1869),INDEX(Scorecard!$D$63:$D$68,SUMPRODUCT(--(Scorecard!$G$63:$G$67&lt;L1869))+1),Scorecard!$D$69)</f>
        <v>0.322484508656054</v>
      </c>
      <c r="AG1869" s="0" t="n">
        <f aca="false">Inputs!$B$10+Scorecard!$J$5*Y1869+Scorecard!$J$6*Z1869+Scorecard!$J$7*AA1869+Scorecard!$J$8*AB1869+Scorecard!$J$9*AC1869+Scorecard!$J$10*AD1869+Scorecard!$J$11*AE1869+Scorecard!$J$12*AF1869</f>
        <v>-5.29629993051706</v>
      </c>
      <c r="AH1869" s="0" t="n">
        <f aca="false">MIN(1-Inputs!$B$13,MAX(Inputs!$B$13,1/(1+EXP(-(Inputs!$B$11*AG1869+Inputs!$B$12)))))</f>
        <v>0.00430831675321833</v>
      </c>
      <c r="AI1869" s="0" t="n">
        <f aca="false">Inputs!$B$9-Inputs!$B$8*AG1869</f>
        <v>639.941789100856</v>
      </c>
      <c r="AJ1869" s="0" t="n">
        <f aca="false">RANK(AH1869,$AH$5:$AH$2004,0)+COUNTIF($AH$4:AH1868,AH1869)</f>
        <v>1343</v>
      </c>
      <c r="AK1869" s="0" t="n">
        <f aca="false">IF(AJ1869&lt;=Deciles!$B$5*(Deciles!$B$4+1),INT((AJ1869-1)/(Deciles!$B$4+1))+1,Deciles!$B$5+INT((AJ1869-1-Deciles!$B$5*(Deciles!$B$4+1))/Deciles!$B$4)+1)</f>
        <v>7</v>
      </c>
    </row>
    <row r="1870" customFormat="false" ht="15" hidden="false" customHeight="false" outlineLevel="0" collapsed="false">
      <c r="A1870" s="0" t="n">
        <v>56030</v>
      </c>
      <c r="B1870" s="0" t="s">
        <v>145</v>
      </c>
      <c r="C1870" s="0" t="n">
        <v>670</v>
      </c>
      <c r="D1870" s="0" t="n">
        <v>81.4048156738281</v>
      </c>
      <c r="E1870" s="0" t="n">
        <v>72.3096618652344</v>
      </c>
      <c r="F1870" s="0" t="n">
        <v>30</v>
      </c>
      <c r="G1870" s="0" t="n">
        <v>4.38000011444092</v>
      </c>
      <c r="H1870" s="0" t="n">
        <v>0.863333463668823</v>
      </c>
      <c r="I1870" s="0" t="n">
        <v>31</v>
      </c>
      <c r="J1870" s="0" t="n">
        <v>12.1142702102661</v>
      </c>
      <c r="K1870" s="0" t="n">
        <v>4.55833339691162</v>
      </c>
      <c r="L1870" s="0" t="n">
        <v>-1.875</v>
      </c>
      <c r="M1870" s="0" t="n">
        <v>4.74416494369507</v>
      </c>
      <c r="N1870" s="0" t="n">
        <v>0</v>
      </c>
      <c r="O1870" s="0" t="n">
        <v>0</v>
      </c>
      <c r="P1870" s="0" t="s">
        <v>140</v>
      </c>
      <c r="Q1870" s="0" t="s">
        <v>141</v>
      </c>
      <c r="R1870" s="0" t="n">
        <v>1</v>
      </c>
      <c r="S1870" s="0" t="s">
        <v>142</v>
      </c>
      <c r="T1870" s="0" t="n">
        <v>0</v>
      </c>
      <c r="U1870" s="0" t="n">
        <v>182457.08</v>
      </c>
      <c r="V1870" s="0" t="n">
        <v>0.0785655826330185</v>
      </c>
      <c r="W1870" s="0" t="n">
        <v>559.266357421875</v>
      </c>
      <c r="X1870" s="0" t="n">
        <v>0.0721484571695328</v>
      </c>
      <c r="Y1870" s="0" t="n">
        <f aca="false">IF(ISNUMBER(C1870),INDEX(Scorecard!$D$5:$D$12,SUMPRODUCT(--(Scorecard!$G$5:$G$11&lt;C1870))+1),Scorecard!$D$13)</f>
        <v>-1.88220980528339</v>
      </c>
      <c r="Z1870" s="0" t="n">
        <f aca="false">IF(ISNUMBER(D1870),INDEX(Scorecard!$D$14:$D$17,SUMPRODUCT(--(Scorecard!$G$14:$G$16&lt;D1870))+1),Scorecard!$D$18)</f>
        <v>0.0505355481560174</v>
      </c>
      <c r="AA1870" s="0" t="n">
        <f aca="false">IF(ISNUMBER(E1870),INDEX(Scorecard!$D$19:$D$26,SUMPRODUCT(--(Scorecard!$G$19:$G$25&lt;E1870))+1),Scorecard!$D$27)</f>
        <v>-0.0341578513653732</v>
      </c>
      <c r="AB1870" s="0" t="n">
        <f aca="false">IF(ISNUMBER(F1870),INDEX(Scorecard!$D$28:$D$35,SUMPRODUCT(--(Scorecard!$G$28:$G$34&lt;F1870))+1),Scorecard!$D$36)</f>
        <v>0.126913191054783</v>
      </c>
      <c r="AC1870" s="0" t="n">
        <f aca="false">IF(ISNUMBER(H1870),INDEX(Scorecard!$D$37:$D$44,SUMPRODUCT(--(Scorecard!$G$37:$G$43&lt;H1870))+1),Scorecard!$D$45)</f>
        <v>-0.569454719285959</v>
      </c>
      <c r="AD1870" s="0" t="n">
        <f aca="false">IF(ISNUMBER(I1870),INDEX(Scorecard!$D$46:$D$52,SUMPRODUCT(--(Scorecard!$G$46:$G$51&lt;I1870))+1),Scorecard!$D$53)</f>
        <v>0.123869379412532</v>
      </c>
      <c r="AE1870" s="0" t="n">
        <f aca="false">IF(ISNUMBER(K1870),INDEX(Scorecard!$D$54:$D$61,SUMPRODUCT(--(Scorecard!$G$54:$G$60&lt;K1870))+1),Scorecard!$D$62)</f>
        <v>0.409483001259379</v>
      </c>
      <c r="AF1870" s="0" t="n">
        <f aca="false">IF(ISNUMBER(L1870),INDEX(Scorecard!$D$63:$D$68,SUMPRODUCT(--(Scorecard!$G$63:$G$67&lt;L1870))+1),Scorecard!$D$69)</f>
        <v>-0.340582194386522</v>
      </c>
      <c r="AG1870" s="0" t="n">
        <f aca="false">Inputs!$B$10+Scorecard!$J$5*Y1870+Scorecard!$J$6*Z1870+Scorecard!$J$7*AA1870+Scorecard!$J$8*AB1870+Scorecard!$J$9*AC1870+Scorecard!$J$10*AD1870+Scorecard!$J$11*AE1870+Scorecard!$J$12*AF1870</f>
        <v>-2.50030197104086</v>
      </c>
      <c r="AH1870" s="0" t="n">
        <f aca="false">MIN(1-Inputs!$B$13,MAX(Inputs!$B$13,1/(1+EXP(-(Inputs!$B$11*AG1870+Inputs!$B$12)))))</f>
        <v>0.0785655843803646</v>
      </c>
      <c r="AI1870" s="0" t="n">
        <f aca="false">Inputs!$B$9-Inputs!$B$8*AG1870</f>
        <v>559.266341291416</v>
      </c>
      <c r="AJ1870" s="0" t="n">
        <f aca="false">RANK(AH1870,$AH$5:$AH$2004,0)+COUNTIF($AH$4:AH1869,AH1870)</f>
        <v>68</v>
      </c>
      <c r="AK1870" s="0" t="n">
        <f aca="false">IF(AJ1870&lt;=Deciles!$B$5*(Deciles!$B$4+1),INT((AJ1870-1)/(Deciles!$B$4+1))+1,Deciles!$B$5+INT((AJ1870-1-Deciles!$B$5*(Deciles!$B$4+1))/Deciles!$B$4)+1)</f>
        <v>1</v>
      </c>
    </row>
    <row r="1871" customFormat="false" ht="15" hidden="false" customHeight="false" outlineLevel="0" collapsed="false">
      <c r="A1871" s="0" t="n">
        <v>56036</v>
      </c>
      <c r="B1871" s="0" t="s">
        <v>157</v>
      </c>
      <c r="C1871" s="0" t="n">
        <v>691</v>
      </c>
      <c r="D1871" s="0" t="n">
        <v>80</v>
      </c>
      <c r="E1871" s="0" t="n">
        <v>58.6441650390625</v>
      </c>
      <c r="F1871" s="0" t="n">
        <v>44</v>
      </c>
      <c r="G1871" s="0" t="n">
        <v>4.7189998626709</v>
      </c>
      <c r="H1871" s="0" t="n">
        <v>0.835666418075562</v>
      </c>
      <c r="I1871" s="0" t="n">
        <v>47</v>
      </c>
      <c r="J1871" s="0" t="n">
        <v>11.3205842971802</v>
      </c>
      <c r="K1871" s="0" t="n">
        <v>4.0230770111084</v>
      </c>
      <c r="L1871" s="0" t="n">
        <v>-0.276923179626465</v>
      </c>
      <c r="M1871" s="0" t="n">
        <v>5.98650598526001</v>
      </c>
      <c r="N1871" s="0" t="n">
        <v>0</v>
      </c>
      <c r="O1871" s="0" t="n">
        <v>0</v>
      </c>
      <c r="P1871" s="0" t="s">
        <v>144</v>
      </c>
      <c r="Q1871" s="0" t="s">
        <v>141</v>
      </c>
      <c r="R1871" s="0" t="n">
        <v>2</v>
      </c>
      <c r="S1871" s="0" t="s">
        <v>151</v>
      </c>
      <c r="T1871" s="0" t="n">
        <v>0</v>
      </c>
      <c r="U1871" s="0" t="n">
        <v>82502.57</v>
      </c>
      <c r="V1871" s="0" t="n">
        <v>0.0313324220478535</v>
      </c>
      <c r="W1871" s="0" t="n">
        <v>585.498840332031</v>
      </c>
      <c r="X1871" s="0" t="n">
        <v>0.0379739366471767</v>
      </c>
      <c r="Y1871" s="0" t="n">
        <f aca="false">IF(ISNUMBER(C1871),INDEX(Scorecard!$D$5:$D$12,SUMPRODUCT(--(Scorecard!$G$5:$G$11&lt;C1871))+1),Scorecard!$D$13)</f>
        <v>-0.869677851527538</v>
      </c>
      <c r="Z1871" s="0" t="n">
        <f aca="false">IF(ISNUMBER(D1871),INDEX(Scorecard!$D$14:$D$17,SUMPRODUCT(--(Scorecard!$G$14:$G$16&lt;D1871))+1),Scorecard!$D$18)</f>
        <v>0.0505355481560174</v>
      </c>
      <c r="AA1871" s="0" t="n">
        <f aca="false">IF(ISNUMBER(E1871),INDEX(Scorecard!$D$19:$D$26,SUMPRODUCT(--(Scorecard!$G$19:$G$25&lt;E1871))+1),Scorecard!$D$27)</f>
        <v>0.267179331770092</v>
      </c>
      <c r="AB1871" s="0" t="n">
        <f aca="false">IF(ISNUMBER(F1871),INDEX(Scorecard!$D$28:$D$35,SUMPRODUCT(--(Scorecard!$G$28:$G$34&lt;F1871))+1),Scorecard!$D$36)</f>
        <v>-0.309727037437117</v>
      </c>
      <c r="AC1871" s="0" t="n">
        <f aca="false">IF(ISNUMBER(H1871),INDEX(Scorecard!$D$37:$D$44,SUMPRODUCT(--(Scorecard!$G$37:$G$43&lt;H1871))+1),Scorecard!$D$45)</f>
        <v>-0.569454719285959</v>
      </c>
      <c r="AD1871" s="0" t="n">
        <f aca="false">IF(ISNUMBER(I1871),INDEX(Scorecard!$D$46:$D$52,SUMPRODUCT(--(Scorecard!$G$46:$G$51&lt;I1871))+1),Scorecard!$D$53)</f>
        <v>0.818882373006414</v>
      </c>
      <c r="AE1871" s="0" t="n">
        <f aca="false">IF(ISNUMBER(K1871),INDEX(Scorecard!$D$54:$D$61,SUMPRODUCT(--(Scorecard!$G$54:$G$60&lt;K1871))+1),Scorecard!$D$62)</f>
        <v>0.489050497890326</v>
      </c>
      <c r="AF1871" s="0" t="n">
        <f aca="false">IF(ISNUMBER(L1871),INDEX(Scorecard!$D$63:$D$68,SUMPRODUCT(--(Scorecard!$G$63:$G$67&lt;L1871))+1),Scorecard!$D$69)</f>
        <v>0.322484508656054</v>
      </c>
      <c r="AG1871" s="0" t="n">
        <f aca="false">Inputs!$B$10+Scorecard!$J$5*Y1871+Scorecard!$J$6*Z1871+Scorecard!$J$7*AA1871+Scorecard!$J$8*AB1871+Scorecard!$J$9*AC1871+Scorecard!$J$10*AD1871+Scorecard!$J$11*AE1871+Scorecard!$J$12*AF1871</f>
        <v>-3.40945163876108</v>
      </c>
      <c r="AH1871" s="0" t="n">
        <f aca="false">MIN(1-Inputs!$B$13,MAX(Inputs!$B$13,1/(1+EXP(-(Inputs!$B$11*AG1871+Inputs!$B$12)))))</f>
        <v>0.0313324236155083</v>
      </c>
      <c r="AI1871" s="0" t="n">
        <f aca="false">Inputs!$B$9-Inputs!$B$8*AG1871</f>
        <v>585.498855632333</v>
      </c>
      <c r="AJ1871" s="0" t="n">
        <f aca="false">RANK(AH1871,$AH$5:$AH$2004,0)+COUNTIF($AH$4:AH1870,AH1871)</f>
        <v>291</v>
      </c>
      <c r="AK1871" s="0" t="n">
        <f aca="false">IF(AJ1871&lt;=Deciles!$B$5*(Deciles!$B$4+1),INT((AJ1871-1)/(Deciles!$B$4+1))+1,Deciles!$B$5+INT((AJ1871-1-Deciles!$B$5*(Deciles!$B$4+1))/Deciles!$B$4)+1)</f>
        <v>2</v>
      </c>
    </row>
    <row r="1872" customFormat="false" ht="15" hidden="false" customHeight="false" outlineLevel="0" collapsed="false">
      <c r="A1872" s="0" t="n">
        <v>56141</v>
      </c>
      <c r="B1872" s="0" t="s">
        <v>158</v>
      </c>
      <c r="C1872" s="0" t="n">
        <v>683</v>
      </c>
      <c r="D1872" s="0" t="n">
        <v>64.4201126098633</v>
      </c>
      <c r="E1872" s="0" t="n">
        <v>40.2301139831543</v>
      </c>
      <c r="F1872" s="0" t="n">
        <v>37</v>
      </c>
      <c r="G1872" s="0" t="n">
        <v>4.77099990844727</v>
      </c>
      <c r="H1872" s="0" t="n">
        <v>1.85433316230774</v>
      </c>
      <c r="I1872" s="0" t="n">
        <v>100</v>
      </c>
      <c r="J1872" s="0" t="n">
        <v>12.0712060928345</v>
      </c>
      <c r="K1872" s="0" t="n">
        <v>6.33333349227905</v>
      </c>
      <c r="L1872" s="0" t="n">
        <v>2.71025657653809</v>
      </c>
      <c r="M1872" s="0" t="n">
        <v>0.346199959516525</v>
      </c>
      <c r="N1872" s="0" t="n">
        <v>1</v>
      </c>
      <c r="O1872" s="0" t="n">
        <v>0</v>
      </c>
      <c r="P1872" s="0" t="s">
        <v>144</v>
      </c>
      <c r="Q1872" s="0" t="s">
        <v>141</v>
      </c>
      <c r="R1872" s="0" t="n">
        <v>1</v>
      </c>
      <c r="S1872" s="0" t="s">
        <v>148</v>
      </c>
      <c r="T1872" s="0" t="n">
        <v>1</v>
      </c>
      <c r="U1872" s="0" t="n">
        <v>174766.55</v>
      </c>
      <c r="V1872" s="0" t="n">
        <v>0.0312147457152605</v>
      </c>
      <c r="W1872" s="0" t="n">
        <v>585.60400390625</v>
      </c>
      <c r="X1872" s="0" t="n">
        <v>0.0354091227054596</v>
      </c>
      <c r="Y1872" s="0" t="n">
        <f aca="false">IF(ISNUMBER(C1872),INDEX(Scorecard!$D$5:$D$12,SUMPRODUCT(--(Scorecard!$G$5:$G$11&lt;C1872))+1),Scorecard!$D$13)</f>
        <v>-0.869677851527538</v>
      </c>
      <c r="Z1872" s="0" t="n">
        <f aca="false">IF(ISNUMBER(D1872),INDEX(Scorecard!$D$14:$D$17,SUMPRODUCT(--(Scorecard!$G$14:$G$16&lt;D1872))+1),Scorecard!$D$18)</f>
        <v>0.128579646629417</v>
      </c>
      <c r="AA1872" s="0" t="n">
        <f aca="false">IF(ISNUMBER(E1872),INDEX(Scorecard!$D$19:$D$26,SUMPRODUCT(--(Scorecard!$G$19:$G$25&lt;E1872))+1),Scorecard!$D$27)</f>
        <v>0.57899015159425</v>
      </c>
      <c r="AB1872" s="0" t="n">
        <f aca="false">IF(ISNUMBER(F1872),INDEX(Scorecard!$D$28:$D$35,SUMPRODUCT(--(Scorecard!$G$28:$G$34&lt;F1872))+1),Scorecard!$D$36)</f>
        <v>-0.0008456427959252</v>
      </c>
      <c r="AC1872" s="0" t="n">
        <f aca="false">IF(ISNUMBER(H1872),INDEX(Scorecard!$D$37:$D$44,SUMPRODUCT(--(Scorecard!$G$37:$G$43&lt;H1872))+1),Scorecard!$D$45)</f>
        <v>-0.975503570149195</v>
      </c>
      <c r="AD1872" s="0" t="n">
        <f aca="false">IF(ISNUMBER(I1872),INDEX(Scorecard!$D$46:$D$52,SUMPRODUCT(--(Scorecard!$G$46:$G$51&lt;I1872))+1),Scorecard!$D$53)</f>
        <v>0.818882373006414</v>
      </c>
      <c r="AE1872" s="0" t="n">
        <f aca="false">IF(ISNUMBER(K1872),INDEX(Scorecard!$D$54:$D$61,SUMPRODUCT(--(Scorecard!$G$54:$G$60&lt;K1872))+1),Scorecard!$D$62)</f>
        <v>-0.119873800601421</v>
      </c>
      <c r="AF1872" s="0" t="n">
        <f aca="false">IF(ISNUMBER(L1872),INDEX(Scorecard!$D$63:$D$68,SUMPRODUCT(--(Scorecard!$G$63:$G$67&lt;L1872))+1),Scorecard!$D$69)</f>
        <v>0.322484508656054</v>
      </c>
      <c r="AG1872" s="0" t="n">
        <f aca="false">Inputs!$B$10+Scorecard!$J$5*Y1872+Scorecard!$J$6*Z1872+Scorecard!$J$7*AA1872+Scorecard!$J$8*AB1872+Scorecard!$J$9*AC1872+Scorecard!$J$10*AD1872+Scorecard!$J$11*AE1872+Scorecard!$J$12*AF1872</f>
        <v>-3.41309505311894</v>
      </c>
      <c r="AH1872" s="0" t="n">
        <f aca="false">MIN(1-Inputs!$B$13,MAX(Inputs!$B$13,1/(1+EXP(-(Inputs!$B$11*AG1872+Inputs!$B$12)))))</f>
        <v>0.0312147453281862</v>
      </c>
      <c r="AI1872" s="0" t="n">
        <f aca="false">Inputs!$B$9-Inputs!$B$8*AG1872</f>
        <v>585.603982348852</v>
      </c>
      <c r="AJ1872" s="0" t="n">
        <f aca="false">RANK(AH1872,$AH$5:$AH$2004,0)+COUNTIF($AH$4:AH1871,AH1872)</f>
        <v>292</v>
      </c>
      <c r="AK1872" s="0" t="n">
        <f aca="false">IF(AJ1872&lt;=Deciles!$B$5*(Deciles!$B$4+1),INT((AJ1872-1)/(Deciles!$B$4+1))+1,Deciles!$B$5+INT((AJ1872-1-Deciles!$B$5*(Deciles!$B$4+1))/Deciles!$B$4)+1)</f>
        <v>2</v>
      </c>
    </row>
    <row r="1873" customFormat="false" ht="15" hidden="false" customHeight="false" outlineLevel="0" collapsed="false">
      <c r="A1873" s="0" t="n">
        <v>56160</v>
      </c>
      <c r="B1873" s="0" t="s">
        <v>145</v>
      </c>
      <c r="C1873" s="0" t="n">
        <v>725</v>
      </c>
      <c r="D1873" s="0" t="n">
        <v>88.7949371337891</v>
      </c>
      <c r="E1873" s="0" t="n">
        <v>68.523323059082</v>
      </c>
      <c r="F1873" s="0" t="n">
        <v>39</v>
      </c>
      <c r="G1873" s="0" t="n">
        <v>3.83899998664856</v>
      </c>
      <c r="H1873" s="0" t="n">
        <v>0.322333335876465</v>
      </c>
      <c r="I1873" s="0" t="n">
        <v>60</v>
      </c>
      <c r="J1873" s="0" t="n">
        <v>11.7332496643066</v>
      </c>
      <c r="K1873" s="0" t="n">
        <v>4.95833349227905</v>
      </c>
      <c r="L1873" s="0" t="n">
        <v>-1.875</v>
      </c>
      <c r="M1873" s="0" t="n">
        <v>3.98038840293884</v>
      </c>
      <c r="N1873" s="0" t="n">
        <v>0</v>
      </c>
      <c r="O1873" s="0" t="n">
        <v>0</v>
      </c>
      <c r="P1873" s="0" t="s">
        <v>146</v>
      </c>
      <c r="Q1873" s="0" t="s">
        <v>141</v>
      </c>
      <c r="R1873" s="0" t="n">
        <v>2</v>
      </c>
      <c r="S1873" s="0" t="s">
        <v>162</v>
      </c>
      <c r="T1873" s="0" t="n">
        <v>0</v>
      </c>
      <c r="U1873" s="0" t="n">
        <v>124648.02</v>
      </c>
      <c r="V1873" s="0" t="n">
        <v>0.0204252805560827</v>
      </c>
      <c r="W1873" s="0" t="n">
        <v>597.382141113281</v>
      </c>
      <c r="X1873" s="0" t="n">
        <v>0.00782830268144608</v>
      </c>
      <c r="Y1873" s="0" t="n">
        <f aca="false">IF(ISNUMBER(C1873),INDEX(Scorecard!$D$5:$D$12,SUMPRODUCT(--(Scorecard!$G$5:$G$11&lt;C1873))+1),Scorecard!$D$13)</f>
        <v>-0.0290424113398221</v>
      </c>
      <c r="Z1873" s="0" t="n">
        <f aca="false">IF(ISNUMBER(D1873),INDEX(Scorecard!$D$14:$D$17,SUMPRODUCT(--(Scorecard!$G$14:$G$16&lt;D1873))+1),Scorecard!$D$18)</f>
        <v>-0.361970872710667</v>
      </c>
      <c r="AA1873" s="0" t="n">
        <f aca="false">IF(ISNUMBER(E1873),INDEX(Scorecard!$D$19:$D$26,SUMPRODUCT(--(Scorecard!$G$19:$G$25&lt;E1873))+1),Scorecard!$D$27)</f>
        <v>0.0530843085177338</v>
      </c>
      <c r="AB1873" s="0" t="n">
        <f aca="false">IF(ISNUMBER(F1873),INDEX(Scorecard!$D$28:$D$35,SUMPRODUCT(--(Scorecard!$G$28:$G$34&lt;F1873))+1),Scorecard!$D$36)</f>
        <v>-0.132616866359722</v>
      </c>
      <c r="AC1873" s="0" t="n">
        <f aca="false">IF(ISNUMBER(H1873),INDEX(Scorecard!$D$37:$D$44,SUMPRODUCT(--(Scorecard!$G$37:$G$43&lt;H1873))+1),Scorecard!$D$45)</f>
        <v>-0.0679520129233634</v>
      </c>
      <c r="AD1873" s="0" t="n">
        <f aca="false">IF(ISNUMBER(I1873),INDEX(Scorecard!$D$46:$D$52,SUMPRODUCT(--(Scorecard!$G$46:$G$51&lt;I1873))+1),Scorecard!$D$53)</f>
        <v>0.818882373006414</v>
      </c>
      <c r="AE1873" s="0" t="n">
        <f aca="false">IF(ISNUMBER(K1873),INDEX(Scorecard!$D$54:$D$61,SUMPRODUCT(--(Scorecard!$G$54:$G$60&lt;K1873))+1),Scorecard!$D$62)</f>
        <v>0.214429354789033</v>
      </c>
      <c r="AF1873" s="0" t="n">
        <f aca="false">IF(ISNUMBER(L1873),INDEX(Scorecard!$D$63:$D$68,SUMPRODUCT(--(Scorecard!$G$63:$G$67&lt;L1873))+1),Scorecard!$D$69)</f>
        <v>-0.340582194386522</v>
      </c>
      <c r="AG1873" s="0" t="n">
        <f aca="false">Inputs!$B$10+Scorecard!$J$5*Y1873+Scorecard!$J$6*Z1873+Scorecard!$J$7*AA1873+Scorecard!$J$8*AB1873+Scorecard!$J$9*AC1873+Scorecard!$J$10*AD1873+Scorecard!$J$11*AE1873+Scorecard!$J$12*AF1873</f>
        <v>-3.82129430894234</v>
      </c>
      <c r="AH1873" s="0" t="n">
        <f aca="false">MIN(1-Inputs!$B$13,MAX(Inputs!$B$13,1/(1+EXP(-(Inputs!$B$11*AG1873+Inputs!$B$12)))))</f>
        <v>0.0204252802734138</v>
      </c>
      <c r="AI1873" s="0" t="n">
        <f aca="false">Inputs!$B$9-Inputs!$B$8*AG1873</f>
        <v>597.382123190272</v>
      </c>
      <c r="AJ1873" s="0" t="n">
        <f aca="false">RANK(AH1873,$AH$5:$AH$2004,0)+COUNTIF($AH$4:AH1872,AH1873)</f>
        <v>448</v>
      </c>
      <c r="AK1873" s="0" t="n">
        <f aca="false">IF(AJ1873&lt;=Deciles!$B$5*(Deciles!$B$4+1),INT((AJ1873-1)/(Deciles!$B$4+1))+1,Deciles!$B$5+INT((AJ1873-1-Deciles!$B$5*(Deciles!$B$4+1))/Deciles!$B$4)+1)</f>
        <v>3</v>
      </c>
    </row>
    <row r="1874" customFormat="false" ht="15" hidden="false" customHeight="false" outlineLevel="0" collapsed="false">
      <c r="A1874" s="0" t="n">
        <v>56193</v>
      </c>
      <c r="B1874" s="0" t="s">
        <v>143</v>
      </c>
      <c r="C1874" s="0" t="n">
        <v>792</v>
      </c>
      <c r="D1874" s="0" t="n">
        <v>90.4946746826172</v>
      </c>
      <c r="E1874" s="0" t="n">
        <v>77.1729202270508</v>
      </c>
      <c r="F1874" s="0" t="n">
        <v>38</v>
      </c>
      <c r="G1874" s="0" t="n">
        <v>3.7960000038147</v>
      </c>
      <c r="H1874" s="0" t="n">
        <v>0.562666654586792</v>
      </c>
      <c r="I1874" s="0" t="n">
        <v>35</v>
      </c>
      <c r="J1874" s="0" t="n">
        <v>12.6533470153809</v>
      </c>
      <c r="K1874" s="0" t="n">
        <v>9.23333358764648</v>
      </c>
      <c r="L1874" s="0" t="n">
        <v>5.07179498672485</v>
      </c>
      <c r="M1874" s="0" t="n">
        <v>1.84646689891815</v>
      </c>
      <c r="N1874" s="0" t="n">
        <v>0</v>
      </c>
      <c r="O1874" s="0" t="n">
        <v>0</v>
      </c>
      <c r="P1874" s="0" t="s">
        <v>144</v>
      </c>
      <c r="Q1874" s="0" t="s">
        <v>141</v>
      </c>
      <c r="R1874" s="0" t="n">
        <v>2</v>
      </c>
      <c r="S1874" s="0" t="s">
        <v>161</v>
      </c>
      <c r="T1874" s="0" t="n">
        <v>0</v>
      </c>
      <c r="U1874" s="0" t="n">
        <v>312808.78</v>
      </c>
      <c r="V1874" s="0" t="n">
        <v>0.00441643595695496</v>
      </c>
      <c r="W1874" s="0" t="n">
        <v>639.26806640625</v>
      </c>
      <c r="X1874" s="0" t="n">
        <v>0.00205496628768742</v>
      </c>
      <c r="Y1874" s="0" t="n">
        <f aca="false">IF(ISNUMBER(C1874),INDEX(Scorecard!$D$5:$D$12,SUMPRODUCT(--(Scorecard!$G$5:$G$11&lt;C1874))+1),Scorecard!$D$13)</f>
        <v>2.19112706886128</v>
      </c>
      <c r="Z1874" s="0" t="n">
        <f aca="false">IF(ISNUMBER(D1874),INDEX(Scorecard!$D$14:$D$17,SUMPRODUCT(--(Scorecard!$G$14:$G$16&lt;D1874))+1),Scorecard!$D$18)</f>
        <v>-0.361970872710667</v>
      </c>
      <c r="AA1874" s="0" t="n">
        <f aca="false">IF(ISNUMBER(E1874),INDEX(Scorecard!$D$19:$D$26,SUMPRODUCT(--(Scorecard!$G$19:$G$25&lt;E1874))+1),Scorecard!$D$27)</f>
        <v>-0.0341578513653732</v>
      </c>
      <c r="AB1874" s="0" t="n">
        <f aca="false">IF(ISNUMBER(F1874),INDEX(Scorecard!$D$28:$D$35,SUMPRODUCT(--(Scorecard!$G$28:$G$34&lt;F1874))+1),Scorecard!$D$36)</f>
        <v>-0.132616866359722</v>
      </c>
      <c r="AC1874" s="0" t="n">
        <f aca="false">IF(ISNUMBER(H1874),INDEX(Scorecard!$D$37:$D$44,SUMPRODUCT(--(Scorecard!$G$37:$G$43&lt;H1874))+1),Scorecard!$D$45)</f>
        <v>-0.271229676926091</v>
      </c>
      <c r="AD1874" s="0" t="n">
        <f aca="false">IF(ISNUMBER(I1874),INDEX(Scorecard!$D$46:$D$52,SUMPRODUCT(--(Scorecard!$G$46:$G$51&lt;I1874))+1),Scorecard!$D$53)</f>
        <v>0.123869379412532</v>
      </c>
      <c r="AE1874" s="0" t="n">
        <f aca="false">IF(ISNUMBER(K1874),INDEX(Scorecard!$D$54:$D$61,SUMPRODUCT(--(Scorecard!$G$54:$G$60&lt;K1874))+1),Scorecard!$D$62)</f>
        <v>-0.541917179454542</v>
      </c>
      <c r="AF1874" s="0" t="n">
        <f aca="false">IF(ISNUMBER(L1874),INDEX(Scorecard!$D$63:$D$68,SUMPRODUCT(--(Scorecard!$G$63:$G$67&lt;L1874))+1),Scorecard!$D$69)</f>
        <v>0.322484508656054</v>
      </c>
      <c r="AG1874" s="0" t="n">
        <f aca="false">Inputs!$B$10+Scorecard!$J$5*Y1874+Scorecard!$J$6*Z1874+Scorecard!$J$7*AA1874+Scorecard!$J$8*AB1874+Scorecard!$J$9*AC1874+Scorecard!$J$10*AD1874+Scorecard!$J$11*AE1874+Scorecard!$J$12*AF1874</f>
        <v>-5.27294971537719</v>
      </c>
      <c r="AH1874" s="0" t="n">
        <f aca="false">MIN(1-Inputs!$B$13,MAX(Inputs!$B$13,1/(1+EXP(-(Inputs!$B$11*AG1874+Inputs!$B$12)))))</f>
        <v>0.00441643590871935</v>
      </c>
      <c r="AI1874" s="0" t="n">
        <f aca="false">Inputs!$B$9-Inputs!$B$8*AG1874</f>
        <v>639.268044309137</v>
      </c>
      <c r="AJ1874" s="0" t="n">
        <f aca="false">RANK(AH1874,$AH$5:$AH$2004,0)+COUNTIF($AH$4:AH1873,AH1874)</f>
        <v>1325</v>
      </c>
      <c r="AK1874" s="0" t="n">
        <f aca="false">IF(AJ1874&lt;=Deciles!$B$5*(Deciles!$B$4+1),INT((AJ1874-1)/(Deciles!$B$4+1))+1,Deciles!$B$5+INT((AJ1874-1-Deciles!$B$5*(Deciles!$B$4+1))/Deciles!$B$4)+1)</f>
        <v>7</v>
      </c>
    </row>
    <row r="1875" customFormat="false" ht="15" hidden="false" customHeight="false" outlineLevel="0" collapsed="false">
      <c r="A1875" s="0" t="n">
        <v>56197</v>
      </c>
      <c r="B1875" s="0" t="s">
        <v>152</v>
      </c>
      <c r="C1875" s="0" t="n">
        <v>796</v>
      </c>
      <c r="D1875" s="0" t="n">
        <v>80</v>
      </c>
      <c r="E1875" s="0" t="n">
        <v>72.6951141357422</v>
      </c>
      <c r="F1875" s="0" t="n">
        <v>30</v>
      </c>
      <c r="G1875" s="0" t="n">
        <v>2.99399995803833</v>
      </c>
      <c r="H1875" s="0" t="n">
        <v>-3.43933343887329</v>
      </c>
      <c r="I1875" s="0" t="n">
        <v>19</v>
      </c>
      <c r="J1875" s="0" t="n">
        <v>13.1193952560425</v>
      </c>
      <c r="K1875" s="0" t="n">
        <v>4.5</v>
      </c>
      <c r="L1875" s="0" t="n">
        <v>-0.458333492279053</v>
      </c>
      <c r="M1875" s="0" t="n">
        <v>3.98039174079895</v>
      </c>
      <c r="N1875" s="0" t="n">
        <v>0</v>
      </c>
      <c r="O1875" s="0" t="n">
        <v>0</v>
      </c>
      <c r="P1875" s="0" t="s">
        <v>144</v>
      </c>
      <c r="Q1875" s="0" t="s">
        <v>141</v>
      </c>
      <c r="R1875" s="0" t="n">
        <v>1</v>
      </c>
      <c r="S1875" s="0" t="s">
        <v>162</v>
      </c>
      <c r="T1875" s="0" t="n">
        <v>0</v>
      </c>
      <c r="U1875" s="0" t="n">
        <v>498517.94</v>
      </c>
      <c r="V1875" s="0" t="n">
        <v>0.0010681978892535</v>
      </c>
      <c r="W1875" s="0" t="n">
        <v>677.772766113281</v>
      </c>
      <c r="X1875" s="0" t="n">
        <v>0.00141662603709847</v>
      </c>
      <c r="Y1875" s="0" t="n">
        <f aca="false">IF(ISNUMBER(C1875),INDEX(Scorecard!$D$5:$D$12,SUMPRODUCT(--(Scorecard!$G$5:$G$11&lt;C1875))+1),Scorecard!$D$13)</f>
        <v>2.19112706886128</v>
      </c>
      <c r="Z1875" s="0" t="n">
        <f aca="false">IF(ISNUMBER(D1875),INDEX(Scorecard!$D$14:$D$17,SUMPRODUCT(--(Scorecard!$G$14:$G$16&lt;D1875))+1),Scorecard!$D$18)</f>
        <v>0.0505355481560174</v>
      </c>
      <c r="AA1875" s="0" t="n">
        <f aca="false">IF(ISNUMBER(E1875),INDEX(Scorecard!$D$19:$D$26,SUMPRODUCT(--(Scorecard!$G$19:$G$25&lt;E1875))+1),Scorecard!$D$27)</f>
        <v>-0.0341578513653732</v>
      </c>
      <c r="AB1875" s="0" t="n">
        <f aca="false">IF(ISNUMBER(F1875),INDEX(Scorecard!$D$28:$D$35,SUMPRODUCT(--(Scorecard!$G$28:$G$34&lt;F1875))+1),Scorecard!$D$36)</f>
        <v>0.126913191054783</v>
      </c>
      <c r="AC1875" s="0" t="n">
        <f aca="false">IF(ISNUMBER(H1875),INDEX(Scorecard!$D$37:$D$44,SUMPRODUCT(--(Scorecard!$G$37:$G$43&lt;H1875))+1),Scorecard!$D$45)</f>
        <v>1.35057635045042</v>
      </c>
      <c r="AD1875" s="0" t="n">
        <f aca="false">IF(ISNUMBER(I1875),INDEX(Scorecard!$D$46:$D$52,SUMPRODUCT(--(Scorecard!$G$46:$G$51&lt;I1875))+1),Scorecard!$D$53)</f>
        <v>-0.108777051091409</v>
      </c>
      <c r="AE1875" s="0" t="n">
        <f aca="false">IF(ISNUMBER(K1875),INDEX(Scorecard!$D$54:$D$61,SUMPRODUCT(--(Scorecard!$G$54:$G$60&lt;K1875))+1),Scorecard!$D$62)</f>
        <v>0.409483001259379</v>
      </c>
      <c r="AF1875" s="0" t="n">
        <f aca="false">IF(ISNUMBER(L1875),INDEX(Scorecard!$D$63:$D$68,SUMPRODUCT(--(Scorecard!$G$63:$G$67&lt;L1875))+1),Scorecard!$D$69)</f>
        <v>0.322484508656054</v>
      </c>
      <c r="AG1875" s="0" t="n">
        <f aca="false">Inputs!$B$10+Scorecard!$J$5*Y1875+Scorecard!$J$6*Z1875+Scorecard!$J$7*AA1875+Scorecard!$J$8*AB1875+Scorecard!$J$9*AC1875+Scorecard!$J$10*AD1875+Scorecard!$J$11*AE1875+Scorecard!$J$12*AF1875</f>
        <v>-6.60742086074201</v>
      </c>
      <c r="AH1875" s="0" t="n">
        <f aca="false">MIN(1-Inputs!$B$13,MAX(Inputs!$B$13,1/(1+EXP(-(Inputs!$B$11*AG1875+Inputs!$B$12)))))</f>
        <v>0.0010681979052545</v>
      </c>
      <c r="AI1875" s="0" t="n">
        <f aca="false">Inputs!$B$9-Inputs!$B$8*AG1875</f>
        <v>677.772742381681</v>
      </c>
      <c r="AJ1875" s="0" t="n">
        <f aca="false">RANK(AH1875,$AH$5:$AH$2004,0)+COUNTIF($AH$4:AH1874,AH1875)</f>
        <v>1889</v>
      </c>
      <c r="AK1875" s="0" t="n">
        <f aca="false">IF(AJ1875&lt;=Deciles!$B$5*(Deciles!$B$4+1),INT((AJ1875-1)/(Deciles!$B$4+1))+1,Deciles!$B$5+INT((AJ1875-1-Deciles!$B$5*(Deciles!$B$4+1))/Deciles!$B$4)+1)</f>
        <v>10</v>
      </c>
    </row>
    <row r="1876" customFormat="false" ht="15" hidden="false" customHeight="false" outlineLevel="0" collapsed="false">
      <c r="A1876" s="0" t="n">
        <v>56244</v>
      </c>
      <c r="B1876" s="0" t="s">
        <v>152</v>
      </c>
      <c r="C1876" s="0" t="n">
        <v>695</v>
      </c>
      <c r="D1876" s="0" t="n">
        <v>80</v>
      </c>
      <c r="E1876" s="0" t="n">
        <v>67.6161880493164</v>
      </c>
      <c r="F1876" s="0" t="n">
        <v>44</v>
      </c>
      <c r="G1876" s="0" t="n">
        <v>3.59299993515015</v>
      </c>
      <c r="H1876" s="0" t="n">
        <v>-2.84033346176148</v>
      </c>
      <c r="I1876" s="0" t="n">
        <v>28</v>
      </c>
      <c r="J1876" s="0" t="n">
        <v>12.5818796157837</v>
      </c>
      <c r="K1876" s="0" t="n">
        <v>4.19999980926514</v>
      </c>
      <c r="L1876" s="0" t="n">
        <v>-0.458333492279053</v>
      </c>
      <c r="M1876" s="0" t="n">
        <v>6.02961158752441</v>
      </c>
      <c r="N1876" s="0" t="n">
        <v>0</v>
      </c>
      <c r="O1876" s="0" t="n">
        <v>0</v>
      </c>
      <c r="P1876" s="0" t="s">
        <v>144</v>
      </c>
      <c r="Q1876" s="0" t="s">
        <v>141</v>
      </c>
      <c r="R1876" s="0" t="n">
        <v>2</v>
      </c>
      <c r="S1876" s="0" t="s">
        <v>156</v>
      </c>
      <c r="T1876" s="0" t="n">
        <v>0</v>
      </c>
      <c r="U1876" s="0" t="n">
        <v>291233.22</v>
      </c>
      <c r="V1876" s="0" t="n">
        <v>0.0378833152353764</v>
      </c>
      <c r="W1876" s="0" t="n">
        <v>580.176879882813</v>
      </c>
      <c r="X1876" s="0" t="n">
        <v>0.03528156504035</v>
      </c>
      <c r="Y1876" s="0" t="n">
        <f aca="false">IF(ISNUMBER(C1876),INDEX(Scorecard!$D$5:$D$12,SUMPRODUCT(--(Scorecard!$G$5:$G$11&lt;C1876))+1),Scorecard!$D$13)</f>
        <v>-0.869677851527538</v>
      </c>
      <c r="Z1876" s="0" t="n">
        <f aca="false">IF(ISNUMBER(D1876),INDEX(Scorecard!$D$14:$D$17,SUMPRODUCT(--(Scorecard!$G$14:$G$16&lt;D1876))+1),Scorecard!$D$18)</f>
        <v>0.0505355481560174</v>
      </c>
      <c r="AA1876" s="0" t="n">
        <f aca="false">IF(ISNUMBER(E1876),INDEX(Scorecard!$D$19:$D$26,SUMPRODUCT(--(Scorecard!$G$19:$G$25&lt;E1876))+1),Scorecard!$D$27)</f>
        <v>0.0530843085177338</v>
      </c>
      <c r="AB1876" s="0" t="n">
        <f aca="false">IF(ISNUMBER(F1876),INDEX(Scorecard!$D$28:$D$35,SUMPRODUCT(--(Scorecard!$G$28:$G$34&lt;F1876))+1),Scorecard!$D$36)</f>
        <v>-0.309727037437117</v>
      </c>
      <c r="AC1876" s="0" t="n">
        <f aca="false">IF(ISNUMBER(H1876),INDEX(Scorecard!$D$37:$D$44,SUMPRODUCT(--(Scorecard!$G$37:$G$43&lt;H1876))+1),Scorecard!$D$45)</f>
        <v>1.35057635045042</v>
      </c>
      <c r="AD1876" s="0" t="n">
        <f aca="false">IF(ISNUMBER(I1876),INDEX(Scorecard!$D$46:$D$52,SUMPRODUCT(--(Scorecard!$G$46:$G$51&lt;I1876))+1),Scorecard!$D$53)</f>
        <v>0.123869379412532</v>
      </c>
      <c r="AE1876" s="0" t="n">
        <f aca="false">IF(ISNUMBER(K1876),INDEX(Scorecard!$D$54:$D$61,SUMPRODUCT(--(Scorecard!$G$54:$G$60&lt;K1876))+1),Scorecard!$D$62)</f>
        <v>0.489050497890326</v>
      </c>
      <c r="AF1876" s="0" t="n">
        <f aca="false">IF(ISNUMBER(L1876),INDEX(Scorecard!$D$63:$D$68,SUMPRODUCT(--(Scorecard!$G$63:$G$67&lt;L1876))+1),Scorecard!$D$69)</f>
        <v>0.322484508656054</v>
      </c>
      <c r="AG1876" s="0" t="n">
        <f aca="false">Inputs!$B$10+Scorecard!$J$5*Y1876+Scorecard!$J$6*Z1876+Scorecard!$J$7*AA1876+Scorecard!$J$8*AB1876+Scorecard!$J$9*AC1876+Scorecard!$J$10*AD1876+Scorecard!$J$11*AE1876+Scorecard!$J$12*AF1876</f>
        <v>-3.22500561941898</v>
      </c>
      <c r="AH1876" s="0" t="n">
        <f aca="false">MIN(1-Inputs!$B$13,MAX(Inputs!$B$13,1/(1+EXP(-(Inputs!$B$11*AG1876+Inputs!$B$12)))))</f>
        <v>0.0378833165818606</v>
      </c>
      <c r="AI1876" s="0" t="n">
        <f aca="false">Inputs!$B$9-Inputs!$B$8*AG1876</f>
        <v>580.176868484002</v>
      </c>
      <c r="AJ1876" s="0" t="n">
        <f aca="false">RANK(AH1876,$AH$5:$AH$2004,0)+COUNTIF($AH$4:AH1875,AH1876)</f>
        <v>225</v>
      </c>
      <c r="AK1876" s="0" t="n">
        <f aca="false">IF(AJ1876&lt;=Deciles!$B$5*(Deciles!$B$4+1),INT((AJ1876-1)/(Deciles!$B$4+1))+1,Deciles!$B$5+INT((AJ1876-1-Deciles!$B$5*(Deciles!$B$4+1))/Deciles!$B$4)+1)</f>
        <v>2</v>
      </c>
    </row>
    <row r="1877" customFormat="false" ht="15" hidden="false" customHeight="false" outlineLevel="0" collapsed="false">
      <c r="A1877" s="0" t="n">
        <v>56265</v>
      </c>
      <c r="B1877" s="0" t="s">
        <v>143</v>
      </c>
      <c r="C1877" s="0" t="n">
        <v>777</v>
      </c>
      <c r="D1877" s="0" t="n">
        <v>80</v>
      </c>
      <c r="E1877" s="0" t="n">
        <v>79.3936538696289</v>
      </c>
      <c r="F1877" s="0" t="n">
        <v>47</v>
      </c>
      <c r="G1877" s="0" t="n">
        <v>3.74900007247925</v>
      </c>
      <c r="H1877" s="0" t="n">
        <v>0.515666723251343</v>
      </c>
      <c r="I1877" s="0" t="n">
        <v>5</v>
      </c>
      <c r="J1877" s="0" t="n">
        <v>11.9217948913574</v>
      </c>
      <c r="K1877" s="0" t="n">
        <v>9.13333320617676</v>
      </c>
      <c r="L1877" s="0" t="n">
        <v>5.0717945098877</v>
      </c>
      <c r="M1877" s="0" t="n">
        <v>1.43321859836578</v>
      </c>
      <c r="N1877" s="0" t="n">
        <v>0</v>
      </c>
      <c r="O1877" s="0" t="n">
        <v>0</v>
      </c>
      <c r="P1877" s="0" t="s">
        <v>144</v>
      </c>
      <c r="Q1877" s="0" t="s">
        <v>141</v>
      </c>
      <c r="R1877" s="0" t="n">
        <v>2</v>
      </c>
      <c r="S1877" s="0" t="s">
        <v>159</v>
      </c>
      <c r="T1877" s="0" t="n">
        <v>0</v>
      </c>
      <c r="U1877" s="0" t="n">
        <v>150511.52</v>
      </c>
      <c r="V1877" s="0" t="n">
        <v>0.0132601978257299</v>
      </c>
      <c r="W1877" s="0" t="n">
        <v>609.271240234375</v>
      </c>
      <c r="X1877" s="0" t="n">
        <v>0.00922507513314486</v>
      </c>
      <c r="Y1877" s="0" t="n">
        <f aca="false">IF(ISNUMBER(C1877),INDEX(Scorecard!$D$5:$D$12,SUMPRODUCT(--(Scorecard!$G$5:$G$11&lt;C1877))+1),Scorecard!$D$13)</f>
        <v>1.23750384304241</v>
      </c>
      <c r="Z1877" s="0" t="n">
        <f aca="false">IF(ISNUMBER(D1877),INDEX(Scorecard!$D$14:$D$17,SUMPRODUCT(--(Scorecard!$G$14:$G$16&lt;D1877))+1),Scorecard!$D$18)</f>
        <v>0.0505355481560174</v>
      </c>
      <c r="AA1877" s="0" t="n">
        <f aca="false">IF(ISNUMBER(E1877),INDEX(Scorecard!$D$19:$D$26,SUMPRODUCT(--(Scorecard!$G$19:$G$25&lt;E1877))+1),Scorecard!$D$27)</f>
        <v>-0.0341578513653732</v>
      </c>
      <c r="AB1877" s="0" t="n">
        <f aca="false">IF(ISNUMBER(F1877),INDEX(Scorecard!$D$28:$D$35,SUMPRODUCT(--(Scorecard!$G$28:$G$34&lt;F1877))+1),Scorecard!$D$36)</f>
        <v>-0.400689107298307</v>
      </c>
      <c r="AC1877" s="0" t="n">
        <f aca="false">IF(ISNUMBER(H1877),INDEX(Scorecard!$D$37:$D$44,SUMPRODUCT(--(Scorecard!$G$37:$G$43&lt;H1877))+1),Scorecard!$D$45)</f>
        <v>-0.271229676926091</v>
      </c>
      <c r="AD1877" s="0" t="n">
        <f aca="false">IF(ISNUMBER(I1877),INDEX(Scorecard!$D$46:$D$52,SUMPRODUCT(--(Scorecard!$G$46:$G$51&lt;I1877))+1),Scorecard!$D$53)</f>
        <v>-0.161534840507194</v>
      </c>
      <c r="AE1877" s="0" t="n">
        <f aca="false">IF(ISNUMBER(K1877),INDEX(Scorecard!$D$54:$D$61,SUMPRODUCT(--(Scorecard!$G$54:$G$60&lt;K1877))+1),Scorecard!$D$62)</f>
        <v>-0.541917179454542</v>
      </c>
      <c r="AF1877" s="0" t="n">
        <f aca="false">IF(ISNUMBER(L1877),INDEX(Scorecard!$D$63:$D$68,SUMPRODUCT(--(Scorecard!$G$63:$G$67&lt;L1877))+1),Scorecard!$D$69)</f>
        <v>0.322484508656054</v>
      </c>
      <c r="AG1877" s="0" t="n">
        <f aca="false">Inputs!$B$10+Scorecard!$J$5*Y1877+Scorecard!$J$6*Z1877+Scorecard!$J$7*AA1877+Scorecard!$J$8*AB1877+Scorecard!$J$9*AC1877+Scorecard!$J$10*AD1877+Scorecard!$J$11*AE1877+Scorecard!$J$12*AF1877</f>
        <v>-4.23334072390142</v>
      </c>
      <c r="AH1877" s="0" t="n">
        <f aca="false">MIN(1-Inputs!$B$13,MAX(Inputs!$B$13,1/(1+EXP(-(Inputs!$B$11*AG1877+Inputs!$B$12)))))</f>
        <v>0.0132601975958163</v>
      </c>
      <c r="AI1877" s="0" t="n">
        <f aca="false">Inputs!$B$9-Inputs!$B$8*AG1877</f>
        <v>609.271269579823</v>
      </c>
      <c r="AJ1877" s="0" t="n">
        <f aca="false">RANK(AH1877,$AH$5:$AH$2004,0)+COUNTIF($AH$4:AH1876,AH1877)</f>
        <v>662</v>
      </c>
      <c r="AK1877" s="0" t="n">
        <f aca="false">IF(AJ1877&lt;=Deciles!$B$5*(Deciles!$B$4+1),INT((AJ1877-1)/(Deciles!$B$4+1))+1,Deciles!$B$5+INT((AJ1877-1-Deciles!$B$5*(Deciles!$B$4+1))/Deciles!$B$4)+1)</f>
        <v>4</v>
      </c>
    </row>
    <row r="1878" customFormat="false" ht="15" hidden="false" customHeight="false" outlineLevel="0" collapsed="false">
      <c r="A1878" s="0" t="n">
        <v>56340</v>
      </c>
      <c r="B1878" s="0" t="s">
        <v>145</v>
      </c>
      <c r="C1878" s="0" t="n">
        <v>830</v>
      </c>
      <c r="D1878" s="0" t="n">
        <v>78.4936752319336</v>
      </c>
      <c r="E1878" s="0" t="n">
        <v>52.1404533386231</v>
      </c>
      <c r="F1878" s="0" t="n">
        <v>47</v>
      </c>
      <c r="G1878" s="0" t="n">
        <v>4.04500007629395</v>
      </c>
      <c r="H1878" s="0" t="n">
        <v>0.528333425521851</v>
      </c>
      <c r="I1878" s="0" t="n">
        <v>81</v>
      </c>
      <c r="J1878" s="0" t="n">
        <v>12.549524307251</v>
      </c>
      <c r="K1878" s="0" t="n">
        <v>4.55833339691162</v>
      </c>
      <c r="L1878" s="0" t="n">
        <v>-1.875</v>
      </c>
      <c r="M1878" s="0" t="n">
        <v>4.74416494369507</v>
      </c>
      <c r="N1878" s="0" t="n">
        <v>0</v>
      </c>
      <c r="O1878" s="0" t="n">
        <v>0</v>
      </c>
      <c r="P1878" s="0" t="s">
        <v>144</v>
      </c>
      <c r="Q1878" s="0" t="s">
        <v>141</v>
      </c>
      <c r="R1878" s="0" t="n">
        <v>1</v>
      </c>
      <c r="S1878" s="0" t="s">
        <v>142</v>
      </c>
      <c r="T1878" s="0" t="n">
        <v>0</v>
      </c>
      <c r="U1878" s="0" t="n">
        <v>281961.1</v>
      </c>
      <c r="V1878" s="0" t="n">
        <v>0.00139967014547437</v>
      </c>
      <c r="W1878" s="0" t="n">
        <v>670.449279785156</v>
      </c>
      <c r="X1878" s="0" t="n">
        <v>0.00124938983935863</v>
      </c>
      <c r="Y1878" s="0" t="n">
        <f aca="false">IF(ISNUMBER(C1878),INDEX(Scorecard!$D$5:$D$12,SUMPRODUCT(--(Scorecard!$G$5:$G$11&lt;C1878))+1),Scorecard!$D$13)</f>
        <v>2.19112706886128</v>
      </c>
      <c r="Z1878" s="0" t="n">
        <f aca="false">IF(ISNUMBER(D1878),INDEX(Scorecard!$D$14:$D$17,SUMPRODUCT(--(Scorecard!$G$14:$G$16&lt;D1878))+1),Scorecard!$D$18)</f>
        <v>0.0505355481560174</v>
      </c>
      <c r="AA1878" s="0" t="n">
        <f aca="false">IF(ISNUMBER(E1878),INDEX(Scorecard!$D$19:$D$26,SUMPRODUCT(--(Scorecard!$G$19:$G$25&lt;E1878))+1),Scorecard!$D$27)</f>
        <v>0.57899015159425</v>
      </c>
      <c r="AB1878" s="0" t="n">
        <f aca="false">IF(ISNUMBER(F1878),INDEX(Scorecard!$D$28:$D$35,SUMPRODUCT(--(Scorecard!$G$28:$G$34&lt;F1878))+1),Scorecard!$D$36)</f>
        <v>-0.400689107298307</v>
      </c>
      <c r="AC1878" s="0" t="n">
        <f aca="false">IF(ISNUMBER(H1878),INDEX(Scorecard!$D$37:$D$44,SUMPRODUCT(--(Scorecard!$G$37:$G$43&lt;H1878))+1),Scorecard!$D$45)</f>
        <v>-0.271229676926091</v>
      </c>
      <c r="AD1878" s="0" t="n">
        <f aca="false">IF(ISNUMBER(I1878),INDEX(Scorecard!$D$46:$D$52,SUMPRODUCT(--(Scorecard!$G$46:$G$51&lt;I1878))+1),Scorecard!$D$53)</f>
        <v>0.818882373006414</v>
      </c>
      <c r="AE1878" s="0" t="n">
        <f aca="false">IF(ISNUMBER(K1878),INDEX(Scorecard!$D$54:$D$61,SUMPRODUCT(--(Scorecard!$G$54:$G$60&lt;K1878))+1),Scorecard!$D$62)</f>
        <v>0.409483001259379</v>
      </c>
      <c r="AF1878" s="0" t="n">
        <f aca="false">IF(ISNUMBER(L1878),INDEX(Scorecard!$D$63:$D$68,SUMPRODUCT(--(Scorecard!$G$63:$G$67&lt;L1878))+1),Scorecard!$D$69)</f>
        <v>-0.340582194386522</v>
      </c>
      <c r="AG1878" s="0" t="n">
        <f aca="false">Inputs!$B$10+Scorecard!$J$5*Y1878+Scorecard!$J$6*Z1878+Scorecard!$J$7*AA1878+Scorecard!$J$8*AB1878+Scorecard!$J$9*AC1878+Scorecard!$J$10*AD1878+Scorecard!$J$11*AE1878+Scorecard!$J$12*AF1878</f>
        <v>-6.35360950462345</v>
      </c>
      <c r="AH1878" s="0" t="n">
        <f aca="false">MIN(1-Inputs!$B$13,MAX(Inputs!$B$13,1/(1+EXP(-(Inputs!$B$11*AG1878+Inputs!$B$12)))))</f>
        <v>0.00139967016488627</v>
      </c>
      <c r="AI1878" s="0" t="n">
        <f aca="false">Inputs!$B$9-Inputs!$B$8*AG1878</f>
        <v>670.44929468581</v>
      </c>
      <c r="AJ1878" s="0" t="n">
        <f aca="false">RANK(AH1878,$AH$5:$AH$2004,0)+COUNTIF($AH$4:AH1877,AH1878)</f>
        <v>1827</v>
      </c>
      <c r="AK1878" s="0" t="n">
        <f aca="false">IF(AJ1878&lt;=Deciles!$B$5*(Deciles!$B$4+1),INT((AJ1878-1)/(Deciles!$B$4+1))+1,Deciles!$B$5+INT((AJ1878-1-Deciles!$B$5*(Deciles!$B$4+1))/Deciles!$B$4)+1)</f>
        <v>10</v>
      </c>
    </row>
    <row r="1879" customFormat="false" ht="15" hidden="false" customHeight="false" outlineLevel="0" collapsed="false">
      <c r="A1879" s="0" t="n">
        <v>56467</v>
      </c>
      <c r="B1879" s="0" t="s">
        <v>150</v>
      </c>
      <c r="C1879" s="0" t="n">
        <v>671</v>
      </c>
      <c r="D1879" s="0" t="n">
        <v>80</v>
      </c>
      <c r="E1879" s="0" t="n">
        <v>65.7811584472656</v>
      </c>
      <c r="F1879" s="0" t="n">
        <v>26</v>
      </c>
      <c r="G1879" s="0" t="n">
        <v>3.40300011634827</v>
      </c>
      <c r="H1879" s="0" t="n">
        <v>-3.23033308982849</v>
      </c>
      <c r="I1879" s="0" t="n">
        <v>28</v>
      </c>
      <c r="J1879" s="0" t="n">
        <v>11.6725358963013</v>
      </c>
      <c r="K1879" s="0" t="n">
        <v>4.40000009536743</v>
      </c>
      <c r="L1879" s="0" t="n">
        <v>-0.208333015441895</v>
      </c>
      <c r="M1879" s="0" t="n">
        <v>6.54819679260254</v>
      </c>
      <c r="N1879" s="0" t="n">
        <v>0</v>
      </c>
      <c r="O1879" s="0" t="n">
        <v>0</v>
      </c>
      <c r="P1879" s="0" t="s">
        <v>146</v>
      </c>
      <c r="Q1879" s="0" t="s">
        <v>141</v>
      </c>
      <c r="R1879" s="0" t="n">
        <v>2</v>
      </c>
      <c r="S1879" s="0" t="s">
        <v>151</v>
      </c>
      <c r="T1879" s="0" t="n">
        <v>0</v>
      </c>
      <c r="U1879" s="0" t="n">
        <v>117305.38</v>
      </c>
      <c r="V1879" s="0" t="n">
        <v>0.0573359988629818</v>
      </c>
      <c r="W1879" s="0" t="n">
        <v>568.408203125</v>
      </c>
      <c r="X1879" s="0" t="n">
        <v>0.0213455278426409</v>
      </c>
      <c r="Y1879" s="0" t="n">
        <f aca="false">IF(ISNUMBER(C1879),INDEX(Scorecard!$D$5:$D$12,SUMPRODUCT(--(Scorecard!$G$5:$G$11&lt;C1879))+1),Scorecard!$D$13)</f>
        <v>-1.88220980528339</v>
      </c>
      <c r="Z1879" s="0" t="n">
        <f aca="false">IF(ISNUMBER(D1879),INDEX(Scorecard!$D$14:$D$17,SUMPRODUCT(--(Scorecard!$G$14:$G$16&lt;D1879))+1),Scorecard!$D$18)</f>
        <v>0.0505355481560174</v>
      </c>
      <c r="AA1879" s="0" t="n">
        <f aca="false">IF(ISNUMBER(E1879),INDEX(Scorecard!$D$19:$D$26,SUMPRODUCT(--(Scorecard!$G$19:$G$25&lt;E1879))+1),Scorecard!$D$27)</f>
        <v>0.233621608745691</v>
      </c>
      <c r="AB1879" s="0" t="n">
        <f aca="false">IF(ISNUMBER(F1879),INDEX(Scorecard!$D$28:$D$35,SUMPRODUCT(--(Scorecard!$G$28:$G$34&lt;F1879))+1),Scorecard!$D$36)</f>
        <v>0.165097008946478</v>
      </c>
      <c r="AC1879" s="0" t="n">
        <f aca="false">IF(ISNUMBER(H1879),INDEX(Scorecard!$D$37:$D$44,SUMPRODUCT(--(Scorecard!$G$37:$G$43&lt;H1879))+1),Scorecard!$D$45)</f>
        <v>1.35057635045042</v>
      </c>
      <c r="AD1879" s="0" t="n">
        <f aca="false">IF(ISNUMBER(I1879),INDEX(Scorecard!$D$46:$D$52,SUMPRODUCT(--(Scorecard!$G$46:$G$51&lt;I1879))+1),Scorecard!$D$53)</f>
        <v>0.123869379412532</v>
      </c>
      <c r="AE1879" s="0" t="n">
        <f aca="false">IF(ISNUMBER(K1879),INDEX(Scorecard!$D$54:$D$61,SUMPRODUCT(--(Scorecard!$G$54:$G$60&lt;K1879))+1),Scorecard!$D$62)</f>
        <v>0.489050497890326</v>
      </c>
      <c r="AF1879" s="0" t="n">
        <f aca="false">IF(ISNUMBER(L1879),INDEX(Scorecard!$D$63:$D$68,SUMPRODUCT(--(Scorecard!$G$63:$G$67&lt;L1879))+1),Scorecard!$D$69)</f>
        <v>0.322484508656054</v>
      </c>
      <c r="AG1879" s="0" t="n">
        <f aca="false">Inputs!$B$10+Scorecard!$J$5*Y1879+Scorecard!$J$6*Z1879+Scorecard!$J$7*AA1879+Scorecard!$J$8*AB1879+Scorecard!$J$9*AC1879+Scorecard!$J$10*AD1879+Scorecard!$J$11*AE1879+Scorecard!$J$12*AF1879</f>
        <v>-2.81713377272774</v>
      </c>
      <c r="AH1879" s="0" t="n">
        <f aca="false">MIN(1-Inputs!$B$13,MAX(Inputs!$B$13,1/(1+EXP(-(Inputs!$B$11*AG1879+Inputs!$B$12)))))</f>
        <v>0.0573360004035744</v>
      </c>
      <c r="AI1879" s="0" t="n">
        <f aca="false">Inputs!$B$9-Inputs!$B$8*AG1879</f>
        <v>568.408174673208</v>
      </c>
      <c r="AJ1879" s="0" t="n">
        <f aca="false">RANK(AH1879,$AH$5:$AH$2004,0)+COUNTIF($AH$4:AH1878,AH1879)</f>
        <v>124</v>
      </c>
      <c r="AK1879" s="0" t="n">
        <f aca="false">IF(AJ1879&lt;=Deciles!$B$5*(Deciles!$B$4+1),INT((AJ1879-1)/(Deciles!$B$4+1))+1,Deciles!$B$5+INT((AJ1879-1-Deciles!$B$5*(Deciles!$B$4+1))/Deciles!$B$4)+1)</f>
        <v>1</v>
      </c>
    </row>
    <row r="1880" customFormat="false" ht="15" hidden="false" customHeight="false" outlineLevel="0" collapsed="false">
      <c r="A1880" s="0" t="n">
        <v>56549</v>
      </c>
      <c r="B1880" s="0" t="s">
        <v>152</v>
      </c>
      <c r="C1880" s="0" t="n">
        <v>643</v>
      </c>
      <c r="D1880" s="0" t="n">
        <v>80</v>
      </c>
      <c r="E1880" s="0" t="n">
        <v>75.2345275878906</v>
      </c>
      <c r="F1880" s="0" t="n">
        <v>40</v>
      </c>
      <c r="G1880" s="0" t="n">
        <v>3.79900002479553</v>
      </c>
      <c r="H1880" s="0" t="n">
        <v>-2.63433337211609</v>
      </c>
      <c r="I1880" s="0" t="n">
        <v>14</v>
      </c>
      <c r="J1880" s="0" t="n">
        <v>12.0019836425781</v>
      </c>
      <c r="K1880" s="0" t="n">
        <v>4.30000019073486</v>
      </c>
      <c r="L1880" s="0" t="n">
        <v>-0.458333015441895</v>
      </c>
      <c r="M1880" s="0" t="n">
        <v>3.47430324554443</v>
      </c>
      <c r="N1880" s="0" t="n">
        <v>0</v>
      </c>
      <c r="O1880" s="0" t="n">
        <v>0</v>
      </c>
      <c r="P1880" s="0" t="s">
        <v>146</v>
      </c>
      <c r="Q1880" s="0" t="s">
        <v>141</v>
      </c>
      <c r="R1880" s="0" t="n">
        <v>2</v>
      </c>
      <c r="S1880" s="0" t="s">
        <v>159</v>
      </c>
      <c r="T1880" s="0" t="n">
        <v>0</v>
      </c>
      <c r="U1880" s="0" t="n">
        <v>163078.02</v>
      </c>
      <c r="V1880" s="0" t="n">
        <v>0.0927148014307022</v>
      </c>
      <c r="W1880" s="0" t="n">
        <v>554.365844726563</v>
      </c>
      <c r="X1880" s="0" t="n">
        <v>0.203651547431946</v>
      </c>
      <c r="Y1880" s="0" t="n">
        <f aca="false">IF(ISNUMBER(C1880),INDEX(Scorecard!$D$5:$D$12,SUMPRODUCT(--(Scorecard!$G$5:$G$11&lt;C1880))+1),Scorecard!$D$13)</f>
        <v>-1.88220980528339</v>
      </c>
      <c r="Z1880" s="0" t="n">
        <f aca="false">IF(ISNUMBER(D1880),INDEX(Scorecard!$D$14:$D$17,SUMPRODUCT(--(Scorecard!$G$14:$G$16&lt;D1880))+1),Scorecard!$D$18)</f>
        <v>0.0505355481560174</v>
      </c>
      <c r="AA1880" s="0" t="n">
        <f aca="false">IF(ISNUMBER(E1880),INDEX(Scorecard!$D$19:$D$26,SUMPRODUCT(--(Scorecard!$G$19:$G$25&lt;E1880))+1),Scorecard!$D$27)</f>
        <v>-0.0341578513653732</v>
      </c>
      <c r="AB1880" s="0" t="n">
        <f aca="false">IF(ISNUMBER(F1880),INDEX(Scorecard!$D$28:$D$35,SUMPRODUCT(--(Scorecard!$G$28:$G$34&lt;F1880))+1),Scorecard!$D$36)</f>
        <v>-0.132616866359722</v>
      </c>
      <c r="AC1880" s="0" t="n">
        <f aca="false">IF(ISNUMBER(H1880),INDEX(Scorecard!$D$37:$D$44,SUMPRODUCT(--(Scorecard!$G$37:$G$43&lt;H1880))+1),Scorecard!$D$45)</f>
        <v>1.35057635045042</v>
      </c>
      <c r="AD1880" s="0" t="n">
        <f aca="false">IF(ISNUMBER(I1880),INDEX(Scorecard!$D$46:$D$52,SUMPRODUCT(--(Scorecard!$G$46:$G$51&lt;I1880))+1),Scorecard!$D$53)</f>
        <v>-0.114272400683245</v>
      </c>
      <c r="AE1880" s="0" t="n">
        <f aca="false">IF(ISNUMBER(K1880),INDEX(Scorecard!$D$54:$D$61,SUMPRODUCT(--(Scorecard!$G$54:$G$60&lt;K1880))+1),Scorecard!$D$62)</f>
        <v>0.489050497890326</v>
      </c>
      <c r="AF1880" s="0" t="n">
        <f aca="false">IF(ISNUMBER(L1880),INDEX(Scorecard!$D$63:$D$68,SUMPRODUCT(--(Scorecard!$G$63:$G$67&lt;L1880))+1),Scorecard!$D$69)</f>
        <v>0.322484508656054</v>
      </c>
      <c r="AG1880" s="0" t="n">
        <f aca="false">Inputs!$B$10+Scorecard!$J$5*Y1880+Scorecard!$J$6*Z1880+Scorecard!$J$7*AA1880+Scorecard!$J$8*AB1880+Scorecard!$J$9*AC1880+Scorecard!$J$10*AD1880+Scorecard!$J$11*AE1880+Scorecard!$J$12*AF1880</f>
        <v>-2.33046393934762</v>
      </c>
      <c r="AH1880" s="0" t="n">
        <f aca="false">MIN(1-Inputs!$B$13,MAX(Inputs!$B$13,1/(1+EXP(-(Inputs!$B$11*AG1880+Inputs!$B$12)))))</f>
        <v>0.0927148001306263</v>
      </c>
      <c r="AI1880" s="0" t="n">
        <f aca="false">Inputs!$B$9-Inputs!$B$8*AG1880</f>
        <v>554.365851569853</v>
      </c>
      <c r="AJ1880" s="0" t="n">
        <f aca="false">RANK(AH1880,$AH$5:$AH$2004,0)+COUNTIF($AH$4:AH1879,AH1880)</f>
        <v>49</v>
      </c>
      <c r="AK1880" s="0" t="n">
        <f aca="false">IF(AJ1880&lt;=Deciles!$B$5*(Deciles!$B$4+1),INT((AJ1880-1)/(Deciles!$B$4+1))+1,Deciles!$B$5+INT((AJ1880-1-Deciles!$B$5*(Deciles!$B$4+1))/Deciles!$B$4)+1)</f>
        <v>1</v>
      </c>
    </row>
    <row r="1881" customFormat="false" ht="15" hidden="false" customHeight="false" outlineLevel="0" collapsed="false">
      <c r="A1881" s="0" t="n">
        <v>56574</v>
      </c>
      <c r="B1881" s="0" t="s">
        <v>143</v>
      </c>
      <c r="C1881" s="0" t="n">
        <v>773</v>
      </c>
      <c r="D1881" s="0" t="n">
        <v>80</v>
      </c>
      <c r="E1881" s="0" t="n">
        <v>75.2662200927734</v>
      </c>
      <c r="F1881" s="0" t="n">
        <v>25</v>
      </c>
      <c r="G1881" s="0" t="n">
        <v>3.46499991416931</v>
      </c>
      <c r="H1881" s="0" t="n">
        <v>0.231666564941406</v>
      </c>
      <c r="I1881" s="0" t="n">
        <v>16</v>
      </c>
      <c r="J1881" s="0" t="n">
        <v>12.4530687332153</v>
      </c>
      <c r="K1881" s="0" t="n">
        <v>8.93333339691162</v>
      </c>
      <c r="L1881" s="0" t="n">
        <v>5.07179498672485</v>
      </c>
      <c r="M1881" s="0" t="n">
        <v>1.95005702972412</v>
      </c>
      <c r="N1881" s="0" t="n">
        <v>0</v>
      </c>
      <c r="O1881" s="0" t="n">
        <v>0</v>
      </c>
      <c r="P1881" s="0" t="s">
        <v>144</v>
      </c>
      <c r="Q1881" s="0" t="s">
        <v>153</v>
      </c>
      <c r="R1881" s="0" t="n">
        <v>2</v>
      </c>
      <c r="S1881" s="0" t="s">
        <v>142</v>
      </c>
      <c r="T1881" s="0" t="n">
        <v>0</v>
      </c>
      <c r="U1881" s="0" t="n">
        <v>256034.8</v>
      </c>
      <c r="V1881" s="0" t="n">
        <v>0.00537262158468366</v>
      </c>
      <c r="W1881" s="0" t="n">
        <v>633.937927246094</v>
      </c>
      <c r="X1881" s="0" t="n">
        <v>0.00394097808748484</v>
      </c>
      <c r="Y1881" s="0" t="n">
        <f aca="false">IF(ISNUMBER(C1881),INDEX(Scorecard!$D$5:$D$12,SUMPRODUCT(--(Scorecard!$G$5:$G$11&lt;C1881))+1),Scorecard!$D$13)</f>
        <v>1.23750384304241</v>
      </c>
      <c r="Z1881" s="0" t="n">
        <f aca="false">IF(ISNUMBER(D1881),INDEX(Scorecard!$D$14:$D$17,SUMPRODUCT(--(Scorecard!$G$14:$G$16&lt;D1881))+1),Scorecard!$D$18)</f>
        <v>0.0505355481560174</v>
      </c>
      <c r="AA1881" s="0" t="n">
        <f aca="false">IF(ISNUMBER(E1881),INDEX(Scorecard!$D$19:$D$26,SUMPRODUCT(--(Scorecard!$G$19:$G$25&lt;E1881))+1),Scorecard!$D$27)</f>
        <v>-0.0341578513653732</v>
      </c>
      <c r="AB1881" s="0" t="n">
        <f aca="false">IF(ISNUMBER(F1881),INDEX(Scorecard!$D$28:$D$35,SUMPRODUCT(--(Scorecard!$G$28:$G$34&lt;F1881))+1),Scorecard!$D$36)</f>
        <v>0.349218150643304</v>
      </c>
      <c r="AC1881" s="0" t="n">
        <f aca="false">IF(ISNUMBER(H1881),INDEX(Scorecard!$D$37:$D$44,SUMPRODUCT(--(Scorecard!$G$37:$G$43&lt;H1881))+1),Scorecard!$D$45)</f>
        <v>-0.0679520129233634</v>
      </c>
      <c r="AD1881" s="0" t="n">
        <f aca="false">IF(ISNUMBER(I1881),INDEX(Scorecard!$D$46:$D$52,SUMPRODUCT(--(Scorecard!$G$46:$G$51&lt;I1881))+1),Scorecard!$D$53)</f>
        <v>-0.114272400683245</v>
      </c>
      <c r="AE1881" s="0" t="n">
        <f aca="false">IF(ISNUMBER(K1881),INDEX(Scorecard!$D$54:$D$61,SUMPRODUCT(--(Scorecard!$G$54:$G$60&lt;K1881))+1),Scorecard!$D$62)</f>
        <v>-0.541917179454542</v>
      </c>
      <c r="AF1881" s="0" t="n">
        <f aca="false">IF(ISNUMBER(L1881),INDEX(Scorecard!$D$63:$D$68,SUMPRODUCT(--(Scorecard!$G$63:$G$67&lt;L1881))+1),Scorecard!$D$69)</f>
        <v>0.322484508656054</v>
      </c>
      <c r="AG1881" s="0" t="n">
        <f aca="false">Inputs!$B$10+Scorecard!$J$5*Y1881+Scorecard!$J$6*Z1881+Scorecard!$J$7*AA1881+Scorecard!$J$8*AB1881+Scorecard!$J$9*AC1881+Scorecard!$J$10*AD1881+Scorecard!$J$11*AE1881+Scorecard!$J$12*AF1881</f>
        <v>-5.08822165085904</v>
      </c>
      <c r="AH1881" s="0" t="n">
        <f aca="false">MIN(1-Inputs!$B$13,MAX(Inputs!$B$13,1/(1+EXP(-(Inputs!$B$11*AG1881+Inputs!$B$12)))))</f>
        <v>0.00537262137719446</v>
      </c>
      <c r="AI1881" s="0" t="n">
        <f aca="false">Inputs!$B$9-Inputs!$B$8*AG1881</f>
        <v>633.937919057269</v>
      </c>
      <c r="AJ1881" s="0" t="n">
        <f aca="false">RANK(AH1881,$AH$5:$AH$2004,0)+COUNTIF($AH$4:AH1880,AH1881)</f>
        <v>1206</v>
      </c>
      <c r="AK1881" s="0" t="n">
        <f aca="false">IF(AJ1881&lt;=Deciles!$B$5*(Deciles!$B$4+1),INT((AJ1881-1)/(Deciles!$B$4+1))+1,Deciles!$B$5+INT((AJ1881-1-Deciles!$B$5*(Deciles!$B$4+1))/Deciles!$B$4)+1)</f>
        <v>7</v>
      </c>
    </row>
    <row r="1882" customFormat="false" ht="15" hidden="false" customHeight="false" outlineLevel="0" collapsed="false">
      <c r="A1882" s="0" t="n">
        <v>56577</v>
      </c>
      <c r="B1882" s="0" t="s">
        <v>139</v>
      </c>
      <c r="C1882" s="0" t="n">
        <v>676</v>
      </c>
      <c r="D1882" s="0" t="n">
        <v>80</v>
      </c>
      <c r="E1882" s="0" t="n">
        <v>77.5098876953125</v>
      </c>
      <c r="F1882" s="0" t="n">
        <v>29</v>
      </c>
      <c r="G1882" s="0" t="n">
        <v>3.43499994277954</v>
      </c>
      <c r="H1882" s="0" t="n">
        <v>0.418333292007446</v>
      </c>
      <c r="I1882" s="0" t="n">
        <v>6</v>
      </c>
      <c r="J1882" s="0" t="n">
        <v>12.5854444503784</v>
      </c>
      <c r="K1882" s="0" t="n">
        <v>5.73333311080933</v>
      </c>
      <c r="L1882" s="0" t="n">
        <v>-3.50000047683716</v>
      </c>
      <c r="M1882" s="0" t="n">
        <v>2.59457206726074</v>
      </c>
      <c r="N1882" s="0" t="n">
        <v>0</v>
      </c>
      <c r="O1882" s="0" t="n">
        <v>0</v>
      </c>
      <c r="P1882" s="0" t="s">
        <v>144</v>
      </c>
      <c r="Q1882" s="0" t="s">
        <v>141</v>
      </c>
      <c r="R1882" s="0" t="n">
        <v>1</v>
      </c>
      <c r="S1882" s="0" t="s">
        <v>161</v>
      </c>
      <c r="T1882" s="0" t="n">
        <v>0</v>
      </c>
      <c r="U1882" s="0" t="n">
        <v>292273.3</v>
      </c>
      <c r="V1882" s="0" t="n">
        <v>0.108791805803776</v>
      </c>
      <c r="W1882" s="0" t="n">
        <v>549.55419921875</v>
      </c>
      <c r="X1882" s="0" t="n">
        <v>0.03237184882164</v>
      </c>
      <c r="Y1882" s="0" t="n">
        <f aca="false">IF(ISNUMBER(C1882),INDEX(Scorecard!$D$5:$D$12,SUMPRODUCT(--(Scorecard!$G$5:$G$11&lt;C1882))+1),Scorecard!$D$13)</f>
        <v>-1.88220980528339</v>
      </c>
      <c r="Z1882" s="0" t="n">
        <f aca="false">IF(ISNUMBER(D1882),INDEX(Scorecard!$D$14:$D$17,SUMPRODUCT(--(Scorecard!$G$14:$G$16&lt;D1882))+1),Scorecard!$D$18)</f>
        <v>0.0505355481560174</v>
      </c>
      <c r="AA1882" s="0" t="n">
        <f aca="false">IF(ISNUMBER(E1882),INDEX(Scorecard!$D$19:$D$26,SUMPRODUCT(--(Scorecard!$G$19:$G$25&lt;E1882))+1),Scorecard!$D$27)</f>
        <v>-0.0341578513653732</v>
      </c>
      <c r="AB1882" s="0" t="n">
        <f aca="false">IF(ISNUMBER(F1882),INDEX(Scorecard!$D$28:$D$35,SUMPRODUCT(--(Scorecard!$G$28:$G$34&lt;F1882))+1),Scorecard!$D$36)</f>
        <v>0.165097008946478</v>
      </c>
      <c r="AC1882" s="0" t="n">
        <f aca="false">IF(ISNUMBER(H1882),INDEX(Scorecard!$D$37:$D$44,SUMPRODUCT(--(Scorecard!$G$37:$G$43&lt;H1882))+1),Scorecard!$D$45)</f>
        <v>-0.271229676926091</v>
      </c>
      <c r="AD1882" s="0" t="n">
        <f aca="false">IF(ISNUMBER(I1882),INDEX(Scorecard!$D$46:$D$52,SUMPRODUCT(--(Scorecard!$G$46:$G$51&lt;I1882))+1),Scorecard!$D$53)</f>
        <v>-0.161534840507194</v>
      </c>
      <c r="AE1882" s="0" t="n">
        <f aca="false">IF(ISNUMBER(K1882),INDEX(Scorecard!$D$54:$D$61,SUMPRODUCT(--(Scorecard!$G$54:$G$60&lt;K1882))+1),Scorecard!$D$62)</f>
        <v>0.0151758992857273</v>
      </c>
      <c r="AF1882" s="0" t="n">
        <f aca="false">IF(ISNUMBER(L1882),INDEX(Scorecard!$D$63:$D$68,SUMPRODUCT(--(Scorecard!$G$63:$G$67&lt;L1882))+1),Scorecard!$D$69)</f>
        <v>-0.340582194386522</v>
      </c>
      <c r="AG1882" s="0" t="n">
        <f aca="false">Inputs!$B$10+Scorecard!$J$5*Y1882+Scorecard!$J$6*Z1882+Scorecard!$J$7*AA1882+Scorecard!$J$8*AB1882+Scorecard!$J$9*AC1882+Scorecard!$J$10*AD1882+Scorecard!$J$11*AE1882+Scorecard!$J$12*AF1882</f>
        <v>-2.16370474603928</v>
      </c>
      <c r="AH1882" s="0" t="n">
        <f aca="false">MIN(1-Inputs!$B$13,MAX(Inputs!$B$13,1/(1+EXP(-(Inputs!$B$11*AG1882+Inputs!$B$12)))))</f>
        <v>0.108791806940648</v>
      </c>
      <c r="AI1882" s="0" t="n">
        <f aca="false">Inputs!$B$9-Inputs!$B$8*AG1882</f>
        <v>549.554198345681</v>
      </c>
      <c r="AJ1882" s="0" t="n">
        <f aca="false">RANK(AH1882,$AH$5:$AH$2004,0)+COUNTIF($AH$4:AH1881,AH1882)</f>
        <v>31</v>
      </c>
      <c r="AK1882" s="0" t="n">
        <f aca="false">IF(AJ1882&lt;=Deciles!$B$5*(Deciles!$B$4+1),INT((AJ1882-1)/(Deciles!$B$4+1))+1,Deciles!$B$5+INT((AJ1882-1-Deciles!$B$5*(Deciles!$B$4+1))/Deciles!$B$4)+1)</f>
        <v>1</v>
      </c>
    </row>
    <row r="1883" customFormat="false" ht="15" hidden="false" customHeight="false" outlineLevel="0" collapsed="false">
      <c r="A1883" s="0" t="n">
        <v>56623</v>
      </c>
      <c r="B1883" s="0" t="s">
        <v>145</v>
      </c>
      <c r="C1883" s="0" t="n">
        <v>700</v>
      </c>
      <c r="D1883" s="0" t="n">
        <v>80</v>
      </c>
      <c r="E1883" s="0" t="n">
        <v>61.6567726135254</v>
      </c>
      <c r="F1883" s="0" t="n">
        <v>41</v>
      </c>
      <c r="G1883" s="0" t="n">
        <v>4.57499980926514</v>
      </c>
      <c r="H1883" s="0" t="n">
        <v>1.05833315849304</v>
      </c>
      <c r="I1883" s="0" t="n">
        <v>49</v>
      </c>
      <c r="J1883" s="0" t="n">
        <v>13.3090305328369</v>
      </c>
      <c r="K1883" s="0" t="n">
        <v>5.25833320617676</v>
      </c>
      <c r="L1883" s="0" t="n">
        <v>-1.875</v>
      </c>
      <c r="M1883" s="0" t="n">
        <v>6.28858280181885</v>
      </c>
      <c r="N1883" s="0" t="n">
        <v>0</v>
      </c>
      <c r="O1883" s="0" t="n">
        <v>0</v>
      </c>
      <c r="P1883" s="0" t="s">
        <v>146</v>
      </c>
      <c r="Q1883" s="0" t="s">
        <v>141</v>
      </c>
      <c r="R1883" s="0" t="n">
        <v>1</v>
      </c>
      <c r="S1883" s="0" t="s">
        <v>149</v>
      </c>
      <c r="T1883" s="0" t="n">
        <v>0</v>
      </c>
      <c r="U1883" s="0" t="n">
        <v>602612.9</v>
      </c>
      <c r="V1883" s="0" t="n">
        <v>0.0377281047403812</v>
      </c>
      <c r="W1883" s="0" t="n">
        <v>580.292358398438</v>
      </c>
      <c r="X1883" s="0" t="n">
        <v>0.0290990043431521</v>
      </c>
      <c r="Y1883" s="0" t="n">
        <f aca="false">IF(ISNUMBER(C1883),INDEX(Scorecard!$D$5:$D$12,SUMPRODUCT(--(Scorecard!$G$5:$G$11&lt;C1883))+1),Scorecard!$D$13)</f>
        <v>-0.869677851527538</v>
      </c>
      <c r="Z1883" s="0" t="n">
        <f aca="false">IF(ISNUMBER(D1883),INDEX(Scorecard!$D$14:$D$17,SUMPRODUCT(--(Scorecard!$G$14:$G$16&lt;D1883))+1),Scorecard!$D$18)</f>
        <v>0.0505355481560174</v>
      </c>
      <c r="AA1883" s="0" t="n">
        <f aca="false">IF(ISNUMBER(E1883),INDEX(Scorecard!$D$19:$D$26,SUMPRODUCT(--(Scorecard!$G$19:$G$25&lt;E1883))+1),Scorecard!$D$27)</f>
        <v>0.233621608745691</v>
      </c>
      <c r="AB1883" s="0" t="n">
        <f aca="false">IF(ISNUMBER(F1883),INDEX(Scorecard!$D$28:$D$35,SUMPRODUCT(--(Scorecard!$G$28:$G$34&lt;F1883))+1),Scorecard!$D$36)</f>
        <v>-0.132616866359722</v>
      </c>
      <c r="AC1883" s="0" t="n">
        <f aca="false">IF(ISNUMBER(H1883),INDEX(Scorecard!$D$37:$D$44,SUMPRODUCT(--(Scorecard!$G$37:$G$43&lt;H1883))+1),Scorecard!$D$45)</f>
        <v>-0.975503570149195</v>
      </c>
      <c r="AD1883" s="0" t="n">
        <f aca="false">IF(ISNUMBER(I1883),INDEX(Scorecard!$D$46:$D$52,SUMPRODUCT(--(Scorecard!$G$46:$G$51&lt;I1883))+1),Scorecard!$D$53)</f>
        <v>0.818882373006414</v>
      </c>
      <c r="AE1883" s="0" t="n">
        <f aca="false">IF(ISNUMBER(K1883),INDEX(Scorecard!$D$54:$D$61,SUMPRODUCT(--(Scorecard!$G$54:$G$60&lt;K1883))+1),Scorecard!$D$62)</f>
        <v>0.126303549215828</v>
      </c>
      <c r="AF1883" s="0" t="n">
        <f aca="false">IF(ISNUMBER(L1883),INDEX(Scorecard!$D$63:$D$68,SUMPRODUCT(--(Scorecard!$G$63:$G$67&lt;L1883))+1),Scorecard!$D$69)</f>
        <v>-0.340582194386522</v>
      </c>
      <c r="AG1883" s="0" t="n">
        <f aca="false">Inputs!$B$10+Scorecard!$J$5*Y1883+Scorecard!$J$6*Z1883+Scorecard!$J$7*AA1883+Scorecard!$J$8*AB1883+Scorecard!$J$9*AC1883+Scorecard!$J$10*AD1883+Scorecard!$J$11*AE1883+Scorecard!$J$12*AF1883</f>
        <v>-3.22900780292742</v>
      </c>
      <c r="AH1883" s="0" t="n">
        <f aca="false">MIN(1-Inputs!$B$13,MAX(Inputs!$B$13,1/(1+EXP(-(Inputs!$B$11*AG1883+Inputs!$B$12)))))</f>
        <v>0.037728104309857</v>
      </c>
      <c r="AI1883" s="0" t="n">
        <f aca="false">Inputs!$B$9-Inputs!$B$8*AG1883</f>
        <v>580.292347090009</v>
      </c>
      <c r="AJ1883" s="0" t="n">
        <f aca="false">RANK(AH1883,$AH$5:$AH$2004,0)+COUNTIF($AH$4:AH1882,AH1883)</f>
        <v>226</v>
      </c>
      <c r="AK1883" s="0" t="n">
        <f aca="false">IF(AJ1883&lt;=Deciles!$B$5*(Deciles!$B$4+1),INT((AJ1883-1)/(Deciles!$B$4+1))+1,Deciles!$B$5+INT((AJ1883-1-Deciles!$B$5*(Deciles!$B$4+1))/Deciles!$B$4)+1)</f>
        <v>2</v>
      </c>
    </row>
    <row r="1884" customFormat="false" ht="15" hidden="false" customHeight="false" outlineLevel="0" collapsed="false">
      <c r="A1884" s="0" t="n">
        <v>56632</v>
      </c>
      <c r="B1884" s="0" t="s">
        <v>145</v>
      </c>
      <c r="C1884" s="0" t="n">
        <v>815</v>
      </c>
      <c r="D1884" s="0" t="n">
        <v>80</v>
      </c>
      <c r="E1884" s="0" t="n">
        <v>66.6128082275391</v>
      </c>
      <c r="F1884" s="0" t="n">
        <v>40</v>
      </c>
      <c r="G1884" s="0" t="n">
        <v>3.53399991989136</v>
      </c>
      <c r="H1884" s="0" t="n">
        <v>0.0173332691192627</v>
      </c>
      <c r="I1884" s="0" t="n">
        <v>36</v>
      </c>
      <c r="J1884" s="0" t="n">
        <v>12.2481203079224</v>
      </c>
      <c r="K1884" s="0" t="n">
        <v>5.25833320617676</v>
      </c>
      <c r="L1884" s="0" t="n">
        <v>-1.875</v>
      </c>
      <c r="M1884" s="0" t="n">
        <v>6.28858280181885</v>
      </c>
      <c r="N1884" s="0" t="n">
        <v>0</v>
      </c>
      <c r="O1884" s="0" t="n">
        <v>0</v>
      </c>
      <c r="P1884" s="0" t="s">
        <v>144</v>
      </c>
      <c r="Q1884" s="0" t="s">
        <v>141</v>
      </c>
      <c r="R1884" s="0" t="n">
        <v>2</v>
      </c>
      <c r="S1884" s="0" t="s">
        <v>149</v>
      </c>
      <c r="T1884" s="0" t="n">
        <v>0</v>
      </c>
      <c r="U1884" s="0" t="n">
        <v>208588.77</v>
      </c>
      <c r="V1884" s="0" t="n">
        <v>0.00186345900874585</v>
      </c>
      <c r="W1884" s="0" t="n">
        <v>662.691040039063</v>
      </c>
      <c r="X1884" s="0" t="n">
        <v>0.00109676574356854</v>
      </c>
      <c r="Y1884" s="0" t="n">
        <f aca="false">IF(ISNUMBER(C1884),INDEX(Scorecard!$D$5:$D$12,SUMPRODUCT(--(Scorecard!$G$5:$G$11&lt;C1884))+1),Scorecard!$D$13)</f>
        <v>2.19112706886128</v>
      </c>
      <c r="Z1884" s="0" t="n">
        <f aca="false">IF(ISNUMBER(D1884),INDEX(Scorecard!$D$14:$D$17,SUMPRODUCT(--(Scorecard!$G$14:$G$16&lt;D1884))+1),Scorecard!$D$18)</f>
        <v>0.0505355481560174</v>
      </c>
      <c r="AA1884" s="0" t="n">
        <f aca="false">IF(ISNUMBER(E1884),INDEX(Scorecard!$D$19:$D$26,SUMPRODUCT(--(Scorecard!$G$19:$G$25&lt;E1884))+1),Scorecard!$D$27)</f>
        <v>0.0530843085177338</v>
      </c>
      <c r="AB1884" s="0" t="n">
        <f aca="false">IF(ISNUMBER(F1884),INDEX(Scorecard!$D$28:$D$35,SUMPRODUCT(--(Scorecard!$G$28:$G$34&lt;F1884))+1),Scorecard!$D$36)</f>
        <v>-0.132616866359722</v>
      </c>
      <c r="AC1884" s="0" t="n">
        <f aca="false">IF(ISNUMBER(H1884),INDEX(Scorecard!$D$37:$D$44,SUMPRODUCT(--(Scorecard!$G$37:$G$43&lt;H1884))+1),Scorecard!$D$45)</f>
        <v>0.330501541082344</v>
      </c>
      <c r="AD1884" s="0" t="n">
        <f aca="false">IF(ISNUMBER(I1884),INDEX(Scorecard!$D$46:$D$52,SUMPRODUCT(--(Scorecard!$G$46:$G$51&lt;I1884))+1),Scorecard!$D$53)</f>
        <v>0.123869379412532</v>
      </c>
      <c r="AE1884" s="0" t="n">
        <f aca="false">IF(ISNUMBER(K1884),INDEX(Scorecard!$D$54:$D$61,SUMPRODUCT(--(Scorecard!$G$54:$G$60&lt;K1884))+1),Scorecard!$D$62)</f>
        <v>0.126303549215828</v>
      </c>
      <c r="AF1884" s="0" t="n">
        <f aca="false">IF(ISNUMBER(L1884),INDEX(Scorecard!$D$63:$D$68,SUMPRODUCT(--(Scorecard!$G$63:$G$67&lt;L1884))+1),Scorecard!$D$69)</f>
        <v>-0.340582194386522</v>
      </c>
      <c r="AG1884" s="0" t="n">
        <f aca="false">Inputs!$B$10+Scorecard!$J$5*Y1884+Scorecard!$J$6*Z1884+Scorecard!$J$7*AA1884+Scorecard!$J$8*AB1884+Scorecard!$J$9*AC1884+Scorecard!$J$10*AD1884+Scorecard!$J$11*AE1884+Scorecard!$J$12*AF1884</f>
        <v>-6.0847278382744</v>
      </c>
      <c r="AH1884" s="0" t="n">
        <f aca="false">MIN(1-Inputs!$B$13,MAX(Inputs!$B$13,1/(1+EXP(-(Inputs!$B$11*AG1884+Inputs!$B$12)))))</f>
        <v>0.00186345895858278</v>
      </c>
      <c r="AI1884" s="0" t="n">
        <f aca="false">Inputs!$B$9-Inputs!$B$8*AG1884</f>
        <v>662.691009753256</v>
      </c>
      <c r="AJ1884" s="0" t="n">
        <f aca="false">RANK(AH1884,$AH$5:$AH$2004,0)+COUNTIF($AH$4:AH1883,AH1884)</f>
        <v>1724</v>
      </c>
      <c r="AK1884" s="0" t="n">
        <f aca="false">IF(AJ1884&lt;=Deciles!$B$5*(Deciles!$B$4+1),INT((AJ1884-1)/(Deciles!$B$4+1))+1,Deciles!$B$5+INT((AJ1884-1-Deciles!$B$5*(Deciles!$B$4+1))/Deciles!$B$4)+1)</f>
        <v>9</v>
      </c>
    </row>
    <row r="1885" customFormat="false" ht="15" hidden="false" customHeight="false" outlineLevel="0" collapsed="false">
      <c r="A1885" s="0" t="n">
        <v>56654</v>
      </c>
      <c r="B1885" s="0" t="s">
        <v>157</v>
      </c>
      <c r="C1885" s="0" t="n">
        <v>762</v>
      </c>
      <c r="D1885" s="0" t="n">
        <v>80</v>
      </c>
      <c r="E1885" s="0" t="n">
        <v>77.6261520385742</v>
      </c>
      <c r="F1885" s="0" t="n">
        <v>33</v>
      </c>
      <c r="G1885" s="0" t="n">
        <v>3.79999995231628</v>
      </c>
      <c r="H1885" s="0" t="n">
        <v>-0.0833334922790527</v>
      </c>
      <c r="I1885" s="0" t="n">
        <v>7</v>
      </c>
      <c r="J1885" s="0" t="n">
        <v>12.6347017288208</v>
      </c>
      <c r="K1885" s="0" t="n">
        <v>4.12307691574097</v>
      </c>
      <c r="L1885" s="0" t="n">
        <v>-0.276923179626465</v>
      </c>
      <c r="M1885" s="0" t="n">
        <v>3.64271926879883</v>
      </c>
      <c r="N1885" s="0" t="n">
        <v>0</v>
      </c>
      <c r="O1885" s="0" t="n">
        <v>0</v>
      </c>
      <c r="P1885" s="0" t="s">
        <v>144</v>
      </c>
      <c r="Q1885" s="0" t="s">
        <v>153</v>
      </c>
      <c r="R1885" s="0" t="n">
        <v>1</v>
      </c>
      <c r="S1885" s="0" t="s">
        <v>162</v>
      </c>
      <c r="T1885" s="0" t="n">
        <v>0</v>
      </c>
      <c r="U1885" s="0" t="n">
        <v>307030.25</v>
      </c>
      <c r="V1885" s="0" t="n">
        <v>0.00327912648208439</v>
      </c>
      <c r="W1885" s="0" t="n">
        <v>647.357482910156</v>
      </c>
      <c r="X1885" s="0" t="n">
        <v>0.0043373485095799</v>
      </c>
      <c r="Y1885" s="0" t="n">
        <f aca="false">IF(ISNUMBER(C1885),INDEX(Scorecard!$D$5:$D$12,SUMPRODUCT(--(Scorecard!$G$5:$G$11&lt;C1885))+1),Scorecard!$D$13)</f>
        <v>1.23750384304241</v>
      </c>
      <c r="Z1885" s="0" t="n">
        <f aca="false">IF(ISNUMBER(D1885),INDEX(Scorecard!$D$14:$D$17,SUMPRODUCT(--(Scorecard!$G$14:$G$16&lt;D1885))+1),Scorecard!$D$18)</f>
        <v>0.0505355481560174</v>
      </c>
      <c r="AA1885" s="0" t="n">
        <f aca="false">IF(ISNUMBER(E1885),INDEX(Scorecard!$D$19:$D$26,SUMPRODUCT(--(Scorecard!$G$19:$G$25&lt;E1885))+1),Scorecard!$D$27)</f>
        <v>-0.0341578513653732</v>
      </c>
      <c r="AB1885" s="0" t="n">
        <f aca="false">IF(ISNUMBER(F1885),INDEX(Scorecard!$D$28:$D$35,SUMPRODUCT(--(Scorecard!$G$28:$G$34&lt;F1885))+1),Scorecard!$D$36)</f>
        <v>-0.0008456427959252</v>
      </c>
      <c r="AC1885" s="0" t="n">
        <f aca="false">IF(ISNUMBER(H1885),INDEX(Scorecard!$D$37:$D$44,SUMPRODUCT(--(Scorecard!$G$37:$G$43&lt;H1885))+1),Scorecard!$D$45)</f>
        <v>0.330501541082344</v>
      </c>
      <c r="AD1885" s="0" t="n">
        <f aca="false">IF(ISNUMBER(I1885),INDEX(Scorecard!$D$46:$D$52,SUMPRODUCT(--(Scorecard!$G$46:$G$51&lt;I1885))+1),Scorecard!$D$53)</f>
        <v>-0.114272400683245</v>
      </c>
      <c r="AE1885" s="0" t="n">
        <f aca="false">IF(ISNUMBER(K1885),INDEX(Scorecard!$D$54:$D$61,SUMPRODUCT(--(Scorecard!$G$54:$G$60&lt;K1885))+1),Scorecard!$D$62)</f>
        <v>0.489050497890326</v>
      </c>
      <c r="AF1885" s="0" t="n">
        <f aca="false">IF(ISNUMBER(L1885),INDEX(Scorecard!$D$63:$D$68,SUMPRODUCT(--(Scorecard!$G$63:$G$67&lt;L1885))+1),Scorecard!$D$69)</f>
        <v>0.322484508656054</v>
      </c>
      <c r="AG1885" s="0" t="n">
        <f aca="false">Inputs!$B$10+Scorecard!$J$5*Y1885+Scorecard!$J$6*Z1885+Scorecard!$J$7*AA1885+Scorecard!$J$8*AB1885+Scorecard!$J$9*AC1885+Scorecard!$J$10*AD1885+Scorecard!$J$11*AE1885+Scorecard!$J$12*AF1885</f>
        <v>-5.55330775308746</v>
      </c>
      <c r="AH1885" s="0" t="n">
        <f aca="false">MIN(1-Inputs!$B$13,MAX(Inputs!$B$13,1/(1+EXP(-(Inputs!$B$11*AG1885+Inputs!$B$12)))))</f>
        <v>0.0032791265246316</v>
      </c>
      <c r="AI1885" s="0" t="n">
        <f aca="false">Inputs!$B$9-Inputs!$B$8*AG1885</f>
        <v>647.357467322696</v>
      </c>
      <c r="AJ1885" s="0" t="n">
        <f aca="false">RANK(AH1885,$AH$5:$AH$2004,0)+COUNTIF($AH$4:AH1884,AH1885)</f>
        <v>1498</v>
      </c>
      <c r="AK1885" s="0" t="n">
        <f aca="false">IF(AJ1885&lt;=Deciles!$B$5*(Deciles!$B$4+1),INT((AJ1885-1)/(Deciles!$B$4+1))+1,Deciles!$B$5+INT((AJ1885-1-Deciles!$B$5*(Deciles!$B$4+1))/Deciles!$B$4)+1)</f>
        <v>8</v>
      </c>
    </row>
    <row r="1886" customFormat="false" ht="15" hidden="false" customHeight="false" outlineLevel="0" collapsed="false">
      <c r="A1886" s="0" t="n">
        <v>56656</v>
      </c>
      <c r="B1886" s="0" t="s">
        <v>139</v>
      </c>
      <c r="C1886" s="0" t="n">
        <v>783</v>
      </c>
      <c r="D1886" s="0" t="n">
        <v>80</v>
      </c>
      <c r="E1886" s="0" t="n">
        <v>74.8747024536133</v>
      </c>
      <c r="F1886" s="0" t="n">
        <v>29</v>
      </c>
      <c r="G1886" s="0" t="n">
        <v>3.94799995422363</v>
      </c>
      <c r="H1886" s="0" t="n">
        <v>0.931333303451538</v>
      </c>
      <c r="I1886" s="0" t="n">
        <v>22</v>
      </c>
      <c r="J1886" s="0" t="n">
        <v>12.4529027938843</v>
      </c>
      <c r="K1886" s="0" t="n">
        <v>5.83333349227905</v>
      </c>
      <c r="L1886" s="0" t="n">
        <v>-3.49999952316284</v>
      </c>
      <c r="M1886" s="0" t="n">
        <v>2.30299806594849</v>
      </c>
      <c r="N1886" s="0" t="n">
        <v>0</v>
      </c>
      <c r="O1886" s="0" t="n">
        <v>0</v>
      </c>
      <c r="P1886" s="0" t="s">
        <v>140</v>
      </c>
      <c r="Q1886" s="0" t="s">
        <v>141</v>
      </c>
      <c r="R1886" s="0" t="n">
        <v>1</v>
      </c>
      <c r="S1886" s="0" t="s">
        <v>162</v>
      </c>
      <c r="T1886" s="0" t="n">
        <v>0</v>
      </c>
      <c r="U1886" s="0" t="n">
        <v>255992.36</v>
      </c>
      <c r="V1886" s="0" t="n">
        <v>0.00448129931464791</v>
      </c>
      <c r="W1886" s="0" t="n">
        <v>638.871704101563</v>
      </c>
      <c r="X1886" s="0" t="n">
        <v>0.0041568661108613</v>
      </c>
      <c r="Y1886" s="0" t="n">
        <f aca="false">IF(ISNUMBER(C1886),INDEX(Scorecard!$D$5:$D$12,SUMPRODUCT(--(Scorecard!$G$5:$G$11&lt;C1886))+1),Scorecard!$D$13)</f>
        <v>1.23750384304241</v>
      </c>
      <c r="Z1886" s="0" t="n">
        <f aca="false">IF(ISNUMBER(D1886),INDEX(Scorecard!$D$14:$D$17,SUMPRODUCT(--(Scorecard!$G$14:$G$16&lt;D1886))+1),Scorecard!$D$18)</f>
        <v>0.0505355481560174</v>
      </c>
      <c r="AA1886" s="0" t="n">
        <f aca="false">IF(ISNUMBER(E1886),INDEX(Scorecard!$D$19:$D$26,SUMPRODUCT(--(Scorecard!$G$19:$G$25&lt;E1886))+1),Scorecard!$D$27)</f>
        <v>-0.0341578513653732</v>
      </c>
      <c r="AB1886" s="0" t="n">
        <f aca="false">IF(ISNUMBER(F1886),INDEX(Scorecard!$D$28:$D$35,SUMPRODUCT(--(Scorecard!$G$28:$G$34&lt;F1886))+1),Scorecard!$D$36)</f>
        <v>0.165097008946478</v>
      </c>
      <c r="AC1886" s="0" t="n">
        <f aca="false">IF(ISNUMBER(H1886),INDEX(Scorecard!$D$37:$D$44,SUMPRODUCT(--(Scorecard!$G$37:$G$43&lt;H1886))+1),Scorecard!$D$45)</f>
        <v>-0.975503570149195</v>
      </c>
      <c r="AD1886" s="0" t="n">
        <f aca="false">IF(ISNUMBER(I1886),INDEX(Scorecard!$D$46:$D$52,SUMPRODUCT(--(Scorecard!$G$46:$G$51&lt;I1886))+1),Scorecard!$D$53)</f>
        <v>-0.108777051091409</v>
      </c>
      <c r="AE1886" s="0" t="n">
        <f aca="false">IF(ISNUMBER(K1886),INDEX(Scorecard!$D$54:$D$61,SUMPRODUCT(--(Scorecard!$G$54:$G$60&lt;K1886))+1),Scorecard!$D$62)</f>
        <v>0.0151758992857273</v>
      </c>
      <c r="AF1886" s="0" t="n">
        <f aca="false">IF(ISNUMBER(L1886),INDEX(Scorecard!$D$63:$D$68,SUMPRODUCT(--(Scorecard!$G$63:$G$67&lt;L1886))+1),Scorecard!$D$69)</f>
        <v>-0.340582194386522</v>
      </c>
      <c r="AG1886" s="0" t="n">
        <f aca="false">Inputs!$B$10+Scorecard!$J$5*Y1886+Scorecard!$J$6*Z1886+Scorecard!$J$7*AA1886+Scorecard!$J$8*AB1886+Scorecard!$J$9*AC1886+Scorecard!$J$10*AD1886+Scorecard!$J$11*AE1886+Scorecard!$J$12*AF1886</f>
        <v>-5.25921298380812</v>
      </c>
      <c r="AH1886" s="0" t="n">
        <f aca="false">MIN(1-Inputs!$B$13,MAX(Inputs!$B$13,1/(1+EXP(-(Inputs!$B$11*AG1886+Inputs!$B$12)))))</f>
        <v>0.00448129909236897</v>
      </c>
      <c r="AI1886" s="0" t="n">
        <f aca="false">Inputs!$B$9-Inputs!$B$8*AG1886</f>
        <v>638.871686018882</v>
      </c>
      <c r="AJ1886" s="0" t="n">
        <f aca="false">RANK(AH1886,$AH$5:$AH$2004,0)+COUNTIF($AH$4:AH1885,AH1886)</f>
        <v>1317</v>
      </c>
      <c r="AK1886" s="0" t="n">
        <f aca="false">IF(AJ1886&lt;=Deciles!$B$5*(Deciles!$B$4+1),INT((AJ1886-1)/(Deciles!$B$4+1))+1,Deciles!$B$5+INT((AJ1886-1-Deciles!$B$5*(Deciles!$B$4+1))/Deciles!$B$4)+1)</f>
        <v>7</v>
      </c>
    </row>
    <row r="1887" customFormat="false" ht="15" hidden="false" customHeight="false" outlineLevel="0" collapsed="false">
      <c r="A1887" s="0" t="n">
        <v>56676</v>
      </c>
      <c r="B1887" s="0" t="s">
        <v>143</v>
      </c>
      <c r="C1887" s="0" t="n">
        <v>830</v>
      </c>
      <c r="D1887" s="0" t="n">
        <v>73.913200378418</v>
      </c>
      <c r="E1887" s="0" t="n">
        <v>71.1942672729492</v>
      </c>
      <c r="F1887" s="0" t="n">
        <v>18</v>
      </c>
      <c r="G1887" s="0" t="n">
        <v>3.69000005722046</v>
      </c>
      <c r="H1887" s="0" t="n">
        <v>0.456666707992554</v>
      </c>
      <c r="I1887" s="0" t="n">
        <v>11</v>
      </c>
      <c r="J1887" s="0" t="n">
        <v>12.3010139465332</v>
      </c>
      <c r="K1887" s="0" t="n">
        <v>9.63333320617676</v>
      </c>
      <c r="L1887" s="0" t="n">
        <v>5.0717945098877</v>
      </c>
      <c r="M1887" s="0" t="n">
        <v>2.57371878623962</v>
      </c>
      <c r="N1887" s="0" t="n">
        <v>0</v>
      </c>
      <c r="O1887" s="0" t="n">
        <v>0</v>
      </c>
      <c r="P1887" s="0" t="s">
        <v>144</v>
      </c>
      <c r="Q1887" s="0" t="s">
        <v>141</v>
      </c>
      <c r="R1887" s="0" t="n">
        <v>1</v>
      </c>
      <c r="S1887" s="0" t="s">
        <v>149</v>
      </c>
      <c r="T1887" s="0" t="n">
        <v>0</v>
      </c>
      <c r="U1887" s="0" t="n">
        <v>219918.88</v>
      </c>
      <c r="V1887" s="0" t="n">
        <v>0.00129891058895737</v>
      </c>
      <c r="W1887" s="0" t="n">
        <v>672.473999023438</v>
      </c>
      <c r="X1887" s="0" t="n">
        <v>0.000881882791873068</v>
      </c>
      <c r="Y1887" s="0" t="n">
        <f aca="false">IF(ISNUMBER(C1887),INDEX(Scorecard!$D$5:$D$12,SUMPRODUCT(--(Scorecard!$G$5:$G$11&lt;C1887))+1),Scorecard!$D$13)</f>
        <v>2.19112706886128</v>
      </c>
      <c r="Z1887" s="0" t="n">
        <f aca="false">IF(ISNUMBER(D1887),INDEX(Scorecard!$D$14:$D$17,SUMPRODUCT(--(Scorecard!$G$14:$G$16&lt;D1887))+1),Scorecard!$D$18)</f>
        <v>0.128579646629417</v>
      </c>
      <c r="AA1887" s="0" t="n">
        <f aca="false">IF(ISNUMBER(E1887),INDEX(Scorecard!$D$19:$D$26,SUMPRODUCT(--(Scorecard!$G$19:$G$25&lt;E1887))+1),Scorecard!$D$27)</f>
        <v>0.0530843085177338</v>
      </c>
      <c r="AB1887" s="0" t="n">
        <f aca="false">IF(ISNUMBER(F1887),INDEX(Scorecard!$D$28:$D$35,SUMPRODUCT(--(Scorecard!$G$28:$G$34&lt;F1887))+1),Scorecard!$D$36)</f>
        <v>0.624829191519909</v>
      </c>
      <c r="AC1887" s="0" t="n">
        <f aca="false">IF(ISNUMBER(H1887),INDEX(Scorecard!$D$37:$D$44,SUMPRODUCT(--(Scorecard!$G$37:$G$43&lt;H1887))+1),Scorecard!$D$45)</f>
        <v>-0.271229676926091</v>
      </c>
      <c r="AD1887" s="0" t="n">
        <f aca="false">IF(ISNUMBER(I1887),INDEX(Scorecard!$D$46:$D$52,SUMPRODUCT(--(Scorecard!$G$46:$G$51&lt;I1887))+1),Scorecard!$D$53)</f>
        <v>-0.114272400683245</v>
      </c>
      <c r="AE1887" s="0" t="n">
        <f aca="false">IF(ISNUMBER(K1887),INDEX(Scorecard!$D$54:$D$61,SUMPRODUCT(--(Scorecard!$G$54:$G$60&lt;K1887))+1),Scorecard!$D$62)</f>
        <v>-0.541917179454542</v>
      </c>
      <c r="AF1887" s="0" t="n">
        <f aca="false">IF(ISNUMBER(L1887),INDEX(Scorecard!$D$63:$D$68,SUMPRODUCT(--(Scorecard!$G$63:$G$67&lt;L1887))+1),Scorecard!$D$69)</f>
        <v>0.322484508656054</v>
      </c>
      <c r="AG1887" s="0" t="n">
        <f aca="false">Inputs!$B$10+Scorecard!$J$5*Y1887+Scorecard!$J$6*Z1887+Scorecard!$J$7*AA1887+Scorecard!$J$8*AB1887+Scorecard!$J$9*AC1887+Scorecard!$J$10*AD1887+Scorecard!$J$11*AE1887+Scorecard!$J$12*AF1887</f>
        <v>-6.42378080945544</v>
      </c>
      <c r="AH1887" s="0" t="n">
        <f aca="false">MIN(1-Inputs!$B$13,MAX(Inputs!$B$13,1/(1+EXP(-(Inputs!$B$11*AG1887+Inputs!$B$12)))))</f>
        <v>0.00129891057654353</v>
      </c>
      <c r="AI1887" s="0" t="n">
        <f aca="false">Inputs!$B$9-Inputs!$B$8*AG1887</f>
        <v>672.474010555687</v>
      </c>
      <c r="AJ1887" s="0" t="n">
        <f aca="false">RANK(AH1887,$AH$5:$AH$2004,0)+COUNTIF($AH$4:AH1886,AH1887)</f>
        <v>1845</v>
      </c>
      <c r="AK1887" s="0" t="n">
        <f aca="false">IF(AJ1887&lt;=Deciles!$B$5*(Deciles!$B$4+1),INT((AJ1887-1)/(Deciles!$B$4+1))+1,Deciles!$B$5+INT((AJ1887-1-Deciles!$B$5*(Deciles!$B$4+1))/Deciles!$B$4)+1)</f>
        <v>10</v>
      </c>
    </row>
    <row r="1888" customFormat="false" ht="15" hidden="false" customHeight="false" outlineLevel="0" collapsed="false">
      <c r="A1888" s="0" t="n">
        <v>56676</v>
      </c>
      <c r="B1888" s="0" t="s">
        <v>152</v>
      </c>
      <c r="C1888" s="0" t="n">
        <v>830</v>
      </c>
      <c r="D1888" s="0" t="n">
        <v>73.913200378418</v>
      </c>
      <c r="E1888" s="0" t="n">
        <v>59.548526763916</v>
      </c>
      <c r="F1888" s="0" t="n">
        <v>18</v>
      </c>
      <c r="G1888" s="0" t="n">
        <v>3.69000005722046</v>
      </c>
      <c r="H1888" s="0" t="n">
        <v>-2.74333333969116</v>
      </c>
      <c r="I1888" s="0" t="n">
        <v>41</v>
      </c>
      <c r="J1888" s="0" t="n">
        <v>12.2494506835938</v>
      </c>
      <c r="K1888" s="0" t="n">
        <v>4.80000019073486</v>
      </c>
      <c r="L1888" s="0" t="n">
        <v>-0.458333015441895</v>
      </c>
      <c r="M1888" s="0" t="n">
        <v>6.28858137130737</v>
      </c>
      <c r="N1888" s="0" t="n">
        <v>0</v>
      </c>
      <c r="O1888" s="0" t="n">
        <v>0</v>
      </c>
      <c r="P1888" s="0" t="s">
        <v>144</v>
      </c>
      <c r="Q1888" s="0" t="s">
        <v>141</v>
      </c>
      <c r="R1888" s="0" t="n">
        <v>1</v>
      </c>
      <c r="S1888" s="0" t="s">
        <v>149</v>
      </c>
      <c r="T1888" s="0" t="n">
        <v>0</v>
      </c>
      <c r="U1888" s="0" t="n">
        <v>208866.6</v>
      </c>
      <c r="V1888" s="0" t="n">
        <v>0.000421499396907166</v>
      </c>
      <c r="W1888" s="0" t="n">
        <v>702.95751953125</v>
      </c>
      <c r="X1888" s="0" t="n">
        <v>0.000441798794781789</v>
      </c>
      <c r="Y1888" s="0" t="n">
        <f aca="false">IF(ISNUMBER(C1888),INDEX(Scorecard!$D$5:$D$12,SUMPRODUCT(--(Scorecard!$G$5:$G$11&lt;C1888))+1),Scorecard!$D$13)</f>
        <v>2.19112706886128</v>
      </c>
      <c r="Z1888" s="0" t="n">
        <f aca="false">IF(ISNUMBER(D1888),INDEX(Scorecard!$D$14:$D$17,SUMPRODUCT(--(Scorecard!$G$14:$G$16&lt;D1888))+1),Scorecard!$D$18)</f>
        <v>0.128579646629417</v>
      </c>
      <c r="AA1888" s="0" t="n">
        <f aca="false">IF(ISNUMBER(E1888),INDEX(Scorecard!$D$19:$D$26,SUMPRODUCT(--(Scorecard!$G$19:$G$25&lt;E1888))+1),Scorecard!$D$27)</f>
        <v>0.267179331770092</v>
      </c>
      <c r="AB1888" s="0" t="n">
        <f aca="false">IF(ISNUMBER(F1888),INDEX(Scorecard!$D$28:$D$35,SUMPRODUCT(--(Scorecard!$G$28:$G$34&lt;F1888))+1),Scorecard!$D$36)</f>
        <v>0.624829191519909</v>
      </c>
      <c r="AC1888" s="0" t="n">
        <f aca="false">IF(ISNUMBER(H1888),INDEX(Scorecard!$D$37:$D$44,SUMPRODUCT(--(Scorecard!$G$37:$G$43&lt;H1888))+1),Scorecard!$D$45)</f>
        <v>1.35057635045042</v>
      </c>
      <c r="AD1888" s="0" t="n">
        <f aca="false">IF(ISNUMBER(I1888),INDEX(Scorecard!$D$46:$D$52,SUMPRODUCT(--(Scorecard!$G$46:$G$51&lt;I1888))+1),Scorecard!$D$53)</f>
        <v>0.569875412099532</v>
      </c>
      <c r="AE1888" s="0" t="n">
        <f aca="false">IF(ISNUMBER(K1888),INDEX(Scorecard!$D$54:$D$61,SUMPRODUCT(--(Scorecard!$G$54:$G$60&lt;K1888))+1),Scorecard!$D$62)</f>
        <v>0.409483001259379</v>
      </c>
      <c r="AF1888" s="0" t="n">
        <f aca="false">IF(ISNUMBER(L1888),INDEX(Scorecard!$D$63:$D$68,SUMPRODUCT(--(Scorecard!$G$63:$G$67&lt;L1888))+1),Scorecard!$D$69)</f>
        <v>0.322484508656054</v>
      </c>
      <c r="AG1888" s="0" t="n">
        <f aca="false">Inputs!$B$10+Scorecard!$J$5*Y1888+Scorecard!$J$6*Z1888+Scorecard!$J$7*AA1888+Scorecard!$J$8*AB1888+Scorecard!$J$9*AC1888+Scorecard!$J$10*AD1888+Scorecard!$J$11*AE1888+Scorecard!$J$12*AF1888</f>
        <v>-7.48025873055058</v>
      </c>
      <c r="AH1888" s="0" t="n">
        <f aca="false">MIN(1-Inputs!$B$13,MAX(Inputs!$B$13,1/(1+EXP(-(Inputs!$B$11*AG1888+Inputs!$B$12)))))</f>
        <v>0.000421499396165499</v>
      </c>
      <c r="AI1888" s="0" t="n">
        <f aca="false">Inputs!$B$9-Inputs!$B$8*AG1888</f>
        <v>702.957519707139</v>
      </c>
      <c r="AJ1888" s="0" t="n">
        <f aca="false">RANK(AH1888,$AH$5:$AH$2004,0)+COUNTIF($AH$4:AH1887,AH1888)</f>
        <v>1996</v>
      </c>
      <c r="AK1888" s="0" t="n">
        <f aca="false">IF(AJ1888&lt;=Deciles!$B$5*(Deciles!$B$4+1),INT((AJ1888-1)/(Deciles!$B$4+1))+1,Deciles!$B$5+INT((AJ1888-1-Deciles!$B$5*(Deciles!$B$4+1))/Deciles!$B$4)+1)</f>
        <v>10</v>
      </c>
    </row>
    <row r="1889" customFormat="false" ht="15" hidden="false" customHeight="false" outlineLevel="0" collapsed="false">
      <c r="A1889" s="0" t="n">
        <v>56683</v>
      </c>
      <c r="B1889" s="0" t="s">
        <v>155</v>
      </c>
      <c r="C1889" s="0" t="n">
        <v>757</v>
      </c>
      <c r="D1889" s="0" t="n">
        <v>71.4061889648438</v>
      </c>
      <c r="E1889" s="0" t="n">
        <v>46.4752960205078</v>
      </c>
      <c r="F1889" s="0" t="n">
        <v>41</v>
      </c>
      <c r="G1889" s="0" t="n">
        <v>4.32499980926514</v>
      </c>
      <c r="H1889" s="0" t="n">
        <v>-1.40833330154419</v>
      </c>
      <c r="I1889" s="0" t="n">
        <v>88</v>
      </c>
      <c r="J1889" s="0" t="n">
        <v>13.000506401062</v>
      </c>
      <c r="K1889" s="0" t="n">
        <v>4.60833311080933</v>
      </c>
      <c r="L1889" s="0" t="n">
        <v>-1.125</v>
      </c>
      <c r="M1889" s="0" t="n">
        <v>4.48895978927612</v>
      </c>
      <c r="N1889" s="0" t="n">
        <v>0</v>
      </c>
      <c r="O1889" s="0" t="n">
        <v>0</v>
      </c>
      <c r="P1889" s="0" t="s">
        <v>144</v>
      </c>
      <c r="Q1889" s="0" t="s">
        <v>141</v>
      </c>
      <c r="R1889" s="0" t="n">
        <v>2</v>
      </c>
      <c r="S1889" s="0" t="s">
        <v>161</v>
      </c>
      <c r="T1889" s="0" t="n">
        <v>0</v>
      </c>
      <c r="U1889" s="0" t="n">
        <v>442637.4</v>
      </c>
      <c r="V1889" s="0" t="n">
        <v>0.00430042389780283</v>
      </c>
      <c r="W1889" s="0" t="n">
        <v>639.991638183594</v>
      </c>
      <c r="X1889" s="0" t="n">
        <v>0.00379486265592277</v>
      </c>
      <c r="Y1889" s="0" t="n">
        <f aca="false">IF(ISNUMBER(C1889),INDEX(Scorecard!$D$5:$D$12,SUMPRODUCT(--(Scorecard!$G$5:$G$11&lt;C1889))+1),Scorecard!$D$13)</f>
        <v>0.733188958177614</v>
      </c>
      <c r="Z1889" s="0" t="n">
        <f aca="false">IF(ISNUMBER(D1889),INDEX(Scorecard!$D$14:$D$17,SUMPRODUCT(--(Scorecard!$G$14:$G$16&lt;D1889))+1),Scorecard!$D$18)</f>
        <v>0.128579646629417</v>
      </c>
      <c r="AA1889" s="0" t="n">
        <f aca="false">IF(ISNUMBER(E1889),INDEX(Scorecard!$D$19:$D$26,SUMPRODUCT(--(Scorecard!$G$19:$G$25&lt;E1889))+1),Scorecard!$D$27)</f>
        <v>0.57899015159425</v>
      </c>
      <c r="AB1889" s="0" t="n">
        <f aca="false">IF(ISNUMBER(F1889),INDEX(Scorecard!$D$28:$D$35,SUMPRODUCT(--(Scorecard!$G$28:$G$34&lt;F1889))+1),Scorecard!$D$36)</f>
        <v>-0.132616866359722</v>
      </c>
      <c r="AC1889" s="0" t="n">
        <f aca="false">IF(ISNUMBER(H1889),INDEX(Scorecard!$D$37:$D$44,SUMPRODUCT(--(Scorecard!$G$37:$G$43&lt;H1889))+1),Scorecard!$D$45)</f>
        <v>1.35057635045042</v>
      </c>
      <c r="AD1889" s="0" t="n">
        <f aca="false">IF(ISNUMBER(I1889),INDEX(Scorecard!$D$46:$D$52,SUMPRODUCT(--(Scorecard!$G$46:$G$51&lt;I1889))+1),Scorecard!$D$53)</f>
        <v>0.818882373006414</v>
      </c>
      <c r="AE1889" s="0" t="n">
        <f aca="false">IF(ISNUMBER(K1889),INDEX(Scorecard!$D$54:$D$61,SUMPRODUCT(--(Scorecard!$G$54:$G$60&lt;K1889))+1),Scorecard!$D$62)</f>
        <v>0.409483001259379</v>
      </c>
      <c r="AF1889" s="0" t="n">
        <f aca="false">IF(ISNUMBER(L1889),INDEX(Scorecard!$D$63:$D$68,SUMPRODUCT(--(Scorecard!$G$63:$G$67&lt;L1889))+1),Scorecard!$D$69)</f>
        <v>-0.340582194386522</v>
      </c>
      <c r="AG1889" s="0" t="n">
        <f aca="false">Inputs!$B$10+Scorecard!$J$5*Y1889+Scorecard!$J$6*Z1889+Scorecard!$J$7*AA1889+Scorecard!$J$8*AB1889+Scorecard!$J$9*AC1889+Scorecard!$J$10*AD1889+Scorecard!$J$11*AE1889+Scorecard!$J$12*AF1889</f>
        <v>-5.2980273354368</v>
      </c>
      <c r="AH1889" s="0" t="n">
        <f aca="false">MIN(1-Inputs!$B$13,MAX(Inputs!$B$13,1/(1+EXP(-(Inputs!$B$11*AG1889+Inputs!$B$12)))))</f>
        <v>0.00430042379649219</v>
      </c>
      <c r="AI1889" s="0" t="n">
        <f aca="false">Inputs!$B$9-Inputs!$B$8*AG1889</f>
        <v>639.991631471082</v>
      </c>
      <c r="AJ1889" s="0" t="n">
        <f aca="false">RANK(AH1889,$AH$5:$AH$2004,0)+COUNTIF($AH$4:AH1888,AH1889)</f>
        <v>1346</v>
      </c>
      <c r="AK1889" s="0" t="n">
        <f aca="false">IF(AJ1889&lt;=Deciles!$B$5*(Deciles!$B$4+1),INT((AJ1889-1)/(Deciles!$B$4+1))+1,Deciles!$B$5+INT((AJ1889-1-Deciles!$B$5*(Deciles!$B$4+1))/Deciles!$B$4)+1)</f>
        <v>7</v>
      </c>
    </row>
    <row r="1890" customFormat="false" ht="15" hidden="false" customHeight="false" outlineLevel="0" collapsed="false">
      <c r="A1890" s="0" t="n">
        <v>56687</v>
      </c>
      <c r="B1890" s="0" t="s">
        <v>155</v>
      </c>
      <c r="C1890" s="0" t="n">
        <v>780</v>
      </c>
      <c r="D1890" s="0" t="n">
        <v>80</v>
      </c>
      <c r="E1890" s="0" t="n">
        <v>68.7340698242188</v>
      </c>
      <c r="F1890" s="0" t="n">
        <v>48</v>
      </c>
      <c r="G1890" s="0" t="n">
        <v>3.95900011062622</v>
      </c>
      <c r="H1890" s="0" t="n">
        <v>-1.77433300018311</v>
      </c>
      <c r="I1890" s="0" t="n">
        <v>32</v>
      </c>
      <c r="J1890" s="0" t="n">
        <v>12.2765960693359</v>
      </c>
      <c r="K1890" s="0" t="n">
        <v>5.00833320617676</v>
      </c>
      <c r="L1890" s="0" t="n">
        <v>-1.125</v>
      </c>
      <c r="M1890" s="0" t="n">
        <v>6.2885799407959</v>
      </c>
      <c r="N1890" s="0" t="n">
        <v>0</v>
      </c>
      <c r="O1890" s="0" t="n">
        <v>0</v>
      </c>
      <c r="P1890" s="0" t="s">
        <v>146</v>
      </c>
      <c r="Q1890" s="0" t="s">
        <v>141</v>
      </c>
      <c r="R1890" s="0" t="n">
        <v>2</v>
      </c>
      <c r="S1890" s="0" t="s">
        <v>149</v>
      </c>
      <c r="T1890" s="0" t="n">
        <v>0</v>
      </c>
      <c r="U1890" s="0" t="n">
        <v>214613.94</v>
      </c>
      <c r="V1890" s="0" t="n">
        <v>0.00631484482437372</v>
      </c>
      <c r="W1890" s="0" t="n">
        <v>629.5390625</v>
      </c>
      <c r="X1890" s="0" t="n">
        <v>0.00720860064029694</v>
      </c>
      <c r="Y1890" s="0" t="n">
        <f aca="false">IF(ISNUMBER(C1890),INDEX(Scorecard!$D$5:$D$12,SUMPRODUCT(--(Scorecard!$G$5:$G$11&lt;C1890))+1),Scorecard!$D$13)</f>
        <v>1.23750384304241</v>
      </c>
      <c r="Z1890" s="0" t="n">
        <f aca="false">IF(ISNUMBER(D1890),INDEX(Scorecard!$D$14:$D$17,SUMPRODUCT(--(Scorecard!$G$14:$G$16&lt;D1890))+1),Scorecard!$D$18)</f>
        <v>0.0505355481560174</v>
      </c>
      <c r="AA1890" s="0" t="n">
        <f aca="false">IF(ISNUMBER(E1890),INDEX(Scorecard!$D$19:$D$26,SUMPRODUCT(--(Scorecard!$G$19:$G$25&lt;E1890))+1),Scorecard!$D$27)</f>
        <v>0.0530843085177338</v>
      </c>
      <c r="AB1890" s="0" t="n">
        <f aca="false">IF(ISNUMBER(F1890),INDEX(Scorecard!$D$28:$D$35,SUMPRODUCT(--(Scorecard!$G$28:$G$34&lt;F1890))+1),Scorecard!$D$36)</f>
        <v>-0.400689107298307</v>
      </c>
      <c r="AC1890" s="0" t="n">
        <f aca="false">IF(ISNUMBER(H1890),INDEX(Scorecard!$D$37:$D$44,SUMPRODUCT(--(Scorecard!$G$37:$G$43&lt;H1890))+1),Scorecard!$D$45)</f>
        <v>1.35057635045042</v>
      </c>
      <c r="AD1890" s="0" t="n">
        <f aca="false">IF(ISNUMBER(I1890),INDEX(Scorecard!$D$46:$D$52,SUMPRODUCT(--(Scorecard!$G$46:$G$51&lt;I1890))+1),Scorecard!$D$53)</f>
        <v>0.123869379412532</v>
      </c>
      <c r="AE1890" s="0" t="n">
        <f aca="false">IF(ISNUMBER(K1890),INDEX(Scorecard!$D$54:$D$61,SUMPRODUCT(--(Scorecard!$G$54:$G$60&lt;K1890))+1),Scorecard!$D$62)</f>
        <v>0.214429354789033</v>
      </c>
      <c r="AF1890" s="0" t="n">
        <f aca="false">IF(ISNUMBER(L1890),INDEX(Scorecard!$D$63:$D$68,SUMPRODUCT(--(Scorecard!$G$63:$G$67&lt;L1890))+1),Scorecard!$D$69)</f>
        <v>-0.340582194386522</v>
      </c>
      <c r="AG1890" s="0" t="n">
        <f aca="false">Inputs!$B$10+Scorecard!$J$5*Y1890+Scorecard!$J$6*Z1890+Scorecard!$J$7*AA1890+Scorecard!$J$8*AB1890+Scorecard!$J$9*AC1890+Scorecard!$J$10*AD1890+Scorecard!$J$11*AE1890+Scorecard!$J$12*AF1890</f>
        <v>-4.93576813044473</v>
      </c>
      <c r="AH1890" s="0" t="n">
        <f aca="false">MIN(1-Inputs!$B$13,MAX(Inputs!$B$13,1/(1+EXP(-(Inputs!$B$11*AG1890+Inputs!$B$12)))))</f>
        <v>0.00631484486928445</v>
      </c>
      <c r="AI1890" s="0" t="n">
        <f aca="false">Inputs!$B$9-Inputs!$B$8*AG1890</f>
        <v>629.539040299913</v>
      </c>
      <c r="AJ1890" s="0" t="n">
        <f aca="false">RANK(AH1890,$AH$5:$AH$2004,0)+COUNTIF($AH$4:AH1889,AH1890)</f>
        <v>1111</v>
      </c>
      <c r="AK1890" s="0" t="n">
        <f aca="false">IF(AJ1890&lt;=Deciles!$B$5*(Deciles!$B$4+1),INT((AJ1890-1)/(Deciles!$B$4+1))+1,Deciles!$B$5+INT((AJ1890-1-Deciles!$B$5*(Deciles!$B$4+1))/Deciles!$B$4)+1)</f>
        <v>6</v>
      </c>
    </row>
    <row r="1891" customFormat="false" ht="15" hidden="false" customHeight="false" outlineLevel="0" collapsed="false">
      <c r="A1891" s="0" t="n">
        <v>56738</v>
      </c>
      <c r="B1891" s="0" t="s">
        <v>155</v>
      </c>
      <c r="C1891" s="0" t="n">
        <v>774</v>
      </c>
      <c r="D1891" s="0" t="n">
        <v>80</v>
      </c>
      <c r="E1891" s="0" t="n">
        <v>73.6093368530273</v>
      </c>
      <c r="F1891" s="0" t="n">
        <v>35</v>
      </c>
      <c r="G1891" s="0" t="n">
        <v>3.00699996948242</v>
      </c>
      <c r="H1891" s="0" t="n">
        <v>-2.7263331413269</v>
      </c>
      <c r="I1891" s="0" t="n">
        <v>18</v>
      </c>
      <c r="J1891" s="0" t="n">
        <v>12.3615264892578</v>
      </c>
      <c r="K1891" s="0" t="n">
        <v>4.50833320617676</v>
      </c>
      <c r="L1891" s="0" t="n">
        <v>-1.125</v>
      </c>
      <c r="M1891" s="0" t="n">
        <v>3.47430872917175</v>
      </c>
      <c r="N1891" s="0" t="n">
        <v>0</v>
      </c>
      <c r="O1891" s="0" t="n">
        <v>0</v>
      </c>
      <c r="P1891" s="0" t="s">
        <v>140</v>
      </c>
      <c r="Q1891" s="0" t="s">
        <v>141</v>
      </c>
      <c r="R1891" s="0" t="n">
        <v>1</v>
      </c>
      <c r="S1891" s="0" t="s">
        <v>159</v>
      </c>
      <c r="T1891" s="0" t="n">
        <v>0</v>
      </c>
      <c r="U1891" s="0" t="n">
        <v>233637.64</v>
      </c>
      <c r="V1891" s="0" t="n">
        <v>0.00363081134855747</v>
      </c>
      <c r="W1891" s="0" t="n">
        <v>644.590637207031</v>
      </c>
      <c r="X1891" s="0" t="n">
        <v>0.00515140034258366</v>
      </c>
      <c r="Y1891" s="0" t="n">
        <f aca="false">IF(ISNUMBER(C1891),INDEX(Scorecard!$D$5:$D$12,SUMPRODUCT(--(Scorecard!$G$5:$G$11&lt;C1891))+1),Scorecard!$D$13)</f>
        <v>1.23750384304241</v>
      </c>
      <c r="Z1891" s="0" t="n">
        <f aca="false">IF(ISNUMBER(D1891),INDEX(Scorecard!$D$14:$D$17,SUMPRODUCT(--(Scorecard!$G$14:$G$16&lt;D1891))+1),Scorecard!$D$18)</f>
        <v>0.0505355481560174</v>
      </c>
      <c r="AA1891" s="0" t="n">
        <f aca="false">IF(ISNUMBER(E1891),INDEX(Scorecard!$D$19:$D$26,SUMPRODUCT(--(Scorecard!$G$19:$G$25&lt;E1891))+1),Scorecard!$D$27)</f>
        <v>-0.0341578513653732</v>
      </c>
      <c r="AB1891" s="0" t="n">
        <f aca="false">IF(ISNUMBER(F1891),INDEX(Scorecard!$D$28:$D$35,SUMPRODUCT(--(Scorecard!$G$28:$G$34&lt;F1891))+1),Scorecard!$D$36)</f>
        <v>-0.0008456427959252</v>
      </c>
      <c r="AC1891" s="0" t="n">
        <f aca="false">IF(ISNUMBER(H1891),INDEX(Scorecard!$D$37:$D$44,SUMPRODUCT(--(Scorecard!$G$37:$G$43&lt;H1891))+1),Scorecard!$D$45)</f>
        <v>1.35057635045042</v>
      </c>
      <c r="AD1891" s="0" t="n">
        <f aca="false">IF(ISNUMBER(I1891),INDEX(Scorecard!$D$46:$D$52,SUMPRODUCT(--(Scorecard!$G$46:$G$51&lt;I1891))+1),Scorecard!$D$53)</f>
        <v>-0.114272400683245</v>
      </c>
      <c r="AE1891" s="0" t="n">
        <f aca="false">IF(ISNUMBER(K1891),INDEX(Scorecard!$D$54:$D$61,SUMPRODUCT(--(Scorecard!$G$54:$G$60&lt;K1891))+1),Scorecard!$D$62)</f>
        <v>0.409483001259379</v>
      </c>
      <c r="AF1891" s="0" t="n">
        <f aca="false">IF(ISNUMBER(L1891),INDEX(Scorecard!$D$63:$D$68,SUMPRODUCT(--(Scorecard!$G$63:$G$67&lt;L1891))+1),Scorecard!$D$69)</f>
        <v>-0.340582194386522</v>
      </c>
      <c r="AG1891" s="0" t="n">
        <f aca="false">Inputs!$B$10+Scorecard!$J$5*Y1891+Scorecard!$J$6*Z1891+Scorecard!$J$7*AA1891+Scorecard!$J$8*AB1891+Scorecard!$J$9*AC1891+Scorecard!$J$10*AD1891+Scorecard!$J$11*AE1891+Scorecard!$J$12*AF1891</f>
        <v>-5.45741691214921</v>
      </c>
      <c r="AH1891" s="0" t="n">
        <f aca="false">MIN(1-Inputs!$B$13,MAX(Inputs!$B$13,1/(1+EXP(-(Inputs!$B$11*AG1891+Inputs!$B$12)))))</f>
        <v>0.00363081128349329</v>
      </c>
      <c r="AI1891" s="0" t="n">
        <f aca="false">Inputs!$B$9-Inputs!$B$8*AG1891</f>
        <v>644.59064250893</v>
      </c>
      <c r="AJ1891" s="0" t="n">
        <f aca="false">RANK(AH1891,$AH$5:$AH$2004,0)+COUNTIF($AH$4:AH1890,AH1891)</f>
        <v>1436</v>
      </c>
      <c r="AK1891" s="0" t="n">
        <f aca="false">IF(AJ1891&lt;=Deciles!$B$5*(Deciles!$B$4+1),INT((AJ1891-1)/(Deciles!$B$4+1))+1,Deciles!$B$5+INT((AJ1891-1-Deciles!$B$5*(Deciles!$B$4+1))/Deciles!$B$4)+1)</f>
        <v>8</v>
      </c>
    </row>
    <row r="1892" customFormat="false" ht="15" hidden="false" customHeight="false" outlineLevel="0" collapsed="false">
      <c r="A1892" s="0" t="n">
        <v>56740</v>
      </c>
      <c r="B1892" s="0" t="s">
        <v>152</v>
      </c>
      <c r="C1892" s="0" t="n">
        <v>725</v>
      </c>
      <c r="D1892" s="0" t="n">
        <v>80</v>
      </c>
      <c r="E1892" s="0" t="n">
        <v>69.8919372558594</v>
      </c>
      <c r="F1892" s="0" t="n">
        <v>32</v>
      </c>
      <c r="G1892" s="0" t="n">
        <v>3.54299998283386</v>
      </c>
      <c r="H1892" s="0" t="n">
        <v>-2.89033341407776</v>
      </c>
      <c r="I1892" s="0" t="n">
        <v>32</v>
      </c>
      <c r="J1892" s="0" t="n">
        <v>12.1993446350098</v>
      </c>
      <c r="K1892" s="0" t="n">
        <v>4.5</v>
      </c>
      <c r="L1892" s="0" t="n">
        <v>-0.458333492279053</v>
      </c>
      <c r="M1892" s="0" t="n">
        <v>3.98039174079895</v>
      </c>
      <c r="N1892" s="0" t="n">
        <v>0</v>
      </c>
      <c r="O1892" s="0" t="n">
        <v>0</v>
      </c>
      <c r="P1892" s="0" t="s">
        <v>140</v>
      </c>
      <c r="Q1892" s="0" t="s">
        <v>141</v>
      </c>
      <c r="R1892" s="0" t="n">
        <v>2</v>
      </c>
      <c r="S1892" s="0" t="s">
        <v>162</v>
      </c>
      <c r="T1892" s="0" t="n">
        <v>0</v>
      </c>
      <c r="U1892" s="0" t="n">
        <v>198658.92</v>
      </c>
      <c r="V1892" s="0" t="n">
        <v>0.0101804733276367</v>
      </c>
      <c r="W1892" s="0" t="n">
        <v>616.508544921875</v>
      </c>
      <c r="X1892" s="0" t="n">
        <v>0.00861408840864897</v>
      </c>
      <c r="Y1892" s="0" t="n">
        <f aca="false">IF(ISNUMBER(C1892),INDEX(Scorecard!$D$5:$D$12,SUMPRODUCT(--(Scorecard!$G$5:$G$11&lt;C1892))+1),Scorecard!$D$13)</f>
        <v>-0.0290424113398221</v>
      </c>
      <c r="Z1892" s="0" t="n">
        <f aca="false">IF(ISNUMBER(D1892),INDEX(Scorecard!$D$14:$D$17,SUMPRODUCT(--(Scorecard!$G$14:$G$16&lt;D1892))+1),Scorecard!$D$18)</f>
        <v>0.0505355481560174</v>
      </c>
      <c r="AA1892" s="0" t="n">
        <f aca="false">IF(ISNUMBER(E1892),INDEX(Scorecard!$D$19:$D$26,SUMPRODUCT(--(Scorecard!$G$19:$G$25&lt;E1892))+1),Scorecard!$D$27)</f>
        <v>0.0530843085177338</v>
      </c>
      <c r="AB1892" s="0" t="n">
        <f aca="false">IF(ISNUMBER(F1892),INDEX(Scorecard!$D$28:$D$35,SUMPRODUCT(--(Scorecard!$G$28:$G$34&lt;F1892))+1),Scorecard!$D$36)</f>
        <v>0.126913191054783</v>
      </c>
      <c r="AC1892" s="0" t="n">
        <f aca="false">IF(ISNUMBER(H1892),INDEX(Scorecard!$D$37:$D$44,SUMPRODUCT(--(Scorecard!$G$37:$G$43&lt;H1892))+1),Scorecard!$D$45)</f>
        <v>1.35057635045042</v>
      </c>
      <c r="AD1892" s="0" t="n">
        <f aca="false">IF(ISNUMBER(I1892),INDEX(Scorecard!$D$46:$D$52,SUMPRODUCT(--(Scorecard!$G$46:$G$51&lt;I1892))+1),Scorecard!$D$53)</f>
        <v>0.123869379412532</v>
      </c>
      <c r="AE1892" s="0" t="n">
        <f aca="false">IF(ISNUMBER(K1892),INDEX(Scorecard!$D$54:$D$61,SUMPRODUCT(--(Scorecard!$G$54:$G$60&lt;K1892))+1),Scorecard!$D$62)</f>
        <v>0.409483001259379</v>
      </c>
      <c r="AF1892" s="0" t="n">
        <f aca="false">IF(ISNUMBER(L1892),INDEX(Scorecard!$D$63:$D$68,SUMPRODUCT(--(Scorecard!$G$63:$G$67&lt;L1892))+1),Scorecard!$D$69)</f>
        <v>0.322484508656054</v>
      </c>
      <c r="AG1892" s="0" t="n">
        <f aca="false">Inputs!$B$10+Scorecard!$J$5*Y1892+Scorecard!$J$6*Z1892+Scorecard!$J$7*AA1892+Scorecard!$J$8*AB1892+Scorecard!$J$9*AC1892+Scorecard!$J$10*AD1892+Scorecard!$J$11*AE1892+Scorecard!$J$12*AF1892</f>
        <v>-4.4841656843034</v>
      </c>
      <c r="AH1892" s="0" t="n">
        <f aca="false">MIN(1-Inputs!$B$13,MAX(Inputs!$B$13,1/(1+EXP(-(Inputs!$B$11*AG1892+Inputs!$B$12)))))</f>
        <v>0.0101804737851126</v>
      </c>
      <c r="AI1892" s="0" t="n">
        <f aca="false">Inputs!$B$9-Inputs!$B$8*AG1892</f>
        <v>616.508548109885</v>
      </c>
      <c r="AJ1892" s="0" t="n">
        <f aca="false">RANK(AH1892,$AH$5:$AH$2004,0)+COUNTIF($AH$4:AH1891,AH1892)</f>
        <v>806</v>
      </c>
      <c r="AK1892" s="0" t="n">
        <f aca="false">IF(AJ1892&lt;=Deciles!$B$5*(Deciles!$B$4+1),INT((AJ1892-1)/(Deciles!$B$4+1))+1,Deciles!$B$5+INT((AJ1892-1-Deciles!$B$5*(Deciles!$B$4+1))/Deciles!$B$4)+1)</f>
        <v>5</v>
      </c>
    </row>
    <row r="1893" customFormat="false" ht="15" hidden="false" customHeight="false" outlineLevel="0" collapsed="false">
      <c r="A1893" s="0" t="n">
        <v>56741</v>
      </c>
      <c r="B1893" s="0" t="s">
        <v>157</v>
      </c>
      <c r="C1893" s="0" t="n">
        <v>756</v>
      </c>
      <c r="D1893" s="0" t="n">
        <v>80</v>
      </c>
      <c r="E1893" s="0" t="n">
        <v>74.2947158813477</v>
      </c>
      <c r="F1893" s="0" t="n">
        <v>38</v>
      </c>
      <c r="G1893" s="0" t="n">
        <v>3.90199995040894</v>
      </c>
      <c r="H1893" s="0" t="n">
        <v>0.0186665058135986</v>
      </c>
      <c r="I1893" s="0" t="n">
        <v>15</v>
      </c>
      <c r="J1893" s="0" t="n">
        <v>12.1133222579956</v>
      </c>
      <c r="K1893" s="0" t="n">
        <v>4.0230770111084</v>
      </c>
      <c r="L1893" s="0" t="n">
        <v>-0.276923179626465</v>
      </c>
      <c r="M1893" s="0" t="n">
        <v>4.10729646682739</v>
      </c>
      <c r="N1893" s="0" t="n">
        <v>0</v>
      </c>
      <c r="O1893" s="0" t="n">
        <v>0</v>
      </c>
      <c r="P1893" s="0" t="s">
        <v>144</v>
      </c>
      <c r="Q1893" s="0" t="s">
        <v>141</v>
      </c>
      <c r="R1893" s="0" t="n">
        <v>2</v>
      </c>
      <c r="S1893" s="0" t="s">
        <v>161</v>
      </c>
      <c r="T1893" s="0" t="n">
        <v>0</v>
      </c>
      <c r="U1893" s="0" t="n">
        <v>182284.17</v>
      </c>
      <c r="V1893" s="0" t="n">
        <v>0.006528380792588</v>
      </c>
      <c r="W1893" s="0" t="n">
        <v>628.633178710938</v>
      </c>
      <c r="X1893" s="0" t="n">
        <v>0.00612009363248944</v>
      </c>
      <c r="Y1893" s="0" t="n">
        <f aca="false">IF(ISNUMBER(C1893),INDEX(Scorecard!$D$5:$D$12,SUMPRODUCT(--(Scorecard!$G$5:$G$11&lt;C1893))+1),Scorecard!$D$13)</f>
        <v>0.733188958177614</v>
      </c>
      <c r="Z1893" s="0" t="n">
        <f aca="false">IF(ISNUMBER(D1893),INDEX(Scorecard!$D$14:$D$17,SUMPRODUCT(--(Scorecard!$G$14:$G$16&lt;D1893))+1),Scorecard!$D$18)</f>
        <v>0.0505355481560174</v>
      </c>
      <c r="AA1893" s="0" t="n">
        <f aca="false">IF(ISNUMBER(E1893),INDEX(Scorecard!$D$19:$D$26,SUMPRODUCT(--(Scorecard!$G$19:$G$25&lt;E1893))+1),Scorecard!$D$27)</f>
        <v>-0.0341578513653732</v>
      </c>
      <c r="AB1893" s="0" t="n">
        <f aca="false">IF(ISNUMBER(F1893),INDEX(Scorecard!$D$28:$D$35,SUMPRODUCT(--(Scorecard!$G$28:$G$34&lt;F1893))+1),Scorecard!$D$36)</f>
        <v>-0.132616866359722</v>
      </c>
      <c r="AC1893" s="0" t="n">
        <f aca="false">IF(ISNUMBER(H1893),INDEX(Scorecard!$D$37:$D$44,SUMPRODUCT(--(Scorecard!$G$37:$G$43&lt;H1893))+1),Scorecard!$D$45)</f>
        <v>0.330501541082344</v>
      </c>
      <c r="AD1893" s="0" t="n">
        <f aca="false">IF(ISNUMBER(I1893),INDEX(Scorecard!$D$46:$D$52,SUMPRODUCT(--(Scorecard!$G$46:$G$51&lt;I1893))+1),Scorecard!$D$53)</f>
        <v>-0.114272400683245</v>
      </c>
      <c r="AE1893" s="0" t="n">
        <f aca="false">IF(ISNUMBER(K1893),INDEX(Scorecard!$D$54:$D$61,SUMPRODUCT(--(Scorecard!$G$54:$G$60&lt;K1893))+1),Scorecard!$D$62)</f>
        <v>0.489050497890326</v>
      </c>
      <c r="AF1893" s="0" t="n">
        <f aca="false">IF(ISNUMBER(L1893),INDEX(Scorecard!$D$63:$D$68,SUMPRODUCT(--(Scorecard!$G$63:$G$67&lt;L1893))+1),Scorecard!$D$69)</f>
        <v>0.322484508656054</v>
      </c>
      <c r="AG1893" s="0" t="n">
        <f aca="false">Inputs!$B$10+Scorecard!$J$5*Y1893+Scorecard!$J$6*Z1893+Scorecard!$J$7*AA1893+Scorecard!$J$8*AB1893+Scorecard!$J$9*AC1893+Scorecard!$J$10*AD1893+Scorecard!$J$11*AE1893+Scorecard!$J$12*AF1893</f>
        <v>-4.90437351558601</v>
      </c>
      <c r="AH1893" s="0" t="n">
        <f aca="false">MIN(1-Inputs!$B$13,MAX(Inputs!$B$13,1/(1+EXP(-(Inputs!$B$11*AG1893+Inputs!$B$12)))))</f>
        <v>0.00652838087576568</v>
      </c>
      <c r="AI1893" s="0" t="n">
        <f aca="false">Inputs!$B$9-Inputs!$B$8*AG1893</f>
        <v>628.633183196568</v>
      </c>
      <c r="AJ1893" s="0" t="n">
        <f aca="false">RANK(AH1893,$AH$5:$AH$2004,0)+COUNTIF($AH$4:AH1892,AH1893)</f>
        <v>1101</v>
      </c>
      <c r="AK1893" s="0" t="n">
        <f aca="false">IF(AJ1893&lt;=Deciles!$B$5*(Deciles!$B$4+1),INT((AJ1893-1)/(Deciles!$B$4+1))+1,Deciles!$B$5+INT((AJ1893-1-Deciles!$B$5*(Deciles!$B$4+1))/Deciles!$B$4)+1)</f>
        <v>6</v>
      </c>
    </row>
    <row r="1894" customFormat="false" ht="15" hidden="false" customHeight="false" outlineLevel="0" collapsed="false">
      <c r="A1894" s="0" t="n">
        <v>56764</v>
      </c>
      <c r="B1894" s="0" t="s">
        <v>152</v>
      </c>
      <c r="C1894" s="0" t="n">
        <v>749</v>
      </c>
      <c r="D1894" s="0" t="n">
        <v>60.6293144226074</v>
      </c>
      <c r="E1894" s="0" t="n">
        <v>52.4166679382324</v>
      </c>
      <c r="F1894" s="0" t="n">
        <v>23</v>
      </c>
      <c r="G1894" s="0" t="n">
        <v>3.4670000076294</v>
      </c>
      <c r="H1894" s="0" t="n">
        <v>-2.96633338928223</v>
      </c>
      <c r="I1894" s="0" t="n">
        <v>29</v>
      </c>
      <c r="J1894" s="0" t="n">
        <v>13.343282699585</v>
      </c>
      <c r="K1894" s="0" t="n">
        <v>3.70000004768372</v>
      </c>
      <c r="L1894" s="0" t="n">
        <v>-0.458333253860474</v>
      </c>
      <c r="M1894" s="0" t="n">
        <v>4.74415826797485</v>
      </c>
      <c r="N1894" s="0" t="n">
        <v>0</v>
      </c>
      <c r="O1894" s="0" t="n">
        <v>0</v>
      </c>
      <c r="P1894" s="0" t="s">
        <v>144</v>
      </c>
      <c r="Q1894" s="0" t="s">
        <v>141</v>
      </c>
      <c r="R1894" s="0" t="n">
        <v>1</v>
      </c>
      <c r="S1894" s="0" t="s">
        <v>147</v>
      </c>
      <c r="T1894" s="0" t="n">
        <v>0</v>
      </c>
      <c r="U1894" s="0" t="n">
        <v>623611.5</v>
      </c>
      <c r="V1894" s="0" t="n">
        <v>0.00298748607747257</v>
      </c>
      <c r="W1894" s="0" t="n">
        <v>649.886291503906</v>
      </c>
      <c r="X1894" s="0" t="n">
        <v>0.00248974887654185</v>
      </c>
      <c r="Y1894" s="0" t="n">
        <f aca="false">IF(ISNUMBER(C1894),INDEX(Scorecard!$D$5:$D$12,SUMPRODUCT(--(Scorecard!$G$5:$G$11&lt;C1894))+1),Scorecard!$D$13)</f>
        <v>0.488358159108655</v>
      </c>
      <c r="Z1894" s="0" t="n">
        <f aca="false">IF(ISNUMBER(D1894),INDEX(Scorecard!$D$14:$D$17,SUMPRODUCT(--(Scorecard!$G$14:$G$16&lt;D1894))+1),Scorecard!$D$18)</f>
        <v>0.248677243387958</v>
      </c>
      <c r="AA1894" s="0" t="n">
        <f aca="false">IF(ISNUMBER(E1894),INDEX(Scorecard!$D$19:$D$26,SUMPRODUCT(--(Scorecard!$G$19:$G$25&lt;E1894))+1),Scorecard!$D$27)</f>
        <v>0.57899015159425</v>
      </c>
      <c r="AB1894" s="0" t="n">
        <f aca="false">IF(ISNUMBER(F1894),INDEX(Scorecard!$D$28:$D$35,SUMPRODUCT(--(Scorecard!$G$28:$G$34&lt;F1894))+1),Scorecard!$D$36)</f>
        <v>0.349218150643304</v>
      </c>
      <c r="AC1894" s="0" t="n">
        <f aca="false">IF(ISNUMBER(H1894),INDEX(Scorecard!$D$37:$D$44,SUMPRODUCT(--(Scorecard!$G$37:$G$43&lt;H1894))+1),Scorecard!$D$45)</f>
        <v>1.35057635045042</v>
      </c>
      <c r="AD1894" s="0" t="n">
        <f aca="false">IF(ISNUMBER(I1894),INDEX(Scorecard!$D$46:$D$52,SUMPRODUCT(--(Scorecard!$G$46:$G$51&lt;I1894))+1),Scorecard!$D$53)</f>
        <v>0.123869379412532</v>
      </c>
      <c r="AE1894" s="0" t="n">
        <f aca="false">IF(ISNUMBER(K1894),INDEX(Scorecard!$D$54:$D$61,SUMPRODUCT(--(Scorecard!$G$54:$G$60&lt;K1894))+1),Scorecard!$D$62)</f>
        <v>0.489050497890326</v>
      </c>
      <c r="AF1894" s="0" t="n">
        <f aca="false">IF(ISNUMBER(L1894),INDEX(Scorecard!$D$63:$D$68,SUMPRODUCT(--(Scorecard!$G$63:$G$67&lt;L1894))+1),Scorecard!$D$69)</f>
        <v>0.322484508656054</v>
      </c>
      <c r="AG1894" s="0" t="n">
        <f aca="false">Inputs!$B$10+Scorecard!$J$5*Y1894+Scorecard!$J$6*Z1894+Scorecard!$J$7*AA1894+Scorecard!$J$8*AB1894+Scorecard!$J$9*AC1894+Scorecard!$J$10*AD1894+Scorecard!$J$11*AE1894+Scorecard!$J$12*AF1894</f>
        <v>-5.64094954329481</v>
      </c>
      <c r="AH1894" s="0" t="n">
        <f aca="false">MIN(1-Inputs!$B$13,MAX(Inputs!$B$13,1/(1+EXP(-(Inputs!$B$11*AG1894+Inputs!$B$12)))))</f>
        <v>0.00298748605355386</v>
      </c>
      <c r="AI1894" s="0" t="n">
        <f aca="false">Inputs!$B$9-Inputs!$B$8*AG1894</f>
        <v>649.886274844831</v>
      </c>
      <c r="AJ1894" s="0" t="n">
        <f aca="false">RANK(AH1894,$AH$5:$AH$2004,0)+COUNTIF($AH$4:AH1893,AH1894)</f>
        <v>1538</v>
      </c>
      <c r="AK1894" s="0" t="n">
        <f aca="false">IF(AJ1894&lt;=Deciles!$B$5*(Deciles!$B$4+1),INT((AJ1894-1)/(Deciles!$B$4+1))+1,Deciles!$B$5+INT((AJ1894-1-Deciles!$B$5*(Deciles!$B$4+1))/Deciles!$B$4)+1)</f>
        <v>8</v>
      </c>
    </row>
    <row r="1895" customFormat="false" ht="15" hidden="false" customHeight="false" outlineLevel="0" collapsed="false">
      <c r="A1895" s="0" t="n">
        <v>56768</v>
      </c>
      <c r="B1895" s="0" t="s">
        <v>143</v>
      </c>
      <c r="C1895" s="0" t="n">
        <v>689</v>
      </c>
      <c r="D1895" s="0" t="n">
        <v>93.3500595092773</v>
      </c>
      <c r="E1895" s="0" t="n">
        <v>70.4530410766602</v>
      </c>
      <c r="F1895" s="0" t="n">
        <v>26</v>
      </c>
      <c r="G1895" s="0" t="n">
        <v>4.81899976730347</v>
      </c>
      <c r="H1895" s="0" t="n">
        <v>1.58566641807556</v>
      </c>
      <c r="I1895" s="0" t="n">
        <v>58</v>
      </c>
      <c r="J1895" s="0" t="n">
        <v>11.9315452575684</v>
      </c>
      <c r="K1895" s="0" t="n">
        <v>8.53333377838135</v>
      </c>
      <c r="L1895" s="0" t="n">
        <v>5.07179546356201</v>
      </c>
      <c r="M1895" s="0" t="n">
        <v>1.95005702972412</v>
      </c>
      <c r="N1895" s="0" t="n">
        <v>0</v>
      </c>
      <c r="O1895" s="0" t="n">
        <v>0</v>
      </c>
      <c r="P1895" s="0" t="s">
        <v>140</v>
      </c>
      <c r="Q1895" s="0" t="s">
        <v>141</v>
      </c>
      <c r="R1895" s="0" t="n">
        <v>2</v>
      </c>
      <c r="S1895" s="0" t="s">
        <v>147</v>
      </c>
      <c r="T1895" s="0" t="n">
        <v>0</v>
      </c>
      <c r="U1895" s="0" t="n">
        <v>151986.22</v>
      </c>
      <c r="V1895" s="0" t="n">
        <v>0.0624954625964165</v>
      </c>
      <c r="W1895" s="0" t="n">
        <v>565.927673339844</v>
      </c>
      <c r="X1895" s="0" t="n">
        <v>0.0394516699016094</v>
      </c>
      <c r="Y1895" s="0" t="n">
        <f aca="false">IF(ISNUMBER(C1895),INDEX(Scorecard!$D$5:$D$12,SUMPRODUCT(--(Scorecard!$G$5:$G$11&lt;C1895))+1),Scorecard!$D$13)</f>
        <v>-0.869677851527538</v>
      </c>
      <c r="Z1895" s="0" t="n">
        <f aca="false">IF(ISNUMBER(D1895),INDEX(Scorecard!$D$14:$D$17,SUMPRODUCT(--(Scorecard!$G$14:$G$16&lt;D1895))+1),Scorecard!$D$18)</f>
        <v>-0.361970872710667</v>
      </c>
      <c r="AA1895" s="0" t="n">
        <f aca="false">IF(ISNUMBER(E1895),INDEX(Scorecard!$D$19:$D$26,SUMPRODUCT(--(Scorecard!$G$19:$G$25&lt;E1895))+1),Scorecard!$D$27)</f>
        <v>0.0530843085177338</v>
      </c>
      <c r="AB1895" s="0" t="n">
        <f aca="false">IF(ISNUMBER(F1895),INDEX(Scorecard!$D$28:$D$35,SUMPRODUCT(--(Scorecard!$G$28:$G$34&lt;F1895))+1),Scorecard!$D$36)</f>
        <v>0.165097008946478</v>
      </c>
      <c r="AC1895" s="0" t="n">
        <f aca="false">IF(ISNUMBER(H1895),INDEX(Scorecard!$D$37:$D$44,SUMPRODUCT(--(Scorecard!$G$37:$G$43&lt;H1895))+1),Scorecard!$D$45)</f>
        <v>-0.975503570149195</v>
      </c>
      <c r="AD1895" s="0" t="n">
        <f aca="false">IF(ISNUMBER(I1895),INDEX(Scorecard!$D$46:$D$52,SUMPRODUCT(--(Scorecard!$G$46:$G$51&lt;I1895))+1),Scorecard!$D$53)</f>
        <v>0.818882373006414</v>
      </c>
      <c r="AE1895" s="0" t="n">
        <f aca="false">IF(ISNUMBER(K1895),INDEX(Scorecard!$D$54:$D$61,SUMPRODUCT(--(Scorecard!$G$54:$G$60&lt;K1895))+1),Scorecard!$D$62)</f>
        <v>-0.541917179454542</v>
      </c>
      <c r="AF1895" s="0" t="n">
        <f aca="false">IF(ISNUMBER(L1895),INDEX(Scorecard!$D$63:$D$68,SUMPRODUCT(--(Scorecard!$G$63:$G$67&lt;L1895))+1),Scorecard!$D$69)</f>
        <v>0.322484508656054</v>
      </c>
      <c r="AG1895" s="0" t="n">
        <f aca="false">Inputs!$B$10+Scorecard!$J$5*Y1895+Scorecard!$J$6*Z1895+Scorecard!$J$7*AA1895+Scorecard!$J$8*AB1895+Scorecard!$J$9*AC1895+Scorecard!$J$10*AD1895+Scorecard!$J$11*AE1895+Scorecard!$J$12*AF1895</f>
        <v>-2.73116517191071</v>
      </c>
      <c r="AH1895" s="0" t="n">
        <f aca="false">MIN(1-Inputs!$B$13,MAX(Inputs!$B$13,1/(1+EXP(-(Inputs!$B$11*AG1895+Inputs!$B$12)))))</f>
        <v>0.0624954623526849</v>
      </c>
      <c r="AI1895" s="0" t="n">
        <f aca="false">Inputs!$B$9-Inputs!$B$8*AG1895</f>
        <v>565.92764519179</v>
      </c>
      <c r="AJ1895" s="0" t="n">
        <f aca="false">RANK(AH1895,$AH$5:$AH$2004,0)+COUNTIF($AH$4:AH1894,AH1895)</f>
        <v>108</v>
      </c>
      <c r="AK1895" s="0" t="n">
        <f aca="false">IF(AJ1895&lt;=Deciles!$B$5*(Deciles!$B$4+1),INT((AJ1895-1)/(Deciles!$B$4+1))+1,Deciles!$B$5+INT((AJ1895-1-Deciles!$B$5*(Deciles!$B$4+1))/Deciles!$B$4)+1)</f>
        <v>1</v>
      </c>
    </row>
    <row r="1896" customFormat="false" ht="15" hidden="false" customHeight="false" outlineLevel="0" collapsed="false">
      <c r="A1896" s="0" t="n">
        <v>56768</v>
      </c>
      <c r="B1896" s="0" t="s">
        <v>155</v>
      </c>
      <c r="C1896" s="0" t="n">
        <v>689</v>
      </c>
      <c r="D1896" s="0" t="n">
        <v>93.3500595092773</v>
      </c>
      <c r="E1896" s="0" t="n">
        <v>62.6606025695801</v>
      </c>
      <c r="F1896" s="0" t="n">
        <v>26</v>
      </c>
      <c r="G1896" s="0" t="n">
        <v>4.81899976730347</v>
      </c>
      <c r="H1896" s="0" t="n">
        <v>-0.914333343505859</v>
      </c>
      <c r="I1896" s="0" t="n">
        <v>82</v>
      </c>
      <c r="J1896" s="0" t="n">
        <v>11.8877201080322</v>
      </c>
      <c r="K1896" s="0" t="n">
        <v>3.90833330154419</v>
      </c>
      <c r="L1896" s="0" t="n">
        <v>-1.125</v>
      </c>
      <c r="M1896" s="0" t="n">
        <v>4.74416542053223</v>
      </c>
      <c r="N1896" s="0" t="n">
        <v>0</v>
      </c>
      <c r="O1896" s="0" t="n">
        <v>0</v>
      </c>
      <c r="P1896" s="0" t="s">
        <v>140</v>
      </c>
      <c r="Q1896" s="0" t="s">
        <v>141</v>
      </c>
      <c r="R1896" s="0" t="n">
        <v>2</v>
      </c>
      <c r="S1896" s="0" t="s">
        <v>147</v>
      </c>
      <c r="T1896" s="0" t="n">
        <v>0</v>
      </c>
      <c r="U1896" s="0" t="n">
        <v>145469.27</v>
      </c>
      <c r="V1896" s="0" t="n">
        <v>0.0244409367442131</v>
      </c>
      <c r="W1896" s="0" t="n">
        <v>592.413330078125</v>
      </c>
      <c r="X1896" s="0" t="n">
        <v>0.0315679907798767</v>
      </c>
      <c r="Y1896" s="0" t="n">
        <f aca="false">IF(ISNUMBER(C1896),INDEX(Scorecard!$D$5:$D$12,SUMPRODUCT(--(Scorecard!$G$5:$G$11&lt;C1896))+1),Scorecard!$D$13)</f>
        <v>-0.869677851527538</v>
      </c>
      <c r="Z1896" s="0" t="n">
        <f aca="false">IF(ISNUMBER(D1896),INDEX(Scorecard!$D$14:$D$17,SUMPRODUCT(--(Scorecard!$G$14:$G$16&lt;D1896))+1),Scorecard!$D$18)</f>
        <v>-0.361970872710667</v>
      </c>
      <c r="AA1896" s="0" t="n">
        <f aca="false">IF(ISNUMBER(E1896),INDEX(Scorecard!$D$19:$D$26,SUMPRODUCT(--(Scorecard!$G$19:$G$25&lt;E1896))+1),Scorecard!$D$27)</f>
        <v>0.233621608745691</v>
      </c>
      <c r="AB1896" s="0" t="n">
        <f aca="false">IF(ISNUMBER(F1896),INDEX(Scorecard!$D$28:$D$35,SUMPRODUCT(--(Scorecard!$G$28:$G$34&lt;F1896))+1),Scorecard!$D$36)</f>
        <v>0.165097008946478</v>
      </c>
      <c r="AC1896" s="0" t="n">
        <f aca="false">IF(ISNUMBER(H1896),INDEX(Scorecard!$D$37:$D$44,SUMPRODUCT(--(Scorecard!$G$37:$G$43&lt;H1896))+1),Scorecard!$D$45)</f>
        <v>1.35057635045042</v>
      </c>
      <c r="AD1896" s="0" t="n">
        <f aca="false">IF(ISNUMBER(I1896),INDEX(Scorecard!$D$46:$D$52,SUMPRODUCT(--(Scorecard!$G$46:$G$51&lt;I1896))+1),Scorecard!$D$53)</f>
        <v>0.818882373006414</v>
      </c>
      <c r="AE1896" s="0" t="n">
        <f aca="false">IF(ISNUMBER(K1896),INDEX(Scorecard!$D$54:$D$61,SUMPRODUCT(--(Scorecard!$G$54:$G$60&lt;K1896))+1),Scorecard!$D$62)</f>
        <v>0.489050497890326</v>
      </c>
      <c r="AF1896" s="0" t="n">
        <f aca="false">IF(ISNUMBER(L1896),INDEX(Scorecard!$D$63:$D$68,SUMPRODUCT(--(Scorecard!$G$63:$G$67&lt;L1896))+1),Scorecard!$D$69)</f>
        <v>-0.340582194386522</v>
      </c>
      <c r="AG1896" s="0" t="n">
        <f aca="false">Inputs!$B$10+Scorecard!$J$5*Y1896+Scorecard!$J$6*Z1896+Scorecard!$J$7*AA1896+Scorecard!$J$8*AB1896+Scorecard!$J$9*AC1896+Scorecard!$J$10*AD1896+Scorecard!$J$11*AE1896+Scorecard!$J$12*AF1896</f>
        <v>-3.64908813183873</v>
      </c>
      <c r="AH1896" s="0" t="n">
        <f aca="false">MIN(1-Inputs!$B$13,MAX(Inputs!$B$13,1/(1+EXP(-(Inputs!$B$11*AG1896+Inputs!$B$12)))))</f>
        <v>0.0244409358915711</v>
      </c>
      <c r="AI1896" s="0" t="n">
        <f aca="false">Inputs!$B$9-Inputs!$B$8*AG1896</f>
        <v>592.413303235916</v>
      </c>
      <c r="AJ1896" s="0" t="n">
        <f aca="false">RANK(AH1896,$AH$5:$AH$2004,0)+COUNTIF($AH$4:AH1895,AH1896)</f>
        <v>394</v>
      </c>
      <c r="AK1896" s="0" t="n">
        <f aca="false">IF(AJ1896&lt;=Deciles!$B$5*(Deciles!$B$4+1),INT((AJ1896-1)/(Deciles!$B$4+1))+1,Deciles!$B$5+INT((AJ1896-1-Deciles!$B$5*(Deciles!$B$4+1))/Deciles!$B$4)+1)</f>
        <v>2</v>
      </c>
    </row>
    <row r="1897" customFormat="false" ht="15" hidden="false" customHeight="false" outlineLevel="0" collapsed="false">
      <c r="A1897" s="0" t="n">
        <v>56769</v>
      </c>
      <c r="B1897" s="0" t="s">
        <v>143</v>
      </c>
      <c r="C1897" s="0" t="n">
        <v>743</v>
      </c>
      <c r="D1897" s="0" t="n">
        <v>66.2695083618164</v>
      </c>
      <c r="E1897" s="0" t="n">
        <v>63.452075958252</v>
      </c>
      <c r="F1897" s="0" t="n">
        <v>21</v>
      </c>
      <c r="G1897" s="0" t="n">
        <v>3.91499996185303</v>
      </c>
      <c r="H1897" s="0" t="n">
        <v>0.681666612625122</v>
      </c>
      <c r="I1897" s="0" t="n">
        <v>12</v>
      </c>
      <c r="J1897" s="0" t="n">
        <v>12.0589551925659</v>
      </c>
      <c r="K1897" s="0" t="n">
        <v>9.63333320617676</v>
      </c>
      <c r="L1897" s="0" t="n">
        <v>5.0717945098877</v>
      </c>
      <c r="M1897" s="0" t="n">
        <v>2.57371878623962</v>
      </c>
      <c r="N1897" s="0" t="n">
        <v>0</v>
      </c>
      <c r="O1897" s="0" t="n">
        <v>0</v>
      </c>
      <c r="P1897" s="0" t="s">
        <v>144</v>
      </c>
      <c r="Q1897" s="0" t="s">
        <v>141</v>
      </c>
      <c r="R1897" s="0" t="n">
        <v>1</v>
      </c>
      <c r="S1897" s="0" t="s">
        <v>149</v>
      </c>
      <c r="T1897" s="0" t="n">
        <v>0</v>
      </c>
      <c r="U1897" s="0" t="n">
        <v>172638.5</v>
      </c>
      <c r="V1897" s="0" t="n">
        <v>0.00736559554934502</v>
      </c>
      <c r="W1897" s="0" t="n">
        <v>625.344787597656</v>
      </c>
      <c r="X1897" s="0" t="n">
        <v>0.00660964800044894</v>
      </c>
      <c r="Y1897" s="0" t="n">
        <f aca="false">IF(ISNUMBER(C1897),INDEX(Scorecard!$D$5:$D$12,SUMPRODUCT(--(Scorecard!$G$5:$G$11&lt;C1897))+1),Scorecard!$D$13)</f>
        <v>0.488358159108655</v>
      </c>
      <c r="Z1897" s="0" t="n">
        <f aca="false">IF(ISNUMBER(D1897),INDEX(Scorecard!$D$14:$D$17,SUMPRODUCT(--(Scorecard!$G$14:$G$16&lt;D1897))+1),Scorecard!$D$18)</f>
        <v>0.128579646629417</v>
      </c>
      <c r="AA1897" s="0" t="n">
        <f aca="false">IF(ISNUMBER(E1897),INDEX(Scorecard!$D$19:$D$26,SUMPRODUCT(--(Scorecard!$G$19:$G$25&lt;E1897))+1),Scorecard!$D$27)</f>
        <v>0.233621608745691</v>
      </c>
      <c r="AB1897" s="0" t="n">
        <f aca="false">IF(ISNUMBER(F1897),INDEX(Scorecard!$D$28:$D$35,SUMPRODUCT(--(Scorecard!$G$28:$G$34&lt;F1897))+1),Scorecard!$D$36)</f>
        <v>0.624829191519909</v>
      </c>
      <c r="AC1897" s="0" t="n">
        <f aca="false">IF(ISNUMBER(H1897),INDEX(Scorecard!$D$37:$D$44,SUMPRODUCT(--(Scorecard!$G$37:$G$43&lt;H1897))+1),Scorecard!$D$45)</f>
        <v>-0.569454719285959</v>
      </c>
      <c r="AD1897" s="0" t="n">
        <f aca="false">IF(ISNUMBER(I1897),INDEX(Scorecard!$D$46:$D$52,SUMPRODUCT(--(Scorecard!$G$46:$G$51&lt;I1897))+1),Scorecard!$D$53)</f>
        <v>-0.114272400683245</v>
      </c>
      <c r="AE1897" s="0" t="n">
        <f aca="false">IF(ISNUMBER(K1897),INDEX(Scorecard!$D$54:$D$61,SUMPRODUCT(--(Scorecard!$G$54:$G$60&lt;K1897))+1),Scorecard!$D$62)</f>
        <v>-0.541917179454542</v>
      </c>
      <c r="AF1897" s="0" t="n">
        <f aca="false">IF(ISNUMBER(L1897),INDEX(Scorecard!$D$63:$D$68,SUMPRODUCT(--(Scorecard!$G$63:$G$67&lt;L1897))+1),Scorecard!$D$69)</f>
        <v>0.322484508656054</v>
      </c>
      <c r="AG1897" s="0" t="n">
        <f aca="false">Inputs!$B$10+Scorecard!$J$5*Y1897+Scorecard!$J$6*Z1897+Scorecard!$J$7*AA1897+Scorecard!$J$8*AB1897+Scorecard!$J$9*AC1897+Scorecard!$J$10*AD1897+Scorecard!$J$11*AE1897+Scorecard!$J$12*AF1897</f>
        <v>-4.79040597558943</v>
      </c>
      <c r="AH1897" s="0" t="n">
        <f aca="false">MIN(1-Inputs!$B$13,MAX(Inputs!$B$13,1/(1+EXP(-(Inputs!$B$11*AG1897+Inputs!$B$12)))))</f>
        <v>0.00736559554036129</v>
      </c>
      <c r="AI1897" s="0" t="n">
        <f aca="false">Inputs!$B$9-Inputs!$B$8*AG1897</f>
        <v>625.34477510106</v>
      </c>
      <c r="AJ1897" s="0" t="n">
        <f aca="false">RANK(AH1897,$AH$5:$AH$2004,0)+COUNTIF($AH$4:AH1896,AH1897)</f>
        <v>1021</v>
      </c>
      <c r="AK1897" s="0" t="n">
        <f aca="false">IF(AJ1897&lt;=Deciles!$B$5*(Deciles!$B$4+1),INT((AJ1897-1)/(Deciles!$B$4+1))+1,Deciles!$B$5+INT((AJ1897-1-Deciles!$B$5*(Deciles!$B$4+1))/Deciles!$B$4)+1)</f>
        <v>6</v>
      </c>
    </row>
    <row r="1898" customFormat="false" ht="15" hidden="false" customHeight="false" outlineLevel="0" collapsed="false">
      <c r="A1898" s="0" t="n">
        <v>56776</v>
      </c>
      <c r="B1898" s="0" t="s">
        <v>157</v>
      </c>
      <c r="C1898" s="0" t="n">
        <v>789</v>
      </c>
      <c r="D1898" s="0" t="n">
        <v>80</v>
      </c>
      <c r="E1898" s="0" t="n">
        <v>49.0693969726563</v>
      </c>
      <c r="F1898" s="0" t="n">
        <v>32</v>
      </c>
      <c r="G1898" s="0" t="n">
        <v>3.98799991607666</v>
      </c>
      <c r="H1898" s="0" t="n">
        <v>0.104666471481323</v>
      </c>
      <c r="I1898" s="0" t="n">
        <v>93</v>
      </c>
      <c r="J1898" s="0" t="n">
        <v>11.4988565444946</v>
      </c>
      <c r="K1898" s="0" t="n">
        <v>3.62307691574097</v>
      </c>
      <c r="L1898" s="0" t="n">
        <v>-0.276923179626465</v>
      </c>
      <c r="M1898" s="0" t="n">
        <v>3.87475156784058</v>
      </c>
      <c r="N1898" s="0" t="n">
        <v>0</v>
      </c>
      <c r="O1898" s="0" t="n">
        <v>0</v>
      </c>
      <c r="P1898" s="0" t="s">
        <v>144</v>
      </c>
      <c r="Q1898" s="0" t="s">
        <v>141</v>
      </c>
      <c r="R1898" s="0" t="n">
        <v>2</v>
      </c>
      <c r="S1898" s="0" t="s">
        <v>148</v>
      </c>
      <c r="T1898" s="0" t="n">
        <v>0</v>
      </c>
      <c r="U1898" s="0" t="n">
        <v>98602.96</v>
      </c>
      <c r="V1898" s="0" t="n">
        <v>0.00064804672729224</v>
      </c>
      <c r="W1898" s="0" t="n">
        <v>691.309875488281</v>
      </c>
      <c r="X1898" s="0" t="n">
        <v>0.00159079732839018</v>
      </c>
      <c r="Y1898" s="0" t="n">
        <f aca="false">IF(ISNUMBER(C1898),INDEX(Scorecard!$D$5:$D$12,SUMPRODUCT(--(Scorecard!$G$5:$G$11&lt;C1898))+1),Scorecard!$D$13)</f>
        <v>2.19112706886128</v>
      </c>
      <c r="Z1898" s="0" t="n">
        <f aca="false">IF(ISNUMBER(D1898),INDEX(Scorecard!$D$14:$D$17,SUMPRODUCT(--(Scorecard!$G$14:$G$16&lt;D1898))+1),Scorecard!$D$18)</f>
        <v>0.0505355481560174</v>
      </c>
      <c r="AA1898" s="0" t="n">
        <f aca="false">IF(ISNUMBER(E1898),INDEX(Scorecard!$D$19:$D$26,SUMPRODUCT(--(Scorecard!$G$19:$G$25&lt;E1898))+1),Scorecard!$D$27)</f>
        <v>0.57899015159425</v>
      </c>
      <c r="AB1898" s="0" t="n">
        <f aca="false">IF(ISNUMBER(F1898),INDEX(Scorecard!$D$28:$D$35,SUMPRODUCT(--(Scorecard!$G$28:$G$34&lt;F1898))+1),Scorecard!$D$36)</f>
        <v>0.126913191054783</v>
      </c>
      <c r="AC1898" s="0" t="n">
        <f aca="false">IF(ISNUMBER(H1898),INDEX(Scorecard!$D$37:$D$44,SUMPRODUCT(--(Scorecard!$G$37:$G$43&lt;H1898))+1),Scorecard!$D$45)</f>
        <v>0.102184252677548</v>
      </c>
      <c r="AD1898" s="0" t="n">
        <f aca="false">IF(ISNUMBER(I1898),INDEX(Scorecard!$D$46:$D$52,SUMPRODUCT(--(Scorecard!$G$46:$G$51&lt;I1898))+1),Scorecard!$D$53)</f>
        <v>0.818882373006414</v>
      </c>
      <c r="AE1898" s="0" t="n">
        <f aca="false">IF(ISNUMBER(K1898),INDEX(Scorecard!$D$54:$D$61,SUMPRODUCT(--(Scorecard!$G$54:$G$60&lt;K1898))+1),Scorecard!$D$62)</f>
        <v>0.489050497890326</v>
      </c>
      <c r="AF1898" s="0" t="n">
        <f aca="false">IF(ISNUMBER(L1898),INDEX(Scorecard!$D$63:$D$68,SUMPRODUCT(--(Scorecard!$G$63:$G$67&lt;L1898))+1),Scorecard!$D$69)</f>
        <v>0.322484508656054</v>
      </c>
      <c r="AG1898" s="0" t="n">
        <f aca="false">Inputs!$B$10+Scorecard!$J$5*Y1898+Scorecard!$J$6*Z1898+Scorecard!$J$7*AA1898+Scorecard!$J$8*AB1898+Scorecard!$J$9*AC1898+Scorecard!$J$10*AD1898+Scorecard!$J$11*AE1898+Scorecard!$J$12*AF1898</f>
        <v>-7.07658208957734</v>
      </c>
      <c r="AH1898" s="0" t="n">
        <f aca="false">MIN(1-Inputs!$B$13,MAX(Inputs!$B$13,1/(1+EXP(-(Inputs!$B$11*AG1898+Inputs!$B$12)))))</f>
        <v>0.000648046700170288</v>
      </c>
      <c r="AI1898" s="0" t="n">
        <f aca="false">Inputs!$B$9-Inputs!$B$8*AG1898</f>
        <v>691.309873946043</v>
      </c>
      <c r="AJ1898" s="0" t="n">
        <f aca="false">RANK(AH1898,$AH$5:$AH$2004,0)+COUNTIF($AH$4:AH1897,AH1898)</f>
        <v>1972</v>
      </c>
      <c r="AK1898" s="0" t="n">
        <f aca="false">IF(AJ1898&lt;=Deciles!$B$5*(Deciles!$B$4+1),INT((AJ1898-1)/(Deciles!$B$4+1))+1,Deciles!$B$5+INT((AJ1898-1-Deciles!$B$5*(Deciles!$B$4+1))/Deciles!$B$4)+1)</f>
        <v>10</v>
      </c>
    </row>
    <row r="1899" customFormat="false" ht="15" hidden="false" customHeight="false" outlineLevel="0" collapsed="false">
      <c r="A1899" s="0" t="n">
        <v>56781</v>
      </c>
      <c r="B1899" s="0" t="s">
        <v>143</v>
      </c>
      <c r="C1899" s="0" t="n">
        <v>732</v>
      </c>
      <c r="D1899" s="0" t="n">
        <v>80</v>
      </c>
      <c r="E1899" s="0" t="n">
        <v>55.7924842834473</v>
      </c>
      <c r="F1899" s="0" t="n">
        <v>21</v>
      </c>
      <c r="G1899" s="0" t="n">
        <v>4.10799980163574</v>
      </c>
      <c r="H1899" s="0" t="n">
        <v>0.874666452407837</v>
      </c>
      <c r="I1899" s="0" t="n">
        <v>77</v>
      </c>
      <c r="J1899" s="0" t="n">
        <v>12.085696220398</v>
      </c>
      <c r="K1899" s="0" t="n">
        <v>9.3333330154419</v>
      </c>
      <c r="L1899" s="0" t="n">
        <v>5.0717945098877</v>
      </c>
      <c r="M1899" s="0" t="n">
        <v>1.63963341712952</v>
      </c>
      <c r="N1899" s="0" t="n">
        <v>0</v>
      </c>
      <c r="O1899" s="0" t="n">
        <v>0</v>
      </c>
      <c r="P1899" s="0" t="s">
        <v>144</v>
      </c>
      <c r="Q1899" s="0" t="s">
        <v>141</v>
      </c>
      <c r="R1899" s="0" t="n">
        <v>2</v>
      </c>
      <c r="S1899" s="0" t="s">
        <v>162</v>
      </c>
      <c r="T1899" s="0" t="n">
        <v>0</v>
      </c>
      <c r="U1899" s="0" t="n">
        <v>177317.34</v>
      </c>
      <c r="V1899" s="0" t="n">
        <v>0.0105340825393796</v>
      </c>
      <c r="W1899" s="0" t="n">
        <v>615.574768066406</v>
      </c>
      <c r="X1899" s="0" t="n">
        <v>0.00815332494676113</v>
      </c>
      <c r="Y1899" s="0" t="n">
        <f aca="false">IF(ISNUMBER(C1899),INDEX(Scorecard!$D$5:$D$12,SUMPRODUCT(--(Scorecard!$G$5:$G$11&lt;C1899))+1),Scorecard!$D$13)</f>
        <v>-0.0290424113398221</v>
      </c>
      <c r="Z1899" s="0" t="n">
        <f aca="false">IF(ISNUMBER(D1899),INDEX(Scorecard!$D$14:$D$17,SUMPRODUCT(--(Scorecard!$G$14:$G$16&lt;D1899))+1),Scorecard!$D$18)</f>
        <v>0.0505355481560174</v>
      </c>
      <c r="AA1899" s="0" t="n">
        <f aca="false">IF(ISNUMBER(E1899),INDEX(Scorecard!$D$19:$D$26,SUMPRODUCT(--(Scorecard!$G$19:$G$25&lt;E1899))+1),Scorecard!$D$27)</f>
        <v>0.285899340811827</v>
      </c>
      <c r="AB1899" s="0" t="n">
        <f aca="false">IF(ISNUMBER(F1899),INDEX(Scorecard!$D$28:$D$35,SUMPRODUCT(--(Scorecard!$G$28:$G$34&lt;F1899))+1),Scorecard!$D$36)</f>
        <v>0.624829191519909</v>
      </c>
      <c r="AC1899" s="0" t="n">
        <f aca="false">IF(ISNUMBER(H1899),INDEX(Scorecard!$D$37:$D$44,SUMPRODUCT(--(Scorecard!$G$37:$G$43&lt;H1899))+1),Scorecard!$D$45)</f>
        <v>-0.569454719285959</v>
      </c>
      <c r="AD1899" s="0" t="n">
        <f aca="false">IF(ISNUMBER(I1899),INDEX(Scorecard!$D$46:$D$52,SUMPRODUCT(--(Scorecard!$G$46:$G$51&lt;I1899))+1),Scorecard!$D$53)</f>
        <v>0.818882373006414</v>
      </c>
      <c r="AE1899" s="0" t="n">
        <f aca="false">IF(ISNUMBER(K1899),INDEX(Scorecard!$D$54:$D$61,SUMPRODUCT(--(Scorecard!$G$54:$G$60&lt;K1899))+1),Scorecard!$D$62)</f>
        <v>-0.541917179454542</v>
      </c>
      <c r="AF1899" s="0" t="n">
        <f aca="false">IF(ISNUMBER(L1899),INDEX(Scorecard!$D$63:$D$68,SUMPRODUCT(--(Scorecard!$G$63:$G$67&lt;L1899))+1),Scorecard!$D$69)</f>
        <v>0.322484508656054</v>
      </c>
      <c r="AG1899" s="0" t="n">
        <f aca="false">Inputs!$B$10+Scorecard!$J$5*Y1899+Scorecard!$J$6*Z1899+Scorecard!$J$7*AA1899+Scorecard!$J$8*AB1899+Scorecard!$J$9*AC1899+Scorecard!$J$10*AD1899+Scorecard!$J$11*AE1899+Scorecard!$J$12*AF1899</f>
        <v>-4.45180395288173</v>
      </c>
      <c r="AH1899" s="0" t="n">
        <f aca="false">MIN(1-Inputs!$B$13,MAX(Inputs!$B$13,1/(1+EXP(-(Inputs!$B$11*AG1899+Inputs!$B$12)))))</f>
        <v>0.0105340829774137</v>
      </c>
      <c r="AI1899" s="0" t="n">
        <f aca="false">Inputs!$B$9-Inputs!$B$8*AG1899</f>
        <v>615.574785921153</v>
      </c>
      <c r="AJ1899" s="0" t="n">
        <f aca="false">RANK(AH1899,$AH$5:$AH$2004,0)+COUNTIF($AH$4:AH1898,AH1899)</f>
        <v>779</v>
      </c>
      <c r="AK1899" s="0" t="n">
        <f aca="false">IF(AJ1899&lt;=Deciles!$B$5*(Deciles!$B$4+1),INT((AJ1899-1)/(Deciles!$B$4+1))+1,Deciles!$B$5+INT((AJ1899-1-Deciles!$B$5*(Deciles!$B$4+1))/Deciles!$B$4)+1)</f>
        <v>4</v>
      </c>
    </row>
    <row r="1900" customFormat="false" ht="15" hidden="false" customHeight="false" outlineLevel="0" collapsed="false">
      <c r="A1900" s="0" t="n">
        <v>56781</v>
      </c>
      <c r="B1900" s="0" t="s">
        <v>155</v>
      </c>
      <c r="C1900" s="0" t="n">
        <v>732</v>
      </c>
      <c r="D1900" s="0" t="n">
        <v>80</v>
      </c>
      <c r="E1900" s="0" t="n">
        <v>49.6991577148438</v>
      </c>
      <c r="F1900" s="0" t="n">
        <v>21</v>
      </c>
      <c r="G1900" s="0" t="n">
        <v>4.10799980163574</v>
      </c>
      <c r="H1900" s="0" t="n">
        <v>-1.62533330917358</v>
      </c>
      <c r="I1900" s="0" t="n">
        <v>101</v>
      </c>
      <c r="J1900" s="0" t="n">
        <v>12.0318460464478</v>
      </c>
      <c r="K1900" s="0" t="n">
        <v>4.70833349227905</v>
      </c>
      <c r="L1900" s="0" t="n">
        <v>-1.125</v>
      </c>
      <c r="M1900" s="0" t="n">
        <v>3.98038673400879</v>
      </c>
      <c r="N1900" s="0" t="n">
        <v>0</v>
      </c>
      <c r="O1900" s="0" t="n">
        <v>0</v>
      </c>
      <c r="P1900" s="0" t="s">
        <v>144</v>
      </c>
      <c r="Q1900" s="0" t="s">
        <v>141</v>
      </c>
      <c r="R1900" s="0" t="n">
        <v>2</v>
      </c>
      <c r="S1900" s="0" t="s">
        <v>162</v>
      </c>
      <c r="T1900" s="0" t="n">
        <v>0</v>
      </c>
      <c r="U1900" s="0" t="n">
        <v>168021.3</v>
      </c>
      <c r="V1900" s="0" t="n">
        <v>0.00413066986948252</v>
      </c>
      <c r="W1900" s="0" t="n">
        <v>641.086242675781</v>
      </c>
      <c r="X1900" s="0" t="n">
        <v>0.00276003521867096</v>
      </c>
      <c r="Y1900" s="0" t="n">
        <f aca="false">IF(ISNUMBER(C1900),INDEX(Scorecard!$D$5:$D$12,SUMPRODUCT(--(Scorecard!$G$5:$G$11&lt;C1900))+1),Scorecard!$D$13)</f>
        <v>-0.0290424113398221</v>
      </c>
      <c r="Z1900" s="0" t="n">
        <f aca="false">IF(ISNUMBER(D1900),INDEX(Scorecard!$D$14:$D$17,SUMPRODUCT(--(Scorecard!$G$14:$G$16&lt;D1900))+1),Scorecard!$D$18)</f>
        <v>0.0505355481560174</v>
      </c>
      <c r="AA1900" s="0" t="n">
        <f aca="false">IF(ISNUMBER(E1900),INDEX(Scorecard!$D$19:$D$26,SUMPRODUCT(--(Scorecard!$G$19:$G$25&lt;E1900))+1),Scorecard!$D$27)</f>
        <v>0.57899015159425</v>
      </c>
      <c r="AB1900" s="0" t="n">
        <f aca="false">IF(ISNUMBER(F1900),INDEX(Scorecard!$D$28:$D$35,SUMPRODUCT(--(Scorecard!$G$28:$G$34&lt;F1900))+1),Scorecard!$D$36)</f>
        <v>0.624829191519909</v>
      </c>
      <c r="AC1900" s="0" t="n">
        <f aca="false">IF(ISNUMBER(H1900),INDEX(Scorecard!$D$37:$D$44,SUMPRODUCT(--(Scorecard!$G$37:$G$43&lt;H1900))+1),Scorecard!$D$45)</f>
        <v>1.35057635045042</v>
      </c>
      <c r="AD1900" s="0" t="n">
        <f aca="false">IF(ISNUMBER(I1900),INDEX(Scorecard!$D$46:$D$52,SUMPRODUCT(--(Scorecard!$G$46:$G$51&lt;I1900))+1),Scorecard!$D$53)</f>
        <v>0.818882373006414</v>
      </c>
      <c r="AE1900" s="0" t="n">
        <f aca="false">IF(ISNUMBER(K1900),INDEX(Scorecard!$D$54:$D$61,SUMPRODUCT(--(Scorecard!$G$54:$G$60&lt;K1900))+1),Scorecard!$D$62)</f>
        <v>0.409483001259379</v>
      </c>
      <c r="AF1900" s="0" t="n">
        <f aca="false">IF(ISNUMBER(L1900),INDEX(Scorecard!$D$63:$D$68,SUMPRODUCT(--(Scorecard!$G$63:$G$67&lt;L1900))+1),Scorecard!$D$69)</f>
        <v>-0.340582194386522</v>
      </c>
      <c r="AG1900" s="0" t="n">
        <f aca="false">Inputs!$B$10+Scorecard!$J$5*Y1900+Scorecard!$J$6*Z1900+Scorecard!$J$7*AA1900+Scorecard!$J$8*AB1900+Scorecard!$J$9*AC1900+Scorecard!$J$10*AD1900+Scorecard!$J$11*AE1900+Scorecard!$J$12*AF1900</f>
        <v>-5.33596314591209</v>
      </c>
      <c r="AH1900" s="0" t="n">
        <f aca="false">MIN(1-Inputs!$B$13,MAX(Inputs!$B$13,1/(1+EXP(-(Inputs!$B$11*AG1900+Inputs!$B$12)))))</f>
        <v>0.00413066994058622</v>
      </c>
      <c r="AI1900" s="0" t="n">
        <f aca="false">Inputs!$B$9-Inputs!$B$8*AG1900</f>
        <v>641.086227583978</v>
      </c>
      <c r="AJ1900" s="0" t="n">
        <f aca="false">RANK(AH1900,$AH$5:$AH$2004,0)+COUNTIF($AH$4:AH1899,AH1900)</f>
        <v>1372</v>
      </c>
      <c r="AK1900" s="0" t="n">
        <f aca="false">IF(AJ1900&lt;=Deciles!$B$5*(Deciles!$B$4+1),INT((AJ1900-1)/(Deciles!$B$4+1))+1,Deciles!$B$5+INT((AJ1900-1-Deciles!$B$5*(Deciles!$B$4+1))/Deciles!$B$4)+1)</f>
        <v>7</v>
      </c>
    </row>
    <row r="1901" customFormat="false" ht="15" hidden="false" customHeight="false" outlineLevel="0" collapsed="false">
      <c r="A1901" s="0" t="n">
        <v>56788</v>
      </c>
      <c r="B1901" s="0" t="s">
        <v>158</v>
      </c>
      <c r="C1901" s="0" t="n">
        <v>729</v>
      </c>
      <c r="D1901" s="0" t="n">
        <v>80</v>
      </c>
      <c r="E1901" s="0" t="n">
        <v>73.1822280883789</v>
      </c>
      <c r="F1901" s="0" t="n">
        <v>50</v>
      </c>
      <c r="G1901" s="0" t="n">
        <v>3.93099999427795</v>
      </c>
      <c r="H1901" s="0" t="n">
        <v>1.01433324813843</v>
      </c>
      <c r="I1901" s="0" t="n">
        <v>23</v>
      </c>
      <c r="J1901" s="0" t="n">
        <v>11.5540924072266</v>
      </c>
      <c r="K1901" s="0" t="n">
        <v>6.53333330154419</v>
      </c>
      <c r="L1901" s="0" t="n">
        <v>2.71025633811951</v>
      </c>
      <c r="M1901" s="0" t="n">
        <v>0.489093065261841</v>
      </c>
      <c r="N1901" s="0" t="n">
        <v>0</v>
      </c>
      <c r="O1901" s="0" t="n">
        <v>0</v>
      </c>
      <c r="P1901" s="0" t="s">
        <v>140</v>
      </c>
      <c r="Q1901" s="0" t="s">
        <v>141</v>
      </c>
      <c r="R1901" s="0" t="n">
        <v>2</v>
      </c>
      <c r="S1901" s="0" t="s">
        <v>156</v>
      </c>
      <c r="T1901" s="0" t="n">
        <v>0</v>
      </c>
      <c r="U1901" s="0" t="n">
        <v>104202.63</v>
      </c>
      <c r="V1901" s="0" t="n">
        <v>0.0341200903058052</v>
      </c>
      <c r="W1901" s="0" t="n">
        <v>583.114074707031</v>
      </c>
      <c r="X1901" s="0" t="n">
        <v>0.0278190672397614</v>
      </c>
      <c r="Y1901" s="0" t="n">
        <f aca="false">IF(ISNUMBER(C1901),INDEX(Scorecard!$D$5:$D$12,SUMPRODUCT(--(Scorecard!$G$5:$G$11&lt;C1901))+1),Scorecard!$D$13)</f>
        <v>-0.0290424113398221</v>
      </c>
      <c r="Z1901" s="0" t="n">
        <f aca="false">IF(ISNUMBER(D1901),INDEX(Scorecard!$D$14:$D$17,SUMPRODUCT(--(Scorecard!$G$14:$G$16&lt;D1901))+1),Scorecard!$D$18)</f>
        <v>0.0505355481560174</v>
      </c>
      <c r="AA1901" s="0" t="n">
        <f aca="false">IF(ISNUMBER(E1901),INDEX(Scorecard!$D$19:$D$26,SUMPRODUCT(--(Scorecard!$G$19:$G$25&lt;E1901))+1),Scorecard!$D$27)</f>
        <v>-0.0341578513653732</v>
      </c>
      <c r="AB1901" s="0" t="n">
        <f aca="false">IF(ISNUMBER(F1901),INDEX(Scorecard!$D$28:$D$35,SUMPRODUCT(--(Scorecard!$G$28:$G$34&lt;F1901))+1),Scorecard!$D$36)</f>
        <v>-0.400689107298307</v>
      </c>
      <c r="AC1901" s="0" t="n">
        <f aca="false">IF(ISNUMBER(H1901),INDEX(Scorecard!$D$37:$D$44,SUMPRODUCT(--(Scorecard!$G$37:$G$43&lt;H1901))+1),Scorecard!$D$45)</f>
        <v>-0.975503570149195</v>
      </c>
      <c r="AD1901" s="0" t="n">
        <f aca="false">IF(ISNUMBER(I1901),INDEX(Scorecard!$D$46:$D$52,SUMPRODUCT(--(Scorecard!$G$46:$G$51&lt;I1901))+1),Scorecard!$D$53)</f>
        <v>-0.048559051279741</v>
      </c>
      <c r="AE1901" s="0" t="n">
        <f aca="false">IF(ISNUMBER(K1901),INDEX(Scorecard!$D$54:$D$61,SUMPRODUCT(--(Scorecard!$G$54:$G$60&lt;K1901))+1),Scorecard!$D$62)</f>
        <v>-0.119873800601421</v>
      </c>
      <c r="AF1901" s="0" t="n">
        <f aca="false">IF(ISNUMBER(L1901),INDEX(Scorecard!$D$63:$D$68,SUMPRODUCT(--(Scorecard!$G$63:$G$67&lt;L1901))+1),Scorecard!$D$69)</f>
        <v>0.322484508656054</v>
      </c>
      <c r="AG1901" s="0" t="n">
        <f aca="false">Inputs!$B$10+Scorecard!$J$5*Y1901+Scorecard!$J$6*Z1901+Scorecard!$J$7*AA1901+Scorecard!$J$8*AB1901+Scorecard!$J$9*AC1901+Scorecard!$J$10*AD1901+Scorecard!$J$11*AE1901+Scorecard!$J$12*AF1901</f>
        <v>-3.32680217260364</v>
      </c>
      <c r="AH1901" s="0" t="n">
        <f aca="false">MIN(1-Inputs!$B$13,MAX(Inputs!$B$13,1/(1+EXP(-(Inputs!$B$11*AG1901+Inputs!$B$12)))))</f>
        <v>0.0341200915856917</v>
      </c>
      <c r="AI1901" s="0" t="n">
        <f aca="false">Inputs!$B$9-Inputs!$B$8*AG1901</f>
        <v>583.114096133184</v>
      </c>
      <c r="AJ1901" s="0" t="n">
        <f aca="false">RANK(AH1901,$AH$5:$AH$2004,0)+COUNTIF($AH$4:AH1900,AH1901)</f>
        <v>264</v>
      </c>
      <c r="AK1901" s="0" t="n">
        <f aca="false">IF(AJ1901&lt;=Deciles!$B$5*(Deciles!$B$4+1),INT((AJ1901-1)/(Deciles!$B$4+1))+1,Deciles!$B$5+INT((AJ1901-1-Deciles!$B$5*(Deciles!$B$4+1))/Deciles!$B$4)+1)</f>
        <v>2</v>
      </c>
    </row>
    <row r="1902" customFormat="false" ht="15" hidden="false" customHeight="false" outlineLevel="0" collapsed="false">
      <c r="A1902" s="0" t="n">
        <v>56798</v>
      </c>
      <c r="B1902" s="0" t="s">
        <v>139</v>
      </c>
      <c r="C1902" s="0" t="n">
        <v>788</v>
      </c>
      <c r="D1902" s="0" t="n">
        <v>80</v>
      </c>
      <c r="E1902" s="0" t="n">
        <v>78.2250900268555</v>
      </c>
      <c r="F1902" s="0" t="n">
        <v>30</v>
      </c>
      <c r="G1902" s="0" t="n">
        <v>2.93899989128113</v>
      </c>
      <c r="H1902" s="0" t="n">
        <v>-0.0776667594909668</v>
      </c>
      <c r="I1902" s="0" t="n">
        <v>4</v>
      </c>
      <c r="J1902" s="0" t="n">
        <v>12.641131401062</v>
      </c>
      <c r="K1902" s="0" t="n">
        <v>5.03333330154419</v>
      </c>
      <c r="L1902" s="0" t="n">
        <v>-3.50000047683716</v>
      </c>
      <c r="M1902" s="0" t="n">
        <v>2.74066424369812</v>
      </c>
      <c r="N1902" s="0" t="n">
        <v>0</v>
      </c>
      <c r="O1902" s="0" t="n">
        <v>0</v>
      </c>
      <c r="P1902" s="0" t="s">
        <v>144</v>
      </c>
      <c r="Q1902" s="0" t="s">
        <v>141</v>
      </c>
      <c r="R1902" s="0" t="n">
        <v>1</v>
      </c>
      <c r="S1902" s="0" t="s">
        <v>147</v>
      </c>
      <c r="T1902" s="0" t="n">
        <v>0</v>
      </c>
      <c r="U1902" s="0" t="n">
        <v>309010.7</v>
      </c>
      <c r="V1902" s="0" t="n">
        <v>0.00140340521465987</v>
      </c>
      <c r="W1902" s="0" t="n">
        <v>670.377075195313</v>
      </c>
      <c r="X1902" s="0" t="n">
        <v>0.00271918694488704</v>
      </c>
      <c r="Y1902" s="0" t="n">
        <f aca="false">IF(ISNUMBER(C1902),INDEX(Scorecard!$D$5:$D$12,SUMPRODUCT(--(Scorecard!$G$5:$G$11&lt;C1902))+1),Scorecard!$D$13)</f>
        <v>2.19112706886128</v>
      </c>
      <c r="Z1902" s="0" t="n">
        <f aca="false">IF(ISNUMBER(D1902),INDEX(Scorecard!$D$14:$D$17,SUMPRODUCT(--(Scorecard!$G$14:$G$16&lt;D1902))+1),Scorecard!$D$18)</f>
        <v>0.0505355481560174</v>
      </c>
      <c r="AA1902" s="0" t="n">
        <f aca="false">IF(ISNUMBER(E1902),INDEX(Scorecard!$D$19:$D$26,SUMPRODUCT(--(Scorecard!$G$19:$G$25&lt;E1902))+1),Scorecard!$D$27)</f>
        <v>-0.0341578513653732</v>
      </c>
      <c r="AB1902" s="0" t="n">
        <f aca="false">IF(ISNUMBER(F1902),INDEX(Scorecard!$D$28:$D$35,SUMPRODUCT(--(Scorecard!$G$28:$G$34&lt;F1902))+1),Scorecard!$D$36)</f>
        <v>0.126913191054783</v>
      </c>
      <c r="AC1902" s="0" t="n">
        <f aca="false">IF(ISNUMBER(H1902),INDEX(Scorecard!$D$37:$D$44,SUMPRODUCT(--(Scorecard!$G$37:$G$43&lt;H1902))+1),Scorecard!$D$45)</f>
        <v>0.330501541082344</v>
      </c>
      <c r="AD1902" s="0" t="n">
        <f aca="false">IF(ISNUMBER(I1902),INDEX(Scorecard!$D$46:$D$52,SUMPRODUCT(--(Scorecard!$G$46:$G$51&lt;I1902))+1),Scorecard!$D$53)</f>
        <v>-0.161534840507194</v>
      </c>
      <c r="AE1902" s="0" t="n">
        <f aca="false">IF(ISNUMBER(K1902),INDEX(Scorecard!$D$54:$D$61,SUMPRODUCT(--(Scorecard!$G$54:$G$60&lt;K1902))+1),Scorecard!$D$62)</f>
        <v>0.214429354789033</v>
      </c>
      <c r="AF1902" s="0" t="n">
        <f aca="false">IF(ISNUMBER(L1902),INDEX(Scorecard!$D$63:$D$68,SUMPRODUCT(--(Scorecard!$G$63:$G$67&lt;L1902))+1),Scorecard!$D$69)</f>
        <v>-0.340582194386522</v>
      </c>
      <c r="AG1902" s="0" t="n">
        <f aca="false">Inputs!$B$10+Scorecard!$J$5*Y1902+Scorecard!$J$6*Z1902+Scorecard!$J$7*AA1902+Scorecard!$J$8*AB1902+Scorecard!$J$9*AC1902+Scorecard!$J$10*AD1902+Scorecard!$J$11*AE1902+Scorecard!$J$12*AF1902</f>
        <v>-6.35110630842159</v>
      </c>
      <c r="AH1902" s="0" t="n">
        <f aca="false">MIN(1-Inputs!$B$13,MAX(Inputs!$B$13,1/(1+EXP(-(Inputs!$B$11*AG1902+Inputs!$B$12)))))</f>
        <v>0.0014034052437785</v>
      </c>
      <c r="AI1902" s="0" t="n">
        <f aca="false">Inputs!$B$9-Inputs!$B$8*AG1902</f>
        <v>670.377067710874</v>
      </c>
      <c r="AJ1902" s="0" t="n">
        <f aca="false">RANK(AH1902,$AH$5:$AH$2004,0)+COUNTIF($AH$4:AH1901,AH1902)</f>
        <v>1826</v>
      </c>
      <c r="AK1902" s="0" t="n">
        <f aca="false">IF(AJ1902&lt;=Deciles!$B$5*(Deciles!$B$4+1),INT((AJ1902-1)/(Deciles!$B$4+1))+1,Deciles!$B$5+INT((AJ1902-1-Deciles!$B$5*(Deciles!$B$4+1))/Deciles!$B$4)+1)</f>
        <v>10</v>
      </c>
    </row>
    <row r="1903" customFormat="false" ht="15" hidden="false" customHeight="false" outlineLevel="0" collapsed="false">
      <c r="A1903" s="0" t="n">
        <v>56858</v>
      </c>
      <c r="B1903" s="0" t="s">
        <v>145</v>
      </c>
      <c r="C1903" s="0" t="n">
        <v>747</v>
      </c>
      <c r="D1903" s="0" t="n">
        <v>89.0651473999023</v>
      </c>
      <c r="E1903" s="0" t="n">
        <v>77.1227874755859</v>
      </c>
      <c r="F1903" s="0" t="n">
        <v>36</v>
      </c>
      <c r="G1903" s="0" t="n">
        <v>4.08699989318848</v>
      </c>
      <c r="H1903" s="0" t="n">
        <v>0.570333242416382</v>
      </c>
      <c r="I1903" s="0" t="n">
        <v>31</v>
      </c>
      <c r="J1903" s="0" t="n">
        <v>12.6441841125488</v>
      </c>
      <c r="K1903" s="0" t="n">
        <v>5.25833320617676</v>
      </c>
      <c r="L1903" s="0" t="n">
        <v>-1.875</v>
      </c>
      <c r="M1903" s="0" t="n">
        <v>6.28858280181885</v>
      </c>
      <c r="N1903" s="0" t="n">
        <v>0</v>
      </c>
      <c r="O1903" s="0" t="n">
        <v>0</v>
      </c>
      <c r="P1903" s="0" t="s">
        <v>144</v>
      </c>
      <c r="Q1903" s="0" t="s">
        <v>141</v>
      </c>
      <c r="R1903" s="0" t="n">
        <v>1</v>
      </c>
      <c r="S1903" s="0" t="s">
        <v>149</v>
      </c>
      <c r="T1903" s="0" t="n">
        <v>0</v>
      </c>
      <c r="U1903" s="0" t="n">
        <v>309955.56</v>
      </c>
      <c r="V1903" s="0" t="n">
        <v>0.0134756322950125</v>
      </c>
      <c r="W1903" s="0" t="n">
        <v>608.829162597656</v>
      </c>
      <c r="X1903" s="0" t="n">
        <v>0.00731053482741118</v>
      </c>
      <c r="Y1903" s="0" t="n">
        <f aca="false">IF(ISNUMBER(C1903),INDEX(Scorecard!$D$5:$D$12,SUMPRODUCT(--(Scorecard!$G$5:$G$11&lt;C1903))+1),Scorecard!$D$13)</f>
        <v>0.488358159108655</v>
      </c>
      <c r="Z1903" s="0" t="n">
        <f aca="false">IF(ISNUMBER(D1903),INDEX(Scorecard!$D$14:$D$17,SUMPRODUCT(--(Scorecard!$G$14:$G$16&lt;D1903))+1),Scorecard!$D$18)</f>
        <v>-0.361970872710667</v>
      </c>
      <c r="AA1903" s="0" t="n">
        <f aca="false">IF(ISNUMBER(E1903),INDEX(Scorecard!$D$19:$D$26,SUMPRODUCT(--(Scorecard!$G$19:$G$25&lt;E1903))+1),Scorecard!$D$27)</f>
        <v>-0.0341578513653732</v>
      </c>
      <c r="AB1903" s="0" t="n">
        <f aca="false">IF(ISNUMBER(F1903),INDEX(Scorecard!$D$28:$D$35,SUMPRODUCT(--(Scorecard!$G$28:$G$34&lt;F1903))+1),Scorecard!$D$36)</f>
        <v>-0.0008456427959252</v>
      </c>
      <c r="AC1903" s="0" t="n">
        <f aca="false">IF(ISNUMBER(H1903),INDEX(Scorecard!$D$37:$D$44,SUMPRODUCT(--(Scorecard!$G$37:$G$43&lt;H1903))+1),Scorecard!$D$45)</f>
        <v>-0.271229676926091</v>
      </c>
      <c r="AD1903" s="0" t="n">
        <f aca="false">IF(ISNUMBER(I1903),INDEX(Scorecard!$D$46:$D$52,SUMPRODUCT(--(Scorecard!$G$46:$G$51&lt;I1903))+1),Scorecard!$D$53)</f>
        <v>0.123869379412532</v>
      </c>
      <c r="AE1903" s="0" t="n">
        <f aca="false">IF(ISNUMBER(K1903),INDEX(Scorecard!$D$54:$D$61,SUMPRODUCT(--(Scorecard!$G$54:$G$60&lt;K1903))+1),Scorecard!$D$62)</f>
        <v>0.126303549215828</v>
      </c>
      <c r="AF1903" s="0" t="n">
        <f aca="false">IF(ISNUMBER(L1903),INDEX(Scorecard!$D$63:$D$68,SUMPRODUCT(--(Scorecard!$G$63:$G$67&lt;L1903))+1),Scorecard!$D$69)</f>
        <v>-0.340582194386522</v>
      </c>
      <c r="AG1903" s="0" t="n">
        <f aca="false">Inputs!$B$10+Scorecard!$J$5*Y1903+Scorecard!$J$6*Z1903+Scorecard!$J$7*AA1903+Scorecard!$J$8*AB1903+Scorecard!$J$9*AC1903+Scorecard!$J$10*AD1903+Scorecard!$J$11*AE1903+Scorecard!$J$12*AF1903</f>
        <v>-4.21801937876956</v>
      </c>
      <c r="AH1903" s="0" t="n">
        <f aca="false">MIN(1-Inputs!$B$13,MAX(Inputs!$B$13,1/(1+EXP(-(Inputs!$B$11*AG1903+Inputs!$B$12)))))</f>
        <v>0.0134756324656524</v>
      </c>
      <c r="AI1903" s="0" t="n">
        <f aca="false">Inputs!$B$9-Inputs!$B$8*AG1903</f>
        <v>608.829189006993</v>
      </c>
      <c r="AJ1903" s="0" t="n">
        <f aca="false">RANK(AH1903,$AH$5:$AH$2004,0)+COUNTIF($AH$4:AH1902,AH1903)</f>
        <v>650</v>
      </c>
      <c r="AK1903" s="0" t="n">
        <f aca="false">IF(AJ1903&lt;=Deciles!$B$5*(Deciles!$B$4+1),INT((AJ1903-1)/(Deciles!$B$4+1))+1,Deciles!$B$5+INT((AJ1903-1-Deciles!$B$5*(Deciles!$B$4+1))/Deciles!$B$4)+1)</f>
        <v>4</v>
      </c>
    </row>
    <row r="1904" customFormat="false" ht="15" hidden="false" customHeight="false" outlineLevel="0" collapsed="false">
      <c r="A1904" s="0" t="n">
        <v>56874</v>
      </c>
      <c r="B1904" s="0" t="s">
        <v>145</v>
      </c>
      <c r="C1904" s="0" t="n">
        <v>797</v>
      </c>
      <c r="D1904" s="0" t="n">
        <v>80</v>
      </c>
      <c r="E1904" s="0" t="n">
        <v>73.608757019043</v>
      </c>
      <c r="F1904" s="0" t="n">
        <v>30</v>
      </c>
      <c r="G1904" s="0" t="n">
        <v>2.67600011825562</v>
      </c>
      <c r="H1904" s="0" t="n">
        <v>-0.84066653251648</v>
      </c>
      <c r="I1904" s="0" t="n">
        <v>12</v>
      </c>
      <c r="J1904" s="0" t="n">
        <v>12.2608232498169</v>
      </c>
      <c r="K1904" s="0" t="n">
        <v>5.25833320617676</v>
      </c>
      <c r="L1904" s="0" t="n">
        <v>-1.875</v>
      </c>
      <c r="M1904" s="0" t="n">
        <v>6.28858280181885</v>
      </c>
      <c r="N1904" s="0" t="n">
        <v>0</v>
      </c>
      <c r="O1904" s="0" t="n">
        <v>0</v>
      </c>
      <c r="P1904" s="0" t="s">
        <v>144</v>
      </c>
      <c r="Q1904" s="0" t="s">
        <v>141</v>
      </c>
      <c r="R1904" s="0" t="n">
        <v>2</v>
      </c>
      <c r="S1904" s="0" t="s">
        <v>149</v>
      </c>
      <c r="T1904" s="0" t="n">
        <v>0</v>
      </c>
      <c r="U1904" s="0" t="n">
        <v>211255.48</v>
      </c>
      <c r="V1904" s="0" t="n">
        <v>0.00145647639874369</v>
      </c>
      <c r="W1904" s="0" t="n">
        <v>669.371032714844</v>
      </c>
      <c r="X1904" s="0" t="n">
        <v>0.00160675367806107</v>
      </c>
      <c r="Y1904" s="0" t="n">
        <f aca="false">IF(ISNUMBER(C1904),INDEX(Scorecard!$D$5:$D$12,SUMPRODUCT(--(Scorecard!$G$5:$G$11&lt;C1904))+1),Scorecard!$D$13)</f>
        <v>2.19112706886128</v>
      </c>
      <c r="Z1904" s="0" t="n">
        <f aca="false">IF(ISNUMBER(D1904),INDEX(Scorecard!$D$14:$D$17,SUMPRODUCT(--(Scorecard!$G$14:$G$16&lt;D1904))+1),Scorecard!$D$18)</f>
        <v>0.0505355481560174</v>
      </c>
      <c r="AA1904" s="0" t="n">
        <f aca="false">IF(ISNUMBER(E1904),INDEX(Scorecard!$D$19:$D$26,SUMPRODUCT(--(Scorecard!$G$19:$G$25&lt;E1904))+1),Scorecard!$D$27)</f>
        <v>-0.0341578513653732</v>
      </c>
      <c r="AB1904" s="0" t="n">
        <f aca="false">IF(ISNUMBER(F1904),INDEX(Scorecard!$D$28:$D$35,SUMPRODUCT(--(Scorecard!$G$28:$G$34&lt;F1904))+1),Scorecard!$D$36)</f>
        <v>0.126913191054783</v>
      </c>
      <c r="AC1904" s="0" t="n">
        <f aca="false">IF(ISNUMBER(H1904),INDEX(Scorecard!$D$37:$D$44,SUMPRODUCT(--(Scorecard!$G$37:$G$43&lt;H1904))+1),Scorecard!$D$45)</f>
        <v>1.35057635045042</v>
      </c>
      <c r="AD1904" s="0" t="n">
        <f aca="false">IF(ISNUMBER(I1904),INDEX(Scorecard!$D$46:$D$52,SUMPRODUCT(--(Scorecard!$G$46:$G$51&lt;I1904))+1),Scorecard!$D$53)</f>
        <v>-0.114272400683245</v>
      </c>
      <c r="AE1904" s="0" t="n">
        <f aca="false">IF(ISNUMBER(K1904),INDEX(Scorecard!$D$54:$D$61,SUMPRODUCT(--(Scorecard!$G$54:$G$60&lt;K1904))+1),Scorecard!$D$62)</f>
        <v>0.126303549215828</v>
      </c>
      <c r="AF1904" s="0" t="n">
        <f aca="false">IF(ISNUMBER(L1904),INDEX(Scorecard!$D$63:$D$68,SUMPRODUCT(--(Scorecard!$G$63:$G$67&lt;L1904))+1),Scorecard!$D$69)</f>
        <v>-0.340582194386522</v>
      </c>
      <c r="AG1904" s="0" t="n">
        <f aca="false">Inputs!$B$10+Scorecard!$J$5*Y1904+Scorecard!$J$6*Z1904+Scorecard!$J$7*AA1904+Scorecard!$J$8*AB1904+Scorecard!$J$9*AC1904+Scorecard!$J$10*AD1904+Scorecard!$J$11*AE1904+Scorecard!$J$12*AF1904</f>
        <v>-6.31624032379819</v>
      </c>
      <c r="AH1904" s="0" t="n">
        <f aca="false">MIN(1-Inputs!$B$13,MAX(Inputs!$B$13,1/(1+EXP(-(Inputs!$B$11*AG1904+Inputs!$B$12)))))</f>
        <v>0.00145647635861719</v>
      </c>
      <c r="AI1904" s="0" t="n">
        <f aca="false">Inputs!$B$9-Inputs!$B$8*AG1904</f>
        <v>669.371048048637</v>
      </c>
      <c r="AJ1904" s="0" t="n">
        <f aca="false">RANK(AH1904,$AH$5:$AH$2004,0)+COUNTIF($AH$4:AH1903,AH1904)</f>
        <v>1809</v>
      </c>
      <c r="AK1904" s="0" t="n">
        <f aca="false">IF(AJ1904&lt;=Deciles!$B$5*(Deciles!$B$4+1),INT((AJ1904-1)/(Deciles!$B$4+1))+1,Deciles!$B$5+INT((AJ1904-1-Deciles!$B$5*(Deciles!$B$4+1))/Deciles!$B$4)+1)</f>
        <v>10</v>
      </c>
    </row>
    <row r="1905" customFormat="false" ht="15" hidden="false" customHeight="false" outlineLevel="0" collapsed="false">
      <c r="A1905" s="0" t="n">
        <v>56875</v>
      </c>
      <c r="B1905" s="0" t="s">
        <v>152</v>
      </c>
      <c r="C1905" s="0" t="n">
        <v>655</v>
      </c>
      <c r="D1905" s="0" t="n">
        <v>80</v>
      </c>
      <c r="E1905" s="0" t="n">
        <v>69.599609375</v>
      </c>
      <c r="F1905" s="0" t="n">
        <v>20</v>
      </c>
      <c r="G1905" s="0" t="n">
        <v>4.21999979019165</v>
      </c>
      <c r="H1905" s="0" t="n">
        <v>-2.21333360671997</v>
      </c>
      <c r="I1905" s="0" t="n">
        <v>35</v>
      </c>
      <c r="J1905" s="0" t="n">
        <v>11.576060295105</v>
      </c>
      <c r="K1905" s="0" t="n">
        <v>4</v>
      </c>
      <c r="L1905" s="0" t="n">
        <v>-0.458333492279053</v>
      </c>
      <c r="M1905" s="0" t="n">
        <v>4.23436641693115</v>
      </c>
      <c r="N1905" s="0" t="n">
        <v>0</v>
      </c>
      <c r="O1905" s="0" t="n">
        <v>0</v>
      </c>
      <c r="P1905" s="0" t="s">
        <v>144</v>
      </c>
      <c r="Q1905" s="0" t="s">
        <v>153</v>
      </c>
      <c r="R1905" s="0" t="n">
        <v>1</v>
      </c>
      <c r="S1905" s="0" t="s">
        <v>148</v>
      </c>
      <c r="T1905" s="0" t="n">
        <v>1</v>
      </c>
      <c r="U1905" s="0" t="n">
        <v>106517.086</v>
      </c>
      <c r="V1905" s="0" t="n">
        <v>0.0364089347422123</v>
      </c>
      <c r="W1905" s="0" t="n">
        <v>581.292663574219</v>
      </c>
      <c r="X1905" s="0" t="n">
        <v>0.0591992437839508</v>
      </c>
      <c r="Y1905" s="0" t="n">
        <f aca="false">IF(ISNUMBER(C1905),INDEX(Scorecard!$D$5:$D$12,SUMPRODUCT(--(Scorecard!$G$5:$G$11&lt;C1905))+1),Scorecard!$D$13)</f>
        <v>-1.88220980528339</v>
      </c>
      <c r="Z1905" s="0" t="n">
        <f aca="false">IF(ISNUMBER(D1905),INDEX(Scorecard!$D$14:$D$17,SUMPRODUCT(--(Scorecard!$G$14:$G$16&lt;D1905))+1),Scorecard!$D$18)</f>
        <v>0.0505355481560174</v>
      </c>
      <c r="AA1905" s="0" t="n">
        <f aca="false">IF(ISNUMBER(E1905),INDEX(Scorecard!$D$19:$D$26,SUMPRODUCT(--(Scorecard!$G$19:$G$25&lt;E1905))+1),Scorecard!$D$27)</f>
        <v>0.0530843085177338</v>
      </c>
      <c r="AB1905" s="0" t="n">
        <f aca="false">IF(ISNUMBER(F1905),INDEX(Scorecard!$D$28:$D$35,SUMPRODUCT(--(Scorecard!$G$28:$G$34&lt;F1905))+1),Scorecard!$D$36)</f>
        <v>0.624829191519909</v>
      </c>
      <c r="AC1905" s="0" t="n">
        <f aca="false">IF(ISNUMBER(H1905),INDEX(Scorecard!$D$37:$D$44,SUMPRODUCT(--(Scorecard!$G$37:$G$43&lt;H1905))+1),Scorecard!$D$45)</f>
        <v>1.35057635045042</v>
      </c>
      <c r="AD1905" s="0" t="n">
        <f aca="false">IF(ISNUMBER(I1905),INDEX(Scorecard!$D$46:$D$52,SUMPRODUCT(--(Scorecard!$G$46:$G$51&lt;I1905))+1),Scorecard!$D$53)</f>
        <v>0.123869379412532</v>
      </c>
      <c r="AE1905" s="0" t="n">
        <f aca="false">IF(ISNUMBER(K1905),INDEX(Scorecard!$D$54:$D$61,SUMPRODUCT(--(Scorecard!$G$54:$G$60&lt;K1905))+1),Scorecard!$D$62)</f>
        <v>0.489050497890326</v>
      </c>
      <c r="AF1905" s="0" t="n">
        <f aca="false">IF(ISNUMBER(L1905),INDEX(Scorecard!$D$63:$D$68,SUMPRODUCT(--(Scorecard!$G$63:$G$67&lt;L1905))+1),Scorecard!$D$69)</f>
        <v>0.322484508656054</v>
      </c>
      <c r="AG1905" s="0" t="n">
        <f aca="false">Inputs!$B$10+Scorecard!$J$5*Y1905+Scorecard!$J$6*Z1905+Scorecard!$J$7*AA1905+Scorecard!$J$8*AB1905+Scorecard!$J$9*AC1905+Scorecard!$J$10*AD1905+Scorecard!$J$11*AE1905+Scorecard!$J$12*AF1905</f>
        <v>-3.2636763014069</v>
      </c>
      <c r="AH1905" s="0" t="n">
        <f aca="false">MIN(1-Inputs!$B$13,MAX(Inputs!$B$13,1/(1+EXP(-(Inputs!$B$11*AG1905+Inputs!$B$12)))))</f>
        <v>0.0364089336771624</v>
      </c>
      <c r="AI1905" s="0" t="n">
        <f aca="false">Inputs!$B$9-Inputs!$B$8*AG1905</f>
        <v>581.292668506637</v>
      </c>
      <c r="AJ1905" s="0" t="n">
        <f aca="false">RANK(AH1905,$AH$5:$AH$2004,0)+COUNTIF($AH$4:AH1904,AH1905)</f>
        <v>241</v>
      </c>
      <c r="AK1905" s="0" t="n">
        <f aca="false">IF(AJ1905&lt;=Deciles!$B$5*(Deciles!$B$4+1),INT((AJ1905-1)/(Deciles!$B$4+1))+1,Deciles!$B$5+INT((AJ1905-1-Deciles!$B$5*(Deciles!$B$4+1))/Deciles!$B$4)+1)</f>
        <v>2</v>
      </c>
    </row>
    <row r="1906" customFormat="false" ht="15" hidden="false" customHeight="false" outlineLevel="0" collapsed="false">
      <c r="A1906" s="0" t="n">
        <v>56886</v>
      </c>
      <c r="B1906" s="0" t="s">
        <v>158</v>
      </c>
      <c r="C1906" s="0" t="n">
        <v>777</v>
      </c>
      <c r="D1906" s="0" t="n">
        <v>61.6068344116211</v>
      </c>
      <c r="E1906" s="0" t="n">
        <v>38.6149559020996</v>
      </c>
      <c r="F1906" s="0" t="n">
        <v>17</v>
      </c>
      <c r="G1906" s="0" t="n">
        <v>4.65899991989136</v>
      </c>
      <c r="H1906" s="0" t="n">
        <v>1.74233317375183</v>
      </c>
      <c r="I1906" s="0" t="n">
        <v>93</v>
      </c>
      <c r="J1906" s="0" t="n">
        <v>12.0239877700806</v>
      </c>
      <c r="K1906" s="0" t="n">
        <v>6.43333339691162</v>
      </c>
      <c r="L1906" s="0" t="n">
        <v>2.71025657653809</v>
      </c>
      <c r="M1906" s="0" t="n">
        <v>0.387000143527985</v>
      </c>
      <c r="N1906" s="0" t="n">
        <v>0</v>
      </c>
      <c r="O1906" s="0" t="n">
        <v>0</v>
      </c>
      <c r="P1906" s="0" t="s">
        <v>140</v>
      </c>
      <c r="Q1906" s="0" t="s">
        <v>141</v>
      </c>
      <c r="R1906" s="0" t="n">
        <v>2</v>
      </c>
      <c r="S1906" s="0" t="s">
        <v>142</v>
      </c>
      <c r="T1906" s="0" t="n">
        <v>0</v>
      </c>
      <c r="U1906" s="0" t="n">
        <v>166706.17</v>
      </c>
      <c r="V1906" s="0" t="n">
        <v>0.0015012517105788</v>
      </c>
      <c r="W1906" s="0" t="n">
        <v>668.550354003906</v>
      </c>
      <c r="X1906" s="0" t="n">
        <v>0.00155367248225957</v>
      </c>
      <c r="Y1906" s="0" t="n">
        <f aca="false">IF(ISNUMBER(C1906),INDEX(Scorecard!$D$5:$D$12,SUMPRODUCT(--(Scorecard!$G$5:$G$11&lt;C1906))+1),Scorecard!$D$13)</f>
        <v>1.23750384304241</v>
      </c>
      <c r="Z1906" s="0" t="n">
        <f aca="false">IF(ISNUMBER(D1906),INDEX(Scorecard!$D$14:$D$17,SUMPRODUCT(--(Scorecard!$G$14:$G$16&lt;D1906))+1),Scorecard!$D$18)</f>
        <v>0.248677243387958</v>
      </c>
      <c r="AA1906" s="0" t="n">
        <f aca="false">IF(ISNUMBER(E1906),INDEX(Scorecard!$D$19:$D$26,SUMPRODUCT(--(Scorecard!$G$19:$G$25&lt;E1906))+1),Scorecard!$D$27)</f>
        <v>0.57899015159425</v>
      </c>
      <c r="AB1906" s="0" t="n">
        <f aca="false">IF(ISNUMBER(F1906),INDEX(Scorecard!$D$28:$D$35,SUMPRODUCT(--(Scorecard!$G$28:$G$34&lt;F1906))+1),Scorecard!$D$36)</f>
        <v>0.624829191519909</v>
      </c>
      <c r="AC1906" s="0" t="n">
        <f aca="false">IF(ISNUMBER(H1906),INDEX(Scorecard!$D$37:$D$44,SUMPRODUCT(--(Scorecard!$G$37:$G$43&lt;H1906))+1),Scorecard!$D$45)</f>
        <v>-0.975503570149195</v>
      </c>
      <c r="AD1906" s="0" t="n">
        <f aca="false">IF(ISNUMBER(I1906),INDEX(Scorecard!$D$46:$D$52,SUMPRODUCT(--(Scorecard!$G$46:$G$51&lt;I1906))+1),Scorecard!$D$53)</f>
        <v>0.818882373006414</v>
      </c>
      <c r="AE1906" s="0" t="n">
        <f aca="false">IF(ISNUMBER(K1906),INDEX(Scorecard!$D$54:$D$61,SUMPRODUCT(--(Scorecard!$G$54:$G$60&lt;K1906))+1),Scorecard!$D$62)</f>
        <v>-0.119873800601421</v>
      </c>
      <c r="AF1906" s="0" t="n">
        <f aca="false">IF(ISNUMBER(L1906),INDEX(Scorecard!$D$63:$D$68,SUMPRODUCT(--(Scorecard!$G$63:$G$67&lt;L1906))+1),Scorecard!$D$69)</f>
        <v>0.322484508656054</v>
      </c>
      <c r="AG1906" s="0" t="n">
        <f aca="false">Inputs!$B$10+Scorecard!$J$5*Y1906+Scorecard!$J$6*Z1906+Scorecard!$J$7*AA1906+Scorecard!$J$8*AB1906+Scorecard!$J$9*AC1906+Scorecard!$J$10*AD1906+Scorecard!$J$11*AE1906+Scorecard!$J$12*AF1906</f>
        <v>-6.2877972377561</v>
      </c>
      <c r="AH1906" s="0" t="n">
        <f aca="false">MIN(1-Inputs!$B$13,MAX(Inputs!$B$13,1/(1+EXP(-(Inputs!$B$11*AG1906+Inputs!$B$12)))))</f>
        <v>0.00150125166368966</v>
      </c>
      <c r="AI1906" s="0" t="n">
        <f aca="false">Inputs!$B$9-Inputs!$B$8*AG1906</f>
        <v>668.550354065027</v>
      </c>
      <c r="AJ1906" s="0" t="n">
        <f aca="false">RANK(AH1906,$AH$5:$AH$2004,0)+COUNTIF($AH$4:AH1905,AH1906)</f>
        <v>1801</v>
      </c>
      <c r="AK1906" s="0" t="n">
        <f aca="false">IF(AJ1906&lt;=Deciles!$B$5*(Deciles!$B$4+1),INT((AJ1906-1)/(Deciles!$B$4+1))+1,Deciles!$B$5+INT((AJ1906-1-Deciles!$B$5*(Deciles!$B$4+1))/Deciles!$B$4)+1)</f>
        <v>10</v>
      </c>
    </row>
    <row r="1907" customFormat="false" ht="15" hidden="false" customHeight="false" outlineLevel="0" collapsed="false">
      <c r="A1907" s="0" t="n">
        <v>56917</v>
      </c>
      <c r="B1907" s="0" t="s">
        <v>143</v>
      </c>
      <c r="C1907" s="0" t="n">
        <v>765</v>
      </c>
      <c r="D1907" s="0" t="n">
        <v>80</v>
      </c>
      <c r="E1907" s="0" t="n">
        <v>73.2976913452148</v>
      </c>
      <c r="F1907" s="0" t="n">
        <v>32</v>
      </c>
      <c r="G1907" s="0" t="n">
        <v>4.13600015640259</v>
      </c>
      <c r="H1907" s="0" t="n">
        <v>0.902666807174683</v>
      </c>
      <c r="I1907" s="0" t="n">
        <v>22</v>
      </c>
      <c r="J1907" s="0" t="n">
        <v>10.8589878082275</v>
      </c>
      <c r="K1907" s="0" t="n">
        <v>9.23333358764648</v>
      </c>
      <c r="L1907" s="0" t="n">
        <v>5.07179498672485</v>
      </c>
      <c r="M1907" s="0" t="n">
        <v>1.84646689891815</v>
      </c>
      <c r="N1907" s="0" t="n">
        <v>0</v>
      </c>
      <c r="O1907" s="0" t="n">
        <v>0</v>
      </c>
      <c r="P1907" s="0" t="s">
        <v>146</v>
      </c>
      <c r="Q1907" s="0" t="s">
        <v>141</v>
      </c>
      <c r="R1907" s="0" t="n">
        <v>2</v>
      </c>
      <c r="S1907" s="0" t="s">
        <v>161</v>
      </c>
      <c r="T1907" s="0" t="n">
        <v>0</v>
      </c>
      <c r="U1907" s="0" t="n">
        <v>51999.42</v>
      </c>
      <c r="V1907" s="0" t="n">
        <v>0.00716297421604395</v>
      </c>
      <c r="W1907" s="0" t="n">
        <v>626.105224609375</v>
      </c>
      <c r="X1907" s="0" t="n">
        <v>0.00726884137839079</v>
      </c>
      <c r="Y1907" s="0" t="n">
        <f aca="false">IF(ISNUMBER(C1907),INDEX(Scorecard!$D$5:$D$12,SUMPRODUCT(--(Scorecard!$G$5:$G$11&lt;C1907))+1),Scorecard!$D$13)</f>
        <v>1.23750384304241</v>
      </c>
      <c r="Z1907" s="0" t="n">
        <f aca="false">IF(ISNUMBER(D1907),INDEX(Scorecard!$D$14:$D$17,SUMPRODUCT(--(Scorecard!$G$14:$G$16&lt;D1907))+1),Scorecard!$D$18)</f>
        <v>0.0505355481560174</v>
      </c>
      <c r="AA1907" s="0" t="n">
        <f aca="false">IF(ISNUMBER(E1907),INDEX(Scorecard!$D$19:$D$26,SUMPRODUCT(--(Scorecard!$G$19:$G$25&lt;E1907))+1),Scorecard!$D$27)</f>
        <v>-0.0341578513653732</v>
      </c>
      <c r="AB1907" s="0" t="n">
        <f aca="false">IF(ISNUMBER(F1907),INDEX(Scorecard!$D$28:$D$35,SUMPRODUCT(--(Scorecard!$G$28:$G$34&lt;F1907))+1),Scorecard!$D$36)</f>
        <v>0.126913191054783</v>
      </c>
      <c r="AC1907" s="0" t="n">
        <f aca="false">IF(ISNUMBER(H1907),INDEX(Scorecard!$D$37:$D$44,SUMPRODUCT(--(Scorecard!$G$37:$G$43&lt;H1907))+1),Scorecard!$D$45)</f>
        <v>-0.975503570149195</v>
      </c>
      <c r="AD1907" s="0" t="n">
        <f aca="false">IF(ISNUMBER(I1907),INDEX(Scorecard!$D$46:$D$52,SUMPRODUCT(--(Scorecard!$G$46:$G$51&lt;I1907))+1),Scorecard!$D$53)</f>
        <v>-0.108777051091409</v>
      </c>
      <c r="AE1907" s="0" t="n">
        <f aca="false">IF(ISNUMBER(K1907),INDEX(Scorecard!$D$54:$D$61,SUMPRODUCT(--(Scorecard!$G$54:$G$60&lt;K1907))+1),Scorecard!$D$62)</f>
        <v>-0.541917179454542</v>
      </c>
      <c r="AF1907" s="0" t="n">
        <f aca="false">IF(ISNUMBER(L1907),INDEX(Scorecard!$D$63:$D$68,SUMPRODUCT(--(Scorecard!$G$63:$G$67&lt;L1907))+1),Scorecard!$D$69)</f>
        <v>0.322484508656054</v>
      </c>
      <c r="AG1907" s="0" t="n">
        <f aca="false">Inputs!$B$10+Scorecard!$J$5*Y1907+Scorecard!$J$6*Z1907+Scorecard!$J$7*AA1907+Scorecard!$J$8*AB1907+Scorecard!$J$9*AC1907+Scorecard!$J$10*AD1907+Scorecard!$J$11*AE1907+Scorecard!$J$12*AF1907</f>
        <v>-4.81676186056396</v>
      </c>
      <c r="AH1907" s="0" t="n">
        <f aca="false">MIN(1-Inputs!$B$13,MAX(Inputs!$B$13,1/(1+EXP(-(Inputs!$B$11*AG1907+Inputs!$B$12)))))</f>
        <v>0.00716297399561499</v>
      </c>
      <c r="AI1907" s="0" t="n">
        <f aca="false">Inputs!$B$9-Inputs!$B$8*AG1907</f>
        <v>626.10524519208</v>
      </c>
      <c r="AJ1907" s="0" t="n">
        <f aca="false">RANK(AH1907,$AH$5:$AH$2004,0)+COUNTIF($AH$4:AH1906,AH1907)</f>
        <v>1037</v>
      </c>
      <c r="AK1907" s="0" t="n">
        <f aca="false">IF(AJ1907&lt;=Deciles!$B$5*(Deciles!$B$4+1),INT((AJ1907-1)/(Deciles!$B$4+1))+1,Deciles!$B$5+INT((AJ1907-1-Deciles!$B$5*(Deciles!$B$4+1))/Deciles!$B$4)+1)</f>
        <v>6</v>
      </c>
    </row>
    <row r="1908" customFormat="false" ht="15" hidden="false" customHeight="false" outlineLevel="0" collapsed="false">
      <c r="A1908" s="0" t="n">
        <v>56929</v>
      </c>
      <c r="B1908" s="0" t="s">
        <v>150</v>
      </c>
      <c r="C1908" s="0" t="n">
        <v>734</v>
      </c>
      <c r="D1908" s="0" t="n">
        <v>66.871940612793</v>
      </c>
      <c r="E1908" s="0" t="n">
        <v>58.4500999450684</v>
      </c>
      <c r="F1908" s="0" t="n">
        <v>46</v>
      </c>
      <c r="G1908" s="0" t="n">
        <v>3.48900008201599</v>
      </c>
      <c r="H1908" s="0" t="n">
        <v>-3.14433312416077</v>
      </c>
      <c r="I1908" s="0" t="n">
        <v>20</v>
      </c>
      <c r="J1908" s="0" t="n">
        <v>12.5370302200317</v>
      </c>
      <c r="K1908" s="0" t="n">
        <v>4.80000019073486</v>
      </c>
      <c r="L1908" s="0" t="n">
        <v>-0.208333015441895</v>
      </c>
      <c r="M1908" s="0" t="n">
        <v>6.28858661651611</v>
      </c>
      <c r="N1908" s="0" t="n">
        <v>0</v>
      </c>
      <c r="O1908" s="0" t="n">
        <v>0</v>
      </c>
      <c r="P1908" s="0" t="s">
        <v>144</v>
      </c>
      <c r="Q1908" s="0" t="s">
        <v>141</v>
      </c>
      <c r="R1908" s="0" t="n">
        <v>1</v>
      </c>
      <c r="S1908" s="0" t="s">
        <v>149</v>
      </c>
      <c r="T1908" s="0" t="n">
        <v>0</v>
      </c>
      <c r="U1908" s="0" t="n">
        <v>278460.06</v>
      </c>
      <c r="V1908" s="0" t="n">
        <v>0.01013392675668</v>
      </c>
      <c r="W1908" s="0" t="n">
        <v>616.633850097656</v>
      </c>
      <c r="X1908" s="0" t="n">
        <v>0.0184950232505798</v>
      </c>
      <c r="Y1908" s="0" t="n">
        <f aca="false">IF(ISNUMBER(C1908),INDEX(Scorecard!$D$5:$D$12,SUMPRODUCT(--(Scorecard!$G$5:$G$11&lt;C1908))+1),Scorecard!$D$13)</f>
        <v>0.488358159108655</v>
      </c>
      <c r="Z1908" s="0" t="n">
        <f aca="false">IF(ISNUMBER(D1908),INDEX(Scorecard!$D$14:$D$17,SUMPRODUCT(--(Scorecard!$G$14:$G$16&lt;D1908))+1),Scorecard!$D$18)</f>
        <v>0.128579646629417</v>
      </c>
      <c r="AA1908" s="0" t="n">
        <f aca="false">IF(ISNUMBER(E1908),INDEX(Scorecard!$D$19:$D$26,SUMPRODUCT(--(Scorecard!$G$19:$G$25&lt;E1908))+1),Scorecard!$D$27)</f>
        <v>0.267179331770092</v>
      </c>
      <c r="AB1908" s="0" t="n">
        <f aca="false">IF(ISNUMBER(F1908),INDEX(Scorecard!$D$28:$D$35,SUMPRODUCT(--(Scorecard!$G$28:$G$34&lt;F1908))+1),Scorecard!$D$36)</f>
        <v>-0.400689107298307</v>
      </c>
      <c r="AC1908" s="0" t="n">
        <f aca="false">IF(ISNUMBER(H1908),INDEX(Scorecard!$D$37:$D$44,SUMPRODUCT(--(Scorecard!$G$37:$G$43&lt;H1908))+1),Scorecard!$D$45)</f>
        <v>1.35057635045042</v>
      </c>
      <c r="AD1908" s="0" t="n">
        <f aca="false">IF(ISNUMBER(I1908),INDEX(Scorecard!$D$46:$D$52,SUMPRODUCT(--(Scorecard!$G$46:$G$51&lt;I1908))+1),Scorecard!$D$53)</f>
        <v>-0.108777051091409</v>
      </c>
      <c r="AE1908" s="0" t="n">
        <f aca="false">IF(ISNUMBER(K1908),INDEX(Scorecard!$D$54:$D$61,SUMPRODUCT(--(Scorecard!$G$54:$G$60&lt;K1908))+1),Scorecard!$D$62)</f>
        <v>0.409483001259379</v>
      </c>
      <c r="AF1908" s="0" t="n">
        <f aca="false">IF(ISNUMBER(L1908),INDEX(Scorecard!$D$63:$D$68,SUMPRODUCT(--(Scorecard!$G$63:$G$67&lt;L1908))+1),Scorecard!$D$69)</f>
        <v>0.322484508656054</v>
      </c>
      <c r="AG1908" s="0" t="n">
        <f aca="false">Inputs!$B$10+Scorecard!$J$5*Y1908+Scorecard!$J$6*Z1908+Scorecard!$J$7*AA1908+Scorecard!$J$8*AB1908+Scorecard!$J$9*AC1908+Scorecard!$J$10*AD1908+Scorecard!$J$11*AE1908+Scorecard!$J$12*AF1908</f>
        <v>-4.48850820663604</v>
      </c>
      <c r="AH1908" s="0" t="n">
        <f aca="false">MIN(1-Inputs!$B$13,MAX(Inputs!$B$13,1/(1+EXP(-(Inputs!$B$11*AG1908+Inputs!$B$12)))))</f>
        <v>0.010133926857455</v>
      </c>
      <c r="AI1908" s="0" t="n">
        <f aca="false">Inputs!$B$9-Inputs!$B$8*AG1908</f>
        <v>616.63384681857</v>
      </c>
      <c r="AJ1908" s="0" t="n">
        <f aca="false">RANK(AH1908,$AH$5:$AH$2004,0)+COUNTIF($AH$4:AH1907,AH1908)</f>
        <v>810</v>
      </c>
      <c r="AK1908" s="0" t="n">
        <f aca="false">IF(AJ1908&lt;=Deciles!$B$5*(Deciles!$B$4+1),INT((AJ1908-1)/(Deciles!$B$4+1))+1,Deciles!$B$5+INT((AJ1908-1-Deciles!$B$5*(Deciles!$B$4+1))/Deciles!$B$4)+1)</f>
        <v>5</v>
      </c>
    </row>
    <row r="1909" customFormat="false" ht="15" hidden="false" customHeight="false" outlineLevel="0" collapsed="false">
      <c r="A1909" s="0" t="n">
        <v>56998</v>
      </c>
      <c r="B1909" s="0" t="s">
        <v>145</v>
      </c>
      <c r="C1909" s="0" t="n">
        <v>826</v>
      </c>
      <c r="D1909" s="0" t="n">
        <v>80</v>
      </c>
      <c r="E1909" s="0" t="n">
        <v>73.1345520019531</v>
      </c>
      <c r="F1909" s="0" t="n">
        <v>35</v>
      </c>
      <c r="G1909" s="0" t="n">
        <v>2.80800008773804</v>
      </c>
      <c r="H1909" s="0" t="n">
        <v>-0.708666563034058</v>
      </c>
      <c r="I1909" s="0" t="n">
        <v>13</v>
      </c>
      <c r="J1909" s="0" t="n">
        <v>12.5271835327148</v>
      </c>
      <c r="K1909" s="0" t="n">
        <v>5.25833320617676</v>
      </c>
      <c r="L1909" s="0" t="n">
        <v>-1.875</v>
      </c>
      <c r="M1909" s="0" t="n">
        <v>6.28858280181885</v>
      </c>
      <c r="N1909" s="0" t="n">
        <v>0</v>
      </c>
      <c r="O1909" s="0" t="n">
        <v>0</v>
      </c>
      <c r="P1909" s="0" t="s">
        <v>144</v>
      </c>
      <c r="Q1909" s="0" t="s">
        <v>141</v>
      </c>
      <c r="R1909" s="0" t="n">
        <v>2</v>
      </c>
      <c r="S1909" s="0" t="s">
        <v>149</v>
      </c>
      <c r="T1909" s="0" t="n">
        <v>0</v>
      </c>
      <c r="U1909" s="0" t="n">
        <v>275731.62</v>
      </c>
      <c r="V1909" s="0" t="n">
        <v>0.00169582199305296</v>
      </c>
      <c r="W1909" s="0" t="n">
        <v>665.246826171875</v>
      </c>
      <c r="X1909" s="0" t="n">
        <v>0.00144574523437768</v>
      </c>
      <c r="Y1909" s="0" t="n">
        <f aca="false">IF(ISNUMBER(C1909),INDEX(Scorecard!$D$5:$D$12,SUMPRODUCT(--(Scorecard!$G$5:$G$11&lt;C1909))+1),Scorecard!$D$13)</f>
        <v>2.19112706886128</v>
      </c>
      <c r="Z1909" s="0" t="n">
        <f aca="false">IF(ISNUMBER(D1909),INDEX(Scorecard!$D$14:$D$17,SUMPRODUCT(--(Scorecard!$G$14:$G$16&lt;D1909))+1),Scorecard!$D$18)</f>
        <v>0.0505355481560174</v>
      </c>
      <c r="AA1909" s="0" t="n">
        <f aca="false">IF(ISNUMBER(E1909),INDEX(Scorecard!$D$19:$D$26,SUMPRODUCT(--(Scorecard!$G$19:$G$25&lt;E1909))+1),Scorecard!$D$27)</f>
        <v>-0.0341578513653732</v>
      </c>
      <c r="AB1909" s="0" t="n">
        <f aca="false">IF(ISNUMBER(F1909),INDEX(Scorecard!$D$28:$D$35,SUMPRODUCT(--(Scorecard!$G$28:$G$34&lt;F1909))+1),Scorecard!$D$36)</f>
        <v>-0.0008456427959252</v>
      </c>
      <c r="AC1909" s="0" t="n">
        <f aca="false">IF(ISNUMBER(H1909),INDEX(Scorecard!$D$37:$D$44,SUMPRODUCT(--(Scorecard!$G$37:$G$43&lt;H1909))+1),Scorecard!$D$45)</f>
        <v>1.35057635045042</v>
      </c>
      <c r="AD1909" s="0" t="n">
        <f aca="false">IF(ISNUMBER(I1909),INDEX(Scorecard!$D$46:$D$52,SUMPRODUCT(--(Scorecard!$G$46:$G$51&lt;I1909))+1),Scorecard!$D$53)</f>
        <v>-0.114272400683245</v>
      </c>
      <c r="AE1909" s="0" t="n">
        <f aca="false">IF(ISNUMBER(K1909),INDEX(Scorecard!$D$54:$D$61,SUMPRODUCT(--(Scorecard!$G$54:$G$60&lt;K1909))+1),Scorecard!$D$62)</f>
        <v>0.126303549215828</v>
      </c>
      <c r="AF1909" s="0" t="n">
        <f aca="false">IF(ISNUMBER(L1909),INDEX(Scorecard!$D$63:$D$68,SUMPRODUCT(--(Scorecard!$G$63:$G$67&lt;L1909))+1),Scorecard!$D$69)</f>
        <v>-0.340582194386522</v>
      </c>
      <c r="AG1909" s="0" t="n">
        <f aca="false">Inputs!$B$10+Scorecard!$J$5*Y1909+Scorecard!$J$6*Z1909+Scorecard!$J$7*AA1909+Scorecard!$J$8*AB1909+Scorecard!$J$9*AC1909+Scorecard!$J$10*AD1909+Scorecard!$J$11*AE1909+Scorecard!$J$12*AF1909</f>
        <v>-6.17330514385541</v>
      </c>
      <c r="AH1909" s="0" t="n">
        <f aca="false">MIN(1-Inputs!$B$13,MAX(Inputs!$B$13,1/(1+EXP(-(Inputs!$B$11*AG1909+Inputs!$B$12)))))</f>
        <v>0.00169582200274356</v>
      </c>
      <c r="AI1909" s="0" t="n">
        <f aca="false">Inputs!$B$9-Inputs!$B$8*AG1909</f>
        <v>665.246810543196</v>
      </c>
      <c r="AJ1909" s="0" t="n">
        <f aca="false">RANK(AH1909,$AH$5:$AH$2004,0)+COUNTIF($AH$4:AH1908,AH1909)</f>
        <v>1757</v>
      </c>
      <c r="AK1909" s="0" t="n">
        <f aca="false">IF(AJ1909&lt;=Deciles!$B$5*(Deciles!$B$4+1),INT((AJ1909-1)/(Deciles!$B$4+1))+1,Deciles!$B$5+INT((AJ1909-1-Deciles!$B$5*(Deciles!$B$4+1))/Deciles!$B$4)+1)</f>
        <v>9</v>
      </c>
    </row>
    <row r="1910" customFormat="false" ht="15" hidden="false" customHeight="false" outlineLevel="0" collapsed="false">
      <c r="A1910" s="0" t="n">
        <v>57005</v>
      </c>
      <c r="B1910" s="0" t="s">
        <v>157</v>
      </c>
      <c r="C1910" s="0" t="n">
        <v>724</v>
      </c>
      <c r="D1910" s="0" t="n">
        <v>80</v>
      </c>
      <c r="E1910" s="0" t="n">
        <v>58.0037612915039</v>
      </c>
      <c r="F1910" s="0" t="n">
        <v>35</v>
      </c>
      <c r="G1910" s="0" t="n">
        <v>4.70499992370606</v>
      </c>
      <c r="H1910" s="0" t="n">
        <v>0.821666479110718</v>
      </c>
      <c r="I1910" s="0" t="n">
        <v>50</v>
      </c>
      <c r="J1910" s="0" t="n">
        <v>12.3433332443237</v>
      </c>
      <c r="K1910" s="0" t="n">
        <v>4.42307710647583</v>
      </c>
      <c r="L1910" s="0" t="n">
        <v>-0.276922702789307</v>
      </c>
      <c r="M1910" s="0" t="n">
        <v>5.74976253509522</v>
      </c>
      <c r="N1910" s="0" t="n">
        <v>0</v>
      </c>
      <c r="O1910" s="0" t="n">
        <v>0</v>
      </c>
      <c r="P1910" s="0" t="s">
        <v>144</v>
      </c>
      <c r="Q1910" s="0" t="s">
        <v>141</v>
      </c>
      <c r="R1910" s="0" t="n">
        <v>2</v>
      </c>
      <c r="S1910" s="0" t="s">
        <v>149</v>
      </c>
      <c r="T1910" s="0" t="n">
        <v>0</v>
      </c>
      <c r="U1910" s="0" t="n">
        <v>229425.4</v>
      </c>
      <c r="V1910" s="0" t="n">
        <v>0.00967198982834816</v>
      </c>
      <c r="W1910" s="0" t="n">
        <v>617.9091796875</v>
      </c>
      <c r="X1910" s="0" t="n">
        <v>0.00975730270147324</v>
      </c>
      <c r="Y1910" s="0" t="n">
        <f aca="false">IF(ISNUMBER(C1910),INDEX(Scorecard!$D$5:$D$12,SUMPRODUCT(--(Scorecard!$G$5:$G$11&lt;C1910))+1),Scorecard!$D$13)</f>
        <v>-0.0290424113398221</v>
      </c>
      <c r="Z1910" s="0" t="n">
        <f aca="false">IF(ISNUMBER(D1910),INDEX(Scorecard!$D$14:$D$17,SUMPRODUCT(--(Scorecard!$G$14:$G$16&lt;D1910))+1),Scorecard!$D$18)</f>
        <v>0.0505355481560174</v>
      </c>
      <c r="AA1910" s="0" t="n">
        <f aca="false">IF(ISNUMBER(E1910),INDEX(Scorecard!$D$19:$D$26,SUMPRODUCT(--(Scorecard!$G$19:$G$25&lt;E1910))+1),Scorecard!$D$27)</f>
        <v>0.285899340811827</v>
      </c>
      <c r="AB1910" s="0" t="n">
        <f aca="false">IF(ISNUMBER(F1910),INDEX(Scorecard!$D$28:$D$35,SUMPRODUCT(--(Scorecard!$G$28:$G$34&lt;F1910))+1),Scorecard!$D$36)</f>
        <v>-0.0008456427959252</v>
      </c>
      <c r="AC1910" s="0" t="n">
        <f aca="false">IF(ISNUMBER(H1910),INDEX(Scorecard!$D$37:$D$44,SUMPRODUCT(--(Scorecard!$G$37:$G$43&lt;H1910))+1),Scorecard!$D$45)</f>
        <v>-0.569454719285959</v>
      </c>
      <c r="AD1910" s="0" t="n">
        <f aca="false">IF(ISNUMBER(I1910),INDEX(Scorecard!$D$46:$D$52,SUMPRODUCT(--(Scorecard!$G$46:$G$51&lt;I1910))+1),Scorecard!$D$53)</f>
        <v>0.818882373006414</v>
      </c>
      <c r="AE1910" s="0" t="n">
        <f aca="false">IF(ISNUMBER(K1910),INDEX(Scorecard!$D$54:$D$61,SUMPRODUCT(--(Scorecard!$G$54:$G$60&lt;K1910))+1),Scorecard!$D$62)</f>
        <v>0.409483001259379</v>
      </c>
      <c r="AF1910" s="0" t="n">
        <f aca="false">IF(ISNUMBER(L1910),INDEX(Scorecard!$D$63:$D$68,SUMPRODUCT(--(Scorecard!$G$63:$G$67&lt;L1910))+1),Scorecard!$D$69)</f>
        <v>0.322484508656054</v>
      </c>
      <c r="AG1910" s="0" t="n">
        <f aca="false">Inputs!$B$10+Scorecard!$J$5*Y1910+Scorecard!$J$6*Z1910+Scorecard!$J$7*AA1910+Scorecard!$J$8*AB1910+Scorecard!$J$9*AC1910+Scorecard!$J$10*AD1910+Scorecard!$J$11*AE1910+Scorecard!$J$12*AF1910</f>
        <v>-4.53270682352827</v>
      </c>
      <c r="AH1910" s="0" t="n">
        <f aca="false">MIN(1-Inputs!$B$13,MAX(Inputs!$B$13,1/(1+EXP(-(Inputs!$B$11*AG1910+Inputs!$B$12)))))</f>
        <v>0.00967198972752017</v>
      </c>
      <c r="AI1910" s="0" t="n">
        <f aca="false">Inputs!$B$9-Inputs!$B$8*AG1910</f>
        <v>617.909149326662</v>
      </c>
      <c r="AJ1910" s="0" t="n">
        <f aca="false">RANK(AH1910,$AH$5:$AH$2004,0)+COUNTIF($AH$4:AH1909,AH1910)</f>
        <v>839</v>
      </c>
      <c r="AK1910" s="0" t="n">
        <f aca="false">IF(AJ1910&lt;=Deciles!$B$5*(Deciles!$B$4+1),INT((AJ1910-1)/(Deciles!$B$4+1))+1,Deciles!$B$5+INT((AJ1910-1-Deciles!$B$5*(Deciles!$B$4+1))/Deciles!$B$4)+1)</f>
        <v>5</v>
      </c>
    </row>
    <row r="1911" customFormat="false" ht="15" hidden="false" customHeight="false" outlineLevel="0" collapsed="false">
      <c r="A1911" s="0" t="n">
        <v>57009</v>
      </c>
      <c r="B1911" s="0" t="s">
        <v>152</v>
      </c>
      <c r="C1911" s="0" t="n">
        <v>675</v>
      </c>
      <c r="D1911" s="0" t="n">
        <v>79.9990997314453</v>
      </c>
      <c r="E1911" s="0" t="n">
        <v>66.5794067382813</v>
      </c>
      <c r="F1911" s="0" t="n">
        <v>34</v>
      </c>
      <c r="G1911" s="0" t="n">
        <v>3.80200004577637</v>
      </c>
      <c r="H1911" s="0" t="n">
        <v>-2.63133335113525</v>
      </c>
      <c r="I1911" s="0" t="n">
        <v>32</v>
      </c>
      <c r="J1911" s="0" t="n">
        <v>12.1150197982788</v>
      </c>
      <c r="K1911" s="0" t="n">
        <v>4.40000009536743</v>
      </c>
      <c r="L1911" s="0" t="n">
        <v>-0.458333015441895</v>
      </c>
      <c r="M1911" s="0" t="n">
        <v>6.54819536209106</v>
      </c>
      <c r="N1911" s="0" t="n">
        <v>0</v>
      </c>
      <c r="O1911" s="0" t="n">
        <v>0</v>
      </c>
      <c r="P1911" s="0" t="s">
        <v>144</v>
      </c>
      <c r="Q1911" s="0" t="s">
        <v>141</v>
      </c>
      <c r="R1911" s="0" t="n">
        <v>2</v>
      </c>
      <c r="S1911" s="0" t="s">
        <v>151</v>
      </c>
      <c r="T1911" s="0" t="n">
        <v>0</v>
      </c>
      <c r="U1911" s="0" t="n">
        <v>182593.89</v>
      </c>
      <c r="V1911" s="0" t="n">
        <v>0.073811374604702</v>
      </c>
      <c r="W1911" s="0" t="n">
        <v>561.094970703125</v>
      </c>
      <c r="X1911" s="0" t="n">
        <v>0.0371155552566052</v>
      </c>
      <c r="Y1911" s="0" t="n">
        <f aca="false">IF(ISNUMBER(C1911),INDEX(Scorecard!$D$5:$D$12,SUMPRODUCT(--(Scorecard!$G$5:$G$11&lt;C1911))+1),Scorecard!$D$13)</f>
        <v>-1.88220980528339</v>
      </c>
      <c r="Z1911" s="0" t="n">
        <f aca="false">IF(ISNUMBER(D1911),INDEX(Scorecard!$D$14:$D$17,SUMPRODUCT(--(Scorecard!$G$14:$G$16&lt;D1911))+1),Scorecard!$D$18)</f>
        <v>0.0505355481560174</v>
      </c>
      <c r="AA1911" s="0" t="n">
        <f aca="false">IF(ISNUMBER(E1911),INDEX(Scorecard!$D$19:$D$26,SUMPRODUCT(--(Scorecard!$G$19:$G$25&lt;E1911))+1),Scorecard!$D$27)</f>
        <v>0.0530843085177338</v>
      </c>
      <c r="AB1911" s="0" t="n">
        <f aca="false">IF(ISNUMBER(F1911),INDEX(Scorecard!$D$28:$D$35,SUMPRODUCT(--(Scorecard!$G$28:$G$34&lt;F1911))+1),Scorecard!$D$36)</f>
        <v>-0.0008456427959252</v>
      </c>
      <c r="AC1911" s="0" t="n">
        <f aca="false">IF(ISNUMBER(H1911),INDEX(Scorecard!$D$37:$D$44,SUMPRODUCT(--(Scorecard!$G$37:$G$43&lt;H1911))+1),Scorecard!$D$45)</f>
        <v>1.35057635045042</v>
      </c>
      <c r="AD1911" s="0" t="n">
        <f aca="false">IF(ISNUMBER(I1911),INDEX(Scorecard!$D$46:$D$52,SUMPRODUCT(--(Scorecard!$G$46:$G$51&lt;I1911))+1),Scorecard!$D$53)</f>
        <v>0.123869379412532</v>
      </c>
      <c r="AE1911" s="0" t="n">
        <f aca="false">IF(ISNUMBER(K1911),INDEX(Scorecard!$D$54:$D$61,SUMPRODUCT(--(Scorecard!$G$54:$G$60&lt;K1911))+1),Scorecard!$D$62)</f>
        <v>0.489050497890326</v>
      </c>
      <c r="AF1911" s="0" t="n">
        <f aca="false">IF(ISNUMBER(L1911),INDEX(Scorecard!$D$63:$D$68,SUMPRODUCT(--(Scorecard!$G$63:$G$67&lt;L1911))+1),Scorecard!$D$69)</f>
        <v>0.322484508656054</v>
      </c>
      <c r="AG1911" s="0" t="n">
        <f aca="false">Inputs!$B$10+Scorecard!$J$5*Y1911+Scorecard!$J$6*Z1911+Scorecard!$J$7*AA1911+Scorecard!$J$8*AB1911+Scorecard!$J$9*AC1911+Scorecard!$J$10*AD1911+Scorecard!$J$11*AE1911+Scorecard!$J$12*AF1911</f>
        <v>-2.56367816951169</v>
      </c>
      <c r="AH1911" s="0" t="n">
        <f aca="false">MIN(1-Inputs!$B$13,MAX(Inputs!$B$13,1/(1+EXP(-(Inputs!$B$11*AG1911+Inputs!$B$12)))))</f>
        <v>0.0738113780587427</v>
      </c>
      <c r="AI1911" s="0" t="n">
        <f aca="false">Inputs!$B$9-Inputs!$B$8*AG1911</f>
        <v>561.094991836302</v>
      </c>
      <c r="AJ1911" s="0" t="n">
        <f aca="false">RANK(AH1911,$AH$5:$AH$2004,0)+COUNTIF($AH$4:AH1910,AH1911)</f>
        <v>83</v>
      </c>
      <c r="AK1911" s="0" t="n">
        <f aca="false">IF(AJ1911&lt;=Deciles!$B$5*(Deciles!$B$4+1),INT((AJ1911-1)/(Deciles!$B$4+1))+1,Deciles!$B$5+INT((AJ1911-1-Deciles!$B$5*(Deciles!$B$4+1))/Deciles!$B$4)+1)</f>
        <v>1</v>
      </c>
    </row>
    <row r="1912" customFormat="false" ht="15" hidden="false" customHeight="false" outlineLevel="0" collapsed="false">
      <c r="A1912" s="0" t="n">
        <v>57025</v>
      </c>
      <c r="B1912" s="0" t="s">
        <v>143</v>
      </c>
      <c r="C1912" s="0" t="n">
        <v>740</v>
      </c>
      <c r="D1912" s="0" t="n">
        <v>93.8665084838867</v>
      </c>
      <c r="E1912" s="0" t="n">
        <v>83.3984756469727</v>
      </c>
      <c r="F1912" s="0" t="n">
        <v>24</v>
      </c>
      <c r="G1912" s="0" t="n">
        <v>4.79899978637695</v>
      </c>
      <c r="H1912" s="0" t="n">
        <v>1.56566643714905</v>
      </c>
      <c r="I1912" s="0" t="n">
        <v>24</v>
      </c>
      <c r="J1912" s="0" t="n">
        <v>12.8585567474365</v>
      </c>
      <c r="K1912" s="0" t="n">
        <v>9.63333320617676</v>
      </c>
      <c r="L1912" s="0" t="n">
        <v>5.0717945098877</v>
      </c>
      <c r="M1912" s="0" t="n">
        <v>2.57371878623962</v>
      </c>
      <c r="N1912" s="0" t="n">
        <v>0</v>
      </c>
      <c r="O1912" s="0" t="n">
        <v>0</v>
      </c>
      <c r="P1912" s="0" t="s">
        <v>144</v>
      </c>
      <c r="Q1912" s="0" t="s">
        <v>141</v>
      </c>
      <c r="R1912" s="0" t="n">
        <v>2</v>
      </c>
      <c r="S1912" s="0" t="s">
        <v>149</v>
      </c>
      <c r="T1912" s="0" t="n">
        <v>0</v>
      </c>
      <c r="U1912" s="0" t="n">
        <v>384061</v>
      </c>
      <c r="V1912" s="0" t="n">
        <v>0.0170849226415157</v>
      </c>
      <c r="W1912" s="0" t="n">
        <v>602.307312011719</v>
      </c>
      <c r="X1912" s="0" t="n">
        <v>0.0116450013592839</v>
      </c>
      <c r="Y1912" s="0" t="n">
        <f aca="false">IF(ISNUMBER(C1912),INDEX(Scorecard!$D$5:$D$12,SUMPRODUCT(--(Scorecard!$G$5:$G$11&lt;C1912))+1),Scorecard!$D$13)</f>
        <v>0.488358159108655</v>
      </c>
      <c r="Z1912" s="0" t="n">
        <f aca="false">IF(ISNUMBER(D1912),INDEX(Scorecard!$D$14:$D$17,SUMPRODUCT(--(Scorecard!$G$14:$G$16&lt;D1912))+1),Scorecard!$D$18)</f>
        <v>-0.361970872710667</v>
      </c>
      <c r="AA1912" s="0" t="n">
        <f aca="false">IF(ISNUMBER(E1912),INDEX(Scorecard!$D$19:$D$26,SUMPRODUCT(--(Scorecard!$G$19:$G$25&lt;E1912))+1),Scorecard!$D$27)</f>
        <v>-0.219855970853228</v>
      </c>
      <c r="AB1912" s="0" t="n">
        <f aca="false">IF(ISNUMBER(F1912),INDEX(Scorecard!$D$28:$D$35,SUMPRODUCT(--(Scorecard!$G$28:$G$34&lt;F1912))+1),Scorecard!$D$36)</f>
        <v>0.349218150643304</v>
      </c>
      <c r="AC1912" s="0" t="n">
        <f aca="false">IF(ISNUMBER(H1912),INDEX(Scorecard!$D$37:$D$44,SUMPRODUCT(--(Scorecard!$G$37:$G$43&lt;H1912))+1),Scorecard!$D$45)</f>
        <v>-0.975503570149195</v>
      </c>
      <c r="AD1912" s="0" t="n">
        <f aca="false">IF(ISNUMBER(I1912),INDEX(Scorecard!$D$46:$D$52,SUMPRODUCT(--(Scorecard!$G$46:$G$51&lt;I1912))+1),Scorecard!$D$53)</f>
        <v>-0.048559051279741</v>
      </c>
      <c r="AE1912" s="0" t="n">
        <f aca="false">IF(ISNUMBER(K1912),INDEX(Scorecard!$D$54:$D$61,SUMPRODUCT(--(Scorecard!$G$54:$G$60&lt;K1912))+1),Scorecard!$D$62)</f>
        <v>-0.541917179454542</v>
      </c>
      <c r="AF1912" s="0" t="n">
        <f aca="false">IF(ISNUMBER(L1912),INDEX(Scorecard!$D$63:$D$68,SUMPRODUCT(--(Scorecard!$G$63:$G$67&lt;L1912))+1),Scorecard!$D$69)</f>
        <v>0.322484508656054</v>
      </c>
      <c r="AG1912" s="0" t="n">
        <f aca="false">Inputs!$B$10+Scorecard!$J$5*Y1912+Scorecard!$J$6*Z1912+Scorecard!$J$7*AA1912+Scorecard!$J$8*AB1912+Scorecard!$J$9*AC1912+Scorecard!$J$10*AD1912+Scorecard!$J$11*AE1912+Scorecard!$J$12*AF1912</f>
        <v>-3.99198789035458</v>
      </c>
      <c r="AH1912" s="0" t="n">
        <f aca="false">MIN(1-Inputs!$B$13,MAX(Inputs!$B$13,1/(1+EXP(-(Inputs!$B$11*AG1912+Inputs!$B$12)))))</f>
        <v>0.0170849219135816</v>
      </c>
      <c r="AI1912" s="0" t="n">
        <f aca="false">Inputs!$B$9-Inputs!$B$8*AG1912</f>
        <v>602.307298858572</v>
      </c>
      <c r="AJ1912" s="0" t="n">
        <f aca="false">RANK(AH1912,$AH$5:$AH$2004,0)+COUNTIF($AH$4:AH1911,AH1912)</f>
        <v>525</v>
      </c>
      <c r="AK1912" s="0" t="n">
        <f aca="false">IF(AJ1912&lt;=Deciles!$B$5*(Deciles!$B$4+1),INT((AJ1912-1)/(Deciles!$B$4+1))+1,Deciles!$B$5+INT((AJ1912-1-Deciles!$B$5*(Deciles!$B$4+1))/Deciles!$B$4)+1)</f>
        <v>3</v>
      </c>
    </row>
    <row r="1913" customFormat="false" ht="15" hidden="false" customHeight="false" outlineLevel="0" collapsed="false">
      <c r="A1913" s="0" t="n">
        <v>57031</v>
      </c>
      <c r="B1913" s="0" t="s">
        <v>143</v>
      </c>
      <c r="C1913" s="0" t="n">
        <v>748</v>
      </c>
      <c r="D1913" s="0" t="n">
        <v>67.6971817016602</v>
      </c>
      <c r="E1913" s="0" t="n">
        <v>53.2406578063965</v>
      </c>
      <c r="F1913" s="0" t="n">
        <v>44</v>
      </c>
      <c r="G1913" s="0" t="n">
        <v>3.78600001335144</v>
      </c>
      <c r="H1913" s="0" t="n">
        <v>0.552666664123535</v>
      </c>
      <c r="I1913" s="0" t="n">
        <v>42</v>
      </c>
      <c r="J1913" s="0" t="n">
        <v>12.5366430282593</v>
      </c>
      <c r="K1913" s="0" t="n">
        <v>9.03333377838135</v>
      </c>
      <c r="L1913" s="0" t="n">
        <v>5.07179546356201</v>
      </c>
      <c r="M1913" s="0" t="n">
        <v>2.46950244903565</v>
      </c>
      <c r="N1913" s="0" t="n">
        <v>0</v>
      </c>
      <c r="O1913" s="0" t="n">
        <v>0</v>
      </c>
      <c r="P1913" s="0" t="s">
        <v>144</v>
      </c>
      <c r="Q1913" s="0" t="s">
        <v>141</v>
      </c>
      <c r="R1913" s="0" t="n">
        <v>1</v>
      </c>
      <c r="S1913" s="0" t="s">
        <v>156</v>
      </c>
      <c r="T1913" s="0" t="n">
        <v>0</v>
      </c>
      <c r="U1913" s="0" t="n">
        <v>278352.34</v>
      </c>
      <c r="V1913" s="0" t="n">
        <v>0.0163359176367521</v>
      </c>
      <c r="W1913" s="0" t="n">
        <v>603.541198730469</v>
      </c>
      <c r="X1913" s="0" t="n">
        <v>0.0105200698599219</v>
      </c>
      <c r="Y1913" s="0" t="n">
        <f aca="false">IF(ISNUMBER(C1913),INDEX(Scorecard!$D$5:$D$12,SUMPRODUCT(--(Scorecard!$G$5:$G$11&lt;C1913))+1),Scorecard!$D$13)</f>
        <v>0.488358159108655</v>
      </c>
      <c r="Z1913" s="0" t="n">
        <f aca="false">IF(ISNUMBER(D1913),INDEX(Scorecard!$D$14:$D$17,SUMPRODUCT(--(Scorecard!$G$14:$G$16&lt;D1913))+1),Scorecard!$D$18)</f>
        <v>0.128579646629417</v>
      </c>
      <c r="AA1913" s="0" t="n">
        <f aca="false">IF(ISNUMBER(E1913),INDEX(Scorecard!$D$19:$D$26,SUMPRODUCT(--(Scorecard!$G$19:$G$25&lt;E1913))+1),Scorecard!$D$27)</f>
        <v>0.57899015159425</v>
      </c>
      <c r="AB1913" s="0" t="n">
        <f aca="false">IF(ISNUMBER(F1913),INDEX(Scorecard!$D$28:$D$35,SUMPRODUCT(--(Scorecard!$G$28:$G$34&lt;F1913))+1),Scorecard!$D$36)</f>
        <v>-0.309727037437117</v>
      </c>
      <c r="AC1913" s="0" t="n">
        <f aca="false">IF(ISNUMBER(H1913),INDEX(Scorecard!$D$37:$D$44,SUMPRODUCT(--(Scorecard!$G$37:$G$43&lt;H1913))+1),Scorecard!$D$45)</f>
        <v>-0.271229676926091</v>
      </c>
      <c r="AD1913" s="0" t="n">
        <f aca="false">IF(ISNUMBER(I1913),INDEX(Scorecard!$D$46:$D$52,SUMPRODUCT(--(Scorecard!$G$46:$G$51&lt;I1913))+1),Scorecard!$D$53)</f>
        <v>0.569875412099532</v>
      </c>
      <c r="AE1913" s="0" t="n">
        <f aca="false">IF(ISNUMBER(K1913),INDEX(Scorecard!$D$54:$D$61,SUMPRODUCT(--(Scorecard!$G$54:$G$60&lt;K1913))+1),Scorecard!$D$62)</f>
        <v>-0.541917179454542</v>
      </c>
      <c r="AF1913" s="0" t="n">
        <f aca="false">IF(ISNUMBER(L1913),INDEX(Scorecard!$D$63:$D$68,SUMPRODUCT(--(Scorecard!$G$63:$G$67&lt;L1913))+1),Scorecard!$D$69)</f>
        <v>0.322484508656054</v>
      </c>
      <c r="AG1913" s="0" t="n">
        <f aca="false">Inputs!$B$10+Scorecard!$J$5*Y1913+Scorecard!$J$6*Z1913+Scorecard!$J$7*AA1913+Scorecard!$J$8*AB1913+Scorecard!$J$9*AC1913+Scorecard!$J$10*AD1913+Scorecard!$J$11*AE1913+Scorecard!$J$12*AF1913</f>
        <v>-4.0347518030442</v>
      </c>
      <c r="AH1913" s="0" t="n">
        <f aca="false">MIN(1-Inputs!$B$13,MAX(Inputs!$B$13,1/(1+EXP(-(Inputs!$B$11*AG1913+Inputs!$B$12)))))</f>
        <v>0.0163359178253307</v>
      </c>
      <c r="AI1913" s="0" t="n">
        <f aca="false">Inputs!$B$9-Inputs!$B$8*AG1913</f>
        <v>603.541204553899</v>
      </c>
      <c r="AJ1913" s="0" t="n">
        <f aca="false">RANK(AH1913,$AH$5:$AH$2004,0)+COUNTIF($AH$4:AH1912,AH1913)</f>
        <v>553</v>
      </c>
      <c r="AK1913" s="0" t="n">
        <f aca="false">IF(AJ1913&lt;=Deciles!$B$5*(Deciles!$B$4+1),INT((AJ1913-1)/(Deciles!$B$4+1))+1,Deciles!$B$5+INT((AJ1913-1-Deciles!$B$5*(Deciles!$B$4+1))/Deciles!$B$4)+1)</f>
        <v>3</v>
      </c>
    </row>
    <row r="1914" customFormat="false" ht="15" hidden="false" customHeight="false" outlineLevel="0" collapsed="false">
      <c r="A1914" s="0" t="n">
        <v>57047</v>
      </c>
      <c r="B1914" s="0" t="s">
        <v>157</v>
      </c>
      <c r="C1914" s="0" t="n">
        <v>768</v>
      </c>
      <c r="D1914" s="0" t="n">
        <v>63.1880722045898</v>
      </c>
      <c r="E1914" s="0" t="n">
        <v>37.4224472045898</v>
      </c>
      <c r="F1914" s="0" t="n">
        <v>38</v>
      </c>
      <c r="G1914" s="0" t="n">
        <v>4.07999992370606</v>
      </c>
      <c r="H1914" s="0" t="n">
        <v>0.196666479110718</v>
      </c>
      <c r="I1914" s="0" t="n">
        <v>93</v>
      </c>
      <c r="J1914" s="0" t="n">
        <v>11.6893510818481</v>
      </c>
      <c r="K1914" s="0" t="n">
        <v>3.72307682037354</v>
      </c>
      <c r="L1914" s="0" t="n">
        <v>-0.276923179626465</v>
      </c>
      <c r="M1914" s="0" t="n">
        <v>4.3403639793396</v>
      </c>
      <c r="N1914" s="0" t="n">
        <v>0</v>
      </c>
      <c r="O1914" s="0" t="n">
        <v>0</v>
      </c>
      <c r="P1914" s="0" t="s">
        <v>144</v>
      </c>
      <c r="Q1914" s="0" t="s">
        <v>141</v>
      </c>
      <c r="R1914" s="0" t="n">
        <v>1</v>
      </c>
      <c r="S1914" s="0" t="s">
        <v>142</v>
      </c>
      <c r="T1914" s="0" t="n">
        <v>0</v>
      </c>
      <c r="U1914" s="0" t="n">
        <v>119294.53</v>
      </c>
      <c r="V1914" s="0" t="n">
        <v>0.00210845191031694</v>
      </c>
      <c r="W1914" s="0" t="n">
        <v>659.341430664063</v>
      </c>
      <c r="X1914" s="0" t="n">
        <v>0.00162743916735053</v>
      </c>
      <c r="Y1914" s="0" t="n">
        <f aca="false">IF(ISNUMBER(C1914),INDEX(Scorecard!$D$5:$D$12,SUMPRODUCT(--(Scorecard!$G$5:$G$11&lt;C1914))+1),Scorecard!$D$13)</f>
        <v>1.23750384304241</v>
      </c>
      <c r="Z1914" s="0" t="n">
        <f aca="false">IF(ISNUMBER(D1914),INDEX(Scorecard!$D$14:$D$17,SUMPRODUCT(--(Scorecard!$G$14:$G$16&lt;D1914))+1),Scorecard!$D$18)</f>
        <v>0.248677243387958</v>
      </c>
      <c r="AA1914" s="0" t="n">
        <f aca="false">IF(ISNUMBER(E1914),INDEX(Scorecard!$D$19:$D$26,SUMPRODUCT(--(Scorecard!$G$19:$G$25&lt;E1914))+1),Scorecard!$D$27)</f>
        <v>0.57899015159425</v>
      </c>
      <c r="AB1914" s="0" t="n">
        <f aca="false">IF(ISNUMBER(F1914),INDEX(Scorecard!$D$28:$D$35,SUMPRODUCT(--(Scorecard!$G$28:$G$34&lt;F1914))+1),Scorecard!$D$36)</f>
        <v>-0.132616866359722</v>
      </c>
      <c r="AC1914" s="0" t="n">
        <f aca="false">IF(ISNUMBER(H1914),INDEX(Scorecard!$D$37:$D$44,SUMPRODUCT(--(Scorecard!$G$37:$G$43&lt;H1914))+1),Scorecard!$D$45)</f>
        <v>0.102184252677548</v>
      </c>
      <c r="AD1914" s="0" t="n">
        <f aca="false">IF(ISNUMBER(I1914),INDEX(Scorecard!$D$46:$D$52,SUMPRODUCT(--(Scorecard!$G$46:$G$51&lt;I1914))+1),Scorecard!$D$53)</f>
        <v>0.818882373006414</v>
      </c>
      <c r="AE1914" s="0" t="n">
        <f aca="false">IF(ISNUMBER(K1914),INDEX(Scorecard!$D$54:$D$61,SUMPRODUCT(--(Scorecard!$G$54:$G$60&lt;K1914))+1),Scorecard!$D$62)</f>
        <v>0.489050497890326</v>
      </c>
      <c r="AF1914" s="0" t="n">
        <f aca="false">IF(ISNUMBER(L1914),INDEX(Scorecard!$D$63:$D$68,SUMPRODUCT(--(Scorecard!$G$63:$G$67&lt;L1914))+1),Scorecard!$D$69)</f>
        <v>0.322484508656054</v>
      </c>
      <c r="AG1914" s="0" t="n">
        <f aca="false">Inputs!$B$10+Scorecard!$J$5*Y1914+Scorecard!$J$6*Z1914+Scorecard!$J$7*AA1914+Scorecard!$J$8*AB1914+Scorecard!$J$9*AC1914+Scorecard!$J$10*AD1914+Scorecard!$J$11*AE1914+Scorecard!$J$12*AF1914</f>
        <v>-5.96863955017008</v>
      </c>
      <c r="AH1914" s="0" t="n">
        <f aca="false">MIN(1-Inputs!$B$13,MAX(Inputs!$B$13,1/(1+EXP(-(Inputs!$B$11*AG1914+Inputs!$B$12)))))</f>
        <v>0.00210845181915772</v>
      </c>
      <c r="AI1914" s="0" t="n">
        <f aca="false">Inputs!$B$9-Inputs!$B$8*AG1914</f>
        <v>659.341409802188</v>
      </c>
      <c r="AJ1914" s="0" t="n">
        <f aca="false">RANK(AH1914,$AH$5:$AH$2004,0)+COUNTIF($AH$4:AH1913,AH1914)</f>
        <v>1677</v>
      </c>
      <c r="AK1914" s="0" t="n">
        <f aca="false">IF(AJ1914&lt;=Deciles!$B$5*(Deciles!$B$4+1),INT((AJ1914-1)/(Deciles!$B$4+1))+1,Deciles!$B$5+INT((AJ1914-1-Deciles!$B$5*(Deciles!$B$4+1))/Deciles!$B$4)+1)</f>
        <v>9</v>
      </c>
    </row>
    <row r="1915" customFormat="false" ht="15" hidden="false" customHeight="false" outlineLevel="0" collapsed="false">
      <c r="A1915" s="0" t="n">
        <v>57060</v>
      </c>
      <c r="B1915" s="0" t="s">
        <v>157</v>
      </c>
      <c r="C1915" s="0" t="n">
        <v>807</v>
      </c>
      <c r="D1915" s="0" t="n">
        <v>77.3563995361328</v>
      </c>
      <c r="E1915" s="0" t="n">
        <v>77.237190246582</v>
      </c>
      <c r="F1915" s="0" t="n">
        <v>24</v>
      </c>
      <c r="G1915" s="0" t="n">
        <v>3.61999988555908</v>
      </c>
      <c r="H1915" s="0" t="n">
        <v>-0.263333559036255</v>
      </c>
      <c r="I1915" s="0" t="n">
        <v>1</v>
      </c>
      <c r="J1915" s="0" t="n">
        <v>11.7981176376343</v>
      </c>
      <c r="K1915" s="0" t="n">
        <v>4.42307710647583</v>
      </c>
      <c r="L1915" s="0" t="n">
        <v>-0.276922702789307</v>
      </c>
      <c r="M1915" s="0" t="n">
        <v>5.74976253509522</v>
      </c>
      <c r="N1915" s="0" t="n">
        <v>0</v>
      </c>
      <c r="O1915" s="0" t="n">
        <v>0</v>
      </c>
      <c r="P1915" s="0" t="s">
        <v>144</v>
      </c>
      <c r="Q1915" s="0" t="s">
        <v>141</v>
      </c>
      <c r="R1915" s="0" t="n">
        <v>1</v>
      </c>
      <c r="S1915" s="0" t="s">
        <v>149</v>
      </c>
      <c r="T1915" s="0" t="n">
        <v>0</v>
      </c>
      <c r="U1915" s="0" t="n">
        <v>133001.72</v>
      </c>
      <c r="V1915" s="0" t="n">
        <v>0.000843596935737878</v>
      </c>
      <c r="W1915" s="0" t="n">
        <v>684.167419433594</v>
      </c>
      <c r="X1915" s="0" t="n">
        <v>0.000508229015395045</v>
      </c>
      <c r="Y1915" s="0" t="n">
        <f aca="false">IF(ISNUMBER(C1915),INDEX(Scorecard!$D$5:$D$12,SUMPRODUCT(--(Scorecard!$G$5:$G$11&lt;C1915))+1),Scorecard!$D$13)</f>
        <v>2.19112706886128</v>
      </c>
      <c r="Z1915" s="0" t="n">
        <f aca="false">IF(ISNUMBER(D1915),INDEX(Scorecard!$D$14:$D$17,SUMPRODUCT(--(Scorecard!$G$14:$G$16&lt;D1915))+1),Scorecard!$D$18)</f>
        <v>0.0505355481560174</v>
      </c>
      <c r="AA1915" s="0" t="n">
        <f aca="false">IF(ISNUMBER(E1915),INDEX(Scorecard!$D$19:$D$26,SUMPRODUCT(--(Scorecard!$G$19:$G$25&lt;E1915))+1),Scorecard!$D$27)</f>
        <v>-0.0341578513653732</v>
      </c>
      <c r="AB1915" s="0" t="n">
        <f aca="false">IF(ISNUMBER(F1915),INDEX(Scorecard!$D$28:$D$35,SUMPRODUCT(--(Scorecard!$G$28:$G$34&lt;F1915))+1),Scorecard!$D$36)</f>
        <v>0.349218150643304</v>
      </c>
      <c r="AC1915" s="0" t="n">
        <f aca="false">IF(ISNUMBER(H1915),INDEX(Scorecard!$D$37:$D$44,SUMPRODUCT(--(Scorecard!$G$37:$G$43&lt;H1915))+1),Scorecard!$D$45)</f>
        <v>0.769716833645565</v>
      </c>
      <c r="AD1915" s="0" t="n">
        <f aca="false">IF(ISNUMBER(I1915),INDEX(Scorecard!$D$46:$D$52,SUMPRODUCT(--(Scorecard!$G$46:$G$51&lt;I1915))+1),Scorecard!$D$53)</f>
        <v>-0.161534840507194</v>
      </c>
      <c r="AE1915" s="0" t="n">
        <f aca="false">IF(ISNUMBER(K1915),INDEX(Scorecard!$D$54:$D$61,SUMPRODUCT(--(Scorecard!$G$54:$G$60&lt;K1915))+1),Scorecard!$D$62)</f>
        <v>0.409483001259379</v>
      </c>
      <c r="AF1915" s="0" t="n">
        <f aca="false">IF(ISNUMBER(L1915),INDEX(Scorecard!$D$63:$D$68,SUMPRODUCT(--(Scorecard!$G$63:$G$67&lt;L1915))+1),Scorecard!$D$69)</f>
        <v>0.322484508656054</v>
      </c>
      <c r="AG1915" s="0" t="n">
        <f aca="false">Inputs!$B$10+Scorecard!$J$5*Y1915+Scorecard!$J$6*Z1915+Scorecard!$J$7*AA1915+Scorecard!$J$8*AB1915+Scorecard!$J$9*AC1915+Scorecard!$J$10*AD1915+Scorecard!$J$11*AE1915+Scorecard!$J$12*AF1915</f>
        <v>-6.82904361801369</v>
      </c>
      <c r="AH1915" s="0" t="n">
        <f aca="false">MIN(1-Inputs!$B$13,MAX(Inputs!$B$13,1/(1+EXP(-(Inputs!$B$11*AG1915+Inputs!$B$12)))))</f>
        <v>0.00084359694926826</v>
      </c>
      <c r="AI1915" s="0" t="n">
        <f aca="false">Inputs!$B$9-Inputs!$B$8*AG1915</f>
        <v>684.167423438961</v>
      </c>
      <c r="AJ1915" s="0" t="n">
        <f aca="false">RANK(AH1915,$AH$5:$AH$2004,0)+COUNTIF($AH$4:AH1914,AH1915)</f>
        <v>1942</v>
      </c>
      <c r="AK1915" s="0" t="n">
        <f aca="false">IF(AJ1915&lt;=Deciles!$B$5*(Deciles!$B$4+1),INT((AJ1915-1)/(Deciles!$B$4+1))+1,Deciles!$B$5+INT((AJ1915-1-Deciles!$B$5*(Deciles!$B$4+1))/Deciles!$B$4)+1)</f>
        <v>10</v>
      </c>
    </row>
    <row r="1916" customFormat="false" ht="15" hidden="false" customHeight="false" outlineLevel="0" collapsed="false">
      <c r="A1916" s="0" t="n">
        <v>57135</v>
      </c>
      <c r="B1916" s="0" t="s">
        <v>150</v>
      </c>
      <c r="C1916" s="0" t="n">
        <v>676</v>
      </c>
      <c r="D1916" s="0" t="n">
        <v>80</v>
      </c>
      <c r="E1916" s="0" t="n">
        <v>70.1646499633789</v>
      </c>
      <c r="F1916" s="0" t="n">
        <v>24</v>
      </c>
      <c r="G1916" s="0" t="n">
        <v>3.375</v>
      </c>
      <c r="H1916" s="0" t="n">
        <v>-3.25833320617676</v>
      </c>
      <c r="I1916" s="0" t="n">
        <v>20</v>
      </c>
      <c r="J1916" s="0" t="n">
        <v>13.2051286697388</v>
      </c>
      <c r="K1916" s="0" t="n">
        <v>4.19999980926514</v>
      </c>
      <c r="L1916" s="0" t="n">
        <v>-0.208333492279053</v>
      </c>
      <c r="M1916" s="0" t="n">
        <v>6.02960777282715</v>
      </c>
      <c r="N1916" s="0" t="n">
        <v>1</v>
      </c>
      <c r="O1916" s="0" t="n">
        <v>0</v>
      </c>
      <c r="P1916" s="0" t="s">
        <v>144</v>
      </c>
      <c r="Q1916" s="0" t="s">
        <v>141</v>
      </c>
      <c r="R1916" s="0" t="n">
        <v>2</v>
      </c>
      <c r="S1916" s="0" t="s">
        <v>156</v>
      </c>
      <c r="T1916" s="0" t="n">
        <v>0</v>
      </c>
      <c r="U1916" s="0" t="n">
        <v>543143.4</v>
      </c>
      <c r="V1916" s="0" t="n">
        <v>0.0525562614202499</v>
      </c>
      <c r="W1916" s="0" t="n">
        <v>570.900817871094</v>
      </c>
      <c r="X1916" s="0" t="n">
        <v>0.0254141539335251</v>
      </c>
      <c r="Y1916" s="0" t="n">
        <f aca="false">IF(ISNUMBER(C1916),INDEX(Scorecard!$D$5:$D$12,SUMPRODUCT(--(Scorecard!$G$5:$G$11&lt;C1916))+1),Scorecard!$D$13)</f>
        <v>-1.88220980528339</v>
      </c>
      <c r="Z1916" s="0" t="n">
        <f aca="false">IF(ISNUMBER(D1916),INDEX(Scorecard!$D$14:$D$17,SUMPRODUCT(--(Scorecard!$G$14:$G$16&lt;D1916))+1),Scorecard!$D$18)</f>
        <v>0.0505355481560174</v>
      </c>
      <c r="AA1916" s="0" t="n">
        <f aca="false">IF(ISNUMBER(E1916),INDEX(Scorecard!$D$19:$D$26,SUMPRODUCT(--(Scorecard!$G$19:$G$25&lt;E1916))+1),Scorecard!$D$27)</f>
        <v>0.0530843085177338</v>
      </c>
      <c r="AB1916" s="0" t="n">
        <f aca="false">IF(ISNUMBER(F1916),INDEX(Scorecard!$D$28:$D$35,SUMPRODUCT(--(Scorecard!$G$28:$G$34&lt;F1916))+1),Scorecard!$D$36)</f>
        <v>0.349218150643304</v>
      </c>
      <c r="AC1916" s="0" t="n">
        <f aca="false">IF(ISNUMBER(H1916),INDEX(Scorecard!$D$37:$D$44,SUMPRODUCT(--(Scorecard!$G$37:$G$43&lt;H1916))+1),Scorecard!$D$45)</f>
        <v>1.35057635045042</v>
      </c>
      <c r="AD1916" s="0" t="n">
        <f aca="false">IF(ISNUMBER(I1916),INDEX(Scorecard!$D$46:$D$52,SUMPRODUCT(--(Scorecard!$G$46:$G$51&lt;I1916))+1),Scorecard!$D$53)</f>
        <v>-0.108777051091409</v>
      </c>
      <c r="AE1916" s="0" t="n">
        <f aca="false">IF(ISNUMBER(K1916),INDEX(Scorecard!$D$54:$D$61,SUMPRODUCT(--(Scorecard!$G$54:$G$60&lt;K1916))+1),Scorecard!$D$62)</f>
        <v>0.489050497890326</v>
      </c>
      <c r="AF1916" s="0" t="n">
        <f aca="false">IF(ISNUMBER(L1916),INDEX(Scorecard!$D$63:$D$68,SUMPRODUCT(--(Scorecard!$G$63:$G$67&lt;L1916))+1),Scorecard!$D$69)</f>
        <v>0.322484508656054</v>
      </c>
      <c r="AG1916" s="0" t="n">
        <f aca="false">Inputs!$B$10+Scorecard!$J$5*Y1916+Scorecard!$J$6*Z1916+Scorecard!$J$7*AA1916+Scorecard!$J$8*AB1916+Scorecard!$J$9*AC1916+Scorecard!$J$10*AD1916+Scorecard!$J$11*AE1916+Scorecard!$J$12*AF1916</f>
        <v>-2.90352308999502</v>
      </c>
      <c r="AH1916" s="0" t="n">
        <f aca="false">MIN(1-Inputs!$B$13,MAX(Inputs!$B$13,1/(1+EXP(-(Inputs!$B$11*AG1916+Inputs!$B$12)))))</f>
        <v>0.0525562622348894</v>
      </c>
      <c r="AI1916" s="0" t="n">
        <f aca="false">Inputs!$B$9-Inputs!$B$8*AG1916</f>
        <v>570.900843465354</v>
      </c>
      <c r="AJ1916" s="0" t="n">
        <f aca="false">RANK(AH1916,$AH$5:$AH$2004,0)+COUNTIF($AH$4:AH1915,AH1916)</f>
        <v>136</v>
      </c>
      <c r="AK1916" s="0" t="n">
        <f aca="false">IF(AJ1916&lt;=Deciles!$B$5*(Deciles!$B$4+1),INT((AJ1916-1)/(Deciles!$B$4+1))+1,Deciles!$B$5+INT((AJ1916-1-Deciles!$B$5*(Deciles!$B$4+1))/Deciles!$B$4)+1)</f>
        <v>1</v>
      </c>
    </row>
    <row r="1917" customFormat="false" ht="15" hidden="false" customHeight="false" outlineLevel="0" collapsed="false">
      <c r="A1917" s="0" t="n">
        <v>57173</v>
      </c>
      <c r="B1917" s="0" t="s">
        <v>157</v>
      </c>
      <c r="C1917" s="0" t="n">
        <v>729</v>
      </c>
      <c r="D1917" s="0" t="n">
        <v>80</v>
      </c>
      <c r="E1917" s="0" t="n">
        <v>76.5410614013672</v>
      </c>
      <c r="F1917" s="0" t="n">
        <v>13</v>
      </c>
      <c r="G1917" s="0" t="n">
        <v>3.97000002861023</v>
      </c>
      <c r="H1917" s="0" t="n">
        <v>0.0866665840148926</v>
      </c>
      <c r="I1917" s="0" t="n">
        <v>9</v>
      </c>
      <c r="J1917" s="0" t="n">
        <v>12.1742124557495</v>
      </c>
      <c r="K1917" s="0" t="n">
        <v>3.32307696342468</v>
      </c>
      <c r="L1917" s="0" t="n">
        <v>-0.276922941207886</v>
      </c>
      <c r="M1917" s="0" t="n">
        <v>4.3403639793396</v>
      </c>
      <c r="N1917" s="0" t="n">
        <v>0</v>
      </c>
      <c r="O1917" s="0" t="n">
        <v>0</v>
      </c>
      <c r="P1917" s="0" t="s">
        <v>144</v>
      </c>
      <c r="Q1917" s="0" t="s">
        <v>141</v>
      </c>
      <c r="R1917" s="0" t="n">
        <v>1</v>
      </c>
      <c r="S1917" s="0" t="s">
        <v>147</v>
      </c>
      <c r="T1917" s="0" t="n">
        <v>0</v>
      </c>
      <c r="U1917" s="0" t="n">
        <v>193728.44</v>
      </c>
      <c r="V1917" s="0" t="n">
        <v>0.00597628857940435</v>
      </c>
      <c r="W1917" s="0" t="n">
        <v>631.039611816406</v>
      </c>
      <c r="X1917" s="0" t="n">
        <v>0.00257578399032354</v>
      </c>
      <c r="Y1917" s="0" t="n">
        <f aca="false">IF(ISNUMBER(C1917),INDEX(Scorecard!$D$5:$D$12,SUMPRODUCT(--(Scorecard!$G$5:$G$11&lt;C1917))+1),Scorecard!$D$13)</f>
        <v>-0.0290424113398221</v>
      </c>
      <c r="Z1917" s="0" t="n">
        <f aca="false">IF(ISNUMBER(D1917),INDEX(Scorecard!$D$14:$D$17,SUMPRODUCT(--(Scorecard!$G$14:$G$16&lt;D1917))+1),Scorecard!$D$18)</f>
        <v>0.0505355481560174</v>
      </c>
      <c r="AA1917" s="0" t="n">
        <f aca="false">IF(ISNUMBER(E1917),INDEX(Scorecard!$D$19:$D$26,SUMPRODUCT(--(Scorecard!$G$19:$G$25&lt;E1917))+1),Scorecard!$D$27)</f>
        <v>-0.0341578513653732</v>
      </c>
      <c r="AB1917" s="0" t="n">
        <f aca="false">IF(ISNUMBER(F1917),INDEX(Scorecard!$D$28:$D$35,SUMPRODUCT(--(Scorecard!$G$28:$G$34&lt;F1917))+1),Scorecard!$D$36)</f>
        <v>0.624829191519909</v>
      </c>
      <c r="AC1917" s="0" t="n">
        <f aca="false">IF(ISNUMBER(H1917),INDEX(Scorecard!$D$37:$D$44,SUMPRODUCT(--(Scorecard!$G$37:$G$43&lt;H1917))+1),Scorecard!$D$45)</f>
        <v>0.102184252677548</v>
      </c>
      <c r="AD1917" s="0" t="n">
        <f aca="false">IF(ISNUMBER(I1917),INDEX(Scorecard!$D$46:$D$52,SUMPRODUCT(--(Scorecard!$G$46:$G$51&lt;I1917))+1),Scorecard!$D$53)</f>
        <v>-0.114272400683245</v>
      </c>
      <c r="AE1917" s="0" t="n">
        <f aca="false">IF(ISNUMBER(K1917),INDEX(Scorecard!$D$54:$D$61,SUMPRODUCT(--(Scorecard!$G$54:$G$60&lt;K1917))+1),Scorecard!$D$62)</f>
        <v>0.489050497890326</v>
      </c>
      <c r="AF1917" s="0" t="n">
        <f aca="false">IF(ISNUMBER(L1917),INDEX(Scorecard!$D$63:$D$68,SUMPRODUCT(--(Scorecard!$G$63:$G$67&lt;L1917))+1),Scorecard!$D$69)</f>
        <v>0.322484508656054</v>
      </c>
      <c r="AG1917" s="0" t="n">
        <f aca="false">Inputs!$B$10+Scorecard!$J$5*Y1917+Scorecard!$J$6*Z1917+Scorecard!$J$7*AA1917+Scorecard!$J$8*AB1917+Scorecard!$J$9*AC1917+Scorecard!$J$10*AD1917+Scorecard!$J$11*AE1917+Scorecard!$J$12*AF1917</f>
        <v>-4.98777324949495</v>
      </c>
      <c r="AH1917" s="0" t="n">
        <f aca="false">MIN(1-Inputs!$B$13,MAX(Inputs!$B$13,1/(1+EXP(-(Inputs!$B$11*AG1917+Inputs!$B$12)))))</f>
        <v>0.00597628843081319</v>
      </c>
      <c r="AI1917" s="0" t="n">
        <f aca="false">Inputs!$B$9-Inputs!$B$8*AG1917</f>
        <v>631.039590847005</v>
      </c>
      <c r="AJ1917" s="0" t="n">
        <f aca="false">RANK(AH1917,$AH$5:$AH$2004,0)+COUNTIF($AH$4:AH1916,AH1917)</f>
        <v>1146</v>
      </c>
      <c r="AK1917" s="0" t="n">
        <f aca="false">IF(AJ1917&lt;=Deciles!$B$5*(Deciles!$B$4+1),INT((AJ1917-1)/(Deciles!$B$4+1))+1,Deciles!$B$5+INT((AJ1917-1-Deciles!$B$5*(Deciles!$B$4+1))/Deciles!$B$4)+1)</f>
        <v>6</v>
      </c>
    </row>
    <row r="1918" customFormat="false" ht="15" hidden="false" customHeight="false" outlineLevel="0" collapsed="false">
      <c r="A1918" s="0" t="n">
        <v>57313</v>
      </c>
      <c r="B1918" s="0" t="s">
        <v>152</v>
      </c>
      <c r="C1918" s="0" t="n">
        <v>740</v>
      </c>
      <c r="D1918" s="0" t="n">
        <v>81.1072769165039</v>
      </c>
      <c r="E1918" s="0" t="n">
        <v>70.4201126098633</v>
      </c>
      <c r="F1918" s="0" t="n">
        <v>27</v>
      </c>
      <c r="G1918" s="0" t="n">
        <v>3.06599998474121</v>
      </c>
      <c r="H1918" s="0" t="n">
        <v>-3.36733341217041</v>
      </c>
      <c r="I1918" s="0" t="n">
        <v>25</v>
      </c>
      <c r="J1918" s="0" t="n">
        <v>11.6266422271729</v>
      </c>
      <c r="K1918" s="0" t="n">
        <v>3.70000004768372</v>
      </c>
      <c r="L1918" s="0" t="n">
        <v>-0.458333253860474</v>
      </c>
      <c r="M1918" s="0" t="n">
        <v>4.74415826797485</v>
      </c>
      <c r="N1918" s="0" t="n">
        <v>0</v>
      </c>
      <c r="O1918" s="0" t="n">
        <v>0</v>
      </c>
      <c r="P1918" s="0" t="s">
        <v>140</v>
      </c>
      <c r="Q1918" s="0" t="s">
        <v>141</v>
      </c>
      <c r="R1918" s="0" t="n">
        <v>2</v>
      </c>
      <c r="S1918" s="0" t="s">
        <v>147</v>
      </c>
      <c r="T1918" s="0" t="n">
        <v>0</v>
      </c>
      <c r="U1918" s="0" t="n">
        <v>112043.516</v>
      </c>
      <c r="V1918" s="0" t="n">
        <v>0.00548718729987741</v>
      </c>
      <c r="W1918" s="0" t="n">
        <v>633.36376953125</v>
      </c>
      <c r="X1918" s="0" t="n">
        <v>0.0049068802036345</v>
      </c>
      <c r="Y1918" s="0" t="n">
        <f aca="false">IF(ISNUMBER(C1918),INDEX(Scorecard!$D$5:$D$12,SUMPRODUCT(--(Scorecard!$G$5:$G$11&lt;C1918))+1),Scorecard!$D$13)</f>
        <v>0.488358159108655</v>
      </c>
      <c r="Z1918" s="0" t="n">
        <f aca="false">IF(ISNUMBER(D1918),INDEX(Scorecard!$D$14:$D$17,SUMPRODUCT(--(Scorecard!$G$14:$G$16&lt;D1918))+1),Scorecard!$D$18)</f>
        <v>0.0505355481560174</v>
      </c>
      <c r="AA1918" s="0" t="n">
        <f aca="false">IF(ISNUMBER(E1918),INDEX(Scorecard!$D$19:$D$26,SUMPRODUCT(--(Scorecard!$G$19:$G$25&lt;E1918))+1),Scorecard!$D$27)</f>
        <v>0.0530843085177338</v>
      </c>
      <c r="AB1918" s="0" t="n">
        <f aca="false">IF(ISNUMBER(F1918),INDEX(Scorecard!$D$28:$D$35,SUMPRODUCT(--(Scorecard!$G$28:$G$34&lt;F1918))+1),Scorecard!$D$36)</f>
        <v>0.165097008946478</v>
      </c>
      <c r="AC1918" s="0" t="n">
        <f aca="false">IF(ISNUMBER(H1918),INDEX(Scorecard!$D$37:$D$44,SUMPRODUCT(--(Scorecard!$G$37:$G$43&lt;H1918))+1),Scorecard!$D$45)</f>
        <v>1.35057635045042</v>
      </c>
      <c r="AD1918" s="0" t="n">
        <f aca="false">IF(ISNUMBER(I1918),INDEX(Scorecard!$D$46:$D$52,SUMPRODUCT(--(Scorecard!$G$46:$G$51&lt;I1918))+1),Scorecard!$D$53)</f>
        <v>-0.048559051279741</v>
      </c>
      <c r="AE1918" s="0" t="n">
        <f aca="false">IF(ISNUMBER(K1918),INDEX(Scorecard!$D$54:$D$61,SUMPRODUCT(--(Scorecard!$G$54:$G$60&lt;K1918))+1),Scorecard!$D$62)</f>
        <v>0.489050497890326</v>
      </c>
      <c r="AF1918" s="0" t="n">
        <f aca="false">IF(ISNUMBER(L1918),INDEX(Scorecard!$D$63:$D$68,SUMPRODUCT(--(Scorecard!$G$63:$G$67&lt;L1918))+1),Scorecard!$D$69)</f>
        <v>0.322484508656054</v>
      </c>
      <c r="AG1918" s="0" t="n">
        <f aca="false">Inputs!$B$10+Scorecard!$J$5*Y1918+Scorecard!$J$6*Z1918+Scorecard!$J$7*AA1918+Scorecard!$J$8*AB1918+Scorecard!$J$9*AC1918+Scorecard!$J$10*AD1918+Scorecard!$J$11*AE1918+Scorecard!$J$12*AF1918</f>
        <v>-5.0683225125654</v>
      </c>
      <c r="AH1918" s="0" t="n">
        <f aca="false">MIN(1-Inputs!$B$13,MAX(Inputs!$B$13,1/(1+EXP(-(Inputs!$B$11*AG1918+Inputs!$B$12)))))</f>
        <v>0.00548718725460144</v>
      </c>
      <c r="AI1918" s="0" t="n">
        <f aca="false">Inputs!$B$9-Inputs!$B$8*AG1918</f>
        <v>633.363751294585</v>
      </c>
      <c r="AJ1918" s="0" t="n">
        <f aca="false">RANK(AH1918,$AH$5:$AH$2004,0)+COUNTIF($AH$4:AH1917,AH1918)</f>
        <v>1194</v>
      </c>
      <c r="AK1918" s="0" t="n">
        <f aca="false">IF(AJ1918&lt;=Deciles!$B$5*(Deciles!$B$4+1),INT((AJ1918-1)/(Deciles!$B$4+1))+1,Deciles!$B$5+INT((AJ1918-1-Deciles!$B$5*(Deciles!$B$4+1))/Deciles!$B$4)+1)</f>
        <v>6</v>
      </c>
    </row>
    <row r="1919" customFormat="false" ht="15" hidden="false" customHeight="false" outlineLevel="0" collapsed="false">
      <c r="A1919" s="0" t="n">
        <v>57316</v>
      </c>
      <c r="B1919" s="0" t="s">
        <v>158</v>
      </c>
      <c r="C1919" s="0" t="n">
        <v>732</v>
      </c>
      <c r="D1919" s="0" t="n">
        <v>88.8208770751953</v>
      </c>
      <c r="E1919" s="0" t="n">
        <v>87.6273880004883</v>
      </c>
      <c r="F1919" s="0" t="n">
        <v>27</v>
      </c>
      <c r="G1919" s="0" t="n">
        <v>3.43499994277954</v>
      </c>
      <c r="H1919" s="0" t="n">
        <v>0.518333196640015</v>
      </c>
      <c r="I1919" s="0" t="n">
        <v>6</v>
      </c>
      <c r="J1919" s="0" t="n">
        <v>12.4736070632935</v>
      </c>
      <c r="K1919" s="0" t="n">
        <v>6.03333330154419</v>
      </c>
      <c r="L1919" s="0" t="n">
        <v>2.71025633811951</v>
      </c>
      <c r="M1919" s="0" t="n">
        <v>0.387000143527985</v>
      </c>
      <c r="N1919" s="0" t="n">
        <v>0</v>
      </c>
      <c r="O1919" s="0" t="n">
        <v>0</v>
      </c>
      <c r="P1919" s="0" t="s">
        <v>144</v>
      </c>
      <c r="Q1919" s="0" t="s">
        <v>153</v>
      </c>
      <c r="R1919" s="0" t="n">
        <v>1</v>
      </c>
      <c r="S1919" s="0" t="s">
        <v>147</v>
      </c>
      <c r="T1919" s="0" t="n">
        <v>0</v>
      </c>
      <c r="U1919" s="0" t="n">
        <v>261347.67</v>
      </c>
      <c r="V1919" s="0" t="n">
        <v>0.0286374092102051</v>
      </c>
      <c r="W1919" s="0" t="n">
        <v>588.008178710938</v>
      </c>
      <c r="X1919" s="0" t="n">
        <v>0.0112593295052648</v>
      </c>
      <c r="Y1919" s="0" t="n">
        <f aca="false">IF(ISNUMBER(C1919),INDEX(Scorecard!$D$5:$D$12,SUMPRODUCT(--(Scorecard!$G$5:$G$11&lt;C1919))+1),Scorecard!$D$13)</f>
        <v>-0.0290424113398221</v>
      </c>
      <c r="Z1919" s="0" t="n">
        <f aca="false">IF(ISNUMBER(D1919),INDEX(Scorecard!$D$14:$D$17,SUMPRODUCT(--(Scorecard!$G$14:$G$16&lt;D1919))+1),Scorecard!$D$18)</f>
        <v>-0.361970872710667</v>
      </c>
      <c r="AA1919" s="0" t="n">
        <f aca="false">IF(ISNUMBER(E1919),INDEX(Scorecard!$D$19:$D$26,SUMPRODUCT(--(Scorecard!$G$19:$G$25&lt;E1919))+1),Scorecard!$D$27)</f>
        <v>-0.820992370602782</v>
      </c>
      <c r="AB1919" s="0" t="n">
        <f aca="false">IF(ISNUMBER(F1919),INDEX(Scorecard!$D$28:$D$35,SUMPRODUCT(--(Scorecard!$G$28:$G$34&lt;F1919))+1),Scorecard!$D$36)</f>
        <v>0.165097008946478</v>
      </c>
      <c r="AC1919" s="0" t="n">
        <f aca="false">IF(ISNUMBER(H1919),INDEX(Scorecard!$D$37:$D$44,SUMPRODUCT(--(Scorecard!$G$37:$G$43&lt;H1919))+1),Scorecard!$D$45)</f>
        <v>-0.271229676926091</v>
      </c>
      <c r="AD1919" s="0" t="n">
        <f aca="false">IF(ISNUMBER(I1919),INDEX(Scorecard!$D$46:$D$52,SUMPRODUCT(--(Scorecard!$G$46:$G$51&lt;I1919))+1),Scorecard!$D$53)</f>
        <v>-0.161534840507194</v>
      </c>
      <c r="AE1919" s="0" t="n">
        <f aca="false">IF(ISNUMBER(K1919),INDEX(Scorecard!$D$54:$D$61,SUMPRODUCT(--(Scorecard!$G$54:$G$60&lt;K1919))+1),Scorecard!$D$62)</f>
        <v>0.0151758992857273</v>
      </c>
      <c r="AF1919" s="0" t="n">
        <f aca="false">IF(ISNUMBER(L1919),INDEX(Scorecard!$D$63:$D$68,SUMPRODUCT(--(Scorecard!$G$63:$G$67&lt;L1919))+1),Scorecard!$D$69)</f>
        <v>0.322484508656054</v>
      </c>
      <c r="AG1919" s="0" t="n">
        <f aca="false">Inputs!$B$10+Scorecard!$J$5*Y1919+Scorecard!$J$6*Z1919+Scorecard!$J$7*AA1919+Scorecard!$J$8*AB1919+Scorecard!$J$9*AC1919+Scorecard!$J$10*AD1919+Scorecard!$J$11*AE1919+Scorecard!$J$12*AF1919</f>
        <v>-3.49641858042397</v>
      </c>
      <c r="AH1919" s="0" t="n">
        <f aca="false">MIN(1-Inputs!$B$13,MAX(Inputs!$B$13,1/(1+EXP(-(Inputs!$B$11*AG1919+Inputs!$B$12)))))</f>
        <v>0.0286374089212768</v>
      </c>
      <c r="AI1919" s="0" t="n">
        <f aca="false">Inputs!$B$9-Inputs!$B$8*AG1919</f>
        <v>588.008191141499</v>
      </c>
      <c r="AJ1919" s="0" t="n">
        <f aca="false">RANK(AH1919,$AH$5:$AH$2004,0)+COUNTIF($AH$4:AH1918,AH1919)</f>
        <v>330</v>
      </c>
      <c r="AK1919" s="0" t="n">
        <f aca="false">IF(AJ1919&lt;=Deciles!$B$5*(Deciles!$B$4+1),INT((AJ1919-1)/(Deciles!$B$4+1))+1,Deciles!$B$5+INT((AJ1919-1-Deciles!$B$5*(Deciles!$B$4+1))/Deciles!$B$4)+1)</f>
        <v>2</v>
      </c>
    </row>
    <row r="1920" customFormat="false" ht="15" hidden="false" customHeight="false" outlineLevel="0" collapsed="false">
      <c r="A1920" s="0" t="n">
        <v>57328</v>
      </c>
      <c r="B1920" s="0" t="s">
        <v>139</v>
      </c>
      <c r="C1920" s="0" t="n">
        <v>756</v>
      </c>
      <c r="D1920" s="0" t="n">
        <v>71.0912857055664</v>
      </c>
      <c r="E1920" s="0" t="n">
        <v>69.5352401733398</v>
      </c>
      <c r="F1920" s="0" t="n">
        <v>34</v>
      </c>
      <c r="G1920" s="0" t="n">
        <v>3.20000004768372</v>
      </c>
      <c r="H1920" s="0" t="n">
        <v>0.183333396911621</v>
      </c>
      <c r="I1920" s="0" t="n">
        <v>4</v>
      </c>
      <c r="J1920" s="0" t="n">
        <v>12.8569326400757</v>
      </c>
      <c r="K1920" s="0" t="n">
        <v>5.03333330154419</v>
      </c>
      <c r="L1920" s="0" t="n">
        <v>-3.50000047683716</v>
      </c>
      <c r="M1920" s="0" t="n">
        <v>2.74066424369812</v>
      </c>
      <c r="N1920" s="0" t="n">
        <v>0</v>
      </c>
      <c r="O1920" s="0" t="n">
        <v>0</v>
      </c>
      <c r="P1920" s="0" t="s">
        <v>144</v>
      </c>
      <c r="Q1920" s="0" t="s">
        <v>141</v>
      </c>
      <c r="R1920" s="0" t="n">
        <v>1</v>
      </c>
      <c r="S1920" s="0" t="s">
        <v>147</v>
      </c>
      <c r="T1920" s="0" t="n">
        <v>0</v>
      </c>
      <c r="U1920" s="0" t="n">
        <v>383437.72</v>
      </c>
      <c r="V1920" s="0" t="n">
        <v>0.00701434724032879</v>
      </c>
      <c r="W1920" s="0" t="n">
        <v>626.6767578125</v>
      </c>
      <c r="X1920" s="0" t="n">
        <v>0.00530359800904989</v>
      </c>
      <c r="Y1920" s="0" t="n">
        <f aca="false">IF(ISNUMBER(C1920),INDEX(Scorecard!$D$5:$D$12,SUMPRODUCT(--(Scorecard!$G$5:$G$11&lt;C1920))+1),Scorecard!$D$13)</f>
        <v>0.733188958177614</v>
      </c>
      <c r="Z1920" s="0" t="n">
        <f aca="false">IF(ISNUMBER(D1920),INDEX(Scorecard!$D$14:$D$17,SUMPRODUCT(--(Scorecard!$G$14:$G$16&lt;D1920))+1),Scorecard!$D$18)</f>
        <v>0.128579646629417</v>
      </c>
      <c r="AA1920" s="0" t="n">
        <f aca="false">IF(ISNUMBER(E1920),INDEX(Scorecard!$D$19:$D$26,SUMPRODUCT(--(Scorecard!$G$19:$G$25&lt;E1920))+1),Scorecard!$D$27)</f>
        <v>0.0530843085177338</v>
      </c>
      <c r="AB1920" s="0" t="n">
        <f aca="false">IF(ISNUMBER(F1920),INDEX(Scorecard!$D$28:$D$35,SUMPRODUCT(--(Scorecard!$G$28:$G$34&lt;F1920))+1),Scorecard!$D$36)</f>
        <v>-0.0008456427959252</v>
      </c>
      <c r="AC1920" s="0" t="n">
        <f aca="false">IF(ISNUMBER(H1920),INDEX(Scorecard!$D$37:$D$44,SUMPRODUCT(--(Scorecard!$G$37:$G$43&lt;H1920))+1),Scorecard!$D$45)</f>
        <v>0.102184252677548</v>
      </c>
      <c r="AD1920" s="0" t="n">
        <f aca="false">IF(ISNUMBER(I1920),INDEX(Scorecard!$D$46:$D$52,SUMPRODUCT(--(Scorecard!$G$46:$G$51&lt;I1920))+1),Scorecard!$D$53)</f>
        <v>-0.161534840507194</v>
      </c>
      <c r="AE1920" s="0" t="n">
        <f aca="false">IF(ISNUMBER(K1920),INDEX(Scorecard!$D$54:$D$61,SUMPRODUCT(--(Scorecard!$G$54:$G$60&lt;K1920))+1),Scorecard!$D$62)</f>
        <v>0.214429354789033</v>
      </c>
      <c r="AF1920" s="0" t="n">
        <f aca="false">IF(ISNUMBER(L1920),INDEX(Scorecard!$D$63:$D$68,SUMPRODUCT(--(Scorecard!$G$63:$G$67&lt;L1920))+1),Scorecard!$D$69)</f>
        <v>-0.340582194386522</v>
      </c>
      <c r="AG1920" s="0" t="n">
        <f aca="false">Inputs!$B$10+Scorecard!$J$5*Y1920+Scorecard!$J$6*Z1920+Scorecard!$J$7*AA1920+Scorecard!$J$8*AB1920+Scorecard!$J$9*AC1920+Scorecard!$J$10*AD1920+Scorecard!$J$11*AE1920+Scorecard!$J$12*AF1920</f>
        <v>-4.83656934136489</v>
      </c>
      <c r="AH1920" s="0" t="n">
        <f aca="false">MIN(1-Inputs!$B$13,MAX(Inputs!$B$13,1/(1+EXP(-(Inputs!$B$11*AG1920+Inputs!$B$12)))))</f>
        <v>0.00701434704727375</v>
      </c>
      <c r="AI1920" s="0" t="n">
        <f aca="false">Inputs!$B$9-Inputs!$B$8*AG1920</f>
        <v>626.67676827856</v>
      </c>
      <c r="AJ1920" s="0" t="n">
        <f aca="false">RANK(AH1920,$AH$5:$AH$2004,0)+COUNTIF($AH$4:AH1919,AH1920)</f>
        <v>1054</v>
      </c>
      <c r="AK1920" s="0" t="n">
        <f aca="false">IF(AJ1920&lt;=Deciles!$B$5*(Deciles!$B$4+1),INT((AJ1920-1)/(Deciles!$B$4+1))+1,Deciles!$B$5+INT((AJ1920-1-Deciles!$B$5*(Deciles!$B$4+1))/Deciles!$B$4)+1)</f>
        <v>6</v>
      </c>
    </row>
    <row r="1921" customFormat="false" ht="15" hidden="false" customHeight="false" outlineLevel="0" collapsed="false">
      <c r="A1921" s="0" t="n">
        <v>57342</v>
      </c>
      <c r="B1921" s="0" t="s">
        <v>155</v>
      </c>
      <c r="C1921" s="0" t="n">
        <v>776</v>
      </c>
      <c r="D1921" s="0" t="n">
        <v>82.9854354858398</v>
      </c>
      <c r="E1921" s="0" t="n">
        <v>58.0429267883301</v>
      </c>
      <c r="F1921" s="0" t="n">
        <v>28</v>
      </c>
      <c r="G1921" s="0" t="n">
        <v>3.63700008392334</v>
      </c>
      <c r="H1921" s="0" t="n">
        <v>-2.09633302688599</v>
      </c>
      <c r="I1921" s="0" t="n">
        <v>61</v>
      </c>
      <c r="J1921" s="0" t="n">
        <v>12.4565696716309</v>
      </c>
      <c r="K1921" s="0" t="n">
        <v>5.00833320617676</v>
      </c>
      <c r="L1921" s="0" t="n">
        <v>-1.125</v>
      </c>
      <c r="M1921" s="0" t="n">
        <v>6.2885799407959</v>
      </c>
      <c r="N1921" s="0" t="n">
        <v>0</v>
      </c>
      <c r="O1921" s="0" t="n">
        <v>0</v>
      </c>
      <c r="P1921" s="0" t="s">
        <v>140</v>
      </c>
      <c r="Q1921" s="0" t="s">
        <v>141</v>
      </c>
      <c r="R1921" s="0" t="n">
        <v>1</v>
      </c>
      <c r="S1921" s="0" t="s">
        <v>149</v>
      </c>
      <c r="T1921" s="0" t="n">
        <v>0</v>
      </c>
      <c r="U1921" s="0" t="n">
        <v>256932.81</v>
      </c>
      <c r="V1921" s="0" t="n">
        <v>0.00249348604120314</v>
      </c>
      <c r="W1921" s="0" t="n">
        <v>654.791564941406</v>
      </c>
      <c r="X1921" s="0" t="n">
        <v>0.00182357954327017</v>
      </c>
      <c r="Y1921" s="0" t="n">
        <f aca="false">IF(ISNUMBER(C1921),INDEX(Scorecard!$D$5:$D$12,SUMPRODUCT(--(Scorecard!$G$5:$G$11&lt;C1921))+1),Scorecard!$D$13)</f>
        <v>1.23750384304241</v>
      </c>
      <c r="Z1921" s="0" t="n">
        <f aca="false">IF(ISNUMBER(D1921),INDEX(Scorecard!$D$14:$D$17,SUMPRODUCT(--(Scorecard!$G$14:$G$16&lt;D1921))+1),Scorecard!$D$18)</f>
        <v>0.0505355481560174</v>
      </c>
      <c r="AA1921" s="0" t="n">
        <f aca="false">IF(ISNUMBER(E1921),INDEX(Scorecard!$D$19:$D$26,SUMPRODUCT(--(Scorecard!$G$19:$G$25&lt;E1921))+1),Scorecard!$D$27)</f>
        <v>0.285899340811827</v>
      </c>
      <c r="AB1921" s="0" t="n">
        <f aca="false">IF(ISNUMBER(F1921),INDEX(Scorecard!$D$28:$D$35,SUMPRODUCT(--(Scorecard!$G$28:$G$34&lt;F1921))+1),Scorecard!$D$36)</f>
        <v>0.165097008946478</v>
      </c>
      <c r="AC1921" s="0" t="n">
        <f aca="false">IF(ISNUMBER(H1921),INDEX(Scorecard!$D$37:$D$44,SUMPRODUCT(--(Scorecard!$G$37:$G$43&lt;H1921))+1),Scorecard!$D$45)</f>
        <v>1.35057635045042</v>
      </c>
      <c r="AD1921" s="0" t="n">
        <f aca="false">IF(ISNUMBER(I1921),INDEX(Scorecard!$D$46:$D$52,SUMPRODUCT(--(Scorecard!$G$46:$G$51&lt;I1921))+1),Scorecard!$D$53)</f>
        <v>0.818882373006414</v>
      </c>
      <c r="AE1921" s="0" t="n">
        <f aca="false">IF(ISNUMBER(K1921),INDEX(Scorecard!$D$54:$D$61,SUMPRODUCT(--(Scorecard!$G$54:$G$60&lt;K1921))+1),Scorecard!$D$62)</f>
        <v>0.214429354789033</v>
      </c>
      <c r="AF1921" s="0" t="n">
        <f aca="false">IF(ISNUMBER(L1921),INDEX(Scorecard!$D$63:$D$68,SUMPRODUCT(--(Scorecard!$G$63:$G$67&lt;L1921))+1),Scorecard!$D$69)</f>
        <v>-0.340582194386522</v>
      </c>
      <c r="AG1921" s="0" t="n">
        <f aca="false">Inputs!$B$10+Scorecard!$J$5*Y1921+Scorecard!$J$6*Z1921+Scorecard!$J$7*AA1921+Scorecard!$J$8*AB1921+Scorecard!$J$9*AC1921+Scorecard!$J$10*AD1921+Scorecard!$J$11*AE1921+Scorecard!$J$12*AF1921</f>
        <v>-5.81095334312026</v>
      </c>
      <c r="AH1921" s="0" t="n">
        <f aca="false">MIN(1-Inputs!$B$13,MAX(Inputs!$B$13,1/(1+EXP(-(Inputs!$B$11*AG1921+Inputs!$B$12)))))</f>
        <v>0.0024934860381778</v>
      </c>
      <c r="AI1921" s="0" t="n">
        <f aca="false">Inputs!$B$9-Inputs!$B$8*AG1921</f>
        <v>654.79154762364</v>
      </c>
      <c r="AJ1921" s="0" t="n">
        <f aca="false">RANK(AH1921,$AH$5:$AH$2004,0)+COUNTIF($AH$4:AH1920,AH1921)</f>
        <v>1624</v>
      </c>
      <c r="AK1921" s="0" t="n">
        <f aca="false">IF(AJ1921&lt;=Deciles!$B$5*(Deciles!$B$4+1),INT((AJ1921-1)/(Deciles!$B$4+1))+1,Deciles!$B$5+INT((AJ1921-1-Deciles!$B$5*(Deciles!$B$4+1))/Deciles!$B$4)+1)</f>
        <v>9</v>
      </c>
    </row>
    <row r="1922" customFormat="false" ht="15" hidden="false" customHeight="false" outlineLevel="0" collapsed="false">
      <c r="A1922" s="0" t="n">
        <v>57388</v>
      </c>
      <c r="B1922" s="0" t="s">
        <v>157</v>
      </c>
      <c r="C1922" s="0" t="n">
        <v>707</v>
      </c>
      <c r="D1922" s="0" t="n">
        <v>80</v>
      </c>
      <c r="E1922" s="0" t="n">
        <v>76.3313522338867</v>
      </c>
      <c r="F1922" s="0" t="n">
        <v>22</v>
      </c>
      <c r="G1922" s="0" t="n">
        <v>4.17799997329712</v>
      </c>
      <c r="H1922" s="0" t="n">
        <v>0.294666528701782</v>
      </c>
      <c r="I1922" s="0" t="n">
        <v>8</v>
      </c>
      <c r="J1922" s="0" t="n">
        <v>12.9039525985718</v>
      </c>
      <c r="K1922" s="0" t="n">
        <v>4.42307710647583</v>
      </c>
      <c r="L1922" s="0" t="n">
        <v>-0.276922702789307</v>
      </c>
      <c r="M1922" s="0" t="n">
        <v>5.74976253509522</v>
      </c>
      <c r="N1922" s="0" t="n">
        <v>0</v>
      </c>
      <c r="O1922" s="0" t="n">
        <v>0</v>
      </c>
      <c r="P1922" s="0" t="s">
        <v>144</v>
      </c>
      <c r="Q1922" s="0" t="s">
        <v>141</v>
      </c>
      <c r="R1922" s="0" t="n">
        <v>2</v>
      </c>
      <c r="S1922" s="0" t="s">
        <v>149</v>
      </c>
      <c r="T1922" s="0" t="n">
        <v>0</v>
      </c>
      <c r="U1922" s="0" t="n">
        <v>401897.66</v>
      </c>
      <c r="V1922" s="0" t="n">
        <v>0.0107032023370266</v>
      </c>
      <c r="W1922" s="0" t="n">
        <v>615.139099121094</v>
      </c>
      <c r="X1922" s="0" t="n">
        <v>0.0153869157657027</v>
      </c>
      <c r="Y1922" s="0" t="n">
        <f aca="false">IF(ISNUMBER(C1922),INDEX(Scorecard!$D$5:$D$12,SUMPRODUCT(--(Scorecard!$G$5:$G$11&lt;C1922))+1),Scorecard!$D$13)</f>
        <v>-0.513000642971656</v>
      </c>
      <c r="Z1922" s="0" t="n">
        <f aca="false">IF(ISNUMBER(D1922),INDEX(Scorecard!$D$14:$D$17,SUMPRODUCT(--(Scorecard!$G$14:$G$16&lt;D1922))+1),Scorecard!$D$18)</f>
        <v>0.0505355481560174</v>
      </c>
      <c r="AA1922" s="0" t="n">
        <f aca="false">IF(ISNUMBER(E1922),INDEX(Scorecard!$D$19:$D$26,SUMPRODUCT(--(Scorecard!$G$19:$G$25&lt;E1922))+1),Scorecard!$D$27)</f>
        <v>-0.0341578513653732</v>
      </c>
      <c r="AB1922" s="0" t="n">
        <f aca="false">IF(ISNUMBER(F1922),INDEX(Scorecard!$D$28:$D$35,SUMPRODUCT(--(Scorecard!$G$28:$G$34&lt;F1922))+1),Scorecard!$D$36)</f>
        <v>0.624829191519909</v>
      </c>
      <c r="AC1922" s="0" t="n">
        <f aca="false">IF(ISNUMBER(H1922),INDEX(Scorecard!$D$37:$D$44,SUMPRODUCT(--(Scorecard!$G$37:$G$43&lt;H1922))+1),Scorecard!$D$45)</f>
        <v>-0.0679520129233634</v>
      </c>
      <c r="AD1922" s="0" t="n">
        <f aca="false">IF(ISNUMBER(I1922),INDEX(Scorecard!$D$46:$D$52,SUMPRODUCT(--(Scorecard!$G$46:$G$51&lt;I1922))+1),Scorecard!$D$53)</f>
        <v>-0.114272400683245</v>
      </c>
      <c r="AE1922" s="0" t="n">
        <f aca="false">IF(ISNUMBER(K1922),INDEX(Scorecard!$D$54:$D$61,SUMPRODUCT(--(Scorecard!$G$54:$G$60&lt;K1922))+1),Scorecard!$D$62)</f>
        <v>0.409483001259379</v>
      </c>
      <c r="AF1922" s="0" t="n">
        <f aca="false">IF(ISNUMBER(L1922),INDEX(Scorecard!$D$63:$D$68,SUMPRODUCT(--(Scorecard!$G$63:$G$67&lt;L1922))+1),Scorecard!$D$69)</f>
        <v>0.322484508656054</v>
      </c>
      <c r="AG1922" s="0" t="n">
        <f aca="false">Inputs!$B$10+Scorecard!$J$5*Y1922+Scorecard!$J$6*Z1922+Scorecard!$J$7*AA1922+Scorecard!$J$8*AB1922+Scorecard!$J$9*AC1922+Scorecard!$J$10*AD1922+Scorecard!$J$11*AE1922+Scorecard!$J$12*AF1922</f>
        <v>-4.43670454197599</v>
      </c>
      <c r="AH1922" s="0" t="n">
        <f aca="false">MIN(1-Inputs!$B$13,MAX(Inputs!$B$13,1/(1+EXP(-(Inputs!$B$11*AG1922+Inputs!$B$12)))))</f>
        <v>0.0107032022547992</v>
      </c>
      <c r="AI1922" s="0" t="n">
        <f aca="false">Inputs!$B$9-Inputs!$B$8*AG1922</f>
        <v>615.139109016472</v>
      </c>
      <c r="AJ1922" s="0" t="n">
        <f aca="false">RANK(AH1922,$AH$5:$AH$2004,0)+COUNTIF($AH$4:AH1921,AH1922)</f>
        <v>768</v>
      </c>
      <c r="AK1922" s="0" t="n">
        <f aca="false">IF(AJ1922&lt;=Deciles!$B$5*(Deciles!$B$4+1),INT((AJ1922-1)/(Deciles!$B$4+1))+1,Deciles!$B$5+INT((AJ1922-1-Deciles!$B$5*(Deciles!$B$4+1))/Deciles!$B$4)+1)</f>
        <v>4</v>
      </c>
    </row>
    <row r="1923" customFormat="false" ht="15" hidden="false" customHeight="false" outlineLevel="0" collapsed="false">
      <c r="A1923" s="0" t="n">
        <v>57425</v>
      </c>
      <c r="B1923" s="0" t="s">
        <v>155</v>
      </c>
      <c r="C1923" s="0" t="n">
        <v>787</v>
      </c>
      <c r="D1923" s="0" t="n">
        <v>80</v>
      </c>
      <c r="E1923" s="0" t="n">
        <v>75.7478790283203</v>
      </c>
      <c r="F1923" s="0" t="n">
        <v>41</v>
      </c>
      <c r="G1923" s="0" t="n">
        <v>2.99499988555908</v>
      </c>
      <c r="H1923" s="0" t="n">
        <v>-2.73833322525024</v>
      </c>
      <c r="I1923" s="0" t="n">
        <v>8</v>
      </c>
      <c r="J1923" s="0" t="n">
        <v>11.7833871841431</v>
      </c>
      <c r="K1923" s="0" t="n">
        <v>5.00833320617676</v>
      </c>
      <c r="L1923" s="0" t="n">
        <v>-1.125</v>
      </c>
      <c r="M1923" s="0" t="n">
        <v>6.2885799407959</v>
      </c>
      <c r="N1923" s="0" t="n">
        <v>0</v>
      </c>
      <c r="O1923" s="0" t="n">
        <v>0</v>
      </c>
      <c r="P1923" s="0" t="s">
        <v>144</v>
      </c>
      <c r="Q1923" s="0" t="s">
        <v>141</v>
      </c>
      <c r="R1923" s="0" t="n">
        <v>1</v>
      </c>
      <c r="S1923" s="0" t="s">
        <v>149</v>
      </c>
      <c r="T1923" s="0" t="n">
        <v>0</v>
      </c>
      <c r="U1923" s="0" t="n">
        <v>131056.92</v>
      </c>
      <c r="V1923" s="0" t="n">
        <v>0.00183690700214356</v>
      </c>
      <c r="W1923" s="0" t="n">
        <v>663.080139160156</v>
      </c>
      <c r="X1923" s="0" t="n">
        <v>0.00301775778643787</v>
      </c>
      <c r="Y1923" s="0" t="n">
        <f aca="false">IF(ISNUMBER(C1923),INDEX(Scorecard!$D$5:$D$12,SUMPRODUCT(--(Scorecard!$G$5:$G$11&lt;C1923))+1),Scorecard!$D$13)</f>
        <v>2.19112706886128</v>
      </c>
      <c r="Z1923" s="0" t="n">
        <f aca="false">IF(ISNUMBER(D1923),INDEX(Scorecard!$D$14:$D$17,SUMPRODUCT(--(Scorecard!$G$14:$G$16&lt;D1923))+1),Scorecard!$D$18)</f>
        <v>0.0505355481560174</v>
      </c>
      <c r="AA1923" s="0" t="n">
        <f aca="false">IF(ISNUMBER(E1923),INDEX(Scorecard!$D$19:$D$26,SUMPRODUCT(--(Scorecard!$G$19:$G$25&lt;E1923))+1),Scorecard!$D$27)</f>
        <v>-0.0341578513653732</v>
      </c>
      <c r="AB1923" s="0" t="n">
        <f aca="false">IF(ISNUMBER(F1923),INDEX(Scorecard!$D$28:$D$35,SUMPRODUCT(--(Scorecard!$G$28:$G$34&lt;F1923))+1),Scorecard!$D$36)</f>
        <v>-0.132616866359722</v>
      </c>
      <c r="AC1923" s="0" t="n">
        <f aca="false">IF(ISNUMBER(H1923),INDEX(Scorecard!$D$37:$D$44,SUMPRODUCT(--(Scorecard!$G$37:$G$43&lt;H1923))+1),Scorecard!$D$45)</f>
        <v>1.35057635045042</v>
      </c>
      <c r="AD1923" s="0" t="n">
        <f aca="false">IF(ISNUMBER(I1923),INDEX(Scorecard!$D$46:$D$52,SUMPRODUCT(--(Scorecard!$G$46:$G$51&lt;I1923))+1),Scorecard!$D$53)</f>
        <v>-0.114272400683245</v>
      </c>
      <c r="AE1923" s="0" t="n">
        <f aca="false">IF(ISNUMBER(K1923),INDEX(Scorecard!$D$54:$D$61,SUMPRODUCT(--(Scorecard!$G$54:$G$60&lt;K1923))+1),Scorecard!$D$62)</f>
        <v>0.214429354789033</v>
      </c>
      <c r="AF1923" s="0" t="n">
        <f aca="false">IF(ISNUMBER(L1923),INDEX(Scorecard!$D$63:$D$68,SUMPRODUCT(--(Scorecard!$G$63:$G$67&lt;L1923))+1),Scorecard!$D$69)</f>
        <v>-0.340582194386522</v>
      </c>
      <c r="AG1923" s="0" t="n">
        <f aca="false">Inputs!$B$10+Scorecard!$J$5*Y1923+Scorecard!$J$6*Z1923+Scorecard!$J$7*AA1923+Scorecard!$J$8*AB1923+Scorecard!$J$9*AC1923+Scorecard!$J$10*AD1923+Scorecard!$J$11*AE1923+Scorecard!$J$12*AF1923</f>
        <v>-6.09821384195111</v>
      </c>
      <c r="AH1923" s="0" t="n">
        <f aca="false">MIN(1-Inputs!$B$13,MAX(Inputs!$B$13,1/(1+EXP(-(Inputs!$B$11*AG1923+Inputs!$B$12)))))</f>
        <v>0.00183690705154262</v>
      </c>
      <c r="AI1923" s="0" t="n">
        <f aca="false">Inputs!$B$9-Inputs!$B$8*AG1923</f>
        <v>663.080133565771</v>
      </c>
      <c r="AJ1923" s="0" t="n">
        <f aca="false">RANK(AH1923,$AH$5:$AH$2004,0)+COUNTIF($AH$4:AH1922,AH1923)</f>
        <v>1730</v>
      </c>
      <c r="AK1923" s="0" t="n">
        <f aca="false">IF(AJ1923&lt;=Deciles!$B$5*(Deciles!$B$4+1),INT((AJ1923-1)/(Deciles!$B$4+1))+1,Deciles!$B$5+INT((AJ1923-1-Deciles!$B$5*(Deciles!$B$4+1))/Deciles!$B$4)+1)</f>
        <v>9</v>
      </c>
    </row>
    <row r="1924" customFormat="false" ht="15" hidden="false" customHeight="false" outlineLevel="0" collapsed="false">
      <c r="A1924" s="0" t="n">
        <v>57441</v>
      </c>
      <c r="B1924" s="0" t="s">
        <v>139</v>
      </c>
      <c r="C1924" s="0" t="n">
        <v>714</v>
      </c>
      <c r="D1924" s="0" t="n">
        <v>66.5212020874023</v>
      </c>
      <c r="E1924" s="0" t="n">
        <v>63.7684326171875</v>
      </c>
      <c r="F1924" s="0" t="n">
        <v>40</v>
      </c>
      <c r="G1924" s="0" t="n">
        <v>3.2960000038147</v>
      </c>
      <c r="H1924" s="0" t="n">
        <v>0.279333353042603</v>
      </c>
      <c r="I1924" s="0" t="n">
        <v>10</v>
      </c>
      <c r="J1924" s="0" t="n">
        <v>12.5538806915283</v>
      </c>
      <c r="K1924" s="0" t="n">
        <v>5.73333311080933</v>
      </c>
      <c r="L1924" s="0" t="n">
        <v>-3.50000047683716</v>
      </c>
      <c r="M1924" s="0" t="n">
        <v>2.59457206726074</v>
      </c>
      <c r="N1924" s="0" t="n">
        <v>1</v>
      </c>
      <c r="O1924" s="0" t="n">
        <v>0</v>
      </c>
      <c r="P1924" s="0" t="s">
        <v>144</v>
      </c>
      <c r="Q1924" s="0" t="s">
        <v>141</v>
      </c>
      <c r="R1924" s="0" t="n">
        <v>1</v>
      </c>
      <c r="S1924" s="0" t="s">
        <v>161</v>
      </c>
      <c r="T1924" s="0" t="n">
        <v>0</v>
      </c>
      <c r="U1924" s="0" t="n">
        <v>283192.06</v>
      </c>
      <c r="V1924" s="0" t="n">
        <v>0.0199999809265137</v>
      </c>
      <c r="W1924" s="0" t="n">
        <v>597.96337890625</v>
      </c>
      <c r="X1924" s="0" t="n">
        <v>0.0276469122618437</v>
      </c>
      <c r="Y1924" s="0" t="n">
        <f aca="false">IF(ISNUMBER(C1924),INDEX(Scorecard!$D$5:$D$12,SUMPRODUCT(--(Scorecard!$G$5:$G$11&lt;C1924))+1),Scorecard!$D$13)</f>
        <v>-0.0290424113398221</v>
      </c>
      <c r="Z1924" s="0" t="n">
        <f aca="false">IF(ISNUMBER(D1924),INDEX(Scorecard!$D$14:$D$17,SUMPRODUCT(--(Scorecard!$G$14:$G$16&lt;D1924))+1),Scorecard!$D$18)</f>
        <v>0.128579646629417</v>
      </c>
      <c r="AA1924" s="0" t="n">
        <f aca="false">IF(ISNUMBER(E1924),INDEX(Scorecard!$D$19:$D$26,SUMPRODUCT(--(Scorecard!$G$19:$G$25&lt;E1924))+1),Scorecard!$D$27)</f>
        <v>0.233621608745691</v>
      </c>
      <c r="AB1924" s="0" t="n">
        <f aca="false">IF(ISNUMBER(F1924),INDEX(Scorecard!$D$28:$D$35,SUMPRODUCT(--(Scorecard!$G$28:$G$34&lt;F1924))+1),Scorecard!$D$36)</f>
        <v>-0.132616866359722</v>
      </c>
      <c r="AC1924" s="0" t="n">
        <f aca="false">IF(ISNUMBER(H1924),INDEX(Scorecard!$D$37:$D$44,SUMPRODUCT(--(Scorecard!$G$37:$G$43&lt;H1924))+1),Scorecard!$D$45)</f>
        <v>-0.0679520129233634</v>
      </c>
      <c r="AD1924" s="0" t="n">
        <f aca="false">IF(ISNUMBER(I1924),INDEX(Scorecard!$D$46:$D$52,SUMPRODUCT(--(Scorecard!$G$46:$G$51&lt;I1924))+1),Scorecard!$D$53)</f>
        <v>-0.114272400683245</v>
      </c>
      <c r="AE1924" s="0" t="n">
        <f aca="false">IF(ISNUMBER(K1924),INDEX(Scorecard!$D$54:$D$61,SUMPRODUCT(--(Scorecard!$G$54:$G$60&lt;K1924))+1),Scorecard!$D$62)</f>
        <v>0.0151758992857273</v>
      </c>
      <c r="AF1924" s="0" t="n">
        <f aca="false">IF(ISNUMBER(L1924),INDEX(Scorecard!$D$63:$D$68,SUMPRODUCT(--(Scorecard!$G$63:$G$67&lt;L1924))+1),Scorecard!$D$69)</f>
        <v>-0.340582194386522</v>
      </c>
      <c r="AG1924" s="0" t="n">
        <f aca="false">Inputs!$B$10+Scorecard!$J$5*Y1924+Scorecard!$J$6*Z1924+Scorecard!$J$7*AA1924+Scorecard!$J$8*AB1924+Scorecard!$J$9*AC1924+Scorecard!$J$10*AD1924+Scorecard!$J$11*AE1924+Scorecard!$J$12*AF1924</f>
        <v>-3.84143833060233</v>
      </c>
      <c r="AH1924" s="0" t="n">
        <f aca="false">MIN(1-Inputs!$B$13,MAX(Inputs!$B$13,1/(1+EXP(-(Inputs!$B$11*AG1924+Inputs!$B$12)))))</f>
        <v>0.019999981017939</v>
      </c>
      <c r="AI1924" s="0" t="n">
        <f aca="false">Inputs!$B$9-Inputs!$B$8*AG1924</f>
        <v>597.963356793321</v>
      </c>
      <c r="AJ1924" s="0" t="n">
        <f aca="false">RANK(AH1924,$AH$5:$AH$2004,0)+COUNTIF($AH$4:AH1923,AH1924)</f>
        <v>456</v>
      </c>
      <c r="AK1924" s="0" t="n">
        <f aca="false">IF(AJ1924&lt;=Deciles!$B$5*(Deciles!$B$4+1),INT((AJ1924-1)/(Deciles!$B$4+1))+1,Deciles!$B$5+INT((AJ1924-1-Deciles!$B$5*(Deciles!$B$4+1))/Deciles!$B$4)+1)</f>
        <v>3</v>
      </c>
    </row>
    <row r="1925" customFormat="false" ht="15" hidden="false" customHeight="false" outlineLevel="0" collapsed="false">
      <c r="A1925" s="0" t="n">
        <v>57461</v>
      </c>
      <c r="B1925" s="0" t="s">
        <v>158</v>
      </c>
      <c r="C1925" s="0" t="n">
        <v>757</v>
      </c>
      <c r="D1925" s="0" t="n">
        <v>80</v>
      </c>
      <c r="E1925" s="0" t="n">
        <v>72.8577194213867</v>
      </c>
      <c r="F1925" s="0" t="n">
        <v>36</v>
      </c>
      <c r="G1925" s="0" t="n">
        <v>4.5460000038147</v>
      </c>
      <c r="H1925" s="0" t="n">
        <v>1.62933325767517</v>
      </c>
      <c r="I1925" s="0" t="n">
        <v>30</v>
      </c>
      <c r="J1925" s="0" t="n">
        <v>12.5174713134766</v>
      </c>
      <c r="K1925" s="0" t="n">
        <v>6.63333320617676</v>
      </c>
      <c r="L1925" s="0" t="n">
        <v>2.71025633811951</v>
      </c>
      <c r="M1925" s="0" t="n">
        <v>0.285017788410187</v>
      </c>
      <c r="N1925" s="0" t="n">
        <v>0</v>
      </c>
      <c r="O1925" s="0" t="n">
        <v>0</v>
      </c>
      <c r="P1925" s="0" t="s">
        <v>144</v>
      </c>
      <c r="Q1925" s="0" t="s">
        <v>141</v>
      </c>
      <c r="R1925" s="0" t="n">
        <v>1</v>
      </c>
      <c r="S1925" s="0" t="s">
        <v>159</v>
      </c>
      <c r="T1925" s="0" t="n">
        <v>0</v>
      </c>
      <c r="U1925" s="0" t="n">
        <v>273066.78</v>
      </c>
      <c r="V1925" s="0" t="n">
        <v>0.0114144878461957</v>
      </c>
      <c r="W1925" s="0" t="n">
        <v>613.378295898438</v>
      </c>
      <c r="X1925" s="0" t="n">
        <v>0.00611812993884087</v>
      </c>
      <c r="Y1925" s="0" t="n">
        <f aca="false">IF(ISNUMBER(C1925),INDEX(Scorecard!$D$5:$D$12,SUMPRODUCT(--(Scorecard!$G$5:$G$11&lt;C1925))+1),Scorecard!$D$13)</f>
        <v>0.733188958177614</v>
      </c>
      <c r="Z1925" s="0" t="n">
        <f aca="false">IF(ISNUMBER(D1925),INDEX(Scorecard!$D$14:$D$17,SUMPRODUCT(--(Scorecard!$G$14:$G$16&lt;D1925))+1),Scorecard!$D$18)</f>
        <v>0.0505355481560174</v>
      </c>
      <c r="AA1925" s="0" t="n">
        <f aca="false">IF(ISNUMBER(E1925),INDEX(Scorecard!$D$19:$D$26,SUMPRODUCT(--(Scorecard!$G$19:$G$25&lt;E1925))+1),Scorecard!$D$27)</f>
        <v>-0.0341578513653732</v>
      </c>
      <c r="AB1925" s="0" t="n">
        <f aca="false">IF(ISNUMBER(F1925),INDEX(Scorecard!$D$28:$D$35,SUMPRODUCT(--(Scorecard!$G$28:$G$34&lt;F1925))+1),Scorecard!$D$36)</f>
        <v>-0.0008456427959252</v>
      </c>
      <c r="AC1925" s="0" t="n">
        <f aca="false">IF(ISNUMBER(H1925),INDEX(Scorecard!$D$37:$D$44,SUMPRODUCT(--(Scorecard!$G$37:$G$43&lt;H1925))+1),Scorecard!$D$45)</f>
        <v>-0.975503570149195</v>
      </c>
      <c r="AD1925" s="0" t="n">
        <f aca="false">IF(ISNUMBER(I1925),INDEX(Scorecard!$D$46:$D$52,SUMPRODUCT(--(Scorecard!$G$46:$G$51&lt;I1925))+1),Scorecard!$D$53)</f>
        <v>0.123869379412532</v>
      </c>
      <c r="AE1925" s="0" t="n">
        <f aca="false">IF(ISNUMBER(K1925),INDEX(Scorecard!$D$54:$D$61,SUMPRODUCT(--(Scorecard!$G$54:$G$60&lt;K1925))+1),Scorecard!$D$62)</f>
        <v>-0.357264871923982</v>
      </c>
      <c r="AF1925" s="0" t="n">
        <f aca="false">IF(ISNUMBER(L1925),INDEX(Scorecard!$D$63:$D$68,SUMPRODUCT(--(Scorecard!$G$63:$G$67&lt;L1925))+1),Scorecard!$D$69)</f>
        <v>0.322484508656054</v>
      </c>
      <c r="AG1925" s="0" t="n">
        <f aca="false">Inputs!$B$10+Scorecard!$J$5*Y1925+Scorecard!$J$6*Z1925+Scorecard!$J$7*AA1925+Scorecard!$J$8*AB1925+Scorecard!$J$9*AC1925+Scorecard!$J$10*AD1925+Scorecard!$J$11*AE1925+Scorecard!$J$12*AF1925</f>
        <v>-4.37568025669058</v>
      </c>
      <c r="AH1925" s="0" t="n">
        <f aca="false">MIN(1-Inputs!$B$13,MAX(Inputs!$B$13,1/(1+EXP(-(Inputs!$B$11*AG1925+Inputs!$B$12)))))</f>
        <v>0.0114144882720248</v>
      </c>
      <c r="AI1925" s="0" t="n">
        <f aca="false">Inputs!$B$9-Inputs!$B$8*AG1925</f>
        <v>613.37832034137</v>
      </c>
      <c r="AJ1925" s="0" t="n">
        <f aca="false">RANK(AH1925,$AH$5:$AH$2004,0)+COUNTIF($AH$4:AH1924,AH1925)</f>
        <v>737</v>
      </c>
      <c r="AK1925" s="0" t="n">
        <f aca="false">IF(AJ1925&lt;=Deciles!$B$5*(Deciles!$B$4+1),INT((AJ1925-1)/(Deciles!$B$4+1))+1,Deciles!$B$5+INT((AJ1925-1-Deciles!$B$5*(Deciles!$B$4+1))/Deciles!$B$4)+1)</f>
        <v>4</v>
      </c>
    </row>
    <row r="1926" customFormat="false" ht="15" hidden="false" customHeight="false" outlineLevel="0" collapsed="false">
      <c r="A1926" s="0" t="n">
        <v>57474</v>
      </c>
      <c r="B1926" s="0" t="s">
        <v>143</v>
      </c>
      <c r="C1926" s="0" t="n">
        <v>793</v>
      </c>
      <c r="D1926" s="0" t="n">
        <v>80</v>
      </c>
      <c r="E1926" s="0" t="n">
        <v>74.1751174926758</v>
      </c>
      <c r="F1926" s="0" t="n">
        <v>40</v>
      </c>
      <c r="G1926" s="0" t="n">
        <v>3.70600008964539</v>
      </c>
      <c r="H1926" s="0" t="n">
        <v>0.472666740417481</v>
      </c>
      <c r="I1926" s="0" t="n">
        <v>17</v>
      </c>
      <c r="J1926" s="0" t="n">
        <v>12.2551794052124</v>
      </c>
      <c r="K1926" s="0" t="n">
        <v>9.03333377838135</v>
      </c>
      <c r="L1926" s="0" t="n">
        <v>5.07179546356201</v>
      </c>
      <c r="M1926" s="0" t="n">
        <v>2.46950244903565</v>
      </c>
      <c r="N1926" s="0" t="n">
        <v>0</v>
      </c>
      <c r="O1926" s="0" t="n">
        <v>0</v>
      </c>
      <c r="P1926" s="0" t="s">
        <v>144</v>
      </c>
      <c r="Q1926" s="0" t="s">
        <v>141</v>
      </c>
      <c r="R1926" s="0" t="n">
        <v>1</v>
      </c>
      <c r="S1926" s="0" t="s">
        <v>156</v>
      </c>
      <c r="T1926" s="0" t="n">
        <v>0</v>
      </c>
      <c r="U1926" s="0" t="n">
        <v>210066.42</v>
      </c>
      <c r="V1926" s="0" t="n">
        <v>0.00349946832284331</v>
      </c>
      <c r="W1926" s="0" t="n">
        <v>645.591369628906</v>
      </c>
      <c r="X1926" s="0" t="n">
        <v>0.00195197958964855</v>
      </c>
      <c r="Y1926" s="0" t="n">
        <f aca="false">IF(ISNUMBER(C1926),INDEX(Scorecard!$D$5:$D$12,SUMPRODUCT(--(Scorecard!$G$5:$G$11&lt;C1926))+1),Scorecard!$D$13)</f>
        <v>2.19112706886128</v>
      </c>
      <c r="Z1926" s="0" t="n">
        <f aca="false">IF(ISNUMBER(D1926),INDEX(Scorecard!$D$14:$D$17,SUMPRODUCT(--(Scorecard!$G$14:$G$16&lt;D1926))+1),Scorecard!$D$18)</f>
        <v>0.0505355481560174</v>
      </c>
      <c r="AA1926" s="0" t="n">
        <f aca="false">IF(ISNUMBER(E1926),INDEX(Scorecard!$D$19:$D$26,SUMPRODUCT(--(Scorecard!$G$19:$G$25&lt;E1926))+1),Scorecard!$D$27)</f>
        <v>-0.0341578513653732</v>
      </c>
      <c r="AB1926" s="0" t="n">
        <f aca="false">IF(ISNUMBER(F1926),INDEX(Scorecard!$D$28:$D$35,SUMPRODUCT(--(Scorecard!$G$28:$G$34&lt;F1926))+1),Scorecard!$D$36)</f>
        <v>-0.132616866359722</v>
      </c>
      <c r="AC1926" s="0" t="n">
        <f aca="false">IF(ISNUMBER(H1926),INDEX(Scorecard!$D$37:$D$44,SUMPRODUCT(--(Scorecard!$G$37:$G$43&lt;H1926))+1),Scorecard!$D$45)</f>
        <v>-0.271229676926091</v>
      </c>
      <c r="AD1926" s="0" t="n">
        <f aca="false">IF(ISNUMBER(I1926),INDEX(Scorecard!$D$46:$D$52,SUMPRODUCT(--(Scorecard!$G$46:$G$51&lt;I1926))+1),Scorecard!$D$53)</f>
        <v>-0.114272400683245</v>
      </c>
      <c r="AE1926" s="0" t="n">
        <f aca="false">IF(ISNUMBER(K1926),INDEX(Scorecard!$D$54:$D$61,SUMPRODUCT(--(Scorecard!$G$54:$G$60&lt;K1926))+1),Scorecard!$D$62)</f>
        <v>-0.541917179454542</v>
      </c>
      <c r="AF1926" s="0" t="n">
        <f aca="false">IF(ISNUMBER(L1926),INDEX(Scorecard!$D$63:$D$68,SUMPRODUCT(--(Scorecard!$G$63:$G$67&lt;L1926))+1),Scorecard!$D$69)</f>
        <v>0.322484508656054</v>
      </c>
      <c r="AG1926" s="0" t="n">
        <f aca="false">Inputs!$B$10+Scorecard!$J$5*Y1926+Scorecard!$J$6*Z1926+Scorecard!$J$7*AA1926+Scorecard!$J$8*AB1926+Scorecard!$J$9*AC1926+Scorecard!$J$10*AD1926+Scorecard!$J$11*AE1926+Scorecard!$J$12*AF1926</f>
        <v>-5.49210023825834</v>
      </c>
      <c r="AH1926" s="0" t="n">
        <f aca="false">MIN(1-Inputs!$B$13,MAX(Inputs!$B$13,1/(1+EXP(-(Inputs!$B$11*AG1926+Inputs!$B$12)))))</f>
        <v>0.00349946834389716</v>
      </c>
      <c r="AI1926" s="0" t="n">
        <f aca="false">Inputs!$B$9-Inputs!$B$8*AG1926</f>
        <v>645.591391760514</v>
      </c>
      <c r="AJ1926" s="0" t="n">
        <f aca="false">RANK(AH1926,$AH$5:$AH$2004,0)+COUNTIF($AH$4:AH1925,AH1926)</f>
        <v>1461</v>
      </c>
      <c r="AK1926" s="0" t="n">
        <f aca="false">IF(AJ1926&lt;=Deciles!$B$5*(Deciles!$B$4+1),INT((AJ1926-1)/(Deciles!$B$4+1))+1,Deciles!$B$5+INT((AJ1926-1-Deciles!$B$5*(Deciles!$B$4+1))/Deciles!$B$4)+1)</f>
        <v>8</v>
      </c>
    </row>
    <row r="1927" customFormat="false" ht="15" hidden="false" customHeight="false" outlineLevel="0" collapsed="false">
      <c r="A1927" s="0" t="n">
        <v>57491</v>
      </c>
      <c r="B1927" s="0" t="s">
        <v>155</v>
      </c>
      <c r="C1927" s="0" t="n">
        <v>800</v>
      </c>
      <c r="D1927" s="0" t="n">
        <v>61.6477584838867</v>
      </c>
      <c r="E1927" s="0" t="n">
        <v>55.730712890625</v>
      </c>
      <c r="F1927" s="0" t="n">
        <v>41</v>
      </c>
      <c r="G1927" s="0" t="n">
        <v>2.76900005340576</v>
      </c>
      <c r="H1927" s="0" t="n">
        <v>-2.96433305740356</v>
      </c>
      <c r="I1927" s="0" t="n">
        <v>19</v>
      </c>
      <c r="J1927" s="0" t="n">
        <v>12.3684225082398</v>
      </c>
      <c r="K1927" s="0" t="n">
        <v>4.20833349227905</v>
      </c>
      <c r="L1927" s="0" t="n">
        <v>-1.125</v>
      </c>
      <c r="M1927" s="0" t="n">
        <v>4.23436260223389</v>
      </c>
      <c r="N1927" s="0" t="n">
        <v>0</v>
      </c>
      <c r="O1927" s="0" t="n">
        <v>0</v>
      </c>
      <c r="P1927" s="0" t="s">
        <v>144</v>
      </c>
      <c r="Q1927" s="0" t="s">
        <v>141</v>
      </c>
      <c r="R1927" s="0" t="n">
        <v>1</v>
      </c>
      <c r="S1927" s="0" t="s">
        <v>148</v>
      </c>
      <c r="T1927" s="0" t="n">
        <v>0</v>
      </c>
      <c r="U1927" s="0" t="n">
        <v>235254.33</v>
      </c>
      <c r="V1927" s="0" t="n">
        <v>0.00110480829607695</v>
      </c>
      <c r="W1927" s="0" t="n">
        <v>676.859741210938</v>
      </c>
      <c r="X1927" s="0" t="n">
        <v>0.0016183553962037</v>
      </c>
      <c r="Y1927" s="0" t="n">
        <f aca="false">IF(ISNUMBER(C1927),INDEX(Scorecard!$D$5:$D$12,SUMPRODUCT(--(Scorecard!$G$5:$G$11&lt;C1927))+1),Scorecard!$D$13)</f>
        <v>2.19112706886128</v>
      </c>
      <c r="Z1927" s="0" t="n">
        <f aca="false">IF(ISNUMBER(D1927),INDEX(Scorecard!$D$14:$D$17,SUMPRODUCT(--(Scorecard!$G$14:$G$16&lt;D1927))+1),Scorecard!$D$18)</f>
        <v>0.248677243387958</v>
      </c>
      <c r="AA1927" s="0" t="n">
        <f aca="false">IF(ISNUMBER(E1927),INDEX(Scorecard!$D$19:$D$26,SUMPRODUCT(--(Scorecard!$G$19:$G$25&lt;E1927))+1),Scorecard!$D$27)</f>
        <v>0.285899340811827</v>
      </c>
      <c r="AB1927" s="0" t="n">
        <f aca="false">IF(ISNUMBER(F1927),INDEX(Scorecard!$D$28:$D$35,SUMPRODUCT(--(Scorecard!$G$28:$G$34&lt;F1927))+1),Scorecard!$D$36)</f>
        <v>-0.132616866359722</v>
      </c>
      <c r="AC1927" s="0" t="n">
        <f aca="false">IF(ISNUMBER(H1927),INDEX(Scorecard!$D$37:$D$44,SUMPRODUCT(--(Scorecard!$G$37:$G$43&lt;H1927))+1),Scorecard!$D$45)</f>
        <v>1.35057635045042</v>
      </c>
      <c r="AD1927" s="0" t="n">
        <f aca="false">IF(ISNUMBER(I1927),INDEX(Scorecard!$D$46:$D$52,SUMPRODUCT(--(Scorecard!$G$46:$G$51&lt;I1927))+1),Scorecard!$D$53)</f>
        <v>-0.108777051091409</v>
      </c>
      <c r="AE1927" s="0" t="n">
        <f aca="false">IF(ISNUMBER(K1927),INDEX(Scorecard!$D$54:$D$61,SUMPRODUCT(--(Scorecard!$G$54:$G$60&lt;K1927))+1),Scorecard!$D$62)</f>
        <v>0.489050497890326</v>
      </c>
      <c r="AF1927" s="0" t="n">
        <f aca="false">IF(ISNUMBER(L1927),INDEX(Scorecard!$D$63:$D$68,SUMPRODUCT(--(Scorecard!$G$63:$G$67&lt;L1927))+1),Scorecard!$D$69)</f>
        <v>-0.340582194386522</v>
      </c>
      <c r="AG1927" s="0" t="n">
        <f aca="false">Inputs!$B$10+Scorecard!$J$5*Y1927+Scorecard!$J$6*Z1927+Scorecard!$J$7*AA1927+Scorecard!$J$8*AB1927+Scorecard!$J$9*AC1927+Scorecard!$J$10*AD1927+Scorecard!$J$11*AE1927+Scorecard!$J$12*AF1927</f>
        <v>-6.5757779110575</v>
      </c>
      <c r="AH1927" s="0" t="n">
        <f aca="false">MIN(1-Inputs!$B$13,MAX(Inputs!$B$13,1/(1+EXP(-(Inputs!$B$11*AG1927+Inputs!$B$12)))))</f>
        <v>0.00110480828419111</v>
      </c>
      <c r="AI1927" s="0" t="n">
        <f aca="false">Inputs!$B$9-Inputs!$B$8*AG1927</f>
        <v>676.859719849902</v>
      </c>
      <c r="AJ1927" s="0" t="n">
        <f aca="false">RANK(AH1927,$AH$5:$AH$2004,0)+COUNTIF($AH$4:AH1926,AH1927)</f>
        <v>1878</v>
      </c>
      <c r="AK1927" s="0" t="n">
        <f aca="false">IF(AJ1927&lt;=Deciles!$B$5*(Deciles!$B$4+1),INT((AJ1927-1)/(Deciles!$B$4+1))+1,Deciles!$B$5+INT((AJ1927-1-Deciles!$B$5*(Deciles!$B$4+1))/Deciles!$B$4)+1)</f>
        <v>10</v>
      </c>
    </row>
    <row r="1928" customFormat="false" ht="15" hidden="false" customHeight="false" outlineLevel="0" collapsed="false">
      <c r="A1928" s="0" t="n">
        <v>57556</v>
      </c>
      <c r="B1928" s="0" t="s">
        <v>139</v>
      </c>
      <c r="C1928" s="0" t="n">
        <v>794</v>
      </c>
      <c r="D1928" s="0" t="n">
        <v>80</v>
      </c>
      <c r="E1928" s="0" t="n">
        <v>76.8693466186523</v>
      </c>
      <c r="F1928" s="0" t="n">
        <v>33</v>
      </c>
      <c r="G1928" s="0" t="n">
        <v>2.87100005149841</v>
      </c>
      <c r="H1928" s="0" t="n">
        <v>-0.145666599273682</v>
      </c>
      <c r="I1928" s="0" t="n">
        <v>6</v>
      </c>
      <c r="J1928" s="0" t="n">
        <v>12.4743347167969</v>
      </c>
      <c r="K1928" s="0" t="n">
        <v>5.53333330154419</v>
      </c>
      <c r="L1928" s="0" t="n">
        <v>-3.50000047683716</v>
      </c>
      <c r="M1928" s="0" t="n">
        <v>3.47430467605591</v>
      </c>
      <c r="N1928" s="0" t="n">
        <v>0</v>
      </c>
      <c r="O1928" s="0" t="n">
        <v>0</v>
      </c>
      <c r="P1928" s="0" t="s">
        <v>140</v>
      </c>
      <c r="Q1928" s="0" t="s">
        <v>141</v>
      </c>
      <c r="R1928" s="0" t="n">
        <v>2</v>
      </c>
      <c r="S1928" s="0" t="s">
        <v>156</v>
      </c>
      <c r="T1928" s="0" t="n">
        <v>0</v>
      </c>
      <c r="U1928" s="0" t="n">
        <v>261537.97</v>
      </c>
      <c r="V1928" s="0" t="n">
        <v>0.00194469885900617</v>
      </c>
      <c r="W1928" s="0" t="n">
        <v>661.533874511719</v>
      </c>
      <c r="X1928" s="0" t="n">
        <v>0.00218633189797401</v>
      </c>
      <c r="Y1928" s="0" t="n">
        <f aca="false">IF(ISNUMBER(C1928),INDEX(Scorecard!$D$5:$D$12,SUMPRODUCT(--(Scorecard!$G$5:$G$11&lt;C1928))+1),Scorecard!$D$13)</f>
        <v>2.19112706886128</v>
      </c>
      <c r="Z1928" s="0" t="n">
        <f aca="false">IF(ISNUMBER(D1928),INDEX(Scorecard!$D$14:$D$17,SUMPRODUCT(--(Scorecard!$G$14:$G$16&lt;D1928))+1),Scorecard!$D$18)</f>
        <v>0.0505355481560174</v>
      </c>
      <c r="AA1928" s="0" t="n">
        <f aca="false">IF(ISNUMBER(E1928),INDEX(Scorecard!$D$19:$D$26,SUMPRODUCT(--(Scorecard!$G$19:$G$25&lt;E1928))+1),Scorecard!$D$27)</f>
        <v>-0.0341578513653732</v>
      </c>
      <c r="AB1928" s="0" t="n">
        <f aca="false">IF(ISNUMBER(F1928),INDEX(Scorecard!$D$28:$D$35,SUMPRODUCT(--(Scorecard!$G$28:$G$34&lt;F1928))+1),Scorecard!$D$36)</f>
        <v>-0.0008456427959252</v>
      </c>
      <c r="AC1928" s="0" t="n">
        <f aca="false">IF(ISNUMBER(H1928),INDEX(Scorecard!$D$37:$D$44,SUMPRODUCT(--(Scorecard!$G$37:$G$43&lt;H1928))+1),Scorecard!$D$45)</f>
        <v>0.330501541082344</v>
      </c>
      <c r="AD1928" s="0" t="n">
        <f aca="false">IF(ISNUMBER(I1928),INDEX(Scorecard!$D$46:$D$52,SUMPRODUCT(--(Scorecard!$G$46:$G$51&lt;I1928))+1),Scorecard!$D$53)</f>
        <v>-0.161534840507194</v>
      </c>
      <c r="AE1928" s="0" t="n">
        <f aca="false">IF(ISNUMBER(K1928),INDEX(Scorecard!$D$54:$D$61,SUMPRODUCT(--(Scorecard!$G$54:$G$60&lt;K1928))+1),Scorecard!$D$62)</f>
        <v>0.0151758992857273</v>
      </c>
      <c r="AF1928" s="0" t="n">
        <f aca="false">IF(ISNUMBER(L1928),INDEX(Scorecard!$D$63:$D$68,SUMPRODUCT(--(Scorecard!$G$63:$G$67&lt;L1928))+1),Scorecard!$D$69)</f>
        <v>-0.340582194386522</v>
      </c>
      <c r="AG1928" s="0" t="n">
        <f aca="false">Inputs!$B$10+Scorecard!$J$5*Y1928+Scorecard!$J$6*Z1928+Scorecard!$J$7*AA1928+Scorecard!$J$8*AB1928+Scorecard!$J$9*AC1928+Scorecard!$J$10*AD1928+Scorecard!$J$11*AE1928+Scorecard!$J$12*AF1928</f>
        <v>-6.04462562332063</v>
      </c>
      <c r="AH1928" s="0" t="n">
        <f aca="false">MIN(1-Inputs!$B$13,MAX(Inputs!$B$13,1/(1+EXP(-(Inputs!$B$11*AG1928+Inputs!$B$12)))))</f>
        <v>0.00194469883937494</v>
      </c>
      <c r="AI1928" s="0" t="n">
        <f aca="false">Inputs!$B$9-Inputs!$B$8*AG1928</f>
        <v>661.533904420406</v>
      </c>
      <c r="AJ1928" s="0" t="n">
        <f aca="false">RANK(AH1928,$AH$5:$AH$2004,0)+COUNTIF($AH$4:AH1927,AH1928)</f>
        <v>1699</v>
      </c>
      <c r="AK1928" s="0" t="n">
        <f aca="false">IF(AJ1928&lt;=Deciles!$B$5*(Deciles!$B$4+1),INT((AJ1928-1)/(Deciles!$B$4+1))+1,Deciles!$B$5+INT((AJ1928-1-Deciles!$B$5*(Deciles!$B$4+1))/Deciles!$B$4)+1)</f>
        <v>9</v>
      </c>
    </row>
    <row r="1929" customFormat="false" ht="15" hidden="false" customHeight="false" outlineLevel="0" collapsed="false">
      <c r="A1929" s="0" t="n">
        <v>57588</v>
      </c>
      <c r="B1929" s="0" t="s">
        <v>157</v>
      </c>
      <c r="C1929" s="0" t="n">
        <v>730</v>
      </c>
      <c r="D1929" s="0" t="n">
        <v>80</v>
      </c>
      <c r="E1929" s="0" t="n">
        <v>55.2610397338867</v>
      </c>
      <c r="F1929" s="0" t="n">
        <v>29</v>
      </c>
      <c r="G1929" s="0" t="n">
        <v>3.95700001716614</v>
      </c>
      <c r="H1929" s="0" t="n">
        <v>0.0736665725708008</v>
      </c>
      <c r="I1929" s="0" t="n">
        <v>67</v>
      </c>
      <c r="J1929" s="0" t="n">
        <v>12.0968761444092</v>
      </c>
      <c r="K1929" s="0" t="n">
        <v>3.32307696342468</v>
      </c>
      <c r="L1929" s="0" t="n">
        <v>-0.276922941207886</v>
      </c>
      <c r="M1929" s="0" t="n">
        <v>4.3403639793396</v>
      </c>
      <c r="N1929" s="0" t="n">
        <v>0</v>
      </c>
      <c r="O1929" s="0" t="n">
        <v>0</v>
      </c>
      <c r="P1929" s="0" t="s">
        <v>144</v>
      </c>
      <c r="Q1929" s="0" t="s">
        <v>160</v>
      </c>
      <c r="R1929" s="0" t="n">
        <v>2</v>
      </c>
      <c r="S1929" s="0" t="s">
        <v>147</v>
      </c>
      <c r="T1929" s="0" t="n">
        <v>0</v>
      </c>
      <c r="U1929" s="0" t="n">
        <v>179310.78</v>
      </c>
      <c r="V1929" s="0" t="n">
        <v>0.00723399594426155</v>
      </c>
      <c r="W1929" s="0" t="n">
        <v>625.836303710938</v>
      </c>
      <c r="X1929" s="0" t="n">
        <v>0.00205742055550218</v>
      </c>
      <c r="Y1929" s="0" t="n">
        <f aca="false">IF(ISNUMBER(C1929),INDEX(Scorecard!$D$5:$D$12,SUMPRODUCT(--(Scorecard!$G$5:$G$11&lt;C1929))+1),Scorecard!$D$13)</f>
        <v>-0.0290424113398221</v>
      </c>
      <c r="Z1929" s="0" t="n">
        <f aca="false">IF(ISNUMBER(D1929),INDEX(Scorecard!$D$14:$D$17,SUMPRODUCT(--(Scorecard!$G$14:$G$16&lt;D1929))+1),Scorecard!$D$18)</f>
        <v>0.0505355481560174</v>
      </c>
      <c r="AA1929" s="0" t="n">
        <f aca="false">IF(ISNUMBER(E1929),INDEX(Scorecard!$D$19:$D$26,SUMPRODUCT(--(Scorecard!$G$19:$G$25&lt;E1929))+1),Scorecard!$D$27)</f>
        <v>0.285899340811827</v>
      </c>
      <c r="AB1929" s="0" t="n">
        <f aca="false">IF(ISNUMBER(F1929),INDEX(Scorecard!$D$28:$D$35,SUMPRODUCT(--(Scorecard!$G$28:$G$34&lt;F1929))+1),Scorecard!$D$36)</f>
        <v>0.165097008946478</v>
      </c>
      <c r="AC1929" s="0" t="n">
        <f aca="false">IF(ISNUMBER(H1929),INDEX(Scorecard!$D$37:$D$44,SUMPRODUCT(--(Scorecard!$G$37:$G$43&lt;H1929))+1),Scorecard!$D$45)</f>
        <v>0.330501541082344</v>
      </c>
      <c r="AD1929" s="0" t="n">
        <f aca="false">IF(ISNUMBER(I1929),INDEX(Scorecard!$D$46:$D$52,SUMPRODUCT(--(Scorecard!$G$46:$G$51&lt;I1929))+1),Scorecard!$D$53)</f>
        <v>0.818882373006414</v>
      </c>
      <c r="AE1929" s="0" t="n">
        <f aca="false">IF(ISNUMBER(K1929),INDEX(Scorecard!$D$54:$D$61,SUMPRODUCT(--(Scorecard!$G$54:$G$60&lt;K1929))+1),Scorecard!$D$62)</f>
        <v>0.489050497890326</v>
      </c>
      <c r="AF1929" s="0" t="n">
        <f aca="false">IF(ISNUMBER(L1929),INDEX(Scorecard!$D$63:$D$68,SUMPRODUCT(--(Scorecard!$G$63:$G$67&lt;L1929))+1),Scorecard!$D$69)</f>
        <v>0.322484508656054</v>
      </c>
      <c r="AG1929" s="0" t="n">
        <f aca="false">Inputs!$B$10+Scorecard!$J$5*Y1929+Scorecard!$J$6*Z1929+Scorecard!$J$7*AA1929+Scorecard!$J$8*AB1929+Scorecard!$J$9*AC1929+Scorecard!$J$10*AD1929+Scorecard!$J$11*AE1929+Scorecard!$J$12*AF1929</f>
        <v>-4.80744041020364</v>
      </c>
      <c r="AH1929" s="0" t="n">
        <f aca="false">MIN(1-Inputs!$B$13,MAX(Inputs!$B$13,1/(1+EXP(-(Inputs!$B$11*AG1929+Inputs!$B$12)))))</f>
        <v>0.00723399601151473</v>
      </c>
      <c r="AI1929" s="0" t="n">
        <f aca="false">Inputs!$B$9-Inputs!$B$8*AG1929</f>
        <v>625.836284987905</v>
      </c>
      <c r="AJ1929" s="0" t="n">
        <f aca="false">RANK(AH1929,$AH$5:$AH$2004,0)+COUNTIF($AH$4:AH1928,AH1929)</f>
        <v>1032</v>
      </c>
      <c r="AK1929" s="0" t="n">
        <f aca="false">IF(AJ1929&lt;=Deciles!$B$5*(Deciles!$B$4+1),INT((AJ1929-1)/(Deciles!$B$4+1))+1,Deciles!$B$5+INT((AJ1929-1-Deciles!$B$5*(Deciles!$B$4+1))/Deciles!$B$4)+1)</f>
        <v>6</v>
      </c>
    </row>
    <row r="1930" customFormat="false" ht="15" hidden="false" customHeight="false" outlineLevel="0" collapsed="false">
      <c r="A1930" s="0" t="n">
        <v>57643</v>
      </c>
      <c r="B1930" s="0" t="s">
        <v>152</v>
      </c>
      <c r="C1930" s="0" t="n">
        <v>756</v>
      </c>
      <c r="D1930" s="0" t="n">
        <v>62.2702102661133</v>
      </c>
      <c r="E1930" s="0" t="n">
        <v>56.8375473022461</v>
      </c>
      <c r="F1930" s="0" t="n">
        <v>37</v>
      </c>
      <c r="G1930" s="0" t="n">
        <v>3.08699989318848</v>
      </c>
      <c r="H1930" s="0" t="n">
        <v>-3.34633350372315</v>
      </c>
      <c r="I1930" s="0" t="n">
        <v>13</v>
      </c>
      <c r="J1930" s="0" t="n">
        <v>11.9527015686035</v>
      </c>
      <c r="K1930" s="0" t="n">
        <v>4.40000009536743</v>
      </c>
      <c r="L1930" s="0" t="n">
        <v>-0.458333015441895</v>
      </c>
      <c r="M1930" s="0" t="n">
        <v>6.54819536209106</v>
      </c>
      <c r="N1930" s="0" t="n">
        <v>0</v>
      </c>
      <c r="O1930" s="0" t="n">
        <v>0</v>
      </c>
      <c r="P1930" s="0" t="s">
        <v>144</v>
      </c>
      <c r="Q1930" s="0" t="s">
        <v>141</v>
      </c>
      <c r="R1930" s="0" t="n">
        <v>1</v>
      </c>
      <c r="S1930" s="0" t="s">
        <v>151</v>
      </c>
      <c r="T1930" s="0" t="n">
        <v>0</v>
      </c>
      <c r="U1930" s="0" t="n">
        <v>155235.98</v>
      </c>
      <c r="V1930" s="0" t="n">
        <v>0.00415834086015821</v>
      </c>
      <c r="W1930" s="0" t="n">
        <v>640.90478515625</v>
      </c>
      <c r="X1930" s="0" t="n">
        <v>0.00371058145537973</v>
      </c>
      <c r="Y1930" s="0" t="n">
        <f aca="false">IF(ISNUMBER(C1930),INDEX(Scorecard!$D$5:$D$12,SUMPRODUCT(--(Scorecard!$G$5:$G$11&lt;C1930))+1),Scorecard!$D$13)</f>
        <v>0.733188958177614</v>
      </c>
      <c r="Z1930" s="0" t="n">
        <f aca="false">IF(ISNUMBER(D1930),INDEX(Scorecard!$D$14:$D$17,SUMPRODUCT(--(Scorecard!$G$14:$G$16&lt;D1930))+1),Scorecard!$D$18)</f>
        <v>0.248677243387958</v>
      </c>
      <c r="AA1930" s="0" t="n">
        <f aca="false">IF(ISNUMBER(E1930),INDEX(Scorecard!$D$19:$D$26,SUMPRODUCT(--(Scorecard!$G$19:$G$25&lt;E1930))+1),Scorecard!$D$27)</f>
        <v>0.285899340811827</v>
      </c>
      <c r="AB1930" s="0" t="n">
        <f aca="false">IF(ISNUMBER(F1930),INDEX(Scorecard!$D$28:$D$35,SUMPRODUCT(--(Scorecard!$G$28:$G$34&lt;F1930))+1),Scorecard!$D$36)</f>
        <v>-0.0008456427959252</v>
      </c>
      <c r="AC1930" s="0" t="n">
        <f aca="false">IF(ISNUMBER(H1930),INDEX(Scorecard!$D$37:$D$44,SUMPRODUCT(--(Scorecard!$G$37:$G$43&lt;H1930))+1),Scorecard!$D$45)</f>
        <v>1.35057635045042</v>
      </c>
      <c r="AD1930" s="0" t="n">
        <f aca="false">IF(ISNUMBER(I1930),INDEX(Scorecard!$D$46:$D$52,SUMPRODUCT(--(Scorecard!$G$46:$G$51&lt;I1930))+1),Scorecard!$D$53)</f>
        <v>-0.114272400683245</v>
      </c>
      <c r="AE1930" s="0" t="n">
        <f aca="false">IF(ISNUMBER(K1930),INDEX(Scorecard!$D$54:$D$61,SUMPRODUCT(--(Scorecard!$G$54:$G$60&lt;K1930))+1),Scorecard!$D$62)</f>
        <v>0.489050497890326</v>
      </c>
      <c r="AF1930" s="0" t="n">
        <f aca="false">IF(ISNUMBER(L1930),INDEX(Scorecard!$D$63:$D$68,SUMPRODUCT(--(Scorecard!$G$63:$G$67&lt;L1930))+1),Scorecard!$D$69)</f>
        <v>0.322484508656054</v>
      </c>
      <c r="AG1930" s="0" t="n">
        <f aca="false">Inputs!$B$10+Scorecard!$J$5*Y1930+Scorecard!$J$6*Z1930+Scorecard!$J$7*AA1930+Scorecard!$J$8*AB1930+Scorecard!$J$9*AC1930+Scorecard!$J$10*AD1930+Scorecard!$J$11*AE1930+Scorecard!$J$12*AF1930</f>
        <v>-5.32967464341283</v>
      </c>
      <c r="AH1930" s="0" t="n">
        <f aca="false">MIN(1-Inputs!$B$13,MAX(Inputs!$B$13,1/(1+EXP(-(Inputs!$B$11*AG1930+Inputs!$B$12)))))</f>
        <v>0.00415834089463086</v>
      </c>
      <c r="AI1930" s="0" t="n">
        <f aca="false">Inputs!$B$9-Inputs!$B$8*AG1930</f>
        <v>640.904779756573</v>
      </c>
      <c r="AJ1930" s="0" t="n">
        <f aca="false">RANK(AH1930,$AH$5:$AH$2004,0)+COUNTIF($AH$4:AH1929,AH1930)</f>
        <v>1370</v>
      </c>
      <c r="AK1930" s="0" t="n">
        <f aca="false">IF(AJ1930&lt;=Deciles!$B$5*(Deciles!$B$4+1),INT((AJ1930-1)/(Deciles!$B$4+1))+1,Deciles!$B$5+INT((AJ1930-1-Deciles!$B$5*(Deciles!$B$4+1))/Deciles!$B$4)+1)</f>
        <v>7</v>
      </c>
    </row>
    <row r="1931" customFormat="false" ht="15" hidden="false" customHeight="false" outlineLevel="0" collapsed="false">
      <c r="A1931" s="0" t="n">
        <v>57793</v>
      </c>
      <c r="B1931" s="0" t="s">
        <v>158</v>
      </c>
      <c r="C1931" s="0" t="n">
        <v>739</v>
      </c>
      <c r="D1931" s="0" t="n">
        <v>80</v>
      </c>
      <c r="E1931" s="0" t="n">
        <v>53.9618873596191</v>
      </c>
      <c r="F1931" s="0" t="n">
        <v>27</v>
      </c>
      <c r="G1931" s="0" t="n">
        <v>3.83999991416931</v>
      </c>
      <c r="H1931" s="0" t="n">
        <v>0.923333168029785</v>
      </c>
      <c r="I1931" s="0" t="n">
        <v>80</v>
      </c>
      <c r="J1931" s="0" t="n">
        <v>12.0545921325684</v>
      </c>
      <c r="K1931" s="0" t="n">
        <v>6.73333311080933</v>
      </c>
      <c r="L1931" s="0" t="n">
        <v>2.71025609970093</v>
      </c>
      <c r="M1931" s="0" t="n">
        <v>0.36659899353981</v>
      </c>
      <c r="N1931" s="0" t="n">
        <v>0</v>
      </c>
      <c r="O1931" s="0" t="n">
        <v>0</v>
      </c>
      <c r="P1931" s="0" t="s">
        <v>144</v>
      </c>
      <c r="Q1931" s="0" t="s">
        <v>141</v>
      </c>
      <c r="R1931" s="0" t="n">
        <v>2</v>
      </c>
      <c r="S1931" s="0" t="s">
        <v>161</v>
      </c>
      <c r="T1931" s="0" t="n">
        <v>0</v>
      </c>
      <c r="U1931" s="0" t="n">
        <v>171886.97</v>
      </c>
      <c r="V1931" s="0" t="n">
        <v>0.00808009132742882</v>
      </c>
      <c r="W1931" s="0" t="n">
        <v>622.819580078125</v>
      </c>
      <c r="X1931" s="0" t="n">
        <v>0.00611043442040682</v>
      </c>
      <c r="Y1931" s="0" t="n">
        <f aca="false">IF(ISNUMBER(C1931),INDEX(Scorecard!$D$5:$D$12,SUMPRODUCT(--(Scorecard!$G$5:$G$11&lt;C1931))+1),Scorecard!$D$13)</f>
        <v>0.488358159108655</v>
      </c>
      <c r="Z1931" s="0" t="n">
        <f aca="false">IF(ISNUMBER(D1931),INDEX(Scorecard!$D$14:$D$17,SUMPRODUCT(--(Scorecard!$G$14:$G$16&lt;D1931))+1),Scorecard!$D$18)</f>
        <v>0.0505355481560174</v>
      </c>
      <c r="AA1931" s="0" t="n">
        <f aca="false">IF(ISNUMBER(E1931),INDEX(Scorecard!$D$19:$D$26,SUMPRODUCT(--(Scorecard!$G$19:$G$25&lt;E1931))+1),Scorecard!$D$27)</f>
        <v>0.57899015159425</v>
      </c>
      <c r="AB1931" s="0" t="n">
        <f aca="false">IF(ISNUMBER(F1931),INDEX(Scorecard!$D$28:$D$35,SUMPRODUCT(--(Scorecard!$G$28:$G$34&lt;F1931))+1),Scorecard!$D$36)</f>
        <v>0.165097008946478</v>
      </c>
      <c r="AC1931" s="0" t="n">
        <f aca="false">IF(ISNUMBER(H1931),INDEX(Scorecard!$D$37:$D$44,SUMPRODUCT(--(Scorecard!$G$37:$G$43&lt;H1931))+1),Scorecard!$D$45)</f>
        <v>-0.975503570149195</v>
      </c>
      <c r="AD1931" s="0" t="n">
        <f aca="false">IF(ISNUMBER(I1931),INDEX(Scorecard!$D$46:$D$52,SUMPRODUCT(--(Scorecard!$G$46:$G$51&lt;I1931))+1),Scorecard!$D$53)</f>
        <v>0.818882373006414</v>
      </c>
      <c r="AE1931" s="0" t="n">
        <f aca="false">IF(ISNUMBER(K1931),INDEX(Scorecard!$D$54:$D$61,SUMPRODUCT(--(Scorecard!$G$54:$G$60&lt;K1931))+1),Scorecard!$D$62)</f>
        <v>-0.357264871923982</v>
      </c>
      <c r="AF1931" s="0" t="n">
        <f aca="false">IF(ISNUMBER(L1931),INDEX(Scorecard!$D$63:$D$68,SUMPRODUCT(--(Scorecard!$G$63:$G$67&lt;L1931))+1),Scorecard!$D$69)</f>
        <v>0.322484508656054</v>
      </c>
      <c r="AG1931" s="0" t="n">
        <f aca="false">Inputs!$B$10+Scorecard!$J$5*Y1931+Scorecard!$J$6*Z1931+Scorecard!$J$7*AA1931+Scorecard!$J$8*AB1931+Scorecard!$J$9*AC1931+Scorecard!$J$10*AD1931+Scorecard!$J$11*AE1931+Scorecard!$J$12*AF1931</f>
        <v>-4.70288992404488</v>
      </c>
      <c r="AH1931" s="0" t="n">
        <f aca="false">MIN(1-Inputs!$B$13,MAX(Inputs!$B$13,1/(1+EXP(-(Inputs!$B$11*AG1931+Inputs!$B$12)))))</f>
        <v>0.00808009143590836</v>
      </c>
      <c r="AI1931" s="0" t="n">
        <f aca="false">Inputs!$B$9-Inputs!$B$8*AG1931</f>
        <v>622.81959562983</v>
      </c>
      <c r="AJ1931" s="0" t="n">
        <f aca="false">RANK(AH1931,$AH$5:$AH$2004,0)+COUNTIF($AH$4:AH1930,AH1931)</f>
        <v>966</v>
      </c>
      <c r="AK1931" s="0" t="n">
        <f aca="false">IF(AJ1931&lt;=Deciles!$B$5*(Deciles!$B$4+1),INT((AJ1931-1)/(Deciles!$B$4+1))+1,Deciles!$B$5+INT((AJ1931-1-Deciles!$B$5*(Deciles!$B$4+1))/Deciles!$B$4)+1)</f>
        <v>5</v>
      </c>
    </row>
    <row r="1932" customFormat="false" ht="15" hidden="false" customHeight="false" outlineLevel="0" collapsed="false">
      <c r="A1932" s="0" t="n">
        <v>57821</v>
      </c>
      <c r="B1932" s="0" t="s">
        <v>150</v>
      </c>
      <c r="C1932" s="0" t="n">
        <v>696</v>
      </c>
      <c r="D1932" s="0" t="n">
        <v>62.8036460876465</v>
      </c>
      <c r="E1932" s="0" t="n">
        <v>55.5771026611328</v>
      </c>
      <c r="F1932" s="0" t="n">
        <v>42</v>
      </c>
      <c r="G1932" s="0" t="n">
        <v>3.4670000076294</v>
      </c>
      <c r="H1932" s="0" t="n">
        <v>-3.16633319854736</v>
      </c>
      <c r="I1932" s="0" t="n">
        <v>27</v>
      </c>
      <c r="J1932" s="0" t="n">
        <v>12.3732509613037</v>
      </c>
      <c r="K1932" s="0" t="n">
        <v>4.30000019073486</v>
      </c>
      <c r="L1932" s="0" t="n">
        <v>-0.208333015441895</v>
      </c>
      <c r="M1932" s="0" t="n">
        <v>3.47429442405701</v>
      </c>
      <c r="N1932" s="0" t="n">
        <v>0</v>
      </c>
      <c r="O1932" s="0" t="n">
        <v>0</v>
      </c>
      <c r="P1932" s="0" t="s">
        <v>144</v>
      </c>
      <c r="Q1932" s="0" t="s">
        <v>141</v>
      </c>
      <c r="R1932" s="0" t="n">
        <v>1</v>
      </c>
      <c r="S1932" s="0" t="s">
        <v>159</v>
      </c>
      <c r="T1932" s="0" t="n">
        <v>0</v>
      </c>
      <c r="U1932" s="0" t="n">
        <v>236393.06</v>
      </c>
      <c r="V1932" s="0" t="n">
        <v>0.0302593894302845</v>
      </c>
      <c r="W1932" s="0" t="n">
        <v>586.471923828125</v>
      </c>
      <c r="X1932" s="0" t="n">
        <v>0.0212150737643242</v>
      </c>
      <c r="Y1932" s="0" t="n">
        <f aca="false">IF(ISNUMBER(C1932),INDEX(Scorecard!$D$5:$D$12,SUMPRODUCT(--(Scorecard!$G$5:$G$11&lt;C1932))+1),Scorecard!$D$13)</f>
        <v>-0.869677851527538</v>
      </c>
      <c r="Z1932" s="0" t="n">
        <f aca="false">IF(ISNUMBER(D1932),INDEX(Scorecard!$D$14:$D$17,SUMPRODUCT(--(Scorecard!$G$14:$G$16&lt;D1932))+1),Scorecard!$D$18)</f>
        <v>0.248677243387958</v>
      </c>
      <c r="AA1932" s="0" t="n">
        <f aca="false">IF(ISNUMBER(E1932),INDEX(Scorecard!$D$19:$D$26,SUMPRODUCT(--(Scorecard!$G$19:$G$25&lt;E1932))+1),Scorecard!$D$27)</f>
        <v>0.285899340811827</v>
      </c>
      <c r="AB1932" s="0" t="n">
        <f aca="false">IF(ISNUMBER(F1932),INDEX(Scorecard!$D$28:$D$35,SUMPRODUCT(--(Scorecard!$G$28:$G$34&lt;F1932))+1),Scorecard!$D$36)</f>
        <v>-0.309727037437117</v>
      </c>
      <c r="AC1932" s="0" t="n">
        <f aca="false">IF(ISNUMBER(H1932),INDEX(Scorecard!$D$37:$D$44,SUMPRODUCT(--(Scorecard!$G$37:$G$43&lt;H1932))+1),Scorecard!$D$45)</f>
        <v>1.35057635045042</v>
      </c>
      <c r="AD1932" s="0" t="n">
        <f aca="false">IF(ISNUMBER(I1932),INDEX(Scorecard!$D$46:$D$52,SUMPRODUCT(--(Scorecard!$G$46:$G$51&lt;I1932))+1),Scorecard!$D$53)</f>
        <v>0.123869379412532</v>
      </c>
      <c r="AE1932" s="0" t="n">
        <f aca="false">IF(ISNUMBER(K1932),INDEX(Scorecard!$D$54:$D$61,SUMPRODUCT(--(Scorecard!$G$54:$G$60&lt;K1932))+1),Scorecard!$D$62)</f>
        <v>0.489050497890326</v>
      </c>
      <c r="AF1932" s="0" t="n">
        <f aca="false">IF(ISNUMBER(L1932),INDEX(Scorecard!$D$63:$D$68,SUMPRODUCT(--(Scorecard!$G$63:$G$67&lt;L1932))+1),Scorecard!$D$69)</f>
        <v>0.322484508656054</v>
      </c>
      <c r="AG1932" s="0" t="n">
        <f aca="false">Inputs!$B$10+Scorecard!$J$5*Y1932+Scorecard!$J$6*Z1932+Scorecard!$J$7*AA1932+Scorecard!$J$8*AB1932+Scorecard!$J$9*AC1932+Scorecard!$J$10*AD1932+Scorecard!$J$11*AE1932+Scorecard!$J$12*AF1932</f>
        <v>-3.44317561383259</v>
      </c>
      <c r="AH1932" s="0" t="n">
        <f aca="false">MIN(1-Inputs!$B$13,MAX(Inputs!$B$13,1/(1+EXP(-(Inputs!$B$11*AG1932+Inputs!$B$12)))))</f>
        <v>0.030259388682454</v>
      </c>
      <c r="AI1932" s="0" t="n">
        <f aca="false">Inputs!$B$9-Inputs!$B$8*AG1932</f>
        <v>586.471923864227</v>
      </c>
      <c r="AJ1932" s="0" t="n">
        <f aca="false">RANK(AH1932,$AH$5:$AH$2004,0)+COUNTIF($AH$4:AH1931,AH1932)</f>
        <v>312</v>
      </c>
      <c r="AK1932" s="0" t="n">
        <f aca="false">IF(AJ1932&lt;=Deciles!$B$5*(Deciles!$B$4+1),INT((AJ1932-1)/(Deciles!$B$4+1))+1,Deciles!$B$5+INT((AJ1932-1-Deciles!$B$5*(Deciles!$B$4+1))/Deciles!$B$4)+1)</f>
        <v>2</v>
      </c>
    </row>
    <row r="1933" customFormat="false" ht="15" hidden="false" customHeight="false" outlineLevel="0" collapsed="false">
      <c r="A1933" s="0" t="n">
        <v>57827</v>
      </c>
      <c r="B1933" s="0" t="s">
        <v>139</v>
      </c>
      <c r="C1933" s="0" t="n">
        <v>684</v>
      </c>
      <c r="D1933" s="0" t="n">
        <v>75.4414978027344</v>
      </c>
      <c r="E1933" s="0" t="n">
        <v>46.0101051330566</v>
      </c>
      <c r="F1933" s="0" t="n">
        <v>44</v>
      </c>
      <c r="G1933" s="0" t="n">
        <v>5.00400018692017</v>
      </c>
      <c r="H1933" s="0" t="n">
        <v>1.98733353614807</v>
      </c>
      <c r="I1933" s="0" t="n">
        <v>102</v>
      </c>
      <c r="J1933" s="0" t="n">
        <v>12.7040147781372</v>
      </c>
      <c r="K1933" s="0" t="n">
        <v>5.73333311080933</v>
      </c>
      <c r="L1933" s="0" t="n">
        <v>-3.50000047683716</v>
      </c>
      <c r="M1933" s="0" t="n">
        <v>2.59457206726074</v>
      </c>
      <c r="N1933" s="0" t="n">
        <v>1</v>
      </c>
      <c r="O1933" s="0" t="n">
        <v>0</v>
      </c>
      <c r="P1933" s="0" t="s">
        <v>144</v>
      </c>
      <c r="Q1933" s="0" t="s">
        <v>141</v>
      </c>
      <c r="R1933" s="0" t="n">
        <v>1</v>
      </c>
      <c r="S1933" s="0" t="s">
        <v>161</v>
      </c>
      <c r="T1933" s="0" t="n">
        <v>0</v>
      </c>
      <c r="U1933" s="0" t="n">
        <v>329066.5</v>
      </c>
      <c r="V1933" s="0" t="n">
        <v>0.0421452112495899</v>
      </c>
      <c r="W1933" s="0" t="n">
        <v>577.17138671875</v>
      </c>
      <c r="X1933" s="0" t="n">
        <v>0.0616682730615139</v>
      </c>
      <c r="Y1933" s="0" t="n">
        <f aca="false">IF(ISNUMBER(C1933),INDEX(Scorecard!$D$5:$D$12,SUMPRODUCT(--(Scorecard!$G$5:$G$11&lt;C1933))+1),Scorecard!$D$13)</f>
        <v>-0.869677851527538</v>
      </c>
      <c r="Z1933" s="0" t="n">
        <f aca="false">IF(ISNUMBER(D1933),INDEX(Scorecard!$D$14:$D$17,SUMPRODUCT(--(Scorecard!$G$14:$G$16&lt;D1933))+1),Scorecard!$D$18)</f>
        <v>0.128579646629417</v>
      </c>
      <c r="AA1933" s="0" t="n">
        <f aca="false">IF(ISNUMBER(E1933),INDEX(Scorecard!$D$19:$D$26,SUMPRODUCT(--(Scorecard!$G$19:$G$25&lt;E1933))+1),Scorecard!$D$27)</f>
        <v>0.57899015159425</v>
      </c>
      <c r="AB1933" s="0" t="n">
        <f aca="false">IF(ISNUMBER(F1933),INDEX(Scorecard!$D$28:$D$35,SUMPRODUCT(--(Scorecard!$G$28:$G$34&lt;F1933))+1),Scorecard!$D$36)</f>
        <v>-0.309727037437117</v>
      </c>
      <c r="AC1933" s="0" t="n">
        <f aca="false">IF(ISNUMBER(H1933),INDEX(Scorecard!$D$37:$D$44,SUMPRODUCT(--(Scorecard!$G$37:$G$43&lt;H1933))+1),Scorecard!$D$45)</f>
        <v>-0.975503570149195</v>
      </c>
      <c r="AD1933" s="0" t="n">
        <f aca="false">IF(ISNUMBER(I1933),INDEX(Scorecard!$D$46:$D$52,SUMPRODUCT(--(Scorecard!$G$46:$G$51&lt;I1933))+1),Scorecard!$D$53)</f>
        <v>0.818882373006414</v>
      </c>
      <c r="AE1933" s="0" t="n">
        <f aca="false">IF(ISNUMBER(K1933),INDEX(Scorecard!$D$54:$D$61,SUMPRODUCT(--(Scorecard!$G$54:$G$60&lt;K1933))+1),Scorecard!$D$62)</f>
        <v>0.0151758992857273</v>
      </c>
      <c r="AF1933" s="0" t="n">
        <f aca="false">IF(ISNUMBER(L1933),INDEX(Scorecard!$D$63:$D$68,SUMPRODUCT(--(Scorecard!$G$63:$G$67&lt;L1933))+1),Scorecard!$D$69)</f>
        <v>-0.340582194386522</v>
      </c>
      <c r="AG1933" s="0" t="n">
        <f aca="false">Inputs!$B$10+Scorecard!$J$5*Y1933+Scorecard!$J$6*Z1933+Scorecard!$J$7*AA1933+Scorecard!$J$8*AB1933+Scorecard!$J$9*AC1933+Scorecard!$J$10*AD1933+Scorecard!$J$11*AE1933+Scorecard!$J$12*AF1933</f>
        <v>-3.1208438902865</v>
      </c>
      <c r="AH1933" s="0" t="n">
        <f aca="false">MIN(1-Inputs!$B$13,MAX(Inputs!$B$13,1/(1+EXP(-(Inputs!$B$11*AG1933+Inputs!$B$12)))))</f>
        <v>0.0421452101395551</v>
      </c>
      <c r="AI1933" s="0" t="n">
        <f aca="false">Inputs!$B$9-Inputs!$B$8*AG1933</f>
        <v>577.171396282605</v>
      </c>
      <c r="AJ1933" s="0" t="n">
        <f aca="false">RANK(AH1933,$AH$5:$AH$2004,0)+COUNTIF($AH$4:AH1932,AH1933)</f>
        <v>198</v>
      </c>
      <c r="AK1933" s="0" t="n">
        <f aca="false">IF(AJ1933&lt;=Deciles!$B$5*(Deciles!$B$4+1),INT((AJ1933-1)/(Deciles!$B$4+1))+1,Deciles!$B$5+INT((AJ1933-1-Deciles!$B$5*(Deciles!$B$4+1))/Deciles!$B$4)+1)</f>
        <v>1</v>
      </c>
    </row>
    <row r="1934" customFormat="false" ht="15" hidden="false" customHeight="false" outlineLevel="0" collapsed="false">
      <c r="A1934" s="0" t="n">
        <v>57846</v>
      </c>
      <c r="B1934" s="0" t="s">
        <v>150</v>
      </c>
      <c r="C1934" s="0" t="n">
        <v>753</v>
      </c>
      <c r="D1934" s="0" t="n">
        <v>65.0585327148438</v>
      </c>
      <c r="E1934" s="0" t="n">
        <v>49.785945892334</v>
      </c>
      <c r="F1934" s="0" t="n">
        <v>27</v>
      </c>
      <c r="G1934" s="0" t="n">
        <v>3.95000004768372</v>
      </c>
      <c r="H1934" s="0" t="n">
        <v>-2.68333315849304</v>
      </c>
      <c r="I1934" s="0" t="n">
        <v>50</v>
      </c>
      <c r="J1934" s="0" t="n">
        <v>11.9575233459473</v>
      </c>
      <c r="K1934" s="0" t="n">
        <v>4.19999980926514</v>
      </c>
      <c r="L1934" s="0" t="n">
        <v>-0.208333492279053</v>
      </c>
      <c r="M1934" s="0" t="n">
        <v>6.02960777282715</v>
      </c>
      <c r="N1934" s="0" t="n">
        <v>0</v>
      </c>
      <c r="O1934" s="0" t="n">
        <v>0</v>
      </c>
      <c r="P1934" s="0" t="s">
        <v>140</v>
      </c>
      <c r="Q1934" s="0" t="s">
        <v>141</v>
      </c>
      <c r="R1934" s="0" t="n">
        <v>2</v>
      </c>
      <c r="S1934" s="0" t="s">
        <v>156</v>
      </c>
      <c r="T1934" s="0" t="n">
        <v>0</v>
      </c>
      <c r="U1934" s="0" t="n">
        <v>155986.33</v>
      </c>
      <c r="V1934" s="0" t="n">
        <v>0.00264933495782316</v>
      </c>
      <c r="W1934" s="0" t="n">
        <v>653.146484375</v>
      </c>
      <c r="X1934" s="0" t="n">
        <v>0.00191668095067143</v>
      </c>
      <c r="Y1934" s="0" t="n">
        <f aca="false">IF(ISNUMBER(C1934),INDEX(Scorecard!$D$5:$D$12,SUMPRODUCT(--(Scorecard!$G$5:$G$11&lt;C1934))+1),Scorecard!$D$13)</f>
        <v>0.733188958177614</v>
      </c>
      <c r="Z1934" s="0" t="n">
        <f aca="false">IF(ISNUMBER(D1934),INDEX(Scorecard!$D$14:$D$17,SUMPRODUCT(--(Scorecard!$G$14:$G$16&lt;D1934))+1),Scorecard!$D$18)</f>
        <v>0.128579646629417</v>
      </c>
      <c r="AA1934" s="0" t="n">
        <f aca="false">IF(ISNUMBER(E1934),INDEX(Scorecard!$D$19:$D$26,SUMPRODUCT(--(Scorecard!$G$19:$G$25&lt;E1934))+1),Scorecard!$D$27)</f>
        <v>0.57899015159425</v>
      </c>
      <c r="AB1934" s="0" t="n">
        <f aca="false">IF(ISNUMBER(F1934),INDEX(Scorecard!$D$28:$D$35,SUMPRODUCT(--(Scorecard!$G$28:$G$34&lt;F1934))+1),Scorecard!$D$36)</f>
        <v>0.165097008946478</v>
      </c>
      <c r="AC1934" s="0" t="n">
        <f aca="false">IF(ISNUMBER(H1934),INDEX(Scorecard!$D$37:$D$44,SUMPRODUCT(--(Scorecard!$G$37:$G$43&lt;H1934))+1),Scorecard!$D$45)</f>
        <v>1.35057635045042</v>
      </c>
      <c r="AD1934" s="0" t="n">
        <f aca="false">IF(ISNUMBER(I1934),INDEX(Scorecard!$D$46:$D$52,SUMPRODUCT(--(Scorecard!$G$46:$G$51&lt;I1934))+1),Scorecard!$D$53)</f>
        <v>0.818882373006414</v>
      </c>
      <c r="AE1934" s="0" t="n">
        <f aca="false">IF(ISNUMBER(K1934),INDEX(Scorecard!$D$54:$D$61,SUMPRODUCT(--(Scorecard!$G$54:$G$60&lt;K1934))+1),Scorecard!$D$62)</f>
        <v>0.489050497890326</v>
      </c>
      <c r="AF1934" s="0" t="n">
        <f aca="false">IF(ISNUMBER(L1934),INDEX(Scorecard!$D$63:$D$68,SUMPRODUCT(--(Scorecard!$G$63:$G$67&lt;L1934))+1),Scorecard!$D$69)</f>
        <v>0.322484508656054</v>
      </c>
      <c r="AG1934" s="0" t="n">
        <f aca="false">Inputs!$B$10+Scorecard!$J$5*Y1934+Scorecard!$J$6*Z1934+Scorecard!$J$7*AA1934+Scorecard!$J$8*AB1934+Scorecard!$J$9*AC1934+Scorecard!$J$10*AD1934+Scorecard!$J$11*AE1934+Scorecard!$J$12*AF1934</f>
        <v>-5.75394033060963</v>
      </c>
      <c r="AH1934" s="0" t="n">
        <f aca="false">MIN(1-Inputs!$B$13,MAX(Inputs!$B$13,1/(1+EXP(-(Inputs!$B$11*AG1934+Inputs!$B$12)))))</f>
        <v>0.00264933504276954</v>
      </c>
      <c r="AI1934" s="0" t="n">
        <f aca="false">Inputs!$B$9-Inputs!$B$8*AG1934</f>
        <v>653.146499815336</v>
      </c>
      <c r="AJ1934" s="0" t="n">
        <f aca="false">RANK(AH1934,$AH$5:$AH$2004,0)+COUNTIF($AH$4:AH1933,AH1934)</f>
        <v>1605</v>
      </c>
      <c r="AK1934" s="0" t="n">
        <f aca="false">IF(AJ1934&lt;=Deciles!$B$5*(Deciles!$B$4+1),INT((AJ1934-1)/(Deciles!$B$4+1))+1,Deciles!$B$5+INT((AJ1934-1-Deciles!$B$5*(Deciles!$B$4+1))/Deciles!$B$4)+1)</f>
        <v>9</v>
      </c>
    </row>
    <row r="1935" customFormat="false" ht="15" hidden="false" customHeight="false" outlineLevel="0" collapsed="false">
      <c r="A1935" s="0" t="n">
        <v>57866</v>
      </c>
      <c r="B1935" s="0" t="s">
        <v>143</v>
      </c>
      <c r="C1935" s="0" t="n">
        <v>693</v>
      </c>
      <c r="D1935" s="0" t="n">
        <v>80</v>
      </c>
      <c r="E1935" s="0" t="n">
        <v>75.9303970336914</v>
      </c>
      <c r="F1935" s="0" t="n">
        <v>37</v>
      </c>
      <c r="G1935" s="0" t="n">
        <v>4.24100017547607</v>
      </c>
      <c r="H1935" s="0" t="n">
        <v>1.00766682624817</v>
      </c>
      <c r="I1935" s="0" t="n">
        <v>16</v>
      </c>
      <c r="J1935" s="0" t="n">
        <v>12.2100610733032</v>
      </c>
      <c r="K1935" s="0" t="n">
        <v>9.3333330154419</v>
      </c>
      <c r="L1935" s="0" t="n">
        <v>5.0717945098877</v>
      </c>
      <c r="M1935" s="0" t="n">
        <v>1.63963341712952</v>
      </c>
      <c r="N1935" s="0" t="n">
        <v>0</v>
      </c>
      <c r="O1935" s="0" t="n">
        <v>0</v>
      </c>
      <c r="P1935" s="0" t="s">
        <v>140</v>
      </c>
      <c r="Q1935" s="0" t="s">
        <v>141</v>
      </c>
      <c r="R1935" s="0" t="n">
        <v>2</v>
      </c>
      <c r="S1935" s="0" t="s">
        <v>162</v>
      </c>
      <c r="T1935" s="0" t="n">
        <v>0</v>
      </c>
      <c r="U1935" s="0" t="n">
        <v>200799.36</v>
      </c>
      <c r="V1935" s="0" t="n">
        <v>0.0728361457586289</v>
      </c>
      <c r="W1935" s="0" t="n">
        <v>561.483459472656</v>
      </c>
      <c r="X1935" s="0" t="n">
        <v>0.0631180331110954</v>
      </c>
      <c r="Y1935" s="0" t="n">
        <f aca="false">IF(ISNUMBER(C1935),INDEX(Scorecard!$D$5:$D$12,SUMPRODUCT(--(Scorecard!$G$5:$G$11&lt;C1935))+1),Scorecard!$D$13)</f>
        <v>-0.869677851527538</v>
      </c>
      <c r="Z1935" s="0" t="n">
        <f aca="false">IF(ISNUMBER(D1935),INDEX(Scorecard!$D$14:$D$17,SUMPRODUCT(--(Scorecard!$G$14:$G$16&lt;D1935))+1),Scorecard!$D$18)</f>
        <v>0.0505355481560174</v>
      </c>
      <c r="AA1935" s="0" t="n">
        <f aca="false">IF(ISNUMBER(E1935),INDEX(Scorecard!$D$19:$D$26,SUMPRODUCT(--(Scorecard!$G$19:$G$25&lt;E1935))+1),Scorecard!$D$27)</f>
        <v>-0.0341578513653732</v>
      </c>
      <c r="AB1935" s="0" t="n">
        <f aca="false">IF(ISNUMBER(F1935),INDEX(Scorecard!$D$28:$D$35,SUMPRODUCT(--(Scorecard!$G$28:$G$34&lt;F1935))+1),Scorecard!$D$36)</f>
        <v>-0.0008456427959252</v>
      </c>
      <c r="AC1935" s="0" t="n">
        <f aca="false">IF(ISNUMBER(H1935),INDEX(Scorecard!$D$37:$D$44,SUMPRODUCT(--(Scorecard!$G$37:$G$43&lt;H1935))+1),Scorecard!$D$45)</f>
        <v>-0.975503570149195</v>
      </c>
      <c r="AD1935" s="0" t="n">
        <f aca="false">IF(ISNUMBER(I1935),INDEX(Scorecard!$D$46:$D$52,SUMPRODUCT(--(Scorecard!$G$46:$G$51&lt;I1935))+1),Scorecard!$D$53)</f>
        <v>-0.114272400683245</v>
      </c>
      <c r="AE1935" s="0" t="n">
        <f aca="false">IF(ISNUMBER(K1935),INDEX(Scorecard!$D$54:$D$61,SUMPRODUCT(--(Scorecard!$G$54:$G$60&lt;K1935))+1),Scorecard!$D$62)</f>
        <v>-0.541917179454542</v>
      </c>
      <c r="AF1935" s="0" t="n">
        <f aca="false">IF(ISNUMBER(L1935),INDEX(Scorecard!$D$63:$D$68,SUMPRODUCT(--(Scorecard!$G$63:$G$67&lt;L1935))+1),Scorecard!$D$69)</f>
        <v>0.322484508656054</v>
      </c>
      <c r="AG1935" s="0" t="n">
        <f aca="false">Inputs!$B$10+Scorecard!$J$5*Y1935+Scorecard!$J$6*Z1935+Scorecard!$J$7*AA1935+Scorecard!$J$8*AB1935+Scorecard!$J$9*AC1935+Scorecard!$J$10*AD1935+Scorecard!$J$11*AE1935+Scorecard!$J$12*AF1935</f>
        <v>-2.57714085369055</v>
      </c>
      <c r="AH1935" s="0" t="n">
        <f aca="false">MIN(1-Inputs!$B$13,MAX(Inputs!$B$13,1/(1+EXP(-(Inputs!$B$11*AG1935+Inputs!$B$12)))))</f>
        <v>0.0728361460335339</v>
      </c>
      <c r="AI1935" s="0" t="n">
        <f aca="false">Inputs!$B$9-Inputs!$B$8*AG1935</f>
        <v>561.48344279034</v>
      </c>
      <c r="AJ1935" s="0" t="n">
        <f aca="false">RANK(AH1935,$AH$5:$AH$2004,0)+COUNTIF($AH$4:AH1934,AH1935)</f>
        <v>85</v>
      </c>
      <c r="AK1935" s="0" t="n">
        <f aca="false">IF(AJ1935&lt;=Deciles!$B$5*(Deciles!$B$4+1),INT((AJ1935-1)/(Deciles!$B$4+1))+1,Deciles!$B$5+INT((AJ1935-1-Deciles!$B$5*(Deciles!$B$4+1))/Deciles!$B$4)+1)</f>
        <v>1</v>
      </c>
    </row>
    <row r="1936" customFormat="false" ht="15" hidden="false" customHeight="false" outlineLevel="0" collapsed="false">
      <c r="A1936" s="0" t="n">
        <v>57866</v>
      </c>
      <c r="B1936" s="0" t="s">
        <v>152</v>
      </c>
      <c r="C1936" s="0" t="n">
        <v>693</v>
      </c>
      <c r="D1936" s="0" t="n">
        <v>80</v>
      </c>
      <c r="E1936" s="0" t="n">
        <v>66.6967697143555</v>
      </c>
      <c r="F1936" s="0" t="n">
        <v>37</v>
      </c>
      <c r="G1936" s="0" t="n">
        <v>4.24100017547607</v>
      </c>
      <c r="H1936" s="0" t="n">
        <v>-2.19233322143555</v>
      </c>
      <c r="I1936" s="0" t="n">
        <v>46</v>
      </c>
      <c r="J1936" s="0" t="n">
        <v>12.161717414856</v>
      </c>
      <c r="K1936" s="0" t="n">
        <v>4.5</v>
      </c>
      <c r="L1936" s="0" t="n">
        <v>-0.458333492279053</v>
      </c>
      <c r="M1936" s="0" t="n">
        <v>3.98039174079895</v>
      </c>
      <c r="N1936" s="0" t="n">
        <v>0</v>
      </c>
      <c r="O1936" s="0" t="n">
        <v>0</v>
      </c>
      <c r="P1936" s="0" t="s">
        <v>140</v>
      </c>
      <c r="Q1936" s="0" t="s">
        <v>141</v>
      </c>
      <c r="R1936" s="0" t="n">
        <v>2</v>
      </c>
      <c r="S1936" s="0" t="s">
        <v>162</v>
      </c>
      <c r="T1936" s="0" t="n">
        <v>0</v>
      </c>
      <c r="U1936" s="0" t="n">
        <v>191322.9</v>
      </c>
      <c r="V1936" s="0" t="n">
        <v>0.0241644121706486</v>
      </c>
      <c r="W1936" s="0" t="n">
        <v>592.728942871094</v>
      </c>
      <c r="X1936" s="0" t="n">
        <v>0.0118140429258347</v>
      </c>
      <c r="Y1936" s="0" t="n">
        <f aca="false">IF(ISNUMBER(C1936),INDEX(Scorecard!$D$5:$D$12,SUMPRODUCT(--(Scorecard!$G$5:$G$11&lt;C1936))+1),Scorecard!$D$13)</f>
        <v>-0.869677851527538</v>
      </c>
      <c r="Z1936" s="0" t="n">
        <f aca="false">IF(ISNUMBER(D1936),INDEX(Scorecard!$D$14:$D$17,SUMPRODUCT(--(Scorecard!$G$14:$G$16&lt;D1936))+1),Scorecard!$D$18)</f>
        <v>0.0505355481560174</v>
      </c>
      <c r="AA1936" s="0" t="n">
        <f aca="false">IF(ISNUMBER(E1936),INDEX(Scorecard!$D$19:$D$26,SUMPRODUCT(--(Scorecard!$G$19:$G$25&lt;E1936))+1),Scorecard!$D$27)</f>
        <v>0.0530843085177338</v>
      </c>
      <c r="AB1936" s="0" t="n">
        <f aca="false">IF(ISNUMBER(F1936),INDEX(Scorecard!$D$28:$D$35,SUMPRODUCT(--(Scorecard!$G$28:$G$34&lt;F1936))+1),Scorecard!$D$36)</f>
        <v>-0.0008456427959252</v>
      </c>
      <c r="AC1936" s="0" t="n">
        <f aca="false">IF(ISNUMBER(H1936),INDEX(Scorecard!$D$37:$D$44,SUMPRODUCT(--(Scorecard!$G$37:$G$43&lt;H1936))+1),Scorecard!$D$45)</f>
        <v>1.35057635045042</v>
      </c>
      <c r="AD1936" s="0" t="n">
        <f aca="false">IF(ISNUMBER(I1936),INDEX(Scorecard!$D$46:$D$52,SUMPRODUCT(--(Scorecard!$G$46:$G$51&lt;I1936))+1),Scorecard!$D$53)</f>
        <v>0.818882373006414</v>
      </c>
      <c r="AE1936" s="0" t="n">
        <f aca="false">IF(ISNUMBER(K1936),INDEX(Scorecard!$D$54:$D$61,SUMPRODUCT(--(Scorecard!$G$54:$G$60&lt;K1936))+1),Scorecard!$D$62)</f>
        <v>0.409483001259379</v>
      </c>
      <c r="AF1936" s="0" t="n">
        <f aca="false">IF(ISNUMBER(L1936),INDEX(Scorecard!$D$63:$D$68,SUMPRODUCT(--(Scorecard!$G$63:$G$67&lt;L1936))+1),Scorecard!$D$69)</f>
        <v>0.322484508656054</v>
      </c>
      <c r="AG1936" s="0" t="n">
        <f aca="false">Inputs!$B$10+Scorecard!$J$5*Y1936+Scorecard!$J$6*Z1936+Scorecard!$J$7*AA1936+Scorecard!$J$8*AB1936+Scorecard!$J$9*AC1936+Scorecard!$J$10*AD1936+Scorecard!$J$11*AE1936+Scorecard!$J$12*AF1936</f>
        <v>-3.66002665086401</v>
      </c>
      <c r="AH1936" s="0" t="n">
        <f aca="false">MIN(1-Inputs!$B$13,MAX(Inputs!$B$13,1/(1+EXP(-(Inputs!$B$11*AG1936+Inputs!$B$12)))))</f>
        <v>0.0241644120406323</v>
      </c>
      <c r="AI1936" s="0" t="n">
        <f aca="false">Inputs!$B$9-Inputs!$B$8*AG1936</f>
        <v>592.728922178964</v>
      </c>
      <c r="AJ1936" s="0" t="n">
        <f aca="false">RANK(AH1936,$AH$5:$AH$2004,0)+COUNTIF($AH$4:AH1935,AH1936)</f>
        <v>397</v>
      </c>
      <c r="AK1936" s="0" t="n">
        <f aca="false">IF(AJ1936&lt;=Deciles!$B$5*(Deciles!$B$4+1),INT((AJ1936-1)/(Deciles!$B$4+1))+1,Deciles!$B$5+INT((AJ1936-1-Deciles!$B$5*(Deciles!$B$4+1))/Deciles!$B$4)+1)</f>
        <v>2</v>
      </c>
    </row>
    <row r="1937" customFormat="false" ht="15" hidden="false" customHeight="false" outlineLevel="0" collapsed="false">
      <c r="A1937" s="0" t="n">
        <v>57867</v>
      </c>
      <c r="B1937" s="0" t="s">
        <v>152</v>
      </c>
      <c r="C1937" s="0" t="n">
        <v>771</v>
      </c>
      <c r="D1937" s="0" t="n">
        <v>60.5980682373047</v>
      </c>
      <c r="E1937" s="0" t="n">
        <v>52.6936378479004</v>
      </c>
      <c r="F1937" s="0" t="n">
        <v>34</v>
      </c>
      <c r="G1937" s="0" t="n">
        <v>3.16899991035461</v>
      </c>
      <c r="H1937" s="0" t="n">
        <v>-3.26433348655701</v>
      </c>
      <c r="I1937" s="0" t="n">
        <v>30</v>
      </c>
      <c r="J1937" s="0" t="n">
        <v>11.9376649856567</v>
      </c>
      <c r="K1937" s="0" t="n">
        <v>4</v>
      </c>
      <c r="L1937" s="0" t="n">
        <v>-0.458333492279053</v>
      </c>
      <c r="M1937" s="0" t="n">
        <v>4.23436641693115</v>
      </c>
      <c r="N1937" s="0" t="n">
        <v>0</v>
      </c>
      <c r="O1937" s="0" t="n">
        <v>0</v>
      </c>
      <c r="P1937" s="0" t="s">
        <v>140</v>
      </c>
      <c r="Q1937" s="0" t="s">
        <v>141</v>
      </c>
      <c r="R1937" s="0" t="n">
        <v>2</v>
      </c>
      <c r="S1937" s="0" t="s">
        <v>148</v>
      </c>
      <c r="T1937" s="0" t="n">
        <v>0</v>
      </c>
      <c r="U1937" s="0" t="n">
        <v>152919.16</v>
      </c>
      <c r="V1937" s="0" t="n">
        <v>0.00205170991830528</v>
      </c>
      <c r="W1937" s="0" t="n">
        <v>660.081298828125</v>
      </c>
      <c r="X1937" s="0" t="n">
        <v>0.00257659470662475</v>
      </c>
      <c r="Y1937" s="0" t="n">
        <f aca="false">IF(ISNUMBER(C1937),INDEX(Scorecard!$D$5:$D$12,SUMPRODUCT(--(Scorecard!$G$5:$G$11&lt;C1937))+1),Scorecard!$D$13)</f>
        <v>1.23750384304241</v>
      </c>
      <c r="Z1937" s="0" t="n">
        <f aca="false">IF(ISNUMBER(D1937),INDEX(Scorecard!$D$14:$D$17,SUMPRODUCT(--(Scorecard!$G$14:$G$16&lt;D1937))+1),Scorecard!$D$18)</f>
        <v>0.248677243387958</v>
      </c>
      <c r="AA1937" s="0" t="n">
        <f aca="false">IF(ISNUMBER(E1937),INDEX(Scorecard!$D$19:$D$26,SUMPRODUCT(--(Scorecard!$G$19:$G$25&lt;E1937))+1),Scorecard!$D$27)</f>
        <v>0.57899015159425</v>
      </c>
      <c r="AB1937" s="0" t="n">
        <f aca="false">IF(ISNUMBER(F1937),INDEX(Scorecard!$D$28:$D$35,SUMPRODUCT(--(Scorecard!$G$28:$G$34&lt;F1937))+1),Scorecard!$D$36)</f>
        <v>-0.0008456427959252</v>
      </c>
      <c r="AC1937" s="0" t="n">
        <f aca="false">IF(ISNUMBER(H1937),INDEX(Scorecard!$D$37:$D$44,SUMPRODUCT(--(Scorecard!$G$37:$G$43&lt;H1937))+1),Scorecard!$D$45)</f>
        <v>1.35057635045042</v>
      </c>
      <c r="AD1937" s="0" t="n">
        <f aca="false">IF(ISNUMBER(I1937),INDEX(Scorecard!$D$46:$D$52,SUMPRODUCT(--(Scorecard!$G$46:$G$51&lt;I1937))+1),Scorecard!$D$53)</f>
        <v>0.123869379412532</v>
      </c>
      <c r="AE1937" s="0" t="n">
        <f aca="false">IF(ISNUMBER(K1937),INDEX(Scorecard!$D$54:$D$61,SUMPRODUCT(--(Scorecard!$G$54:$G$60&lt;K1937))+1),Scorecard!$D$62)</f>
        <v>0.489050497890326</v>
      </c>
      <c r="AF1937" s="0" t="n">
        <f aca="false">IF(ISNUMBER(L1937),INDEX(Scorecard!$D$63:$D$68,SUMPRODUCT(--(Scorecard!$G$63:$G$67&lt;L1937))+1),Scorecard!$D$69)</f>
        <v>0.322484508656054</v>
      </c>
      <c r="AG1937" s="0" t="n">
        <f aca="false">Inputs!$B$10+Scorecard!$J$5*Y1937+Scorecard!$J$6*Z1937+Scorecard!$J$7*AA1937+Scorecard!$J$8*AB1937+Scorecard!$J$9*AC1937+Scorecard!$J$10*AD1937+Scorecard!$J$11*AE1937+Scorecard!$J$12*AF1937</f>
        <v>-5.99428118169198</v>
      </c>
      <c r="AH1937" s="0" t="n">
        <f aca="false">MIN(1-Inputs!$B$13,MAX(Inputs!$B$13,1/(1+EXP(-(Inputs!$B$11*AG1937+Inputs!$B$12)))))</f>
        <v>0.0020517098828907</v>
      </c>
      <c r="AI1937" s="0" t="n">
        <f aca="false">Inputs!$B$9-Inputs!$B$8*AG1937</f>
        <v>660.081270894927</v>
      </c>
      <c r="AJ1937" s="0" t="n">
        <f aca="false">RANK(AH1937,$AH$5:$AH$2004,0)+COUNTIF($AH$4:AH1936,AH1937)</f>
        <v>1686</v>
      </c>
      <c r="AK1937" s="0" t="n">
        <f aca="false">IF(AJ1937&lt;=Deciles!$B$5*(Deciles!$B$4+1),INT((AJ1937-1)/(Deciles!$B$4+1))+1,Deciles!$B$5+INT((AJ1937-1-Deciles!$B$5*(Deciles!$B$4+1))/Deciles!$B$4)+1)</f>
        <v>9</v>
      </c>
    </row>
    <row r="1938" customFormat="false" ht="15" hidden="false" customHeight="false" outlineLevel="0" collapsed="false">
      <c r="A1938" s="0" t="n">
        <v>57890</v>
      </c>
      <c r="B1938" s="0" t="s">
        <v>155</v>
      </c>
      <c r="C1938" s="0" t="n">
        <v>757</v>
      </c>
      <c r="D1938" s="0" t="n">
        <v>86.1493759155273</v>
      </c>
      <c r="E1938" s="0" t="n">
        <v>79.6317977905273</v>
      </c>
      <c r="F1938" s="0" t="n">
        <v>24</v>
      </c>
      <c r="G1938" s="0" t="n">
        <v>3.03099989891052</v>
      </c>
      <c r="H1938" s="0" t="n">
        <v>-2.7023332118988</v>
      </c>
      <c r="I1938" s="0" t="n">
        <v>14</v>
      </c>
      <c r="J1938" s="0" t="n">
        <v>12.3459424972534</v>
      </c>
      <c r="K1938" s="0" t="n">
        <v>4.30833339691162</v>
      </c>
      <c r="L1938" s="0" t="n">
        <v>-1.125</v>
      </c>
      <c r="M1938" s="0" t="n">
        <v>4.74416542053223</v>
      </c>
      <c r="N1938" s="0" t="n">
        <v>0</v>
      </c>
      <c r="O1938" s="0" t="n">
        <v>0</v>
      </c>
      <c r="P1938" s="0" t="s">
        <v>140</v>
      </c>
      <c r="Q1938" s="0" t="s">
        <v>141</v>
      </c>
      <c r="R1938" s="0" t="n">
        <v>2</v>
      </c>
      <c r="S1938" s="0" t="s">
        <v>142</v>
      </c>
      <c r="T1938" s="0" t="n">
        <v>0</v>
      </c>
      <c r="U1938" s="0" t="n">
        <v>230024.75</v>
      </c>
      <c r="V1938" s="0" t="n">
        <v>0.00380676588974893</v>
      </c>
      <c r="W1938" s="0" t="n">
        <v>643.305053710938</v>
      </c>
      <c r="X1938" s="0" t="n">
        <v>0.00625356985256076</v>
      </c>
      <c r="Y1938" s="0" t="n">
        <f aca="false">IF(ISNUMBER(C1938),INDEX(Scorecard!$D$5:$D$12,SUMPRODUCT(--(Scorecard!$G$5:$G$11&lt;C1938))+1),Scorecard!$D$13)</f>
        <v>0.733188958177614</v>
      </c>
      <c r="Z1938" s="0" t="n">
        <f aca="false">IF(ISNUMBER(D1938),INDEX(Scorecard!$D$14:$D$17,SUMPRODUCT(--(Scorecard!$G$14:$G$16&lt;D1938))+1),Scorecard!$D$18)</f>
        <v>0.0505355481560174</v>
      </c>
      <c r="AA1938" s="0" t="n">
        <f aca="false">IF(ISNUMBER(E1938),INDEX(Scorecard!$D$19:$D$26,SUMPRODUCT(--(Scorecard!$G$19:$G$25&lt;E1938))+1),Scorecard!$D$27)</f>
        <v>-0.0341578513653732</v>
      </c>
      <c r="AB1938" s="0" t="n">
        <f aca="false">IF(ISNUMBER(F1938),INDEX(Scorecard!$D$28:$D$35,SUMPRODUCT(--(Scorecard!$G$28:$G$34&lt;F1938))+1),Scorecard!$D$36)</f>
        <v>0.349218150643304</v>
      </c>
      <c r="AC1938" s="0" t="n">
        <f aca="false">IF(ISNUMBER(H1938),INDEX(Scorecard!$D$37:$D$44,SUMPRODUCT(--(Scorecard!$G$37:$G$43&lt;H1938))+1),Scorecard!$D$45)</f>
        <v>1.35057635045042</v>
      </c>
      <c r="AD1938" s="0" t="n">
        <f aca="false">IF(ISNUMBER(I1938),INDEX(Scorecard!$D$46:$D$52,SUMPRODUCT(--(Scorecard!$G$46:$G$51&lt;I1938))+1),Scorecard!$D$53)</f>
        <v>-0.114272400683245</v>
      </c>
      <c r="AE1938" s="0" t="n">
        <f aca="false">IF(ISNUMBER(K1938),INDEX(Scorecard!$D$54:$D$61,SUMPRODUCT(--(Scorecard!$G$54:$G$60&lt;K1938))+1),Scorecard!$D$62)</f>
        <v>0.489050497890326</v>
      </c>
      <c r="AF1938" s="0" t="n">
        <f aca="false">IF(ISNUMBER(L1938),INDEX(Scorecard!$D$63:$D$68,SUMPRODUCT(--(Scorecard!$G$63:$G$67&lt;L1938))+1),Scorecard!$D$69)</f>
        <v>-0.340582194386522</v>
      </c>
      <c r="AG1938" s="0" t="n">
        <f aca="false">Inputs!$B$10+Scorecard!$J$5*Y1938+Scorecard!$J$6*Z1938+Scorecard!$J$7*AA1938+Scorecard!$J$8*AB1938+Scorecard!$J$9*AC1938+Scorecard!$J$10*AD1938+Scorecard!$J$11*AE1938+Scorecard!$J$12*AF1938</f>
        <v>-5.41286270889497</v>
      </c>
      <c r="AH1938" s="0" t="n">
        <f aca="false">MIN(1-Inputs!$B$13,MAX(Inputs!$B$13,1/(1+EXP(-(Inputs!$B$11*AG1938+Inputs!$B$12)))))</f>
        <v>0.00380676597144262</v>
      </c>
      <c r="AI1938" s="0" t="n">
        <f aca="false">Inputs!$B$9-Inputs!$B$8*AG1938</f>
        <v>643.305079947217</v>
      </c>
      <c r="AJ1938" s="0" t="n">
        <f aca="false">RANK(AH1938,$AH$5:$AH$2004,0)+COUNTIF($AH$4:AH1937,AH1938)</f>
        <v>1400</v>
      </c>
      <c r="AK1938" s="0" t="n">
        <f aca="false">IF(AJ1938&lt;=Deciles!$B$5*(Deciles!$B$4+1),INT((AJ1938-1)/(Deciles!$B$4+1))+1,Deciles!$B$5+INT((AJ1938-1-Deciles!$B$5*(Deciles!$B$4+1))/Deciles!$B$4)+1)</f>
        <v>7</v>
      </c>
    </row>
    <row r="1939" customFormat="false" ht="15" hidden="false" customHeight="false" outlineLevel="0" collapsed="false">
      <c r="A1939" s="0" t="n">
        <v>57909</v>
      </c>
      <c r="B1939" s="0" t="s">
        <v>157</v>
      </c>
      <c r="C1939" s="0" t="n">
        <v>693</v>
      </c>
      <c r="D1939" s="0" t="n">
        <v>95.7409362792969</v>
      </c>
      <c r="E1939" s="0" t="n">
        <v>90.7204284667969</v>
      </c>
      <c r="F1939" s="0" t="n">
        <v>38</v>
      </c>
      <c r="G1939" s="0" t="n">
        <v>4.36299991607666</v>
      </c>
      <c r="H1939" s="0" t="n">
        <v>0.479666471481323</v>
      </c>
      <c r="I1939" s="0" t="n">
        <v>11</v>
      </c>
      <c r="J1939" s="0" t="n">
        <v>12.2767515182495</v>
      </c>
      <c r="K1939" s="0" t="n">
        <v>3.72307682037354</v>
      </c>
      <c r="L1939" s="0" t="n">
        <v>-0.276923179626465</v>
      </c>
      <c r="M1939" s="0" t="n">
        <v>4.3403639793396</v>
      </c>
      <c r="N1939" s="0" t="n">
        <v>0</v>
      </c>
      <c r="O1939" s="0" t="n">
        <v>0</v>
      </c>
      <c r="P1939" s="0" t="s">
        <v>144</v>
      </c>
      <c r="Q1939" s="0" t="s">
        <v>141</v>
      </c>
      <c r="R1939" s="0" t="n">
        <v>2</v>
      </c>
      <c r="S1939" s="0" t="s">
        <v>142</v>
      </c>
      <c r="T1939" s="0" t="n">
        <v>1</v>
      </c>
      <c r="U1939" s="0" t="n">
        <v>214647.2</v>
      </c>
      <c r="V1939" s="0" t="n">
        <v>0.0627652108669281</v>
      </c>
      <c r="W1939" s="0" t="n">
        <v>565.803283691406</v>
      </c>
      <c r="X1939" s="0" t="n">
        <v>0.154724255204201</v>
      </c>
      <c r="Y1939" s="0" t="n">
        <f aca="false">IF(ISNUMBER(C1939),INDEX(Scorecard!$D$5:$D$12,SUMPRODUCT(--(Scorecard!$G$5:$G$11&lt;C1939))+1),Scorecard!$D$13)</f>
        <v>-0.869677851527538</v>
      </c>
      <c r="Z1939" s="0" t="n">
        <f aca="false">IF(ISNUMBER(D1939),INDEX(Scorecard!$D$14:$D$17,SUMPRODUCT(--(Scorecard!$G$14:$G$16&lt;D1939))+1),Scorecard!$D$18)</f>
        <v>-0.361970872710667</v>
      </c>
      <c r="AA1939" s="0" t="n">
        <f aca="false">IF(ISNUMBER(E1939),INDEX(Scorecard!$D$19:$D$26,SUMPRODUCT(--(Scorecard!$G$19:$G$25&lt;E1939))+1),Scorecard!$D$27)</f>
        <v>-0.820992370602782</v>
      </c>
      <c r="AB1939" s="0" t="n">
        <f aca="false">IF(ISNUMBER(F1939),INDEX(Scorecard!$D$28:$D$35,SUMPRODUCT(--(Scorecard!$G$28:$G$34&lt;F1939))+1),Scorecard!$D$36)</f>
        <v>-0.132616866359722</v>
      </c>
      <c r="AC1939" s="0" t="n">
        <f aca="false">IF(ISNUMBER(H1939),INDEX(Scorecard!$D$37:$D$44,SUMPRODUCT(--(Scorecard!$G$37:$G$43&lt;H1939))+1),Scorecard!$D$45)</f>
        <v>-0.271229676926091</v>
      </c>
      <c r="AD1939" s="0" t="n">
        <f aca="false">IF(ISNUMBER(I1939),INDEX(Scorecard!$D$46:$D$52,SUMPRODUCT(--(Scorecard!$G$46:$G$51&lt;I1939))+1),Scorecard!$D$53)</f>
        <v>-0.114272400683245</v>
      </c>
      <c r="AE1939" s="0" t="n">
        <f aca="false">IF(ISNUMBER(K1939),INDEX(Scorecard!$D$54:$D$61,SUMPRODUCT(--(Scorecard!$G$54:$G$60&lt;K1939))+1),Scorecard!$D$62)</f>
        <v>0.489050497890326</v>
      </c>
      <c r="AF1939" s="0" t="n">
        <f aca="false">IF(ISNUMBER(L1939),INDEX(Scorecard!$D$63:$D$68,SUMPRODUCT(--(Scorecard!$G$63:$G$67&lt;L1939))+1),Scorecard!$D$69)</f>
        <v>0.322484508656054</v>
      </c>
      <c r="AG1939" s="0" t="n">
        <f aca="false">Inputs!$B$10+Scorecard!$J$5*Y1939+Scorecard!$J$6*Z1939+Scorecard!$J$7*AA1939+Scorecard!$J$8*AB1939+Scorecard!$J$9*AC1939+Scorecard!$J$10*AD1939+Scorecard!$J$11*AE1939+Scorecard!$J$12*AF1939</f>
        <v>-2.72685540716072</v>
      </c>
      <c r="AH1939" s="0" t="n">
        <f aca="false">MIN(1-Inputs!$B$13,MAX(Inputs!$B$13,1/(1+EXP(-(Inputs!$B$11*AG1939+Inputs!$B$12)))))</f>
        <v>0.0627652102321678</v>
      </c>
      <c r="AI1939" s="0" t="n">
        <f aca="false">Inputs!$B$9-Inputs!$B$8*AG1939</f>
        <v>565.803291667146</v>
      </c>
      <c r="AJ1939" s="0" t="n">
        <f aca="false">RANK(AH1939,$AH$5:$AH$2004,0)+COUNTIF($AH$4:AH1938,AH1939)</f>
        <v>107</v>
      </c>
      <c r="AK1939" s="0" t="n">
        <f aca="false">IF(AJ1939&lt;=Deciles!$B$5*(Deciles!$B$4+1),INT((AJ1939-1)/(Deciles!$B$4+1))+1,Deciles!$B$5+INT((AJ1939-1-Deciles!$B$5*(Deciles!$B$4+1))/Deciles!$B$4)+1)</f>
        <v>1</v>
      </c>
    </row>
    <row r="1940" customFormat="false" ht="15" hidden="false" customHeight="false" outlineLevel="0" collapsed="false">
      <c r="A1940" s="0" t="n">
        <v>57921</v>
      </c>
      <c r="B1940" s="0" t="s">
        <v>150</v>
      </c>
      <c r="C1940" s="0" t="n">
        <v>733</v>
      </c>
      <c r="D1940" s="0" t="n">
        <v>80</v>
      </c>
      <c r="E1940" s="0" t="n">
        <v>53.2359161376953</v>
      </c>
      <c r="F1940" s="0" t="n">
        <v>39</v>
      </c>
      <c r="G1940" s="0" t="n">
        <v>4.4229998588562</v>
      </c>
      <c r="H1940" s="0" t="n">
        <v>-2.21033334732056</v>
      </c>
      <c r="I1940" s="0" t="n">
        <v>70</v>
      </c>
      <c r="J1940" s="0" t="n">
        <v>12.1522045135498</v>
      </c>
      <c r="K1940" s="0" t="n">
        <v>4.80000019073486</v>
      </c>
      <c r="L1940" s="0" t="n">
        <v>-0.208333015441895</v>
      </c>
      <c r="M1940" s="0" t="n">
        <v>6.28858661651611</v>
      </c>
      <c r="N1940" s="0" t="n">
        <v>0</v>
      </c>
      <c r="O1940" s="0" t="n">
        <v>0</v>
      </c>
      <c r="P1940" s="0" t="s">
        <v>146</v>
      </c>
      <c r="Q1940" s="0" t="s">
        <v>141</v>
      </c>
      <c r="R1940" s="0" t="n">
        <v>2</v>
      </c>
      <c r="S1940" s="0" t="s">
        <v>149</v>
      </c>
      <c r="T1940" s="0" t="n">
        <v>0</v>
      </c>
      <c r="U1940" s="0" t="n">
        <v>189511.34</v>
      </c>
      <c r="V1940" s="0" t="n">
        <v>0.00953651126474142</v>
      </c>
      <c r="W1940" s="0" t="n">
        <v>618.294616699219</v>
      </c>
      <c r="X1940" s="0" t="n">
        <v>0.00517889950424433</v>
      </c>
      <c r="Y1940" s="0" t="n">
        <f aca="false">IF(ISNUMBER(C1940),INDEX(Scorecard!$D$5:$D$12,SUMPRODUCT(--(Scorecard!$G$5:$G$11&lt;C1940))+1),Scorecard!$D$13)</f>
        <v>-0.0290424113398221</v>
      </c>
      <c r="Z1940" s="0" t="n">
        <f aca="false">IF(ISNUMBER(D1940),INDEX(Scorecard!$D$14:$D$17,SUMPRODUCT(--(Scorecard!$G$14:$G$16&lt;D1940))+1),Scorecard!$D$18)</f>
        <v>0.0505355481560174</v>
      </c>
      <c r="AA1940" s="0" t="n">
        <f aca="false">IF(ISNUMBER(E1940),INDEX(Scorecard!$D$19:$D$26,SUMPRODUCT(--(Scorecard!$G$19:$G$25&lt;E1940))+1),Scorecard!$D$27)</f>
        <v>0.57899015159425</v>
      </c>
      <c r="AB1940" s="0" t="n">
        <f aca="false">IF(ISNUMBER(F1940),INDEX(Scorecard!$D$28:$D$35,SUMPRODUCT(--(Scorecard!$G$28:$G$34&lt;F1940))+1),Scorecard!$D$36)</f>
        <v>-0.132616866359722</v>
      </c>
      <c r="AC1940" s="0" t="n">
        <f aca="false">IF(ISNUMBER(H1940),INDEX(Scorecard!$D$37:$D$44,SUMPRODUCT(--(Scorecard!$G$37:$G$43&lt;H1940))+1),Scorecard!$D$45)</f>
        <v>1.35057635045042</v>
      </c>
      <c r="AD1940" s="0" t="n">
        <f aca="false">IF(ISNUMBER(I1940),INDEX(Scorecard!$D$46:$D$52,SUMPRODUCT(--(Scorecard!$G$46:$G$51&lt;I1940))+1),Scorecard!$D$53)</f>
        <v>0.818882373006414</v>
      </c>
      <c r="AE1940" s="0" t="n">
        <f aca="false">IF(ISNUMBER(K1940),INDEX(Scorecard!$D$54:$D$61,SUMPRODUCT(--(Scorecard!$G$54:$G$60&lt;K1940))+1),Scorecard!$D$62)</f>
        <v>0.409483001259379</v>
      </c>
      <c r="AF1940" s="0" t="n">
        <f aca="false">IF(ISNUMBER(L1940),INDEX(Scorecard!$D$63:$D$68,SUMPRODUCT(--(Scorecard!$G$63:$G$67&lt;L1940))+1),Scorecard!$D$69)</f>
        <v>0.322484508656054</v>
      </c>
      <c r="AG1940" s="0" t="n">
        <f aca="false">Inputs!$B$10+Scorecard!$J$5*Y1940+Scorecard!$J$6*Z1940+Scorecard!$J$7*AA1940+Scorecard!$J$8*AB1940+Scorecard!$J$9*AC1940+Scorecard!$J$10*AD1940+Scorecard!$J$11*AE1940+Scorecard!$J$12*AF1940</f>
        <v>-4.54606648831105</v>
      </c>
      <c r="AH1940" s="0" t="n">
        <f aca="false">MIN(1-Inputs!$B$13,MAX(Inputs!$B$13,1/(1+EXP(-(Inputs!$B$11*AG1940+Inputs!$B$12)))))</f>
        <v>0.00953651130153719</v>
      </c>
      <c r="AI1940" s="0" t="n">
        <f aca="false">Inputs!$B$9-Inputs!$B$8*AG1940</f>
        <v>618.294627769263</v>
      </c>
      <c r="AJ1940" s="0" t="n">
        <f aca="false">RANK(AH1940,$AH$5:$AH$2004,0)+COUNTIF($AH$4:AH1939,AH1940)</f>
        <v>849</v>
      </c>
      <c r="AK1940" s="0" t="n">
        <f aca="false">IF(AJ1940&lt;=Deciles!$B$5*(Deciles!$B$4+1),INT((AJ1940-1)/(Deciles!$B$4+1))+1,Deciles!$B$5+INT((AJ1940-1-Deciles!$B$5*(Deciles!$B$4+1))/Deciles!$B$4)+1)</f>
        <v>5</v>
      </c>
    </row>
    <row r="1941" customFormat="false" ht="15" hidden="false" customHeight="false" outlineLevel="0" collapsed="false">
      <c r="A1941" s="0" t="n">
        <v>57936</v>
      </c>
      <c r="B1941" s="0" t="s">
        <v>158</v>
      </c>
      <c r="C1941" s="0" t="n">
        <v>774</v>
      </c>
      <c r="D1941" s="0" t="n">
        <v>84.2311630249023</v>
      </c>
      <c r="E1941" s="0" t="n">
        <v>81.3152389526367</v>
      </c>
      <c r="F1941" s="0" t="n">
        <v>33</v>
      </c>
      <c r="G1941" s="0" t="n">
        <v>3.68099999427795</v>
      </c>
      <c r="H1941" s="0" t="n">
        <v>0.764333248138428</v>
      </c>
      <c r="I1941" s="0" t="n">
        <v>15</v>
      </c>
      <c r="J1941" s="0" t="n">
        <v>12.9151191711426</v>
      </c>
      <c r="K1941" s="0" t="n">
        <v>6.03333330154419</v>
      </c>
      <c r="L1941" s="0" t="n">
        <v>2.71025633811951</v>
      </c>
      <c r="M1941" s="0" t="n">
        <v>0.387000143527985</v>
      </c>
      <c r="N1941" s="0" t="n">
        <v>0</v>
      </c>
      <c r="O1941" s="0" t="n">
        <v>0</v>
      </c>
      <c r="P1941" s="0" t="s">
        <v>144</v>
      </c>
      <c r="Q1941" s="0" t="s">
        <v>141</v>
      </c>
      <c r="R1941" s="0" t="n">
        <v>1</v>
      </c>
      <c r="S1941" s="0" t="s">
        <v>147</v>
      </c>
      <c r="T1941" s="0" t="n">
        <v>0</v>
      </c>
      <c r="U1941" s="0" t="n">
        <v>406410.4</v>
      </c>
      <c r="V1941" s="0" t="n">
        <v>0.00508238933980465</v>
      </c>
      <c r="W1941" s="0" t="n">
        <v>635.448791503906</v>
      </c>
      <c r="X1941" s="0" t="n">
        <v>0.0045011299662292</v>
      </c>
      <c r="Y1941" s="0" t="n">
        <f aca="false">IF(ISNUMBER(C1941),INDEX(Scorecard!$D$5:$D$12,SUMPRODUCT(--(Scorecard!$G$5:$G$11&lt;C1941))+1),Scorecard!$D$13)</f>
        <v>1.23750384304241</v>
      </c>
      <c r="Z1941" s="0" t="n">
        <f aca="false">IF(ISNUMBER(D1941),INDEX(Scorecard!$D$14:$D$17,SUMPRODUCT(--(Scorecard!$G$14:$G$16&lt;D1941))+1),Scorecard!$D$18)</f>
        <v>0.0505355481560174</v>
      </c>
      <c r="AA1941" s="0" t="n">
        <f aca="false">IF(ISNUMBER(E1941),INDEX(Scorecard!$D$19:$D$26,SUMPRODUCT(--(Scorecard!$G$19:$G$25&lt;E1941))+1),Scorecard!$D$27)</f>
        <v>-0.0341578513653732</v>
      </c>
      <c r="AB1941" s="0" t="n">
        <f aca="false">IF(ISNUMBER(F1941),INDEX(Scorecard!$D$28:$D$35,SUMPRODUCT(--(Scorecard!$G$28:$G$34&lt;F1941))+1),Scorecard!$D$36)</f>
        <v>-0.0008456427959252</v>
      </c>
      <c r="AC1941" s="0" t="n">
        <f aca="false">IF(ISNUMBER(H1941),INDEX(Scorecard!$D$37:$D$44,SUMPRODUCT(--(Scorecard!$G$37:$G$43&lt;H1941))+1),Scorecard!$D$45)</f>
        <v>-0.569454719285959</v>
      </c>
      <c r="AD1941" s="0" t="n">
        <f aca="false">IF(ISNUMBER(I1941),INDEX(Scorecard!$D$46:$D$52,SUMPRODUCT(--(Scorecard!$G$46:$G$51&lt;I1941))+1),Scorecard!$D$53)</f>
        <v>-0.114272400683245</v>
      </c>
      <c r="AE1941" s="0" t="n">
        <f aca="false">IF(ISNUMBER(K1941),INDEX(Scorecard!$D$54:$D$61,SUMPRODUCT(--(Scorecard!$G$54:$G$60&lt;K1941))+1),Scorecard!$D$62)</f>
        <v>0.0151758992857273</v>
      </c>
      <c r="AF1941" s="0" t="n">
        <f aca="false">IF(ISNUMBER(L1941),INDEX(Scorecard!$D$63:$D$68,SUMPRODUCT(--(Scorecard!$G$63:$G$67&lt;L1941))+1),Scorecard!$D$69)</f>
        <v>0.322484508656054</v>
      </c>
      <c r="AG1941" s="0" t="n">
        <f aca="false">Inputs!$B$10+Scorecard!$J$5*Y1941+Scorecard!$J$6*Z1941+Scorecard!$J$7*AA1941+Scorecard!$J$8*AB1941+Scorecard!$J$9*AC1941+Scorecard!$J$10*AD1941+Scorecard!$J$11*AE1941+Scorecard!$J$12*AF1941</f>
        <v>-5.14058513883107</v>
      </c>
      <c r="AH1941" s="0" t="n">
        <f aca="false">MIN(1-Inputs!$B$13,MAX(Inputs!$B$13,1/(1+EXP(-(Inputs!$B$11*AG1941+Inputs!$B$12)))))</f>
        <v>0.00508238938827204</v>
      </c>
      <c r="AI1941" s="0" t="n">
        <f aca="false">Inputs!$B$9-Inputs!$B$8*AG1941</f>
        <v>635.448809945687</v>
      </c>
      <c r="AJ1941" s="0" t="n">
        <f aca="false">RANK(AH1941,$AH$5:$AH$2004,0)+COUNTIF($AH$4:AH1940,AH1941)</f>
        <v>1244</v>
      </c>
      <c r="AK1941" s="0" t="n">
        <f aca="false">IF(AJ1941&lt;=Deciles!$B$5*(Deciles!$B$4+1),INT((AJ1941-1)/(Deciles!$B$4+1))+1,Deciles!$B$5+INT((AJ1941-1-Deciles!$B$5*(Deciles!$B$4+1))/Deciles!$B$4)+1)</f>
        <v>7</v>
      </c>
    </row>
    <row r="1942" customFormat="false" ht="15" hidden="false" customHeight="false" outlineLevel="0" collapsed="false">
      <c r="A1942" s="0" t="n">
        <v>57962</v>
      </c>
      <c r="B1942" s="0" t="s">
        <v>152</v>
      </c>
      <c r="C1942" s="0" t="n">
        <v>737</v>
      </c>
      <c r="D1942" s="0" t="n">
        <v>66.4556655883789</v>
      </c>
      <c r="E1942" s="0" t="n">
        <v>60.4950828552246</v>
      </c>
      <c r="F1942" s="0" t="n">
        <v>39</v>
      </c>
      <c r="G1942" s="0" t="n">
        <v>3.47199988365173</v>
      </c>
      <c r="H1942" s="0" t="n">
        <v>-2.96133351325989</v>
      </c>
      <c r="I1942" s="0" t="n">
        <v>14</v>
      </c>
      <c r="J1942" s="0" t="n">
        <v>12.804648399353</v>
      </c>
      <c r="K1942" s="0" t="n">
        <v>4.80000019073486</v>
      </c>
      <c r="L1942" s="0" t="n">
        <v>-0.458333015441895</v>
      </c>
      <c r="M1942" s="0" t="n">
        <v>6.28858137130737</v>
      </c>
      <c r="N1942" s="0" t="n">
        <v>0</v>
      </c>
      <c r="O1942" s="0" t="n">
        <v>0</v>
      </c>
      <c r="P1942" s="0" t="s">
        <v>144</v>
      </c>
      <c r="Q1942" s="0" t="s">
        <v>141</v>
      </c>
      <c r="R1942" s="0" t="n">
        <v>1</v>
      </c>
      <c r="S1942" s="0" t="s">
        <v>149</v>
      </c>
      <c r="T1942" s="0" t="n">
        <v>1</v>
      </c>
      <c r="U1942" s="0" t="n">
        <v>363904.97</v>
      </c>
      <c r="V1942" s="0" t="n">
        <v>0.00739062111824751</v>
      </c>
      <c r="W1942" s="0" t="n">
        <v>625.252319335938</v>
      </c>
      <c r="X1942" s="0" t="n">
        <v>0.0145004540681839</v>
      </c>
      <c r="Y1942" s="0" t="n">
        <f aca="false">IF(ISNUMBER(C1942),INDEX(Scorecard!$D$5:$D$12,SUMPRODUCT(--(Scorecard!$G$5:$G$11&lt;C1942))+1),Scorecard!$D$13)</f>
        <v>0.488358159108655</v>
      </c>
      <c r="Z1942" s="0" t="n">
        <f aca="false">IF(ISNUMBER(D1942),INDEX(Scorecard!$D$14:$D$17,SUMPRODUCT(--(Scorecard!$G$14:$G$16&lt;D1942))+1),Scorecard!$D$18)</f>
        <v>0.128579646629417</v>
      </c>
      <c r="AA1942" s="0" t="n">
        <f aca="false">IF(ISNUMBER(E1942),INDEX(Scorecard!$D$19:$D$26,SUMPRODUCT(--(Scorecard!$G$19:$G$25&lt;E1942))+1),Scorecard!$D$27)</f>
        <v>0.267179331770092</v>
      </c>
      <c r="AB1942" s="0" t="n">
        <f aca="false">IF(ISNUMBER(F1942),INDEX(Scorecard!$D$28:$D$35,SUMPRODUCT(--(Scorecard!$G$28:$G$34&lt;F1942))+1),Scorecard!$D$36)</f>
        <v>-0.132616866359722</v>
      </c>
      <c r="AC1942" s="0" t="n">
        <f aca="false">IF(ISNUMBER(H1942),INDEX(Scorecard!$D$37:$D$44,SUMPRODUCT(--(Scorecard!$G$37:$G$43&lt;H1942))+1),Scorecard!$D$45)</f>
        <v>1.35057635045042</v>
      </c>
      <c r="AD1942" s="0" t="n">
        <f aca="false">IF(ISNUMBER(I1942),INDEX(Scorecard!$D$46:$D$52,SUMPRODUCT(--(Scorecard!$G$46:$G$51&lt;I1942))+1),Scorecard!$D$53)</f>
        <v>-0.114272400683245</v>
      </c>
      <c r="AE1942" s="0" t="n">
        <f aca="false">IF(ISNUMBER(K1942),INDEX(Scorecard!$D$54:$D$61,SUMPRODUCT(--(Scorecard!$G$54:$G$60&lt;K1942))+1),Scorecard!$D$62)</f>
        <v>0.409483001259379</v>
      </c>
      <c r="AF1942" s="0" t="n">
        <f aca="false">IF(ISNUMBER(L1942),INDEX(Scorecard!$D$63:$D$68,SUMPRODUCT(--(Scorecard!$G$63:$G$67&lt;L1942))+1),Scorecard!$D$69)</f>
        <v>0.322484508656054</v>
      </c>
      <c r="AG1942" s="0" t="n">
        <f aca="false">Inputs!$B$10+Scorecard!$J$5*Y1942+Scorecard!$J$6*Z1942+Scorecard!$J$7*AA1942+Scorecard!$J$8*AB1942+Scorecard!$J$9*AC1942+Scorecard!$J$10*AD1942+Scorecard!$J$11*AE1942+Scorecard!$J$12*AF1942</f>
        <v>-4.78720085395065</v>
      </c>
      <c r="AH1942" s="0" t="n">
        <f aca="false">MIN(1-Inputs!$B$13,MAX(Inputs!$B$13,1/(1+EXP(-(Inputs!$B$11*AG1942+Inputs!$B$12)))))</f>
        <v>0.00739062102190118</v>
      </c>
      <c r="AI1942" s="0" t="n">
        <f aca="false">Inputs!$B$9-Inputs!$B$8*AG1942</f>
        <v>625.252294839186</v>
      </c>
      <c r="AJ1942" s="0" t="n">
        <f aca="false">RANK(AH1942,$AH$5:$AH$2004,0)+COUNTIF($AH$4:AH1941,AH1942)</f>
        <v>1019</v>
      </c>
      <c r="AK1942" s="0" t="n">
        <f aca="false">IF(AJ1942&lt;=Deciles!$B$5*(Deciles!$B$4+1),INT((AJ1942-1)/(Deciles!$B$4+1))+1,Deciles!$B$5+INT((AJ1942-1-Deciles!$B$5*(Deciles!$B$4+1))/Deciles!$B$4)+1)</f>
        <v>6</v>
      </c>
    </row>
    <row r="1943" customFormat="false" ht="15" hidden="false" customHeight="false" outlineLevel="0" collapsed="false">
      <c r="A1943" s="0" t="n">
        <v>57975</v>
      </c>
      <c r="B1943" s="0" t="s">
        <v>157</v>
      </c>
      <c r="C1943" s="0" t="n">
        <v>744</v>
      </c>
      <c r="D1943" s="0" t="n">
        <v>90.8824310302734</v>
      </c>
      <c r="E1943" s="0" t="n">
        <v>70.2242126464844</v>
      </c>
      <c r="F1943" s="0" t="n">
        <v>35</v>
      </c>
      <c r="G1943" s="0" t="n">
        <v>4.56899976730347</v>
      </c>
      <c r="H1943" s="0" t="n">
        <v>0.68566632270813</v>
      </c>
      <c r="I1943" s="0" t="n">
        <v>49</v>
      </c>
      <c r="J1943" s="0" t="n">
        <v>12.1486377716065</v>
      </c>
      <c r="K1943" s="0" t="n">
        <v>3.32307696342468</v>
      </c>
      <c r="L1943" s="0" t="n">
        <v>-0.276922941207886</v>
      </c>
      <c r="M1943" s="0" t="n">
        <v>4.3403639793396</v>
      </c>
      <c r="N1943" s="0" t="n">
        <v>0</v>
      </c>
      <c r="O1943" s="0" t="n">
        <v>0</v>
      </c>
      <c r="P1943" s="0" t="s">
        <v>144</v>
      </c>
      <c r="Q1943" s="0" t="s">
        <v>141</v>
      </c>
      <c r="R1943" s="0" t="n">
        <v>1</v>
      </c>
      <c r="S1943" s="0" t="s">
        <v>147</v>
      </c>
      <c r="T1943" s="0" t="n">
        <v>0</v>
      </c>
      <c r="U1943" s="0" t="n">
        <v>188836.75</v>
      </c>
      <c r="V1943" s="0" t="n">
        <v>0.00766355823725462</v>
      </c>
      <c r="W1943" s="0" t="n">
        <v>624.263366699219</v>
      </c>
      <c r="X1943" s="0" t="n">
        <v>0.00209521548822522</v>
      </c>
      <c r="Y1943" s="0" t="n">
        <f aca="false">IF(ISNUMBER(C1943),INDEX(Scorecard!$D$5:$D$12,SUMPRODUCT(--(Scorecard!$G$5:$G$11&lt;C1943))+1),Scorecard!$D$13)</f>
        <v>0.488358159108655</v>
      </c>
      <c r="Z1943" s="0" t="n">
        <f aca="false">IF(ISNUMBER(D1943),INDEX(Scorecard!$D$14:$D$17,SUMPRODUCT(--(Scorecard!$G$14:$G$16&lt;D1943))+1),Scorecard!$D$18)</f>
        <v>-0.361970872710667</v>
      </c>
      <c r="AA1943" s="0" t="n">
        <f aca="false">IF(ISNUMBER(E1943),INDEX(Scorecard!$D$19:$D$26,SUMPRODUCT(--(Scorecard!$G$19:$G$25&lt;E1943))+1),Scorecard!$D$27)</f>
        <v>0.0530843085177338</v>
      </c>
      <c r="AB1943" s="0" t="n">
        <f aca="false">IF(ISNUMBER(F1943),INDEX(Scorecard!$D$28:$D$35,SUMPRODUCT(--(Scorecard!$G$28:$G$34&lt;F1943))+1),Scorecard!$D$36)</f>
        <v>-0.0008456427959252</v>
      </c>
      <c r="AC1943" s="0" t="n">
        <f aca="false">IF(ISNUMBER(H1943),INDEX(Scorecard!$D$37:$D$44,SUMPRODUCT(--(Scorecard!$G$37:$G$43&lt;H1943))+1),Scorecard!$D$45)</f>
        <v>-0.569454719285959</v>
      </c>
      <c r="AD1943" s="0" t="n">
        <f aca="false">IF(ISNUMBER(I1943),INDEX(Scorecard!$D$46:$D$52,SUMPRODUCT(--(Scorecard!$G$46:$G$51&lt;I1943))+1),Scorecard!$D$53)</f>
        <v>0.818882373006414</v>
      </c>
      <c r="AE1943" s="0" t="n">
        <f aca="false">IF(ISNUMBER(K1943),INDEX(Scorecard!$D$54:$D$61,SUMPRODUCT(--(Scorecard!$G$54:$G$60&lt;K1943))+1),Scorecard!$D$62)</f>
        <v>0.489050497890326</v>
      </c>
      <c r="AF1943" s="0" t="n">
        <f aca="false">IF(ISNUMBER(L1943),INDEX(Scorecard!$D$63:$D$68,SUMPRODUCT(--(Scorecard!$G$63:$G$67&lt;L1943))+1),Scorecard!$D$69)</f>
        <v>0.322484508656054</v>
      </c>
      <c r="AG1943" s="0" t="n">
        <f aca="false">Inputs!$B$10+Scorecard!$J$5*Y1943+Scorecard!$J$6*Z1943+Scorecard!$J$7*AA1943+Scorecard!$J$8*AB1943+Scorecard!$J$9*AC1943+Scorecard!$J$10*AD1943+Scorecard!$J$11*AE1943+Scorecard!$J$12*AF1943</f>
        <v>-4.75292762936811</v>
      </c>
      <c r="AH1943" s="0" t="n">
        <f aca="false">MIN(1-Inputs!$B$13,MAX(Inputs!$B$13,1/(1+EXP(-(Inputs!$B$11*AG1943+Inputs!$B$12)))))</f>
        <v>0.00766355835983294</v>
      </c>
      <c r="AI1943" s="0" t="n">
        <f aca="false">Inputs!$B$9-Inputs!$B$8*AG1943</f>
        <v>624.263378616376</v>
      </c>
      <c r="AJ1943" s="0" t="n">
        <f aca="false">RANK(AH1943,$AH$5:$AH$2004,0)+COUNTIF($AH$4:AH1942,AH1943)</f>
        <v>996</v>
      </c>
      <c r="AK1943" s="0" t="n">
        <f aca="false">IF(AJ1943&lt;=Deciles!$B$5*(Deciles!$B$4+1),INT((AJ1943-1)/(Deciles!$B$4+1))+1,Deciles!$B$5+INT((AJ1943-1-Deciles!$B$5*(Deciles!$B$4+1))/Deciles!$B$4)+1)</f>
        <v>5</v>
      </c>
    </row>
    <row r="1944" customFormat="false" ht="15" hidden="false" customHeight="false" outlineLevel="0" collapsed="false">
      <c r="A1944" s="0" t="n">
        <v>58083</v>
      </c>
      <c r="B1944" s="0" t="s">
        <v>143</v>
      </c>
      <c r="C1944" s="0" t="n">
        <v>813</v>
      </c>
      <c r="D1944" s="0" t="n">
        <v>95.9163131713867</v>
      </c>
      <c r="E1944" s="0" t="n">
        <v>60.407470703125</v>
      </c>
      <c r="F1944" s="0" t="n">
        <v>34</v>
      </c>
      <c r="G1944" s="0" t="n">
        <v>4.14599990844727</v>
      </c>
      <c r="H1944" s="0" t="n">
        <v>0.91266655921936</v>
      </c>
      <c r="I1944" s="0" t="n">
        <v>87</v>
      </c>
      <c r="J1944" s="0" t="n">
        <v>12.5905923843384</v>
      </c>
      <c r="K1944" s="0" t="n">
        <v>8.53333377838135</v>
      </c>
      <c r="L1944" s="0" t="n">
        <v>5.07179546356201</v>
      </c>
      <c r="M1944" s="0" t="n">
        <v>1.95005702972412</v>
      </c>
      <c r="N1944" s="0" t="n">
        <v>0</v>
      </c>
      <c r="O1944" s="0" t="n">
        <v>0</v>
      </c>
      <c r="P1944" s="0" t="s">
        <v>144</v>
      </c>
      <c r="Q1944" s="0" t="s">
        <v>160</v>
      </c>
      <c r="R1944" s="0" t="n">
        <v>1</v>
      </c>
      <c r="S1944" s="0" t="s">
        <v>147</v>
      </c>
      <c r="T1944" s="0" t="n">
        <v>0</v>
      </c>
      <c r="U1944" s="0" t="n">
        <v>293781.66</v>
      </c>
      <c r="V1944" s="0" t="n">
        <v>0.00289757922291756</v>
      </c>
      <c r="W1944" s="0" t="n">
        <v>650.715698242188</v>
      </c>
      <c r="X1944" s="0" t="n">
        <v>0.00159263191744685</v>
      </c>
      <c r="Y1944" s="0" t="n">
        <f aca="false">IF(ISNUMBER(C1944),INDEX(Scorecard!$D$5:$D$12,SUMPRODUCT(--(Scorecard!$G$5:$G$11&lt;C1944))+1),Scorecard!$D$13)</f>
        <v>2.19112706886128</v>
      </c>
      <c r="Z1944" s="0" t="n">
        <f aca="false">IF(ISNUMBER(D1944),INDEX(Scorecard!$D$14:$D$17,SUMPRODUCT(--(Scorecard!$G$14:$G$16&lt;D1944))+1),Scorecard!$D$18)</f>
        <v>-0.361970872710667</v>
      </c>
      <c r="AA1944" s="0" t="n">
        <f aca="false">IF(ISNUMBER(E1944),INDEX(Scorecard!$D$19:$D$26,SUMPRODUCT(--(Scorecard!$G$19:$G$25&lt;E1944))+1),Scorecard!$D$27)</f>
        <v>0.267179331770092</v>
      </c>
      <c r="AB1944" s="0" t="n">
        <f aca="false">IF(ISNUMBER(F1944),INDEX(Scorecard!$D$28:$D$35,SUMPRODUCT(--(Scorecard!$G$28:$G$34&lt;F1944))+1),Scorecard!$D$36)</f>
        <v>-0.0008456427959252</v>
      </c>
      <c r="AC1944" s="0" t="n">
        <f aca="false">IF(ISNUMBER(H1944),INDEX(Scorecard!$D$37:$D$44,SUMPRODUCT(--(Scorecard!$G$37:$G$43&lt;H1944))+1),Scorecard!$D$45)</f>
        <v>-0.975503570149195</v>
      </c>
      <c r="AD1944" s="0" t="n">
        <f aca="false">IF(ISNUMBER(I1944),INDEX(Scorecard!$D$46:$D$52,SUMPRODUCT(--(Scorecard!$G$46:$G$51&lt;I1944))+1),Scorecard!$D$53)</f>
        <v>0.818882373006414</v>
      </c>
      <c r="AE1944" s="0" t="n">
        <f aca="false">IF(ISNUMBER(K1944),INDEX(Scorecard!$D$54:$D$61,SUMPRODUCT(--(Scorecard!$G$54:$G$60&lt;K1944))+1),Scorecard!$D$62)</f>
        <v>-0.541917179454542</v>
      </c>
      <c r="AF1944" s="0" t="n">
        <f aca="false">IF(ISNUMBER(L1944),INDEX(Scorecard!$D$63:$D$68,SUMPRODUCT(--(Scorecard!$G$63:$G$67&lt;L1944))+1),Scorecard!$D$69)</f>
        <v>0.322484508656054</v>
      </c>
      <c r="AG1944" s="0" t="n">
        <f aca="false">Inputs!$B$10+Scorecard!$J$5*Y1944+Scorecard!$J$6*Z1944+Scorecard!$J$7*AA1944+Scorecard!$J$8*AB1944+Scorecard!$J$9*AC1944+Scorecard!$J$10*AD1944+Scorecard!$J$11*AE1944+Scorecard!$J$12*AF1944</f>
        <v>-5.66969540824238</v>
      </c>
      <c r="AH1944" s="0" t="n">
        <f aca="false">MIN(1-Inputs!$B$13,MAX(Inputs!$B$13,1/(1+EXP(-(Inputs!$B$11*AG1944+Inputs!$B$12)))))</f>
        <v>0.00289757923368235</v>
      </c>
      <c r="AI1944" s="0" t="n">
        <f aca="false">Inputs!$B$9-Inputs!$B$8*AG1944</f>
        <v>650.71570518095</v>
      </c>
      <c r="AJ1944" s="0" t="n">
        <f aca="false">RANK(AH1944,$AH$5:$AH$2004,0)+COUNTIF($AH$4:AH1943,AH1944)</f>
        <v>1555</v>
      </c>
      <c r="AK1944" s="0" t="n">
        <f aca="false">IF(AJ1944&lt;=Deciles!$B$5*(Deciles!$B$4+1),INT((AJ1944-1)/(Deciles!$B$4+1))+1,Deciles!$B$5+INT((AJ1944-1-Deciles!$B$5*(Deciles!$B$4+1))/Deciles!$B$4)+1)</f>
        <v>8</v>
      </c>
    </row>
    <row r="1945" customFormat="false" ht="15" hidden="false" customHeight="false" outlineLevel="0" collapsed="false">
      <c r="A1945" s="0" t="n">
        <v>58086</v>
      </c>
      <c r="B1945" s="0" t="s">
        <v>157</v>
      </c>
      <c r="C1945" s="0" t="n">
        <v>764</v>
      </c>
      <c r="D1945" s="0" t="n">
        <v>66.5994186401367</v>
      </c>
      <c r="E1945" s="0" t="n">
        <v>54.266902923584</v>
      </c>
      <c r="F1945" s="0" t="n">
        <v>29</v>
      </c>
      <c r="G1945" s="0" t="n">
        <v>3.62599992752075</v>
      </c>
      <c r="H1945" s="0" t="n">
        <v>-0.257333517074585</v>
      </c>
      <c r="I1945" s="0" t="n">
        <v>39</v>
      </c>
      <c r="J1945" s="0" t="n">
        <v>12.0313034057617</v>
      </c>
      <c r="K1945" s="0" t="n">
        <v>4.0230770111084</v>
      </c>
      <c r="L1945" s="0" t="n">
        <v>-0.276923179626465</v>
      </c>
      <c r="M1945" s="0" t="n">
        <v>4.10729646682739</v>
      </c>
      <c r="N1945" s="0" t="n">
        <v>0</v>
      </c>
      <c r="O1945" s="0" t="n">
        <v>0</v>
      </c>
      <c r="P1945" s="0" t="s">
        <v>146</v>
      </c>
      <c r="Q1945" s="0" t="s">
        <v>153</v>
      </c>
      <c r="R1945" s="0" t="n">
        <v>1</v>
      </c>
      <c r="S1945" s="0" t="s">
        <v>161</v>
      </c>
      <c r="T1945" s="0" t="n">
        <v>0</v>
      </c>
      <c r="U1945" s="0" t="n">
        <v>167930.2</v>
      </c>
      <c r="V1945" s="0" t="n">
        <v>0.00167544605210424</v>
      </c>
      <c r="W1945" s="0" t="n">
        <v>665.574523925781</v>
      </c>
      <c r="X1945" s="0" t="n">
        <v>0.0016926561947912</v>
      </c>
      <c r="Y1945" s="0" t="n">
        <f aca="false">IF(ISNUMBER(C1945),INDEX(Scorecard!$D$5:$D$12,SUMPRODUCT(--(Scorecard!$G$5:$G$11&lt;C1945))+1),Scorecard!$D$13)</f>
        <v>1.23750384304241</v>
      </c>
      <c r="Z1945" s="0" t="n">
        <f aca="false">IF(ISNUMBER(D1945),INDEX(Scorecard!$D$14:$D$17,SUMPRODUCT(--(Scorecard!$G$14:$G$16&lt;D1945))+1),Scorecard!$D$18)</f>
        <v>0.128579646629417</v>
      </c>
      <c r="AA1945" s="0" t="n">
        <f aca="false">IF(ISNUMBER(E1945),INDEX(Scorecard!$D$19:$D$26,SUMPRODUCT(--(Scorecard!$G$19:$G$25&lt;E1945))+1),Scorecard!$D$27)</f>
        <v>0.57899015159425</v>
      </c>
      <c r="AB1945" s="0" t="n">
        <f aca="false">IF(ISNUMBER(F1945),INDEX(Scorecard!$D$28:$D$35,SUMPRODUCT(--(Scorecard!$G$28:$G$34&lt;F1945))+1),Scorecard!$D$36)</f>
        <v>0.165097008946478</v>
      </c>
      <c r="AC1945" s="0" t="n">
        <f aca="false">IF(ISNUMBER(H1945),INDEX(Scorecard!$D$37:$D$44,SUMPRODUCT(--(Scorecard!$G$37:$G$43&lt;H1945))+1),Scorecard!$D$45)</f>
        <v>0.769716833645565</v>
      </c>
      <c r="AD1945" s="0" t="n">
        <f aca="false">IF(ISNUMBER(I1945),INDEX(Scorecard!$D$46:$D$52,SUMPRODUCT(--(Scorecard!$G$46:$G$51&lt;I1945))+1),Scorecard!$D$53)</f>
        <v>0.569875412099532</v>
      </c>
      <c r="AE1945" s="0" t="n">
        <f aca="false">IF(ISNUMBER(K1945),INDEX(Scorecard!$D$54:$D$61,SUMPRODUCT(--(Scorecard!$G$54:$G$60&lt;K1945))+1),Scorecard!$D$62)</f>
        <v>0.489050497890326</v>
      </c>
      <c r="AF1945" s="0" t="n">
        <f aca="false">IF(ISNUMBER(L1945),INDEX(Scorecard!$D$63:$D$68,SUMPRODUCT(--(Scorecard!$G$63:$G$67&lt;L1945))+1),Scorecard!$D$69)</f>
        <v>0.322484508656054</v>
      </c>
      <c r="AG1945" s="0" t="n">
        <f aca="false">Inputs!$B$10+Scorecard!$J$5*Y1945+Scorecard!$J$6*Z1945+Scorecard!$J$7*AA1945+Scorecard!$J$8*AB1945+Scorecard!$J$9*AC1945+Scorecard!$J$10*AD1945+Scorecard!$J$11*AE1945+Scorecard!$J$12*AF1945</f>
        <v>-6.18466263121351</v>
      </c>
      <c r="AH1945" s="0" t="n">
        <f aca="false">MIN(1-Inputs!$B$13,MAX(Inputs!$B$13,1/(1+EXP(-(Inputs!$B$11*AG1945+Inputs!$B$12)))))</f>
        <v>0.00167544609037074</v>
      </c>
      <c r="AI1945" s="0" t="n">
        <f aca="false">Inputs!$B$9-Inputs!$B$8*AG1945</f>
        <v>665.574518356966</v>
      </c>
      <c r="AJ1945" s="0" t="n">
        <f aca="false">RANK(AH1945,$AH$5:$AH$2004,0)+COUNTIF($AH$4:AH1944,AH1945)</f>
        <v>1768</v>
      </c>
      <c r="AK1945" s="0" t="n">
        <f aca="false">IF(AJ1945&lt;=Deciles!$B$5*(Deciles!$B$4+1),INT((AJ1945-1)/(Deciles!$B$4+1))+1,Deciles!$B$5+INT((AJ1945-1-Deciles!$B$5*(Deciles!$B$4+1))/Deciles!$B$4)+1)</f>
        <v>9</v>
      </c>
    </row>
    <row r="1946" customFormat="false" ht="15" hidden="false" customHeight="false" outlineLevel="0" collapsed="false">
      <c r="A1946" s="0" t="n">
        <v>58116</v>
      </c>
      <c r="B1946" s="0" t="s">
        <v>152</v>
      </c>
      <c r="C1946" s="0" t="n">
        <v>709</v>
      </c>
      <c r="D1946" s="0" t="n">
        <v>80</v>
      </c>
      <c r="E1946" s="0" t="n">
        <v>73.5495300292969</v>
      </c>
      <c r="F1946" s="0" t="n">
        <v>39</v>
      </c>
      <c r="G1946" s="0" t="n">
        <v>3.09400010108948</v>
      </c>
      <c r="H1946" s="0" t="n">
        <v>-3.33933329582214</v>
      </c>
      <c r="I1946" s="0" t="n">
        <v>15</v>
      </c>
      <c r="J1946" s="0" t="n">
        <v>12.1558046340942</v>
      </c>
      <c r="K1946" s="0" t="n">
        <v>3.70000004768372</v>
      </c>
      <c r="L1946" s="0" t="n">
        <v>-0.458333253860474</v>
      </c>
      <c r="M1946" s="0" t="n">
        <v>4.74415826797485</v>
      </c>
      <c r="N1946" s="0" t="n">
        <v>0</v>
      </c>
      <c r="O1946" s="0" t="n">
        <v>0</v>
      </c>
      <c r="P1946" s="0" t="s">
        <v>144</v>
      </c>
      <c r="Q1946" s="0" t="s">
        <v>141</v>
      </c>
      <c r="R1946" s="0" t="n">
        <v>1</v>
      </c>
      <c r="S1946" s="0" t="s">
        <v>147</v>
      </c>
      <c r="T1946" s="0" t="n">
        <v>0</v>
      </c>
      <c r="U1946" s="0" t="n">
        <v>190194.84</v>
      </c>
      <c r="V1946" s="0" t="n">
        <v>0.0233721006661654</v>
      </c>
      <c r="W1946" s="0" t="n">
        <v>593.653137207031</v>
      </c>
      <c r="X1946" s="0" t="n">
        <v>0.0198412090539932</v>
      </c>
      <c r="Y1946" s="0" t="n">
        <f aca="false">IF(ISNUMBER(C1946),INDEX(Scorecard!$D$5:$D$12,SUMPRODUCT(--(Scorecard!$G$5:$G$11&lt;C1946))+1),Scorecard!$D$13)</f>
        <v>-0.513000642971656</v>
      </c>
      <c r="Z1946" s="0" t="n">
        <f aca="false">IF(ISNUMBER(D1946),INDEX(Scorecard!$D$14:$D$17,SUMPRODUCT(--(Scorecard!$G$14:$G$16&lt;D1946))+1),Scorecard!$D$18)</f>
        <v>0.0505355481560174</v>
      </c>
      <c r="AA1946" s="0" t="n">
        <f aca="false">IF(ISNUMBER(E1946),INDEX(Scorecard!$D$19:$D$26,SUMPRODUCT(--(Scorecard!$G$19:$G$25&lt;E1946))+1),Scorecard!$D$27)</f>
        <v>-0.0341578513653732</v>
      </c>
      <c r="AB1946" s="0" t="n">
        <f aca="false">IF(ISNUMBER(F1946),INDEX(Scorecard!$D$28:$D$35,SUMPRODUCT(--(Scorecard!$G$28:$G$34&lt;F1946))+1),Scorecard!$D$36)</f>
        <v>-0.132616866359722</v>
      </c>
      <c r="AC1946" s="0" t="n">
        <f aca="false">IF(ISNUMBER(H1946),INDEX(Scorecard!$D$37:$D$44,SUMPRODUCT(--(Scorecard!$G$37:$G$43&lt;H1946))+1),Scorecard!$D$45)</f>
        <v>1.35057635045042</v>
      </c>
      <c r="AD1946" s="0" t="n">
        <f aca="false">IF(ISNUMBER(I1946),INDEX(Scorecard!$D$46:$D$52,SUMPRODUCT(--(Scorecard!$G$46:$G$51&lt;I1946))+1),Scorecard!$D$53)</f>
        <v>-0.114272400683245</v>
      </c>
      <c r="AE1946" s="0" t="n">
        <f aca="false">IF(ISNUMBER(K1946),INDEX(Scorecard!$D$54:$D$61,SUMPRODUCT(--(Scorecard!$G$54:$G$60&lt;K1946))+1),Scorecard!$D$62)</f>
        <v>0.489050497890326</v>
      </c>
      <c r="AF1946" s="0" t="n">
        <f aca="false">IF(ISNUMBER(L1946),INDEX(Scorecard!$D$63:$D$68,SUMPRODUCT(--(Scorecard!$G$63:$G$67&lt;L1946))+1),Scorecard!$D$69)</f>
        <v>0.322484508656054</v>
      </c>
      <c r="AG1946" s="0" t="n">
        <f aca="false">Inputs!$B$10+Scorecard!$J$5*Y1946+Scorecard!$J$6*Z1946+Scorecard!$J$7*AA1946+Scorecard!$J$8*AB1946+Scorecard!$J$9*AC1946+Scorecard!$J$10*AD1946+Scorecard!$J$11*AE1946+Scorecard!$J$12*AF1946</f>
        <v>-3.69205797989097</v>
      </c>
      <c r="AH1946" s="0" t="n">
        <f aca="false">MIN(1-Inputs!$B$13,MAX(Inputs!$B$13,1/(1+EXP(-(Inputs!$B$11*AG1946+Inputs!$B$12)))))</f>
        <v>0.0233721015336392</v>
      </c>
      <c r="AI1946" s="0" t="n">
        <f aca="false">Inputs!$B$9-Inputs!$B$8*AG1946</f>
        <v>593.65315096977</v>
      </c>
      <c r="AJ1946" s="0" t="n">
        <f aca="false">RANK(AH1946,$AH$5:$AH$2004,0)+COUNTIF($AH$4:AH1945,AH1946)</f>
        <v>407</v>
      </c>
      <c r="AK1946" s="0" t="n">
        <f aca="false">IF(AJ1946&lt;=Deciles!$B$5*(Deciles!$B$4+1),INT((AJ1946-1)/(Deciles!$B$4+1))+1,Deciles!$B$5+INT((AJ1946-1-Deciles!$B$5*(Deciles!$B$4+1))/Deciles!$B$4)+1)</f>
        <v>3</v>
      </c>
    </row>
    <row r="1947" customFormat="false" ht="15" hidden="false" customHeight="false" outlineLevel="0" collapsed="false">
      <c r="A1947" s="0" t="n">
        <v>58120</v>
      </c>
      <c r="B1947" s="0" t="s">
        <v>157</v>
      </c>
      <c r="C1947" s="0" t="n">
        <v>699</v>
      </c>
      <c r="D1947" s="0" t="n">
        <v>80.6936950683594</v>
      </c>
      <c r="E1947" s="0" t="n">
        <v>73.7782745361328</v>
      </c>
      <c r="F1947" s="0" t="n">
        <v>34</v>
      </c>
      <c r="G1947" s="0" t="n">
        <v>4.64599990844727</v>
      </c>
      <c r="H1947" s="0" t="n">
        <v>0.762666463851929</v>
      </c>
      <c r="I1947" s="0" t="n">
        <v>22</v>
      </c>
      <c r="J1947" s="0" t="n">
        <v>12.4154109954834</v>
      </c>
      <c r="K1947" s="0" t="n">
        <v>3.92307686805725</v>
      </c>
      <c r="L1947" s="0" t="n">
        <v>-0.276922941207886</v>
      </c>
      <c r="M1947" s="0" t="n">
        <v>3.18022561073303</v>
      </c>
      <c r="N1947" s="0" t="n">
        <v>0</v>
      </c>
      <c r="O1947" s="0" t="n">
        <v>0</v>
      </c>
      <c r="P1947" s="0" t="s">
        <v>144</v>
      </c>
      <c r="Q1947" s="0" t="s">
        <v>141</v>
      </c>
      <c r="R1947" s="0" t="n">
        <v>2</v>
      </c>
      <c r="S1947" s="0" t="s">
        <v>159</v>
      </c>
      <c r="T1947" s="0" t="n">
        <v>0</v>
      </c>
      <c r="U1947" s="0" t="n">
        <v>246572.4</v>
      </c>
      <c r="V1947" s="0" t="n">
        <v>0.0305067859590054</v>
      </c>
      <c r="W1947" s="0" t="n">
        <v>586.24462890625</v>
      </c>
      <c r="X1947" s="0" t="n">
        <v>0.0170579925179482</v>
      </c>
      <c r="Y1947" s="0" t="n">
        <f aca="false">IF(ISNUMBER(C1947),INDEX(Scorecard!$D$5:$D$12,SUMPRODUCT(--(Scorecard!$G$5:$G$11&lt;C1947))+1),Scorecard!$D$13)</f>
        <v>-0.869677851527538</v>
      </c>
      <c r="Z1947" s="0" t="n">
        <f aca="false">IF(ISNUMBER(D1947),INDEX(Scorecard!$D$14:$D$17,SUMPRODUCT(--(Scorecard!$G$14:$G$16&lt;D1947))+1),Scorecard!$D$18)</f>
        <v>0.0505355481560174</v>
      </c>
      <c r="AA1947" s="0" t="n">
        <f aca="false">IF(ISNUMBER(E1947),INDEX(Scorecard!$D$19:$D$26,SUMPRODUCT(--(Scorecard!$G$19:$G$25&lt;E1947))+1),Scorecard!$D$27)</f>
        <v>-0.0341578513653732</v>
      </c>
      <c r="AB1947" s="0" t="n">
        <f aca="false">IF(ISNUMBER(F1947),INDEX(Scorecard!$D$28:$D$35,SUMPRODUCT(--(Scorecard!$G$28:$G$34&lt;F1947))+1),Scorecard!$D$36)</f>
        <v>-0.0008456427959252</v>
      </c>
      <c r="AC1947" s="0" t="n">
        <f aca="false">IF(ISNUMBER(H1947),INDEX(Scorecard!$D$37:$D$44,SUMPRODUCT(--(Scorecard!$G$37:$G$43&lt;H1947))+1),Scorecard!$D$45)</f>
        <v>-0.569454719285959</v>
      </c>
      <c r="AD1947" s="0" t="n">
        <f aca="false">IF(ISNUMBER(I1947),INDEX(Scorecard!$D$46:$D$52,SUMPRODUCT(--(Scorecard!$G$46:$G$51&lt;I1947))+1),Scorecard!$D$53)</f>
        <v>-0.108777051091409</v>
      </c>
      <c r="AE1947" s="0" t="n">
        <f aca="false">IF(ISNUMBER(K1947),INDEX(Scorecard!$D$54:$D$61,SUMPRODUCT(--(Scorecard!$G$54:$G$60&lt;K1947))+1),Scorecard!$D$62)</f>
        <v>0.489050497890326</v>
      </c>
      <c r="AF1947" s="0" t="n">
        <f aca="false">IF(ISNUMBER(L1947),INDEX(Scorecard!$D$63:$D$68,SUMPRODUCT(--(Scorecard!$G$63:$G$67&lt;L1947))+1),Scorecard!$D$69)</f>
        <v>0.322484508656054</v>
      </c>
      <c r="AG1947" s="0" t="n">
        <f aca="false">Inputs!$B$10+Scorecard!$J$5*Y1947+Scorecard!$J$6*Z1947+Scorecard!$J$7*AA1947+Scorecard!$J$8*AB1947+Scorecard!$J$9*AC1947+Scorecard!$J$10*AD1947+Scorecard!$J$11*AE1947+Scorecard!$J$12*AF1947</f>
        <v>-3.43529872780639</v>
      </c>
      <c r="AH1947" s="0" t="n">
        <f aca="false">MIN(1-Inputs!$B$13,MAX(Inputs!$B$13,1/(1+EXP(-(Inputs!$B$11*AG1947+Inputs!$B$12)))))</f>
        <v>0.0305067853130652</v>
      </c>
      <c r="AI1947" s="0" t="n">
        <f aca="false">Inputs!$B$9-Inputs!$B$8*AG1947</f>
        <v>586.244644976075</v>
      </c>
      <c r="AJ1947" s="0" t="n">
        <f aca="false">RANK(AH1947,$AH$5:$AH$2004,0)+COUNTIF($AH$4:AH1946,AH1947)</f>
        <v>309</v>
      </c>
      <c r="AK1947" s="0" t="n">
        <f aca="false">IF(AJ1947&lt;=Deciles!$B$5*(Deciles!$B$4+1),INT((AJ1947-1)/(Deciles!$B$4+1))+1,Deciles!$B$5+INT((AJ1947-1-Deciles!$B$5*(Deciles!$B$4+1))/Deciles!$B$4)+1)</f>
        <v>2</v>
      </c>
    </row>
    <row r="1948" customFormat="false" ht="15" hidden="false" customHeight="false" outlineLevel="0" collapsed="false">
      <c r="A1948" s="0" t="n">
        <v>58123</v>
      </c>
      <c r="B1948" s="0" t="s">
        <v>152</v>
      </c>
      <c r="C1948" s="0" t="n">
        <v>747</v>
      </c>
      <c r="D1948" s="0" t="n">
        <v>73.3354110717773</v>
      </c>
      <c r="E1948" s="0" t="n">
        <v>42.003849029541</v>
      </c>
      <c r="F1948" s="0" t="n">
        <v>32</v>
      </c>
      <c r="G1948" s="0" t="n">
        <v>3.61299991607666</v>
      </c>
      <c r="H1948" s="0" t="n">
        <v>-2.82033348083496</v>
      </c>
      <c r="I1948" s="0" t="n">
        <v>103</v>
      </c>
      <c r="J1948" s="0" t="n">
        <v>12.6400899887085</v>
      </c>
      <c r="K1948" s="0" t="n">
        <v>4.09999990463257</v>
      </c>
      <c r="L1948" s="0" t="n">
        <v>-0.458333492279053</v>
      </c>
      <c r="M1948" s="0" t="n">
        <v>4.74415826797485</v>
      </c>
      <c r="N1948" s="0" t="n">
        <v>0</v>
      </c>
      <c r="O1948" s="0" t="n">
        <v>0</v>
      </c>
      <c r="P1948" s="0" t="s">
        <v>144</v>
      </c>
      <c r="Q1948" s="0" t="s">
        <v>141</v>
      </c>
      <c r="R1948" s="0" t="n">
        <v>1</v>
      </c>
      <c r="S1948" s="0" t="s">
        <v>142</v>
      </c>
      <c r="T1948" s="0" t="n">
        <v>0</v>
      </c>
      <c r="U1948" s="0" t="n">
        <v>308689.1</v>
      </c>
      <c r="V1948" s="0" t="n">
        <v>0.00359116913750768</v>
      </c>
      <c r="W1948" s="0" t="n">
        <v>644.888854980469</v>
      </c>
      <c r="X1948" s="0" t="n">
        <v>0.00299626775085926</v>
      </c>
      <c r="Y1948" s="0" t="n">
        <f aca="false">IF(ISNUMBER(C1948),INDEX(Scorecard!$D$5:$D$12,SUMPRODUCT(--(Scorecard!$G$5:$G$11&lt;C1948))+1),Scorecard!$D$13)</f>
        <v>0.488358159108655</v>
      </c>
      <c r="Z1948" s="0" t="n">
        <f aca="false">IF(ISNUMBER(D1948),INDEX(Scorecard!$D$14:$D$17,SUMPRODUCT(--(Scorecard!$G$14:$G$16&lt;D1948))+1),Scorecard!$D$18)</f>
        <v>0.128579646629417</v>
      </c>
      <c r="AA1948" s="0" t="n">
        <f aca="false">IF(ISNUMBER(E1948),INDEX(Scorecard!$D$19:$D$26,SUMPRODUCT(--(Scorecard!$G$19:$G$25&lt;E1948))+1),Scorecard!$D$27)</f>
        <v>0.57899015159425</v>
      </c>
      <c r="AB1948" s="0" t="n">
        <f aca="false">IF(ISNUMBER(F1948),INDEX(Scorecard!$D$28:$D$35,SUMPRODUCT(--(Scorecard!$G$28:$G$34&lt;F1948))+1),Scorecard!$D$36)</f>
        <v>0.126913191054783</v>
      </c>
      <c r="AC1948" s="0" t="n">
        <f aca="false">IF(ISNUMBER(H1948),INDEX(Scorecard!$D$37:$D$44,SUMPRODUCT(--(Scorecard!$G$37:$G$43&lt;H1948))+1),Scorecard!$D$45)</f>
        <v>1.35057635045042</v>
      </c>
      <c r="AD1948" s="0" t="n">
        <f aca="false">IF(ISNUMBER(I1948),INDEX(Scorecard!$D$46:$D$52,SUMPRODUCT(--(Scorecard!$G$46:$G$51&lt;I1948))+1),Scorecard!$D$53)</f>
        <v>0.818882373006414</v>
      </c>
      <c r="AE1948" s="0" t="n">
        <f aca="false">IF(ISNUMBER(K1948),INDEX(Scorecard!$D$54:$D$61,SUMPRODUCT(--(Scorecard!$G$54:$G$60&lt;K1948))+1),Scorecard!$D$62)</f>
        <v>0.489050497890326</v>
      </c>
      <c r="AF1948" s="0" t="n">
        <f aca="false">IF(ISNUMBER(L1948),INDEX(Scorecard!$D$63:$D$68,SUMPRODUCT(--(Scorecard!$G$63:$G$67&lt;L1948))+1),Scorecard!$D$69)</f>
        <v>0.322484508656054</v>
      </c>
      <c r="AG1948" s="0" t="n">
        <f aca="false">Inputs!$B$10+Scorecard!$J$5*Y1948+Scorecard!$J$6*Z1948+Scorecard!$J$7*AA1948+Scorecard!$J$8*AB1948+Scorecard!$J$9*AC1948+Scorecard!$J$10*AD1948+Scorecard!$J$11*AE1948+Scorecard!$J$12*AF1948</f>
        <v>-5.46775156939067</v>
      </c>
      <c r="AH1948" s="0" t="n">
        <f aca="false">MIN(1-Inputs!$B$13,MAX(Inputs!$B$13,1/(1+EXP(-(Inputs!$B$11*AG1948+Inputs!$B$12)))))</f>
        <v>0.00359116920280706</v>
      </c>
      <c r="AI1948" s="0" t="n">
        <f aca="false">Inputs!$B$9-Inputs!$B$8*AG1948</f>
        <v>644.888837683961</v>
      </c>
      <c r="AJ1948" s="0" t="n">
        <f aca="false">RANK(AH1948,$AH$5:$AH$2004,0)+COUNTIF($AH$4:AH1947,AH1948)</f>
        <v>1448</v>
      </c>
      <c r="AK1948" s="0" t="n">
        <f aca="false">IF(AJ1948&lt;=Deciles!$B$5*(Deciles!$B$4+1),INT((AJ1948-1)/(Deciles!$B$4+1))+1,Deciles!$B$5+INT((AJ1948-1-Deciles!$B$5*(Deciles!$B$4+1))/Deciles!$B$4)+1)</f>
        <v>8</v>
      </c>
    </row>
    <row r="1949" customFormat="false" ht="15" hidden="false" customHeight="false" outlineLevel="0" collapsed="false">
      <c r="A1949" s="0" t="n">
        <v>58144</v>
      </c>
      <c r="B1949" s="0" t="s">
        <v>150</v>
      </c>
      <c r="C1949" s="0" t="n">
        <v>692</v>
      </c>
      <c r="D1949" s="0" t="n">
        <v>80</v>
      </c>
      <c r="E1949" s="0" t="n">
        <v>68.0536575317383</v>
      </c>
      <c r="F1949" s="0" t="n">
        <v>45</v>
      </c>
      <c r="G1949" s="0" t="n">
        <v>3.51399993896484</v>
      </c>
      <c r="H1949" s="0" t="n">
        <v>-3.11933326721191</v>
      </c>
      <c r="I1949" s="0" t="n">
        <v>24</v>
      </c>
      <c r="J1949" s="0" t="n">
        <v>11.6427783966065</v>
      </c>
      <c r="K1949" s="0" t="n">
        <v>4.80000019073486</v>
      </c>
      <c r="L1949" s="0" t="n">
        <v>-0.208333015441895</v>
      </c>
      <c r="M1949" s="0" t="n">
        <v>6.28858661651611</v>
      </c>
      <c r="N1949" s="0" t="n">
        <v>0</v>
      </c>
      <c r="O1949" s="0" t="n">
        <v>0</v>
      </c>
      <c r="P1949" s="0" t="s">
        <v>144</v>
      </c>
      <c r="Q1949" s="0" t="s">
        <v>141</v>
      </c>
      <c r="R1949" s="0" t="n">
        <v>1</v>
      </c>
      <c r="S1949" s="0" t="s">
        <v>149</v>
      </c>
      <c r="T1949" s="0" t="n">
        <v>0</v>
      </c>
      <c r="U1949" s="0" t="n">
        <v>113866.1</v>
      </c>
      <c r="V1949" s="0" t="n">
        <v>0.0421254448592663</v>
      </c>
      <c r="W1949" s="0" t="n">
        <v>577.184631347656</v>
      </c>
      <c r="X1949" s="0" t="n">
        <v>0.0514887198805809</v>
      </c>
      <c r="Y1949" s="0" t="n">
        <f aca="false">IF(ISNUMBER(C1949),INDEX(Scorecard!$D$5:$D$12,SUMPRODUCT(--(Scorecard!$G$5:$G$11&lt;C1949))+1),Scorecard!$D$13)</f>
        <v>-0.869677851527538</v>
      </c>
      <c r="Z1949" s="0" t="n">
        <f aca="false">IF(ISNUMBER(D1949),INDEX(Scorecard!$D$14:$D$17,SUMPRODUCT(--(Scorecard!$G$14:$G$16&lt;D1949))+1),Scorecard!$D$18)</f>
        <v>0.0505355481560174</v>
      </c>
      <c r="AA1949" s="0" t="n">
        <f aca="false">IF(ISNUMBER(E1949),INDEX(Scorecard!$D$19:$D$26,SUMPRODUCT(--(Scorecard!$G$19:$G$25&lt;E1949))+1),Scorecard!$D$27)</f>
        <v>0.0530843085177338</v>
      </c>
      <c r="AB1949" s="0" t="n">
        <f aca="false">IF(ISNUMBER(F1949),INDEX(Scorecard!$D$28:$D$35,SUMPRODUCT(--(Scorecard!$G$28:$G$34&lt;F1949))+1),Scorecard!$D$36)</f>
        <v>-0.309727037437117</v>
      </c>
      <c r="AC1949" s="0" t="n">
        <f aca="false">IF(ISNUMBER(H1949),INDEX(Scorecard!$D$37:$D$44,SUMPRODUCT(--(Scorecard!$G$37:$G$43&lt;H1949))+1),Scorecard!$D$45)</f>
        <v>1.35057635045042</v>
      </c>
      <c r="AD1949" s="0" t="n">
        <f aca="false">IF(ISNUMBER(I1949),INDEX(Scorecard!$D$46:$D$52,SUMPRODUCT(--(Scorecard!$G$46:$G$51&lt;I1949))+1),Scorecard!$D$53)</f>
        <v>-0.048559051279741</v>
      </c>
      <c r="AE1949" s="0" t="n">
        <f aca="false">IF(ISNUMBER(K1949),INDEX(Scorecard!$D$54:$D$61,SUMPRODUCT(--(Scorecard!$G$54:$G$60&lt;K1949))+1),Scorecard!$D$62)</f>
        <v>0.409483001259379</v>
      </c>
      <c r="AF1949" s="0" t="n">
        <f aca="false">IF(ISNUMBER(L1949),INDEX(Scorecard!$D$63:$D$68,SUMPRODUCT(--(Scorecard!$G$63:$G$67&lt;L1949))+1),Scorecard!$D$69)</f>
        <v>0.322484508656054</v>
      </c>
      <c r="AG1949" s="0" t="n">
        <f aca="false">Inputs!$B$10+Scorecard!$J$5*Y1949+Scorecard!$J$6*Z1949+Scorecard!$J$7*AA1949+Scorecard!$J$8*AB1949+Scorecard!$J$9*AC1949+Scorecard!$J$10*AD1949+Scorecard!$J$11*AE1949+Scorecard!$J$12*AF1949</f>
        <v>-3.12130324472165</v>
      </c>
      <c r="AH1949" s="0" t="n">
        <f aca="false">MIN(1-Inputs!$B$13,MAX(Inputs!$B$13,1/(1+EXP(-(Inputs!$B$11*AG1949+Inputs!$B$12)))))</f>
        <v>0.0421254446351678</v>
      </c>
      <c r="AI1949" s="0" t="n">
        <f aca="false">Inputs!$B$9-Inputs!$B$8*AG1949</f>
        <v>577.184650449917</v>
      </c>
      <c r="AJ1949" s="0" t="n">
        <f aca="false">RANK(AH1949,$AH$5:$AH$2004,0)+COUNTIF($AH$4:AH1948,AH1949)</f>
        <v>199</v>
      </c>
      <c r="AK1949" s="0" t="n">
        <f aca="false">IF(AJ1949&lt;=Deciles!$B$5*(Deciles!$B$4+1),INT((AJ1949-1)/(Deciles!$B$4+1))+1,Deciles!$B$5+INT((AJ1949-1-Deciles!$B$5*(Deciles!$B$4+1))/Deciles!$B$4)+1)</f>
        <v>1</v>
      </c>
    </row>
    <row r="1950" customFormat="false" ht="15" hidden="false" customHeight="false" outlineLevel="0" collapsed="false">
      <c r="A1950" s="0" t="n">
        <v>58186</v>
      </c>
      <c r="B1950" s="0" t="s">
        <v>150</v>
      </c>
      <c r="C1950" s="0" t="n">
        <v>720</v>
      </c>
      <c r="D1950" s="0" t="n">
        <v>80</v>
      </c>
      <c r="E1950" s="0" t="n">
        <v>50.5043640136719</v>
      </c>
      <c r="F1950" s="0" t="n">
        <v>26</v>
      </c>
      <c r="G1950" s="0" t="n">
        <v>4.75500011444092</v>
      </c>
      <c r="H1950" s="0" t="n">
        <v>-1.87833309173584</v>
      </c>
      <c r="I1950" s="0" t="n">
        <v>95</v>
      </c>
      <c r="J1950" s="0" t="n">
        <v>12.289384841919</v>
      </c>
      <c r="K1950" s="0" t="n">
        <v>4.40000009536743</v>
      </c>
      <c r="L1950" s="0" t="n">
        <v>-0.208333015441895</v>
      </c>
      <c r="M1950" s="0" t="n">
        <v>4.48895025253296</v>
      </c>
      <c r="N1950" s="0" t="n">
        <v>0</v>
      </c>
      <c r="O1950" s="0" t="n">
        <v>0</v>
      </c>
      <c r="P1950" s="0" t="s">
        <v>140</v>
      </c>
      <c r="Q1950" s="0" t="s">
        <v>141</v>
      </c>
      <c r="R1950" s="0" t="n">
        <v>2</v>
      </c>
      <c r="S1950" s="0" t="s">
        <v>161</v>
      </c>
      <c r="T1950" s="0" t="n">
        <v>0</v>
      </c>
      <c r="U1950" s="0" t="n">
        <v>217376.17</v>
      </c>
      <c r="V1950" s="0" t="n">
        <v>0.00625700317323208</v>
      </c>
      <c r="W1950" s="0" t="n">
        <v>629.789672851563</v>
      </c>
      <c r="X1950" s="0" t="n">
        <v>0.00412989780306816</v>
      </c>
      <c r="Y1950" s="0" t="n">
        <f aca="false">IF(ISNUMBER(C1950),INDEX(Scorecard!$D$5:$D$12,SUMPRODUCT(--(Scorecard!$G$5:$G$11&lt;C1950))+1),Scorecard!$D$13)</f>
        <v>-0.0290424113398221</v>
      </c>
      <c r="Z1950" s="0" t="n">
        <f aca="false">IF(ISNUMBER(D1950),INDEX(Scorecard!$D$14:$D$17,SUMPRODUCT(--(Scorecard!$G$14:$G$16&lt;D1950))+1),Scorecard!$D$18)</f>
        <v>0.0505355481560174</v>
      </c>
      <c r="AA1950" s="0" t="n">
        <f aca="false">IF(ISNUMBER(E1950),INDEX(Scorecard!$D$19:$D$26,SUMPRODUCT(--(Scorecard!$G$19:$G$25&lt;E1950))+1),Scorecard!$D$27)</f>
        <v>0.57899015159425</v>
      </c>
      <c r="AB1950" s="0" t="n">
        <f aca="false">IF(ISNUMBER(F1950),INDEX(Scorecard!$D$28:$D$35,SUMPRODUCT(--(Scorecard!$G$28:$G$34&lt;F1950))+1),Scorecard!$D$36)</f>
        <v>0.165097008946478</v>
      </c>
      <c r="AC1950" s="0" t="n">
        <f aca="false">IF(ISNUMBER(H1950),INDEX(Scorecard!$D$37:$D$44,SUMPRODUCT(--(Scorecard!$G$37:$G$43&lt;H1950))+1),Scorecard!$D$45)</f>
        <v>1.35057635045042</v>
      </c>
      <c r="AD1950" s="0" t="n">
        <f aca="false">IF(ISNUMBER(I1950),INDEX(Scorecard!$D$46:$D$52,SUMPRODUCT(--(Scorecard!$G$46:$G$51&lt;I1950))+1),Scorecard!$D$53)</f>
        <v>0.818882373006414</v>
      </c>
      <c r="AE1950" s="0" t="n">
        <f aca="false">IF(ISNUMBER(K1950),INDEX(Scorecard!$D$54:$D$61,SUMPRODUCT(--(Scorecard!$G$54:$G$60&lt;K1950))+1),Scorecard!$D$62)</f>
        <v>0.489050497890326</v>
      </c>
      <c r="AF1950" s="0" t="n">
        <f aca="false">IF(ISNUMBER(L1950),INDEX(Scorecard!$D$63:$D$68,SUMPRODUCT(--(Scorecard!$G$63:$G$67&lt;L1950))+1),Scorecard!$D$69)</f>
        <v>0.322484508656054</v>
      </c>
      <c r="AG1950" s="0" t="n">
        <f aca="false">Inputs!$B$10+Scorecard!$J$5*Y1950+Scorecard!$J$6*Z1950+Scorecard!$J$7*AA1950+Scorecard!$J$8*AB1950+Scorecard!$J$9*AC1950+Scorecard!$J$10*AD1950+Scorecard!$J$11*AE1950+Scorecard!$J$12*AF1950</f>
        <v>-4.9444538117101</v>
      </c>
      <c r="AH1950" s="0" t="n">
        <f aca="false">MIN(1-Inputs!$B$13,MAX(Inputs!$B$13,1/(1+EXP(-(Inputs!$B$11*AG1950+Inputs!$B$12)))))</f>
        <v>0.00625700319188916</v>
      </c>
      <c r="AI1950" s="0" t="n">
        <f aca="false">Inputs!$B$9-Inputs!$B$8*AG1950</f>
        <v>629.789656085679</v>
      </c>
      <c r="AJ1950" s="0" t="n">
        <f aca="false">RANK(AH1950,$AH$5:$AH$2004,0)+COUNTIF($AH$4:AH1949,AH1950)</f>
        <v>1117</v>
      </c>
      <c r="AK1950" s="0" t="n">
        <f aca="false">IF(AJ1950&lt;=Deciles!$B$5*(Deciles!$B$4+1),INT((AJ1950-1)/(Deciles!$B$4+1))+1,Deciles!$B$5+INT((AJ1950-1-Deciles!$B$5*(Deciles!$B$4+1))/Deciles!$B$4)+1)</f>
        <v>6</v>
      </c>
    </row>
    <row r="1951" customFormat="false" ht="15" hidden="false" customHeight="false" outlineLevel="0" collapsed="false">
      <c r="A1951" s="0" t="n">
        <v>58260</v>
      </c>
      <c r="B1951" s="0" t="s">
        <v>157</v>
      </c>
      <c r="C1951" s="0" t="n">
        <v>679</v>
      </c>
      <c r="D1951" s="0" t="n">
        <v>80</v>
      </c>
      <c r="E1951" s="0" t="n">
        <v>68.2085342407227</v>
      </c>
      <c r="F1951" s="0" t="n">
        <v>50</v>
      </c>
      <c r="G1951" s="0" t="n">
        <v>5.18400001525879</v>
      </c>
      <c r="H1951" s="0" t="n">
        <v>1.30066657066345</v>
      </c>
      <c r="I1951" s="0" t="n">
        <v>26</v>
      </c>
      <c r="J1951" s="0" t="n">
        <v>12.7605953216553</v>
      </c>
      <c r="K1951" s="0" t="n">
        <v>4.42307710647583</v>
      </c>
      <c r="L1951" s="0" t="n">
        <v>-0.276922702789307</v>
      </c>
      <c r="M1951" s="0" t="n">
        <v>5.74976253509522</v>
      </c>
      <c r="N1951" s="0" t="n">
        <v>0</v>
      </c>
      <c r="O1951" s="0" t="n">
        <v>0</v>
      </c>
      <c r="P1951" s="0" t="s">
        <v>140</v>
      </c>
      <c r="Q1951" s="0" t="s">
        <v>141</v>
      </c>
      <c r="R1951" s="0" t="n">
        <v>2</v>
      </c>
      <c r="S1951" s="0" t="s">
        <v>149</v>
      </c>
      <c r="T1951" s="0" t="n">
        <v>0</v>
      </c>
      <c r="U1951" s="0" t="n">
        <v>348222.1</v>
      </c>
      <c r="V1951" s="0" t="n">
        <v>0.0478341467678547</v>
      </c>
      <c r="W1951" s="0" t="n">
        <v>573.583312988281</v>
      </c>
      <c r="X1951" s="0" t="n">
        <v>0.073616549372673</v>
      </c>
      <c r="Y1951" s="0" t="n">
        <f aca="false">IF(ISNUMBER(C1951),INDEX(Scorecard!$D$5:$D$12,SUMPRODUCT(--(Scorecard!$G$5:$G$11&lt;C1951))+1),Scorecard!$D$13)</f>
        <v>-0.869677851527538</v>
      </c>
      <c r="Z1951" s="0" t="n">
        <f aca="false">IF(ISNUMBER(D1951),INDEX(Scorecard!$D$14:$D$17,SUMPRODUCT(--(Scorecard!$G$14:$G$16&lt;D1951))+1),Scorecard!$D$18)</f>
        <v>0.0505355481560174</v>
      </c>
      <c r="AA1951" s="0" t="n">
        <f aca="false">IF(ISNUMBER(E1951),INDEX(Scorecard!$D$19:$D$26,SUMPRODUCT(--(Scorecard!$G$19:$G$25&lt;E1951))+1),Scorecard!$D$27)</f>
        <v>0.0530843085177338</v>
      </c>
      <c r="AB1951" s="0" t="n">
        <f aca="false">IF(ISNUMBER(F1951),INDEX(Scorecard!$D$28:$D$35,SUMPRODUCT(--(Scorecard!$G$28:$G$34&lt;F1951))+1),Scorecard!$D$36)</f>
        <v>-0.400689107298307</v>
      </c>
      <c r="AC1951" s="0" t="n">
        <f aca="false">IF(ISNUMBER(H1951),INDEX(Scorecard!$D$37:$D$44,SUMPRODUCT(--(Scorecard!$G$37:$G$43&lt;H1951))+1),Scorecard!$D$45)</f>
        <v>-0.975503570149195</v>
      </c>
      <c r="AD1951" s="0" t="n">
        <f aca="false">IF(ISNUMBER(I1951),INDEX(Scorecard!$D$46:$D$52,SUMPRODUCT(--(Scorecard!$G$46:$G$51&lt;I1951))+1),Scorecard!$D$53)</f>
        <v>0.123869379412532</v>
      </c>
      <c r="AE1951" s="0" t="n">
        <f aca="false">IF(ISNUMBER(K1951),INDEX(Scorecard!$D$54:$D$61,SUMPRODUCT(--(Scorecard!$G$54:$G$60&lt;K1951))+1),Scorecard!$D$62)</f>
        <v>0.409483001259379</v>
      </c>
      <c r="AF1951" s="0" t="n">
        <f aca="false">IF(ISNUMBER(L1951),INDEX(Scorecard!$D$63:$D$68,SUMPRODUCT(--(Scorecard!$G$63:$G$67&lt;L1951))+1),Scorecard!$D$69)</f>
        <v>0.322484508656054</v>
      </c>
      <c r="AG1951" s="0" t="n">
        <f aca="false">Inputs!$B$10+Scorecard!$J$5*Y1951+Scorecard!$J$6*Z1951+Scorecard!$J$7*AA1951+Scorecard!$J$8*AB1951+Scorecard!$J$9*AC1951+Scorecard!$J$10*AD1951+Scorecard!$J$11*AE1951+Scorecard!$J$12*AF1951</f>
        <v>-2.99649141291976</v>
      </c>
      <c r="AH1951" s="0" t="n">
        <f aca="false">MIN(1-Inputs!$B$13,MAX(Inputs!$B$13,1/(1+EXP(-(Inputs!$B$11*AG1951+Inputs!$B$12)))))</f>
        <v>0.0478341479634959</v>
      </c>
      <c r="AI1951" s="0" t="n">
        <f aca="false">Inputs!$B$9-Inputs!$B$8*AG1951</f>
        <v>573.58334223422</v>
      </c>
      <c r="AJ1951" s="0" t="n">
        <f aca="false">RANK(AH1951,$AH$5:$AH$2004,0)+COUNTIF($AH$4:AH1950,AH1951)</f>
        <v>158</v>
      </c>
      <c r="AK1951" s="0" t="n">
        <f aca="false">IF(AJ1951&lt;=Deciles!$B$5*(Deciles!$B$4+1),INT((AJ1951-1)/(Deciles!$B$4+1))+1,Deciles!$B$5+INT((AJ1951-1-Deciles!$B$5*(Deciles!$B$4+1))/Deciles!$B$4)+1)</f>
        <v>1</v>
      </c>
    </row>
    <row r="1952" customFormat="false" ht="15" hidden="false" customHeight="false" outlineLevel="0" collapsed="false">
      <c r="A1952" s="0" t="n">
        <v>58340</v>
      </c>
      <c r="B1952" s="0" t="s">
        <v>152</v>
      </c>
      <c r="C1952" s="0" t="n">
        <v>761</v>
      </c>
      <c r="D1952" s="0" t="n">
        <v>75.0051574707031</v>
      </c>
      <c r="E1952" s="0" t="n">
        <v>62.5824127197266</v>
      </c>
      <c r="F1952" s="0" t="n">
        <v>37</v>
      </c>
      <c r="G1952" s="0" t="n">
        <v>4.27500009536743</v>
      </c>
      <c r="H1952" s="0" t="n">
        <v>-2.15833330154419</v>
      </c>
      <c r="I1952" s="0" t="n">
        <v>36</v>
      </c>
      <c r="J1952" s="0" t="n">
        <v>11.9795064926148</v>
      </c>
      <c r="K1952" s="0" t="n">
        <v>4.80000019073486</v>
      </c>
      <c r="L1952" s="0" t="n">
        <v>-0.458333015441895</v>
      </c>
      <c r="M1952" s="0" t="n">
        <v>6.28858137130737</v>
      </c>
      <c r="N1952" s="0" t="n">
        <v>0</v>
      </c>
      <c r="O1952" s="0" t="n">
        <v>0</v>
      </c>
      <c r="P1952" s="0" t="s">
        <v>144</v>
      </c>
      <c r="Q1952" s="0" t="s">
        <v>141</v>
      </c>
      <c r="R1952" s="0" t="n">
        <v>2</v>
      </c>
      <c r="S1952" s="0" t="s">
        <v>149</v>
      </c>
      <c r="T1952" s="0" t="n">
        <v>0</v>
      </c>
      <c r="U1952" s="0" t="n">
        <v>159453.3</v>
      </c>
      <c r="V1952" s="0" t="n">
        <v>0.00467907544225454</v>
      </c>
      <c r="W1952" s="0" t="n">
        <v>637.697448730469</v>
      </c>
      <c r="X1952" s="0" t="n">
        <v>0.00302741653285921</v>
      </c>
      <c r="Y1952" s="0" t="n">
        <f aca="false">IF(ISNUMBER(C1952),INDEX(Scorecard!$D$5:$D$12,SUMPRODUCT(--(Scorecard!$G$5:$G$11&lt;C1952))+1),Scorecard!$D$13)</f>
        <v>0.733188958177614</v>
      </c>
      <c r="Z1952" s="0" t="n">
        <f aca="false">IF(ISNUMBER(D1952),INDEX(Scorecard!$D$14:$D$17,SUMPRODUCT(--(Scorecard!$G$14:$G$16&lt;D1952))+1),Scorecard!$D$18)</f>
        <v>0.128579646629417</v>
      </c>
      <c r="AA1952" s="0" t="n">
        <f aca="false">IF(ISNUMBER(E1952),INDEX(Scorecard!$D$19:$D$26,SUMPRODUCT(--(Scorecard!$G$19:$G$25&lt;E1952))+1),Scorecard!$D$27)</f>
        <v>0.233621608745691</v>
      </c>
      <c r="AB1952" s="0" t="n">
        <f aca="false">IF(ISNUMBER(F1952),INDEX(Scorecard!$D$28:$D$35,SUMPRODUCT(--(Scorecard!$G$28:$G$34&lt;F1952))+1),Scorecard!$D$36)</f>
        <v>-0.0008456427959252</v>
      </c>
      <c r="AC1952" s="0" t="n">
        <f aca="false">IF(ISNUMBER(H1952),INDEX(Scorecard!$D$37:$D$44,SUMPRODUCT(--(Scorecard!$G$37:$G$43&lt;H1952))+1),Scorecard!$D$45)</f>
        <v>1.35057635045042</v>
      </c>
      <c r="AD1952" s="0" t="n">
        <f aca="false">IF(ISNUMBER(I1952),INDEX(Scorecard!$D$46:$D$52,SUMPRODUCT(--(Scorecard!$G$46:$G$51&lt;I1952))+1),Scorecard!$D$53)</f>
        <v>0.123869379412532</v>
      </c>
      <c r="AE1952" s="0" t="n">
        <f aca="false">IF(ISNUMBER(K1952),INDEX(Scorecard!$D$54:$D$61,SUMPRODUCT(--(Scorecard!$G$54:$G$60&lt;K1952))+1),Scorecard!$D$62)</f>
        <v>0.409483001259379</v>
      </c>
      <c r="AF1952" s="0" t="n">
        <f aca="false">IF(ISNUMBER(L1952),INDEX(Scorecard!$D$63:$D$68,SUMPRODUCT(--(Scorecard!$G$63:$G$67&lt;L1952))+1),Scorecard!$D$69)</f>
        <v>0.322484508656054</v>
      </c>
      <c r="AG1952" s="0" t="n">
        <f aca="false">Inputs!$B$10+Scorecard!$J$5*Y1952+Scorecard!$J$6*Z1952+Scorecard!$J$7*AA1952+Scorecard!$J$8*AB1952+Scorecard!$J$9*AC1952+Scorecard!$J$10*AD1952+Scorecard!$J$11*AE1952+Scorecard!$J$12*AF1952</f>
        <v>-5.21851781050707</v>
      </c>
      <c r="AH1952" s="0" t="n">
        <f aca="false">MIN(1-Inputs!$B$13,MAX(Inputs!$B$13,1/(1+EXP(-(Inputs!$B$11*AG1952+Inputs!$B$12)))))</f>
        <v>0.00467907560079148</v>
      </c>
      <c r="AI1952" s="0" t="n">
        <f aca="false">Inputs!$B$9-Inputs!$B$8*AG1952</f>
        <v>637.697471524691</v>
      </c>
      <c r="AJ1952" s="0" t="n">
        <f aca="false">RANK(AH1952,$AH$5:$AH$2004,0)+COUNTIF($AH$4:AH1951,AH1952)</f>
        <v>1299</v>
      </c>
      <c r="AK1952" s="0" t="n">
        <f aca="false">IF(AJ1952&lt;=Deciles!$B$5*(Deciles!$B$4+1),INT((AJ1952-1)/(Deciles!$B$4+1))+1,Deciles!$B$5+INT((AJ1952-1-Deciles!$B$5*(Deciles!$B$4+1))/Deciles!$B$4)+1)</f>
        <v>7</v>
      </c>
    </row>
    <row r="1953" customFormat="false" ht="15" hidden="false" customHeight="false" outlineLevel="0" collapsed="false">
      <c r="A1953" s="0" t="n">
        <v>58441</v>
      </c>
      <c r="B1953" s="0" t="s">
        <v>157</v>
      </c>
      <c r="C1953" s="0" t="n">
        <v>714</v>
      </c>
      <c r="D1953" s="0" t="n">
        <v>68.5274429321289</v>
      </c>
      <c r="E1953" s="0" t="n">
        <v>62.6386070251465</v>
      </c>
      <c r="F1953" s="0" t="n">
        <v>36</v>
      </c>
      <c r="G1953" s="0" t="n">
        <v>4.63600015640259</v>
      </c>
      <c r="H1953" s="0" t="n">
        <v>0.752666711807251</v>
      </c>
      <c r="I1953" s="0" t="n">
        <v>18</v>
      </c>
      <c r="J1953" s="0" t="n">
        <v>12.6264190673828</v>
      </c>
      <c r="K1953" s="0" t="n">
        <v>3.32307696342468</v>
      </c>
      <c r="L1953" s="0" t="n">
        <v>-0.276922941207886</v>
      </c>
      <c r="M1953" s="0" t="n">
        <v>4.3403639793396</v>
      </c>
      <c r="N1953" s="0" t="n">
        <v>0</v>
      </c>
      <c r="O1953" s="0" t="n">
        <v>0</v>
      </c>
      <c r="P1953" s="0" t="s">
        <v>146</v>
      </c>
      <c r="Q1953" s="0" t="s">
        <v>141</v>
      </c>
      <c r="R1953" s="0" t="n">
        <v>1</v>
      </c>
      <c r="S1953" s="0" t="s">
        <v>147</v>
      </c>
      <c r="T1953" s="0" t="n">
        <v>0</v>
      </c>
      <c r="U1953" s="0" t="n">
        <v>304497.7</v>
      </c>
      <c r="V1953" s="0" t="n">
        <v>0.0108693996444345</v>
      </c>
      <c r="W1953" s="0" t="n">
        <v>614.717529296875</v>
      </c>
      <c r="X1953" s="0" t="n">
        <v>0.0129713928326964</v>
      </c>
      <c r="Y1953" s="0" t="n">
        <f aca="false">IF(ISNUMBER(C1953),INDEX(Scorecard!$D$5:$D$12,SUMPRODUCT(--(Scorecard!$G$5:$G$11&lt;C1953))+1),Scorecard!$D$13)</f>
        <v>-0.0290424113398221</v>
      </c>
      <c r="Z1953" s="0" t="n">
        <f aca="false">IF(ISNUMBER(D1953),INDEX(Scorecard!$D$14:$D$17,SUMPRODUCT(--(Scorecard!$G$14:$G$16&lt;D1953))+1),Scorecard!$D$18)</f>
        <v>0.128579646629417</v>
      </c>
      <c r="AA1953" s="0" t="n">
        <f aca="false">IF(ISNUMBER(E1953),INDEX(Scorecard!$D$19:$D$26,SUMPRODUCT(--(Scorecard!$G$19:$G$25&lt;E1953))+1),Scorecard!$D$27)</f>
        <v>0.233621608745691</v>
      </c>
      <c r="AB1953" s="0" t="n">
        <f aca="false">IF(ISNUMBER(F1953),INDEX(Scorecard!$D$28:$D$35,SUMPRODUCT(--(Scorecard!$G$28:$G$34&lt;F1953))+1),Scorecard!$D$36)</f>
        <v>-0.0008456427959252</v>
      </c>
      <c r="AC1953" s="0" t="n">
        <f aca="false">IF(ISNUMBER(H1953),INDEX(Scorecard!$D$37:$D$44,SUMPRODUCT(--(Scorecard!$G$37:$G$43&lt;H1953))+1),Scorecard!$D$45)</f>
        <v>-0.569454719285959</v>
      </c>
      <c r="AD1953" s="0" t="n">
        <f aca="false">IF(ISNUMBER(I1953),INDEX(Scorecard!$D$46:$D$52,SUMPRODUCT(--(Scorecard!$G$46:$G$51&lt;I1953))+1),Scorecard!$D$53)</f>
        <v>-0.114272400683245</v>
      </c>
      <c r="AE1953" s="0" t="n">
        <f aca="false">IF(ISNUMBER(K1953),INDEX(Scorecard!$D$54:$D$61,SUMPRODUCT(--(Scorecard!$G$54:$G$60&lt;K1953))+1),Scorecard!$D$62)</f>
        <v>0.489050497890326</v>
      </c>
      <c r="AF1953" s="0" t="n">
        <f aca="false">IF(ISNUMBER(L1953),INDEX(Scorecard!$D$63:$D$68,SUMPRODUCT(--(Scorecard!$G$63:$G$67&lt;L1953))+1),Scorecard!$D$69)</f>
        <v>0.322484508656054</v>
      </c>
      <c r="AG1953" s="0" t="n">
        <f aca="false">Inputs!$B$10+Scorecard!$J$5*Y1953+Scorecard!$J$6*Z1953+Scorecard!$J$7*AA1953+Scorecard!$J$8*AB1953+Scorecard!$J$9*AC1953+Scorecard!$J$10*AD1953+Scorecard!$J$11*AE1953+Scorecard!$J$12*AF1953</f>
        <v>-4.42209420915389</v>
      </c>
      <c r="AH1953" s="0" t="n">
        <f aca="false">MIN(1-Inputs!$B$13,MAX(Inputs!$B$13,1/(1+EXP(-(Inputs!$B$11*AG1953+Inputs!$B$12)))))</f>
        <v>0.0108693994642914</v>
      </c>
      <c r="AI1953" s="0" t="n">
        <f aca="false">Inputs!$B$9-Inputs!$B$8*AG1953</f>
        <v>614.717543922308</v>
      </c>
      <c r="AJ1953" s="0" t="n">
        <f aca="false">RANK(AH1953,$AH$5:$AH$2004,0)+COUNTIF($AH$4:AH1952,AH1953)</f>
        <v>761</v>
      </c>
      <c r="AK1953" s="0" t="n">
        <f aca="false">IF(AJ1953&lt;=Deciles!$B$5*(Deciles!$B$4+1),INT((AJ1953-1)/(Deciles!$B$4+1))+1,Deciles!$B$5+INT((AJ1953-1-Deciles!$B$5*(Deciles!$B$4+1))/Deciles!$B$4)+1)</f>
        <v>4</v>
      </c>
    </row>
    <row r="1954" customFormat="false" ht="15" hidden="false" customHeight="false" outlineLevel="0" collapsed="false">
      <c r="A1954" s="0" t="n">
        <v>58468</v>
      </c>
      <c r="B1954" s="0" t="s">
        <v>155</v>
      </c>
      <c r="C1954" s="0" t="n">
        <v>727</v>
      </c>
      <c r="D1954" s="0" t="n">
        <v>94.0442047119141</v>
      </c>
      <c r="E1954" s="0" t="n">
        <v>60.2508964538574</v>
      </c>
      <c r="F1954" s="0" t="n">
        <v>27</v>
      </c>
      <c r="G1954" s="0" t="n">
        <v>4.28200006484985</v>
      </c>
      <c r="H1954" s="0" t="n">
        <v>-1.45133304595947</v>
      </c>
      <c r="I1954" s="0" t="n">
        <v>75</v>
      </c>
      <c r="J1954" s="0" t="n">
        <v>12.6169862747192</v>
      </c>
      <c r="K1954" s="0" t="n">
        <v>5.00833320617676</v>
      </c>
      <c r="L1954" s="0" t="n">
        <v>-1.125</v>
      </c>
      <c r="M1954" s="0" t="n">
        <v>6.2885799407959</v>
      </c>
      <c r="N1954" s="0" t="n">
        <v>0</v>
      </c>
      <c r="O1954" s="0" t="n">
        <v>0</v>
      </c>
      <c r="P1954" s="0" t="s">
        <v>144</v>
      </c>
      <c r="Q1954" s="0" t="s">
        <v>141</v>
      </c>
      <c r="R1954" s="0" t="n">
        <v>2</v>
      </c>
      <c r="S1954" s="0" t="s">
        <v>149</v>
      </c>
      <c r="T1954" s="0" t="n">
        <v>0</v>
      </c>
      <c r="U1954" s="0" t="n">
        <v>301639.03</v>
      </c>
      <c r="V1954" s="0" t="n">
        <v>0.0127283232286573</v>
      </c>
      <c r="W1954" s="0" t="n">
        <v>610.393798828125</v>
      </c>
      <c r="X1954" s="0" t="n">
        <v>0.00434230826795101</v>
      </c>
      <c r="Y1954" s="0" t="n">
        <f aca="false">IF(ISNUMBER(C1954),INDEX(Scorecard!$D$5:$D$12,SUMPRODUCT(--(Scorecard!$G$5:$G$11&lt;C1954))+1),Scorecard!$D$13)</f>
        <v>-0.0290424113398221</v>
      </c>
      <c r="Z1954" s="0" t="n">
        <f aca="false">IF(ISNUMBER(D1954),INDEX(Scorecard!$D$14:$D$17,SUMPRODUCT(--(Scorecard!$G$14:$G$16&lt;D1954))+1),Scorecard!$D$18)</f>
        <v>-0.361970872710667</v>
      </c>
      <c r="AA1954" s="0" t="n">
        <f aca="false">IF(ISNUMBER(E1954),INDEX(Scorecard!$D$19:$D$26,SUMPRODUCT(--(Scorecard!$G$19:$G$25&lt;E1954))+1),Scorecard!$D$27)</f>
        <v>0.267179331770092</v>
      </c>
      <c r="AB1954" s="0" t="n">
        <f aca="false">IF(ISNUMBER(F1954),INDEX(Scorecard!$D$28:$D$35,SUMPRODUCT(--(Scorecard!$G$28:$G$34&lt;F1954))+1),Scorecard!$D$36)</f>
        <v>0.165097008946478</v>
      </c>
      <c r="AC1954" s="0" t="n">
        <f aca="false">IF(ISNUMBER(H1954),INDEX(Scorecard!$D$37:$D$44,SUMPRODUCT(--(Scorecard!$G$37:$G$43&lt;H1954))+1),Scorecard!$D$45)</f>
        <v>1.35057635045042</v>
      </c>
      <c r="AD1954" s="0" t="n">
        <f aca="false">IF(ISNUMBER(I1954),INDEX(Scorecard!$D$46:$D$52,SUMPRODUCT(--(Scorecard!$G$46:$G$51&lt;I1954))+1),Scorecard!$D$53)</f>
        <v>0.818882373006414</v>
      </c>
      <c r="AE1954" s="0" t="n">
        <f aca="false">IF(ISNUMBER(K1954),INDEX(Scorecard!$D$54:$D$61,SUMPRODUCT(--(Scorecard!$G$54:$G$60&lt;K1954))+1),Scorecard!$D$62)</f>
        <v>0.214429354789033</v>
      </c>
      <c r="AF1954" s="0" t="n">
        <f aca="false">IF(ISNUMBER(L1954),INDEX(Scorecard!$D$63:$D$68,SUMPRODUCT(--(Scorecard!$G$63:$G$67&lt;L1954))+1),Scorecard!$D$69)</f>
        <v>-0.340582194386522</v>
      </c>
      <c r="AG1954" s="0" t="n">
        <f aca="false">Inputs!$B$10+Scorecard!$J$5*Y1954+Scorecard!$J$6*Z1954+Scorecard!$J$7*AA1954+Scorecard!$J$8*AB1954+Scorecard!$J$9*AC1954+Scorecard!$J$10*AD1954+Scorecard!$J$11*AE1954+Scorecard!$J$12*AF1954</f>
        <v>-4.27224417063002</v>
      </c>
      <c r="AH1954" s="0" t="n">
        <f aca="false">MIN(1-Inputs!$B$13,MAX(Inputs!$B$13,1/(1+EXP(-(Inputs!$B$11*AG1954+Inputs!$B$12)))))</f>
        <v>0.0127283233816243</v>
      </c>
      <c r="AI1954" s="0" t="n">
        <f aca="false">Inputs!$B$9-Inputs!$B$8*AG1954</f>
        <v>610.3937857732</v>
      </c>
      <c r="AJ1954" s="0" t="n">
        <f aca="false">RANK(AH1954,$AH$5:$AH$2004,0)+COUNTIF($AH$4:AH1953,AH1954)</f>
        <v>684</v>
      </c>
      <c r="AK1954" s="0" t="n">
        <f aca="false">IF(AJ1954&lt;=Deciles!$B$5*(Deciles!$B$4+1),INT((AJ1954-1)/(Deciles!$B$4+1))+1,Deciles!$B$5+INT((AJ1954-1-Deciles!$B$5*(Deciles!$B$4+1))/Deciles!$B$4)+1)</f>
        <v>4</v>
      </c>
    </row>
    <row r="1955" customFormat="false" ht="15" hidden="false" customHeight="false" outlineLevel="0" collapsed="false">
      <c r="A1955" s="0" t="n">
        <v>58490</v>
      </c>
      <c r="B1955" s="0" t="s">
        <v>143</v>
      </c>
      <c r="C1955" s="0" t="n">
        <v>699</v>
      </c>
      <c r="D1955" s="0" t="n">
        <v>80</v>
      </c>
      <c r="E1955" s="0" t="n">
        <v>61.1486015319824</v>
      </c>
      <c r="F1955" s="0" t="n">
        <v>32</v>
      </c>
      <c r="G1955" s="0" t="n">
        <v>4.52600002288818</v>
      </c>
      <c r="H1955" s="0" t="n">
        <v>1.29266667366028</v>
      </c>
      <c r="I1955" s="0" t="n">
        <v>55</v>
      </c>
      <c r="J1955" s="0" t="n">
        <v>12.5373821258545</v>
      </c>
      <c r="K1955" s="0" t="n">
        <v>8.53333377838135</v>
      </c>
      <c r="L1955" s="0" t="n">
        <v>5.07179546356201</v>
      </c>
      <c r="M1955" s="0" t="n">
        <v>1.95005702972412</v>
      </c>
      <c r="N1955" s="0" t="n">
        <v>0</v>
      </c>
      <c r="O1955" s="0" t="n">
        <v>0</v>
      </c>
      <c r="P1955" s="0" t="s">
        <v>146</v>
      </c>
      <c r="Q1955" s="0" t="s">
        <v>141</v>
      </c>
      <c r="R1955" s="0" t="n">
        <v>1</v>
      </c>
      <c r="S1955" s="0" t="s">
        <v>147</v>
      </c>
      <c r="T1955" s="0" t="n">
        <v>0</v>
      </c>
      <c r="U1955" s="0" t="n">
        <v>278558.12</v>
      </c>
      <c r="V1955" s="0" t="n">
        <v>0.0463072620332241</v>
      </c>
      <c r="W1955" s="0" t="n">
        <v>574.504699707031</v>
      </c>
      <c r="X1955" s="0" t="n">
        <v>0.0328593403100967</v>
      </c>
      <c r="Y1955" s="0" t="n">
        <f aca="false">IF(ISNUMBER(C1955),INDEX(Scorecard!$D$5:$D$12,SUMPRODUCT(--(Scorecard!$G$5:$G$11&lt;C1955))+1),Scorecard!$D$13)</f>
        <v>-0.869677851527538</v>
      </c>
      <c r="Z1955" s="0" t="n">
        <f aca="false">IF(ISNUMBER(D1955),INDEX(Scorecard!$D$14:$D$17,SUMPRODUCT(--(Scorecard!$G$14:$G$16&lt;D1955))+1),Scorecard!$D$18)</f>
        <v>0.0505355481560174</v>
      </c>
      <c r="AA1955" s="0" t="n">
        <f aca="false">IF(ISNUMBER(E1955),INDEX(Scorecard!$D$19:$D$26,SUMPRODUCT(--(Scorecard!$G$19:$G$25&lt;E1955))+1),Scorecard!$D$27)</f>
        <v>0.233621608745691</v>
      </c>
      <c r="AB1955" s="0" t="n">
        <f aca="false">IF(ISNUMBER(F1955),INDEX(Scorecard!$D$28:$D$35,SUMPRODUCT(--(Scorecard!$G$28:$G$34&lt;F1955))+1),Scorecard!$D$36)</f>
        <v>0.126913191054783</v>
      </c>
      <c r="AC1955" s="0" t="n">
        <f aca="false">IF(ISNUMBER(H1955),INDEX(Scorecard!$D$37:$D$44,SUMPRODUCT(--(Scorecard!$G$37:$G$43&lt;H1955))+1),Scorecard!$D$45)</f>
        <v>-0.975503570149195</v>
      </c>
      <c r="AD1955" s="0" t="n">
        <f aca="false">IF(ISNUMBER(I1955),INDEX(Scorecard!$D$46:$D$52,SUMPRODUCT(--(Scorecard!$G$46:$G$51&lt;I1955))+1),Scorecard!$D$53)</f>
        <v>0.818882373006414</v>
      </c>
      <c r="AE1955" s="0" t="n">
        <f aca="false">IF(ISNUMBER(K1955),INDEX(Scorecard!$D$54:$D$61,SUMPRODUCT(--(Scorecard!$G$54:$G$60&lt;K1955))+1),Scorecard!$D$62)</f>
        <v>-0.541917179454542</v>
      </c>
      <c r="AF1955" s="0" t="n">
        <f aca="false">IF(ISNUMBER(L1955),INDEX(Scorecard!$D$63:$D$68,SUMPRODUCT(--(Scorecard!$G$63:$G$67&lt;L1955))+1),Scorecard!$D$69)</f>
        <v>0.322484508656054</v>
      </c>
      <c r="AG1955" s="0" t="n">
        <f aca="false">Inputs!$B$10+Scorecard!$J$5*Y1955+Scorecard!$J$6*Z1955+Scorecard!$J$7*AA1955+Scorecard!$J$8*AB1955+Scorecard!$J$9*AC1955+Scorecard!$J$10*AD1955+Scorecard!$J$11*AE1955+Scorecard!$J$12*AF1955</f>
        <v>-3.02842308354914</v>
      </c>
      <c r="AH1955" s="0" t="n">
        <f aca="false">MIN(1-Inputs!$B$13,MAX(Inputs!$B$13,1/(1+EXP(-(Inputs!$B$11*AG1955+Inputs!$B$12)))))</f>
        <v>0.0463072634264834</v>
      </c>
      <c r="AI1955" s="0" t="n">
        <f aca="false">Inputs!$B$9-Inputs!$B$8*AG1955</f>
        <v>574.504695491506</v>
      </c>
      <c r="AJ1955" s="0" t="n">
        <f aca="false">RANK(AH1955,$AH$5:$AH$2004,0)+COUNTIF($AH$4:AH1954,AH1955)</f>
        <v>167</v>
      </c>
      <c r="AK1955" s="0" t="n">
        <f aca="false">IF(AJ1955&lt;=Deciles!$B$5*(Deciles!$B$4+1),INT((AJ1955-1)/(Deciles!$B$4+1))+1,Deciles!$B$5+INT((AJ1955-1-Deciles!$B$5*(Deciles!$B$4+1))/Deciles!$B$4)+1)</f>
        <v>1</v>
      </c>
    </row>
    <row r="1956" customFormat="false" ht="15" hidden="false" customHeight="false" outlineLevel="0" collapsed="false">
      <c r="A1956" s="0" t="n">
        <v>58520</v>
      </c>
      <c r="B1956" s="0" t="s">
        <v>139</v>
      </c>
      <c r="C1956" s="0" t="n">
        <v>714</v>
      </c>
      <c r="D1956" s="0" t="n">
        <v>60.2668151855469</v>
      </c>
      <c r="E1956" s="0" t="n">
        <v>57.5825462341309</v>
      </c>
      <c r="F1956" s="0" t="n">
        <v>20</v>
      </c>
      <c r="G1956" s="0" t="n">
        <v>4.30600023269653</v>
      </c>
      <c r="H1956" s="0" t="n">
        <v>1.28933358192444</v>
      </c>
      <c r="I1956" s="0" t="n">
        <v>18</v>
      </c>
      <c r="J1956" s="0" t="n">
        <v>12.7907581329346</v>
      </c>
      <c r="K1956" s="0" t="n">
        <v>5.63333320617676</v>
      </c>
      <c r="L1956" s="0" t="n">
        <v>-3.5</v>
      </c>
      <c r="M1956" s="0" t="n">
        <v>2.01224088668823</v>
      </c>
      <c r="N1956" s="0" t="n">
        <v>0</v>
      </c>
      <c r="O1956" s="0" t="n">
        <v>0</v>
      </c>
      <c r="P1956" s="0" t="s">
        <v>140</v>
      </c>
      <c r="Q1956" s="0" t="s">
        <v>141</v>
      </c>
      <c r="R1956" s="0" t="n">
        <v>1</v>
      </c>
      <c r="S1956" s="0" t="s">
        <v>159</v>
      </c>
      <c r="T1956" s="0" t="n">
        <v>0</v>
      </c>
      <c r="U1956" s="0" t="n">
        <v>358885.38</v>
      </c>
      <c r="V1956" s="0" t="n">
        <v>0.00757619505748153</v>
      </c>
      <c r="W1956" s="0" t="n">
        <v>624.576049804688</v>
      </c>
      <c r="X1956" s="0" t="n">
        <v>0.00969503447413445</v>
      </c>
      <c r="Y1956" s="0" t="n">
        <f aca="false">IF(ISNUMBER(C1956),INDEX(Scorecard!$D$5:$D$12,SUMPRODUCT(--(Scorecard!$G$5:$G$11&lt;C1956))+1),Scorecard!$D$13)</f>
        <v>-0.0290424113398221</v>
      </c>
      <c r="Z1956" s="0" t="n">
        <f aca="false">IF(ISNUMBER(D1956),INDEX(Scorecard!$D$14:$D$17,SUMPRODUCT(--(Scorecard!$G$14:$G$16&lt;D1956))+1),Scorecard!$D$18)</f>
        <v>0.248677243387958</v>
      </c>
      <c r="AA1956" s="0" t="n">
        <f aca="false">IF(ISNUMBER(E1956),INDEX(Scorecard!$D$19:$D$26,SUMPRODUCT(--(Scorecard!$G$19:$G$25&lt;E1956))+1),Scorecard!$D$27)</f>
        <v>0.285899340811827</v>
      </c>
      <c r="AB1956" s="0" t="n">
        <f aca="false">IF(ISNUMBER(F1956),INDEX(Scorecard!$D$28:$D$35,SUMPRODUCT(--(Scorecard!$G$28:$G$34&lt;F1956))+1),Scorecard!$D$36)</f>
        <v>0.624829191519909</v>
      </c>
      <c r="AC1956" s="0" t="n">
        <f aca="false">IF(ISNUMBER(H1956),INDEX(Scorecard!$D$37:$D$44,SUMPRODUCT(--(Scorecard!$G$37:$G$43&lt;H1956))+1),Scorecard!$D$45)</f>
        <v>-0.975503570149195</v>
      </c>
      <c r="AD1956" s="0" t="n">
        <f aca="false">IF(ISNUMBER(I1956),INDEX(Scorecard!$D$46:$D$52,SUMPRODUCT(--(Scorecard!$G$46:$G$51&lt;I1956))+1),Scorecard!$D$53)</f>
        <v>-0.114272400683245</v>
      </c>
      <c r="AE1956" s="0" t="n">
        <f aca="false">IF(ISNUMBER(K1956),INDEX(Scorecard!$D$54:$D$61,SUMPRODUCT(--(Scorecard!$G$54:$G$60&lt;K1956))+1),Scorecard!$D$62)</f>
        <v>0.0151758992857273</v>
      </c>
      <c r="AF1956" s="0" t="n">
        <f aca="false">IF(ISNUMBER(L1956),INDEX(Scorecard!$D$63:$D$68,SUMPRODUCT(--(Scorecard!$G$63:$G$67&lt;L1956))+1),Scorecard!$D$69)</f>
        <v>-0.340582194386522</v>
      </c>
      <c r="AG1956" s="0" t="n">
        <f aca="false">Inputs!$B$10+Scorecard!$J$5*Y1956+Scorecard!$J$6*Z1956+Scorecard!$J$7*AA1956+Scorecard!$J$8*AB1956+Scorecard!$J$9*AC1956+Scorecard!$J$10*AD1956+Scorecard!$J$11*AE1956+Scorecard!$J$12*AF1956</f>
        <v>-4.76376434584597</v>
      </c>
      <c r="AH1956" s="0" t="n">
        <f aca="false">MIN(1-Inputs!$B$13,MAX(Inputs!$B$13,1/(1+EXP(-(Inputs!$B$11*AG1956+Inputs!$B$12)))))</f>
        <v>0.00757619517439788</v>
      </c>
      <c r="AI1956" s="0" t="n">
        <f aca="false">Inputs!$B$9-Inputs!$B$8*AG1956</f>
        <v>624.576060158818</v>
      </c>
      <c r="AJ1956" s="0" t="n">
        <f aca="false">RANK(AH1956,$AH$5:$AH$2004,0)+COUNTIF($AH$4:AH1955,AH1956)</f>
        <v>1002</v>
      </c>
      <c r="AK1956" s="0" t="n">
        <f aca="false">IF(AJ1956&lt;=Deciles!$B$5*(Deciles!$B$4+1),INT((AJ1956-1)/(Deciles!$B$4+1))+1,Deciles!$B$5+INT((AJ1956-1-Deciles!$B$5*(Deciles!$B$4+1))/Deciles!$B$4)+1)</f>
        <v>6</v>
      </c>
    </row>
    <row r="1957" customFormat="false" ht="15" hidden="false" customHeight="false" outlineLevel="0" collapsed="false">
      <c r="A1957" s="0" t="n">
        <v>58585</v>
      </c>
      <c r="B1957" s="0" t="s">
        <v>152</v>
      </c>
      <c r="C1957" s="0" t="n">
        <v>693</v>
      </c>
      <c r="D1957" s="0" t="n">
        <v>80</v>
      </c>
      <c r="E1957" s="0" t="n">
        <v>67.8059158325195</v>
      </c>
      <c r="F1957" s="0" t="n">
        <v>27</v>
      </c>
      <c r="G1957" s="0" t="n">
        <v>3.49600005149841</v>
      </c>
      <c r="H1957" s="0" t="n">
        <v>-2.93733334541321</v>
      </c>
      <c r="I1957" s="0" t="n">
        <v>26</v>
      </c>
      <c r="J1957" s="0" t="n">
        <v>11.6186590194702</v>
      </c>
      <c r="K1957" s="0" t="n">
        <v>4.19999980926514</v>
      </c>
      <c r="L1957" s="0" t="n">
        <v>-0.458333492279053</v>
      </c>
      <c r="M1957" s="0" t="n">
        <v>6.02961158752441</v>
      </c>
      <c r="N1957" s="0" t="n">
        <v>0</v>
      </c>
      <c r="O1957" s="0" t="n">
        <v>0</v>
      </c>
      <c r="P1957" s="0" t="s">
        <v>144</v>
      </c>
      <c r="Q1957" s="0" t="s">
        <v>141</v>
      </c>
      <c r="R1957" s="0" t="n">
        <v>1</v>
      </c>
      <c r="S1957" s="0" t="s">
        <v>156</v>
      </c>
      <c r="T1957" s="0" t="n">
        <v>0</v>
      </c>
      <c r="U1957" s="0" t="n">
        <v>111152.56</v>
      </c>
      <c r="V1957" s="0" t="n">
        <v>0.0218602623790503</v>
      </c>
      <c r="W1957" s="0" t="n">
        <v>595.5048828125</v>
      </c>
      <c r="X1957" s="0" t="n">
        <v>0.0176429953426123</v>
      </c>
      <c r="Y1957" s="0" t="n">
        <f aca="false">IF(ISNUMBER(C1957),INDEX(Scorecard!$D$5:$D$12,SUMPRODUCT(--(Scorecard!$G$5:$G$11&lt;C1957))+1),Scorecard!$D$13)</f>
        <v>-0.869677851527538</v>
      </c>
      <c r="Z1957" s="0" t="n">
        <f aca="false">IF(ISNUMBER(D1957),INDEX(Scorecard!$D$14:$D$17,SUMPRODUCT(--(Scorecard!$G$14:$G$16&lt;D1957))+1),Scorecard!$D$18)</f>
        <v>0.0505355481560174</v>
      </c>
      <c r="AA1957" s="0" t="n">
        <f aca="false">IF(ISNUMBER(E1957),INDEX(Scorecard!$D$19:$D$26,SUMPRODUCT(--(Scorecard!$G$19:$G$25&lt;E1957))+1),Scorecard!$D$27)</f>
        <v>0.0530843085177338</v>
      </c>
      <c r="AB1957" s="0" t="n">
        <f aca="false">IF(ISNUMBER(F1957),INDEX(Scorecard!$D$28:$D$35,SUMPRODUCT(--(Scorecard!$G$28:$G$34&lt;F1957))+1),Scorecard!$D$36)</f>
        <v>0.165097008946478</v>
      </c>
      <c r="AC1957" s="0" t="n">
        <f aca="false">IF(ISNUMBER(H1957),INDEX(Scorecard!$D$37:$D$44,SUMPRODUCT(--(Scorecard!$G$37:$G$43&lt;H1957))+1),Scorecard!$D$45)</f>
        <v>1.35057635045042</v>
      </c>
      <c r="AD1957" s="0" t="n">
        <f aca="false">IF(ISNUMBER(I1957),INDEX(Scorecard!$D$46:$D$52,SUMPRODUCT(--(Scorecard!$G$46:$G$51&lt;I1957))+1),Scorecard!$D$53)</f>
        <v>0.123869379412532</v>
      </c>
      <c r="AE1957" s="0" t="n">
        <f aca="false">IF(ISNUMBER(K1957),INDEX(Scorecard!$D$54:$D$61,SUMPRODUCT(--(Scorecard!$G$54:$G$60&lt;K1957))+1),Scorecard!$D$62)</f>
        <v>0.489050497890326</v>
      </c>
      <c r="AF1957" s="0" t="n">
        <f aca="false">IF(ISNUMBER(L1957),INDEX(Scorecard!$D$63:$D$68,SUMPRODUCT(--(Scorecard!$G$63:$G$67&lt;L1957))+1),Scorecard!$D$69)</f>
        <v>0.322484508656054</v>
      </c>
      <c r="AG1957" s="0" t="n">
        <f aca="false">Inputs!$B$10+Scorecard!$J$5*Y1957+Scorecard!$J$6*Z1957+Scorecard!$J$7*AA1957+Scorecard!$J$8*AB1957+Scorecard!$J$9*AC1957+Scorecard!$J$10*AD1957+Scorecard!$J$11*AE1957+Scorecard!$J$12*AF1957</f>
        <v>-3.756233546799</v>
      </c>
      <c r="AH1957" s="0" t="n">
        <f aca="false">MIN(1-Inputs!$B$13,MAX(Inputs!$B$13,1/(1+EXP(-(Inputs!$B$11*AG1957+Inputs!$B$12)))))</f>
        <v>0.0218602627861104</v>
      </c>
      <c r="AI1957" s="0" t="n">
        <f aca="false">Inputs!$B$9-Inputs!$B$8*AG1957</f>
        <v>595.504866412259</v>
      </c>
      <c r="AJ1957" s="0" t="n">
        <f aca="false">RANK(AH1957,$AH$5:$AH$2004,0)+COUNTIF($AH$4:AH1956,AH1957)</f>
        <v>429</v>
      </c>
      <c r="AK1957" s="0" t="n">
        <f aca="false">IF(AJ1957&lt;=Deciles!$B$5*(Deciles!$B$4+1),INT((AJ1957-1)/(Deciles!$B$4+1))+1,Deciles!$B$5+INT((AJ1957-1-Deciles!$B$5*(Deciles!$B$4+1))/Deciles!$B$4)+1)</f>
        <v>3</v>
      </c>
    </row>
    <row r="1958" customFormat="false" ht="15" hidden="false" customHeight="false" outlineLevel="0" collapsed="false">
      <c r="A1958" s="0" t="n">
        <v>58659</v>
      </c>
      <c r="B1958" s="0" t="s">
        <v>139</v>
      </c>
      <c r="C1958" s="0" t="n">
        <v>764</v>
      </c>
      <c r="D1958" s="0" t="n">
        <v>80</v>
      </c>
      <c r="E1958" s="0" t="n">
        <v>46.0525779724121</v>
      </c>
      <c r="F1958" s="0" t="n">
        <v>23</v>
      </c>
      <c r="G1958" s="0" t="n">
        <v>4.22100019454956</v>
      </c>
      <c r="H1958" s="0" t="n">
        <v>1.20433354377747</v>
      </c>
      <c r="I1958" s="0" t="n">
        <v>105</v>
      </c>
      <c r="J1958" s="0" t="n">
        <v>11.1063976287842</v>
      </c>
      <c r="K1958" s="0" t="n">
        <v>5.43333339691162</v>
      </c>
      <c r="L1958" s="0" t="n">
        <v>-3.5</v>
      </c>
      <c r="M1958" s="0" t="n">
        <v>2.74066424369812</v>
      </c>
      <c r="N1958" s="0" t="n">
        <v>0</v>
      </c>
      <c r="O1958" s="0" t="n">
        <v>0</v>
      </c>
      <c r="P1958" s="0" t="s">
        <v>140</v>
      </c>
      <c r="Q1958" s="0" t="s">
        <v>141</v>
      </c>
      <c r="R1958" s="0" t="n">
        <v>2</v>
      </c>
      <c r="S1958" s="0" t="s">
        <v>142</v>
      </c>
      <c r="T1958" s="0" t="n">
        <v>0</v>
      </c>
      <c r="U1958" s="0" t="n">
        <v>66595.84</v>
      </c>
      <c r="V1958" s="0" t="n">
        <v>0.00205397326499224</v>
      </c>
      <c r="W1958" s="0" t="n">
        <v>660.051391601563</v>
      </c>
      <c r="X1958" s="0" t="n">
        <v>0.00293875951319933</v>
      </c>
      <c r="Y1958" s="0" t="n">
        <f aca="false">IF(ISNUMBER(C1958),INDEX(Scorecard!$D$5:$D$12,SUMPRODUCT(--(Scorecard!$G$5:$G$11&lt;C1958))+1),Scorecard!$D$13)</f>
        <v>1.23750384304241</v>
      </c>
      <c r="Z1958" s="0" t="n">
        <f aca="false">IF(ISNUMBER(D1958),INDEX(Scorecard!$D$14:$D$17,SUMPRODUCT(--(Scorecard!$G$14:$G$16&lt;D1958))+1),Scorecard!$D$18)</f>
        <v>0.0505355481560174</v>
      </c>
      <c r="AA1958" s="0" t="n">
        <f aca="false">IF(ISNUMBER(E1958),INDEX(Scorecard!$D$19:$D$26,SUMPRODUCT(--(Scorecard!$G$19:$G$25&lt;E1958))+1),Scorecard!$D$27)</f>
        <v>0.57899015159425</v>
      </c>
      <c r="AB1958" s="0" t="n">
        <f aca="false">IF(ISNUMBER(F1958),INDEX(Scorecard!$D$28:$D$35,SUMPRODUCT(--(Scorecard!$G$28:$G$34&lt;F1958))+1),Scorecard!$D$36)</f>
        <v>0.349218150643304</v>
      </c>
      <c r="AC1958" s="0" t="n">
        <f aca="false">IF(ISNUMBER(H1958),INDEX(Scorecard!$D$37:$D$44,SUMPRODUCT(--(Scorecard!$G$37:$G$43&lt;H1958))+1),Scorecard!$D$45)</f>
        <v>-0.975503570149195</v>
      </c>
      <c r="AD1958" s="0" t="n">
        <f aca="false">IF(ISNUMBER(I1958),INDEX(Scorecard!$D$46:$D$52,SUMPRODUCT(--(Scorecard!$G$46:$G$51&lt;I1958))+1),Scorecard!$D$53)</f>
        <v>0.818882373006414</v>
      </c>
      <c r="AE1958" s="0" t="n">
        <f aca="false">IF(ISNUMBER(K1958),INDEX(Scorecard!$D$54:$D$61,SUMPRODUCT(--(Scorecard!$G$54:$G$60&lt;K1958))+1),Scorecard!$D$62)</f>
        <v>0.126303549215828</v>
      </c>
      <c r="AF1958" s="0" t="n">
        <f aca="false">IF(ISNUMBER(L1958),INDEX(Scorecard!$D$63:$D$68,SUMPRODUCT(--(Scorecard!$G$63:$G$67&lt;L1958))+1),Scorecard!$D$69)</f>
        <v>-0.340582194386522</v>
      </c>
      <c r="AG1958" s="0" t="n">
        <f aca="false">Inputs!$B$10+Scorecard!$J$5*Y1958+Scorecard!$J$6*Z1958+Scorecard!$J$7*AA1958+Scorecard!$J$8*AB1958+Scorecard!$J$9*AC1958+Scorecard!$J$10*AD1958+Scorecard!$J$11*AE1958+Scorecard!$J$12*AF1958</f>
        <v>-5.99324488715089</v>
      </c>
      <c r="AH1958" s="0" t="n">
        <f aca="false">MIN(1-Inputs!$B$13,MAX(Inputs!$B$13,1/(1+EXP(-(Inputs!$B$11*AG1958+Inputs!$B$12)))))</f>
        <v>0.00205397325318568</v>
      </c>
      <c r="AI1958" s="0" t="n">
        <f aca="false">Inputs!$B$9-Inputs!$B$8*AG1958</f>
        <v>660.05136975502</v>
      </c>
      <c r="AJ1958" s="0" t="n">
        <f aca="false">RANK(AH1958,$AH$5:$AH$2004,0)+COUNTIF($AH$4:AH1957,AH1958)</f>
        <v>1685</v>
      </c>
      <c r="AK1958" s="0" t="n">
        <f aca="false">IF(AJ1958&lt;=Deciles!$B$5*(Deciles!$B$4+1),INT((AJ1958-1)/(Deciles!$B$4+1))+1,Deciles!$B$5+INT((AJ1958-1-Deciles!$B$5*(Deciles!$B$4+1))/Deciles!$B$4)+1)</f>
        <v>9</v>
      </c>
    </row>
    <row r="1959" customFormat="false" ht="15" hidden="false" customHeight="false" outlineLevel="0" collapsed="false">
      <c r="A1959" s="0" t="n">
        <v>58746</v>
      </c>
      <c r="B1959" s="0" t="s">
        <v>145</v>
      </c>
      <c r="C1959" s="0" t="n">
        <v>698</v>
      </c>
      <c r="D1959" s="0" t="n">
        <v>62.2443237304688</v>
      </c>
      <c r="E1959" s="0" t="n">
        <v>56.8663139343262</v>
      </c>
      <c r="F1959" s="0" t="n">
        <v>45</v>
      </c>
      <c r="G1959" s="0" t="n">
        <v>3.67799997329712</v>
      </c>
      <c r="H1959" s="0" t="n">
        <v>0.161333322525024</v>
      </c>
      <c r="I1959" s="0" t="n">
        <v>17</v>
      </c>
      <c r="J1959" s="0" t="n">
        <v>12.8459796905518</v>
      </c>
      <c r="K1959" s="0" t="n">
        <v>4.65833330154419</v>
      </c>
      <c r="L1959" s="0" t="n">
        <v>-1.875</v>
      </c>
      <c r="M1959" s="0" t="n">
        <v>6.02960777282715</v>
      </c>
      <c r="N1959" s="0" t="n">
        <v>0</v>
      </c>
      <c r="O1959" s="0" t="n">
        <v>0</v>
      </c>
      <c r="P1959" s="0" t="s">
        <v>144</v>
      </c>
      <c r="Q1959" s="0" t="s">
        <v>141</v>
      </c>
      <c r="R1959" s="0" t="n">
        <v>2</v>
      </c>
      <c r="S1959" s="0" t="s">
        <v>156</v>
      </c>
      <c r="T1959" s="0" t="n">
        <v>0</v>
      </c>
      <c r="U1959" s="0" t="n">
        <v>379261</v>
      </c>
      <c r="V1959" s="0" t="n">
        <v>0.0375221930444241</v>
      </c>
      <c r="W1959" s="0" t="n">
        <v>580.446228027344</v>
      </c>
      <c r="X1959" s="0" t="n">
        <v>0.0539557002484798</v>
      </c>
      <c r="Y1959" s="0" t="n">
        <f aca="false">IF(ISNUMBER(C1959),INDEX(Scorecard!$D$5:$D$12,SUMPRODUCT(--(Scorecard!$G$5:$G$11&lt;C1959))+1),Scorecard!$D$13)</f>
        <v>-0.869677851527538</v>
      </c>
      <c r="Z1959" s="0" t="n">
        <f aca="false">IF(ISNUMBER(D1959),INDEX(Scorecard!$D$14:$D$17,SUMPRODUCT(--(Scorecard!$G$14:$G$16&lt;D1959))+1),Scorecard!$D$18)</f>
        <v>0.248677243387958</v>
      </c>
      <c r="AA1959" s="0" t="n">
        <f aca="false">IF(ISNUMBER(E1959),INDEX(Scorecard!$D$19:$D$26,SUMPRODUCT(--(Scorecard!$G$19:$G$25&lt;E1959))+1),Scorecard!$D$27)</f>
        <v>0.285899340811827</v>
      </c>
      <c r="AB1959" s="0" t="n">
        <f aca="false">IF(ISNUMBER(F1959),INDEX(Scorecard!$D$28:$D$35,SUMPRODUCT(--(Scorecard!$G$28:$G$34&lt;F1959))+1),Scorecard!$D$36)</f>
        <v>-0.309727037437117</v>
      </c>
      <c r="AC1959" s="0" t="n">
        <f aca="false">IF(ISNUMBER(H1959),INDEX(Scorecard!$D$37:$D$44,SUMPRODUCT(--(Scorecard!$G$37:$G$43&lt;H1959))+1),Scorecard!$D$45)</f>
        <v>0.102184252677548</v>
      </c>
      <c r="AD1959" s="0" t="n">
        <f aca="false">IF(ISNUMBER(I1959),INDEX(Scorecard!$D$46:$D$52,SUMPRODUCT(--(Scorecard!$G$46:$G$51&lt;I1959))+1),Scorecard!$D$53)</f>
        <v>-0.114272400683245</v>
      </c>
      <c r="AE1959" s="0" t="n">
        <f aca="false">IF(ISNUMBER(K1959),INDEX(Scorecard!$D$54:$D$61,SUMPRODUCT(--(Scorecard!$G$54:$G$60&lt;K1959))+1),Scorecard!$D$62)</f>
        <v>0.409483001259379</v>
      </c>
      <c r="AF1959" s="0" t="n">
        <f aca="false">IF(ISNUMBER(L1959),INDEX(Scorecard!$D$63:$D$68,SUMPRODUCT(--(Scorecard!$G$63:$G$67&lt;L1959))+1),Scorecard!$D$69)</f>
        <v>-0.340582194386522</v>
      </c>
      <c r="AG1959" s="0" t="n">
        <f aca="false">Inputs!$B$10+Scorecard!$J$5*Y1959+Scorecard!$J$6*Z1959+Scorecard!$J$7*AA1959+Scorecard!$J$8*AB1959+Scorecard!$J$9*AC1959+Scorecard!$J$10*AD1959+Scorecard!$J$11*AE1959+Scorecard!$J$12*AF1959</f>
        <v>-3.23434173054508</v>
      </c>
      <c r="AH1959" s="0" t="n">
        <f aca="false">MIN(1-Inputs!$B$13,MAX(Inputs!$B$13,1/(1+EXP(-(Inputs!$B$11*AG1959+Inputs!$B$12)))))</f>
        <v>0.0375221940262878</v>
      </c>
      <c r="AI1959" s="0" t="n">
        <f aca="false">Inputs!$B$9-Inputs!$B$8*AG1959</f>
        <v>580.446251708458</v>
      </c>
      <c r="AJ1959" s="0" t="n">
        <f aca="false">RANK(AH1959,$AH$5:$AH$2004,0)+COUNTIF($AH$4:AH1958,AH1959)</f>
        <v>227</v>
      </c>
      <c r="AK1959" s="0" t="n">
        <f aca="false">IF(AJ1959&lt;=Deciles!$B$5*(Deciles!$B$4+1),INT((AJ1959-1)/(Deciles!$B$4+1))+1,Deciles!$B$5+INT((AJ1959-1-Deciles!$B$5*(Deciles!$B$4+1))/Deciles!$B$4)+1)</f>
        <v>2</v>
      </c>
    </row>
    <row r="1960" customFormat="false" ht="15" hidden="false" customHeight="false" outlineLevel="0" collapsed="false">
      <c r="A1960" s="0" t="n">
        <v>58757</v>
      </c>
      <c r="B1960" s="0" t="s">
        <v>145</v>
      </c>
      <c r="C1960" s="0" t="n">
        <v>780</v>
      </c>
      <c r="D1960" s="0" t="n">
        <v>80</v>
      </c>
      <c r="E1960" s="0" t="n">
        <v>45.405445098877</v>
      </c>
      <c r="F1960" s="0" t="n">
        <v>18</v>
      </c>
      <c r="G1960" s="0" t="n">
        <v>4.38500022888184</v>
      </c>
      <c r="H1960" s="0" t="n">
        <v>0.868333578109741</v>
      </c>
      <c r="I1960" s="0" t="n">
        <v>108</v>
      </c>
      <c r="J1960" s="0" t="n">
        <v>12.2274112701416</v>
      </c>
      <c r="K1960" s="0" t="n">
        <v>4.55833339691162</v>
      </c>
      <c r="L1960" s="0" t="n">
        <v>-1.875</v>
      </c>
      <c r="M1960" s="0" t="n">
        <v>4.74416494369507</v>
      </c>
      <c r="N1960" s="0" t="n">
        <v>0</v>
      </c>
      <c r="O1960" s="0" t="n">
        <v>0</v>
      </c>
      <c r="P1960" s="0" t="s">
        <v>140</v>
      </c>
      <c r="Q1960" s="0" t="s">
        <v>153</v>
      </c>
      <c r="R1960" s="0" t="n">
        <v>2</v>
      </c>
      <c r="S1960" s="0" t="s">
        <v>142</v>
      </c>
      <c r="T1960" s="0" t="n">
        <v>0</v>
      </c>
      <c r="U1960" s="0" t="n">
        <v>204313.66</v>
      </c>
      <c r="V1960" s="0" t="n">
        <v>0.00114192184992135</v>
      </c>
      <c r="W1960" s="0" t="n">
        <v>675.964477539063</v>
      </c>
      <c r="X1960" s="0" t="n">
        <v>0.00141655211336911</v>
      </c>
      <c r="Y1960" s="0" t="n">
        <f aca="false">IF(ISNUMBER(C1960),INDEX(Scorecard!$D$5:$D$12,SUMPRODUCT(--(Scorecard!$G$5:$G$11&lt;C1960))+1),Scorecard!$D$13)</f>
        <v>1.23750384304241</v>
      </c>
      <c r="Z1960" s="0" t="n">
        <f aca="false">IF(ISNUMBER(D1960),INDEX(Scorecard!$D$14:$D$17,SUMPRODUCT(--(Scorecard!$G$14:$G$16&lt;D1960))+1),Scorecard!$D$18)</f>
        <v>0.0505355481560174</v>
      </c>
      <c r="AA1960" s="0" t="n">
        <f aca="false">IF(ISNUMBER(E1960),INDEX(Scorecard!$D$19:$D$26,SUMPRODUCT(--(Scorecard!$G$19:$G$25&lt;E1960))+1),Scorecard!$D$27)</f>
        <v>0.57899015159425</v>
      </c>
      <c r="AB1960" s="0" t="n">
        <f aca="false">IF(ISNUMBER(F1960),INDEX(Scorecard!$D$28:$D$35,SUMPRODUCT(--(Scorecard!$G$28:$G$34&lt;F1960))+1),Scorecard!$D$36)</f>
        <v>0.624829191519909</v>
      </c>
      <c r="AC1960" s="0" t="n">
        <f aca="false">IF(ISNUMBER(H1960),INDEX(Scorecard!$D$37:$D$44,SUMPRODUCT(--(Scorecard!$G$37:$G$43&lt;H1960))+1),Scorecard!$D$45)</f>
        <v>-0.569454719285959</v>
      </c>
      <c r="AD1960" s="0" t="n">
        <f aca="false">IF(ISNUMBER(I1960),INDEX(Scorecard!$D$46:$D$52,SUMPRODUCT(--(Scorecard!$G$46:$G$51&lt;I1960))+1),Scorecard!$D$53)</f>
        <v>0.818882373006414</v>
      </c>
      <c r="AE1960" s="0" t="n">
        <f aca="false">IF(ISNUMBER(K1960),INDEX(Scorecard!$D$54:$D$61,SUMPRODUCT(--(Scorecard!$G$54:$G$60&lt;K1960))+1),Scorecard!$D$62)</f>
        <v>0.409483001259379</v>
      </c>
      <c r="AF1960" s="0" t="n">
        <f aca="false">IF(ISNUMBER(L1960),INDEX(Scorecard!$D$63:$D$68,SUMPRODUCT(--(Scorecard!$G$63:$G$67&lt;L1960))+1),Scorecard!$D$69)</f>
        <v>-0.340582194386522</v>
      </c>
      <c r="AG1960" s="0" t="n">
        <f aca="false">Inputs!$B$10+Scorecard!$J$5*Y1960+Scorecard!$J$6*Z1960+Scorecard!$J$7*AA1960+Scorecard!$J$8*AB1960+Scorecard!$J$9*AC1960+Scorecard!$J$10*AD1960+Scorecard!$J$11*AE1960+Scorecard!$J$12*AF1960</f>
        <v>-6.54475165661714</v>
      </c>
      <c r="AH1960" s="0" t="n">
        <f aca="false">MIN(1-Inputs!$B$13,MAX(Inputs!$B$13,1/(1+EXP(-(Inputs!$B$11*AG1960+Inputs!$B$12)))))</f>
        <v>0.00114192180130856</v>
      </c>
      <c r="AI1960" s="0" t="n">
        <f aca="false">Inputs!$B$9-Inputs!$B$8*AG1960</f>
        <v>675.964491381533</v>
      </c>
      <c r="AJ1960" s="0" t="n">
        <f aca="false">RANK(AH1960,$AH$5:$AH$2004,0)+COUNTIF($AH$4:AH1959,AH1960)</f>
        <v>1873</v>
      </c>
      <c r="AK1960" s="0" t="n">
        <f aca="false">IF(AJ1960&lt;=Deciles!$B$5*(Deciles!$B$4+1),INT((AJ1960-1)/(Deciles!$B$4+1))+1,Deciles!$B$5+INT((AJ1960-1-Deciles!$B$5*(Deciles!$B$4+1))/Deciles!$B$4)+1)</f>
        <v>10</v>
      </c>
    </row>
    <row r="1961" customFormat="false" ht="15" hidden="false" customHeight="false" outlineLevel="0" collapsed="false">
      <c r="A1961" s="0" t="n">
        <v>58794</v>
      </c>
      <c r="B1961" s="0" t="s">
        <v>158</v>
      </c>
      <c r="C1961" s="0" t="n">
        <v>680</v>
      </c>
      <c r="D1961" s="0" t="n">
        <v>62.6474838256836</v>
      </c>
      <c r="E1961" s="0" t="n">
        <v>48.6834182739258</v>
      </c>
      <c r="F1961" s="0" t="n">
        <v>38</v>
      </c>
      <c r="G1961" s="0" t="n">
        <v>4.56899976730347</v>
      </c>
      <c r="H1961" s="0" t="n">
        <v>1.65233302116394</v>
      </c>
      <c r="I1961" s="0" t="n">
        <v>59</v>
      </c>
      <c r="J1961" s="0" t="n">
        <v>12.0035190582275</v>
      </c>
      <c r="K1961" s="0" t="n">
        <v>6.33333349227905</v>
      </c>
      <c r="L1961" s="0" t="n">
        <v>2.71025657653809</v>
      </c>
      <c r="M1961" s="0" t="n">
        <v>0.346199959516525</v>
      </c>
      <c r="N1961" s="0" t="n">
        <v>0</v>
      </c>
      <c r="O1961" s="0" t="n">
        <v>0</v>
      </c>
      <c r="P1961" s="0" t="s">
        <v>140</v>
      </c>
      <c r="Q1961" s="0" t="s">
        <v>141</v>
      </c>
      <c r="R1961" s="0" t="n">
        <v>2</v>
      </c>
      <c r="S1961" s="0" t="s">
        <v>148</v>
      </c>
      <c r="T1961" s="0" t="n">
        <v>0</v>
      </c>
      <c r="U1961" s="0" t="n">
        <v>163328.53</v>
      </c>
      <c r="V1961" s="0" t="n">
        <v>0.033489465713501</v>
      </c>
      <c r="W1961" s="0" t="n">
        <v>583.636657714844</v>
      </c>
      <c r="X1961" s="0" t="n">
        <v>0.0357427671551704</v>
      </c>
      <c r="Y1961" s="0" t="n">
        <f aca="false">IF(ISNUMBER(C1961),INDEX(Scorecard!$D$5:$D$12,SUMPRODUCT(--(Scorecard!$G$5:$G$11&lt;C1961))+1),Scorecard!$D$13)</f>
        <v>-0.869677851527538</v>
      </c>
      <c r="Z1961" s="0" t="n">
        <f aca="false">IF(ISNUMBER(D1961),INDEX(Scorecard!$D$14:$D$17,SUMPRODUCT(--(Scorecard!$G$14:$G$16&lt;D1961))+1),Scorecard!$D$18)</f>
        <v>0.248677243387958</v>
      </c>
      <c r="AA1961" s="0" t="n">
        <f aca="false">IF(ISNUMBER(E1961),INDEX(Scorecard!$D$19:$D$26,SUMPRODUCT(--(Scorecard!$G$19:$G$25&lt;E1961))+1),Scorecard!$D$27)</f>
        <v>0.57899015159425</v>
      </c>
      <c r="AB1961" s="0" t="n">
        <f aca="false">IF(ISNUMBER(F1961),INDEX(Scorecard!$D$28:$D$35,SUMPRODUCT(--(Scorecard!$G$28:$G$34&lt;F1961))+1),Scorecard!$D$36)</f>
        <v>-0.132616866359722</v>
      </c>
      <c r="AC1961" s="0" t="n">
        <f aca="false">IF(ISNUMBER(H1961),INDEX(Scorecard!$D$37:$D$44,SUMPRODUCT(--(Scorecard!$G$37:$G$43&lt;H1961))+1),Scorecard!$D$45)</f>
        <v>-0.975503570149195</v>
      </c>
      <c r="AD1961" s="0" t="n">
        <f aca="false">IF(ISNUMBER(I1961),INDEX(Scorecard!$D$46:$D$52,SUMPRODUCT(--(Scorecard!$G$46:$G$51&lt;I1961))+1),Scorecard!$D$53)</f>
        <v>0.818882373006414</v>
      </c>
      <c r="AE1961" s="0" t="n">
        <f aca="false">IF(ISNUMBER(K1961),INDEX(Scorecard!$D$54:$D$61,SUMPRODUCT(--(Scorecard!$G$54:$G$60&lt;K1961))+1),Scorecard!$D$62)</f>
        <v>-0.119873800601421</v>
      </c>
      <c r="AF1961" s="0" t="n">
        <f aca="false">IF(ISNUMBER(L1961),INDEX(Scorecard!$D$63:$D$68,SUMPRODUCT(--(Scorecard!$G$63:$G$67&lt;L1961))+1),Scorecard!$D$69)</f>
        <v>0.322484508656054</v>
      </c>
      <c r="AG1961" s="0" t="n">
        <f aca="false">Inputs!$B$10+Scorecard!$J$5*Y1961+Scorecard!$J$6*Z1961+Scorecard!$J$7*AA1961+Scorecard!$J$8*AB1961+Scorecard!$J$9*AC1961+Scorecard!$J$10*AD1961+Scorecard!$J$11*AE1961+Scorecard!$J$12*AF1961</f>
        <v>-3.3449127126534</v>
      </c>
      <c r="AH1961" s="0" t="n">
        <f aca="false">MIN(1-Inputs!$B$13,MAX(Inputs!$B$13,1/(1+EXP(-(Inputs!$B$11*AG1961+Inputs!$B$12)))))</f>
        <v>0.033489465864905</v>
      </c>
      <c r="AI1961" s="0" t="n">
        <f aca="false">Inputs!$B$9-Inputs!$B$8*AG1961</f>
        <v>583.636655859536</v>
      </c>
      <c r="AJ1961" s="0" t="n">
        <f aca="false">RANK(AH1961,$AH$5:$AH$2004,0)+COUNTIF($AH$4:AH1960,AH1961)</f>
        <v>270</v>
      </c>
      <c r="AK1961" s="0" t="n">
        <f aca="false">IF(AJ1961&lt;=Deciles!$B$5*(Deciles!$B$4+1),INT((AJ1961-1)/(Deciles!$B$4+1))+1,Deciles!$B$5+INT((AJ1961-1-Deciles!$B$5*(Deciles!$B$4+1))/Deciles!$B$4)+1)</f>
        <v>2</v>
      </c>
    </row>
    <row r="1962" customFormat="false" ht="15" hidden="false" customHeight="false" outlineLevel="0" collapsed="false">
      <c r="A1962" s="0" t="n">
        <v>58826</v>
      </c>
      <c r="B1962" s="0" t="s">
        <v>152</v>
      </c>
      <c r="C1962" s="0" t="n">
        <v>721</v>
      </c>
      <c r="D1962" s="0" t="n">
        <v>80</v>
      </c>
      <c r="E1962" s="0" t="n">
        <v>70.3478469848633</v>
      </c>
      <c r="F1962" s="0" t="n">
        <v>27</v>
      </c>
      <c r="G1962" s="0" t="n">
        <v>3.2260000705719</v>
      </c>
      <c r="H1962" s="0" t="n">
        <v>-3.20733332633972</v>
      </c>
      <c r="I1962" s="0" t="n">
        <v>27</v>
      </c>
      <c r="J1962" s="0" t="n">
        <v>12.5144319534302</v>
      </c>
      <c r="K1962" s="0" t="n">
        <v>4.5</v>
      </c>
      <c r="L1962" s="0" t="n">
        <v>-0.458333492279053</v>
      </c>
      <c r="M1962" s="0" t="n">
        <v>3.98039174079895</v>
      </c>
      <c r="N1962" s="0" t="n">
        <v>0</v>
      </c>
      <c r="O1962" s="0" t="n">
        <v>0</v>
      </c>
      <c r="P1962" s="0" t="s">
        <v>140</v>
      </c>
      <c r="Q1962" s="0" t="s">
        <v>141</v>
      </c>
      <c r="R1962" s="0" t="n">
        <v>2</v>
      </c>
      <c r="S1962" s="0" t="s">
        <v>162</v>
      </c>
      <c r="T1962" s="0" t="n">
        <v>0</v>
      </c>
      <c r="U1962" s="0" t="n">
        <v>272237.88</v>
      </c>
      <c r="V1962" s="0" t="n">
        <v>0.00973161961883307</v>
      </c>
      <c r="W1962" s="0" t="n">
        <v>617.741149902344</v>
      </c>
      <c r="X1962" s="0" t="n">
        <v>0.00780892837792635</v>
      </c>
      <c r="Y1962" s="0" t="n">
        <f aca="false">IF(ISNUMBER(C1962),INDEX(Scorecard!$D$5:$D$12,SUMPRODUCT(--(Scorecard!$G$5:$G$11&lt;C1962))+1),Scorecard!$D$13)</f>
        <v>-0.0290424113398221</v>
      </c>
      <c r="Z1962" s="0" t="n">
        <f aca="false">IF(ISNUMBER(D1962),INDEX(Scorecard!$D$14:$D$17,SUMPRODUCT(--(Scorecard!$G$14:$G$16&lt;D1962))+1),Scorecard!$D$18)</f>
        <v>0.0505355481560174</v>
      </c>
      <c r="AA1962" s="0" t="n">
        <f aca="false">IF(ISNUMBER(E1962),INDEX(Scorecard!$D$19:$D$26,SUMPRODUCT(--(Scorecard!$G$19:$G$25&lt;E1962))+1),Scorecard!$D$27)</f>
        <v>0.0530843085177338</v>
      </c>
      <c r="AB1962" s="0" t="n">
        <f aca="false">IF(ISNUMBER(F1962),INDEX(Scorecard!$D$28:$D$35,SUMPRODUCT(--(Scorecard!$G$28:$G$34&lt;F1962))+1),Scorecard!$D$36)</f>
        <v>0.165097008946478</v>
      </c>
      <c r="AC1962" s="0" t="n">
        <f aca="false">IF(ISNUMBER(H1962),INDEX(Scorecard!$D$37:$D$44,SUMPRODUCT(--(Scorecard!$G$37:$G$43&lt;H1962))+1),Scorecard!$D$45)</f>
        <v>1.35057635045042</v>
      </c>
      <c r="AD1962" s="0" t="n">
        <f aca="false">IF(ISNUMBER(I1962),INDEX(Scorecard!$D$46:$D$52,SUMPRODUCT(--(Scorecard!$G$46:$G$51&lt;I1962))+1),Scorecard!$D$53)</f>
        <v>0.123869379412532</v>
      </c>
      <c r="AE1962" s="0" t="n">
        <f aca="false">IF(ISNUMBER(K1962),INDEX(Scorecard!$D$54:$D$61,SUMPRODUCT(--(Scorecard!$G$54:$G$60&lt;K1962))+1),Scorecard!$D$62)</f>
        <v>0.409483001259379</v>
      </c>
      <c r="AF1962" s="0" t="n">
        <f aca="false">IF(ISNUMBER(L1962),INDEX(Scorecard!$D$63:$D$68,SUMPRODUCT(--(Scorecard!$G$63:$G$67&lt;L1962))+1),Scorecard!$D$69)</f>
        <v>0.322484508656054</v>
      </c>
      <c r="AG1962" s="0" t="n">
        <f aca="false">Inputs!$B$10+Scorecard!$J$5*Y1962+Scorecard!$J$6*Z1962+Scorecard!$J$7*AA1962+Scorecard!$J$8*AB1962+Scorecard!$J$9*AC1962+Scorecard!$J$10*AD1962+Scorecard!$J$11*AE1962+Scorecard!$J$12*AF1962</f>
        <v>-4.52688532032974</v>
      </c>
      <c r="AH1962" s="0" t="n">
        <f aca="false">MIN(1-Inputs!$B$13,MAX(Inputs!$B$13,1/(1+EXP(-(Inputs!$B$11*AG1962+Inputs!$B$12)))))</f>
        <v>0.0097316193088639</v>
      </c>
      <c r="AI1962" s="0" t="n">
        <f aca="false">Inputs!$B$9-Inputs!$B$8*AG1962</f>
        <v>617.741176250761</v>
      </c>
      <c r="AJ1962" s="0" t="n">
        <f aca="false">RANK(AH1962,$AH$5:$AH$2004,0)+COUNTIF($AH$4:AH1961,AH1962)</f>
        <v>837</v>
      </c>
      <c r="AK1962" s="0" t="n">
        <f aca="false">IF(AJ1962&lt;=Deciles!$B$5*(Deciles!$B$4+1),INT((AJ1962-1)/(Deciles!$B$4+1))+1,Deciles!$B$5+INT((AJ1962-1-Deciles!$B$5*(Deciles!$B$4+1))/Deciles!$B$4)+1)</f>
        <v>5</v>
      </c>
    </row>
    <row r="1963" customFormat="false" ht="15" hidden="false" customHeight="false" outlineLevel="0" collapsed="false">
      <c r="A1963" s="0" t="n">
        <v>58834</v>
      </c>
      <c r="B1963" s="0" t="s">
        <v>152</v>
      </c>
      <c r="C1963" s="0" t="n">
        <v>773</v>
      </c>
      <c r="D1963" s="0" t="n">
        <v>77.0782089233398</v>
      </c>
      <c r="E1963" s="0" t="n">
        <v>66.3133697509766</v>
      </c>
      <c r="F1963" s="0" t="n">
        <v>37</v>
      </c>
      <c r="G1963" s="0" t="n">
        <v>3.43600010871887</v>
      </c>
      <c r="H1963" s="0" t="n">
        <v>-2.99733328819275</v>
      </c>
      <c r="I1963" s="0" t="n">
        <v>37</v>
      </c>
      <c r="J1963" s="0" t="n">
        <v>12.438250541687</v>
      </c>
      <c r="K1963" s="0" t="n">
        <v>4</v>
      </c>
      <c r="L1963" s="0" t="n">
        <v>-0.458333492279053</v>
      </c>
      <c r="M1963" s="0" t="n">
        <v>4.23436641693115</v>
      </c>
      <c r="N1963" s="0" t="n">
        <v>0</v>
      </c>
      <c r="O1963" s="0" t="n">
        <v>0</v>
      </c>
      <c r="P1963" s="0" t="s">
        <v>144</v>
      </c>
      <c r="Q1963" s="0" t="s">
        <v>141</v>
      </c>
      <c r="R1963" s="0" t="n">
        <v>1</v>
      </c>
      <c r="S1963" s="0" t="s">
        <v>148</v>
      </c>
      <c r="T1963" s="0" t="n">
        <v>0</v>
      </c>
      <c r="U1963" s="0" t="n">
        <v>252268.92</v>
      </c>
      <c r="V1963" s="0" t="n">
        <v>0.00261738267727196</v>
      </c>
      <c r="W1963" s="0" t="n">
        <v>653.475769042969</v>
      </c>
      <c r="X1963" s="0" t="n">
        <v>0.00255928328260779</v>
      </c>
      <c r="Y1963" s="0" t="n">
        <f aca="false">IF(ISNUMBER(C1963),INDEX(Scorecard!$D$5:$D$12,SUMPRODUCT(--(Scorecard!$G$5:$G$11&lt;C1963))+1),Scorecard!$D$13)</f>
        <v>1.23750384304241</v>
      </c>
      <c r="Z1963" s="0" t="n">
        <f aca="false">IF(ISNUMBER(D1963),INDEX(Scorecard!$D$14:$D$17,SUMPRODUCT(--(Scorecard!$G$14:$G$16&lt;D1963))+1),Scorecard!$D$18)</f>
        <v>0.0505355481560174</v>
      </c>
      <c r="AA1963" s="0" t="n">
        <f aca="false">IF(ISNUMBER(E1963),INDEX(Scorecard!$D$19:$D$26,SUMPRODUCT(--(Scorecard!$G$19:$G$25&lt;E1963))+1),Scorecard!$D$27)</f>
        <v>0.0530843085177338</v>
      </c>
      <c r="AB1963" s="0" t="n">
        <f aca="false">IF(ISNUMBER(F1963),INDEX(Scorecard!$D$28:$D$35,SUMPRODUCT(--(Scorecard!$G$28:$G$34&lt;F1963))+1),Scorecard!$D$36)</f>
        <v>-0.0008456427959252</v>
      </c>
      <c r="AC1963" s="0" t="n">
        <f aca="false">IF(ISNUMBER(H1963),INDEX(Scorecard!$D$37:$D$44,SUMPRODUCT(--(Scorecard!$G$37:$G$43&lt;H1963))+1),Scorecard!$D$45)</f>
        <v>1.35057635045042</v>
      </c>
      <c r="AD1963" s="0" t="n">
        <f aca="false">IF(ISNUMBER(I1963),INDEX(Scorecard!$D$46:$D$52,SUMPRODUCT(--(Scorecard!$G$46:$G$51&lt;I1963))+1),Scorecard!$D$53)</f>
        <v>0.569875412099532</v>
      </c>
      <c r="AE1963" s="0" t="n">
        <f aca="false">IF(ISNUMBER(K1963),INDEX(Scorecard!$D$54:$D$61,SUMPRODUCT(--(Scorecard!$G$54:$G$60&lt;K1963))+1),Scorecard!$D$62)</f>
        <v>0.489050497890326</v>
      </c>
      <c r="AF1963" s="0" t="n">
        <f aca="false">IF(ISNUMBER(L1963),INDEX(Scorecard!$D$63:$D$68,SUMPRODUCT(--(Scorecard!$G$63:$G$67&lt;L1963))+1),Scorecard!$D$69)</f>
        <v>0.322484508656054</v>
      </c>
      <c r="AG1963" s="0" t="n">
        <f aca="false">Inputs!$B$10+Scorecard!$J$5*Y1963+Scorecard!$J$6*Z1963+Scorecard!$J$7*AA1963+Scorecard!$J$8*AB1963+Scorecard!$J$9*AC1963+Scorecard!$J$10*AD1963+Scorecard!$J$11*AE1963+Scorecard!$J$12*AF1963</f>
        <v>-5.76535160535823</v>
      </c>
      <c r="AH1963" s="0" t="n">
        <f aca="false">MIN(1-Inputs!$B$13,MAX(Inputs!$B$13,1/(1+EXP(-(Inputs!$B$11*AG1963+Inputs!$B$12)))))</f>
        <v>0.00261738266387081</v>
      </c>
      <c r="AI1963" s="0" t="n">
        <f aca="false">Inputs!$B$9-Inputs!$B$8*AG1963</f>
        <v>653.475759605136</v>
      </c>
      <c r="AJ1963" s="0" t="n">
        <f aca="false">RANK(AH1963,$AH$5:$AH$2004,0)+COUNTIF($AH$4:AH1962,AH1963)</f>
        <v>1613</v>
      </c>
      <c r="AK1963" s="0" t="n">
        <f aca="false">IF(AJ1963&lt;=Deciles!$B$5*(Deciles!$B$4+1),INT((AJ1963-1)/(Deciles!$B$4+1))+1,Deciles!$B$5+INT((AJ1963-1-Deciles!$B$5*(Deciles!$B$4+1))/Deciles!$B$4)+1)</f>
        <v>9</v>
      </c>
    </row>
    <row r="1964" customFormat="false" ht="15" hidden="false" customHeight="false" outlineLevel="0" collapsed="false">
      <c r="A1964" s="0" t="n">
        <v>58870</v>
      </c>
      <c r="B1964" s="0" t="s">
        <v>143</v>
      </c>
      <c r="C1964" s="0" t="n">
        <v>720</v>
      </c>
      <c r="D1964" s="0" t="n">
        <v>75.2216186523438</v>
      </c>
      <c r="E1964" s="0" t="n">
        <v>74.7038345336914</v>
      </c>
      <c r="F1964" s="0" t="n">
        <v>46</v>
      </c>
      <c r="G1964" s="0" t="n">
        <v>4.29400014877319</v>
      </c>
      <c r="H1964" s="0" t="n">
        <v>1.06066679954529</v>
      </c>
      <c r="I1964" s="0" t="n">
        <v>5</v>
      </c>
      <c r="J1964" s="0" t="n">
        <v>12.4420919418335</v>
      </c>
      <c r="K1964" s="0" t="n">
        <v>9.23333358764648</v>
      </c>
      <c r="L1964" s="0" t="n">
        <v>5.07179498672485</v>
      </c>
      <c r="M1964" s="0" t="n">
        <v>1.84646689891815</v>
      </c>
      <c r="N1964" s="0" t="n">
        <v>0</v>
      </c>
      <c r="O1964" s="0" t="n">
        <v>0</v>
      </c>
      <c r="P1964" s="0" t="s">
        <v>144</v>
      </c>
      <c r="Q1964" s="0" t="s">
        <v>141</v>
      </c>
      <c r="R1964" s="0" t="n">
        <v>2</v>
      </c>
      <c r="S1964" s="0" t="s">
        <v>161</v>
      </c>
      <c r="T1964" s="0" t="n">
        <v>0</v>
      </c>
      <c r="U1964" s="0" t="n">
        <v>253239.77</v>
      </c>
      <c r="V1964" s="0" t="n">
        <v>0.0473393760621548</v>
      </c>
      <c r="W1964" s="0" t="n">
        <v>573.878784179688</v>
      </c>
      <c r="X1964" s="0" t="n">
        <v>0.0332648828625679</v>
      </c>
      <c r="Y1964" s="0" t="n">
        <f aca="false">IF(ISNUMBER(C1964),INDEX(Scorecard!$D$5:$D$12,SUMPRODUCT(--(Scorecard!$G$5:$G$11&lt;C1964))+1),Scorecard!$D$13)</f>
        <v>-0.0290424113398221</v>
      </c>
      <c r="Z1964" s="0" t="n">
        <f aca="false">IF(ISNUMBER(D1964),INDEX(Scorecard!$D$14:$D$17,SUMPRODUCT(--(Scorecard!$G$14:$G$16&lt;D1964))+1),Scorecard!$D$18)</f>
        <v>0.128579646629417</v>
      </c>
      <c r="AA1964" s="0" t="n">
        <f aca="false">IF(ISNUMBER(E1964),INDEX(Scorecard!$D$19:$D$26,SUMPRODUCT(--(Scorecard!$G$19:$G$25&lt;E1964))+1),Scorecard!$D$27)</f>
        <v>-0.0341578513653732</v>
      </c>
      <c r="AB1964" s="0" t="n">
        <f aca="false">IF(ISNUMBER(F1964),INDEX(Scorecard!$D$28:$D$35,SUMPRODUCT(--(Scorecard!$G$28:$G$34&lt;F1964))+1),Scorecard!$D$36)</f>
        <v>-0.400689107298307</v>
      </c>
      <c r="AC1964" s="0" t="n">
        <f aca="false">IF(ISNUMBER(H1964),INDEX(Scorecard!$D$37:$D$44,SUMPRODUCT(--(Scorecard!$G$37:$G$43&lt;H1964))+1),Scorecard!$D$45)</f>
        <v>-0.975503570149195</v>
      </c>
      <c r="AD1964" s="0" t="n">
        <f aca="false">IF(ISNUMBER(I1964),INDEX(Scorecard!$D$46:$D$52,SUMPRODUCT(--(Scorecard!$G$46:$G$51&lt;I1964))+1),Scorecard!$D$53)</f>
        <v>-0.161534840507194</v>
      </c>
      <c r="AE1964" s="0" t="n">
        <f aca="false">IF(ISNUMBER(K1964),INDEX(Scorecard!$D$54:$D$61,SUMPRODUCT(--(Scorecard!$G$54:$G$60&lt;K1964))+1),Scorecard!$D$62)</f>
        <v>-0.541917179454542</v>
      </c>
      <c r="AF1964" s="0" t="n">
        <f aca="false">IF(ISNUMBER(L1964),INDEX(Scorecard!$D$63:$D$68,SUMPRODUCT(--(Scorecard!$G$63:$G$67&lt;L1964))+1),Scorecard!$D$69)</f>
        <v>0.322484508656054</v>
      </c>
      <c r="AG1964" s="0" t="n">
        <f aca="false">Inputs!$B$10+Scorecard!$J$5*Y1964+Scorecard!$J$6*Z1964+Scorecard!$J$7*AA1964+Scorecard!$J$8*AB1964+Scorecard!$J$9*AC1964+Scorecard!$J$10*AD1964+Scorecard!$J$11*AE1964+Scorecard!$J$12*AF1964</f>
        <v>-3.00673113768306</v>
      </c>
      <c r="AH1964" s="0" t="n">
        <f aca="false">MIN(1-Inputs!$B$13,MAX(Inputs!$B$13,1/(1+EXP(-(Inputs!$B$11*AG1964+Inputs!$B$12)))))</f>
        <v>0.0473393754124018</v>
      </c>
      <c r="AI1964" s="0" t="n">
        <f aca="false">Inputs!$B$9-Inputs!$B$8*AG1964</f>
        <v>573.878798236941</v>
      </c>
      <c r="AJ1964" s="0" t="n">
        <f aca="false">RANK(AH1964,$AH$5:$AH$2004,0)+COUNTIF($AH$4:AH1963,AH1964)</f>
        <v>161</v>
      </c>
      <c r="AK1964" s="0" t="n">
        <f aca="false">IF(AJ1964&lt;=Deciles!$B$5*(Deciles!$B$4+1),INT((AJ1964-1)/(Deciles!$B$4+1))+1,Deciles!$B$5+INT((AJ1964-1-Deciles!$B$5*(Deciles!$B$4+1))/Deciles!$B$4)+1)</f>
        <v>1</v>
      </c>
    </row>
    <row r="1965" customFormat="false" ht="15" hidden="false" customHeight="false" outlineLevel="0" collapsed="false">
      <c r="A1965" s="0" t="n">
        <v>58880</v>
      </c>
      <c r="B1965" s="0" t="s">
        <v>157</v>
      </c>
      <c r="C1965" s="0" t="n">
        <v>777</v>
      </c>
      <c r="D1965" s="0" t="n">
        <v>80</v>
      </c>
      <c r="E1965" s="0" t="n">
        <v>72.0070114135742</v>
      </c>
      <c r="F1965" s="0" t="n">
        <v>42</v>
      </c>
      <c r="G1965" s="0" t="n">
        <v>4.35500001907349</v>
      </c>
      <c r="H1965" s="0" t="n">
        <v>0.471666574478149</v>
      </c>
      <c r="I1965" s="0" t="n">
        <v>17</v>
      </c>
      <c r="J1965" s="0" t="n">
        <v>12.5580015182495</v>
      </c>
      <c r="K1965" s="0" t="n">
        <v>4.42307710647583</v>
      </c>
      <c r="L1965" s="0" t="n">
        <v>-0.276922702789307</v>
      </c>
      <c r="M1965" s="0" t="n">
        <v>5.74976253509522</v>
      </c>
      <c r="N1965" s="0" t="n">
        <v>0</v>
      </c>
      <c r="O1965" s="0" t="n">
        <v>0</v>
      </c>
      <c r="P1965" s="0" t="s">
        <v>144</v>
      </c>
      <c r="Q1965" s="0" t="s">
        <v>141</v>
      </c>
      <c r="R1965" s="0" t="n">
        <v>1</v>
      </c>
      <c r="S1965" s="0" t="s">
        <v>149</v>
      </c>
      <c r="T1965" s="0" t="n">
        <v>0</v>
      </c>
      <c r="U1965" s="0" t="n">
        <v>284361.44</v>
      </c>
      <c r="V1965" s="0" t="n">
        <v>0.004982506390661</v>
      </c>
      <c r="W1965" s="0" t="n">
        <v>635.988708496094</v>
      </c>
      <c r="X1965" s="0" t="n">
        <v>0.00360188260674477</v>
      </c>
      <c r="Y1965" s="0" t="n">
        <f aca="false">IF(ISNUMBER(C1965),INDEX(Scorecard!$D$5:$D$12,SUMPRODUCT(--(Scorecard!$G$5:$G$11&lt;C1965))+1),Scorecard!$D$13)</f>
        <v>1.23750384304241</v>
      </c>
      <c r="Z1965" s="0" t="n">
        <f aca="false">IF(ISNUMBER(D1965),INDEX(Scorecard!$D$14:$D$17,SUMPRODUCT(--(Scorecard!$G$14:$G$16&lt;D1965))+1),Scorecard!$D$18)</f>
        <v>0.0505355481560174</v>
      </c>
      <c r="AA1965" s="0" t="n">
        <f aca="false">IF(ISNUMBER(E1965),INDEX(Scorecard!$D$19:$D$26,SUMPRODUCT(--(Scorecard!$G$19:$G$25&lt;E1965))+1),Scorecard!$D$27)</f>
        <v>0.0530843085177338</v>
      </c>
      <c r="AB1965" s="0" t="n">
        <f aca="false">IF(ISNUMBER(F1965),INDEX(Scorecard!$D$28:$D$35,SUMPRODUCT(--(Scorecard!$G$28:$G$34&lt;F1965))+1),Scorecard!$D$36)</f>
        <v>-0.309727037437117</v>
      </c>
      <c r="AC1965" s="0" t="n">
        <f aca="false">IF(ISNUMBER(H1965),INDEX(Scorecard!$D$37:$D$44,SUMPRODUCT(--(Scorecard!$G$37:$G$43&lt;H1965))+1),Scorecard!$D$45)</f>
        <v>-0.271229676926091</v>
      </c>
      <c r="AD1965" s="0" t="n">
        <f aca="false">IF(ISNUMBER(I1965),INDEX(Scorecard!$D$46:$D$52,SUMPRODUCT(--(Scorecard!$G$46:$G$51&lt;I1965))+1),Scorecard!$D$53)</f>
        <v>-0.114272400683245</v>
      </c>
      <c r="AE1965" s="0" t="n">
        <f aca="false">IF(ISNUMBER(K1965),INDEX(Scorecard!$D$54:$D$61,SUMPRODUCT(--(Scorecard!$G$54:$G$60&lt;K1965))+1),Scorecard!$D$62)</f>
        <v>0.409483001259379</v>
      </c>
      <c r="AF1965" s="0" t="n">
        <f aca="false">IF(ISNUMBER(L1965),INDEX(Scorecard!$D$63:$D$68,SUMPRODUCT(--(Scorecard!$G$63:$G$67&lt;L1965))+1),Scorecard!$D$69)</f>
        <v>0.322484508656054</v>
      </c>
      <c r="AG1965" s="0" t="n">
        <f aca="false">Inputs!$B$10+Scorecard!$J$5*Y1965+Scorecard!$J$6*Z1965+Scorecard!$J$7*AA1965+Scorecard!$J$8*AB1965+Scorecard!$J$9*AC1965+Scorecard!$J$10*AD1965+Scorecard!$J$11*AE1965+Scorecard!$J$12*AF1965</f>
        <v>-5.15929665634307</v>
      </c>
      <c r="AH1965" s="0" t="n">
        <f aca="false">MIN(1-Inputs!$B$13,MAX(Inputs!$B$13,1/(1+EXP(-(Inputs!$B$11*AG1965+Inputs!$B$12)))))</f>
        <v>0.00498250617945085</v>
      </c>
      <c r="AI1965" s="0" t="n">
        <f aca="false">Inputs!$B$9-Inputs!$B$8*AG1965</f>
        <v>635.988710216129</v>
      </c>
      <c r="AJ1965" s="0" t="n">
        <f aca="false">RANK(AH1965,$AH$5:$AH$2004,0)+COUNTIF($AH$4:AH1964,AH1965)</f>
        <v>1254</v>
      </c>
      <c r="AK1965" s="0" t="n">
        <f aca="false">IF(AJ1965&lt;=Deciles!$B$5*(Deciles!$B$4+1),INT((AJ1965-1)/(Deciles!$B$4+1))+1,Deciles!$B$5+INT((AJ1965-1-Deciles!$B$5*(Deciles!$B$4+1))/Deciles!$B$4)+1)</f>
        <v>7</v>
      </c>
    </row>
    <row r="1966" customFormat="false" ht="15" hidden="false" customHeight="false" outlineLevel="0" collapsed="false">
      <c r="A1966" s="0" t="n">
        <v>58887</v>
      </c>
      <c r="B1966" s="0" t="s">
        <v>150</v>
      </c>
      <c r="C1966" s="0" t="n">
        <v>758</v>
      </c>
      <c r="D1966" s="0" t="n">
        <v>63.6572914123535</v>
      </c>
      <c r="E1966" s="0" t="n">
        <v>49.0233383178711</v>
      </c>
      <c r="F1966" s="0" t="n">
        <v>43</v>
      </c>
      <c r="G1966" s="0" t="n">
        <v>3.98200011253357</v>
      </c>
      <c r="H1966" s="0" t="n">
        <v>-2.65133309364319</v>
      </c>
      <c r="I1966" s="0" t="n">
        <v>47</v>
      </c>
      <c r="J1966" s="0" t="n">
        <v>12.082329750061</v>
      </c>
      <c r="K1966" s="0" t="n">
        <v>4.40000009536743</v>
      </c>
      <c r="L1966" s="0" t="n">
        <v>-0.208333015441895</v>
      </c>
      <c r="M1966" s="0" t="n">
        <v>6.54819679260254</v>
      </c>
      <c r="N1966" s="0" t="n">
        <v>0</v>
      </c>
      <c r="O1966" s="0" t="n">
        <v>0</v>
      </c>
      <c r="P1966" s="0" t="s">
        <v>144</v>
      </c>
      <c r="Q1966" s="0" t="s">
        <v>141</v>
      </c>
      <c r="R1966" s="0" t="n">
        <v>1</v>
      </c>
      <c r="S1966" s="0" t="s">
        <v>151</v>
      </c>
      <c r="T1966" s="0" t="n">
        <v>0</v>
      </c>
      <c r="U1966" s="0" t="n">
        <v>176721.42</v>
      </c>
      <c r="V1966" s="0" t="n">
        <v>0.00465829484164715</v>
      </c>
      <c r="W1966" s="0" t="n">
        <v>637.818481445313</v>
      </c>
      <c r="X1966" s="0" t="n">
        <v>0.00298463576473296</v>
      </c>
      <c r="Y1966" s="0" t="n">
        <f aca="false">IF(ISNUMBER(C1966),INDEX(Scorecard!$D$5:$D$12,SUMPRODUCT(--(Scorecard!$G$5:$G$11&lt;C1966))+1),Scorecard!$D$13)</f>
        <v>0.733188958177614</v>
      </c>
      <c r="Z1966" s="0" t="n">
        <f aca="false">IF(ISNUMBER(D1966),INDEX(Scorecard!$D$14:$D$17,SUMPRODUCT(--(Scorecard!$G$14:$G$16&lt;D1966))+1),Scorecard!$D$18)</f>
        <v>0.128579646629417</v>
      </c>
      <c r="AA1966" s="0" t="n">
        <f aca="false">IF(ISNUMBER(E1966),INDEX(Scorecard!$D$19:$D$26,SUMPRODUCT(--(Scorecard!$G$19:$G$25&lt;E1966))+1),Scorecard!$D$27)</f>
        <v>0.57899015159425</v>
      </c>
      <c r="AB1966" s="0" t="n">
        <f aca="false">IF(ISNUMBER(F1966),INDEX(Scorecard!$D$28:$D$35,SUMPRODUCT(--(Scorecard!$G$28:$G$34&lt;F1966))+1),Scorecard!$D$36)</f>
        <v>-0.309727037437117</v>
      </c>
      <c r="AC1966" s="0" t="n">
        <f aca="false">IF(ISNUMBER(H1966),INDEX(Scorecard!$D$37:$D$44,SUMPRODUCT(--(Scorecard!$G$37:$G$43&lt;H1966))+1),Scorecard!$D$45)</f>
        <v>1.35057635045042</v>
      </c>
      <c r="AD1966" s="0" t="n">
        <f aca="false">IF(ISNUMBER(I1966),INDEX(Scorecard!$D$46:$D$52,SUMPRODUCT(--(Scorecard!$G$46:$G$51&lt;I1966))+1),Scorecard!$D$53)</f>
        <v>0.818882373006414</v>
      </c>
      <c r="AE1966" s="0" t="n">
        <f aca="false">IF(ISNUMBER(K1966),INDEX(Scorecard!$D$54:$D$61,SUMPRODUCT(--(Scorecard!$G$54:$G$60&lt;K1966))+1),Scorecard!$D$62)</f>
        <v>0.489050497890326</v>
      </c>
      <c r="AF1966" s="0" t="n">
        <f aca="false">IF(ISNUMBER(L1966),INDEX(Scorecard!$D$63:$D$68,SUMPRODUCT(--(Scorecard!$G$63:$G$67&lt;L1966))+1),Scorecard!$D$69)</f>
        <v>0.322484508656054</v>
      </c>
      <c r="AG1966" s="0" t="n">
        <f aca="false">Inputs!$B$10+Scorecard!$J$5*Y1966+Scorecard!$J$6*Z1966+Scorecard!$J$7*AA1966+Scorecard!$J$8*AB1966+Scorecard!$J$9*AC1966+Scorecard!$J$10*AD1966+Scorecard!$J$11*AE1966+Scorecard!$J$12*AF1966</f>
        <v>-5.22271240322961</v>
      </c>
      <c r="AH1966" s="0" t="n">
        <f aca="false">MIN(1-Inputs!$B$13,MAX(Inputs!$B$13,1/(1+EXP(-(Inputs!$B$11*AG1966+Inputs!$B$12)))))</f>
        <v>0.00465829487010138</v>
      </c>
      <c r="AI1966" s="0" t="n">
        <f aca="false">Inputs!$B$9-Inputs!$B$8*AG1966</f>
        <v>637.818501887078</v>
      </c>
      <c r="AJ1966" s="0" t="n">
        <f aca="false">RANK(AH1966,$AH$5:$AH$2004,0)+COUNTIF($AH$4:AH1965,AH1966)</f>
        <v>1302</v>
      </c>
      <c r="AK1966" s="0" t="n">
        <f aca="false">IF(AJ1966&lt;=Deciles!$B$5*(Deciles!$B$4+1),INT((AJ1966-1)/(Deciles!$B$4+1))+1,Deciles!$B$5+INT((AJ1966-1-Deciles!$B$5*(Deciles!$B$4+1))/Deciles!$B$4)+1)</f>
        <v>7</v>
      </c>
    </row>
    <row r="1967" customFormat="false" ht="15" hidden="false" customHeight="false" outlineLevel="0" collapsed="false">
      <c r="A1967" s="0" t="n">
        <v>58889</v>
      </c>
      <c r="B1967" s="0" t="s">
        <v>155</v>
      </c>
      <c r="C1967" s="0" t="n">
        <v>760</v>
      </c>
      <c r="D1967" s="0" t="n">
        <v>61.8149871826172</v>
      </c>
      <c r="E1967" s="0" t="n">
        <v>55.8603820800781</v>
      </c>
      <c r="F1967" s="0" t="n">
        <v>32</v>
      </c>
      <c r="G1967" s="0" t="n">
        <v>3.3420000076294</v>
      </c>
      <c r="H1967" s="0" t="n">
        <v>-2.39133310317993</v>
      </c>
      <c r="I1967" s="0" t="n">
        <v>15</v>
      </c>
      <c r="J1967" s="0" t="n">
        <v>12.709062576294</v>
      </c>
      <c r="K1967" s="0" t="n">
        <v>5.00833320617676</v>
      </c>
      <c r="L1967" s="0" t="n">
        <v>-1.125</v>
      </c>
      <c r="M1967" s="0" t="n">
        <v>6.2885799407959</v>
      </c>
      <c r="N1967" s="0" t="n">
        <v>0</v>
      </c>
      <c r="O1967" s="0" t="n">
        <v>0</v>
      </c>
      <c r="P1967" s="0" t="s">
        <v>140</v>
      </c>
      <c r="Q1967" s="0" t="s">
        <v>141</v>
      </c>
      <c r="R1967" s="0" t="n">
        <v>2</v>
      </c>
      <c r="S1967" s="0" t="s">
        <v>149</v>
      </c>
      <c r="T1967" s="0" t="n">
        <v>0</v>
      </c>
      <c r="U1967" s="0" t="n">
        <v>330731.56</v>
      </c>
      <c r="V1967" s="0" t="n">
        <v>0.00482447491958737</v>
      </c>
      <c r="W1967" s="0" t="n">
        <v>636.865295410156</v>
      </c>
      <c r="X1967" s="0" t="n">
        <v>0.0113267786800861</v>
      </c>
      <c r="Y1967" s="0" t="n">
        <f aca="false">IF(ISNUMBER(C1967),INDEX(Scorecard!$D$5:$D$12,SUMPRODUCT(--(Scorecard!$G$5:$G$11&lt;C1967))+1),Scorecard!$D$13)</f>
        <v>0.733188958177614</v>
      </c>
      <c r="Z1967" s="0" t="n">
        <f aca="false">IF(ISNUMBER(D1967),INDEX(Scorecard!$D$14:$D$17,SUMPRODUCT(--(Scorecard!$G$14:$G$16&lt;D1967))+1),Scorecard!$D$18)</f>
        <v>0.248677243387958</v>
      </c>
      <c r="AA1967" s="0" t="n">
        <f aca="false">IF(ISNUMBER(E1967),INDEX(Scorecard!$D$19:$D$26,SUMPRODUCT(--(Scorecard!$G$19:$G$25&lt;E1967))+1),Scorecard!$D$27)</f>
        <v>0.285899340811827</v>
      </c>
      <c r="AB1967" s="0" t="n">
        <f aca="false">IF(ISNUMBER(F1967),INDEX(Scorecard!$D$28:$D$35,SUMPRODUCT(--(Scorecard!$G$28:$G$34&lt;F1967))+1),Scorecard!$D$36)</f>
        <v>0.126913191054783</v>
      </c>
      <c r="AC1967" s="0" t="n">
        <f aca="false">IF(ISNUMBER(H1967),INDEX(Scorecard!$D$37:$D$44,SUMPRODUCT(--(Scorecard!$G$37:$G$43&lt;H1967))+1),Scorecard!$D$45)</f>
        <v>1.35057635045042</v>
      </c>
      <c r="AD1967" s="0" t="n">
        <f aca="false">IF(ISNUMBER(I1967),INDEX(Scorecard!$D$46:$D$52,SUMPRODUCT(--(Scorecard!$G$46:$G$51&lt;I1967))+1),Scorecard!$D$53)</f>
        <v>-0.114272400683245</v>
      </c>
      <c r="AE1967" s="0" t="n">
        <f aca="false">IF(ISNUMBER(K1967),INDEX(Scorecard!$D$54:$D$61,SUMPRODUCT(--(Scorecard!$G$54:$G$60&lt;K1967))+1),Scorecard!$D$62)</f>
        <v>0.214429354789033</v>
      </c>
      <c r="AF1967" s="0" t="n">
        <f aca="false">IF(ISNUMBER(L1967),INDEX(Scorecard!$D$63:$D$68,SUMPRODUCT(--(Scorecard!$G$63:$G$67&lt;L1967))+1),Scorecard!$D$69)</f>
        <v>-0.340582194386522</v>
      </c>
      <c r="AG1967" s="0" t="n">
        <f aca="false">Inputs!$B$10+Scorecard!$J$5*Y1967+Scorecard!$J$6*Z1967+Scorecard!$J$7*AA1967+Scorecard!$J$8*AB1967+Scorecard!$J$9*AC1967+Scorecard!$J$10*AD1967+Scorecard!$J$11*AE1967+Scorecard!$J$12*AF1967</f>
        <v>-5.18967750323956</v>
      </c>
      <c r="AH1967" s="0" t="n">
        <f aca="false">MIN(1-Inputs!$B$13,MAX(Inputs!$B$13,1/(1+EXP(-(Inputs!$B$11*AG1967+Inputs!$B$12)))))</f>
        <v>0.00482447510759228</v>
      </c>
      <c r="AI1967" s="0" t="n">
        <f aca="false">Inputs!$B$9-Inputs!$B$8*AG1967</f>
        <v>636.86531615924</v>
      </c>
      <c r="AJ1967" s="0" t="n">
        <f aca="false">RANK(AH1967,$AH$5:$AH$2004,0)+COUNTIF($AH$4:AH1966,AH1967)</f>
        <v>1279</v>
      </c>
      <c r="AK1967" s="0" t="n">
        <f aca="false">IF(AJ1967&lt;=Deciles!$B$5*(Deciles!$B$4+1),INT((AJ1967-1)/(Deciles!$B$4+1))+1,Deciles!$B$5+INT((AJ1967-1-Deciles!$B$5*(Deciles!$B$4+1))/Deciles!$B$4)+1)</f>
        <v>7</v>
      </c>
    </row>
    <row r="1968" customFormat="false" ht="15" hidden="false" customHeight="false" outlineLevel="0" collapsed="false">
      <c r="A1968" s="0" t="n">
        <v>58892</v>
      </c>
      <c r="B1968" s="0" t="s">
        <v>157</v>
      </c>
      <c r="C1968" s="0" t="n">
        <v>767</v>
      </c>
      <c r="D1968" s="0" t="n">
        <v>86.198486328125</v>
      </c>
      <c r="E1968" s="0" t="n">
        <v>84.981559753418</v>
      </c>
      <c r="F1968" s="0" t="n">
        <v>23</v>
      </c>
      <c r="G1968" s="0" t="n">
        <v>3.85400009155273</v>
      </c>
      <c r="H1968" s="0" t="n">
        <v>-0.0293333530426025</v>
      </c>
      <c r="I1968" s="0" t="n">
        <v>3</v>
      </c>
      <c r="J1968" s="0" t="n">
        <v>12.2731323242188</v>
      </c>
      <c r="K1968" s="0" t="n">
        <v>3.82307696342468</v>
      </c>
      <c r="L1968" s="0" t="n">
        <v>-0.276922941207886</v>
      </c>
      <c r="M1968" s="0" t="n">
        <v>5.51355028152466</v>
      </c>
      <c r="N1968" s="0" t="n">
        <v>0</v>
      </c>
      <c r="O1968" s="0" t="n">
        <v>0</v>
      </c>
      <c r="P1968" s="0" t="s">
        <v>144</v>
      </c>
      <c r="Q1968" s="0" t="s">
        <v>141</v>
      </c>
      <c r="R1968" s="0" t="n">
        <v>1</v>
      </c>
      <c r="S1968" s="0" t="s">
        <v>156</v>
      </c>
      <c r="T1968" s="0" t="n">
        <v>0</v>
      </c>
      <c r="U1968" s="0" t="n">
        <v>213871.94</v>
      </c>
      <c r="V1968" s="0" t="n">
        <v>0.00235496927052736</v>
      </c>
      <c r="W1968" s="0" t="n">
        <v>656.342163085938</v>
      </c>
      <c r="X1968" s="0" t="n">
        <v>0.00260894862003624</v>
      </c>
      <c r="Y1968" s="0" t="n">
        <f aca="false">IF(ISNUMBER(C1968),INDEX(Scorecard!$D$5:$D$12,SUMPRODUCT(--(Scorecard!$G$5:$G$11&lt;C1968))+1),Scorecard!$D$13)</f>
        <v>1.23750384304241</v>
      </c>
      <c r="Z1968" s="0" t="n">
        <f aca="false">IF(ISNUMBER(D1968),INDEX(Scorecard!$D$14:$D$17,SUMPRODUCT(--(Scorecard!$G$14:$G$16&lt;D1968))+1),Scorecard!$D$18)</f>
        <v>0.0505355481560174</v>
      </c>
      <c r="AA1968" s="0" t="n">
        <f aca="false">IF(ISNUMBER(E1968),INDEX(Scorecard!$D$19:$D$26,SUMPRODUCT(--(Scorecard!$G$19:$G$25&lt;E1968))+1),Scorecard!$D$27)</f>
        <v>-0.219855970853228</v>
      </c>
      <c r="AB1968" s="0" t="n">
        <f aca="false">IF(ISNUMBER(F1968),INDEX(Scorecard!$D$28:$D$35,SUMPRODUCT(--(Scorecard!$G$28:$G$34&lt;F1968))+1),Scorecard!$D$36)</f>
        <v>0.349218150643304</v>
      </c>
      <c r="AC1968" s="0" t="n">
        <f aca="false">IF(ISNUMBER(H1968),INDEX(Scorecard!$D$37:$D$44,SUMPRODUCT(--(Scorecard!$G$37:$G$43&lt;H1968))+1),Scorecard!$D$45)</f>
        <v>0.330501541082344</v>
      </c>
      <c r="AD1968" s="0" t="n">
        <f aca="false">IF(ISNUMBER(I1968),INDEX(Scorecard!$D$46:$D$52,SUMPRODUCT(--(Scorecard!$G$46:$G$51&lt;I1968))+1),Scorecard!$D$53)</f>
        <v>-0.161534840507194</v>
      </c>
      <c r="AE1968" s="0" t="n">
        <f aca="false">IF(ISNUMBER(K1968),INDEX(Scorecard!$D$54:$D$61,SUMPRODUCT(--(Scorecard!$G$54:$G$60&lt;K1968))+1),Scorecard!$D$62)</f>
        <v>0.489050497890326</v>
      </c>
      <c r="AF1968" s="0" t="n">
        <f aca="false">IF(ISNUMBER(L1968),INDEX(Scorecard!$D$63:$D$68,SUMPRODUCT(--(Scorecard!$G$63:$G$67&lt;L1968))+1),Scorecard!$D$69)</f>
        <v>0.322484508656054</v>
      </c>
      <c r="AG1968" s="0" t="n">
        <f aca="false">Inputs!$B$10+Scorecard!$J$5*Y1968+Scorecard!$J$6*Z1968+Scorecard!$J$7*AA1968+Scorecard!$J$8*AB1968+Scorecard!$J$9*AC1968+Scorecard!$J$10*AD1968+Scorecard!$J$11*AE1968+Scorecard!$J$12*AF1968</f>
        <v>-5.86469257670016</v>
      </c>
      <c r="AH1968" s="0" t="n">
        <f aca="false">MIN(1-Inputs!$B$13,MAX(Inputs!$B$13,1/(1+EXP(-(Inputs!$B$11*AG1968+Inputs!$B$12)))))</f>
        <v>0.00235496928059774</v>
      </c>
      <c r="AI1968" s="0" t="n">
        <f aca="false">Inputs!$B$9-Inputs!$B$8*AG1968</f>
        <v>656.342134139378</v>
      </c>
      <c r="AJ1968" s="0" t="n">
        <f aca="false">RANK(AH1968,$AH$5:$AH$2004,0)+COUNTIF($AH$4:AH1967,AH1968)</f>
        <v>1646</v>
      </c>
      <c r="AK1968" s="0" t="n">
        <f aca="false">IF(AJ1968&lt;=Deciles!$B$5*(Deciles!$B$4+1),INT((AJ1968-1)/(Deciles!$B$4+1))+1,Deciles!$B$5+INT((AJ1968-1-Deciles!$B$5*(Deciles!$B$4+1))/Deciles!$B$4)+1)</f>
        <v>9</v>
      </c>
    </row>
    <row r="1969" customFormat="false" ht="15" hidden="false" customHeight="false" outlineLevel="0" collapsed="false">
      <c r="A1969" s="0" t="n">
        <v>58904</v>
      </c>
      <c r="B1969" s="0" t="s">
        <v>155</v>
      </c>
      <c r="C1969" s="0" t="n">
        <v>808</v>
      </c>
      <c r="D1969" s="0" t="n">
        <v>80</v>
      </c>
      <c r="E1969" s="0" t="n">
        <v>69.6803436279297</v>
      </c>
      <c r="F1969" s="0" t="n">
        <v>35</v>
      </c>
      <c r="G1969" s="0" t="n">
        <v>2.97499990463257</v>
      </c>
      <c r="H1969" s="0" t="n">
        <v>-2.75833320617676</v>
      </c>
      <c r="I1969" s="0" t="n">
        <v>25</v>
      </c>
      <c r="J1969" s="0" t="n">
        <v>12.0387239456177</v>
      </c>
      <c r="K1969" s="0" t="n">
        <v>4.40833330154419</v>
      </c>
      <c r="L1969" s="0" t="n">
        <v>-1.125</v>
      </c>
      <c r="M1969" s="0" t="n">
        <v>6.02960968017578</v>
      </c>
      <c r="N1969" s="0" t="n">
        <v>0</v>
      </c>
      <c r="O1969" s="0" t="n">
        <v>0</v>
      </c>
      <c r="P1969" s="0" t="s">
        <v>144</v>
      </c>
      <c r="Q1969" s="0" t="s">
        <v>141</v>
      </c>
      <c r="R1969" s="0" t="n">
        <v>2</v>
      </c>
      <c r="S1969" s="0" t="s">
        <v>156</v>
      </c>
      <c r="T1969" s="0" t="n">
        <v>0</v>
      </c>
      <c r="U1969" s="0" t="n">
        <v>169180.92</v>
      </c>
      <c r="V1969" s="0" t="n">
        <v>0.00125894416123629</v>
      </c>
      <c r="W1969" s="0" t="n">
        <v>673.320922851563</v>
      </c>
      <c r="X1969" s="0" t="n">
        <v>0.00115611939691007</v>
      </c>
      <c r="Y1969" s="0" t="n">
        <f aca="false">IF(ISNUMBER(C1969),INDEX(Scorecard!$D$5:$D$12,SUMPRODUCT(--(Scorecard!$G$5:$G$11&lt;C1969))+1),Scorecard!$D$13)</f>
        <v>2.19112706886128</v>
      </c>
      <c r="Z1969" s="0" t="n">
        <f aca="false">IF(ISNUMBER(D1969),INDEX(Scorecard!$D$14:$D$17,SUMPRODUCT(--(Scorecard!$G$14:$G$16&lt;D1969))+1),Scorecard!$D$18)</f>
        <v>0.0505355481560174</v>
      </c>
      <c r="AA1969" s="0" t="n">
        <f aca="false">IF(ISNUMBER(E1969),INDEX(Scorecard!$D$19:$D$26,SUMPRODUCT(--(Scorecard!$G$19:$G$25&lt;E1969))+1),Scorecard!$D$27)</f>
        <v>0.0530843085177338</v>
      </c>
      <c r="AB1969" s="0" t="n">
        <f aca="false">IF(ISNUMBER(F1969),INDEX(Scorecard!$D$28:$D$35,SUMPRODUCT(--(Scorecard!$G$28:$G$34&lt;F1969))+1),Scorecard!$D$36)</f>
        <v>-0.0008456427959252</v>
      </c>
      <c r="AC1969" s="0" t="n">
        <f aca="false">IF(ISNUMBER(H1969),INDEX(Scorecard!$D$37:$D$44,SUMPRODUCT(--(Scorecard!$G$37:$G$43&lt;H1969))+1),Scorecard!$D$45)</f>
        <v>1.35057635045042</v>
      </c>
      <c r="AD1969" s="0" t="n">
        <f aca="false">IF(ISNUMBER(I1969),INDEX(Scorecard!$D$46:$D$52,SUMPRODUCT(--(Scorecard!$G$46:$G$51&lt;I1969))+1),Scorecard!$D$53)</f>
        <v>-0.048559051279741</v>
      </c>
      <c r="AE1969" s="0" t="n">
        <f aca="false">IF(ISNUMBER(K1969),INDEX(Scorecard!$D$54:$D$61,SUMPRODUCT(--(Scorecard!$G$54:$G$60&lt;K1969))+1),Scorecard!$D$62)</f>
        <v>0.409483001259379</v>
      </c>
      <c r="AF1969" s="0" t="n">
        <f aca="false">IF(ISNUMBER(L1969),INDEX(Scorecard!$D$63:$D$68,SUMPRODUCT(--(Scorecard!$G$63:$G$67&lt;L1969))+1),Scorecard!$D$69)</f>
        <v>-0.340582194386522</v>
      </c>
      <c r="AG1969" s="0" t="n">
        <f aca="false">Inputs!$B$10+Scorecard!$J$5*Y1969+Scorecard!$J$6*Z1969+Scorecard!$J$7*AA1969+Scorecard!$J$8*AB1969+Scorecard!$J$9*AC1969+Scorecard!$J$10*AD1969+Scorecard!$J$11*AE1969+Scorecard!$J$12*AF1969</f>
        <v>-6.45313234576012</v>
      </c>
      <c r="AH1969" s="0" t="n">
        <f aca="false">MIN(1-Inputs!$B$13,MAX(Inputs!$B$13,1/(1+EXP(-(Inputs!$B$11*AG1969+Inputs!$B$12)))))</f>
        <v>0.00125894417025903</v>
      </c>
      <c r="AI1969" s="0" t="n">
        <f aca="false">Inputs!$B$9-Inputs!$B$8*AG1969</f>
        <v>673.320916873071</v>
      </c>
      <c r="AJ1969" s="0" t="n">
        <f aca="false">RANK(AH1969,$AH$5:$AH$2004,0)+COUNTIF($AH$4:AH1968,AH1969)</f>
        <v>1852</v>
      </c>
      <c r="AK1969" s="0" t="n">
        <f aca="false">IF(AJ1969&lt;=Deciles!$B$5*(Deciles!$B$4+1),INT((AJ1969-1)/(Deciles!$B$4+1))+1,Deciles!$B$5+INT((AJ1969-1-Deciles!$B$5*(Deciles!$B$4+1))/Deciles!$B$4)+1)</f>
        <v>10</v>
      </c>
    </row>
    <row r="1970" customFormat="false" ht="15" hidden="false" customHeight="false" outlineLevel="0" collapsed="false">
      <c r="A1970" s="0" t="n">
        <v>58908</v>
      </c>
      <c r="B1970" s="0" t="s">
        <v>155</v>
      </c>
      <c r="C1970" s="0" t="n">
        <v>675</v>
      </c>
      <c r="D1970" s="0" t="n">
        <v>80</v>
      </c>
      <c r="E1970" s="0" t="n">
        <v>54.8027420043945</v>
      </c>
      <c r="F1970" s="0" t="n">
        <v>18</v>
      </c>
      <c r="G1970" s="0" t="n">
        <v>4.67199993133545</v>
      </c>
      <c r="H1970" s="0" t="n">
        <v>-1.06133317947388</v>
      </c>
      <c r="I1970" s="0" t="n">
        <v>78</v>
      </c>
      <c r="J1970" s="0" t="n">
        <v>12.4497652053833</v>
      </c>
      <c r="K1970" s="0" t="n">
        <v>3.90833330154419</v>
      </c>
      <c r="L1970" s="0" t="n">
        <v>-1.125</v>
      </c>
      <c r="M1970" s="0" t="n">
        <v>4.74416542053223</v>
      </c>
      <c r="N1970" s="0" t="n">
        <v>0</v>
      </c>
      <c r="O1970" s="0" t="n">
        <v>0</v>
      </c>
      <c r="P1970" s="0" t="s">
        <v>140</v>
      </c>
      <c r="Q1970" s="0" t="s">
        <v>141</v>
      </c>
      <c r="R1970" s="0" t="n">
        <v>1</v>
      </c>
      <c r="S1970" s="0" t="s">
        <v>147</v>
      </c>
      <c r="T1970" s="0" t="n">
        <v>0</v>
      </c>
      <c r="U1970" s="0" t="n">
        <v>255190.28</v>
      </c>
      <c r="V1970" s="0" t="n">
        <v>0.0300982259213924</v>
      </c>
      <c r="W1970" s="0" t="n">
        <v>586.620971679688</v>
      </c>
      <c r="X1970" s="0" t="n">
        <v>0.0184170752763748</v>
      </c>
      <c r="Y1970" s="0" t="n">
        <f aca="false">IF(ISNUMBER(C1970),INDEX(Scorecard!$D$5:$D$12,SUMPRODUCT(--(Scorecard!$G$5:$G$11&lt;C1970))+1),Scorecard!$D$13)</f>
        <v>-1.88220980528339</v>
      </c>
      <c r="Z1970" s="0" t="n">
        <f aca="false">IF(ISNUMBER(D1970),INDEX(Scorecard!$D$14:$D$17,SUMPRODUCT(--(Scorecard!$G$14:$G$16&lt;D1970))+1),Scorecard!$D$18)</f>
        <v>0.0505355481560174</v>
      </c>
      <c r="AA1970" s="0" t="n">
        <f aca="false">IF(ISNUMBER(E1970),INDEX(Scorecard!$D$19:$D$26,SUMPRODUCT(--(Scorecard!$G$19:$G$25&lt;E1970))+1),Scorecard!$D$27)</f>
        <v>0.285899340811827</v>
      </c>
      <c r="AB1970" s="0" t="n">
        <f aca="false">IF(ISNUMBER(F1970),INDEX(Scorecard!$D$28:$D$35,SUMPRODUCT(--(Scorecard!$G$28:$G$34&lt;F1970))+1),Scorecard!$D$36)</f>
        <v>0.624829191519909</v>
      </c>
      <c r="AC1970" s="0" t="n">
        <f aca="false">IF(ISNUMBER(H1970),INDEX(Scorecard!$D$37:$D$44,SUMPRODUCT(--(Scorecard!$G$37:$G$43&lt;H1970))+1),Scorecard!$D$45)</f>
        <v>1.35057635045042</v>
      </c>
      <c r="AD1970" s="0" t="n">
        <f aca="false">IF(ISNUMBER(I1970),INDEX(Scorecard!$D$46:$D$52,SUMPRODUCT(--(Scorecard!$G$46:$G$51&lt;I1970))+1),Scorecard!$D$53)</f>
        <v>0.818882373006414</v>
      </c>
      <c r="AE1970" s="0" t="n">
        <f aca="false">IF(ISNUMBER(K1970),INDEX(Scorecard!$D$54:$D$61,SUMPRODUCT(--(Scorecard!$G$54:$G$60&lt;K1970))+1),Scorecard!$D$62)</f>
        <v>0.489050497890326</v>
      </c>
      <c r="AF1970" s="0" t="n">
        <f aca="false">IF(ISNUMBER(L1970),INDEX(Scorecard!$D$63:$D$68,SUMPRODUCT(--(Scorecard!$G$63:$G$67&lt;L1970))+1),Scorecard!$D$69)</f>
        <v>-0.340582194386522</v>
      </c>
      <c r="AG1970" s="0" t="n">
        <f aca="false">Inputs!$B$10+Scorecard!$J$5*Y1970+Scorecard!$J$6*Z1970+Scorecard!$J$7*AA1970+Scorecard!$J$8*AB1970+Scorecard!$J$9*AC1970+Scorecard!$J$10*AD1970+Scorecard!$J$11*AE1970+Scorecard!$J$12*AF1970</f>
        <v>-3.44834055034255</v>
      </c>
      <c r="AH1970" s="0" t="n">
        <f aca="false">MIN(1-Inputs!$B$13,MAX(Inputs!$B$13,1/(1+EXP(-(Inputs!$B$11*AG1970+Inputs!$B$12)))))</f>
        <v>0.0300982249977053</v>
      </c>
      <c r="AI1970" s="0" t="n">
        <f aca="false">Inputs!$B$9-Inputs!$B$8*AG1970</f>
        <v>586.620952430016</v>
      </c>
      <c r="AJ1970" s="0" t="n">
        <f aca="false">RANK(AH1970,$AH$5:$AH$2004,0)+COUNTIF($AH$4:AH1969,AH1970)</f>
        <v>316</v>
      </c>
      <c r="AK1970" s="0" t="n">
        <f aca="false">IF(AJ1970&lt;=Deciles!$B$5*(Deciles!$B$4+1),INT((AJ1970-1)/(Deciles!$B$4+1))+1,Deciles!$B$5+INT((AJ1970-1-Deciles!$B$5*(Deciles!$B$4+1))/Deciles!$B$4)+1)</f>
        <v>2</v>
      </c>
    </row>
    <row r="1971" customFormat="false" ht="15" hidden="false" customHeight="false" outlineLevel="0" collapsed="false">
      <c r="A1971" s="0" t="n">
        <v>59088</v>
      </c>
      <c r="B1971" s="0" t="s">
        <v>158</v>
      </c>
      <c r="C1971" s="0" t="n">
        <v>764</v>
      </c>
      <c r="D1971" s="0" t="n">
        <v>96.2481536865234</v>
      </c>
      <c r="E1971" s="0" t="n">
        <v>93.2658996582031</v>
      </c>
      <c r="F1971" s="0" t="n">
        <v>38</v>
      </c>
      <c r="G1971" s="0" t="n">
        <v>3.86899995803833</v>
      </c>
      <c r="H1971" s="0" t="n">
        <v>0.952333211898804</v>
      </c>
      <c r="I1971" s="0" t="n">
        <v>14</v>
      </c>
      <c r="J1971" s="0" t="n">
        <v>12.1669692993164</v>
      </c>
      <c r="K1971" s="0" t="n">
        <v>7.13333320617676</v>
      </c>
      <c r="L1971" s="0" t="n">
        <v>2.71025609970093</v>
      </c>
      <c r="M1971" s="0" t="n">
        <v>0.509527981281281</v>
      </c>
      <c r="N1971" s="0" t="n">
        <v>0</v>
      </c>
      <c r="O1971" s="0" t="n">
        <v>0</v>
      </c>
      <c r="P1971" s="0" t="s">
        <v>144</v>
      </c>
      <c r="Q1971" s="0" t="s">
        <v>141</v>
      </c>
      <c r="R1971" s="0" t="n">
        <v>2</v>
      </c>
      <c r="S1971" s="0" t="s">
        <v>149</v>
      </c>
      <c r="T1971" s="0" t="n">
        <v>0</v>
      </c>
      <c r="U1971" s="0" t="n">
        <v>192330.34</v>
      </c>
      <c r="V1971" s="0" t="n">
        <v>0.0177133474498987</v>
      </c>
      <c r="W1971" s="0" t="n">
        <v>601.312377929688</v>
      </c>
      <c r="X1971" s="0" t="n">
        <v>0.0178536567837</v>
      </c>
      <c r="Y1971" s="0" t="n">
        <f aca="false">IF(ISNUMBER(C1971),INDEX(Scorecard!$D$5:$D$12,SUMPRODUCT(--(Scorecard!$G$5:$G$11&lt;C1971))+1),Scorecard!$D$13)</f>
        <v>1.23750384304241</v>
      </c>
      <c r="Z1971" s="0" t="n">
        <f aca="false">IF(ISNUMBER(D1971),INDEX(Scorecard!$D$14:$D$17,SUMPRODUCT(--(Scorecard!$G$14:$G$16&lt;D1971))+1),Scorecard!$D$18)</f>
        <v>-0.361970872710667</v>
      </c>
      <c r="AA1971" s="0" t="n">
        <f aca="false">IF(ISNUMBER(E1971),INDEX(Scorecard!$D$19:$D$26,SUMPRODUCT(--(Scorecard!$G$19:$G$25&lt;E1971))+1),Scorecard!$D$27)</f>
        <v>-0.820992370602782</v>
      </c>
      <c r="AB1971" s="0" t="n">
        <f aca="false">IF(ISNUMBER(F1971),INDEX(Scorecard!$D$28:$D$35,SUMPRODUCT(--(Scorecard!$G$28:$G$34&lt;F1971))+1),Scorecard!$D$36)</f>
        <v>-0.132616866359722</v>
      </c>
      <c r="AC1971" s="0" t="n">
        <f aca="false">IF(ISNUMBER(H1971),INDEX(Scorecard!$D$37:$D$44,SUMPRODUCT(--(Scorecard!$G$37:$G$43&lt;H1971))+1),Scorecard!$D$45)</f>
        <v>-0.975503570149195</v>
      </c>
      <c r="AD1971" s="0" t="n">
        <f aca="false">IF(ISNUMBER(I1971),INDEX(Scorecard!$D$46:$D$52,SUMPRODUCT(--(Scorecard!$G$46:$G$51&lt;I1971))+1),Scorecard!$D$53)</f>
        <v>-0.114272400683245</v>
      </c>
      <c r="AE1971" s="0" t="n">
        <f aca="false">IF(ISNUMBER(K1971),INDEX(Scorecard!$D$54:$D$61,SUMPRODUCT(--(Scorecard!$G$54:$G$60&lt;K1971))+1),Scorecard!$D$62)</f>
        <v>-0.541917179454542</v>
      </c>
      <c r="AF1971" s="0" t="n">
        <f aca="false">IF(ISNUMBER(L1971),INDEX(Scorecard!$D$63:$D$68,SUMPRODUCT(--(Scorecard!$G$63:$G$67&lt;L1971))+1),Scorecard!$D$69)</f>
        <v>0.322484508656054</v>
      </c>
      <c r="AG1971" s="0" t="n">
        <f aca="false">Inputs!$B$10+Scorecard!$J$5*Y1971+Scorecard!$J$6*Z1971+Scorecard!$J$7*AA1971+Scorecard!$J$8*AB1971+Scorecard!$J$9*AC1971+Scorecard!$J$10*AD1971+Scorecard!$J$11*AE1971+Scorecard!$J$12*AF1971</f>
        <v>-3.95750636975049</v>
      </c>
      <c r="AH1971" s="0" t="n">
        <f aca="false">MIN(1-Inputs!$B$13,MAX(Inputs!$B$13,1/(1+EXP(-(Inputs!$B$11*AG1971+Inputs!$B$12)))))</f>
        <v>0.0177133481064232</v>
      </c>
      <c r="AI1971" s="0" t="n">
        <f aca="false">Inputs!$B$9-Inputs!$B$8*AG1971</f>
        <v>601.312372483016</v>
      </c>
      <c r="AJ1971" s="0" t="n">
        <f aca="false">RANK(AH1971,$AH$5:$AH$2004,0)+COUNTIF($AH$4:AH1970,AH1971)</f>
        <v>510</v>
      </c>
      <c r="AK1971" s="0" t="n">
        <f aca="false">IF(AJ1971&lt;=Deciles!$B$5*(Deciles!$B$4+1),INT((AJ1971-1)/(Deciles!$B$4+1))+1,Deciles!$B$5+INT((AJ1971-1-Deciles!$B$5*(Deciles!$B$4+1))/Deciles!$B$4)+1)</f>
        <v>3</v>
      </c>
    </row>
    <row r="1972" customFormat="false" ht="15" hidden="false" customHeight="false" outlineLevel="0" collapsed="false">
      <c r="A1972" s="0" t="n">
        <v>59113</v>
      </c>
      <c r="B1972" s="0" t="s">
        <v>145</v>
      </c>
      <c r="C1972" s="0" t="n">
        <v>672</v>
      </c>
      <c r="D1972" s="0" t="n">
        <v>76.9463119506836</v>
      </c>
      <c r="E1972" s="0" t="n">
        <v>56.6157951354981</v>
      </c>
      <c r="F1972" s="0" t="n">
        <v>19</v>
      </c>
      <c r="G1972" s="0" t="n">
        <v>4.49599981307983</v>
      </c>
      <c r="H1972" s="0" t="n">
        <v>0.979333162307739</v>
      </c>
      <c r="I1972" s="0" t="n">
        <v>57</v>
      </c>
      <c r="J1972" s="0" t="n">
        <v>12.3779287338257</v>
      </c>
      <c r="K1972" s="0" t="n">
        <v>4.65833330154419</v>
      </c>
      <c r="L1972" s="0" t="n">
        <v>-1.875</v>
      </c>
      <c r="M1972" s="0" t="n">
        <v>6.02960777282715</v>
      </c>
      <c r="N1972" s="0" t="n">
        <v>0</v>
      </c>
      <c r="O1972" s="0" t="n">
        <v>0</v>
      </c>
      <c r="P1972" s="0" t="s">
        <v>144</v>
      </c>
      <c r="Q1972" s="0" t="s">
        <v>141</v>
      </c>
      <c r="R1972" s="0" t="n">
        <v>2</v>
      </c>
      <c r="S1972" s="0" t="s">
        <v>156</v>
      </c>
      <c r="T1972" s="0" t="n">
        <v>0</v>
      </c>
      <c r="U1972" s="0" t="n">
        <v>237501.45</v>
      </c>
      <c r="V1972" s="0" t="n">
        <v>0.0343035645782948</v>
      </c>
      <c r="W1972" s="0" t="n">
        <v>582.963806152344</v>
      </c>
      <c r="X1972" s="0" t="n">
        <v>0.020320076495409</v>
      </c>
      <c r="Y1972" s="0" t="n">
        <f aca="false">IF(ISNUMBER(C1972),INDEX(Scorecard!$D$5:$D$12,SUMPRODUCT(--(Scorecard!$G$5:$G$11&lt;C1972))+1),Scorecard!$D$13)</f>
        <v>-1.88220980528339</v>
      </c>
      <c r="Z1972" s="0" t="n">
        <f aca="false">IF(ISNUMBER(D1972),INDEX(Scorecard!$D$14:$D$17,SUMPRODUCT(--(Scorecard!$G$14:$G$16&lt;D1972))+1),Scorecard!$D$18)</f>
        <v>0.0505355481560174</v>
      </c>
      <c r="AA1972" s="0" t="n">
        <f aca="false">IF(ISNUMBER(E1972),INDEX(Scorecard!$D$19:$D$26,SUMPRODUCT(--(Scorecard!$G$19:$G$25&lt;E1972))+1),Scorecard!$D$27)</f>
        <v>0.285899340811827</v>
      </c>
      <c r="AB1972" s="0" t="n">
        <f aca="false">IF(ISNUMBER(F1972),INDEX(Scorecard!$D$28:$D$35,SUMPRODUCT(--(Scorecard!$G$28:$G$34&lt;F1972))+1),Scorecard!$D$36)</f>
        <v>0.624829191519909</v>
      </c>
      <c r="AC1972" s="0" t="n">
        <f aca="false">IF(ISNUMBER(H1972),INDEX(Scorecard!$D$37:$D$44,SUMPRODUCT(--(Scorecard!$G$37:$G$43&lt;H1972))+1),Scorecard!$D$45)</f>
        <v>-0.975503570149195</v>
      </c>
      <c r="AD1972" s="0" t="n">
        <f aca="false">IF(ISNUMBER(I1972),INDEX(Scorecard!$D$46:$D$52,SUMPRODUCT(--(Scorecard!$G$46:$G$51&lt;I1972))+1),Scorecard!$D$53)</f>
        <v>0.818882373006414</v>
      </c>
      <c r="AE1972" s="0" t="n">
        <f aca="false">IF(ISNUMBER(K1972),INDEX(Scorecard!$D$54:$D$61,SUMPRODUCT(--(Scorecard!$G$54:$G$60&lt;K1972))+1),Scorecard!$D$62)</f>
        <v>0.409483001259379</v>
      </c>
      <c r="AF1972" s="0" t="n">
        <f aca="false">IF(ISNUMBER(L1972),INDEX(Scorecard!$D$63:$D$68,SUMPRODUCT(--(Scorecard!$G$63:$G$67&lt;L1972))+1),Scorecard!$D$69)</f>
        <v>-0.340582194386522</v>
      </c>
      <c r="AG1972" s="0" t="n">
        <f aca="false">Inputs!$B$10+Scorecard!$J$5*Y1972+Scorecard!$J$6*Z1972+Scorecard!$J$7*AA1972+Scorecard!$J$8*AB1972+Scorecard!$J$9*AC1972+Scorecard!$J$10*AD1972+Scorecard!$J$11*AE1972+Scorecard!$J$12*AF1972</f>
        <v>-3.32159370842942</v>
      </c>
      <c r="AH1972" s="0" t="n">
        <f aca="false">MIN(1-Inputs!$B$13,MAX(Inputs!$B$13,1/(1+EXP(-(Inputs!$B$11*AG1972+Inputs!$B$12)))))</f>
        <v>0.0343035663405978</v>
      </c>
      <c r="AI1972" s="0" t="n">
        <f aca="false">Inputs!$B$9-Inputs!$B$8*AG1972</f>
        <v>582.963811624488</v>
      </c>
      <c r="AJ1972" s="0" t="n">
        <f aca="false">RANK(AH1972,$AH$5:$AH$2004,0)+COUNTIF($AH$4:AH1971,AH1972)</f>
        <v>261</v>
      </c>
      <c r="AK1972" s="0" t="n">
        <f aca="false">IF(AJ1972&lt;=Deciles!$B$5*(Deciles!$B$4+1),INT((AJ1972-1)/(Deciles!$B$4+1))+1,Deciles!$B$5+INT((AJ1972-1-Deciles!$B$5*(Deciles!$B$4+1))/Deciles!$B$4)+1)</f>
        <v>2</v>
      </c>
    </row>
    <row r="1973" customFormat="false" ht="15" hidden="false" customHeight="false" outlineLevel="0" collapsed="false">
      <c r="A1973" s="0" t="n">
        <v>59134</v>
      </c>
      <c r="B1973" s="0" t="s">
        <v>155</v>
      </c>
      <c r="C1973" s="0" t="n">
        <v>738</v>
      </c>
      <c r="D1973" s="0" t="n">
        <v>80</v>
      </c>
      <c r="E1973" s="0" t="n">
        <v>76.8437957763672</v>
      </c>
      <c r="F1973" s="0" t="n">
        <v>20</v>
      </c>
      <c r="G1973" s="0" t="n">
        <v>3.41899991035461</v>
      </c>
      <c r="H1973" s="0" t="n">
        <v>-2.31433320045471</v>
      </c>
      <c r="I1973" s="0" t="n">
        <v>9</v>
      </c>
      <c r="J1973" s="0" t="n">
        <v>11.7672843933106</v>
      </c>
      <c r="K1973" s="0" t="n">
        <v>4.50833320617676</v>
      </c>
      <c r="L1973" s="0" t="n">
        <v>-1.125</v>
      </c>
      <c r="M1973" s="0" t="n">
        <v>3.47430872917175</v>
      </c>
      <c r="N1973" s="0" t="n">
        <v>0</v>
      </c>
      <c r="O1973" s="0" t="n">
        <v>0</v>
      </c>
      <c r="P1973" s="0" t="s">
        <v>144</v>
      </c>
      <c r="Q1973" s="0" t="s">
        <v>141</v>
      </c>
      <c r="R1973" s="0" t="n">
        <v>1</v>
      </c>
      <c r="S1973" s="0" t="s">
        <v>159</v>
      </c>
      <c r="T1973" s="0" t="n">
        <v>0</v>
      </c>
      <c r="U1973" s="0" t="n">
        <v>128963.47</v>
      </c>
      <c r="V1973" s="0" t="n">
        <v>0.00380849209614098</v>
      </c>
      <c r="W1973" s="0" t="n">
        <v>643.292785644531</v>
      </c>
      <c r="X1973" s="0" t="n">
        <v>0.00443376135081053</v>
      </c>
      <c r="Y1973" s="0" t="n">
        <f aca="false">IF(ISNUMBER(C1973),INDEX(Scorecard!$D$5:$D$12,SUMPRODUCT(--(Scorecard!$G$5:$G$11&lt;C1973))+1),Scorecard!$D$13)</f>
        <v>0.488358159108655</v>
      </c>
      <c r="Z1973" s="0" t="n">
        <f aca="false">IF(ISNUMBER(D1973),INDEX(Scorecard!$D$14:$D$17,SUMPRODUCT(--(Scorecard!$G$14:$G$16&lt;D1973))+1),Scorecard!$D$18)</f>
        <v>0.0505355481560174</v>
      </c>
      <c r="AA1973" s="0" t="n">
        <f aca="false">IF(ISNUMBER(E1973),INDEX(Scorecard!$D$19:$D$26,SUMPRODUCT(--(Scorecard!$G$19:$G$25&lt;E1973))+1),Scorecard!$D$27)</f>
        <v>-0.0341578513653732</v>
      </c>
      <c r="AB1973" s="0" t="n">
        <f aca="false">IF(ISNUMBER(F1973),INDEX(Scorecard!$D$28:$D$35,SUMPRODUCT(--(Scorecard!$G$28:$G$34&lt;F1973))+1),Scorecard!$D$36)</f>
        <v>0.624829191519909</v>
      </c>
      <c r="AC1973" s="0" t="n">
        <f aca="false">IF(ISNUMBER(H1973),INDEX(Scorecard!$D$37:$D$44,SUMPRODUCT(--(Scorecard!$G$37:$G$43&lt;H1973))+1),Scorecard!$D$45)</f>
        <v>1.35057635045042</v>
      </c>
      <c r="AD1973" s="0" t="n">
        <f aca="false">IF(ISNUMBER(I1973),INDEX(Scorecard!$D$46:$D$52,SUMPRODUCT(--(Scorecard!$G$46:$G$51&lt;I1973))+1),Scorecard!$D$53)</f>
        <v>-0.114272400683245</v>
      </c>
      <c r="AE1973" s="0" t="n">
        <f aca="false">IF(ISNUMBER(K1973),INDEX(Scorecard!$D$54:$D$61,SUMPRODUCT(--(Scorecard!$G$54:$G$60&lt;K1973))+1),Scorecard!$D$62)</f>
        <v>0.409483001259379</v>
      </c>
      <c r="AF1973" s="0" t="n">
        <f aca="false">IF(ISNUMBER(L1973),INDEX(Scorecard!$D$63:$D$68,SUMPRODUCT(--(Scorecard!$G$63:$G$67&lt;L1973))+1),Scorecard!$D$69)</f>
        <v>-0.340582194386522</v>
      </c>
      <c r="AG1973" s="0" t="n">
        <f aca="false">Inputs!$B$10+Scorecard!$J$5*Y1973+Scorecard!$J$6*Z1973+Scorecard!$J$7*AA1973+Scorecard!$J$8*AB1973+Scorecard!$J$9*AC1973+Scorecard!$J$10*AD1973+Scorecard!$J$11*AE1973+Scorecard!$J$12*AF1973</f>
        <v>-5.41243587882997</v>
      </c>
      <c r="AH1973" s="0" t="n">
        <f aca="false">MIN(1-Inputs!$B$13,MAX(Inputs!$B$13,1/(1+EXP(-(Inputs!$B$11*AG1973+Inputs!$B$12)))))</f>
        <v>0.00380849205692739</v>
      </c>
      <c r="AI1973" s="0" t="n">
        <f aca="false">Inputs!$B$9-Inputs!$B$8*AG1973</f>
        <v>643.292764234855</v>
      </c>
      <c r="AJ1973" s="0" t="n">
        <f aca="false">RANK(AH1973,$AH$5:$AH$2004,0)+COUNTIF($AH$4:AH1972,AH1973)</f>
        <v>1398</v>
      </c>
      <c r="AK1973" s="0" t="n">
        <f aca="false">IF(AJ1973&lt;=Deciles!$B$5*(Deciles!$B$4+1),INT((AJ1973-1)/(Deciles!$B$4+1))+1,Deciles!$B$5+INT((AJ1973-1-Deciles!$B$5*(Deciles!$B$4+1))/Deciles!$B$4)+1)</f>
        <v>7</v>
      </c>
    </row>
    <row r="1974" customFormat="false" ht="15" hidden="false" customHeight="false" outlineLevel="0" collapsed="false">
      <c r="A1974" s="0" t="n">
        <v>59176</v>
      </c>
      <c r="B1974" s="0" t="s">
        <v>139</v>
      </c>
      <c r="C1974" s="0" t="n">
        <v>822</v>
      </c>
      <c r="D1974" s="0" t="n">
        <v>83.7744293212891</v>
      </c>
      <c r="E1974" s="0" t="n">
        <v>68.1371459960938</v>
      </c>
      <c r="F1974" s="0" t="n">
        <v>25</v>
      </c>
      <c r="G1974" s="0" t="n">
        <v>3.50999999046326</v>
      </c>
      <c r="H1974" s="0" t="n">
        <v>0.493333339691162</v>
      </c>
      <c r="I1974" s="0" t="n">
        <v>49</v>
      </c>
      <c r="J1974" s="0" t="n">
        <v>12.2897663116455</v>
      </c>
      <c r="K1974" s="0" t="n">
        <v>5.83333349227905</v>
      </c>
      <c r="L1974" s="0" t="n">
        <v>-3.49999952316284</v>
      </c>
      <c r="M1974" s="0" t="n">
        <v>2.30299806594849</v>
      </c>
      <c r="N1974" s="0" t="n">
        <v>0</v>
      </c>
      <c r="O1974" s="0" t="n">
        <v>0</v>
      </c>
      <c r="P1974" s="0" t="s">
        <v>144</v>
      </c>
      <c r="Q1974" s="0" t="s">
        <v>141</v>
      </c>
      <c r="R1974" s="0" t="n">
        <v>1</v>
      </c>
      <c r="S1974" s="0" t="s">
        <v>162</v>
      </c>
      <c r="T1974" s="0" t="n">
        <v>0</v>
      </c>
      <c r="U1974" s="0" t="n">
        <v>217459.1</v>
      </c>
      <c r="V1974" s="0" t="n">
        <v>0.000997783034108579</v>
      </c>
      <c r="W1974" s="0" t="n">
        <v>679.620239257813</v>
      </c>
      <c r="X1974" s="0" t="n">
        <v>0.000714299560058862</v>
      </c>
      <c r="Y1974" s="0" t="n">
        <f aca="false">IF(ISNUMBER(C1974),INDEX(Scorecard!$D$5:$D$12,SUMPRODUCT(--(Scorecard!$G$5:$G$11&lt;C1974))+1),Scorecard!$D$13)</f>
        <v>2.19112706886128</v>
      </c>
      <c r="Z1974" s="0" t="n">
        <f aca="false">IF(ISNUMBER(D1974),INDEX(Scorecard!$D$14:$D$17,SUMPRODUCT(--(Scorecard!$G$14:$G$16&lt;D1974))+1),Scorecard!$D$18)</f>
        <v>0.0505355481560174</v>
      </c>
      <c r="AA1974" s="0" t="n">
        <f aca="false">IF(ISNUMBER(E1974),INDEX(Scorecard!$D$19:$D$26,SUMPRODUCT(--(Scorecard!$G$19:$G$25&lt;E1974))+1),Scorecard!$D$27)</f>
        <v>0.0530843085177338</v>
      </c>
      <c r="AB1974" s="0" t="n">
        <f aca="false">IF(ISNUMBER(F1974),INDEX(Scorecard!$D$28:$D$35,SUMPRODUCT(--(Scorecard!$G$28:$G$34&lt;F1974))+1),Scorecard!$D$36)</f>
        <v>0.349218150643304</v>
      </c>
      <c r="AC1974" s="0" t="n">
        <f aca="false">IF(ISNUMBER(H1974),INDEX(Scorecard!$D$37:$D$44,SUMPRODUCT(--(Scorecard!$G$37:$G$43&lt;H1974))+1),Scorecard!$D$45)</f>
        <v>-0.271229676926091</v>
      </c>
      <c r="AD1974" s="0" t="n">
        <f aca="false">IF(ISNUMBER(I1974),INDEX(Scorecard!$D$46:$D$52,SUMPRODUCT(--(Scorecard!$G$46:$G$51&lt;I1974))+1),Scorecard!$D$53)</f>
        <v>0.818882373006414</v>
      </c>
      <c r="AE1974" s="0" t="n">
        <f aca="false">IF(ISNUMBER(K1974),INDEX(Scorecard!$D$54:$D$61,SUMPRODUCT(--(Scorecard!$G$54:$G$60&lt;K1974))+1),Scorecard!$D$62)</f>
        <v>0.0151758992857273</v>
      </c>
      <c r="AF1974" s="0" t="n">
        <f aca="false">IF(ISNUMBER(L1974),INDEX(Scorecard!$D$63:$D$68,SUMPRODUCT(--(Scorecard!$G$63:$G$67&lt;L1974))+1),Scorecard!$D$69)</f>
        <v>-0.340582194386522</v>
      </c>
      <c r="AG1974" s="0" t="n">
        <f aca="false">Inputs!$B$10+Scorecard!$J$5*Y1974+Scorecard!$J$6*Z1974+Scorecard!$J$7*AA1974+Scorecard!$J$8*AB1974+Scorecard!$J$9*AC1974+Scorecard!$J$10*AD1974+Scorecard!$J$11*AE1974+Scorecard!$J$12*AF1974</f>
        <v>-6.67144971244195</v>
      </c>
      <c r="AH1974" s="0" t="n">
        <f aca="false">MIN(1-Inputs!$B$13,MAX(Inputs!$B$13,1/(1+EXP(-(Inputs!$B$11*AG1974+Inputs!$B$12)))))</f>
        <v>0.000997783006839464</v>
      </c>
      <c r="AI1974" s="0" t="n">
        <f aca="false">Inputs!$B$9-Inputs!$B$8*AG1974</f>
        <v>679.620224518107</v>
      </c>
      <c r="AJ1974" s="0" t="n">
        <f aca="false">RANK(AH1974,$AH$5:$AH$2004,0)+COUNTIF($AH$4:AH1973,AH1974)</f>
        <v>1901</v>
      </c>
      <c r="AK1974" s="0" t="n">
        <f aca="false">IF(AJ1974&lt;=Deciles!$B$5*(Deciles!$B$4+1),INT((AJ1974-1)/(Deciles!$B$4+1))+1,Deciles!$B$5+INT((AJ1974-1-Deciles!$B$5*(Deciles!$B$4+1))/Deciles!$B$4)+1)</f>
        <v>10</v>
      </c>
    </row>
    <row r="1975" customFormat="false" ht="15" hidden="false" customHeight="false" outlineLevel="0" collapsed="false">
      <c r="A1975" s="0" t="n">
        <v>59191</v>
      </c>
      <c r="B1975" s="0" t="s">
        <v>150</v>
      </c>
      <c r="C1975" s="0" t="n">
        <v>821</v>
      </c>
      <c r="D1975" s="0" t="n">
        <v>95.580322265625</v>
      </c>
      <c r="E1975" s="0" t="n">
        <v>80.567741394043</v>
      </c>
      <c r="F1975" s="0" t="n">
        <v>46</v>
      </c>
      <c r="G1975" s="0" t="n">
        <v>2.90300011634827</v>
      </c>
      <c r="H1975" s="0" t="n">
        <v>-3.73033308982849</v>
      </c>
      <c r="I1975" s="0" t="n">
        <v>24</v>
      </c>
      <c r="J1975" s="0" t="n">
        <v>12.5244312286377</v>
      </c>
      <c r="K1975" s="0" t="n">
        <v>4.40000009536743</v>
      </c>
      <c r="L1975" s="0" t="n">
        <v>-0.208333015441895</v>
      </c>
      <c r="M1975" s="0" t="n">
        <v>6.54819679260254</v>
      </c>
      <c r="N1975" s="0" t="n">
        <v>0</v>
      </c>
      <c r="O1975" s="0" t="n">
        <v>0</v>
      </c>
      <c r="P1975" s="0" t="s">
        <v>144</v>
      </c>
      <c r="Q1975" s="0" t="s">
        <v>141</v>
      </c>
      <c r="R1975" s="0" t="n">
        <v>1</v>
      </c>
      <c r="S1975" s="0" t="s">
        <v>151</v>
      </c>
      <c r="T1975" s="0" t="n">
        <v>0</v>
      </c>
      <c r="U1975" s="0" t="n">
        <v>274973.94</v>
      </c>
      <c r="V1975" s="0" t="n">
        <v>0.00245995121076703</v>
      </c>
      <c r="W1975" s="0" t="n">
        <v>655.158935546875</v>
      </c>
      <c r="X1975" s="0" t="n">
        <v>0.00121866306290031</v>
      </c>
      <c r="Y1975" s="0" t="n">
        <f aca="false">IF(ISNUMBER(C1975),INDEX(Scorecard!$D$5:$D$12,SUMPRODUCT(--(Scorecard!$G$5:$G$11&lt;C1975))+1),Scorecard!$D$13)</f>
        <v>2.19112706886128</v>
      </c>
      <c r="Z1975" s="0" t="n">
        <f aca="false">IF(ISNUMBER(D1975),INDEX(Scorecard!$D$14:$D$17,SUMPRODUCT(--(Scorecard!$G$14:$G$16&lt;D1975))+1),Scorecard!$D$18)</f>
        <v>-0.361970872710667</v>
      </c>
      <c r="AA1975" s="0" t="n">
        <f aca="false">IF(ISNUMBER(E1975),INDEX(Scorecard!$D$19:$D$26,SUMPRODUCT(--(Scorecard!$G$19:$G$25&lt;E1975))+1),Scorecard!$D$27)</f>
        <v>-0.0341578513653732</v>
      </c>
      <c r="AB1975" s="0" t="n">
        <f aca="false">IF(ISNUMBER(F1975),INDEX(Scorecard!$D$28:$D$35,SUMPRODUCT(--(Scorecard!$G$28:$G$34&lt;F1975))+1),Scorecard!$D$36)</f>
        <v>-0.400689107298307</v>
      </c>
      <c r="AC1975" s="0" t="n">
        <f aca="false">IF(ISNUMBER(H1975),INDEX(Scorecard!$D$37:$D$44,SUMPRODUCT(--(Scorecard!$G$37:$G$43&lt;H1975))+1),Scorecard!$D$45)</f>
        <v>1.35057635045042</v>
      </c>
      <c r="AD1975" s="0" t="n">
        <f aca="false">IF(ISNUMBER(I1975),INDEX(Scorecard!$D$46:$D$52,SUMPRODUCT(--(Scorecard!$G$46:$G$51&lt;I1975))+1),Scorecard!$D$53)</f>
        <v>-0.048559051279741</v>
      </c>
      <c r="AE1975" s="0" t="n">
        <f aca="false">IF(ISNUMBER(K1975),INDEX(Scorecard!$D$54:$D$61,SUMPRODUCT(--(Scorecard!$G$54:$G$60&lt;K1975))+1),Scorecard!$D$62)</f>
        <v>0.489050497890326</v>
      </c>
      <c r="AF1975" s="0" t="n">
        <f aca="false">IF(ISNUMBER(L1975),INDEX(Scorecard!$D$63:$D$68,SUMPRODUCT(--(Scorecard!$G$63:$G$67&lt;L1975))+1),Scorecard!$D$69)</f>
        <v>0.322484508656054</v>
      </c>
      <c r="AG1975" s="0" t="n">
        <f aca="false">Inputs!$B$10+Scorecard!$J$5*Y1975+Scorecard!$J$6*Z1975+Scorecard!$J$7*AA1975+Scorecard!$J$8*AB1975+Scorecard!$J$9*AC1975+Scorecard!$J$10*AD1975+Scorecard!$J$11*AE1975+Scorecard!$J$12*AF1975</f>
        <v>-5.82368529592163</v>
      </c>
      <c r="AH1975" s="0" t="n">
        <f aca="false">MIN(1-Inputs!$B$13,MAX(Inputs!$B$13,1/(1+EXP(-(Inputs!$B$11*AG1975+Inputs!$B$12)))))</f>
        <v>0.00245995109553174</v>
      </c>
      <c r="AI1975" s="0" t="n">
        <f aca="false">Inputs!$B$9-Inputs!$B$8*AG1975</f>
        <v>655.158914126988</v>
      </c>
      <c r="AJ1975" s="0" t="n">
        <f aca="false">RANK(AH1975,$AH$5:$AH$2004,0)+COUNTIF($AH$4:AH1974,AH1975)</f>
        <v>1631</v>
      </c>
      <c r="AK1975" s="0" t="n">
        <f aca="false">IF(AJ1975&lt;=Deciles!$B$5*(Deciles!$B$4+1),INT((AJ1975-1)/(Deciles!$B$4+1))+1,Deciles!$B$5+INT((AJ1975-1-Deciles!$B$5*(Deciles!$B$4+1))/Deciles!$B$4)+1)</f>
        <v>9</v>
      </c>
    </row>
    <row r="1976" customFormat="false" ht="15" hidden="false" customHeight="false" outlineLevel="0" collapsed="false">
      <c r="A1976" s="0" t="n">
        <v>59194</v>
      </c>
      <c r="B1976" s="0" t="s">
        <v>145</v>
      </c>
      <c r="C1976" s="0" t="n">
        <v>702</v>
      </c>
      <c r="D1976" s="0" t="n">
        <v>89.3564147949219</v>
      </c>
      <c r="E1976" s="0" t="n">
        <v>88.7629776000977</v>
      </c>
      <c r="F1976" s="0" t="n">
        <v>34</v>
      </c>
      <c r="G1976" s="0" t="n">
        <v>3.4779999256134</v>
      </c>
      <c r="H1976" s="0" t="n">
        <v>-0.0386667251586914</v>
      </c>
      <c r="I1976" s="0" t="n">
        <v>1</v>
      </c>
      <c r="J1976" s="0" t="n">
        <v>12.2437171936035</v>
      </c>
      <c r="K1976" s="0" t="n">
        <v>5.25833320617676</v>
      </c>
      <c r="L1976" s="0" t="n">
        <v>-1.875</v>
      </c>
      <c r="M1976" s="0" t="n">
        <v>6.28858280181885</v>
      </c>
      <c r="N1976" s="0" t="n">
        <v>0</v>
      </c>
      <c r="O1976" s="0" t="n">
        <v>0</v>
      </c>
      <c r="P1976" s="0" t="s">
        <v>144</v>
      </c>
      <c r="Q1976" s="0" t="s">
        <v>141</v>
      </c>
      <c r="R1976" s="0" t="n">
        <v>1</v>
      </c>
      <c r="S1976" s="0" t="s">
        <v>149</v>
      </c>
      <c r="T1976" s="0" t="n">
        <v>0</v>
      </c>
      <c r="U1976" s="0" t="n">
        <v>207672.39</v>
      </c>
      <c r="V1976" s="0" t="n">
        <v>0.0767269134521484</v>
      </c>
      <c r="W1976" s="0" t="n">
        <v>559.961181640625</v>
      </c>
      <c r="X1976" s="0" t="n">
        <v>0.0403649248182774</v>
      </c>
      <c r="Y1976" s="0" t="n">
        <f aca="false">IF(ISNUMBER(C1976),INDEX(Scorecard!$D$5:$D$12,SUMPRODUCT(--(Scorecard!$G$5:$G$11&lt;C1976))+1),Scorecard!$D$13)</f>
        <v>-0.869677851527538</v>
      </c>
      <c r="Z1976" s="0" t="n">
        <f aca="false">IF(ISNUMBER(D1976),INDEX(Scorecard!$D$14:$D$17,SUMPRODUCT(--(Scorecard!$G$14:$G$16&lt;D1976))+1),Scorecard!$D$18)</f>
        <v>-0.361970872710667</v>
      </c>
      <c r="AA1976" s="0" t="n">
        <f aca="false">IF(ISNUMBER(E1976),INDEX(Scorecard!$D$19:$D$26,SUMPRODUCT(--(Scorecard!$G$19:$G$25&lt;E1976))+1),Scorecard!$D$27)</f>
        <v>-0.820992370602782</v>
      </c>
      <c r="AB1976" s="0" t="n">
        <f aca="false">IF(ISNUMBER(F1976),INDEX(Scorecard!$D$28:$D$35,SUMPRODUCT(--(Scorecard!$G$28:$G$34&lt;F1976))+1),Scorecard!$D$36)</f>
        <v>-0.0008456427959252</v>
      </c>
      <c r="AC1976" s="0" t="n">
        <f aca="false">IF(ISNUMBER(H1976),INDEX(Scorecard!$D$37:$D$44,SUMPRODUCT(--(Scorecard!$G$37:$G$43&lt;H1976))+1),Scorecard!$D$45)</f>
        <v>0.330501541082344</v>
      </c>
      <c r="AD1976" s="0" t="n">
        <f aca="false">IF(ISNUMBER(I1976),INDEX(Scorecard!$D$46:$D$52,SUMPRODUCT(--(Scorecard!$G$46:$G$51&lt;I1976))+1),Scorecard!$D$53)</f>
        <v>-0.161534840507194</v>
      </c>
      <c r="AE1976" s="0" t="n">
        <f aca="false">IF(ISNUMBER(K1976),INDEX(Scorecard!$D$54:$D$61,SUMPRODUCT(--(Scorecard!$G$54:$G$60&lt;K1976))+1),Scorecard!$D$62)</f>
        <v>0.126303549215828</v>
      </c>
      <c r="AF1976" s="0" t="n">
        <f aca="false">IF(ISNUMBER(L1976),INDEX(Scorecard!$D$63:$D$68,SUMPRODUCT(--(Scorecard!$G$63:$G$67&lt;L1976))+1),Scorecard!$D$69)</f>
        <v>-0.340582194386522</v>
      </c>
      <c r="AG1976" s="0" t="n">
        <f aca="false">Inputs!$B$10+Scorecard!$J$5*Y1976+Scorecard!$J$6*Z1976+Scorecard!$J$7*AA1976+Scorecard!$J$8*AB1976+Scorecard!$J$9*AC1976+Scorecard!$J$10*AD1976+Scorecard!$J$11*AE1976+Scorecard!$J$12*AF1976</f>
        <v>-2.52438408931382</v>
      </c>
      <c r="AH1976" s="0" t="n">
        <f aca="false">MIN(1-Inputs!$B$13,MAX(Inputs!$B$13,1/(1+EXP(-(Inputs!$B$11*AG1976+Inputs!$B$12)))))</f>
        <v>0.0767269159258122</v>
      </c>
      <c r="AI1976" s="0" t="n">
        <f aca="false">Inputs!$B$9-Inputs!$B$8*AG1976</f>
        <v>559.961204343547</v>
      </c>
      <c r="AJ1976" s="0" t="n">
        <f aca="false">RANK(AH1976,$AH$5:$AH$2004,0)+COUNTIF($AH$4:AH1975,AH1976)</f>
        <v>72</v>
      </c>
      <c r="AK1976" s="0" t="n">
        <f aca="false">IF(AJ1976&lt;=Deciles!$B$5*(Deciles!$B$4+1),INT((AJ1976-1)/(Deciles!$B$4+1))+1,Deciles!$B$5+INT((AJ1976-1-Deciles!$B$5*(Deciles!$B$4+1))/Deciles!$B$4)+1)</f>
        <v>1</v>
      </c>
    </row>
    <row r="1977" customFormat="false" ht="15" hidden="false" customHeight="false" outlineLevel="0" collapsed="false">
      <c r="A1977" s="0" t="n">
        <v>59263</v>
      </c>
      <c r="B1977" s="0" t="s">
        <v>143</v>
      </c>
      <c r="C1977" s="0" t="n">
        <v>788</v>
      </c>
      <c r="D1977" s="0" t="n">
        <v>80</v>
      </c>
      <c r="E1977" s="0" t="n">
        <v>75.0480728149414</v>
      </c>
      <c r="F1977" s="0" t="n">
        <v>37</v>
      </c>
      <c r="G1977" s="0" t="n">
        <v>3.78099989891052</v>
      </c>
      <c r="H1977" s="0" t="n">
        <v>0.547666549682617</v>
      </c>
      <c r="I1977" s="0" t="n">
        <v>15</v>
      </c>
      <c r="J1977" s="0" t="n">
        <v>11.9034967422485</v>
      </c>
      <c r="K1977" s="0" t="n">
        <v>9.63333320617676</v>
      </c>
      <c r="L1977" s="0" t="n">
        <v>5.0717945098877</v>
      </c>
      <c r="M1977" s="0" t="n">
        <v>2.57371878623962</v>
      </c>
      <c r="N1977" s="0" t="n">
        <v>0</v>
      </c>
      <c r="O1977" s="0" t="n">
        <v>0</v>
      </c>
      <c r="P1977" s="0" t="s">
        <v>144</v>
      </c>
      <c r="Q1977" s="0" t="s">
        <v>141</v>
      </c>
      <c r="R1977" s="0" t="n">
        <v>1</v>
      </c>
      <c r="S1977" s="0" t="s">
        <v>149</v>
      </c>
      <c r="T1977" s="0" t="n">
        <v>0</v>
      </c>
      <c r="U1977" s="0" t="n">
        <v>147782.42</v>
      </c>
      <c r="V1977" s="0" t="n">
        <v>0.00299201486632228</v>
      </c>
      <c r="W1977" s="0" t="n">
        <v>649.845153808594</v>
      </c>
      <c r="X1977" s="0" t="n">
        <v>0.00449633691459894</v>
      </c>
      <c r="Y1977" s="0" t="n">
        <f aca="false">IF(ISNUMBER(C1977),INDEX(Scorecard!$D$5:$D$12,SUMPRODUCT(--(Scorecard!$G$5:$G$11&lt;C1977))+1),Scorecard!$D$13)</f>
        <v>2.19112706886128</v>
      </c>
      <c r="Z1977" s="0" t="n">
        <f aca="false">IF(ISNUMBER(D1977),INDEX(Scorecard!$D$14:$D$17,SUMPRODUCT(--(Scorecard!$G$14:$G$16&lt;D1977))+1),Scorecard!$D$18)</f>
        <v>0.0505355481560174</v>
      </c>
      <c r="AA1977" s="0" t="n">
        <f aca="false">IF(ISNUMBER(E1977),INDEX(Scorecard!$D$19:$D$26,SUMPRODUCT(--(Scorecard!$G$19:$G$25&lt;E1977))+1),Scorecard!$D$27)</f>
        <v>-0.0341578513653732</v>
      </c>
      <c r="AB1977" s="0" t="n">
        <f aca="false">IF(ISNUMBER(F1977),INDEX(Scorecard!$D$28:$D$35,SUMPRODUCT(--(Scorecard!$G$28:$G$34&lt;F1977))+1),Scorecard!$D$36)</f>
        <v>-0.0008456427959252</v>
      </c>
      <c r="AC1977" s="0" t="n">
        <f aca="false">IF(ISNUMBER(H1977),INDEX(Scorecard!$D$37:$D$44,SUMPRODUCT(--(Scorecard!$G$37:$G$43&lt;H1977))+1),Scorecard!$D$45)</f>
        <v>-0.271229676926091</v>
      </c>
      <c r="AD1977" s="0" t="n">
        <f aca="false">IF(ISNUMBER(I1977),INDEX(Scorecard!$D$46:$D$52,SUMPRODUCT(--(Scorecard!$G$46:$G$51&lt;I1977))+1),Scorecard!$D$53)</f>
        <v>-0.114272400683245</v>
      </c>
      <c r="AE1977" s="0" t="n">
        <f aca="false">IF(ISNUMBER(K1977),INDEX(Scorecard!$D$54:$D$61,SUMPRODUCT(--(Scorecard!$G$54:$G$60&lt;K1977))+1),Scorecard!$D$62)</f>
        <v>-0.541917179454542</v>
      </c>
      <c r="AF1977" s="0" t="n">
        <f aca="false">IF(ISNUMBER(L1977),INDEX(Scorecard!$D$63:$D$68,SUMPRODUCT(--(Scorecard!$G$63:$G$67&lt;L1977))+1),Scorecard!$D$69)</f>
        <v>0.322484508656054</v>
      </c>
      <c r="AG1977" s="0" t="n">
        <f aca="false">Inputs!$B$10+Scorecard!$J$5*Y1977+Scorecard!$J$6*Z1977+Scorecard!$J$7*AA1977+Scorecard!$J$8*AB1977+Scorecard!$J$9*AC1977+Scorecard!$J$10*AD1977+Scorecard!$J$11*AE1977+Scorecard!$J$12*AF1977</f>
        <v>-5.63952443573796</v>
      </c>
      <c r="AH1977" s="0" t="n">
        <f aca="false">MIN(1-Inputs!$B$13,MAX(Inputs!$B$13,1/(1+EXP(-(Inputs!$B$11*AG1977+Inputs!$B$12)))))</f>
        <v>0.00299201494171678</v>
      </c>
      <c r="AI1977" s="0" t="n">
        <f aca="false">Inputs!$B$9-Inputs!$B$8*AG1977</f>
        <v>649.845154932731</v>
      </c>
      <c r="AJ1977" s="0" t="n">
        <f aca="false">RANK(AH1977,$AH$5:$AH$2004,0)+COUNTIF($AH$4:AH1976,AH1977)</f>
        <v>1537</v>
      </c>
      <c r="AK1977" s="0" t="n">
        <f aca="false">IF(AJ1977&lt;=Deciles!$B$5*(Deciles!$B$4+1),INT((AJ1977-1)/(Deciles!$B$4+1))+1,Deciles!$B$5+INT((AJ1977-1-Deciles!$B$5*(Deciles!$B$4+1))/Deciles!$B$4)+1)</f>
        <v>8</v>
      </c>
    </row>
    <row r="1978" customFormat="false" ht="15" hidden="false" customHeight="false" outlineLevel="0" collapsed="false">
      <c r="A1978" s="0" t="n">
        <v>59273</v>
      </c>
      <c r="B1978" s="0" t="s">
        <v>158</v>
      </c>
      <c r="C1978" s="0" t="n">
        <v>735</v>
      </c>
      <c r="D1978" s="0" t="n">
        <v>80</v>
      </c>
      <c r="E1978" s="0" t="n">
        <v>60.9447021484375</v>
      </c>
      <c r="F1978" s="0" t="n">
        <v>40</v>
      </c>
      <c r="G1978" s="0" t="n">
        <v>4.62599992752075</v>
      </c>
      <c r="H1978" s="0" t="n">
        <v>1.70933318138123</v>
      </c>
      <c r="I1978" s="0" t="n">
        <v>65</v>
      </c>
      <c r="J1978" s="0" t="n">
        <v>12.1901617050171</v>
      </c>
      <c r="K1978" s="0" t="n">
        <v>6.83333349227905</v>
      </c>
      <c r="L1978" s="0" t="n">
        <v>2.71025657653809</v>
      </c>
      <c r="M1978" s="0" t="n">
        <v>0.325795769691467</v>
      </c>
      <c r="N1978" s="0" t="n">
        <v>0</v>
      </c>
      <c r="O1978" s="0" t="n">
        <v>0</v>
      </c>
      <c r="P1978" s="0" t="s">
        <v>144</v>
      </c>
      <c r="Q1978" s="0" t="s">
        <v>153</v>
      </c>
      <c r="R1978" s="0" t="n">
        <v>2</v>
      </c>
      <c r="S1978" s="0" t="s">
        <v>162</v>
      </c>
      <c r="T1978" s="0" t="n">
        <v>0</v>
      </c>
      <c r="U1978" s="0" t="n">
        <v>196843.08</v>
      </c>
      <c r="V1978" s="0" t="n">
        <v>0.013166131451726</v>
      </c>
      <c r="W1978" s="0" t="n">
        <v>609.466552734375</v>
      </c>
      <c r="X1978" s="0" t="n">
        <v>0.0167802609503269</v>
      </c>
      <c r="Y1978" s="0" t="n">
        <f aca="false">IF(ISNUMBER(C1978),INDEX(Scorecard!$D$5:$D$12,SUMPRODUCT(--(Scorecard!$G$5:$G$11&lt;C1978))+1),Scorecard!$D$13)</f>
        <v>0.488358159108655</v>
      </c>
      <c r="Z1978" s="0" t="n">
        <f aca="false">IF(ISNUMBER(D1978),INDEX(Scorecard!$D$14:$D$17,SUMPRODUCT(--(Scorecard!$G$14:$G$16&lt;D1978))+1),Scorecard!$D$18)</f>
        <v>0.0505355481560174</v>
      </c>
      <c r="AA1978" s="0" t="n">
        <f aca="false">IF(ISNUMBER(E1978),INDEX(Scorecard!$D$19:$D$26,SUMPRODUCT(--(Scorecard!$G$19:$G$25&lt;E1978))+1),Scorecard!$D$27)</f>
        <v>0.233621608745691</v>
      </c>
      <c r="AB1978" s="0" t="n">
        <f aca="false">IF(ISNUMBER(F1978),INDEX(Scorecard!$D$28:$D$35,SUMPRODUCT(--(Scorecard!$G$28:$G$34&lt;F1978))+1),Scorecard!$D$36)</f>
        <v>-0.132616866359722</v>
      </c>
      <c r="AC1978" s="0" t="n">
        <f aca="false">IF(ISNUMBER(H1978),INDEX(Scorecard!$D$37:$D$44,SUMPRODUCT(--(Scorecard!$G$37:$G$43&lt;H1978))+1),Scorecard!$D$45)</f>
        <v>-0.975503570149195</v>
      </c>
      <c r="AD1978" s="0" t="n">
        <f aca="false">IF(ISNUMBER(I1978),INDEX(Scorecard!$D$46:$D$52,SUMPRODUCT(--(Scorecard!$G$46:$G$51&lt;I1978))+1),Scorecard!$D$53)</f>
        <v>0.818882373006414</v>
      </c>
      <c r="AE1978" s="0" t="n">
        <f aca="false">IF(ISNUMBER(K1978),INDEX(Scorecard!$D$54:$D$61,SUMPRODUCT(--(Scorecard!$G$54:$G$60&lt;K1978))+1),Scorecard!$D$62)</f>
        <v>-0.357264871923982</v>
      </c>
      <c r="AF1978" s="0" t="n">
        <f aca="false">IF(ISNUMBER(L1978),INDEX(Scorecard!$D$63:$D$68,SUMPRODUCT(--(Scorecard!$G$63:$G$67&lt;L1978))+1),Scorecard!$D$69)</f>
        <v>0.322484508656054</v>
      </c>
      <c r="AG1978" s="0" t="n">
        <f aca="false">Inputs!$B$10+Scorecard!$J$5*Y1978+Scorecard!$J$6*Z1978+Scorecard!$J$7*AA1978+Scorecard!$J$8*AB1978+Scorecard!$J$9*AC1978+Scorecard!$J$10*AD1978+Scorecard!$J$11*AE1978+Scorecard!$J$12*AF1978</f>
        <v>-4.24010774639745</v>
      </c>
      <c r="AH1978" s="0" t="n">
        <f aca="false">MIN(1-Inputs!$B$13,MAX(Inputs!$B$13,1/(1+EXP(-(Inputs!$B$11*AG1978+Inputs!$B$12)))))</f>
        <v>0.0131661309932673</v>
      </c>
      <c r="AI1978" s="0" t="n">
        <f aca="false">Inputs!$B$9-Inputs!$B$8*AG1978</f>
        <v>609.466524575755</v>
      </c>
      <c r="AJ1978" s="0" t="n">
        <f aca="false">RANK(AH1978,$AH$5:$AH$2004,0)+COUNTIF($AH$4:AH1977,AH1978)</f>
        <v>667</v>
      </c>
      <c r="AK1978" s="0" t="n">
        <f aca="false">IF(AJ1978&lt;=Deciles!$B$5*(Deciles!$B$4+1),INT((AJ1978-1)/(Deciles!$B$4+1))+1,Deciles!$B$5+INT((AJ1978-1-Deciles!$B$5*(Deciles!$B$4+1))/Deciles!$B$4)+1)</f>
        <v>4</v>
      </c>
    </row>
    <row r="1979" customFormat="false" ht="15" hidden="false" customHeight="false" outlineLevel="0" collapsed="false">
      <c r="A1979" s="0" t="n">
        <v>59304</v>
      </c>
      <c r="B1979" s="0" t="s">
        <v>150</v>
      </c>
      <c r="C1979" s="0" t="n">
        <v>715</v>
      </c>
      <c r="D1979" s="0" t="n">
        <v>80</v>
      </c>
      <c r="E1979" s="0" t="n">
        <v>43.0299415588379</v>
      </c>
      <c r="F1979" s="0" t="n">
        <v>33</v>
      </c>
      <c r="G1979" s="0" t="n">
        <v>4.81599998474121</v>
      </c>
      <c r="H1979" s="0" t="n">
        <v>-1.81733322143555</v>
      </c>
      <c r="I1979" s="0" t="n">
        <v>92</v>
      </c>
      <c r="J1979" s="0" t="n">
        <v>11.446234703064</v>
      </c>
      <c r="K1979" s="0" t="n">
        <v>5.19999980926514</v>
      </c>
      <c r="L1979" s="0" t="n">
        <v>-0.208333492279053</v>
      </c>
      <c r="M1979" s="0" t="n">
        <v>7.33083200454712</v>
      </c>
      <c r="N1979" s="0" t="n">
        <v>0</v>
      </c>
      <c r="O1979" s="0" t="n">
        <v>0</v>
      </c>
      <c r="P1979" s="0" t="s">
        <v>144</v>
      </c>
      <c r="Q1979" s="0" t="s">
        <v>141</v>
      </c>
      <c r="R1979" s="0" t="n">
        <v>2</v>
      </c>
      <c r="S1979" s="0" t="s">
        <v>154</v>
      </c>
      <c r="T1979" s="0" t="n">
        <v>0</v>
      </c>
      <c r="U1979" s="0" t="n">
        <v>93548.42</v>
      </c>
      <c r="V1979" s="0" t="n">
        <v>0.0096649918705225</v>
      </c>
      <c r="W1979" s="0" t="n">
        <v>617.928955078125</v>
      </c>
      <c r="X1979" s="0" t="n">
        <v>0.0132095571607351</v>
      </c>
      <c r="Y1979" s="0" t="n">
        <f aca="false">IF(ISNUMBER(C1979),INDEX(Scorecard!$D$5:$D$12,SUMPRODUCT(--(Scorecard!$G$5:$G$11&lt;C1979))+1),Scorecard!$D$13)</f>
        <v>-0.0290424113398221</v>
      </c>
      <c r="Z1979" s="0" t="n">
        <f aca="false">IF(ISNUMBER(D1979),INDEX(Scorecard!$D$14:$D$17,SUMPRODUCT(--(Scorecard!$G$14:$G$16&lt;D1979))+1),Scorecard!$D$18)</f>
        <v>0.0505355481560174</v>
      </c>
      <c r="AA1979" s="0" t="n">
        <f aca="false">IF(ISNUMBER(E1979),INDEX(Scorecard!$D$19:$D$26,SUMPRODUCT(--(Scorecard!$G$19:$G$25&lt;E1979))+1),Scorecard!$D$27)</f>
        <v>0.57899015159425</v>
      </c>
      <c r="AB1979" s="0" t="n">
        <f aca="false">IF(ISNUMBER(F1979),INDEX(Scorecard!$D$28:$D$35,SUMPRODUCT(--(Scorecard!$G$28:$G$34&lt;F1979))+1),Scorecard!$D$36)</f>
        <v>-0.0008456427959252</v>
      </c>
      <c r="AC1979" s="0" t="n">
        <f aca="false">IF(ISNUMBER(H1979),INDEX(Scorecard!$D$37:$D$44,SUMPRODUCT(--(Scorecard!$G$37:$G$43&lt;H1979))+1),Scorecard!$D$45)</f>
        <v>1.35057635045042</v>
      </c>
      <c r="AD1979" s="0" t="n">
        <f aca="false">IF(ISNUMBER(I1979),INDEX(Scorecard!$D$46:$D$52,SUMPRODUCT(--(Scorecard!$G$46:$G$51&lt;I1979))+1),Scorecard!$D$53)</f>
        <v>0.818882373006414</v>
      </c>
      <c r="AE1979" s="0" t="n">
        <f aca="false">IF(ISNUMBER(K1979),INDEX(Scorecard!$D$54:$D$61,SUMPRODUCT(--(Scorecard!$G$54:$G$60&lt;K1979))+1),Scorecard!$D$62)</f>
        <v>0.214429354789033</v>
      </c>
      <c r="AF1979" s="0" t="n">
        <f aca="false">IF(ISNUMBER(L1979),INDEX(Scorecard!$D$63:$D$68,SUMPRODUCT(--(Scorecard!$G$63:$G$67&lt;L1979))+1),Scorecard!$D$69)</f>
        <v>0.322484508656054</v>
      </c>
      <c r="AG1979" s="0" t="n">
        <f aca="false">Inputs!$B$10+Scorecard!$J$5*Y1979+Scorecard!$J$6*Z1979+Scorecard!$J$7*AA1979+Scorecard!$J$8*AB1979+Scorecard!$J$9*AC1979+Scorecard!$J$10*AD1979+Scorecard!$J$11*AE1979+Scorecard!$J$12*AF1979</f>
        <v>-4.5333923473987</v>
      </c>
      <c r="AH1979" s="0" t="n">
        <f aca="false">MIN(1-Inputs!$B$13,MAX(Inputs!$B$13,1/(1+EXP(-(Inputs!$B$11*AG1979+Inputs!$B$12)))))</f>
        <v>0.00966499176982888</v>
      </c>
      <c r="AI1979" s="0" t="n">
        <f aca="false">Inputs!$B$9-Inputs!$B$8*AG1979</f>
        <v>617.928929364427</v>
      </c>
      <c r="AJ1979" s="0" t="n">
        <f aca="false">RANK(AH1979,$AH$5:$AH$2004,0)+COUNTIF($AH$4:AH1978,AH1979)</f>
        <v>840</v>
      </c>
      <c r="AK1979" s="0" t="n">
        <f aca="false">IF(AJ1979&lt;=Deciles!$B$5*(Deciles!$B$4+1),INT((AJ1979-1)/(Deciles!$B$4+1))+1,Deciles!$B$5+INT((AJ1979-1-Deciles!$B$5*(Deciles!$B$4+1))/Deciles!$B$4)+1)</f>
        <v>5</v>
      </c>
    </row>
    <row r="1980" customFormat="false" ht="15" hidden="false" customHeight="false" outlineLevel="0" collapsed="false">
      <c r="A1980" s="0" t="n">
        <v>59306</v>
      </c>
      <c r="B1980" s="0" t="s">
        <v>158</v>
      </c>
      <c r="C1980" s="0" t="n">
        <v>732</v>
      </c>
      <c r="D1980" s="0" t="n">
        <v>80</v>
      </c>
      <c r="E1980" s="0" t="n">
        <v>63.3028144836426</v>
      </c>
      <c r="F1980" s="0" t="n">
        <v>34</v>
      </c>
      <c r="G1980" s="0" t="n">
        <v>3.92600011825562</v>
      </c>
      <c r="H1980" s="0" t="n">
        <v>1.00933337211609</v>
      </c>
      <c r="I1980" s="0" t="n">
        <v>44</v>
      </c>
      <c r="J1980" s="0" t="n">
        <v>12.2366151809692</v>
      </c>
      <c r="K1980" s="0" t="n">
        <v>7.13333320617676</v>
      </c>
      <c r="L1980" s="0" t="n">
        <v>2.71025609970093</v>
      </c>
      <c r="M1980" s="0" t="n">
        <v>0.509527981281281</v>
      </c>
      <c r="N1980" s="0" t="n">
        <v>1</v>
      </c>
      <c r="O1980" s="0" t="n">
        <v>0</v>
      </c>
      <c r="P1980" s="0" t="s">
        <v>140</v>
      </c>
      <c r="Q1980" s="0" t="s">
        <v>141</v>
      </c>
      <c r="R1980" s="0" t="n">
        <v>1</v>
      </c>
      <c r="S1980" s="0" t="s">
        <v>149</v>
      </c>
      <c r="T1980" s="0" t="n">
        <v>0</v>
      </c>
      <c r="U1980" s="0" t="n">
        <v>206202.84</v>
      </c>
      <c r="V1980" s="0" t="n">
        <v>0.0226674675941467</v>
      </c>
      <c r="W1980" s="0" t="n">
        <v>594.501159667969</v>
      </c>
      <c r="X1980" s="0" t="n">
        <v>0.0174214597791433</v>
      </c>
      <c r="Y1980" s="0" t="n">
        <f aca="false">IF(ISNUMBER(C1980),INDEX(Scorecard!$D$5:$D$12,SUMPRODUCT(--(Scorecard!$G$5:$G$11&lt;C1980))+1),Scorecard!$D$13)</f>
        <v>-0.0290424113398221</v>
      </c>
      <c r="Z1980" s="0" t="n">
        <f aca="false">IF(ISNUMBER(D1980),INDEX(Scorecard!$D$14:$D$17,SUMPRODUCT(--(Scorecard!$G$14:$G$16&lt;D1980))+1),Scorecard!$D$18)</f>
        <v>0.0505355481560174</v>
      </c>
      <c r="AA1980" s="0" t="n">
        <f aca="false">IF(ISNUMBER(E1980),INDEX(Scorecard!$D$19:$D$26,SUMPRODUCT(--(Scorecard!$G$19:$G$25&lt;E1980))+1),Scorecard!$D$27)</f>
        <v>0.233621608745691</v>
      </c>
      <c r="AB1980" s="0" t="n">
        <f aca="false">IF(ISNUMBER(F1980),INDEX(Scorecard!$D$28:$D$35,SUMPRODUCT(--(Scorecard!$G$28:$G$34&lt;F1980))+1),Scorecard!$D$36)</f>
        <v>-0.0008456427959252</v>
      </c>
      <c r="AC1980" s="0" t="n">
        <f aca="false">IF(ISNUMBER(H1980),INDEX(Scorecard!$D$37:$D$44,SUMPRODUCT(--(Scorecard!$G$37:$G$43&lt;H1980))+1),Scorecard!$D$45)</f>
        <v>-0.975503570149195</v>
      </c>
      <c r="AD1980" s="0" t="n">
        <f aca="false">IF(ISNUMBER(I1980),INDEX(Scorecard!$D$46:$D$52,SUMPRODUCT(--(Scorecard!$G$46:$G$51&lt;I1980))+1),Scorecard!$D$53)</f>
        <v>0.818882373006414</v>
      </c>
      <c r="AE1980" s="0" t="n">
        <f aca="false">IF(ISNUMBER(K1980),INDEX(Scorecard!$D$54:$D$61,SUMPRODUCT(--(Scorecard!$G$54:$G$60&lt;K1980))+1),Scorecard!$D$62)</f>
        <v>-0.541917179454542</v>
      </c>
      <c r="AF1980" s="0" t="n">
        <f aca="false">IF(ISNUMBER(L1980),INDEX(Scorecard!$D$63:$D$68,SUMPRODUCT(--(Scorecard!$G$63:$G$67&lt;L1980))+1),Scorecard!$D$69)</f>
        <v>0.322484508656054</v>
      </c>
      <c r="AG1980" s="0" t="n">
        <f aca="false">Inputs!$B$10+Scorecard!$J$5*Y1980+Scorecard!$J$6*Z1980+Scorecard!$J$7*AA1980+Scorecard!$J$8*AB1980+Scorecard!$J$9*AC1980+Scorecard!$J$10*AD1980+Scorecard!$J$11*AE1980+Scorecard!$J$12*AF1980</f>
        <v>-3.7214479870874</v>
      </c>
      <c r="AH1980" s="0" t="n">
        <f aca="false">MIN(1-Inputs!$B$13,MAX(Inputs!$B$13,1/(1+EXP(-(Inputs!$B$11*AG1980+Inputs!$B$12)))))</f>
        <v>0.022667468406591</v>
      </c>
      <c r="AI1980" s="0" t="n">
        <f aca="false">Inputs!$B$9-Inputs!$B$8*AG1980</f>
        <v>594.50116732245</v>
      </c>
      <c r="AJ1980" s="0" t="n">
        <f aca="false">RANK(AH1980,$AH$5:$AH$2004,0)+COUNTIF($AH$4:AH1979,AH1980)</f>
        <v>419</v>
      </c>
      <c r="AK1980" s="0" t="n">
        <f aca="false">IF(AJ1980&lt;=Deciles!$B$5*(Deciles!$B$4+1),INT((AJ1980-1)/(Deciles!$B$4+1))+1,Deciles!$B$5+INT((AJ1980-1-Deciles!$B$5*(Deciles!$B$4+1))/Deciles!$B$4)+1)</f>
        <v>3</v>
      </c>
    </row>
    <row r="1981" customFormat="false" ht="15" hidden="false" customHeight="false" outlineLevel="0" collapsed="false">
      <c r="A1981" s="0" t="n">
        <v>59341</v>
      </c>
      <c r="B1981" s="0" t="s">
        <v>158</v>
      </c>
      <c r="C1981" s="0" t="n">
        <v>830</v>
      </c>
      <c r="D1981" s="0" t="n">
        <v>75.0233459472656</v>
      </c>
      <c r="E1981" s="0" t="n">
        <v>37.3672904968262</v>
      </c>
      <c r="F1981" s="0" t="n">
        <v>31</v>
      </c>
      <c r="G1981" s="0" t="n">
        <v>3.7960000038147</v>
      </c>
      <c r="H1981" s="0" t="n">
        <v>0.879333257675171</v>
      </c>
      <c r="I1981" s="0" t="n">
        <v>105</v>
      </c>
      <c r="J1981" s="0" t="n">
        <v>11.8612413406372</v>
      </c>
      <c r="K1981" s="0" t="n">
        <v>6.73333311080933</v>
      </c>
      <c r="L1981" s="0" t="n">
        <v>2.71025609970093</v>
      </c>
      <c r="M1981" s="0" t="n">
        <v>0.529953420162201</v>
      </c>
      <c r="N1981" s="0" t="n">
        <v>0</v>
      </c>
      <c r="O1981" s="0" t="n">
        <v>0</v>
      </c>
      <c r="P1981" s="0" t="s">
        <v>144</v>
      </c>
      <c r="Q1981" s="0" t="s">
        <v>141</v>
      </c>
      <c r="R1981" s="0" t="n">
        <v>1</v>
      </c>
      <c r="S1981" s="0" t="s">
        <v>151</v>
      </c>
      <c r="T1981" s="0" t="n">
        <v>0</v>
      </c>
      <c r="U1981" s="0" t="n">
        <v>141667.97</v>
      </c>
      <c r="V1981" s="0" t="n">
        <v>0.00131015083752573</v>
      </c>
      <c r="W1981" s="0" t="n">
        <v>672.240539550781</v>
      </c>
      <c r="X1981" s="0" t="n">
        <v>0.00164574256632477</v>
      </c>
      <c r="Y1981" s="0" t="n">
        <f aca="false">IF(ISNUMBER(C1981),INDEX(Scorecard!$D$5:$D$12,SUMPRODUCT(--(Scorecard!$G$5:$G$11&lt;C1981))+1),Scorecard!$D$13)</f>
        <v>2.19112706886128</v>
      </c>
      <c r="Z1981" s="0" t="n">
        <f aca="false">IF(ISNUMBER(D1981),INDEX(Scorecard!$D$14:$D$17,SUMPRODUCT(--(Scorecard!$G$14:$G$16&lt;D1981))+1),Scorecard!$D$18)</f>
        <v>0.128579646629417</v>
      </c>
      <c r="AA1981" s="0" t="n">
        <f aca="false">IF(ISNUMBER(E1981),INDEX(Scorecard!$D$19:$D$26,SUMPRODUCT(--(Scorecard!$G$19:$G$25&lt;E1981))+1),Scorecard!$D$27)</f>
        <v>0.57899015159425</v>
      </c>
      <c r="AB1981" s="0" t="n">
        <f aca="false">IF(ISNUMBER(F1981),INDEX(Scorecard!$D$28:$D$35,SUMPRODUCT(--(Scorecard!$G$28:$G$34&lt;F1981))+1),Scorecard!$D$36)</f>
        <v>0.126913191054783</v>
      </c>
      <c r="AC1981" s="0" t="n">
        <f aca="false">IF(ISNUMBER(H1981),INDEX(Scorecard!$D$37:$D$44,SUMPRODUCT(--(Scorecard!$G$37:$G$43&lt;H1981))+1),Scorecard!$D$45)</f>
        <v>-0.569454719285959</v>
      </c>
      <c r="AD1981" s="0" t="n">
        <f aca="false">IF(ISNUMBER(I1981),INDEX(Scorecard!$D$46:$D$52,SUMPRODUCT(--(Scorecard!$G$46:$G$51&lt;I1981))+1),Scorecard!$D$53)</f>
        <v>0.818882373006414</v>
      </c>
      <c r="AE1981" s="0" t="n">
        <f aca="false">IF(ISNUMBER(K1981),INDEX(Scorecard!$D$54:$D$61,SUMPRODUCT(--(Scorecard!$G$54:$G$60&lt;K1981))+1),Scorecard!$D$62)</f>
        <v>-0.357264871923982</v>
      </c>
      <c r="AF1981" s="0" t="n">
        <f aca="false">IF(ISNUMBER(L1981),INDEX(Scorecard!$D$63:$D$68,SUMPRODUCT(--(Scorecard!$G$63:$G$67&lt;L1981))+1),Scorecard!$D$69)</f>
        <v>0.322484508656054</v>
      </c>
      <c r="AG1981" s="0" t="n">
        <f aca="false">Inputs!$B$10+Scorecard!$J$5*Y1981+Scorecard!$J$6*Z1981+Scorecard!$J$7*AA1981+Scorecard!$J$8*AB1981+Scorecard!$J$9*AC1981+Scorecard!$J$10*AD1981+Scorecard!$J$11*AE1981+Scorecard!$J$12*AF1981</f>
        <v>-6.41568829600205</v>
      </c>
      <c r="AH1981" s="0" t="n">
        <f aca="false">MIN(1-Inputs!$B$13,MAX(Inputs!$B$13,1/(1+EXP(-(Inputs!$B$11*AG1981+Inputs!$B$12)))))</f>
        <v>0.00131015086881778</v>
      </c>
      <c r="AI1981" s="0" t="n">
        <f aca="false">Inputs!$B$9-Inputs!$B$8*AG1981</f>
        <v>672.240509975136</v>
      </c>
      <c r="AJ1981" s="0" t="n">
        <f aca="false">RANK(AH1981,$AH$5:$AH$2004,0)+COUNTIF($AH$4:AH1980,AH1981)</f>
        <v>1844</v>
      </c>
      <c r="AK1981" s="0" t="n">
        <f aca="false">IF(AJ1981&lt;=Deciles!$B$5*(Deciles!$B$4+1),INT((AJ1981-1)/(Deciles!$B$4+1))+1,Deciles!$B$5+INT((AJ1981-1-Deciles!$B$5*(Deciles!$B$4+1))/Deciles!$B$4)+1)</f>
        <v>10</v>
      </c>
    </row>
    <row r="1982" customFormat="false" ht="15" hidden="false" customHeight="false" outlineLevel="0" collapsed="false">
      <c r="A1982" s="0" t="n">
        <v>59385</v>
      </c>
      <c r="B1982" s="0" t="s">
        <v>145</v>
      </c>
      <c r="C1982" s="0" t="n">
        <v>705</v>
      </c>
      <c r="D1982" s="0" t="n">
        <v>80</v>
      </c>
      <c r="E1982" s="0" t="n">
        <v>71.6139907836914</v>
      </c>
      <c r="F1982" s="0" t="n">
        <v>46</v>
      </c>
      <c r="G1982" s="0" t="n">
        <v>4.2020001411438</v>
      </c>
      <c r="H1982" s="0" t="n">
        <v>0.685333490371704</v>
      </c>
      <c r="I1982" s="0" t="n">
        <v>30</v>
      </c>
      <c r="J1982" s="0" t="n">
        <v>12.1582384109497</v>
      </c>
      <c r="K1982" s="0" t="n">
        <v>4.85833311080933</v>
      </c>
      <c r="L1982" s="0" t="n">
        <v>-1.875</v>
      </c>
      <c r="M1982" s="0" t="n">
        <v>4.48895072937012</v>
      </c>
      <c r="N1982" s="0" t="n">
        <v>0</v>
      </c>
      <c r="O1982" s="0" t="n">
        <v>0</v>
      </c>
      <c r="P1982" s="0" t="s">
        <v>144</v>
      </c>
      <c r="Q1982" s="0" t="s">
        <v>141</v>
      </c>
      <c r="R1982" s="0" t="n">
        <v>1</v>
      </c>
      <c r="S1982" s="0" t="s">
        <v>161</v>
      </c>
      <c r="T1982" s="0" t="n">
        <v>0</v>
      </c>
      <c r="U1982" s="0" t="n">
        <v>190658.42</v>
      </c>
      <c r="V1982" s="0" t="n">
        <v>0.041147768497467</v>
      </c>
      <c r="W1982" s="0" t="n">
        <v>577.847778320313</v>
      </c>
      <c r="X1982" s="0" t="n">
        <v>0.0469302125275135</v>
      </c>
      <c r="Y1982" s="0" t="n">
        <f aca="false">IF(ISNUMBER(C1982),INDEX(Scorecard!$D$5:$D$12,SUMPRODUCT(--(Scorecard!$G$5:$G$11&lt;C1982))+1),Scorecard!$D$13)</f>
        <v>-0.513000642971656</v>
      </c>
      <c r="Z1982" s="0" t="n">
        <f aca="false">IF(ISNUMBER(D1982),INDEX(Scorecard!$D$14:$D$17,SUMPRODUCT(--(Scorecard!$G$14:$G$16&lt;D1982))+1),Scorecard!$D$18)</f>
        <v>0.0505355481560174</v>
      </c>
      <c r="AA1982" s="0" t="n">
        <f aca="false">IF(ISNUMBER(E1982),INDEX(Scorecard!$D$19:$D$26,SUMPRODUCT(--(Scorecard!$G$19:$G$25&lt;E1982))+1),Scorecard!$D$27)</f>
        <v>0.0530843085177338</v>
      </c>
      <c r="AB1982" s="0" t="n">
        <f aca="false">IF(ISNUMBER(F1982),INDEX(Scorecard!$D$28:$D$35,SUMPRODUCT(--(Scorecard!$G$28:$G$34&lt;F1982))+1),Scorecard!$D$36)</f>
        <v>-0.400689107298307</v>
      </c>
      <c r="AC1982" s="0" t="n">
        <f aca="false">IF(ISNUMBER(H1982),INDEX(Scorecard!$D$37:$D$44,SUMPRODUCT(--(Scorecard!$G$37:$G$43&lt;H1982))+1),Scorecard!$D$45)</f>
        <v>-0.569454719285959</v>
      </c>
      <c r="AD1982" s="0" t="n">
        <f aca="false">IF(ISNUMBER(I1982),INDEX(Scorecard!$D$46:$D$52,SUMPRODUCT(--(Scorecard!$G$46:$G$51&lt;I1982))+1),Scorecard!$D$53)</f>
        <v>0.123869379412532</v>
      </c>
      <c r="AE1982" s="0" t="n">
        <f aca="false">IF(ISNUMBER(K1982),INDEX(Scorecard!$D$54:$D$61,SUMPRODUCT(--(Scorecard!$G$54:$G$60&lt;K1982))+1),Scorecard!$D$62)</f>
        <v>0.214429354789033</v>
      </c>
      <c r="AF1982" s="0" t="n">
        <f aca="false">IF(ISNUMBER(L1982),INDEX(Scorecard!$D$63:$D$68,SUMPRODUCT(--(Scorecard!$G$63:$G$67&lt;L1982))+1),Scorecard!$D$69)</f>
        <v>-0.340582194386522</v>
      </c>
      <c r="AG1982" s="0" t="n">
        <f aca="false">Inputs!$B$10+Scorecard!$J$5*Y1982+Scorecard!$J$6*Z1982+Scorecard!$J$7*AA1982+Scorecard!$J$8*AB1982+Scorecard!$J$9*AC1982+Scorecard!$J$10*AD1982+Scorecard!$J$11*AE1982+Scorecard!$J$12*AF1982</f>
        <v>-3.14428581240023</v>
      </c>
      <c r="AH1982" s="0" t="n">
        <f aca="false">MIN(1-Inputs!$B$13,MAX(Inputs!$B$13,1/(1+EXP(-(Inputs!$B$11*AG1982+Inputs!$B$12)))))</f>
        <v>0.041147769798678</v>
      </c>
      <c r="AI1982" s="0" t="n">
        <f aca="false">Inputs!$B$9-Inputs!$B$8*AG1982</f>
        <v>577.847787178252</v>
      </c>
      <c r="AJ1982" s="0" t="n">
        <f aca="false">RANK(AH1982,$AH$5:$AH$2004,0)+COUNTIF($AH$4:AH1981,AH1982)</f>
        <v>209</v>
      </c>
      <c r="AK1982" s="0" t="n">
        <f aca="false">IF(AJ1982&lt;=Deciles!$B$5*(Deciles!$B$4+1),INT((AJ1982-1)/(Deciles!$B$4+1))+1,Deciles!$B$5+INT((AJ1982-1-Deciles!$B$5*(Deciles!$B$4+1))/Deciles!$B$4)+1)</f>
        <v>2</v>
      </c>
    </row>
    <row r="1983" customFormat="false" ht="15" hidden="false" customHeight="false" outlineLevel="0" collapsed="false">
      <c r="A1983" s="0" t="n">
        <v>59397</v>
      </c>
      <c r="B1983" s="0" t="s">
        <v>152</v>
      </c>
      <c r="C1983" s="0" t="n">
        <v>710</v>
      </c>
      <c r="D1983" s="0" t="n">
        <v>80.5682144165039</v>
      </c>
      <c r="E1983" s="0" t="n">
        <v>52.136775970459</v>
      </c>
      <c r="F1983" s="0" t="n">
        <v>27</v>
      </c>
      <c r="G1983" s="0" t="n">
        <v>3.70700001716614</v>
      </c>
      <c r="H1983" s="0" t="n">
        <v>-2.72633337974548</v>
      </c>
      <c r="I1983" s="0" t="n">
        <v>72</v>
      </c>
      <c r="J1983" s="0" t="n">
        <v>13.4193601608276</v>
      </c>
      <c r="K1983" s="0" t="n">
        <v>4.80000019073486</v>
      </c>
      <c r="L1983" s="0" t="n">
        <v>-0.458333015441895</v>
      </c>
      <c r="M1983" s="0" t="n">
        <v>6.28858137130737</v>
      </c>
      <c r="N1983" s="0" t="n">
        <v>0</v>
      </c>
      <c r="O1983" s="0" t="n">
        <v>0</v>
      </c>
      <c r="P1983" s="0" t="s">
        <v>144</v>
      </c>
      <c r="Q1983" s="0" t="s">
        <v>141</v>
      </c>
      <c r="R1983" s="0" t="n">
        <v>1</v>
      </c>
      <c r="S1983" s="0" t="s">
        <v>149</v>
      </c>
      <c r="T1983" s="0" t="n">
        <v>0</v>
      </c>
      <c r="U1983" s="0" t="n">
        <v>672905.44</v>
      </c>
      <c r="V1983" s="0" t="n">
        <v>0.0111504942178726</v>
      </c>
      <c r="W1983" s="0" t="n">
        <v>614.018859863281</v>
      </c>
      <c r="X1983" s="0" t="n">
        <v>0.00724080950021744</v>
      </c>
      <c r="Y1983" s="0" t="n">
        <f aca="false">IF(ISNUMBER(C1983),INDEX(Scorecard!$D$5:$D$12,SUMPRODUCT(--(Scorecard!$G$5:$G$11&lt;C1983))+1),Scorecard!$D$13)</f>
        <v>-0.513000642971656</v>
      </c>
      <c r="Z1983" s="0" t="n">
        <f aca="false">IF(ISNUMBER(D1983),INDEX(Scorecard!$D$14:$D$17,SUMPRODUCT(--(Scorecard!$G$14:$G$16&lt;D1983))+1),Scorecard!$D$18)</f>
        <v>0.0505355481560174</v>
      </c>
      <c r="AA1983" s="0" t="n">
        <f aca="false">IF(ISNUMBER(E1983),INDEX(Scorecard!$D$19:$D$26,SUMPRODUCT(--(Scorecard!$G$19:$G$25&lt;E1983))+1),Scorecard!$D$27)</f>
        <v>0.57899015159425</v>
      </c>
      <c r="AB1983" s="0" t="n">
        <f aca="false">IF(ISNUMBER(F1983),INDEX(Scorecard!$D$28:$D$35,SUMPRODUCT(--(Scorecard!$G$28:$G$34&lt;F1983))+1),Scorecard!$D$36)</f>
        <v>0.165097008946478</v>
      </c>
      <c r="AC1983" s="0" t="n">
        <f aca="false">IF(ISNUMBER(H1983),INDEX(Scorecard!$D$37:$D$44,SUMPRODUCT(--(Scorecard!$G$37:$G$43&lt;H1983))+1),Scorecard!$D$45)</f>
        <v>1.35057635045042</v>
      </c>
      <c r="AD1983" s="0" t="n">
        <f aca="false">IF(ISNUMBER(I1983),INDEX(Scorecard!$D$46:$D$52,SUMPRODUCT(--(Scorecard!$G$46:$G$51&lt;I1983))+1),Scorecard!$D$53)</f>
        <v>0.818882373006414</v>
      </c>
      <c r="AE1983" s="0" t="n">
        <f aca="false">IF(ISNUMBER(K1983),INDEX(Scorecard!$D$54:$D$61,SUMPRODUCT(--(Scorecard!$G$54:$G$60&lt;K1983))+1),Scorecard!$D$62)</f>
        <v>0.409483001259379</v>
      </c>
      <c r="AF1983" s="0" t="n">
        <f aca="false">IF(ISNUMBER(L1983),INDEX(Scorecard!$D$63:$D$68,SUMPRODUCT(--(Scorecard!$G$63:$G$67&lt;L1983))+1),Scorecard!$D$69)</f>
        <v>0.322484508656054</v>
      </c>
      <c r="AG1983" s="0" t="n">
        <f aca="false">Inputs!$B$10+Scorecard!$J$5*Y1983+Scorecard!$J$6*Z1983+Scorecard!$J$7*AA1983+Scorecard!$J$8*AB1983+Scorecard!$J$9*AC1983+Scorecard!$J$10*AD1983+Scorecard!$J$11*AE1983+Scorecard!$J$12*AF1983</f>
        <v>-4.39787889750391</v>
      </c>
      <c r="AH1983" s="0" t="n">
        <f aca="false">MIN(1-Inputs!$B$13,MAX(Inputs!$B$13,1/(1+EXP(-(Inputs!$B$11*AG1983+Inputs!$B$12)))))</f>
        <v>0.011150494612685</v>
      </c>
      <c r="AI1983" s="0" t="n">
        <f aca="false">Inputs!$B$9-Inputs!$B$8*AG1983</f>
        <v>614.018837721688</v>
      </c>
      <c r="AJ1983" s="0" t="n">
        <f aca="false">RANK(AH1983,$AH$5:$AH$2004,0)+COUNTIF($AH$4:AH1982,AH1983)</f>
        <v>747</v>
      </c>
      <c r="AK1983" s="0" t="n">
        <f aca="false">IF(AJ1983&lt;=Deciles!$B$5*(Deciles!$B$4+1),INT((AJ1983-1)/(Deciles!$B$4+1))+1,Deciles!$B$5+INT((AJ1983-1-Deciles!$B$5*(Deciles!$B$4+1))/Deciles!$B$4)+1)</f>
        <v>4</v>
      </c>
    </row>
    <row r="1984" customFormat="false" ht="15" hidden="false" customHeight="false" outlineLevel="0" collapsed="false">
      <c r="A1984" s="0" t="n">
        <v>59414</v>
      </c>
      <c r="B1984" s="0" t="s">
        <v>155</v>
      </c>
      <c r="C1984" s="0" t="n">
        <v>737</v>
      </c>
      <c r="D1984" s="0" t="n">
        <v>83.8527603149414</v>
      </c>
      <c r="E1984" s="0" t="n">
        <v>70.8638916015625</v>
      </c>
      <c r="F1984" s="0" t="n">
        <v>31</v>
      </c>
      <c r="G1984" s="0" t="n">
        <v>3.86999988555908</v>
      </c>
      <c r="H1984" s="0" t="n">
        <v>-1.86333322525024</v>
      </c>
      <c r="I1984" s="0" t="n">
        <v>35</v>
      </c>
      <c r="J1984" s="0" t="n">
        <v>11.6967239379883</v>
      </c>
      <c r="K1984" s="0" t="n">
        <v>4.40833330154419</v>
      </c>
      <c r="L1984" s="0" t="n">
        <v>-1.125</v>
      </c>
      <c r="M1984" s="0" t="n">
        <v>6.02960968017578</v>
      </c>
      <c r="N1984" s="0" t="n">
        <v>0</v>
      </c>
      <c r="O1984" s="0" t="n">
        <v>0</v>
      </c>
      <c r="P1984" s="0" t="s">
        <v>144</v>
      </c>
      <c r="Q1984" s="0" t="s">
        <v>141</v>
      </c>
      <c r="R1984" s="0" t="n">
        <v>2</v>
      </c>
      <c r="S1984" s="0" t="s">
        <v>156</v>
      </c>
      <c r="T1984" s="0" t="n">
        <v>0</v>
      </c>
      <c r="U1984" s="0" t="n">
        <v>120177.38</v>
      </c>
      <c r="V1984" s="0" t="n">
        <v>0.00627885619178414</v>
      </c>
      <c r="W1984" s="0" t="n">
        <v>629.694702148438</v>
      </c>
      <c r="X1984" s="0" t="n">
        <v>0.00604991754516959</v>
      </c>
      <c r="Y1984" s="0" t="n">
        <f aca="false">IF(ISNUMBER(C1984),INDEX(Scorecard!$D$5:$D$12,SUMPRODUCT(--(Scorecard!$G$5:$G$11&lt;C1984))+1),Scorecard!$D$13)</f>
        <v>0.488358159108655</v>
      </c>
      <c r="Z1984" s="0" t="n">
        <f aca="false">IF(ISNUMBER(D1984),INDEX(Scorecard!$D$14:$D$17,SUMPRODUCT(--(Scorecard!$G$14:$G$16&lt;D1984))+1),Scorecard!$D$18)</f>
        <v>0.0505355481560174</v>
      </c>
      <c r="AA1984" s="0" t="n">
        <f aca="false">IF(ISNUMBER(E1984),INDEX(Scorecard!$D$19:$D$26,SUMPRODUCT(--(Scorecard!$G$19:$G$25&lt;E1984))+1),Scorecard!$D$27)</f>
        <v>0.0530843085177338</v>
      </c>
      <c r="AB1984" s="0" t="n">
        <f aca="false">IF(ISNUMBER(F1984),INDEX(Scorecard!$D$28:$D$35,SUMPRODUCT(--(Scorecard!$G$28:$G$34&lt;F1984))+1),Scorecard!$D$36)</f>
        <v>0.126913191054783</v>
      </c>
      <c r="AC1984" s="0" t="n">
        <f aca="false">IF(ISNUMBER(H1984),INDEX(Scorecard!$D$37:$D$44,SUMPRODUCT(--(Scorecard!$G$37:$G$43&lt;H1984))+1),Scorecard!$D$45)</f>
        <v>1.35057635045042</v>
      </c>
      <c r="AD1984" s="0" t="n">
        <f aca="false">IF(ISNUMBER(I1984),INDEX(Scorecard!$D$46:$D$52,SUMPRODUCT(--(Scorecard!$G$46:$G$51&lt;I1984))+1),Scorecard!$D$53)</f>
        <v>0.123869379412532</v>
      </c>
      <c r="AE1984" s="0" t="n">
        <f aca="false">IF(ISNUMBER(K1984),INDEX(Scorecard!$D$54:$D$61,SUMPRODUCT(--(Scorecard!$G$54:$G$60&lt;K1984))+1),Scorecard!$D$62)</f>
        <v>0.409483001259379</v>
      </c>
      <c r="AF1984" s="0" t="n">
        <f aca="false">IF(ISNUMBER(L1984),INDEX(Scorecard!$D$63:$D$68,SUMPRODUCT(--(Scorecard!$G$63:$G$67&lt;L1984))+1),Scorecard!$D$69)</f>
        <v>-0.340582194386522</v>
      </c>
      <c r="AG1984" s="0" t="n">
        <f aca="false">Inputs!$B$10+Scorecard!$J$5*Y1984+Scorecard!$J$6*Z1984+Scorecard!$J$7*AA1984+Scorecard!$J$8*AB1984+Scorecard!$J$9*AC1984+Scorecard!$J$10*AD1984+Scorecard!$J$11*AE1984+Scorecard!$J$12*AF1984</f>
        <v>-4.941162959562</v>
      </c>
      <c r="AH1984" s="0" t="n">
        <f aca="false">MIN(1-Inputs!$B$13,MAX(Inputs!$B$13,1/(1+EXP(-(Inputs!$B$11*AG1984+Inputs!$B$12)))))</f>
        <v>0.00627885617959822</v>
      </c>
      <c r="AI1984" s="0" t="n">
        <f aca="false">Inputs!$B$9-Inputs!$B$8*AG1984</f>
        <v>629.694702164192</v>
      </c>
      <c r="AJ1984" s="0" t="n">
        <f aca="false">RANK(AH1984,$AH$5:$AH$2004,0)+COUNTIF($AH$4:AH1983,AH1984)</f>
        <v>1114</v>
      </c>
      <c r="AK1984" s="0" t="n">
        <f aca="false">IF(AJ1984&lt;=Deciles!$B$5*(Deciles!$B$4+1),INT((AJ1984-1)/(Deciles!$B$4+1))+1,Deciles!$B$5+INT((AJ1984-1-Deciles!$B$5*(Deciles!$B$4+1))/Deciles!$B$4)+1)</f>
        <v>6</v>
      </c>
    </row>
    <row r="1985" customFormat="false" ht="15" hidden="false" customHeight="false" outlineLevel="0" collapsed="false">
      <c r="A1985" s="0" t="n">
        <v>59506</v>
      </c>
      <c r="B1985" s="0" t="s">
        <v>143</v>
      </c>
      <c r="C1985" s="0" t="n">
        <v>774</v>
      </c>
      <c r="D1985" s="0" t="n">
        <v>70.5009078979492</v>
      </c>
      <c r="E1985" s="0" t="n">
        <v>46.2787628173828</v>
      </c>
      <c r="F1985" s="0" t="n">
        <v>33</v>
      </c>
      <c r="G1985" s="0" t="n">
        <v>4.11100006103516</v>
      </c>
      <c r="H1985" s="0" t="n">
        <v>0.877666711807251</v>
      </c>
      <c r="I1985" s="0" t="n">
        <v>80</v>
      </c>
      <c r="J1985" s="0" t="n">
        <v>11.8527517318726</v>
      </c>
      <c r="K1985" s="0" t="n">
        <v>8.93333339691162</v>
      </c>
      <c r="L1985" s="0" t="n">
        <v>5.07179498672485</v>
      </c>
      <c r="M1985" s="0" t="n">
        <v>1.95005702972412</v>
      </c>
      <c r="N1985" s="0" t="n">
        <v>0</v>
      </c>
      <c r="O1985" s="0" t="n">
        <v>0</v>
      </c>
      <c r="P1985" s="0" t="s">
        <v>140</v>
      </c>
      <c r="Q1985" s="0" t="s">
        <v>141</v>
      </c>
      <c r="R1985" s="0" t="n">
        <v>2</v>
      </c>
      <c r="S1985" s="0" t="s">
        <v>142</v>
      </c>
      <c r="T1985" s="0" t="n">
        <v>0</v>
      </c>
      <c r="U1985" s="0" t="n">
        <v>140470.38</v>
      </c>
      <c r="V1985" s="0" t="n">
        <v>0.00491126161068678</v>
      </c>
      <c r="W1985" s="0" t="n">
        <v>636.380432128906</v>
      </c>
      <c r="X1985" s="0" t="n">
        <v>0.00374816241674125</v>
      </c>
      <c r="Y1985" s="0" t="n">
        <f aca="false">IF(ISNUMBER(C1985),INDEX(Scorecard!$D$5:$D$12,SUMPRODUCT(--(Scorecard!$G$5:$G$11&lt;C1985))+1),Scorecard!$D$13)</f>
        <v>1.23750384304241</v>
      </c>
      <c r="Z1985" s="0" t="n">
        <f aca="false">IF(ISNUMBER(D1985),INDEX(Scorecard!$D$14:$D$17,SUMPRODUCT(--(Scorecard!$G$14:$G$16&lt;D1985))+1),Scorecard!$D$18)</f>
        <v>0.128579646629417</v>
      </c>
      <c r="AA1985" s="0" t="n">
        <f aca="false">IF(ISNUMBER(E1985),INDEX(Scorecard!$D$19:$D$26,SUMPRODUCT(--(Scorecard!$G$19:$G$25&lt;E1985))+1),Scorecard!$D$27)</f>
        <v>0.57899015159425</v>
      </c>
      <c r="AB1985" s="0" t="n">
        <f aca="false">IF(ISNUMBER(F1985),INDEX(Scorecard!$D$28:$D$35,SUMPRODUCT(--(Scorecard!$G$28:$G$34&lt;F1985))+1),Scorecard!$D$36)</f>
        <v>-0.0008456427959252</v>
      </c>
      <c r="AC1985" s="0" t="n">
        <f aca="false">IF(ISNUMBER(H1985),INDEX(Scorecard!$D$37:$D$44,SUMPRODUCT(--(Scorecard!$G$37:$G$43&lt;H1985))+1),Scorecard!$D$45)</f>
        <v>-0.569454719285959</v>
      </c>
      <c r="AD1985" s="0" t="n">
        <f aca="false">IF(ISNUMBER(I1985),INDEX(Scorecard!$D$46:$D$52,SUMPRODUCT(--(Scorecard!$G$46:$G$51&lt;I1985))+1),Scorecard!$D$53)</f>
        <v>0.818882373006414</v>
      </c>
      <c r="AE1985" s="0" t="n">
        <f aca="false">IF(ISNUMBER(K1985),INDEX(Scorecard!$D$54:$D$61,SUMPRODUCT(--(Scorecard!$G$54:$G$60&lt;K1985))+1),Scorecard!$D$62)</f>
        <v>-0.541917179454542</v>
      </c>
      <c r="AF1985" s="0" t="n">
        <f aca="false">IF(ISNUMBER(L1985),INDEX(Scorecard!$D$63:$D$68,SUMPRODUCT(--(Scorecard!$G$63:$G$67&lt;L1985))+1),Scorecard!$D$69)</f>
        <v>0.322484508656054</v>
      </c>
      <c r="AG1985" s="0" t="n">
        <f aca="false">Inputs!$B$10+Scorecard!$J$5*Y1985+Scorecard!$J$6*Z1985+Scorecard!$J$7*AA1985+Scorecard!$J$8*AB1985+Scorecard!$J$9*AC1985+Scorecard!$J$10*AD1985+Scorecard!$J$11*AE1985+Scorecard!$J$12*AF1985</f>
        <v>-5.17287264062851</v>
      </c>
      <c r="AH1985" s="0" t="n">
        <f aca="false">MIN(1-Inputs!$B$13,MAX(Inputs!$B$13,1/(1+EXP(-(Inputs!$B$11*AG1985+Inputs!$B$12)))))</f>
        <v>0.00491126168517385</v>
      </c>
      <c r="AI1985" s="0" t="n">
        <f aca="false">Inputs!$B$9-Inputs!$B$8*AG1985</f>
        <v>636.380430320204</v>
      </c>
      <c r="AJ1985" s="0" t="n">
        <f aca="false">RANK(AH1985,$AH$5:$AH$2004,0)+COUNTIF($AH$4:AH1984,AH1985)</f>
        <v>1267</v>
      </c>
      <c r="AK1985" s="0" t="n">
        <f aca="false">IF(AJ1985&lt;=Deciles!$B$5*(Deciles!$B$4+1),INT((AJ1985-1)/(Deciles!$B$4+1))+1,Deciles!$B$5+INT((AJ1985-1-Deciles!$B$5*(Deciles!$B$4+1))/Deciles!$B$4)+1)</f>
        <v>7</v>
      </c>
    </row>
    <row r="1986" customFormat="false" ht="15" hidden="false" customHeight="false" outlineLevel="0" collapsed="false">
      <c r="A1986" s="0" t="n">
        <v>59515</v>
      </c>
      <c r="B1986" s="0" t="s">
        <v>155</v>
      </c>
      <c r="C1986" s="0" t="n">
        <v>771</v>
      </c>
      <c r="D1986" s="0" t="n">
        <v>86.6784744262695</v>
      </c>
      <c r="E1986" s="0" t="n">
        <v>69.4678115844727</v>
      </c>
      <c r="F1986" s="0" t="n">
        <v>23</v>
      </c>
      <c r="G1986" s="0" t="n">
        <v>3.96199989318848</v>
      </c>
      <c r="H1986" s="0" t="n">
        <v>-1.77133321762085</v>
      </c>
      <c r="I1986" s="0" t="n">
        <v>39</v>
      </c>
      <c r="J1986" s="0" t="n">
        <v>11.6371822357178</v>
      </c>
      <c r="K1986" s="0" t="n">
        <v>5.40833330154419</v>
      </c>
      <c r="L1986" s="0" t="n">
        <v>-1.125</v>
      </c>
      <c r="M1986" s="0" t="n">
        <v>7.33082818984985</v>
      </c>
      <c r="N1986" s="0" t="n">
        <v>0</v>
      </c>
      <c r="O1986" s="0" t="n">
        <v>0</v>
      </c>
      <c r="P1986" s="0" t="s">
        <v>144</v>
      </c>
      <c r="Q1986" s="0" t="s">
        <v>141</v>
      </c>
      <c r="R1986" s="0" t="n">
        <v>1</v>
      </c>
      <c r="S1986" s="0" t="s">
        <v>154</v>
      </c>
      <c r="T1986" s="0" t="n">
        <v>0</v>
      </c>
      <c r="U1986" s="0" t="n">
        <v>113230.71</v>
      </c>
      <c r="V1986" s="0" t="n">
        <v>0.00251805363222957</v>
      </c>
      <c r="W1986" s="0" t="n">
        <v>654.525512695313</v>
      </c>
      <c r="X1986" s="0" t="n">
        <v>0.00266558746807277</v>
      </c>
      <c r="Y1986" s="0" t="n">
        <f aca="false">IF(ISNUMBER(C1986),INDEX(Scorecard!$D$5:$D$12,SUMPRODUCT(--(Scorecard!$G$5:$G$11&lt;C1986))+1),Scorecard!$D$13)</f>
        <v>1.23750384304241</v>
      </c>
      <c r="Z1986" s="0" t="n">
        <f aca="false">IF(ISNUMBER(D1986),INDEX(Scorecard!$D$14:$D$17,SUMPRODUCT(--(Scorecard!$G$14:$G$16&lt;D1986))+1),Scorecard!$D$18)</f>
        <v>0.0505355481560174</v>
      </c>
      <c r="AA1986" s="0" t="n">
        <f aca="false">IF(ISNUMBER(E1986),INDEX(Scorecard!$D$19:$D$26,SUMPRODUCT(--(Scorecard!$G$19:$G$25&lt;E1986))+1),Scorecard!$D$27)</f>
        <v>0.0530843085177338</v>
      </c>
      <c r="AB1986" s="0" t="n">
        <f aca="false">IF(ISNUMBER(F1986),INDEX(Scorecard!$D$28:$D$35,SUMPRODUCT(--(Scorecard!$G$28:$G$34&lt;F1986))+1),Scorecard!$D$36)</f>
        <v>0.349218150643304</v>
      </c>
      <c r="AC1986" s="0" t="n">
        <f aca="false">IF(ISNUMBER(H1986),INDEX(Scorecard!$D$37:$D$44,SUMPRODUCT(--(Scorecard!$G$37:$G$43&lt;H1986))+1),Scorecard!$D$45)</f>
        <v>1.35057635045042</v>
      </c>
      <c r="AD1986" s="0" t="n">
        <f aca="false">IF(ISNUMBER(I1986),INDEX(Scorecard!$D$46:$D$52,SUMPRODUCT(--(Scorecard!$G$46:$G$51&lt;I1986))+1),Scorecard!$D$53)</f>
        <v>0.569875412099532</v>
      </c>
      <c r="AE1986" s="0" t="n">
        <f aca="false">IF(ISNUMBER(K1986),INDEX(Scorecard!$D$54:$D$61,SUMPRODUCT(--(Scorecard!$G$54:$G$60&lt;K1986))+1),Scorecard!$D$62)</f>
        <v>0.126303549215828</v>
      </c>
      <c r="AF1986" s="0" t="n">
        <f aca="false">IF(ISNUMBER(L1986),INDEX(Scorecard!$D$63:$D$68,SUMPRODUCT(--(Scorecard!$G$63:$G$67&lt;L1986))+1),Scorecard!$D$69)</f>
        <v>-0.340582194386522</v>
      </c>
      <c r="AG1986" s="0" t="n">
        <f aca="false">Inputs!$B$10+Scorecard!$J$5*Y1986+Scorecard!$J$6*Z1986+Scorecard!$J$7*AA1986+Scorecard!$J$8*AB1986+Scorecard!$J$9*AC1986+Scorecard!$J$10*AD1986+Scorecard!$J$11*AE1986+Scorecard!$J$12*AF1986</f>
        <v>-5.80173391648414</v>
      </c>
      <c r="AH1986" s="0" t="n">
        <f aca="false">MIN(1-Inputs!$B$13,MAX(Inputs!$B$13,1/(1+EXP(-(Inputs!$B$11*AG1986+Inputs!$B$12)))))</f>
        <v>0.00251805356688606</v>
      </c>
      <c r="AI1986" s="0" t="n">
        <f aca="false">Inputs!$B$9-Inputs!$B$8*AG1986</f>
        <v>654.525531201885</v>
      </c>
      <c r="AJ1986" s="0" t="n">
        <f aca="false">RANK(AH1986,$AH$5:$AH$2004,0)+COUNTIF($AH$4:AH1985,AH1986)</f>
        <v>1621</v>
      </c>
      <c r="AK1986" s="0" t="n">
        <f aca="false">IF(AJ1986&lt;=Deciles!$B$5*(Deciles!$B$4+1),INT((AJ1986-1)/(Deciles!$B$4+1))+1,Deciles!$B$5+INT((AJ1986-1-Deciles!$B$5*(Deciles!$B$4+1))/Deciles!$B$4)+1)</f>
        <v>9</v>
      </c>
    </row>
    <row r="1987" customFormat="false" ht="15" hidden="false" customHeight="false" outlineLevel="0" collapsed="false">
      <c r="A1987" s="0" t="n">
        <v>59532</v>
      </c>
      <c r="B1987" s="0" t="s">
        <v>139</v>
      </c>
      <c r="C1987" s="0" t="n">
        <v>825</v>
      </c>
      <c r="D1987" s="0" t="n">
        <v>72.5443649291992</v>
      </c>
      <c r="E1987" s="0" t="n">
        <v>69.3667526245117</v>
      </c>
      <c r="F1987" s="0" t="n">
        <v>34</v>
      </c>
      <c r="G1987" s="0" t="n">
        <v>3.03800010681152</v>
      </c>
      <c r="H1987" s="0" t="n">
        <v>0.0213334560394287</v>
      </c>
      <c r="I1987" s="0" t="n">
        <v>11</v>
      </c>
      <c r="J1987" s="0" t="n">
        <v>12.1298875808716</v>
      </c>
      <c r="K1987" s="0" t="n">
        <v>5.73333311080933</v>
      </c>
      <c r="L1987" s="0" t="n">
        <v>-3.50000047683716</v>
      </c>
      <c r="M1987" s="0" t="n">
        <v>2.59457206726074</v>
      </c>
      <c r="N1987" s="0" t="n">
        <v>0</v>
      </c>
      <c r="O1987" s="0" t="n">
        <v>0</v>
      </c>
      <c r="P1987" s="0" t="s">
        <v>144</v>
      </c>
      <c r="Q1987" s="0" t="s">
        <v>141</v>
      </c>
      <c r="R1987" s="0" t="n">
        <v>1</v>
      </c>
      <c r="S1987" s="0" t="s">
        <v>161</v>
      </c>
      <c r="T1987" s="0" t="n">
        <v>0</v>
      </c>
      <c r="U1987" s="0" t="n">
        <v>185328.89</v>
      </c>
      <c r="V1987" s="0" t="n">
        <v>0.00175811862573028</v>
      </c>
      <c r="W1987" s="0" t="n">
        <v>664.268737792969</v>
      </c>
      <c r="X1987" s="0" t="n">
        <v>0.00122202280908823</v>
      </c>
      <c r="Y1987" s="0" t="n">
        <f aca="false">IF(ISNUMBER(C1987),INDEX(Scorecard!$D$5:$D$12,SUMPRODUCT(--(Scorecard!$G$5:$G$11&lt;C1987))+1),Scorecard!$D$13)</f>
        <v>2.19112706886128</v>
      </c>
      <c r="Z1987" s="0" t="n">
        <f aca="false">IF(ISNUMBER(D1987),INDEX(Scorecard!$D$14:$D$17,SUMPRODUCT(--(Scorecard!$G$14:$G$16&lt;D1987))+1),Scorecard!$D$18)</f>
        <v>0.128579646629417</v>
      </c>
      <c r="AA1987" s="0" t="n">
        <f aca="false">IF(ISNUMBER(E1987),INDEX(Scorecard!$D$19:$D$26,SUMPRODUCT(--(Scorecard!$G$19:$G$25&lt;E1987))+1),Scorecard!$D$27)</f>
        <v>0.0530843085177338</v>
      </c>
      <c r="AB1987" s="0" t="n">
        <f aca="false">IF(ISNUMBER(F1987),INDEX(Scorecard!$D$28:$D$35,SUMPRODUCT(--(Scorecard!$G$28:$G$34&lt;F1987))+1),Scorecard!$D$36)</f>
        <v>-0.0008456427959252</v>
      </c>
      <c r="AC1987" s="0" t="n">
        <f aca="false">IF(ISNUMBER(H1987),INDEX(Scorecard!$D$37:$D$44,SUMPRODUCT(--(Scorecard!$G$37:$G$43&lt;H1987))+1),Scorecard!$D$45)</f>
        <v>0.330501541082344</v>
      </c>
      <c r="AD1987" s="0" t="n">
        <f aca="false">IF(ISNUMBER(I1987),INDEX(Scorecard!$D$46:$D$52,SUMPRODUCT(--(Scorecard!$G$46:$G$51&lt;I1987))+1),Scorecard!$D$53)</f>
        <v>-0.114272400683245</v>
      </c>
      <c r="AE1987" s="0" t="n">
        <f aca="false">IF(ISNUMBER(K1987),INDEX(Scorecard!$D$54:$D$61,SUMPRODUCT(--(Scorecard!$G$54:$G$60&lt;K1987))+1),Scorecard!$D$62)</f>
        <v>0.0151758992857273</v>
      </c>
      <c r="AF1987" s="0" t="n">
        <f aca="false">IF(ISNUMBER(L1987),INDEX(Scorecard!$D$63:$D$68,SUMPRODUCT(--(Scorecard!$G$63:$G$67&lt;L1987))+1),Scorecard!$D$69)</f>
        <v>-0.340582194386522</v>
      </c>
      <c r="AG1987" s="0" t="n">
        <f aca="false">Inputs!$B$10+Scorecard!$J$5*Y1987+Scorecard!$J$6*Z1987+Scorecard!$J$7*AA1987+Scorecard!$J$8*AB1987+Scorecard!$J$9*AC1987+Scorecard!$J$10*AD1987+Scorecard!$J$11*AE1987+Scorecard!$J$12*AF1987</f>
        <v>-6.13940763530899</v>
      </c>
      <c r="AH1987" s="0" t="n">
        <f aca="false">MIN(1-Inputs!$B$13,MAX(Inputs!$B$13,1/(1+EXP(-(Inputs!$B$11*AG1987+Inputs!$B$12)))))</f>
        <v>0.00175811861575125</v>
      </c>
      <c r="AI1987" s="0" t="n">
        <f aca="false">Inputs!$B$9-Inputs!$B$8*AG1987</f>
        <v>664.268735193628</v>
      </c>
      <c r="AJ1987" s="0" t="n">
        <f aca="false">RANK(AH1987,$AH$5:$AH$2004,0)+COUNTIF($AH$4:AH1986,AH1987)</f>
        <v>1741</v>
      </c>
      <c r="AK1987" s="0" t="n">
        <f aca="false">IF(AJ1987&lt;=Deciles!$B$5*(Deciles!$B$4+1),INT((AJ1987-1)/(Deciles!$B$4+1))+1,Deciles!$B$5+INT((AJ1987-1-Deciles!$B$5*(Deciles!$B$4+1))/Deciles!$B$4)+1)</f>
        <v>9</v>
      </c>
    </row>
    <row r="1988" customFormat="false" ht="15" hidden="false" customHeight="false" outlineLevel="0" collapsed="false">
      <c r="A1988" s="0" t="n">
        <v>59572</v>
      </c>
      <c r="B1988" s="0" t="s">
        <v>145</v>
      </c>
      <c r="C1988" s="0" t="n">
        <v>802</v>
      </c>
      <c r="D1988" s="0" t="n">
        <v>87.4311828613281</v>
      </c>
      <c r="E1988" s="0" t="n">
        <v>80.9405364990234</v>
      </c>
      <c r="F1988" s="0" t="n">
        <v>25</v>
      </c>
      <c r="G1988" s="0" t="n">
        <v>3.48099994659424</v>
      </c>
      <c r="H1988" s="0" t="n">
        <v>-0.0356667041778565</v>
      </c>
      <c r="I1988" s="0" t="n">
        <v>18</v>
      </c>
      <c r="J1988" s="0" t="n">
        <v>11.6732931137085</v>
      </c>
      <c r="K1988" s="0" t="n">
        <v>4.85833311080933</v>
      </c>
      <c r="L1988" s="0" t="n">
        <v>-1.875</v>
      </c>
      <c r="M1988" s="0" t="n">
        <v>4.48895072937012</v>
      </c>
      <c r="N1988" s="0" t="n">
        <v>0</v>
      </c>
      <c r="O1988" s="0" t="n">
        <v>0</v>
      </c>
      <c r="P1988" s="0" t="s">
        <v>140</v>
      </c>
      <c r="Q1988" s="0" t="s">
        <v>141</v>
      </c>
      <c r="R1988" s="0" t="n">
        <v>2</v>
      </c>
      <c r="S1988" s="0" t="s">
        <v>161</v>
      </c>
      <c r="T1988" s="0" t="n">
        <v>0</v>
      </c>
      <c r="U1988" s="0" t="n">
        <v>117394.2</v>
      </c>
      <c r="V1988" s="0" t="n">
        <v>0.00142287358175963</v>
      </c>
      <c r="W1988" s="0" t="n">
        <v>670.003662109375</v>
      </c>
      <c r="X1988" s="0" t="n">
        <v>0.000890462135430425</v>
      </c>
      <c r="Y1988" s="0" t="n">
        <f aca="false">IF(ISNUMBER(C1988),INDEX(Scorecard!$D$5:$D$12,SUMPRODUCT(--(Scorecard!$G$5:$G$11&lt;C1988))+1),Scorecard!$D$13)</f>
        <v>2.19112706886128</v>
      </c>
      <c r="Z1988" s="0" t="n">
        <f aca="false">IF(ISNUMBER(D1988),INDEX(Scorecard!$D$14:$D$17,SUMPRODUCT(--(Scorecard!$G$14:$G$16&lt;D1988))+1),Scorecard!$D$18)</f>
        <v>-0.361970872710667</v>
      </c>
      <c r="AA1988" s="0" t="n">
        <f aca="false">IF(ISNUMBER(E1988),INDEX(Scorecard!$D$19:$D$26,SUMPRODUCT(--(Scorecard!$G$19:$G$25&lt;E1988))+1),Scorecard!$D$27)</f>
        <v>-0.0341578513653732</v>
      </c>
      <c r="AB1988" s="0" t="n">
        <f aca="false">IF(ISNUMBER(F1988),INDEX(Scorecard!$D$28:$D$35,SUMPRODUCT(--(Scorecard!$G$28:$G$34&lt;F1988))+1),Scorecard!$D$36)</f>
        <v>0.349218150643304</v>
      </c>
      <c r="AC1988" s="0" t="n">
        <f aca="false">IF(ISNUMBER(H1988),INDEX(Scorecard!$D$37:$D$44,SUMPRODUCT(--(Scorecard!$G$37:$G$43&lt;H1988))+1),Scorecard!$D$45)</f>
        <v>0.330501541082344</v>
      </c>
      <c r="AD1988" s="0" t="n">
        <f aca="false">IF(ISNUMBER(I1988),INDEX(Scorecard!$D$46:$D$52,SUMPRODUCT(--(Scorecard!$G$46:$G$51&lt;I1988))+1),Scorecard!$D$53)</f>
        <v>-0.114272400683245</v>
      </c>
      <c r="AE1988" s="0" t="n">
        <f aca="false">IF(ISNUMBER(K1988),INDEX(Scorecard!$D$54:$D$61,SUMPRODUCT(--(Scorecard!$G$54:$G$60&lt;K1988))+1),Scorecard!$D$62)</f>
        <v>0.214429354789033</v>
      </c>
      <c r="AF1988" s="0" t="n">
        <f aca="false">IF(ISNUMBER(L1988),INDEX(Scorecard!$D$63:$D$68,SUMPRODUCT(--(Scorecard!$G$63:$G$67&lt;L1988))+1),Scorecard!$D$69)</f>
        <v>-0.340582194386522</v>
      </c>
      <c r="AG1988" s="0" t="n">
        <f aca="false">Inputs!$B$10+Scorecard!$J$5*Y1988+Scorecard!$J$6*Z1988+Scorecard!$J$7*AA1988+Scorecard!$J$8*AB1988+Scorecard!$J$9*AC1988+Scorecard!$J$10*AD1988+Scorecard!$J$11*AE1988+Scorecard!$J$12*AF1988</f>
        <v>-6.33816566504431</v>
      </c>
      <c r="AH1988" s="0" t="n">
        <f aca="false">MIN(1-Inputs!$B$13,MAX(Inputs!$B$13,1/(1+EXP(-(Inputs!$B$11*AG1988+Inputs!$B$12)))))</f>
        <v>0.00142287360229642</v>
      </c>
      <c r="AI1988" s="0" t="n">
        <f aca="false">Inputs!$B$9-Inputs!$B$8*AG1988</f>
        <v>670.003679670348</v>
      </c>
      <c r="AJ1988" s="0" t="n">
        <f aca="false">RANK(AH1988,$AH$5:$AH$2004,0)+COUNTIF($AH$4:AH1987,AH1988)</f>
        <v>1820</v>
      </c>
      <c r="AK1988" s="0" t="n">
        <f aca="false">IF(AJ1988&lt;=Deciles!$B$5*(Deciles!$B$4+1),INT((AJ1988-1)/(Deciles!$B$4+1))+1,Deciles!$B$5+INT((AJ1988-1-Deciles!$B$5*(Deciles!$B$4+1))/Deciles!$B$4)+1)</f>
        <v>10</v>
      </c>
    </row>
    <row r="1989" customFormat="false" ht="15" hidden="false" customHeight="false" outlineLevel="0" collapsed="false">
      <c r="A1989" s="0" t="n">
        <v>59624</v>
      </c>
      <c r="B1989" s="0" t="s">
        <v>143</v>
      </c>
      <c r="C1989" s="0" t="n">
        <v>721</v>
      </c>
      <c r="D1989" s="0" t="n">
        <v>94.3730392456055</v>
      </c>
      <c r="E1989" s="0" t="n">
        <v>92.4358062744141</v>
      </c>
      <c r="F1989" s="0" t="n">
        <v>30</v>
      </c>
      <c r="G1989" s="0" t="n">
        <v>4.0920000076294</v>
      </c>
      <c r="H1989" s="0" t="n">
        <v>0.858666658401489</v>
      </c>
      <c r="I1989" s="0" t="n">
        <v>9</v>
      </c>
      <c r="J1989" s="0" t="n">
        <v>12.2017240524292</v>
      </c>
      <c r="K1989" s="0" t="n">
        <v>8.53333377838135</v>
      </c>
      <c r="L1989" s="0" t="n">
        <v>5.07179546356201</v>
      </c>
      <c r="M1989" s="0" t="n">
        <v>1.95005702972412</v>
      </c>
      <c r="N1989" s="0" t="n">
        <v>0</v>
      </c>
      <c r="O1989" s="0" t="n">
        <v>0</v>
      </c>
      <c r="P1989" s="0" t="s">
        <v>146</v>
      </c>
      <c r="Q1989" s="0" t="s">
        <v>141</v>
      </c>
      <c r="R1989" s="0" t="n">
        <v>1</v>
      </c>
      <c r="S1989" s="0" t="s">
        <v>147</v>
      </c>
      <c r="T1989" s="0" t="n">
        <v>0</v>
      </c>
      <c r="U1989" s="0" t="n">
        <v>199132.19</v>
      </c>
      <c r="V1989" s="0" t="n">
        <v>0.0477081947028637</v>
      </c>
      <c r="W1989" s="0" t="n">
        <v>573.658264160156</v>
      </c>
      <c r="X1989" s="0" t="n">
        <v>0.0484241954982281</v>
      </c>
      <c r="Y1989" s="0" t="n">
        <f aca="false">IF(ISNUMBER(C1989),INDEX(Scorecard!$D$5:$D$12,SUMPRODUCT(--(Scorecard!$G$5:$G$11&lt;C1989))+1),Scorecard!$D$13)</f>
        <v>-0.0290424113398221</v>
      </c>
      <c r="Z1989" s="0" t="n">
        <f aca="false">IF(ISNUMBER(D1989),INDEX(Scorecard!$D$14:$D$17,SUMPRODUCT(--(Scorecard!$G$14:$G$16&lt;D1989))+1),Scorecard!$D$18)</f>
        <v>-0.361970872710667</v>
      </c>
      <c r="AA1989" s="0" t="n">
        <f aca="false">IF(ISNUMBER(E1989),INDEX(Scorecard!$D$19:$D$26,SUMPRODUCT(--(Scorecard!$G$19:$G$25&lt;E1989))+1),Scorecard!$D$27)</f>
        <v>-0.820992370602782</v>
      </c>
      <c r="AB1989" s="0" t="n">
        <f aca="false">IF(ISNUMBER(F1989),INDEX(Scorecard!$D$28:$D$35,SUMPRODUCT(--(Scorecard!$G$28:$G$34&lt;F1989))+1),Scorecard!$D$36)</f>
        <v>0.126913191054783</v>
      </c>
      <c r="AC1989" s="0" t="n">
        <f aca="false">IF(ISNUMBER(H1989),INDEX(Scorecard!$D$37:$D$44,SUMPRODUCT(--(Scorecard!$G$37:$G$43&lt;H1989))+1),Scorecard!$D$45)</f>
        <v>-0.569454719285959</v>
      </c>
      <c r="AD1989" s="0" t="n">
        <f aca="false">IF(ISNUMBER(I1989),INDEX(Scorecard!$D$46:$D$52,SUMPRODUCT(--(Scorecard!$G$46:$G$51&lt;I1989))+1),Scorecard!$D$53)</f>
        <v>-0.114272400683245</v>
      </c>
      <c r="AE1989" s="0" t="n">
        <f aca="false">IF(ISNUMBER(K1989),INDEX(Scorecard!$D$54:$D$61,SUMPRODUCT(--(Scorecard!$G$54:$G$60&lt;K1989))+1),Scorecard!$D$62)</f>
        <v>-0.541917179454542</v>
      </c>
      <c r="AF1989" s="0" t="n">
        <f aca="false">IF(ISNUMBER(L1989),INDEX(Scorecard!$D$63:$D$68,SUMPRODUCT(--(Scorecard!$G$63:$G$67&lt;L1989))+1),Scorecard!$D$69)</f>
        <v>0.322484508656054</v>
      </c>
      <c r="AG1989" s="0" t="n">
        <f aca="false">Inputs!$B$10+Scorecard!$J$5*Y1989+Scorecard!$J$6*Z1989+Scorecard!$J$7*AA1989+Scorecard!$J$8*AB1989+Scorecard!$J$9*AC1989+Scorecard!$J$10*AD1989+Scorecard!$J$11*AE1989+Scorecard!$J$12*AF1989</f>
        <v>-2.99908856534711</v>
      </c>
      <c r="AH1989" s="0" t="n">
        <f aca="false">MIN(1-Inputs!$B$13,MAX(Inputs!$B$13,1/(1+EXP(-(Inputs!$B$11*AG1989+Inputs!$B$12)))))</f>
        <v>0.0477081934090406</v>
      </c>
      <c r="AI1989" s="0" t="n">
        <f aca="false">Inputs!$B$9-Inputs!$B$8*AG1989</f>
        <v>573.658280212767</v>
      </c>
      <c r="AJ1989" s="0" t="n">
        <f aca="false">RANK(AH1989,$AH$5:$AH$2004,0)+COUNTIF($AH$4:AH1988,AH1989)</f>
        <v>159</v>
      </c>
      <c r="AK1989" s="0" t="n">
        <f aca="false">IF(AJ1989&lt;=Deciles!$B$5*(Deciles!$B$4+1),INT((AJ1989-1)/(Deciles!$B$4+1))+1,Deciles!$B$5+INT((AJ1989-1-Deciles!$B$5*(Deciles!$B$4+1))/Deciles!$B$4)+1)</f>
        <v>1</v>
      </c>
    </row>
    <row r="1990" customFormat="false" ht="15" hidden="false" customHeight="false" outlineLevel="0" collapsed="false">
      <c r="A1990" s="0" t="n">
        <v>59630</v>
      </c>
      <c r="B1990" s="0" t="s">
        <v>143</v>
      </c>
      <c r="C1990" s="0" t="n">
        <v>773</v>
      </c>
      <c r="D1990" s="0" t="n">
        <v>86.3677139282227</v>
      </c>
      <c r="E1990" s="0" t="n">
        <v>82.8153457641602</v>
      </c>
      <c r="F1990" s="0" t="n">
        <v>45</v>
      </c>
      <c r="G1990" s="0" t="n">
        <v>3.78099989891052</v>
      </c>
      <c r="H1990" s="0" t="n">
        <v>0.547666549682617</v>
      </c>
      <c r="I1990" s="0" t="n">
        <v>13</v>
      </c>
      <c r="J1990" s="0" t="n">
        <v>12.6507921218872</v>
      </c>
      <c r="K1990" s="0" t="n">
        <v>9.23333358764648</v>
      </c>
      <c r="L1990" s="0" t="n">
        <v>5.07179498672485</v>
      </c>
      <c r="M1990" s="0" t="n">
        <v>1.84646689891815</v>
      </c>
      <c r="N1990" s="0" t="n">
        <v>0</v>
      </c>
      <c r="O1990" s="0" t="n">
        <v>0</v>
      </c>
      <c r="P1990" s="0" t="s">
        <v>144</v>
      </c>
      <c r="Q1990" s="0" t="s">
        <v>141</v>
      </c>
      <c r="R1990" s="0" t="n">
        <v>2</v>
      </c>
      <c r="S1990" s="0" t="s">
        <v>161</v>
      </c>
      <c r="T1990" s="0" t="n">
        <v>0</v>
      </c>
      <c r="U1990" s="0" t="n">
        <v>312010.62</v>
      </c>
      <c r="V1990" s="0" t="n">
        <v>0.0126795321702957</v>
      </c>
      <c r="W1990" s="0" t="n">
        <v>610.499084472656</v>
      </c>
      <c r="X1990" s="0" t="n">
        <v>0.0100450785830617</v>
      </c>
      <c r="Y1990" s="0" t="n">
        <f aca="false">IF(ISNUMBER(C1990),INDEX(Scorecard!$D$5:$D$12,SUMPRODUCT(--(Scorecard!$G$5:$G$11&lt;C1990))+1),Scorecard!$D$13)</f>
        <v>1.23750384304241</v>
      </c>
      <c r="Z1990" s="0" t="n">
        <f aca="false">IF(ISNUMBER(D1990),INDEX(Scorecard!$D$14:$D$17,SUMPRODUCT(--(Scorecard!$G$14:$G$16&lt;D1990))+1),Scorecard!$D$18)</f>
        <v>0.0505355481560174</v>
      </c>
      <c r="AA1990" s="0" t="n">
        <f aca="false">IF(ISNUMBER(E1990),INDEX(Scorecard!$D$19:$D$26,SUMPRODUCT(--(Scorecard!$G$19:$G$25&lt;E1990))+1),Scorecard!$D$27)</f>
        <v>-0.219855970853228</v>
      </c>
      <c r="AB1990" s="0" t="n">
        <f aca="false">IF(ISNUMBER(F1990),INDEX(Scorecard!$D$28:$D$35,SUMPRODUCT(--(Scorecard!$G$28:$G$34&lt;F1990))+1),Scorecard!$D$36)</f>
        <v>-0.309727037437117</v>
      </c>
      <c r="AC1990" s="0" t="n">
        <f aca="false">IF(ISNUMBER(H1990),INDEX(Scorecard!$D$37:$D$44,SUMPRODUCT(--(Scorecard!$G$37:$G$43&lt;H1990))+1),Scorecard!$D$45)</f>
        <v>-0.271229676926091</v>
      </c>
      <c r="AD1990" s="0" t="n">
        <f aca="false">IF(ISNUMBER(I1990),INDEX(Scorecard!$D$46:$D$52,SUMPRODUCT(--(Scorecard!$G$46:$G$51&lt;I1990))+1),Scorecard!$D$53)</f>
        <v>-0.114272400683245</v>
      </c>
      <c r="AE1990" s="0" t="n">
        <f aca="false">IF(ISNUMBER(K1990),INDEX(Scorecard!$D$54:$D$61,SUMPRODUCT(--(Scorecard!$G$54:$G$60&lt;K1990))+1),Scorecard!$D$62)</f>
        <v>-0.541917179454542</v>
      </c>
      <c r="AF1990" s="0" t="n">
        <f aca="false">IF(ISNUMBER(L1990),INDEX(Scorecard!$D$63:$D$68,SUMPRODUCT(--(Scorecard!$G$63:$G$67&lt;L1990))+1),Scorecard!$D$69)</f>
        <v>0.322484508656054</v>
      </c>
      <c r="AG1990" s="0" t="n">
        <f aca="false">Inputs!$B$10+Scorecard!$J$5*Y1990+Scorecard!$J$6*Z1990+Scorecard!$J$7*AA1990+Scorecard!$J$8*AB1990+Scorecard!$J$9*AC1990+Scorecard!$J$10*AD1990+Scorecard!$J$11*AE1990+Scorecard!$J$12*AF1990</f>
        <v>-4.27589292561508</v>
      </c>
      <c r="AH1990" s="0" t="n">
        <f aca="false">MIN(1-Inputs!$B$13,MAX(Inputs!$B$13,1/(1+EXP(-(Inputs!$B$11*AG1990+Inputs!$B$12)))))</f>
        <v>0.0126795324545011</v>
      </c>
      <c r="AI1990" s="0" t="n">
        <f aca="false">Inputs!$B$9-Inputs!$B$8*AG1990</f>
        <v>610.499066587647</v>
      </c>
      <c r="AJ1990" s="0" t="n">
        <f aca="false">RANK(AH1990,$AH$5:$AH$2004,0)+COUNTIF($AH$4:AH1989,AH1990)</f>
        <v>689</v>
      </c>
      <c r="AK1990" s="0" t="n">
        <f aca="false">IF(AJ1990&lt;=Deciles!$B$5*(Deciles!$B$4+1),INT((AJ1990-1)/(Deciles!$B$4+1))+1,Deciles!$B$5+INT((AJ1990-1-Deciles!$B$5*(Deciles!$B$4+1))/Deciles!$B$4)+1)</f>
        <v>4</v>
      </c>
    </row>
    <row r="1991" customFormat="false" ht="15" hidden="false" customHeight="false" outlineLevel="0" collapsed="false">
      <c r="A1991" s="0" t="n">
        <v>59697</v>
      </c>
      <c r="B1991" s="0" t="s">
        <v>139</v>
      </c>
      <c r="C1991" s="0" t="n">
        <v>823</v>
      </c>
      <c r="D1991" s="0" t="n">
        <v>60.014778137207</v>
      </c>
      <c r="E1991" s="0" t="n">
        <v>52.403865814209</v>
      </c>
      <c r="F1991" s="0" t="n">
        <v>27</v>
      </c>
      <c r="G1991" s="0" t="n">
        <v>3.44000005722046</v>
      </c>
      <c r="H1991" s="0" t="n">
        <v>0.423333406448364</v>
      </c>
      <c r="I1991" s="0" t="n">
        <v>29</v>
      </c>
      <c r="J1991" s="0" t="n">
        <v>12.3662796020508</v>
      </c>
      <c r="K1991" s="0" t="n">
        <v>6.13333320617676</v>
      </c>
      <c r="L1991" s="0" t="n">
        <v>-3.5</v>
      </c>
      <c r="M1991" s="0" t="n">
        <v>3.62166213989258</v>
      </c>
      <c r="N1991" s="0" t="n">
        <v>0</v>
      </c>
      <c r="O1991" s="0" t="n">
        <v>0</v>
      </c>
      <c r="P1991" s="0" t="s">
        <v>146</v>
      </c>
      <c r="Q1991" s="0" t="s">
        <v>141</v>
      </c>
      <c r="R1991" s="0" t="n">
        <v>2</v>
      </c>
      <c r="S1991" s="0" t="s">
        <v>149</v>
      </c>
      <c r="T1991" s="0" t="n">
        <v>0</v>
      </c>
      <c r="U1991" s="0" t="n">
        <v>234750.67</v>
      </c>
      <c r="V1991" s="0" t="n">
        <v>0.0010329345241189</v>
      </c>
      <c r="W1991" s="0" t="n">
        <v>678.682250976563</v>
      </c>
      <c r="X1991" s="0" t="n">
        <v>0.00098508526571095</v>
      </c>
      <c r="Y1991" s="0" t="n">
        <f aca="false">IF(ISNUMBER(C1991),INDEX(Scorecard!$D$5:$D$12,SUMPRODUCT(--(Scorecard!$G$5:$G$11&lt;C1991))+1),Scorecard!$D$13)</f>
        <v>2.19112706886128</v>
      </c>
      <c r="Z1991" s="0" t="n">
        <f aca="false">IF(ISNUMBER(D1991),INDEX(Scorecard!$D$14:$D$17,SUMPRODUCT(--(Scorecard!$G$14:$G$16&lt;D1991))+1),Scorecard!$D$18)</f>
        <v>0.248677243387958</v>
      </c>
      <c r="AA1991" s="0" t="n">
        <f aca="false">IF(ISNUMBER(E1991),INDEX(Scorecard!$D$19:$D$26,SUMPRODUCT(--(Scorecard!$G$19:$G$25&lt;E1991))+1),Scorecard!$D$27)</f>
        <v>0.57899015159425</v>
      </c>
      <c r="AB1991" s="0" t="n">
        <f aca="false">IF(ISNUMBER(F1991),INDEX(Scorecard!$D$28:$D$35,SUMPRODUCT(--(Scorecard!$G$28:$G$34&lt;F1991))+1),Scorecard!$D$36)</f>
        <v>0.165097008946478</v>
      </c>
      <c r="AC1991" s="0" t="n">
        <f aca="false">IF(ISNUMBER(H1991),INDEX(Scorecard!$D$37:$D$44,SUMPRODUCT(--(Scorecard!$G$37:$G$43&lt;H1991))+1),Scorecard!$D$45)</f>
        <v>-0.271229676926091</v>
      </c>
      <c r="AD1991" s="0" t="n">
        <f aca="false">IF(ISNUMBER(I1991),INDEX(Scorecard!$D$46:$D$52,SUMPRODUCT(--(Scorecard!$G$46:$G$51&lt;I1991))+1),Scorecard!$D$53)</f>
        <v>0.123869379412532</v>
      </c>
      <c r="AE1991" s="0" t="n">
        <f aca="false">IF(ISNUMBER(K1991),INDEX(Scorecard!$D$54:$D$61,SUMPRODUCT(--(Scorecard!$G$54:$G$60&lt;K1991))+1),Scorecard!$D$62)</f>
        <v>0.0151758992857273</v>
      </c>
      <c r="AF1991" s="0" t="n">
        <f aca="false">IF(ISNUMBER(L1991),INDEX(Scorecard!$D$63:$D$68,SUMPRODUCT(--(Scorecard!$G$63:$G$67&lt;L1991))+1),Scorecard!$D$69)</f>
        <v>-0.340582194386522</v>
      </c>
      <c r="AG1991" s="0" t="n">
        <f aca="false">Inputs!$B$10+Scorecard!$J$5*Y1991+Scorecard!$J$6*Z1991+Scorecard!$J$7*AA1991+Scorecard!$J$8*AB1991+Scorecard!$J$9*AC1991+Scorecard!$J$10*AD1991+Scorecard!$J$11*AE1991+Scorecard!$J$12*AF1991</f>
        <v>-6.63894102674358</v>
      </c>
      <c r="AH1991" s="0" t="n">
        <f aca="false">MIN(1-Inputs!$B$13,MAX(Inputs!$B$13,1/(1+EXP(-(Inputs!$B$11*AG1991+Inputs!$B$12)))))</f>
        <v>0.0010329345074895</v>
      </c>
      <c r="AI1991" s="0" t="n">
        <f aca="false">Inputs!$B$9-Inputs!$B$8*AG1991</f>
        <v>678.68222212525</v>
      </c>
      <c r="AJ1991" s="0" t="n">
        <f aca="false">RANK(AH1991,$AH$5:$AH$2004,0)+COUNTIF($AH$4:AH1990,AH1991)</f>
        <v>1894</v>
      </c>
      <c r="AK1991" s="0" t="n">
        <f aca="false">IF(AJ1991&lt;=Deciles!$B$5*(Deciles!$B$4+1),INT((AJ1991-1)/(Deciles!$B$4+1))+1,Deciles!$B$5+INT((AJ1991-1-Deciles!$B$5*(Deciles!$B$4+1))/Deciles!$B$4)+1)</f>
        <v>10</v>
      </c>
    </row>
    <row r="1992" customFormat="false" ht="15" hidden="false" customHeight="false" outlineLevel="0" collapsed="false">
      <c r="A1992" s="0" t="n">
        <v>59698</v>
      </c>
      <c r="B1992" s="0" t="s">
        <v>145</v>
      </c>
      <c r="C1992" s="0" t="n">
        <v>634</v>
      </c>
      <c r="D1992" s="0" t="n">
        <v>83.0649337768555</v>
      </c>
      <c r="E1992" s="0" t="n">
        <v>53.1058654785156</v>
      </c>
      <c r="F1992" s="0" t="n">
        <v>21</v>
      </c>
      <c r="G1992" s="0" t="n">
        <v>5.28000020980835</v>
      </c>
      <c r="H1992" s="0" t="n">
        <v>1.76333355903626</v>
      </c>
      <c r="I1992" s="0" t="n">
        <v>78</v>
      </c>
      <c r="J1992" s="0" t="n">
        <v>11.5545244216919</v>
      </c>
      <c r="K1992" s="0" t="n">
        <v>5.25833320617676</v>
      </c>
      <c r="L1992" s="0" t="n">
        <v>-1.875</v>
      </c>
      <c r="M1992" s="0" t="n">
        <v>6.28858280181885</v>
      </c>
      <c r="N1992" s="0" t="n">
        <v>0</v>
      </c>
      <c r="O1992" s="0" t="n">
        <v>0</v>
      </c>
      <c r="P1992" s="0" t="s">
        <v>144</v>
      </c>
      <c r="Q1992" s="0" t="s">
        <v>153</v>
      </c>
      <c r="R1992" s="0" t="n">
        <v>2</v>
      </c>
      <c r="S1992" s="0" t="s">
        <v>149</v>
      </c>
      <c r="T1992" s="0" t="n">
        <v>0</v>
      </c>
      <c r="U1992" s="0" t="n">
        <v>104247.64</v>
      </c>
      <c r="V1992" s="0" t="n">
        <v>0.0388976261019707</v>
      </c>
      <c r="W1992" s="0" t="n">
        <v>579.433227539063</v>
      </c>
      <c r="X1992" s="0" t="n">
        <v>0.108729936182499</v>
      </c>
      <c r="Y1992" s="0" t="n">
        <f aca="false">IF(ISNUMBER(C1992),INDEX(Scorecard!$D$5:$D$12,SUMPRODUCT(--(Scorecard!$G$5:$G$11&lt;C1992))+1),Scorecard!$D$13)</f>
        <v>-1.88220980528339</v>
      </c>
      <c r="Z1992" s="0" t="n">
        <f aca="false">IF(ISNUMBER(D1992),INDEX(Scorecard!$D$14:$D$17,SUMPRODUCT(--(Scorecard!$G$14:$G$16&lt;D1992))+1),Scorecard!$D$18)</f>
        <v>0.0505355481560174</v>
      </c>
      <c r="AA1992" s="0" t="n">
        <f aca="false">IF(ISNUMBER(E1992),INDEX(Scorecard!$D$19:$D$26,SUMPRODUCT(--(Scorecard!$G$19:$G$25&lt;E1992))+1),Scorecard!$D$27)</f>
        <v>0.57899015159425</v>
      </c>
      <c r="AB1992" s="0" t="n">
        <f aca="false">IF(ISNUMBER(F1992),INDEX(Scorecard!$D$28:$D$35,SUMPRODUCT(--(Scorecard!$G$28:$G$34&lt;F1992))+1),Scorecard!$D$36)</f>
        <v>0.624829191519909</v>
      </c>
      <c r="AC1992" s="0" t="n">
        <f aca="false">IF(ISNUMBER(H1992),INDEX(Scorecard!$D$37:$D$44,SUMPRODUCT(--(Scorecard!$G$37:$G$43&lt;H1992))+1),Scorecard!$D$45)</f>
        <v>-0.975503570149195</v>
      </c>
      <c r="AD1992" s="0" t="n">
        <f aca="false">IF(ISNUMBER(I1992),INDEX(Scorecard!$D$46:$D$52,SUMPRODUCT(--(Scorecard!$G$46:$G$51&lt;I1992))+1),Scorecard!$D$53)</f>
        <v>0.818882373006414</v>
      </c>
      <c r="AE1992" s="0" t="n">
        <f aca="false">IF(ISNUMBER(K1992),INDEX(Scorecard!$D$54:$D$61,SUMPRODUCT(--(Scorecard!$G$54:$G$60&lt;K1992))+1),Scorecard!$D$62)</f>
        <v>0.126303549215828</v>
      </c>
      <c r="AF1992" s="0" t="n">
        <f aca="false">IF(ISNUMBER(L1992),INDEX(Scorecard!$D$63:$D$68,SUMPRODUCT(--(Scorecard!$G$63:$G$67&lt;L1992))+1),Scorecard!$D$69)</f>
        <v>-0.340582194386522</v>
      </c>
      <c r="AG1992" s="0" t="n">
        <f aca="false">Inputs!$B$10+Scorecard!$J$5*Y1992+Scorecard!$J$6*Z1992+Scorecard!$J$7*AA1992+Scorecard!$J$8*AB1992+Scorecard!$J$9*AC1992+Scorecard!$J$10*AD1992+Scorecard!$J$11*AE1992+Scorecard!$J$12*AF1992</f>
        <v>-3.19923273518275</v>
      </c>
      <c r="AH1992" s="0" t="n">
        <f aca="false">MIN(1-Inputs!$B$13,MAX(Inputs!$B$13,1/(1+EXP(-(Inputs!$B$11*AG1992+Inputs!$B$12)))))</f>
        <v>0.0388976258482007</v>
      </c>
      <c r="AI1992" s="0" t="n">
        <f aca="false">Inputs!$B$9-Inputs!$B$8*AG1992</f>
        <v>579.433220238461</v>
      </c>
      <c r="AJ1992" s="0" t="n">
        <f aca="false">RANK(AH1992,$AH$5:$AH$2004,0)+COUNTIF($AH$4:AH1991,AH1992)</f>
        <v>219</v>
      </c>
      <c r="AK1992" s="0" t="n">
        <f aca="false">IF(AJ1992&lt;=Deciles!$B$5*(Deciles!$B$4+1),INT((AJ1992-1)/(Deciles!$B$4+1))+1,Deciles!$B$5+INT((AJ1992-1-Deciles!$B$5*(Deciles!$B$4+1))/Deciles!$B$4)+1)</f>
        <v>2</v>
      </c>
    </row>
    <row r="1993" customFormat="false" ht="15" hidden="false" customHeight="false" outlineLevel="0" collapsed="false">
      <c r="A1993" s="0" t="n">
        <v>59701</v>
      </c>
      <c r="B1993" s="0" t="s">
        <v>155</v>
      </c>
      <c r="C1993" s="0" t="n">
        <v>775</v>
      </c>
      <c r="D1993" s="0" t="n">
        <v>80</v>
      </c>
      <c r="E1993" s="0" t="n">
        <v>65.3758010864258</v>
      </c>
      <c r="F1993" s="0" t="n">
        <v>35</v>
      </c>
      <c r="G1993" s="0" t="n">
        <v>3.7260000705719</v>
      </c>
      <c r="H1993" s="0" t="n">
        <v>-2.00733304023743</v>
      </c>
      <c r="I1993" s="0" t="n">
        <v>39</v>
      </c>
      <c r="J1993" s="0" t="n">
        <v>12.5513887405396</v>
      </c>
      <c r="K1993" s="0" t="n">
        <v>5.00833320617676</v>
      </c>
      <c r="L1993" s="0" t="n">
        <v>-1.125</v>
      </c>
      <c r="M1993" s="0" t="n">
        <v>6.2885799407959</v>
      </c>
      <c r="N1993" s="0" t="n">
        <v>0</v>
      </c>
      <c r="O1993" s="0" t="n">
        <v>0</v>
      </c>
      <c r="P1993" s="0" t="s">
        <v>140</v>
      </c>
      <c r="Q1993" s="0" t="s">
        <v>153</v>
      </c>
      <c r="R1993" s="0" t="n">
        <v>2</v>
      </c>
      <c r="S1993" s="0" t="s">
        <v>149</v>
      </c>
      <c r="T1993" s="0" t="n">
        <v>0</v>
      </c>
      <c r="U1993" s="0" t="n">
        <v>282487.28</v>
      </c>
      <c r="V1993" s="0" t="n">
        <v>0.00328990328125656</v>
      </c>
      <c r="W1993" s="0" t="n">
        <v>647.268371582031</v>
      </c>
      <c r="X1993" s="0" t="n">
        <v>0.00347614428028464</v>
      </c>
      <c r="Y1993" s="0" t="n">
        <f aca="false">IF(ISNUMBER(C1993),INDEX(Scorecard!$D$5:$D$12,SUMPRODUCT(--(Scorecard!$G$5:$G$11&lt;C1993))+1),Scorecard!$D$13)</f>
        <v>1.23750384304241</v>
      </c>
      <c r="Z1993" s="0" t="n">
        <f aca="false">IF(ISNUMBER(D1993),INDEX(Scorecard!$D$14:$D$17,SUMPRODUCT(--(Scorecard!$G$14:$G$16&lt;D1993))+1),Scorecard!$D$18)</f>
        <v>0.0505355481560174</v>
      </c>
      <c r="AA1993" s="0" t="n">
        <f aca="false">IF(ISNUMBER(E1993),INDEX(Scorecard!$D$19:$D$26,SUMPRODUCT(--(Scorecard!$G$19:$G$25&lt;E1993))+1),Scorecard!$D$27)</f>
        <v>0.233621608745691</v>
      </c>
      <c r="AB1993" s="0" t="n">
        <f aca="false">IF(ISNUMBER(F1993),INDEX(Scorecard!$D$28:$D$35,SUMPRODUCT(--(Scorecard!$G$28:$G$34&lt;F1993))+1),Scorecard!$D$36)</f>
        <v>-0.0008456427959252</v>
      </c>
      <c r="AC1993" s="0" t="n">
        <f aca="false">IF(ISNUMBER(H1993),INDEX(Scorecard!$D$37:$D$44,SUMPRODUCT(--(Scorecard!$G$37:$G$43&lt;H1993))+1),Scorecard!$D$45)</f>
        <v>1.35057635045042</v>
      </c>
      <c r="AD1993" s="0" t="n">
        <f aca="false">IF(ISNUMBER(I1993),INDEX(Scorecard!$D$46:$D$52,SUMPRODUCT(--(Scorecard!$G$46:$G$51&lt;I1993))+1),Scorecard!$D$53)</f>
        <v>0.569875412099532</v>
      </c>
      <c r="AE1993" s="0" t="n">
        <f aca="false">IF(ISNUMBER(K1993),INDEX(Scorecard!$D$54:$D$61,SUMPRODUCT(--(Scorecard!$G$54:$G$60&lt;K1993))+1),Scorecard!$D$62)</f>
        <v>0.214429354789033</v>
      </c>
      <c r="AF1993" s="0" t="n">
        <f aca="false">IF(ISNUMBER(L1993),INDEX(Scorecard!$D$63:$D$68,SUMPRODUCT(--(Scorecard!$G$63:$G$67&lt;L1993))+1),Scorecard!$D$69)</f>
        <v>-0.340582194386522</v>
      </c>
      <c r="AG1993" s="0" t="n">
        <f aca="false">Inputs!$B$10+Scorecard!$J$5*Y1993+Scorecard!$J$6*Z1993+Scorecard!$J$7*AA1993+Scorecard!$J$8*AB1993+Scorecard!$J$9*AC1993+Scorecard!$J$10*AD1993+Scorecard!$J$11*AE1993+Scorecard!$J$12*AF1993</f>
        <v>-5.55022007248909</v>
      </c>
      <c r="AH1993" s="0" t="n">
        <f aca="false">MIN(1-Inputs!$B$13,MAX(Inputs!$B$13,1/(1+EXP(-(Inputs!$B$11*AG1993+Inputs!$B$12)))))</f>
        <v>0.00328990317721284</v>
      </c>
      <c r="AI1993" s="0" t="n">
        <f aca="false">Inputs!$B$9-Inputs!$B$8*AG1993</f>
        <v>647.268375692953</v>
      </c>
      <c r="AJ1993" s="0" t="n">
        <f aca="false">RANK(AH1993,$AH$5:$AH$2004,0)+COUNTIF($AH$4:AH1992,AH1993)</f>
        <v>1496</v>
      </c>
      <c r="AK1993" s="0" t="n">
        <f aca="false">IF(AJ1993&lt;=Deciles!$B$5*(Deciles!$B$4+1),INT((AJ1993-1)/(Deciles!$B$4+1))+1,Deciles!$B$5+INT((AJ1993-1-Deciles!$B$5*(Deciles!$B$4+1))/Deciles!$B$4)+1)</f>
        <v>8</v>
      </c>
    </row>
    <row r="1994" customFormat="false" ht="15" hidden="false" customHeight="false" outlineLevel="0" collapsed="false">
      <c r="A1994" s="0" t="n">
        <v>59729</v>
      </c>
      <c r="B1994" s="0" t="s">
        <v>152</v>
      </c>
      <c r="C1994" s="0" t="n">
        <v>739</v>
      </c>
      <c r="D1994" s="0" t="n">
        <v>86.1259078979492</v>
      </c>
      <c r="E1994" s="0" t="n">
        <v>75.758186340332</v>
      </c>
      <c r="F1994" s="0" t="n">
        <v>38</v>
      </c>
      <c r="G1994" s="0" t="n">
        <v>3.44300007820129</v>
      </c>
      <c r="H1994" s="0" t="n">
        <v>-2.99033331871033</v>
      </c>
      <c r="I1994" s="0" t="n">
        <v>17</v>
      </c>
      <c r="J1994" s="0" t="n">
        <v>11.2663803100586</v>
      </c>
      <c r="K1994" s="0" t="n">
        <v>5.19999980926514</v>
      </c>
      <c r="L1994" s="0" t="n">
        <v>-0.458333492279053</v>
      </c>
      <c r="M1994" s="0" t="n">
        <v>7.33082723617554</v>
      </c>
      <c r="N1994" s="0" t="n">
        <v>0</v>
      </c>
      <c r="O1994" s="0" t="n">
        <v>0</v>
      </c>
      <c r="P1994" s="0" t="s">
        <v>146</v>
      </c>
      <c r="Q1994" s="0" t="s">
        <v>141</v>
      </c>
      <c r="R1994" s="0" t="n">
        <v>1</v>
      </c>
      <c r="S1994" s="0" t="s">
        <v>154</v>
      </c>
      <c r="T1994" s="0" t="n">
        <v>0</v>
      </c>
      <c r="U1994" s="0" t="n">
        <v>78149.625</v>
      </c>
      <c r="V1994" s="0" t="n">
        <v>0.0104165347293019</v>
      </c>
      <c r="W1994" s="0" t="n">
        <v>615.881713867188</v>
      </c>
      <c r="X1994" s="0" t="n">
        <v>0.0168338492512703</v>
      </c>
      <c r="Y1994" s="0" t="n">
        <f aca="false">IF(ISNUMBER(C1994),INDEX(Scorecard!$D$5:$D$12,SUMPRODUCT(--(Scorecard!$G$5:$G$11&lt;C1994))+1),Scorecard!$D$13)</f>
        <v>0.488358159108655</v>
      </c>
      <c r="Z1994" s="0" t="n">
        <f aca="false">IF(ISNUMBER(D1994),INDEX(Scorecard!$D$14:$D$17,SUMPRODUCT(--(Scorecard!$G$14:$G$16&lt;D1994))+1),Scorecard!$D$18)</f>
        <v>0.0505355481560174</v>
      </c>
      <c r="AA1994" s="0" t="n">
        <f aca="false">IF(ISNUMBER(E1994),INDEX(Scorecard!$D$19:$D$26,SUMPRODUCT(--(Scorecard!$G$19:$G$25&lt;E1994))+1),Scorecard!$D$27)</f>
        <v>-0.0341578513653732</v>
      </c>
      <c r="AB1994" s="0" t="n">
        <f aca="false">IF(ISNUMBER(F1994),INDEX(Scorecard!$D$28:$D$35,SUMPRODUCT(--(Scorecard!$G$28:$G$34&lt;F1994))+1),Scorecard!$D$36)</f>
        <v>-0.132616866359722</v>
      </c>
      <c r="AC1994" s="0" t="n">
        <f aca="false">IF(ISNUMBER(H1994),INDEX(Scorecard!$D$37:$D$44,SUMPRODUCT(--(Scorecard!$G$37:$G$43&lt;H1994))+1),Scorecard!$D$45)</f>
        <v>1.35057635045042</v>
      </c>
      <c r="AD1994" s="0" t="n">
        <f aca="false">IF(ISNUMBER(I1994),INDEX(Scorecard!$D$46:$D$52,SUMPRODUCT(--(Scorecard!$G$46:$G$51&lt;I1994))+1),Scorecard!$D$53)</f>
        <v>-0.114272400683245</v>
      </c>
      <c r="AE1994" s="0" t="n">
        <f aca="false">IF(ISNUMBER(K1994),INDEX(Scorecard!$D$54:$D$61,SUMPRODUCT(--(Scorecard!$G$54:$G$60&lt;K1994))+1),Scorecard!$D$62)</f>
        <v>0.214429354789033</v>
      </c>
      <c r="AF1994" s="0" t="n">
        <f aca="false">IF(ISNUMBER(L1994),INDEX(Scorecard!$D$63:$D$68,SUMPRODUCT(--(Scorecard!$G$63:$G$67&lt;L1994))+1),Scorecard!$D$69)</f>
        <v>0.322484508656054</v>
      </c>
      <c r="AG1994" s="0" t="n">
        <f aca="false">Inputs!$B$10+Scorecard!$J$5*Y1994+Scorecard!$J$6*Z1994+Scorecard!$J$7*AA1994+Scorecard!$J$8*AB1994+Scorecard!$J$9*AC1994+Scorecard!$J$10*AD1994+Scorecard!$J$11*AE1994+Scorecard!$J$12*AF1994</f>
        <v>-4.46244088283696</v>
      </c>
      <c r="AH1994" s="0" t="n">
        <f aca="false">MIN(1-Inputs!$B$13,MAX(Inputs!$B$13,1/(1+EXP(-(Inputs!$B$11*AG1994+Inputs!$B$12)))))</f>
        <v>0.0104165351149975</v>
      </c>
      <c r="AI1994" s="0" t="n">
        <f aca="false">Inputs!$B$9-Inputs!$B$8*AG1994</f>
        <v>615.881702843087</v>
      </c>
      <c r="AJ1994" s="0" t="n">
        <f aca="false">RANK(AH1994,$AH$5:$AH$2004,0)+COUNTIF($AH$4:AH1993,AH1994)</f>
        <v>787</v>
      </c>
      <c r="AK1994" s="0" t="n">
        <f aca="false">IF(AJ1994&lt;=Deciles!$B$5*(Deciles!$B$4+1),INT((AJ1994-1)/(Deciles!$B$4+1))+1,Deciles!$B$5+INT((AJ1994-1-Deciles!$B$5*(Deciles!$B$4+1))/Deciles!$B$4)+1)</f>
        <v>4</v>
      </c>
    </row>
    <row r="1995" customFormat="false" ht="15" hidden="false" customHeight="false" outlineLevel="0" collapsed="false">
      <c r="A1995" s="0" t="n">
        <v>59797</v>
      </c>
      <c r="B1995" s="0" t="s">
        <v>158</v>
      </c>
      <c r="C1995" s="0" t="n">
        <v>667</v>
      </c>
      <c r="D1995" s="0" t="n">
        <v>77.9663848876953</v>
      </c>
      <c r="E1995" s="0" t="n">
        <v>73.227653503418</v>
      </c>
      <c r="F1995" s="0" t="n">
        <v>37</v>
      </c>
      <c r="G1995" s="0" t="n">
        <v>4.30700016021729</v>
      </c>
      <c r="H1995" s="0" t="n">
        <v>1.39033341407776</v>
      </c>
      <c r="I1995" s="0" t="n">
        <v>19</v>
      </c>
      <c r="J1995" s="0" t="n">
        <v>13.4180221557617</v>
      </c>
      <c r="K1995" s="0" t="n">
        <v>7.13333320617676</v>
      </c>
      <c r="L1995" s="0" t="n">
        <v>2.71025609970093</v>
      </c>
      <c r="M1995" s="0" t="n">
        <v>0.509527981281281</v>
      </c>
      <c r="N1995" s="0" t="n">
        <v>0</v>
      </c>
      <c r="O1995" s="0" t="n">
        <v>0</v>
      </c>
      <c r="P1995" s="0" t="s">
        <v>144</v>
      </c>
      <c r="Q1995" s="0" t="s">
        <v>141</v>
      </c>
      <c r="R1995" s="0" t="n">
        <v>1</v>
      </c>
      <c r="S1995" s="0" t="s">
        <v>149</v>
      </c>
      <c r="T1995" s="0" t="n">
        <v>0</v>
      </c>
      <c r="U1995" s="0" t="n">
        <v>672006</v>
      </c>
      <c r="V1995" s="0" t="n">
        <v>0.186678692698479</v>
      </c>
      <c r="W1995" s="0" t="n">
        <v>532.465759277344</v>
      </c>
      <c r="X1995" s="0" t="n">
        <v>0.190701842308044</v>
      </c>
      <c r="Y1995" s="0" t="n">
        <f aca="false">IF(ISNUMBER(C1995),INDEX(Scorecard!$D$5:$D$12,SUMPRODUCT(--(Scorecard!$G$5:$G$11&lt;C1995))+1),Scorecard!$D$13)</f>
        <v>-1.88220980528339</v>
      </c>
      <c r="Z1995" s="0" t="n">
        <f aca="false">IF(ISNUMBER(D1995),INDEX(Scorecard!$D$14:$D$17,SUMPRODUCT(--(Scorecard!$G$14:$G$16&lt;D1995))+1),Scorecard!$D$18)</f>
        <v>0.0505355481560174</v>
      </c>
      <c r="AA1995" s="0" t="n">
        <f aca="false">IF(ISNUMBER(E1995),INDEX(Scorecard!$D$19:$D$26,SUMPRODUCT(--(Scorecard!$G$19:$G$25&lt;E1995))+1),Scorecard!$D$27)</f>
        <v>-0.0341578513653732</v>
      </c>
      <c r="AB1995" s="0" t="n">
        <f aca="false">IF(ISNUMBER(F1995),INDEX(Scorecard!$D$28:$D$35,SUMPRODUCT(--(Scorecard!$G$28:$G$34&lt;F1995))+1),Scorecard!$D$36)</f>
        <v>-0.0008456427959252</v>
      </c>
      <c r="AC1995" s="0" t="n">
        <f aca="false">IF(ISNUMBER(H1995),INDEX(Scorecard!$D$37:$D$44,SUMPRODUCT(--(Scorecard!$G$37:$G$43&lt;H1995))+1),Scorecard!$D$45)</f>
        <v>-0.975503570149195</v>
      </c>
      <c r="AD1995" s="0" t="n">
        <f aca="false">IF(ISNUMBER(I1995),INDEX(Scorecard!$D$46:$D$52,SUMPRODUCT(--(Scorecard!$G$46:$G$51&lt;I1995))+1),Scorecard!$D$53)</f>
        <v>-0.108777051091409</v>
      </c>
      <c r="AE1995" s="0" t="n">
        <f aca="false">IF(ISNUMBER(K1995),INDEX(Scorecard!$D$54:$D$61,SUMPRODUCT(--(Scorecard!$G$54:$G$60&lt;K1995))+1),Scorecard!$D$62)</f>
        <v>-0.541917179454542</v>
      </c>
      <c r="AF1995" s="0" t="n">
        <f aca="false">IF(ISNUMBER(L1995),INDEX(Scorecard!$D$63:$D$68,SUMPRODUCT(--(Scorecard!$G$63:$G$67&lt;L1995))+1),Scorecard!$D$69)</f>
        <v>0.322484508656054</v>
      </c>
      <c r="AG1995" s="0" t="n">
        <f aca="false">Inputs!$B$10+Scorecard!$J$5*Y1995+Scorecard!$J$6*Z1995+Scorecard!$J$7*AA1995+Scorecard!$J$8*AB1995+Scorecard!$J$9*AC1995+Scorecard!$J$10*AD1995+Scorecard!$J$11*AE1995+Scorecard!$J$12*AF1995</f>
        <v>-1.57146392357511</v>
      </c>
      <c r="AH1995" s="0" t="n">
        <f aca="false">MIN(1-Inputs!$B$13,MAX(Inputs!$B$13,1/(1+EXP(-(Inputs!$B$11*AG1995+Inputs!$B$12)))))</f>
        <v>0.186678690250099</v>
      </c>
      <c r="AI1995" s="0" t="n">
        <f aca="false">Inputs!$B$9-Inputs!$B$8*AG1995</f>
        <v>532.46574039406</v>
      </c>
      <c r="AJ1995" s="0" t="n">
        <f aca="false">RANK(AH1995,$AH$5:$AH$2004,0)+COUNTIF($AH$4:AH1994,AH1995)</f>
        <v>11</v>
      </c>
      <c r="AK1995" s="0" t="n">
        <f aca="false">IF(AJ1995&lt;=Deciles!$B$5*(Deciles!$B$4+1),INT((AJ1995-1)/(Deciles!$B$4+1))+1,Deciles!$B$5+INT((AJ1995-1-Deciles!$B$5*(Deciles!$B$4+1))/Deciles!$B$4)+1)</f>
        <v>1</v>
      </c>
    </row>
    <row r="1996" customFormat="false" ht="15" hidden="false" customHeight="false" outlineLevel="0" collapsed="false">
      <c r="A1996" s="0" t="n">
        <v>59875</v>
      </c>
      <c r="B1996" s="0" t="s">
        <v>139</v>
      </c>
      <c r="C1996" s="0" t="n">
        <v>768</v>
      </c>
      <c r="D1996" s="0" t="n">
        <v>72.5217361450195</v>
      </c>
      <c r="E1996" s="0" t="n">
        <v>70.2180862426758</v>
      </c>
      <c r="F1996" s="0" t="n">
        <v>28</v>
      </c>
      <c r="G1996" s="0" t="n">
        <v>3.05100011825562</v>
      </c>
      <c r="H1996" s="0" t="n">
        <v>0.0343334674835205</v>
      </c>
      <c r="I1996" s="0" t="n">
        <v>6</v>
      </c>
      <c r="J1996" s="0" t="n">
        <v>12.5445575714111</v>
      </c>
      <c r="K1996" s="0" t="n">
        <v>5.73333311080933</v>
      </c>
      <c r="L1996" s="0" t="n">
        <v>-3.50000047683716</v>
      </c>
      <c r="M1996" s="0" t="n">
        <v>2.59457206726074</v>
      </c>
      <c r="N1996" s="0" t="n">
        <v>0</v>
      </c>
      <c r="O1996" s="0" t="n">
        <v>0</v>
      </c>
      <c r="P1996" s="0" t="s">
        <v>140</v>
      </c>
      <c r="Q1996" s="0" t="s">
        <v>141</v>
      </c>
      <c r="R1996" s="0" t="n">
        <v>2</v>
      </c>
      <c r="S1996" s="0" t="s">
        <v>161</v>
      </c>
      <c r="T1996" s="0" t="n">
        <v>0</v>
      </c>
      <c r="U1996" s="0" t="n">
        <v>280564.22</v>
      </c>
      <c r="V1996" s="0" t="n">
        <v>0.00400007795542479</v>
      </c>
      <c r="W1996" s="0" t="n">
        <v>641.959228515625</v>
      </c>
      <c r="X1996" s="0" t="n">
        <v>0.00354770896956325</v>
      </c>
      <c r="Y1996" s="0" t="n">
        <f aca="false">IF(ISNUMBER(C1996),INDEX(Scorecard!$D$5:$D$12,SUMPRODUCT(--(Scorecard!$G$5:$G$11&lt;C1996))+1),Scorecard!$D$13)</f>
        <v>1.23750384304241</v>
      </c>
      <c r="Z1996" s="0" t="n">
        <f aca="false">IF(ISNUMBER(D1996),INDEX(Scorecard!$D$14:$D$17,SUMPRODUCT(--(Scorecard!$G$14:$G$16&lt;D1996))+1),Scorecard!$D$18)</f>
        <v>0.128579646629417</v>
      </c>
      <c r="AA1996" s="0" t="n">
        <f aca="false">IF(ISNUMBER(E1996),INDEX(Scorecard!$D$19:$D$26,SUMPRODUCT(--(Scorecard!$G$19:$G$25&lt;E1996))+1),Scorecard!$D$27)</f>
        <v>0.0530843085177338</v>
      </c>
      <c r="AB1996" s="0" t="n">
        <f aca="false">IF(ISNUMBER(F1996),INDEX(Scorecard!$D$28:$D$35,SUMPRODUCT(--(Scorecard!$G$28:$G$34&lt;F1996))+1),Scorecard!$D$36)</f>
        <v>0.165097008946478</v>
      </c>
      <c r="AC1996" s="0" t="n">
        <f aca="false">IF(ISNUMBER(H1996),INDEX(Scorecard!$D$37:$D$44,SUMPRODUCT(--(Scorecard!$G$37:$G$43&lt;H1996))+1),Scorecard!$D$45)</f>
        <v>0.330501541082344</v>
      </c>
      <c r="AD1996" s="0" t="n">
        <f aca="false">IF(ISNUMBER(I1996),INDEX(Scorecard!$D$46:$D$52,SUMPRODUCT(--(Scorecard!$G$46:$G$51&lt;I1996))+1),Scorecard!$D$53)</f>
        <v>-0.161534840507194</v>
      </c>
      <c r="AE1996" s="0" t="n">
        <f aca="false">IF(ISNUMBER(K1996),INDEX(Scorecard!$D$54:$D$61,SUMPRODUCT(--(Scorecard!$G$54:$G$60&lt;K1996))+1),Scorecard!$D$62)</f>
        <v>0.0151758992857273</v>
      </c>
      <c r="AF1996" s="0" t="n">
        <f aca="false">IF(ISNUMBER(L1996),INDEX(Scorecard!$D$63:$D$68,SUMPRODUCT(--(Scorecard!$G$63:$G$67&lt;L1996))+1),Scorecard!$D$69)</f>
        <v>-0.340582194386522</v>
      </c>
      <c r="AG1996" s="0" t="n">
        <f aca="false">Inputs!$B$10+Scorecard!$J$5*Y1996+Scorecard!$J$6*Z1996+Scorecard!$J$7*AA1996+Scorecard!$J$8*AB1996+Scorecard!$J$9*AC1996+Scorecard!$J$10*AD1996+Scorecard!$J$11*AE1996+Scorecard!$J$12*AF1996</f>
        <v>-5.36621921543855</v>
      </c>
      <c r="AH1996" s="0" t="n">
        <f aca="false">MIN(1-Inputs!$B$13,MAX(Inputs!$B$13,1/(1+EXP(-(Inputs!$B$11*AG1996+Inputs!$B$12)))))</f>
        <v>0.00400007807790572</v>
      </c>
      <c r="AI1996" s="0" t="n">
        <f aca="false">Inputs!$B$9-Inputs!$B$8*AG1996</f>
        <v>641.959233213231</v>
      </c>
      <c r="AJ1996" s="0" t="n">
        <f aca="false">RANK(AH1996,$AH$5:$AH$2004,0)+COUNTIF($AH$4:AH1995,AH1996)</f>
        <v>1382</v>
      </c>
      <c r="AK1996" s="0" t="n">
        <f aca="false">IF(AJ1996&lt;=Deciles!$B$5*(Deciles!$B$4+1),INT((AJ1996-1)/(Deciles!$B$4+1))+1,Deciles!$B$5+INT((AJ1996-1-Deciles!$B$5*(Deciles!$B$4+1))/Deciles!$B$4)+1)</f>
        <v>7</v>
      </c>
    </row>
    <row r="1997" customFormat="false" ht="15" hidden="false" customHeight="false" outlineLevel="0" collapsed="false">
      <c r="A1997" s="0" t="n">
        <v>59876</v>
      </c>
      <c r="B1997" s="0" t="s">
        <v>150</v>
      </c>
      <c r="C1997" s="0" t="n">
        <v>758</v>
      </c>
      <c r="D1997" s="0" t="n">
        <v>80</v>
      </c>
      <c r="E1997" s="0" t="n">
        <v>44.7204666137695</v>
      </c>
      <c r="F1997" s="0" t="n">
        <v>28</v>
      </c>
      <c r="G1997" s="0" t="n">
        <v>4.69299983978272</v>
      </c>
      <c r="H1997" s="0" t="n">
        <v>-1.94033336639404</v>
      </c>
      <c r="I1997" s="0" t="n">
        <v>93</v>
      </c>
      <c r="J1997" s="0" t="n">
        <v>12.0794181823731</v>
      </c>
      <c r="K1997" s="0" t="n">
        <v>4.40000009536743</v>
      </c>
      <c r="L1997" s="0" t="n">
        <v>-0.208333015441895</v>
      </c>
      <c r="M1997" s="0" t="n">
        <v>6.54819679260254</v>
      </c>
      <c r="N1997" s="0" t="n">
        <v>0</v>
      </c>
      <c r="O1997" s="0" t="n">
        <v>0</v>
      </c>
      <c r="P1997" s="0" t="s">
        <v>140</v>
      </c>
      <c r="Q1997" s="0" t="s">
        <v>141</v>
      </c>
      <c r="R1997" s="0" t="n">
        <v>1</v>
      </c>
      <c r="S1997" s="0" t="s">
        <v>151</v>
      </c>
      <c r="T1997" s="0" t="n">
        <v>0</v>
      </c>
      <c r="U1997" s="0" t="n">
        <v>176207.66</v>
      </c>
      <c r="V1997" s="0" t="n">
        <v>0.00279843085445464</v>
      </c>
      <c r="W1997" s="0" t="n">
        <v>651.660705566406</v>
      </c>
      <c r="X1997" s="0" t="n">
        <v>0.0018232986330986</v>
      </c>
      <c r="Y1997" s="0" t="n">
        <f aca="false">IF(ISNUMBER(C1997),INDEX(Scorecard!$D$5:$D$12,SUMPRODUCT(--(Scorecard!$G$5:$G$11&lt;C1997))+1),Scorecard!$D$13)</f>
        <v>0.733188958177614</v>
      </c>
      <c r="Z1997" s="0" t="n">
        <f aca="false">IF(ISNUMBER(D1997),INDEX(Scorecard!$D$14:$D$17,SUMPRODUCT(--(Scorecard!$G$14:$G$16&lt;D1997))+1),Scorecard!$D$18)</f>
        <v>0.0505355481560174</v>
      </c>
      <c r="AA1997" s="0" t="n">
        <f aca="false">IF(ISNUMBER(E1997),INDEX(Scorecard!$D$19:$D$26,SUMPRODUCT(--(Scorecard!$G$19:$G$25&lt;E1997))+1),Scorecard!$D$27)</f>
        <v>0.57899015159425</v>
      </c>
      <c r="AB1997" s="0" t="n">
        <f aca="false">IF(ISNUMBER(F1997),INDEX(Scorecard!$D$28:$D$35,SUMPRODUCT(--(Scorecard!$G$28:$G$34&lt;F1997))+1),Scorecard!$D$36)</f>
        <v>0.165097008946478</v>
      </c>
      <c r="AC1997" s="0" t="n">
        <f aca="false">IF(ISNUMBER(H1997),INDEX(Scorecard!$D$37:$D$44,SUMPRODUCT(--(Scorecard!$G$37:$G$43&lt;H1997))+1),Scorecard!$D$45)</f>
        <v>1.35057635045042</v>
      </c>
      <c r="AD1997" s="0" t="n">
        <f aca="false">IF(ISNUMBER(I1997),INDEX(Scorecard!$D$46:$D$52,SUMPRODUCT(--(Scorecard!$G$46:$G$51&lt;I1997))+1),Scorecard!$D$53)</f>
        <v>0.818882373006414</v>
      </c>
      <c r="AE1997" s="0" t="n">
        <f aca="false">IF(ISNUMBER(K1997),INDEX(Scorecard!$D$54:$D$61,SUMPRODUCT(--(Scorecard!$G$54:$G$60&lt;K1997))+1),Scorecard!$D$62)</f>
        <v>0.489050497890326</v>
      </c>
      <c r="AF1997" s="0" t="n">
        <f aca="false">IF(ISNUMBER(L1997),INDEX(Scorecard!$D$63:$D$68,SUMPRODUCT(--(Scorecard!$G$63:$G$67&lt;L1997))+1),Scorecard!$D$69)</f>
        <v>0.322484508656054</v>
      </c>
      <c r="AG1997" s="0" t="n">
        <f aca="false">Inputs!$B$10+Scorecard!$J$5*Y1997+Scorecard!$J$6*Z1997+Scorecard!$J$7*AA1997+Scorecard!$J$8*AB1997+Scorecard!$J$9*AC1997+Scorecard!$J$10*AD1997+Scorecard!$J$11*AE1997+Scorecard!$J$12*AF1997</f>
        <v>-5.7024458839351</v>
      </c>
      <c r="AH1997" s="0" t="n">
        <f aca="false">MIN(1-Inputs!$B$13,MAX(Inputs!$B$13,1/(1+EXP(-(Inputs!$B$11*AG1997+Inputs!$B$12)))))</f>
        <v>0.00279843089197741</v>
      </c>
      <c r="AI1997" s="0" t="n">
        <f aca="false">Inputs!$B$9-Inputs!$B$8*AG1997</f>
        <v>651.660684158323</v>
      </c>
      <c r="AJ1997" s="0" t="n">
        <f aca="false">RANK(AH1997,$AH$5:$AH$2004,0)+COUNTIF($AH$4:AH1996,AH1997)</f>
        <v>1571</v>
      </c>
      <c r="AK1997" s="0" t="n">
        <f aca="false">IF(AJ1997&lt;=Deciles!$B$5*(Deciles!$B$4+1),INT((AJ1997-1)/(Deciles!$B$4+1))+1,Deciles!$B$5+INT((AJ1997-1-Deciles!$B$5*(Deciles!$B$4+1))/Deciles!$B$4)+1)</f>
        <v>8</v>
      </c>
    </row>
    <row r="1998" customFormat="false" ht="15" hidden="false" customHeight="false" outlineLevel="0" collapsed="false">
      <c r="A1998" s="0" t="n">
        <v>59883</v>
      </c>
      <c r="B1998" s="0" t="s">
        <v>143</v>
      </c>
      <c r="C1998" s="0" t="n">
        <v>751</v>
      </c>
      <c r="D1998" s="0" t="n">
        <v>65.2604064941406</v>
      </c>
      <c r="E1998" s="0" t="n">
        <v>64.3178939819336</v>
      </c>
      <c r="F1998" s="0" t="n">
        <v>43</v>
      </c>
      <c r="G1998" s="0" t="n">
        <v>4.01399993896484</v>
      </c>
      <c r="H1998" s="0" t="n">
        <v>0.780666589736939</v>
      </c>
      <c r="I1998" s="0" t="n">
        <v>8</v>
      </c>
      <c r="J1998" s="0" t="n">
        <v>12.132378578186</v>
      </c>
      <c r="K1998" s="0" t="n">
        <v>9.13333320617676</v>
      </c>
      <c r="L1998" s="0" t="n">
        <v>5.0717945098877</v>
      </c>
      <c r="M1998" s="0" t="n">
        <v>1.43321859836578</v>
      </c>
      <c r="N1998" s="0" t="n">
        <v>0</v>
      </c>
      <c r="O1998" s="0" t="n">
        <v>0</v>
      </c>
      <c r="P1998" s="0" t="s">
        <v>144</v>
      </c>
      <c r="Q1998" s="0" t="s">
        <v>141</v>
      </c>
      <c r="R1998" s="0" t="n">
        <v>2</v>
      </c>
      <c r="S1998" s="0" t="s">
        <v>159</v>
      </c>
      <c r="T1998" s="0" t="n">
        <v>0</v>
      </c>
      <c r="U1998" s="0" t="n">
        <v>185791.19</v>
      </c>
      <c r="V1998" s="0" t="n">
        <v>0.017151003703475</v>
      </c>
      <c r="W1998" s="0" t="n">
        <v>602.200988769531</v>
      </c>
      <c r="X1998" s="0" t="n">
        <v>0.0147611973807216</v>
      </c>
      <c r="Y1998" s="0" t="n">
        <f aca="false">IF(ISNUMBER(C1998),INDEX(Scorecard!$D$5:$D$12,SUMPRODUCT(--(Scorecard!$G$5:$G$11&lt;C1998))+1),Scorecard!$D$13)</f>
        <v>0.733188958177614</v>
      </c>
      <c r="Z1998" s="0" t="n">
        <f aca="false">IF(ISNUMBER(D1998),INDEX(Scorecard!$D$14:$D$17,SUMPRODUCT(--(Scorecard!$G$14:$G$16&lt;D1998))+1),Scorecard!$D$18)</f>
        <v>0.128579646629417</v>
      </c>
      <c r="AA1998" s="0" t="n">
        <f aca="false">IF(ISNUMBER(E1998),INDEX(Scorecard!$D$19:$D$26,SUMPRODUCT(--(Scorecard!$G$19:$G$25&lt;E1998))+1),Scorecard!$D$27)</f>
        <v>0.233621608745691</v>
      </c>
      <c r="AB1998" s="0" t="n">
        <f aca="false">IF(ISNUMBER(F1998),INDEX(Scorecard!$D$28:$D$35,SUMPRODUCT(--(Scorecard!$G$28:$G$34&lt;F1998))+1),Scorecard!$D$36)</f>
        <v>-0.309727037437117</v>
      </c>
      <c r="AC1998" s="0" t="n">
        <f aca="false">IF(ISNUMBER(H1998),INDEX(Scorecard!$D$37:$D$44,SUMPRODUCT(--(Scorecard!$G$37:$G$43&lt;H1998))+1),Scorecard!$D$45)</f>
        <v>-0.569454719285959</v>
      </c>
      <c r="AD1998" s="0" t="n">
        <f aca="false">IF(ISNUMBER(I1998),INDEX(Scorecard!$D$46:$D$52,SUMPRODUCT(--(Scorecard!$G$46:$G$51&lt;I1998))+1),Scorecard!$D$53)</f>
        <v>-0.114272400683245</v>
      </c>
      <c r="AE1998" s="0" t="n">
        <f aca="false">IF(ISNUMBER(K1998),INDEX(Scorecard!$D$54:$D$61,SUMPRODUCT(--(Scorecard!$G$54:$G$60&lt;K1998))+1),Scorecard!$D$62)</f>
        <v>-0.541917179454542</v>
      </c>
      <c r="AF1998" s="0" t="n">
        <f aca="false">IF(ISNUMBER(L1998),INDEX(Scorecard!$D$63:$D$68,SUMPRODUCT(--(Scorecard!$G$63:$G$67&lt;L1998))+1),Scorecard!$D$69)</f>
        <v>0.322484508656054</v>
      </c>
      <c r="AG1998" s="0" t="n">
        <f aca="false">Inputs!$B$10+Scorecard!$J$5*Y1998+Scorecard!$J$6*Z1998+Scorecard!$J$7*AA1998+Scorecard!$J$8*AB1998+Scorecard!$J$9*AC1998+Scorecard!$J$10*AD1998+Scorecard!$J$11*AE1998+Scorecard!$J$12*AF1998</f>
        <v>-3.98830385747595</v>
      </c>
      <c r="AH1998" s="0" t="n">
        <f aca="false">MIN(1-Inputs!$B$13,MAX(Inputs!$B$13,1/(1+EXP(-(Inputs!$B$11*AG1998+Inputs!$B$12)))))</f>
        <v>0.0171510043304039</v>
      </c>
      <c r="AI1998" s="0" t="n">
        <f aca="false">Inputs!$B$9-Inputs!$B$8*AG1998</f>
        <v>602.201000139283</v>
      </c>
      <c r="AJ1998" s="0" t="n">
        <f aca="false">RANK(AH1998,$AH$5:$AH$2004,0)+COUNTIF($AH$4:AH1997,AH1998)</f>
        <v>521</v>
      </c>
      <c r="AK1998" s="0" t="n">
        <f aca="false">IF(AJ1998&lt;=Deciles!$B$5*(Deciles!$B$4+1),INT((AJ1998-1)/(Deciles!$B$4+1))+1,Deciles!$B$5+INT((AJ1998-1-Deciles!$B$5*(Deciles!$B$4+1))/Deciles!$B$4)+1)</f>
        <v>3</v>
      </c>
    </row>
    <row r="1999" customFormat="false" ht="15" hidden="false" customHeight="false" outlineLevel="0" collapsed="false">
      <c r="A1999" s="0" t="n">
        <v>59884</v>
      </c>
      <c r="B1999" s="0" t="s">
        <v>152</v>
      </c>
      <c r="C1999" s="0" t="n">
        <v>745</v>
      </c>
      <c r="D1999" s="0" t="n">
        <v>92.0104446411133</v>
      </c>
      <c r="E1999" s="0" t="n">
        <v>79.5781326293945</v>
      </c>
      <c r="F1999" s="0" t="n">
        <v>45</v>
      </c>
      <c r="G1999" s="0" t="n">
        <v>3.51500010490418</v>
      </c>
      <c r="H1999" s="0" t="n">
        <v>-2.91833329200745</v>
      </c>
      <c r="I1999" s="0" t="n">
        <v>29</v>
      </c>
      <c r="J1999" s="0" t="n">
        <v>11.307731628418</v>
      </c>
      <c r="K1999" s="0" t="n">
        <v>3.70000004768372</v>
      </c>
      <c r="L1999" s="0" t="n">
        <v>-0.458333253860474</v>
      </c>
      <c r="M1999" s="0" t="n">
        <v>4.74415826797485</v>
      </c>
      <c r="N1999" s="0" t="n">
        <v>0</v>
      </c>
      <c r="O1999" s="0" t="n">
        <v>0</v>
      </c>
      <c r="P1999" s="0" t="s">
        <v>144</v>
      </c>
      <c r="Q1999" s="0" t="s">
        <v>141</v>
      </c>
      <c r="R1999" s="0" t="n">
        <v>2</v>
      </c>
      <c r="S1999" s="0" t="s">
        <v>147</v>
      </c>
      <c r="T1999" s="0" t="n">
        <v>0</v>
      </c>
      <c r="U1999" s="0" t="n">
        <v>81448.91</v>
      </c>
      <c r="V1999" s="0" t="n">
        <v>0.0127510661259294</v>
      </c>
      <c r="W1999" s="0" t="n">
        <v>610.344848632813</v>
      </c>
      <c r="X1999" s="0" t="n">
        <v>0.00680134724825621</v>
      </c>
      <c r="Y1999" s="0" t="n">
        <f aca="false">IF(ISNUMBER(C1999),INDEX(Scorecard!$D$5:$D$12,SUMPRODUCT(--(Scorecard!$G$5:$G$11&lt;C1999))+1),Scorecard!$D$13)</f>
        <v>0.488358159108655</v>
      </c>
      <c r="Z1999" s="0" t="n">
        <f aca="false">IF(ISNUMBER(D1999),INDEX(Scorecard!$D$14:$D$17,SUMPRODUCT(--(Scorecard!$G$14:$G$16&lt;D1999))+1),Scorecard!$D$18)</f>
        <v>-0.361970872710667</v>
      </c>
      <c r="AA1999" s="0" t="n">
        <f aca="false">IF(ISNUMBER(E1999),INDEX(Scorecard!$D$19:$D$26,SUMPRODUCT(--(Scorecard!$G$19:$G$25&lt;E1999))+1),Scorecard!$D$27)</f>
        <v>-0.0341578513653732</v>
      </c>
      <c r="AB1999" s="0" t="n">
        <f aca="false">IF(ISNUMBER(F1999),INDEX(Scorecard!$D$28:$D$35,SUMPRODUCT(--(Scorecard!$G$28:$G$34&lt;F1999))+1),Scorecard!$D$36)</f>
        <v>-0.309727037437117</v>
      </c>
      <c r="AC1999" s="0" t="n">
        <f aca="false">IF(ISNUMBER(H1999),INDEX(Scorecard!$D$37:$D$44,SUMPRODUCT(--(Scorecard!$G$37:$G$43&lt;H1999))+1),Scorecard!$D$45)</f>
        <v>1.35057635045042</v>
      </c>
      <c r="AD1999" s="0" t="n">
        <f aca="false">IF(ISNUMBER(I1999),INDEX(Scorecard!$D$46:$D$52,SUMPRODUCT(--(Scorecard!$G$46:$G$51&lt;I1999))+1),Scorecard!$D$53)</f>
        <v>0.123869379412532</v>
      </c>
      <c r="AE1999" s="0" t="n">
        <f aca="false">IF(ISNUMBER(K1999),INDEX(Scorecard!$D$54:$D$61,SUMPRODUCT(--(Scorecard!$G$54:$G$60&lt;K1999))+1),Scorecard!$D$62)</f>
        <v>0.489050497890326</v>
      </c>
      <c r="AF1999" s="0" t="n">
        <f aca="false">IF(ISNUMBER(L1999),INDEX(Scorecard!$D$63:$D$68,SUMPRODUCT(--(Scorecard!$G$63:$G$67&lt;L1999))+1),Scorecard!$D$69)</f>
        <v>0.322484508656054</v>
      </c>
      <c r="AG1999" s="0" t="n">
        <f aca="false">Inputs!$B$10+Scorecard!$J$5*Y1999+Scorecard!$J$6*Z1999+Scorecard!$J$7*AA1999+Scorecard!$J$8*AB1999+Scorecard!$J$9*AC1999+Scorecard!$J$10*AD1999+Scorecard!$J$11*AE1999+Scorecard!$J$12*AF1999</f>
        <v>-4.27054809436681</v>
      </c>
      <c r="AH1999" s="0" t="n">
        <f aca="false">MIN(1-Inputs!$B$13,MAX(Inputs!$B$13,1/(1+EXP(-(Inputs!$B$11*AG1999+Inputs!$B$12)))))</f>
        <v>0.0127510662599995</v>
      </c>
      <c r="AI1999" s="0" t="n">
        <f aca="false">Inputs!$B$9-Inputs!$B$8*AG1999</f>
        <v>610.344847356922</v>
      </c>
      <c r="AJ1999" s="0" t="n">
        <f aca="false">RANK(AH1999,$AH$5:$AH$2004,0)+COUNTIF($AH$4:AH1998,AH1999)</f>
        <v>683</v>
      </c>
      <c r="AK1999" s="0" t="n">
        <f aca="false">IF(AJ1999&lt;=Deciles!$B$5*(Deciles!$B$4+1),INT((AJ1999-1)/(Deciles!$B$4+1))+1,Deciles!$B$5+INT((AJ1999-1-Deciles!$B$5*(Deciles!$B$4+1))/Deciles!$B$4)+1)</f>
        <v>4</v>
      </c>
    </row>
    <row r="2000" customFormat="false" ht="15" hidden="false" customHeight="false" outlineLevel="0" collapsed="false">
      <c r="A2000" s="0" t="n">
        <v>59962</v>
      </c>
      <c r="B2000" s="0" t="s">
        <v>158</v>
      </c>
      <c r="C2000" s="0" t="n">
        <v>770</v>
      </c>
      <c r="D2000" s="0" t="n">
        <v>88.1208877563477</v>
      </c>
      <c r="E2000" s="0" t="n">
        <v>87.2113876342773</v>
      </c>
      <c r="F2000" s="0" t="n">
        <v>45</v>
      </c>
      <c r="G2000" s="0" t="n">
        <v>3.17000007629395</v>
      </c>
      <c r="H2000" s="0" t="n">
        <v>0.253333330154419</v>
      </c>
      <c r="I2000" s="0" t="n">
        <v>4</v>
      </c>
      <c r="J2000" s="0" t="n">
        <v>12.3260736465454</v>
      </c>
      <c r="K2000" s="0" t="n">
        <v>6.73333311080933</v>
      </c>
      <c r="L2000" s="0" t="n">
        <v>2.71025609970093</v>
      </c>
      <c r="M2000" s="0" t="n">
        <v>0.36659899353981</v>
      </c>
      <c r="N2000" s="0" t="n">
        <v>0</v>
      </c>
      <c r="O2000" s="0" t="n">
        <v>0</v>
      </c>
      <c r="P2000" s="0" t="s">
        <v>144</v>
      </c>
      <c r="Q2000" s="0" t="s">
        <v>141</v>
      </c>
      <c r="R2000" s="0" t="n">
        <v>1</v>
      </c>
      <c r="S2000" s="0" t="s">
        <v>161</v>
      </c>
      <c r="T2000" s="0" t="n">
        <v>0</v>
      </c>
      <c r="U2000" s="0" t="n">
        <v>225499.58</v>
      </c>
      <c r="V2000" s="0" t="n">
        <v>0.0183387044817209</v>
      </c>
      <c r="W2000" s="0" t="n">
        <v>600.356140136719</v>
      </c>
      <c r="X2000" s="0" t="n">
        <v>0.0147672668099403</v>
      </c>
      <c r="Y2000" s="0" t="n">
        <f aca="false">IF(ISNUMBER(C2000),INDEX(Scorecard!$D$5:$D$12,SUMPRODUCT(--(Scorecard!$G$5:$G$11&lt;C2000))+1),Scorecard!$D$13)</f>
        <v>1.23750384304241</v>
      </c>
      <c r="Z2000" s="0" t="n">
        <f aca="false">IF(ISNUMBER(D2000),INDEX(Scorecard!$D$14:$D$17,SUMPRODUCT(--(Scorecard!$G$14:$G$16&lt;D2000))+1),Scorecard!$D$18)</f>
        <v>-0.361970872710667</v>
      </c>
      <c r="AA2000" s="0" t="n">
        <f aca="false">IF(ISNUMBER(E2000),INDEX(Scorecard!$D$19:$D$26,SUMPRODUCT(--(Scorecard!$G$19:$G$25&lt;E2000))+1),Scorecard!$D$27)</f>
        <v>-0.820992370602782</v>
      </c>
      <c r="AB2000" s="0" t="n">
        <f aca="false">IF(ISNUMBER(F2000),INDEX(Scorecard!$D$28:$D$35,SUMPRODUCT(--(Scorecard!$G$28:$G$34&lt;F2000))+1),Scorecard!$D$36)</f>
        <v>-0.309727037437117</v>
      </c>
      <c r="AC2000" s="0" t="n">
        <f aca="false">IF(ISNUMBER(H2000),INDEX(Scorecard!$D$37:$D$44,SUMPRODUCT(--(Scorecard!$G$37:$G$43&lt;H2000))+1),Scorecard!$D$45)</f>
        <v>-0.0679520129233634</v>
      </c>
      <c r="AD2000" s="0" t="n">
        <f aca="false">IF(ISNUMBER(I2000),INDEX(Scorecard!$D$46:$D$52,SUMPRODUCT(--(Scorecard!$G$46:$G$51&lt;I2000))+1),Scorecard!$D$53)</f>
        <v>-0.161534840507194</v>
      </c>
      <c r="AE2000" s="0" t="n">
        <f aca="false">IF(ISNUMBER(K2000),INDEX(Scorecard!$D$54:$D$61,SUMPRODUCT(--(Scorecard!$G$54:$G$60&lt;K2000))+1),Scorecard!$D$62)</f>
        <v>-0.357264871923982</v>
      </c>
      <c r="AF2000" s="0" t="n">
        <f aca="false">IF(ISNUMBER(L2000),INDEX(Scorecard!$D$63:$D$68,SUMPRODUCT(--(Scorecard!$G$63:$G$67&lt;L2000))+1),Scorecard!$D$69)</f>
        <v>0.322484508656054</v>
      </c>
      <c r="AG2000" s="0" t="n">
        <f aca="false">Inputs!$B$10+Scorecard!$J$5*Y2000+Scorecard!$J$6*Z2000+Scorecard!$J$7*AA2000+Scorecard!$J$8*AB2000+Scorecard!$J$9*AC2000+Scorecard!$J$10*AD2000+Scorecard!$J$11*AE2000+Scorecard!$J$12*AF2000</f>
        <v>-3.92436577003375</v>
      </c>
      <c r="AH2000" s="0" t="n">
        <f aca="false">MIN(1-Inputs!$B$13,MAX(Inputs!$B$13,1/(1+EXP(-(Inputs!$B$11*AG2000+Inputs!$B$12)))))</f>
        <v>0.0183387036726927</v>
      </c>
      <c r="AI2000" s="0" t="n">
        <f aca="false">Inputs!$B$9-Inputs!$B$8*AG2000</f>
        <v>600.356136905747</v>
      </c>
      <c r="AJ2000" s="0" t="n">
        <f aca="false">RANK(AH2000,$AH$5:$AH$2004,0)+COUNTIF($AH$4:AH1999,AH2000)</f>
        <v>495</v>
      </c>
      <c r="AK2000" s="0" t="n">
        <f aca="false">IF(AJ2000&lt;=Deciles!$B$5*(Deciles!$B$4+1),INT((AJ2000-1)/(Deciles!$B$4+1))+1,Deciles!$B$5+INT((AJ2000-1-Deciles!$B$5*(Deciles!$B$4+1))/Deciles!$B$4)+1)</f>
        <v>3</v>
      </c>
    </row>
    <row r="2001" customFormat="false" ht="15" hidden="false" customHeight="false" outlineLevel="0" collapsed="false">
      <c r="A2001" s="0" t="n">
        <v>59962</v>
      </c>
      <c r="B2001" s="0" t="s">
        <v>145</v>
      </c>
      <c r="C2001" s="0" t="n">
        <v>770</v>
      </c>
      <c r="D2001" s="0" t="n">
        <v>88.1208877563477</v>
      </c>
      <c r="E2001" s="0" t="n">
        <v>81.7414932250977</v>
      </c>
      <c r="F2001" s="0" t="n">
        <v>45</v>
      </c>
      <c r="G2001" s="0" t="n">
        <v>3.17000007629395</v>
      </c>
      <c r="H2001" s="0" t="n">
        <v>-0.346666574478149</v>
      </c>
      <c r="I2001" s="0" t="n">
        <v>16</v>
      </c>
      <c r="J2001" s="0" t="n">
        <v>12.305212020874</v>
      </c>
      <c r="K2001" s="0" t="n">
        <v>4.85833311080933</v>
      </c>
      <c r="L2001" s="0" t="n">
        <v>-1.875</v>
      </c>
      <c r="M2001" s="0" t="n">
        <v>4.48895072937012</v>
      </c>
      <c r="N2001" s="0" t="n">
        <v>0</v>
      </c>
      <c r="O2001" s="0" t="n">
        <v>0</v>
      </c>
      <c r="P2001" s="0" t="s">
        <v>144</v>
      </c>
      <c r="Q2001" s="0" t="s">
        <v>141</v>
      </c>
      <c r="R2001" s="0" t="n">
        <v>1</v>
      </c>
      <c r="S2001" s="0" t="s">
        <v>161</v>
      </c>
      <c r="T2001" s="0" t="n">
        <v>0</v>
      </c>
      <c r="U2001" s="0" t="n">
        <v>220843.94</v>
      </c>
      <c r="V2001" s="0" t="n">
        <v>0.00841725151985884</v>
      </c>
      <c r="W2001" s="0" t="n">
        <v>621.703979492188</v>
      </c>
      <c r="X2001" s="0" t="n">
        <v>0.00863277819007635</v>
      </c>
      <c r="Y2001" s="0" t="n">
        <f aca="false">IF(ISNUMBER(C2001),INDEX(Scorecard!$D$5:$D$12,SUMPRODUCT(--(Scorecard!$G$5:$G$11&lt;C2001))+1),Scorecard!$D$13)</f>
        <v>1.23750384304241</v>
      </c>
      <c r="Z2001" s="0" t="n">
        <f aca="false">IF(ISNUMBER(D2001),INDEX(Scorecard!$D$14:$D$17,SUMPRODUCT(--(Scorecard!$G$14:$G$16&lt;D2001))+1),Scorecard!$D$18)</f>
        <v>-0.361970872710667</v>
      </c>
      <c r="AA2001" s="0" t="n">
        <f aca="false">IF(ISNUMBER(E2001),INDEX(Scorecard!$D$19:$D$26,SUMPRODUCT(--(Scorecard!$G$19:$G$25&lt;E2001))+1),Scorecard!$D$27)</f>
        <v>-0.0341578513653732</v>
      </c>
      <c r="AB2001" s="0" t="n">
        <f aca="false">IF(ISNUMBER(F2001),INDEX(Scorecard!$D$28:$D$35,SUMPRODUCT(--(Scorecard!$G$28:$G$34&lt;F2001))+1),Scorecard!$D$36)</f>
        <v>-0.309727037437117</v>
      </c>
      <c r="AC2001" s="0" t="n">
        <f aca="false">IF(ISNUMBER(H2001),INDEX(Scorecard!$D$37:$D$44,SUMPRODUCT(--(Scorecard!$G$37:$G$43&lt;H2001))+1),Scorecard!$D$45)</f>
        <v>0.769716833645565</v>
      </c>
      <c r="AD2001" s="0" t="n">
        <f aca="false">IF(ISNUMBER(I2001),INDEX(Scorecard!$D$46:$D$52,SUMPRODUCT(--(Scorecard!$G$46:$G$51&lt;I2001))+1),Scorecard!$D$53)</f>
        <v>-0.114272400683245</v>
      </c>
      <c r="AE2001" s="0" t="n">
        <f aca="false">IF(ISNUMBER(K2001),INDEX(Scorecard!$D$54:$D$61,SUMPRODUCT(--(Scorecard!$G$54:$G$60&lt;K2001))+1),Scorecard!$D$62)</f>
        <v>0.214429354789033</v>
      </c>
      <c r="AF2001" s="0" t="n">
        <f aca="false">IF(ISNUMBER(L2001),INDEX(Scorecard!$D$63:$D$68,SUMPRODUCT(--(Scorecard!$G$63:$G$67&lt;L2001))+1),Scorecard!$D$69)</f>
        <v>-0.340582194386522</v>
      </c>
      <c r="AG2001" s="0" t="n">
        <f aca="false">Inputs!$B$10+Scorecard!$J$5*Y2001+Scorecard!$J$6*Z2001+Scorecard!$J$7*AA2001+Scorecard!$J$8*AB2001+Scorecard!$J$9*AC2001+Scorecard!$J$10*AD2001+Scorecard!$J$11*AE2001+Scorecard!$J$12*AF2001</f>
        <v>-4.66422651369451</v>
      </c>
      <c r="AH2001" s="0" t="n">
        <f aca="false">MIN(1-Inputs!$B$13,MAX(Inputs!$B$13,1/(1+EXP(-(Inputs!$B$11*AG2001+Inputs!$B$12)))))</f>
        <v>0.00841725175136367</v>
      </c>
      <c r="AI2001" s="0" t="n">
        <f aca="false">Inputs!$B$9-Inputs!$B$8*AG2001</f>
        <v>621.704005422303</v>
      </c>
      <c r="AJ2001" s="0" t="n">
        <f aca="false">RANK(AH2001,$AH$5:$AH$2004,0)+COUNTIF($AH$4:AH2000,AH2001)</f>
        <v>928</v>
      </c>
      <c r="AK2001" s="0" t="n">
        <f aca="false">IF(AJ2001&lt;=Deciles!$B$5*(Deciles!$B$4+1),INT((AJ2001-1)/(Deciles!$B$4+1))+1,Deciles!$B$5+INT((AJ2001-1-Deciles!$B$5*(Deciles!$B$4+1))/Deciles!$B$4)+1)</f>
        <v>5</v>
      </c>
    </row>
    <row r="2002" customFormat="false" ht="15" hidden="false" customHeight="false" outlineLevel="0" collapsed="false">
      <c r="A2002" s="0" t="n">
        <v>59971</v>
      </c>
      <c r="B2002" s="0" t="s">
        <v>143</v>
      </c>
      <c r="C2002" s="0" t="n">
        <v>824</v>
      </c>
      <c r="D2002" s="0" t="n">
        <v>74.4700393676758</v>
      </c>
      <c r="E2002" s="0" t="n">
        <v>63.4970169067383</v>
      </c>
      <c r="F2002" s="0" t="n">
        <v>36</v>
      </c>
      <c r="G2002" s="0" t="n">
        <v>3.77900004386902</v>
      </c>
      <c r="H2002" s="0" t="n">
        <v>0.545666694641113</v>
      </c>
      <c r="I2002" s="0" t="n">
        <v>35</v>
      </c>
      <c r="J2002" s="0" t="n">
        <v>11.884446144104</v>
      </c>
      <c r="K2002" s="0" t="n">
        <v>9.23333358764648</v>
      </c>
      <c r="L2002" s="0" t="n">
        <v>5.07179498672485</v>
      </c>
      <c r="M2002" s="0" t="n">
        <v>1.84646689891815</v>
      </c>
      <c r="N2002" s="0" t="n">
        <v>0</v>
      </c>
      <c r="O2002" s="0" t="n">
        <v>0</v>
      </c>
      <c r="P2002" s="0" t="s">
        <v>144</v>
      </c>
      <c r="Q2002" s="0" t="s">
        <v>141</v>
      </c>
      <c r="R2002" s="0" t="n">
        <v>1</v>
      </c>
      <c r="S2002" s="0" t="s">
        <v>161</v>
      </c>
      <c r="T2002" s="0" t="n">
        <v>0</v>
      </c>
      <c r="U2002" s="0" t="n">
        <v>144993.77</v>
      </c>
      <c r="V2002" s="0" t="n">
        <v>0.00240581249818206</v>
      </c>
      <c r="W2002" s="0" t="n">
        <v>655.7626953125</v>
      </c>
      <c r="X2002" s="0" t="n">
        <v>0.00162514834664762</v>
      </c>
      <c r="Y2002" s="0" t="n">
        <f aca="false">IF(ISNUMBER(C2002),INDEX(Scorecard!$D$5:$D$12,SUMPRODUCT(--(Scorecard!$G$5:$G$11&lt;C2002))+1),Scorecard!$D$13)</f>
        <v>2.19112706886128</v>
      </c>
      <c r="Z2002" s="0" t="n">
        <f aca="false">IF(ISNUMBER(D2002),INDEX(Scorecard!$D$14:$D$17,SUMPRODUCT(--(Scorecard!$G$14:$G$16&lt;D2002))+1),Scorecard!$D$18)</f>
        <v>0.128579646629417</v>
      </c>
      <c r="AA2002" s="0" t="n">
        <f aca="false">IF(ISNUMBER(E2002),INDEX(Scorecard!$D$19:$D$26,SUMPRODUCT(--(Scorecard!$G$19:$G$25&lt;E2002))+1),Scorecard!$D$27)</f>
        <v>0.233621608745691</v>
      </c>
      <c r="AB2002" s="0" t="n">
        <f aca="false">IF(ISNUMBER(F2002),INDEX(Scorecard!$D$28:$D$35,SUMPRODUCT(--(Scorecard!$G$28:$G$34&lt;F2002))+1),Scorecard!$D$36)</f>
        <v>-0.0008456427959252</v>
      </c>
      <c r="AC2002" s="0" t="n">
        <f aca="false">IF(ISNUMBER(H2002),INDEX(Scorecard!$D$37:$D$44,SUMPRODUCT(--(Scorecard!$G$37:$G$43&lt;H2002))+1),Scorecard!$D$45)</f>
        <v>-0.271229676926091</v>
      </c>
      <c r="AD2002" s="0" t="n">
        <f aca="false">IF(ISNUMBER(I2002),INDEX(Scorecard!$D$46:$D$52,SUMPRODUCT(--(Scorecard!$G$46:$G$51&lt;I2002))+1),Scorecard!$D$53)</f>
        <v>0.123869379412532</v>
      </c>
      <c r="AE2002" s="0" t="n">
        <f aca="false">IF(ISNUMBER(K2002),INDEX(Scorecard!$D$54:$D$61,SUMPRODUCT(--(Scorecard!$G$54:$G$60&lt;K2002))+1),Scorecard!$D$62)</f>
        <v>-0.541917179454542</v>
      </c>
      <c r="AF2002" s="0" t="n">
        <f aca="false">IF(ISNUMBER(L2002),INDEX(Scorecard!$D$63:$D$68,SUMPRODUCT(--(Scorecard!$G$63:$G$67&lt;L2002))+1),Scorecard!$D$69)</f>
        <v>0.322484508656054</v>
      </c>
      <c r="AG2002" s="0" t="n">
        <f aca="false">Inputs!$B$10+Scorecard!$J$5*Y2002+Scorecard!$J$6*Z2002+Scorecard!$J$7*AA2002+Scorecard!$J$8*AB2002+Scorecard!$J$9*AC2002+Scorecard!$J$10*AD2002+Scorecard!$J$11*AE2002+Scorecard!$J$12*AF2002</f>
        <v>-5.84460970234386</v>
      </c>
      <c r="AH2002" s="0" t="n">
        <f aca="false">MIN(1-Inputs!$B$13,MAX(Inputs!$B$13,1/(1+EXP(-(Inputs!$B$11*AG2002+Inputs!$B$12)))))</f>
        <v>0.00240581239104523</v>
      </c>
      <c r="AI2002" s="0" t="n">
        <f aca="false">Inputs!$B$9-Inputs!$B$8*AG2002</f>
        <v>655.762664874566</v>
      </c>
      <c r="AJ2002" s="0" t="n">
        <f aca="false">RANK(AH2002,$AH$5:$AH$2004,0)+COUNTIF($AH$4:AH2001,AH2002)</f>
        <v>1638</v>
      </c>
      <c r="AK2002" s="0" t="n">
        <f aca="false">IF(AJ2002&lt;=Deciles!$B$5*(Deciles!$B$4+1),INT((AJ2002-1)/(Deciles!$B$4+1))+1,Deciles!$B$5+INT((AJ2002-1-Deciles!$B$5*(Deciles!$B$4+1))/Deciles!$B$4)+1)</f>
        <v>9</v>
      </c>
    </row>
    <row r="2003" customFormat="false" ht="15" hidden="false" customHeight="false" outlineLevel="0" collapsed="false">
      <c r="A2003" s="0" t="n">
        <v>59977</v>
      </c>
      <c r="B2003" s="0" t="s">
        <v>155</v>
      </c>
      <c r="C2003" s="0" t="n">
        <v>743</v>
      </c>
      <c r="D2003" s="0" t="n">
        <v>80</v>
      </c>
      <c r="E2003" s="0" t="n">
        <v>74.8742828369141</v>
      </c>
      <c r="F2003" s="0" t="n">
        <v>46</v>
      </c>
      <c r="G2003" s="0" t="n">
        <v>3.35500001907349</v>
      </c>
      <c r="H2003" s="0" t="n">
        <v>-2.37833309173584</v>
      </c>
      <c r="I2003" s="0" t="n">
        <v>12</v>
      </c>
      <c r="J2003" s="0" t="n">
        <v>12.8526487350464</v>
      </c>
      <c r="K2003" s="0" t="n">
        <v>3.90833330154419</v>
      </c>
      <c r="L2003" s="0" t="n">
        <v>-1.125</v>
      </c>
      <c r="M2003" s="0" t="n">
        <v>4.74416542053223</v>
      </c>
      <c r="N2003" s="0" t="n">
        <v>0</v>
      </c>
      <c r="O2003" s="0" t="n">
        <v>0</v>
      </c>
      <c r="P2003" s="0" t="s">
        <v>144</v>
      </c>
      <c r="Q2003" s="0" t="s">
        <v>141</v>
      </c>
      <c r="R2003" s="0" t="n">
        <v>1</v>
      </c>
      <c r="S2003" s="0" t="s">
        <v>147</v>
      </c>
      <c r="T2003" s="0" t="n">
        <v>0</v>
      </c>
      <c r="U2003" s="0" t="n">
        <v>381798.56</v>
      </c>
      <c r="V2003" s="0" t="n">
        <v>0.0119722057133913</v>
      </c>
      <c r="W2003" s="0" t="n">
        <v>612.071960449219</v>
      </c>
      <c r="X2003" s="0" t="n">
        <v>0.0122455824166536</v>
      </c>
      <c r="Y2003" s="0" t="n">
        <f aca="false">IF(ISNUMBER(C2003),INDEX(Scorecard!$D$5:$D$12,SUMPRODUCT(--(Scorecard!$G$5:$G$11&lt;C2003))+1),Scorecard!$D$13)</f>
        <v>0.488358159108655</v>
      </c>
      <c r="Z2003" s="0" t="n">
        <f aca="false">IF(ISNUMBER(D2003),INDEX(Scorecard!$D$14:$D$17,SUMPRODUCT(--(Scorecard!$G$14:$G$16&lt;D2003))+1),Scorecard!$D$18)</f>
        <v>0.0505355481560174</v>
      </c>
      <c r="AA2003" s="0" t="n">
        <f aca="false">IF(ISNUMBER(E2003),INDEX(Scorecard!$D$19:$D$26,SUMPRODUCT(--(Scorecard!$G$19:$G$25&lt;E2003))+1),Scorecard!$D$27)</f>
        <v>-0.0341578513653732</v>
      </c>
      <c r="AB2003" s="0" t="n">
        <f aca="false">IF(ISNUMBER(F2003),INDEX(Scorecard!$D$28:$D$35,SUMPRODUCT(--(Scorecard!$G$28:$G$34&lt;F2003))+1),Scorecard!$D$36)</f>
        <v>-0.400689107298307</v>
      </c>
      <c r="AC2003" s="0" t="n">
        <f aca="false">IF(ISNUMBER(H2003),INDEX(Scorecard!$D$37:$D$44,SUMPRODUCT(--(Scorecard!$G$37:$G$43&lt;H2003))+1),Scorecard!$D$45)</f>
        <v>1.35057635045042</v>
      </c>
      <c r="AD2003" s="0" t="n">
        <f aca="false">IF(ISNUMBER(I2003),INDEX(Scorecard!$D$46:$D$52,SUMPRODUCT(--(Scorecard!$G$46:$G$51&lt;I2003))+1),Scorecard!$D$53)</f>
        <v>-0.114272400683245</v>
      </c>
      <c r="AE2003" s="0" t="n">
        <f aca="false">IF(ISNUMBER(K2003),INDEX(Scorecard!$D$54:$D$61,SUMPRODUCT(--(Scorecard!$G$54:$G$60&lt;K2003))+1),Scorecard!$D$62)</f>
        <v>0.489050497890326</v>
      </c>
      <c r="AF2003" s="0" t="n">
        <f aca="false">IF(ISNUMBER(L2003),INDEX(Scorecard!$D$63:$D$68,SUMPRODUCT(--(Scorecard!$G$63:$G$67&lt;L2003))+1),Scorecard!$D$69)</f>
        <v>-0.340582194386522</v>
      </c>
      <c r="AG2003" s="0" t="n">
        <f aca="false">Inputs!$B$10+Scorecard!$J$5*Y2003+Scorecard!$J$6*Z2003+Scorecard!$J$7*AA2003+Scorecard!$J$8*AB2003+Scorecard!$J$9*AC2003+Scorecard!$J$10*AD2003+Scorecard!$J$11*AE2003+Scorecard!$J$12*AF2003</f>
        <v>-4.33040558088809</v>
      </c>
      <c r="AH2003" s="0" t="n">
        <f aca="false">MIN(1-Inputs!$B$13,MAX(Inputs!$B$13,1/(1+EXP(-(Inputs!$B$11*AG2003+Inputs!$B$12)))))</f>
        <v>0.011972205395952</v>
      </c>
      <c r="AI2003" s="0" t="n">
        <f aca="false">Inputs!$B$9-Inputs!$B$8*AG2003</f>
        <v>612.071969336208</v>
      </c>
      <c r="AJ2003" s="0" t="n">
        <f aca="false">RANK(AH2003,$AH$5:$AH$2004,0)+COUNTIF($AH$4:AH2002,AH2003)</f>
        <v>713</v>
      </c>
      <c r="AK2003" s="0" t="n">
        <f aca="false">IF(AJ2003&lt;=Deciles!$B$5*(Deciles!$B$4+1),INT((AJ2003-1)/(Deciles!$B$4+1))+1,Deciles!$B$5+INT((AJ2003-1-Deciles!$B$5*(Deciles!$B$4+1))/Deciles!$B$4)+1)</f>
        <v>4</v>
      </c>
    </row>
    <row r="2004" customFormat="false" ht="15" hidden="false" customHeight="false" outlineLevel="0" collapsed="false">
      <c r="A2004" s="0" t="n">
        <v>59999</v>
      </c>
      <c r="B2004" s="0" t="s">
        <v>139</v>
      </c>
      <c r="C2004" s="0" t="n">
        <v>763</v>
      </c>
      <c r="D2004" s="0" t="n">
        <v>80</v>
      </c>
      <c r="E2004" s="0" t="n">
        <v>66.7667617797852</v>
      </c>
      <c r="F2004" s="0" t="n">
        <v>43</v>
      </c>
      <c r="G2004" s="0" t="n">
        <v>4.19000005722046</v>
      </c>
      <c r="H2004" s="0" t="n">
        <v>1.17333340644836</v>
      </c>
      <c r="I2004" s="0" t="n">
        <v>42</v>
      </c>
      <c r="J2004" s="0" t="n">
        <v>12.4017095565796</v>
      </c>
      <c r="K2004" s="0" t="n">
        <v>5.43333339691162</v>
      </c>
      <c r="L2004" s="0" t="n">
        <v>-3.5</v>
      </c>
      <c r="M2004" s="0" t="n">
        <v>2.74066424369812</v>
      </c>
      <c r="N2004" s="0" t="n">
        <v>0</v>
      </c>
      <c r="O2004" s="0" t="n">
        <v>0</v>
      </c>
      <c r="P2004" s="0" t="s">
        <v>144</v>
      </c>
      <c r="Q2004" s="0" t="s">
        <v>153</v>
      </c>
      <c r="R2004" s="0" t="n">
        <v>1</v>
      </c>
      <c r="S2004" s="0" t="s">
        <v>142</v>
      </c>
      <c r="T2004" s="0" t="n">
        <v>0</v>
      </c>
      <c r="U2004" s="0" t="n">
        <v>243217.12</v>
      </c>
      <c r="V2004" s="0" t="n">
        <v>0.00588015466928482</v>
      </c>
      <c r="W2004" s="0" t="n">
        <v>631.481079101563</v>
      </c>
      <c r="X2004" s="0" t="n">
        <v>0.00590913090854883</v>
      </c>
      <c r="Y2004" s="0" t="n">
        <f aca="false">IF(ISNUMBER(C2004),INDEX(Scorecard!$D$5:$D$12,SUMPRODUCT(--(Scorecard!$G$5:$G$11&lt;C2004))+1),Scorecard!$D$13)</f>
        <v>1.23750384304241</v>
      </c>
      <c r="Z2004" s="0" t="n">
        <f aca="false">IF(ISNUMBER(D2004),INDEX(Scorecard!$D$14:$D$17,SUMPRODUCT(--(Scorecard!$G$14:$G$16&lt;D2004))+1),Scorecard!$D$18)</f>
        <v>0.0505355481560174</v>
      </c>
      <c r="AA2004" s="0" t="n">
        <f aca="false">IF(ISNUMBER(E2004),INDEX(Scorecard!$D$19:$D$26,SUMPRODUCT(--(Scorecard!$G$19:$G$25&lt;E2004))+1),Scorecard!$D$27)</f>
        <v>0.0530843085177338</v>
      </c>
      <c r="AB2004" s="0" t="n">
        <f aca="false">IF(ISNUMBER(F2004),INDEX(Scorecard!$D$28:$D$35,SUMPRODUCT(--(Scorecard!$G$28:$G$34&lt;F2004))+1),Scorecard!$D$36)</f>
        <v>-0.309727037437117</v>
      </c>
      <c r="AC2004" s="0" t="n">
        <f aca="false">IF(ISNUMBER(H2004),INDEX(Scorecard!$D$37:$D$44,SUMPRODUCT(--(Scorecard!$G$37:$G$43&lt;H2004))+1),Scorecard!$D$45)</f>
        <v>-0.975503570149195</v>
      </c>
      <c r="AD2004" s="0" t="n">
        <f aca="false">IF(ISNUMBER(I2004),INDEX(Scorecard!$D$46:$D$52,SUMPRODUCT(--(Scorecard!$G$46:$G$51&lt;I2004))+1),Scorecard!$D$53)</f>
        <v>0.569875412099532</v>
      </c>
      <c r="AE2004" s="0" t="n">
        <f aca="false">IF(ISNUMBER(K2004),INDEX(Scorecard!$D$54:$D$61,SUMPRODUCT(--(Scorecard!$G$54:$G$60&lt;K2004))+1),Scorecard!$D$62)</f>
        <v>0.126303549215828</v>
      </c>
      <c r="AF2004" s="0" t="n">
        <f aca="false">IF(ISNUMBER(L2004),INDEX(Scorecard!$D$63:$D$68,SUMPRODUCT(--(Scorecard!$G$63:$G$67&lt;L2004))+1),Scorecard!$D$69)</f>
        <v>-0.340582194386522</v>
      </c>
      <c r="AG2004" s="0" t="n">
        <f aca="false">Inputs!$B$10+Scorecard!$J$5*Y2004+Scorecard!$J$6*Z2004+Scorecard!$J$7*AA2004+Scorecard!$J$8*AB2004+Scorecard!$J$9*AC2004+Scorecard!$J$10*AD2004+Scorecard!$J$11*AE2004+Scorecard!$J$12*AF2004</f>
        <v>-5.00307474629313</v>
      </c>
      <c r="AH2004" s="0" t="n">
        <f aca="false">MIN(1-Inputs!$B$13,MAX(Inputs!$B$13,1/(1+EXP(-(Inputs!$B$11*AG2004+Inputs!$B$12)))))</f>
        <v>0.00588015463515383</v>
      </c>
      <c r="AI2004" s="0" t="n">
        <f aca="false">Inputs!$B$9-Inputs!$B$8*AG2004</f>
        <v>631.481098717984</v>
      </c>
      <c r="AJ2004" s="0" t="n">
        <f aca="false">RANK(AH2004,$AH$5:$AH$2004,0)+COUNTIF($AH$4:AH2003,AH2004)</f>
        <v>1154</v>
      </c>
      <c r="AK2004" s="0" t="n">
        <f aca="false">IF(AJ2004&lt;=Deciles!$B$5*(Deciles!$B$4+1),INT((AJ2004-1)/(Deciles!$B$4+1))+1,Deciles!$B$5+INT((AJ2004-1-Deciles!$B$5*(Deciles!$B$4+1))/Deciles!$B$4)+1)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1" t="s">
        <v>163</v>
      </c>
    </row>
    <row r="3" customFormat="false" ht="15" hidden="false" customHeight="false" outlineLevel="0" collapsed="false">
      <c r="A3" s="0" t="s">
        <v>164</v>
      </c>
      <c r="B3" s="0" t="n">
        <f aca="false">COUNT(Loan_Sample!$AH$5:$AH$2004)</f>
        <v>2000</v>
      </c>
    </row>
    <row r="4" customFormat="false" ht="15" hidden="false" customHeight="false" outlineLevel="0" collapsed="false">
      <c r="A4" s="0" t="s">
        <v>165</v>
      </c>
      <c r="B4" s="0" t="n">
        <f aca="false">INT(B3/10)</f>
        <v>200</v>
      </c>
    </row>
    <row r="5" customFormat="false" ht="15" hidden="false" customHeight="false" outlineLevel="0" collapsed="false">
      <c r="A5" s="0" t="s">
        <v>166</v>
      </c>
      <c r="B5" s="0" t="n">
        <f aca="false">MOD(B3,10)</f>
        <v>0</v>
      </c>
    </row>
    <row r="9" customFormat="false" ht="15" hidden="false" customHeight="false" outlineLevel="0" collapsed="false">
      <c r="A9" s="1" t="s">
        <v>167</v>
      </c>
      <c r="B9" s="1" t="s">
        <v>168</v>
      </c>
      <c r="C9" s="1" t="s">
        <v>169</v>
      </c>
      <c r="D9" s="1" t="s">
        <v>170</v>
      </c>
      <c r="E9" s="1" t="s">
        <v>171</v>
      </c>
      <c r="F9" s="1" t="s">
        <v>172</v>
      </c>
      <c r="G9" s="1" t="s">
        <v>173</v>
      </c>
      <c r="H9" s="1" t="s">
        <v>174</v>
      </c>
      <c r="I9" s="1" t="s">
        <v>175</v>
      </c>
      <c r="J9" s="1" t="s">
        <v>176</v>
      </c>
      <c r="K9" s="1"/>
      <c r="L9" s="1" t="s">
        <v>177</v>
      </c>
      <c r="M9" s="1" t="s">
        <v>178</v>
      </c>
      <c r="N9" s="1" t="s">
        <v>179</v>
      </c>
    </row>
    <row r="10" customFormat="false" ht="15" hidden="false" customHeight="false" outlineLevel="0" collapsed="false">
      <c r="A10" s="0" t="n">
        <f aca="false">ROW()-9</f>
        <v>1</v>
      </c>
      <c r="B10" s="0" t="n">
        <f aca="false">COUNTIFS(Loan_Sample!$AK$5:$AK$2004,A10)</f>
        <v>200</v>
      </c>
      <c r="C10" s="0" t="n">
        <f aca="false">SUMIFS(Loan_Sample!$T$5:$T$2004,Loan_Sample!$AK$5:$AK$2004,A10)</f>
        <v>15</v>
      </c>
      <c r="D10" s="0" t="n">
        <f aca="false">C10/B10</f>
        <v>0.075</v>
      </c>
      <c r="E10" s="0" t="n">
        <f aca="false">SUMIFS(Loan_Sample!$AH$5:$AH$2004,Loan_Sample!$AK$5:$AK$2004,A10)/B10</f>
        <v>0.0791339086581975</v>
      </c>
      <c r="F10" s="0" t="n">
        <f aca="false">SUM(C$10:C10)/SUM(C$10:C$19)</f>
        <v>0.384615384615385</v>
      </c>
      <c r="G10" s="0" t="n">
        <f aca="false">D10/(SUM(C$10:C$19)/SUM(B$10:B$19))</f>
        <v>3.84615384615385</v>
      </c>
      <c r="H10" s="0" t="n">
        <f aca="false">ABS(F10-I10)</f>
        <v>0.290275761973875</v>
      </c>
      <c r="I10" s="0" t="n">
        <f aca="false">(SUM(B$10:B10)-SUM(C$10:C10))/(SUM(B$10:B$19)-SUM(C$10:C$19))</f>
        <v>0.0943396226415094</v>
      </c>
      <c r="J10" s="0" t="n">
        <f aca="false">(I10-0)*(F10+0)/2</f>
        <v>0.0181422351233672</v>
      </c>
      <c r="L10" s="0" t="n">
        <f aca="false">Python_Ref!D5</f>
        <v>0.101863857374392</v>
      </c>
      <c r="M10" s="0" t="n">
        <f aca="false">Python_Ref!E5</f>
        <v>0.0857631497187869</v>
      </c>
      <c r="N10" s="0" t="n">
        <f aca="false">Python_Ref!H5</f>
        <v>0.347099262312214</v>
      </c>
    </row>
    <row r="11" customFormat="false" ht="15" hidden="false" customHeight="false" outlineLevel="0" collapsed="false">
      <c r="A11" s="0" t="n">
        <f aca="false">ROW()-9</f>
        <v>2</v>
      </c>
      <c r="B11" s="0" t="n">
        <f aca="false">COUNTIFS(Loan_Sample!$AK$5:$AK$2004,A11)</f>
        <v>200</v>
      </c>
      <c r="C11" s="0" t="n">
        <f aca="false">SUMIFS(Loan_Sample!$T$5:$T$2004,Loan_Sample!$AK$5:$AK$2004,A11)</f>
        <v>8</v>
      </c>
      <c r="D11" s="0" t="n">
        <f aca="false">C11/B11</f>
        <v>0.04</v>
      </c>
      <c r="E11" s="0" t="n">
        <f aca="false">SUMIFS(Loan_Sample!$AH$5:$AH$2004,Loan_Sample!$AK$5:$AK$2004,A11)/B11</f>
        <v>0.0314680241604745</v>
      </c>
      <c r="F11" s="0" t="n">
        <f aca="false">SUM(C$10:C11)/SUM(C$10:C$19)</f>
        <v>0.58974358974359</v>
      </c>
      <c r="G11" s="0" t="n">
        <f aca="false">D11/(SUM(C$10:C$19)/SUM(B$10:B$19))</f>
        <v>2.05128205128205</v>
      </c>
      <c r="H11" s="0" t="n">
        <f aca="false">ABS(F11-I11)</f>
        <v>0.397494737117379</v>
      </c>
      <c r="I11" s="0" t="n">
        <f aca="false">(SUM(B$10:B11)-SUM(C$10:C11))/(SUM(B$10:B$19)-SUM(C$10:C$19))</f>
        <v>0.192248852626211</v>
      </c>
      <c r="J11" s="0" t="n">
        <f aca="false">(I11-I10)*(F11+F10)/2</f>
        <v>0.0476993684540854</v>
      </c>
      <c r="L11" s="0" t="n">
        <f aca="false">Python_Ref!D6</f>
        <v>0.0397893030794165</v>
      </c>
      <c r="M11" s="0" t="n">
        <f aca="false">Python_Ref!E6</f>
        <v>0.0307577903900867</v>
      </c>
      <c r="N11" s="0" t="n">
        <f aca="false">Python_Ref!H6</f>
        <v>0.420291846443162</v>
      </c>
    </row>
    <row r="12" customFormat="false" ht="15" hidden="false" customHeight="false" outlineLevel="0" collapsed="false">
      <c r="A12" s="0" t="n">
        <f aca="false">ROW()-9</f>
        <v>3</v>
      </c>
      <c r="B12" s="0" t="n">
        <f aca="false">COUNTIFS(Loan_Sample!$AK$5:$AK$2004,A12)</f>
        <v>200</v>
      </c>
      <c r="C12" s="0" t="n">
        <f aca="false">SUMIFS(Loan_Sample!$T$5:$T$2004,Loan_Sample!$AK$5:$AK$2004,A12)</f>
        <v>2</v>
      </c>
      <c r="D12" s="0" t="n">
        <f aca="false">C12/B12</f>
        <v>0.01</v>
      </c>
      <c r="E12" s="0" t="n">
        <f aca="false">SUMIFS(Loan_Sample!$AH$5:$AH$2004,Loan_Sample!$AK$5:$AK$2004,A12)/B12</f>
        <v>0.0184812356359102</v>
      </c>
      <c r="F12" s="0" t="n">
        <f aca="false">SUM(C$10:C12)/SUM(C$10:C$19)</f>
        <v>0.641025641025641</v>
      </c>
      <c r="G12" s="0" t="n">
        <f aca="false">D12/(SUM(C$10:C$19)/SUM(B$10:B$19))</f>
        <v>0.512820512820513</v>
      </c>
      <c r="H12" s="0" t="n">
        <f aca="false">ABS(F12-I12)</f>
        <v>0.347807894977706</v>
      </c>
      <c r="I12" s="0" t="n">
        <f aca="false">(SUM(B$10:B12)-SUM(C$10:C12))/(SUM(B$10:B$19)-SUM(C$10:C$19))</f>
        <v>0.293217746047935</v>
      </c>
      <c r="J12" s="0" t="n">
        <f aca="false">(I12-I11)*(F12+F11)/2</f>
        <v>0.0621347036441376</v>
      </c>
      <c r="L12" s="0" t="n">
        <f aca="false">Python_Ref!D7</f>
        <v>0.0243922204213938</v>
      </c>
      <c r="M12" s="0" t="n">
        <f aca="false">Python_Ref!E7</f>
        <v>0.0186021598036707</v>
      </c>
      <c r="N12" s="0" t="n">
        <f aca="false">Python_Ref!H7</f>
        <v>0.425544131808524</v>
      </c>
    </row>
    <row r="13" customFormat="false" ht="15" hidden="false" customHeight="false" outlineLevel="0" collapsed="false">
      <c r="A13" s="0" t="n">
        <f aca="false">ROW()-9</f>
        <v>4</v>
      </c>
      <c r="B13" s="0" t="n">
        <f aca="false">COUNTIFS(Loan_Sample!$AK$5:$AK$2004,A13)</f>
        <v>200</v>
      </c>
      <c r="C13" s="0" t="n">
        <f aca="false">SUMIFS(Loan_Sample!$T$5:$T$2004,Loan_Sample!$AK$5:$AK$2004,A13)</f>
        <v>2</v>
      </c>
      <c r="D13" s="0" t="n">
        <f aca="false">C13/B13</f>
        <v>0.01</v>
      </c>
      <c r="E13" s="0" t="n">
        <f aca="false">SUMIFS(Loan_Sample!$AH$5:$AH$2004,Loan_Sample!$AK$5:$AK$2004,A13)/B13</f>
        <v>0.0123324166143942</v>
      </c>
      <c r="F13" s="0" t="n">
        <f aca="false">SUM(C$10:C13)/SUM(C$10:C$19)</f>
        <v>0.692307692307692</v>
      </c>
      <c r="G13" s="0" t="n">
        <f aca="false">D13/(SUM(C$10:C$19)/SUM(B$10:B$19))</f>
        <v>0.512820512820513</v>
      </c>
      <c r="H13" s="0" t="n">
        <f aca="false">ABS(F13-I13)</f>
        <v>0.298121052838034</v>
      </c>
      <c r="I13" s="0" t="n">
        <f aca="false">(SUM(B$10:B13)-SUM(C$10:C13))/(SUM(B$10:B$19)-SUM(C$10:C$19))</f>
        <v>0.394186639469658</v>
      </c>
      <c r="J13" s="0" t="n">
        <f aca="false">(I13-I12)*(F13+F12)/2</f>
        <v>0.0673125956144824</v>
      </c>
      <c r="L13" s="0" t="n">
        <f aca="false">Python_Ref!D8</f>
        <v>0.0196920583468395</v>
      </c>
      <c r="M13" s="0" t="n">
        <f aca="false">Python_Ref!E8</f>
        <v>0.0126072544171054</v>
      </c>
      <c r="N13" s="0" t="n">
        <f aca="false">Python_Ref!H8</f>
        <v>0.410056747024389</v>
      </c>
    </row>
    <row r="14" customFormat="false" ht="15" hidden="false" customHeight="false" outlineLevel="0" collapsed="false">
      <c r="A14" s="0" t="n">
        <f aca="false">ROW()-9</f>
        <v>5</v>
      </c>
      <c r="B14" s="0" t="n">
        <f aca="false">COUNTIFS(Loan_Sample!$AK$5:$AK$2004,A14)</f>
        <v>200</v>
      </c>
      <c r="C14" s="0" t="n">
        <f aca="false">SUMIFS(Loan_Sample!$T$5:$T$2004,Loan_Sample!$AK$5:$AK$2004,A14)</f>
        <v>2</v>
      </c>
      <c r="D14" s="0" t="n">
        <f aca="false">C14/B14</f>
        <v>0.01</v>
      </c>
      <c r="E14" s="0" t="n">
        <f aca="false">SUMIFS(Loan_Sample!$AH$5:$AH$2004,Loan_Sample!$AK$5:$AK$2004,A14)/B14</f>
        <v>0.00888948038362535</v>
      </c>
      <c r="F14" s="0" t="n">
        <f aca="false">SUM(C$10:C14)/SUM(C$10:C$19)</f>
        <v>0.743589743589744</v>
      </c>
      <c r="G14" s="0" t="n">
        <f aca="false">D14/(SUM(C$10:C$19)/SUM(B$10:B$19))</f>
        <v>0.512820512820513</v>
      </c>
      <c r="H14" s="0" t="n">
        <f aca="false">ABS(F14-I14)</f>
        <v>0.248434210698362</v>
      </c>
      <c r="I14" s="0" t="n">
        <f aca="false">(SUM(B$10:B14)-SUM(C$10:C14))/(SUM(B$10:B$19)-SUM(C$10:C$19))</f>
        <v>0.495155532891382</v>
      </c>
      <c r="J14" s="0" t="n">
        <f aca="false">(I14-I13)*(F14+F13)/2</f>
        <v>0.0724904875848272</v>
      </c>
      <c r="L14" s="0" t="n">
        <f aca="false">Python_Ref!D9</f>
        <v>0.0154781199351701</v>
      </c>
      <c r="M14" s="0" t="n">
        <f aca="false">Python_Ref!E9</f>
        <v>0.0089404946464258</v>
      </c>
      <c r="N14" s="0" t="n">
        <f aca="false">Python_Ref!H9</f>
        <v>0.375975175209673</v>
      </c>
    </row>
    <row r="15" customFormat="false" ht="15" hidden="false" customHeight="false" outlineLevel="0" collapsed="false">
      <c r="A15" s="0" t="n">
        <f aca="false">ROW()-9</f>
        <v>6</v>
      </c>
      <c r="B15" s="0" t="n">
        <f aca="false">COUNTIFS(Loan_Sample!$AK$5:$AK$2004,A15)</f>
        <v>200</v>
      </c>
      <c r="C15" s="0" t="n">
        <f aca="false">SUMIFS(Loan_Sample!$T$5:$T$2004,Loan_Sample!$AK$5:$AK$2004,A15)</f>
        <v>5</v>
      </c>
      <c r="D15" s="0" t="n">
        <f aca="false">C15/B15</f>
        <v>0.025</v>
      </c>
      <c r="E15" s="0" t="n">
        <f aca="false">SUMIFS(Loan_Sample!$AH$5:$AH$2004,Loan_Sample!$AK$5:$AK$2004,A15)/B15</f>
        <v>0.00648824783301191</v>
      </c>
      <c r="F15" s="0" t="n">
        <f aca="false">SUM(C$10:C15)/SUM(C$10:C$19)</f>
        <v>0.871794871794872</v>
      </c>
      <c r="G15" s="0" t="n">
        <f aca="false">D15/(SUM(C$10:C$19)/SUM(B$10:B$19))</f>
        <v>1.28205128205128</v>
      </c>
      <c r="H15" s="0" t="n">
        <f aca="false">ABS(F15-I15)</f>
        <v>0.277200277200277</v>
      </c>
      <c r="I15" s="0" t="n">
        <f aca="false">(SUM(B$10:B15)-SUM(C$10:C15))/(SUM(B$10:B$19)-SUM(C$10:C$19))</f>
        <v>0.594594594594595</v>
      </c>
      <c r="J15" s="0" t="n">
        <f aca="false">(I15-I14)*(F15+F14)/2</f>
        <v>0.0803161652218257</v>
      </c>
      <c r="L15" s="0" t="n">
        <f aca="false">Python_Ref!D10</f>
        <v>0.012075532863279</v>
      </c>
      <c r="M15" s="0" t="n">
        <f aca="false">Python_Ref!E10</f>
        <v>0.0064334323336916</v>
      </c>
      <c r="N15" s="0" t="n">
        <f aca="false">Python_Ref!H10</f>
        <v>0.326883518114517</v>
      </c>
    </row>
    <row r="16" customFormat="false" ht="15" hidden="false" customHeight="false" outlineLevel="0" collapsed="false">
      <c r="A16" s="0" t="n">
        <f aca="false">ROW()-9</f>
        <v>7</v>
      </c>
      <c r="B16" s="0" t="n">
        <f aca="false">COUNTIFS(Loan_Sample!$AK$5:$AK$2004,A16)</f>
        <v>200</v>
      </c>
      <c r="C16" s="0" t="n">
        <f aca="false">SUMIFS(Loan_Sample!$T$5:$T$2004,Loan_Sample!$AK$5:$AK$2004,A16)</f>
        <v>4</v>
      </c>
      <c r="D16" s="0" t="n">
        <f aca="false">C16/B16</f>
        <v>0.02</v>
      </c>
      <c r="E16" s="0" t="n">
        <f aca="false">SUMIFS(Loan_Sample!$AH$5:$AH$2004,Loan_Sample!$AK$5:$AK$2004,A16)/B16</f>
        <v>0.00464110686807795</v>
      </c>
      <c r="F16" s="0" t="n">
        <f aca="false">SUM(C$10:C16)/SUM(C$10:C$19)</f>
        <v>0.974358974358974</v>
      </c>
      <c r="G16" s="0" t="n">
        <f aca="false">D16/(SUM(C$10:C$19)/SUM(B$10:B$19))</f>
        <v>1.02564102564103</v>
      </c>
      <c r="H16" s="0" t="n">
        <f aca="false">ABS(F16-I16)</f>
        <v>0.279815374154997</v>
      </c>
      <c r="I16" s="0" t="n">
        <f aca="false">(SUM(B$10:B16)-SUM(C$10:C16))/(SUM(B$10:B$19)-SUM(C$10:C$19))</f>
        <v>0.694543600203978</v>
      </c>
      <c r="J16" s="0" t="n">
        <f aca="false">(I16-I15)*(F16+F15)/2</f>
        <v>0.0922606205625073</v>
      </c>
      <c r="L16" s="0" t="n">
        <f aca="false">Python_Ref!D11</f>
        <v>0.0074560337142394</v>
      </c>
      <c r="M16" s="0" t="n">
        <f aca="false">Python_Ref!E11</f>
        <v>0.0045484909720973</v>
      </c>
      <c r="N16" s="0" t="n">
        <f aca="false">Python_Ref!H11</f>
        <v>0.257409771389685</v>
      </c>
    </row>
    <row r="17" customFormat="false" ht="15" hidden="false" customHeight="false" outlineLevel="0" collapsed="false">
      <c r="A17" s="0" t="n">
        <f aca="false">ROW()-9</f>
        <v>8</v>
      </c>
      <c r="B17" s="0" t="n">
        <f aca="false">COUNTIFS(Loan_Sample!$AK$5:$AK$2004,A17)</f>
        <v>200</v>
      </c>
      <c r="C17" s="0" t="n">
        <f aca="false">SUMIFS(Loan_Sample!$T$5:$T$2004,Loan_Sample!$AK$5:$AK$2004,A17)</f>
        <v>0</v>
      </c>
      <c r="D17" s="0" t="n">
        <f aca="false">C17/B17</f>
        <v>0</v>
      </c>
      <c r="E17" s="0" t="n">
        <f aca="false">SUMIFS(Loan_Sample!$AH$5:$AH$2004,Loan_Sample!$AK$5:$AK$2004,A17)/B17</f>
        <v>0.00324428102153789</v>
      </c>
      <c r="F17" s="0" t="n">
        <f aca="false">SUM(C$10:C17)/SUM(C$10:C$19)</f>
        <v>0.974358974358974</v>
      </c>
      <c r="G17" s="0" t="n">
        <f aca="false">D17/(SUM(C$10:C$19)/SUM(B$10:B$19))</f>
        <v>0</v>
      </c>
      <c r="H17" s="0" t="n">
        <f aca="false">ABS(F17-I17)</f>
        <v>0.177826592920933</v>
      </c>
      <c r="I17" s="0" t="n">
        <f aca="false">(SUM(B$10:B17)-SUM(C$10:C17))/(SUM(B$10:B$19)-SUM(C$10:C$19))</f>
        <v>0.796532381438042</v>
      </c>
      <c r="J17" s="0" t="n">
        <f aca="false">(I17-I16)*(F17+F16)/2</f>
        <v>0.0993736842793447</v>
      </c>
      <c r="L17" s="0" t="n">
        <f aca="false">Python_Ref!D12</f>
        <v>0.0052678499067995</v>
      </c>
      <c r="M17" s="0" t="n">
        <f aca="false">Python_Ref!E12</f>
        <v>0.0030592419224967</v>
      </c>
      <c r="N17" s="0" t="n">
        <f aca="false">Python_Ref!H12</f>
        <v>0.178281350629742</v>
      </c>
    </row>
    <row r="18" customFormat="false" ht="15" hidden="false" customHeight="false" outlineLevel="0" collapsed="false">
      <c r="A18" s="0" t="n">
        <f aca="false">ROW()-9</f>
        <v>9</v>
      </c>
      <c r="B18" s="0" t="n">
        <f aca="false">COUNTIFS(Loan_Sample!$AK$5:$AK$2004,A18)</f>
        <v>200</v>
      </c>
      <c r="C18" s="0" t="n">
        <f aca="false">SUMIFS(Loan_Sample!$T$5:$T$2004,Loan_Sample!$AK$5:$AK$2004,A18)</f>
        <v>0</v>
      </c>
      <c r="D18" s="0" t="n">
        <f aca="false">C18/B18</f>
        <v>0</v>
      </c>
      <c r="E18" s="0" t="n">
        <f aca="false">SUMIFS(Loan_Sample!$AH$5:$AH$2004,Loan_Sample!$AK$5:$AK$2004,A18)/B18</f>
        <v>0.00202512893646848</v>
      </c>
      <c r="F18" s="0" t="n">
        <f aca="false">SUM(C$10:C18)/SUM(C$10:C$19)</f>
        <v>0.974358974358974</v>
      </c>
      <c r="G18" s="0" t="n">
        <f aca="false">D18/(SUM(C$10:C$19)/SUM(B$10:B$19))</f>
        <v>0</v>
      </c>
      <c r="H18" s="0" t="n">
        <f aca="false">ABS(F18-I18)</f>
        <v>0.0758378116868683</v>
      </c>
      <c r="I18" s="0" t="n">
        <f aca="false">(SUM(B$10:B18)-SUM(C$10:C18))/(SUM(B$10:B$19)-SUM(C$10:C$19))</f>
        <v>0.898521162672106</v>
      </c>
      <c r="J18" s="0" t="n">
        <f aca="false">(I18-I17)*(F18+F17)/2</f>
        <v>0.0993736842793446</v>
      </c>
      <c r="L18" s="0" t="n">
        <f aca="false">Python_Ref!D13</f>
        <v>0.0035659291676797</v>
      </c>
      <c r="M18" s="0" t="n">
        <f aca="false">Python_Ref!E13</f>
        <v>0.001876967763966</v>
      </c>
      <c r="N18" s="0" t="n">
        <f aca="false">Python_Ref!H13</f>
        <v>0.0916437389536032</v>
      </c>
    </row>
    <row r="19" customFormat="false" ht="15" hidden="false" customHeight="false" outlineLevel="0" collapsed="false">
      <c r="A19" s="0" t="n">
        <f aca="false">ROW()-9</f>
        <v>10</v>
      </c>
      <c r="B19" s="0" t="n">
        <f aca="false">COUNTIFS(Loan_Sample!$AK$5:$AK$2004,A19)</f>
        <v>200</v>
      </c>
      <c r="C19" s="0" t="n">
        <f aca="false">SUMIFS(Loan_Sample!$T$5:$T$2004,Loan_Sample!$AK$5:$AK$2004,A19)</f>
        <v>1</v>
      </c>
      <c r="D19" s="0" t="n">
        <f aca="false">C19/B19</f>
        <v>0.005</v>
      </c>
      <c r="E19" s="0" t="n">
        <f aca="false">SUMIFS(Loan_Sample!$AH$5:$AH$2004,Loan_Sample!$AK$5:$AK$2004,A19)/B19</f>
        <v>0.00101304917883172</v>
      </c>
      <c r="F19" s="0" t="n">
        <f aca="false">SUM(C$10:C19)/SUM(C$10:C$19)</f>
        <v>1</v>
      </c>
      <c r="G19" s="0" t="n">
        <f aca="false">D19/(SUM(C$10:C$19)/SUM(B$10:B$19))</f>
        <v>0.256410256410256</v>
      </c>
      <c r="H19" s="0" t="n">
        <f aca="false">ABS(F19-I19)</f>
        <v>0</v>
      </c>
      <c r="I19" s="0" t="n">
        <f aca="false">(SUM(B$10:B19)-SUM(C$10:C19))/(SUM(B$10:B$19)-SUM(C$10:C$19))</f>
        <v>1</v>
      </c>
      <c r="J19" s="0" t="n">
        <f aca="false">(I19-I18)*(F19+F18)/2</f>
        <v>0.100177826592921</v>
      </c>
      <c r="L19" s="0" t="n">
        <f aca="false">Python_Ref!D14</f>
        <v>0.0024313153415998</v>
      </c>
      <c r="M19" s="0" t="n">
        <f aca="false">Python_Ref!E14</f>
        <v>0.00095519045634</v>
      </c>
      <c r="N19" s="0" t="n">
        <f aca="false">Python_Ref!H14</f>
        <v>0</v>
      </c>
    </row>
    <row r="21" customFormat="false" ht="15" hidden="false" customHeight="false" outlineLevel="0" collapsed="false">
      <c r="A21" s="0" t="s">
        <v>180</v>
      </c>
      <c r="B21" s="0" t="n">
        <f aca="false">MAX(H10:H19)</f>
        <v>0.397494737117379</v>
      </c>
    </row>
    <row r="22" customFormat="false" ht="15" hidden="false" customHeight="false" outlineLevel="0" collapsed="false">
      <c r="A22" s="0" t="s">
        <v>181</v>
      </c>
      <c r="B22" s="0" t="n">
        <f aca="false">SUM(J10:J19)</f>
        <v>0.739281371356843</v>
      </c>
    </row>
    <row r="23" customFormat="false" ht="15" hidden="false" customHeight="false" outlineLevel="0" collapsed="false">
      <c r="A23" s="0" t="s">
        <v>182</v>
      </c>
      <c r="B23" s="0" t="n">
        <f aca="false">2*B22-1</f>
        <v>0.478562742713686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1" t="s">
        <v>183</v>
      </c>
    </row>
    <row r="3" customFormat="false" ht="15" hidden="false" customHeight="false" outlineLevel="0" collapsed="false">
      <c r="A3" s="0" t="s">
        <v>184</v>
      </c>
      <c r="B3" s="0" t="n">
        <f aca="false">Inputs!$B$19</f>
        <v>0.0001</v>
      </c>
    </row>
    <row r="4" customFormat="false" ht="15" hidden="false" customHeight="false" outlineLevel="0" collapsed="false">
      <c r="A4" s="0" t="s">
        <v>185</v>
      </c>
      <c r="B4" s="0" t="n">
        <f aca="false">Inputs!$B$20</f>
        <v>0.1</v>
      </c>
      <c r="C4" s="0" t="n">
        <f aca="false">Inputs!$B$21</f>
        <v>0.25</v>
      </c>
    </row>
    <row r="6" customFormat="false" ht="15" hidden="false" customHeight="false" outlineLevel="0" collapsed="false">
      <c r="A6" s="1" t="s">
        <v>186</v>
      </c>
      <c r="B6" s="1" t="s">
        <v>187</v>
      </c>
      <c r="C6" s="1" t="s">
        <v>188</v>
      </c>
      <c r="D6" s="1" t="s">
        <v>189</v>
      </c>
      <c r="E6" s="1" t="s">
        <v>190</v>
      </c>
      <c r="F6" s="1" t="s">
        <v>191</v>
      </c>
      <c r="G6" s="1" t="s">
        <v>192</v>
      </c>
      <c r="H6" s="1" t="s">
        <v>193</v>
      </c>
      <c r="I6" s="1" t="s">
        <v>194</v>
      </c>
    </row>
    <row r="7" customFormat="false" ht="15" hidden="false" customHeight="false" outlineLevel="0" collapsed="false">
      <c r="A7" s="0" t="n">
        <f aca="false">Python_Ref!A19</f>
        <v>1</v>
      </c>
      <c r="B7" s="0" t="n">
        <f aca="false">Python_Ref!B19</f>
        <v>-1</v>
      </c>
      <c r="C7" s="0" t="n">
        <f aca="false">Python_Ref!C19</f>
        <v>0.0016046033179795</v>
      </c>
      <c r="D7" s="0" t="n">
        <f aca="false">Python_Ref!D19</f>
        <v>0.100001409860565</v>
      </c>
      <c r="E7" s="0" t="n">
        <f aca="false">F7/SUM(F$7:F$16)</f>
        <v>0.1085</v>
      </c>
      <c r="F7" s="0" t="n">
        <f aca="false">SUMPRODUCT((Loan_Sample!$AH$5:$AH$2004&gt;B7)*(Loan_Sample!$AH$5:$AH$2004&lt;=C7))</f>
        <v>217</v>
      </c>
      <c r="G7" s="0" t="n">
        <f aca="false">MAX(D7,$B$3)</f>
        <v>0.100001409860565</v>
      </c>
      <c r="H7" s="0" t="n">
        <f aca="false">MAX(E7,$B$3)</f>
        <v>0.1085</v>
      </c>
      <c r="I7" s="0" t="n">
        <f aca="false">(H7-G7)*LN(H7/G7)</f>
        <v>0.00069319505560276</v>
      </c>
    </row>
    <row r="8" customFormat="false" ht="15" hidden="false" customHeight="false" outlineLevel="0" collapsed="false">
      <c r="A8" s="0" t="n">
        <f aca="false">Python_Ref!A20</f>
        <v>2</v>
      </c>
      <c r="B8" s="0" t="n">
        <f aca="false">Python_Ref!B20</f>
        <v>0.0016046033179795</v>
      </c>
      <c r="C8" s="0" t="n">
        <f aca="false">Python_Ref!C20</f>
        <v>0.0027144068821937</v>
      </c>
      <c r="D8" s="0" t="n">
        <f aca="false">Python_Ref!D20</f>
        <v>0.100001409860565</v>
      </c>
      <c r="E8" s="0" t="n">
        <f aca="false">F8/SUM(F$7:F$16)</f>
        <v>0.0955</v>
      </c>
      <c r="F8" s="0" t="n">
        <f aca="false">SUMPRODUCT((Loan_Sample!$AH$5:$AH$2004&gt;B8)*(Loan_Sample!$AH$5:$AH$2004&lt;=C8))</f>
        <v>191</v>
      </c>
      <c r="G8" s="0" t="n">
        <f aca="false">MAX(D8,$B$3)</f>
        <v>0.100001409860565</v>
      </c>
      <c r="H8" s="0" t="n">
        <f aca="false">MAX(E8,$B$3)</f>
        <v>0.0955</v>
      </c>
      <c r="I8" s="0" t="n">
        <f aca="false">(H8-G8)*LN(H8/G8)</f>
        <v>0.000207326101944577</v>
      </c>
    </row>
    <row r="9" customFormat="false" ht="15" hidden="false" customHeight="false" outlineLevel="0" collapsed="false">
      <c r="A9" s="0" t="n">
        <f aca="false">Python_Ref!A21</f>
        <v>3</v>
      </c>
      <c r="B9" s="0" t="n">
        <f aca="false">Python_Ref!B21</f>
        <v>0.0027144068821937</v>
      </c>
      <c r="C9" s="0" t="n">
        <f aca="false">Python_Ref!C21</f>
        <v>0.0042681407368996</v>
      </c>
      <c r="D9" s="0" t="n">
        <f aca="false">Python_Ref!D21</f>
        <v>0.100008459163389</v>
      </c>
      <c r="E9" s="0" t="n">
        <f aca="false">F9/SUM(F$7:F$16)</f>
        <v>0.1215</v>
      </c>
      <c r="F9" s="0" t="n">
        <f aca="false">SUMPRODUCT((Loan_Sample!$AH$5:$AH$2004&gt;B9)*(Loan_Sample!$AH$5:$AH$2004&lt;=C9))</f>
        <v>243</v>
      </c>
      <c r="G9" s="0" t="n">
        <f aca="false">MAX(D9,$B$3)</f>
        <v>0.100008459163389</v>
      </c>
      <c r="H9" s="0" t="n">
        <f aca="false">MAX(E9,$B$3)</f>
        <v>0.1215</v>
      </c>
      <c r="I9" s="0" t="n">
        <f aca="false">(H9-G9)*LN(H9/G9)</f>
        <v>0.00418353235140997</v>
      </c>
    </row>
    <row r="10" customFormat="false" ht="15" hidden="false" customHeight="false" outlineLevel="0" collapsed="false">
      <c r="A10" s="0" t="n">
        <f aca="false">Python_Ref!A22</f>
        <v>4</v>
      </c>
      <c r="B10" s="0" t="n">
        <f aca="false">Python_Ref!B22</f>
        <v>0.0042681407368996</v>
      </c>
      <c r="C10" s="0" t="n">
        <f aca="false">Python_Ref!C22</f>
        <v>0.006159663991181</v>
      </c>
      <c r="D10" s="0" t="n">
        <f aca="false">Python_Ref!D22</f>
        <v>0.0999873112549168</v>
      </c>
      <c r="E10" s="0" t="n">
        <f aca="false">F10/SUM(F$7:F$16)</f>
        <v>0.109</v>
      </c>
      <c r="F10" s="0" t="n">
        <f aca="false">SUMPRODUCT((Loan_Sample!$AH$5:$AH$2004&gt;B10)*(Loan_Sample!$AH$5:$AH$2004&lt;=C10))</f>
        <v>218</v>
      </c>
      <c r="G10" s="0" t="n">
        <f aca="false">MAX(D10,$B$3)</f>
        <v>0.0999873112549168</v>
      </c>
      <c r="H10" s="0" t="n">
        <f aca="false">MAX(E10,$B$3)</f>
        <v>0.109</v>
      </c>
      <c r="I10" s="0" t="n">
        <f aca="false">(H10-G10)*LN(H10/G10)</f>
        <v>0.000777836422649135</v>
      </c>
    </row>
    <row r="11" customFormat="false" ht="15" hidden="false" customHeight="false" outlineLevel="0" collapsed="false">
      <c r="A11" s="0" t="n">
        <f aca="false">Python_Ref!A23</f>
        <v>5</v>
      </c>
      <c r="B11" s="0" t="n">
        <f aca="false">Python_Ref!B23</f>
        <v>0.006159663991181</v>
      </c>
      <c r="C11" s="0" t="n">
        <f aca="false">Python_Ref!C23</f>
        <v>0.0085888519225366</v>
      </c>
      <c r="D11" s="0" t="n">
        <f aca="false">Python_Ref!D23</f>
        <v>0.100001409860565</v>
      </c>
      <c r="E11" s="0" t="n">
        <f aca="false">F11/SUM(F$7:F$16)</f>
        <v>0.108</v>
      </c>
      <c r="F11" s="0" t="n">
        <f aca="false">SUMPRODUCT((Loan_Sample!$AH$5:$AH$2004&gt;B11)*(Loan_Sample!$AH$5:$AH$2004&lt;=C11))</f>
        <v>216</v>
      </c>
      <c r="G11" s="0" t="n">
        <f aca="false">MAX(D11,$B$3)</f>
        <v>0.100001409860565</v>
      </c>
      <c r="H11" s="0" t="n">
        <f aca="false">MAX(E11,$B$3)</f>
        <v>0.108</v>
      </c>
      <c r="I11" s="0" t="n">
        <f aca="false">(H11-G11)*LN(H11/G11)</f>
        <v>0.000615467056578938</v>
      </c>
    </row>
    <row r="12" customFormat="false" ht="15" hidden="false" customHeight="false" outlineLevel="0" collapsed="false">
      <c r="A12" s="0" t="n">
        <f aca="false">Python_Ref!A24</f>
        <v>6</v>
      </c>
      <c r="B12" s="0" t="n">
        <f aca="false">Python_Ref!B24</f>
        <v>0.0085888519225366</v>
      </c>
      <c r="C12" s="0" t="n">
        <f aca="false">Python_Ref!C24</f>
        <v>0.0120507902106228</v>
      </c>
      <c r="D12" s="0" t="n">
        <f aca="false">Python_Ref!D24</f>
        <v>0.100001409860565</v>
      </c>
      <c r="E12" s="0" t="n">
        <f aca="false">F12/SUM(F$7:F$16)</f>
        <v>0.104</v>
      </c>
      <c r="F12" s="0" t="n">
        <f aca="false">SUMPRODUCT((Loan_Sample!$AH$5:$AH$2004&gt;B12)*(Loan_Sample!$AH$5:$AH$2004&lt;=C12))</f>
        <v>208</v>
      </c>
      <c r="G12" s="0" t="n">
        <f aca="false">MAX(D12,$B$3)</f>
        <v>0.100001409860565</v>
      </c>
      <c r="H12" s="0" t="n">
        <f aca="false">MAX(E12,$B$3)</f>
        <v>0.104</v>
      </c>
      <c r="I12" s="0" t="n">
        <f aca="false">(H12-G12)*LN(H12/G12)</f>
        <v>0.000156771182728208</v>
      </c>
    </row>
    <row r="13" customFormat="false" ht="15" hidden="false" customHeight="false" outlineLevel="0" collapsed="false">
      <c r="A13" s="0" t="n">
        <f aca="false">Python_Ref!A25</f>
        <v>7</v>
      </c>
      <c r="B13" s="0" t="n">
        <f aca="false">Python_Ref!B25</f>
        <v>0.0120507902106228</v>
      </c>
      <c r="C13" s="0" t="n">
        <f aca="false">Python_Ref!C25</f>
        <v>0.0171881305102342</v>
      </c>
      <c r="D13" s="0" t="n">
        <f aca="false">Python_Ref!D25</f>
        <v>0.100008459163389</v>
      </c>
      <c r="E13" s="0" t="n">
        <f aca="false">F13/SUM(F$7:F$16)</f>
        <v>0.094</v>
      </c>
      <c r="F13" s="0" t="n">
        <f aca="false">SUMPRODUCT((Loan_Sample!$AH$5:$AH$2004&gt;B13)*(Loan_Sample!$AH$5:$AH$2004&lt;=C13))</f>
        <v>188</v>
      </c>
      <c r="G13" s="0" t="n">
        <f aca="false">MAX(D13,$B$3)</f>
        <v>0.100008459163389</v>
      </c>
      <c r="H13" s="0" t="n">
        <f aca="false">MAX(E13,$B$3)</f>
        <v>0.094</v>
      </c>
      <c r="I13" s="0" t="n">
        <f aca="false">(H13-G13)*LN(H13/G13)</f>
        <v>0.000372284080339805</v>
      </c>
    </row>
    <row r="14" customFormat="false" ht="15" hidden="false" customHeight="false" outlineLevel="0" collapsed="false">
      <c r="A14" s="0" t="n">
        <f aca="false">Python_Ref!A26</f>
        <v>8</v>
      </c>
      <c r="B14" s="0" t="n">
        <f aca="false">Python_Ref!B26</f>
        <v>0.0171881305102342</v>
      </c>
      <c r="C14" s="0" t="n">
        <f aca="false">Python_Ref!C26</f>
        <v>0.026642986161224</v>
      </c>
      <c r="D14" s="0" t="n">
        <f aca="false">Python_Ref!D26</f>
        <v>0.0999873112549168</v>
      </c>
      <c r="E14" s="0" t="n">
        <f aca="false">F14/SUM(F$7:F$16)</f>
        <v>0.083</v>
      </c>
      <c r="F14" s="0" t="n">
        <f aca="false">SUMPRODUCT((Loan_Sample!$AH$5:$AH$2004&gt;B14)*(Loan_Sample!$AH$5:$AH$2004&lt;=C14))</f>
        <v>166</v>
      </c>
      <c r="G14" s="0" t="n">
        <f aca="false">MAX(D14,$B$3)</f>
        <v>0.0999873112549168</v>
      </c>
      <c r="H14" s="0" t="n">
        <f aca="false">MAX(E14,$B$3)</f>
        <v>0.083</v>
      </c>
      <c r="I14" s="0" t="n">
        <f aca="false">(H14-G14)*LN(H14/G14)</f>
        <v>0.00316308292735159</v>
      </c>
    </row>
    <row r="15" customFormat="false" ht="15" hidden="false" customHeight="false" outlineLevel="0" collapsed="false">
      <c r="A15" s="0" t="n">
        <f aca="false">Python_Ref!A27</f>
        <v>9</v>
      </c>
      <c r="B15" s="0" t="n">
        <f aca="false">Python_Ref!B27</f>
        <v>0.026642986161224</v>
      </c>
      <c r="C15" s="0" t="n">
        <f aca="false">Python_Ref!C27</f>
        <v>0.047691937305163</v>
      </c>
      <c r="D15" s="0" t="n">
        <f aca="false">Python_Ref!D27</f>
        <v>0.100022557769037</v>
      </c>
      <c r="E15" s="0" t="n">
        <f aca="false">F15/SUM(F$7:F$16)</f>
        <v>0.097</v>
      </c>
      <c r="F15" s="0" t="n">
        <f aca="false">SUMPRODUCT((Loan_Sample!$AH$5:$AH$2004&gt;B15)*(Loan_Sample!$AH$5:$AH$2004&lt;=C15))</f>
        <v>194</v>
      </c>
      <c r="G15" s="0" t="n">
        <f aca="false">MAX(D15,$B$3)</f>
        <v>0.100022557769037</v>
      </c>
      <c r="H15" s="0" t="n">
        <f aca="false">MAX(E15,$B$3)</f>
        <v>0.097</v>
      </c>
      <c r="I15" s="0" t="n">
        <f aca="false">(H15-G15)*LN(H15/G15)</f>
        <v>9.27464589318323E-005</v>
      </c>
    </row>
    <row r="16" customFormat="false" ht="15" hidden="false" customHeight="false" outlineLevel="0" collapsed="false">
      <c r="A16" s="0" t="n">
        <f aca="false">Python_Ref!A28</f>
        <v>10</v>
      </c>
      <c r="B16" s="0" t="n">
        <f aca="false">Python_Ref!B28</f>
        <v>0.047691937305163</v>
      </c>
      <c r="C16" s="0" t="n">
        <f aca="false">Python_Ref!C28</f>
        <v>2</v>
      </c>
      <c r="D16" s="0" t="n">
        <f aca="false">Python_Ref!D28</f>
        <v>0.0999802619520929</v>
      </c>
      <c r="E16" s="0" t="n">
        <f aca="false">F16/SUM(F$7:F$16)</f>
        <v>0.0795</v>
      </c>
      <c r="F16" s="0" t="n">
        <f aca="false">SUMPRODUCT((Loan_Sample!$AH$5:$AH$2004&gt;B16)*(Loan_Sample!$AH$5:$AH$2004&lt;=C16))</f>
        <v>159</v>
      </c>
      <c r="G16" s="0" t="n">
        <f aca="false">MAX(D16,$B$3)</f>
        <v>0.0999802619520929</v>
      </c>
      <c r="H16" s="0" t="n">
        <f aca="false">MAX(E16,$B$3)</f>
        <v>0.0795</v>
      </c>
      <c r="I16" s="0" t="n">
        <f aca="false">(H16-G16)*LN(H16/G16)</f>
        <v>0.00469439889777807</v>
      </c>
    </row>
    <row r="18" customFormat="false" ht="15" hidden="false" customHeight="false" outlineLevel="0" collapsed="false">
      <c r="A18" s="0" t="s">
        <v>195</v>
      </c>
      <c r="B18" s="0" t="n">
        <f aca="false">SUM(I7:I16)</f>
        <v>0.0149566405353149</v>
      </c>
    </row>
    <row r="19" customFormat="false" ht="15" hidden="false" customHeight="false" outlineLevel="0" collapsed="false">
      <c r="A19" s="0" t="s">
        <v>196</v>
      </c>
      <c r="B19" s="0" t="n">
        <f aca="false">INDEX(Python_Ref!$C$33:$C$55,MATCH("pd_logit:train_vs_oot",Python_Ref!$B$33:$B$55,0))</f>
        <v>0.0118274608632651</v>
      </c>
    </row>
    <row r="20" customFormat="false" ht="15" hidden="false" customHeight="false" outlineLevel="0" collapsed="false">
      <c r="A20" s="0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42"/>
  </cols>
  <sheetData>
    <row r="1" customFormat="false" ht="15" hidden="false" customHeight="false" outlineLevel="0" collapsed="false">
      <c r="A1" s="1" t="s">
        <v>198</v>
      </c>
    </row>
    <row r="3" customFormat="false" ht="15" hidden="false" customHeight="false" outlineLevel="0" collapsed="false">
      <c r="A3" s="1" t="s">
        <v>167</v>
      </c>
      <c r="B3" s="1" t="s">
        <v>168</v>
      </c>
      <c r="C3" s="1" t="s">
        <v>199</v>
      </c>
      <c r="D3" s="1" t="s">
        <v>200</v>
      </c>
      <c r="E3" s="1" t="s">
        <v>201</v>
      </c>
      <c r="F3" s="1" t="s">
        <v>202</v>
      </c>
      <c r="G3" s="1" t="s">
        <v>169</v>
      </c>
      <c r="H3" s="1" t="s">
        <v>203</v>
      </c>
    </row>
    <row r="4" customFormat="false" ht="15" hidden="false" customHeight="false" outlineLevel="0" collapsed="false">
      <c r="A4" s="0" t="n">
        <f aca="false">Deciles!A10</f>
        <v>1</v>
      </c>
      <c r="B4" s="0" t="n">
        <f aca="false">Deciles!B10</f>
        <v>200</v>
      </c>
      <c r="C4" s="0" t="n">
        <f aca="false">Deciles!E10</f>
        <v>0.0791339086581975</v>
      </c>
      <c r="D4" s="0" t="n">
        <f aca="false">Deciles!D10</f>
        <v>0.075</v>
      </c>
      <c r="E4" s="0" t="n">
        <f aca="false">C4-D4</f>
        <v>0.00413390865819753</v>
      </c>
      <c r="F4" s="0" t="n">
        <f aca="false">B4*C4</f>
        <v>15.8267817316395</v>
      </c>
      <c r="G4" s="0" t="n">
        <f aca="false">Deciles!C10</f>
        <v>15</v>
      </c>
      <c r="H4" s="0" t="n">
        <f aca="false">(G4-F4)^2/(B4*C4*(1-C4))</f>
        <v>0.0469021390148902</v>
      </c>
    </row>
    <row r="5" customFormat="false" ht="15" hidden="false" customHeight="false" outlineLevel="0" collapsed="false">
      <c r="A5" s="0" t="n">
        <f aca="false">Deciles!A11</f>
        <v>2</v>
      </c>
      <c r="B5" s="0" t="n">
        <f aca="false">Deciles!B11</f>
        <v>200</v>
      </c>
      <c r="C5" s="0" t="n">
        <f aca="false">Deciles!E11</f>
        <v>0.0314680241604745</v>
      </c>
      <c r="D5" s="0" t="n">
        <f aca="false">Deciles!D11</f>
        <v>0.04</v>
      </c>
      <c r="E5" s="0" t="n">
        <f aca="false">C5-D5</f>
        <v>-0.00853197583952554</v>
      </c>
      <c r="F5" s="0" t="n">
        <f aca="false">B5*C5</f>
        <v>6.29360483209489</v>
      </c>
      <c r="G5" s="0" t="n">
        <f aca="false">Deciles!C11</f>
        <v>8</v>
      </c>
      <c r="H5" s="0" t="n">
        <f aca="false">(G5-F5)^2/(B5*C5*(1-C5))</f>
        <v>0.477689605581783</v>
      </c>
    </row>
    <row r="6" customFormat="false" ht="15" hidden="false" customHeight="false" outlineLevel="0" collapsed="false">
      <c r="A6" s="0" t="n">
        <f aca="false">Deciles!A12</f>
        <v>3</v>
      </c>
      <c r="B6" s="0" t="n">
        <f aca="false">Deciles!B12</f>
        <v>200</v>
      </c>
      <c r="C6" s="0" t="n">
        <f aca="false">Deciles!E12</f>
        <v>0.0184812356359102</v>
      </c>
      <c r="D6" s="0" t="n">
        <f aca="false">Deciles!D12</f>
        <v>0.01</v>
      </c>
      <c r="E6" s="0" t="n">
        <f aca="false">C6-D6</f>
        <v>0.00848123563591023</v>
      </c>
      <c r="F6" s="0" t="n">
        <f aca="false">B6*C6</f>
        <v>3.69624712718205</v>
      </c>
      <c r="G6" s="0" t="n">
        <f aca="false">Deciles!C12</f>
        <v>2</v>
      </c>
      <c r="H6" s="0" t="n">
        <f aca="false">(G6-F6)^2/(B6*C6*(1-C6))</f>
        <v>0.79308300516523</v>
      </c>
    </row>
    <row r="7" customFormat="false" ht="15" hidden="false" customHeight="false" outlineLevel="0" collapsed="false">
      <c r="A7" s="0" t="n">
        <f aca="false">Deciles!A13</f>
        <v>4</v>
      </c>
      <c r="B7" s="0" t="n">
        <f aca="false">Deciles!B13</f>
        <v>200</v>
      </c>
      <c r="C7" s="0" t="n">
        <f aca="false">Deciles!E13</f>
        <v>0.0123324166143942</v>
      </c>
      <c r="D7" s="0" t="n">
        <f aca="false">Deciles!D13</f>
        <v>0.01</v>
      </c>
      <c r="E7" s="0" t="n">
        <f aca="false">C7-D7</f>
        <v>0.0023324166143942</v>
      </c>
      <c r="F7" s="0" t="n">
        <f aca="false">B7*C7</f>
        <v>2.46648332287884</v>
      </c>
      <c r="G7" s="0" t="n">
        <f aca="false">Deciles!C13</f>
        <v>2</v>
      </c>
      <c r="H7" s="0" t="n">
        <f aca="false">(G7-F7)^2/(B7*C7*(1-C7))</f>
        <v>0.0893271053424676</v>
      </c>
    </row>
    <row r="8" customFormat="false" ht="15" hidden="false" customHeight="false" outlineLevel="0" collapsed="false">
      <c r="A8" s="0" t="n">
        <f aca="false">Deciles!A14</f>
        <v>5</v>
      </c>
      <c r="B8" s="0" t="n">
        <f aca="false">Deciles!B14</f>
        <v>200</v>
      </c>
      <c r="C8" s="0" t="n">
        <f aca="false">Deciles!E14</f>
        <v>0.00888948038362535</v>
      </c>
      <c r="D8" s="0" t="n">
        <f aca="false">Deciles!D14</f>
        <v>0.01</v>
      </c>
      <c r="E8" s="0" t="n">
        <f aca="false">C8-D8</f>
        <v>-0.00111051961637465</v>
      </c>
      <c r="F8" s="0" t="n">
        <f aca="false">B8*C8</f>
        <v>1.77789607672507</v>
      </c>
      <c r="G8" s="0" t="n">
        <f aca="false">Deciles!C14</f>
        <v>2</v>
      </c>
      <c r="H8" s="0" t="n">
        <f aca="false">(G8-F8)^2/(B8*C8*(1-C8))</f>
        <v>0.0279952276088864</v>
      </c>
    </row>
    <row r="9" customFormat="false" ht="15" hidden="false" customHeight="false" outlineLevel="0" collapsed="false">
      <c r="A9" s="0" t="n">
        <f aca="false">Deciles!A15</f>
        <v>6</v>
      </c>
      <c r="B9" s="0" t="n">
        <f aca="false">Deciles!B15</f>
        <v>200</v>
      </c>
      <c r="C9" s="0" t="n">
        <f aca="false">Deciles!E15</f>
        <v>0.00648824783301191</v>
      </c>
      <c r="D9" s="0" t="n">
        <f aca="false">Deciles!D15</f>
        <v>0.025</v>
      </c>
      <c r="E9" s="0" t="n">
        <f aca="false">C9-D9</f>
        <v>-0.0185117521669881</v>
      </c>
      <c r="F9" s="0" t="n">
        <f aca="false">B9*C9</f>
        <v>1.29764956660238</v>
      </c>
      <c r="G9" s="0" t="n">
        <f aca="false">Deciles!C15</f>
        <v>5</v>
      </c>
      <c r="H9" s="0" t="n">
        <f aca="false">(G9-F9)^2/(B9*C9*(1-C9))</f>
        <v>10.6322360833386</v>
      </c>
    </row>
    <row r="10" customFormat="false" ht="15" hidden="false" customHeight="false" outlineLevel="0" collapsed="false">
      <c r="A10" s="0" t="n">
        <f aca="false">Deciles!A16</f>
        <v>7</v>
      </c>
      <c r="B10" s="0" t="n">
        <f aca="false">Deciles!B16</f>
        <v>200</v>
      </c>
      <c r="C10" s="0" t="n">
        <f aca="false">Deciles!E16</f>
        <v>0.00464110686807795</v>
      </c>
      <c r="D10" s="0" t="n">
        <f aca="false">Deciles!D16</f>
        <v>0.02</v>
      </c>
      <c r="E10" s="0" t="n">
        <f aca="false">C10-D10</f>
        <v>-0.015358893131922</v>
      </c>
      <c r="F10" s="0" t="n">
        <f aca="false">B10*C10</f>
        <v>0.928221373615591</v>
      </c>
      <c r="G10" s="0" t="n">
        <f aca="false">Deciles!C16</f>
        <v>4</v>
      </c>
      <c r="H10" s="0" t="n">
        <f aca="false">(G10-F10)^2/(B10*C10*(1-C10))</f>
        <v>10.2128878523528</v>
      </c>
    </row>
    <row r="11" customFormat="false" ht="15" hidden="false" customHeight="false" outlineLevel="0" collapsed="false">
      <c r="A11" s="0" t="n">
        <f aca="false">Deciles!A17</f>
        <v>8</v>
      </c>
      <c r="B11" s="0" t="n">
        <f aca="false">Deciles!B17</f>
        <v>200</v>
      </c>
      <c r="C11" s="0" t="n">
        <f aca="false">Deciles!E17</f>
        <v>0.00324428102153789</v>
      </c>
      <c r="D11" s="0" t="n">
        <f aca="false">Deciles!D17</f>
        <v>0</v>
      </c>
      <c r="E11" s="0" t="n">
        <f aca="false">C11-D11</f>
        <v>0.00324428102153789</v>
      </c>
      <c r="F11" s="0" t="n">
        <f aca="false">B11*C11</f>
        <v>0.648856204307578</v>
      </c>
      <c r="G11" s="0" t="n">
        <f aca="false">Deciles!C17</f>
        <v>0</v>
      </c>
      <c r="H11" s="0" t="n">
        <f aca="false">(G11-F11)^2/(B11*C11*(1-C11))</f>
        <v>0.650968127850389</v>
      </c>
    </row>
    <row r="12" customFormat="false" ht="15" hidden="false" customHeight="false" outlineLevel="0" collapsed="false">
      <c r="A12" s="0" t="n">
        <f aca="false">Deciles!A18</f>
        <v>9</v>
      </c>
      <c r="B12" s="0" t="n">
        <f aca="false">Deciles!B18</f>
        <v>200</v>
      </c>
      <c r="C12" s="0" t="n">
        <f aca="false">Deciles!E18</f>
        <v>0.00202512893646848</v>
      </c>
      <c r="D12" s="0" t="n">
        <f aca="false">Deciles!D18</f>
        <v>0</v>
      </c>
      <c r="E12" s="0" t="n">
        <f aca="false">C12-D12</f>
        <v>0.00202512893646848</v>
      </c>
      <c r="F12" s="0" t="n">
        <f aca="false">B12*C12</f>
        <v>0.405025787293697</v>
      </c>
      <c r="G12" s="0" t="n">
        <f aca="false">Deciles!C18</f>
        <v>0</v>
      </c>
      <c r="H12" s="0" t="n">
        <f aca="false">(G12-F12)^2/(B12*C12*(1-C12))</f>
        <v>0.405847681176646</v>
      </c>
    </row>
    <row r="13" customFormat="false" ht="15" hidden="false" customHeight="false" outlineLevel="0" collapsed="false">
      <c r="A13" s="0" t="n">
        <f aca="false">Deciles!A19</f>
        <v>10</v>
      </c>
      <c r="B13" s="0" t="n">
        <f aca="false">Deciles!B19</f>
        <v>200</v>
      </c>
      <c r="C13" s="0" t="n">
        <f aca="false">Deciles!E19</f>
        <v>0.00101304917883172</v>
      </c>
      <c r="D13" s="0" t="n">
        <f aca="false">Deciles!D19</f>
        <v>0.005</v>
      </c>
      <c r="E13" s="0" t="n">
        <f aca="false">C13-D13</f>
        <v>-0.00398695082116828</v>
      </c>
      <c r="F13" s="0" t="n">
        <f aca="false">B13*C13</f>
        <v>0.202609835766344</v>
      </c>
      <c r="G13" s="0" t="n">
        <f aca="false">Deciles!C19</f>
        <v>1</v>
      </c>
      <c r="H13" s="0" t="n">
        <f aca="false">(G13-F13)^2/(B13*C13*(1-C13))</f>
        <v>3.14138675919563</v>
      </c>
    </row>
    <row r="15" customFormat="false" ht="15" hidden="false" customHeight="false" outlineLevel="0" collapsed="false">
      <c r="A15" s="0" t="s">
        <v>204</v>
      </c>
      <c r="B15" s="0" t="n">
        <f aca="false">SUMPRODUCT((Loan_Sample!$AH$5:$AH$2004-Loan_Sample!$T$5:$T$2004)^2)/COUNT(Loan_Sample!$AH$5:$AH$2004)</f>
        <v>0.0186073502293673</v>
      </c>
    </row>
    <row r="16" customFormat="false" ht="15" hidden="false" customHeight="false" outlineLevel="0" collapsed="false">
      <c r="A16" s="0" t="s">
        <v>205</v>
      </c>
      <c r="B16" s="0" t="n">
        <f aca="false">(SUM(G4:G13)/SUM(B4:B13))*(1-SUM(G4:G13)/SUM(B4:B13))</f>
        <v>0.01911975</v>
      </c>
    </row>
    <row r="17" customFormat="false" ht="15" hidden="false" customHeight="false" outlineLevel="0" collapsed="false">
      <c r="A17" s="0" t="s">
        <v>206</v>
      </c>
      <c r="B17" s="0" t="n">
        <f aca="false">SUM(H4:H13)</f>
        <v>26.4783235866272</v>
      </c>
    </row>
    <row r="18" customFormat="false" ht="15" hidden="false" customHeight="false" outlineLevel="0" collapsed="false">
      <c r="A18" s="0" t="s">
        <v>207</v>
      </c>
      <c r="B18" s="0" t="n">
        <f aca="false">SUM(F4:F13)</f>
        <v>33.543375858106</v>
      </c>
    </row>
    <row r="19" customFormat="false" ht="15" hidden="false" customHeight="false" outlineLevel="0" collapsed="false">
      <c r="A19" s="0" t="s">
        <v>208</v>
      </c>
      <c r="B19" s="0" t="n">
        <f aca="false">SUM(G4:G13)</f>
        <v>39</v>
      </c>
    </row>
    <row r="20" customFormat="false" ht="15" hidden="false" customHeight="false" outlineLevel="0" collapsed="false">
      <c r="A20" s="0" t="s">
        <v>209</v>
      </c>
      <c r="B20" s="0" t="n">
        <f aca="false">B18/B19</f>
        <v>0.860086560464255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56"/>
  </cols>
  <sheetData>
    <row r="1" customFormat="false" ht="15" hidden="false" customHeight="false" outlineLevel="0" collapsed="false">
      <c r="A1" s="1" t="s">
        <v>210</v>
      </c>
    </row>
    <row r="2" customFormat="false" ht="15" hidden="false" customHeight="false" outlineLevel="0" collapsed="false">
      <c r="A2" s="0" t="s">
        <v>211</v>
      </c>
    </row>
    <row r="3" customFormat="false" ht="15" hidden="false" customHeight="false" outlineLevel="0" collapsed="false">
      <c r="A3" s="0" t="s">
        <v>48</v>
      </c>
      <c r="B3" s="0" t="str">
        <f aca="false">Inputs!$B$23</f>
        <v>Base</v>
      </c>
    </row>
    <row r="5" customFormat="false" ht="15" hidden="false" customHeight="false" outlineLevel="0" collapsed="false">
      <c r="A5" s="1" t="s">
        <v>212</v>
      </c>
      <c r="B5" s="1" t="s">
        <v>213</v>
      </c>
      <c r="C5" s="1" t="s">
        <v>48</v>
      </c>
      <c r="D5" s="1" t="s">
        <v>214</v>
      </c>
    </row>
    <row r="6" customFormat="false" ht="15" hidden="false" customHeight="false" outlineLevel="0" collapsed="false">
      <c r="A6" s="0" t="s">
        <v>164</v>
      </c>
      <c r="B6" s="0" t="n">
        <f aca="false">COUNT(Loan_Sample!$AH$5:$AH$2004)</f>
        <v>2000</v>
      </c>
      <c r="C6" s="0" t="n">
        <f aca="false">COUNT($L$25:$L$2024)</f>
        <v>2000</v>
      </c>
      <c r="D6" s="0" t="n">
        <f aca="false">C6-B6</f>
        <v>0</v>
      </c>
    </row>
    <row r="7" customFormat="false" ht="15" hidden="false" customHeight="false" outlineLevel="0" collapsed="false">
      <c r="A7" s="0" t="s">
        <v>215</v>
      </c>
      <c r="B7" s="0" t="n">
        <f aca="false">SUM($B$25:$B$2024)</f>
        <v>458731748.887</v>
      </c>
      <c r="C7" s="0" t="n">
        <f aca="false">SUM($B$25:$B$2024)</f>
        <v>458731748.887</v>
      </c>
      <c r="D7" s="0" t="n">
        <f aca="false">C7-B7</f>
        <v>0</v>
      </c>
    </row>
    <row r="8" customFormat="false" ht="15" hidden="false" customHeight="false" outlineLevel="0" collapsed="false">
      <c r="A8" s="0" t="s">
        <v>216</v>
      </c>
      <c r="B8" s="0" t="n">
        <f aca="false">SUM(Loan_Sample!$AH$5:$AH$2004)</f>
        <v>33.5433758581059</v>
      </c>
      <c r="C8" s="0" t="n">
        <f aca="false">SUM($L$25:$L$2024)</f>
        <v>33.5433758581059</v>
      </c>
      <c r="D8" s="0" t="n">
        <f aca="false">C8-B8</f>
        <v>0</v>
      </c>
    </row>
    <row r="9" customFormat="false" ht="15" hidden="false" customHeight="false" outlineLevel="0" collapsed="false">
      <c r="A9" s="0" t="s">
        <v>217</v>
      </c>
      <c r="B9" s="0" t="n">
        <f aca="false">SUMPRODUCT(Loan_Sample!$AH$5:$AH$2004,$B$25:$B$2024)/SUM($B$25:$B$2024)</f>
        <v>0.0169371379136479</v>
      </c>
      <c r="C9" s="0" t="n">
        <f aca="false">SUMPRODUCT($L$25:$L$2024,$B$25:$B$2024)/SUM($B$25:$B$2024)</f>
        <v>0.0169371379136479</v>
      </c>
      <c r="D9" s="0" t="n">
        <f aca="false">C9-B9</f>
        <v>0</v>
      </c>
    </row>
    <row r="10" customFormat="false" ht="15" hidden="false" customHeight="false" outlineLevel="0" collapsed="false">
      <c r="A10" s="0" t="s">
        <v>218</v>
      </c>
      <c r="B10" s="0" t="n">
        <f aca="false">SUM($M$25:$M$2024)</f>
        <v>2719361.01369381</v>
      </c>
      <c r="C10" s="0" t="n">
        <f aca="false">SUM($N$25:$N$2024)</f>
        <v>2719361.01369381</v>
      </c>
      <c r="D10" s="0" t="n">
        <f aca="false">C10-B10</f>
        <v>0</v>
      </c>
    </row>
    <row r="11" customFormat="false" ht="15" hidden="false" customHeight="false" outlineLevel="0" collapsed="false">
      <c r="A11" s="0" t="s">
        <v>219</v>
      </c>
      <c r="B11" s="0" t="n">
        <f aca="false">SUM($M$25:$M$2024)/SUM($B$25:$B$2024)</f>
        <v>0.00592799826977677</v>
      </c>
      <c r="C11" s="0" t="n">
        <f aca="false">SUM($N$25:$N$2024)/SUM($B$25:$B$2024)</f>
        <v>0.00592799826977677</v>
      </c>
      <c r="D11" s="0" t="n">
        <f aca="false">C11-B11</f>
        <v>0</v>
      </c>
    </row>
    <row r="12" customFormat="false" ht="15" hidden="false" customHeight="false" outlineLevel="0" collapsed="false">
      <c r="A12" s="0" t="s">
        <v>220</v>
      </c>
      <c r="B12" s="0" t="n">
        <f aca="false">SUMPRODUCT($P$25:$P$2024,$B$25:$B$2024)/SUM($B$25:$B$2024)</f>
        <v>0.0100335867704567</v>
      </c>
      <c r="C12" s="0" t="n">
        <f aca="false">SUMPRODUCT($R$25:$R$2024,$B$25:$B$2024)/SUM($B$25:$B$2024)</f>
        <v>0.0100335867704567</v>
      </c>
      <c r="D12" s="0" t="n">
        <f aca="false">C12-B12</f>
        <v>0</v>
      </c>
    </row>
    <row r="13" customFormat="false" ht="15" hidden="false" customHeight="false" outlineLevel="0" collapsed="false">
      <c r="A13" s="0" t="s">
        <v>221</v>
      </c>
      <c r="B13" s="0" t="n">
        <f aca="false">1-(1-B12)^12</f>
        <v>0.113975919202924</v>
      </c>
      <c r="C13" s="0" t="n">
        <f aca="false">1-(1-C12)^12</f>
        <v>0.113975919202924</v>
      </c>
      <c r="D13" s="0" t="n">
        <f aca="false">C13-B13</f>
        <v>0</v>
      </c>
    </row>
    <row r="14" customFormat="false" ht="15" hidden="false" customHeight="false" outlineLevel="0" collapsed="false">
      <c r="A14" s="0" t="s">
        <v>222</v>
      </c>
      <c r="B14" s="0" t="n">
        <f aca="false">B9</f>
        <v>0.0169371379136479</v>
      </c>
      <c r="C14" s="0" t="n">
        <f aca="false">C9</f>
        <v>0.0169371379136479</v>
      </c>
      <c r="D14" s="0" t="n">
        <f aca="false">C14-B14</f>
        <v>0</v>
      </c>
    </row>
    <row r="16" customFormat="false" ht="15" hidden="false" customHeight="false" outlineLevel="0" collapsed="false">
      <c r="A16" s="1" t="s">
        <v>223</v>
      </c>
    </row>
    <row r="17" customFormat="false" ht="15" hidden="false" customHeight="false" outlineLevel="0" collapsed="false">
      <c r="A17" s="0" t="s">
        <v>224</v>
      </c>
      <c r="C17" s="0" t="n">
        <f aca="false">INDEX(Python_Ref!$B$60:$B$65,MATCH($B$3,Python_Ref!$A$60:$A$65,0))</f>
        <v>1.0924483571416</v>
      </c>
    </row>
    <row r="18" customFormat="false" ht="15" hidden="false" customHeight="false" outlineLevel="0" collapsed="false">
      <c r="A18" s="0" t="s">
        <v>225</v>
      </c>
      <c r="C18" s="0" t="n">
        <f aca="false">INDEX(Python_Ref!$C$60:$C$65,MATCH($B$3,Python_Ref!$A$60:$A$65,0))</f>
        <v>11.3785017783484</v>
      </c>
    </row>
    <row r="19" customFormat="false" ht="15" hidden="false" customHeight="false" outlineLevel="0" collapsed="false">
      <c r="A19" s="0" t="s">
        <v>226</v>
      </c>
      <c r="C19" s="0" t="n">
        <f aca="false">INDEX(Python_Ref!$D$60:$D$65,MATCH($B$3,Python_Ref!$A$60:$A$65,0))</f>
        <v>0.115755156700491</v>
      </c>
    </row>
    <row r="20" customFormat="false" ht="15" hidden="false" customHeight="false" outlineLevel="0" collapsed="false">
      <c r="A20" s="0" t="s">
        <v>227</v>
      </c>
      <c r="C20" s="0" t="n">
        <f aca="false">INDEX(Python_Ref!$E$60:$E$65,MATCH($B$3,Python_Ref!$A$60:$A$65,0))</f>
        <v>0.0116310246183092</v>
      </c>
    </row>
    <row r="21" customFormat="false" ht="15" hidden="false" customHeight="false" outlineLevel="0" collapsed="false">
      <c r="A21" s="0" t="s">
        <v>228</v>
      </c>
    </row>
    <row r="24" customFormat="false" ht="15" hidden="false" customHeight="false" outlineLevel="0" collapsed="false">
      <c r="A24" s="1" t="s">
        <v>110</v>
      </c>
      <c r="B24" s="1" t="s">
        <v>122</v>
      </c>
      <c r="C24" s="1" t="s">
        <v>229</v>
      </c>
      <c r="D24" s="1" t="s">
        <v>230</v>
      </c>
      <c r="E24" s="1" t="s">
        <v>231</v>
      </c>
      <c r="F24" s="1" t="s">
        <v>232</v>
      </c>
      <c r="G24" s="1" t="s">
        <v>233</v>
      </c>
      <c r="H24" s="1" t="s">
        <v>234</v>
      </c>
      <c r="I24" s="1" t="s">
        <v>235</v>
      </c>
      <c r="J24" s="1" t="s">
        <v>236</v>
      </c>
      <c r="K24" s="1" t="s">
        <v>237</v>
      </c>
      <c r="L24" s="1" t="s">
        <v>238</v>
      </c>
      <c r="M24" s="1" t="s">
        <v>239</v>
      </c>
      <c r="N24" s="1" t="s">
        <v>240</v>
      </c>
      <c r="O24" s="1" t="s">
        <v>241</v>
      </c>
      <c r="P24" s="1" t="s">
        <v>242</v>
      </c>
      <c r="Q24" s="1" t="s">
        <v>243</v>
      </c>
      <c r="R24" s="1" t="s">
        <v>244</v>
      </c>
    </row>
    <row r="25" customFormat="false" ht="15" hidden="false" customHeight="false" outlineLevel="0" collapsed="false">
      <c r="A25" s="0" t="n">
        <f aca="false">Loan_Sample!A5</f>
        <v>53</v>
      </c>
      <c r="B25" s="0" t="n">
        <f aca="false">Loan_Sample!U5</f>
        <v>234398.6</v>
      </c>
      <c r="C25" s="0" t="n">
        <f aca="false">Loan_Sample!K5+Inputs!$B$26</f>
        <v>5.43333339691162</v>
      </c>
      <c r="D25" s="0" t="n">
        <f aca="false">Loan_Sample!L5+Inputs!$B$26</f>
        <v>-3.5</v>
      </c>
      <c r="E25" s="0" t="n">
        <f aca="false">Loan_Sample!E5/(1+Inputs!$B$25/100)</f>
        <v>84.2542953491211</v>
      </c>
      <c r="F25" s="0" t="n">
        <f aca="false">Loan_Sample!H5-Inputs!$B$24/100</f>
        <v>0.119333267211914</v>
      </c>
      <c r="G25" s="0" t="n">
        <f aca="false">IF(ISNUMBER(C25),INDEX(Scorecard!$D$54:$D$61,SUMPRODUCT(--(Scorecard!$G$54:$G$60&lt;C25))+1),Scorecard!$D$62)</f>
        <v>0.126303549215828</v>
      </c>
      <c r="H25" s="0" t="n">
        <f aca="false">IF(ISNUMBER(D25),INDEX(Scorecard!$D$63:$D$68,SUMPRODUCT(--(Scorecard!$G$63:$G$67&lt;D25))+1),Scorecard!$D$69)</f>
        <v>-0.340582194386522</v>
      </c>
      <c r="I25" s="0" t="n">
        <f aca="false">IF(ISNUMBER(E25),INDEX(Scorecard!$D$19:$D$26,SUMPRODUCT(--(Scorecard!$G$19:$G$25&lt;E25))+1),Scorecard!$D$27)</f>
        <v>-0.219855970853228</v>
      </c>
      <c r="J25" s="0" t="n">
        <f aca="false">IF(ISNUMBER(F25),INDEX(Scorecard!$D$37:$D$44,SUMPRODUCT(--(Scorecard!$G$37:$G$43&lt;F25))+1),Scorecard!$D$45)</f>
        <v>0.102184252677548</v>
      </c>
      <c r="K25" s="0" t="n">
        <f aca="false">Inputs!$B$10+Scorecard!$J$5*Loan_Sample!Y5+Scorecard!$J$6*Loan_Sample!Z5+Scorecard!$J$7*I25+Scorecard!$J$8*Loan_Sample!AB5+Scorecard!$J$9*J25+Scorecard!$J$10*Loan_Sample!AD5+Scorecard!$J$11*G25+Scorecard!$J$12*H25</f>
        <v>-4.85009632069885</v>
      </c>
      <c r="L25" s="0" t="n">
        <f aca="false">MIN(1-Inputs!$B$13,MAX(Inputs!$B$13,1/(1+EXP(-(Inputs!$B$11*K25+Inputs!$B$12)))))</f>
        <v>0.00691461004503718</v>
      </c>
      <c r="M25" s="0" t="n">
        <f aca="false">Loan_Sample!AH5*Inputs!$B$4*B25</f>
        <v>567.271219935928</v>
      </c>
      <c r="N25" s="0" t="n">
        <f aca="false">L25*Inputs!$B$4*B25</f>
        <v>567.271219935928</v>
      </c>
      <c r="O25" s="0" t="n">
        <f aca="false">Inputs!$B$37+Inputs!$B$38*MAX(Loan_Sample!H5-Inputs!$C$38,0)+Inputs!$B$39*MAX(Loan_Sample!H5-Inputs!$C$39,0)+Inputs!$B$40*MAX(Loan_Sample!H5-Inputs!$C$40,0)+Inputs!$B$41*MAX(Loan_Sample!H5-Inputs!$C$41,0)+Inputs!$B$42*Inputs!$B$14+Inputs!$B$43*MIN(Loan_Sample!I5/Inputs!$B$17,1)+Inputs!$B$44*MIN(Loan_Sample!E5,Inputs!$B$18)+Inputs!$B$45*Loan_Sample!C5</f>
        <v>-5.65729195340679</v>
      </c>
      <c r="P25" s="0" t="n">
        <f aca="false">MIN(1-Inputs!$B$13,MAX(Inputs!$B$13,1/(1+EXP(-(Inputs!$B$15*O25+Inputs!$B$16)))))</f>
        <v>0.0024502759179852</v>
      </c>
      <c r="Q25" s="0" t="n">
        <f aca="false">Inputs!$B$37+Inputs!$B$38*MAX(F25-Inputs!$C$38,0)+Inputs!$B$39*MAX(F25-Inputs!$C$39,0)+Inputs!$B$40*MAX(F25-Inputs!$C$40,0)+Inputs!$B$41*MAX(F25-Inputs!$C$41,0)+Inputs!$B$42*Inputs!$B$14+Inputs!$B$43*MIN(Loan_Sample!I5/Inputs!$B$17,1)+Inputs!$B$44*MIN(E25,Inputs!$B$18)+Inputs!$B$45*Loan_Sample!C5</f>
        <v>-5.65729195340679</v>
      </c>
      <c r="R25" s="0" t="n">
        <f aca="false">MIN(1-Inputs!$B$13,MAX(Inputs!$B$13,1/(1+EXP(-(Inputs!$B$15*Q25+Inputs!$B$16)))))</f>
        <v>0.0024502759179852</v>
      </c>
    </row>
    <row r="26" customFormat="false" ht="15" hidden="false" customHeight="false" outlineLevel="0" collapsed="false">
      <c r="A26" s="0" t="n">
        <f aca="false">Loan_Sample!A6</f>
        <v>60</v>
      </c>
      <c r="B26" s="0" t="n">
        <f aca="false">Loan_Sample!U6</f>
        <v>332319.2</v>
      </c>
      <c r="C26" s="0" t="n">
        <f aca="false">Loan_Sample!K6+Inputs!$B$26</f>
        <v>8.93333339691162</v>
      </c>
      <c r="D26" s="0" t="n">
        <f aca="false">Loan_Sample!L6+Inputs!$B$26</f>
        <v>5.07179498672485</v>
      </c>
      <c r="E26" s="0" t="n">
        <f aca="false">Loan_Sample!E6/(1+Inputs!$B$25/100)</f>
        <v>82.0105895996094</v>
      </c>
      <c r="F26" s="0" t="n">
        <f aca="false">Loan_Sample!H6-Inputs!$B$24/100</f>
        <v>1.16966652870178</v>
      </c>
      <c r="G26" s="0" t="n">
        <f aca="false">IF(ISNUMBER(C26),INDEX(Scorecard!$D$54:$D$61,SUMPRODUCT(--(Scorecard!$G$54:$G$60&lt;C26))+1),Scorecard!$D$62)</f>
        <v>-0.541917179454542</v>
      </c>
      <c r="H26" s="0" t="n">
        <f aca="false">IF(ISNUMBER(D26),INDEX(Scorecard!$D$63:$D$68,SUMPRODUCT(--(Scorecard!$G$63:$G$67&lt;D26))+1),Scorecard!$D$69)</f>
        <v>0.322484508656054</v>
      </c>
      <c r="I26" s="0" t="n">
        <f aca="false">IF(ISNUMBER(E26),INDEX(Scorecard!$D$19:$D$26,SUMPRODUCT(--(Scorecard!$G$19:$G$25&lt;E26))+1),Scorecard!$D$27)</f>
        <v>-0.0341578513653732</v>
      </c>
      <c r="J26" s="0" t="n">
        <f aca="false">IF(ISNUMBER(F26),INDEX(Scorecard!$D$37:$D$44,SUMPRODUCT(--(Scorecard!$G$37:$G$43&lt;F26))+1),Scorecard!$D$45)</f>
        <v>-0.975503570149195</v>
      </c>
      <c r="K26" s="0" t="n">
        <f aca="false">Inputs!$B$10+Scorecard!$J$5*Loan_Sample!Y6+Scorecard!$J$6*Loan_Sample!Z6+Scorecard!$J$7*I26+Scorecard!$J$8*Loan_Sample!AB6+Scorecard!$J$9*J26+Scorecard!$J$10*Loan_Sample!AD6+Scorecard!$J$11*G26+Scorecard!$J$12*H26</f>
        <v>-3.3245061851649</v>
      </c>
      <c r="L26" s="0" t="n">
        <f aca="false">MIN(1-Inputs!$B$13,MAX(Inputs!$B$13,1/(1+EXP(-(Inputs!$B$11*K26+Inputs!$B$12)))))</f>
        <v>0.0342008536896864</v>
      </c>
      <c r="M26" s="0" t="n">
        <f aca="false">Loan_Sample!AH6*Inputs!$B$4*B26</f>
        <v>3977.96011811577</v>
      </c>
      <c r="N26" s="0" t="n">
        <f aca="false">L26*Inputs!$B$4*B26</f>
        <v>3977.96011811577</v>
      </c>
      <c r="O26" s="0" t="n">
        <f aca="false">Inputs!$B$37+Inputs!$B$38*MAX(Loan_Sample!H6-Inputs!$C$38,0)+Inputs!$B$39*MAX(Loan_Sample!H6-Inputs!$C$39,0)+Inputs!$B$40*MAX(Loan_Sample!H6-Inputs!$C$40,0)+Inputs!$B$41*MAX(Loan_Sample!H6-Inputs!$C$41,0)+Inputs!$B$42*Inputs!$B$14+Inputs!$B$43*MIN(Loan_Sample!I6/Inputs!$B$17,1)+Inputs!$B$44*MIN(Loan_Sample!E6,Inputs!$B$18)+Inputs!$B$45*Loan_Sample!C6</f>
        <v>-3.55963761519752</v>
      </c>
      <c r="P26" s="0" t="n">
        <f aca="false">MIN(1-Inputs!$B$13,MAX(Inputs!$B$13,1/(1+EXP(-(Inputs!$B$15*O26+Inputs!$B$16)))))</f>
        <v>0.0259702304647664</v>
      </c>
      <c r="Q26" s="0" t="n">
        <f aca="false">Inputs!$B$37+Inputs!$B$38*MAX(F26-Inputs!$C$38,0)+Inputs!$B$39*MAX(F26-Inputs!$C$39,0)+Inputs!$B$40*MAX(F26-Inputs!$C$40,0)+Inputs!$B$41*MAX(F26-Inputs!$C$41,0)+Inputs!$B$42*Inputs!$B$14+Inputs!$B$43*MIN(Loan_Sample!I6/Inputs!$B$17,1)+Inputs!$B$44*MIN(E26,Inputs!$B$18)+Inputs!$B$45*Loan_Sample!C6</f>
        <v>-3.55963761519752</v>
      </c>
      <c r="R26" s="0" t="n">
        <f aca="false">MIN(1-Inputs!$B$13,MAX(Inputs!$B$13,1/(1+EXP(-(Inputs!$B$15*Q26+Inputs!$B$16)))))</f>
        <v>0.0259702304647664</v>
      </c>
    </row>
    <row r="27" customFormat="false" ht="15" hidden="false" customHeight="false" outlineLevel="0" collapsed="false">
      <c r="A27" s="0" t="n">
        <f aca="false">Loan_Sample!A7</f>
        <v>90</v>
      </c>
      <c r="B27" s="0" t="n">
        <f aca="false">Loan_Sample!U7</f>
        <v>126916.92</v>
      </c>
      <c r="C27" s="0" t="n">
        <f aca="false">Loan_Sample!K7+Inputs!$B$26</f>
        <v>4.15833330154419</v>
      </c>
      <c r="D27" s="0" t="n">
        <f aca="false">Loan_Sample!L7+Inputs!$B$26</f>
        <v>-1.875</v>
      </c>
      <c r="E27" s="0" t="n">
        <f aca="false">Loan_Sample!E7/(1+Inputs!$B$25/100)</f>
        <v>46.7120361328125</v>
      </c>
      <c r="F27" s="0" t="n">
        <f aca="false">Loan_Sample!H7-Inputs!$B$24/100</f>
        <v>1.21833348274231</v>
      </c>
      <c r="G27" s="0" t="n">
        <f aca="false">IF(ISNUMBER(C27),INDEX(Scorecard!$D$54:$D$61,SUMPRODUCT(--(Scorecard!$G$54:$G$60&lt;C27))+1),Scorecard!$D$62)</f>
        <v>0.489050497890326</v>
      </c>
      <c r="H27" s="0" t="n">
        <f aca="false">IF(ISNUMBER(D27),INDEX(Scorecard!$D$63:$D$68,SUMPRODUCT(--(Scorecard!$G$63:$G$67&lt;D27))+1),Scorecard!$D$69)</f>
        <v>-0.340582194386522</v>
      </c>
      <c r="I27" s="0" t="n">
        <f aca="false">IF(ISNUMBER(E27),INDEX(Scorecard!$D$19:$D$26,SUMPRODUCT(--(Scorecard!$G$19:$G$25&lt;E27))+1),Scorecard!$D$27)</f>
        <v>0.57899015159425</v>
      </c>
      <c r="J27" s="0" t="n">
        <f aca="false">IF(ISNUMBER(F27),INDEX(Scorecard!$D$37:$D$44,SUMPRODUCT(--(Scorecard!$G$37:$G$43&lt;F27))+1),Scorecard!$D$45)</f>
        <v>-0.975503570149195</v>
      </c>
      <c r="K27" s="0" t="n">
        <f aca="false">Inputs!$B$10+Scorecard!$J$5*Loan_Sample!Y7+Scorecard!$J$6*Loan_Sample!Z7+Scorecard!$J$7*I27+Scorecard!$J$8*Loan_Sample!AB7+Scorecard!$J$9*J27+Scorecard!$J$10*Loan_Sample!AD7+Scorecard!$J$11*G27+Scorecard!$J$12*H27</f>
        <v>-3.98952952449244</v>
      </c>
      <c r="L27" s="0" t="n">
        <f aca="false">MIN(1-Inputs!$B$13,MAX(Inputs!$B$13,1/(1+EXP(-(Inputs!$B$11*K27+Inputs!$B$12)))))</f>
        <v>0.0171289910721963</v>
      </c>
      <c r="M27" s="0" t="n">
        <f aca="false">Loan_Sample!AH7*Inputs!$B$4*B27</f>
        <v>760.885576356728</v>
      </c>
      <c r="N27" s="0" t="n">
        <f aca="false">L27*Inputs!$B$4*B27</f>
        <v>760.885576356728</v>
      </c>
      <c r="O27" s="0" t="n">
        <f aca="false">Inputs!$B$37+Inputs!$B$38*MAX(Loan_Sample!H7-Inputs!$C$38,0)+Inputs!$B$39*MAX(Loan_Sample!H7-Inputs!$C$39,0)+Inputs!$B$40*MAX(Loan_Sample!H7-Inputs!$C$40,0)+Inputs!$B$41*MAX(Loan_Sample!H7-Inputs!$C$41,0)+Inputs!$B$42*Inputs!$B$14+Inputs!$B$43*MIN(Loan_Sample!I7/Inputs!$B$17,1)+Inputs!$B$44*MIN(Loan_Sample!E7,Inputs!$B$18)+Inputs!$B$45*Loan_Sample!C7</f>
        <v>-3.41622307962453</v>
      </c>
      <c r="P27" s="0" t="n">
        <f aca="false">MIN(1-Inputs!$B$13,MAX(Inputs!$B$13,1/(1+EXP(-(Inputs!$B$15*O27+Inputs!$B$16)))))</f>
        <v>0.030429002120375</v>
      </c>
      <c r="Q27" s="0" t="n">
        <f aca="false">Inputs!$B$37+Inputs!$B$38*MAX(F27-Inputs!$C$38,0)+Inputs!$B$39*MAX(F27-Inputs!$C$39,0)+Inputs!$B$40*MAX(F27-Inputs!$C$40,0)+Inputs!$B$41*MAX(F27-Inputs!$C$41,0)+Inputs!$B$42*Inputs!$B$14+Inputs!$B$43*MIN(Loan_Sample!I7/Inputs!$B$17,1)+Inputs!$B$44*MIN(E27,Inputs!$B$18)+Inputs!$B$45*Loan_Sample!C7</f>
        <v>-3.41622307962453</v>
      </c>
      <c r="R27" s="0" t="n">
        <f aca="false">MIN(1-Inputs!$B$13,MAX(Inputs!$B$13,1/(1+EXP(-(Inputs!$B$15*Q27+Inputs!$B$16)))))</f>
        <v>0.030429002120375</v>
      </c>
    </row>
    <row r="28" customFormat="false" ht="15" hidden="false" customHeight="false" outlineLevel="0" collapsed="false">
      <c r="A28" s="0" t="n">
        <f aca="false">Loan_Sample!A8</f>
        <v>234</v>
      </c>
      <c r="B28" s="0" t="n">
        <f aca="false">Loan_Sample!U8</f>
        <v>150848.31</v>
      </c>
      <c r="C28" s="0" t="n">
        <f aca="false">Loan_Sample!K8+Inputs!$B$26</f>
        <v>4.45833349227905</v>
      </c>
      <c r="D28" s="0" t="n">
        <f aca="false">Loan_Sample!L8+Inputs!$B$26</f>
        <v>-1.875</v>
      </c>
      <c r="E28" s="0" t="n">
        <f aca="false">Loan_Sample!E8/(1+Inputs!$B$25/100)</f>
        <v>77.9603729248047</v>
      </c>
      <c r="F28" s="0" t="n">
        <f aca="false">Loan_Sample!H8-Inputs!$B$24/100</f>
        <v>-0.438666582107544</v>
      </c>
      <c r="G28" s="0" t="n">
        <f aca="false">IF(ISNUMBER(C28),INDEX(Scorecard!$D$54:$D$61,SUMPRODUCT(--(Scorecard!$G$54:$G$60&lt;C28))+1),Scorecard!$D$62)</f>
        <v>0.409483001259379</v>
      </c>
      <c r="H28" s="0" t="n">
        <f aca="false">IF(ISNUMBER(D28),INDEX(Scorecard!$D$63:$D$68,SUMPRODUCT(--(Scorecard!$G$63:$G$67&lt;D28))+1),Scorecard!$D$69)</f>
        <v>-0.340582194386522</v>
      </c>
      <c r="I28" s="0" t="n">
        <f aca="false">IF(ISNUMBER(E28),INDEX(Scorecard!$D$19:$D$26,SUMPRODUCT(--(Scorecard!$G$19:$G$25&lt;E28))+1),Scorecard!$D$27)</f>
        <v>-0.0341578513653732</v>
      </c>
      <c r="J28" s="0" t="n">
        <f aca="false">IF(ISNUMBER(F28),INDEX(Scorecard!$D$37:$D$44,SUMPRODUCT(--(Scorecard!$G$37:$G$43&lt;F28))+1),Scorecard!$D$45)</f>
        <v>0.769716833645565</v>
      </c>
      <c r="K28" s="0" t="n">
        <f aca="false">Inputs!$B$10+Scorecard!$J$5*Loan_Sample!Y8+Scorecard!$J$6*Loan_Sample!Z8+Scorecard!$J$7*I28+Scorecard!$J$8*Loan_Sample!AB8+Scorecard!$J$9*J28+Scorecard!$J$10*Loan_Sample!AD8+Scorecard!$J$11*G28+Scorecard!$J$12*H28</f>
        <v>-5.82319848056643</v>
      </c>
      <c r="L28" s="0" t="n">
        <f aca="false">MIN(1-Inputs!$B$13,MAX(Inputs!$B$13,1/(1+EXP(-(Inputs!$B$11*K28+Inputs!$B$12)))))</f>
        <v>0.00246122501712727</v>
      </c>
      <c r="M28" s="0" t="n">
        <f aca="false">Loan_Sample!AH8*Inputs!$B$4*B28</f>
        <v>129.945072027179</v>
      </c>
      <c r="N28" s="0" t="n">
        <f aca="false">L28*Inputs!$B$4*B28</f>
        <v>129.945072027179</v>
      </c>
      <c r="O28" s="0" t="n">
        <f aca="false">Inputs!$B$37+Inputs!$B$38*MAX(Loan_Sample!H8-Inputs!$C$38,0)+Inputs!$B$39*MAX(Loan_Sample!H8-Inputs!$C$39,0)+Inputs!$B$40*MAX(Loan_Sample!H8-Inputs!$C$40,0)+Inputs!$B$41*MAX(Loan_Sample!H8-Inputs!$C$41,0)+Inputs!$B$42*Inputs!$B$14+Inputs!$B$43*MIN(Loan_Sample!I8/Inputs!$B$17,1)+Inputs!$B$44*MIN(Loan_Sample!E8,Inputs!$B$18)+Inputs!$B$45*Loan_Sample!C8</f>
        <v>-6.1222803761868</v>
      </c>
      <c r="P28" s="0" t="n">
        <f aca="false">MIN(1-Inputs!$B$13,MAX(Inputs!$B$13,1/(1+EXP(-(Inputs!$B$15*O28+Inputs!$B$16)))))</f>
        <v>0.00144572220383046</v>
      </c>
      <c r="Q28" s="0" t="n">
        <f aca="false">Inputs!$B$37+Inputs!$B$38*MAX(F28-Inputs!$C$38,0)+Inputs!$B$39*MAX(F28-Inputs!$C$39,0)+Inputs!$B$40*MAX(F28-Inputs!$C$40,0)+Inputs!$B$41*MAX(F28-Inputs!$C$41,0)+Inputs!$B$42*Inputs!$B$14+Inputs!$B$43*MIN(Loan_Sample!I8/Inputs!$B$17,1)+Inputs!$B$44*MIN(E28,Inputs!$B$18)+Inputs!$B$45*Loan_Sample!C8</f>
        <v>-6.1222803761868</v>
      </c>
      <c r="R28" s="0" t="n">
        <f aca="false">MIN(1-Inputs!$B$13,MAX(Inputs!$B$13,1/(1+EXP(-(Inputs!$B$15*Q28+Inputs!$B$16)))))</f>
        <v>0.00144572220383046</v>
      </c>
    </row>
    <row r="29" customFormat="false" ht="15" hidden="false" customHeight="false" outlineLevel="0" collapsed="false">
      <c r="A29" s="0" t="n">
        <f aca="false">Loan_Sample!A9</f>
        <v>268</v>
      </c>
      <c r="B29" s="0" t="n">
        <f aca="false">Loan_Sample!U9</f>
        <v>156562.62</v>
      </c>
      <c r="C29" s="0" t="n">
        <f aca="false">Loan_Sample!K9+Inputs!$B$26</f>
        <v>9.63333320617676</v>
      </c>
      <c r="D29" s="0" t="n">
        <f aca="false">Loan_Sample!L9+Inputs!$B$26</f>
        <v>5.0717945098877</v>
      </c>
      <c r="E29" s="0" t="n">
        <f aca="false">Loan_Sample!E9/(1+Inputs!$B$25/100)</f>
        <v>79.192024230957</v>
      </c>
      <c r="F29" s="0" t="n">
        <f aca="false">Loan_Sample!H9-Inputs!$B$24/100</f>
        <v>0.815666437149048</v>
      </c>
      <c r="G29" s="0" t="n">
        <f aca="false">IF(ISNUMBER(C29),INDEX(Scorecard!$D$54:$D$61,SUMPRODUCT(--(Scorecard!$G$54:$G$60&lt;C29))+1),Scorecard!$D$62)</f>
        <v>-0.541917179454542</v>
      </c>
      <c r="H29" s="0" t="n">
        <f aca="false">IF(ISNUMBER(D29),INDEX(Scorecard!$D$63:$D$68,SUMPRODUCT(--(Scorecard!$G$63:$G$67&lt;D29))+1),Scorecard!$D$69)</f>
        <v>0.322484508656054</v>
      </c>
      <c r="I29" s="0" t="n">
        <f aca="false">IF(ISNUMBER(E29),INDEX(Scorecard!$D$19:$D$26,SUMPRODUCT(--(Scorecard!$G$19:$G$25&lt;E29))+1),Scorecard!$D$27)</f>
        <v>-0.0341578513653732</v>
      </c>
      <c r="J29" s="0" t="n">
        <f aca="false">IF(ISNUMBER(F29),INDEX(Scorecard!$D$37:$D$44,SUMPRODUCT(--(Scorecard!$G$37:$G$43&lt;F29))+1),Scorecard!$D$45)</f>
        <v>-0.569454719285959</v>
      </c>
      <c r="K29" s="0" t="n">
        <f aca="false">Inputs!$B$10+Scorecard!$J$5*Loan_Sample!Y9+Scorecard!$J$6*Loan_Sample!Z9+Scorecard!$J$7*I29+Scorecard!$J$8*Loan_Sample!AB9+Scorecard!$J$9*J29+Scorecard!$J$10*Loan_Sample!AD9+Scorecard!$J$11*G29+Scorecard!$J$12*H29</f>
        <v>-2.97648539159566</v>
      </c>
      <c r="L29" s="0" t="n">
        <f aca="false">MIN(1-Inputs!$B$13,MAX(Inputs!$B$13,1/(1+EXP(-(Inputs!$B$11*K29+Inputs!$B$12)))))</f>
        <v>0.0488150214189852</v>
      </c>
      <c r="M29" s="0" t="n">
        <f aca="false">Loan_Sample!AH9*Inputs!$B$4*B29</f>
        <v>2674.91267704936</v>
      </c>
      <c r="N29" s="0" t="n">
        <f aca="false">L29*Inputs!$B$4*B29</f>
        <v>2674.91267704936</v>
      </c>
      <c r="O29" s="0" t="n">
        <f aca="false">Inputs!$B$37+Inputs!$B$38*MAX(Loan_Sample!H9-Inputs!$C$38,0)+Inputs!$B$39*MAX(Loan_Sample!H9-Inputs!$C$39,0)+Inputs!$B$40*MAX(Loan_Sample!H9-Inputs!$C$40,0)+Inputs!$B$41*MAX(Loan_Sample!H9-Inputs!$C$41,0)+Inputs!$B$42*Inputs!$B$14+Inputs!$B$43*MIN(Loan_Sample!I9/Inputs!$B$17,1)+Inputs!$B$44*MIN(Loan_Sample!E9,Inputs!$B$18)+Inputs!$B$45*Loan_Sample!C9</f>
        <v>-4.25318149336342</v>
      </c>
      <c r="P29" s="0" t="n">
        <f aca="false">MIN(1-Inputs!$B$13,MAX(Inputs!$B$13,1/(1+EXP(-(Inputs!$B$15*O29+Inputs!$B$16)))))</f>
        <v>0.0119747186663249</v>
      </c>
      <c r="Q29" s="0" t="n">
        <f aca="false">Inputs!$B$37+Inputs!$B$38*MAX(F29-Inputs!$C$38,0)+Inputs!$B$39*MAX(F29-Inputs!$C$39,0)+Inputs!$B$40*MAX(F29-Inputs!$C$40,0)+Inputs!$B$41*MAX(F29-Inputs!$C$41,0)+Inputs!$B$42*Inputs!$B$14+Inputs!$B$43*MIN(Loan_Sample!I9/Inputs!$B$17,1)+Inputs!$B$44*MIN(E29,Inputs!$B$18)+Inputs!$B$45*Loan_Sample!C9</f>
        <v>-4.25318149336342</v>
      </c>
      <c r="R29" s="0" t="n">
        <f aca="false">MIN(1-Inputs!$B$13,MAX(Inputs!$B$13,1/(1+EXP(-(Inputs!$B$15*Q29+Inputs!$B$16)))))</f>
        <v>0.0119747186663249</v>
      </c>
    </row>
    <row r="30" customFormat="false" ht="15" hidden="false" customHeight="false" outlineLevel="0" collapsed="false">
      <c r="A30" s="0" t="n">
        <f aca="false">Loan_Sample!A10</f>
        <v>273</v>
      </c>
      <c r="B30" s="0" t="n">
        <f aca="false">Loan_Sample!U10</f>
        <v>204130.56</v>
      </c>
      <c r="C30" s="0" t="n">
        <f aca="false">Loan_Sample!K10+Inputs!$B$26</f>
        <v>4.40000009536743</v>
      </c>
      <c r="D30" s="0" t="n">
        <f aca="false">Loan_Sample!L10+Inputs!$B$26</f>
        <v>-0.208333015441895</v>
      </c>
      <c r="E30" s="0" t="n">
        <f aca="false">Loan_Sample!E10/(1+Inputs!$B$25/100)</f>
        <v>64.4155883789063</v>
      </c>
      <c r="F30" s="0" t="n">
        <f aca="false">Loan_Sample!H10-Inputs!$B$24/100</f>
        <v>-2.98433327674866</v>
      </c>
      <c r="G30" s="0" t="n">
        <f aca="false">IF(ISNUMBER(C30),INDEX(Scorecard!$D$54:$D$61,SUMPRODUCT(--(Scorecard!$G$54:$G$60&lt;C30))+1),Scorecard!$D$62)</f>
        <v>0.489050497890326</v>
      </c>
      <c r="H30" s="0" t="n">
        <f aca="false">IF(ISNUMBER(D30),INDEX(Scorecard!$D$63:$D$68,SUMPRODUCT(--(Scorecard!$G$63:$G$67&lt;D30))+1),Scorecard!$D$69)</f>
        <v>0.322484508656054</v>
      </c>
      <c r="I30" s="0" t="n">
        <f aca="false">IF(ISNUMBER(E30),INDEX(Scorecard!$D$19:$D$26,SUMPRODUCT(--(Scorecard!$G$19:$G$25&lt;E30))+1),Scorecard!$D$27)</f>
        <v>0.233621608745691</v>
      </c>
      <c r="J30" s="0" t="n">
        <f aca="false">IF(ISNUMBER(F30),INDEX(Scorecard!$D$37:$D$44,SUMPRODUCT(--(Scorecard!$G$37:$G$43&lt;F30))+1),Scorecard!$D$45)</f>
        <v>1.35057635045042</v>
      </c>
      <c r="K30" s="0" t="n">
        <f aca="false">Inputs!$B$10+Scorecard!$J$5*Loan_Sample!Y10+Scorecard!$J$6*Loan_Sample!Z10+Scorecard!$J$7*I30+Scorecard!$J$8*Loan_Sample!AB10+Scorecard!$J$9*J30+Scorecard!$J$10*Loan_Sample!AD10+Scorecard!$J$11*G30+Scorecard!$J$12*H30</f>
        <v>-2.81713377272774</v>
      </c>
      <c r="L30" s="0" t="n">
        <f aca="false">MIN(1-Inputs!$B$13,MAX(Inputs!$B$13,1/(1+EXP(-(Inputs!$B$11*K30+Inputs!$B$12)))))</f>
        <v>0.0573360004035744</v>
      </c>
      <c r="M30" s="0" t="n">
        <f aca="false">Loan_Sample!AH10*Inputs!$B$4*B30</f>
        <v>4096.41045468965</v>
      </c>
      <c r="N30" s="0" t="n">
        <f aca="false">L30*Inputs!$B$4*B30</f>
        <v>4096.41045468965</v>
      </c>
      <c r="O30" s="0" t="n">
        <f aca="false">Inputs!$B$37+Inputs!$B$38*MAX(Loan_Sample!H10-Inputs!$C$38,0)+Inputs!$B$39*MAX(Loan_Sample!H10-Inputs!$C$39,0)+Inputs!$B$40*MAX(Loan_Sample!H10-Inputs!$C$40,0)+Inputs!$B$41*MAX(Loan_Sample!H10-Inputs!$C$41,0)+Inputs!$B$42*Inputs!$B$14+Inputs!$B$43*MIN(Loan_Sample!I10/Inputs!$B$17,1)+Inputs!$B$44*MIN(Loan_Sample!E10,Inputs!$B$18)+Inputs!$B$45*Loan_Sample!C10</f>
        <v>-5.88520160724521</v>
      </c>
      <c r="P30" s="0" t="n">
        <f aca="false">MIN(1-Inputs!$B$13,MAX(Inputs!$B$13,1/(1+EXP(-(Inputs!$B$15*O30+Inputs!$B$16)))))</f>
        <v>0.00189207232013486</v>
      </c>
      <c r="Q30" s="0" t="n">
        <f aca="false">Inputs!$B$37+Inputs!$B$38*MAX(F30-Inputs!$C$38,0)+Inputs!$B$39*MAX(F30-Inputs!$C$39,0)+Inputs!$B$40*MAX(F30-Inputs!$C$40,0)+Inputs!$B$41*MAX(F30-Inputs!$C$41,0)+Inputs!$B$42*Inputs!$B$14+Inputs!$B$43*MIN(Loan_Sample!I10/Inputs!$B$17,1)+Inputs!$B$44*MIN(E30,Inputs!$B$18)+Inputs!$B$45*Loan_Sample!C10</f>
        <v>-5.88520160724521</v>
      </c>
      <c r="R30" s="0" t="n">
        <f aca="false">MIN(1-Inputs!$B$13,MAX(Inputs!$B$13,1/(1+EXP(-(Inputs!$B$15*Q30+Inputs!$B$16)))))</f>
        <v>0.00189207232013486</v>
      </c>
    </row>
    <row r="31" customFormat="false" ht="15" hidden="false" customHeight="false" outlineLevel="0" collapsed="false">
      <c r="A31" s="0" t="n">
        <f aca="false">Loan_Sample!A11</f>
        <v>304</v>
      </c>
      <c r="B31" s="0" t="n">
        <f aca="false">Loan_Sample!U11</f>
        <v>197501.1</v>
      </c>
      <c r="C31" s="0" t="n">
        <f aca="false">Loan_Sample!K11+Inputs!$B$26</f>
        <v>3.70000004768372</v>
      </c>
      <c r="D31" s="0" t="n">
        <f aca="false">Loan_Sample!L11+Inputs!$B$26</f>
        <v>-0.208333253860474</v>
      </c>
      <c r="E31" s="0" t="n">
        <f aca="false">Loan_Sample!E11/(1+Inputs!$B$25/100)</f>
        <v>44.414981842041</v>
      </c>
      <c r="F31" s="0" t="n">
        <f aca="false">Loan_Sample!H11-Inputs!$B$24/100</f>
        <v>-2.77333331108093</v>
      </c>
      <c r="G31" s="0" t="n">
        <f aca="false">IF(ISNUMBER(C31),INDEX(Scorecard!$D$54:$D$61,SUMPRODUCT(--(Scorecard!$G$54:$G$60&lt;C31))+1),Scorecard!$D$62)</f>
        <v>0.489050497890326</v>
      </c>
      <c r="H31" s="0" t="n">
        <f aca="false">IF(ISNUMBER(D31),INDEX(Scorecard!$D$63:$D$68,SUMPRODUCT(--(Scorecard!$G$63:$G$67&lt;D31))+1),Scorecard!$D$69)</f>
        <v>0.322484508656054</v>
      </c>
      <c r="I31" s="0" t="n">
        <f aca="false">IF(ISNUMBER(E31),INDEX(Scorecard!$D$19:$D$26,SUMPRODUCT(--(Scorecard!$G$19:$G$25&lt;E31))+1),Scorecard!$D$27)</f>
        <v>0.57899015159425</v>
      </c>
      <c r="J31" s="0" t="n">
        <f aca="false">IF(ISNUMBER(F31),INDEX(Scorecard!$D$37:$D$44,SUMPRODUCT(--(Scorecard!$G$37:$G$43&lt;F31))+1),Scorecard!$D$45)</f>
        <v>1.35057635045042</v>
      </c>
      <c r="K31" s="0" t="n">
        <f aca="false">Inputs!$B$10+Scorecard!$J$5*Loan_Sample!Y11+Scorecard!$J$6*Loan_Sample!Z11+Scorecard!$J$7*I31+Scorecard!$J$8*Loan_Sample!AB11+Scorecard!$J$9*J31+Scorecard!$J$10*Loan_Sample!AD11+Scorecard!$J$11*G31+Scorecard!$J$12*H31</f>
        <v>-5.45897675874248</v>
      </c>
      <c r="L31" s="0" t="n">
        <f aca="false">MIN(1-Inputs!$B$13,MAX(Inputs!$B$13,1/(1+EXP(-(Inputs!$B$11*K31+Inputs!$B$12)))))</f>
        <v>0.00362480014303978</v>
      </c>
      <c r="M31" s="0" t="n">
        <f aca="false">Loan_Sample!AH11*Inputs!$B$4*B31</f>
        <v>250.56570543568</v>
      </c>
      <c r="N31" s="0" t="n">
        <f aca="false">L31*Inputs!$B$4*B31</f>
        <v>250.56570543568</v>
      </c>
      <c r="O31" s="0" t="n">
        <f aca="false">Inputs!$B$37+Inputs!$B$38*MAX(Loan_Sample!H11-Inputs!$C$38,0)+Inputs!$B$39*MAX(Loan_Sample!H11-Inputs!$C$39,0)+Inputs!$B$40*MAX(Loan_Sample!H11-Inputs!$C$40,0)+Inputs!$B$41*MAX(Loan_Sample!H11-Inputs!$C$41,0)+Inputs!$B$42*Inputs!$B$14+Inputs!$B$43*MIN(Loan_Sample!I11/Inputs!$B$17,1)+Inputs!$B$44*MIN(Loan_Sample!E11,Inputs!$B$18)+Inputs!$B$45*Loan_Sample!C11</f>
        <v>-5.49044458891558</v>
      </c>
      <c r="P31" s="0" t="n">
        <f aca="false">MIN(1-Inputs!$B$13,MAX(Inputs!$B$13,1/(1+EXP(-(Inputs!$B$15*O31+Inputs!$B$16)))))</f>
        <v>0.00296050796120493</v>
      </c>
      <c r="Q31" s="0" t="n">
        <f aca="false">Inputs!$B$37+Inputs!$B$38*MAX(F31-Inputs!$C$38,0)+Inputs!$B$39*MAX(F31-Inputs!$C$39,0)+Inputs!$B$40*MAX(F31-Inputs!$C$40,0)+Inputs!$B$41*MAX(F31-Inputs!$C$41,0)+Inputs!$B$42*Inputs!$B$14+Inputs!$B$43*MIN(Loan_Sample!I11/Inputs!$B$17,1)+Inputs!$B$44*MIN(E31,Inputs!$B$18)+Inputs!$B$45*Loan_Sample!C11</f>
        <v>-5.49044458891558</v>
      </c>
      <c r="R31" s="0" t="n">
        <f aca="false">MIN(1-Inputs!$B$13,MAX(Inputs!$B$13,1/(1+EXP(-(Inputs!$B$15*Q31+Inputs!$B$16)))))</f>
        <v>0.00296050796120493</v>
      </c>
    </row>
    <row r="32" customFormat="false" ht="15" hidden="false" customHeight="false" outlineLevel="0" collapsed="false">
      <c r="A32" s="0" t="n">
        <f aca="false">Loan_Sample!A12</f>
        <v>337</v>
      </c>
      <c r="B32" s="0" t="n">
        <f aca="false">Loan_Sample!U12</f>
        <v>133080.64</v>
      </c>
      <c r="C32" s="0" t="n">
        <f aca="false">Loan_Sample!K12+Inputs!$B$26</f>
        <v>5.19999980926514</v>
      </c>
      <c r="D32" s="0" t="n">
        <f aca="false">Loan_Sample!L12+Inputs!$B$26</f>
        <v>-0.458333492279053</v>
      </c>
      <c r="E32" s="0" t="n">
        <f aca="false">Loan_Sample!E12/(1+Inputs!$B$25/100)</f>
        <v>50.7100028991699</v>
      </c>
      <c r="F32" s="0" t="n">
        <f aca="false">Loan_Sample!H12-Inputs!$B$24/100</f>
        <v>-2.81733345985413</v>
      </c>
      <c r="G32" s="0" t="n">
        <f aca="false">IF(ISNUMBER(C32),INDEX(Scorecard!$D$54:$D$61,SUMPRODUCT(--(Scorecard!$G$54:$G$60&lt;C32))+1),Scorecard!$D$62)</f>
        <v>0.214429354789033</v>
      </c>
      <c r="H32" s="0" t="n">
        <f aca="false">IF(ISNUMBER(D32),INDEX(Scorecard!$D$63:$D$68,SUMPRODUCT(--(Scorecard!$G$63:$G$67&lt;D32))+1),Scorecard!$D$69)</f>
        <v>0.322484508656054</v>
      </c>
      <c r="I32" s="0" t="n">
        <f aca="false">IF(ISNUMBER(E32),INDEX(Scorecard!$D$19:$D$26,SUMPRODUCT(--(Scorecard!$G$19:$G$25&lt;E32))+1),Scorecard!$D$27)</f>
        <v>0.57899015159425</v>
      </c>
      <c r="J32" s="0" t="n">
        <f aca="false">IF(ISNUMBER(F32),INDEX(Scorecard!$D$37:$D$44,SUMPRODUCT(--(Scorecard!$G$37:$G$43&lt;F32))+1),Scorecard!$D$45)</f>
        <v>1.35057635045042</v>
      </c>
      <c r="K32" s="0" t="n">
        <f aca="false">Inputs!$B$10+Scorecard!$J$5*Loan_Sample!Y12+Scorecard!$J$6*Loan_Sample!Z12+Scorecard!$J$7*I32+Scorecard!$J$8*Loan_Sample!AB12+Scorecard!$J$9*J32+Scorecard!$J$10*Loan_Sample!AD12+Scorecard!$J$11*G32+Scorecard!$J$12*H32</f>
        <v>-6.73726282080958</v>
      </c>
      <c r="L32" s="0" t="n">
        <f aca="false">MIN(1-Inputs!$B$13,MAX(Inputs!$B$13,1/(1+EXP(-(Inputs!$B$11*K32+Inputs!$B$12)))))</f>
        <v>0.000930235909835837</v>
      </c>
      <c r="M32" s="0" t="n">
        <f aca="false">Loan_Sample!AH12*Inputs!$B$4*B32</f>
        <v>43.3287365811774</v>
      </c>
      <c r="N32" s="0" t="n">
        <f aca="false">L32*Inputs!$B$4*B32</f>
        <v>43.3287365811774</v>
      </c>
      <c r="O32" s="0" t="n">
        <f aca="false">Inputs!$B$37+Inputs!$B$38*MAX(Loan_Sample!H12-Inputs!$C$38,0)+Inputs!$B$39*MAX(Loan_Sample!H12-Inputs!$C$39,0)+Inputs!$B$40*MAX(Loan_Sample!H12-Inputs!$C$40,0)+Inputs!$B$41*MAX(Loan_Sample!H12-Inputs!$C$41,0)+Inputs!$B$42*Inputs!$B$14+Inputs!$B$43*MIN(Loan_Sample!I12/Inputs!$B$17,1)+Inputs!$B$44*MIN(Loan_Sample!E12,Inputs!$B$18)+Inputs!$B$45*Loan_Sample!C12</f>
        <v>-5.29119262284978</v>
      </c>
      <c r="P32" s="0" t="n">
        <f aca="false">MIN(1-Inputs!$B$13,MAX(Inputs!$B$13,1/(1+EXP(-(Inputs!$B$15*O32+Inputs!$B$16)))))</f>
        <v>0.00371031910829118</v>
      </c>
      <c r="Q32" s="0" t="n">
        <f aca="false">Inputs!$B$37+Inputs!$B$38*MAX(F32-Inputs!$C$38,0)+Inputs!$B$39*MAX(F32-Inputs!$C$39,0)+Inputs!$B$40*MAX(F32-Inputs!$C$40,0)+Inputs!$B$41*MAX(F32-Inputs!$C$41,0)+Inputs!$B$42*Inputs!$B$14+Inputs!$B$43*MIN(Loan_Sample!I12/Inputs!$B$17,1)+Inputs!$B$44*MIN(E32,Inputs!$B$18)+Inputs!$B$45*Loan_Sample!C12</f>
        <v>-5.29119262284978</v>
      </c>
      <c r="R32" s="0" t="n">
        <f aca="false">MIN(1-Inputs!$B$13,MAX(Inputs!$B$13,1/(1+EXP(-(Inputs!$B$15*Q32+Inputs!$B$16)))))</f>
        <v>0.00371031910829118</v>
      </c>
    </row>
    <row r="33" customFormat="false" ht="15" hidden="false" customHeight="false" outlineLevel="0" collapsed="false">
      <c r="A33" s="0" t="n">
        <f aca="false">Loan_Sample!A13</f>
        <v>365</v>
      </c>
      <c r="B33" s="0" t="n">
        <f aca="false">Loan_Sample!U13</f>
        <v>52936.7</v>
      </c>
      <c r="C33" s="0" t="n">
        <f aca="false">Loan_Sample!K13+Inputs!$B$26</f>
        <v>5.00833320617676</v>
      </c>
      <c r="D33" s="0" t="n">
        <f aca="false">Loan_Sample!L13+Inputs!$B$26</f>
        <v>-1.125</v>
      </c>
      <c r="E33" s="0" t="n">
        <f aca="false">Loan_Sample!E13/(1+Inputs!$B$25/100)</f>
        <v>72.6191101074219</v>
      </c>
      <c r="F33" s="0" t="n">
        <f aca="false">Loan_Sample!H13-Inputs!$B$24/100</f>
        <v>-2.03133320808411</v>
      </c>
      <c r="G33" s="0" t="n">
        <f aca="false">IF(ISNUMBER(C33),INDEX(Scorecard!$D$54:$D$61,SUMPRODUCT(--(Scorecard!$G$54:$G$60&lt;C33))+1),Scorecard!$D$62)</f>
        <v>0.214429354789033</v>
      </c>
      <c r="H33" s="0" t="n">
        <f aca="false">IF(ISNUMBER(D33),INDEX(Scorecard!$D$63:$D$68,SUMPRODUCT(--(Scorecard!$G$63:$G$67&lt;D33))+1),Scorecard!$D$69)</f>
        <v>-0.340582194386522</v>
      </c>
      <c r="I33" s="0" t="n">
        <f aca="false">IF(ISNUMBER(E33),INDEX(Scorecard!$D$19:$D$26,SUMPRODUCT(--(Scorecard!$G$19:$G$25&lt;E33))+1),Scorecard!$D$27)</f>
        <v>-0.0341578513653732</v>
      </c>
      <c r="J33" s="0" t="n">
        <f aca="false">IF(ISNUMBER(F33),INDEX(Scorecard!$D$37:$D$44,SUMPRODUCT(--(Scorecard!$G$37:$G$43&lt;F33))+1),Scorecard!$D$45)</f>
        <v>1.35057635045042</v>
      </c>
      <c r="K33" s="0" t="n">
        <f aca="false">Inputs!$B$10+Scorecard!$J$5*Loan_Sample!Y13+Scorecard!$J$6*Loan_Sample!Z13+Scorecard!$J$7*I33+Scorecard!$J$8*Loan_Sample!AB13+Scorecard!$J$9*J33+Scorecard!$J$10*Loan_Sample!AD13+Scorecard!$J$11*G33+Scorecard!$J$12*H33</f>
        <v>-3.91648668271425</v>
      </c>
      <c r="L33" s="0" t="n">
        <f aca="false">MIN(1-Inputs!$B$13,MAX(Inputs!$B$13,1/(1+EXP(-(Inputs!$B$11*K33+Inputs!$B$12)))))</f>
        <v>0.0184905393538557</v>
      </c>
      <c r="M33" s="0" t="n">
        <f aca="false">Loan_Sample!AH13*Inputs!$B$4*B33</f>
        <v>342.589847114638</v>
      </c>
      <c r="N33" s="0" t="n">
        <f aca="false">L33*Inputs!$B$4*B33</f>
        <v>342.589847114638</v>
      </c>
      <c r="O33" s="0" t="n">
        <f aca="false">Inputs!$B$37+Inputs!$B$38*MAX(Loan_Sample!H13-Inputs!$C$38,0)+Inputs!$B$39*MAX(Loan_Sample!H13-Inputs!$C$39,0)+Inputs!$B$40*MAX(Loan_Sample!H13-Inputs!$C$40,0)+Inputs!$B$41*MAX(Loan_Sample!H13-Inputs!$C$41,0)+Inputs!$B$42*Inputs!$B$14+Inputs!$B$43*MIN(Loan_Sample!I13/Inputs!$B$17,1)+Inputs!$B$44*MIN(Loan_Sample!E13,Inputs!$B$18)+Inputs!$B$45*Loan_Sample!C13</f>
        <v>-5.91564859349798</v>
      </c>
      <c r="P33" s="0" t="n">
        <f aca="false">MIN(1-Inputs!$B$13,MAX(Inputs!$B$13,1/(1+EXP(-(Inputs!$B$15*O33+Inputs!$B$16)))))</f>
        <v>0.00182782178190016</v>
      </c>
      <c r="Q33" s="0" t="n">
        <f aca="false">Inputs!$B$37+Inputs!$B$38*MAX(F33-Inputs!$C$38,0)+Inputs!$B$39*MAX(F33-Inputs!$C$39,0)+Inputs!$B$40*MAX(F33-Inputs!$C$40,0)+Inputs!$B$41*MAX(F33-Inputs!$C$41,0)+Inputs!$B$42*Inputs!$B$14+Inputs!$B$43*MIN(Loan_Sample!I13/Inputs!$B$17,1)+Inputs!$B$44*MIN(E33,Inputs!$B$18)+Inputs!$B$45*Loan_Sample!C13</f>
        <v>-5.91564859349798</v>
      </c>
      <c r="R33" s="0" t="n">
        <f aca="false">MIN(1-Inputs!$B$13,MAX(Inputs!$B$13,1/(1+EXP(-(Inputs!$B$15*Q33+Inputs!$B$16)))))</f>
        <v>0.00182782178190016</v>
      </c>
    </row>
    <row r="34" customFormat="false" ht="15" hidden="false" customHeight="false" outlineLevel="0" collapsed="false">
      <c r="A34" s="0" t="n">
        <f aca="false">Loan_Sample!A14</f>
        <v>384</v>
      </c>
      <c r="B34" s="0" t="n">
        <f aca="false">Loan_Sample!U14</f>
        <v>128258.19</v>
      </c>
      <c r="C34" s="0" t="n">
        <f aca="false">Loan_Sample!K14+Inputs!$B$26</f>
        <v>9.03333377838135</v>
      </c>
      <c r="D34" s="0" t="n">
        <f aca="false">Loan_Sample!L14+Inputs!$B$26</f>
        <v>5.07179546356201</v>
      </c>
      <c r="E34" s="0" t="n">
        <f aca="false">Loan_Sample!E14/(1+Inputs!$B$25/100)</f>
        <v>94.5696487426758</v>
      </c>
      <c r="F34" s="0" t="n">
        <f aca="false">Loan_Sample!H14-Inputs!$B$24/100</f>
        <v>0.803666830062866</v>
      </c>
      <c r="G34" s="0" t="n">
        <f aca="false">IF(ISNUMBER(C34),INDEX(Scorecard!$D$54:$D$61,SUMPRODUCT(--(Scorecard!$G$54:$G$60&lt;C34))+1),Scorecard!$D$62)</f>
        <v>-0.541917179454542</v>
      </c>
      <c r="H34" s="0" t="n">
        <f aca="false">IF(ISNUMBER(D34),INDEX(Scorecard!$D$63:$D$68,SUMPRODUCT(--(Scorecard!$G$63:$G$67&lt;D34))+1),Scorecard!$D$69)</f>
        <v>0.322484508656054</v>
      </c>
      <c r="I34" s="0" t="n">
        <f aca="false">IF(ISNUMBER(E34),INDEX(Scorecard!$D$19:$D$26,SUMPRODUCT(--(Scorecard!$G$19:$G$25&lt;E34))+1),Scorecard!$D$27)</f>
        <v>-0.820992370602782</v>
      </c>
      <c r="J34" s="0" t="n">
        <f aca="false">IF(ISNUMBER(F34),INDEX(Scorecard!$D$37:$D$44,SUMPRODUCT(--(Scorecard!$G$37:$G$43&lt;F34))+1),Scorecard!$D$45)</f>
        <v>-0.569454719285959</v>
      </c>
      <c r="K34" s="0" t="n">
        <f aca="false">Inputs!$B$10+Scorecard!$J$5*Loan_Sample!Y14+Scorecard!$J$6*Loan_Sample!Z14+Scorecard!$J$7*I34+Scorecard!$J$8*Loan_Sample!AB14+Scorecard!$J$9*J34+Scorecard!$J$10*Loan_Sample!AD14+Scorecard!$J$11*G34+Scorecard!$J$12*H34</f>
        <v>-2.50005650382735</v>
      </c>
      <c r="L34" s="0" t="n">
        <f aca="false">MIN(1-Inputs!$B$13,MAX(Inputs!$B$13,1/(1+EXP(-(Inputs!$B$11*K34+Inputs!$B$12)))))</f>
        <v>0.078584531693445</v>
      </c>
      <c r="M34" s="0" t="n">
        <f aca="false">Loan_Sample!AH14*Inputs!$B$4*B34</f>
        <v>3527.68842894961</v>
      </c>
      <c r="N34" s="0" t="n">
        <f aca="false">L34*Inputs!$B$4*B34</f>
        <v>3527.68842894961</v>
      </c>
      <c r="O34" s="0" t="n">
        <f aca="false">Inputs!$B$37+Inputs!$B$38*MAX(Loan_Sample!H14-Inputs!$C$38,0)+Inputs!$B$39*MAX(Loan_Sample!H14-Inputs!$C$39,0)+Inputs!$B$40*MAX(Loan_Sample!H14-Inputs!$C$40,0)+Inputs!$B$41*MAX(Loan_Sample!H14-Inputs!$C$41,0)+Inputs!$B$42*Inputs!$B$14+Inputs!$B$43*MIN(Loan_Sample!I14/Inputs!$B$17,1)+Inputs!$B$44*MIN(Loan_Sample!E14,Inputs!$B$18)+Inputs!$B$45*Loan_Sample!C14</f>
        <v>-4.42092843071073</v>
      </c>
      <c r="P34" s="0" t="n">
        <f aca="false">MIN(1-Inputs!$B$13,MAX(Inputs!$B$13,1/(1+EXP(-(Inputs!$B$15*O34+Inputs!$B$16)))))</f>
        <v>0.00991634425295731</v>
      </c>
      <c r="Q34" s="0" t="n">
        <f aca="false">Inputs!$B$37+Inputs!$B$38*MAX(F34-Inputs!$C$38,0)+Inputs!$B$39*MAX(F34-Inputs!$C$39,0)+Inputs!$B$40*MAX(F34-Inputs!$C$40,0)+Inputs!$B$41*MAX(F34-Inputs!$C$41,0)+Inputs!$B$42*Inputs!$B$14+Inputs!$B$43*MIN(Loan_Sample!I14/Inputs!$B$17,1)+Inputs!$B$44*MIN(E34,Inputs!$B$18)+Inputs!$B$45*Loan_Sample!C14</f>
        <v>-4.42092843071073</v>
      </c>
      <c r="R34" s="0" t="n">
        <f aca="false">MIN(1-Inputs!$B$13,MAX(Inputs!$B$13,1/(1+EXP(-(Inputs!$B$15*Q34+Inputs!$B$16)))))</f>
        <v>0.00991634425295731</v>
      </c>
    </row>
    <row r="35" customFormat="false" ht="15" hidden="false" customHeight="false" outlineLevel="0" collapsed="false">
      <c r="A35" s="0" t="n">
        <f aca="false">Loan_Sample!A15</f>
        <v>443</v>
      </c>
      <c r="B35" s="0" t="n">
        <f aca="false">Loan_Sample!U15</f>
        <v>183935</v>
      </c>
      <c r="C35" s="0" t="n">
        <f aca="false">Loan_Sample!K15+Inputs!$B$26</f>
        <v>3.70000004768372</v>
      </c>
      <c r="D35" s="0" t="n">
        <f aca="false">Loan_Sample!L15+Inputs!$B$26</f>
        <v>-0.458333253860474</v>
      </c>
      <c r="E35" s="0" t="n">
        <f aca="false">Loan_Sample!E15/(1+Inputs!$B$25/100)</f>
        <v>62.9998359680176</v>
      </c>
      <c r="F35" s="0" t="n">
        <f aca="false">Loan_Sample!H15-Inputs!$B$24/100</f>
        <v>-1.95933341979981</v>
      </c>
      <c r="G35" s="0" t="n">
        <f aca="false">IF(ISNUMBER(C35),INDEX(Scorecard!$D$54:$D$61,SUMPRODUCT(--(Scorecard!$G$54:$G$60&lt;C35))+1),Scorecard!$D$62)</f>
        <v>0.489050497890326</v>
      </c>
      <c r="H35" s="0" t="n">
        <f aca="false">IF(ISNUMBER(D35),INDEX(Scorecard!$D$63:$D$68,SUMPRODUCT(--(Scorecard!$G$63:$G$67&lt;D35))+1),Scorecard!$D$69)</f>
        <v>0.322484508656054</v>
      </c>
      <c r="I35" s="0" t="n">
        <f aca="false">IF(ISNUMBER(E35),INDEX(Scorecard!$D$19:$D$26,SUMPRODUCT(--(Scorecard!$G$19:$G$25&lt;E35))+1),Scorecard!$D$27)</f>
        <v>0.233621608745691</v>
      </c>
      <c r="J35" s="0" t="n">
        <f aca="false">IF(ISNUMBER(F35),INDEX(Scorecard!$D$37:$D$44,SUMPRODUCT(--(Scorecard!$G$37:$G$43&lt;F35))+1),Scorecard!$D$45)</f>
        <v>1.35057635045042</v>
      </c>
      <c r="K35" s="0" t="n">
        <f aca="false">Inputs!$B$10+Scorecard!$J$5*Loan_Sample!Y15+Scorecard!$J$6*Loan_Sample!Z15+Scorecard!$J$7*I35+Scorecard!$J$8*Loan_Sample!AB15+Scorecard!$J$9*J35+Scorecard!$J$10*Loan_Sample!AD15+Scorecard!$J$11*G35+Scorecard!$J$12*H35</f>
        <v>-5.7411737463095</v>
      </c>
      <c r="L35" s="0" t="n">
        <f aca="false">MIN(1-Inputs!$B$13,MAX(Inputs!$B$13,1/(1+EXP(-(Inputs!$B$11*K35+Inputs!$B$12)))))</f>
        <v>0.00268554367212851</v>
      </c>
      <c r="M35" s="0" t="n">
        <f aca="false">Loan_Sample!AH15*Inputs!$B$4*B35</f>
        <v>172.887916366535</v>
      </c>
      <c r="N35" s="0" t="n">
        <f aca="false">L35*Inputs!$B$4*B35</f>
        <v>172.887916366535</v>
      </c>
      <c r="O35" s="0" t="n">
        <f aca="false">Inputs!$B$37+Inputs!$B$38*MAX(Loan_Sample!H15-Inputs!$C$38,0)+Inputs!$B$39*MAX(Loan_Sample!H15-Inputs!$C$39,0)+Inputs!$B$40*MAX(Loan_Sample!H15-Inputs!$C$40,0)+Inputs!$B$41*MAX(Loan_Sample!H15-Inputs!$C$41,0)+Inputs!$B$42*Inputs!$B$14+Inputs!$B$43*MIN(Loan_Sample!I15/Inputs!$B$17,1)+Inputs!$B$44*MIN(Loan_Sample!E15,Inputs!$B$18)+Inputs!$B$45*Loan_Sample!C15</f>
        <v>-5.42210524250005</v>
      </c>
      <c r="P35" s="0" t="n">
        <f aca="false">MIN(1-Inputs!$B$13,MAX(Inputs!$B$13,1/(1+EXP(-(Inputs!$B$15*O35+Inputs!$B$16)))))</f>
        <v>0.00319890893536863</v>
      </c>
      <c r="Q35" s="0" t="n">
        <f aca="false">Inputs!$B$37+Inputs!$B$38*MAX(F35-Inputs!$C$38,0)+Inputs!$B$39*MAX(F35-Inputs!$C$39,0)+Inputs!$B$40*MAX(F35-Inputs!$C$40,0)+Inputs!$B$41*MAX(F35-Inputs!$C$41,0)+Inputs!$B$42*Inputs!$B$14+Inputs!$B$43*MIN(Loan_Sample!I15/Inputs!$B$17,1)+Inputs!$B$44*MIN(E35,Inputs!$B$18)+Inputs!$B$45*Loan_Sample!C15</f>
        <v>-5.42210524250005</v>
      </c>
      <c r="R35" s="0" t="n">
        <f aca="false">MIN(1-Inputs!$B$13,MAX(Inputs!$B$13,1/(1+EXP(-(Inputs!$B$15*Q35+Inputs!$B$16)))))</f>
        <v>0.00319890893536863</v>
      </c>
    </row>
    <row r="36" customFormat="false" ht="15" hidden="false" customHeight="false" outlineLevel="0" collapsed="false">
      <c r="A36" s="0" t="n">
        <f aca="false">Loan_Sample!A16</f>
        <v>444</v>
      </c>
      <c r="B36" s="0" t="n">
        <f aca="false">Loan_Sample!U16</f>
        <v>159668.86</v>
      </c>
      <c r="C36" s="0" t="n">
        <f aca="false">Loan_Sample!K16+Inputs!$B$26</f>
        <v>4.42307710647583</v>
      </c>
      <c r="D36" s="0" t="n">
        <f aca="false">Loan_Sample!L16+Inputs!$B$26</f>
        <v>-0.276922702789307</v>
      </c>
      <c r="E36" s="0" t="n">
        <f aca="false">Loan_Sample!E16/(1+Inputs!$B$25/100)</f>
        <v>56.5246505737305</v>
      </c>
      <c r="F36" s="0" t="n">
        <f aca="false">Loan_Sample!H16-Inputs!$B$24/100</f>
        <v>0.402666330337524</v>
      </c>
      <c r="G36" s="0" t="n">
        <f aca="false">IF(ISNUMBER(C36),INDEX(Scorecard!$D$54:$D$61,SUMPRODUCT(--(Scorecard!$G$54:$G$60&lt;C36))+1),Scorecard!$D$62)</f>
        <v>0.409483001259379</v>
      </c>
      <c r="H36" s="0" t="n">
        <f aca="false">IF(ISNUMBER(D36),INDEX(Scorecard!$D$63:$D$68,SUMPRODUCT(--(Scorecard!$G$63:$G$67&lt;D36))+1),Scorecard!$D$69)</f>
        <v>0.322484508656054</v>
      </c>
      <c r="I36" s="0" t="n">
        <f aca="false">IF(ISNUMBER(E36),INDEX(Scorecard!$D$19:$D$26,SUMPRODUCT(--(Scorecard!$G$19:$G$25&lt;E36))+1),Scorecard!$D$27)</f>
        <v>0.285899340811827</v>
      </c>
      <c r="J36" s="0" t="n">
        <f aca="false">IF(ISNUMBER(F36),INDEX(Scorecard!$D$37:$D$44,SUMPRODUCT(--(Scorecard!$G$37:$G$43&lt;F36))+1),Scorecard!$D$45)</f>
        <v>-0.271229676926091</v>
      </c>
      <c r="K36" s="0" t="n">
        <f aca="false">Inputs!$B$10+Scorecard!$J$5*Loan_Sample!Y16+Scorecard!$J$6*Loan_Sample!Z16+Scorecard!$J$7*I36+Scorecard!$J$8*Loan_Sample!AB16+Scorecard!$J$9*J36+Scorecard!$J$10*Loan_Sample!AD16+Scorecard!$J$11*G36+Scorecard!$J$12*H36</f>
        <v>-5.24058194564848</v>
      </c>
      <c r="L36" s="0" t="n">
        <f aca="false">MIN(1-Inputs!$B$13,MAX(Inputs!$B$13,1/(1+EXP(-(Inputs!$B$11*K36+Inputs!$B$12)))))</f>
        <v>0.00457079046810161</v>
      </c>
      <c r="M36" s="0" t="n">
        <f aca="false">Loan_Sample!AH16*Inputs!$B$4*B36</f>
        <v>255.434516169228</v>
      </c>
      <c r="N36" s="0" t="n">
        <f aca="false">L36*Inputs!$B$4*B36</f>
        <v>255.434516169228</v>
      </c>
      <c r="O36" s="0" t="n">
        <f aca="false">Inputs!$B$37+Inputs!$B$38*MAX(Loan_Sample!H16-Inputs!$C$38,0)+Inputs!$B$39*MAX(Loan_Sample!H16-Inputs!$C$39,0)+Inputs!$B$40*MAX(Loan_Sample!H16-Inputs!$C$40,0)+Inputs!$B$41*MAX(Loan_Sample!H16-Inputs!$C$41,0)+Inputs!$B$42*Inputs!$B$14+Inputs!$B$43*MIN(Loan_Sample!I16/Inputs!$B$17,1)+Inputs!$B$44*MIN(Loan_Sample!E16,Inputs!$B$18)+Inputs!$B$45*Loan_Sample!C16</f>
        <v>-4.41110689149458</v>
      </c>
      <c r="P36" s="0" t="n">
        <f aca="false">MIN(1-Inputs!$B$13,MAX(Inputs!$B$13,1/(1+EXP(-(Inputs!$B$15*O36+Inputs!$B$16)))))</f>
        <v>0.0100265654002759</v>
      </c>
      <c r="Q36" s="0" t="n">
        <f aca="false">Inputs!$B$37+Inputs!$B$38*MAX(F36-Inputs!$C$38,0)+Inputs!$B$39*MAX(F36-Inputs!$C$39,0)+Inputs!$B$40*MAX(F36-Inputs!$C$40,0)+Inputs!$B$41*MAX(F36-Inputs!$C$41,0)+Inputs!$B$42*Inputs!$B$14+Inputs!$B$43*MIN(Loan_Sample!I16/Inputs!$B$17,1)+Inputs!$B$44*MIN(E36,Inputs!$B$18)+Inputs!$B$45*Loan_Sample!C16</f>
        <v>-4.41110689149458</v>
      </c>
      <c r="R36" s="0" t="n">
        <f aca="false">MIN(1-Inputs!$B$13,MAX(Inputs!$B$13,1/(1+EXP(-(Inputs!$B$15*Q36+Inputs!$B$16)))))</f>
        <v>0.0100265654002759</v>
      </c>
    </row>
    <row r="37" customFormat="false" ht="15" hidden="false" customHeight="false" outlineLevel="0" collapsed="false">
      <c r="A37" s="0" t="n">
        <f aca="false">Loan_Sample!A17</f>
        <v>467</v>
      </c>
      <c r="B37" s="0" t="n">
        <f aca="false">Loan_Sample!U17</f>
        <v>153616.28</v>
      </c>
      <c r="C37" s="0" t="n">
        <f aca="false">Loan_Sample!K17+Inputs!$B$26</f>
        <v>4.55833339691162</v>
      </c>
      <c r="D37" s="0" t="n">
        <f aca="false">Loan_Sample!L17+Inputs!$B$26</f>
        <v>-1.875</v>
      </c>
      <c r="E37" s="0" t="n">
        <f aca="false">Loan_Sample!E17/(1+Inputs!$B$25/100)</f>
        <v>74.19287109375</v>
      </c>
      <c r="F37" s="0" t="n">
        <f aca="false">Loan_Sample!H17-Inputs!$B$24/100</f>
        <v>-0.195666551589966</v>
      </c>
      <c r="G37" s="0" t="n">
        <f aca="false">IF(ISNUMBER(C37),INDEX(Scorecard!$D$54:$D$61,SUMPRODUCT(--(Scorecard!$G$54:$G$60&lt;C37))+1),Scorecard!$D$62)</f>
        <v>0.409483001259379</v>
      </c>
      <c r="H37" s="0" t="n">
        <f aca="false">IF(ISNUMBER(D37),INDEX(Scorecard!$D$63:$D$68,SUMPRODUCT(--(Scorecard!$G$63:$G$67&lt;D37))+1),Scorecard!$D$69)</f>
        <v>-0.340582194386522</v>
      </c>
      <c r="I37" s="0" t="n">
        <f aca="false">IF(ISNUMBER(E37),INDEX(Scorecard!$D$19:$D$26,SUMPRODUCT(--(Scorecard!$G$19:$G$25&lt;E37))+1),Scorecard!$D$27)</f>
        <v>-0.0341578513653732</v>
      </c>
      <c r="J37" s="0" t="n">
        <f aca="false">IF(ISNUMBER(F37),INDEX(Scorecard!$D$37:$D$44,SUMPRODUCT(--(Scorecard!$G$37:$G$43&lt;F37))+1),Scorecard!$D$45)</f>
        <v>0.769716833645565</v>
      </c>
      <c r="K37" s="0" t="n">
        <f aca="false">Inputs!$B$10+Scorecard!$J$5*Loan_Sample!Y17+Scorecard!$J$6*Loan_Sample!Z17+Scorecard!$J$7*I37+Scorecard!$J$8*Loan_Sample!AB17+Scorecard!$J$9*J37+Scorecard!$J$10*Loan_Sample!AD17+Scorecard!$J$11*G37+Scorecard!$J$12*H37</f>
        <v>-5.58500990385801</v>
      </c>
      <c r="L37" s="0" t="n">
        <f aca="false">MIN(1-Inputs!$B$13,MAX(Inputs!$B$13,1/(1+EXP(-(Inputs!$B$11*K37+Inputs!$B$12)))))</f>
        <v>0.00317049430355861</v>
      </c>
      <c r="M37" s="0" t="n">
        <f aca="false">Loan_Sample!AH17*Inputs!$B$4*B37</f>
        <v>170.463839235852</v>
      </c>
      <c r="N37" s="0" t="n">
        <f aca="false">L37*Inputs!$B$4*B37</f>
        <v>170.463839235852</v>
      </c>
      <c r="O37" s="0" t="n">
        <f aca="false">Inputs!$B$37+Inputs!$B$38*MAX(Loan_Sample!H17-Inputs!$C$38,0)+Inputs!$B$39*MAX(Loan_Sample!H17-Inputs!$C$39,0)+Inputs!$B$40*MAX(Loan_Sample!H17-Inputs!$C$40,0)+Inputs!$B$41*MAX(Loan_Sample!H17-Inputs!$C$41,0)+Inputs!$B$42*Inputs!$B$14+Inputs!$B$43*MIN(Loan_Sample!I17/Inputs!$B$17,1)+Inputs!$B$44*MIN(Loan_Sample!E17,Inputs!$B$18)+Inputs!$B$45*Loan_Sample!C17</f>
        <v>-5.91404872072049</v>
      </c>
      <c r="P37" s="0" t="n">
        <f aca="false">MIN(1-Inputs!$B$13,MAX(Inputs!$B$13,1/(1+EXP(-(Inputs!$B$15*O37+Inputs!$B$16)))))</f>
        <v>0.00183114303377899</v>
      </c>
      <c r="Q37" s="0" t="n">
        <f aca="false">Inputs!$B$37+Inputs!$B$38*MAX(F37-Inputs!$C$38,0)+Inputs!$B$39*MAX(F37-Inputs!$C$39,0)+Inputs!$B$40*MAX(F37-Inputs!$C$40,0)+Inputs!$B$41*MAX(F37-Inputs!$C$41,0)+Inputs!$B$42*Inputs!$B$14+Inputs!$B$43*MIN(Loan_Sample!I17/Inputs!$B$17,1)+Inputs!$B$44*MIN(E37,Inputs!$B$18)+Inputs!$B$45*Loan_Sample!C17</f>
        <v>-5.91404872072049</v>
      </c>
      <c r="R37" s="0" t="n">
        <f aca="false">MIN(1-Inputs!$B$13,MAX(Inputs!$B$13,1/(1+EXP(-(Inputs!$B$15*Q37+Inputs!$B$16)))))</f>
        <v>0.00183114303377899</v>
      </c>
    </row>
    <row r="38" customFormat="false" ht="15" hidden="false" customHeight="false" outlineLevel="0" collapsed="false">
      <c r="A38" s="0" t="n">
        <f aca="false">Loan_Sample!A18</f>
        <v>470</v>
      </c>
      <c r="B38" s="0" t="n">
        <f aca="false">Loan_Sample!U18</f>
        <v>359515.12</v>
      </c>
      <c r="C38" s="0" t="n">
        <f aca="false">Loan_Sample!K18+Inputs!$B$26</f>
        <v>4.19999980926514</v>
      </c>
      <c r="D38" s="0" t="n">
        <f aca="false">Loan_Sample!L18+Inputs!$B$26</f>
        <v>-0.458333492279053</v>
      </c>
      <c r="E38" s="0" t="n">
        <f aca="false">Loan_Sample!E18/(1+Inputs!$B$25/100)</f>
        <v>68.2701568603516</v>
      </c>
      <c r="F38" s="0" t="n">
        <f aca="false">Loan_Sample!H18-Inputs!$B$24/100</f>
        <v>-3.16933345794678</v>
      </c>
      <c r="G38" s="0" t="n">
        <f aca="false">IF(ISNUMBER(C38),INDEX(Scorecard!$D$54:$D$61,SUMPRODUCT(--(Scorecard!$G$54:$G$60&lt;C38))+1),Scorecard!$D$62)</f>
        <v>0.489050497890326</v>
      </c>
      <c r="H38" s="0" t="n">
        <f aca="false">IF(ISNUMBER(D38),INDEX(Scorecard!$D$63:$D$68,SUMPRODUCT(--(Scorecard!$G$63:$G$67&lt;D38))+1),Scorecard!$D$69)</f>
        <v>0.322484508656054</v>
      </c>
      <c r="I38" s="0" t="n">
        <f aca="false">IF(ISNUMBER(E38),INDEX(Scorecard!$D$19:$D$26,SUMPRODUCT(--(Scorecard!$G$19:$G$25&lt;E38))+1),Scorecard!$D$27)</f>
        <v>0.0530843085177338</v>
      </c>
      <c r="J38" s="0" t="n">
        <f aca="false">IF(ISNUMBER(F38),INDEX(Scorecard!$D$37:$D$44,SUMPRODUCT(--(Scorecard!$G$37:$G$43&lt;F38))+1),Scorecard!$D$45)</f>
        <v>1.35057635045042</v>
      </c>
      <c r="K38" s="0" t="n">
        <f aca="false">Inputs!$B$10+Scorecard!$J$5*Loan_Sample!Y18+Scorecard!$J$6*Loan_Sample!Z18+Scorecard!$J$7*I38+Scorecard!$J$8*Loan_Sample!AB18+Scorecard!$J$9*J38+Scorecard!$J$10*Loan_Sample!AD18+Scorecard!$J$11*G38+Scorecard!$J$12*H38</f>
        <v>-3.71783948205197</v>
      </c>
      <c r="L38" s="0" t="n">
        <f aca="false">MIN(1-Inputs!$B$13,MAX(Inputs!$B$13,1/(1+EXP(-(Inputs!$B$11*K38+Inputs!$B$12)))))</f>
        <v>0.0227528530705442</v>
      </c>
      <c r="M38" s="0" t="n">
        <f aca="false">Loan_Sample!AH18*Inputs!$B$4*B38</f>
        <v>2862.99814569968</v>
      </c>
      <c r="N38" s="0" t="n">
        <f aca="false">L38*Inputs!$B$4*B38</f>
        <v>2862.99814569968</v>
      </c>
      <c r="O38" s="0" t="n">
        <f aca="false">Inputs!$B$37+Inputs!$B$38*MAX(Loan_Sample!H18-Inputs!$C$38,0)+Inputs!$B$39*MAX(Loan_Sample!H18-Inputs!$C$39,0)+Inputs!$B$40*MAX(Loan_Sample!H18-Inputs!$C$40,0)+Inputs!$B$41*MAX(Loan_Sample!H18-Inputs!$C$41,0)+Inputs!$B$42*Inputs!$B$14+Inputs!$B$43*MIN(Loan_Sample!I18/Inputs!$B$17,1)+Inputs!$B$44*MIN(Loan_Sample!E18,Inputs!$B$18)+Inputs!$B$45*Loan_Sample!C18</f>
        <v>-5.88438670643496</v>
      </c>
      <c r="P38" s="0" t="n">
        <f aca="false">MIN(1-Inputs!$B$13,MAX(Inputs!$B$13,1/(1+EXP(-(Inputs!$B$15*O38+Inputs!$B$16)))))</f>
        <v>0.00189382258554019</v>
      </c>
      <c r="Q38" s="0" t="n">
        <f aca="false">Inputs!$B$37+Inputs!$B$38*MAX(F38-Inputs!$C$38,0)+Inputs!$B$39*MAX(F38-Inputs!$C$39,0)+Inputs!$B$40*MAX(F38-Inputs!$C$40,0)+Inputs!$B$41*MAX(F38-Inputs!$C$41,0)+Inputs!$B$42*Inputs!$B$14+Inputs!$B$43*MIN(Loan_Sample!I18/Inputs!$B$17,1)+Inputs!$B$44*MIN(E38,Inputs!$B$18)+Inputs!$B$45*Loan_Sample!C18</f>
        <v>-5.88438670643496</v>
      </c>
      <c r="R38" s="0" t="n">
        <f aca="false">MIN(1-Inputs!$B$13,MAX(Inputs!$B$13,1/(1+EXP(-(Inputs!$B$15*Q38+Inputs!$B$16)))))</f>
        <v>0.00189382258554019</v>
      </c>
    </row>
    <row r="39" customFormat="false" ht="15" hidden="false" customHeight="false" outlineLevel="0" collapsed="false">
      <c r="A39" s="0" t="n">
        <f aca="false">Loan_Sample!A19</f>
        <v>498</v>
      </c>
      <c r="B39" s="0" t="n">
        <f aca="false">Loan_Sample!U19</f>
        <v>328138.6</v>
      </c>
      <c r="C39" s="0" t="n">
        <f aca="false">Loan_Sample!K19+Inputs!$B$26</f>
        <v>6.03333330154419</v>
      </c>
      <c r="D39" s="0" t="n">
        <f aca="false">Loan_Sample!L19+Inputs!$B$26</f>
        <v>2.71025633811951</v>
      </c>
      <c r="E39" s="0" t="n">
        <f aca="false">Loan_Sample!E19/(1+Inputs!$B$25/100)</f>
        <v>83.5473175048828</v>
      </c>
      <c r="F39" s="0" t="n">
        <f aca="false">Loan_Sample!H19-Inputs!$B$24/100</f>
        <v>1.19633316993713</v>
      </c>
      <c r="G39" s="0" t="n">
        <f aca="false">IF(ISNUMBER(C39),INDEX(Scorecard!$D$54:$D$61,SUMPRODUCT(--(Scorecard!$G$54:$G$60&lt;C39))+1),Scorecard!$D$62)</f>
        <v>0.0151758992857273</v>
      </c>
      <c r="H39" s="0" t="n">
        <f aca="false">IF(ISNUMBER(D39),INDEX(Scorecard!$D$63:$D$68,SUMPRODUCT(--(Scorecard!$G$63:$G$67&lt;D39))+1),Scorecard!$D$69)</f>
        <v>0.322484508656054</v>
      </c>
      <c r="I39" s="0" t="n">
        <f aca="false">IF(ISNUMBER(E39),INDEX(Scorecard!$D$19:$D$26,SUMPRODUCT(--(Scorecard!$G$19:$G$25&lt;E39))+1),Scorecard!$D$27)</f>
        <v>-0.219855970853228</v>
      </c>
      <c r="J39" s="0" t="n">
        <f aca="false">IF(ISNUMBER(F39),INDEX(Scorecard!$D$37:$D$44,SUMPRODUCT(--(Scorecard!$G$37:$G$43&lt;F39))+1),Scorecard!$D$45)</f>
        <v>-0.975503570149195</v>
      </c>
      <c r="K39" s="0" t="n">
        <f aca="false">Inputs!$B$10+Scorecard!$J$5*Loan_Sample!Y19+Scorecard!$J$6*Loan_Sample!Z19+Scorecard!$J$7*I39+Scorecard!$J$8*Loan_Sample!AB19+Scorecard!$J$9*J39+Scorecard!$J$10*Loan_Sample!AD19+Scorecard!$J$11*G39+Scorecard!$J$12*H39</f>
        <v>-3.38101820522722</v>
      </c>
      <c r="L39" s="0" t="n">
        <f aca="false">MIN(1-Inputs!$B$13,MAX(Inputs!$B$13,1/(1+EXP(-(Inputs!$B$11*K39+Inputs!$B$12)))))</f>
        <v>0.0322656523026304</v>
      </c>
      <c r="M39" s="0" t="n">
        <f aca="false">Loan_Sample!AH19*Inputs!$B$4*B39</f>
        <v>3705.66209113517</v>
      </c>
      <c r="N39" s="0" t="n">
        <f aca="false">L39*Inputs!$B$4*B39</f>
        <v>3705.66209113517</v>
      </c>
      <c r="O39" s="0" t="n">
        <f aca="false">Inputs!$B$37+Inputs!$B$38*MAX(Loan_Sample!H19-Inputs!$C$38,0)+Inputs!$B$39*MAX(Loan_Sample!H19-Inputs!$C$39,0)+Inputs!$B$40*MAX(Loan_Sample!H19-Inputs!$C$40,0)+Inputs!$B$41*MAX(Loan_Sample!H19-Inputs!$C$41,0)+Inputs!$B$42*Inputs!$B$14+Inputs!$B$43*MIN(Loan_Sample!I19/Inputs!$B$17,1)+Inputs!$B$44*MIN(Loan_Sample!E19,Inputs!$B$18)+Inputs!$B$45*Loan_Sample!C19</f>
        <v>-3.77666680501497</v>
      </c>
      <c r="P39" s="0" t="n">
        <f aca="false">MIN(1-Inputs!$B$13,MAX(Inputs!$B$13,1/(1+EXP(-(Inputs!$B$15*O39+Inputs!$B$16)))))</f>
        <v>0.0204079948785316</v>
      </c>
      <c r="Q39" s="0" t="n">
        <f aca="false">Inputs!$B$37+Inputs!$B$38*MAX(F39-Inputs!$C$38,0)+Inputs!$B$39*MAX(F39-Inputs!$C$39,0)+Inputs!$B$40*MAX(F39-Inputs!$C$40,0)+Inputs!$B$41*MAX(F39-Inputs!$C$41,0)+Inputs!$B$42*Inputs!$B$14+Inputs!$B$43*MIN(Loan_Sample!I19/Inputs!$B$17,1)+Inputs!$B$44*MIN(E39,Inputs!$B$18)+Inputs!$B$45*Loan_Sample!C19</f>
        <v>-3.77666680501497</v>
      </c>
      <c r="R39" s="0" t="n">
        <f aca="false">MIN(1-Inputs!$B$13,MAX(Inputs!$B$13,1/(1+EXP(-(Inputs!$B$15*Q39+Inputs!$B$16)))))</f>
        <v>0.0204079948785316</v>
      </c>
    </row>
    <row r="40" customFormat="false" ht="15" hidden="false" customHeight="false" outlineLevel="0" collapsed="false">
      <c r="A40" s="0" t="n">
        <f aca="false">Loan_Sample!A20</f>
        <v>529</v>
      </c>
      <c r="B40" s="0" t="n">
        <f aca="false">Loan_Sample!U20</f>
        <v>236673.58</v>
      </c>
      <c r="C40" s="0" t="n">
        <f aca="false">Loan_Sample!K20+Inputs!$B$26</f>
        <v>5.00833320617676</v>
      </c>
      <c r="D40" s="0" t="n">
        <f aca="false">Loan_Sample!L20+Inputs!$B$26</f>
        <v>-1.125</v>
      </c>
      <c r="E40" s="0" t="n">
        <f aca="false">Loan_Sample!E20/(1+Inputs!$B$25/100)</f>
        <v>47.413143157959</v>
      </c>
      <c r="F40" s="0" t="n">
        <f aca="false">Loan_Sample!H20-Inputs!$B$24/100</f>
        <v>-1.46833324432373</v>
      </c>
      <c r="G40" s="0" t="n">
        <f aca="false">IF(ISNUMBER(C40),INDEX(Scorecard!$D$54:$D$61,SUMPRODUCT(--(Scorecard!$G$54:$G$60&lt;C40))+1),Scorecard!$D$62)</f>
        <v>0.214429354789033</v>
      </c>
      <c r="H40" s="0" t="n">
        <f aca="false">IF(ISNUMBER(D40),INDEX(Scorecard!$D$63:$D$68,SUMPRODUCT(--(Scorecard!$G$63:$G$67&lt;D40))+1),Scorecard!$D$69)</f>
        <v>-0.340582194386522</v>
      </c>
      <c r="I40" s="0" t="n">
        <f aca="false">IF(ISNUMBER(E40),INDEX(Scorecard!$D$19:$D$26,SUMPRODUCT(--(Scorecard!$G$19:$G$25&lt;E40))+1),Scorecard!$D$27)</f>
        <v>0.57899015159425</v>
      </c>
      <c r="J40" s="0" t="n">
        <f aca="false">IF(ISNUMBER(F40),INDEX(Scorecard!$D$37:$D$44,SUMPRODUCT(--(Scorecard!$G$37:$G$43&lt;F40))+1),Scorecard!$D$45)</f>
        <v>1.35057635045042</v>
      </c>
      <c r="K40" s="0" t="n">
        <f aca="false">Inputs!$B$10+Scorecard!$J$5*Loan_Sample!Y20+Scorecard!$J$6*Loan_Sample!Z20+Scorecard!$J$7*I40+Scorecard!$J$8*Loan_Sample!AB20+Scorecard!$J$9*J40+Scorecard!$J$10*Loan_Sample!AD20+Scorecard!$J$11*G40+Scorecard!$J$12*H40</f>
        <v>-6.56610322345557</v>
      </c>
      <c r="L40" s="0" t="n">
        <f aca="false">MIN(1-Inputs!$B$13,MAX(Inputs!$B$13,1/(1+EXP(-(Inputs!$B$11*K40+Inputs!$B$12)))))</f>
        <v>0.00111624996868977</v>
      </c>
      <c r="M40" s="0" t="n">
        <f aca="false">Loan_Sample!AH20*Inputs!$B$4*B40</f>
        <v>92.4654066926436</v>
      </c>
      <c r="N40" s="0" t="n">
        <f aca="false">L40*Inputs!$B$4*B40</f>
        <v>92.4654066926436</v>
      </c>
      <c r="O40" s="0" t="n">
        <f aca="false">Inputs!$B$37+Inputs!$B$38*MAX(Loan_Sample!H20-Inputs!$C$38,0)+Inputs!$B$39*MAX(Loan_Sample!H20-Inputs!$C$39,0)+Inputs!$B$40*MAX(Loan_Sample!H20-Inputs!$C$40,0)+Inputs!$B$41*MAX(Loan_Sample!H20-Inputs!$C$41,0)+Inputs!$B$42*Inputs!$B$14+Inputs!$B$43*MIN(Loan_Sample!I20/Inputs!$B$17,1)+Inputs!$B$44*MIN(Loan_Sample!E20,Inputs!$B$18)+Inputs!$B$45*Loan_Sample!C20</f>
        <v>-5.43060344834413</v>
      </c>
      <c r="P40" s="0" t="n">
        <f aca="false">MIN(1-Inputs!$B$13,MAX(Inputs!$B$13,1/(1+EXP(-(Inputs!$B$15*O40+Inputs!$B$16)))))</f>
        <v>0.00316825131962022</v>
      </c>
      <c r="Q40" s="0" t="n">
        <f aca="false">Inputs!$B$37+Inputs!$B$38*MAX(F40-Inputs!$C$38,0)+Inputs!$B$39*MAX(F40-Inputs!$C$39,0)+Inputs!$B$40*MAX(F40-Inputs!$C$40,0)+Inputs!$B$41*MAX(F40-Inputs!$C$41,0)+Inputs!$B$42*Inputs!$B$14+Inputs!$B$43*MIN(Loan_Sample!I20/Inputs!$B$17,1)+Inputs!$B$44*MIN(E40,Inputs!$B$18)+Inputs!$B$45*Loan_Sample!C20</f>
        <v>-5.43060344834413</v>
      </c>
      <c r="R40" s="0" t="n">
        <f aca="false">MIN(1-Inputs!$B$13,MAX(Inputs!$B$13,1/(1+EXP(-(Inputs!$B$15*Q40+Inputs!$B$16)))))</f>
        <v>0.00316825131962022</v>
      </c>
    </row>
    <row r="41" customFormat="false" ht="15" hidden="false" customHeight="false" outlineLevel="0" collapsed="false">
      <c r="A41" s="0" t="n">
        <f aca="false">Loan_Sample!A21</f>
        <v>580</v>
      </c>
      <c r="B41" s="0" t="n">
        <f aca="false">Loan_Sample!U21</f>
        <v>180443.72</v>
      </c>
      <c r="C41" s="0" t="n">
        <f aca="false">Loan_Sample!K21+Inputs!$B$26</f>
        <v>8.53333377838135</v>
      </c>
      <c r="D41" s="0" t="n">
        <f aca="false">Loan_Sample!L21+Inputs!$B$26</f>
        <v>5.07179546356201</v>
      </c>
      <c r="E41" s="0" t="n">
        <f aca="false">Loan_Sample!E21/(1+Inputs!$B$25/100)</f>
        <v>75.0903778076172</v>
      </c>
      <c r="F41" s="0" t="n">
        <f aca="false">Loan_Sample!H21-Inputs!$B$24/100</f>
        <v>1.31666684150696</v>
      </c>
      <c r="G41" s="0" t="n">
        <f aca="false">IF(ISNUMBER(C41),INDEX(Scorecard!$D$54:$D$61,SUMPRODUCT(--(Scorecard!$G$54:$G$60&lt;C41))+1),Scorecard!$D$62)</f>
        <v>-0.541917179454542</v>
      </c>
      <c r="H41" s="0" t="n">
        <f aca="false">IF(ISNUMBER(D41),INDEX(Scorecard!$D$63:$D$68,SUMPRODUCT(--(Scorecard!$G$63:$G$67&lt;D41))+1),Scorecard!$D$69)</f>
        <v>0.322484508656054</v>
      </c>
      <c r="I41" s="0" t="n">
        <f aca="false">IF(ISNUMBER(E41),INDEX(Scorecard!$D$19:$D$26,SUMPRODUCT(--(Scorecard!$G$19:$G$25&lt;E41))+1),Scorecard!$D$27)</f>
        <v>-0.0341578513653732</v>
      </c>
      <c r="J41" s="0" t="n">
        <f aca="false">IF(ISNUMBER(F41),INDEX(Scorecard!$D$37:$D$44,SUMPRODUCT(--(Scorecard!$G$37:$G$43&lt;F41))+1),Scorecard!$D$45)</f>
        <v>-0.975503570149195</v>
      </c>
      <c r="K41" s="0" t="n">
        <f aca="false">Inputs!$B$10+Scorecard!$J$5*Loan_Sample!Y21+Scorecard!$J$6*Loan_Sample!Z21+Scorecard!$J$7*I41+Scorecard!$J$8*Loan_Sample!AB21+Scorecard!$J$9*J41+Scorecard!$J$10*Loan_Sample!AD21+Scorecard!$J$11*G41+Scorecard!$J$12*H41</f>
        <v>-4.57820508947551</v>
      </c>
      <c r="L41" s="0" t="n">
        <f aca="false">MIN(1-Inputs!$B$13,MAX(Inputs!$B$13,1/(1+EXP(-(Inputs!$B$11*K41+Inputs!$B$12)))))</f>
        <v>0.00921824921777522</v>
      </c>
      <c r="M41" s="0" t="n">
        <f aca="false">Loan_Sample!AH21*Inputs!$B$4*B41</f>
        <v>582.181313259858</v>
      </c>
      <c r="N41" s="0" t="n">
        <f aca="false">L41*Inputs!$B$4*B41</f>
        <v>582.181313259858</v>
      </c>
      <c r="O41" s="0" t="n">
        <f aca="false">Inputs!$B$37+Inputs!$B$38*MAX(Loan_Sample!H21-Inputs!$C$38,0)+Inputs!$B$39*MAX(Loan_Sample!H21-Inputs!$C$39,0)+Inputs!$B$40*MAX(Loan_Sample!H21-Inputs!$C$40,0)+Inputs!$B$41*MAX(Loan_Sample!H21-Inputs!$C$41,0)+Inputs!$B$42*Inputs!$B$14+Inputs!$B$43*MIN(Loan_Sample!I21/Inputs!$B$17,1)+Inputs!$B$44*MIN(Loan_Sample!E21,Inputs!$B$18)+Inputs!$B$45*Loan_Sample!C21</f>
        <v>-3.2884822467865</v>
      </c>
      <c r="P41" s="0" t="n">
        <f aca="false">MIN(1-Inputs!$B$13,MAX(Inputs!$B$13,1/(1+EXP(-(Inputs!$B$15*O41+Inputs!$B$16)))))</f>
        <v>0.0350181788600189</v>
      </c>
      <c r="Q41" s="0" t="n">
        <f aca="false">Inputs!$B$37+Inputs!$B$38*MAX(F41-Inputs!$C$38,0)+Inputs!$B$39*MAX(F41-Inputs!$C$39,0)+Inputs!$B$40*MAX(F41-Inputs!$C$40,0)+Inputs!$B$41*MAX(F41-Inputs!$C$41,0)+Inputs!$B$42*Inputs!$B$14+Inputs!$B$43*MIN(Loan_Sample!I21/Inputs!$B$17,1)+Inputs!$B$44*MIN(E41,Inputs!$B$18)+Inputs!$B$45*Loan_Sample!C21</f>
        <v>-3.2884822467865</v>
      </c>
      <c r="R41" s="0" t="n">
        <f aca="false">MIN(1-Inputs!$B$13,MAX(Inputs!$B$13,1/(1+EXP(-(Inputs!$B$15*Q41+Inputs!$B$16)))))</f>
        <v>0.0350181788600189</v>
      </c>
    </row>
    <row r="42" customFormat="false" ht="15" hidden="false" customHeight="false" outlineLevel="0" collapsed="false">
      <c r="A42" s="0" t="n">
        <f aca="false">Loan_Sample!A22</f>
        <v>581</v>
      </c>
      <c r="B42" s="0" t="n">
        <f aca="false">Loan_Sample!U22</f>
        <v>214726.56</v>
      </c>
      <c r="C42" s="0" t="n">
        <f aca="false">Loan_Sample!K22+Inputs!$B$26</f>
        <v>3.62307691574097</v>
      </c>
      <c r="D42" s="0" t="n">
        <f aca="false">Loan_Sample!L22+Inputs!$B$26</f>
        <v>-0.276923179626465</v>
      </c>
      <c r="E42" s="0" t="n">
        <f aca="false">Loan_Sample!E22/(1+Inputs!$B$25/100)</f>
        <v>79.2181777954102</v>
      </c>
      <c r="F42" s="0" t="n">
        <f aca="false">Loan_Sample!H22-Inputs!$B$24/100</f>
        <v>-0.0183334350585938</v>
      </c>
      <c r="G42" s="0" t="n">
        <f aca="false">IF(ISNUMBER(C42),INDEX(Scorecard!$D$54:$D$61,SUMPRODUCT(--(Scorecard!$G$54:$G$60&lt;C42))+1),Scorecard!$D$62)</f>
        <v>0.489050497890326</v>
      </c>
      <c r="H42" s="0" t="n">
        <f aca="false">IF(ISNUMBER(D42),INDEX(Scorecard!$D$63:$D$68,SUMPRODUCT(--(Scorecard!$G$63:$G$67&lt;D42))+1),Scorecard!$D$69)</f>
        <v>0.322484508656054</v>
      </c>
      <c r="I42" s="0" t="n">
        <f aca="false">IF(ISNUMBER(E42),INDEX(Scorecard!$D$19:$D$26,SUMPRODUCT(--(Scorecard!$G$19:$G$25&lt;E42))+1),Scorecard!$D$27)</f>
        <v>-0.0341578513653732</v>
      </c>
      <c r="J42" s="0" t="n">
        <f aca="false">IF(ISNUMBER(F42),INDEX(Scorecard!$D$37:$D$44,SUMPRODUCT(--(Scorecard!$G$37:$G$43&lt;F42))+1),Scorecard!$D$45)</f>
        <v>0.330501541082344</v>
      </c>
      <c r="K42" s="0" t="n">
        <f aca="false">Inputs!$B$10+Scorecard!$J$5*Loan_Sample!Y22+Scorecard!$J$6*Loan_Sample!Z22+Scorecard!$J$7*I42+Scorecard!$J$8*Loan_Sample!AB22+Scorecard!$J$9*J42+Scorecard!$J$10*Loan_Sample!AD22+Scorecard!$J$11*G42+Scorecard!$J$12*H42</f>
        <v>-6.15605410735004</v>
      </c>
      <c r="L42" s="0" t="n">
        <f aca="false">MIN(1-Inputs!$B$13,MAX(Inputs!$B$13,1/(1+EXP(-(Inputs!$B$11*K42+Inputs!$B$12)))))</f>
        <v>0.00172724546238236</v>
      </c>
      <c r="M42" s="0" t="n">
        <f aca="false">Loan_Sample!AH22*Inputs!$B$4*B42</f>
        <v>129.80991674454</v>
      </c>
      <c r="N42" s="0" t="n">
        <f aca="false">L42*Inputs!$B$4*B42</f>
        <v>129.80991674454</v>
      </c>
      <c r="O42" s="0" t="n">
        <f aca="false">Inputs!$B$37+Inputs!$B$38*MAX(Loan_Sample!H22-Inputs!$C$38,0)+Inputs!$B$39*MAX(Loan_Sample!H22-Inputs!$C$39,0)+Inputs!$B$40*MAX(Loan_Sample!H22-Inputs!$C$40,0)+Inputs!$B$41*MAX(Loan_Sample!H22-Inputs!$C$41,0)+Inputs!$B$42*Inputs!$B$14+Inputs!$B$43*MIN(Loan_Sample!I22/Inputs!$B$17,1)+Inputs!$B$44*MIN(Loan_Sample!E22,Inputs!$B$18)+Inputs!$B$45*Loan_Sample!C22</f>
        <v>-6.02084990831593</v>
      </c>
      <c r="P42" s="0" t="n">
        <f aca="false">MIN(1-Inputs!$B$13,MAX(Inputs!$B$13,1/(1+EXP(-(Inputs!$B$15*O42+Inputs!$B$16)))))</f>
        <v>0.00162212711788988</v>
      </c>
      <c r="Q42" s="0" t="n">
        <f aca="false">Inputs!$B$37+Inputs!$B$38*MAX(F42-Inputs!$C$38,0)+Inputs!$B$39*MAX(F42-Inputs!$C$39,0)+Inputs!$B$40*MAX(F42-Inputs!$C$40,0)+Inputs!$B$41*MAX(F42-Inputs!$C$41,0)+Inputs!$B$42*Inputs!$B$14+Inputs!$B$43*MIN(Loan_Sample!I22/Inputs!$B$17,1)+Inputs!$B$44*MIN(E42,Inputs!$B$18)+Inputs!$B$45*Loan_Sample!C22</f>
        <v>-6.02084990831593</v>
      </c>
      <c r="R42" s="0" t="n">
        <f aca="false">MIN(1-Inputs!$B$13,MAX(Inputs!$B$13,1/(1+EXP(-(Inputs!$B$15*Q42+Inputs!$B$16)))))</f>
        <v>0.00162212711788988</v>
      </c>
    </row>
    <row r="43" customFormat="false" ht="15" hidden="false" customHeight="false" outlineLevel="0" collapsed="false">
      <c r="A43" s="0" t="n">
        <f aca="false">Loan_Sample!A23</f>
        <v>601</v>
      </c>
      <c r="B43" s="0" t="n">
        <f aca="false">Loan_Sample!U23</f>
        <v>298549.97</v>
      </c>
      <c r="C43" s="0" t="n">
        <f aca="false">Loan_Sample!K23+Inputs!$B$26</f>
        <v>4.30000019073486</v>
      </c>
      <c r="D43" s="0" t="n">
        <f aca="false">Loan_Sample!L23+Inputs!$B$26</f>
        <v>-0.458333015441895</v>
      </c>
      <c r="E43" s="0" t="n">
        <f aca="false">Loan_Sample!E23/(1+Inputs!$B$25/100)</f>
        <v>54.0878372192383</v>
      </c>
      <c r="F43" s="0" t="n">
        <f aca="false">Loan_Sample!H23-Inputs!$B$24/100</f>
        <v>-2.78633332252502</v>
      </c>
      <c r="G43" s="0" t="n">
        <f aca="false">IF(ISNUMBER(C43),INDEX(Scorecard!$D$54:$D$61,SUMPRODUCT(--(Scorecard!$G$54:$G$60&lt;C43))+1),Scorecard!$D$62)</f>
        <v>0.489050497890326</v>
      </c>
      <c r="H43" s="0" t="n">
        <f aca="false">IF(ISNUMBER(D43),INDEX(Scorecard!$D$63:$D$68,SUMPRODUCT(--(Scorecard!$G$63:$G$67&lt;D43))+1),Scorecard!$D$69)</f>
        <v>0.322484508656054</v>
      </c>
      <c r="I43" s="0" t="n">
        <f aca="false">IF(ISNUMBER(E43),INDEX(Scorecard!$D$19:$D$26,SUMPRODUCT(--(Scorecard!$G$19:$G$25&lt;E43))+1),Scorecard!$D$27)</f>
        <v>0.57899015159425</v>
      </c>
      <c r="J43" s="0" t="n">
        <f aca="false">IF(ISNUMBER(F43),INDEX(Scorecard!$D$37:$D$44,SUMPRODUCT(--(Scorecard!$G$37:$G$43&lt;F43))+1),Scorecard!$D$45)</f>
        <v>1.35057635045042</v>
      </c>
      <c r="K43" s="0" t="n">
        <f aca="false">Inputs!$B$10+Scorecard!$J$5*Loan_Sample!Y23+Scorecard!$J$6*Loan_Sample!Z23+Scorecard!$J$7*I43+Scorecard!$J$8*Loan_Sample!AB23+Scorecard!$J$9*J43+Scorecard!$J$10*Loan_Sample!AD23+Scorecard!$J$11*G43+Scorecard!$J$12*H43</f>
        <v>-5.39223719642032</v>
      </c>
      <c r="L43" s="0" t="n">
        <f aca="false">MIN(1-Inputs!$B$13,MAX(Inputs!$B$13,1/(1+EXP(-(Inputs!$B$11*K43+Inputs!$B$12)))))</f>
        <v>0.00389107244465583</v>
      </c>
      <c r="M43" s="0" t="n">
        <f aca="false">Loan_Sample!AH23*Inputs!$B$4*B43</f>
        <v>406.587846566939</v>
      </c>
      <c r="N43" s="0" t="n">
        <f aca="false">L43*Inputs!$B$4*B43</f>
        <v>406.587846566939</v>
      </c>
      <c r="O43" s="0" t="n">
        <f aca="false">Inputs!$B$37+Inputs!$B$38*MAX(Loan_Sample!H23-Inputs!$C$38,0)+Inputs!$B$39*MAX(Loan_Sample!H23-Inputs!$C$39,0)+Inputs!$B$40*MAX(Loan_Sample!H23-Inputs!$C$40,0)+Inputs!$B$41*MAX(Loan_Sample!H23-Inputs!$C$41,0)+Inputs!$B$42*Inputs!$B$14+Inputs!$B$43*MIN(Loan_Sample!I23/Inputs!$B$17,1)+Inputs!$B$44*MIN(Loan_Sample!E23,Inputs!$B$18)+Inputs!$B$45*Loan_Sample!C23</f>
        <v>-5.53114793157377</v>
      </c>
      <c r="P43" s="0" t="n">
        <f aca="false">MIN(1-Inputs!$B$13,MAX(Inputs!$B$13,1/(1+EXP(-(Inputs!$B$15*O43+Inputs!$B$16)))))</f>
        <v>0.00282702023574559</v>
      </c>
      <c r="Q43" s="0" t="n">
        <f aca="false">Inputs!$B$37+Inputs!$B$38*MAX(F43-Inputs!$C$38,0)+Inputs!$B$39*MAX(F43-Inputs!$C$39,0)+Inputs!$B$40*MAX(F43-Inputs!$C$40,0)+Inputs!$B$41*MAX(F43-Inputs!$C$41,0)+Inputs!$B$42*Inputs!$B$14+Inputs!$B$43*MIN(Loan_Sample!I23/Inputs!$B$17,1)+Inputs!$B$44*MIN(E43,Inputs!$B$18)+Inputs!$B$45*Loan_Sample!C23</f>
        <v>-5.53114793157377</v>
      </c>
      <c r="R43" s="0" t="n">
        <f aca="false">MIN(1-Inputs!$B$13,MAX(Inputs!$B$13,1/(1+EXP(-(Inputs!$B$15*Q43+Inputs!$B$16)))))</f>
        <v>0.00282702023574559</v>
      </c>
    </row>
    <row r="44" customFormat="false" ht="15" hidden="false" customHeight="false" outlineLevel="0" collapsed="false">
      <c r="A44" s="0" t="n">
        <f aca="false">Loan_Sample!A24</f>
        <v>694</v>
      </c>
      <c r="B44" s="0" t="n">
        <f aca="false">Loan_Sample!U24</f>
        <v>237216.84</v>
      </c>
      <c r="C44" s="0" t="n">
        <f aca="false">Loan_Sample!K24+Inputs!$B$26</f>
        <v>3.62307691574097</v>
      </c>
      <c r="D44" s="0" t="n">
        <f aca="false">Loan_Sample!L24+Inputs!$B$26</f>
        <v>-0.276923179626465</v>
      </c>
      <c r="E44" s="0" t="n">
        <f aca="false">Loan_Sample!E24/(1+Inputs!$B$25/100)</f>
        <v>54.8652267456055</v>
      </c>
      <c r="F44" s="0" t="n">
        <f aca="false">Loan_Sample!H24-Inputs!$B$24/100</f>
        <v>-0.0103335380554199</v>
      </c>
      <c r="G44" s="0" t="n">
        <f aca="false">IF(ISNUMBER(C44),INDEX(Scorecard!$D$54:$D$61,SUMPRODUCT(--(Scorecard!$G$54:$G$60&lt;C44))+1),Scorecard!$D$62)</f>
        <v>0.489050497890326</v>
      </c>
      <c r="H44" s="0" t="n">
        <f aca="false">IF(ISNUMBER(D44),INDEX(Scorecard!$D$63:$D$68,SUMPRODUCT(--(Scorecard!$G$63:$G$67&lt;D44))+1),Scorecard!$D$69)</f>
        <v>0.322484508656054</v>
      </c>
      <c r="I44" s="0" t="n">
        <f aca="false">IF(ISNUMBER(E44),INDEX(Scorecard!$D$19:$D$26,SUMPRODUCT(--(Scorecard!$G$19:$G$25&lt;E44))+1),Scorecard!$D$27)</f>
        <v>0.285899340811827</v>
      </c>
      <c r="J44" s="0" t="n">
        <f aca="false">IF(ISNUMBER(F44),INDEX(Scorecard!$D$37:$D$44,SUMPRODUCT(--(Scorecard!$G$37:$G$43&lt;F44))+1),Scorecard!$D$45)</f>
        <v>0.330501541082344</v>
      </c>
      <c r="K44" s="0" t="n">
        <f aca="false">Inputs!$B$10+Scorecard!$J$5*Loan_Sample!Y24+Scorecard!$J$6*Loan_Sample!Z24+Scorecard!$J$7*I44+Scorecard!$J$8*Loan_Sample!AB24+Scorecard!$J$9*J44+Scorecard!$J$10*Loan_Sample!AD24+Scorecard!$J$11*G44+Scorecard!$J$12*H44</f>
        <v>-3.97148032672259</v>
      </c>
      <c r="L44" s="0" t="n">
        <f aca="false">MIN(1-Inputs!$B$13,MAX(Inputs!$B$13,1/(1+EXP(-(Inputs!$B$11*K44+Inputs!$B$12)))))</f>
        <v>0.0174559825103349</v>
      </c>
      <c r="M44" s="0" t="n">
        <f aca="false">Loan_Sample!AH24*Inputs!$B$4*B44</f>
        <v>1449.29855356892</v>
      </c>
      <c r="N44" s="0" t="n">
        <f aca="false">L44*Inputs!$B$4*B44</f>
        <v>1449.29855356892</v>
      </c>
      <c r="O44" s="0" t="n">
        <f aca="false">Inputs!$B$37+Inputs!$B$38*MAX(Loan_Sample!H24-Inputs!$C$38,0)+Inputs!$B$39*MAX(Loan_Sample!H24-Inputs!$C$39,0)+Inputs!$B$40*MAX(Loan_Sample!H24-Inputs!$C$40,0)+Inputs!$B$41*MAX(Loan_Sample!H24-Inputs!$C$41,0)+Inputs!$B$42*Inputs!$B$14+Inputs!$B$43*MIN(Loan_Sample!I24/Inputs!$B$17,1)+Inputs!$B$44*MIN(Loan_Sample!E24,Inputs!$B$18)+Inputs!$B$45*Loan_Sample!C24</f>
        <v>-5.66165675708741</v>
      </c>
      <c r="P44" s="0" t="n">
        <f aca="false">MIN(1-Inputs!$B$13,MAX(Inputs!$B$13,1/(1+EXP(-(Inputs!$B$15*O44+Inputs!$B$16)))))</f>
        <v>0.0024381775715574</v>
      </c>
      <c r="Q44" s="0" t="n">
        <f aca="false">Inputs!$B$37+Inputs!$B$38*MAX(F44-Inputs!$C$38,0)+Inputs!$B$39*MAX(F44-Inputs!$C$39,0)+Inputs!$B$40*MAX(F44-Inputs!$C$40,0)+Inputs!$B$41*MAX(F44-Inputs!$C$41,0)+Inputs!$B$42*Inputs!$B$14+Inputs!$B$43*MIN(Loan_Sample!I24/Inputs!$B$17,1)+Inputs!$B$44*MIN(E44,Inputs!$B$18)+Inputs!$B$45*Loan_Sample!C24</f>
        <v>-5.66165675708741</v>
      </c>
      <c r="R44" s="0" t="n">
        <f aca="false">MIN(1-Inputs!$B$13,MAX(Inputs!$B$13,1/(1+EXP(-(Inputs!$B$15*Q44+Inputs!$B$16)))))</f>
        <v>0.0024381775715574</v>
      </c>
    </row>
    <row r="45" customFormat="false" ht="15" hidden="false" customHeight="false" outlineLevel="0" collapsed="false">
      <c r="A45" s="0" t="n">
        <f aca="false">Loan_Sample!A25</f>
        <v>725</v>
      </c>
      <c r="B45" s="0" t="n">
        <f aca="false">Loan_Sample!U25</f>
        <v>268063.8</v>
      </c>
      <c r="C45" s="0" t="n">
        <f aca="false">Loan_Sample!K25+Inputs!$B$26</f>
        <v>6.43333339691162</v>
      </c>
      <c r="D45" s="0" t="n">
        <f aca="false">Loan_Sample!L25+Inputs!$B$26</f>
        <v>2.71025657653809</v>
      </c>
      <c r="E45" s="0" t="n">
        <f aca="false">Loan_Sample!E25/(1+Inputs!$B$25/100)</f>
        <v>78.8051910400391</v>
      </c>
      <c r="F45" s="0" t="n">
        <f aca="false">Loan_Sample!H25-Inputs!$B$24/100</f>
        <v>0.578333139419556</v>
      </c>
      <c r="G45" s="0" t="n">
        <f aca="false">IF(ISNUMBER(C45),INDEX(Scorecard!$D$54:$D$61,SUMPRODUCT(--(Scorecard!$G$54:$G$60&lt;C45))+1),Scorecard!$D$62)</f>
        <v>-0.119873800601421</v>
      </c>
      <c r="H45" s="0" t="n">
        <f aca="false">IF(ISNUMBER(D45),INDEX(Scorecard!$D$63:$D$68,SUMPRODUCT(--(Scorecard!$G$63:$G$67&lt;D45))+1),Scorecard!$D$69)</f>
        <v>0.322484508656054</v>
      </c>
      <c r="I45" s="0" t="n">
        <f aca="false">IF(ISNUMBER(E45),INDEX(Scorecard!$D$19:$D$26,SUMPRODUCT(--(Scorecard!$G$19:$G$25&lt;E45))+1),Scorecard!$D$27)</f>
        <v>-0.0341578513653732</v>
      </c>
      <c r="J45" s="0" t="n">
        <f aca="false">IF(ISNUMBER(F45),INDEX(Scorecard!$D$37:$D$44,SUMPRODUCT(--(Scorecard!$G$37:$G$43&lt;F45))+1),Scorecard!$D$45)</f>
        <v>-0.271229676926091</v>
      </c>
      <c r="K45" s="0" t="n">
        <f aca="false">Inputs!$B$10+Scorecard!$J$5*Loan_Sample!Y25+Scorecard!$J$6*Loan_Sample!Z25+Scorecard!$J$7*I45+Scorecard!$J$8*Loan_Sample!AB25+Scorecard!$J$9*J45+Scorecard!$J$10*Loan_Sample!AD25+Scorecard!$J$11*G45+Scorecard!$J$12*H45</f>
        <v>-5.03761450870383</v>
      </c>
      <c r="L45" s="0" t="n">
        <f aca="false">MIN(1-Inputs!$B$13,MAX(Inputs!$B$13,1/(1+EXP(-(Inputs!$B$11*K45+Inputs!$B$12)))))</f>
        <v>0.00566876826228067</v>
      </c>
      <c r="M45" s="0" t="n">
        <f aca="false">Loan_Sample!AH25*Inputs!$B$4*B45</f>
        <v>531.857046597223</v>
      </c>
      <c r="N45" s="0" t="n">
        <f aca="false">L45*Inputs!$B$4*B45</f>
        <v>531.857046597223</v>
      </c>
      <c r="O45" s="0" t="n">
        <f aca="false">Inputs!$B$37+Inputs!$B$38*MAX(Loan_Sample!H25-Inputs!$C$38,0)+Inputs!$B$39*MAX(Loan_Sample!H25-Inputs!$C$39,0)+Inputs!$B$40*MAX(Loan_Sample!H25-Inputs!$C$40,0)+Inputs!$B$41*MAX(Loan_Sample!H25-Inputs!$C$41,0)+Inputs!$B$42*Inputs!$B$14+Inputs!$B$43*MIN(Loan_Sample!I25/Inputs!$B$17,1)+Inputs!$B$44*MIN(Loan_Sample!E25,Inputs!$B$18)+Inputs!$B$45*Loan_Sample!C25</f>
        <v>-4.48872823402054</v>
      </c>
      <c r="P45" s="0" t="n">
        <f aca="false">MIN(1-Inputs!$B$13,MAX(Inputs!$B$13,1/(1+EXP(-(Inputs!$B$15*O45+Inputs!$B$16)))))</f>
        <v>0.00918751476308275</v>
      </c>
      <c r="Q45" s="0" t="n">
        <f aca="false">Inputs!$B$37+Inputs!$B$38*MAX(F45-Inputs!$C$38,0)+Inputs!$B$39*MAX(F45-Inputs!$C$39,0)+Inputs!$B$40*MAX(F45-Inputs!$C$40,0)+Inputs!$B$41*MAX(F45-Inputs!$C$41,0)+Inputs!$B$42*Inputs!$B$14+Inputs!$B$43*MIN(Loan_Sample!I25/Inputs!$B$17,1)+Inputs!$B$44*MIN(E45,Inputs!$B$18)+Inputs!$B$45*Loan_Sample!C25</f>
        <v>-4.48872823402054</v>
      </c>
      <c r="R45" s="0" t="n">
        <f aca="false">MIN(1-Inputs!$B$13,MAX(Inputs!$B$13,1/(1+EXP(-(Inputs!$B$15*Q45+Inputs!$B$16)))))</f>
        <v>0.00918751476308275</v>
      </c>
    </row>
    <row r="46" customFormat="false" ht="15" hidden="false" customHeight="false" outlineLevel="0" collapsed="false">
      <c r="A46" s="0" t="n">
        <f aca="false">Loan_Sample!A26</f>
        <v>729</v>
      </c>
      <c r="B46" s="0" t="n">
        <f aca="false">Loan_Sample!U26</f>
        <v>292469.56</v>
      </c>
      <c r="C46" s="0" t="n">
        <f aca="false">Loan_Sample!K26+Inputs!$B$26</f>
        <v>6.53333330154419</v>
      </c>
      <c r="D46" s="0" t="n">
        <f aca="false">Loan_Sample!L26+Inputs!$B$26</f>
        <v>2.71025633811951</v>
      </c>
      <c r="E46" s="0" t="n">
        <f aca="false">Loan_Sample!E26/(1+Inputs!$B$25/100)</f>
        <v>62.2395858764648</v>
      </c>
      <c r="F46" s="0" t="n">
        <f aca="false">Loan_Sample!H26-Inputs!$B$24/100</f>
        <v>0.749333143234253</v>
      </c>
      <c r="G46" s="0" t="n">
        <f aca="false">IF(ISNUMBER(C46),INDEX(Scorecard!$D$54:$D$61,SUMPRODUCT(--(Scorecard!$G$54:$G$60&lt;C46))+1),Scorecard!$D$62)</f>
        <v>-0.119873800601421</v>
      </c>
      <c r="H46" s="0" t="n">
        <f aca="false">IF(ISNUMBER(D46),INDEX(Scorecard!$D$63:$D$68,SUMPRODUCT(--(Scorecard!$G$63:$G$67&lt;D46))+1),Scorecard!$D$69)</f>
        <v>0.322484508656054</v>
      </c>
      <c r="I46" s="0" t="n">
        <f aca="false">IF(ISNUMBER(E46),INDEX(Scorecard!$D$19:$D$26,SUMPRODUCT(--(Scorecard!$G$19:$G$25&lt;E46))+1),Scorecard!$D$27)</f>
        <v>0.233621608745691</v>
      </c>
      <c r="J46" s="0" t="n">
        <f aca="false">IF(ISNUMBER(F46),INDEX(Scorecard!$D$37:$D$44,SUMPRODUCT(--(Scorecard!$G$37:$G$43&lt;F46))+1),Scorecard!$D$45)</f>
        <v>-0.569454719285959</v>
      </c>
      <c r="K46" s="0" t="n">
        <f aca="false">Inputs!$B$10+Scorecard!$J$5*Loan_Sample!Y26+Scorecard!$J$6*Loan_Sample!Z26+Scorecard!$J$7*I46+Scorecard!$J$8*Loan_Sample!AB26+Scorecard!$J$9*J46+Scorecard!$J$10*Loan_Sample!AD26+Scorecard!$J$11*G46+Scorecard!$J$12*H46</f>
        <v>-4.14576492718321</v>
      </c>
      <c r="L46" s="0" t="n">
        <f aca="false">MIN(1-Inputs!$B$13,MAX(Inputs!$B$13,1/(1+EXP(-(Inputs!$B$11*K46+Inputs!$B$12)))))</f>
        <v>0.0145390343644623</v>
      </c>
      <c r="M46" s="0" t="n">
        <f aca="false">Loan_Sample!AH26*Inputs!$B$4*B46</f>
        <v>1488.27874418971</v>
      </c>
      <c r="N46" s="0" t="n">
        <f aca="false">L46*Inputs!$B$4*B46</f>
        <v>1488.27874418971</v>
      </c>
      <c r="O46" s="0" t="n">
        <f aca="false">Inputs!$B$37+Inputs!$B$38*MAX(Loan_Sample!H26-Inputs!$C$38,0)+Inputs!$B$39*MAX(Loan_Sample!H26-Inputs!$C$39,0)+Inputs!$B$40*MAX(Loan_Sample!H26-Inputs!$C$40,0)+Inputs!$B$41*MAX(Loan_Sample!H26-Inputs!$C$41,0)+Inputs!$B$42*Inputs!$B$14+Inputs!$B$43*MIN(Loan_Sample!I26/Inputs!$B$17,1)+Inputs!$B$44*MIN(Loan_Sample!E26,Inputs!$B$18)+Inputs!$B$45*Loan_Sample!C26</f>
        <v>-3.68684202874292</v>
      </c>
      <c r="P46" s="0" t="n">
        <f aca="false">MIN(1-Inputs!$B$13,MAX(Inputs!$B$13,1/(1+EXP(-(Inputs!$B$15*O46+Inputs!$B$16)))))</f>
        <v>0.0225525418446419</v>
      </c>
      <c r="Q46" s="0" t="n">
        <f aca="false">Inputs!$B$37+Inputs!$B$38*MAX(F46-Inputs!$C$38,0)+Inputs!$B$39*MAX(F46-Inputs!$C$39,0)+Inputs!$B$40*MAX(F46-Inputs!$C$40,0)+Inputs!$B$41*MAX(F46-Inputs!$C$41,0)+Inputs!$B$42*Inputs!$B$14+Inputs!$B$43*MIN(Loan_Sample!I26/Inputs!$B$17,1)+Inputs!$B$44*MIN(E46,Inputs!$B$18)+Inputs!$B$45*Loan_Sample!C26</f>
        <v>-3.68684202874292</v>
      </c>
      <c r="R46" s="0" t="n">
        <f aca="false">MIN(1-Inputs!$B$13,MAX(Inputs!$B$13,1/(1+EXP(-(Inputs!$B$15*Q46+Inputs!$B$16)))))</f>
        <v>0.0225525418446419</v>
      </c>
    </row>
    <row r="47" customFormat="false" ht="15" hidden="false" customHeight="false" outlineLevel="0" collapsed="false">
      <c r="A47" s="0" t="n">
        <f aca="false">Loan_Sample!A27</f>
        <v>744</v>
      </c>
      <c r="B47" s="0" t="n">
        <f aca="false">Loan_Sample!U27</f>
        <v>201154.56</v>
      </c>
      <c r="C47" s="0" t="n">
        <f aca="false">Loan_Sample!K27+Inputs!$B$26</f>
        <v>5.25833320617676</v>
      </c>
      <c r="D47" s="0" t="n">
        <f aca="false">Loan_Sample!L27+Inputs!$B$26</f>
        <v>-1.875</v>
      </c>
      <c r="E47" s="0" t="n">
        <f aca="false">Loan_Sample!E27/(1+Inputs!$B$25/100)</f>
        <v>56.2429237365723</v>
      </c>
      <c r="F47" s="0" t="n">
        <f aca="false">Loan_Sample!H27-Inputs!$B$24/100</f>
        <v>0.523333311080933</v>
      </c>
      <c r="G47" s="0" t="n">
        <f aca="false">IF(ISNUMBER(C47),INDEX(Scorecard!$D$54:$D$61,SUMPRODUCT(--(Scorecard!$G$54:$G$60&lt;C47))+1),Scorecard!$D$62)</f>
        <v>0.126303549215828</v>
      </c>
      <c r="H47" s="0" t="n">
        <f aca="false">IF(ISNUMBER(D47),INDEX(Scorecard!$D$63:$D$68,SUMPRODUCT(--(Scorecard!$G$63:$G$67&lt;D47))+1),Scorecard!$D$69)</f>
        <v>-0.340582194386522</v>
      </c>
      <c r="I47" s="0" t="n">
        <f aca="false">IF(ISNUMBER(E47),INDEX(Scorecard!$D$19:$D$26,SUMPRODUCT(--(Scorecard!$G$19:$G$25&lt;E47))+1),Scorecard!$D$27)</f>
        <v>0.285899340811827</v>
      </c>
      <c r="J47" s="0" t="n">
        <f aca="false">IF(ISNUMBER(F47),INDEX(Scorecard!$D$37:$D$44,SUMPRODUCT(--(Scorecard!$G$37:$G$43&lt;F47))+1),Scorecard!$D$45)</f>
        <v>-0.271229676926091</v>
      </c>
      <c r="K47" s="0" t="n">
        <f aca="false">Inputs!$B$10+Scorecard!$J$5*Loan_Sample!Y27+Scorecard!$J$6*Loan_Sample!Z27+Scorecard!$J$7*I47+Scorecard!$J$8*Loan_Sample!AB27+Scorecard!$J$9*J47+Scorecard!$J$10*Loan_Sample!AD27+Scorecard!$J$11*G47+Scorecard!$J$12*H47</f>
        <v>-3.52449910787052</v>
      </c>
      <c r="L47" s="0" t="n">
        <f aca="false">MIN(1-Inputs!$B$13,MAX(Inputs!$B$13,1/(1+EXP(-(Inputs!$B$11*K47+Inputs!$B$12)))))</f>
        <v>0.0278162784328353</v>
      </c>
      <c r="M47" s="0" t="n">
        <f aca="false">Loan_Sample!AH27*Inputs!$B$4*B47</f>
        <v>1958.37993714807</v>
      </c>
      <c r="N47" s="0" t="n">
        <f aca="false">L47*Inputs!$B$4*B47</f>
        <v>1958.37993714807</v>
      </c>
      <c r="O47" s="0" t="n">
        <f aca="false">Inputs!$B$37+Inputs!$B$38*MAX(Loan_Sample!H27-Inputs!$C$38,0)+Inputs!$B$39*MAX(Loan_Sample!H27-Inputs!$C$39,0)+Inputs!$B$40*MAX(Loan_Sample!H27-Inputs!$C$40,0)+Inputs!$B$41*MAX(Loan_Sample!H27-Inputs!$C$41,0)+Inputs!$B$42*Inputs!$B$14+Inputs!$B$43*MIN(Loan_Sample!I27/Inputs!$B$17,1)+Inputs!$B$44*MIN(Loan_Sample!E27,Inputs!$B$18)+Inputs!$B$45*Loan_Sample!C27</f>
        <v>-4.42042406833935</v>
      </c>
      <c r="P47" s="0" t="n">
        <f aca="false">MIN(1-Inputs!$B$13,MAX(Inputs!$B$13,1/(1+EXP(-(Inputs!$B$15*O47+Inputs!$B$16)))))</f>
        <v>0.00992197507382145</v>
      </c>
      <c r="Q47" s="0" t="n">
        <f aca="false">Inputs!$B$37+Inputs!$B$38*MAX(F47-Inputs!$C$38,0)+Inputs!$B$39*MAX(F47-Inputs!$C$39,0)+Inputs!$B$40*MAX(F47-Inputs!$C$40,0)+Inputs!$B$41*MAX(F47-Inputs!$C$41,0)+Inputs!$B$42*Inputs!$B$14+Inputs!$B$43*MIN(Loan_Sample!I27/Inputs!$B$17,1)+Inputs!$B$44*MIN(E47,Inputs!$B$18)+Inputs!$B$45*Loan_Sample!C27</f>
        <v>-4.42042406833935</v>
      </c>
      <c r="R47" s="0" t="n">
        <f aca="false">MIN(1-Inputs!$B$13,MAX(Inputs!$B$13,1/(1+EXP(-(Inputs!$B$15*Q47+Inputs!$B$16)))))</f>
        <v>0.00992197507382145</v>
      </c>
    </row>
    <row r="48" customFormat="false" ht="15" hidden="false" customHeight="false" outlineLevel="0" collapsed="false">
      <c r="A48" s="0" t="n">
        <f aca="false">Loan_Sample!A28</f>
        <v>752</v>
      </c>
      <c r="B48" s="0" t="n">
        <f aca="false">Loan_Sample!U28</f>
        <v>143191.19</v>
      </c>
      <c r="C48" s="0" t="n">
        <f aca="false">Loan_Sample!K28+Inputs!$B$26</f>
        <v>9.13333320617676</v>
      </c>
      <c r="D48" s="0" t="n">
        <f aca="false">Loan_Sample!L28+Inputs!$B$26</f>
        <v>5.0717945098877</v>
      </c>
      <c r="E48" s="0" t="n">
        <f aca="false">Loan_Sample!E28/(1+Inputs!$B$25/100)</f>
        <v>79.6114730834961</v>
      </c>
      <c r="F48" s="0" t="n">
        <f aca="false">Loan_Sample!H28-Inputs!$B$24/100</f>
        <v>0.120666742324829</v>
      </c>
      <c r="G48" s="0" t="n">
        <f aca="false">IF(ISNUMBER(C48),INDEX(Scorecard!$D$54:$D$61,SUMPRODUCT(--(Scorecard!$G$54:$G$60&lt;C48))+1),Scorecard!$D$62)</f>
        <v>-0.541917179454542</v>
      </c>
      <c r="H48" s="0" t="n">
        <f aca="false">IF(ISNUMBER(D48),INDEX(Scorecard!$D$63:$D$68,SUMPRODUCT(--(Scorecard!$G$63:$G$67&lt;D48))+1),Scorecard!$D$69)</f>
        <v>0.322484508656054</v>
      </c>
      <c r="I48" s="0" t="n">
        <f aca="false">IF(ISNUMBER(E48),INDEX(Scorecard!$D$19:$D$26,SUMPRODUCT(--(Scorecard!$G$19:$G$25&lt;E48))+1),Scorecard!$D$27)</f>
        <v>-0.0341578513653732</v>
      </c>
      <c r="J48" s="0" t="n">
        <f aca="false">IF(ISNUMBER(F48),INDEX(Scorecard!$D$37:$D$44,SUMPRODUCT(--(Scorecard!$G$37:$G$43&lt;F48))+1),Scorecard!$D$45)</f>
        <v>0.102184252677548</v>
      </c>
      <c r="K48" s="0" t="n">
        <f aca="false">Inputs!$B$10+Scorecard!$J$5*Loan_Sample!Y28+Scorecard!$J$6*Loan_Sample!Z28+Scorecard!$J$7*I48+Scorecard!$J$8*Loan_Sample!AB28+Scorecard!$J$9*J48+Scorecard!$J$10*Loan_Sample!AD28+Scorecard!$J$11*G48+Scorecard!$J$12*H48</f>
        <v>-4.08850016191678</v>
      </c>
      <c r="L48" s="0" t="n">
        <f aca="false">MIN(1-Inputs!$B$13,MAX(Inputs!$B$13,1/(1+EXP(-(Inputs!$B$11*K48+Inputs!$B$12)))))</f>
        <v>0.0154401888473222</v>
      </c>
      <c r="M48" s="0" t="n">
        <f aca="false">Loan_Sample!AH28*Inputs!$B$4*B48</f>
        <v>773.814655205479</v>
      </c>
      <c r="N48" s="0" t="n">
        <f aca="false">L48*Inputs!$B$4*B48</f>
        <v>773.814655205479</v>
      </c>
      <c r="O48" s="0" t="n">
        <f aca="false">Inputs!$B$37+Inputs!$B$38*MAX(Loan_Sample!H28-Inputs!$C$38,0)+Inputs!$B$39*MAX(Loan_Sample!H28-Inputs!$C$39,0)+Inputs!$B$40*MAX(Loan_Sample!H28-Inputs!$C$40,0)+Inputs!$B$41*MAX(Loan_Sample!H28-Inputs!$C$41,0)+Inputs!$B$42*Inputs!$B$14+Inputs!$B$43*MIN(Loan_Sample!I28/Inputs!$B$17,1)+Inputs!$B$44*MIN(Loan_Sample!E28,Inputs!$B$18)+Inputs!$B$45*Loan_Sample!C28</f>
        <v>-5.95500439278741</v>
      </c>
      <c r="P48" s="0" t="n">
        <f aca="false">MIN(1-Inputs!$B$13,MAX(Inputs!$B$13,1/(1+EXP(-(Inputs!$B$15*O48+Inputs!$B$16)))))</f>
        <v>0.00174798786761767</v>
      </c>
      <c r="Q48" s="0" t="n">
        <f aca="false">Inputs!$B$37+Inputs!$B$38*MAX(F48-Inputs!$C$38,0)+Inputs!$B$39*MAX(F48-Inputs!$C$39,0)+Inputs!$B$40*MAX(F48-Inputs!$C$40,0)+Inputs!$B$41*MAX(F48-Inputs!$C$41,0)+Inputs!$B$42*Inputs!$B$14+Inputs!$B$43*MIN(Loan_Sample!I28/Inputs!$B$17,1)+Inputs!$B$44*MIN(E48,Inputs!$B$18)+Inputs!$B$45*Loan_Sample!C28</f>
        <v>-5.95500439278741</v>
      </c>
      <c r="R48" s="0" t="n">
        <f aca="false">MIN(1-Inputs!$B$13,MAX(Inputs!$B$13,1/(1+EXP(-(Inputs!$B$15*Q48+Inputs!$B$16)))))</f>
        <v>0.00174798786761767</v>
      </c>
    </row>
    <row r="49" customFormat="false" ht="15" hidden="false" customHeight="false" outlineLevel="0" collapsed="false">
      <c r="A49" s="0" t="n">
        <f aca="false">Loan_Sample!A29</f>
        <v>825</v>
      </c>
      <c r="B49" s="0" t="n">
        <f aca="false">Loan_Sample!U29</f>
        <v>302495.3</v>
      </c>
      <c r="C49" s="0" t="n">
        <f aca="false">Loan_Sample!K29+Inputs!$B$26</f>
        <v>9.23333358764648</v>
      </c>
      <c r="D49" s="0" t="n">
        <f aca="false">Loan_Sample!L29+Inputs!$B$26</f>
        <v>5.07179498672485</v>
      </c>
      <c r="E49" s="0" t="n">
        <f aca="false">Loan_Sample!E29/(1+Inputs!$B$25/100)</f>
        <v>61.7731323242188</v>
      </c>
      <c r="F49" s="0" t="n">
        <f aca="false">Loan_Sample!H29-Inputs!$B$24/100</f>
        <v>1.71866679191589</v>
      </c>
      <c r="G49" s="0" t="n">
        <f aca="false">IF(ISNUMBER(C49),INDEX(Scorecard!$D$54:$D$61,SUMPRODUCT(--(Scorecard!$G$54:$G$60&lt;C49))+1),Scorecard!$D$62)</f>
        <v>-0.541917179454542</v>
      </c>
      <c r="H49" s="0" t="n">
        <f aca="false">IF(ISNUMBER(D49),INDEX(Scorecard!$D$63:$D$68,SUMPRODUCT(--(Scorecard!$G$63:$G$67&lt;D49))+1),Scorecard!$D$69)</f>
        <v>0.322484508656054</v>
      </c>
      <c r="I49" s="0" t="n">
        <f aca="false">IF(ISNUMBER(E49),INDEX(Scorecard!$D$19:$D$26,SUMPRODUCT(--(Scorecard!$G$19:$G$25&lt;E49))+1),Scorecard!$D$27)</f>
        <v>0.233621608745691</v>
      </c>
      <c r="J49" s="0" t="n">
        <f aca="false">IF(ISNUMBER(F49),INDEX(Scorecard!$D$37:$D$44,SUMPRODUCT(--(Scorecard!$G$37:$G$43&lt;F49))+1),Scorecard!$D$45)</f>
        <v>-0.975503570149195</v>
      </c>
      <c r="K49" s="0" t="n">
        <f aca="false">Inputs!$B$10+Scorecard!$J$5*Loan_Sample!Y29+Scorecard!$J$6*Loan_Sample!Z29+Scorecard!$J$7*I49+Scorecard!$J$8*Loan_Sample!AB29+Scorecard!$J$9*J49+Scorecard!$J$10*Loan_Sample!AD29+Scorecard!$J$11*G49+Scorecard!$J$12*H49</f>
        <v>-3.89039782270889</v>
      </c>
      <c r="L49" s="0" t="n">
        <f aca="false">MIN(1-Inputs!$B$13,MAX(Inputs!$B$13,1/(1+EXP(-(Inputs!$B$11*K49+Inputs!$B$12)))))</f>
        <v>0.0190021457357836</v>
      </c>
      <c r="M49" s="0" t="n">
        <f aca="false">Loan_Sample!AH29*Inputs!$B$4*B49</f>
        <v>2011.82092124635</v>
      </c>
      <c r="N49" s="0" t="n">
        <f aca="false">L49*Inputs!$B$4*B49</f>
        <v>2011.82092124635</v>
      </c>
      <c r="O49" s="0" t="n">
        <f aca="false">Inputs!$B$37+Inputs!$B$38*MAX(Loan_Sample!H29-Inputs!$C$38,0)+Inputs!$B$39*MAX(Loan_Sample!H29-Inputs!$C$39,0)+Inputs!$B$40*MAX(Loan_Sample!H29-Inputs!$C$40,0)+Inputs!$B$41*MAX(Loan_Sample!H29-Inputs!$C$41,0)+Inputs!$B$42*Inputs!$B$14+Inputs!$B$43*MIN(Loan_Sample!I29/Inputs!$B$17,1)+Inputs!$B$44*MIN(Loan_Sample!E29,Inputs!$B$18)+Inputs!$B$45*Loan_Sample!C29</f>
        <v>-3.31848261629404</v>
      </c>
      <c r="P49" s="0" t="n">
        <f aca="false">MIN(1-Inputs!$B$13,MAX(Inputs!$B$13,1/(1+EXP(-(Inputs!$B$15*O49+Inputs!$B$16)))))</f>
        <v>0.0338838254086701</v>
      </c>
      <c r="Q49" s="0" t="n">
        <f aca="false">Inputs!$B$37+Inputs!$B$38*MAX(F49-Inputs!$C$38,0)+Inputs!$B$39*MAX(F49-Inputs!$C$39,0)+Inputs!$B$40*MAX(F49-Inputs!$C$40,0)+Inputs!$B$41*MAX(F49-Inputs!$C$41,0)+Inputs!$B$42*Inputs!$B$14+Inputs!$B$43*MIN(Loan_Sample!I29/Inputs!$B$17,1)+Inputs!$B$44*MIN(E49,Inputs!$B$18)+Inputs!$B$45*Loan_Sample!C29</f>
        <v>-3.31848261629404</v>
      </c>
      <c r="R49" s="0" t="n">
        <f aca="false">MIN(1-Inputs!$B$13,MAX(Inputs!$B$13,1/(1+EXP(-(Inputs!$B$15*Q49+Inputs!$B$16)))))</f>
        <v>0.0338838254086701</v>
      </c>
    </row>
    <row r="50" customFormat="false" ht="15" hidden="false" customHeight="false" outlineLevel="0" collapsed="false">
      <c r="A50" s="0" t="n">
        <f aca="false">Loan_Sample!A30</f>
        <v>909</v>
      </c>
      <c r="B50" s="0" t="n">
        <f aca="false">Loan_Sample!U30</f>
        <v>433565.8</v>
      </c>
      <c r="C50" s="0" t="n">
        <f aca="false">Loan_Sample!K30+Inputs!$B$26</f>
        <v>4.15833330154419</v>
      </c>
      <c r="D50" s="0" t="n">
        <f aca="false">Loan_Sample!L30+Inputs!$B$26</f>
        <v>-1.875</v>
      </c>
      <c r="E50" s="0" t="n">
        <f aca="false">Loan_Sample!E30/(1+Inputs!$B$25/100)</f>
        <v>72.5454788208008</v>
      </c>
      <c r="F50" s="0" t="n">
        <f aca="false">Loan_Sample!H30-Inputs!$B$24/100</f>
        <v>-0.476666688919067</v>
      </c>
      <c r="G50" s="0" t="n">
        <f aca="false">IF(ISNUMBER(C50),INDEX(Scorecard!$D$54:$D$61,SUMPRODUCT(--(Scorecard!$G$54:$G$60&lt;C50))+1),Scorecard!$D$62)</f>
        <v>0.489050497890326</v>
      </c>
      <c r="H50" s="0" t="n">
        <f aca="false">IF(ISNUMBER(D50),INDEX(Scorecard!$D$63:$D$68,SUMPRODUCT(--(Scorecard!$G$63:$G$67&lt;D50))+1),Scorecard!$D$69)</f>
        <v>-0.340582194386522</v>
      </c>
      <c r="I50" s="0" t="n">
        <f aca="false">IF(ISNUMBER(E50),INDEX(Scorecard!$D$19:$D$26,SUMPRODUCT(--(Scorecard!$G$19:$G$25&lt;E50))+1),Scorecard!$D$27)</f>
        <v>-0.0341578513653732</v>
      </c>
      <c r="J50" s="0" t="n">
        <f aca="false">IF(ISNUMBER(F50),INDEX(Scorecard!$D$37:$D$44,SUMPRODUCT(--(Scorecard!$G$37:$G$43&lt;F50))+1),Scorecard!$D$45)</f>
        <v>0.769716833645565</v>
      </c>
      <c r="K50" s="0" t="n">
        <f aca="false">Inputs!$B$10+Scorecard!$J$5*Loan_Sample!Y30+Scorecard!$J$6*Loan_Sample!Z30+Scorecard!$J$7*I50+Scorecard!$J$8*Loan_Sample!AB30+Scorecard!$J$9*J50+Scorecard!$J$10*Loan_Sample!AD30+Scorecard!$J$11*G50+Scorecard!$J$12*H50</f>
        <v>-4.55853251784673</v>
      </c>
      <c r="L50" s="0" t="n">
        <f aca="false">MIN(1-Inputs!$B$13,MAX(Inputs!$B$13,1/(1+EXP(-(Inputs!$B$11*K50+Inputs!$B$12)))))</f>
        <v>0.00941179089283099</v>
      </c>
      <c r="M50" s="0" t="n">
        <f aca="false">Loan_Sample!AH30*Inputs!$B$4*B50</f>
        <v>1428.22072675904</v>
      </c>
      <c r="N50" s="0" t="n">
        <f aca="false">L50*Inputs!$B$4*B50</f>
        <v>1428.22072675904</v>
      </c>
      <c r="O50" s="0" t="n">
        <f aca="false">Inputs!$B$37+Inputs!$B$38*MAX(Loan_Sample!H30-Inputs!$C$38,0)+Inputs!$B$39*MAX(Loan_Sample!H30-Inputs!$C$39,0)+Inputs!$B$40*MAX(Loan_Sample!H30-Inputs!$C$40,0)+Inputs!$B$41*MAX(Loan_Sample!H30-Inputs!$C$41,0)+Inputs!$B$42*Inputs!$B$14+Inputs!$B$43*MIN(Loan_Sample!I30/Inputs!$B$17,1)+Inputs!$B$44*MIN(Loan_Sample!E30,Inputs!$B$18)+Inputs!$B$45*Loan_Sample!C30</f>
        <v>-6.02181889841885</v>
      </c>
      <c r="P50" s="0" t="n">
        <f aca="false">MIN(1-Inputs!$B$13,MAX(Inputs!$B$13,1/(1+EXP(-(Inputs!$B$15*O50+Inputs!$B$16)))))</f>
        <v>0.0016203441468862</v>
      </c>
      <c r="Q50" s="0" t="n">
        <f aca="false">Inputs!$B$37+Inputs!$B$38*MAX(F50-Inputs!$C$38,0)+Inputs!$B$39*MAX(F50-Inputs!$C$39,0)+Inputs!$B$40*MAX(F50-Inputs!$C$40,0)+Inputs!$B$41*MAX(F50-Inputs!$C$41,0)+Inputs!$B$42*Inputs!$B$14+Inputs!$B$43*MIN(Loan_Sample!I30/Inputs!$B$17,1)+Inputs!$B$44*MIN(E50,Inputs!$B$18)+Inputs!$B$45*Loan_Sample!C30</f>
        <v>-6.02181889841885</v>
      </c>
      <c r="R50" s="0" t="n">
        <f aca="false">MIN(1-Inputs!$B$13,MAX(Inputs!$B$13,1/(1+EXP(-(Inputs!$B$15*Q50+Inputs!$B$16)))))</f>
        <v>0.0016203441468862</v>
      </c>
    </row>
    <row r="51" customFormat="false" ht="15" hidden="false" customHeight="false" outlineLevel="0" collapsed="false">
      <c r="A51" s="0" t="n">
        <f aca="false">Loan_Sample!A31</f>
        <v>987</v>
      </c>
      <c r="B51" s="0" t="n">
        <f aca="false">Loan_Sample!U31</f>
        <v>139693.23</v>
      </c>
      <c r="C51" s="0" t="n">
        <f aca="false">Loan_Sample!K31+Inputs!$B$26</f>
        <v>6.63333320617676</v>
      </c>
      <c r="D51" s="0" t="n">
        <f aca="false">Loan_Sample!L31+Inputs!$B$26</f>
        <v>2.71025633811951</v>
      </c>
      <c r="E51" s="0" t="n">
        <f aca="false">Loan_Sample!E31/(1+Inputs!$B$25/100)</f>
        <v>49.1341514587402</v>
      </c>
      <c r="F51" s="0" t="n">
        <f aca="false">Loan_Sample!H31-Inputs!$B$24/100</f>
        <v>0.844333171844482</v>
      </c>
      <c r="G51" s="0" t="n">
        <f aca="false">IF(ISNUMBER(C51),INDEX(Scorecard!$D$54:$D$61,SUMPRODUCT(--(Scorecard!$G$54:$G$60&lt;C51))+1),Scorecard!$D$62)</f>
        <v>-0.357264871923982</v>
      </c>
      <c r="H51" s="0" t="n">
        <f aca="false">IF(ISNUMBER(D51),INDEX(Scorecard!$D$63:$D$68,SUMPRODUCT(--(Scorecard!$G$63:$G$67&lt;D51))+1),Scorecard!$D$69)</f>
        <v>0.322484508656054</v>
      </c>
      <c r="I51" s="0" t="n">
        <f aca="false">IF(ISNUMBER(E51),INDEX(Scorecard!$D$19:$D$26,SUMPRODUCT(--(Scorecard!$G$19:$G$25&lt;E51))+1),Scorecard!$D$27)</f>
        <v>0.57899015159425</v>
      </c>
      <c r="J51" s="0" t="n">
        <f aca="false">IF(ISNUMBER(F51),INDEX(Scorecard!$D$37:$D$44,SUMPRODUCT(--(Scorecard!$G$37:$G$43&lt;F51))+1),Scorecard!$D$45)</f>
        <v>-0.569454719285959</v>
      </c>
      <c r="K51" s="0" t="n">
        <f aca="false">Inputs!$B$10+Scorecard!$J$5*Loan_Sample!Y31+Scorecard!$J$6*Loan_Sample!Z31+Scorecard!$J$7*I51+Scorecard!$J$8*Loan_Sample!AB31+Scorecard!$J$9*J51+Scorecard!$J$10*Loan_Sample!AD31+Scorecard!$J$11*G51+Scorecard!$J$12*H51</f>
        <v>-5.45859401968038</v>
      </c>
      <c r="L51" s="0" t="n">
        <f aca="false">MIN(1-Inputs!$B$13,MAX(Inputs!$B$13,1/(1+EXP(-(Inputs!$B$11*K51+Inputs!$B$12)))))</f>
        <v>0.00362627417600887</v>
      </c>
      <c r="M51" s="0" t="n">
        <f aca="false">Loan_Sample!AH31*Inputs!$B$4*B51</f>
        <v>177.298083379293</v>
      </c>
      <c r="N51" s="0" t="n">
        <f aca="false">L51*Inputs!$B$4*B51</f>
        <v>177.298083379293</v>
      </c>
      <c r="O51" s="0" t="n">
        <f aca="false">Inputs!$B$37+Inputs!$B$38*MAX(Loan_Sample!H31-Inputs!$C$38,0)+Inputs!$B$39*MAX(Loan_Sample!H31-Inputs!$C$39,0)+Inputs!$B$40*MAX(Loan_Sample!H31-Inputs!$C$40,0)+Inputs!$B$41*MAX(Loan_Sample!H31-Inputs!$C$41,0)+Inputs!$B$42*Inputs!$B$14+Inputs!$B$43*MIN(Loan_Sample!I31/Inputs!$B$17,1)+Inputs!$B$44*MIN(Loan_Sample!E31,Inputs!$B$18)+Inputs!$B$45*Loan_Sample!C31</f>
        <v>-3.35758623390492</v>
      </c>
      <c r="P51" s="0" t="n">
        <f aca="false">MIN(1-Inputs!$B$13,MAX(Inputs!$B$13,1/(1+EXP(-(Inputs!$B$15*O51+Inputs!$B$16)))))</f>
        <v>0.0324583968570113</v>
      </c>
      <c r="Q51" s="0" t="n">
        <f aca="false">Inputs!$B$37+Inputs!$B$38*MAX(F51-Inputs!$C$38,0)+Inputs!$B$39*MAX(F51-Inputs!$C$39,0)+Inputs!$B$40*MAX(F51-Inputs!$C$40,0)+Inputs!$B$41*MAX(F51-Inputs!$C$41,0)+Inputs!$B$42*Inputs!$B$14+Inputs!$B$43*MIN(Loan_Sample!I31/Inputs!$B$17,1)+Inputs!$B$44*MIN(E51,Inputs!$B$18)+Inputs!$B$45*Loan_Sample!C31</f>
        <v>-3.35758623390492</v>
      </c>
      <c r="R51" s="0" t="n">
        <f aca="false">MIN(1-Inputs!$B$13,MAX(Inputs!$B$13,1/(1+EXP(-(Inputs!$B$15*Q51+Inputs!$B$16)))))</f>
        <v>0.0324583968570113</v>
      </c>
    </row>
    <row r="52" customFormat="false" ht="15" hidden="false" customHeight="false" outlineLevel="0" collapsed="false">
      <c r="A52" s="0" t="n">
        <f aca="false">Loan_Sample!A32</f>
        <v>1054</v>
      </c>
      <c r="B52" s="0" t="n">
        <f aca="false">Loan_Sample!U32</f>
        <v>238055.25</v>
      </c>
      <c r="C52" s="0" t="n">
        <f aca="false">Loan_Sample!K32+Inputs!$B$26</f>
        <v>7.13333320617676</v>
      </c>
      <c r="D52" s="0" t="n">
        <f aca="false">Loan_Sample!L32+Inputs!$B$26</f>
        <v>2.71025609970093</v>
      </c>
      <c r="E52" s="0" t="n">
        <f aca="false">Loan_Sample!E32/(1+Inputs!$B$25/100)</f>
        <v>62.6782073974609</v>
      </c>
      <c r="F52" s="0" t="n">
        <f aca="false">Loan_Sample!H32-Inputs!$B$24/100</f>
        <v>0.603333234786987</v>
      </c>
      <c r="G52" s="0" t="n">
        <f aca="false">IF(ISNUMBER(C52),INDEX(Scorecard!$D$54:$D$61,SUMPRODUCT(--(Scorecard!$G$54:$G$60&lt;C52))+1),Scorecard!$D$62)</f>
        <v>-0.541917179454542</v>
      </c>
      <c r="H52" s="0" t="n">
        <f aca="false">IF(ISNUMBER(D52),INDEX(Scorecard!$D$63:$D$68,SUMPRODUCT(--(Scorecard!$G$63:$G$67&lt;D52))+1),Scorecard!$D$69)</f>
        <v>0.322484508656054</v>
      </c>
      <c r="I52" s="0" t="n">
        <f aca="false">IF(ISNUMBER(E52),INDEX(Scorecard!$D$19:$D$26,SUMPRODUCT(--(Scorecard!$G$19:$G$25&lt;E52))+1),Scorecard!$D$27)</f>
        <v>0.233621608745691</v>
      </c>
      <c r="J52" s="0" t="n">
        <f aca="false">IF(ISNUMBER(F52),INDEX(Scorecard!$D$37:$D$44,SUMPRODUCT(--(Scorecard!$G$37:$G$43&lt;F52))+1),Scorecard!$D$45)</f>
        <v>-0.271229676926091</v>
      </c>
      <c r="K52" s="0" t="n">
        <f aca="false">Inputs!$B$10+Scorecard!$J$5*Loan_Sample!Y32+Scorecard!$J$6*Loan_Sample!Z32+Scorecard!$J$7*I52+Scorecard!$J$8*Loan_Sample!AB32+Scorecard!$J$9*J52+Scorecard!$J$10*Loan_Sample!AD32+Scorecard!$J$11*G52+Scorecard!$J$12*H52</f>
        <v>-4.84448763033643</v>
      </c>
      <c r="L52" s="0" t="n">
        <f aca="false">MIN(1-Inputs!$B$13,MAX(Inputs!$B$13,1/(1+EXP(-(Inputs!$B$11*K52+Inputs!$B$12)))))</f>
        <v>0.00695579193780911</v>
      </c>
      <c r="M52" s="0" t="n">
        <f aca="false">Loan_Sample!AH32*Inputs!$B$4*B52</f>
        <v>579.551976046097</v>
      </c>
      <c r="N52" s="0" t="n">
        <f aca="false">L52*Inputs!$B$4*B52</f>
        <v>579.551976046097</v>
      </c>
      <c r="O52" s="0" t="n">
        <f aca="false">Inputs!$B$37+Inputs!$B$38*MAX(Loan_Sample!H32-Inputs!$C$38,0)+Inputs!$B$39*MAX(Loan_Sample!H32-Inputs!$C$39,0)+Inputs!$B$40*MAX(Loan_Sample!H32-Inputs!$C$40,0)+Inputs!$B$41*MAX(Loan_Sample!H32-Inputs!$C$41,0)+Inputs!$B$42*Inputs!$B$14+Inputs!$B$43*MIN(Loan_Sample!I32/Inputs!$B$17,1)+Inputs!$B$44*MIN(Loan_Sample!E32,Inputs!$B$18)+Inputs!$B$45*Loan_Sample!C32</f>
        <v>-4.10761543480322</v>
      </c>
      <c r="P52" s="0" t="n">
        <f aca="false">MIN(1-Inputs!$B$13,MAX(Inputs!$B$13,1/(1+EXP(-(Inputs!$B$15*O52+Inputs!$B$16)))))</f>
        <v>0.01409928798429</v>
      </c>
      <c r="Q52" s="0" t="n">
        <f aca="false">Inputs!$B$37+Inputs!$B$38*MAX(F52-Inputs!$C$38,0)+Inputs!$B$39*MAX(F52-Inputs!$C$39,0)+Inputs!$B$40*MAX(F52-Inputs!$C$40,0)+Inputs!$B$41*MAX(F52-Inputs!$C$41,0)+Inputs!$B$42*Inputs!$B$14+Inputs!$B$43*MIN(Loan_Sample!I32/Inputs!$B$17,1)+Inputs!$B$44*MIN(E52,Inputs!$B$18)+Inputs!$B$45*Loan_Sample!C32</f>
        <v>-4.10761543480322</v>
      </c>
      <c r="R52" s="0" t="n">
        <f aca="false">MIN(1-Inputs!$B$13,MAX(Inputs!$B$13,1/(1+EXP(-(Inputs!$B$15*Q52+Inputs!$B$16)))))</f>
        <v>0.01409928798429</v>
      </c>
    </row>
    <row r="53" customFormat="false" ht="15" hidden="false" customHeight="false" outlineLevel="0" collapsed="false">
      <c r="A53" s="0" t="n">
        <f aca="false">Loan_Sample!A33</f>
        <v>1071</v>
      </c>
      <c r="B53" s="0" t="n">
        <f aca="false">Loan_Sample!U33</f>
        <v>355184.7</v>
      </c>
      <c r="C53" s="0" t="n">
        <f aca="false">Loan_Sample!K33+Inputs!$B$26</f>
        <v>7.53333330154419</v>
      </c>
      <c r="D53" s="0" t="n">
        <f aca="false">Loan_Sample!L33+Inputs!$B$26</f>
        <v>2.71025657653809</v>
      </c>
      <c r="E53" s="0" t="n">
        <f aca="false">Loan_Sample!E33/(1+Inputs!$B$25/100)</f>
        <v>43.5734596252441</v>
      </c>
      <c r="F53" s="0" t="n">
        <f aca="false">Loan_Sample!H33-Inputs!$B$24/100</f>
        <v>1.4043333530426</v>
      </c>
      <c r="G53" s="0" t="n">
        <f aca="false">IF(ISNUMBER(C53),INDEX(Scorecard!$D$54:$D$61,SUMPRODUCT(--(Scorecard!$G$54:$G$60&lt;C53))+1),Scorecard!$D$62)</f>
        <v>-0.541917179454542</v>
      </c>
      <c r="H53" s="0" t="n">
        <f aca="false">IF(ISNUMBER(D53),INDEX(Scorecard!$D$63:$D$68,SUMPRODUCT(--(Scorecard!$G$63:$G$67&lt;D53))+1),Scorecard!$D$69)</f>
        <v>0.322484508656054</v>
      </c>
      <c r="I53" s="0" t="n">
        <f aca="false">IF(ISNUMBER(E53),INDEX(Scorecard!$D$19:$D$26,SUMPRODUCT(--(Scorecard!$G$19:$G$25&lt;E53))+1),Scorecard!$D$27)</f>
        <v>0.57899015159425</v>
      </c>
      <c r="J53" s="0" t="n">
        <f aca="false">IF(ISNUMBER(F53),INDEX(Scorecard!$D$37:$D$44,SUMPRODUCT(--(Scorecard!$G$37:$G$43&lt;F53))+1),Scorecard!$D$45)</f>
        <v>-0.975503570149195</v>
      </c>
      <c r="K53" s="0" t="n">
        <f aca="false">Inputs!$B$10+Scorecard!$J$5*Loan_Sample!Y33+Scorecard!$J$6*Loan_Sample!Z33+Scorecard!$J$7*I53+Scorecard!$J$8*Loan_Sample!AB33+Scorecard!$J$9*J53+Scorecard!$J$10*Loan_Sample!AD33+Scorecard!$J$11*G53+Scorecard!$J$12*H53</f>
        <v>-3.70372695380648</v>
      </c>
      <c r="L53" s="0" t="n">
        <f aca="false">MIN(1-Inputs!$B$13,MAX(Inputs!$B$13,1/(1+EXP(-(Inputs!$B$11*K53+Inputs!$B$12)))))</f>
        <v>0.0230898112745354</v>
      </c>
      <c r="M53" s="0" t="n">
        <f aca="false">Loan_Sample!AH33*Inputs!$B$4*B53</f>
        <v>2870.40169171087</v>
      </c>
      <c r="N53" s="0" t="n">
        <f aca="false">L53*Inputs!$B$4*B53</f>
        <v>2870.40169171087</v>
      </c>
      <c r="O53" s="0" t="n">
        <f aca="false">Inputs!$B$37+Inputs!$B$38*MAX(Loan_Sample!H33-Inputs!$C$38,0)+Inputs!$B$39*MAX(Loan_Sample!H33-Inputs!$C$39,0)+Inputs!$B$40*MAX(Loan_Sample!H33-Inputs!$C$40,0)+Inputs!$B$41*MAX(Loan_Sample!H33-Inputs!$C$41,0)+Inputs!$B$42*Inputs!$B$14+Inputs!$B$43*MIN(Loan_Sample!I33/Inputs!$B$17,1)+Inputs!$B$44*MIN(Loan_Sample!E33,Inputs!$B$18)+Inputs!$B$45*Loan_Sample!C33</f>
        <v>-3.37395831189936</v>
      </c>
      <c r="P53" s="0" t="n">
        <f aca="false">MIN(1-Inputs!$B$13,MAX(Inputs!$B$13,1/(1+EXP(-(Inputs!$B$15*O53+Inputs!$B$16)))))</f>
        <v>0.0318789563986673</v>
      </c>
      <c r="Q53" s="0" t="n">
        <f aca="false">Inputs!$B$37+Inputs!$B$38*MAX(F53-Inputs!$C$38,0)+Inputs!$B$39*MAX(F53-Inputs!$C$39,0)+Inputs!$B$40*MAX(F53-Inputs!$C$40,0)+Inputs!$B$41*MAX(F53-Inputs!$C$41,0)+Inputs!$B$42*Inputs!$B$14+Inputs!$B$43*MIN(Loan_Sample!I33/Inputs!$B$17,1)+Inputs!$B$44*MIN(E53,Inputs!$B$18)+Inputs!$B$45*Loan_Sample!C33</f>
        <v>-3.37395831189936</v>
      </c>
      <c r="R53" s="0" t="n">
        <f aca="false">MIN(1-Inputs!$B$13,MAX(Inputs!$B$13,1/(1+EXP(-(Inputs!$B$15*Q53+Inputs!$B$16)))))</f>
        <v>0.0318789563986673</v>
      </c>
    </row>
    <row r="54" customFormat="false" ht="15" hidden="false" customHeight="false" outlineLevel="0" collapsed="false">
      <c r="A54" s="0" t="n">
        <f aca="false">Loan_Sample!A34</f>
        <v>1191</v>
      </c>
      <c r="B54" s="0" t="n">
        <f aca="false">Loan_Sample!U34</f>
        <v>257178.19</v>
      </c>
      <c r="C54" s="0" t="n">
        <f aca="false">Loan_Sample!K34+Inputs!$B$26</f>
        <v>4.30000019073486</v>
      </c>
      <c r="D54" s="0" t="n">
        <f aca="false">Loan_Sample!L34+Inputs!$B$26</f>
        <v>-0.458333015441895</v>
      </c>
      <c r="E54" s="0" t="n">
        <f aca="false">Loan_Sample!E34/(1+Inputs!$B$25/100)</f>
        <v>75.0000762939453</v>
      </c>
      <c r="F54" s="0" t="n">
        <f aca="false">Loan_Sample!H34-Inputs!$B$24/100</f>
        <v>-2.66633343696594</v>
      </c>
      <c r="G54" s="0" t="n">
        <f aca="false">IF(ISNUMBER(C54),INDEX(Scorecard!$D$54:$D$61,SUMPRODUCT(--(Scorecard!$G$54:$G$60&lt;C54))+1),Scorecard!$D$62)</f>
        <v>0.489050497890326</v>
      </c>
      <c r="H54" s="0" t="n">
        <f aca="false">IF(ISNUMBER(D54),INDEX(Scorecard!$D$63:$D$68,SUMPRODUCT(--(Scorecard!$G$63:$G$67&lt;D54))+1),Scorecard!$D$69)</f>
        <v>0.322484508656054</v>
      </c>
      <c r="I54" s="0" t="n">
        <f aca="false">IF(ISNUMBER(E54),INDEX(Scorecard!$D$19:$D$26,SUMPRODUCT(--(Scorecard!$G$19:$G$25&lt;E54))+1),Scorecard!$D$27)</f>
        <v>-0.0341578513653732</v>
      </c>
      <c r="J54" s="0" t="n">
        <f aca="false">IF(ISNUMBER(F54),INDEX(Scorecard!$D$37:$D$44,SUMPRODUCT(--(Scorecard!$G$37:$G$43&lt;F54))+1),Scorecard!$D$45)</f>
        <v>1.35057635045042</v>
      </c>
      <c r="K54" s="0" t="n">
        <f aca="false">Inputs!$B$10+Scorecard!$J$5*Loan_Sample!Y34+Scorecard!$J$6*Loan_Sample!Z34+Scorecard!$J$7*I54+Scorecard!$J$8*Loan_Sample!AB34+Scorecard!$J$9*J54+Scorecard!$J$10*Loan_Sample!AD34+Scorecard!$J$11*G54+Scorecard!$J$12*H54</f>
        <v>-5.07395278216468</v>
      </c>
      <c r="L54" s="0" t="n">
        <f aca="false">MIN(1-Inputs!$B$13,MAX(Inputs!$B$13,1/(1+EXP(-(Inputs!$B$11*K54+Inputs!$B$12)))))</f>
        <v>0.00545452769763054</v>
      </c>
      <c r="M54" s="0" t="n">
        <f aca="false">Loan_Sample!AH34*Inputs!$B$4*B54</f>
        <v>490.974946203521</v>
      </c>
      <c r="N54" s="0" t="n">
        <f aca="false">L54*Inputs!$B$4*B54</f>
        <v>490.974946203521</v>
      </c>
      <c r="O54" s="0" t="n">
        <f aca="false">Inputs!$B$37+Inputs!$B$38*MAX(Loan_Sample!H34-Inputs!$C$38,0)+Inputs!$B$39*MAX(Loan_Sample!H34-Inputs!$C$39,0)+Inputs!$B$40*MAX(Loan_Sample!H34-Inputs!$C$40,0)+Inputs!$B$41*MAX(Loan_Sample!H34-Inputs!$C$41,0)+Inputs!$B$42*Inputs!$B$14+Inputs!$B$43*MIN(Loan_Sample!I34/Inputs!$B$17,1)+Inputs!$B$44*MIN(Loan_Sample!E34,Inputs!$B$18)+Inputs!$B$45*Loan_Sample!C34</f>
        <v>-5.58762566825257</v>
      </c>
      <c r="P54" s="0" t="n">
        <f aca="false">MIN(1-Inputs!$B$13,MAX(Inputs!$B$13,1/(1+EXP(-(Inputs!$B$15*O54+Inputs!$B$16)))))</f>
        <v>0.00265168488875921</v>
      </c>
      <c r="Q54" s="0" t="n">
        <f aca="false">Inputs!$B$37+Inputs!$B$38*MAX(F54-Inputs!$C$38,0)+Inputs!$B$39*MAX(F54-Inputs!$C$39,0)+Inputs!$B$40*MAX(F54-Inputs!$C$40,0)+Inputs!$B$41*MAX(F54-Inputs!$C$41,0)+Inputs!$B$42*Inputs!$B$14+Inputs!$B$43*MIN(Loan_Sample!I34/Inputs!$B$17,1)+Inputs!$B$44*MIN(E54,Inputs!$B$18)+Inputs!$B$45*Loan_Sample!C34</f>
        <v>-5.58762566825257</v>
      </c>
      <c r="R54" s="0" t="n">
        <f aca="false">MIN(1-Inputs!$B$13,MAX(Inputs!$B$13,1/(1+EXP(-(Inputs!$B$15*Q54+Inputs!$B$16)))))</f>
        <v>0.00265168488875921</v>
      </c>
    </row>
    <row r="55" customFormat="false" ht="15" hidden="false" customHeight="false" outlineLevel="0" collapsed="false">
      <c r="A55" s="0" t="n">
        <f aca="false">Loan_Sample!A35</f>
        <v>1206</v>
      </c>
      <c r="B55" s="0" t="n">
        <f aca="false">Loan_Sample!U35</f>
        <v>147373.73</v>
      </c>
      <c r="C55" s="0" t="n">
        <f aca="false">Loan_Sample!K35+Inputs!$B$26</f>
        <v>5.25833320617676</v>
      </c>
      <c r="D55" s="0" t="n">
        <f aca="false">Loan_Sample!L35+Inputs!$B$26</f>
        <v>-1.875</v>
      </c>
      <c r="E55" s="0" t="n">
        <f aca="false">Loan_Sample!E35/(1+Inputs!$B$25/100)</f>
        <v>75.1683044433594</v>
      </c>
      <c r="F55" s="0" t="n">
        <f aca="false">Loan_Sample!H35-Inputs!$B$24/100</f>
        <v>-0.823666572570801</v>
      </c>
      <c r="G55" s="0" t="n">
        <f aca="false">IF(ISNUMBER(C55),INDEX(Scorecard!$D$54:$D$61,SUMPRODUCT(--(Scorecard!$G$54:$G$60&lt;C55))+1),Scorecard!$D$62)</f>
        <v>0.126303549215828</v>
      </c>
      <c r="H55" s="0" t="n">
        <f aca="false">IF(ISNUMBER(D55),INDEX(Scorecard!$D$63:$D$68,SUMPRODUCT(--(Scorecard!$G$63:$G$67&lt;D55))+1),Scorecard!$D$69)</f>
        <v>-0.340582194386522</v>
      </c>
      <c r="I55" s="0" t="n">
        <f aca="false">IF(ISNUMBER(E55),INDEX(Scorecard!$D$19:$D$26,SUMPRODUCT(--(Scorecard!$G$19:$G$25&lt;E55))+1),Scorecard!$D$27)</f>
        <v>-0.0341578513653732</v>
      </c>
      <c r="J55" s="0" t="n">
        <f aca="false">IF(ISNUMBER(F55),INDEX(Scorecard!$D$37:$D$44,SUMPRODUCT(--(Scorecard!$G$37:$G$43&lt;F55))+1),Scorecard!$D$45)</f>
        <v>1.35057635045042</v>
      </c>
      <c r="K55" s="0" t="n">
        <f aca="false">Inputs!$B$10+Scorecard!$J$5*Loan_Sample!Y35+Scorecard!$J$6*Loan_Sample!Z35+Scorecard!$J$7*I55+Scorecard!$J$8*Loan_Sample!AB35+Scorecard!$J$9*J55+Scorecard!$J$10*Loan_Sample!AD35+Scorecard!$J$11*G55+Scorecard!$J$12*H55</f>
        <v>-6.35895995982454</v>
      </c>
      <c r="L55" s="0" t="n">
        <f aca="false">MIN(1-Inputs!$B$13,MAX(Inputs!$B$13,1/(1+EXP(-(Inputs!$B$11*K55+Inputs!$B$12)))))</f>
        <v>0.00139171987455928</v>
      </c>
      <c r="M55" s="0" t="n">
        <f aca="false">Loan_Sample!AH35*Inputs!$B$4*B55</f>
        <v>71.7860321601268</v>
      </c>
      <c r="N55" s="0" t="n">
        <f aca="false">L55*Inputs!$B$4*B55</f>
        <v>71.7860321601268</v>
      </c>
      <c r="O55" s="0" t="n">
        <f aca="false">Inputs!$B$37+Inputs!$B$38*MAX(Loan_Sample!H35-Inputs!$C$38,0)+Inputs!$B$39*MAX(Loan_Sample!H35-Inputs!$C$39,0)+Inputs!$B$40*MAX(Loan_Sample!H35-Inputs!$C$40,0)+Inputs!$B$41*MAX(Loan_Sample!H35-Inputs!$C$41,0)+Inputs!$B$42*Inputs!$B$14+Inputs!$B$43*MIN(Loan_Sample!I35/Inputs!$B$17,1)+Inputs!$B$44*MIN(Loan_Sample!E35,Inputs!$B$18)+Inputs!$B$45*Loan_Sample!C35</f>
        <v>-5.89947408016585</v>
      </c>
      <c r="P55" s="0" t="n">
        <f aca="false">MIN(1-Inputs!$B$13,MAX(Inputs!$B$13,1/(1+EXP(-(Inputs!$B$15*O55+Inputs!$B$16)))))</f>
        <v>0.00186167797693066</v>
      </c>
      <c r="Q55" s="0" t="n">
        <f aca="false">Inputs!$B$37+Inputs!$B$38*MAX(F55-Inputs!$C$38,0)+Inputs!$B$39*MAX(F55-Inputs!$C$39,0)+Inputs!$B$40*MAX(F55-Inputs!$C$40,0)+Inputs!$B$41*MAX(F55-Inputs!$C$41,0)+Inputs!$B$42*Inputs!$B$14+Inputs!$B$43*MIN(Loan_Sample!I35/Inputs!$B$17,1)+Inputs!$B$44*MIN(E55,Inputs!$B$18)+Inputs!$B$45*Loan_Sample!C35</f>
        <v>-5.89947408016585</v>
      </c>
      <c r="R55" s="0" t="n">
        <f aca="false">MIN(1-Inputs!$B$13,MAX(Inputs!$B$13,1/(1+EXP(-(Inputs!$B$15*Q55+Inputs!$B$16)))))</f>
        <v>0.00186167797693066</v>
      </c>
    </row>
    <row r="56" customFormat="false" ht="15" hidden="false" customHeight="false" outlineLevel="0" collapsed="false">
      <c r="A56" s="0" t="n">
        <f aca="false">Loan_Sample!A36</f>
        <v>1222</v>
      </c>
      <c r="B56" s="0" t="n">
        <f aca="false">Loan_Sample!U36</f>
        <v>105653.29</v>
      </c>
      <c r="C56" s="0" t="n">
        <f aca="false">Loan_Sample!K36+Inputs!$B$26</f>
        <v>9.63333320617676</v>
      </c>
      <c r="D56" s="0" t="n">
        <f aca="false">Loan_Sample!L36+Inputs!$B$26</f>
        <v>5.0717945098877</v>
      </c>
      <c r="E56" s="0" t="n">
        <f aca="false">Loan_Sample!E36/(1+Inputs!$B$25/100)</f>
        <v>74.6864395141602</v>
      </c>
      <c r="F56" s="0" t="n">
        <f aca="false">Loan_Sample!H36-Inputs!$B$24/100</f>
        <v>1.08866667747498</v>
      </c>
      <c r="G56" s="0" t="n">
        <f aca="false">IF(ISNUMBER(C56),INDEX(Scorecard!$D$54:$D$61,SUMPRODUCT(--(Scorecard!$G$54:$G$60&lt;C56))+1),Scorecard!$D$62)</f>
        <v>-0.541917179454542</v>
      </c>
      <c r="H56" s="0" t="n">
        <f aca="false">IF(ISNUMBER(D56),INDEX(Scorecard!$D$63:$D$68,SUMPRODUCT(--(Scorecard!$G$63:$G$67&lt;D56))+1),Scorecard!$D$69)</f>
        <v>0.322484508656054</v>
      </c>
      <c r="I56" s="0" t="n">
        <f aca="false">IF(ISNUMBER(E56),INDEX(Scorecard!$D$19:$D$26,SUMPRODUCT(--(Scorecard!$G$19:$G$25&lt;E56))+1),Scorecard!$D$27)</f>
        <v>-0.0341578513653732</v>
      </c>
      <c r="J56" s="0" t="n">
        <f aca="false">IF(ISNUMBER(F56),INDEX(Scorecard!$D$37:$D$44,SUMPRODUCT(--(Scorecard!$G$37:$G$43&lt;F56))+1),Scorecard!$D$45)</f>
        <v>-0.975503570149195</v>
      </c>
      <c r="K56" s="0" t="n">
        <f aca="false">Inputs!$B$10+Scorecard!$J$5*Loan_Sample!Y36+Scorecard!$J$6*Loan_Sample!Z36+Scorecard!$J$7*I56+Scorecard!$J$8*Loan_Sample!AB36+Scorecard!$J$9*J56+Scorecard!$J$10*Loan_Sample!AD36+Scorecard!$J$11*G56+Scorecard!$J$12*H56</f>
        <v>-3.80597209519162</v>
      </c>
      <c r="L56" s="0" t="n">
        <f aca="false">MIN(1-Inputs!$B$13,MAX(Inputs!$B$13,1/(1+EXP(-(Inputs!$B$11*K56+Inputs!$B$12)))))</f>
        <v>0.0207546946364717</v>
      </c>
      <c r="M56" s="0" t="n">
        <f aca="false">Loan_Sample!AH36*Inputs!$B$4*B56</f>
        <v>767.480619951005</v>
      </c>
      <c r="N56" s="0" t="n">
        <f aca="false">L56*Inputs!$B$4*B56</f>
        <v>767.480619951005</v>
      </c>
      <c r="O56" s="0" t="n">
        <f aca="false">Inputs!$B$37+Inputs!$B$38*MAX(Loan_Sample!H36-Inputs!$C$38,0)+Inputs!$B$39*MAX(Loan_Sample!H36-Inputs!$C$39,0)+Inputs!$B$40*MAX(Loan_Sample!H36-Inputs!$C$40,0)+Inputs!$B$41*MAX(Loan_Sample!H36-Inputs!$C$41,0)+Inputs!$B$42*Inputs!$B$14+Inputs!$B$43*MIN(Loan_Sample!I36/Inputs!$B$17,1)+Inputs!$B$44*MIN(Loan_Sample!E36,Inputs!$B$18)+Inputs!$B$45*Loan_Sample!C36</f>
        <v>-3.68002499535425</v>
      </c>
      <c r="P56" s="0" t="n">
        <f aca="false">MIN(1-Inputs!$B$13,MAX(Inputs!$B$13,1/(1+EXP(-(Inputs!$B$15*O56+Inputs!$B$16)))))</f>
        <v>0.0227240068691693</v>
      </c>
      <c r="Q56" s="0" t="n">
        <f aca="false">Inputs!$B$37+Inputs!$B$38*MAX(F56-Inputs!$C$38,0)+Inputs!$B$39*MAX(F56-Inputs!$C$39,0)+Inputs!$B$40*MAX(F56-Inputs!$C$40,0)+Inputs!$B$41*MAX(F56-Inputs!$C$41,0)+Inputs!$B$42*Inputs!$B$14+Inputs!$B$43*MIN(Loan_Sample!I36/Inputs!$B$17,1)+Inputs!$B$44*MIN(E56,Inputs!$B$18)+Inputs!$B$45*Loan_Sample!C36</f>
        <v>-3.68002499535425</v>
      </c>
      <c r="R56" s="0" t="n">
        <f aca="false">MIN(1-Inputs!$B$13,MAX(Inputs!$B$13,1/(1+EXP(-(Inputs!$B$15*Q56+Inputs!$B$16)))))</f>
        <v>0.0227240068691693</v>
      </c>
    </row>
    <row r="57" customFormat="false" ht="15" hidden="false" customHeight="false" outlineLevel="0" collapsed="false">
      <c r="A57" s="0" t="n">
        <f aca="false">Loan_Sample!A37</f>
        <v>1244</v>
      </c>
      <c r="B57" s="0" t="n">
        <f aca="false">Loan_Sample!U37</f>
        <v>111473.586</v>
      </c>
      <c r="C57" s="0" t="n">
        <f aca="false">Loan_Sample!K37+Inputs!$B$26</f>
        <v>6.03333330154419</v>
      </c>
      <c r="D57" s="0" t="n">
        <f aca="false">Loan_Sample!L37+Inputs!$B$26</f>
        <v>2.71025633811951</v>
      </c>
      <c r="E57" s="0" t="n">
        <f aca="false">Loan_Sample!E37/(1+Inputs!$B$25/100)</f>
        <v>78.4228744506836</v>
      </c>
      <c r="F57" s="0" t="n">
        <f aca="false">Loan_Sample!H37-Inputs!$B$24/100</f>
        <v>1.15333342552185</v>
      </c>
      <c r="G57" s="0" t="n">
        <f aca="false">IF(ISNUMBER(C57),INDEX(Scorecard!$D$54:$D$61,SUMPRODUCT(--(Scorecard!$G$54:$G$60&lt;C57))+1),Scorecard!$D$62)</f>
        <v>0.0151758992857273</v>
      </c>
      <c r="H57" s="0" t="n">
        <f aca="false">IF(ISNUMBER(D57),INDEX(Scorecard!$D$63:$D$68,SUMPRODUCT(--(Scorecard!$G$63:$G$67&lt;D57))+1),Scorecard!$D$69)</f>
        <v>0.322484508656054</v>
      </c>
      <c r="I57" s="0" t="n">
        <f aca="false">IF(ISNUMBER(E57),INDEX(Scorecard!$D$19:$D$26,SUMPRODUCT(--(Scorecard!$G$19:$G$25&lt;E57))+1),Scorecard!$D$27)</f>
        <v>-0.0341578513653732</v>
      </c>
      <c r="J57" s="0" t="n">
        <f aca="false">IF(ISNUMBER(F57),INDEX(Scorecard!$D$37:$D$44,SUMPRODUCT(--(Scorecard!$G$37:$G$43&lt;F57))+1),Scorecard!$D$45)</f>
        <v>-0.975503570149195</v>
      </c>
      <c r="K57" s="0" t="n">
        <f aca="false">Inputs!$B$10+Scorecard!$J$5*Loan_Sample!Y37+Scorecard!$J$6*Loan_Sample!Z37+Scorecard!$J$7*I57+Scorecard!$J$8*Loan_Sample!AB37+Scorecard!$J$9*J57+Scorecard!$J$10*Loan_Sample!AD37+Scorecard!$J$11*G57+Scorecard!$J$12*H57</f>
        <v>-5.27279538835281</v>
      </c>
      <c r="L57" s="0" t="n">
        <f aca="false">MIN(1-Inputs!$B$13,MAX(Inputs!$B$13,1/(1+EXP(-(Inputs!$B$11*K57+Inputs!$B$12)))))</f>
        <v>0.00441715940534856</v>
      </c>
      <c r="M57" s="0" t="n">
        <f aca="false">Loan_Sample!AH37*Inputs!$B$4*B57</f>
        <v>172.338809596741</v>
      </c>
      <c r="N57" s="0" t="n">
        <f aca="false">L57*Inputs!$B$4*B57</f>
        <v>172.338809596741</v>
      </c>
      <c r="O57" s="0" t="n">
        <f aca="false">Inputs!$B$37+Inputs!$B$38*MAX(Loan_Sample!H37-Inputs!$C$38,0)+Inputs!$B$39*MAX(Loan_Sample!H37-Inputs!$C$39,0)+Inputs!$B$40*MAX(Loan_Sample!H37-Inputs!$C$40,0)+Inputs!$B$41*MAX(Loan_Sample!H37-Inputs!$C$41,0)+Inputs!$B$42*Inputs!$B$14+Inputs!$B$43*MIN(Loan_Sample!I37/Inputs!$B$17,1)+Inputs!$B$44*MIN(Loan_Sample!E37,Inputs!$B$18)+Inputs!$B$45*Loan_Sample!C37</f>
        <v>-3.75806159253048</v>
      </c>
      <c r="P57" s="0" t="n">
        <f aca="false">MIN(1-Inputs!$B$13,MAX(Inputs!$B$13,1/(1+EXP(-(Inputs!$B$15*O57+Inputs!$B$16)))))</f>
        <v>0.0208351396935433</v>
      </c>
      <c r="Q57" s="0" t="n">
        <f aca="false">Inputs!$B$37+Inputs!$B$38*MAX(F57-Inputs!$C$38,0)+Inputs!$B$39*MAX(F57-Inputs!$C$39,0)+Inputs!$B$40*MAX(F57-Inputs!$C$40,0)+Inputs!$B$41*MAX(F57-Inputs!$C$41,0)+Inputs!$B$42*Inputs!$B$14+Inputs!$B$43*MIN(Loan_Sample!I37/Inputs!$B$17,1)+Inputs!$B$44*MIN(E57,Inputs!$B$18)+Inputs!$B$45*Loan_Sample!C37</f>
        <v>-3.75806159253048</v>
      </c>
      <c r="R57" s="0" t="n">
        <f aca="false">MIN(1-Inputs!$B$13,MAX(Inputs!$B$13,1/(1+EXP(-(Inputs!$B$15*Q57+Inputs!$B$16)))))</f>
        <v>0.0208351396935433</v>
      </c>
    </row>
    <row r="58" customFormat="false" ht="15" hidden="false" customHeight="false" outlineLevel="0" collapsed="false">
      <c r="A58" s="0" t="n">
        <f aca="false">Loan_Sample!A38</f>
        <v>1260</v>
      </c>
      <c r="B58" s="0" t="n">
        <f aca="false">Loan_Sample!U38</f>
        <v>199760.47</v>
      </c>
      <c r="C58" s="0" t="n">
        <f aca="false">Loan_Sample!K38+Inputs!$B$26</f>
        <v>7.13333320617676</v>
      </c>
      <c r="D58" s="0" t="n">
        <f aca="false">Loan_Sample!L38+Inputs!$B$26</f>
        <v>2.71025609970093</v>
      </c>
      <c r="E58" s="0" t="n">
        <f aca="false">Loan_Sample!E38/(1+Inputs!$B$25/100)</f>
        <v>65.0450668334961</v>
      </c>
      <c r="F58" s="0" t="n">
        <f aca="false">Loan_Sample!H38-Inputs!$B$24/100</f>
        <v>1.46133303642273</v>
      </c>
      <c r="G58" s="0" t="n">
        <f aca="false">IF(ISNUMBER(C58),INDEX(Scorecard!$D$54:$D$61,SUMPRODUCT(--(Scorecard!$G$54:$G$60&lt;C58))+1),Scorecard!$D$62)</f>
        <v>-0.541917179454542</v>
      </c>
      <c r="H58" s="0" t="n">
        <f aca="false">IF(ISNUMBER(D58),INDEX(Scorecard!$D$63:$D$68,SUMPRODUCT(--(Scorecard!$G$63:$G$67&lt;D58))+1),Scorecard!$D$69)</f>
        <v>0.322484508656054</v>
      </c>
      <c r="I58" s="0" t="n">
        <f aca="false">IF(ISNUMBER(E58),INDEX(Scorecard!$D$19:$D$26,SUMPRODUCT(--(Scorecard!$G$19:$G$25&lt;E58))+1),Scorecard!$D$27)</f>
        <v>0.233621608745691</v>
      </c>
      <c r="J58" s="0" t="n">
        <f aca="false">IF(ISNUMBER(F58),INDEX(Scorecard!$D$37:$D$44,SUMPRODUCT(--(Scorecard!$G$37:$G$43&lt;F58))+1),Scorecard!$D$45)</f>
        <v>-0.975503570149195</v>
      </c>
      <c r="K58" s="0" t="n">
        <f aca="false">Inputs!$B$10+Scorecard!$J$5*Loan_Sample!Y38+Scorecard!$J$6*Loan_Sample!Z38+Scorecard!$J$7*I58+Scorecard!$J$8*Loan_Sample!AB38+Scorecard!$J$9*J58+Scorecard!$J$10*Loan_Sample!AD38+Scorecard!$J$11*G58+Scorecard!$J$12*H58</f>
        <v>-2.91607832993163</v>
      </c>
      <c r="L58" s="0" t="n">
        <f aca="false">MIN(1-Inputs!$B$13,MAX(Inputs!$B$13,1/(1+EXP(-(Inputs!$B$11*K58+Inputs!$B$12)))))</f>
        <v>0.0518937214848573</v>
      </c>
      <c r="M58" s="0" t="n">
        <f aca="false">Loan_Sample!AH38*Inputs!$B$4*B58</f>
        <v>3628.20996785247</v>
      </c>
      <c r="N58" s="0" t="n">
        <f aca="false">L58*Inputs!$B$4*B58</f>
        <v>3628.20996785247</v>
      </c>
      <c r="O58" s="0" t="n">
        <f aca="false">Inputs!$B$37+Inputs!$B$38*MAX(Loan_Sample!H38-Inputs!$C$38,0)+Inputs!$B$39*MAX(Loan_Sample!H38-Inputs!$C$39,0)+Inputs!$B$40*MAX(Loan_Sample!H38-Inputs!$C$40,0)+Inputs!$B$41*MAX(Loan_Sample!H38-Inputs!$C$41,0)+Inputs!$B$42*Inputs!$B$14+Inputs!$B$43*MIN(Loan_Sample!I38/Inputs!$B$17,1)+Inputs!$B$44*MIN(Loan_Sample!E38,Inputs!$B$18)+Inputs!$B$45*Loan_Sample!C38</f>
        <v>-3.80063535791268</v>
      </c>
      <c r="P58" s="0" t="n">
        <f aca="false">MIN(1-Inputs!$B$13,MAX(Inputs!$B$13,1/(1+EXP(-(Inputs!$B$15*O58+Inputs!$B$16)))))</f>
        <v>0.0198703371107162</v>
      </c>
      <c r="Q58" s="0" t="n">
        <f aca="false">Inputs!$B$37+Inputs!$B$38*MAX(F58-Inputs!$C$38,0)+Inputs!$B$39*MAX(F58-Inputs!$C$39,0)+Inputs!$B$40*MAX(F58-Inputs!$C$40,0)+Inputs!$B$41*MAX(F58-Inputs!$C$41,0)+Inputs!$B$42*Inputs!$B$14+Inputs!$B$43*MIN(Loan_Sample!I38/Inputs!$B$17,1)+Inputs!$B$44*MIN(E58,Inputs!$B$18)+Inputs!$B$45*Loan_Sample!C38</f>
        <v>-3.80063535791268</v>
      </c>
      <c r="R58" s="0" t="n">
        <f aca="false">MIN(1-Inputs!$B$13,MAX(Inputs!$B$13,1/(1+EXP(-(Inputs!$B$15*Q58+Inputs!$B$16)))))</f>
        <v>0.0198703371107162</v>
      </c>
    </row>
    <row r="59" customFormat="false" ht="15" hidden="false" customHeight="false" outlineLevel="0" collapsed="false">
      <c r="A59" s="0" t="n">
        <f aca="false">Loan_Sample!A39</f>
        <v>1284</v>
      </c>
      <c r="B59" s="0" t="n">
        <f aca="false">Loan_Sample!U39</f>
        <v>207101.64</v>
      </c>
      <c r="C59" s="0" t="n">
        <f aca="false">Loan_Sample!K39+Inputs!$B$26</f>
        <v>4.80000019073486</v>
      </c>
      <c r="D59" s="0" t="n">
        <f aca="false">Loan_Sample!L39+Inputs!$B$26</f>
        <v>-0.208333015441895</v>
      </c>
      <c r="E59" s="0" t="n">
        <f aca="false">Loan_Sample!E39/(1+Inputs!$B$25/100)</f>
        <v>71.6925735473633</v>
      </c>
      <c r="F59" s="0" t="n">
        <f aca="false">Loan_Sample!H39-Inputs!$B$24/100</f>
        <v>-2.85233330726624</v>
      </c>
      <c r="G59" s="0" t="n">
        <f aca="false">IF(ISNUMBER(C59),INDEX(Scorecard!$D$54:$D$61,SUMPRODUCT(--(Scorecard!$G$54:$G$60&lt;C59))+1),Scorecard!$D$62)</f>
        <v>0.409483001259379</v>
      </c>
      <c r="H59" s="0" t="n">
        <f aca="false">IF(ISNUMBER(D59),INDEX(Scorecard!$D$63:$D$68,SUMPRODUCT(--(Scorecard!$G$63:$G$67&lt;D59))+1),Scorecard!$D$69)</f>
        <v>0.322484508656054</v>
      </c>
      <c r="I59" s="0" t="n">
        <f aca="false">IF(ISNUMBER(E59),INDEX(Scorecard!$D$19:$D$26,SUMPRODUCT(--(Scorecard!$G$19:$G$25&lt;E59))+1),Scorecard!$D$27)</f>
        <v>0.0530843085177338</v>
      </c>
      <c r="J59" s="0" t="n">
        <f aca="false">IF(ISNUMBER(F59),INDEX(Scorecard!$D$37:$D$44,SUMPRODUCT(--(Scorecard!$G$37:$G$43&lt;F59))+1),Scorecard!$D$45)</f>
        <v>1.35057635045042</v>
      </c>
      <c r="K59" s="0" t="n">
        <f aca="false">Inputs!$B$10+Scorecard!$J$5*Loan_Sample!Y39+Scorecard!$J$6*Loan_Sample!Z39+Scorecard!$J$7*I59+Scorecard!$J$8*Loan_Sample!AB39+Scorecard!$J$9*J59+Scorecard!$J$10*Loan_Sample!AD39+Scorecard!$J$11*G59+Scorecard!$J$12*H59</f>
        <v>-3.14656538512264</v>
      </c>
      <c r="L59" s="0" t="n">
        <f aca="false">MIN(1-Inputs!$B$13,MAX(Inputs!$B$13,1/(1+EXP(-(Inputs!$B$11*K59+Inputs!$B$12)))))</f>
        <v>0.0410519893974364</v>
      </c>
      <c r="M59" s="0" t="n">
        <f aca="false">Loan_Sample!AH39*Inputs!$B$4*B59</f>
        <v>2975.67701531509</v>
      </c>
      <c r="N59" s="0" t="n">
        <f aca="false">L59*Inputs!$B$4*B59</f>
        <v>2975.67701531509</v>
      </c>
      <c r="O59" s="0" t="n">
        <f aca="false">Inputs!$B$37+Inputs!$B$38*MAX(Loan_Sample!H39-Inputs!$C$38,0)+Inputs!$B$39*MAX(Loan_Sample!H39-Inputs!$C$39,0)+Inputs!$B$40*MAX(Loan_Sample!H39-Inputs!$C$40,0)+Inputs!$B$41*MAX(Loan_Sample!H39-Inputs!$C$41,0)+Inputs!$B$42*Inputs!$B$14+Inputs!$B$43*MIN(Loan_Sample!I39/Inputs!$B$17,1)+Inputs!$B$44*MIN(Loan_Sample!E39,Inputs!$B$18)+Inputs!$B$45*Loan_Sample!C39</f>
        <v>-6.1675420494395</v>
      </c>
      <c r="P59" s="0" t="n">
        <f aca="false">MIN(1-Inputs!$B$13,MAX(Inputs!$B$13,1/(1+EXP(-(Inputs!$B$15*O59+Inputs!$B$16)))))</f>
        <v>0.00137331578439303</v>
      </c>
      <c r="Q59" s="0" t="n">
        <f aca="false">Inputs!$B$37+Inputs!$B$38*MAX(F59-Inputs!$C$38,0)+Inputs!$B$39*MAX(F59-Inputs!$C$39,0)+Inputs!$B$40*MAX(F59-Inputs!$C$40,0)+Inputs!$B$41*MAX(F59-Inputs!$C$41,0)+Inputs!$B$42*Inputs!$B$14+Inputs!$B$43*MIN(Loan_Sample!I39/Inputs!$B$17,1)+Inputs!$B$44*MIN(E59,Inputs!$B$18)+Inputs!$B$45*Loan_Sample!C39</f>
        <v>-6.1675420494395</v>
      </c>
      <c r="R59" s="0" t="n">
        <f aca="false">MIN(1-Inputs!$B$13,MAX(Inputs!$B$13,1/(1+EXP(-(Inputs!$B$15*Q59+Inputs!$B$16)))))</f>
        <v>0.00137331578439303</v>
      </c>
    </row>
    <row r="60" customFormat="false" ht="15" hidden="false" customHeight="false" outlineLevel="0" collapsed="false">
      <c r="A60" s="0" t="n">
        <f aca="false">Loan_Sample!A40</f>
        <v>1319</v>
      </c>
      <c r="B60" s="0" t="n">
        <f aca="false">Loan_Sample!U40</f>
        <v>94161.99</v>
      </c>
      <c r="C60" s="0" t="n">
        <f aca="false">Loan_Sample!K40+Inputs!$B$26</f>
        <v>6.03333330154419</v>
      </c>
      <c r="D60" s="0" t="n">
        <f aca="false">Loan_Sample!L40+Inputs!$B$26</f>
        <v>2.71025633811951</v>
      </c>
      <c r="E60" s="0" t="n">
        <f aca="false">Loan_Sample!E40/(1+Inputs!$B$25/100)</f>
        <v>79.0137481689453</v>
      </c>
      <c r="F60" s="0" t="n">
        <f aca="false">Loan_Sample!H40-Inputs!$B$24/100</f>
        <v>1.16433310508728</v>
      </c>
      <c r="G60" s="0" t="n">
        <f aca="false">IF(ISNUMBER(C60),INDEX(Scorecard!$D$54:$D$61,SUMPRODUCT(--(Scorecard!$G$54:$G$60&lt;C60))+1),Scorecard!$D$62)</f>
        <v>0.0151758992857273</v>
      </c>
      <c r="H60" s="0" t="n">
        <f aca="false">IF(ISNUMBER(D60),INDEX(Scorecard!$D$63:$D$68,SUMPRODUCT(--(Scorecard!$G$63:$G$67&lt;D60))+1),Scorecard!$D$69)</f>
        <v>0.322484508656054</v>
      </c>
      <c r="I60" s="0" t="n">
        <f aca="false">IF(ISNUMBER(E60),INDEX(Scorecard!$D$19:$D$26,SUMPRODUCT(--(Scorecard!$G$19:$G$25&lt;E60))+1),Scorecard!$D$27)</f>
        <v>-0.0341578513653732</v>
      </c>
      <c r="J60" s="0" t="n">
        <f aca="false">IF(ISNUMBER(F60),INDEX(Scorecard!$D$37:$D$44,SUMPRODUCT(--(Scorecard!$G$37:$G$43&lt;F60))+1),Scorecard!$D$45)</f>
        <v>-0.975503570149195</v>
      </c>
      <c r="K60" s="0" t="n">
        <f aca="false">Inputs!$B$10+Scorecard!$J$5*Loan_Sample!Y40+Scorecard!$J$6*Loan_Sample!Z40+Scorecard!$J$7*I60+Scorecard!$J$8*Loan_Sample!AB40+Scorecard!$J$9*J60+Scorecard!$J$10*Loan_Sample!AD40+Scorecard!$J$11*G60+Scorecard!$J$12*H60</f>
        <v>-4.23868047691871</v>
      </c>
      <c r="L60" s="0" t="n">
        <f aca="false">MIN(1-Inputs!$B$13,MAX(Inputs!$B$13,1/(1+EXP(-(Inputs!$B$11*K60+Inputs!$B$12)))))</f>
        <v>0.0131859161466001</v>
      </c>
      <c r="M60" s="0" t="n">
        <f aca="false">Loan_Sample!AH40*Inputs!$B$4*B60</f>
        <v>434.564236517949</v>
      </c>
      <c r="N60" s="0" t="n">
        <f aca="false">L60*Inputs!$B$4*B60</f>
        <v>434.564236517949</v>
      </c>
      <c r="O60" s="0" t="n">
        <f aca="false">Inputs!$B$37+Inputs!$B$38*MAX(Loan_Sample!H40-Inputs!$C$38,0)+Inputs!$B$39*MAX(Loan_Sample!H40-Inputs!$C$39,0)+Inputs!$B$40*MAX(Loan_Sample!H40-Inputs!$C$40,0)+Inputs!$B$41*MAX(Loan_Sample!H40-Inputs!$C$41,0)+Inputs!$B$42*Inputs!$B$14+Inputs!$B$43*MIN(Loan_Sample!I40/Inputs!$B$17,1)+Inputs!$B$44*MIN(Loan_Sample!E40,Inputs!$B$18)+Inputs!$B$45*Loan_Sample!C40</f>
        <v>-3.66300269124218</v>
      </c>
      <c r="P60" s="0" t="n">
        <f aca="false">MIN(1-Inputs!$B$13,MAX(Inputs!$B$13,1/(1+EXP(-(Inputs!$B$15*O60+Inputs!$B$16)))))</f>
        <v>0.0231577373888561</v>
      </c>
      <c r="Q60" s="0" t="n">
        <f aca="false">Inputs!$B$37+Inputs!$B$38*MAX(F60-Inputs!$C$38,0)+Inputs!$B$39*MAX(F60-Inputs!$C$39,0)+Inputs!$B$40*MAX(F60-Inputs!$C$40,0)+Inputs!$B$41*MAX(F60-Inputs!$C$41,0)+Inputs!$B$42*Inputs!$B$14+Inputs!$B$43*MIN(Loan_Sample!I40/Inputs!$B$17,1)+Inputs!$B$44*MIN(E60,Inputs!$B$18)+Inputs!$B$45*Loan_Sample!C40</f>
        <v>-3.66300269124218</v>
      </c>
      <c r="R60" s="0" t="n">
        <f aca="false">MIN(1-Inputs!$B$13,MAX(Inputs!$B$13,1/(1+EXP(-(Inputs!$B$15*Q60+Inputs!$B$16)))))</f>
        <v>0.0231577373888561</v>
      </c>
    </row>
    <row r="61" customFormat="false" ht="15" hidden="false" customHeight="false" outlineLevel="0" collapsed="false">
      <c r="A61" s="0" t="n">
        <f aca="false">Loan_Sample!A41</f>
        <v>1349</v>
      </c>
      <c r="B61" s="0" t="n">
        <f aca="false">Loan_Sample!U41</f>
        <v>165470.12</v>
      </c>
      <c r="C61" s="0" t="n">
        <f aca="false">Loan_Sample!K41+Inputs!$B$26</f>
        <v>4.80000019073486</v>
      </c>
      <c r="D61" s="0" t="n">
        <f aca="false">Loan_Sample!L41+Inputs!$B$26</f>
        <v>-0.208333015441895</v>
      </c>
      <c r="E61" s="0" t="n">
        <f aca="false">Loan_Sample!E41/(1+Inputs!$B$25/100)</f>
        <v>71.9605560302734</v>
      </c>
      <c r="F61" s="0" t="n">
        <f aca="false">Loan_Sample!H41-Inputs!$B$24/100</f>
        <v>-3.6913332939148</v>
      </c>
      <c r="G61" s="0" t="n">
        <f aca="false">IF(ISNUMBER(C61),INDEX(Scorecard!$D$54:$D$61,SUMPRODUCT(--(Scorecard!$G$54:$G$60&lt;C61))+1),Scorecard!$D$62)</f>
        <v>0.409483001259379</v>
      </c>
      <c r="H61" s="0" t="n">
        <f aca="false">IF(ISNUMBER(D61),INDEX(Scorecard!$D$63:$D$68,SUMPRODUCT(--(Scorecard!$G$63:$G$67&lt;D61))+1),Scorecard!$D$69)</f>
        <v>0.322484508656054</v>
      </c>
      <c r="I61" s="0" t="n">
        <f aca="false">IF(ISNUMBER(E61),INDEX(Scorecard!$D$19:$D$26,SUMPRODUCT(--(Scorecard!$G$19:$G$25&lt;E61))+1),Scorecard!$D$27)</f>
        <v>0.0530843085177338</v>
      </c>
      <c r="J61" s="0" t="n">
        <f aca="false">IF(ISNUMBER(F61),INDEX(Scorecard!$D$37:$D$44,SUMPRODUCT(--(Scorecard!$G$37:$G$43&lt;F61))+1),Scorecard!$D$45)</f>
        <v>1.35057635045042</v>
      </c>
      <c r="K61" s="0" t="n">
        <f aca="false">Inputs!$B$10+Scorecard!$J$5*Loan_Sample!Y41+Scorecard!$J$6*Loan_Sample!Z41+Scorecard!$J$7*I61+Scorecard!$J$8*Loan_Sample!AB41+Scorecard!$J$9*J61+Scorecard!$J$10*Loan_Sample!AD41+Scorecard!$J$11*G61+Scorecard!$J$12*H61</f>
        <v>-5.47149103613238</v>
      </c>
      <c r="L61" s="0" t="n">
        <f aca="false">MIN(1-Inputs!$B$13,MAX(Inputs!$B$13,1/(1+EXP(-(Inputs!$B$11*K61+Inputs!$B$12)))))</f>
        <v>0.00357693171522824</v>
      </c>
      <c r="M61" s="0" t="n">
        <f aca="false">Loan_Sample!AH41*Inputs!$B$4*B61</f>
        <v>207.156362052718</v>
      </c>
      <c r="N61" s="0" t="n">
        <f aca="false">L61*Inputs!$B$4*B61</f>
        <v>207.156362052718</v>
      </c>
      <c r="O61" s="0" t="n">
        <f aca="false">Inputs!$B$37+Inputs!$B$38*MAX(Loan_Sample!H41-Inputs!$C$38,0)+Inputs!$B$39*MAX(Loan_Sample!H41-Inputs!$C$39,0)+Inputs!$B$40*MAX(Loan_Sample!H41-Inputs!$C$40,0)+Inputs!$B$41*MAX(Loan_Sample!H41-Inputs!$C$41,0)+Inputs!$B$42*Inputs!$B$14+Inputs!$B$43*MIN(Loan_Sample!I41/Inputs!$B$17,1)+Inputs!$B$44*MIN(Loan_Sample!E41,Inputs!$B$18)+Inputs!$B$45*Loan_Sample!C41</f>
        <v>-5.50276659300595</v>
      </c>
      <c r="P61" s="0" t="n">
        <f aca="false">MIN(1-Inputs!$B$13,MAX(Inputs!$B$13,1/(1+EXP(-(Inputs!$B$15*O61+Inputs!$B$16)))))</f>
        <v>0.00291944756212764</v>
      </c>
      <c r="Q61" s="0" t="n">
        <f aca="false">Inputs!$B$37+Inputs!$B$38*MAX(F61-Inputs!$C$38,0)+Inputs!$B$39*MAX(F61-Inputs!$C$39,0)+Inputs!$B$40*MAX(F61-Inputs!$C$40,0)+Inputs!$B$41*MAX(F61-Inputs!$C$41,0)+Inputs!$B$42*Inputs!$B$14+Inputs!$B$43*MIN(Loan_Sample!I41/Inputs!$B$17,1)+Inputs!$B$44*MIN(E61,Inputs!$B$18)+Inputs!$B$45*Loan_Sample!C41</f>
        <v>-5.50276659300595</v>
      </c>
      <c r="R61" s="0" t="n">
        <f aca="false">MIN(1-Inputs!$B$13,MAX(Inputs!$B$13,1/(1+EXP(-(Inputs!$B$15*Q61+Inputs!$B$16)))))</f>
        <v>0.00291944756212764</v>
      </c>
    </row>
    <row r="62" customFormat="false" ht="15" hidden="false" customHeight="false" outlineLevel="0" collapsed="false">
      <c r="A62" s="0" t="n">
        <f aca="false">Loan_Sample!A42</f>
        <v>1376</v>
      </c>
      <c r="B62" s="0" t="n">
        <f aca="false">Loan_Sample!U42</f>
        <v>66511.055</v>
      </c>
      <c r="C62" s="0" t="n">
        <f aca="false">Loan_Sample!K42+Inputs!$B$26</f>
        <v>4.15833330154419</v>
      </c>
      <c r="D62" s="0" t="n">
        <f aca="false">Loan_Sample!L42+Inputs!$B$26</f>
        <v>-1.875</v>
      </c>
      <c r="E62" s="0" t="n">
        <f aca="false">Loan_Sample!E42/(1+Inputs!$B$25/100)</f>
        <v>76.4792022705078</v>
      </c>
      <c r="F62" s="0" t="n">
        <f aca="false">Loan_Sample!H42-Inputs!$B$24/100</f>
        <v>-0.584666728973389</v>
      </c>
      <c r="G62" s="0" t="n">
        <f aca="false">IF(ISNUMBER(C62),INDEX(Scorecard!$D$54:$D$61,SUMPRODUCT(--(Scorecard!$G$54:$G$60&lt;C62))+1),Scorecard!$D$62)</f>
        <v>0.489050497890326</v>
      </c>
      <c r="H62" s="0" t="n">
        <f aca="false">IF(ISNUMBER(D62),INDEX(Scorecard!$D$63:$D$68,SUMPRODUCT(--(Scorecard!$G$63:$G$67&lt;D62))+1),Scorecard!$D$69)</f>
        <v>-0.340582194386522</v>
      </c>
      <c r="I62" s="0" t="n">
        <f aca="false">IF(ISNUMBER(E62),INDEX(Scorecard!$D$19:$D$26,SUMPRODUCT(--(Scorecard!$G$19:$G$25&lt;E62))+1),Scorecard!$D$27)</f>
        <v>-0.0341578513653732</v>
      </c>
      <c r="J62" s="0" t="n">
        <f aca="false">IF(ISNUMBER(F62),INDEX(Scorecard!$D$37:$D$44,SUMPRODUCT(--(Scorecard!$G$37:$G$43&lt;F62))+1),Scorecard!$D$45)</f>
        <v>1.35057635045042</v>
      </c>
      <c r="K62" s="0" t="n">
        <f aca="false">Inputs!$B$10+Scorecard!$J$5*Loan_Sample!Y42+Scorecard!$J$6*Loan_Sample!Z42+Scorecard!$J$7*I62+Scorecard!$J$8*Loan_Sample!AB42+Scorecard!$J$9*J62+Scorecard!$J$10*Loan_Sample!AD42+Scorecard!$J$11*G62+Scorecard!$J$12*H62</f>
        <v>-4.67564207066679</v>
      </c>
      <c r="L62" s="0" t="n">
        <f aca="false">MIN(1-Inputs!$B$13,MAX(Inputs!$B$13,1/(1+EXP(-(Inputs!$B$11*K62+Inputs!$B$12)))))</f>
        <v>0.0083162776551707</v>
      </c>
      <c r="M62" s="0" t="n">
        <f aca="false">Loan_Sample!AH42*Inputs!$B$4*B62</f>
        <v>193.593540181415</v>
      </c>
      <c r="N62" s="0" t="n">
        <f aca="false">L62*Inputs!$B$4*B62</f>
        <v>193.593540181415</v>
      </c>
      <c r="O62" s="0" t="n">
        <f aca="false">Inputs!$B$37+Inputs!$B$38*MAX(Loan_Sample!H42-Inputs!$C$38,0)+Inputs!$B$39*MAX(Loan_Sample!H42-Inputs!$C$39,0)+Inputs!$B$40*MAX(Loan_Sample!H42-Inputs!$C$40,0)+Inputs!$B$41*MAX(Loan_Sample!H42-Inputs!$C$41,0)+Inputs!$B$42*Inputs!$B$14+Inputs!$B$43*MIN(Loan_Sample!I42/Inputs!$B$17,1)+Inputs!$B$44*MIN(Loan_Sample!E42,Inputs!$B$18)+Inputs!$B$45*Loan_Sample!C42</f>
        <v>-6.12864392925941</v>
      </c>
      <c r="P62" s="0" t="n">
        <f aca="false">MIN(1-Inputs!$B$13,MAX(Inputs!$B$13,1/(1+EXP(-(Inputs!$B$15*O62+Inputs!$B$16)))))</f>
        <v>0.00143531643153405</v>
      </c>
      <c r="Q62" s="0" t="n">
        <f aca="false">Inputs!$B$37+Inputs!$B$38*MAX(F62-Inputs!$C$38,0)+Inputs!$B$39*MAX(F62-Inputs!$C$39,0)+Inputs!$B$40*MAX(F62-Inputs!$C$40,0)+Inputs!$B$41*MAX(F62-Inputs!$C$41,0)+Inputs!$B$42*Inputs!$B$14+Inputs!$B$43*MIN(Loan_Sample!I42/Inputs!$B$17,1)+Inputs!$B$44*MIN(E62,Inputs!$B$18)+Inputs!$B$45*Loan_Sample!C42</f>
        <v>-6.12864392925941</v>
      </c>
      <c r="R62" s="0" t="n">
        <f aca="false">MIN(1-Inputs!$B$13,MAX(Inputs!$B$13,1/(1+EXP(-(Inputs!$B$15*Q62+Inputs!$B$16)))))</f>
        <v>0.00143531643153405</v>
      </c>
    </row>
    <row r="63" customFormat="false" ht="15" hidden="false" customHeight="false" outlineLevel="0" collapsed="false">
      <c r="A63" s="0" t="n">
        <f aca="false">Loan_Sample!A43</f>
        <v>1393</v>
      </c>
      <c r="B63" s="0" t="n">
        <f aca="false">Loan_Sample!U43</f>
        <v>240008.02</v>
      </c>
      <c r="C63" s="0" t="n">
        <f aca="false">Loan_Sample!K43+Inputs!$B$26</f>
        <v>6.13333320617676</v>
      </c>
      <c r="D63" s="0" t="n">
        <f aca="false">Loan_Sample!L43+Inputs!$B$26</f>
        <v>-3.5</v>
      </c>
      <c r="E63" s="0" t="n">
        <f aca="false">Loan_Sample!E43/(1+Inputs!$B$25/100)</f>
        <v>73.7055206298828</v>
      </c>
      <c r="F63" s="0" t="n">
        <f aca="false">Loan_Sample!H43-Inputs!$B$24/100</f>
        <v>1.73733353614807</v>
      </c>
      <c r="G63" s="0" t="n">
        <f aca="false">IF(ISNUMBER(C63),INDEX(Scorecard!$D$54:$D$61,SUMPRODUCT(--(Scorecard!$G$54:$G$60&lt;C63))+1),Scorecard!$D$62)</f>
        <v>0.0151758992857273</v>
      </c>
      <c r="H63" s="0" t="n">
        <f aca="false">IF(ISNUMBER(D63),INDEX(Scorecard!$D$63:$D$68,SUMPRODUCT(--(Scorecard!$G$63:$G$67&lt;D63))+1),Scorecard!$D$69)</f>
        <v>-0.340582194386522</v>
      </c>
      <c r="I63" s="0" t="n">
        <f aca="false">IF(ISNUMBER(E63),INDEX(Scorecard!$D$19:$D$26,SUMPRODUCT(--(Scorecard!$G$19:$G$25&lt;E63))+1),Scorecard!$D$27)</f>
        <v>-0.0341578513653732</v>
      </c>
      <c r="J63" s="0" t="n">
        <f aca="false">IF(ISNUMBER(F63),INDEX(Scorecard!$D$37:$D$44,SUMPRODUCT(--(Scorecard!$G$37:$G$43&lt;F63))+1),Scorecard!$D$45)</f>
        <v>-0.975503570149195</v>
      </c>
      <c r="K63" s="0" t="n">
        <f aca="false">Inputs!$B$10+Scorecard!$J$5*Loan_Sample!Y43+Scorecard!$J$6*Loan_Sample!Z43+Scorecard!$J$7*I63+Scorecard!$J$8*Loan_Sample!AB43+Scorecard!$J$9*J63+Scorecard!$J$10*Loan_Sample!AD43+Scorecard!$J$11*G63+Scorecard!$J$12*H63</f>
        <v>-3.02989857844507</v>
      </c>
      <c r="L63" s="0" t="n">
        <f aca="false">MIN(1-Inputs!$B$13,MAX(Inputs!$B$13,1/(1+EXP(-(Inputs!$B$11*K63+Inputs!$B$12)))))</f>
        <v>0.046237841791247</v>
      </c>
      <c r="M63" s="0" t="n">
        <f aca="false">Loan_Sample!AH43*Inputs!$B$4*B63</f>
        <v>3884.10850008665</v>
      </c>
      <c r="N63" s="0" t="n">
        <f aca="false">L63*Inputs!$B$4*B63</f>
        <v>3884.10850008665</v>
      </c>
      <c r="O63" s="0" t="n">
        <f aca="false">Inputs!$B$37+Inputs!$B$38*MAX(Loan_Sample!H43-Inputs!$C$38,0)+Inputs!$B$39*MAX(Loan_Sample!H43-Inputs!$C$39,0)+Inputs!$B$40*MAX(Loan_Sample!H43-Inputs!$C$40,0)+Inputs!$B$41*MAX(Loan_Sample!H43-Inputs!$C$41,0)+Inputs!$B$42*Inputs!$B$14+Inputs!$B$43*MIN(Loan_Sample!I43/Inputs!$B$17,1)+Inputs!$B$44*MIN(Loan_Sample!E43,Inputs!$B$18)+Inputs!$B$45*Loan_Sample!C43</f>
        <v>-3.47501144048785</v>
      </c>
      <c r="P63" s="0" t="n">
        <f aca="false">MIN(1-Inputs!$B$13,MAX(Inputs!$B$13,1/(1+EXP(-(Inputs!$B$15*O63+Inputs!$B$16)))))</f>
        <v>0.0285179783402078</v>
      </c>
      <c r="Q63" s="0" t="n">
        <f aca="false">Inputs!$B$37+Inputs!$B$38*MAX(F63-Inputs!$C$38,0)+Inputs!$B$39*MAX(F63-Inputs!$C$39,0)+Inputs!$B$40*MAX(F63-Inputs!$C$40,0)+Inputs!$B$41*MAX(F63-Inputs!$C$41,0)+Inputs!$B$42*Inputs!$B$14+Inputs!$B$43*MIN(Loan_Sample!I43/Inputs!$B$17,1)+Inputs!$B$44*MIN(E63,Inputs!$B$18)+Inputs!$B$45*Loan_Sample!C43</f>
        <v>-3.47501144048785</v>
      </c>
      <c r="R63" s="0" t="n">
        <f aca="false">MIN(1-Inputs!$B$13,MAX(Inputs!$B$13,1/(1+EXP(-(Inputs!$B$15*Q63+Inputs!$B$16)))))</f>
        <v>0.0285179783402078</v>
      </c>
    </row>
    <row r="64" customFormat="false" ht="15" hidden="false" customHeight="false" outlineLevel="0" collapsed="false">
      <c r="A64" s="0" t="n">
        <f aca="false">Loan_Sample!A44</f>
        <v>1421</v>
      </c>
      <c r="B64" s="0" t="n">
        <f aca="false">Loan_Sample!U44</f>
        <v>197948.55</v>
      </c>
      <c r="C64" s="0" t="n">
        <f aca="false">Loan_Sample!K44+Inputs!$B$26</f>
        <v>9.3333330154419</v>
      </c>
      <c r="D64" s="0" t="n">
        <f aca="false">Loan_Sample!L44+Inputs!$B$26</f>
        <v>5.0717945098877</v>
      </c>
      <c r="E64" s="0" t="n">
        <f aca="false">Loan_Sample!E44/(1+Inputs!$B$25/100)</f>
        <v>61.7672538757324</v>
      </c>
      <c r="F64" s="0" t="n">
        <f aca="false">Loan_Sample!H44-Inputs!$B$24/100</f>
        <v>0.753666639328003</v>
      </c>
      <c r="G64" s="0" t="n">
        <f aca="false">IF(ISNUMBER(C64),INDEX(Scorecard!$D$54:$D$61,SUMPRODUCT(--(Scorecard!$G$54:$G$60&lt;C64))+1),Scorecard!$D$62)</f>
        <v>-0.541917179454542</v>
      </c>
      <c r="H64" s="0" t="n">
        <f aca="false">IF(ISNUMBER(D64),INDEX(Scorecard!$D$63:$D$68,SUMPRODUCT(--(Scorecard!$G$63:$G$67&lt;D64))+1),Scorecard!$D$69)</f>
        <v>0.322484508656054</v>
      </c>
      <c r="I64" s="0" t="n">
        <f aca="false">IF(ISNUMBER(E64),INDEX(Scorecard!$D$19:$D$26,SUMPRODUCT(--(Scorecard!$G$19:$G$25&lt;E64))+1),Scorecard!$D$27)</f>
        <v>0.233621608745691</v>
      </c>
      <c r="J64" s="0" t="n">
        <f aca="false">IF(ISNUMBER(F64),INDEX(Scorecard!$D$37:$D$44,SUMPRODUCT(--(Scorecard!$G$37:$G$43&lt;F64))+1),Scorecard!$D$45)</f>
        <v>-0.569454719285959</v>
      </c>
      <c r="K64" s="0" t="n">
        <f aca="false">Inputs!$B$10+Scorecard!$J$5*Loan_Sample!Y44+Scorecard!$J$6*Loan_Sample!Z44+Scorecard!$J$7*I64+Scorecard!$J$8*Loan_Sample!AB44+Scorecard!$J$9*J64+Scorecard!$J$10*Loan_Sample!AD44+Scorecard!$J$11*G64+Scorecard!$J$12*H64</f>
        <v>-6.63999262732397</v>
      </c>
      <c r="L64" s="0" t="n">
        <f aca="false">MIN(1-Inputs!$B$13,MAX(Inputs!$B$13,1/(1+EXP(-(Inputs!$B$11*K64+Inputs!$B$12)))))</f>
        <v>0.00103177828526569</v>
      </c>
      <c r="M64" s="0" t="n">
        <f aca="false">Loan_Sample!AH44*Inputs!$B$4*B64</f>
        <v>71.4836554214407</v>
      </c>
      <c r="N64" s="0" t="n">
        <f aca="false">L64*Inputs!$B$4*B64</f>
        <v>71.4836554214407</v>
      </c>
      <c r="O64" s="0" t="n">
        <f aca="false">Inputs!$B$37+Inputs!$B$38*MAX(Loan_Sample!H44-Inputs!$C$38,0)+Inputs!$B$39*MAX(Loan_Sample!H44-Inputs!$C$39,0)+Inputs!$B$40*MAX(Loan_Sample!H44-Inputs!$C$40,0)+Inputs!$B$41*MAX(Loan_Sample!H44-Inputs!$C$41,0)+Inputs!$B$42*Inputs!$B$14+Inputs!$B$43*MIN(Loan_Sample!I44/Inputs!$B$17,1)+Inputs!$B$44*MIN(Loan_Sample!E44,Inputs!$B$18)+Inputs!$B$45*Loan_Sample!C44</f>
        <v>-3.50785127300391</v>
      </c>
      <c r="P64" s="0" t="n">
        <f aca="false">MIN(1-Inputs!$B$13,MAX(Inputs!$B$13,1/(1+EXP(-(Inputs!$B$15*O64+Inputs!$B$16)))))</f>
        <v>0.0275017047404264</v>
      </c>
      <c r="Q64" s="0" t="n">
        <f aca="false">Inputs!$B$37+Inputs!$B$38*MAX(F64-Inputs!$C$38,0)+Inputs!$B$39*MAX(F64-Inputs!$C$39,0)+Inputs!$B$40*MAX(F64-Inputs!$C$40,0)+Inputs!$B$41*MAX(F64-Inputs!$C$41,0)+Inputs!$B$42*Inputs!$B$14+Inputs!$B$43*MIN(Loan_Sample!I44/Inputs!$B$17,1)+Inputs!$B$44*MIN(E64,Inputs!$B$18)+Inputs!$B$45*Loan_Sample!C44</f>
        <v>-3.50785127300391</v>
      </c>
      <c r="R64" s="0" t="n">
        <f aca="false">MIN(1-Inputs!$B$13,MAX(Inputs!$B$13,1/(1+EXP(-(Inputs!$B$15*Q64+Inputs!$B$16)))))</f>
        <v>0.0275017047404264</v>
      </c>
    </row>
    <row r="65" customFormat="false" ht="15" hidden="false" customHeight="false" outlineLevel="0" collapsed="false">
      <c r="A65" s="0" t="n">
        <f aca="false">Loan_Sample!A45</f>
        <v>1447</v>
      </c>
      <c r="B65" s="0" t="n">
        <f aca="false">Loan_Sample!U45</f>
        <v>149338.92</v>
      </c>
      <c r="C65" s="0" t="n">
        <f aca="false">Loan_Sample!K45+Inputs!$B$26</f>
        <v>4</v>
      </c>
      <c r="D65" s="0" t="n">
        <f aca="false">Loan_Sample!L45+Inputs!$B$26</f>
        <v>-0.458333492279053</v>
      </c>
      <c r="E65" s="0" t="n">
        <f aca="false">Loan_Sample!E45/(1+Inputs!$B$25/100)</f>
        <v>60.8025093078613</v>
      </c>
      <c r="F65" s="0" t="n">
        <f aca="false">Loan_Sample!H45-Inputs!$B$24/100</f>
        <v>-3.22833347320557</v>
      </c>
      <c r="G65" s="0" t="n">
        <f aca="false">IF(ISNUMBER(C65),INDEX(Scorecard!$D$54:$D$61,SUMPRODUCT(--(Scorecard!$G$54:$G$60&lt;C65))+1),Scorecard!$D$62)</f>
        <v>0.489050497890326</v>
      </c>
      <c r="H65" s="0" t="n">
        <f aca="false">IF(ISNUMBER(D65),INDEX(Scorecard!$D$63:$D$68,SUMPRODUCT(--(Scorecard!$G$63:$G$67&lt;D65))+1),Scorecard!$D$69)</f>
        <v>0.322484508656054</v>
      </c>
      <c r="I65" s="0" t="n">
        <f aca="false">IF(ISNUMBER(E65),INDEX(Scorecard!$D$19:$D$26,SUMPRODUCT(--(Scorecard!$G$19:$G$25&lt;E65))+1),Scorecard!$D$27)</f>
        <v>0.233621608745691</v>
      </c>
      <c r="J65" s="0" t="n">
        <f aca="false">IF(ISNUMBER(F65),INDEX(Scorecard!$D$37:$D$44,SUMPRODUCT(--(Scorecard!$G$37:$G$43&lt;F65))+1),Scorecard!$D$45)</f>
        <v>1.35057635045042</v>
      </c>
      <c r="K65" s="0" t="n">
        <f aca="false">Inputs!$B$10+Scorecard!$J$5*Loan_Sample!Y45+Scorecard!$J$6*Loan_Sample!Z45+Scorecard!$J$7*I65+Scorecard!$J$8*Loan_Sample!AB45+Scorecard!$J$9*J65+Scorecard!$J$10*Loan_Sample!AD45+Scorecard!$J$11*G65+Scorecard!$J$12*H65</f>
        <v>-5.17402957379363</v>
      </c>
      <c r="L65" s="0" t="n">
        <f aca="false">MIN(1-Inputs!$B$13,MAX(Inputs!$B$13,1/(1+EXP(-(Inputs!$B$11*K65+Inputs!$B$12)))))</f>
        <v>0.00490523737336228</v>
      </c>
      <c r="M65" s="0" t="n">
        <f aca="false">Loan_Sample!AH45*Inputs!$B$4*B65</f>
        <v>256.389998088546</v>
      </c>
      <c r="N65" s="0" t="n">
        <f aca="false">L65*Inputs!$B$4*B65</f>
        <v>256.389998088546</v>
      </c>
      <c r="O65" s="0" t="n">
        <f aca="false">Inputs!$B$37+Inputs!$B$38*MAX(Loan_Sample!H45-Inputs!$C$38,0)+Inputs!$B$39*MAX(Loan_Sample!H45-Inputs!$C$39,0)+Inputs!$B$40*MAX(Loan_Sample!H45-Inputs!$C$40,0)+Inputs!$B$41*MAX(Loan_Sample!H45-Inputs!$C$41,0)+Inputs!$B$42*Inputs!$B$14+Inputs!$B$43*MIN(Loan_Sample!I45/Inputs!$B$17,1)+Inputs!$B$44*MIN(Loan_Sample!E45,Inputs!$B$18)+Inputs!$B$45*Loan_Sample!C45</f>
        <v>-5.85523006648177</v>
      </c>
      <c r="P65" s="0" t="n">
        <f aca="false">MIN(1-Inputs!$B$13,MAX(Inputs!$B$13,1/(1+EXP(-(Inputs!$B$15*O65+Inputs!$B$16)))))</f>
        <v>0.00195752069949702</v>
      </c>
      <c r="Q65" s="0" t="n">
        <f aca="false">Inputs!$B$37+Inputs!$B$38*MAX(F65-Inputs!$C$38,0)+Inputs!$B$39*MAX(F65-Inputs!$C$39,0)+Inputs!$B$40*MAX(F65-Inputs!$C$40,0)+Inputs!$B$41*MAX(F65-Inputs!$C$41,0)+Inputs!$B$42*Inputs!$B$14+Inputs!$B$43*MIN(Loan_Sample!I45/Inputs!$B$17,1)+Inputs!$B$44*MIN(E65,Inputs!$B$18)+Inputs!$B$45*Loan_Sample!C45</f>
        <v>-5.85523006648177</v>
      </c>
      <c r="R65" s="0" t="n">
        <f aca="false">MIN(1-Inputs!$B$13,MAX(Inputs!$B$13,1/(1+EXP(-(Inputs!$B$15*Q65+Inputs!$B$16)))))</f>
        <v>0.00195752069949702</v>
      </c>
    </row>
    <row r="66" customFormat="false" ht="15" hidden="false" customHeight="false" outlineLevel="0" collapsed="false">
      <c r="A66" s="0" t="n">
        <f aca="false">Loan_Sample!A46</f>
        <v>1485</v>
      </c>
      <c r="B66" s="0" t="n">
        <f aca="false">Loan_Sample!U46</f>
        <v>198262.34</v>
      </c>
      <c r="C66" s="0" t="n">
        <f aca="false">Loan_Sample!K46+Inputs!$B$26</f>
        <v>5.73333311080933</v>
      </c>
      <c r="D66" s="0" t="n">
        <f aca="false">Loan_Sample!L46+Inputs!$B$26</f>
        <v>-3.50000047683716</v>
      </c>
      <c r="E66" s="0" t="n">
        <f aca="false">Loan_Sample!E46/(1+Inputs!$B$25/100)</f>
        <v>55.1413421630859</v>
      </c>
      <c r="F66" s="0" t="n">
        <f aca="false">Loan_Sample!H46-Inputs!$B$24/100</f>
        <v>1.42733311653137</v>
      </c>
      <c r="G66" s="0" t="n">
        <f aca="false">IF(ISNUMBER(C66),INDEX(Scorecard!$D$54:$D$61,SUMPRODUCT(--(Scorecard!$G$54:$G$60&lt;C66))+1),Scorecard!$D$62)</f>
        <v>0.0151758992857273</v>
      </c>
      <c r="H66" s="0" t="n">
        <f aca="false">IF(ISNUMBER(D66),INDEX(Scorecard!$D$63:$D$68,SUMPRODUCT(--(Scorecard!$G$63:$G$67&lt;D66))+1),Scorecard!$D$69)</f>
        <v>-0.340582194386522</v>
      </c>
      <c r="I66" s="0" t="n">
        <f aca="false">IF(ISNUMBER(E66),INDEX(Scorecard!$D$19:$D$26,SUMPRODUCT(--(Scorecard!$G$19:$G$25&lt;E66))+1),Scorecard!$D$27)</f>
        <v>0.285899340811827</v>
      </c>
      <c r="J66" s="0" t="n">
        <f aca="false">IF(ISNUMBER(F66),INDEX(Scorecard!$D$37:$D$44,SUMPRODUCT(--(Scorecard!$G$37:$G$43&lt;F66))+1),Scorecard!$D$45)</f>
        <v>-0.975503570149195</v>
      </c>
      <c r="K66" s="0" t="n">
        <f aca="false">Inputs!$B$10+Scorecard!$J$5*Loan_Sample!Y46+Scorecard!$J$6*Loan_Sample!Z46+Scorecard!$J$7*I66+Scorecard!$J$8*Loan_Sample!AB46+Scorecard!$J$9*J66+Scorecard!$J$10*Loan_Sample!AD46+Scorecard!$J$11*G66+Scorecard!$J$12*H66</f>
        <v>-5.24893918804108</v>
      </c>
      <c r="L66" s="0" t="n">
        <f aca="false">MIN(1-Inputs!$B$13,MAX(Inputs!$B$13,1/(1+EXP(-(Inputs!$B$11*K66+Inputs!$B$12)))))</f>
        <v>0.0045304297908804</v>
      </c>
      <c r="M66" s="0" t="n">
        <f aca="false">Loan_Sample!AH46*Inputs!$B$4*B66</f>
        <v>314.374764040981</v>
      </c>
      <c r="N66" s="0" t="n">
        <f aca="false">L66*Inputs!$B$4*B66</f>
        <v>314.374764040981</v>
      </c>
      <c r="O66" s="0" t="n">
        <f aca="false">Inputs!$B$37+Inputs!$B$38*MAX(Loan_Sample!H46-Inputs!$C$38,0)+Inputs!$B$39*MAX(Loan_Sample!H46-Inputs!$C$39,0)+Inputs!$B$40*MAX(Loan_Sample!H46-Inputs!$C$40,0)+Inputs!$B$41*MAX(Loan_Sample!H46-Inputs!$C$41,0)+Inputs!$B$42*Inputs!$B$14+Inputs!$B$43*MIN(Loan_Sample!I46/Inputs!$B$17,1)+Inputs!$B$44*MIN(Loan_Sample!E46,Inputs!$B$18)+Inputs!$B$45*Loan_Sample!C46</f>
        <v>-3.29261266320496</v>
      </c>
      <c r="P66" s="0" t="n">
        <f aca="false">MIN(1-Inputs!$B$13,MAX(Inputs!$B$13,1/(1+EXP(-(Inputs!$B$15*O66+Inputs!$B$16)))))</f>
        <v>0.0348598565649394</v>
      </c>
      <c r="Q66" s="0" t="n">
        <f aca="false">Inputs!$B$37+Inputs!$B$38*MAX(F66-Inputs!$C$38,0)+Inputs!$B$39*MAX(F66-Inputs!$C$39,0)+Inputs!$B$40*MAX(F66-Inputs!$C$40,0)+Inputs!$B$41*MAX(F66-Inputs!$C$41,0)+Inputs!$B$42*Inputs!$B$14+Inputs!$B$43*MIN(Loan_Sample!I46/Inputs!$B$17,1)+Inputs!$B$44*MIN(E66,Inputs!$B$18)+Inputs!$B$45*Loan_Sample!C46</f>
        <v>-3.29261266320496</v>
      </c>
      <c r="R66" s="0" t="n">
        <f aca="false">MIN(1-Inputs!$B$13,MAX(Inputs!$B$13,1/(1+EXP(-(Inputs!$B$15*Q66+Inputs!$B$16)))))</f>
        <v>0.0348598565649394</v>
      </c>
    </row>
    <row r="67" customFormat="false" ht="15" hidden="false" customHeight="false" outlineLevel="0" collapsed="false">
      <c r="A67" s="0" t="n">
        <f aca="false">Loan_Sample!A47</f>
        <v>1489</v>
      </c>
      <c r="B67" s="0" t="n">
        <f aca="false">Loan_Sample!U47</f>
        <v>238227.33</v>
      </c>
      <c r="C67" s="0" t="n">
        <f aca="false">Loan_Sample!K47+Inputs!$B$26</f>
        <v>4.80000019073486</v>
      </c>
      <c r="D67" s="0" t="n">
        <f aca="false">Loan_Sample!L47+Inputs!$B$26</f>
        <v>-0.208333015441895</v>
      </c>
      <c r="E67" s="0" t="n">
        <f aca="false">Loan_Sample!E47/(1+Inputs!$B$25/100)</f>
        <v>56.699836730957</v>
      </c>
      <c r="F67" s="0" t="n">
        <f aca="false">Loan_Sample!H47-Inputs!$B$24/100</f>
        <v>-2.18733310699463</v>
      </c>
      <c r="G67" s="0" t="n">
        <f aca="false">IF(ISNUMBER(C67),INDEX(Scorecard!$D$54:$D$61,SUMPRODUCT(--(Scorecard!$G$54:$G$60&lt;C67))+1),Scorecard!$D$62)</f>
        <v>0.409483001259379</v>
      </c>
      <c r="H67" s="0" t="n">
        <f aca="false">IF(ISNUMBER(D67),INDEX(Scorecard!$D$63:$D$68,SUMPRODUCT(--(Scorecard!$G$63:$G$67&lt;D67))+1),Scorecard!$D$69)</f>
        <v>0.322484508656054</v>
      </c>
      <c r="I67" s="0" t="n">
        <f aca="false">IF(ISNUMBER(E67),INDEX(Scorecard!$D$19:$D$26,SUMPRODUCT(--(Scorecard!$G$19:$G$25&lt;E67))+1),Scorecard!$D$27)</f>
        <v>0.285899340811827</v>
      </c>
      <c r="J67" s="0" t="n">
        <f aca="false">IF(ISNUMBER(F67),INDEX(Scorecard!$D$37:$D$44,SUMPRODUCT(--(Scorecard!$G$37:$G$43&lt;F67))+1),Scorecard!$D$45)</f>
        <v>1.35057635045042</v>
      </c>
      <c r="K67" s="0" t="n">
        <f aca="false">Inputs!$B$10+Scorecard!$J$5*Loan_Sample!Y47+Scorecard!$J$6*Loan_Sample!Z47+Scorecard!$J$7*I67+Scorecard!$J$8*Loan_Sample!AB47+Scorecard!$J$9*J67+Scorecard!$J$10*Loan_Sample!AD47+Scorecard!$J$11*G67+Scorecard!$J$12*H67</f>
        <v>-4.75237026069154</v>
      </c>
      <c r="L67" s="0" t="n">
        <f aca="false">MIN(1-Inputs!$B$13,MAX(Inputs!$B$13,1/(1+EXP(-(Inputs!$B$11*K67+Inputs!$B$12)))))</f>
        <v>0.00766807867271636</v>
      </c>
      <c r="M67" s="0" t="n">
        <f aca="false">Loan_Sample!AH47*Inputs!$B$4*B67</f>
        <v>639.361067950906</v>
      </c>
      <c r="N67" s="0" t="n">
        <f aca="false">L67*Inputs!$B$4*B67</f>
        <v>639.361067950906</v>
      </c>
      <c r="O67" s="0" t="n">
        <f aca="false">Inputs!$B$37+Inputs!$B$38*MAX(Loan_Sample!H47-Inputs!$C$38,0)+Inputs!$B$39*MAX(Loan_Sample!H47-Inputs!$C$39,0)+Inputs!$B$40*MAX(Loan_Sample!H47-Inputs!$C$40,0)+Inputs!$B$41*MAX(Loan_Sample!H47-Inputs!$C$41,0)+Inputs!$B$42*Inputs!$B$14+Inputs!$B$43*MIN(Loan_Sample!I47/Inputs!$B$17,1)+Inputs!$B$44*MIN(Loan_Sample!E47,Inputs!$B$18)+Inputs!$B$45*Loan_Sample!C47</f>
        <v>-5.53137438599618</v>
      </c>
      <c r="P67" s="0" t="n">
        <f aca="false">MIN(1-Inputs!$B$13,MAX(Inputs!$B$13,1/(1+EXP(-(Inputs!$B$15*O67+Inputs!$B$16)))))</f>
        <v>0.00282629461757535</v>
      </c>
      <c r="Q67" s="0" t="n">
        <f aca="false">Inputs!$B$37+Inputs!$B$38*MAX(F67-Inputs!$C$38,0)+Inputs!$B$39*MAX(F67-Inputs!$C$39,0)+Inputs!$B$40*MAX(F67-Inputs!$C$40,0)+Inputs!$B$41*MAX(F67-Inputs!$C$41,0)+Inputs!$B$42*Inputs!$B$14+Inputs!$B$43*MIN(Loan_Sample!I47/Inputs!$B$17,1)+Inputs!$B$44*MIN(E67,Inputs!$B$18)+Inputs!$B$45*Loan_Sample!C47</f>
        <v>-5.53137438599618</v>
      </c>
      <c r="R67" s="0" t="n">
        <f aca="false">MIN(1-Inputs!$B$13,MAX(Inputs!$B$13,1/(1+EXP(-(Inputs!$B$15*Q67+Inputs!$B$16)))))</f>
        <v>0.00282629461757535</v>
      </c>
    </row>
    <row r="68" customFormat="false" ht="15" hidden="false" customHeight="false" outlineLevel="0" collapsed="false">
      <c r="A68" s="0" t="n">
        <f aca="false">Loan_Sample!A48</f>
        <v>1548</v>
      </c>
      <c r="B68" s="0" t="n">
        <f aca="false">Loan_Sample!U48</f>
        <v>149967.4</v>
      </c>
      <c r="C68" s="0" t="n">
        <f aca="false">Loan_Sample!K48+Inputs!$B$26</f>
        <v>4.19999980926514</v>
      </c>
      <c r="D68" s="0" t="n">
        <f aca="false">Loan_Sample!L48+Inputs!$B$26</f>
        <v>-0.458333492279053</v>
      </c>
      <c r="E68" s="0" t="n">
        <f aca="false">Loan_Sample!E48/(1+Inputs!$B$25/100)</f>
        <v>72.4458541870117</v>
      </c>
      <c r="F68" s="0" t="n">
        <f aca="false">Loan_Sample!H48-Inputs!$B$24/100</f>
        <v>-3.3103334903717</v>
      </c>
      <c r="G68" s="0" t="n">
        <f aca="false">IF(ISNUMBER(C68),INDEX(Scorecard!$D$54:$D$61,SUMPRODUCT(--(Scorecard!$G$54:$G$60&lt;C68))+1),Scorecard!$D$62)</f>
        <v>0.489050497890326</v>
      </c>
      <c r="H68" s="0" t="n">
        <f aca="false">IF(ISNUMBER(D68),INDEX(Scorecard!$D$63:$D$68,SUMPRODUCT(--(Scorecard!$G$63:$G$67&lt;D68))+1),Scorecard!$D$69)</f>
        <v>0.322484508656054</v>
      </c>
      <c r="I68" s="0" t="n">
        <f aca="false">IF(ISNUMBER(E68),INDEX(Scorecard!$D$19:$D$26,SUMPRODUCT(--(Scorecard!$G$19:$G$25&lt;E68))+1),Scorecard!$D$27)</f>
        <v>-0.0341578513653732</v>
      </c>
      <c r="J68" s="0" t="n">
        <f aca="false">IF(ISNUMBER(F68),INDEX(Scorecard!$D$37:$D$44,SUMPRODUCT(--(Scorecard!$G$37:$G$43&lt;F68))+1),Scorecard!$D$45)</f>
        <v>1.35057635045042</v>
      </c>
      <c r="K68" s="0" t="n">
        <f aca="false">Inputs!$B$10+Scorecard!$J$5*Loan_Sample!Y48+Scorecard!$J$6*Loan_Sample!Z48+Scorecard!$J$7*I68+Scorecard!$J$8*Loan_Sample!AB48+Scorecard!$J$9*J68+Scorecard!$J$10*Loan_Sample!AD48+Scorecard!$J$11*G68+Scorecard!$J$12*H68</f>
        <v>-5.02074691352167</v>
      </c>
      <c r="L68" s="0" t="n">
        <f aca="false">MIN(1-Inputs!$B$13,MAX(Inputs!$B$13,1/(1+EXP(-(Inputs!$B$11*K68+Inputs!$B$12)))))</f>
        <v>0.00577103833489613</v>
      </c>
      <c r="M68" s="0" t="n">
        <f aca="false">Loan_Sample!AH48*Inputs!$B$4*B68</f>
        <v>302.913665034646</v>
      </c>
      <c r="N68" s="0" t="n">
        <f aca="false">L68*Inputs!$B$4*B68</f>
        <v>302.913665034646</v>
      </c>
      <c r="O68" s="0" t="n">
        <f aca="false">Inputs!$B$37+Inputs!$B$38*MAX(Loan_Sample!H48-Inputs!$C$38,0)+Inputs!$B$39*MAX(Loan_Sample!H48-Inputs!$C$39,0)+Inputs!$B$40*MAX(Loan_Sample!H48-Inputs!$C$40,0)+Inputs!$B$41*MAX(Loan_Sample!H48-Inputs!$C$41,0)+Inputs!$B$42*Inputs!$B$14+Inputs!$B$43*MIN(Loan_Sample!I48/Inputs!$B$17,1)+Inputs!$B$44*MIN(Loan_Sample!E48,Inputs!$B$18)+Inputs!$B$45*Loan_Sample!C48</f>
        <v>-6.02848809881154</v>
      </c>
      <c r="P68" s="0" t="n">
        <f aca="false">MIN(1-Inputs!$B$13,MAX(Inputs!$B$13,1/(1+EXP(-(Inputs!$B$15*O68+Inputs!$B$16)))))</f>
        <v>0.00160812557896807</v>
      </c>
      <c r="Q68" s="0" t="n">
        <f aca="false">Inputs!$B$37+Inputs!$B$38*MAX(F68-Inputs!$C$38,0)+Inputs!$B$39*MAX(F68-Inputs!$C$39,0)+Inputs!$B$40*MAX(F68-Inputs!$C$40,0)+Inputs!$B$41*MAX(F68-Inputs!$C$41,0)+Inputs!$B$42*Inputs!$B$14+Inputs!$B$43*MIN(Loan_Sample!I48/Inputs!$B$17,1)+Inputs!$B$44*MIN(E68,Inputs!$B$18)+Inputs!$B$45*Loan_Sample!C48</f>
        <v>-6.02848809881154</v>
      </c>
      <c r="R68" s="0" t="n">
        <f aca="false">MIN(1-Inputs!$B$13,MAX(Inputs!$B$13,1/(1+EXP(-(Inputs!$B$15*Q68+Inputs!$B$16)))))</f>
        <v>0.00160812557896807</v>
      </c>
    </row>
    <row r="69" customFormat="false" ht="15" hidden="false" customHeight="false" outlineLevel="0" collapsed="false">
      <c r="A69" s="0" t="n">
        <f aca="false">Loan_Sample!A49</f>
        <v>1566</v>
      </c>
      <c r="B69" s="0" t="n">
        <f aca="false">Loan_Sample!U49</f>
        <v>231982.62</v>
      </c>
      <c r="C69" s="0" t="n">
        <f aca="false">Loan_Sample!K49+Inputs!$B$26</f>
        <v>6.13333320617676</v>
      </c>
      <c r="D69" s="0" t="n">
        <f aca="false">Loan_Sample!L49+Inputs!$B$26</f>
        <v>-3.5</v>
      </c>
      <c r="E69" s="0" t="n">
        <f aca="false">Loan_Sample!E49/(1+Inputs!$B$25/100)</f>
        <v>60.1838493347168</v>
      </c>
      <c r="F69" s="0" t="n">
        <f aca="false">Loan_Sample!H49-Inputs!$B$24/100</f>
        <v>1.4523332118988</v>
      </c>
      <c r="G69" s="0" t="n">
        <f aca="false">IF(ISNUMBER(C69),INDEX(Scorecard!$D$54:$D$61,SUMPRODUCT(--(Scorecard!$G$54:$G$60&lt;C69))+1),Scorecard!$D$62)</f>
        <v>0.0151758992857273</v>
      </c>
      <c r="H69" s="0" t="n">
        <f aca="false">IF(ISNUMBER(D69),INDEX(Scorecard!$D$63:$D$68,SUMPRODUCT(--(Scorecard!$G$63:$G$67&lt;D69))+1),Scorecard!$D$69)</f>
        <v>-0.340582194386522</v>
      </c>
      <c r="I69" s="0" t="n">
        <f aca="false">IF(ISNUMBER(E69),INDEX(Scorecard!$D$19:$D$26,SUMPRODUCT(--(Scorecard!$G$19:$G$25&lt;E69))+1),Scorecard!$D$27)</f>
        <v>0.267179331770092</v>
      </c>
      <c r="J69" s="0" t="n">
        <f aca="false">IF(ISNUMBER(F69),INDEX(Scorecard!$D$37:$D$44,SUMPRODUCT(--(Scorecard!$G$37:$G$43&lt;F69))+1),Scorecard!$D$45)</f>
        <v>-0.975503570149195</v>
      </c>
      <c r="K69" s="0" t="n">
        <f aca="false">Inputs!$B$10+Scorecard!$J$5*Loan_Sample!Y49+Scorecard!$J$6*Loan_Sample!Z49+Scorecard!$J$7*I69+Scorecard!$J$8*Loan_Sample!AB49+Scorecard!$J$9*J69+Scorecard!$J$10*Loan_Sample!AD49+Scorecard!$J$11*G69+Scorecard!$J$12*H69</f>
        <v>-5.58782117756851</v>
      </c>
      <c r="L69" s="0" t="n">
        <f aca="false">MIN(1-Inputs!$B$13,MAX(Inputs!$B$13,1/(1+EXP(-(Inputs!$B$11*K69+Inputs!$B$12)))))</f>
        <v>0.00316103598551363</v>
      </c>
      <c r="M69" s="0" t="n">
        <f aca="false">Loan_Sample!AH49*Inputs!$B$4*B69</f>
        <v>256.656893441807</v>
      </c>
      <c r="N69" s="0" t="n">
        <f aca="false">L69*Inputs!$B$4*B69</f>
        <v>256.656893441807</v>
      </c>
      <c r="O69" s="0" t="n">
        <f aca="false">Inputs!$B$37+Inputs!$B$38*MAX(Loan_Sample!H49-Inputs!$C$38,0)+Inputs!$B$39*MAX(Loan_Sample!H49-Inputs!$C$39,0)+Inputs!$B$40*MAX(Loan_Sample!H49-Inputs!$C$40,0)+Inputs!$B$41*MAX(Loan_Sample!H49-Inputs!$C$41,0)+Inputs!$B$42*Inputs!$B$14+Inputs!$B$43*MIN(Loan_Sample!I49/Inputs!$B$17,1)+Inputs!$B$44*MIN(Loan_Sample!E49,Inputs!$B$18)+Inputs!$B$45*Loan_Sample!C49</f>
        <v>-3.35922343494029</v>
      </c>
      <c r="P69" s="0" t="n">
        <f aca="false">MIN(1-Inputs!$B$13,MAX(Inputs!$B$13,1/(1+EXP(-(Inputs!$B$15*O69+Inputs!$B$16)))))</f>
        <v>0.0323999979982905</v>
      </c>
      <c r="Q69" s="0" t="n">
        <f aca="false">Inputs!$B$37+Inputs!$B$38*MAX(F69-Inputs!$C$38,0)+Inputs!$B$39*MAX(F69-Inputs!$C$39,0)+Inputs!$B$40*MAX(F69-Inputs!$C$40,0)+Inputs!$B$41*MAX(F69-Inputs!$C$41,0)+Inputs!$B$42*Inputs!$B$14+Inputs!$B$43*MIN(Loan_Sample!I49/Inputs!$B$17,1)+Inputs!$B$44*MIN(E69,Inputs!$B$18)+Inputs!$B$45*Loan_Sample!C49</f>
        <v>-3.35922343494029</v>
      </c>
      <c r="R69" s="0" t="n">
        <f aca="false">MIN(1-Inputs!$B$13,MAX(Inputs!$B$13,1/(1+EXP(-(Inputs!$B$15*Q69+Inputs!$B$16)))))</f>
        <v>0.0323999979982905</v>
      </c>
    </row>
    <row r="70" customFormat="false" ht="15" hidden="false" customHeight="false" outlineLevel="0" collapsed="false">
      <c r="A70" s="0" t="n">
        <f aca="false">Loan_Sample!A50</f>
        <v>1568</v>
      </c>
      <c r="B70" s="0" t="n">
        <f aca="false">Loan_Sample!U50</f>
        <v>220092.12</v>
      </c>
      <c r="C70" s="0" t="n">
        <f aca="false">Loan_Sample!K50+Inputs!$B$26</f>
        <v>4.85833311080933</v>
      </c>
      <c r="D70" s="0" t="n">
        <f aca="false">Loan_Sample!L50+Inputs!$B$26</f>
        <v>-1.875</v>
      </c>
      <c r="E70" s="0" t="n">
        <f aca="false">Loan_Sample!E50/(1+Inputs!$B$25/100)</f>
        <v>78.2993545532227</v>
      </c>
      <c r="F70" s="0" t="n">
        <f aca="false">Loan_Sample!H50-Inputs!$B$24/100</f>
        <v>-0.462666749954224</v>
      </c>
      <c r="G70" s="0" t="n">
        <f aca="false">IF(ISNUMBER(C70),INDEX(Scorecard!$D$54:$D$61,SUMPRODUCT(--(Scorecard!$G$54:$G$60&lt;C70))+1),Scorecard!$D$62)</f>
        <v>0.214429354789033</v>
      </c>
      <c r="H70" s="0" t="n">
        <f aca="false">IF(ISNUMBER(D70),INDEX(Scorecard!$D$63:$D$68,SUMPRODUCT(--(Scorecard!$G$63:$G$67&lt;D70))+1),Scorecard!$D$69)</f>
        <v>-0.340582194386522</v>
      </c>
      <c r="I70" s="0" t="n">
        <f aca="false">IF(ISNUMBER(E70),INDEX(Scorecard!$D$19:$D$26,SUMPRODUCT(--(Scorecard!$G$19:$G$25&lt;E70))+1),Scorecard!$D$27)</f>
        <v>-0.0341578513653732</v>
      </c>
      <c r="J70" s="0" t="n">
        <f aca="false">IF(ISNUMBER(F70),INDEX(Scorecard!$D$37:$D$44,SUMPRODUCT(--(Scorecard!$G$37:$G$43&lt;F70))+1),Scorecard!$D$45)</f>
        <v>0.769716833645565</v>
      </c>
      <c r="K70" s="0" t="n">
        <f aca="false">Inputs!$B$10+Scorecard!$J$5*Loan_Sample!Y50+Scorecard!$J$6*Loan_Sample!Z50+Scorecard!$J$7*I70+Scorecard!$J$8*Loan_Sample!AB50+Scorecard!$J$9*J70+Scorecard!$J$10*Loan_Sample!AD50+Scorecard!$J$11*G70+Scorecard!$J$12*H70</f>
        <v>-5.97145074725239</v>
      </c>
      <c r="L70" s="0" t="n">
        <f aca="false">MIN(1-Inputs!$B$13,MAX(Inputs!$B$13,1/(1+EXP(-(Inputs!$B$11*K70+Inputs!$B$12)))))</f>
        <v>0.00210215530945691</v>
      </c>
      <c r="M70" s="0" t="n">
        <f aca="false">Loan_Sample!AH50*Inputs!$B$4*B70</f>
        <v>161.933736519669</v>
      </c>
      <c r="N70" s="0" t="n">
        <f aca="false">L70*Inputs!$B$4*B70</f>
        <v>161.933736519669</v>
      </c>
      <c r="O70" s="0" t="n">
        <f aca="false">Inputs!$B$37+Inputs!$B$38*MAX(Loan_Sample!H50-Inputs!$C$38,0)+Inputs!$B$39*MAX(Loan_Sample!H50-Inputs!$C$39,0)+Inputs!$B$40*MAX(Loan_Sample!H50-Inputs!$C$40,0)+Inputs!$B$41*MAX(Loan_Sample!H50-Inputs!$C$41,0)+Inputs!$B$42*Inputs!$B$14+Inputs!$B$43*MIN(Loan_Sample!I50/Inputs!$B$17,1)+Inputs!$B$44*MIN(Loan_Sample!E50,Inputs!$B$18)+Inputs!$B$45*Loan_Sample!C50</f>
        <v>-6.16582120100157</v>
      </c>
      <c r="P70" s="0" t="n">
        <f aca="false">MIN(1-Inputs!$B$13,MAX(Inputs!$B$13,1/(1+EXP(-(Inputs!$B$15*O70+Inputs!$B$16)))))</f>
        <v>0.00137600127356203</v>
      </c>
      <c r="Q70" s="0" t="n">
        <f aca="false">Inputs!$B$37+Inputs!$B$38*MAX(F70-Inputs!$C$38,0)+Inputs!$B$39*MAX(F70-Inputs!$C$39,0)+Inputs!$B$40*MAX(F70-Inputs!$C$40,0)+Inputs!$B$41*MAX(F70-Inputs!$C$41,0)+Inputs!$B$42*Inputs!$B$14+Inputs!$B$43*MIN(Loan_Sample!I50/Inputs!$B$17,1)+Inputs!$B$44*MIN(E70,Inputs!$B$18)+Inputs!$B$45*Loan_Sample!C50</f>
        <v>-6.16582120100157</v>
      </c>
      <c r="R70" s="0" t="n">
        <f aca="false">MIN(1-Inputs!$B$13,MAX(Inputs!$B$13,1/(1+EXP(-(Inputs!$B$15*Q70+Inputs!$B$16)))))</f>
        <v>0.00137600127356203</v>
      </c>
    </row>
    <row r="71" customFormat="false" ht="15" hidden="false" customHeight="false" outlineLevel="0" collapsed="false">
      <c r="A71" s="0" t="n">
        <f aca="false">Loan_Sample!A51</f>
        <v>1662</v>
      </c>
      <c r="B71" s="0" t="n">
        <f aca="false">Loan_Sample!U51</f>
        <v>268646.47</v>
      </c>
      <c r="C71" s="0" t="n">
        <f aca="false">Loan_Sample!K51+Inputs!$B$26</f>
        <v>4.30000019073486</v>
      </c>
      <c r="D71" s="0" t="n">
        <f aca="false">Loan_Sample!L51+Inputs!$B$26</f>
        <v>-0.458333015441895</v>
      </c>
      <c r="E71" s="0" t="n">
        <f aca="false">Loan_Sample!E51/(1+Inputs!$B$25/100)</f>
        <v>71.2263336181641</v>
      </c>
      <c r="F71" s="0" t="n">
        <f aca="false">Loan_Sample!H51-Inputs!$B$24/100</f>
        <v>-3.40533328056335</v>
      </c>
      <c r="G71" s="0" t="n">
        <f aca="false">IF(ISNUMBER(C71),INDEX(Scorecard!$D$54:$D$61,SUMPRODUCT(--(Scorecard!$G$54:$G$60&lt;C71))+1),Scorecard!$D$62)</f>
        <v>0.489050497890326</v>
      </c>
      <c r="H71" s="0" t="n">
        <f aca="false">IF(ISNUMBER(D71),INDEX(Scorecard!$D$63:$D$68,SUMPRODUCT(--(Scorecard!$G$63:$G$67&lt;D71))+1),Scorecard!$D$69)</f>
        <v>0.322484508656054</v>
      </c>
      <c r="I71" s="0" t="n">
        <f aca="false">IF(ISNUMBER(E71),INDEX(Scorecard!$D$19:$D$26,SUMPRODUCT(--(Scorecard!$G$19:$G$25&lt;E71))+1),Scorecard!$D$27)</f>
        <v>0.0530843085177338</v>
      </c>
      <c r="J71" s="0" t="n">
        <f aca="false">IF(ISNUMBER(F71),INDEX(Scorecard!$D$37:$D$44,SUMPRODUCT(--(Scorecard!$G$37:$G$43&lt;F71))+1),Scorecard!$D$45)</f>
        <v>1.35057635045042</v>
      </c>
      <c r="K71" s="0" t="n">
        <f aca="false">Inputs!$B$10+Scorecard!$J$5*Loan_Sample!Y51+Scorecard!$J$6*Loan_Sample!Z51+Scorecard!$J$7*I71+Scorecard!$J$8*Loan_Sample!AB51+Scorecard!$J$9*J71+Scorecard!$J$10*Loan_Sample!AD51+Scorecard!$J$11*G71+Scorecard!$J$12*H71</f>
        <v>-5.26907200173168</v>
      </c>
      <c r="L71" s="0" t="n">
        <f aca="false">MIN(1-Inputs!$B$13,MAX(Inputs!$B$13,1/(1+EXP(-(Inputs!$B$11*K71+Inputs!$B$12)))))</f>
        <v>0.00443465073075727</v>
      </c>
      <c r="M71" s="0" t="n">
        <f aca="false">Loan_Sample!AH51*Inputs!$B$4*B71</f>
        <v>416.973642575301</v>
      </c>
      <c r="N71" s="0" t="n">
        <f aca="false">L71*Inputs!$B$4*B71</f>
        <v>416.973642575301</v>
      </c>
      <c r="O71" s="0" t="n">
        <f aca="false">Inputs!$B$37+Inputs!$B$38*MAX(Loan_Sample!H51-Inputs!$C$38,0)+Inputs!$B$39*MAX(Loan_Sample!H51-Inputs!$C$39,0)+Inputs!$B$40*MAX(Loan_Sample!H51-Inputs!$C$40,0)+Inputs!$B$41*MAX(Loan_Sample!H51-Inputs!$C$41,0)+Inputs!$B$42*Inputs!$B$14+Inputs!$B$43*MIN(Loan_Sample!I51/Inputs!$B$17,1)+Inputs!$B$44*MIN(Loan_Sample!E51,Inputs!$B$18)+Inputs!$B$45*Loan_Sample!C51</f>
        <v>-5.65965887063053</v>
      </c>
      <c r="P71" s="0" t="n">
        <f aca="false">MIN(1-Inputs!$B$13,MAX(Inputs!$B$13,1/(1+EXP(-(Inputs!$B$15*O71+Inputs!$B$16)))))</f>
        <v>0.00244370789244943</v>
      </c>
      <c r="Q71" s="0" t="n">
        <f aca="false">Inputs!$B$37+Inputs!$B$38*MAX(F71-Inputs!$C$38,0)+Inputs!$B$39*MAX(F71-Inputs!$C$39,0)+Inputs!$B$40*MAX(F71-Inputs!$C$40,0)+Inputs!$B$41*MAX(F71-Inputs!$C$41,0)+Inputs!$B$42*Inputs!$B$14+Inputs!$B$43*MIN(Loan_Sample!I51/Inputs!$B$17,1)+Inputs!$B$44*MIN(E71,Inputs!$B$18)+Inputs!$B$45*Loan_Sample!C51</f>
        <v>-5.65965887063053</v>
      </c>
      <c r="R71" s="0" t="n">
        <f aca="false">MIN(1-Inputs!$B$13,MAX(Inputs!$B$13,1/(1+EXP(-(Inputs!$B$15*Q71+Inputs!$B$16)))))</f>
        <v>0.00244370789244943</v>
      </c>
    </row>
    <row r="72" customFormat="false" ht="15" hidden="false" customHeight="false" outlineLevel="0" collapsed="false">
      <c r="A72" s="0" t="n">
        <f aca="false">Loan_Sample!A52</f>
        <v>1665</v>
      </c>
      <c r="B72" s="0" t="n">
        <f aca="false">Loan_Sample!U52</f>
        <v>135516.19</v>
      </c>
      <c r="C72" s="0" t="n">
        <f aca="false">Loan_Sample!K52+Inputs!$B$26</f>
        <v>4.12307691574097</v>
      </c>
      <c r="D72" s="0" t="n">
        <f aca="false">Loan_Sample!L52+Inputs!$B$26</f>
        <v>-0.276923179626465</v>
      </c>
      <c r="E72" s="0" t="n">
        <f aca="false">Loan_Sample!E52/(1+Inputs!$B$25/100)</f>
        <v>75.1202087402344</v>
      </c>
      <c r="F72" s="0" t="n">
        <f aca="false">Loan_Sample!H52-Inputs!$B$24/100</f>
        <v>0.165666341781616</v>
      </c>
      <c r="G72" s="0" t="n">
        <f aca="false">IF(ISNUMBER(C72),INDEX(Scorecard!$D$54:$D$61,SUMPRODUCT(--(Scorecard!$G$54:$G$60&lt;C72))+1),Scorecard!$D$62)</f>
        <v>0.489050497890326</v>
      </c>
      <c r="H72" s="0" t="n">
        <f aca="false">IF(ISNUMBER(D72),INDEX(Scorecard!$D$63:$D$68,SUMPRODUCT(--(Scorecard!$G$63:$G$67&lt;D72))+1),Scorecard!$D$69)</f>
        <v>0.322484508656054</v>
      </c>
      <c r="I72" s="0" t="n">
        <f aca="false">IF(ISNUMBER(E72),INDEX(Scorecard!$D$19:$D$26,SUMPRODUCT(--(Scorecard!$G$19:$G$25&lt;E72))+1),Scorecard!$D$27)</f>
        <v>-0.0341578513653732</v>
      </c>
      <c r="J72" s="0" t="n">
        <f aca="false">IF(ISNUMBER(F72),INDEX(Scorecard!$D$37:$D$44,SUMPRODUCT(--(Scorecard!$G$37:$G$43&lt;F72))+1),Scorecard!$D$45)</f>
        <v>0.102184252677548</v>
      </c>
      <c r="K72" s="0" t="n">
        <f aca="false">Inputs!$B$10+Scorecard!$J$5*Loan_Sample!Y52+Scorecard!$J$6*Loan_Sample!Z52+Scorecard!$J$7*I72+Scorecard!$J$8*Loan_Sample!AB52+Scorecard!$J$9*J72+Scorecard!$J$10*Loan_Sample!AD52+Scorecard!$J$11*G72+Scorecard!$J$12*H72</f>
        <v>-6.68125151148918</v>
      </c>
      <c r="L72" s="0" t="n">
        <f aca="false">MIN(1-Inputs!$B$13,MAX(Inputs!$B$13,1/(1+EXP(-(Inputs!$B$11*K72+Inputs!$B$12)))))</f>
        <v>0.000987420731841985</v>
      </c>
      <c r="M72" s="0" t="n">
        <f aca="false">Loan_Sample!AH52*Inputs!$B$4*B72</f>
        <v>46.8340234271831</v>
      </c>
      <c r="N72" s="0" t="n">
        <f aca="false">L72*Inputs!$B$4*B72</f>
        <v>46.8340234271831</v>
      </c>
      <c r="O72" s="0" t="n">
        <f aca="false">Inputs!$B$37+Inputs!$B$38*MAX(Loan_Sample!H52-Inputs!$C$38,0)+Inputs!$B$39*MAX(Loan_Sample!H52-Inputs!$C$39,0)+Inputs!$B$40*MAX(Loan_Sample!H52-Inputs!$C$40,0)+Inputs!$B$41*MAX(Loan_Sample!H52-Inputs!$C$41,0)+Inputs!$B$42*Inputs!$B$14+Inputs!$B$43*MIN(Loan_Sample!I52/Inputs!$B$17,1)+Inputs!$B$44*MIN(Loan_Sample!E52,Inputs!$B$18)+Inputs!$B$45*Loan_Sample!C52</f>
        <v>-5.3628616597151</v>
      </c>
      <c r="P72" s="0" t="n">
        <f aca="false">MIN(1-Inputs!$B$13,MAX(Inputs!$B$13,1/(1+EXP(-(Inputs!$B$15*O72+Inputs!$B$16)))))</f>
        <v>0.00342100708391899</v>
      </c>
      <c r="Q72" s="0" t="n">
        <f aca="false">Inputs!$B$37+Inputs!$B$38*MAX(F72-Inputs!$C$38,0)+Inputs!$B$39*MAX(F72-Inputs!$C$39,0)+Inputs!$B$40*MAX(F72-Inputs!$C$40,0)+Inputs!$B$41*MAX(F72-Inputs!$C$41,0)+Inputs!$B$42*Inputs!$B$14+Inputs!$B$43*MIN(Loan_Sample!I52/Inputs!$B$17,1)+Inputs!$B$44*MIN(E72,Inputs!$B$18)+Inputs!$B$45*Loan_Sample!C52</f>
        <v>-5.3628616597151</v>
      </c>
      <c r="R72" s="0" t="n">
        <f aca="false">MIN(1-Inputs!$B$13,MAX(Inputs!$B$13,1/(1+EXP(-(Inputs!$B$15*Q72+Inputs!$B$16)))))</f>
        <v>0.00342100708391899</v>
      </c>
    </row>
    <row r="73" customFormat="false" ht="15" hidden="false" customHeight="false" outlineLevel="0" collapsed="false">
      <c r="A73" s="0" t="n">
        <f aca="false">Loan_Sample!A53</f>
        <v>1668</v>
      </c>
      <c r="B73" s="0" t="n">
        <f aca="false">Loan_Sample!U53</f>
        <v>220850.83</v>
      </c>
      <c r="C73" s="0" t="n">
        <f aca="false">Loan_Sample!K53+Inputs!$B$26</f>
        <v>4</v>
      </c>
      <c r="D73" s="0" t="n">
        <f aca="false">Loan_Sample!L53+Inputs!$B$26</f>
        <v>-0.208333492279053</v>
      </c>
      <c r="E73" s="0" t="n">
        <f aca="false">Loan_Sample!E53/(1+Inputs!$B$25/100)</f>
        <v>71.9335174560547</v>
      </c>
      <c r="F73" s="0" t="n">
        <f aca="false">Loan_Sample!H53-Inputs!$B$24/100</f>
        <v>-3.88533329963684</v>
      </c>
      <c r="G73" s="0" t="n">
        <f aca="false">IF(ISNUMBER(C73),INDEX(Scorecard!$D$54:$D$61,SUMPRODUCT(--(Scorecard!$G$54:$G$60&lt;C73))+1),Scorecard!$D$62)</f>
        <v>0.489050497890326</v>
      </c>
      <c r="H73" s="0" t="n">
        <f aca="false">IF(ISNUMBER(D73),INDEX(Scorecard!$D$63:$D$68,SUMPRODUCT(--(Scorecard!$G$63:$G$67&lt;D73))+1),Scorecard!$D$69)</f>
        <v>0.322484508656054</v>
      </c>
      <c r="I73" s="0" t="n">
        <f aca="false">IF(ISNUMBER(E73),INDEX(Scorecard!$D$19:$D$26,SUMPRODUCT(--(Scorecard!$G$19:$G$25&lt;E73))+1),Scorecard!$D$27)</f>
        <v>0.0530843085177338</v>
      </c>
      <c r="J73" s="0" t="n">
        <f aca="false">IF(ISNUMBER(F73),INDEX(Scorecard!$D$37:$D$44,SUMPRODUCT(--(Scorecard!$G$37:$G$43&lt;F73))+1),Scorecard!$D$45)</f>
        <v>1.35057635045042</v>
      </c>
      <c r="K73" s="0" t="n">
        <f aca="false">Inputs!$B$10+Scorecard!$J$5*Loan_Sample!Y53+Scorecard!$J$6*Loan_Sample!Z53+Scorecard!$J$7*I73+Scorecard!$J$8*Loan_Sample!AB53+Scorecard!$J$9*J73+Scorecard!$J$10*Loan_Sample!AD53+Scorecard!$J$11*G73+Scorecard!$J$12*H73</f>
        <v>-7.31435852412644</v>
      </c>
      <c r="L73" s="0" t="n">
        <f aca="false">MIN(1-Inputs!$B$13,MAX(Inputs!$B$13,1/(1+EXP(-(Inputs!$B$11*K73+Inputs!$B$12)))))</f>
        <v>0.000503008817899681</v>
      </c>
      <c r="M73" s="0" t="n">
        <f aca="false">Loan_Sample!AH53*Inputs!$B$4*B73</f>
        <v>38.8814702256622</v>
      </c>
      <c r="N73" s="0" t="n">
        <f aca="false">L73*Inputs!$B$4*B73</f>
        <v>38.8814702256622</v>
      </c>
      <c r="O73" s="0" t="n">
        <f aca="false">Inputs!$B$37+Inputs!$B$38*MAX(Loan_Sample!H53-Inputs!$C$38,0)+Inputs!$B$39*MAX(Loan_Sample!H53-Inputs!$C$39,0)+Inputs!$B$40*MAX(Loan_Sample!H53-Inputs!$C$40,0)+Inputs!$B$41*MAX(Loan_Sample!H53-Inputs!$C$41,0)+Inputs!$B$42*Inputs!$B$14+Inputs!$B$43*MIN(Loan_Sample!I53/Inputs!$B$17,1)+Inputs!$B$44*MIN(Loan_Sample!E53,Inputs!$B$18)+Inputs!$B$45*Loan_Sample!C53</f>
        <v>-5.43472360670261</v>
      </c>
      <c r="P73" s="0" t="n">
        <f aca="false">MIN(1-Inputs!$B$13,MAX(Inputs!$B$13,1/(1+EXP(-(Inputs!$B$15*O73+Inputs!$B$16)))))</f>
        <v>0.00315349328052138</v>
      </c>
      <c r="Q73" s="0" t="n">
        <f aca="false">Inputs!$B$37+Inputs!$B$38*MAX(F73-Inputs!$C$38,0)+Inputs!$B$39*MAX(F73-Inputs!$C$39,0)+Inputs!$B$40*MAX(F73-Inputs!$C$40,0)+Inputs!$B$41*MAX(F73-Inputs!$C$41,0)+Inputs!$B$42*Inputs!$B$14+Inputs!$B$43*MIN(Loan_Sample!I53/Inputs!$B$17,1)+Inputs!$B$44*MIN(E73,Inputs!$B$18)+Inputs!$B$45*Loan_Sample!C53</f>
        <v>-5.43472360670261</v>
      </c>
      <c r="R73" s="0" t="n">
        <f aca="false">MIN(1-Inputs!$B$13,MAX(Inputs!$B$13,1/(1+EXP(-(Inputs!$B$15*Q73+Inputs!$B$16)))))</f>
        <v>0.00315349328052138</v>
      </c>
    </row>
    <row r="74" customFormat="false" ht="15" hidden="false" customHeight="false" outlineLevel="0" collapsed="false">
      <c r="A74" s="0" t="n">
        <f aca="false">Loan_Sample!A54</f>
        <v>1673</v>
      </c>
      <c r="B74" s="0" t="n">
        <f aca="false">Loan_Sample!U54</f>
        <v>336148.8</v>
      </c>
      <c r="C74" s="0" t="n">
        <f aca="false">Loan_Sample!K54+Inputs!$B$26</f>
        <v>7.53333330154419</v>
      </c>
      <c r="D74" s="0" t="n">
        <f aca="false">Loan_Sample!L54+Inputs!$B$26</f>
        <v>2.71025657653809</v>
      </c>
      <c r="E74" s="0" t="n">
        <f aca="false">Loan_Sample!E54/(1+Inputs!$B$25/100)</f>
        <v>78.78857421875</v>
      </c>
      <c r="F74" s="0" t="n">
        <f aca="false">Loan_Sample!H54-Inputs!$B$24/100</f>
        <v>0.701333284378052</v>
      </c>
      <c r="G74" s="0" t="n">
        <f aca="false">IF(ISNUMBER(C74),INDEX(Scorecard!$D$54:$D$61,SUMPRODUCT(--(Scorecard!$G$54:$G$60&lt;C74))+1),Scorecard!$D$62)</f>
        <v>-0.541917179454542</v>
      </c>
      <c r="H74" s="0" t="n">
        <f aca="false">IF(ISNUMBER(D74),INDEX(Scorecard!$D$63:$D$68,SUMPRODUCT(--(Scorecard!$G$63:$G$67&lt;D74))+1),Scorecard!$D$69)</f>
        <v>0.322484508656054</v>
      </c>
      <c r="I74" s="0" t="n">
        <f aca="false">IF(ISNUMBER(E74),INDEX(Scorecard!$D$19:$D$26,SUMPRODUCT(--(Scorecard!$G$19:$G$25&lt;E74))+1),Scorecard!$D$27)</f>
        <v>-0.0341578513653732</v>
      </c>
      <c r="J74" s="0" t="n">
        <f aca="false">IF(ISNUMBER(F74),INDEX(Scorecard!$D$37:$D$44,SUMPRODUCT(--(Scorecard!$G$37:$G$43&lt;F74))+1),Scorecard!$D$45)</f>
        <v>-0.569454719285959</v>
      </c>
      <c r="K74" s="0" t="n">
        <f aca="false">Inputs!$B$10+Scorecard!$J$5*Loan_Sample!Y54+Scorecard!$J$6*Loan_Sample!Z54+Scorecard!$J$7*I74+Scorecard!$J$8*Loan_Sample!AB54+Scorecard!$J$9*J74+Scorecard!$J$10*Loan_Sample!AD54+Scorecard!$J$11*G74+Scorecard!$J$12*H74</f>
        <v>-3.92782504445894</v>
      </c>
      <c r="L74" s="0" t="n">
        <f aca="false">MIN(1-Inputs!$B$13,MAX(Inputs!$B$13,1/(1+EXP(-(Inputs!$B$11*K74+Inputs!$B$12)))))</f>
        <v>0.0182724280977112</v>
      </c>
      <c r="M74" s="0" t="n">
        <f aca="false">Loan_Sample!AH54*Inputs!$B$4*B74</f>
        <v>2149.78917234616</v>
      </c>
      <c r="N74" s="0" t="n">
        <f aca="false">L74*Inputs!$B$4*B74</f>
        <v>2149.78917234616</v>
      </c>
      <c r="O74" s="0" t="n">
        <f aca="false">Inputs!$B$37+Inputs!$B$38*MAX(Loan_Sample!H54-Inputs!$C$38,0)+Inputs!$B$39*MAX(Loan_Sample!H54-Inputs!$C$39,0)+Inputs!$B$40*MAX(Loan_Sample!H54-Inputs!$C$40,0)+Inputs!$B$41*MAX(Loan_Sample!H54-Inputs!$C$41,0)+Inputs!$B$42*Inputs!$B$14+Inputs!$B$43*MIN(Loan_Sample!I54/Inputs!$B$17,1)+Inputs!$B$44*MIN(Loan_Sample!E54,Inputs!$B$18)+Inputs!$B$45*Loan_Sample!C54</f>
        <v>-4.42167634179585</v>
      </c>
      <c r="P74" s="0" t="n">
        <f aca="false">MIN(1-Inputs!$B$13,MAX(Inputs!$B$13,1/(1+EXP(-(Inputs!$B$15*O74+Inputs!$B$16)))))</f>
        <v>0.00990800021995062</v>
      </c>
      <c r="Q74" s="0" t="n">
        <f aca="false">Inputs!$B$37+Inputs!$B$38*MAX(F74-Inputs!$C$38,0)+Inputs!$B$39*MAX(F74-Inputs!$C$39,0)+Inputs!$B$40*MAX(F74-Inputs!$C$40,0)+Inputs!$B$41*MAX(F74-Inputs!$C$41,0)+Inputs!$B$42*Inputs!$B$14+Inputs!$B$43*MIN(Loan_Sample!I54/Inputs!$B$17,1)+Inputs!$B$44*MIN(E74,Inputs!$B$18)+Inputs!$B$45*Loan_Sample!C54</f>
        <v>-4.42167634179585</v>
      </c>
      <c r="R74" s="0" t="n">
        <f aca="false">MIN(1-Inputs!$B$13,MAX(Inputs!$B$13,1/(1+EXP(-(Inputs!$B$15*Q74+Inputs!$B$16)))))</f>
        <v>0.00990800021995062</v>
      </c>
    </row>
    <row r="75" customFormat="false" ht="15" hidden="false" customHeight="false" outlineLevel="0" collapsed="false">
      <c r="A75" s="0" t="n">
        <f aca="false">Loan_Sample!A55</f>
        <v>1708</v>
      </c>
      <c r="B75" s="0" t="n">
        <f aca="false">Loan_Sample!U55</f>
        <v>191188.48</v>
      </c>
      <c r="C75" s="0" t="n">
        <f aca="false">Loan_Sample!K55+Inputs!$B$26</f>
        <v>6.73333311080933</v>
      </c>
      <c r="D75" s="0" t="n">
        <f aca="false">Loan_Sample!L55+Inputs!$B$26</f>
        <v>2.71025609970093</v>
      </c>
      <c r="E75" s="0" t="n">
        <f aca="false">Loan_Sample!E55/(1+Inputs!$B$25/100)</f>
        <v>78.7657928466797</v>
      </c>
      <c r="F75" s="0" t="n">
        <f aca="false">Loan_Sample!H55-Inputs!$B$24/100</f>
        <v>1.00733327865601</v>
      </c>
      <c r="G75" s="0" t="n">
        <f aca="false">IF(ISNUMBER(C75),INDEX(Scorecard!$D$54:$D$61,SUMPRODUCT(--(Scorecard!$G$54:$G$60&lt;C75))+1),Scorecard!$D$62)</f>
        <v>-0.357264871923982</v>
      </c>
      <c r="H75" s="0" t="n">
        <f aca="false">IF(ISNUMBER(D75),INDEX(Scorecard!$D$63:$D$68,SUMPRODUCT(--(Scorecard!$G$63:$G$67&lt;D75))+1),Scorecard!$D$69)</f>
        <v>0.322484508656054</v>
      </c>
      <c r="I75" s="0" t="n">
        <f aca="false">IF(ISNUMBER(E75),INDEX(Scorecard!$D$19:$D$26,SUMPRODUCT(--(Scorecard!$G$19:$G$25&lt;E75))+1),Scorecard!$D$27)</f>
        <v>-0.0341578513653732</v>
      </c>
      <c r="J75" s="0" t="n">
        <f aca="false">IF(ISNUMBER(F75),INDEX(Scorecard!$D$37:$D$44,SUMPRODUCT(--(Scorecard!$G$37:$G$43&lt;F75))+1),Scorecard!$D$45)</f>
        <v>-0.975503570149195</v>
      </c>
      <c r="K75" s="0" t="n">
        <f aca="false">Inputs!$B$10+Scorecard!$J$5*Loan_Sample!Y55+Scorecard!$J$6*Loan_Sample!Z55+Scorecard!$J$7*I75+Scorecard!$J$8*Loan_Sample!AB55+Scorecard!$J$9*J75+Scorecard!$J$10*Loan_Sample!AD55+Scorecard!$J$11*G75+Scorecard!$J$12*H75</f>
        <v>-2.93597114519338</v>
      </c>
      <c r="L75" s="0" t="n">
        <f aca="false">MIN(1-Inputs!$B$13,MAX(Inputs!$B$13,1/(1+EXP(-(Inputs!$B$11*K75+Inputs!$B$12)))))</f>
        <v>0.0508601189368139</v>
      </c>
      <c r="M75" s="0" t="n">
        <f aca="false">Loan_Sample!AH55*Inputs!$B$4*B75</f>
        <v>3403.35409125203</v>
      </c>
      <c r="N75" s="0" t="n">
        <f aca="false">L75*Inputs!$B$4*B75</f>
        <v>3403.35409125203</v>
      </c>
      <c r="O75" s="0" t="n">
        <f aca="false">Inputs!$B$37+Inputs!$B$38*MAX(Loan_Sample!H55-Inputs!$C$38,0)+Inputs!$B$39*MAX(Loan_Sample!H55-Inputs!$C$39,0)+Inputs!$B$40*MAX(Loan_Sample!H55-Inputs!$C$40,0)+Inputs!$B$41*MAX(Loan_Sample!H55-Inputs!$C$41,0)+Inputs!$B$42*Inputs!$B$14+Inputs!$B$43*MIN(Loan_Sample!I55/Inputs!$B$17,1)+Inputs!$B$44*MIN(Loan_Sample!E55,Inputs!$B$18)+Inputs!$B$45*Loan_Sample!C55</f>
        <v>-3.99312723502673</v>
      </c>
      <c r="P75" s="0" t="n">
        <f aca="false">MIN(1-Inputs!$B$13,MAX(Inputs!$B$13,1/(1+EXP(-(Inputs!$B$15*O75+Inputs!$B$16)))))</f>
        <v>0.0160276674508274</v>
      </c>
      <c r="Q75" s="0" t="n">
        <f aca="false">Inputs!$B$37+Inputs!$B$38*MAX(F75-Inputs!$C$38,0)+Inputs!$B$39*MAX(F75-Inputs!$C$39,0)+Inputs!$B$40*MAX(F75-Inputs!$C$40,0)+Inputs!$B$41*MAX(F75-Inputs!$C$41,0)+Inputs!$B$42*Inputs!$B$14+Inputs!$B$43*MIN(Loan_Sample!I55/Inputs!$B$17,1)+Inputs!$B$44*MIN(E75,Inputs!$B$18)+Inputs!$B$45*Loan_Sample!C55</f>
        <v>-3.99312723502673</v>
      </c>
      <c r="R75" s="0" t="n">
        <f aca="false">MIN(1-Inputs!$B$13,MAX(Inputs!$B$13,1/(1+EXP(-(Inputs!$B$15*Q75+Inputs!$B$16)))))</f>
        <v>0.0160276674508274</v>
      </c>
    </row>
    <row r="76" customFormat="false" ht="15" hidden="false" customHeight="false" outlineLevel="0" collapsed="false">
      <c r="A76" s="0" t="n">
        <f aca="false">Loan_Sample!A56</f>
        <v>1712</v>
      </c>
      <c r="B76" s="0" t="n">
        <f aca="false">Loan_Sample!U56</f>
        <v>119851.766</v>
      </c>
      <c r="C76" s="0" t="n">
        <f aca="false">Loan_Sample!K56+Inputs!$B$26</f>
        <v>6.83333349227905</v>
      </c>
      <c r="D76" s="0" t="n">
        <f aca="false">Loan_Sample!L56+Inputs!$B$26</f>
        <v>2.71025657653809</v>
      </c>
      <c r="E76" s="0" t="n">
        <f aca="false">Loan_Sample!E56/(1+Inputs!$B$25/100)</f>
        <v>62.2275581359863</v>
      </c>
      <c r="F76" s="0" t="n">
        <f aca="false">Loan_Sample!H56-Inputs!$B$24/100</f>
        <v>1.36533331871033</v>
      </c>
      <c r="G76" s="0" t="n">
        <f aca="false">IF(ISNUMBER(C76),INDEX(Scorecard!$D$54:$D$61,SUMPRODUCT(--(Scorecard!$G$54:$G$60&lt;C76))+1),Scorecard!$D$62)</f>
        <v>-0.357264871923982</v>
      </c>
      <c r="H76" s="0" t="n">
        <f aca="false">IF(ISNUMBER(D76),INDEX(Scorecard!$D$63:$D$68,SUMPRODUCT(--(Scorecard!$G$63:$G$67&lt;D76))+1),Scorecard!$D$69)</f>
        <v>0.322484508656054</v>
      </c>
      <c r="I76" s="0" t="n">
        <f aca="false">IF(ISNUMBER(E76),INDEX(Scorecard!$D$19:$D$26,SUMPRODUCT(--(Scorecard!$G$19:$G$25&lt;E76))+1),Scorecard!$D$27)</f>
        <v>0.233621608745691</v>
      </c>
      <c r="J76" s="0" t="n">
        <f aca="false">IF(ISNUMBER(F76),INDEX(Scorecard!$D$37:$D$44,SUMPRODUCT(--(Scorecard!$G$37:$G$43&lt;F76))+1),Scorecard!$D$45)</f>
        <v>-0.975503570149195</v>
      </c>
      <c r="K76" s="0" t="n">
        <f aca="false">Inputs!$B$10+Scorecard!$J$5*Loan_Sample!Y56+Scorecard!$J$6*Loan_Sample!Z56+Scorecard!$J$7*I76+Scorecard!$J$8*Loan_Sample!AB56+Scorecard!$J$9*J76+Scorecard!$J$10*Loan_Sample!AD56+Scorecard!$J$11*G76+Scorecard!$J$12*H76</f>
        <v>-4.98426829246237</v>
      </c>
      <c r="L76" s="0" t="n">
        <f aca="false">MIN(1-Inputs!$B$13,MAX(Inputs!$B$13,1/(1+EXP(-(Inputs!$B$11*K76+Inputs!$B$12)))))</f>
        <v>0.0059985277975061</v>
      </c>
      <c r="M76" s="0" t="n">
        <f aca="false">Loan_Sample!AH56*Inputs!$B$4*B76</f>
        <v>251.626952475919</v>
      </c>
      <c r="N76" s="0" t="n">
        <f aca="false">L76*Inputs!$B$4*B76</f>
        <v>251.626952475919</v>
      </c>
      <c r="O76" s="0" t="n">
        <f aca="false">Inputs!$B$37+Inputs!$B$38*MAX(Loan_Sample!H56-Inputs!$C$38,0)+Inputs!$B$39*MAX(Loan_Sample!H56-Inputs!$C$39,0)+Inputs!$B$40*MAX(Loan_Sample!H56-Inputs!$C$40,0)+Inputs!$B$41*MAX(Loan_Sample!H56-Inputs!$C$41,0)+Inputs!$B$42*Inputs!$B$14+Inputs!$B$43*MIN(Loan_Sample!I56/Inputs!$B$17,1)+Inputs!$B$44*MIN(Loan_Sample!E56,Inputs!$B$18)+Inputs!$B$45*Loan_Sample!C56</f>
        <v>-3.48851061141253</v>
      </c>
      <c r="P76" s="0" t="n">
        <f aca="false">MIN(1-Inputs!$B$13,MAX(Inputs!$B$13,1/(1+EXP(-(Inputs!$B$15*O76+Inputs!$B$16)))))</f>
        <v>0.0280958886804924</v>
      </c>
      <c r="Q76" s="0" t="n">
        <f aca="false">Inputs!$B$37+Inputs!$B$38*MAX(F76-Inputs!$C$38,0)+Inputs!$B$39*MAX(F76-Inputs!$C$39,0)+Inputs!$B$40*MAX(F76-Inputs!$C$40,0)+Inputs!$B$41*MAX(F76-Inputs!$C$41,0)+Inputs!$B$42*Inputs!$B$14+Inputs!$B$43*MIN(Loan_Sample!I56/Inputs!$B$17,1)+Inputs!$B$44*MIN(E76,Inputs!$B$18)+Inputs!$B$45*Loan_Sample!C56</f>
        <v>-3.48851061141253</v>
      </c>
      <c r="R76" s="0" t="n">
        <f aca="false">MIN(1-Inputs!$B$13,MAX(Inputs!$B$13,1/(1+EXP(-(Inputs!$B$15*Q76+Inputs!$B$16)))))</f>
        <v>0.0280958886804924</v>
      </c>
    </row>
    <row r="77" customFormat="false" ht="15" hidden="false" customHeight="false" outlineLevel="0" collapsed="false">
      <c r="A77" s="0" t="n">
        <f aca="false">Loan_Sample!A57</f>
        <v>1714</v>
      </c>
      <c r="B77" s="0" t="n">
        <f aca="false">Loan_Sample!U57</f>
        <v>160989.81</v>
      </c>
      <c r="C77" s="0" t="n">
        <f aca="false">Loan_Sample!K57+Inputs!$B$26</f>
        <v>4.0230770111084</v>
      </c>
      <c r="D77" s="0" t="n">
        <f aca="false">Loan_Sample!L57+Inputs!$B$26</f>
        <v>-0.276923179626465</v>
      </c>
      <c r="E77" s="0" t="n">
        <f aca="false">Loan_Sample!E57/(1+Inputs!$B$25/100)</f>
        <v>62.9015579223633</v>
      </c>
      <c r="F77" s="0" t="n">
        <f aca="false">Loan_Sample!H57-Inputs!$B$24/100</f>
        <v>0.431666612625122</v>
      </c>
      <c r="G77" s="0" t="n">
        <f aca="false">IF(ISNUMBER(C77),INDEX(Scorecard!$D$54:$D$61,SUMPRODUCT(--(Scorecard!$G$54:$G$60&lt;C77))+1),Scorecard!$D$62)</f>
        <v>0.489050497890326</v>
      </c>
      <c r="H77" s="0" t="n">
        <f aca="false">IF(ISNUMBER(D77),INDEX(Scorecard!$D$63:$D$68,SUMPRODUCT(--(Scorecard!$G$63:$G$67&lt;D77))+1),Scorecard!$D$69)</f>
        <v>0.322484508656054</v>
      </c>
      <c r="I77" s="0" t="n">
        <f aca="false">IF(ISNUMBER(E77),INDEX(Scorecard!$D$19:$D$26,SUMPRODUCT(--(Scorecard!$G$19:$G$25&lt;E77))+1),Scorecard!$D$27)</f>
        <v>0.233621608745691</v>
      </c>
      <c r="J77" s="0" t="n">
        <f aca="false">IF(ISNUMBER(F77),INDEX(Scorecard!$D$37:$D$44,SUMPRODUCT(--(Scorecard!$G$37:$G$43&lt;F77))+1),Scorecard!$D$45)</f>
        <v>-0.271229676926091</v>
      </c>
      <c r="K77" s="0" t="n">
        <f aca="false">Inputs!$B$10+Scorecard!$J$5*Loan_Sample!Y57+Scorecard!$J$6*Loan_Sample!Z57+Scorecard!$J$7*I77+Scorecard!$J$8*Loan_Sample!AB57+Scorecard!$J$9*J77+Scorecard!$J$10*Loan_Sample!AD57+Scorecard!$J$11*G77+Scorecard!$J$12*H77</f>
        <v>-6.6466566006662</v>
      </c>
      <c r="L77" s="0" t="n">
        <f aca="false">MIN(1-Inputs!$B$13,MAX(Inputs!$B$13,1/(1+EXP(-(Inputs!$B$11*K77+Inputs!$B$12)))))</f>
        <v>0.00102448132293414</v>
      </c>
      <c r="M77" s="0" t="n">
        <f aca="false">Loan_Sample!AH57*Inputs!$B$4*B77</f>
        <v>57.7258687347003</v>
      </c>
      <c r="N77" s="0" t="n">
        <f aca="false">L77*Inputs!$B$4*B77</f>
        <v>57.7258687347003</v>
      </c>
      <c r="O77" s="0" t="n">
        <f aca="false">Inputs!$B$37+Inputs!$B$38*MAX(Loan_Sample!H57-Inputs!$C$38,0)+Inputs!$B$39*MAX(Loan_Sample!H57-Inputs!$C$39,0)+Inputs!$B$40*MAX(Loan_Sample!H57-Inputs!$C$40,0)+Inputs!$B$41*MAX(Loan_Sample!H57-Inputs!$C$41,0)+Inputs!$B$42*Inputs!$B$14+Inputs!$B$43*MIN(Loan_Sample!I57/Inputs!$B$17,1)+Inputs!$B$44*MIN(Loan_Sample!E57,Inputs!$B$18)+Inputs!$B$45*Loan_Sample!C57</f>
        <v>-4.15364774465527</v>
      </c>
      <c r="P77" s="0" t="n">
        <f aca="false">MIN(1-Inputs!$B$13,MAX(Inputs!$B$13,1/(1+EXP(-(Inputs!$B$15*O77+Inputs!$B$16)))))</f>
        <v>0.0133900772690368</v>
      </c>
      <c r="Q77" s="0" t="n">
        <f aca="false">Inputs!$B$37+Inputs!$B$38*MAX(F77-Inputs!$C$38,0)+Inputs!$B$39*MAX(F77-Inputs!$C$39,0)+Inputs!$B$40*MAX(F77-Inputs!$C$40,0)+Inputs!$B$41*MAX(F77-Inputs!$C$41,0)+Inputs!$B$42*Inputs!$B$14+Inputs!$B$43*MIN(Loan_Sample!I57/Inputs!$B$17,1)+Inputs!$B$44*MIN(E77,Inputs!$B$18)+Inputs!$B$45*Loan_Sample!C57</f>
        <v>-4.15364774465527</v>
      </c>
      <c r="R77" s="0" t="n">
        <f aca="false">MIN(1-Inputs!$B$13,MAX(Inputs!$B$13,1/(1+EXP(-(Inputs!$B$15*Q77+Inputs!$B$16)))))</f>
        <v>0.0133900772690368</v>
      </c>
    </row>
    <row r="78" customFormat="false" ht="15" hidden="false" customHeight="false" outlineLevel="0" collapsed="false">
      <c r="A78" s="0" t="n">
        <f aca="false">Loan_Sample!A58</f>
        <v>1722</v>
      </c>
      <c r="B78" s="0" t="n">
        <f aca="false">Loan_Sample!U58</f>
        <v>212034.25</v>
      </c>
      <c r="C78" s="0" t="n">
        <f aca="false">Loan_Sample!K58+Inputs!$B$26</f>
        <v>5.25833320617676</v>
      </c>
      <c r="D78" s="0" t="n">
        <f aca="false">Loan_Sample!L58+Inputs!$B$26</f>
        <v>-1.875</v>
      </c>
      <c r="E78" s="0" t="n">
        <f aca="false">Loan_Sample!E58/(1+Inputs!$B$25/100)</f>
        <v>74.2115325927734</v>
      </c>
      <c r="F78" s="0" t="n">
        <f aca="false">Loan_Sample!H58-Inputs!$B$24/100</f>
        <v>-0.486666679382324</v>
      </c>
      <c r="G78" s="0" t="n">
        <f aca="false">IF(ISNUMBER(C78),INDEX(Scorecard!$D$54:$D$61,SUMPRODUCT(--(Scorecard!$G$54:$G$60&lt;C78))+1),Scorecard!$D$62)</f>
        <v>0.126303549215828</v>
      </c>
      <c r="H78" s="0" t="n">
        <f aca="false">IF(ISNUMBER(D78),INDEX(Scorecard!$D$63:$D$68,SUMPRODUCT(--(Scorecard!$G$63:$G$67&lt;D78))+1),Scorecard!$D$69)</f>
        <v>-0.340582194386522</v>
      </c>
      <c r="I78" s="0" t="n">
        <f aca="false">IF(ISNUMBER(E78),INDEX(Scorecard!$D$19:$D$26,SUMPRODUCT(--(Scorecard!$G$19:$G$25&lt;E78))+1),Scorecard!$D$27)</f>
        <v>-0.0341578513653732</v>
      </c>
      <c r="J78" s="0" t="n">
        <f aca="false">IF(ISNUMBER(F78),INDEX(Scorecard!$D$37:$D$44,SUMPRODUCT(--(Scorecard!$G$37:$G$43&lt;F78))+1),Scorecard!$D$45)</f>
        <v>0.769716833645565</v>
      </c>
      <c r="K78" s="0" t="n">
        <f aca="false">Inputs!$B$10+Scorecard!$J$5*Loan_Sample!Y58+Scorecard!$J$6*Loan_Sample!Z58+Scorecard!$J$7*I78+Scorecard!$J$8*Loan_Sample!AB58+Scorecard!$J$9*J78+Scorecard!$J$10*Loan_Sample!AD58+Scorecard!$J$11*G78+Scorecard!$J$12*H78</f>
        <v>-4.13579619367024</v>
      </c>
      <c r="L78" s="0" t="n">
        <f aca="false">MIN(1-Inputs!$B$13,MAX(Inputs!$B$13,1/(1+EXP(-(Inputs!$B$11*K78+Inputs!$B$12)))))</f>
        <v>0.0146920961784674</v>
      </c>
      <c r="M78" s="0" t="n">
        <f aca="false">Loan_Sample!AH58*Inputs!$B$4*B78</f>
        <v>1090.32965794522</v>
      </c>
      <c r="N78" s="0" t="n">
        <f aca="false">L78*Inputs!$B$4*B78</f>
        <v>1090.32965794522</v>
      </c>
      <c r="O78" s="0" t="n">
        <f aca="false">Inputs!$B$37+Inputs!$B$38*MAX(Loan_Sample!H58-Inputs!$C$38,0)+Inputs!$B$39*MAX(Loan_Sample!H58-Inputs!$C$39,0)+Inputs!$B$40*MAX(Loan_Sample!H58-Inputs!$C$40,0)+Inputs!$B$41*MAX(Loan_Sample!H58-Inputs!$C$41,0)+Inputs!$B$42*Inputs!$B$14+Inputs!$B$43*MIN(Loan_Sample!I58/Inputs!$B$17,1)+Inputs!$B$44*MIN(Loan_Sample!E58,Inputs!$B$18)+Inputs!$B$45*Loan_Sample!C58</f>
        <v>-6.12657779126288</v>
      </c>
      <c r="P78" s="0" t="n">
        <f aca="false">MIN(1-Inputs!$B$13,MAX(Inputs!$B$13,1/(1+EXP(-(Inputs!$B$15*O78+Inputs!$B$16)))))</f>
        <v>0.00143868678427566</v>
      </c>
      <c r="Q78" s="0" t="n">
        <f aca="false">Inputs!$B$37+Inputs!$B$38*MAX(F78-Inputs!$C$38,0)+Inputs!$B$39*MAX(F78-Inputs!$C$39,0)+Inputs!$B$40*MAX(F78-Inputs!$C$40,0)+Inputs!$B$41*MAX(F78-Inputs!$C$41,0)+Inputs!$B$42*Inputs!$B$14+Inputs!$B$43*MIN(Loan_Sample!I58/Inputs!$B$17,1)+Inputs!$B$44*MIN(E78,Inputs!$B$18)+Inputs!$B$45*Loan_Sample!C58</f>
        <v>-6.12657779126288</v>
      </c>
      <c r="R78" s="0" t="n">
        <f aca="false">MIN(1-Inputs!$B$13,MAX(Inputs!$B$13,1/(1+EXP(-(Inputs!$B$15*Q78+Inputs!$B$16)))))</f>
        <v>0.00143868678427566</v>
      </c>
    </row>
    <row r="79" customFormat="false" ht="15" hidden="false" customHeight="false" outlineLevel="0" collapsed="false">
      <c r="A79" s="0" t="n">
        <f aca="false">Loan_Sample!A59</f>
        <v>1730</v>
      </c>
      <c r="B79" s="0" t="n">
        <f aca="false">Loan_Sample!U59</f>
        <v>157181.14</v>
      </c>
      <c r="C79" s="0" t="n">
        <f aca="false">Loan_Sample!K59+Inputs!$B$26</f>
        <v>5.25833320617676</v>
      </c>
      <c r="D79" s="0" t="n">
        <f aca="false">Loan_Sample!L59+Inputs!$B$26</f>
        <v>-1.875</v>
      </c>
      <c r="E79" s="0" t="n">
        <f aca="false">Loan_Sample!E59/(1+Inputs!$B$25/100)</f>
        <v>76.8362579345703</v>
      </c>
      <c r="F79" s="0" t="n">
        <f aca="false">Loan_Sample!H59-Inputs!$B$24/100</f>
        <v>-0.194666624069214</v>
      </c>
      <c r="G79" s="0" t="n">
        <f aca="false">IF(ISNUMBER(C79),INDEX(Scorecard!$D$54:$D$61,SUMPRODUCT(--(Scorecard!$G$54:$G$60&lt;C79))+1),Scorecard!$D$62)</f>
        <v>0.126303549215828</v>
      </c>
      <c r="H79" s="0" t="n">
        <f aca="false">IF(ISNUMBER(D79),INDEX(Scorecard!$D$63:$D$68,SUMPRODUCT(--(Scorecard!$G$63:$G$67&lt;D79))+1),Scorecard!$D$69)</f>
        <v>-0.340582194386522</v>
      </c>
      <c r="I79" s="0" t="n">
        <f aca="false">IF(ISNUMBER(E79),INDEX(Scorecard!$D$19:$D$26,SUMPRODUCT(--(Scorecard!$G$19:$G$25&lt;E79))+1),Scorecard!$D$27)</f>
        <v>-0.0341578513653732</v>
      </c>
      <c r="J79" s="0" t="n">
        <f aca="false">IF(ISNUMBER(F79),INDEX(Scorecard!$D$37:$D$44,SUMPRODUCT(--(Scorecard!$G$37:$G$43&lt;F79))+1),Scorecard!$D$45)</f>
        <v>0.769716833645565</v>
      </c>
      <c r="K79" s="0" t="n">
        <f aca="false">Inputs!$B$10+Scorecard!$J$5*Loan_Sample!Y59+Scorecard!$J$6*Loan_Sample!Z59+Scorecard!$J$7*I79+Scorecard!$J$8*Loan_Sample!AB59+Scorecard!$J$9*J79+Scorecard!$J$10*Loan_Sample!AD59+Scorecard!$J$11*G79+Scorecard!$J$12*H79</f>
        <v>-5.19911971978187</v>
      </c>
      <c r="L79" s="0" t="n">
        <f aca="false">MIN(1-Inputs!$B$13,MAX(Inputs!$B$13,1/(1+EXP(-(Inputs!$B$11*K79+Inputs!$B$12)))))</f>
        <v>0.00477638341506803</v>
      </c>
      <c r="M79" s="0" t="n">
        <f aca="false">Loan_Sample!AH59*Inputs!$B$4*B79</f>
        <v>262.76508659012</v>
      </c>
      <c r="N79" s="0" t="n">
        <f aca="false">L79*Inputs!$B$4*B79</f>
        <v>262.76508659012</v>
      </c>
      <c r="O79" s="0" t="n">
        <f aca="false">Inputs!$B$37+Inputs!$B$38*MAX(Loan_Sample!H59-Inputs!$C$38,0)+Inputs!$B$39*MAX(Loan_Sample!H59-Inputs!$C$39,0)+Inputs!$B$40*MAX(Loan_Sample!H59-Inputs!$C$40,0)+Inputs!$B$41*MAX(Loan_Sample!H59-Inputs!$C$41,0)+Inputs!$B$42*Inputs!$B$14+Inputs!$B$43*MIN(Loan_Sample!I59/Inputs!$B$17,1)+Inputs!$B$44*MIN(Loan_Sample!E59,Inputs!$B$18)+Inputs!$B$45*Loan_Sample!C59</f>
        <v>-6.11208519077045</v>
      </c>
      <c r="P79" s="0" t="n">
        <f aca="false">MIN(1-Inputs!$B$13,MAX(Inputs!$B$13,1/(1+EXP(-(Inputs!$B$15*O79+Inputs!$B$16)))))</f>
        <v>0.00146255076492953</v>
      </c>
      <c r="Q79" s="0" t="n">
        <f aca="false">Inputs!$B$37+Inputs!$B$38*MAX(F79-Inputs!$C$38,0)+Inputs!$B$39*MAX(F79-Inputs!$C$39,0)+Inputs!$B$40*MAX(F79-Inputs!$C$40,0)+Inputs!$B$41*MAX(F79-Inputs!$C$41,0)+Inputs!$B$42*Inputs!$B$14+Inputs!$B$43*MIN(Loan_Sample!I59/Inputs!$B$17,1)+Inputs!$B$44*MIN(E79,Inputs!$B$18)+Inputs!$B$45*Loan_Sample!C59</f>
        <v>-6.11208519077045</v>
      </c>
      <c r="R79" s="0" t="n">
        <f aca="false">MIN(1-Inputs!$B$13,MAX(Inputs!$B$13,1/(1+EXP(-(Inputs!$B$15*Q79+Inputs!$B$16)))))</f>
        <v>0.00146255076492953</v>
      </c>
    </row>
    <row r="80" customFormat="false" ht="15" hidden="false" customHeight="false" outlineLevel="0" collapsed="false">
      <c r="A80" s="0" t="n">
        <f aca="false">Loan_Sample!A60</f>
        <v>1760</v>
      </c>
      <c r="B80" s="0" t="n">
        <f aca="false">Loan_Sample!U60</f>
        <v>96966.88</v>
      </c>
      <c r="C80" s="0" t="n">
        <f aca="false">Loan_Sample!K60+Inputs!$B$26</f>
        <v>9.23333358764648</v>
      </c>
      <c r="D80" s="0" t="n">
        <f aca="false">Loan_Sample!L60+Inputs!$B$26</f>
        <v>5.07179498672485</v>
      </c>
      <c r="E80" s="0" t="n">
        <f aca="false">Loan_Sample!E60/(1+Inputs!$B$25/100)</f>
        <v>57.2980613708496</v>
      </c>
      <c r="F80" s="0" t="n">
        <f aca="false">Loan_Sample!H60-Inputs!$B$24/100</f>
        <v>1.08366656303406</v>
      </c>
      <c r="G80" s="0" t="n">
        <f aca="false">IF(ISNUMBER(C80),INDEX(Scorecard!$D$54:$D$61,SUMPRODUCT(--(Scorecard!$G$54:$G$60&lt;C80))+1),Scorecard!$D$62)</f>
        <v>-0.541917179454542</v>
      </c>
      <c r="H80" s="0" t="n">
        <f aca="false">IF(ISNUMBER(D80),INDEX(Scorecard!$D$63:$D$68,SUMPRODUCT(--(Scorecard!$G$63:$G$67&lt;D80))+1),Scorecard!$D$69)</f>
        <v>0.322484508656054</v>
      </c>
      <c r="I80" s="0" t="n">
        <f aca="false">IF(ISNUMBER(E80),INDEX(Scorecard!$D$19:$D$26,SUMPRODUCT(--(Scorecard!$G$19:$G$25&lt;E80))+1),Scorecard!$D$27)</f>
        <v>0.285899340811827</v>
      </c>
      <c r="J80" s="0" t="n">
        <f aca="false">IF(ISNUMBER(F80),INDEX(Scorecard!$D$37:$D$44,SUMPRODUCT(--(Scorecard!$G$37:$G$43&lt;F80))+1),Scorecard!$D$45)</f>
        <v>-0.975503570149195</v>
      </c>
      <c r="K80" s="0" t="n">
        <f aca="false">Inputs!$B$10+Scorecard!$J$5*Loan_Sample!Y60+Scorecard!$J$6*Loan_Sample!Z60+Scorecard!$J$7*I80+Scorecard!$J$8*Loan_Sample!AB60+Scorecard!$J$9*J80+Scorecard!$J$10*Loan_Sample!AD60+Scorecard!$J$11*G80+Scorecard!$J$12*H80</f>
        <v>-3.39550777915458</v>
      </c>
      <c r="L80" s="0" t="n">
        <f aca="false">MIN(1-Inputs!$B$13,MAX(Inputs!$B$13,1/(1+EXP(-(Inputs!$B$11*K80+Inputs!$B$12)))))</f>
        <v>0.0317867726048982</v>
      </c>
      <c r="M80" s="0" t="n">
        <f aca="false">Loan_Sample!AH60*Inputs!$B$4*B80</f>
        <v>1078.79245766826</v>
      </c>
      <c r="N80" s="0" t="n">
        <f aca="false">L80*Inputs!$B$4*B80</f>
        <v>1078.79245766826</v>
      </c>
      <c r="O80" s="0" t="n">
        <f aca="false">Inputs!$B$37+Inputs!$B$38*MAX(Loan_Sample!H60-Inputs!$C$38,0)+Inputs!$B$39*MAX(Loan_Sample!H60-Inputs!$C$39,0)+Inputs!$B$40*MAX(Loan_Sample!H60-Inputs!$C$40,0)+Inputs!$B$41*MAX(Loan_Sample!H60-Inputs!$C$41,0)+Inputs!$B$42*Inputs!$B$14+Inputs!$B$43*MIN(Loan_Sample!I60/Inputs!$B$17,1)+Inputs!$B$44*MIN(Loan_Sample!E60,Inputs!$B$18)+Inputs!$B$45*Loan_Sample!C60</f>
        <v>-3.33804166635353</v>
      </c>
      <c r="P80" s="0" t="n">
        <f aca="false">MIN(1-Inputs!$B$13,MAX(Inputs!$B$13,1/(1+EXP(-(Inputs!$B$15*O80+Inputs!$B$16)))))</f>
        <v>0.0331634522833093</v>
      </c>
      <c r="Q80" s="0" t="n">
        <f aca="false">Inputs!$B$37+Inputs!$B$38*MAX(F80-Inputs!$C$38,0)+Inputs!$B$39*MAX(F80-Inputs!$C$39,0)+Inputs!$B$40*MAX(F80-Inputs!$C$40,0)+Inputs!$B$41*MAX(F80-Inputs!$C$41,0)+Inputs!$B$42*Inputs!$B$14+Inputs!$B$43*MIN(Loan_Sample!I60/Inputs!$B$17,1)+Inputs!$B$44*MIN(E80,Inputs!$B$18)+Inputs!$B$45*Loan_Sample!C60</f>
        <v>-3.33804166635353</v>
      </c>
      <c r="R80" s="0" t="n">
        <f aca="false">MIN(1-Inputs!$B$13,MAX(Inputs!$B$13,1/(1+EXP(-(Inputs!$B$15*Q80+Inputs!$B$16)))))</f>
        <v>0.0331634522833093</v>
      </c>
    </row>
    <row r="81" customFormat="false" ht="15" hidden="false" customHeight="false" outlineLevel="0" collapsed="false">
      <c r="A81" s="0" t="n">
        <f aca="false">Loan_Sample!A61</f>
        <v>1760</v>
      </c>
      <c r="B81" s="0" t="n">
        <f aca="false">Loan_Sample!U61</f>
        <v>94663.33</v>
      </c>
      <c r="C81" s="0" t="n">
        <f aca="false">Loan_Sample!K61+Inputs!$B$26</f>
        <v>5.73333311080933</v>
      </c>
      <c r="D81" s="0" t="n">
        <f aca="false">Loan_Sample!L61+Inputs!$B$26</f>
        <v>-3.50000047683716</v>
      </c>
      <c r="E81" s="0" t="n">
        <f aca="false">Loan_Sample!E61/(1+Inputs!$B$25/100)</f>
        <v>54.5222625732422</v>
      </c>
      <c r="F81" s="0" t="n">
        <f aca="false">Loan_Sample!H61-Inputs!$B$24/100</f>
        <v>1.30033326148987</v>
      </c>
      <c r="G81" s="0" t="n">
        <f aca="false">IF(ISNUMBER(C81),INDEX(Scorecard!$D$54:$D$61,SUMPRODUCT(--(Scorecard!$G$54:$G$60&lt;C81))+1),Scorecard!$D$62)</f>
        <v>0.0151758992857273</v>
      </c>
      <c r="H81" s="0" t="n">
        <f aca="false">IF(ISNUMBER(D81),INDEX(Scorecard!$D$63:$D$68,SUMPRODUCT(--(Scorecard!$G$63:$G$67&lt;D81))+1),Scorecard!$D$69)</f>
        <v>-0.340582194386522</v>
      </c>
      <c r="I81" s="0" t="n">
        <f aca="false">IF(ISNUMBER(E81),INDEX(Scorecard!$D$19:$D$26,SUMPRODUCT(--(Scorecard!$G$19:$G$25&lt;E81))+1),Scorecard!$D$27)</f>
        <v>0.57899015159425</v>
      </c>
      <c r="J81" s="0" t="n">
        <f aca="false">IF(ISNUMBER(F81),INDEX(Scorecard!$D$37:$D$44,SUMPRODUCT(--(Scorecard!$G$37:$G$43&lt;F81))+1),Scorecard!$D$45)</f>
        <v>-0.975503570149195</v>
      </c>
      <c r="K81" s="0" t="n">
        <f aca="false">Inputs!$B$10+Scorecard!$J$5*Loan_Sample!Y61+Scorecard!$J$6*Loan_Sample!Z61+Scorecard!$J$7*I81+Scorecard!$J$8*Loan_Sample!AB61+Scorecard!$J$9*J81+Scorecard!$J$10*Loan_Sample!AD61+Scorecard!$J$11*G81+Scorecard!$J$12*H81</f>
        <v>-3.90530952709301</v>
      </c>
      <c r="L81" s="0" t="n">
        <f aca="false">MIN(1-Inputs!$B$13,MAX(Inputs!$B$13,1/(1+EXP(-(Inputs!$B$11*K81+Inputs!$B$12)))))</f>
        <v>0.0187080491077956</v>
      </c>
      <c r="M81" s="0" t="n">
        <f aca="false">Loan_Sample!AH61*Inputs!$B$4*B81</f>
        <v>619.838179221612</v>
      </c>
      <c r="N81" s="0" t="n">
        <f aca="false">L81*Inputs!$B$4*B81</f>
        <v>619.838179221612</v>
      </c>
      <c r="O81" s="0" t="n">
        <f aca="false">Inputs!$B$37+Inputs!$B$38*MAX(Loan_Sample!H61-Inputs!$C$38,0)+Inputs!$B$39*MAX(Loan_Sample!H61-Inputs!$C$39,0)+Inputs!$B$40*MAX(Loan_Sample!H61-Inputs!$C$40,0)+Inputs!$B$41*MAX(Loan_Sample!H61-Inputs!$C$41,0)+Inputs!$B$42*Inputs!$B$14+Inputs!$B$43*MIN(Loan_Sample!I61/Inputs!$B$17,1)+Inputs!$B$44*MIN(Loan_Sample!E61,Inputs!$B$18)+Inputs!$B$45*Loan_Sample!C61</f>
        <v>-3.4070835390446</v>
      </c>
      <c r="P81" s="0" t="n">
        <f aca="false">MIN(1-Inputs!$B$13,MAX(Inputs!$B$13,1/(1+EXP(-(Inputs!$B$15*O81+Inputs!$B$16)))))</f>
        <v>0.0307370337236033</v>
      </c>
      <c r="Q81" s="0" t="n">
        <f aca="false">Inputs!$B$37+Inputs!$B$38*MAX(F81-Inputs!$C$38,0)+Inputs!$B$39*MAX(F81-Inputs!$C$39,0)+Inputs!$B$40*MAX(F81-Inputs!$C$40,0)+Inputs!$B$41*MAX(F81-Inputs!$C$41,0)+Inputs!$B$42*Inputs!$B$14+Inputs!$B$43*MIN(Loan_Sample!I61/Inputs!$B$17,1)+Inputs!$B$44*MIN(E81,Inputs!$B$18)+Inputs!$B$45*Loan_Sample!C61</f>
        <v>-3.4070835390446</v>
      </c>
      <c r="R81" s="0" t="n">
        <f aca="false">MIN(1-Inputs!$B$13,MAX(Inputs!$B$13,1/(1+EXP(-(Inputs!$B$15*Q81+Inputs!$B$16)))))</f>
        <v>0.0307370337236033</v>
      </c>
    </row>
    <row r="82" customFormat="false" ht="15" hidden="false" customHeight="false" outlineLevel="0" collapsed="false">
      <c r="A82" s="0" t="n">
        <f aca="false">Loan_Sample!A62</f>
        <v>1782</v>
      </c>
      <c r="B82" s="0" t="n">
        <f aca="false">Loan_Sample!U62</f>
        <v>256388.55</v>
      </c>
      <c r="C82" s="0" t="n">
        <f aca="false">Loan_Sample!K62+Inputs!$B$26</f>
        <v>4.65833330154419</v>
      </c>
      <c r="D82" s="0" t="n">
        <f aca="false">Loan_Sample!L62+Inputs!$B$26</f>
        <v>-1.875</v>
      </c>
      <c r="E82" s="0" t="n">
        <f aca="false">Loan_Sample!E62/(1+Inputs!$B$25/100)</f>
        <v>74.5555419921875</v>
      </c>
      <c r="F82" s="0" t="n">
        <f aca="false">Loan_Sample!H62-Inputs!$B$24/100</f>
        <v>-0.509666681289673</v>
      </c>
      <c r="G82" s="0" t="n">
        <f aca="false">IF(ISNUMBER(C82),INDEX(Scorecard!$D$54:$D$61,SUMPRODUCT(--(Scorecard!$G$54:$G$60&lt;C82))+1),Scorecard!$D$62)</f>
        <v>0.409483001259379</v>
      </c>
      <c r="H82" s="0" t="n">
        <f aca="false">IF(ISNUMBER(D82),INDEX(Scorecard!$D$63:$D$68,SUMPRODUCT(--(Scorecard!$G$63:$G$67&lt;D82))+1),Scorecard!$D$69)</f>
        <v>-0.340582194386522</v>
      </c>
      <c r="I82" s="0" t="n">
        <f aca="false">IF(ISNUMBER(E82),INDEX(Scorecard!$D$19:$D$26,SUMPRODUCT(--(Scorecard!$G$19:$G$25&lt;E82))+1),Scorecard!$D$27)</f>
        <v>-0.0341578513653732</v>
      </c>
      <c r="J82" s="0" t="n">
        <f aca="false">IF(ISNUMBER(F82),INDEX(Scorecard!$D$37:$D$44,SUMPRODUCT(--(Scorecard!$G$37:$G$43&lt;F82))+1),Scorecard!$D$45)</f>
        <v>0.769716833645565</v>
      </c>
      <c r="K82" s="0" t="n">
        <f aca="false">Inputs!$B$10+Scorecard!$J$5*Loan_Sample!Y62+Scorecard!$J$6*Loan_Sample!Z62+Scorecard!$J$7*I82+Scorecard!$J$8*Loan_Sample!AB62+Scorecard!$J$9*J82+Scorecard!$J$10*Loan_Sample!AD62+Scorecard!$J$11*G82+Scorecard!$J$12*H82</f>
        <v>-3.82647573009142</v>
      </c>
      <c r="L82" s="0" t="n">
        <f aca="false">MIN(1-Inputs!$B$13,MAX(Inputs!$B$13,1/(1+EXP(-(Inputs!$B$11*K82+Inputs!$B$12)))))</f>
        <v>0.0203150467116798</v>
      </c>
      <c r="M82" s="0" t="n">
        <f aca="false">Loan_Sample!AH62*Inputs!$B$4*B82</f>
        <v>1822.99087935645</v>
      </c>
      <c r="N82" s="0" t="n">
        <f aca="false">L82*Inputs!$B$4*B82</f>
        <v>1822.99087935645</v>
      </c>
      <c r="O82" s="0" t="n">
        <f aca="false">Inputs!$B$37+Inputs!$B$38*MAX(Loan_Sample!H62-Inputs!$C$38,0)+Inputs!$B$39*MAX(Loan_Sample!H62-Inputs!$C$39,0)+Inputs!$B$40*MAX(Loan_Sample!H62-Inputs!$C$40,0)+Inputs!$B$41*MAX(Loan_Sample!H62-Inputs!$C$41,0)+Inputs!$B$42*Inputs!$B$14+Inputs!$B$43*MIN(Loan_Sample!I62/Inputs!$B$17,1)+Inputs!$B$44*MIN(Loan_Sample!E62,Inputs!$B$18)+Inputs!$B$45*Loan_Sample!C62</f>
        <v>-6.29354838755621</v>
      </c>
      <c r="P82" s="0" t="n">
        <f aca="false">MIN(1-Inputs!$B$13,MAX(Inputs!$B$13,1/(1+EXP(-(Inputs!$B$15*O82+Inputs!$B$16)))))</f>
        <v>0.00119025500094295</v>
      </c>
      <c r="Q82" s="0" t="n">
        <f aca="false">Inputs!$B$37+Inputs!$B$38*MAX(F82-Inputs!$C$38,0)+Inputs!$B$39*MAX(F82-Inputs!$C$39,0)+Inputs!$B$40*MAX(F82-Inputs!$C$40,0)+Inputs!$B$41*MAX(F82-Inputs!$C$41,0)+Inputs!$B$42*Inputs!$B$14+Inputs!$B$43*MIN(Loan_Sample!I62/Inputs!$B$17,1)+Inputs!$B$44*MIN(E82,Inputs!$B$18)+Inputs!$B$45*Loan_Sample!C62</f>
        <v>-6.29354838755621</v>
      </c>
      <c r="R82" s="0" t="n">
        <f aca="false">MIN(1-Inputs!$B$13,MAX(Inputs!$B$13,1/(1+EXP(-(Inputs!$B$15*Q82+Inputs!$B$16)))))</f>
        <v>0.00119025500094295</v>
      </c>
    </row>
    <row r="83" customFormat="false" ht="15" hidden="false" customHeight="false" outlineLevel="0" collapsed="false">
      <c r="A83" s="0" t="n">
        <f aca="false">Loan_Sample!A63</f>
        <v>1784</v>
      </c>
      <c r="B83" s="0" t="n">
        <f aca="false">Loan_Sample!U63</f>
        <v>318118.62</v>
      </c>
      <c r="C83" s="0" t="n">
        <f aca="false">Loan_Sample!K63+Inputs!$B$26</f>
        <v>3.70000004768372</v>
      </c>
      <c r="D83" s="0" t="n">
        <f aca="false">Loan_Sample!L63+Inputs!$B$26</f>
        <v>-0.458333253860474</v>
      </c>
      <c r="E83" s="0" t="n">
        <f aca="false">Loan_Sample!E63/(1+Inputs!$B$25/100)</f>
        <v>53.7690277099609</v>
      </c>
      <c r="F83" s="0" t="n">
        <f aca="false">Loan_Sample!H63-Inputs!$B$24/100</f>
        <v>-3.06833338737488</v>
      </c>
      <c r="G83" s="0" t="n">
        <f aca="false">IF(ISNUMBER(C83),INDEX(Scorecard!$D$54:$D$61,SUMPRODUCT(--(Scorecard!$G$54:$G$60&lt;C83))+1),Scorecard!$D$62)</f>
        <v>0.489050497890326</v>
      </c>
      <c r="H83" s="0" t="n">
        <f aca="false">IF(ISNUMBER(D83),INDEX(Scorecard!$D$63:$D$68,SUMPRODUCT(--(Scorecard!$G$63:$G$67&lt;D83))+1),Scorecard!$D$69)</f>
        <v>0.322484508656054</v>
      </c>
      <c r="I83" s="0" t="n">
        <f aca="false">IF(ISNUMBER(E83),INDEX(Scorecard!$D$19:$D$26,SUMPRODUCT(--(Scorecard!$G$19:$G$25&lt;E83))+1),Scorecard!$D$27)</f>
        <v>0.57899015159425</v>
      </c>
      <c r="J83" s="0" t="n">
        <f aca="false">IF(ISNUMBER(F83),INDEX(Scorecard!$D$37:$D$44,SUMPRODUCT(--(Scorecard!$G$37:$G$43&lt;F83))+1),Scorecard!$D$45)</f>
        <v>1.35057635045042</v>
      </c>
      <c r="K83" s="0" t="n">
        <f aca="false">Inputs!$B$10+Scorecard!$J$5*Loan_Sample!Y63+Scorecard!$J$6*Loan_Sample!Z63+Scorecard!$J$7*I83+Scorecard!$J$8*Loan_Sample!AB63+Scorecard!$J$9*J83+Scorecard!$J$10*Loan_Sample!AD63+Scorecard!$J$11*G83+Scorecard!$J$12*H83</f>
        <v>-4.00336010115986</v>
      </c>
      <c r="L83" s="0" t="n">
        <f aca="false">MIN(1-Inputs!$B$13,MAX(Inputs!$B$13,1/(1+EXP(-(Inputs!$B$11*K83+Inputs!$B$12)))))</f>
        <v>0.0168825069076905</v>
      </c>
      <c r="M83" s="0" t="n">
        <f aca="false">Loan_Sample!AH63*Inputs!$B$4*B83</f>
        <v>1879.72392986524</v>
      </c>
      <c r="N83" s="0" t="n">
        <f aca="false">L83*Inputs!$B$4*B83</f>
        <v>1879.72392986524</v>
      </c>
      <c r="O83" s="0" t="n">
        <f aca="false">Inputs!$B$37+Inputs!$B$38*MAX(Loan_Sample!H63-Inputs!$C$38,0)+Inputs!$B$39*MAX(Loan_Sample!H63-Inputs!$C$39,0)+Inputs!$B$40*MAX(Loan_Sample!H63-Inputs!$C$40,0)+Inputs!$B$41*MAX(Loan_Sample!H63-Inputs!$C$41,0)+Inputs!$B$42*Inputs!$B$14+Inputs!$B$43*MIN(Loan_Sample!I63/Inputs!$B$17,1)+Inputs!$B$44*MIN(Loan_Sample!E63,Inputs!$B$18)+Inputs!$B$45*Loan_Sample!C63</f>
        <v>-5.88601023896624</v>
      </c>
      <c r="P83" s="0" t="n">
        <f aca="false">MIN(1-Inputs!$B$13,MAX(Inputs!$B$13,1/(1+EXP(-(Inputs!$B$15*O83+Inputs!$B$16)))))</f>
        <v>0.00189033711559158</v>
      </c>
      <c r="Q83" s="0" t="n">
        <f aca="false">Inputs!$B$37+Inputs!$B$38*MAX(F83-Inputs!$C$38,0)+Inputs!$B$39*MAX(F83-Inputs!$C$39,0)+Inputs!$B$40*MAX(F83-Inputs!$C$40,0)+Inputs!$B$41*MAX(F83-Inputs!$C$41,0)+Inputs!$B$42*Inputs!$B$14+Inputs!$B$43*MIN(Loan_Sample!I63/Inputs!$B$17,1)+Inputs!$B$44*MIN(E83,Inputs!$B$18)+Inputs!$B$45*Loan_Sample!C63</f>
        <v>-5.88601023896624</v>
      </c>
      <c r="R83" s="0" t="n">
        <f aca="false">MIN(1-Inputs!$B$13,MAX(Inputs!$B$13,1/(1+EXP(-(Inputs!$B$15*Q83+Inputs!$B$16)))))</f>
        <v>0.00189033711559158</v>
      </c>
    </row>
    <row r="84" customFormat="false" ht="15" hidden="false" customHeight="false" outlineLevel="0" collapsed="false">
      <c r="A84" s="0" t="n">
        <f aca="false">Loan_Sample!A64</f>
        <v>1821</v>
      </c>
      <c r="B84" s="0" t="n">
        <f aca="false">Loan_Sample!U64</f>
        <v>203061.67</v>
      </c>
      <c r="C84" s="0" t="n">
        <f aca="false">Loan_Sample!K64+Inputs!$B$26</f>
        <v>4.42307710647583</v>
      </c>
      <c r="D84" s="0" t="n">
        <f aca="false">Loan_Sample!L64+Inputs!$B$26</f>
        <v>-0.276922702789307</v>
      </c>
      <c r="E84" s="0" t="n">
        <f aca="false">Loan_Sample!E64/(1+Inputs!$B$25/100)</f>
        <v>37.9215927124023</v>
      </c>
      <c r="F84" s="0" t="n">
        <f aca="false">Loan_Sample!H64-Inputs!$B$24/100</f>
        <v>0.354666471481323</v>
      </c>
      <c r="G84" s="0" t="n">
        <f aca="false">IF(ISNUMBER(C84),INDEX(Scorecard!$D$54:$D$61,SUMPRODUCT(--(Scorecard!$G$54:$G$60&lt;C84))+1),Scorecard!$D$62)</f>
        <v>0.409483001259379</v>
      </c>
      <c r="H84" s="0" t="n">
        <f aca="false">IF(ISNUMBER(D84),INDEX(Scorecard!$D$63:$D$68,SUMPRODUCT(--(Scorecard!$G$63:$G$67&lt;D84))+1),Scorecard!$D$69)</f>
        <v>0.322484508656054</v>
      </c>
      <c r="I84" s="0" t="n">
        <f aca="false">IF(ISNUMBER(E84),INDEX(Scorecard!$D$19:$D$26,SUMPRODUCT(--(Scorecard!$G$19:$G$25&lt;E84))+1),Scorecard!$D$27)</f>
        <v>0.57899015159425</v>
      </c>
      <c r="J84" s="0" t="n">
        <f aca="false">IF(ISNUMBER(F84),INDEX(Scorecard!$D$37:$D$44,SUMPRODUCT(--(Scorecard!$G$37:$G$43&lt;F84))+1),Scorecard!$D$45)</f>
        <v>-0.0679520129233634</v>
      </c>
      <c r="K84" s="0" t="n">
        <f aca="false">Inputs!$B$10+Scorecard!$J$5*Loan_Sample!Y64+Scorecard!$J$6*Loan_Sample!Z64+Scorecard!$J$7*I84+Scorecard!$J$8*Loan_Sample!AB64+Scorecard!$J$9*J84+Scorecard!$J$10*Loan_Sample!AD64+Scorecard!$J$11*G84+Scorecard!$J$12*H84</f>
        <v>-4.22625107086983</v>
      </c>
      <c r="L84" s="0" t="n">
        <f aca="false">MIN(1-Inputs!$B$13,MAX(Inputs!$B$13,1/(1+EXP(-(Inputs!$B$11*K84+Inputs!$B$12)))))</f>
        <v>0.0133594602162956</v>
      </c>
      <c r="M84" s="0" t="n">
        <f aca="false">Loan_Sample!AH64*Inputs!$B$4*B84</f>
        <v>949.47800563684</v>
      </c>
      <c r="N84" s="0" t="n">
        <f aca="false">L84*Inputs!$B$4*B84</f>
        <v>949.47800563684</v>
      </c>
      <c r="O84" s="0" t="n">
        <f aca="false">Inputs!$B$37+Inputs!$B$38*MAX(Loan_Sample!H64-Inputs!$C$38,0)+Inputs!$B$39*MAX(Loan_Sample!H64-Inputs!$C$39,0)+Inputs!$B$40*MAX(Loan_Sample!H64-Inputs!$C$40,0)+Inputs!$B$41*MAX(Loan_Sample!H64-Inputs!$C$41,0)+Inputs!$B$42*Inputs!$B$14+Inputs!$B$43*MIN(Loan_Sample!I64/Inputs!$B$17,1)+Inputs!$B$44*MIN(Loan_Sample!E64,Inputs!$B$18)+Inputs!$B$45*Loan_Sample!C64</f>
        <v>-4.56722219055365</v>
      </c>
      <c r="P84" s="0" t="n">
        <f aca="false">MIN(1-Inputs!$B$13,MAX(Inputs!$B$13,1/(1+EXP(-(Inputs!$B$15*O84+Inputs!$B$16)))))</f>
        <v>0.00840980485376986</v>
      </c>
      <c r="Q84" s="0" t="n">
        <f aca="false">Inputs!$B$37+Inputs!$B$38*MAX(F84-Inputs!$C$38,0)+Inputs!$B$39*MAX(F84-Inputs!$C$39,0)+Inputs!$B$40*MAX(F84-Inputs!$C$40,0)+Inputs!$B$41*MAX(F84-Inputs!$C$41,0)+Inputs!$B$42*Inputs!$B$14+Inputs!$B$43*MIN(Loan_Sample!I64/Inputs!$B$17,1)+Inputs!$B$44*MIN(E84,Inputs!$B$18)+Inputs!$B$45*Loan_Sample!C64</f>
        <v>-4.56722219055365</v>
      </c>
      <c r="R84" s="0" t="n">
        <f aca="false">MIN(1-Inputs!$B$13,MAX(Inputs!$B$13,1/(1+EXP(-(Inputs!$B$15*Q84+Inputs!$B$16)))))</f>
        <v>0.00840980485376986</v>
      </c>
    </row>
    <row r="85" customFormat="false" ht="15" hidden="false" customHeight="false" outlineLevel="0" collapsed="false">
      <c r="A85" s="0" t="n">
        <f aca="false">Loan_Sample!A65</f>
        <v>1824</v>
      </c>
      <c r="B85" s="0" t="n">
        <f aca="false">Loan_Sample!U65</f>
        <v>286880.66</v>
      </c>
      <c r="C85" s="0" t="n">
        <f aca="false">Loan_Sample!K65+Inputs!$B$26</f>
        <v>4.80000019073486</v>
      </c>
      <c r="D85" s="0" t="n">
        <f aca="false">Loan_Sample!L65+Inputs!$B$26</f>
        <v>-0.458333015441895</v>
      </c>
      <c r="E85" s="0" t="n">
        <f aca="false">Loan_Sample!E65/(1+Inputs!$B$25/100)</f>
        <v>71.3284072875977</v>
      </c>
      <c r="F85" s="0" t="n">
        <f aca="false">Loan_Sample!H65-Inputs!$B$24/100</f>
        <v>-3.0513334274292</v>
      </c>
      <c r="G85" s="0" t="n">
        <f aca="false">IF(ISNUMBER(C85),INDEX(Scorecard!$D$54:$D$61,SUMPRODUCT(--(Scorecard!$G$54:$G$60&lt;C85))+1),Scorecard!$D$62)</f>
        <v>0.409483001259379</v>
      </c>
      <c r="H85" s="0" t="n">
        <f aca="false">IF(ISNUMBER(D85),INDEX(Scorecard!$D$63:$D$68,SUMPRODUCT(--(Scorecard!$G$63:$G$67&lt;D85))+1),Scorecard!$D$69)</f>
        <v>0.322484508656054</v>
      </c>
      <c r="I85" s="0" t="n">
        <f aca="false">IF(ISNUMBER(E85),INDEX(Scorecard!$D$19:$D$26,SUMPRODUCT(--(Scorecard!$G$19:$G$25&lt;E85))+1),Scorecard!$D$27)</f>
        <v>0.0530843085177338</v>
      </c>
      <c r="J85" s="0" t="n">
        <f aca="false">IF(ISNUMBER(F85),INDEX(Scorecard!$D$37:$D$44,SUMPRODUCT(--(Scorecard!$G$37:$G$43&lt;F85))+1),Scorecard!$D$45)</f>
        <v>1.35057635045042</v>
      </c>
      <c r="K85" s="0" t="n">
        <f aca="false">Inputs!$B$10+Scorecard!$J$5*Loan_Sample!Y65+Scorecard!$J$6*Loan_Sample!Z65+Scorecard!$J$7*I85+Scorecard!$J$8*Loan_Sample!AB65+Scorecard!$J$9*J85+Scorecard!$J$10*Loan_Sample!AD65+Scorecard!$J$11*G85+Scorecard!$J$12*H85</f>
        <v>-3.94987284251082</v>
      </c>
      <c r="L85" s="0" t="n">
        <f aca="false">MIN(1-Inputs!$B$13,MAX(Inputs!$B$13,1/(1+EXP(-(Inputs!$B$11*K85+Inputs!$B$12)))))</f>
        <v>0.0178555086844614</v>
      </c>
      <c r="M85" s="0" t="n">
        <f aca="false">Loan_Sample!AH65*Inputs!$B$4*B85</f>
        <v>1792.8400406119</v>
      </c>
      <c r="N85" s="0" t="n">
        <f aca="false">L85*Inputs!$B$4*B85</f>
        <v>1792.8400406119</v>
      </c>
      <c r="O85" s="0" t="n">
        <f aca="false">Inputs!$B$37+Inputs!$B$38*MAX(Loan_Sample!H65-Inputs!$C$38,0)+Inputs!$B$39*MAX(Loan_Sample!H65-Inputs!$C$39,0)+Inputs!$B$40*MAX(Loan_Sample!H65-Inputs!$C$40,0)+Inputs!$B$41*MAX(Loan_Sample!H65-Inputs!$C$41,0)+Inputs!$B$42*Inputs!$B$14+Inputs!$B$43*MIN(Loan_Sample!I65/Inputs!$B$17,1)+Inputs!$B$44*MIN(Loan_Sample!E65,Inputs!$B$18)+Inputs!$B$45*Loan_Sample!C65</f>
        <v>-6.03668364407145</v>
      </c>
      <c r="P85" s="0" t="n">
        <f aca="false">MIN(1-Inputs!$B$13,MAX(Inputs!$B$13,1/(1+EXP(-(Inputs!$B$15*O85+Inputs!$B$16)))))</f>
        <v>0.00159323651782757</v>
      </c>
      <c r="Q85" s="0" t="n">
        <f aca="false">Inputs!$B$37+Inputs!$B$38*MAX(F85-Inputs!$C$38,0)+Inputs!$B$39*MAX(F85-Inputs!$C$39,0)+Inputs!$B$40*MAX(F85-Inputs!$C$40,0)+Inputs!$B$41*MAX(F85-Inputs!$C$41,0)+Inputs!$B$42*Inputs!$B$14+Inputs!$B$43*MIN(Loan_Sample!I65/Inputs!$B$17,1)+Inputs!$B$44*MIN(E85,Inputs!$B$18)+Inputs!$B$45*Loan_Sample!C65</f>
        <v>-6.03668364407145</v>
      </c>
      <c r="R85" s="0" t="n">
        <f aca="false">MIN(1-Inputs!$B$13,MAX(Inputs!$B$13,1/(1+EXP(-(Inputs!$B$15*Q85+Inputs!$B$16)))))</f>
        <v>0.00159323651782757</v>
      </c>
    </row>
    <row r="86" customFormat="false" ht="15" hidden="false" customHeight="false" outlineLevel="0" collapsed="false">
      <c r="A86" s="0" t="n">
        <f aca="false">Loan_Sample!A66</f>
        <v>1859</v>
      </c>
      <c r="B86" s="0" t="n">
        <f aca="false">Loan_Sample!U66</f>
        <v>199778.2</v>
      </c>
      <c r="C86" s="0" t="n">
        <f aca="false">Loan_Sample!K66+Inputs!$B$26</f>
        <v>5.19999980926514</v>
      </c>
      <c r="D86" s="0" t="n">
        <f aca="false">Loan_Sample!L66+Inputs!$B$26</f>
        <v>-0.458333492279053</v>
      </c>
      <c r="E86" s="0" t="n">
        <f aca="false">Loan_Sample!E66/(1+Inputs!$B$25/100)</f>
        <v>68.5307998657227</v>
      </c>
      <c r="F86" s="0" t="n">
        <f aca="false">Loan_Sample!H66-Inputs!$B$24/100</f>
        <v>-3.60833334922791</v>
      </c>
      <c r="G86" s="0" t="n">
        <f aca="false">IF(ISNUMBER(C86),INDEX(Scorecard!$D$54:$D$61,SUMPRODUCT(--(Scorecard!$G$54:$G$60&lt;C86))+1),Scorecard!$D$62)</f>
        <v>0.214429354789033</v>
      </c>
      <c r="H86" s="0" t="n">
        <f aca="false">IF(ISNUMBER(D86),INDEX(Scorecard!$D$63:$D$68,SUMPRODUCT(--(Scorecard!$G$63:$G$67&lt;D86))+1),Scorecard!$D$69)</f>
        <v>0.322484508656054</v>
      </c>
      <c r="I86" s="0" t="n">
        <f aca="false">IF(ISNUMBER(E86),INDEX(Scorecard!$D$19:$D$26,SUMPRODUCT(--(Scorecard!$G$19:$G$25&lt;E86))+1),Scorecard!$D$27)</f>
        <v>0.0530843085177338</v>
      </c>
      <c r="J86" s="0" t="n">
        <f aca="false">IF(ISNUMBER(F86),INDEX(Scorecard!$D$37:$D$44,SUMPRODUCT(--(Scorecard!$G$37:$G$43&lt;F86))+1),Scorecard!$D$45)</f>
        <v>1.35057635045042</v>
      </c>
      <c r="K86" s="0" t="n">
        <f aca="false">Inputs!$B$10+Scorecard!$J$5*Loan_Sample!Y66+Scorecard!$J$6*Loan_Sample!Z66+Scorecard!$J$7*I86+Scorecard!$J$8*Loan_Sample!AB66+Scorecard!$J$9*J86+Scorecard!$J$10*Loan_Sample!AD66+Scorecard!$J$11*G86+Scorecard!$J$12*H86</f>
        <v>-6.48008631749779</v>
      </c>
      <c r="L86" s="0" t="n">
        <f aca="false">MIN(1-Inputs!$B$13,MAX(Inputs!$B$13,1/(1+EXP(-(Inputs!$B$11*K86+Inputs!$B$12)))))</f>
        <v>0.00122332514650704</v>
      </c>
      <c r="M86" s="0" t="n">
        <f aca="false">Loan_Sample!AH66*Inputs!$B$4*B86</f>
        <v>85.5377935243694</v>
      </c>
      <c r="N86" s="0" t="n">
        <f aca="false">L86*Inputs!$B$4*B86</f>
        <v>85.5377935243694</v>
      </c>
      <c r="O86" s="0" t="n">
        <f aca="false">Inputs!$B$37+Inputs!$B$38*MAX(Loan_Sample!H66-Inputs!$C$38,0)+Inputs!$B$39*MAX(Loan_Sample!H66-Inputs!$C$39,0)+Inputs!$B$40*MAX(Loan_Sample!H66-Inputs!$C$40,0)+Inputs!$B$41*MAX(Loan_Sample!H66-Inputs!$C$41,0)+Inputs!$B$42*Inputs!$B$14+Inputs!$B$43*MIN(Loan_Sample!I66/Inputs!$B$17,1)+Inputs!$B$44*MIN(Loan_Sample!E66,Inputs!$B$18)+Inputs!$B$45*Loan_Sample!C66</f>
        <v>-5.62840208513983</v>
      </c>
      <c r="P86" s="0" t="n">
        <f aca="false">MIN(1-Inputs!$B$13,MAX(Inputs!$B$13,1/(1+EXP(-(Inputs!$B$15*O86+Inputs!$B$16)))))</f>
        <v>0.00253187666695735</v>
      </c>
      <c r="Q86" s="0" t="n">
        <f aca="false">Inputs!$B$37+Inputs!$B$38*MAX(F86-Inputs!$C$38,0)+Inputs!$B$39*MAX(F86-Inputs!$C$39,0)+Inputs!$B$40*MAX(F86-Inputs!$C$40,0)+Inputs!$B$41*MAX(F86-Inputs!$C$41,0)+Inputs!$B$42*Inputs!$B$14+Inputs!$B$43*MIN(Loan_Sample!I66/Inputs!$B$17,1)+Inputs!$B$44*MIN(E86,Inputs!$B$18)+Inputs!$B$45*Loan_Sample!C66</f>
        <v>-5.62840208513983</v>
      </c>
      <c r="R86" s="0" t="n">
        <f aca="false">MIN(1-Inputs!$B$13,MAX(Inputs!$B$13,1/(1+EXP(-(Inputs!$B$15*Q86+Inputs!$B$16)))))</f>
        <v>0.00253187666695735</v>
      </c>
    </row>
    <row r="87" customFormat="false" ht="15" hidden="false" customHeight="false" outlineLevel="0" collapsed="false">
      <c r="A87" s="0" t="n">
        <f aca="false">Loan_Sample!A67</f>
        <v>1894</v>
      </c>
      <c r="B87" s="0" t="n">
        <f aca="false">Loan_Sample!U67</f>
        <v>282999.75</v>
      </c>
      <c r="C87" s="0" t="n">
        <f aca="false">Loan_Sample!K67+Inputs!$B$26</f>
        <v>9.63333320617676</v>
      </c>
      <c r="D87" s="0" t="n">
        <f aca="false">Loan_Sample!L67+Inputs!$B$26</f>
        <v>5.0717945098877</v>
      </c>
      <c r="E87" s="0" t="n">
        <f aca="false">Loan_Sample!E67/(1+Inputs!$B$25/100)</f>
        <v>63.627742767334</v>
      </c>
      <c r="F87" s="0" t="n">
        <f aca="false">Loan_Sample!H67-Inputs!$B$24/100</f>
        <v>0.40666675567627</v>
      </c>
      <c r="G87" s="0" t="n">
        <f aca="false">IF(ISNUMBER(C87),INDEX(Scorecard!$D$54:$D$61,SUMPRODUCT(--(Scorecard!$G$54:$G$60&lt;C87))+1),Scorecard!$D$62)</f>
        <v>-0.541917179454542</v>
      </c>
      <c r="H87" s="0" t="n">
        <f aca="false">IF(ISNUMBER(D87),INDEX(Scorecard!$D$63:$D$68,SUMPRODUCT(--(Scorecard!$G$63:$G$67&lt;D87))+1),Scorecard!$D$69)</f>
        <v>0.322484508656054</v>
      </c>
      <c r="I87" s="0" t="n">
        <f aca="false">IF(ISNUMBER(E87),INDEX(Scorecard!$D$19:$D$26,SUMPRODUCT(--(Scorecard!$G$19:$G$25&lt;E87))+1),Scorecard!$D$27)</f>
        <v>0.233621608745691</v>
      </c>
      <c r="J87" s="0" t="n">
        <f aca="false">IF(ISNUMBER(F87),INDEX(Scorecard!$D$37:$D$44,SUMPRODUCT(--(Scorecard!$G$37:$G$43&lt;F87))+1),Scorecard!$D$45)</f>
        <v>-0.271229676926091</v>
      </c>
      <c r="K87" s="0" t="n">
        <f aca="false">Inputs!$B$10+Scorecard!$J$5*Loan_Sample!Y67+Scorecard!$J$6*Loan_Sample!Z67+Scorecard!$J$7*I87+Scorecard!$J$8*Loan_Sample!AB67+Scorecard!$J$9*J87+Scorecard!$J$10*Loan_Sample!AD67+Scorecard!$J$11*G87+Scorecard!$J$12*H87</f>
        <v>-5.5282705277563</v>
      </c>
      <c r="L87" s="0" t="n">
        <f aca="false">MIN(1-Inputs!$B$13,MAX(Inputs!$B$13,1/(1+EXP(-(Inputs!$B$11*K87+Inputs!$B$12)))))</f>
        <v>0.00336753584451163</v>
      </c>
      <c r="M87" s="0" t="n">
        <f aca="false">Loan_Sample!AH67*Inputs!$B$4*B87</f>
        <v>333.55413073949</v>
      </c>
      <c r="N87" s="0" t="n">
        <f aca="false">L87*Inputs!$B$4*B87</f>
        <v>333.55413073949</v>
      </c>
      <c r="O87" s="0" t="n">
        <f aca="false">Inputs!$B$37+Inputs!$B$38*MAX(Loan_Sample!H67-Inputs!$C$38,0)+Inputs!$B$39*MAX(Loan_Sample!H67-Inputs!$C$39,0)+Inputs!$B$40*MAX(Loan_Sample!H67-Inputs!$C$40,0)+Inputs!$B$41*MAX(Loan_Sample!H67-Inputs!$C$41,0)+Inputs!$B$42*Inputs!$B$14+Inputs!$B$43*MIN(Loan_Sample!I67/Inputs!$B$17,1)+Inputs!$B$44*MIN(Loan_Sample!E67,Inputs!$B$18)+Inputs!$B$45*Loan_Sample!C67</f>
        <v>-4.0994860155537</v>
      </c>
      <c r="P87" s="0" t="n">
        <f aca="false">MIN(1-Inputs!$B$13,MAX(Inputs!$B$13,1/(1+EXP(-(Inputs!$B$15*O87+Inputs!$B$16)))))</f>
        <v>0.014228328134002</v>
      </c>
      <c r="Q87" s="0" t="n">
        <f aca="false">Inputs!$B$37+Inputs!$B$38*MAX(F87-Inputs!$C$38,0)+Inputs!$B$39*MAX(F87-Inputs!$C$39,0)+Inputs!$B$40*MAX(F87-Inputs!$C$40,0)+Inputs!$B$41*MAX(F87-Inputs!$C$41,0)+Inputs!$B$42*Inputs!$B$14+Inputs!$B$43*MIN(Loan_Sample!I67/Inputs!$B$17,1)+Inputs!$B$44*MIN(E87,Inputs!$B$18)+Inputs!$B$45*Loan_Sample!C67</f>
        <v>-4.0994860155537</v>
      </c>
      <c r="R87" s="0" t="n">
        <f aca="false">MIN(1-Inputs!$B$13,MAX(Inputs!$B$13,1/(1+EXP(-(Inputs!$B$15*Q87+Inputs!$B$16)))))</f>
        <v>0.014228328134002</v>
      </c>
    </row>
    <row r="88" customFormat="false" ht="15" hidden="false" customHeight="false" outlineLevel="0" collapsed="false">
      <c r="A88" s="0" t="n">
        <f aca="false">Loan_Sample!A68</f>
        <v>1904</v>
      </c>
      <c r="B88" s="0" t="n">
        <f aca="false">Loan_Sample!U68</f>
        <v>128042.41</v>
      </c>
      <c r="C88" s="0" t="n">
        <f aca="false">Loan_Sample!K68+Inputs!$B$26</f>
        <v>5.40833330154419</v>
      </c>
      <c r="D88" s="0" t="n">
        <f aca="false">Loan_Sample!L68+Inputs!$B$26</f>
        <v>-1.125</v>
      </c>
      <c r="E88" s="0" t="n">
        <f aca="false">Loan_Sample!E68/(1+Inputs!$B$25/100)</f>
        <v>71.8018264770508</v>
      </c>
      <c r="F88" s="0" t="n">
        <f aca="false">Loan_Sample!H68-Inputs!$B$24/100</f>
        <v>-2.93733310699463</v>
      </c>
      <c r="G88" s="0" t="n">
        <f aca="false">IF(ISNUMBER(C88),INDEX(Scorecard!$D$54:$D$61,SUMPRODUCT(--(Scorecard!$G$54:$G$60&lt;C88))+1),Scorecard!$D$62)</f>
        <v>0.126303549215828</v>
      </c>
      <c r="H88" s="0" t="n">
        <f aca="false">IF(ISNUMBER(D88),INDEX(Scorecard!$D$63:$D$68,SUMPRODUCT(--(Scorecard!$G$63:$G$67&lt;D88))+1),Scorecard!$D$69)</f>
        <v>-0.340582194386522</v>
      </c>
      <c r="I88" s="0" t="n">
        <f aca="false">IF(ISNUMBER(E88),INDEX(Scorecard!$D$19:$D$26,SUMPRODUCT(--(Scorecard!$G$19:$G$25&lt;E88))+1),Scorecard!$D$27)</f>
        <v>0.0530843085177338</v>
      </c>
      <c r="J88" s="0" t="n">
        <f aca="false">IF(ISNUMBER(F88),INDEX(Scorecard!$D$37:$D$44,SUMPRODUCT(--(Scorecard!$G$37:$G$43&lt;F88))+1),Scorecard!$D$45)</f>
        <v>1.35057635045042</v>
      </c>
      <c r="K88" s="0" t="n">
        <f aca="false">Inputs!$B$10+Scorecard!$J$5*Loan_Sample!Y68+Scorecard!$J$6*Loan_Sample!Z68+Scorecard!$J$7*I88+Scorecard!$J$8*Loan_Sample!AB68+Scorecard!$J$9*J88+Scorecard!$J$10*Loan_Sample!AD68+Scorecard!$J$11*G88+Scorecard!$J$12*H88</f>
        <v>-6.39172375497228</v>
      </c>
      <c r="L88" s="0" t="n">
        <f aca="false">MIN(1-Inputs!$B$13,MAX(Inputs!$B$13,1/(1+EXP(-(Inputs!$B$11*K88+Inputs!$B$12)))))</f>
        <v>0.0013440099812247</v>
      </c>
      <c r="M88" s="0" t="n">
        <f aca="false">Loan_Sample!AH68*Inputs!$B$4*B88</f>
        <v>60.2315969710228</v>
      </c>
      <c r="N88" s="0" t="n">
        <f aca="false">L88*Inputs!$B$4*B88</f>
        <v>60.2315969710228</v>
      </c>
      <c r="O88" s="0" t="n">
        <f aca="false">Inputs!$B$37+Inputs!$B$38*MAX(Loan_Sample!H68-Inputs!$C$38,0)+Inputs!$B$39*MAX(Loan_Sample!H68-Inputs!$C$39,0)+Inputs!$B$40*MAX(Loan_Sample!H68-Inputs!$C$40,0)+Inputs!$B$41*MAX(Loan_Sample!H68-Inputs!$C$41,0)+Inputs!$B$42*Inputs!$B$14+Inputs!$B$43*MIN(Loan_Sample!I68/Inputs!$B$17,1)+Inputs!$B$44*MIN(Loan_Sample!E68,Inputs!$B$18)+Inputs!$B$45*Loan_Sample!C68</f>
        <v>-5.81246759861593</v>
      </c>
      <c r="P88" s="0" t="n">
        <f aca="false">MIN(1-Inputs!$B$13,MAX(Inputs!$B$13,1/(1+EXP(-(Inputs!$B$15*O88+Inputs!$B$16)))))</f>
        <v>0.00205483084070616</v>
      </c>
      <c r="Q88" s="0" t="n">
        <f aca="false">Inputs!$B$37+Inputs!$B$38*MAX(F88-Inputs!$C$38,0)+Inputs!$B$39*MAX(F88-Inputs!$C$39,0)+Inputs!$B$40*MAX(F88-Inputs!$C$40,0)+Inputs!$B$41*MAX(F88-Inputs!$C$41,0)+Inputs!$B$42*Inputs!$B$14+Inputs!$B$43*MIN(Loan_Sample!I68/Inputs!$B$17,1)+Inputs!$B$44*MIN(E88,Inputs!$B$18)+Inputs!$B$45*Loan_Sample!C68</f>
        <v>-5.81246759861593</v>
      </c>
      <c r="R88" s="0" t="n">
        <f aca="false">MIN(1-Inputs!$B$13,MAX(Inputs!$B$13,1/(1+EXP(-(Inputs!$B$15*Q88+Inputs!$B$16)))))</f>
        <v>0.00205483084070616</v>
      </c>
    </row>
    <row r="89" customFormat="false" ht="15" hidden="false" customHeight="false" outlineLevel="0" collapsed="false">
      <c r="A89" s="0" t="n">
        <f aca="false">Loan_Sample!A69</f>
        <v>1937</v>
      </c>
      <c r="B89" s="0" t="n">
        <f aca="false">Loan_Sample!U69</f>
        <v>193054.88</v>
      </c>
      <c r="C89" s="0" t="n">
        <f aca="false">Loan_Sample!K69+Inputs!$B$26</f>
        <v>3.70000004768372</v>
      </c>
      <c r="D89" s="0" t="n">
        <f aca="false">Loan_Sample!L69+Inputs!$B$26</f>
        <v>-0.458333253860474</v>
      </c>
      <c r="E89" s="0" t="n">
        <f aca="false">Loan_Sample!E69/(1+Inputs!$B$25/100)</f>
        <v>69.1908187866211</v>
      </c>
      <c r="F89" s="0" t="n">
        <f aca="false">Loan_Sample!H69-Inputs!$B$24/100</f>
        <v>-2.49233341217041</v>
      </c>
      <c r="G89" s="0" t="n">
        <f aca="false">IF(ISNUMBER(C89),INDEX(Scorecard!$D$54:$D$61,SUMPRODUCT(--(Scorecard!$G$54:$G$60&lt;C89))+1),Scorecard!$D$62)</f>
        <v>0.489050497890326</v>
      </c>
      <c r="H89" s="0" t="n">
        <f aca="false">IF(ISNUMBER(D89),INDEX(Scorecard!$D$63:$D$68,SUMPRODUCT(--(Scorecard!$G$63:$G$67&lt;D89))+1),Scorecard!$D$69)</f>
        <v>0.322484508656054</v>
      </c>
      <c r="I89" s="0" t="n">
        <f aca="false">IF(ISNUMBER(E89),INDEX(Scorecard!$D$19:$D$26,SUMPRODUCT(--(Scorecard!$G$19:$G$25&lt;E89))+1),Scorecard!$D$27)</f>
        <v>0.0530843085177338</v>
      </c>
      <c r="J89" s="0" t="n">
        <f aca="false">IF(ISNUMBER(F89),INDEX(Scorecard!$D$37:$D$44,SUMPRODUCT(--(Scorecard!$G$37:$G$43&lt;F89))+1),Scorecard!$D$45)</f>
        <v>1.35057635045042</v>
      </c>
      <c r="K89" s="0" t="n">
        <f aca="false">Inputs!$B$10+Scorecard!$J$5*Loan_Sample!Y69+Scorecard!$J$6*Loan_Sample!Z69+Scorecard!$J$7*I89+Scorecard!$J$8*Loan_Sample!AB69+Scorecard!$J$9*J89+Scorecard!$J$10*Loan_Sample!AD69+Scorecard!$J$11*G89+Scorecard!$J$12*H89</f>
        <v>-2.56367816951169</v>
      </c>
      <c r="L89" s="0" t="n">
        <f aca="false">MIN(1-Inputs!$B$13,MAX(Inputs!$B$13,1/(1+EXP(-(Inputs!$B$11*K89+Inputs!$B$12)))))</f>
        <v>0.0738113780587427</v>
      </c>
      <c r="M89" s="0" t="n">
        <f aca="false">Loan_Sample!AH69*Inputs!$B$4*B89</f>
        <v>4987.37635681782</v>
      </c>
      <c r="N89" s="0" t="n">
        <f aca="false">L89*Inputs!$B$4*B89</f>
        <v>4987.37635681782</v>
      </c>
      <c r="O89" s="0" t="n">
        <f aca="false">Inputs!$B$37+Inputs!$B$38*MAX(Loan_Sample!H69-Inputs!$C$38,0)+Inputs!$B$39*MAX(Loan_Sample!H69-Inputs!$C$39,0)+Inputs!$B$40*MAX(Loan_Sample!H69-Inputs!$C$40,0)+Inputs!$B$41*MAX(Loan_Sample!H69-Inputs!$C$41,0)+Inputs!$B$42*Inputs!$B$14+Inputs!$B$43*MIN(Loan_Sample!I69/Inputs!$B$17,1)+Inputs!$B$44*MIN(Loan_Sample!E69,Inputs!$B$18)+Inputs!$B$45*Loan_Sample!C69</f>
        <v>-5.79775455650648</v>
      </c>
      <c r="P89" s="0" t="n">
        <f aca="false">MIN(1-Inputs!$B$13,MAX(Inputs!$B$13,1/(1+EXP(-(Inputs!$B$15*O89+Inputs!$B$16)))))</f>
        <v>0.00208941607368229</v>
      </c>
      <c r="Q89" s="0" t="n">
        <f aca="false">Inputs!$B$37+Inputs!$B$38*MAX(F89-Inputs!$C$38,0)+Inputs!$B$39*MAX(F89-Inputs!$C$39,0)+Inputs!$B$40*MAX(F89-Inputs!$C$40,0)+Inputs!$B$41*MAX(F89-Inputs!$C$41,0)+Inputs!$B$42*Inputs!$B$14+Inputs!$B$43*MIN(Loan_Sample!I69/Inputs!$B$17,1)+Inputs!$B$44*MIN(E89,Inputs!$B$18)+Inputs!$B$45*Loan_Sample!C69</f>
        <v>-5.79775455650648</v>
      </c>
      <c r="R89" s="0" t="n">
        <f aca="false">MIN(1-Inputs!$B$13,MAX(Inputs!$B$13,1/(1+EXP(-(Inputs!$B$15*Q89+Inputs!$B$16)))))</f>
        <v>0.00208941607368229</v>
      </c>
    </row>
    <row r="90" customFormat="false" ht="15" hidden="false" customHeight="false" outlineLevel="0" collapsed="false">
      <c r="A90" s="0" t="n">
        <f aca="false">Loan_Sample!A70</f>
        <v>1965</v>
      </c>
      <c r="B90" s="0" t="n">
        <f aca="false">Loan_Sample!U70</f>
        <v>273575.56</v>
      </c>
      <c r="C90" s="0" t="n">
        <f aca="false">Loan_Sample!K70+Inputs!$B$26</f>
        <v>6.53333330154419</v>
      </c>
      <c r="D90" s="0" t="n">
        <f aca="false">Loan_Sample!L70+Inputs!$B$26</f>
        <v>2.71025633811951</v>
      </c>
      <c r="E90" s="0" t="n">
        <f aca="false">Loan_Sample!E70/(1+Inputs!$B$25/100)</f>
        <v>77.6277770996094</v>
      </c>
      <c r="F90" s="0" t="n">
        <f aca="false">Loan_Sample!H70-Inputs!$B$24/100</f>
        <v>1.21833348274231</v>
      </c>
      <c r="G90" s="0" t="n">
        <f aca="false">IF(ISNUMBER(C90),INDEX(Scorecard!$D$54:$D$61,SUMPRODUCT(--(Scorecard!$G$54:$G$60&lt;C90))+1),Scorecard!$D$62)</f>
        <v>-0.119873800601421</v>
      </c>
      <c r="H90" s="0" t="n">
        <f aca="false">IF(ISNUMBER(D90),INDEX(Scorecard!$D$63:$D$68,SUMPRODUCT(--(Scorecard!$G$63:$G$67&lt;D90))+1),Scorecard!$D$69)</f>
        <v>0.322484508656054</v>
      </c>
      <c r="I90" s="0" t="n">
        <f aca="false">IF(ISNUMBER(E90),INDEX(Scorecard!$D$19:$D$26,SUMPRODUCT(--(Scorecard!$G$19:$G$25&lt;E90))+1),Scorecard!$D$27)</f>
        <v>-0.0341578513653732</v>
      </c>
      <c r="J90" s="0" t="n">
        <f aca="false">IF(ISNUMBER(F90),INDEX(Scorecard!$D$37:$D$44,SUMPRODUCT(--(Scorecard!$G$37:$G$43&lt;F90))+1),Scorecard!$D$45)</f>
        <v>-0.975503570149195</v>
      </c>
      <c r="K90" s="0" t="n">
        <f aca="false">Inputs!$B$10+Scorecard!$J$5*Loan_Sample!Y70+Scorecard!$J$6*Loan_Sample!Z70+Scorecard!$J$7*I90+Scorecard!$J$8*Loan_Sample!AB70+Scorecard!$J$9*J90+Scorecard!$J$10*Loan_Sample!AD70+Scorecard!$J$11*G90+Scorecard!$J$12*H90</f>
        <v>-4.27403342284332</v>
      </c>
      <c r="L90" s="0" t="n">
        <f aca="false">MIN(1-Inputs!$B$13,MAX(Inputs!$B$13,1/(1+EXP(-(Inputs!$B$11*K90+Inputs!$B$12)))))</f>
        <v>0.0127043744973979</v>
      </c>
      <c r="M90" s="0" t="n">
        <f aca="false">Loan_Sample!AH70*Inputs!$B$4*B90</f>
        <v>1216.46222865138</v>
      </c>
      <c r="N90" s="0" t="n">
        <f aca="false">L90*Inputs!$B$4*B90</f>
        <v>1216.46222865138</v>
      </c>
      <c r="O90" s="0" t="n">
        <f aca="false">Inputs!$B$37+Inputs!$B$38*MAX(Loan_Sample!H70-Inputs!$C$38,0)+Inputs!$B$39*MAX(Loan_Sample!H70-Inputs!$C$39,0)+Inputs!$B$40*MAX(Loan_Sample!H70-Inputs!$C$40,0)+Inputs!$B$41*MAX(Loan_Sample!H70-Inputs!$C$41,0)+Inputs!$B$42*Inputs!$B$14+Inputs!$B$43*MIN(Loan_Sample!I70/Inputs!$B$17,1)+Inputs!$B$44*MIN(Loan_Sample!E70,Inputs!$B$18)+Inputs!$B$45*Loan_Sample!C70</f>
        <v>-3.79864587474329</v>
      </c>
      <c r="P90" s="0" t="n">
        <f aca="false">MIN(1-Inputs!$B$13,MAX(Inputs!$B$13,1/(1+EXP(-(Inputs!$B$15*O90+Inputs!$B$16)))))</f>
        <v>0.0199144315889773</v>
      </c>
      <c r="Q90" s="0" t="n">
        <f aca="false">Inputs!$B$37+Inputs!$B$38*MAX(F90-Inputs!$C$38,0)+Inputs!$B$39*MAX(F90-Inputs!$C$39,0)+Inputs!$B$40*MAX(F90-Inputs!$C$40,0)+Inputs!$B$41*MAX(F90-Inputs!$C$41,0)+Inputs!$B$42*Inputs!$B$14+Inputs!$B$43*MIN(Loan_Sample!I70/Inputs!$B$17,1)+Inputs!$B$44*MIN(E90,Inputs!$B$18)+Inputs!$B$45*Loan_Sample!C70</f>
        <v>-3.79864587474329</v>
      </c>
      <c r="R90" s="0" t="n">
        <f aca="false">MIN(1-Inputs!$B$13,MAX(Inputs!$B$13,1/(1+EXP(-(Inputs!$B$15*Q90+Inputs!$B$16)))))</f>
        <v>0.0199144315889773</v>
      </c>
    </row>
    <row r="91" customFormat="false" ht="15" hidden="false" customHeight="false" outlineLevel="0" collapsed="false">
      <c r="A91" s="0" t="n">
        <f aca="false">Loan_Sample!A71</f>
        <v>1988</v>
      </c>
      <c r="B91" s="0" t="n">
        <f aca="false">Loan_Sample!U71</f>
        <v>175062.72</v>
      </c>
      <c r="C91" s="0" t="n">
        <f aca="false">Loan_Sample!K71+Inputs!$B$26</f>
        <v>4.40000009536743</v>
      </c>
      <c r="D91" s="0" t="n">
        <f aca="false">Loan_Sample!L71+Inputs!$B$26</f>
        <v>-0.208333015441895</v>
      </c>
      <c r="E91" s="0" t="n">
        <f aca="false">Loan_Sample!E71/(1+Inputs!$B$25/100)</f>
        <v>72.3327713012695</v>
      </c>
      <c r="F91" s="0" t="n">
        <f aca="false">Loan_Sample!H71-Inputs!$B$24/100</f>
        <v>-3.14133310317993</v>
      </c>
      <c r="G91" s="0" t="n">
        <f aca="false">IF(ISNUMBER(C91),INDEX(Scorecard!$D$54:$D$61,SUMPRODUCT(--(Scorecard!$G$54:$G$60&lt;C91))+1),Scorecard!$D$62)</f>
        <v>0.489050497890326</v>
      </c>
      <c r="H91" s="0" t="n">
        <f aca="false">IF(ISNUMBER(D91),INDEX(Scorecard!$D$63:$D$68,SUMPRODUCT(--(Scorecard!$G$63:$G$67&lt;D91))+1),Scorecard!$D$69)</f>
        <v>0.322484508656054</v>
      </c>
      <c r="I91" s="0" t="n">
        <f aca="false">IF(ISNUMBER(E91),INDEX(Scorecard!$D$19:$D$26,SUMPRODUCT(--(Scorecard!$G$19:$G$25&lt;E91))+1),Scorecard!$D$27)</f>
        <v>-0.0341578513653732</v>
      </c>
      <c r="J91" s="0" t="n">
        <f aca="false">IF(ISNUMBER(F91),INDEX(Scorecard!$D$37:$D$44,SUMPRODUCT(--(Scorecard!$G$37:$G$43&lt;F91))+1),Scorecard!$D$45)</f>
        <v>1.35057635045042</v>
      </c>
      <c r="K91" s="0" t="n">
        <f aca="false">Inputs!$B$10+Scorecard!$J$5*Loan_Sample!Y71+Scorecard!$J$6*Loan_Sample!Z71+Scorecard!$J$7*I91+Scorecard!$J$8*Loan_Sample!AB71+Scorecard!$J$9*J91+Scorecard!$J$10*Loan_Sample!AD71+Scorecard!$J$11*G91+Scorecard!$J$12*H91</f>
        <v>-4.1745482153496</v>
      </c>
      <c r="L91" s="0" t="n">
        <f aca="false">MIN(1-Inputs!$B$13,MAX(Inputs!$B$13,1/(1+EXP(-(Inputs!$B$11*K91+Inputs!$B$12)))))</f>
        <v>0.0141058535279051</v>
      </c>
      <c r="M91" s="0" t="n">
        <f aca="false">Loan_Sample!AH71*Inputs!$B$4*B91</f>
        <v>864.29318028083</v>
      </c>
      <c r="N91" s="0" t="n">
        <f aca="false">L91*Inputs!$B$4*B91</f>
        <v>864.29318028083</v>
      </c>
      <c r="O91" s="0" t="n">
        <f aca="false">Inputs!$B$37+Inputs!$B$38*MAX(Loan_Sample!H71-Inputs!$C$38,0)+Inputs!$B$39*MAX(Loan_Sample!H71-Inputs!$C$39,0)+Inputs!$B$40*MAX(Loan_Sample!H71-Inputs!$C$40,0)+Inputs!$B$41*MAX(Loan_Sample!H71-Inputs!$C$41,0)+Inputs!$B$42*Inputs!$B$14+Inputs!$B$43*MIN(Loan_Sample!I71/Inputs!$B$17,1)+Inputs!$B$44*MIN(Loan_Sample!E71,Inputs!$B$18)+Inputs!$B$45*Loan_Sample!C71</f>
        <v>-5.91854155273518</v>
      </c>
      <c r="P91" s="0" t="n">
        <f aca="false">MIN(1-Inputs!$B$13,MAX(Inputs!$B$13,1/(1+EXP(-(Inputs!$B$15*O91+Inputs!$B$16)))))</f>
        <v>0.00182183140982309</v>
      </c>
      <c r="Q91" s="0" t="n">
        <f aca="false">Inputs!$B$37+Inputs!$B$38*MAX(F91-Inputs!$C$38,0)+Inputs!$B$39*MAX(F91-Inputs!$C$39,0)+Inputs!$B$40*MAX(F91-Inputs!$C$40,0)+Inputs!$B$41*MAX(F91-Inputs!$C$41,0)+Inputs!$B$42*Inputs!$B$14+Inputs!$B$43*MIN(Loan_Sample!I71/Inputs!$B$17,1)+Inputs!$B$44*MIN(E91,Inputs!$B$18)+Inputs!$B$45*Loan_Sample!C71</f>
        <v>-5.91854155273518</v>
      </c>
      <c r="R91" s="0" t="n">
        <f aca="false">MIN(1-Inputs!$B$13,MAX(Inputs!$B$13,1/(1+EXP(-(Inputs!$B$15*Q91+Inputs!$B$16)))))</f>
        <v>0.00182183140982309</v>
      </c>
    </row>
    <row r="92" customFormat="false" ht="15" hidden="false" customHeight="false" outlineLevel="0" collapsed="false">
      <c r="A92" s="0" t="n">
        <f aca="false">Loan_Sample!A72</f>
        <v>2016</v>
      </c>
      <c r="B92" s="0" t="n">
        <f aca="false">Loan_Sample!U72</f>
        <v>273843.03</v>
      </c>
      <c r="C92" s="0" t="n">
        <f aca="false">Loan_Sample!K72+Inputs!$B$26</f>
        <v>3.70000004768372</v>
      </c>
      <c r="D92" s="0" t="n">
        <f aca="false">Loan_Sample!L72+Inputs!$B$26</f>
        <v>-0.208333253860474</v>
      </c>
      <c r="E92" s="0" t="n">
        <f aca="false">Loan_Sample!E72/(1+Inputs!$B$25/100)</f>
        <v>65.0210189819336</v>
      </c>
      <c r="F92" s="0" t="n">
        <f aca="false">Loan_Sample!H72-Inputs!$B$24/100</f>
        <v>-2.68433332443237</v>
      </c>
      <c r="G92" s="0" t="n">
        <f aca="false">IF(ISNUMBER(C92),INDEX(Scorecard!$D$54:$D$61,SUMPRODUCT(--(Scorecard!$G$54:$G$60&lt;C92))+1),Scorecard!$D$62)</f>
        <v>0.489050497890326</v>
      </c>
      <c r="H92" s="0" t="n">
        <f aca="false">IF(ISNUMBER(D92),INDEX(Scorecard!$D$63:$D$68,SUMPRODUCT(--(Scorecard!$G$63:$G$67&lt;D92))+1),Scorecard!$D$69)</f>
        <v>0.322484508656054</v>
      </c>
      <c r="I92" s="0" t="n">
        <f aca="false">IF(ISNUMBER(E92),INDEX(Scorecard!$D$19:$D$26,SUMPRODUCT(--(Scorecard!$G$19:$G$25&lt;E92))+1),Scorecard!$D$27)</f>
        <v>0.233621608745691</v>
      </c>
      <c r="J92" s="0" t="n">
        <f aca="false">IF(ISNUMBER(F92),INDEX(Scorecard!$D$37:$D$44,SUMPRODUCT(--(Scorecard!$G$37:$G$43&lt;F92))+1),Scorecard!$D$45)</f>
        <v>1.35057635045042</v>
      </c>
      <c r="K92" s="0" t="n">
        <f aca="false">Inputs!$B$10+Scorecard!$J$5*Loan_Sample!Y72+Scorecard!$J$6*Loan_Sample!Z72+Scorecard!$J$7*I92+Scorecard!$J$8*Loan_Sample!AB72+Scorecard!$J$9*J92+Scorecard!$J$10*Loan_Sample!AD72+Scorecard!$J$11*G92+Scorecard!$J$12*H92</f>
        <v>-5.46899698589165</v>
      </c>
      <c r="L92" s="0" t="n">
        <f aca="false">MIN(1-Inputs!$B$13,MAX(Inputs!$B$13,1/(1+EXP(-(Inputs!$B$11*K92+Inputs!$B$12)))))</f>
        <v>0.00358642119639706</v>
      </c>
      <c r="M92" s="0" t="n">
        <f aca="false">Loan_Sample!AH72*Inputs!$B$4*B92</f>
        <v>343.740756547158</v>
      </c>
      <c r="N92" s="0" t="n">
        <f aca="false">L92*Inputs!$B$4*B92</f>
        <v>343.740756547158</v>
      </c>
      <c r="O92" s="0" t="n">
        <f aca="false">Inputs!$B$37+Inputs!$B$38*MAX(Loan_Sample!H72-Inputs!$C$38,0)+Inputs!$B$39*MAX(Loan_Sample!H72-Inputs!$C$39,0)+Inputs!$B$40*MAX(Loan_Sample!H72-Inputs!$C$40,0)+Inputs!$B$41*MAX(Loan_Sample!H72-Inputs!$C$41,0)+Inputs!$B$42*Inputs!$B$14+Inputs!$B$43*MIN(Loan_Sample!I72/Inputs!$B$17,1)+Inputs!$B$44*MIN(Loan_Sample!E72,Inputs!$B$18)+Inputs!$B$45*Loan_Sample!C72</f>
        <v>-5.44010617413193</v>
      </c>
      <c r="P92" s="0" t="n">
        <f aca="false">MIN(1-Inputs!$B$13,MAX(Inputs!$B$13,1/(1+EXP(-(Inputs!$B$15*O92+Inputs!$B$16)))))</f>
        <v>0.00313431659621508</v>
      </c>
      <c r="Q92" s="0" t="n">
        <f aca="false">Inputs!$B$37+Inputs!$B$38*MAX(F92-Inputs!$C$38,0)+Inputs!$B$39*MAX(F92-Inputs!$C$39,0)+Inputs!$B$40*MAX(F92-Inputs!$C$40,0)+Inputs!$B$41*MAX(F92-Inputs!$C$41,0)+Inputs!$B$42*Inputs!$B$14+Inputs!$B$43*MIN(Loan_Sample!I72/Inputs!$B$17,1)+Inputs!$B$44*MIN(E92,Inputs!$B$18)+Inputs!$B$45*Loan_Sample!C72</f>
        <v>-5.44010617413193</v>
      </c>
      <c r="R92" s="0" t="n">
        <f aca="false">MIN(1-Inputs!$B$13,MAX(Inputs!$B$13,1/(1+EXP(-(Inputs!$B$15*Q92+Inputs!$B$16)))))</f>
        <v>0.00313431659621508</v>
      </c>
    </row>
    <row r="93" customFormat="false" ht="15" hidden="false" customHeight="false" outlineLevel="0" collapsed="false">
      <c r="A93" s="0" t="n">
        <f aca="false">Loan_Sample!A73</f>
        <v>2023</v>
      </c>
      <c r="B93" s="0" t="n">
        <f aca="false">Loan_Sample!U73</f>
        <v>142333.89</v>
      </c>
      <c r="C93" s="0" t="n">
        <f aca="false">Loan_Sample!K73+Inputs!$B$26</f>
        <v>6.13333320617676</v>
      </c>
      <c r="D93" s="0" t="n">
        <f aca="false">Loan_Sample!L73+Inputs!$B$26</f>
        <v>-3.5</v>
      </c>
      <c r="E93" s="0" t="n">
        <f aca="false">Loan_Sample!E73/(1+Inputs!$B$25/100)</f>
        <v>88.6539154052734</v>
      </c>
      <c r="F93" s="0" t="n">
        <f aca="false">Loan_Sample!H73-Inputs!$B$24/100</f>
        <v>0.346333265304565</v>
      </c>
      <c r="G93" s="0" t="n">
        <f aca="false">IF(ISNUMBER(C93),INDEX(Scorecard!$D$54:$D$61,SUMPRODUCT(--(Scorecard!$G$54:$G$60&lt;C93))+1),Scorecard!$D$62)</f>
        <v>0.0151758992857273</v>
      </c>
      <c r="H93" s="0" t="n">
        <f aca="false">IF(ISNUMBER(D93),INDEX(Scorecard!$D$63:$D$68,SUMPRODUCT(--(Scorecard!$G$63:$G$67&lt;D93))+1),Scorecard!$D$69)</f>
        <v>-0.340582194386522</v>
      </c>
      <c r="I93" s="0" t="n">
        <f aca="false">IF(ISNUMBER(E93),INDEX(Scorecard!$D$19:$D$26,SUMPRODUCT(--(Scorecard!$G$19:$G$25&lt;E93))+1),Scorecard!$D$27)</f>
        <v>-0.820992370602782</v>
      </c>
      <c r="J93" s="0" t="n">
        <f aca="false">IF(ISNUMBER(F93),INDEX(Scorecard!$D$37:$D$44,SUMPRODUCT(--(Scorecard!$G$37:$G$43&lt;F93))+1),Scorecard!$D$45)</f>
        <v>-0.0679520129233634</v>
      </c>
      <c r="K93" s="0" t="n">
        <f aca="false">Inputs!$B$10+Scorecard!$J$5*Loan_Sample!Y73+Scorecard!$J$6*Loan_Sample!Z73+Scorecard!$J$7*I93+Scorecard!$J$8*Loan_Sample!AB73+Scorecard!$J$9*J93+Scorecard!$J$10*Loan_Sample!AD73+Scorecard!$J$11*G93+Scorecard!$J$12*H93</f>
        <v>-3.48786254446376</v>
      </c>
      <c r="L93" s="0" t="n">
        <f aca="false">MIN(1-Inputs!$B$13,MAX(Inputs!$B$13,1/(1+EXP(-(Inputs!$B$11*K93+Inputs!$B$12)))))</f>
        <v>0.0288922476886824</v>
      </c>
      <c r="M93" s="0" t="n">
        <f aca="false">Loan_Sample!AH73*Inputs!$B$4*B93</f>
        <v>1439.32110153079</v>
      </c>
      <c r="N93" s="0" t="n">
        <f aca="false">L93*Inputs!$B$4*B93</f>
        <v>1439.32110153079</v>
      </c>
      <c r="O93" s="0" t="n">
        <f aca="false">Inputs!$B$37+Inputs!$B$38*MAX(Loan_Sample!H73-Inputs!$C$38,0)+Inputs!$B$39*MAX(Loan_Sample!H73-Inputs!$C$39,0)+Inputs!$B$40*MAX(Loan_Sample!H73-Inputs!$C$40,0)+Inputs!$B$41*MAX(Loan_Sample!H73-Inputs!$C$41,0)+Inputs!$B$42*Inputs!$B$14+Inputs!$B$43*MIN(Loan_Sample!I73/Inputs!$B$17,1)+Inputs!$B$44*MIN(Loan_Sample!E73,Inputs!$B$18)+Inputs!$B$45*Loan_Sample!C73</f>
        <v>-5.22622736190168</v>
      </c>
      <c r="P93" s="0" t="n">
        <f aca="false">MIN(1-Inputs!$B$13,MAX(Inputs!$B$13,1/(1+EXP(-(Inputs!$B$15*O93+Inputs!$B$16)))))</f>
        <v>0.00399357153498771</v>
      </c>
      <c r="Q93" s="0" t="n">
        <f aca="false">Inputs!$B$37+Inputs!$B$38*MAX(F93-Inputs!$C$38,0)+Inputs!$B$39*MAX(F93-Inputs!$C$39,0)+Inputs!$B$40*MAX(F93-Inputs!$C$40,0)+Inputs!$B$41*MAX(F93-Inputs!$C$41,0)+Inputs!$B$42*Inputs!$B$14+Inputs!$B$43*MIN(Loan_Sample!I73/Inputs!$B$17,1)+Inputs!$B$44*MIN(E93,Inputs!$B$18)+Inputs!$B$45*Loan_Sample!C73</f>
        <v>-5.22622736190168</v>
      </c>
      <c r="R93" s="0" t="n">
        <f aca="false">MIN(1-Inputs!$B$13,MAX(Inputs!$B$13,1/(1+EXP(-(Inputs!$B$15*Q93+Inputs!$B$16)))))</f>
        <v>0.00399357153498771</v>
      </c>
    </row>
    <row r="94" customFormat="false" ht="15" hidden="false" customHeight="false" outlineLevel="0" collapsed="false">
      <c r="A94" s="0" t="n">
        <f aca="false">Loan_Sample!A74</f>
        <v>2030</v>
      </c>
      <c r="B94" s="0" t="n">
        <f aca="false">Loan_Sample!U74</f>
        <v>205058.83</v>
      </c>
      <c r="C94" s="0" t="n">
        <f aca="false">Loan_Sample!K74+Inputs!$B$26</f>
        <v>9.63333320617676</v>
      </c>
      <c r="D94" s="0" t="n">
        <f aca="false">Loan_Sample!L74+Inputs!$B$26</f>
        <v>5.0717945098877</v>
      </c>
      <c r="E94" s="0" t="n">
        <f aca="false">Loan_Sample!E74/(1+Inputs!$B$25/100)</f>
        <v>69.2814254760742</v>
      </c>
      <c r="F94" s="0" t="n">
        <f aca="false">Loan_Sample!H74-Inputs!$B$24/100</f>
        <v>1.16266655921936</v>
      </c>
      <c r="G94" s="0" t="n">
        <f aca="false">IF(ISNUMBER(C94),INDEX(Scorecard!$D$54:$D$61,SUMPRODUCT(--(Scorecard!$G$54:$G$60&lt;C94))+1),Scorecard!$D$62)</f>
        <v>-0.541917179454542</v>
      </c>
      <c r="H94" s="0" t="n">
        <f aca="false">IF(ISNUMBER(D94),INDEX(Scorecard!$D$63:$D$68,SUMPRODUCT(--(Scorecard!$G$63:$G$67&lt;D94))+1),Scorecard!$D$69)</f>
        <v>0.322484508656054</v>
      </c>
      <c r="I94" s="0" t="n">
        <f aca="false">IF(ISNUMBER(E94),INDEX(Scorecard!$D$19:$D$26,SUMPRODUCT(--(Scorecard!$G$19:$G$25&lt;E94))+1),Scorecard!$D$27)</f>
        <v>0.0530843085177338</v>
      </c>
      <c r="J94" s="0" t="n">
        <f aca="false">IF(ISNUMBER(F94),INDEX(Scorecard!$D$37:$D$44,SUMPRODUCT(--(Scorecard!$G$37:$G$43&lt;F94))+1),Scorecard!$D$45)</f>
        <v>-0.975503570149195</v>
      </c>
      <c r="K94" s="0" t="n">
        <f aca="false">Inputs!$B$10+Scorecard!$J$5*Loan_Sample!Y74+Scorecard!$J$6*Loan_Sample!Z74+Scorecard!$J$7*I94+Scorecard!$J$8*Loan_Sample!AB74+Scorecard!$J$9*J94+Scorecard!$J$10*Loan_Sample!AD74+Scorecard!$J$11*G94+Scorecard!$J$12*H94</f>
        <v>-3.66784080547753</v>
      </c>
      <c r="L94" s="0" t="n">
        <f aca="false">MIN(1-Inputs!$B$13,MAX(Inputs!$B$13,1/(1+EXP(-(Inputs!$B$11*K94+Inputs!$B$12)))))</f>
        <v>0.0239687423082715</v>
      </c>
      <c r="M94" s="0" t="n">
        <f aca="false">Loan_Sample!AH74*Inputs!$B$4*B94</f>
        <v>1720.25078900698</v>
      </c>
      <c r="N94" s="0" t="n">
        <f aca="false">L94*Inputs!$B$4*B94</f>
        <v>1720.25078900698</v>
      </c>
      <c r="O94" s="0" t="n">
        <f aca="false">Inputs!$B$37+Inputs!$B$38*MAX(Loan_Sample!H74-Inputs!$C$38,0)+Inputs!$B$39*MAX(Loan_Sample!H74-Inputs!$C$39,0)+Inputs!$B$40*MAX(Loan_Sample!H74-Inputs!$C$40,0)+Inputs!$B$41*MAX(Loan_Sample!H74-Inputs!$C$41,0)+Inputs!$B$42*Inputs!$B$14+Inputs!$B$43*MIN(Loan_Sample!I74/Inputs!$B$17,1)+Inputs!$B$44*MIN(Loan_Sample!E74,Inputs!$B$18)+Inputs!$B$45*Loan_Sample!C74</f>
        <v>-3.3852737449802</v>
      </c>
      <c r="P94" s="0" t="n">
        <f aca="false">MIN(1-Inputs!$B$13,MAX(Inputs!$B$13,1/(1+EXP(-(Inputs!$B$15*O94+Inputs!$B$16)))))</f>
        <v>0.0314843399531029</v>
      </c>
      <c r="Q94" s="0" t="n">
        <f aca="false">Inputs!$B$37+Inputs!$B$38*MAX(F94-Inputs!$C$38,0)+Inputs!$B$39*MAX(F94-Inputs!$C$39,0)+Inputs!$B$40*MAX(F94-Inputs!$C$40,0)+Inputs!$B$41*MAX(F94-Inputs!$C$41,0)+Inputs!$B$42*Inputs!$B$14+Inputs!$B$43*MIN(Loan_Sample!I74/Inputs!$B$17,1)+Inputs!$B$44*MIN(E94,Inputs!$B$18)+Inputs!$B$45*Loan_Sample!C74</f>
        <v>-3.3852737449802</v>
      </c>
      <c r="R94" s="0" t="n">
        <f aca="false">MIN(1-Inputs!$B$13,MAX(Inputs!$B$13,1/(1+EXP(-(Inputs!$B$15*Q94+Inputs!$B$16)))))</f>
        <v>0.0314843399531029</v>
      </c>
    </row>
    <row r="95" customFormat="false" ht="15" hidden="false" customHeight="false" outlineLevel="0" collapsed="false">
      <c r="A95" s="0" t="n">
        <f aca="false">Loan_Sample!A75</f>
        <v>2106</v>
      </c>
      <c r="B95" s="0" t="n">
        <f aca="false">Loan_Sample!U75</f>
        <v>117148.516</v>
      </c>
      <c r="C95" s="0" t="n">
        <f aca="false">Loan_Sample!K75+Inputs!$B$26</f>
        <v>5.43333339691162</v>
      </c>
      <c r="D95" s="0" t="n">
        <f aca="false">Loan_Sample!L75+Inputs!$B$26</f>
        <v>-3.5</v>
      </c>
      <c r="E95" s="0" t="n">
        <f aca="false">Loan_Sample!E75/(1+Inputs!$B$25/100)</f>
        <v>74.7759704589844</v>
      </c>
      <c r="F95" s="0" t="n">
        <f aca="false">Loan_Sample!H75-Inputs!$B$24/100</f>
        <v>0.305333375930786</v>
      </c>
      <c r="G95" s="0" t="n">
        <f aca="false">IF(ISNUMBER(C95),INDEX(Scorecard!$D$54:$D$61,SUMPRODUCT(--(Scorecard!$G$54:$G$60&lt;C95))+1),Scorecard!$D$62)</f>
        <v>0.126303549215828</v>
      </c>
      <c r="H95" s="0" t="n">
        <f aca="false">IF(ISNUMBER(D95),INDEX(Scorecard!$D$63:$D$68,SUMPRODUCT(--(Scorecard!$G$63:$G$67&lt;D95))+1),Scorecard!$D$69)</f>
        <v>-0.340582194386522</v>
      </c>
      <c r="I95" s="0" t="n">
        <f aca="false">IF(ISNUMBER(E95),INDEX(Scorecard!$D$19:$D$26,SUMPRODUCT(--(Scorecard!$G$19:$G$25&lt;E95))+1),Scorecard!$D$27)</f>
        <v>-0.0341578513653732</v>
      </c>
      <c r="J95" s="0" t="n">
        <f aca="false">IF(ISNUMBER(F95),INDEX(Scorecard!$D$37:$D$44,SUMPRODUCT(--(Scorecard!$G$37:$G$43&lt;F95))+1),Scorecard!$D$45)</f>
        <v>-0.0679520129233634</v>
      </c>
      <c r="K95" s="0" t="n">
        <f aca="false">Inputs!$B$10+Scorecard!$J$5*Loan_Sample!Y75+Scorecard!$J$6*Loan_Sample!Z75+Scorecard!$J$7*I95+Scorecard!$J$8*Loan_Sample!AB75+Scorecard!$J$9*J95+Scorecard!$J$10*Loan_Sample!AD75+Scorecard!$J$11*G95+Scorecard!$J$12*H95</f>
        <v>-3.96898678510405</v>
      </c>
      <c r="L95" s="0" t="n">
        <f aca="false">MIN(1-Inputs!$B$13,MAX(Inputs!$B$13,1/(1+EXP(-(Inputs!$B$11*K95+Inputs!$B$12)))))</f>
        <v>0.0175016365930117</v>
      </c>
      <c r="M95" s="0" t="n">
        <f aca="false">Loan_Sample!AH75*Inputs!$B$4*B95</f>
        <v>717.601764054916</v>
      </c>
      <c r="N95" s="0" t="n">
        <f aca="false">L95*Inputs!$B$4*B95</f>
        <v>717.601764054916</v>
      </c>
      <c r="O95" s="0" t="n">
        <f aca="false">Inputs!$B$37+Inputs!$B$38*MAX(Loan_Sample!H75-Inputs!$C$38,0)+Inputs!$B$39*MAX(Loan_Sample!H75-Inputs!$C$39,0)+Inputs!$B$40*MAX(Loan_Sample!H75-Inputs!$C$40,0)+Inputs!$B$41*MAX(Loan_Sample!H75-Inputs!$C$41,0)+Inputs!$B$42*Inputs!$B$14+Inputs!$B$43*MIN(Loan_Sample!I75/Inputs!$B$17,1)+Inputs!$B$44*MIN(Loan_Sample!E75,Inputs!$B$18)+Inputs!$B$45*Loan_Sample!C75</f>
        <v>-5.54057630125466</v>
      </c>
      <c r="P95" s="0" t="n">
        <f aca="false">MIN(1-Inputs!$B$13,MAX(Inputs!$B$13,1/(1+EXP(-(Inputs!$B$15*O95+Inputs!$B$16)))))</f>
        <v>0.00279696588993932</v>
      </c>
      <c r="Q95" s="0" t="n">
        <f aca="false">Inputs!$B$37+Inputs!$B$38*MAX(F95-Inputs!$C$38,0)+Inputs!$B$39*MAX(F95-Inputs!$C$39,0)+Inputs!$B$40*MAX(F95-Inputs!$C$40,0)+Inputs!$B$41*MAX(F95-Inputs!$C$41,0)+Inputs!$B$42*Inputs!$B$14+Inputs!$B$43*MIN(Loan_Sample!I75/Inputs!$B$17,1)+Inputs!$B$44*MIN(E95,Inputs!$B$18)+Inputs!$B$45*Loan_Sample!C75</f>
        <v>-5.54057630125466</v>
      </c>
      <c r="R95" s="0" t="n">
        <f aca="false">MIN(1-Inputs!$B$13,MAX(Inputs!$B$13,1/(1+EXP(-(Inputs!$B$15*Q95+Inputs!$B$16)))))</f>
        <v>0.00279696588993932</v>
      </c>
    </row>
    <row r="96" customFormat="false" ht="15" hidden="false" customHeight="false" outlineLevel="0" collapsed="false">
      <c r="A96" s="0" t="n">
        <f aca="false">Loan_Sample!A76</f>
        <v>2137</v>
      </c>
      <c r="B96" s="0" t="n">
        <f aca="false">Loan_Sample!U76</f>
        <v>491966.03</v>
      </c>
      <c r="C96" s="0" t="n">
        <f aca="false">Loan_Sample!K76+Inputs!$B$26</f>
        <v>9.13333320617676</v>
      </c>
      <c r="D96" s="0" t="n">
        <f aca="false">Loan_Sample!L76+Inputs!$B$26</f>
        <v>5.0717945098877</v>
      </c>
      <c r="E96" s="0" t="n">
        <f aca="false">Loan_Sample!E76/(1+Inputs!$B$25/100)</f>
        <v>68.7191925048828</v>
      </c>
      <c r="F96" s="0" t="n">
        <f aca="false">Loan_Sample!H76-Inputs!$B$24/100</f>
        <v>1.10066676139832</v>
      </c>
      <c r="G96" s="0" t="n">
        <f aca="false">IF(ISNUMBER(C96),INDEX(Scorecard!$D$54:$D$61,SUMPRODUCT(--(Scorecard!$G$54:$G$60&lt;C96))+1),Scorecard!$D$62)</f>
        <v>-0.541917179454542</v>
      </c>
      <c r="H96" s="0" t="n">
        <f aca="false">IF(ISNUMBER(D96),INDEX(Scorecard!$D$63:$D$68,SUMPRODUCT(--(Scorecard!$G$63:$G$67&lt;D96))+1),Scorecard!$D$69)</f>
        <v>0.322484508656054</v>
      </c>
      <c r="I96" s="0" t="n">
        <f aca="false">IF(ISNUMBER(E96),INDEX(Scorecard!$D$19:$D$26,SUMPRODUCT(--(Scorecard!$G$19:$G$25&lt;E96))+1),Scorecard!$D$27)</f>
        <v>0.0530843085177338</v>
      </c>
      <c r="J96" s="0" t="n">
        <f aca="false">IF(ISNUMBER(F96),INDEX(Scorecard!$D$37:$D$44,SUMPRODUCT(--(Scorecard!$G$37:$G$43&lt;F96))+1),Scorecard!$D$45)</f>
        <v>-0.975503570149195</v>
      </c>
      <c r="K96" s="0" t="n">
        <f aca="false">Inputs!$B$10+Scorecard!$J$5*Loan_Sample!Y76+Scorecard!$J$6*Loan_Sample!Z76+Scorecard!$J$7*I96+Scorecard!$J$8*Loan_Sample!AB76+Scorecard!$J$9*J96+Scorecard!$J$10*Loan_Sample!AD76+Scorecard!$J$11*G96+Scorecard!$J$12*H96</f>
        <v>-2.86989200846113</v>
      </c>
      <c r="L96" s="0" t="n">
        <f aca="false">MIN(1-Inputs!$B$13,MAX(Inputs!$B$13,1/(1+EXP(-(Inputs!$B$11*K96+Inputs!$B$12)))))</f>
        <v>0.0543705444799482</v>
      </c>
      <c r="M96" s="0" t="n">
        <f aca="false">Loan_Sample!AH76*Inputs!$B$4*B96</f>
        <v>9361.96132085848</v>
      </c>
      <c r="N96" s="0" t="n">
        <f aca="false">L96*Inputs!$B$4*B96</f>
        <v>9361.96132085848</v>
      </c>
      <c r="O96" s="0" t="n">
        <f aca="false">Inputs!$B$37+Inputs!$B$38*MAX(Loan_Sample!H76-Inputs!$C$38,0)+Inputs!$B$39*MAX(Loan_Sample!H76-Inputs!$C$39,0)+Inputs!$B$40*MAX(Loan_Sample!H76-Inputs!$C$40,0)+Inputs!$B$41*MAX(Loan_Sample!H76-Inputs!$C$41,0)+Inputs!$B$42*Inputs!$B$14+Inputs!$B$43*MIN(Loan_Sample!I76/Inputs!$B$17,1)+Inputs!$B$44*MIN(Loan_Sample!E76,Inputs!$B$18)+Inputs!$B$45*Loan_Sample!C76</f>
        <v>-3.66492279130092</v>
      </c>
      <c r="P96" s="0" t="n">
        <f aca="false">MIN(1-Inputs!$B$13,MAX(Inputs!$B$13,1/(1+EXP(-(Inputs!$B$15*O96+Inputs!$B$16)))))</f>
        <v>0.0231084113810114</v>
      </c>
      <c r="Q96" s="0" t="n">
        <f aca="false">Inputs!$B$37+Inputs!$B$38*MAX(F96-Inputs!$C$38,0)+Inputs!$B$39*MAX(F96-Inputs!$C$39,0)+Inputs!$B$40*MAX(F96-Inputs!$C$40,0)+Inputs!$B$41*MAX(F96-Inputs!$C$41,0)+Inputs!$B$42*Inputs!$B$14+Inputs!$B$43*MIN(Loan_Sample!I76/Inputs!$B$17,1)+Inputs!$B$44*MIN(E96,Inputs!$B$18)+Inputs!$B$45*Loan_Sample!C76</f>
        <v>-3.66492279130092</v>
      </c>
      <c r="R96" s="0" t="n">
        <f aca="false">MIN(1-Inputs!$B$13,MAX(Inputs!$B$13,1/(1+EXP(-(Inputs!$B$15*Q96+Inputs!$B$16)))))</f>
        <v>0.0231084113810114</v>
      </c>
    </row>
    <row r="97" customFormat="false" ht="15" hidden="false" customHeight="false" outlineLevel="0" collapsed="false">
      <c r="A97" s="0" t="n">
        <f aca="false">Loan_Sample!A77</f>
        <v>2153</v>
      </c>
      <c r="B97" s="0" t="n">
        <f aca="false">Loan_Sample!U77</f>
        <v>325066.2</v>
      </c>
      <c r="C97" s="0" t="n">
        <f aca="false">Loan_Sample!K77+Inputs!$B$26</f>
        <v>7.13333320617676</v>
      </c>
      <c r="D97" s="0" t="n">
        <f aca="false">Loan_Sample!L77+Inputs!$B$26</f>
        <v>2.71025609970093</v>
      </c>
      <c r="E97" s="0" t="n">
        <f aca="false">Loan_Sample!E77/(1+Inputs!$B$25/100)</f>
        <v>78.1448822021484</v>
      </c>
      <c r="F97" s="0" t="n">
        <f aca="false">Loan_Sample!H77-Inputs!$B$24/100</f>
        <v>0.735333204269409</v>
      </c>
      <c r="G97" s="0" t="n">
        <f aca="false">IF(ISNUMBER(C97),INDEX(Scorecard!$D$54:$D$61,SUMPRODUCT(--(Scorecard!$G$54:$G$60&lt;C97))+1),Scorecard!$D$62)</f>
        <v>-0.541917179454542</v>
      </c>
      <c r="H97" s="0" t="n">
        <f aca="false">IF(ISNUMBER(D97),INDEX(Scorecard!$D$63:$D$68,SUMPRODUCT(--(Scorecard!$G$63:$G$67&lt;D97))+1),Scorecard!$D$69)</f>
        <v>0.322484508656054</v>
      </c>
      <c r="I97" s="0" t="n">
        <f aca="false">IF(ISNUMBER(E97),INDEX(Scorecard!$D$19:$D$26,SUMPRODUCT(--(Scorecard!$G$19:$G$25&lt;E97))+1),Scorecard!$D$27)</f>
        <v>-0.0341578513653732</v>
      </c>
      <c r="J97" s="0" t="n">
        <f aca="false">IF(ISNUMBER(F97),INDEX(Scorecard!$D$37:$D$44,SUMPRODUCT(--(Scorecard!$G$37:$G$43&lt;F97))+1),Scorecard!$D$45)</f>
        <v>-0.569454719285959</v>
      </c>
      <c r="K97" s="0" t="n">
        <f aca="false">Inputs!$B$10+Scorecard!$J$5*Loan_Sample!Y77+Scorecard!$J$6*Loan_Sample!Z77+Scorecard!$J$7*I97+Scorecard!$J$8*Loan_Sample!AB77+Scorecard!$J$9*J97+Scorecard!$J$10*Loan_Sample!AD77+Scorecard!$J$11*G97+Scorecard!$J$12*H97</f>
        <v>-4.82626315978226</v>
      </c>
      <c r="L97" s="0" t="n">
        <f aca="false">MIN(1-Inputs!$B$13,MAX(Inputs!$B$13,1/(1+EXP(-(Inputs!$B$11*K97+Inputs!$B$12)))))</f>
        <v>0.00709129409477068</v>
      </c>
      <c r="M97" s="0" t="n">
        <f aca="false">Loan_Sample!AH77*Inputs!$B$4*B97</f>
        <v>806.79900856434</v>
      </c>
      <c r="N97" s="0" t="n">
        <f aca="false">L97*Inputs!$B$4*B97</f>
        <v>806.79900856434</v>
      </c>
      <c r="O97" s="0" t="n">
        <f aca="false">Inputs!$B$37+Inputs!$B$38*MAX(Loan_Sample!H77-Inputs!$C$38,0)+Inputs!$B$39*MAX(Loan_Sample!H77-Inputs!$C$39,0)+Inputs!$B$40*MAX(Loan_Sample!H77-Inputs!$C$40,0)+Inputs!$B$41*MAX(Loan_Sample!H77-Inputs!$C$41,0)+Inputs!$B$42*Inputs!$B$14+Inputs!$B$43*MIN(Loan_Sample!I77/Inputs!$B$17,1)+Inputs!$B$44*MIN(Loan_Sample!E77,Inputs!$B$18)+Inputs!$B$45*Loan_Sample!C77</f>
        <v>-4.09789789072733</v>
      </c>
      <c r="P97" s="0" t="n">
        <f aca="false">MIN(1-Inputs!$B$13,MAX(Inputs!$B$13,1/(1+EXP(-(Inputs!$B$15*O97+Inputs!$B$16)))))</f>
        <v>0.0142536723741091</v>
      </c>
      <c r="Q97" s="0" t="n">
        <f aca="false">Inputs!$B$37+Inputs!$B$38*MAX(F97-Inputs!$C$38,0)+Inputs!$B$39*MAX(F97-Inputs!$C$39,0)+Inputs!$B$40*MAX(F97-Inputs!$C$40,0)+Inputs!$B$41*MAX(F97-Inputs!$C$41,0)+Inputs!$B$42*Inputs!$B$14+Inputs!$B$43*MIN(Loan_Sample!I77/Inputs!$B$17,1)+Inputs!$B$44*MIN(E97,Inputs!$B$18)+Inputs!$B$45*Loan_Sample!C77</f>
        <v>-4.09789789072733</v>
      </c>
      <c r="R97" s="0" t="n">
        <f aca="false">MIN(1-Inputs!$B$13,MAX(Inputs!$B$13,1/(1+EXP(-(Inputs!$B$15*Q97+Inputs!$B$16)))))</f>
        <v>0.0142536723741091</v>
      </c>
    </row>
    <row r="98" customFormat="false" ht="15" hidden="false" customHeight="false" outlineLevel="0" collapsed="false">
      <c r="A98" s="0" t="n">
        <f aca="false">Loan_Sample!A78</f>
        <v>2210</v>
      </c>
      <c r="B98" s="0" t="n">
        <f aca="false">Loan_Sample!U78</f>
        <v>311933.3</v>
      </c>
      <c r="C98" s="0" t="n">
        <f aca="false">Loan_Sample!K78+Inputs!$B$26</f>
        <v>3.90833330154419</v>
      </c>
      <c r="D98" s="0" t="n">
        <f aca="false">Loan_Sample!L78+Inputs!$B$26</f>
        <v>-1.125</v>
      </c>
      <c r="E98" s="0" t="n">
        <f aca="false">Loan_Sample!E78/(1+Inputs!$B$25/100)</f>
        <v>75.2430267333984</v>
      </c>
      <c r="F98" s="0" t="n">
        <f aca="false">Loan_Sample!H78-Inputs!$B$24/100</f>
        <v>-2.5833330154419</v>
      </c>
      <c r="G98" s="0" t="n">
        <f aca="false">IF(ISNUMBER(C98),INDEX(Scorecard!$D$54:$D$61,SUMPRODUCT(--(Scorecard!$G$54:$G$60&lt;C98))+1),Scorecard!$D$62)</f>
        <v>0.489050497890326</v>
      </c>
      <c r="H98" s="0" t="n">
        <f aca="false">IF(ISNUMBER(D98),INDEX(Scorecard!$D$63:$D$68,SUMPRODUCT(--(Scorecard!$G$63:$G$67&lt;D98))+1),Scorecard!$D$69)</f>
        <v>-0.340582194386522</v>
      </c>
      <c r="I98" s="0" t="n">
        <f aca="false">IF(ISNUMBER(E98),INDEX(Scorecard!$D$19:$D$26,SUMPRODUCT(--(Scorecard!$G$19:$G$25&lt;E98))+1),Scorecard!$D$27)</f>
        <v>-0.0341578513653732</v>
      </c>
      <c r="J98" s="0" t="n">
        <f aca="false">IF(ISNUMBER(F98),INDEX(Scorecard!$D$37:$D$44,SUMPRODUCT(--(Scorecard!$G$37:$G$43&lt;F98))+1),Scorecard!$D$45)</f>
        <v>1.35057635045042</v>
      </c>
      <c r="K98" s="0" t="n">
        <f aca="false">Inputs!$B$10+Scorecard!$J$5*Loan_Sample!Y78+Scorecard!$J$6*Loan_Sample!Z78+Scorecard!$J$7*I98+Scorecard!$J$8*Loan_Sample!AB78+Scorecard!$J$9*J98+Scorecard!$J$10*Loan_Sample!AD78+Scorecard!$J$11*G98+Scorecard!$J$12*H98</f>
        <v>-4.87379098459807</v>
      </c>
      <c r="L98" s="0" t="n">
        <f aca="false">MIN(1-Inputs!$B$13,MAX(Inputs!$B$13,1/(1+EXP(-(Inputs!$B$11*K98+Inputs!$B$12)))))</f>
        <v>0.0067432871944013</v>
      </c>
      <c r="M98" s="0" t="n">
        <f aca="false">Loan_Sample!AH78*Inputs!$B$4*B98</f>
        <v>736.209539589069</v>
      </c>
      <c r="N98" s="0" t="n">
        <f aca="false">L98*Inputs!$B$4*B98</f>
        <v>736.209539589069</v>
      </c>
      <c r="O98" s="0" t="n">
        <f aca="false">Inputs!$B$37+Inputs!$B$38*MAX(Loan_Sample!H78-Inputs!$C$38,0)+Inputs!$B$39*MAX(Loan_Sample!H78-Inputs!$C$39,0)+Inputs!$B$40*MAX(Loan_Sample!H78-Inputs!$C$40,0)+Inputs!$B$41*MAX(Loan_Sample!H78-Inputs!$C$41,0)+Inputs!$B$42*Inputs!$B$14+Inputs!$B$43*MIN(Loan_Sample!I78/Inputs!$B$17,1)+Inputs!$B$44*MIN(Loan_Sample!E78,Inputs!$B$18)+Inputs!$B$45*Loan_Sample!C78</f>
        <v>-6.04887457362307</v>
      </c>
      <c r="P98" s="0" t="n">
        <f aca="false">MIN(1-Inputs!$B$13,MAX(Inputs!$B$13,1/(1+EXP(-(Inputs!$B$15*O98+Inputs!$B$16)))))</f>
        <v>0.00157134319248962</v>
      </c>
      <c r="Q98" s="0" t="n">
        <f aca="false">Inputs!$B$37+Inputs!$B$38*MAX(F98-Inputs!$C$38,0)+Inputs!$B$39*MAX(F98-Inputs!$C$39,0)+Inputs!$B$40*MAX(F98-Inputs!$C$40,0)+Inputs!$B$41*MAX(F98-Inputs!$C$41,0)+Inputs!$B$42*Inputs!$B$14+Inputs!$B$43*MIN(Loan_Sample!I78/Inputs!$B$17,1)+Inputs!$B$44*MIN(E98,Inputs!$B$18)+Inputs!$B$45*Loan_Sample!C78</f>
        <v>-6.04887457362307</v>
      </c>
      <c r="R98" s="0" t="n">
        <f aca="false">MIN(1-Inputs!$B$13,MAX(Inputs!$B$13,1/(1+EXP(-(Inputs!$B$15*Q98+Inputs!$B$16)))))</f>
        <v>0.00157134319248962</v>
      </c>
    </row>
    <row r="99" customFormat="false" ht="15" hidden="false" customHeight="false" outlineLevel="0" collapsed="false">
      <c r="A99" s="0" t="n">
        <f aca="false">Loan_Sample!A79</f>
        <v>2230</v>
      </c>
      <c r="B99" s="0" t="n">
        <f aca="false">Loan_Sample!U79</f>
        <v>229879.77</v>
      </c>
      <c r="C99" s="0" t="n">
        <f aca="false">Loan_Sample!K79+Inputs!$B$26</f>
        <v>6.73333311080933</v>
      </c>
      <c r="D99" s="0" t="n">
        <f aca="false">Loan_Sample!L79+Inputs!$B$26</f>
        <v>2.71025609970093</v>
      </c>
      <c r="E99" s="0" t="n">
        <f aca="false">Loan_Sample!E79/(1+Inputs!$B$25/100)</f>
        <v>76.4843826293945</v>
      </c>
      <c r="F99" s="0" t="n">
        <f aca="false">Loan_Sample!H79-Inputs!$B$24/100</f>
        <v>1.11333346366882</v>
      </c>
      <c r="G99" s="0" t="n">
        <f aca="false">IF(ISNUMBER(C99),INDEX(Scorecard!$D$54:$D$61,SUMPRODUCT(--(Scorecard!$G$54:$G$60&lt;C99))+1),Scorecard!$D$62)</f>
        <v>-0.357264871923982</v>
      </c>
      <c r="H99" s="0" t="n">
        <f aca="false">IF(ISNUMBER(D99),INDEX(Scorecard!$D$63:$D$68,SUMPRODUCT(--(Scorecard!$G$63:$G$67&lt;D99))+1),Scorecard!$D$69)</f>
        <v>0.322484508656054</v>
      </c>
      <c r="I99" s="0" t="n">
        <f aca="false">IF(ISNUMBER(E99),INDEX(Scorecard!$D$19:$D$26,SUMPRODUCT(--(Scorecard!$G$19:$G$25&lt;E99))+1),Scorecard!$D$27)</f>
        <v>-0.0341578513653732</v>
      </c>
      <c r="J99" s="0" t="n">
        <f aca="false">IF(ISNUMBER(F99),INDEX(Scorecard!$D$37:$D$44,SUMPRODUCT(--(Scorecard!$G$37:$G$43&lt;F99))+1),Scorecard!$D$45)</f>
        <v>-0.975503570149195</v>
      </c>
      <c r="K99" s="0" t="n">
        <f aca="false">Inputs!$B$10+Scorecard!$J$5*Loan_Sample!Y79+Scorecard!$J$6*Loan_Sample!Z79+Scorecard!$J$7*I99+Scorecard!$J$8*Loan_Sample!AB79+Scorecard!$J$9*J99+Scorecard!$J$10*Loan_Sample!AD79+Scorecard!$J$11*G99+Scorecard!$J$12*H99</f>
        <v>-4.96709923911849</v>
      </c>
      <c r="L99" s="0" t="n">
        <f aca="false">MIN(1-Inputs!$B$13,MAX(Inputs!$B$13,1/(1+EXP(-(Inputs!$B$11*K99+Inputs!$B$12)))))</f>
        <v>0.0061086614933997</v>
      </c>
      <c r="M99" s="0" t="n">
        <f aca="false">Loan_Sample!AH79*Inputs!$B$4*B99</f>
        <v>491.490194688703</v>
      </c>
      <c r="N99" s="0" t="n">
        <f aca="false">L99*Inputs!$B$4*B99</f>
        <v>491.490194688703</v>
      </c>
      <c r="O99" s="0" t="n">
        <f aca="false">Inputs!$B$37+Inputs!$B$38*MAX(Loan_Sample!H79-Inputs!$C$38,0)+Inputs!$B$39*MAX(Loan_Sample!H79-Inputs!$C$39,0)+Inputs!$B$40*MAX(Loan_Sample!H79-Inputs!$C$40,0)+Inputs!$B$41*MAX(Loan_Sample!H79-Inputs!$C$41,0)+Inputs!$B$42*Inputs!$B$14+Inputs!$B$43*MIN(Loan_Sample!I79/Inputs!$B$17,1)+Inputs!$B$44*MIN(Loan_Sample!E79,Inputs!$B$18)+Inputs!$B$45*Loan_Sample!C79</f>
        <v>-3.62208220502535</v>
      </c>
      <c r="P99" s="0" t="n">
        <f aca="false">MIN(1-Inputs!$B$13,MAX(Inputs!$B$13,1/(1+EXP(-(Inputs!$B$15*O99+Inputs!$B$16)))))</f>
        <v>0.024233723611231</v>
      </c>
      <c r="Q99" s="0" t="n">
        <f aca="false">Inputs!$B$37+Inputs!$B$38*MAX(F99-Inputs!$C$38,0)+Inputs!$B$39*MAX(F99-Inputs!$C$39,0)+Inputs!$B$40*MAX(F99-Inputs!$C$40,0)+Inputs!$B$41*MAX(F99-Inputs!$C$41,0)+Inputs!$B$42*Inputs!$B$14+Inputs!$B$43*MIN(Loan_Sample!I79/Inputs!$B$17,1)+Inputs!$B$44*MIN(E99,Inputs!$B$18)+Inputs!$B$45*Loan_Sample!C79</f>
        <v>-3.62208220502535</v>
      </c>
      <c r="R99" s="0" t="n">
        <f aca="false">MIN(1-Inputs!$B$13,MAX(Inputs!$B$13,1/(1+EXP(-(Inputs!$B$15*Q99+Inputs!$B$16)))))</f>
        <v>0.024233723611231</v>
      </c>
    </row>
    <row r="100" customFormat="false" ht="15" hidden="false" customHeight="false" outlineLevel="0" collapsed="false">
      <c r="A100" s="0" t="n">
        <f aca="false">Loan_Sample!A80</f>
        <v>2285</v>
      </c>
      <c r="B100" s="0" t="n">
        <f aca="false">Loan_Sample!U80</f>
        <v>159609.52</v>
      </c>
      <c r="C100" s="0" t="n">
        <f aca="false">Loan_Sample!K80+Inputs!$B$26</f>
        <v>5.73333311080933</v>
      </c>
      <c r="D100" s="0" t="n">
        <f aca="false">Loan_Sample!L80+Inputs!$B$26</f>
        <v>-3.50000047683716</v>
      </c>
      <c r="E100" s="0" t="n">
        <f aca="false">Loan_Sample!E80/(1+Inputs!$B$25/100)</f>
        <v>68.9727630615234</v>
      </c>
      <c r="F100" s="0" t="n">
        <f aca="false">Loan_Sample!H80-Inputs!$B$24/100</f>
        <v>0.174333333969116</v>
      </c>
      <c r="G100" s="0" t="n">
        <f aca="false">IF(ISNUMBER(C100),INDEX(Scorecard!$D$54:$D$61,SUMPRODUCT(--(Scorecard!$G$54:$G$60&lt;C100))+1),Scorecard!$D$62)</f>
        <v>0.0151758992857273</v>
      </c>
      <c r="H100" s="0" t="n">
        <f aca="false">IF(ISNUMBER(D100),INDEX(Scorecard!$D$63:$D$68,SUMPRODUCT(--(Scorecard!$G$63:$G$67&lt;D100))+1),Scorecard!$D$69)</f>
        <v>-0.340582194386522</v>
      </c>
      <c r="I100" s="0" t="n">
        <f aca="false">IF(ISNUMBER(E100),INDEX(Scorecard!$D$19:$D$26,SUMPRODUCT(--(Scorecard!$G$19:$G$25&lt;E100))+1),Scorecard!$D$27)</f>
        <v>0.0530843085177338</v>
      </c>
      <c r="J100" s="0" t="n">
        <f aca="false">IF(ISNUMBER(F100),INDEX(Scorecard!$D$37:$D$44,SUMPRODUCT(--(Scorecard!$G$37:$G$43&lt;F100))+1),Scorecard!$D$45)</f>
        <v>0.102184252677548</v>
      </c>
      <c r="K100" s="0" t="n">
        <f aca="false">Inputs!$B$10+Scorecard!$J$5*Loan_Sample!Y80+Scorecard!$J$6*Loan_Sample!Z80+Scorecard!$J$7*I100+Scorecard!$J$8*Loan_Sample!AB80+Scorecard!$J$9*J100+Scorecard!$J$10*Loan_Sample!AD80+Scorecard!$J$11*G100+Scorecard!$J$12*H100</f>
        <v>-4.28213051353448</v>
      </c>
      <c r="L100" s="0" t="n">
        <f aca="false">MIN(1-Inputs!$B$13,MAX(Inputs!$B$13,1/(1+EXP(-(Inputs!$B$11*K100+Inputs!$B$12)))))</f>
        <v>0.0125965510498521</v>
      </c>
      <c r="M100" s="0" t="n">
        <f aca="false">Loan_Sample!AH80*Inputs!$B$4*B100</f>
        <v>703.685313352838</v>
      </c>
      <c r="N100" s="0" t="n">
        <f aca="false">L100*Inputs!$B$4*B100</f>
        <v>703.685313352838</v>
      </c>
      <c r="O100" s="0" t="n">
        <f aca="false">Inputs!$B$37+Inputs!$B$38*MAX(Loan_Sample!H80-Inputs!$C$38,0)+Inputs!$B$39*MAX(Loan_Sample!H80-Inputs!$C$39,0)+Inputs!$B$40*MAX(Loan_Sample!H80-Inputs!$C$40,0)+Inputs!$B$41*MAX(Loan_Sample!H80-Inputs!$C$41,0)+Inputs!$B$42*Inputs!$B$14+Inputs!$B$43*MIN(Loan_Sample!I80/Inputs!$B$17,1)+Inputs!$B$44*MIN(Loan_Sample!E80,Inputs!$B$18)+Inputs!$B$45*Loan_Sample!C80</f>
        <v>-5.82867154008856</v>
      </c>
      <c r="P100" s="0" t="n">
        <f aca="false">MIN(1-Inputs!$B$13,MAX(Inputs!$B$13,1/(1+EXP(-(Inputs!$B$15*O100+Inputs!$B$16)))))</f>
        <v>0.00201740174183429</v>
      </c>
      <c r="Q100" s="0" t="n">
        <f aca="false">Inputs!$B$37+Inputs!$B$38*MAX(F100-Inputs!$C$38,0)+Inputs!$B$39*MAX(F100-Inputs!$C$39,0)+Inputs!$B$40*MAX(F100-Inputs!$C$40,0)+Inputs!$B$41*MAX(F100-Inputs!$C$41,0)+Inputs!$B$42*Inputs!$B$14+Inputs!$B$43*MIN(Loan_Sample!I80/Inputs!$B$17,1)+Inputs!$B$44*MIN(E100,Inputs!$B$18)+Inputs!$B$45*Loan_Sample!C80</f>
        <v>-5.82867154008856</v>
      </c>
      <c r="R100" s="0" t="n">
        <f aca="false">MIN(1-Inputs!$B$13,MAX(Inputs!$B$13,1/(1+EXP(-(Inputs!$B$15*Q100+Inputs!$B$16)))))</f>
        <v>0.00201740174183429</v>
      </c>
    </row>
    <row r="101" customFormat="false" ht="15" hidden="false" customHeight="false" outlineLevel="0" collapsed="false">
      <c r="A101" s="0" t="n">
        <f aca="false">Loan_Sample!A81</f>
        <v>2312</v>
      </c>
      <c r="B101" s="0" t="n">
        <f aca="false">Loan_Sample!U81</f>
        <v>211378.64</v>
      </c>
      <c r="C101" s="0" t="n">
        <f aca="false">Loan_Sample!K81+Inputs!$B$26</f>
        <v>4.40000009536743</v>
      </c>
      <c r="D101" s="0" t="n">
        <f aca="false">Loan_Sample!L81+Inputs!$B$26</f>
        <v>-0.458333015441895</v>
      </c>
      <c r="E101" s="0" t="n">
        <f aca="false">Loan_Sample!E81/(1+Inputs!$B$25/100)</f>
        <v>44.232307434082</v>
      </c>
      <c r="F101" s="0" t="n">
        <f aca="false">Loan_Sample!H81-Inputs!$B$24/100</f>
        <v>-2.996333360672</v>
      </c>
      <c r="G101" s="0" t="n">
        <f aca="false">IF(ISNUMBER(C101),INDEX(Scorecard!$D$54:$D$61,SUMPRODUCT(--(Scorecard!$G$54:$G$60&lt;C101))+1),Scorecard!$D$62)</f>
        <v>0.489050497890326</v>
      </c>
      <c r="H101" s="0" t="n">
        <f aca="false">IF(ISNUMBER(D101),INDEX(Scorecard!$D$63:$D$68,SUMPRODUCT(--(Scorecard!$G$63:$G$67&lt;D101))+1),Scorecard!$D$69)</f>
        <v>0.322484508656054</v>
      </c>
      <c r="I101" s="0" t="n">
        <f aca="false">IF(ISNUMBER(E101),INDEX(Scorecard!$D$19:$D$26,SUMPRODUCT(--(Scorecard!$G$19:$G$25&lt;E101))+1),Scorecard!$D$27)</f>
        <v>0.57899015159425</v>
      </c>
      <c r="J101" s="0" t="n">
        <f aca="false">IF(ISNUMBER(F101),INDEX(Scorecard!$D$37:$D$44,SUMPRODUCT(--(Scorecard!$G$37:$G$43&lt;F101))+1),Scorecard!$D$45)</f>
        <v>1.35057635045042</v>
      </c>
      <c r="K101" s="0" t="n">
        <f aca="false">Inputs!$B$10+Scorecard!$J$5*Loan_Sample!Y81+Scorecard!$J$6*Loan_Sample!Z81+Scorecard!$J$7*I101+Scorecard!$J$8*Loan_Sample!AB81+Scorecard!$J$9*J101+Scorecard!$J$10*Loan_Sample!AD81+Scorecard!$J$11*G101+Scorecard!$J$12*H101</f>
        <v>-7.01811502033582</v>
      </c>
      <c r="L101" s="0" t="n">
        <f aca="false">MIN(1-Inputs!$B$13,MAX(Inputs!$B$13,1/(1+EXP(-(Inputs!$B$11*K101+Inputs!$B$12)))))</f>
        <v>0.000689698453834839</v>
      </c>
      <c r="M101" s="0" t="n">
        <f aca="false">Loan_Sample!AH81*Inputs!$B$4*B101</f>
        <v>51.0256324135989</v>
      </c>
      <c r="N101" s="0" t="n">
        <f aca="false">L101*Inputs!$B$4*B101</f>
        <v>51.0256324135989</v>
      </c>
      <c r="O101" s="0" t="n">
        <f aca="false">Inputs!$B$37+Inputs!$B$38*MAX(Loan_Sample!H81-Inputs!$C$38,0)+Inputs!$B$39*MAX(Loan_Sample!H81-Inputs!$C$39,0)+Inputs!$B$40*MAX(Loan_Sample!H81-Inputs!$C$40,0)+Inputs!$B$41*MAX(Loan_Sample!H81-Inputs!$C$41,0)+Inputs!$B$42*Inputs!$B$14+Inputs!$B$43*MIN(Loan_Sample!I81/Inputs!$B$17,1)+Inputs!$B$44*MIN(Loan_Sample!E81,Inputs!$B$18)+Inputs!$B$45*Loan_Sample!C81</f>
        <v>-5.3678769712872</v>
      </c>
      <c r="P101" s="0" t="n">
        <f aca="false">MIN(1-Inputs!$B$13,MAX(Inputs!$B$13,1/(1+EXP(-(Inputs!$B$15*O101+Inputs!$B$16)))))</f>
        <v>0.00340162421228561</v>
      </c>
      <c r="Q101" s="0" t="n">
        <f aca="false">Inputs!$B$37+Inputs!$B$38*MAX(F101-Inputs!$C$38,0)+Inputs!$B$39*MAX(F101-Inputs!$C$39,0)+Inputs!$B$40*MAX(F101-Inputs!$C$40,0)+Inputs!$B$41*MAX(F101-Inputs!$C$41,0)+Inputs!$B$42*Inputs!$B$14+Inputs!$B$43*MIN(Loan_Sample!I81/Inputs!$B$17,1)+Inputs!$B$44*MIN(E101,Inputs!$B$18)+Inputs!$B$45*Loan_Sample!C81</f>
        <v>-5.3678769712872</v>
      </c>
      <c r="R101" s="0" t="n">
        <f aca="false">MIN(1-Inputs!$B$13,MAX(Inputs!$B$13,1/(1+EXP(-(Inputs!$B$15*Q101+Inputs!$B$16)))))</f>
        <v>0.00340162421228561</v>
      </c>
    </row>
    <row r="102" customFormat="false" ht="15" hidden="false" customHeight="false" outlineLevel="0" collapsed="false">
      <c r="A102" s="0" t="n">
        <f aca="false">Loan_Sample!A82</f>
        <v>2352</v>
      </c>
      <c r="B102" s="0" t="n">
        <f aca="false">Loan_Sample!U82</f>
        <v>259249.1</v>
      </c>
      <c r="C102" s="0" t="n">
        <f aca="false">Loan_Sample!K82+Inputs!$B$26</f>
        <v>4.0230770111084</v>
      </c>
      <c r="D102" s="0" t="n">
        <f aca="false">Loan_Sample!L82+Inputs!$B$26</f>
        <v>-0.276923179626465</v>
      </c>
      <c r="E102" s="0" t="n">
        <f aca="false">Loan_Sample!E82/(1+Inputs!$B$25/100)</f>
        <v>65.5479125976563</v>
      </c>
      <c r="F102" s="0" t="n">
        <f aca="false">Loan_Sample!H82-Inputs!$B$24/100</f>
        <v>0.177666425704956</v>
      </c>
      <c r="G102" s="0" t="n">
        <f aca="false">IF(ISNUMBER(C102),INDEX(Scorecard!$D$54:$D$61,SUMPRODUCT(--(Scorecard!$G$54:$G$60&lt;C102))+1),Scorecard!$D$62)</f>
        <v>0.489050497890326</v>
      </c>
      <c r="H102" s="0" t="n">
        <f aca="false">IF(ISNUMBER(D102),INDEX(Scorecard!$D$63:$D$68,SUMPRODUCT(--(Scorecard!$G$63:$G$67&lt;D102))+1),Scorecard!$D$69)</f>
        <v>0.322484508656054</v>
      </c>
      <c r="I102" s="0" t="n">
        <f aca="false">IF(ISNUMBER(E102),INDEX(Scorecard!$D$19:$D$26,SUMPRODUCT(--(Scorecard!$G$19:$G$25&lt;E102))+1),Scorecard!$D$27)</f>
        <v>0.233621608745691</v>
      </c>
      <c r="J102" s="0" t="n">
        <f aca="false">IF(ISNUMBER(F102),INDEX(Scorecard!$D$37:$D$44,SUMPRODUCT(--(Scorecard!$G$37:$G$43&lt;F102))+1),Scorecard!$D$45)</f>
        <v>0.102184252677548</v>
      </c>
      <c r="K102" s="0" t="n">
        <f aca="false">Inputs!$B$10+Scorecard!$J$5*Loan_Sample!Y82+Scorecard!$J$6*Loan_Sample!Z82+Scorecard!$J$7*I102+Scorecard!$J$8*Loan_Sample!AB82+Scorecard!$J$9*J102+Scorecard!$J$10*Loan_Sample!AD82+Scorecard!$J$11*G102+Scorecard!$J$12*H102</f>
        <v>-6.20184703945446</v>
      </c>
      <c r="L102" s="0" t="n">
        <f aca="false">MIN(1-Inputs!$B$13,MAX(Inputs!$B$13,1/(1+EXP(-(Inputs!$B$11*K102+Inputs!$B$12)))))</f>
        <v>0.00164508011504959</v>
      </c>
      <c r="M102" s="0" t="n">
        <f aca="false">Loan_Sample!AH82*Inputs!$B$4*B102</f>
        <v>149.269938739076</v>
      </c>
      <c r="N102" s="0" t="n">
        <f aca="false">L102*Inputs!$B$4*B102</f>
        <v>149.269938739076</v>
      </c>
      <c r="O102" s="0" t="n">
        <f aca="false">Inputs!$B$37+Inputs!$B$38*MAX(Loan_Sample!H82-Inputs!$C$38,0)+Inputs!$B$39*MAX(Loan_Sample!H82-Inputs!$C$39,0)+Inputs!$B$40*MAX(Loan_Sample!H82-Inputs!$C$40,0)+Inputs!$B$41*MAX(Loan_Sample!H82-Inputs!$C$41,0)+Inputs!$B$42*Inputs!$B$14+Inputs!$B$43*MIN(Loan_Sample!I82/Inputs!$B$17,1)+Inputs!$B$44*MIN(Loan_Sample!E82,Inputs!$B$18)+Inputs!$B$45*Loan_Sample!C82</f>
        <v>-4.79756005998156</v>
      </c>
      <c r="P102" s="0" t="n">
        <f aca="false">MIN(1-Inputs!$B$13,MAX(Inputs!$B$13,1/(1+EXP(-(Inputs!$B$15*O102+Inputs!$B$16)))))</f>
        <v>0.00648498676503043</v>
      </c>
      <c r="Q102" s="0" t="n">
        <f aca="false">Inputs!$B$37+Inputs!$B$38*MAX(F102-Inputs!$C$38,0)+Inputs!$B$39*MAX(F102-Inputs!$C$39,0)+Inputs!$B$40*MAX(F102-Inputs!$C$40,0)+Inputs!$B$41*MAX(F102-Inputs!$C$41,0)+Inputs!$B$42*Inputs!$B$14+Inputs!$B$43*MIN(Loan_Sample!I82/Inputs!$B$17,1)+Inputs!$B$44*MIN(E102,Inputs!$B$18)+Inputs!$B$45*Loan_Sample!C82</f>
        <v>-4.79756005998156</v>
      </c>
      <c r="R102" s="0" t="n">
        <f aca="false">MIN(1-Inputs!$B$13,MAX(Inputs!$B$13,1/(1+EXP(-(Inputs!$B$15*Q102+Inputs!$B$16)))))</f>
        <v>0.00648498676503043</v>
      </c>
    </row>
    <row r="103" customFormat="false" ht="15" hidden="false" customHeight="false" outlineLevel="0" collapsed="false">
      <c r="A103" s="0" t="n">
        <f aca="false">Loan_Sample!A83</f>
        <v>2362</v>
      </c>
      <c r="B103" s="0" t="n">
        <f aca="false">Loan_Sample!U83</f>
        <v>138112.28</v>
      </c>
      <c r="C103" s="0" t="n">
        <f aca="false">Loan_Sample!K83+Inputs!$B$26</f>
        <v>6.03333330154419</v>
      </c>
      <c r="D103" s="0" t="n">
        <f aca="false">Loan_Sample!L83+Inputs!$B$26</f>
        <v>2.71025633811951</v>
      </c>
      <c r="E103" s="0" t="n">
        <f aca="false">Loan_Sample!E83/(1+Inputs!$B$25/100)</f>
        <v>75.8569793701172</v>
      </c>
      <c r="F103" s="0" t="n">
        <f aca="false">Loan_Sample!H83-Inputs!$B$24/100</f>
        <v>0.404333353042603</v>
      </c>
      <c r="G103" s="0" t="n">
        <f aca="false">IF(ISNUMBER(C103),INDEX(Scorecard!$D$54:$D$61,SUMPRODUCT(--(Scorecard!$G$54:$G$60&lt;C103))+1),Scorecard!$D$62)</f>
        <v>0.0151758992857273</v>
      </c>
      <c r="H103" s="0" t="n">
        <f aca="false">IF(ISNUMBER(D103),INDEX(Scorecard!$D$63:$D$68,SUMPRODUCT(--(Scorecard!$G$63:$G$67&lt;D103))+1),Scorecard!$D$69)</f>
        <v>0.322484508656054</v>
      </c>
      <c r="I103" s="0" t="n">
        <f aca="false">IF(ISNUMBER(E103),INDEX(Scorecard!$D$19:$D$26,SUMPRODUCT(--(Scorecard!$G$19:$G$25&lt;E103))+1),Scorecard!$D$27)</f>
        <v>-0.0341578513653732</v>
      </c>
      <c r="J103" s="0" t="n">
        <f aca="false">IF(ISNUMBER(F103),INDEX(Scorecard!$D$37:$D$44,SUMPRODUCT(--(Scorecard!$G$37:$G$43&lt;F103))+1),Scorecard!$D$45)</f>
        <v>-0.271229676926091</v>
      </c>
      <c r="K103" s="0" t="n">
        <f aca="false">Inputs!$B$10+Scorecard!$J$5*Loan_Sample!Y83+Scorecard!$J$6*Loan_Sample!Z83+Scorecard!$J$7*I103+Scorecard!$J$8*Loan_Sample!AB83+Scorecard!$J$9*J103+Scorecard!$J$10*Loan_Sample!AD83+Scorecard!$J$11*G103+Scorecard!$J$12*H103</f>
        <v>-3.78250649583808</v>
      </c>
      <c r="L103" s="0" t="n">
        <f aca="false">MIN(1-Inputs!$B$13,MAX(Inputs!$B$13,1/(1+EXP(-(Inputs!$B$11*K103+Inputs!$B$12)))))</f>
        <v>0.0212692883228184</v>
      </c>
      <c r="M103" s="0" t="n">
        <f aca="false">Loan_Sample!AH83*Inputs!$B$4*B103</f>
        <v>1028.14246648464</v>
      </c>
      <c r="N103" s="0" t="n">
        <f aca="false">L103*Inputs!$B$4*B103</f>
        <v>1028.14246648464</v>
      </c>
      <c r="O103" s="0" t="n">
        <f aca="false">Inputs!$B$37+Inputs!$B$38*MAX(Loan_Sample!H83-Inputs!$C$38,0)+Inputs!$B$39*MAX(Loan_Sample!H83-Inputs!$C$39,0)+Inputs!$B$40*MAX(Loan_Sample!H83-Inputs!$C$40,0)+Inputs!$B$41*MAX(Loan_Sample!H83-Inputs!$C$41,0)+Inputs!$B$42*Inputs!$B$14+Inputs!$B$43*MIN(Loan_Sample!I83/Inputs!$B$17,1)+Inputs!$B$44*MIN(Loan_Sample!E83,Inputs!$B$18)+Inputs!$B$45*Loan_Sample!C83</f>
        <v>-5.11758164240401</v>
      </c>
      <c r="P103" s="0" t="n">
        <f aca="false">MIN(1-Inputs!$B$13,MAX(Inputs!$B$13,1/(1+EXP(-(Inputs!$B$15*O103+Inputs!$B$16)))))</f>
        <v>0.00451619304714594</v>
      </c>
      <c r="Q103" s="0" t="n">
        <f aca="false">Inputs!$B$37+Inputs!$B$38*MAX(F103-Inputs!$C$38,0)+Inputs!$B$39*MAX(F103-Inputs!$C$39,0)+Inputs!$B$40*MAX(F103-Inputs!$C$40,0)+Inputs!$B$41*MAX(F103-Inputs!$C$41,0)+Inputs!$B$42*Inputs!$B$14+Inputs!$B$43*MIN(Loan_Sample!I83/Inputs!$B$17,1)+Inputs!$B$44*MIN(E103,Inputs!$B$18)+Inputs!$B$45*Loan_Sample!C83</f>
        <v>-5.11758164240401</v>
      </c>
      <c r="R103" s="0" t="n">
        <f aca="false">MIN(1-Inputs!$B$13,MAX(Inputs!$B$13,1/(1+EXP(-(Inputs!$B$15*Q103+Inputs!$B$16)))))</f>
        <v>0.00451619304714594</v>
      </c>
    </row>
    <row r="104" customFormat="false" ht="15" hidden="false" customHeight="false" outlineLevel="0" collapsed="false">
      <c r="A104" s="0" t="n">
        <f aca="false">Loan_Sample!A84</f>
        <v>2370</v>
      </c>
      <c r="B104" s="0" t="n">
        <f aca="false">Loan_Sample!U84</f>
        <v>241811.77</v>
      </c>
      <c r="C104" s="0" t="n">
        <f aca="false">Loan_Sample!K84+Inputs!$B$26</f>
        <v>4.0230770111084</v>
      </c>
      <c r="D104" s="0" t="n">
        <f aca="false">Loan_Sample!L84+Inputs!$B$26</f>
        <v>-0.276923179626465</v>
      </c>
      <c r="E104" s="0" t="n">
        <f aca="false">Loan_Sample!E84/(1+Inputs!$B$25/100)</f>
        <v>60.3006782531738</v>
      </c>
      <c r="F104" s="0" t="n">
        <f aca="false">Loan_Sample!H84-Inputs!$B$24/100</f>
        <v>0.0476665496826172</v>
      </c>
      <c r="G104" s="0" t="n">
        <f aca="false">IF(ISNUMBER(C104),INDEX(Scorecard!$D$54:$D$61,SUMPRODUCT(--(Scorecard!$G$54:$G$60&lt;C104))+1),Scorecard!$D$62)</f>
        <v>0.489050497890326</v>
      </c>
      <c r="H104" s="0" t="n">
        <f aca="false">IF(ISNUMBER(D104),INDEX(Scorecard!$D$63:$D$68,SUMPRODUCT(--(Scorecard!$G$63:$G$67&lt;D104))+1),Scorecard!$D$69)</f>
        <v>0.322484508656054</v>
      </c>
      <c r="I104" s="0" t="n">
        <f aca="false">IF(ISNUMBER(E104),INDEX(Scorecard!$D$19:$D$26,SUMPRODUCT(--(Scorecard!$G$19:$G$25&lt;E104))+1),Scorecard!$D$27)</f>
        <v>0.267179331770092</v>
      </c>
      <c r="J104" s="0" t="n">
        <f aca="false">IF(ISNUMBER(F104),INDEX(Scorecard!$D$37:$D$44,SUMPRODUCT(--(Scorecard!$G$37:$G$43&lt;F104))+1),Scorecard!$D$45)</f>
        <v>0.330501541082344</v>
      </c>
      <c r="K104" s="0" t="n">
        <f aca="false">Inputs!$B$10+Scorecard!$J$5*Loan_Sample!Y84+Scorecard!$J$6*Loan_Sample!Z84+Scorecard!$J$7*I104+Scorecard!$J$8*Loan_Sample!AB84+Scorecard!$J$9*J104+Scorecard!$J$10*Loan_Sample!AD84+Scorecard!$J$11*G104+Scorecard!$J$12*H104</f>
        <v>-5.42811261257814</v>
      </c>
      <c r="L104" s="0" t="n">
        <f aca="false">MIN(1-Inputs!$B$13,MAX(Inputs!$B$13,1/(1+EXP(-(Inputs!$B$11*K104+Inputs!$B$12)))))</f>
        <v>0.00374560458487212</v>
      </c>
      <c r="M104" s="0" t="n">
        <f aca="false">Loan_Sample!AH84*Inputs!$B$4*B104</f>
        <v>317.005946035815</v>
      </c>
      <c r="N104" s="0" t="n">
        <f aca="false">L104*Inputs!$B$4*B104</f>
        <v>317.005946035815</v>
      </c>
      <c r="O104" s="0" t="n">
        <f aca="false">Inputs!$B$37+Inputs!$B$38*MAX(Loan_Sample!H84-Inputs!$C$38,0)+Inputs!$B$39*MAX(Loan_Sample!H84-Inputs!$C$39,0)+Inputs!$B$40*MAX(Loan_Sample!H84-Inputs!$C$40,0)+Inputs!$B$41*MAX(Loan_Sample!H84-Inputs!$C$41,0)+Inputs!$B$42*Inputs!$B$14+Inputs!$B$43*MIN(Loan_Sample!I84/Inputs!$B$17,1)+Inputs!$B$44*MIN(Loan_Sample!E84,Inputs!$B$18)+Inputs!$B$45*Loan_Sample!C84</f>
        <v>-6.15472801574439</v>
      </c>
      <c r="P104" s="0" t="n">
        <f aca="false">MIN(1-Inputs!$B$13,MAX(Inputs!$B$13,1/(1+EXP(-(Inputs!$B$15*O104+Inputs!$B$16)))))</f>
        <v>0.00139343917763673</v>
      </c>
      <c r="Q104" s="0" t="n">
        <f aca="false">Inputs!$B$37+Inputs!$B$38*MAX(F104-Inputs!$C$38,0)+Inputs!$B$39*MAX(F104-Inputs!$C$39,0)+Inputs!$B$40*MAX(F104-Inputs!$C$40,0)+Inputs!$B$41*MAX(F104-Inputs!$C$41,0)+Inputs!$B$42*Inputs!$B$14+Inputs!$B$43*MIN(Loan_Sample!I84/Inputs!$B$17,1)+Inputs!$B$44*MIN(E104,Inputs!$B$18)+Inputs!$B$45*Loan_Sample!C84</f>
        <v>-6.15472801574439</v>
      </c>
      <c r="R104" s="0" t="n">
        <f aca="false">MIN(1-Inputs!$B$13,MAX(Inputs!$B$13,1/(1+EXP(-(Inputs!$B$15*Q104+Inputs!$B$16)))))</f>
        <v>0.00139343917763673</v>
      </c>
    </row>
    <row r="105" customFormat="false" ht="15" hidden="false" customHeight="false" outlineLevel="0" collapsed="false">
      <c r="A105" s="0" t="n">
        <f aca="false">Loan_Sample!A85</f>
        <v>2430</v>
      </c>
      <c r="B105" s="0" t="n">
        <f aca="false">Loan_Sample!U85</f>
        <v>302770.22</v>
      </c>
      <c r="C105" s="0" t="n">
        <f aca="false">Loan_Sample!K85+Inputs!$B$26</f>
        <v>5.00833320617676</v>
      </c>
      <c r="D105" s="0" t="n">
        <f aca="false">Loan_Sample!L85+Inputs!$B$26</f>
        <v>-1.125</v>
      </c>
      <c r="E105" s="0" t="n">
        <f aca="false">Loan_Sample!E85/(1+Inputs!$B$25/100)</f>
        <v>64.1584243774414</v>
      </c>
      <c r="F105" s="0" t="n">
        <f aca="false">Loan_Sample!H85-Inputs!$B$24/100</f>
        <v>-2.37033319473267</v>
      </c>
      <c r="G105" s="0" t="n">
        <f aca="false">IF(ISNUMBER(C105),INDEX(Scorecard!$D$54:$D$61,SUMPRODUCT(--(Scorecard!$G$54:$G$60&lt;C105))+1),Scorecard!$D$62)</f>
        <v>0.214429354789033</v>
      </c>
      <c r="H105" s="0" t="n">
        <f aca="false">IF(ISNUMBER(D105),INDEX(Scorecard!$D$63:$D$68,SUMPRODUCT(--(Scorecard!$G$63:$G$67&lt;D105))+1),Scorecard!$D$69)</f>
        <v>-0.340582194386522</v>
      </c>
      <c r="I105" s="0" t="n">
        <f aca="false">IF(ISNUMBER(E105),INDEX(Scorecard!$D$19:$D$26,SUMPRODUCT(--(Scorecard!$G$19:$G$25&lt;E105))+1),Scorecard!$D$27)</f>
        <v>0.233621608745691</v>
      </c>
      <c r="J105" s="0" t="n">
        <f aca="false">IF(ISNUMBER(F105),INDEX(Scorecard!$D$37:$D$44,SUMPRODUCT(--(Scorecard!$G$37:$G$43&lt;F105))+1),Scorecard!$D$45)</f>
        <v>1.35057635045042</v>
      </c>
      <c r="K105" s="0" t="n">
        <f aca="false">Inputs!$B$10+Scorecard!$J$5*Loan_Sample!Y85+Scorecard!$J$6*Loan_Sample!Z85+Scorecard!$J$7*I105+Scorecard!$J$8*Loan_Sample!AB85+Scorecard!$J$9*J105+Scorecard!$J$10*Loan_Sample!AD85+Scorecard!$J$11*G105+Scorecard!$J$12*H105</f>
        <v>-3.49685058704136</v>
      </c>
      <c r="L105" s="0" t="n">
        <f aca="false">MIN(1-Inputs!$B$13,MAX(Inputs!$B$13,1/(1+EXP(-(Inputs!$B$11*K105+Inputs!$B$12)))))</f>
        <v>0.0286245997604424</v>
      </c>
      <c r="M105" s="0" t="n">
        <f aca="false">Loan_Sample!AH85*Inputs!$B$4*B105</f>
        <v>3033.33672840838</v>
      </c>
      <c r="N105" s="0" t="n">
        <f aca="false">L105*Inputs!$B$4*B105</f>
        <v>3033.33672840838</v>
      </c>
      <c r="O105" s="0" t="n">
        <f aca="false">Inputs!$B$37+Inputs!$B$38*MAX(Loan_Sample!H85-Inputs!$C$38,0)+Inputs!$B$39*MAX(Loan_Sample!H85-Inputs!$C$39,0)+Inputs!$B$40*MAX(Loan_Sample!H85-Inputs!$C$40,0)+Inputs!$B$41*MAX(Loan_Sample!H85-Inputs!$C$41,0)+Inputs!$B$42*Inputs!$B$14+Inputs!$B$43*MIN(Loan_Sample!I85/Inputs!$B$17,1)+Inputs!$B$44*MIN(Loan_Sample!E85,Inputs!$B$18)+Inputs!$B$45*Loan_Sample!C85</f>
        <v>-6.28272344761352</v>
      </c>
      <c r="P105" s="0" t="n">
        <f aca="false">MIN(1-Inputs!$B$13,MAX(Inputs!$B$13,1/(1+EXP(-(Inputs!$B$15*O105+Inputs!$B$16)))))</f>
        <v>0.00120497474619807</v>
      </c>
      <c r="Q105" s="0" t="n">
        <f aca="false">Inputs!$B$37+Inputs!$B$38*MAX(F105-Inputs!$C$38,0)+Inputs!$B$39*MAX(F105-Inputs!$C$39,0)+Inputs!$B$40*MAX(F105-Inputs!$C$40,0)+Inputs!$B$41*MAX(F105-Inputs!$C$41,0)+Inputs!$B$42*Inputs!$B$14+Inputs!$B$43*MIN(Loan_Sample!I85/Inputs!$B$17,1)+Inputs!$B$44*MIN(E105,Inputs!$B$18)+Inputs!$B$45*Loan_Sample!C85</f>
        <v>-6.28272344761352</v>
      </c>
      <c r="R105" s="0" t="n">
        <f aca="false">MIN(1-Inputs!$B$13,MAX(Inputs!$B$13,1/(1+EXP(-(Inputs!$B$15*Q105+Inputs!$B$16)))))</f>
        <v>0.00120497474619807</v>
      </c>
    </row>
    <row r="106" customFormat="false" ht="15" hidden="false" customHeight="false" outlineLevel="0" collapsed="false">
      <c r="A106" s="0" t="n">
        <f aca="false">Loan_Sample!A86</f>
        <v>2454</v>
      </c>
      <c r="B106" s="0" t="n">
        <f aca="false">Loan_Sample!U86</f>
        <v>343986.25</v>
      </c>
      <c r="C106" s="0" t="n">
        <f aca="false">Loan_Sample!K86+Inputs!$B$26</f>
        <v>6.53333330154419</v>
      </c>
      <c r="D106" s="0" t="n">
        <f aca="false">Loan_Sample!L86+Inputs!$B$26</f>
        <v>2.71025633811951</v>
      </c>
      <c r="E106" s="0" t="n">
        <f aca="false">Loan_Sample!E86/(1+Inputs!$B$25/100)</f>
        <v>68.4061279296875</v>
      </c>
      <c r="F106" s="0" t="n">
        <f aca="false">Loan_Sample!H86-Inputs!$B$24/100</f>
        <v>1.53633332252502</v>
      </c>
      <c r="G106" s="0" t="n">
        <f aca="false">IF(ISNUMBER(C106),INDEX(Scorecard!$D$54:$D$61,SUMPRODUCT(--(Scorecard!$G$54:$G$60&lt;C106))+1),Scorecard!$D$62)</f>
        <v>-0.119873800601421</v>
      </c>
      <c r="H106" s="0" t="n">
        <f aca="false">IF(ISNUMBER(D106),INDEX(Scorecard!$D$63:$D$68,SUMPRODUCT(--(Scorecard!$G$63:$G$67&lt;D106))+1),Scorecard!$D$69)</f>
        <v>0.322484508656054</v>
      </c>
      <c r="I106" s="0" t="n">
        <f aca="false">IF(ISNUMBER(E106),INDEX(Scorecard!$D$19:$D$26,SUMPRODUCT(--(Scorecard!$G$19:$G$25&lt;E106))+1),Scorecard!$D$27)</f>
        <v>0.0530843085177338</v>
      </c>
      <c r="J106" s="0" t="n">
        <f aca="false">IF(ISNUMBER(F106),INDEX(Scorecard!$D$37:$D$44,SUMPRODUCT(--(Scorecard!$G$37:$G$43&lt;F106))+1),Scorecard!$D$45)</f>
        <v>-0.975503570149195</v>
      </c>
      <c r="K106" s="0" t="n">
        <f aca="false">Inputs!$B$10+Scorecard!$J$5*Loan_Sample!Y86+Scorecard!$J$6*Loan_Sample!Z86+Scorecard!$J$7*I106+Scorecard!$J$8*Loan_Sample!AB86+Scorecard!$J$9*J106+Scorecard!$J$10*Loan_Sample!AD86+Scorecard!$J$11*G106+Scorecard!$J$12*H106</f>
        <v>-5.10480262074223</v>
      </c>
      <c r="L106" s="0" t="n">
        <f aca="false">MIN(1-Inputs!$B$13,MAX(Inputs!$B$13,1/(1+EXP(-(Inputs!$B$11*K106+Inputs!$B$12)))))</f>
        <v>0.00527897866676378</v>
      </c>
      <c r="M106" s="0" t="n">
        <f aca="false">Loan_Sample!AH86*Inputs!$B$4*B106</f>
        <v>635.563626393525</v>
      </c>
      <c r="N106" s="0" t="n">
        <f aca="false">L106*Inputs!$B$4*B106</f>
        <v>635.563626393525</v>
      </c>
      <c r="O106" s="0" t="n">
        <f aca="false">Inputs!$B$37+Inputs!$B$38*MAX(Loan_Sample!H86-Inputs!$C$38,0)+Inputs!$B$39*MAX(Loan_Sample!H86-Inputs!$C$39,0)+Inputs!$B$40*MAX(Loan_Sample!H86-Inputs!$C$40,0)+Inputs!$B$41*MAX(Loan_Sample!H86-Inputs!$C$41,0)+Inputs!$B$42*Inputs!$B$14+Inputs!$B$43*MIN(Loan_Sample!I86/Inputs!$B$17,1)+Inputs!$B$44*MIN(Loan_Sample!E86,Inputs!$B$18)+Inputs!$B$45*Loan_Sample!C86</f>
        <v>-3.34118698314124</v>
      </c>
      <c r="P106" s="0" t="n">
        <f aca="false">MIN(1-Inputs!$B$13,MAX(Inputs!$B$13,1/(1+EXP(-(Inputs!$B$15*O106+Inputs!$B$16)))))</f>
        <v>0.0330489969843646</v>
      </c>
      <c r="Q106" s="0" t="n">
        <f aca="false">Inputs!$B$37+Inputs!$B$38*MAX(F106-Inputs!$C$38,0)+Inputs!$B$39*MAX(F106-Inputs!$C$39,0)+Inputs!$B$40*MAX(F106-Inputs!$C$40,0)+Inputs!$B$41*MAX(F106-Inputs!$C$41,0)+Inputs!$B$42*Inputs!$B$14+Inputs!$B$43*MIN(Loan_Sample!I86/Inputs!$B$17,1)+Inputs!$B$44*MIN(E106,Inputs!$B$18)+Inputs!$B$45*Loan_Sample!C86</f>
        <v>-3.34118698314124</v>
      </c>
      <c r="R106" s="0" t="n">
        <f aca="false">MIN(1-Inputs!$B$13,MAX(Inputs!$B$13,1/(1+EXP(-(Inputs!$B$15*Q106+Inputs!$B$16)))))</f>
        <v>0.0330489969843646</v>
      </c>
    </row>
    <row r="107" customFormat="false" ht="15" hidden="false" customHeight="false" outlineLevel="0" collapsed="false">
      <c r="A107" s="0" t="n">
        <f aca="false">Loan_Sample!A87</f>
        <v>2456</v>
      </c>
      <c r="B107" s="0" t="n">
        <f aca="false">Loan_Sample!U87</f>
        <v>206605.7</v>
      </c>
      <c r="C107" s="0" t="n">
        <f aca="false">Loan_Sample!K87+Inputs!$B$26</f>
        <v>5.03333330154419</v>
      </c>
      <c r="D107" s="0" t="n">
        <f aca="false">Loan_Sample!L87+Inputs!$B$26</f>
        <v>-3.50000047683716</v>
      </c>
      <c r="E107" s="0" t="n">
        <f aca="false">Loan_Sample!E87/(1+Inputs!$B$25/100)</f>
        <v>76.8246841430664</v>
      </c>
      <c r="F107" s="0" t="n">
        <f aca="false">Loan_Sample!H87-Inputs!$B$24/100</f>
        <v>0.190333366394043</v>
      </c>
      <c r="G107" s="0" t="n">
        <f aca="false">IF(ISNUMBER(C107),INDEX(Scorecard!$D$54:$D$61,SUMPRODUCT(--(Scorecard!$G$54:$G$60&lt;C107))+1),Scorecard!$D$62)</f>
        <v>0.214429354789033</v>
      </c>
      <c r="H107" s="0" t="n">
        <f aca="false">IF(ISNUMBER(D107),INDEX(Scorecard!$D$63:$D$68,SUMPRODUCT(--(Scorecard!$G$63:$G$67&lt;D107))+1),Scorecard!$D$69)</f>
        <v>-0.340582194386522</v>
      </c>
      <c r="I107" s="0" t="n">
        <f aca="false">IF(ISNUMBER(E107),INDEX(Scorecard!$D$19:$D$26,SUMPRODUCT(--(Scorecard!$G$19:$G$25&lt;E107))+1),Scorecard!$D$27)</f>
        <v>-0.0341578513653732</v>
      </c>
      <c r="J107" s="0" t="n">
        <f aca="false">IF(ISNUMBER(F107),INDEX(Scorecard!$D$37:$D$44,SUMPRODUCT(--(Scorecard!$G$37:$G$43&lt;F107))+1),Scorecard!$D$45)</f>
        <v>0.102184252677548</v>
      </c>
      <c r="K107" s="0" t="n">
        <f aca="false">Inputs!$B$10+Scorecard!$J$5*Loan_Sample!Y87+Scorecard!$J$6*Loan_Sample!Z87+Scorecard!$J$7*I107+Scorecard!$J$8*Loan_Sample!AB87+Scorecard!$J$9*J107+Scorecard!$J$10*Loan_Sample!AD87+Scorecard!$J$11*G107+Scorecard!$J$12*H107</f>
        <v>-4.91877179831962</v>
      </c>
      <c r="L107" s="0" t="n">
        <f aca="false">MIN(1-Inputs!$B$13,MAX(Inputs!$B$13,1/(1+EXP(-(Inputs!$B$11*K107+Inputs!$B$12)))))</f>
        <v>0.00642957215703161</v>
      </c>
      <c r="M107" s="0" t="n">
        <f aca="false">Loan_Sample!AH87*Inputs!$B$4*B107</f>
        <v>464.935189671409</v>
      </c>
      <c r="N107" s="0" t="n">
        <f aca="false">L107*Inputs!$B$4*B107</f>
        <v>464.935189671409</v>
      </c>
      <c r="O107" s="0" t="n">
        <f aca="false">Inputs!$B$37+Inputs!$B$38*MAX(Loan_Sample!H87-Inputs!$C$38,0)+Inputs!$B$39*MAX(Loan_Sample!H87-Inputs!$C$39,0)+Inputs!$B$40*MAX(Loan_Sample!H87-Inputs!$C$40,0)+Inputs!$B$41*MAX(Loan_Sample!H87-Inputs!$C$41,0)+Inputs!$B$42*Inputs!$B$14+Inputs!$B$43*MIN(Loan_Sample!I87/Inputs!$B$17,1)+Inputs!$B$44*MIN(Loan_Sample!E87,Inputs!$B$18)+Inputs!$B$45*Loan_Sample!C87</f>
        <v>-5.52922307181779</v>
      </c>
      <c r="P107" s="0" t="n">
        <f aca="false">MIN(1-Inputs!$B$13,MAX(Inputs!$B$13,1/(1+EXP(-(Inputs!$B$15*O107+Inputs!$B$16)))))</f>
        <v>0.00283319548615508</v>
      </c>
      <c r="Q107" s="0" t="n">
        <f aca="false">Inputs!$B$37+Inputs!$B$38*MAX(F107-Inputs!$C$38,0)+Inputs!$B$39*MAX(F107-Inputs!$C$39,0)+Inputs!$B$40*MAX(F107-Inputs!$C$40,0)+Inputs!$B$41*MAX(F107-Inputs!$C$41,0)+Inputs!$B$42*Inputs!$B$14+Inputs!$B$43*MIN(Loan_Sample!I87/Inputs!$B$17,1)+Inputs!$B$44*MIN(E107,Inputs!$B$18)+Inputs!$B$45*Loan_Sample!C87</f>
        <v>-5.52922307181779</v>
      </c>
      <c r="R107" s="0" t="n">
        <f aca="false">MIN(1-Inputs!$B$13,MAX(Inputs!$B$13,1/(1+EXP(-(Inputs!$B$15*Q107+Inputs!$B$16)))))</f>
        <v>0.00283319548615508</v>
      </c>
    </row>
    <row r="108" customFormat="false" ht="15" hidden="false" customHeight="false" outlineLevel="0" collapsed="false">
      <c r="A108" s="0" t="n">
        <f aca="false">Loan_Sample!A88</f>
        <v>2511</v>
      </c>
      <c r="B108" s="0" t="n">
        <f aca="false">Loan_Sample!U88</f>
        <v>207521.36</v>
      </c>
      <c r="C108" s="0" t="n">
        <f aca="false">Loan_Sample!K88+Inputs!$B$26</f>
        <v>4.5</v>
      </c>
      <c r="D108" s="0" t="n">
        <f aca="false">Loan_Sample!L88+Inputs!$B$26</f>
        <v>-0.208333492279053</v>
      </c>
      <c r="E108" s="0" t="n">
        <f aca="false">Loan_Sample!E88/(1+Inputs!$B$25/100)</f>
        <v>66.5349807739258</v>
      </c>
      <c r="F108" s="0" t="n">
        <f aca="false">Loan_Sample!H88-Inputs!$B$24/100</f>
        <v>-3.07833313941956</v>
      </c>
      <c r="G108" s="0" t="n">
        <f aca="false">IF(ISNUMBER(C108),INDEX(Scorecard!$D$54:$D$61,SUMPRODUCT(--(Scorecard!$G$54:$G$60&lt;C108))+1),Scorecard!$D$62)</f>
        <v>0.409483001259379</v>
      </c>
      <c r="H108" s="0" t="n">
        <f aca="false">IF(ISNUMBER(D108),INDEX(Scorecard!$D$63:$D$68,SUMPRODUCT(--(Scorecard!$G$63:$G$67&lt;D108))+1),Scorecard!$D$69)</f>
        <v>0.322484508656054</v>
      </c>
      <c r="I108" s="0" t="n">
        <f aca="false">IF(ISNUMBER(E108),INDEX(Scorecard!$D$19:$D$26,SUMPRODUCT(--(Scorecard!$G$19:$G$25&lt;E108))+1),Scorecard!$D$27)</f>
        <v>0.0530843085177338</v>
      </c>
      <c r="J108" s="0" t="n">
        <f aca="false">IF(ISNUMBER(F108),INDEX(Scorecard!$D$37:$D$44,SUMPRODUCT(--(Scorecard!$G$37:$G$43&lt;F108))+1),Scorecard!$D$45)</f>
        <v>1.35057635045042</v>
      </c>
      <c r="K108" s="0" t="n">
        <f aca="false">Inputs!$B$10+Scorecard!$J$5*Loan_Sample!Y88+Scorecard!$J$6*Loan_Sample!Z88+Scorecard!$J$7*I108+Scorecard!$J$8*Loan_Sample!AB88+Scorecard!$J$9*J108+Scorecard!$J$10*Loan_Sample!AD88+Scorecard!$J$11*G108+Scorecard!$J$12*H108</f>
        <v>-6.70380831226536</v>
      </c>
      <c r="L108" s="0" t="n">
        <f aca="false">MIN(1-Inputs!$B$13,MAX(Inputs!$B$13,1/(1+EXP(-(Inputs!$B$11*K108+Inputs!$B$12)))))</f>
        <v>0.000963980669085505</v>
      </c>
      <c r="M108" s="0" t="n">
        <f aca="false">Loan_Sample!AH88*Inputs!$B$4*B108</f>
        <v>70.0163028118169</v>
      </c>
      <c r="N108" s="0" t="n">
        <f aca="false">L108*Inputs!$B$4*B108</f>
        <v>70.0163028118169</v>
      </c>
      <c r="O108" s="0" t="n">
        <f aca="false">Inputs!$B$37+Inputs!$B$38*MAX(Loan_Sample!H88-Inputs!$C$38,0)+Inputs!$B$39*MAX(Loan_Sample!H88-Inputs!$C$39,0)+Inputs!$B$40*MAX(Loan_Sample!H88-Inputs!$C$40,0)+Inputs!$B$41*MAX(Loan_Sample!H88-Inputs!$C$41,0)+Inputs!$B$42*Inputs!$B$14+Inputs!$B$43*MIN(Loan_Sample!I88/Inputs!$B$17,1)+Inputs!$B$44*MIN(Loan_Sample!E88,Inputs!$B$18)+Inputs!$B$45*Loan_Sample!C88</f>
        <v>-5.38291114202982</v>
      </c>
      <c r="P108" s="0" t="n">
        <f aca="false">MIN(1-Inputs!$B$13,MAX(Inputs!$B$13,1/(1+EXP(-(Inputs!$B$15*O108+Inputs!$B$16)))))</f>
        <v>0.00334417440318438</v>
      </c>
      <c r="Q108" s="0" t="n">
        <f aca="false">Inputs!$B$37+Inputs!$B$38*MAX(F108-Inputs!$C$38,0)+Inputs!$B$39*MAX(F108-Inputs!$C$39,0)+Inputs!$B$40*MAX(F108-Inputs!$C$40,0)+Inputs!$B$41*MAX(F108-Inputs!$C$41,0)+Inputs!$B$42*Inputs!$B$14+Inputs!$B$43*MIN(Loan_Sample!I88/Inputs!$B$17,1)+Inputs!$B$44*MIN(E108,Inputs!$B$18)+Inputs!$B$45*Loan_Sample!C88</f>
        <v>-5.38291114202982</v>
      </c>
      <c r="R108" s="0" t="n">
        <f aca="false">MIN(1-Inputs!$B$13,MAX(Inputs!$B$13,1/(1+EXP(-(Inputs!$B$15*Q108+Inputs!$B$16)))))</f>
        <v>0.00334417440318438</v>
      </c>
    </row>
    <row r="109" customFormat="false" ht="15" hidden="false" customHeight="false" outlineLevel="0" collapsed="false">
      <c r="A109" s="0" t="n">
        <f aca="false">Loan_Sample!A89</f>
        <v>2535</v>
      </c>
      <c r="B109" s="0" t="n">
        <f aca="false">Loan_Sample!U89</f>
        <v>356273</v>
      </c>
      <c r="C109" s="0" t="n">
        <f aca="false">Loan_Sample!K89+Inputs!$B$26</f>
        <v>4.8230767250061</v>
      </c>
      <c r="D109" s="0" t="n">
        <f aca="false">Loan_Sample!L89+Inputs!$B$26</f>
        <v>-0.276923179626465</v>
      </c>
      <c r="E109" s="0" t="n">
        <f aca="false">Loan_Sample!E89/(1+Inputs!$B$25/100)</f>
        <v>75.3271102905273</v>
      </c>
      <c r="F109" s="0" t="n">
        <f aca="false">Loan_Sample!H89-Inputs!$B$24/100</f>
        <v>0.205666780471802</v>
      </c>
      <c r="G109" s="0" t="n">
        <f aca="false">IF(ISNUMBER(C109),INDEX(Scorecard!$D$54:$D$61,SUMPRODUCT(--(Scorecard!$G$54:$G$60&lt;C109))+1),Scorecard!$D$62)</f>
        <v>0.214429354789033</v>
      </c>
      <c r="H109" s="0" t="n">
        <f aca="false">IF(ISNUMBER(D109),INDEX(Scorecard!$D$63:$D$68,SUMPRODUCT(--(Scorecard!$G$63:$G$67&lt;D109))+1),Scorecard!$D$69)</f>
        <v>0.322484508656054</v>
      </c>
      <c r="I109" s="0" t="n">
        <f aca="false">IF(ISNUMBER(E109),INDEX(Scorecard!$D$19:$D$26,SUMPRODUCT(--(Scorecard!$G$19:$G$25&lt;E109))+1),Scorecard!$D$27)</f>
        <v>-0.0341578513653732</v>
      </c>
      <c r="J109" s="0" t="n">
        <f aca="false">IF(ISNUMBER(F109),INDEX(Scorecard!$D$37:$D$44,SUMPRODUCT(--(Scorecard!$G$37:$G$43&lt;F109))+1),Scorecard!$D$45)</f>
        <v>-0.0679520129233634</v>
      </c>
      <c r="K109" s="0" t="n">
        <f aca="false">Inputs!$B$10+Scorecard!$J$5*Loan_Sample!Y89+Scorecard!$J$6*Loan_Sample!Z89+Scorecard!$J$7*I109+Scorecard!$J$8*Loan_Sample!AB89+Scorecard!$J$9*J109+Scorecard!$J$10*Loan_Sample!AD89+Scorecard!$J$11*G109+Scorecard!$J$12*H109</f>
        <v>-4.42497342549746</v>
      </c>
      <c r="L109" s="0" t="n">
        <f aca="false">MIN(1-Inputs!$B$13,MAX(Inputs!$B$13,1/(1+EXP(-(Inputs!$B$11*K109+Inputs!$B$12)))))</f>
        <v>0.0108364467621123</v>
      </c>
      <c r="M109" s="0" t="n">
        <f aca="false">Loan_Sample!AH89*Inputs!$B$4*B109</f>
        <v>1351.25668904732</v>
      </c>
      <c r="N109" s="0" t="n">
        <f aca="false">L109*Inputs!$B$4*B109</f>
        <v>1351.25668904732</v>
      </c>
      <c r="O109" s="0" t="n">
        <f aca="false">Inputs!$B$37+Inputs!$B$38*MAX(Loan_Sample!H89-Inputs!$C$38,0)+Inputs!$B$39*MAX(Loan_Sample!H89-Inputs!$C$39,0)+Inputs!$B$40*MAX(Loan_Sample!H89-Inputs!$C$40,0)+Inputs!$B$41*MAX(Loan_Sample!H89-Inputs!$C$41,0)+Inputs!$B$42*Inputs!$B$14+Inputs!$B$43*MIN(Loan_Sample!I89/Inputs!$B$17,1)+Inputs!$B$44*MIN(Loan_Sample!E89,Inputs!$B$18)+Inputs!$B$45*Loan_Sample!C89</f>
        <v>-5.55392931470027</v>
      </c>
      <c r="P109" s="0" t="n">
        <f aca="false">MIN(1-Inputs!$B$13,MAX(Inputs!$B$13,1/(1+EXP(-(Inputs!$B$15*O109+Inputs!$B$16)))))</f>
        <v>0.00275494552714284</v>
      </c>
      <c r="Q109" s="0" t="n">
        <f aca="false">Inputs!$B$37+Inputs!$B$38*MAX(F109-Inputs!$C$38,0)+Inputs!$B$39*MAX(F109-Inputs!$C$39,0)+Inputs!$B$40*MAX(F109-Inputs!$C$40,0)+Inputs!$B$41*MAX(F109-Inputs!$C$41,0)+Inputs!$B$42*Inputs!$B$14+Inputs!$B$43*MIN(Loan_Sample!I89/Inputs!$B$17,1)+Inputs!$B$44*MIN(E109,Inputs!$B$18)+Inputs!$B$45*Loan_Sample!C89</f>
        <v>-5.55392931470027</v>
      </c>
      <c r="R109" s="0" t="n">
        <f aca="false">MIN(1-Inputs!$B$13,MAX(Inputs!$B$13,1/(1+EXP(-(Inputs!$B$15*Q109+Inputs!$B$16)))))</f>
        <v>0.00275494552714284</v>
      </c>
    </row>
    <row r="110" customFormat="false" ht="15" hidden="false" customHeight="false" outlineLevel="0" collapsed="false">
      <c r="A110" s="0" t="n">
        <f aca="false">Loan_Sample!A90</f>
        <v>2593</v>
      </c>
      <c r="B110" s="0" t="n">
        <f aca="false">Loan_Sample!U90</f>
        <v>305437.5</v>
      </c>
      <c r="C110" s="0" t="n">
        <f aca="false">Loan_Sample!K90+Inputs!$B$26</f>
        <v>5.00833320617676</v>
      </c>
      <c r="D110" s="0" t="n">
        <f aca="false">Loan_Sample!L90+Inputs!$B$26</f>
        <v>-1.125</v>
      </c>
      <c r="E110" s="0" t="n">
        <f aca="false">Loan_Sample!E90/(1+Inputs!$B$25/100)</f>
        <v>83.1047439575195</v>
      </c>
      <c r="F110" s="0" t="n">
        <f aca="false">Loan_Sample!H90-Inputs!$B$24/100</f>
        <v>-2.55233311653137</v>
      </c>
      <c r="G110" s="0" t="n">
        <f aca="false">IF(ISNUMBER(C110),INDEX(Scorecard!$D$54:$D$61,SUMPRODUCT(--(Scorecard!$G$54:$G$60&lt;C110))+1),Scorecard!$D$62)</f>
        <v>0.214429354789033</v>
      </c>
      <c r="H110" s="0" t="n">
        <f aca="false">IF(ISNUMBER(D110),INDEX(Scorecard!$D$63:$D$68,SUMPRODUCT(--(Scorecard!$G$63:$G$67&lt;D110))+1),Scorecard!$D$69)</f>
        <v>-0.340582194386522</v>
      </c>
      <c r="I110" s="0" t="n">
        <f aca="false">IF(ISNUMBER(E110),INDEX(Scorecard!$D$19:$D$26,SUMPRODUCT(--(Scorecard!$G$19:$G$25&lt;E110))+1),Scorecard!$D$27)</f>
        <v>-0.219855970853228</v>
      </c>
      <c r="J110" s="0" t="n">
        <f aca="false">IF(ISNUMBER(F110),INDEX(Scorecard!$D$37:$D$44,SUMPRODUCT(--(Scorecard!$G$37:$G$43&lt;F110))+1),Scorecard!$D$45)</f>
        <v>1.35057635045042</v>
      </c>
      <c r="K110" s="0" t="n">
        <f aca="false">Inputs!$B$10+Scorecard!$J$5*Loan_Sample!Y90+Scorecard!$J$6*Loan_Sample!Z90+Scorecard!$J$7*I110+Scorecard!$J$8*Loan_Sample!AB90+Scorecard!$J$9*J110+Scorecard!$J$10*Loan_Sample!AD90+Scorecard!$J$11*G110+Scorecard!$J$12*H110</f>
        <v>-4.86017253988602</v>
      </c>
      <c r="L110" s="0" t="n">
        <f aca="false">MIN(1-Inputs!$B$13,MAX(Inputs!$B$13,1/(1+EXP(-(Inputs!$B$11*K110+Inputs!$B$12)))))</f>
        <v>0.00684123256029616</v>
      </c>
      <c r="M110" s="0" t="n">
        <f aca="false">Loan_Sample!AH90*Inputs!$B$4*B110</f>
        <v>731.34913954741</v>
      </c>
      <c r="N110" s="0" t="n">
        <f aca="false">L110*Inputs!$B$4*B110</f>
        <v>731.34913954741</v>
      </c>
      <c r="O110" s="0" t="n">
        <f aca="false">Inputs!$B$37+Inputs!$B$38*MAX(Loan_Sample!H90-Inputs!$C$38,0)+Inputs!$B$39*MAX(Loan_Sample!H90-Inputs!$C$39,0)+Inputs!$B$40*MAX(Loan_Sample!H90-Inputs!$C$40,0)+Inputs!$B$41*MAX(Loan_Sample!H90-Inputs!$C$41,0)+Inputs!$B$42*Inputs!$B$14+Inputs!$B$43*MIN(Loan_Sample!I90/Inputs!$B$17,1)+Inputs!$B$44*MIN(Loan_Sample!E90,Inputs!$B$18)+Inputs!$B$45*Loan_Sample!C90</f>
        <v>-5.75920252138861</v>
      </c>
      <c r="P110" s="0" t="n">
        <f aca="false">MIN(1-Inputs!$B$13,MAX(Inputs!$B$13,1/(1+EXP(-(Inputs!$B$15*O110+Inputs!$B$16)))))</f>
        <v>0.00218281849914711</v>
      </c>
      <c r="Q110" s="0" t="n">
        <f aca="false">Inputs!$B$37+Inputs!$B$38*MAX(F110-Inputs!$C$38,0)+Inputs!$B$39*MAX(F110-Inputs!$C$39,0)+Inputs!$B$40*MAX(F110-Inputs!$C$40,0)+Inputs!$B$41*MAX(F110-Inputs!$C$41,0)+Inputs!$B$42*Inputs!$B$14+Inputs!$B$43*MIN(Loan_Sample!I90/Inputs!$B$17,1)+Inputs!$B$44*MIN(E110,Inputs!$B$18)+Inputs!$B$45*Loan_Sample!C90</f>
        <v>-5.75920252138861</v>
      </c>
      <c r="R110" s="0" t="n">
        <f aca="false">MIN(1-Inputs!$B$13,MAX(Inputs!$B$13,1/(1+EXP(-(Inputs!$B$15*Q110+Inputs!$B$16)))))</f>
        <v>0.00218281849914711</v>
      </c>
    </row>
    <row r="111" customFormat="false" ht="15" hidden="false" customHeight="false" outlineLevel="0" collapsed="false">
      <c r="A111" s="0" t="n">
        <f aca="false">Loan_Sample!A91</f>
        <v>2722</v>
      </c>
      <c r="B111" s="0" t="n">
        <f aca="false">Loan_Sample!U91</f>
        <v>80955.445</v>
      </c>
      <c r="C111" s="0" t="n">
        <f aca="false">Loan_Sample!K91+Inputs!$B$26</f>
        <v>4.09999990463257</v>
      </c>
      <c r="D111" s="0" t="n">
        <f aca="false">Loan_Sample!L91+Inputs!$B$26</f>
        <v>-0.208333492279053</v>
      </c>
      <c r="E111" s="0" t="n">
        <f aca="false">Loan_Sample!E91/(1+Inputs!$B$25/100)</f>
        <v>61.1533699035645</v>
      </c>
      <c r="F111" s="0" t="n">
        <f aca="false">Loan_Sample!H91-Inputs!$B$24/100</f>
        <v>-1.88233327865601</v>
      </c>
      <c r="G111" s="0" t="n">
        <f aca="false">IF(ISNUMBER(C111),INDEX(Scorecard!$D$54:$D$61,SUMPRODUCT(--(Scorecard!$G$54:$G$60&lt;C111))+1),Scorecard!$D$62)</f>
        <v>0.489050497890326</v>
      </c>
      <c r="H111" s="0" t="n">
        <f aca="false">IF(ISNUMBER(D111),INDEX(Scorecard!$D$63:$D$68,SUMPRODUCT(--(Scorecard!$G$63:$G$67&lt;D111))+1),Scorecard!$D$69)</f>
        <v>0.322484508656054</v>
      </c>
      <c r="I111" s="0" t="n">
        <f aca="false">IF(ISNUMBER(E111),INDEX(Scorecard!$D$19:$D$26,SUMPRODUCT(--(Scorecard!$G$19:$G$25&lt;E111))+1),Scorecard!$D$27)</f>
        <v>0.233621608745691</v>
      </c>
      <c r="J111" s="0" t="n">
        <f aca="false">IF(ISNUMBER(F111),INDEX(Scorecard!$D$37:$D$44,SUMPRODUCT(--(Scorecard!$G$37:$G$43&lt;F111))+1),Scorecard!$D$45)</f>
        <v>1.35057635045042</v>
      </c>
      <c r="K111" s="0" t="n">
        <f aca="false">Inputs!$B$10+Scorecard!$J$5*Loan_Sample!Y91+Scorecard!$J$6*Loan_Sample!Z91+Scorecard!$J$7*I111+Scorecard!$J$8*Loan_Sample!AB91+Scorecard!$J$9*J111+Scorecard!$J$10*Loan_Sample!AD91+Scorecard!$J$11*G111+Scorecard!$J$12*H111</f>
        <v>-4.1817553555453</v>
      </c>
      <c r="L111" s="0" t="n">
        <f aca="false">MIN(1-Inputs!$B$13,MAX(Inputs!$B$13,1/(1+EXP(-(Inputs!$B$11*K111+Inputs!$B$12)))))</f>
        <v>0.0139993947309331</v>
      </c>
      <c r="M111" s="0" t="n">
        <f aca="false">Loan_Sample!AH91*Inputs!$B$4*B111</f>
        <v>396.664530560672</v>
      </c>
      <c r="N111" s="0" t="n">
        <f aca="false">L111*Inputs!$B$4*B111</f>
        <v>396.664530560672</v>
      </c>
      <c r="O111" s="0" t="n">
        <f aca="false">Inputs!$B$37+Inputs!$B$38*MAX(Loan_Sample!H91-Inputs!$C$38,0)+Inputs!$B$39*MAX(Loan_Sample!H91-Inputs!$C$39,0)+Inputs!$B$40*MAX(Loan_Sample!H91-Inputs!$C$40,0)+Inputs!$B$41*MAX(Loan_Sample!H91-Inputs!$C$41,0)+Inputs!$B$42*Inputs!$B$14+Inputs!$B$43*MIN(Loan_Sample!I91/Inputs!$B$17,1)+Inputs!$B$44*MIN(Loan_Sample!E91,Inputs!$B$18)+Inputs!$B$45*Loan_Sample!C91</f>
        <v>-5.58770282884658</v>
      </c>
      <c r="P111" s="0" t="n">
        <f aca="false">MIN(1-Inputs!$B$13,MAX(Inputs!$B$13,1/(1+EXP(-(Inputs!$B$15*O111+Inputs!$B$16)))))</f>
        <v>0.00265145292032251</v>
      </c>
      <c r="Q111" s="0" t="n">
        <f aca="false">Inputs!$B$37+Inputs!$B$38*MAX(F111-Inputs!$C$38,0)+Inputs!$B$39*MAX(F111-Inputs!$C$39,0)+Inputs!$B$40*MAX(F111-Inputs!$C$40,0)+Inputs!$B$41*MAX(F111-Inputs!$C$41,0)+Inputs!$B$42*Inputs!$B$14+Inputs!$B$43*MIN(Loan_Sample!I91/Inputs!$B$17,1)+Inputs!$B$44*MIN(E111,Inputs!$B$18)+Inputs!$B$45*Loan_Sample!C91</f>
        <v>-5.58770282884658</v>
      </c>
      <c r="R111" s="0" t="n">
        <f aca="false">MIN(1-Inputs!$B$13,MAX(Inputs!$B$13,1/(1+EXP(-(Inputs!$B$15*Q111+Inputs!$B$16)))))</f>
        <v>0.00265145292032251</v>
      </c>
    </row>
    <row r="112" customFormat="false" ht="15" hidden="false" customHeight="false" outlineLevel="0" collapsed="false">
      <c r="A112" s="0" t="n">
        <f aca="false">Loan_Sample!A92</f>
        <v>2731</v>
      </c>
      <c r="B112" s="0" t="n">
        <f aca="false">Loan_Sample!U92</f>
        <v>246468.03</v>
      </c>
      <c r="C112" s="0" t="n">
        <f aca="false">Loan_Sample!K92+Inputs!$B$26</f>
        <v>4.40000009536743</v>
      </c>
      <c r="D112" s="0" t="n">
        <f aca="false">Loan_Sample!L92+Inputs!$B$26</f>
        <v>-0.208333015441895</v>
      </c>
      <c r="E112" s="0" t="n">
        <f aca="false">Loan_Sample!E92/(1+Inputs!$B$25/100)</f>
        <v>83.0237045288086</v>
      </c>
      <c r="F112" s="0" t="n">
        <f aca="false">Loan_Sample!H92-Inputs!$B$24/100</f>
        <v>-3.19933319091797</v>
      </c>
      <c r="G112" s="0" t="n">
        <f aca="false">IF(ISNUMBER(C112),INDEX(Scorecard!$D$54:$D$61,SUMPRODUCT(--(Scorecard!$G$54:$G$60&lt;C112))+1),Scorecard!$D$62)</f>
        <v>0.489050497890326</v>
      </c>
      <c r="H112" s="0" t="n">
        <f aca="false">IF(ISNUMBER(D112),INDEX(Scorecard!$D$63:$D$68,SUMPRODUCT(--(Scorecard!$G$63:$G$67&lt;D112))+1),Scorecard!$D$69)</f>
        <v>0.322484508656054</v>
      </c>
      <c r="I112" s="0" t="n">
        <f aca="false">IF(ISNUMBER(E112),INDEX(Scorecard!$D$19:$D$26,SUMPRODUCT(--(Scorecard!$G$19:$G$25&lt;E112))+1),Scorecard!$D$27)</f>
        <v>-0.219855970853228</v>
      </c>
      <c r="J112" s="0" t="n">
        <f aca="false">IF(ISNUMBER(F112),INDEX(Scorecard!$D$37:$D$44,SUMPRODUCT(--(Scorecard!$G$37:$G$43&lt;F112))+1),Scorecard!$D$45)</f>
        <v>1.35057635045042</v>
      </c>
      <c r="K112" s="0" t="n">
        <f aca="false">Inputs!$B$10+Scorecard!$J$5*Loan_Sample!Y92+Scorecard!$J$6*Loan_Sample!Z92+Scorecard!$J$7*I112+Scorecard!$J$8*Loan_Sample!AB92+Scorecard!$J$9*J112+Scorecard!$J$10*Loan_Sample!AD92+Scorecard!$J$11*G112+Scorecard!$J$12*H112</f>
        <v>-3.14409663589182</v>
      </c>
      <c r="L112" s="0" t="n">
        <f aca="false">MIN(1-Inputs!$B$13,MAX(Inputs!$B$13,1/(1+EXP(-(Inputs!$B$11*K112+Inputs!$B$12)))))</f>
        <v>0.0411557279986508</v>
      </c>
      <c r="M112" s="0" t="n">
        <f aca="false">Loan_Sample!AH92*Inputs!$B$4*B112</f>
        <v>3550.24992106515</v>
      </c>
      <c r="N112" s="0" t="n">
        <f aca="false">L112*Inputs!$B$4*B112</f>
        <v>3550.24992106515</v>
      </c>
      <c r="O112" s="0" t="n">
        <f aca="false">Inputs!$B$37+Inputs!$B$38*MAX(Loan_Sample!H92-Inputs!$C$38,0)+Inputs!$B$39*MAX(Loan_Sample!H92-Inputs!$C$39,0)+Inputs!$B$40*MAX(Loan_Sample!H92-Inputs!$C$40,0)+Inputs!$B$41*MAX(Loan_Sample!H92-Inputs!$C$41,0)+Inputs!$B$42*Inputs!$B$14+Inputs!$B$43*MIN(Loan_Sample!I92/Inputs!$B$17,1)+Inputs!$B$44*MIN(Loan_Sample!E92,Inputs!$B$18)+Inputs!$B$45*Loan_Sample!C92</f>
        <v>-5.95912128166418</v>
      </c>
      <c r="P112" s="0" t="n">
        <f aca="false">MIN(1-Inputs!$B$13,MAX(Inputs!$B$13,1/(1+EXP(-(Inputs!$B$15*O112+Inputs!$B$16)))))</f>
        <v>0.00173984046953913</v>
      </c>
      <c r="Q112" s="0" t="n">
        <f aca="false">Inputs!$B$37+Inputs!$B$38*MAX(F112-Inputs!$C$38,0)+Inputs!$B$39*MAX(F112-Inputs!$C$39,0)+Inputs!$B$40*MAX(F112-Inputs!$C$40,0)+Inputs!$B$41*MAX(F112-Inputs!$C$41,0)+Inputs!$B$42*Inputs!$B$14+Inputs!$B$43*MIN(Loan_Sample!I92/Inputs!$B$17,1)+Inputs!$B$44*MIN(E112,Inputs!$B$18)+Inputs!$B$45*Loan_Sample!C92</f>
        <v>-5.95912128166418</v>
      </c>
      <c r="R112" s="0" t="n">
        <f aca="false">MIN(1-Inputs!$B$13,MAX(Inputs!$B$13,1/(1+EXP(-(Inputs!$B$15*Q112+Inputs!$B$16)))))</f>
        <v>0.00173984046953913</v>
      </c>
    </row>
    <row r="113" customFormat="false" ht="15" hidden="false" customHeight="false" outlineLevel="0" collapsed="false">
      <c r="A113" s="0" t="n">
        <f aca="false">Loan_Sample!A93</f>
        <v>2732</v>
      </c>
      <c r="B113" s="0" t="n">
        <f aca="false">Loan_Sample!U93</f>
        <v>153507.12</v>
      </c>
      <c r="C113" s="0" t="n">
        <f aca="false">Loan_Sample!K93+Inputs!$B$26</f>
        <v>9.23333358764648</v>
      </c>
      <c r="D113" s="0" t="n">
        <f aca="false">Loan_Sample!L93+Inputs!$B$26</f>
        <v>5.07179498672485</v>
      </c>
      <c r="E113" s="0" t="n">
        <f aca="false">Loan_Sample!E93/(1+Inputs!$B$25/100)</f>
        <v>60.6534461975098</v>
      </c>
      <c r="F113" s="0" t="n">
        <f aca="false">Loan_Sample!H93-Inputs!$B$24/100</f>
        <v>0.470666646957398</v>
      </c>
      <c r="G113" s="0" t="n">
        <f aca="false">IF(ISNUMBER(C113),INDEX(Scorecard!$D$54:$D$61,SUMPRODUCT(--(Scorecard!$G$54:$G$60&lt;C113))+1),Scorecard!$D$62)</f>
        <v>-0.541917179454542</v>
      </c>
      <c r="H113" s="0" t="n">
        <f aca="false">IF(ISNUMBER(D113),INDEX(Scorecard!$D$63:$D$68,SUMPRODUCT(--(Scorecard!$G$63:$G$67&lt;D113))+1),Scorecard!$D$69)</f>
        <v>0.322484508656054</v>
      </c>
      <c r="I113" s="0" t="n">
        <f aca="false">IF(ISNUMBER(E113),INDEX(Scorecard!$D$19:$D$26,SUMPRODUCT(--(Scorecard!$G$19:$G$25&lt;E113))+1),Scorecard!$D$27)</f>
        <v>0.233621608745691</v>
      </c>
      <c r="J113" s="0" t="n">
        <f aca="false">IF(ISNUMBER(F113),INDEX(Scorecard!$D$37:$D$44,SUMPRODUCT(--(Scorecard!$G$37:$G$43&lt;F113))+1),Scorecard!$D$45)</f>
        <v>-0.271229676926091</v>
      </c>
      <c r="K113" s="0" t="n">
        <f aca="false">Inputs!$B$10+Scorecard!$J$5*Loan_Sample!Y93+Scorecard!$J$6*Loan_Sample!Z93+Scorecard!$J$7*I113+Scorecard!$J$8*Loan_Sample!AB93+Scorecard!$J$9*J113+Scorecard!$J$10*Loan_Sample!AD93+Scorecard!$J$11*G113+Scorecard!$J$12*H113</f>
        <v>-5.50053100965679</v>
      </c>
      <c r="L113" s="0" t="n">
        <f aca="false">MIN(1-Inputs!$B$13,MAX(Inputs!$B$13,1/(1+EXP(-(Inputs!$B$11*K113+Inputs!$B$12)))))</f>
        <v>0.00346826366887512</v>
      </c>
      <c r="M113" s="0" t="n">
        <f aca="false">Loan_Sample!AH93*Inputs!$B$4*B113</f>
        <v>186.341108523378</v>
      </c>
      <c r="N113" s="0" t="n">
        <f aca="false">L113*Inputs!$B$4*B113</f>
        <v>186.341108523378</v>
      </c>
      <c r="O113" s="0" t="n">
        <f aca="false">Inputs!$B$37+Inputs!$B$38*MAX(Loan_Sample!H93-Inputs!$C$38,0)+Inputs!$B$39*MAX(Loan_Sample!H93-Inputs!$C$39,0)+Inputs!$B$40*MAX(Loan_Sample!H93-Inputs!$C$40,0)+Inputs!$B$41*MAX(Loan_Sample!H93-Inputs!$C$41,0)+Inputs!$B$42*Inputs!$B$14+Inputs!$B$43*MIN(Loan_Sample!I93/Inputs!$B$17,1)+Inputs!$B$44*MIN(Loan_Sample!E93,Inputs!$B$18)+Inputs!$B$45*Loan_Sample!C93</f>
        <v>-3.91269143697865</v>
      </c>
      <c r="P113" s="0" t="n">
        <f aca="false">MIN(1-Inputs!$B$13,MAX(Inputs!$B$13,1/(1+EXP(-(Inputs!$B$15*O113+Inputs!$B$16)))))</f>
        <v>0.0175354100056166</v>
      </c>
      <c r="Q113" s="0" t="n">
        <f aca="false">Inputs!$B$37+Inputs!$B$38*MAX(F113-Inputs!$C$38,0)+Inputs!$B$39*MAX(F113-Inputs!$C$39,0)+Inputs!$B$40*MAX(F113-Inputs!$C$40,0)+Inputs!$B$41*MAX(F113-Inputs!$C$41,0)+Inputs!$B$42*Inputs!$B$14+Inputs!$B$43*MIN(Loan_Sample!I93/Inputs!$B$17,1)+Inputs!$B$44*MIN(E113,Inputs!$B$18)+Inputs!$B$45*Loan_Sample!C93</f>
        <v>-3.91269143697865</v>
      </c>
      <c r="R113" s="0" t="n">
        <f aca="false">MIN(1-Inputs!$B$13,MAX(Inputs!$B$13,1/(1+EXP(-(Inputs!$B$15*Q113+Inputs!$B$16)))))</f>
        <v>0.0175354100056166</v>
      </c>
    </row>
    <row r="114" customFormat="false" ht="15" hidden="false" customHeight="false" outlineLevel="0" collapsed="false">
      <c r="A114" s="0" t="n">
        <f aca="false">Loan_Sample!A94</f>
        <v>2758</v>
      </c>
      <c r="B114" s="0" t="n">
        <f aca="false">Loan_Sample!U94</f>
        <v>107197.414</v>
      </c>
      <c r="C114" s="0" t="n">
        <f aca="false">Loan_Sample!K94+Inputs!$B$26</f>
        <v>6.53333330154419</v>
      </c>
      <c r="D114" s="0" t="n">
        <f aca="false">Loan_Sample!L94+Inputs!$B$26</f>
        <v>2.71025633811951</v>
      </c>
      <c r="E114" s="0" t="n">
        <f aca="false">Loan_Sample!E94/(1+Inputs!$B$25/100)</f>
        <v>68.804084777832</v>
      </c>
      <c r="F114" s="0" t="n">
        <f aca="false">Loan_Sample!H94-Inputs!$B$24/100</f>
        <v>0.909333229064941</v>
      </c>
      <c r="G114" s="0" t="n">
        <f aca="false">IF(ISNUMBER(C114),INDEX(Scorecard!$D$54:$D$61,SUMPRODUCT(--(Scorecard!$G$54:$G$60&lt;C114))+1),Scorecard!$D$62)</f>
        <v>-0.119873800601421</v>
      </c>
      <c r="H114" s="0" t="n">
        <f aca="false">IF(ISNUMBER(D114),INDEX(Scorecard!$D$63:$D$68,SUMPRODUCT(--(Scorecard!$G$63:$G$67&lt;D114))+1),Scorecard!$D$69)</f>
        <v>0.322484508656054</v>
      </c>
      <c r="I114" s="0" t="n">
        <f aca="false">IF(ISNUMBER(E114),INDEX(Scorecard!$D$19:$D$26,SUMPRODUCT(--(Scorecard!$G$19:$G$25&lt;E114))+1),Scorecard!$D$27)</f>
        <v>0.0530843085177338</v>
      </c>
      <c r="J114" s="0" t="n">
        <f aca="false">IF(ISNUMBER(F114),INDEX(Scorecard!$D$37:$D$44,SUMPRODUCT(--(Scorecard!$G$37:$G$43&lt;F114))+1),Scorecard!$D$45)</f>
        <v>-0.975503570149195</v>
      </c>
      <c r="K114" s="0" t="n">
        <f aca="false">Inputs!$B$10+Scorecard!$J$5*Loan_Sample!Y94+Scorecard!$J$6*Loan_Sample!Z94+Scorecard!$J$7*I114+Scorecard!$J$8*Loan_Sample!AB94+Scorecard!$J$9*J114+Scorecard!$J$10*Loan_Sample!AD94+Scorecard!$J$11*G114+Scorecard!$J$12*H114</f>
        <v>-4.45433659237861</v>
      </c>
      <c r="L114" s="0" t="n">
        <f aca="false">MIN(1-Inputs!$B$13,MAX(Inputs!$B$13,1/(1+EXP(-(Inputs!$B$11*K114+Inputs!$B$12)))))</f>
        <v>0.0105059764908166</v>
      </c>
      <c r="M114" s="0" t="n">
        <f aca="false">Loan_Sample!AH94*Inputs!$B$4*B114</f>
        <v>394.174728976119</v>
      </c>
      <c r="N114" s="0" t="n">
        <f aca="false">L114*Inputs!$B$4*B114</f>
        <v>394.174728976119</v>
      </c>
      <c r="O114" s="0" t="n">
        <f aca="false">Inputs!$B$37+Inputs!$B$38*MAX(Loan_Sample!H94-Inputs!$C$38,0)+Inputs!$B$39*MAX(Loan_Sample!H94-Inputs!$C$39,0)+Inputs!$B$40*MAX(Loan_Sample!H94-Inputs!$C$40,0)+Inputs!$B$41*MAX(Loan_Sample!H94-Inputs!$C$41,0)+Inputs!$B$42*Inputs!$B$14+Inputs!$B$43*MIN(Loan_Sample!I94/Inputs!$B$17,1)+Inputs!$B$44*MIN(Loan_Sample!E94,Inputs!$B$18)+Inputs!$B$45*Loan_Sample!C94</f>
        <v>-3.89418306402569</v>
      </c>
      <c r="P114" s="0" t="n">
        <f aca="false">MIN(1-Inputs!$B$13,MAX(Inputs!$B$13,1/(1+EXP(-(Inputs!$B$15*O114+Inputs!$B$16)))))</f>
        <v>0.0179015941474462</v>
      </c>
      <c r="Q114" s="0" t="n">
        <f aca="false">Inputs!$B$37+Inputs!$B$38*MAX(F114-Inputs!$C$38,0)+Inputs!$B$39*MAX(F114-Inputs!$C$39,0)+Inputs!$B$40*MAX(F114-Inputs!$C$40,0)+Inputs!$B$41*MAX(F114-Inputs!$C$41,0)+Inputs!$B$42*Inputs!$B$14+Inputs!$B$43*MIN(Loan_Sample!I94/Inputs!$B$17,1)+Inputs!$B$44*MIN(E114,Inputs!$B$18)+Inputs!$B$45*Loan_Sample!C94</f>
        <v>-3.89418306402569</v>
      </c>
      <c r="R114" s="0" t="n">
        <f aca="false">MIN(1-Inputs!$B$13,MAX(Inputs!$B$13,1/(1+EXP(-(Inputs!$B$15*Q114+Inputs!$B$16)))))</f>
        <v>0.0179015941474462</v>
      </c>
    </row>
    <row r="115" customFormat="false" ht="15" hidden="false" customHeight="false" outlineLevel="0" collapsed="false">
      <c r="A115" s="0" t="n">
        <f aca="false">Loan_Sample!A95</f>
        <v>2762</v>
      </c>
      <c r="B115" s="0" t="n">
        <f aca="false">Loan_Sample!U95</f>
        <v>333591.84</v>
      </c>
      <c r="C115" s="0" t="n">
        <f aca="false">Loan_Sample!K95+Inputs!$B$26</f>
        <v>3.82307696342468</v>
      </c>
      <c r="D115" s="0" t="n">
        <f aca="false">Loan_Sample!L95+Inputs!$B$26</f>
        <v>-0.276922941207886</v>
      </c>
      <c r="E115" s="0" t="n">
        <f aca="false">Loan_Sample!E95/(1+Inputs!$B$25/100)</f>
        <v>87.0656814575195</v>
      </c>
      <c r="F115" s="0" t="n">
        <f aca="false">Loan_Sample!H95-Inputs!$B$24/100</f>
        <v>-0.0573334693908691</v>
      </c>
      <c r="G115" s="0" t="n">
        <f aca="false">IF(ISNUMBER(C115),INDEX(Scorecard!$D$54:$D$61,SUMPRODUCT(--(Scorecard!$G$54:$G$60&lt;C115))+1),Scorecard!$D$62)</f>
        <v>0.489050497890326</v>
      </c>
      <c r="H115" s="0" t="n">
        <f aca="false">IF(ISNUMBER(D115),INDEX(Scorecard!$D$63:$D$68,SUMPRODUCT(--(Scorecard!$G$63:$G$67&lt;D115))+1),Scorecard!$D$69)</f>
        <v>0.322484508656054</v>
      </c>
      <c r="I115" s="0" t="n">
        <f aca="false">IF(ISNUMBER(E115),INDEX(Scorecard!$D$19:$D$26,SUMPRODUCT(--(Scorecard!$G$19:$G$25&lt;E115))+1),Scorecard!$D$27)</f>
        <v>-0.820992370602782</v>
      </c>
      <c r="J115" s="0" t="n">
        <f aca="false">IF(ISNUMBER(F115),INDEX(Scorecard!$D$37:$D$44,SUMPRODUCT(--(Scorecard!$G$37:$G$43&lt;F115))+1),Scorecard!$D$45)</f>
        <v>0.330501541082344</v>
      </c>
      <c r="K115" s="0" t="n">
        <f aca="false">Inputs!$B$10+Scorecard!$J$5*Loan_Sample!Y95+Scorecard!$J$6*Loan_Sample!Z95+Scorecard!$J$7*I115+Scorecard!$J$8*Loan_Sample!AB95+Scorecard!$J$9*J115+Scorecard!$J$10*Loan_Sample!AD95+Scorecard!$J$11*G115+Scorecard!$J$12*H115</f>
        <v>-3.57870896117269</v>
      </c>
      <c r="L115" s="0" t="n">
        <f aca="false">MIN(1-Inputs!$B$13,MAX(Inputs!$B$13,1/(1+EXP(-(Inputs!$B$11*K115+Inputs!$B$12)))))</f>
        <v>0.0262952950026555</v>
      </c>
      <c r="M115" s="0" t="n">
        <f aca="false">Loan_Sample!AH95*Inputs!$B$4*B115</f>
        <v>3070.16354514753</v>
      </c>
      <c r="N115" s="0" t="n">
        <f aca="false">L115*Inputs!$B$4*B115</f>
        <v>3070.16354514753</v>
      </c>
      <c r="O115" s="0" t="n">
        <f aca="false">Inputs!$B$37+Inputs!$B$38*MAX(Loan_Sample!H95-Inputs!$C$38,0)+Inputs!$B$39*MAX(Loan_Sample!H95-Inputs!$C$39,0)+Inputs!$B$40*MAX(Loan_Sample!H95-Inputs!$C$40,0)+Inputs!$B$41*MAX(Loan_Sample!H95-Inputs!$C$41,0)+Inputs!$B$42*Inputs!$B$14+Inputs!$B$43*MIN(Loan_Sample!I95/Inputs!$B$17,1)+Inputs!$B$44*MIN(Loan_Sample!E95,Inputs!$B$18)+Inputs!$B$45*Loan_Sample!C95</f>
        <v>-6.16483881952245</v>
      </c>
      <c r="P115" s="0" t="n">
        <f aca="false">MIN(1-Inputs!$B$13,MAX(Inputs!$B$13,1/(1+EXP(-(Inputs!$B$15*O115+Inputs!$B$16)))))</f>
        <v>0.00137753669063881</v>
      </c>
      <c r="Q115" s="0" t="n">
        <f aca="false">Inputs!$B$37+Inputs!$B$38*MAX(F115-Inputs!$C$38,0)+Inputs!$B$39*MAX(F115-Inputs!$C$39,0)+Inputs!$B$40*MAX(F115-Inputs!$C$40,0)+Inputs!$B$41*MAX(F115-Inputs!$C$41,0)+Inputs!$B$42*Inputs!$B$14+Inputs!$B$43*MIN(Loan_Sample!I95/Inputs!$B$17,1)+Inputs!$B$44*MIN(E115,Inputs!$B$18)+Inputs!$B$45*Loan_Sample!C95</f>
        <v>-6.16483881952245</v>
      </c>
      <c r="R115" s="0" t="n">
        <f aca="false">MIN(1-Inputs!$B$13,MAX(Inputs!$B$13,1/(1+EXP(-(Inputs!$B$15*Q115+Inputs!$B$16)))))</f>
        <v>0.00137753669063881</v>
      </c>
    </row>
    <row r="116" customFormat="false" ht="15" hidden="false" customHeight="false" outlineLevel="0" collapsed="false">
      <c r="A116" s="0" t="n">
        <f aca="false">Loan_Sample!A96</f>
        <v>2902</v>
      </c>
      <c r="B116" s="0" t="n">
        <f aca="false">Loan_Sample!U96</f>
        <v>142132.61</v>
      </c>
      <c r="C116" s="0" t="n">
        <f aca="false">Loan_Sample!K96+Inputs!$B$26</f>
        <v>4.40000009536743</v>
      </c>
      <c r="D116" s="0" t="n">
        <f aca="false">Loan_Sample!L96+Inputs!$B$26</f>
        <v>-0.458333015441895</v>
      </c>
      <c r="E116" s="0" t="n">
        <f aca="false">Loan_Sample!E96/(1+Inputs!$B$25/100)</f>
        <v>52.8004951477051</v>
      </c>
      <c r="F116" s="0" t="n">
        <f aca="false">Loan_Sample!H96-Inputs!$B$24/100</f>
        <v>-3.08933329582214</v>
      </c>
      <c r="G116" s="0" t="n">
        <f aca="false">IF(ISNUMBER(C116),INDEX(Scorecard!$D$54:$D$61,SUMPRODUCT(--(Scorecard!$G$54:$G$60&lt;C116))+1),Scorecard!$D$62)</f>
        <v>0.489050497890326</v>
      </c>
      <c r="H116" s="0" t="n">
        <f aca="false">IF(ISNUMBER(D116),INDEX(Scorecard!$D$63:$D$68,SUMPRODUCT(--(Scorecard!$G$63:$G$67&lt;D116))+1),Scorecard!$D$69)</f>
        <v>0.322484508656054</v>
      </c>
      <c r="I116" s="0" t="n">
        <f aca="false">IF(ISNUMBER(E116),INDEX(Scorecard!$D$19:$D$26,SUMPRODUCT(--(Scorecard!$G$19:$G$25&lt;E116))+1),Scorecard!$D$27)</f>
        <v>0.57899015159425</v>
      </c>
      <c r="J116" s="0" t="n">
        <f aca="false">IF(ISNUMBER(F116),INDEX(Scorecard!$D$37:$D$44,SUMPRODUCT(--(Scorecard!$G$37:$G$43&lt;F116))+1),Scorecard!$D$45)</f>
        <v>1.35057635045042</v>
      </c>
      <c r="K116" s="0" t="n">
        <f aca="false">Inputs!$B$10+Scorecard!$J$5*Loan_Sample!Y96+Scorecard!$J$6*Loan_Sample!Z96+Scorecard!$J$7*I116+Scorecard!$J$8*Loan_Sample!AB96+Scorecard!$J$9*J116+Scorecard!$J$10*Loan_Sample!AD96+Scorecard!$J$11*G116+Scorecard!$J$12*H116</f>
        <v>-4.0542856613757</v>
      </c>
      <c r="L116" s="0" t="n">
        <f aca="false">MIN(1-Inputs!$B$13,MAX(Inputs!$B$13,1/(1+EXP(-(Inputs!$B$11*K116+Inputs!$B$12)))))</f>
        <v>0.0160046191292605</v>
      </c>
      <c r="M116" s="0" t="n">
        <f aca="false">Loan_Sample!AH96*Inputs!$B$4*B116</f>
        <v>796.172401114201</v>
      </c>
      <c r="N116" s="0" t="n">
        <f aca="false">L116*Inputs!$B$4*B116</f>
        <v>796.172401114201</v>
      </c>
      <c r="O116" s="0" t="n">
        <f aca="false">Inputs!$B$37+Inputs!$B$38*MAX(Loan_Sample!H96-Inputs!$C$38,0)+Inputs!$B$39*MAX(Loan_Sample!H96-Inputs!$C$39,0)+Inputs!$B$40*MAX(Loan_Sample!H96-Inputs!$C$40,0)+Inputs!$B$41*MAX(Loan_Sample!H96-Inputs!$C$41,0)+Inputs!$B$42*Inputs!$B$14+Inputs!$B$43*MIN(Loan_Sample!I96/Inputs!$B$17,1)+Inputs!$B$44*MIN(Loan_Sample!E96,Inputs!$B$18)+Inputs!$B$45*Loan_Sample!C96</f>
        <v>-5.87340716946181</v>
      </c>
      <c r="P116" s="0" t="n">
        <f aca="false">MIN(1-Inputs!$B$13,MAX(Inputs!$B$13,1/(1+EXP(-(Inputs!$B$15*O116+Inputs!$B$16)))))</f>
        <v>0.00191756289551542</v>
      </c>
      <c r="Q116" s="0" t="n">
        <f aca="false">Inputs!$B$37+Inputs!$B$38*MAX(F116-Inputs!$C$38,0)+Inputs!$B$39*MAX(F116-Inputs!$C$39,0)+Inputs!$B$40*MAX(F116-Inputs!$C$40,0)+Inputs!$B$41*MAX(F116-Inputs!$C$41,0)+Inputs!$B$42*Inputs!$B$14+Inputs!$B$43*MIN(Loan_Sample!I96/Inputs!$B$17,1)+Inputs!$B$44*MIN(E116,Inputs!$B$18)+Inputs!$B$45*Loan_Sample!C96</f>
        <v>-5.87340716946181</v>
      </c>
      <c r="R116" s="0" t="n">
        <f aca="false">MIN(1-Inputs!$B$13,MAX(Inputs!$B$13,1/(1+EXP(-(Inputs!$B$15*Q116+Inputs!$B$16)))))</f>
        <v>0.00191756289551542</v>
      </c>
    </row>
    <row r="117" customFormat="false" ht="15" hidden="false" customHeight="false" outlineLevel="0" collapsed="false">
      <c r="A117" s="0" t="n">
        <f aca="false">Loan_Sample!A97</f>
        <v>2926</v>
      </c>
      <c r="B117" s="0" t="n">
        <f aca="false">Loan_Sample!U97</f>
        <v>256660.05</v>
      </c>
      <c r="C117" s="0" t="n">
        <f aca="false">Loan_Sample!K97+Inputs!$B$26</f>
        <v>4.40000009536743</v>
      </c>
      <c r="D117" s="0" t="n">
        <f aca="false">Loan_Sample!L97+Inputs!$B$26</f>
        <v>-0.458333015441895</v>
      </c>
      <c r="E117" s="0" t="n">
        <f aca="false">Loan_Sample!E97/(1+Inputs!$B$25/100)</f>
        <v>66.6113662719727</v>
      </c>
      <c r="F117" s="0" t="n">
        <f aca="false">Loan_Sample!H97-Inputs!$B$24/100</f>
        <v>-2.07533359527588</v>
      </c>
      <c r="G117" s="0" t="n">
        <f aca="false">IF(ISNUMBER(C117),INDEX(Scorecard!$D$54:$D$61,SUMPRODUCT(--(Scorecard!$G$54:$G$60&lt;C117))+1),Scorecard!$D$62)</f>
        <v>0.489050497890326</v>
      </c>
      <c r="H117" s="0" t="n">
        <f aca="false">IF(ISNUMBER(D117),INDEX(Scorecard!$D$63:$D$68,SUMPRODUCT(--(Scorecard!$G$63:$G$67&lt;D117))+1),Scorecard!$D$69)</f>
        <v>0.322484508656054</v>
      </c>
      <c r="I117" s="0" t="n">
        <f aca="false">IF(ISNUMBER(E117),INDEX(Scorecard!$D$19:$D$26,SUMPRODUCT(--(Scorecard!$G$19:$G$25&lt;E117))+1),Scorecard!$D$27)</f>
        <v>0.0530843085177338</v>
      </c>
      <c r="J117" s="0" t="n">
        <f aca="false">IF(ISNUMBER(F117),INDEX(Scorecard!$D$37:$D$44,SUMPRODUCT(--(Scorecard!$G$37:$G$43&lt;F117))+1),Scorecard!$D$45)</f>
        <v>1.35057635045042</v>
      </c>
      <c r="K117" s="0" t="n">
        <f aca="false">Inputs!$B$10+Scorecard!$J$5*Loan_Sample!Y97+Scorecard!$J$6*Loan_Sample!Z97+Scorecard!$J$7*I117+Scorecard!$J$8*Loan_Sample!AB97+Scorecard!$J$9*J117+Scorecard!$J$10*Loan_Sample!AD97+Scorecard!$J$11*G117+Scorecard!$J$12*H117</f>
        <v>-3.66988940963035</v>
      </c>
      <c r="L117" s="0" t="n">
        <f aca="false">MIN(1-Inputs!$B$13,MAX(Inputs!$B$13,1/(1+EXP(-(Inputs!$B$11*K117+Inputs!$B$12)))))</f>
        <v>0.0239177006213943</v>
      </c>
      <c r="M117" s="0" t="n">
        <f aca="false">Loan_Sample!AH97*Inputs!$B$4*B117</f>
        <v>2148.55138308023</v>
      </c>
      <c r="N117" s="0" t="n">
        <f aca="false">L117*Inputs!$B$4*B117</f>
        <v>2148.55138308023</v>
      </c>
      <c r="O117" s="0" t="n">
        <f aca="false">Inputs!$B$37+Inputs!$B$38*MAX(Loan_Sample!H97-Inputs!$C$38,0)+Inputs!$B$39*MAX(Loan_Sample!H97-Inputs!$C$39,0)+Inputs!$B$40*MAX(Loan_Sample!H97-Inputs!$C$40,0)+Inputs!$B$41*MAX(Loan_Sample!H97-Inputs!$C$41,0)+Inputs!$B$42*Inputs!$B$14+Inputs!$B$43*MIN(Loan_Sample!I97/Inputs!$B$17,1)+Inputs!$B$44*MIN(Loan_Sample!E97,Inputs!$B$18)+Inputs!$B$45*Loan_Sample!C97</f>
        <v>-5.71085407740343</v>
      </c>
      <c r="P117" s="0" t="n">
        <f aca="false">MIN(1-Inputs!$B$13,MAX(Inputs!$B$13,1/(1+EXP(-(Inputs!$B$15*O117+Inputs!$B$16)))))</f>
        <v>0.00230586539419891</v>
      </c>
      <c r="Q117" s="0" t="n">
        <f aca="false">Inputs!$B$37+Inputs!$B$38*MAX(F117-Inputs!$C$38,0)+Inputs!$B$39*MAX(F117-Inputs!$C$39,0)+Inputs!$B$40*MAX(F117-Inputs!$C$40,0)+Inputs!$B$41*MAX(F117-Inputs!$C$41,0)+Inputs!$B$42*Inputs!$B$14+Inputs!$B$43*MIN(Loan_Sample!I97/Inputs!$B$17,1)+Inputs!$B$44*MIN(E117,Inputs!$B$18)+Inputs!$B$45*Loan_Sample!C97</f>
        <v>-5.71085407740343</v>
      </c>
      <c r="R117" s="0" t="n">
        <f aca="false">MIN(1-Inputs!$B$13,MAX(Inputs!$B$13,1/(1+EXP(-(Inputs!$B$15*Q117+Inputs!$B$16)))))</f>
        <v>0.00230586539419891</v>
      </c>
    </row>
    <row r="118" customFormat="false" ht="15" hidden="false" customHeight="false" outlineLevel="0" collapsed="false">
      <c r="A118" s="0" t="n">
        <f aca="false">Loan_Sample!A98</f>
        <v>2968</v>
      </c>
      <c r="B118" s="0" t="n">
        <f aca="false">Loan_Sample!U98</f>
        <v>303118.84</v>
      </c>
      <c r="C118" s="0" t="n">
        <f aca="false">Loan_Sample!K98+Inputs!$B$26</f>
        <v>3.70000004768372</v>
      </c>
      <c r="D118" s="0" t="n">
        <f aca="false">Loan_Sample!L98+Inputs!$B$26</f>
        <v>-0.458333253860474</v>
      </c>
      <c r="E118" s="0" t="n">
        <f aca="false">Loan_Sample!E98/(1+Inputs!$B$25/100)</f>
        <v>80.1567230224609</v>
      </c>
      <c r="F118" s="0" t="n">
        <f aca="false">Loan_Sample!H98-Inputs!$B$24/100</f>
        <v>-3.49933338165283</v>
      </c>
      <c r="G118" s="0" t="n">
        <f aca="false">IF(ISNUMBER(C118),INDEX(Scorecard!$D$54:$D$61,SUMPRODUCT(--(Scorecard!$G$54:$G$60&lt;C118))+1),Scorecard!$D$62)</f>
        <v>0.489050497890326</v>
      </c>
      <c r="H118" s="0" t="n">
        <f aca="false">IF(ISNUMBER(D118),INDEX(Scorecard!$D$63:$D$68,SUMPRODUCT(--(Scorecard!$G$63:$G$67&lt;D118))+1),Scorecard!$D$69)</f>
        <v>0.322484508656054</v>
      </c>
      <c r="I118" s="0" t="n">
        <f aca="false">IF(ISNUMBER(E118),INDEX(Scorecard!$D$19:$D$26,SUMPRODUCT(--(Scorecard!$G$19:$G$25&lt;E118))+1),Scorecard!$D$27)</f>
        <v>-0.0341578513653732</v>
      </c>
      <c r="J118" s="0" t="n">
        <f aca="false">IF(ISNUMBER(F118),INDEX(Scorecard!$D$37:$D$44,SUMPRODUCT(--(Scorecard!$G$37:$G$43&lt;F118))+1),Scorecard!$D$45)</f>
        <v>1.35057635045042</v>
      </c>
      <c r="K118" s="0" t="n">
        <f aca="false">Inputs!$B$10+Scorecard!$J$5*Loan_Sample!Y98+Scorecard!$J$6*Loan_Sample!Z98+Scorecard!$J$7*I118+Scorecard!$J$8*Loan_Sample!AB98+Scorecard!$J$9*J118+Scorecard!$J$10*Loan_Sample!AD98+Scorecard!$J$11*G118+Scorecard!$J$12*H118</f>
        <v>-5.70094529147549</v>
      </c>
      <c r="L118" s="0" t="n">
        <f aca="false">MIN(1-Inputs!$B$13,MAX(Inputs!$B$13,1/(1+EXP(-(Inputs!$B$11*K118+Inputs!$B$12)))))</f>
        <v>0.00280289891357165</v>
      </c>
      <c r="M118" s="0" t="n">
        <f aca="false">Loan_Sample!AH98*Inputs!$B$4*B118</f>
        <v>297.364013561684</v>
      </c>
      <c r="N118" s="0" t="n">
        <f aca="false">L118*Inputs!$B$4*B118</f>
        <v>297.364013561684</v>
      </c>
      <c r="O118" s="0" t="n">
        <f aca="false">Inputs!$B$37+Inputs!$B$38*MAX(Loan_Sample!H98-Inputs!$C$38,0)+Inputs!$B$39*MAX(Loan_Sample!H98-Inputs!$C$39,0)+Inputs!$B$40*MAX(Loan_Sample!H98-Inputs!$C$40,0)+Inputs!$B$41*MAX(Loan_Sample!H98-Inputs!$C$41,0)+Inputs!$B$42*Inputs!$B$14+Inputs!$B$43*MIN(Loan_Sample!I98/Inputs!$B$17,1)+Inputs!$B$44*MIN(Loan_Sample!E98,Inputs!$B$18)+Inputs!$B$45*Loan_Sample!C98</f>
        <v>-5.79296910636887</v>
      </c>
      <c r="P118" s="0" t="n">
        <f aca="false">MIN(1-Inputs!$B$13,MAX(Inputs!$B$13,1/(1+EXP(-(Inputs!$B$15*O118+Inputs!$B$16)))))</f>
        <v>0.00210078972080789</v>
      </c>
      <c r="Q118" s="0" t="n">
        <f aca="false">Inputs!$B$37+Inputs!$B$38*MAX(F118-Inputs!$C$38,0)+Inputs!$B$39*MAX(F118-Inputs!$C$39,0)+Inputs!$B$40*MAX(F118-Inputs!$C$40,0)+Inputs!$B$41*MAX(F118-Inputs!$C$41,0)+Inputs!$B$42*Inputs!$B$14+Inputs!$B$43*MIN(Loan_Sample!I98/Inputs!$B$17,1)+Inputs!$B$44*MIN(E118,Inputs!$B$18)+Inputs!$B$45*Loan_Sample!C98</f>
        <v>-5.79296910636887</v>
      </c>
      <c r="R118" s="0" t="n">
        <f aca="false">MIN(1-Inputs!$B$13,MAX(Inputs!$B$13,1/(1+EXP(-(Inputs!$B$15*Q118+Inputs!$B$16)))))</f>
        <v>0.00210078972080789</v>
      </c>
    </row>
    <row r="119" customFormat="false" ht="15" hidden="false" customHeight="false" outlineLevel="0" collapsed="false">
      <c r="A119" s="0" t="n">
        <f aca="false">Loan_Sample!A99</f>
        <v>2996</v>
      </c>
      <c r="B119" s="0" t="n">
        <f aca="false">Loan_Sample!U99</f>
        <v>151777.27</v>
      </c>
      <c r="C119" s="0" t="n">
        <f aca="false">Loan_Sample!K99+Inputs!$B$26</f>
        <v>5.83333349227905</v>
      </c>
      <c r="D119" s="0" t="n">
        <f aca="false">Loan_Sample!L99+Inputs!$B$26</f>
        <v>-3.49999952316284</v>
      </c>
      <c r="E119" s="0" t="n">
        <f aca="false">Loan_Sample!E99/(1+Inputs!$B$25/100)</f>
        <v>86.4336929321289</v>
      </c>
      <c r="F119" s="0" t="n">
        <f aca="false">Loan_Sample!H99-Inputs!$B$24/100</f>
        <v>0.3253333568573</v>
      </c>
      <c r="G119" s="0" t="n">
        <f aca="false">IF(ISNUMBER(C119),INDEX(Scorecard!$D$54:$D$61,SUMPRODUCT(--(Scorecard!$G$54:$G$60&lt;C119))+1),Scorecard!$D$62)</f>
        <v>0.0151758992857273</v>
      </c>
      <c r="H119" s="0" t="n">
        <f aca="false">IF(ISNUMBER(D119),INDEX(Scorecard!$D$63:$D$68,SUMPRODUCT(--(Scorecard!$G$63:$G$67&lt;D119))+1),Scorecard!$D$69)</f>
        <v>-0.340582194386522</v>
      </c>
      <c r="I119" s="0" t="n">
        <f aca="false">IF(ISNUMBER(E119),INDEX(Scorecard!$D$19:$D$26,SUMPRODUCT(--(Scorecard!$G$19:$G$25&lt;E119))+1),Scorecard!$D$27)</f>
        <v>-0.219855970853228</v>
      </c>
      <c r="J119" s="0" t="n">
        <f aca="false">IF(ISNUMBER(F119),INDEX(Scorecard!$D$37:$D$44,SUMPRODUCT(--(Scorecard!$G$37:$G$43&lt;F119))+1),Scorecard!$D$45)</f>
        <v>-0.0679520129233634</v>
      </c>
      <c r="K119" s="0" t="n">
        <f aca="false">Inputs!$B$10+Scorecard!$J$5*Loan_Sample!Y99+Scorecard!$J$6*Loan_Sample!Z99+Scorecard!$J$7*I119+Scorecard!$J$8*Loan_Sample!AB99+Scorecard!$J$9*J119+Scorecard!$J$10*Loan_Sample!AD99+Scorecard!$J$11*G119+Scorecard!$J$12*H119</f>
        <v>-4.19506556855789</v>
      </c>
      <c r="L119" s="0" t="n">
        <f aca="false">MIN(1-Inputs!$B$13,MAX(Inputs!$B$13,1/(1+EXP(-(Inputs!$B$11*K119+Inputs!$B$12)))))</f>
        <v>0.013804863727737</v>
      </c>
      <c r="M119" s="0" t="n">
        <f aca="false">Loan_Sample!AH99*Inputs!$B$4*B119</f>
        <v>733.34258526128</v>
      </c>
      <c r="N119" s="0" t="n">
        <f aca="false">L119*Inputs!$B$4*B119</f>
        <v>733.34258526128</v>
      </c>
      <c r="O119" s="0" t="n">
        <f aca="false">Inputs!$B$37+Inputs!$B$38*MAX(Loan_Sample!H99-Inputs!$C$38,0)+Inputs!$B$39*MAX(Loan_Sample!H99-Inputs!$C$39,0)+Inputs!$B$40*MAX(Loan_Sample!H99-Inputs!$C$40,0)+Inputs!$B$41*MAX(Loan_Sample!H99-Inputs!$C$41,0)+Inputs!$B$42*Inputs!$B$14+Inputs!$B$43*MIN(Loan_Sample!I99/Inputs!$B$17,1)+Inputs!$B$44*MIN(Loan_Sample!E99,Inputs!$B$18)+Inputs!$B$45*Loan_Sample!C99</f>
        <v>-5.22455467860305</v>
      </c>
      <c r="P119" s="0" t="n">
        <f aca="false">MIN(1-Inputs!$B$13,MAX(Inputs!$B$13,1/(1+EXP(-(Inputs!$B$15*O119+Inputs!$B$16)))))</f>
        <v>0.00400114213861325</v>
      </c>
      <c r="Q119" s="0" t="n">
        <f aca="false">Inputs!$B$37+Inputs!$B$38*MAX(F119-Inputs!$C$38,0)+Inputs!$B$39*MAX(F119-Inputs!$C$39,0)+Inputs!$B$40*MAX(F119-Inputs!$C$40,0)+Inputs!$B$41*MAX(F119-Inputs!$C$41,0)+Inputs!$B$42*Inputs!$B$14+Inputs!$B$43*MIN(Loan_Sample!I99/Inputs!$B$17,1)+Inputs!$B$44*MIN(E119,Inputs!$B$18)+Inputs!$B$45*Loan_Sample!C99</f>
        <v>-5.22455467860305</v>
      </c>
      <c r="R119" s="0" t="n">
        <f aca="false">MIN(1-Inputs!$B$13,MAX(Inputs!$B$13,1/(1+EXP(-(Inputs!$B$15*Q119+Inputs!$B$16)))))</f>
        <v>0.00400114213861325</v>
      </c>
    </row>
    <row r="120" customFormat="false" ht="15" hidden="false" customHeight="false" outlineLevel="0" collapsed="false">
      <c r="A120" s="0" t="n">
        <f aca="false">Loan_Sample!A100</f>
        <v>2998</v>
      </c>
      <c r="B120" s="0" t="n">
        <f aca="false">Loan_Sample!U100</f>
        <v>179361.62</v>
      </c>
      <c r="C120" s="0" t="n">
        <f aca="false">Loan_Sample!K100+Inputs!$B$26</f>
        <v>4.40000009536743</v>
      </c>
      <c r="D120" s="0" t="n">
        <f aca="false">Loan_Sample!L100+Inputs!$B$26</f>
        <v>-0.458333015441895</v>
      </c>
      <c r="E120" s="0" t="n">
        <f aca="false">Loan_Sample!E100/(1+Inputs!$B$25/100)</f>
        <v>56.1058731079102</v>
      </c>
      <c r="F120" s="0" t="n">
        <f aca="false">Loan_Sample!H100-Inputs!$B$24/100</f>
        <v>-2.36033344268799</v>
      </c>
      <c r="G120" s="0" t="n">
        <f aca="false">IF(ISNUMBER(C120),INDEX(Scorecard!$D$54:$D$61,SUMPRODUCT(--(Scorecard!$G$54:$G$60&lt;C120))+1),Scorecard!$D$62)</f>
        <v>0.489050497890326</v>
      </c>
      <c r="H120" s="0" t="n">
        <f aca="false">IF(ISNUMBER(D120),INDEX(Scorecard!$D$63:$D$68,SUMPRODUCT(--(Scorecard!$G$63:$G$67&lt;D120))+1),Scorecard!$D$69)</f>
        <v>0.322484508656054</v>
      </c>
      <c r="I120" s="0" t="n">
        <f aca="false">IF(ISNUMBER(E120),INDEX(Scorecard!$D$19:$D$26,SUMPRODUCT(--(Scorecard!$G$19:$G$25&lt;E120))+1),Scorecard!$D$27)</f>
        <v>0.285899340811827</v>
      </c>
      <c r="J120" s="0" t="n">
        <f aca="false">IF(ISNUMBER(F120),INDEX(Scorecard!$D$37:$D$44,SUMPRODUCT(--(Scorecard!$G$37:$G$43&lt;F120))+1),Scorecard!$D$45)</f>
        <v>1.35057635045042</v>
      </c>
      <c r="K120" s="0" t="n">
        <f aca="false">Inputs!$B$10+Scorecard!$J$5*Loan_Sample!Y100+Scorecard!$J$6*Loan_Sample!Z100+Scorecard!$J$7*I120+Scorecard!$J$8*Loan_Sample!AB100+Scorecard!$J$9*J120+Scorecard!$J$10*Loan_Sample!AD100+Scorecard!$J$11*G120+Scorecard!$J$12*H120</f>
        <v>-6.51097720152977</v>
      </c>
      <c r="L120" s="0" t="n">
        <f aca="false">MIN(1-Inputs!$B$13,MAX(Inputs!$B$13,1/(1+EXP(-(Inputs!$B$11*K120+Inputs!$B$12)))))</f>
        <v>0.00118373970556895</v>
      </c>
      <c r="M120" s="0" t="n">
        <f aca="false">Loan_Sample!AH100*Inputs!$B$4*B120</f>
        <v>74.3111149372098</v>
      </c>
      <c r="N120" s="0" t="n">
        <f aca="false">L120*Inputs!$B$4*B120</f>
        <v>74.3111149372098</v>
      </c>
      <c r="O120" s="0" t="n">
        <f aca="false">Inputs!$B$37+Inputs!$B$38*MAX(Loan_Sample!H100-Inputs!$C$38,0)+Inputs!$B$39*MAX(Loan_Sample!H100-Inputs!$C$39,0)+Inputs!$B$40*MAX(Loan_Sample!H100-Inputs!$C$40,0)+Inputs!$B$41*MAX(Loan_Sample!H100-Inputs!$C$41,0)+Inputs!$B$42*Inputs!$B$14+Inputs!$B$43*MIN(Loan_Sample!I100/Inputs!$B$17,1)+Inputs!$B$44*MIN(Loan_Sample!E100,Inputs!$B$18)+Inputs!$B$45*Loan_Sample!C100</f>
        <v>-5.38847987786198</v>
      </c>
      <c r="P120" s="0" t="n">
        <f aca="false">MIN(1-Inputs!$B$13,MAX(Inputs!$B$13,1/(1+EXP(-(Inputs!$B$15*O120+Inputs!$B$16)))))</f>
        <v>0.0033231410029878</v>
      </c>
      <c r="Q120" s="0" t="n">
        <f aca="false">Inputs!$B$37+Inputs!$B$38*MAX(F120-Inputs!$C$38,0)+Inputs!$B$39*MAX(F120-Inputs!$C$39,0)+Inputs!$B$40*MAX(F120-Inputs!$C$40,0)+Inputs!$B$41*MAX(F120-Inputs!$C$41,0)+Inputs!$B$42*Inputs!$B$14+Inputs!$B$43*MIN(Loan_Sample!I100/Inputs!$B$17,1)+Inputs!$B$44*MIN(E120,Inputs!$B$18)+Inputs!$B$45*Loan_Sample!C100</f>
        <v>-5.38847987786198</v>
      </c>
      <c r="R120" s="0" t="n">
        <f aca="false">MIN(1-Inputs!$B$13,MAX(Inputs!$B$13,1/(1+EXP(-(Inputs!$B$15*Q120+Inputs!$B$16)))))</f>
        <v>0.0033231410029878</v>
      </c>
    </row>
    <row r="121" customFormat="false" ht="15" hidden="false" customHeight="false" outlineLevel="0" collapsed="false">
      <c r="A121" s="0" t="n">
        <f aca="false">Loan_Sample!A101</f>
        <v>3034</v>
      </c>
      <c r="B121" s="0" t="n">
        <f aca="false">Loan_Sample!U101</f>
        <v>136660.69</v>
      </c>
      <c r="C121" s="0" t="n">
        <f aca="false">Loan_Sample!K101+Inputs!$B$26</f>
        <v>7.13333320617676</v>
      </c>
      <c r="D121" s="0" t="n">
        <f aca="false">Loan_Sample!L101+Inputs!$B$26</f>
        <v>2.71025609970093</v>
      </c>
      <c r="E121" s="0" t="n">
        <f aca="false">Loan_Sample!E101/(1+Inputs!$B$25/100)</f>
        <v>62.5281372070313</v>
      </c>
      <c r="F121" s="0" t="n">
        <f aca="false">Loan_Sample!H101-Inputs!$B$24/100</f>
        <v>1.13033318519592</v>
      </c>
      <c r="G121" s="0" t="n">
        <f aca="false">IF(ISNUMBER(C121),INDEX(Scorecard!$D$54:$D$61,SUMPRODUCT(--(Scorecard!$G$54:$G$60&lt;C121))+1),Scorecard!$D$62)</f>
        <v>-0.541917179454542</v>
      </c>
      <c r="H121" s="0" t="n">
        <f aca="false">IF(ISNUMBER(D121),INDEX(Scorecard!$D$63:$D$68,SUMPRODUCT(--(Scorecard!$G$63:$G$67&lt;D121))+1),Scorecard!$D$69)</f>
        <v>0.322484508656054</v>
      </c>
      <c r="I121" s="0" t="n">
        <f aca="false">IF(ISNUMBER(E121),INDEX(Scorecard!$D$19:$D$26,SUMPRODUCT(--(Scorecard!$G$19:$G$25&lt;E121))+1),Scorecard!$D$27)</f>
        <v>0.233621608745691</v>
      </c>
      <c r="J121" s="0" t="n">
        <f aca="false">IF(ISNUMBER(F121),INDEX(Scorecard!$D$37:$D$44,SUMPRODUCT(--(Scorecard!$G$37:$G$43&lt;F121))+1),Scorecard!$D$45)</f>
        <v>-0.975503570149195</v>
      </c>
      <c r="K121" s="0" t="n">
        <f aca="false">Inputs!$B$10+Scorecard!$J$5*Loan_Sample!Y101+Scorecard!$J$6*Loan_Sample!Z101+Scorecard!$J$7*I121+Scorecard!$J$8*Loan_Sample!AB101+Scorecard!$J$9*J121+Scorecard!$J$10*Loan_Sample!AD101+Scorecard!$J$11*G121+Scorecard!$J$12*H121</f>
        <v>-2.53991479219546</v>
      </c>
      <c r="L121" s="0" t="n">
        <f aca="false">MIN(1-Inputs!$B$13,MAX(Inputs!$B$13,1/(1+EXP(-(Inputs!$B$11*K121+Inputs!$B$12)))))</f>
        <v>0.075562158382423</v>
      </c>
      <c r="M121" s="0" t="n">
        <f aca="false">Loan_Sample!AH101*Inputs!$B$4*B121</f>
        <v>3614.23184585092</v>
      </c>
      <c r="N121" s="0" t="n">
        <f aca="false">L121*Inputs!$B$4*B121</f>
        <v>3614.23184585092</v>
      </c>
      <c r="O121" s="0" t="n">
        <f aca="false">Inputs!$B$37+Inputs!$B$38*MAX(Loan_Sample!H101-Inputs!$C$38,0)+Inputs!$B$39*MAX(Loan_Sample!H101-Inputs!$C$39,0)+Inputs!$B$40*MAX(Loan_Sample!H101-Inputs!$C$40,0)+Inputs!$B$41*MAX(Loan_Sample!H101-Inputs!$C$41,0)+Inputs!$B$42*Inputs!$B$14+Inputs!$B$43*MIN(Loan_Sample!I101/Inputs!$B$17,1)+Inputs!$B$44*MIN(Loan_Sample!E101,Inputs!$B$18)+Inputs!$B$45*Loan_Sample!C101</f>
        <v>-3.4223809898457</v>
      </c>
      <c r="P121" s="0" t="n">
        <f aca="false">MIN(1-Inputs!$B$13,MAX(Inputs!$B$13,1/(1+EXP(-(Inputs!$B$15*O121+Inputs!$B$16)))))</f>
        <v>0.0302231491329477</v>
      </c>
      <c r="Q121" s="0" t="n">
        <f aca="false">Inputs!$B$37+Inputs!$B$38*MAX(F121-Inputs!$C$38,0)+Inputs!$B$39*MAX(F121-Inputs!$C$39,0)+Inputs!$B$40*MAX(F121-Inputs!$C$40,0)+Inputs!$B$41*MAX(F121-Inputs!$C$41,0)+Inputs!$B$42*Inputs!$B$14+Inputs!$B$43*MIN(Loan_Sample!I101/Inputs!$B$17,1)+Inputs!$B$44*MIN(E121,Inputs!$B$18)+Inputs!$B$45*Loan_Sample!C101</f>
        <v>-3.4223809898457</v>
      </c>
      <c r="R121" s="0" t="n">
        <f aca="false">MIN(1-Inputs!$B$13,MAX(Inputs!$B$13,1/(1+EXP(-(Inputs!$B$15*Q121+Inputs!$B$16)))))</f>
        <v>0.0302231491329477</v>
      </c>
    </row>
    <row r="122" customFormat="false" ht="15" hidden="false" customHeight="false" outlineLevel="0" collapsed="false">
      <c r="A122" s="0" t="n">
        <f aca="false">Loan_Sample!A102</f>
        <v>3046</v>
      </c>
      <c r="B122" s="0" t="n">
        <f aca="false">Loan_Sample!U102</f>
        <v>93345.5</v>
      </c>
      <c r="C122" s="0" t="n">
        <f aca="false">Loan_Sample!K102+Inputs!$B$26</f>
        <v>4.45833349227905</v>
      </c>
      <c r="D122" s="0" t="n">
        <f aca="false">Loan_Sample!L102+Inputs!$B$26</f>
        <v>-1.875</v>
      </c>
      <c r="E122" s="0" t="n">
        <f aca="false">Loan_Sample!E102/(1+Inputs!$B$25/100)</f>
        <v>59.2491989135742</v>
      </c>
      <c r="F122" s="0" t="n">
        <f aca="false">Loan_Sample!H102-Inputs!$B$24/100</f>
        <v>0.751333475112915</v>
      </c>
      <c r="G122" s="0" t="n">
        <f aca="false">IF(ISNUMBER(C122),INDEX(Scorecard!$D$54:$D$61,SUMPRODUCT(--(Scorecard!$G$54:$G$60&lt;C122))+1),Scorecard!$D$62)</f>
        <v>0.409483001259379</v>
      </c>
      <c r="H122" s="0" t="n">
        <f aca="false">IF(ISNUMBER(D122),INDEX(Scorecard!$D$63:$D$68,SUMPRODUCT(--(Scorecard!$G$63:$G$67&lt;D122))+1),Scorecard!$D$69)</f>
        <v>-0.340582194386522</v>
      </c>
      <c r="I122" s="0" t="n">
        <f aca="false">IF(ISNUMBER(E122),INDEX(Scorecard!$D$19:$D$26,SUMPRODUCT(--(Scorecard!$G$19:$G$25&lt;E122))+1),Scorecard!$D$27)</f>
        <v>0.267179331770092</v>
      </c>
      <c r="J122" s="0" t="n">
        <f aca="false">IF(ISNUMBER(F122),INDEX(Scorecard!$D$37:$D$44,SUMPRODUCT(--(Scorecard!$G$37:$G$43&lt;F122))+1),Scorecard!$D$45)</f>
        <v>-0.569454719285959</v>
      </c>
      <c r="K122" s="0" t="n">
        <f aca="false">Inputs!$B$10+Scorecard!$J$5*Loan_Sample!Y102+Scorecard!$J$6*Loan_Sample!Z102+Scorecard!$J$7*I122+Scorecard!$J$8*Loan_Sample!AB102+Scorecard!$J$9*J122+Scorecard!$J$10*Loan_Sample!AD102+Scorecard!$J$11*G122+Scorecard!$J$12*H122</f>
        <v>-5.02234719559419</v>
      </c>
      <c r="L122" s="0" t="n">
        <f aca="false">MIN(1-Inputs!$B$13,MAX(Inputs!$B$13,1/(1+EXP(-(Inputs!$B$11*K122+Inputs!$B$12)))))</f>
        <v>0.00576125740324213</v>
      </c>
      <c r="M122" s="0" t="n">
        <f aca="false">Loan_Sample!AH102*Inputs!$B$4*B122</f>
        <v>188.225608527018</v>
      </c>
      <c r="N122" s="0" t="n">
        <f aca="false">L122*Inputs!$B$4*B122</f>
        <v>188.225608527018</v>
      </c>
      <c r="O122" s="0" t="n">
        <f aca="false">Inputs!$B$37+Inputs!$B$38*MAX(Loan_Sample!H102-Inputs!$C$38,0)+Inputs!$B$39*MAX(Loan_Sample!H102-Inputs!$C$39,0)+Inputs!$B$40*MAX(Loan_Sample!H102-Inputs!$C$40,0)+Inputs!$B$41*MAX(Loan_Sample!H102-Inputs!$C$41,0)+Inputs!$B$42*Inputs!$B$14+Inputs!$B$43*MIN(Loan_Sample!I102/Inputs!$B$17,1)+Inputs!$B$44*MIN(Loan_Sample!E102,Inputs!$B$18)+Inputs!$B$45*Loan_Sample!C102</f>
        <v>-3.69183544410651</v>
      </c>
      <c r="P122" s="0" t="n">
        <f aca="false">MIN(1-Inputs!$B$13,MAX(Inputs!$B$13,1/(1+EXP(-(Inputs!$B$15*O122+Inputs!$B$16)))))</f>
        <v>0.0224277479010571</v>
      </c>
      <c r="Q122" s="0" t="n">
        <f aca="false">Inputs!$B$37+Inputs!$B$38*MAX(F122-Inputs!$C$38,0)+Inputs!$B$39*MAX(F122-Inputs!$C$39,0)+Inputs!$B$40*MAX(F122-Inputs!$C$40,0)+Inputs!$B$41*MAX(F122-Inputs!$C$41,0)+Inputs!$B$42*Inputs!$B$14+Inputs!$B$43*MIN(Loan_Sample!I102/Inputs!$B$17,1)+Inputs!$B$44*MIN(E122,Inputs!$B$18)+Inputs!$B$45*Loan_Sample!C102</f>
        <v>-3.69183544410651</v>
      </c>
      <c r="R122" s="0" t="n">
        <f aca="false">MIN(1-Inputs!$B$13,MAX(Inputs!$B$13,1/(1+EXP(-(Inputs!$B$15*Q122+Inputs!$B$16)))))</f>
        <v>0.0224277479010571</v>
      </c>
    </row>
    <row r="123" customFormat="false" ht="15" hidden="false" customHeight="false" outlineLevel="0" collapsed="false">
      <c r="A123" s="0" t="n">
        <f aca="false">Loan_Sample!A103</f>
        <v>3050</v>
      </c>
      <c r="B123" s="0" t="n">
        <f aca="false">Loan_Sample!U103</f>
        <v>537839.25</v>
      </c>
      <c r="C123" s="0" t="n">
        <f aca="false">Loan_Sample!K103+Inputs!$B$26</f>
        <v>9.63333320617676</v>
      </c>
      <c r="D123" s="0" t="n">
        <f aca="false">Loan_Sample!L103+Inputs!$B$26</f>
        <v>5.0717945098877</v>
      </c>
      <c r="E123" s="0" t="n">
        <f aca="false">Loan_Sample!E103/(1+Inputs!$B$25/100)</f>
        <v>71.6651916503906</v>
      </c>
      <c r="F123" s="0" t="n">
        <f aca="false">Loan_Sample!H103-Inputs!$B$24/100</f>
        <v>0.630666732788086</v>
      </c>
      <c r="G123" s="0" t="n">
        <f aca="false">IF(ISNUMBER(C123),INDEX(Scorecard!$D$54:$D$61,SUMPRODUCT(--(Scorecard!$G$54:$G$60&lt;C123))+1),Scorecard!$D$62)</f>
        <v>-0.541917179454542</v>
      </c>
      <c r="H123" s="0" t="n">
        <f aca="false">IF(ISNUMBER(D123),INDEX(Scorecard!$D$63:$D$68,SUMPRODUCT(--(Scorecard!$G$63:$G$67&lt;D123))+1),Scorecard!$D$69)</f>
        <v>0.322484508656054</v>
      </c>
      <c r="I123" s="0" t="n">
        <f aca="false">IF(ISNUMBER(E123),INDEX(Scorecard!$D$19:$D$26,SUMPRODUCT(--(Scorecard!$G$19:$G$25&lt;E123))+1),Scorecard!$D$27)</f>
        <v>0.0530843085177338</v>
      </c>
      <c r="J123" s="0" t="n">
        <f aca="false">IF(ISNUMBER(F123),INDEX(Scorecard!$D$37:$D$44,SUMPRODUCT(--(Scorecard!$G$37:$G$43&lt;F123))+1),Scorecard!$D$45)</f>
        <v>-0.569454719285959</v>
      </c>
      <c r="K123" s="0" t="n">
        <f aca="false">Inputs!$B$10+Scorecard!$J$5*Loan_Sample!Y103+Scorecard!$J$6*Loan_Sample!Z103+Scorecard!$J$7*I123+Scorecard!$J$8*Loan_Sample!AB103+Scorecard!$J$9*J123+Scorecard!$J$10*Loan_Sample!AD103+Scorecard!$J$11*G123+Scorecard!$J$12*H123</f>
        <v>-3.70384856821248</v>
      </c>
      <c r="L123" s="0" t="n">
        <f aca="false">MIN(1-Inputs!$B$13,MAX(Inputs!$B$13,1/(1+EXP(-(Inputs!$B$11*K123+Inputs!$B$12)))))</f>
        <v>0.023086886834927</v>
      </c>
      <c r="M123" s="0" t="n">
        <f aca="false">Loan_Sample!AH103*Inputs!$B$4*B123</f>
        <v>4345.9618650462</v>
      </c>
      <c r="N123" s="0" t="n">
        <f aca="false">L123*Inputs!$B$4*B123</f>
        <v>4345.9618650462</v>
      </c>
      <c r="O123" s="0" t="n">
        <f aca="false">Inputs!$B$37+Inputs!$B$38*MAX(Loan_Sample!H103-Inputs!$C$38,0)+Inputs!$B$39*MAX(Loan_Sample!H103-Inputs!$C$39,0)+Inputs!$B$40*MAX(Loan_Sample!H103-Inputs!$C$40,0)+Inputs!$B$41*MAX(Loan_Sample!H103-Inputs!$C$41,0)+Inputs!$B$42*Inputs!$B$14+Inputs!$B$43*MIN(Loan_Sample!I103/Inputs!$B$17,1)+Inputs!$B$44*MIN(Loan_Sample!E103,Inputs!$B$18)+Inputs!$B$45*Loan_Sample!C103</f>
        <v>-3.89016628589778</v>
      </c>
      <c r="P123" s="0" t="n">
        <f aca="false">MIN(1-Inputs!$B$13,MAX(Inputs!$B$13,1/(1+EXP(-(Inputs!$B$15*O123+Inputs!$B$16)))))</f>
        <v>0.0179820512545756</v>
      </c>
      <c r="Q123" s="0" t="n">
        <f aca="false">Inputs!$B$37+Inputs!$B$38*MAX(F123-Inputs!$C$38,0)+Inputs!$B$39*MAX(F123-Inputs!$C$39,0)+Inputs!$B$40*MAX(F123-Inputs!$C$40,0)+Inputs!$B$41*MAX(F123-Inputs!$C$41,0)+Inputs!$B$42*Inputs!$B$14+Inputs!$B$43*MIN(Loan_Sample!I103/Inputs!$B$17,1)+Inputs!$B$44*MIN(E123,Inputs!$B$18)+Inputs!$B$45*Loan_Sample!C103</f>
        <v>-3.89016628589778</v>
      </c>
      <c r="R123" s="0" t="n">
        <f aca="false">MIN(1-Inputs!$B$13,MAX(Inputs!$B$13,1/(1+EXP(-(Inputs!$B$15*Q123+Inputs!$B$16)))))</f>
        <v>0.0179820512545756</v>
      </c>
    </row>
    <row r="124" customFormat="false" ht="15" hidden="false" customHeight="false" outlineLevel="0" collapsed="false">
      <c r="A124" s="0" t="n">
        <f aca="false">Loan_Sample!A104</f>
        <v>3078</v>
      </c>
      <c r="B124" s="0" t="n">
        <f aca="false">Loan_Sample!U104</f>
        <v>173979.5</v>
      </c>
      <c r="C124" s="0" t="n">
        <f aca="false">Loan_Sample!K104+Inputs!$B$26</f>
        <v>4</v>
      </c>
      <c r="D124" s="0" t="n">
        <f aca="false">Loan_Sample!L104+Inputs!$B$26</f>
        <v>-0.458333492279053</v>
      </c>
      <c r="E124" s="0" t="n">
        <f aca="false">Loan_Sample!E104/(1+Inputs!$B$25/100)</f>
        <v>70.1923751831055</v>
      </c>
      <c r="F124" s="0" t="n">
        <f aca="false">Loan_Sample!H104-Inputs!$B$24/100</f>
        <v>-2.83233332633972</v>
      </c>
      <c r="G124" s="0" t="n">
        <f aca="false">IF(ISNUMBER(C124),INDEX(Scorecard!$D$54:$D$61,SUMPRODUCT(--(Scorecard!$G$54:$G$60&lt;C124))+1),Scorecard!$D$62)</f>
        <v>0.489050497890326</v>
      </c>
      <c r="H124" s="0" t="n">
        <f aca="false">IF(ISNUMBER(D124),INDEX(Scorecard!$D$63:$D$68,SUMPRODUCT(--(Scorecard!$G$63:$G$67&lt;D124))+1),Scorecard!$D$69)</f>
        <v>0.322484508656054</v>
      </c>
      <c r="I124" s="0" t="n">
        <f aca="false">IF(ISNUMBER(E124),INDEX(Scorecard!$D$19:$D$26,SUMPRODUCT(--(Scorecard!$G$19:$G$25&lt;E124))+1),Scorecard!$D$27)</f>
        <v>0.0530843085177338</v>
      </c>
      <c r="J124" s="0" t="n">
        <f aca="false">IF(ISNUMBER(F124),INDEX(Scorecard!$D$37:$D$44,SUMPRODUCT(--(Scorecard!$G$37:$G$43&lt;F124))+1),Scorecard!$D$45)</f>
        <v>1.35057635045042</v>
      </c>
      <c r="K124" s="0" t="n">
        <f aca="false">Inputs!$B$10+Scorecard!$J$5*Loan_Sample!Y104+Scorecard!$J$6*Loan_Sample!Z104+Scorecard!$J$7*I124+Scorecard!$J$8*Loan_Sample!AB104+Scorecard!$J$9*J124+Scorecard!$J$10*Loan_Sample!AD104+Scorecard!$J$11*G124+Scorecard!$J$12*H124</f>
        <v>-5.10653694620613</v>
      </c>
      <c r="L124" s="0" t="n">
        <f aca="false">MIN(1-Inputs!$B$13,MAX(Inputs!$B$13,1/(1+EXP(-(Inputs!$B$11*K124+Inputs!$B$12)))))</f>
        <v>0.00526927816813475</v>
      </c>
      <c r="M124" s="0" t="n">
        <f aca="false">Loan_Sample!AH104*Inputs!$B$4*B124</f>
        <v>320.86123336855</v>
      </c>
      <c r="N124" s="0" t="n">
        <f aca="false">L124*Inputs!$B$4*B124</f>
        <v>320.86123336855</v>
      </c>
      <c r="O124" s="0" t="n">
        <f aca="false">Inputs!$B$37+Inputs!$B$38*MAX(Loan_Sample!H104-Inputs!$C$38,0)+Inputs!$B$39*MAX(Loan_Sample!H104-Inputs!$C$39,0)+Inputs!$B$40*MAX(Loan_Sample!H104-Inputs!$C$40,0)+Inputs!$B$41*MAX(Loan_Sample!H104-Inputs!$C$41,0)+Inputs!$B$42*Inputs!$B$14+Inputs!$B$43*MIN(Loan_Sample!I104/Inputs!$B$17,1)+Inputs!$B$44*MIN(Loan_Sample!E104,Inputs!$B$18)+Inputs!$B$45*Loan_Sample!C104</f>
        <v>-5.71626535601615</v>
      </c>
      <c r="P124" s="0" t="n">
        <f aca="false">MIN(1-Inputs!$B$13,MAX(Inputs!$B$13,1/(1+EXP(-(Inputs!$B$15*O124+Inputs!$B$16)))))</f>
        <v>0.00229175673279291</v>
      </c>
      <c r="Q124" s="0" t="n">
        <f aca="false">Inputs!$B$37+Inputs!$B$38*MAX(F124-Inputs!$C$38,0)+Inputs!$B$39*MAX(F124-Inputs!$C$39,0)+Inputs!$B$40*MAX(F124-Inputs!$C$40,0)+Inputs!$B$41*MAX(F124-Inputs!$C$41,0)+Inputs!$B$42*Inputs!$B$14+Inputs!$B$43*MIN(Loan_Sample!I104/Inputs!$B$17,1)+Inputs!$B$44*MIN(E124,Inputs!$B$18)+Inputs!$B$45*Loan_Sample!C104</f>
        <v>-5.71626535601615</v>
      </c>
      <c r="R124" s="0" t="n">
        <f aca="false">MIN(1-Inputs!$B$13,MAX(Inputs!$B$13,1/(1+EXP(-(Inputs!$B$15*Q124+Inputs!$B$16)))))</f>
        <v>0.00229175673279291</v>
      </c>
    </row>
    <row r="125" customFormat="false" ht="15" hidden="false" customHeight="false" outlineLevel="0" collapsed="false">
      <c r="A125" s="0" t="n">
        <f aca="false">Loan_Sample!A105</f>
        <v>3134</v>
      </c>
      <c r="B125" s="0" t="n">
        <f aca="false">Loan_Sample!U105</f>
        <v>220391.34</v>
      </c>
      <c r="C125" s="0" t="n">
        <f aca="false">Loan_Sample!K105+Inputs!$B$26</f>
        <v>8.93333339691162</v>
      </c>
      <c r="D125" s="0" t="n">
        <f aca="false">Loan_Sample!L105+Inputs!$B$26</f>
        <v>5.07179498672485</v>
      </c>
      <c r="E125" s="0" t="n">
        <f aca="false">Loan_Sample!E105/(1+Inputs!$B$25/100)</f>
        <v>79.3206176757813</v>
      </c>
      <c r="F125" s="0" t="n">
        <f aca="false">Loan_Sample!H105-Inputs!$B$24/100</f>
        <v>0.914666414260864</v>
      </c>
      <c r="G125" s="0" t="n">
        <f aca="false">IF(ISNUMBER(C125),INDEX(Scorecard!$D$54:$D$61,SUMPRODUCT(--(Scorecard!$G$54:$G$60&lt;C125))+1),Scorecard!$D$62)</f>
        <v>-0.541917179454542</v>
      </c>
      <c r="H125" s="0" t="n">
        <f aca="false">IF(ISNUMBER(D125),INDEX(Scorecard!$D$63:$D$68,SUMPRODUCT(--(Scorecard!$G$63:$G$67&lt;D125))+1),Scorecard!$D$69)</f>
        <v>0.322484508656054</v>
      </c>
      <c r="I125" s="0" t="n">
        <f aca="false">IF(ISNUMBER(E125),INDEX(Scorecard!$D$19:$D$26,SUMPRODUCT(--(Scorecard!$G$19:$G$25&lt;E125))+1),Scorecard!$D$27)</f>
        <v>-0.0341578513653732</v>
      </c>
      <c r="J125" s="0" t="n">
        <f aca="false">IF(ISNUMBER(F125),INDEX(Scorecard!$D$37:$D$44,SUMPRODUCT(--(Scorecard!$G$37:$G$43&lt;F125))+1),Scorecard!$D$45)</f>
        <v>-0.975503570149195</v>
      </c>
      <c r="K125" s="0" t="n">
        <f aca="false">Inputs!$B$10+Scorecard!$J$5*Loan_Sample!Y105+Scorecard!$J$6*Loan_Sample!Z105+Scorecard!$J$7*I125+Scorecard!$J$8*Loan_Sample!AB105+Scorecard!$J$9*J125+Scorecard!$J$10*Loan_Sample!AD105+Scorecard!$J$11*G125+Scorecard!$J$12*H125</f>
        <v>-4.16056923923051</v>
      </c>
      <c r="L125" s="0" t="n">
        <f aca="false">MIN(1-Inputs!$B$13,MAX(Inputs!$B$13,1/(1+EXP(-(Inputs!$B$11*K125+Inputs!$B$12)))))</f>
        <v>0.014314620965712</v>
      </c>
      <c r="M125" s="0" t="n">
        <f aca="false">Loan_Sample!AH105*Inputs!$B$4*B125</f>
        <v>1104.18647367887</v>
      </c>
      <c r="N125" s="0" t="n">
        <f aca="false">L125*Inputs!$B$4*B125</f>
        <v>1104.18647367887</v>
      </c>
      <c r="O125" s="0" t="n">
        <f aca="false">Inputs!$B$37+Inputs!$B$38*MAX(Loan_Sample!H105-Inputs!$C$38,0)+Inputs!$B$39*MAX(Loan_Sample!H105-Inputs!$C$39,0)+Inputs!$B$40*MAX(Loan_Sample!H105-Inputs!$C$40,0)+Inputs!$B$41*MAX(Loan_Sample!H105-Inputs!$C$41,0)+Inputs!$B$42*Inputs!$B$14+Inputs!$B$43*MIN(Loan_Sample!I105/Inputs!$B$17,1)+Inputs!$B$44*MIN(Loan_Sample!E105,Inputs!$B$18)+Inputs!$B$45*Loan_Sample!C105</f>
        <v>-4.01589258827668</v>
      </c>
      <c r="P125" s="0" t="n">
        <f aca="false">MIN(1-Inputs!$B$13,MAX(Inputs!$B$13,1/(1+EXP(-(Inputs!$B$15*O125+Inputs!$B$16)))))</f>
        <v>0.0156245965844081</v>
      </c>
      <c r="Q125" s="0" t="n">
        <f aca="false">Inputs!$B$37+Inputs!$B$38*MAX(F125-Inputs!$C$38,0)+Inputs!$B$39*MAX(F125-Inputs!$C$39,0)+Inputs!$B$40*MAX(F125-Inputs!$C$40,0)+Inputs!$B$41*MAX(F125-Inputs!$C$41,0)+Inputs!$B$42*Inputs!$B$14+Inputs!$B$43*MIN(Loan_Sample!I105/Inputs!$B$17,1)+Inputs!$B$44*MIN(E125,Inputs!$B$18)+Inputs!$B$45*Loan_Sample!C105</f>
        <v>-4.01589258827668</v>
      </c>
      <c r="R125" s="0" t="n">
        <f aca="false">MIN(1-Inputs!$B$13,MAX(Inputs!$B$13,1/(1+EXP(-(Inputs!$B$15*Q125+Inputs!$B$16)))))</f>
        <v>0.0156245965844081</v>
      </c>
    </row>
    <row r="126" customFormat="false" ht="15" hidden="false" customHeight="false" outlineLevel="0" collapsed="false">
      <c r="A126" s="0" t="n">
        <f aca="false">Loan_Sample!A106</f>
        <v>3183</v>
      </c>
      <c r="B126" s="0" t="n">
        <f aca="false">Loan_Sample!U106</f>
        <v>241657.28</v>
      </c>
      <c r="C126" s="0" t="n">
        <f aca="false">Loan_Sample!K106+Inputs!$B$26</f>
        <v>5.03333330154419</v>
      </c>
      <c r="D126" s="0" t="n">
        <f aca="false">Loan_Sample!L106+Inputs!$B$26</f>
        <v>-3.50000047683716</v>
      </c>
      <c r="E126" s="0" t="n">
        <f aca="false">Loan_Sample!E106/(1+Inputs!$B$25/100)</f>
        <v>86.8528366088867</v>
      </c>
      <c r="F126" s="0" t="n">
        <f aca="false">Loan_Sample!H106-Inputs!$B$24/100</f>
        <v>-0.171666622161865</v>
      </c>
      <c r="G126" s="0" t="n">
        <f aca="false">IF(ISNUMBER(C126),INDEX(Scorecard!$D$54:$D$61,SUMPRODUCT(--(Scorecard!$G$54:$G$60&lt;C126))+1),Scorecard!$D$62)</f>
        <v>0.214429354789033</v>
      </c>
      <c r="H126" s="0" t="n">
        <f aca="false">IF(ISNUMBER(D126),INDEX(Scorecard!$D$63:$D$68,SUMPRODUCT(--(Scorecard!$G$63:$G$67&lt;D126))+1),Scorecard!$D$69)</f>
        <v>-0.340582194386522</v>
      </c>
      <c r="I126" s="0" t="n">
        <f aca="false">IF(ISNUMBER(E126),INDEX(Scorecard!$D$19:$D$26,SUMPRODUCT(--(Scorecard!$G$19:$G$25&lt;E126))+1),Scorecard!$D$27)</f>
        <v>-0.219855970853228</v>
      </c>
      <c r="J126" s="0" t="n">
        <f aca="false">IF(ISNUMBER(F126),INDEX(Scorecard!$D$37:$D$44,SUMPRODUCT(--(Scorecard!$G$37:$G$43&lt;F126))+1),Scorecard!$D$45)</f>
        <v>0.769716833645565</v>
      </c>
      <c r="K126" s="0" t="n">
        <f aca="false">Inputs!$B$10+Scorecard!$J$5*Loan_Sample!Y106+Scorecard!$J$6*Loan_Sample!Z106+Scorecard!$J$7*I126+Scorecard!$J$8*Loan_Sample!AB106+Scorecard!$J$9*J126+Scorecard!$J$10*Loan_Sample!AD106+Scorecard!$J$11*G126+Scorecard!$J$12*H126</f>
        <v>-4.48219644590385</v>
      </c>
      <c r="L126" s="0" t="n">
        <f aca="false">MIN(1-Inputs!$B$13,MAX(Inputs!$B$13,1/(1+EXP(-(Inputs!$B$11*K126+Inputs!$B$12)))))</f>
        <v>0.0102016514683787</v>
      </c>
      <c r="M126" s="0" t="n">
        <f aca="false">Loan_Sample!AH106*Inputs!$B$4*B126</f>
        <v>862.856170874742</v>
      </c>
      <c r="N126" s="0" t="n">
        <f aca="false">L126*Inputs!$B$4*B126</f>
        <v>862.856170874742</v>
      </c>
      <c r="O126" s="0" t="n">
        <f aca="false">Inputs!$B$37+Inputs!$B$38*MAX(Loan_Sample!H106-Inputs!$C$38,0)+Inputs!$B$39*MAX(Loan_Sample!H106-Inputs!$C$39,0)+Inputs!$B$40*MAX(Loan_Sample!H106-Inputs!$C$40,0)+Inputs!$B$41*MAX(Loan_Sample!H106-Inputs!$C$41,0)+Inputs!$B$42*Inputs!$B$14+Inputs!$B$43*MIN(Loan_Sample!I106/Inputs!$B$17,1)+Inputs!$B$44*MIN(Loan_Sample!E106,Inputs!$B$18)+Inputs!$B$45*Loan_Sample!C106</f>
        <v>-6.13759791688625</v>
      </c>
      <c r="P126" s="0" t="n">
        <f aca="false">MIN(1-Inputs!$B$13,MAX(Inputs!$B$13,1/(1+EXP(-(Inputs!$B$15*O126+Inputs!$B$16)))))</f>
        <v>0.00142080127484536</v>
      </c>
      <c r="Q126" s="0" t="n">
        <f aca="false">Inputs!$B$37+Inputs!$B$38*MAX(F126-Inputs!$C$38,0)+Inputs!$B$39*MAX(F126-Inputs!$C$39,0)+Inputs!$B$40*MAX(F126-Inputs!$C$40,0)+Inputs!$B$41*MAX(F126-Inputs!$C$41,0)+Inputs!$B$42*Inputs!$B$14+Inputs!$B$43*MIN(Loan_Sample!I106/Inputs!$B$17,1)+Inputs!$B$44*MIN(E126,Inputs!$B$18)+Inputs!$B$45*Loan_Sample!C106</f>
        <v>-6.13759791688625</v>
      </c>
      <c r="R126" s="0" t="n">
        <f aca="false">MIN(1-Inputs!$B$13,MAX(Inputs!$B$13,1/(1+EXP(-(Inputs!$B$15*Q126+Inputs!$B$16)))))</f>
        <v>0.00142080127484536</v>
      </c>
    </row>
    <row r="127" customFormat="false" ht="15" hidden="false" customHeight="false" outlineLevel="0" collapsed="false">
      <c r="A127" s="0" t="n">
        <f aca="false">Loan_Sample!A107</f>
        <v>3201</v>
      </c>
      <c r="B127" s="0" t="n">
        <f aca="false">Loan_Sample!U107</f>
        <v>167416.23</v>
      </c>
      <c r="C127" s="0" t="n">
        <f aca="false">Loan_Sample!K107+Inputs!$B$26</f>
        <v>7.53333330154419</v>
      </c>
      <c r="D127" s="0" t="n">
        <f aca="false">Loan_Sample!L107+Inputs!$B$26</f>
        <v>2.71025657653809</v>
      </c>
      <c r="E127" s="0" t="n">
        <f aca="false">Loan_Sample!E107/(1+Inputs!$B$25/100)</f>
        <v>62.8681716918945</v>
      </c>
      <c r="F127" s="0" t="n">
        <f aca="false">Loan_Sample!H107-Inputs!$B$24/100</f>
        <v>1.34933304786682</v>
      </c>
      <c r="G127" s="0" t="n">
        <f aca="false">IF(ISNUMBER(C127),INDEX(Scorecard!$D$54:$D$61,SUMPRODUCT(--(Scorecard!$G$54:$G$60&lt;C127))+1),Scorecard!$D$62)</f>
        <v>-0.541917179454542</v>
      </c>
      <c r="H127" s="0" t="n">
        <f aca="false">IF(ISNUMBER(D127),INDEX(Scorecard!$D$63:$D$68,SUMPRODUCT(--(Scorecard!$G$63:$G$67&lt;D127))+1),Scorecard!$D$69)</f>
        <v>0.322484508656054</v>
      </c>
      <c r="I127" s="0" t="n">
        <f aca="false">IF(ISNUMBER(E127),INDEX(Scorecard!$D$19:$D$26,SUMPRODUCT(--(Scorecard!$G$19:$G$25&lt;E127))+1),Scorecard!$D$27)</f>
        <v>0.233621608745691</v>
      </c>
      <c r="J127" s="0" t="n">
        <f aca="false">IF(ISNUMBER(F127),INDEX(Scorecard!$D$37:$D$44,SUMPRODUCT(--(Scorecard!$G$37:$G$43&lt;F127))+1),Scorecard!$D$45)</f>
        <v>-0.975503570149195</v>
      </c>
      <c r="K127" s="0" t="n">
        <f aca="false">Inputs!$B$10+Scorecard!$J$5*Loan_Sample!Y107+Scorecard!$J$6*Loan_Sample!Z107+Scorecard!$J$7*I127+Scorecard!$J$8*Loan_Sample!AB107+Scorecard!$J$9*J127+Scorecard!$J$10*Loan_Sample!AD107+Scorecard!$J$11*G127+Scorecard!$J$12*H127</f>
        <v>-4.88052351483103</v>
      </c>
      <c r="L127" s="0" t="n">
        <f aca="false">MIN(1-Inputs!$B$13,MAX(Inputs!$B$13,1/(1+EXP(-(Inputs!$B$11*K127+Inputs!$B$12)))))</f>
        <v>0.0066953818247796</v>
      </c>
      <c r="M127" s="0" t="n">
        <f aca="false">Loan_Sample!AH107*Inputs!$B$4*B127</f>
        <v>392.320454230292</v>
      </c>
      <c r="N127" s="0" t="n">
        <f aca="false">L127*Inputs!$B$4*B127</f>
        <v>392.320454230292</v>
      </c>
      <c r="O127" s="0" t="n">
        <f aca="false">Inputs!$B$37+Inputs!$B$38*MAX(Loan_Sample!H107-Inputs!$C$38,0)+Inputs!$B$39*MAX(Loan_Sample!H107-Inputs!$C$39,0)+Inputs!$B$40*MAX(Loan_Sample!H107-Inputs!$C$40,0)+Inputs!$B$41*MAX(Loan_Sample!H107-Inputs!$C$41,0)+Inputs!$B$42*Inputs!$B$14+Inputs!$B$43*MIN(Loan_Sample!I107/Inputs!$B$17,1)+Inputs!$B$44*MIN(Loan_Sample!E107,Inputs!$B$18)+Inputs!$B$45*Loan_Sample!C107</f>
        <v>-3.35237056146076</v>
      </c>
      <c r="P127" s="0" t="n">
        <f aca="false">MIN(1-Inputs!$B$13,MAX(Inputs!$B$13,1/(1+EXP(-(Inputs!$B$15*O127+Inputs!$B$16)))))</f>
        <v>0.0326451185810452</v>
      </c>
      <c r="Q127" s="0" t="n">
        <f aca="false">Inputs!$B$37+Inputs!$B$38*MAX(F127-Inputs!$C$38,0)+Inputs!$B$39*MAX(F127-Inputs!$C$39,0)+Inputs!$B$40*MAX(F127-Inputs!$C$40,0)+Inputs!$B$41*MAX(F127-Inputs!$C$41,0)+Inputs!$B$42*Inputs!$B$14+Inputs!$B$43*MIN(Loan_Sample!I107/Inputs!$B$17,1)+Inputs!$B$44*MIN(E127,Inputs!$B$18)+Inputs!$B$45*Loan_Sample!C107</f>
        <v>-3.35237056146076</v>
      </c>
      <c r="R127" s="0" t="n">
        <f aca="false">MIN(1-Inputs!$B$13,MAX(Inputs!$B$13,1/(1+EXP(-(Inputs!$B$15*Q127+Inputs!$B$16)))))</f>
        <v>0.0326451185810452</v>
      </c>
    </row>
    <row r="128" customFormat="false" ht="15" hidden="false" customHeight="false" outlineLevel="0" collapsed="false">
      <c r="A128" s="0" t="n">
        <f aca="false">Loan_Sample!A108</f>
        <v>3236</v>
      </c>
      <c r="B128" s="0" t="n">
        <f aca="false">Loan_Sample!U108</f>
        <v>215378.7</v>
      </c>
      <c r="C128" s="0" t="n">
        <f aca="false">Loan_Sample!K108+Inputs!$B$26</f>
        <v>4.42307710647583</v>
      </c>
      <c r="D128" s="0" t="n">
        <f aca="false">Loan_Sample!L108+Inputs!$B$26</f>
        <v>-0.276922702789307</v>
      </c>
      <c r="E128" s="0" t="n">
        <f aca="false">Loan_Sample!E108/(1+Inputs!$B$25/100)</f>
        <v>91.0962982177734</v>
      </c>
      <c r="F128" s="0" t="n">
        <f aca="false">Loan_Sample!H108-Inputs!$B$24/100</f>
        <v>0.127666711807251</v>
      </c>
      <c r="G128" s="0" t="n">
        <f aca="false">IF(ISNUMBER(C128),INDEX(Scorecard!$D$54:$D$61,SUMPRODUCT(--(Scorecard!$G$54:$G$60&lt;C128))+1),Scorecard!$D$62)</f>
        <v>0.409483001259379</v>
      </c>
      <c r="H128" s="0" t="n">
        <f aca="false">IF(ISNUMBER(D128),INDEX(Scorecard!$D$63:$D$68,SUMPRODUCT(--(Scorecard!$G$63:$G$67&lt;D128))+1),Scorecard!$D$69)</f>
        <v>0.322484508656054</v>
      </c>
      <c r="I128" s="0" t="n">
        <f aca="false">IF(ISNUMBER(E128),INDEX(Scorecard!$D$19:$D$26,SUMPRODUCT(--(Scorecard!$G$19:$G$25&lt;E128))+1),Scorecard!$D$27)</f>
        <v>-0.820992370602782</v>
      </c>
      <c r="J128" s="0" t="n">
        <f aca="false">IF(ISNUMBER(F128),INDEX(Scorecard!$D$37:$D$44,SUMPRODUCT(--(Scorecard!$G$37:$G$43&lt;F128))+1),Scorecard!$D$45)</f>
        <v>0.102184252677548</v>
      </c>
      <c r="K128" s="0" t="n">
        <f aca="false">Inputs!$B$10+Scorecard!$J$5*Loan_Sample!Y108+Scorecard!$J$6*Loan_Sample!Z108+Scorecard!$J$7*I128+Scorecard!$J$8*Loan_Sample!AB108+Scorecard!$J$9*J128+Scorecard!$J$10*Loan_Sample!AD108+Scorecard!$J$11*G128+Scorecard!$J$12*H128</f>
        <v>-4.85879163422263</v>
      </c>
      <c r="L128" s="0" t="n">
        <f aca="false">MIN(1-Inputs!$B$13,MAX(Inputs!$B$13,1/(1+EXP(-(Inputs!$B$11*K128+Inputs!$B$12)))))</f>
        <v>0.00685124273974143</v>
      </c>
      <c r="M128" s="0" t="n">
        <f aca="false">Loan_Sample!AH108*Inputs!$B$4*B128</f>
        <v>516.464114134482</v>
      </c>
      <c r="N128" s="0" t="n">
        <f aca="false">L128*Inputs!$B$4*B128</f>
        <v>516.464114134482</v>
      </c>
      <c r="O128" s="0" t="n">
        <f aca="false">Inputs!$B$37+Inputs!$B$38*MAX(Loan_Sample!H108-Inputs!$C$38,0)+Inputs!$B$39*MAX(Loan_Sample!H108-Inputs!$C$39,0)+Inputs!$B$40*MAX(Loan_Sample!H108-Inputs!$C$40,0)+Inputs!$B$41*MAX(Loan_Sample!H108-Inputs!$C$41,0)+Inputs!$B$42*Inputs!$B$14+Inputs!$B$43*MIN(Loan_Sample!I108/Inputs!$B$17,1)+Inputs!$B$44*MIN(Loan_Sample!E108,Inputs!$B$18)+Inputs!$B$45*Loan_Sample!C108</f>
        <v>-5.98644444715068</v>
      </c>
      <c r="P128" s="0" t="n">
        <f aca="false">MIN(1-Inputs!$B$13,MAX(Inputs!$B$13,1/(1+EXP(-(Inputs!$B$15*O128+Inputs!$B$16)))))</f>
        <v>0.00168671980996509</v>
      </c>
      <c r="Q128" s="0" t="n">
        <f aca="false">Inputs!$B$37+Inputs!$B$38*MAX(F128-Inputs!$C$38,0)+Inputs!$B$39*MAX(F128-Inputs!$C$39,0)+Inputs!$B$40*MAX(F128-Inputs!$C$40,0)+Inputs!$B$41*MAX(F128-Inputs!$C$41,0)+Inputs!$B$42*Inputs!$B$14+Inputs!$B$43*MIN(Loan_Sample!I108/Inputs!$B$17,1)+Inputs!$B$44*MIN(E128,Inputs!$B$18)+Inputs!$B$45*Loan_Sample!C108</f>
        <v>-5.98644444715068</v>
      </c>
      <c r="R128" s="0" t="n">
        <f aca="false">MIN(1-Inputs!$B$13,MAX(Inputs!$B$13,1/(1+EXP(-(Inputs!$B$15*Q128+Inputs!$B$16)))))</f>
        <v>0.00168671980996509</v>
      </c>
    </row>
    <row r="129" customFormat="false" ht="15" hidden="false" customHeight="false" outlineLevel="0" collapsed="false">
      <c r="A129" s="0" t="n">
        <f aca="false">Loan_Sample!A109</f>
        <v>3238</v>
      </c>
      <c r="B129" s="0" t="n">
        <f aca="false">Loan_Sample!U109</f>
        <v>144564.8</v>
      </c>
      <c r="C129" s="0" t="n">
        <f aca="false">Loan_Sample!K109+Inputs!$B$26</f>
        <v>3.70000004768372</v>
      </c>
      <c r="D129" s="0" t="n">
        <f aca="false">Loan_Sample!L109+Inputs!$B$26</f>
        <v>-0.458333253860474</v>
      </c>
      <c r="E129" s="0" t="n">
        <f aca="false">Loan_Sample!E109/(1+Inputs!$B$25/100)</f>
        <v>69.3261947631836</v>
      </c>
      <c r="F129" s="0" t="n">
        <f aca="false">Loan_Sample!H109-Inputs!$B$24/100</f>
        <v>-2.89633345603943</v>
      </c>
      <c r="G129" s="0" t="n">
        <f aca="false">IF(ISNUMBER(C129),INDEX(Scorecard!$D$54:$D$61,SUMPRODUCT(--(Scorecard!$G$54:$G$60&lt;C129))+1),Scorecard!$D$62)</f>
        <v>0.489050497890326</v>
      </c>
      <c r="H129" s="0" t="n">
        <f aca="false">IF(ISNUMBER(D129),INDEX(Scorecard!$D$63:$D$68,SUMPRODUCT(--(Scorecard!$G$63:$G$67&lt;D129))+1),Scorecard!$D$69)</f>
        <v>0.322484508656054</v>
      </c>
      <c r="I129" s="0" t="n">
        <f aca="false">IF(ISNUMBER(E129),INDEX(Scorecard!$D$19:$D$26,SUMPRODUCT(--(Scorecard!$G$19:$G$25&lt;E129))+1),Scorecard!$D$27)</f>
        <v>0.0530843085177338</v>
      </c>
      <c r="J129" s="0" t="n">
        <f aca="false">IF(ISNUMBER(F129),INDEX(Scorecard!$D$37:$D$44,SUMPRODUCT(--(Scorecard!$G$37:$G$43&lt;F129))+1),Scorecard!$D$45)</f>
        <v>1.35057635045042</v>
      </c>
      <c r="K129" s="0" t="n">
        <f aca="false">Inputs!$B$10+Scorecard!$J$5*Loan_Sample!Y109+Scorecard!$J$6*Loan_Sample!Z109+Scorecard!$J$7*I129+Scorecard!$J$8*Loan_Sample!AB109+Scorecard!$J$9*J129+Scorecard!$J$10*Loan_Sample!AD109+Scorecard!$J$11*G129+Scorecard!$J$12*H129</f>
        <v>-5.62105989323851</v>
      </c>
      <c r="L129" s="0" t="n">
        <f aca="false">MIN(1-Inputs!$B$13,MAX(Inputs!$B$13,1/(1+EXP(-(Inputs!$B$11*K129+Inputs!$B$12)))))</f>
        <v>0.00305131652105678</v>
      </c>
      <c r="M129" s="0" t="n">
        <f aca="false">Loan_Sample!AH109*Inputs!$B$4*B129</f>
        <v>154.389536911144</v>
      </c>
      <c r="N129" s="0" t="n">
        <f aca="false">L129*Inputs!$B$4*B129</f>
        <v>154.389536911144</v>
      </c>
      <c r="O129" s="0" t="n">
        <f aca="false">Inputs!$B$37+Inputs!$B$38*MAX(Loan_Sample!H109-Inputs!$C$38,0)+Inputs!$B$39*MAX(Loan_Sample!H109-Inputs!$C$39,0)+Inputs!$B$40*MAX(Loan_Sample!H109-Inputs!$C$40,0)+Inputs!$B$41*MAX(Loan_Sample!H109-Inputs!$C$41,0)+Inputs!$B$42*Inputs!$B$14+Inputs!$B$43*MIN(Loan_Sample!I109/Inputs!$B$17,1)+Inputs!$B$44*MIN(Loan_Sample!E109,Inputs!$B$18)+Inputs!$B$45*Loan_Sample!C109</f>
        <v>-5.65210241321586</v>
      </c>
      <c r="P129" s="0" t="n">
        <f aca="false">MIN(1-Inputs!$B$13,MAX(Inputs!$B$13,1/(1+EXP(-(Inputs!$B$15*O129+Inputs!$B$16)))))</f>
        <v>0.00246473821634944</v>
      </c>
      <c r="Q129" s="0" t="n">
        <f aca="false">Inputs!$B$37+Inputs!$B$38*MAX(F129-Inputs!$C$38,0)+Inputs!$B$39*MAX(F129-Inputs!$C$39,0)+Inputs!$B$40*MAX(F129-Inputs!$C$40,0)+Inputs!$B$41*MAX(F129-Inputs!$C$41,0)+Inputs!$B$42*Inputs!$B$14+Inputs!$B$43*MIN(Loan_Sample!I109/Inputs!$B$17,1)+Inputs!$B$44*MIN(E129,Inputs!$B$18)+Inputs!$B$45*Loan_Sample!C109</f>
        <v>-5.65210241321586</v>
      </c>
      <c r="R129" s="0" t="n">
        <f aca="false">MIN(1-Inputs!$B$13,MAX(Inputs!$B$13,1/(1+EXP(-(Inputs!$B$15*Q129+Inputs!$B$16)))))</f>
        <v>0.00246473821634944</v>
      </c>
    </row>
    <row r="130" customFormat="false" ht="15" hidden="false" customHeight="false" outlineLevel="0" collapsed="false">
      <c r="A130" s="0" t="n">
        <f aca="false">Loan_Sample!A110</f>
        <v>3242</v>
      </c>
      <c r="B130" s="0" t="n">
        <f aca="false">Loan_Sample!U110</f>
        <v>177146.45</v>
      </c>
      <c r="C130" s="0" t="n">
        <f aca="false">Loan_Sample!K110+Inputs!$B$26</f>
        <v>4</v>
      </c>
      <c r="D130" s="0" t="n">
        <f aca="false">Loan_Sample!L110+Inputs!$B$26</f>
        <v>-0.458333492279053</v>
      </c>
      <c r="E130" s="0" t="n">
        <f aca="false">Loan_Sample!E110/(1+Inputs!$B$25/100)</f>
        <v>85.1745681762695</v>
      </c>
      <c r="F130" s="0" t="n">
        <f aca="false">Loan_Sample!H110-Inputs!$B$24/100</f>
        <v>-2.87633347511292</v>
      </c>
      <c r="G130" s="0" t="n">
        <f aca="false">IF(ISNUMBER(C130),INDEX(Scorecard!$D$54:$D$61,SUMPRODUCT(--(Scorecard!$G$54:$G$60&lt;C130))+1),Scorecard!$D$62)</f>
        <v>0.489050497890326</v>
      </c>
      <c r="H130" s="0" t="n">
        <f aca="false">IF(ISNUMBER(D130),INDEX(Scorecard!$D$63:$D$68,SUMPRODUCT(--(Scorecard!$G$63:$G$67&lt;D130))+1),Scorecard!$D$69)</f>
        <v>0.322484508656054</v>
      </c>
      <c r="I130" s="0" t="n">
        <f aca="false">IF(ISNUMBER(E130),INDEX(Scorecard!$D$19:$D$26,SUMPRODUCT(--(Scorecard!$G$19:$G$25&lt;E130))+1),Scorecard!$D$27)</f>
        <v>-0.219855970853228</v>
      </c>
      <c r="J130" s="0" t="n">
        <f aca="false">IF(ISNUMBER(F130),INDEX(Scorecard!$D$37:$D$44,SUMPRODUCT(--(Scorecard!$G$37:$G$43&lt;F130))+1),Scorecard!$D$45)</f>
        <v>1.35057635045042</v>
      </c>
      <c r="K130" s="0" t="n">
        <f aca="false">Inputs!$B$10+Scorecard!$J$5*Loan_Sample!Y110+Scorecard!$J$6*Loan_Sample!Z110+Scorecard!$J$7*I130+Scorecard!$J$8*Loan_Sample!AB110+Scorecard!$J$9*J130+Scorecard!$J$10*Loan_Sample!AD110+Scorecard!$J$11*G130+Scorecard!$J$12*H130</f>
        <v>-2.71016470148177</v>
      </c>
      <c r="L130" s="0" t="n">
        <f aca="false">MIN(1-Inputs!$B$13,MAX(Inputs!$B$13,1/(1+EXP(-(Inputs!$B$11*K130+Inputs!$B$12)))))</f>
        <v>0.0638201609674149</v>
      </c>
      <c r="M130" s="0" t="n">
        <f aca="false">Loan_Sample!AH110*Inputs!$B$4*B130</f>
        <v>3956.93023383214</v>
      </c>
      <c r="N130" s="0" t="n">
        <f aca="false">L130*Inputs!$B$4*B130</f>
        <v>3956.93023383214</v>
      </c>
      <c r="O130" s="0" t="n">
        <f aca="false">Inputs!$B$37+Inputs!$B$38*MAX(Loan_Sample!H110-Inputs!$C$38,0)+Inputs!$B$39*MAX(Loan_Sample!H110-Inputs!$C$39,0)+Inputs!$B$40*MAX(Loan_Sample!H110-Inputs!$C$40,0)+Inputs!$B$41*MAX(Loan_Sample!H110-Inputs!$C$41,0)+Inputs!$B$42*Inputs!$B$14+Inputs!$B$43*MIN(Loan_Sample!I110/Inputs!$B$17,1)+Inputs!$B$44*MIN(Loan_Sample!E110,Inputs!$B$18)+Inputs!$B$45*Loan_Sample!C110</f>
        <v>-5.95224327176456</v>
      </c>
      <c r="P130" s="0" t="n">
        <f aca="false">MIN(1-Inputs!$B$13,MAX(Inputs!$B$13,1/(1+EXP(-(Inputs!$B$15*O130+Inputs!$B$16)))))</f>
        <v>0.00175347350303161</v>
      </c>
      <c r="Q130" s="0" t="n">
        <f aca="false">Inputs!$B$37+Inputs!$B$38*MAX(F130-Inputs!$C$38,0)+Inputs!$B$39*MAX(F130-Inputs!$C$39,0)+Inputs!$B$40*MAX(F130-Inputs!$C$40,0)+Inputs!$B$41*MAX(F130-Inputs!$C$41,0)+Inputs!$B$42*Inputs!$B$14+Inputs!$B$43*MIN(Loan_Sample!I110/Inputs!$B$17,1)+Inputs!$B$44*MIN(E130,Inputs!$B$18)+Inputs!$B$45*Loan_Sample!C110</f>
        <v>-5.95224327176456</v>
      </c>
      <c r="R130" s="0" t="n">
        <f aca="false">MIN(1-Inputs!$B$13,MAX(Inputs!$B$13,1/(1+EXP(-(Inputs!$B$15*Q130+Inputs!$B$16)))))</f>
        <v>0.00175347350303161</v>
      </c>
    </row>
    <row r="131" customFormat="false" ht="15" hidden="false" customHeight="false" outlineLevel="0" collapsed="false">
      <c r="A131" s="0" t="n">
        <f aca="false">Loan_Sample!A111</f>
        <v>3261</v>
      </c>
      <c r="B131" s="0" t="n">
        <f aca="false">Loan_Sample!U111</f>
        <v>284760.84</v>
      </c>
      <c r="C131" s="0" t="n">
        <f aca="false">Loan_Sample!K111+Inputs!$B$26</f>
        <v>3.70000004768372</v>
      </c>
      <c r="D131" s="0" t="n">
        <f aca="false">Loan_Sample!L111+Inputs!$B$26</f>
        <v>-0.458333253860474</v>
      </c>
      <c r="E131" s="0" t="n">
        <f aca="false">Loan_Sample!E111/(1+Inputs!$B$25/100)</f>
        <v>71.586540222168</v>
      </c>
      <c r="F131" s="0" t="n">
        <f aca="false">Loan_Sample!H111-Inputs!$B$24/100</f>
        <v>-1.78233337402344</v>
      </c>
      <c r="G131" s="0" t="n">
        <f aca="false">IF(ISNUMBER(C131),INDEX(Scorecard!$D$54:$D$61,SUMPRODUCT(--(Scorecard!$G$54:$G$60&lt;C131))+1),Scorecard!$D$62)</f>
        <v>0.489050497890326</v>
      </c>
      <c r="H131" s="0" t="n">
        <f aca="false">IF(ISNUMBER(D131),INDEX(Scorecard!$D$63:$D$68,SUMPRODUCT(--(Scorecard!$G$63:$G$67&lt;D131))+1),Scorecard!$D$69)</f>
        <v>0.322484508656054</v>
      </c>
      <c r="I131" s="0" t="n">
        <f aca="false">IF(ISNUMBER(E131),INDEX(Scorecard!$D$19:$D$26,SUMPRODUCT(--(Scorecard!$G$19:$G$25&lt;E131))+1),Scorecard!$D$27)</f>
        <v>0.0530843085177338</v>
      </c>
      <c r="J131" s="0" t="n">
        <f aca="false">IF(ISNUMBER(F131),INDEX(Scorecard!$D$37:$D$44,SUMPRODUCT(--(Scorecard!$G$37:$G$43&lt;F131))+1),Scorecard!$D$45)</f>
        <v>1.35057635045042</v>
      </c>
      <c r="K131" s="0" t="n">
        <f aca="false">Inputs!$B$10+Scorecard!$J$5*Loan_Sample!Y111+Scorecard!$J$6*Loan_Sample!Z111+Scorecard!$J$7*I131+Scorecard!$J$8*Loan_Sample!AB111+Scorecard!$J$9*J131+Scorecard!$J$10*Loan_Sample!AD111+Scorecard!$J$11*G131+Scorecard!$J$12*H131</f>
        <v>-4.47477309984663</v>
      </c>
      <c r="L131" s="0" t="n">
        <f aca="false">MIN(1-Inputs!$B$13,MAX(Inputs!$B$13,1/(1+EXP(-(Inputs!$B$11*K131+Inputs!$B$12)))))</f>
        <v>0.0102818766791298</v>
      </c>
      <c r="M131" s="0" t="n">
        <f aca="false">Loan_Sample!AH111*Inputs!$B$4*B131</f>
        <v>1024.75654397389</v>
      </c>
      <c r="N131" s="0" t="n">
        <f aca="false">L131*Inputs!$B$4*B131</f>
        <v>1024.75654397389</v>
      </c>
      <c r="O131" s="0" t="n">
        <f aca="false">Inputs!$B$37+Inputs!$B$38*MAX(Loan_Sample!H111-Inputs!$C$38,0)+Inputs!$B$39*MAX(Loan_Sample!H111-Inputs!$C$39,0)+Inputs!$B$40*MAX(Loan_Sample!H111-Inputs!$C$40,0)+Inputs!$B$41*MAX(Loan_Sample!H111-Inputs!$C$41,0)+Inputs!$B$42*Inputs!$B$14+Inputs!$B$43*MIN(Loan_Sample!I111/Inputs!$B$17,1)+Inputs!$B$44*MIN(Loan_Sample!E111,Inputs!$B$18)+Inputs!$B$45*Loan_Sample!C111</f>
        <v>-5.67211458369021</v>
      </c>
      <c r="P131" s="0" t="n">
        <f aca="false">MIN(1-Inputs!$B$13,MAX(Inputs!$B$13,1/(1+EXP(-(Inputs!$B$15*O131+Inputs!$B$16)))))</f>
        <v>0.00240943248469215</v>
      </c>
      <c r="Q131" s="0" t="n">
        <f aca="false">Inputs!$B$37+Inputs!$B$38*MAX(F131-Inputs!$C$38,0)+Inputs!$B$39*MAX(F131-Inputs!$C$39,0)+Inputs!$B$40*MAX(F131-Inputs!$C$40,0)+Inputs!$B$41*MAX(F131-Inputs!$C$41,0)+Inputs!$B$42*Inputs!$B$14+Inputs!$B$43*MIN(Loan_Sample!I111/Inputs!$B$17,1)+Inputs!$B$44*MIN(E131,Inputs!$B$18)+Inputs!$B$45*Loan_Sample!C111</f>
        <v>-5.67211458369021</v>
      </c>
      <c r="R131" s="0" t="n">
        <f aca="false">MIN(1-Inputs!$B$13,MAX(Inputs!$B$13,1/(1+EXP(-(Inputs!$B$15*Q131+Inputs!$B$16)))))</f>
        <v>0.00240943248469215</v>
      </c>
    </row>
    <row r="132" customFormat="false" ht="15" hidden="false" customHeight="false" outlineLevel="0" collapsed="false">
      <c r="A132" s="0" t="n">
        <f aca="false">Loan_Sample!A112</f>
        <v>3262</v>
      </c>
      <c r="B132" s="0" t="n">
        <f aca="false">Loan_Sample!U112</f>
        <v>410807.75</v>
      </c>
      <c r="C132" s="0" t="n">
        <f aca="false">Loan_Sample!K112+Inputs!$B$26</f>
        <v>3.32307696342468</v>
      </c>
      <c r="D132" s="0" t="n">
        <f aca="false">Loan_Sample!L112+Inputs!$B$26</f>
        <v>-0.276922941207886</v>
      </c>
      <c r="E132" s="0" t="n">
        <f aca="false">Loan_Sample!E112/(1+Inputs!$B$25/100)</f>
        <v>75.7303924560547</v>
      </c>
      <c r="F132" s="0" t="n">
        <f aca="false">Loan_Sample!H112-Inputs!$B$24/100</f>
        <v>0.125666379928589</v>
      </c>
      <c r="G132" s="0" t="n">
        <f aca="false">IF(ISNUMBER(C132),INDEX(Scorecard!$D$54:$D$61,SUMPRODUCT(--(Scorecard!$G$54:$G$60&lt;C132))+1),Scorecard!$D$62)</f>
        <v>0.489050497890326</v>
      </c>
      <c r="H132" s="0" t="n">
        <f aca="false">IF(ISNUMBER(D132),INDEX(Scorecard!$D$63:$D$68,SUMPRODUCT(--(Scorecard!$G$63:$G$67&lt;D132))+1),Scorecard!$D$69)</f>
        <v>0.322484508656054</v>
      </c>
      <c r="I132" s="0" t="n">
        <f aca="false">IF(ISNUMBER(E132),INDEX(Scorecard!$D$19:$D$26,SUMPRODUCT(--(Scorecard!$G$19:$G$25&lt;E132))+1),Scorecard!$D$27)</f>
        <v>-0.0341578513653732</v>
      </c>
      <c r="J132" s="0" t="n">
        <f aca="false">IF(ISNUMBER(F132),INDEX(Scorecard!$D$37:$D$44,SUMPRODUCT(--(Scorecard!$G$37:$G$43&lt;F132))+1),Scorecard!$D$45)</f>
        <v>0.102184252677548</v>
      </c>
      <c r="K132" s="0" t="n">
        <f aca="false">Inputs!$B$10+Scorecard!$J$5*Loan_Sample!Y112+Scorecard!$J$6*Loan_Sample!Z112+Scorecard!$J$7*I132+Scorecard!$J$8*Loan_Sample!AB112+Scorecard!$J$9*J132+Scorecard!$J$10*Loan_Sample!AD112+Scorecard!$J$11*G132+Scorecard!$J$12*H132</f>
        <v>-3.84043464160276</v>
      </c>
      <c r="L132" s="0" t="n">
        <f aca="false">MIN(1-Inputs!$B$13,MAX(Inputs!$B$13,1/(1+EXP(-(Inputs!$B$11*K132+Inputs!$B$12)))))</f>
        <v>0.0200209649745891</v>
      </c>
      <c r="M132" s="0" t="n">
        <f aca="false">Loan_Sample!AH112*Inputs!$B$4*B132</f>
        <v>2878.66865091391</v>
      </c>
      <c r="N132" s="0" t="n">
        <f aca="false">L132*Inputs!$B$4*B132</f>
        <v>2878.66865091391</v>
      </c>
      <c r="O132" s="0" t="n">
        <f aca="false">Inputs!$B$37+Inputs!$B$38*MAX(Loan_Sample!H112-Inputs!$C$38,0)+Inputs!$B$39*MAX(Loan_Sample!H112-Inputs!$C$39,0)+Inputs!$B$40*MAX(Loan_Sample!H112-Inputs!$C$40,0)+Inputs!$B$41*MAX(Loan_Sample!H112-Inputs!$C$41,0)+Inputs!$B$42*Inputs!$B$14+Inputs!$B$43*MIN(Loan_Sample!I112/Inputs!$B$17,1)+Inputs!$B$44*MIN(Loan_Sample!E112,Inputs!$B$18)+Inputs!$B$45*Loan_Sample!C112</f>
        <v>-5.77877714187879</v>
      </c>
      <c r="P132" s="0" t="n">
        <f aca="false">MIN(1-Inputs!$B$13,MAX(Inputs!$B$13,1/(1+EXP(-(Inputs!$B$15*O132+Inputs!$B$16)))))</f>
        <v>0.00213488454706616</v>
      </c>
      <c r="Q132" s="0" t="n">
        <f aca="false">Inputs!$B$37+Inputs!$B$38*MAX(F132-Inputs!$C$38,0)+Inputs!$B$39*MAX(F132-Inputs!$C$39,0)+Inputs!$B$40*MAX(F132-Inputs!$C$40,0)+Inputs!$B$41*MAX(F132-Inputs!$C$41,0)+Inputs!$B$42*Inputs!$B$14+Inputs!$B$43*MIN(Loan_Sample!I112/Inputs!$B$17,1)+Inputs!$B$44*MIN(E132,Inputs!$B$18)+Inputs!$B$45*Loan_Sample!C112</f>
        <v>-5.77877714187879</v>
      </c>
      <c r="R132" s="0" t="n">
        <f aca="false">MIN(1-Inputs!$B$13,MAX(Inputs!$B$13,1/(1+EXP(-(Inputs!$B$15*Q132+Inputs!$B$16)))))</f>
        <v>0.00213488454706616</v>
      </c>
    </row>
    <row r="133" customFormat="false" ht="15" hidden="false" customHeight="false" outlineLevel="0" collapsed="false">
      <c r="A133" s="0" t="n">
        <f aca="false">Loan_Sample!A113</f>
        <v>3263</v>
      </c>
      <c r="B133" s="0" t="n">
        <f aca="false">Loan_Sample!U113</f>
        <v>144753.66</v>
      </c>
      <c r="C133" s="0" t="n">
        <f aca="false">Loan_Sample!K113+Inputs!$B$26</f>
        <v>9.63333320617676</v>
      </c>
      <c r="D133" s="0" t="n">
        <f aca="false">Loan_Sample!L113+Inputs!$B$26</f>
        <v>5.0717945098877</v>
      </c>
      <c r="E133" s="0" t="n">
        <f aca="false">Loan_Sample!E113/(1+Inputs!$B$25/100)</f>
        <v>48.5562210083008</v>
      </c>
      <c r="F133" s="0" t="n">
        <f aca="false">Loan_Sample!H113-Inputs!$B$24/100</f>
        <v>0.28166675567627</v>
      </c>
      <c r="G133" s="0" t="n">
        <f aca="false">IF(ISNUMBER(C133),INDEX(Scorecard!$D$54:$D$61,SUMPRODUCT(--(Scorecard!$G$54:$G$60&lt;C133))+1),Scorecard!$D$62)</f>
        <v>-0.541917179454542</v>
      </c>
      <c r="H133" s="0" t="n">
        <f aca="false">IF(ISNUMBER(D133),INDEX(Scorecard!$D$63:$D$68,SUMPRODUCT(--(Scorecard!$G$63:$G$67&lt;D133))+1),Scorecard!$D$69)</f>
        <v>0.322484508656054</v>
      </c>
      <c r="I133" s="0" t="n">
        <f aca="false">IF(ISNUMBER(E133),INDEX(Scorecard!$D$19:$D$26,SUMPRODUCT(--(Scorecard!$G$19:$G$25&lt;E133))+1),Scorecard!$D$27)</f>
        <v>0.57899015159425</v>
      </c>
      <c r="J133" s="0" t="n">
        <f aca="false">IF(ISNUMBER(F133),INDEX(Scorecard!$D$37:$D$44,SUMPRODUCT(--(Scorecard!$G$37:$G$43&lt;F133))+1),Scorecard!$D$45)</f>
        <v>-0.0679520129233634</v>
      </c>
      <c r="K133" s="0" t="n">
        <f aca="false">Inputs!$B$10+Scorecard!$J$5*Loan_Sample!Y113+Scorecard!$J$6*Loan_Sample!Z113+Scorecard!$J$7*I133+Scorecard!$J$8*Loan_Sample!AB113+Scorecard!$J$9*J133+Scorecard!$J$10*Loan_Sample!AD113+Scorecard!$J$11*G133+Scorecard!$J$12*H133</f>
        <v>-5.76633963152138</v>
      </c>
      <c r="L133" s="0" t="n">
        <f aca="false">MIN(1-Inputs!$B$13,MAX(Inputs!$B$13,1/(1+EXP(-(Inputs!$B$11*K133+Inputs!$B$12)))))</f>
        <v>0.00261463426722578</v>
      </c>
      <c r="M133" s="0" t="n">
        <f aca="false">Loan_Sample!AH113*Inputs!$B$4*B133</f>
        <v>132.467257909822</v>
      </c>
      <c r="N133" s="0" t="n">
        <f aca="false">L133*Inputs!$B$4*B133</f>
        <v>132.467257909822</v>
      </c>
      <c r="O133" s="0" t="n">
        <f aca="false">Inputs!$B$37+Inputs!$B$38*MAX(Loan_Sample!H113-Inputs!$C$38,0)+Inputs!$B$39*MAX(Loan_Sample!H113-Inputs!$C$39,0)+Inputs!$B$40*MAX(Loan_Sample!H113-Inputs!$C$40,0)+Inputs!$B$41*MAX(Loan_Sample!H113-Inputs!$C$41,0)+Inputs!$B$42*Inputs!$B$14+Inputs!$B$43*MIN(Loan_Sample!I113/Inputs!$B$17,1)+Inputs!$B$44*MIN(Loan_Sample!E113,Inputs!$B$18)+Inputs!$B$45*Loan_Sample!C113</f>
        <v>-4.54257637610174</v>
      </c>
      <c r="P133" s="0" t="n">
        <f aca="false">MIN(1-Inputs!$B$13,MAX(Inputs!$B$13,1/(1+EXP(-(Inputs!$B$15*O133+Inputs!$B$16)))))</f>
        <v>0.00864669072057307</v>
      </c>
      <c r="Q133" s="0" t="n">
        <f aca="false">Inputs!$B$37+Inputs!$B$38*MAX(F133-Inputs!$C$38,0)+Inputs!$B$39*MAX(F133-Inputs!$C$39,0)+Inputs!$B$40*MAX(F133-Inputs!$C$40,0)+Inputs!$B$41*MAX(F133-Inputs!$C$41,0)+Inputs!$B$42*Inputs!$B$14+Inputs!$B$43*MIN(Loan_Sample!I113/Inputs!$B$17,1)+Inputs!$B$44*MIN(E133,Inputs!$B$18)+Inputs!$B$45*Loan_Sample!C113</f>
        <v>-4.54257637610174</v>
      </c>
      <c r="R133" s="0" t="n">
        <f aca="false">MIN(1-Inputs!$B$13,MAX(Inputs!$B$13,1/(1+EXP(-(Inputs!$B$15*Q133+Inputs!$B$16)))))</f>
        <v>0.00864669072057307</v>
      </c>
    </row>
    <row r="134" customFormat="false" ht="15" hidden="false" customHeight="false" outlineLevel="0" collapsed="false">
      <c r="A134" s="0" t="n">
        <f aca="false">Loan_Sample!A114</f>
        <v>3293</v>
      </c>
      <c r="B134" s="0" t="n">
        <f aca="false">Loan_Sample!U114</f>
        <v>249967.28</v>
      </c>
      <c r="C134" s="0" t="n">
        <f aca="false">Loan_Sample!K114+Inputs!$B$26</f>
        <v>9.23333358764648</v>
      </c>
      <c r="D134" s="0" t="n">
        <f aca="false">Loan_Sample!L114+Inputs!$B$26</f>
        <v>5.07179498672485</v>
      </c>
      <c r="E134" s="0" t="n">
        <f aca="false">Loan_Sample!E114/(1+Inputs!$B$25/100)</f>
        <v>68.71484375</v>
      </c>
      <c r="F134" s="0" t="n">
        <f aca="false">Loan_Sample!H114-Inputs!$B$24/100</f>
        <v>0.280666589736939</v>
      </c>
      <c r="G134" s="0" t="n">
        <f aca="false">IF(ISNUMBER(C134),INDEX(Scorecard!$D$54:$D$61,SUMPRODUCT(--(Scorecard!$G$54:$G$60&lt;C134))+1),Scorecard!$D$62)</f>
        <v>-0.541917179454542</v>
      </c>
      <c r="H134" s="0" t="n">
        <f aca="false">IF(ISNUMBER(D134),INDEX(Scorecard!$D$63:$D$68,SUMPRODUCT(--(Scorecard!$G$63:$G$67&lt;D134))+1),Scorecard!$D$69)</f>
        <v>0.322484508656054</v>
      </c>
      <c r="I134" s="0" t="n">
        <f aca="false">IF(ISNUMBER(E134),INDEX(Scorecard!$D$19:$D$26,SUMPRODUCT(--(Scorecard!$G$19:$G$25&lt;E134))+1),Scorecard!$D$27)</f>
        <v>0.0530843085177338</v>
      </c>
      <c r="J134" s="0" t="n">
        <f aca="false">IF(ISNUMBER(F134),INDEX(Scorecard!$D$37:$D$44,SUMPRODUCT(--(Scorecard!$G$37:$G$43&lt;F134))+1),Scorecard!$D$45)</f>
        <v>-0.0679520129233634</v>
      </c>
      <c r="K134" s="0" t="n">
        <f aca="false">Inputs!$B$10+Scorecard!$J$5*Loan_Sample!Y114+Scorecard!$J$6*Loan_Sample!Z114+Scorecard!$J$7*I134+Scorecard!$J$8*Loan_Sample!AB114+Scorecard!$J$9*J134+Scorecard!$J$10*Loan_Sample!AD114+Scorecard!$J$11*G134+Scorecard!$J$12*H134</f>
        <v>-5.72915183153752</v>
      </c>
      <c r="L134" s="0" t="n">
        <f aca="false">MIN(1-Inputs!$B$13,MAX(Inputs!$B$13,1/(1+EXP(-(Inputs!$B$11*K134+Inputs!$B$12)))))</f>
        <v>0.00272009132345738</v>
      </c>
      <c r="M134" s="0" t="n">
        <f aca="false">Loan_Sample!AH114*Inputs!$B$4*B134</f>
        <v>237.976840316684</v>
      </c>
      <c r="N134" s="0" t="n">
        <f aca="false">L134*Inputs!$B$4*B134</f>
        <v>237.976840316684</v>
      </c>
      <c r="O134" s="0" t="n">
        <f aca="false">Inputs!$B$37+Inputs!$B$38*MAX(Loan_Sample!H114-Inputs!$C$38,0)+Inputs!$B$39*MAX(Loan_Sample!H114-Inputs!$C$39,0)+Inputs!$B$40*MAX(Loan_Sample!H114-Inputs!$C$40,0)+Inputs!$B$41*MAX(Loan_Sample!H114-Inputs!$C$41,0)+Inputs!$B$42*Inputs!$B$14+Inputs!$B$43*MIN(Loan_Sample!I114/Inputs!$B$17,1)+Inputs!$B$44*MIN(Loan_Sample!E114,Inputs!$B$18)+Inputs!$B$45*Loan_Sample!C114</f>
        <v>-5.01015996684137</v>
      </c>
      <c r="P134" s="0" t="n">
        <f aca="false">MIN(1-Inputs!$B$13,MAX(Inputs!$B$13,1/(1+EXP(-(Inputs!$B$15*O134+Inputs!$B$16)))))</f>
        <v>0.00509979212043851</v>
      </c>
      <c r="Q134" s="0" t="n">
        <f aca="false">Inputs!$B$37+Inputs!$B$38*MAX(F134-Inputs!$C$38,0)+Inputs!$B$39*MAX(F134-Inputs!$C$39,0)+Inputs!$B$40*MAX(F134-Inputs!$C$40,0)+Inputs!$B$41*MAX(F134-Inputs!$C$41,0)+Inputs!$B$42*Inputs!$B$14+Inputs!$B$43*MIN(Loan_Sample!I114/Inputs!$B$17,1)+Inputs!$B$44*MIN(E134,Inputs!$B$18)+Inputs!$B$45*Loan_Sample!C114</f>
        <v>-5.01015996684137</v>
      </c>
      <c r="R134" s="0" t="n">
        <f aca="false">MIN(1-Inputs!$B$13,MAX(Inputs!$B$13,1/(1+EXP(-(Inputs!$B$15*Q134+Inputs!$B$16)))))</f>
        <v>0.00509979212043851</v>
      </c>
    </row>
    <row r="135" customFormat="false" ht="15" hidden="false" customHeight="false" outlineLevel="0" collapsed="false">
      <c r="A135" s="0" t="n">
        <f aca="false">Loan_Sample!A115</f>
        <v>3294</v>
      </c>
      <c r="B135" s="0" t="n">
        <f aca="false">Loan_Sample!U115</f>
        <v>307761.66</v>
      </c>
      <c r="C135" s="0" t="n">
        <f aca="false">Loan_Sample!K115+Inputs!$B$26</f>
        <v>4.80000019073486</v>
      </c>
      <c r="D135" s="0" t="n">
        <f aca="false">Loan_Sample!L115+Inputs!$B$26</f>
        <v>-0.208333015441895</v>
      </c>
      <c r="E135" s="0" t="n">
        <f aca="false">Loan_Sample!E115/(1+Inputs!$B$25/100)</f>
        <v>56.7930488586426</v>
      </c>
      <c r="F135" s="0" t="n">
        <f aca="false">Loan_Sample!H115-Inputs!$B$24/100</f>
        <v>-1.75033330917358</v>
      </c>
      <c r="G135" s="0" t="n">
        <f aca="false">IF(ISNUMBER(C135),INDEX(Scorecard!$D$54:$D$61,SUMPRODUCT(--(Scorecard!$G$54:$G$60&lt;C135))+1),Scorecard!$D$62)</f>
        <v>0.409483001259379</v>
      </c>
      <c r="H135" s="0" t="n">
        <f aca="false">IF(ISNUMBER(D135),INDEX(Scorecard!$D$63:$D$68,SUMPRODUCT(--(Scorecard!$G$63:$G$67&lt;D135))+1),Scorecard!$D$69)</f>
        <v>0.322484508656054</v>
      </c>
      <c r="I135" s="0" t="n">
        <f aca="false">IF(ISNUMBER(E135),INDEX(Scorecard!$D$19:$D$26,SUMPRODUCT(--(Scorecard!$G$19:$G$25&lt;E135))+1),Scorecard!$D$27)</f>
        <v>0.285899340811827</v>
      </c>
      <c r="J135" s="0" t="n">
        <f aca="false">IF(ISNUMBER(F135),INDEX(Scorecard!$D$37:$D$44,SUMPRODUCT(--(Scorecard!$G$37:$G$43&lt;F135))+1),Scorecard!$D$45)</f>
        <v>1.35057635045042</v>
      </c>
      <c r="K135" s="0" t="n">
        <f aca="false">Inputs!$B$10+Scorecard!$J$5*Loan_Sample!Y115+Scorecard!$J$6*Loan_Sample!Z115+Scorecard!$J$7*I135+Scorecard!$J$8*Loan_Sample!AB115+Scorecard!$J$9*J135+Scorecard!$J$10*Loan_Sample!AD115+Scorecard!$J$11*G135+Scorecard!$J$12*H135</f>
        <v>-3.89039552153179</v>
      </c>
      <c r="L135" s="0" t="n">
        <f aca="false">MIN(1-Inputs!$B$13,MAX(Inputs!$B$13,1/(1+EXP(-(Inputs!$B$11*K135+Inputs!$B$12)))))</f>
        <v>0.0190021914688924</v>
      </c>
      <c r="M135" s="0" t="n">
        <f aca="false">Loan_Sample!AH115*Inputs!$B$4*B135</f>
        <v>2046.85109653645</v>
      </c>
      <c r="N135" s="0" t="n">
        <f aca="false">L135*Inputs!$B$4*B135</f>
        <v>2046.85109653645</v>
      </c>
      <c r="O135" s="0" t="n">
        <f aca="false">Inputs!$B$37+Inputs!$B$38*MAX(Loan_Sample!H115-Inputs!$C$38,0)+Inputs!$B$39*MAX(Loan_Sample!H115-Inputs!$C$39,0)+Inputs!$B$40*MAX(Loan_Sample!H115-Inputs!$C$40,0)+Inputs!$B$41*MAX(Loan_Sample!H115-Inputs!$C$41,0)+Inputs!$B$42*Inputs!$B$14+Inputs!$B$43*MIN(Loan_Sample!I115/Inputs!$B$17,1)+Inputs!$B$44*MIN(Loan_Sample!E115,Inputs!$B$18)+Inputs!$B$45*Loan_Sample!C115</f>
        <v>-5.730831404069</v>
      </c>
      <c r="P135" s="0" t="n">
        <f aca="false">MIN(1-Inputs!$B$13,MAX(Inputs!$B$13,1/(1+EXP(-(Inputs!$B$15*O135+Inputs!$B$16)))))</f>
        <v>0.00225420560703439</v>
      </c>
      <c r="Q135" s="0" t="n">
        <f aca="false">Inputs!$B$37+Inputs!$B$38*MAX(F135-Inputs!$C$38,0)+Inputs!$B$39*MAX(F135-Inputs!$C$39,0)+Inputs!$B$40*MAX(F135-Inputs!$C$40,0)+Inputs!$B$41*MAX(F135-Inputs!$C$41,0)+Inputs!$B$42*Inputs!$B$14+Inputs!$B$43*MIN(Loan_Sample!I115/Inputs!$B$17,1)+Inputs!$B$44*MIN(E135,Inputs!$B$18)+Inputs!$B$45*Loan_Sample!C115</f>
        <v>-5.730831404069</v>
      </c>
      <c r="R135" s="0" t="n">
        <f aca="false">MIN(1-Inputs!$B$13,MAX(Inputs!$B$13,1/(1+EXP(-(Inputs!$B$15*Q135+Inputs!$B$16)))))</f>
        <v>0.00225420560703439</v>
      </c>
    </row>
    <row r="136" customFormat="false" ht="15" hidden="false" customHeight="false" outlineLevel="0" collapsed="false">
      <c r="A136" s="0" t="n">
        <f aca="false">Loan_Sample!A116</f>
        <v>3308</v>
      </c>
      <c r="B136" s="0" t="n">
        <f aca="false">Loan_Sample!U116</f>
        <v>244909.16</v>
      </c>
      <c r="C136" s="0" t="n">
        <f aca="false">Loan_Sample!K116+Inputs!$B$26</f>
        <v>7.13333320617676</v>
      </c>
      <c r="D136" s="0" t="n">
        <f aca="false">Loan_Sample!L116+Inputs!$B$26</f>
        <v>2.71025609970093</v>
      </c>
      <c r="E136" s="0" t="n">
        <f aca="false">Loan_Sample!E116/(1+Inputs!$B$25/100)</f>
        <v>67.8962173461914</v>
      </c>
      <c r="F136" s="0" t="n">
        <f aca="false">Loan_Sample!H116-Inputs!$B$24/100</f>
        <v>1.96933341026306</v>
      </c>
      <c r="G136" s="0" t="n">
        <f aca="false">IF(ISNUMBER(C136),INDEX(Scorecard!$D$54:$D$61,SUMPRODUCT(--(Scorecard!$G$54:$G$60&lt;C136))+1),Scorecard!$D$62)</f>
        <v>-0.541917179454542</v>
      </c>
      <c r="H136" s="0" t="n">
        <f aca="false">IF(ISNUMBER(D136),INDEX(Scorecard!$D$63:$D$68,SUMPRODUCT(--(Scorecard!$G$63:$G$67&lt;D136))+1),Scorecard!$D$69)</f>
        <v>0.322484508656054</v>
      </c>
      <c r="I136" s="0" t="n">
        <f aca="false">IF(ISNUMBER(E136),INDEX(Scorecard!$D$19:$D$26,SUMPRODUCT(--(Scorecard!$G$19:$G$25&lt;E136))+1),Scorecard!$D$27)</f>
        <v>0.0530843085177338</v>
      </c>
      <c r="J136" s="0" t="n">
        <f aca="false">IF(ISNUMBER(F136),INDEX(Scorecard!$D$37:$D$44,SUMPRODUCT(--(Scorecard!$G$37:$G$43&lt;F136))+1),Scorecard!$D$45)</f>
        <v>-0.975503570149195</v>
      </c>
      <c r="K136" s="0" t="n">
        <f aca="false">Inputs!$B$10+Scorecard!$J$5*Loan_Sample!Y116+Scorecard!$J$6*Loan_Sample!Z116+Scorecard!$J$7*I136+Scorecard!$J$8*Loan_Sample!AB116+Scorecard!$J$9*J136+Scorecard!$J$10*Loan_Sample!AD116+Scorecard!$J$11*G136+Scorecard!$J$12*H136</f>
        <v>-2.84858570234412</v>
      </c>
      <c r="L136" s="0" t="n">
        <f aca="false">MIN(1-Inputs!$B$13,MAX(Inputs!$B$13,1/(1+EXP(-(Inputs!$B$11*K136+Inputs!$B$12)))))</f>
        <v>0.0555503271796153</v>
      </c>
      <c r="M136" s="0" t="n">
        <f aca="false">Loan_Sample!AH116*Inputs!$B$4*B136</f>
        <v>4761.67438854966</v>
      </c>
      <c r="N136" s="0" t="n">
        <f aca="false">L136*Inputs!$B$4*B136</f>
        <v>4761.67438854966</v>
      </c>
      <c r="O136" s="0" t="n">
        <f aca="false">Inputs!$B$37+Inputs!$B$38*MAX(Loan_Sample!H116-Inputs!$C$38,0)+Inputs!$B$39*MAX(Loan_Sample!H116-Inputs!$C$39,0)+Inputs!$B$40*MAX(Loan_Sample!H116-Inputs!$C$40,0)+Inputs!$B$41*MAX(Loan_Sample!H116-Inputs!$C$41,0)+Inputs!$B$42*Inputs!$B$14+Inputs!$B$43*MIN(Loan_Sample!I116/Inputs!$B$17,1)+Inputs!$B$44*MIN(Loan_Sample!E116,Inputs!$B$18)+Inputs!$B$45*Loan_Sample!C116</f>
        <v>-3.40523527379088</v>
      </c>
      <c r="P136" s="0" t="n">
        <f aca="false">MIN(1-Inputs!$B$13,MAX(Inputs!$B$13,1/(1+EXP(-(Inputs!$B$15*O136+Inputs!$B$16)))))</f>
        <v>0.0307996921714819</v>
      </c>
      <c r="Q136" s="0" t="n">
        <f aca="false">Inputs!$B$37+Inputs!$B$38*MAX(F136-Inputs!$C$38,0)+Inputs!$B$39*MAX(F136-Inputs!$C$39,0)+Inputs!$B$40*MAX(F136-Inputs!$C$40,0)+Inputs!$B$41*MAX(F136-Inputs!$C$41,0)+Inputs!$B$42*Inputs!$B$14+Inputs!$B$43*MIN(Loan_Sample!I116/Inputs!$B$17,1)+Inputs!$B$44*MIN(E136,Inputs!$B$18)+Inputs!$B$45*Loan_Sample!C116</f>
        <v>-3.40523527379088</v>
      </c>
      <c r="R136" s="0" t="n">
        <f aca="false">MIN(1-Inputs!$B$13,MAX(Inputs!$B$13,1/(1+EXP(-(Inputs!$B$15*Q136+Inputs!$B$16)))))</f>
        <v>0.0307996921714819</v>
      </c>
    </row>
    <row r="137" customFormat="false" ht="15" hidden="false" customHeight="false" outlineLevel="0" collapsed="false">
      <c r="A137" s="0" t="n">
        <f aca="false">Loan_Sample!A117</f>
        <v>3323</v>
      </c>
      <c r="B137" s="0" t="n">
        <f aca="false">Loan_Sample!U117</f>
        <v>157151.84</v>
      </c>
      <c r="C137" s="0" t="n">
        <f aca="false">Loan_Sample!K117+Inputs!$B$26</f>
        <v>5.73333311080933</v>
      </c>
      <c r="D137" s="0" t="n">
        <f aca="false">Loan_Sample!L117+Inputs!$B$26</f>
        <v>-3.50000047683716</v>
      </c>
      <c r="E137" s="0" t="n">
        <f aca="false">Loan_Sample!E117/(1+Inputs!$B$25/100)</f>
        <v>92.4275436401367</v>
      </c>
      <c r="F137" s="0" t="n">
        <f aca="false">Loan_Sample!H117-Inputs!$B$24/100</f>
        <v>0.37333345413208</v>
      </c>
      <c r="G137" s="0" t="n">
        <f aca="false">IF(ISNUMBER(C137),INDEX(Scorecard!$D$54:$D$61,SUMPRODUCT(--(Scorecard!$G$54:$G$60&lt;C137))+1),Scorecard!$D$62)</f>
        <v>0.0151758992857273</v>
      </c>
      <c r="H137" s="0" t="n">
        <f aca="false">IF(ISNUMBER(D137),INDEX(Scorecard!$D$63:$D$68,SUMPRODUCT(--(Scorecard!$G$63:$G$67&lt;D137))+1),Scorecard!$D$69)</f>
        <v>-0.340582194386522</v>
      </c>
      <c r="I137" s="0" t="n">
        <f aca="false">IF(ISNUMBER(E137),INDEX(Scorecard!$D$19:$D$26,SUMPRODUCT(--(Scorecard!$G$19:$G$25&lt;E137))+1),Scorecard!$D$27)</f>
        <v>-0.820992370602782</v>
      </c>
      <c r="J137" s="0" t="n">
        <f aca="false">IF(ISNUMBER(F137),INDEX(Scorecard!$D$37:$D$44,SUMPRODUCT(--(Scorecard!$G$37:$G$43&lt;F137))+1),Scorecard!$D$45)</f>
        <v>-0.0679520129233634</v>
      </c>
      <c r="K137" s="0" t="n">
        <f aca="false">Inputs!$B$10+Scorecard!$J$5*Loan_Sample!Y117+Scorecard!$J$6*Loan_Sample!Z117+Scorecard!$J$7*I137+Scorecard!$J$8*Loan_Sample!AB117+Scorecard!$J$9*J137+Scorecard!$J$10*Loan_Sample!AD117+Scorecard!$J$11*G137+Scorecard!$J$12*H137</f>
        <v>-1.41574660185912</v>
      </c>
      <c r="L137" s="0" t="n">
        <f aca="false">MIN(1-Inputs!$B$13,MAX(Inputs!$B$13,1/(1+EXP(-(Inputs!$B$11*K137+Inputs!$B$12)))))</f>
        <v>0.213203471392436</v>
      </c>
      <c r="M137" s="0" t="n">
        <f aca="false">Loan_Sample!AH117*Inputs!$B$4*B137</f>
        <v>11726.8612382981</v>
      </c>
      <c r="N137" s="0" t="n">
        <f aca="false">L137*Inputs!$B$4*B137</f>
        <v>11726.8612382981</v>
      </c>
      <c r="O137" s="0" t="n">
        <f aca="false">Inputs!$B$37+Inputs!$B$38*MAX(Loan_Sample!H117-Inputs!$C$38,0)+Inputs!$B$39*MAX(Loan_Sample!H117-Inputs!$C$39,0)+Inputs!$B$40*MAX(Loan_Sample!H117-Inputs!$C$40,0)+Inputs!$B$41*MAX(Loan_Sample!H117-Inputs!$C$41,0)+Inputs!$B$42*Inputs!$B$14+Inputs!$B$43*MIN(Loan_Sample!I117/Inputs!$B$17,1)+Inputs!$B$44*MIN(Loan_Sample!E117,Inputs!$B$18)+Inputs!$B$45*Loan_Sample!C117</f>
        <v>-5.48929889005949</v>
      </c>
      <c r="P137" s="0" t="n">
        <f aca="false">MIN(1-Inputs!$B$13,MAX(Inputs!$B$13,1/(1+EXP(-(Inputs!$B$15*O137+Inputs!$B$16)))))</f>
        <v>0.00296435488651956</v>
      </c>
      <c r="Q137" s="0" t="n">
        <f aca="false">Inputs!$B$37+Inputs!$B$38*MAX(F137-Inputs!$C$38,0)+Inputs!$B$39*MAX(F137-Inputs!$C$39,0)+Inputs!$B$40*MAX(F137-Inputs!$C$40,0)+Inputs!$B$41*MAX(F137-Inputs!$C$41,0)+Inputs!$B$42*Inputs!$B$14+Inputs!$B$43*MIN(Loan_Sample!I117/Inputs!$B$17,1)+Inputs!$B$44*MIN(E137,Inputs!$B$18)+Inputs!$B$45*Loan_Sample!C117</f>
        <v>-5.48929889005949</v>
      </c>
      <c r="R137" s="0" t="n">
        <f aca="false">MIN(1-Inputs!$B$13,MAX(Inputs!$B$13,1/(1+EXP(-(Inputs!$B$15*Q137+Inputs!$B$16)))))</f>
        <v>0.00296435488651956</v>
      </c>
    </row>
    <row r="138" customFormat="false" ht="15" hidden="false" customHeight="false" outlineLevel="0" collapsed="false">
      <c r="A138" s="0" t="n">
        <f aca="false">Loan_Sample!A118</f>
        <v>3329</v>
      </c>
      <c r="B138" s="0" t="n">
        <f aca="false">Loan_Sample!U118</f>
        <v>439257.7</v>
      </c>
      <c r="C138" s="0" t="n">
        <f aca="false">Loan_Sample!K118+Inputs!$B$26</f>
        <v>3.70000004768372</v>
      </c>
      <c r="D138" s="0" t="n">
        <f aca="false">Loan_Sample!L118+Inputs!$B$26</f>
        <v>-0.208333253860474</v>
      </c>
      <c r="E138" s="0" t="n">
        <f aca="false">Loan_Sample!E118/(1+Inputs!$B$25/100)</f>
        <v>67.8068771362305</v>
      </c>
      <c r="F138" s="0" t="n">
        <f aca="false">Loan_Sample!H118-Inputs!$B$24/100</f>
        <v>-3.68233323097229</v>
      </c>
      <c r="G138" s="0" t="n">
        <f aca="false">IF(ISNUMBER(C138),INDEX(Scorecard!$D$54:$D$61,SUMPRODUCT(--(Scorecard!$G$54:$G$60&lt;C138))+1),Scorecard!$D$62)</f>
        <v>0.489050497890326</v>
      </c>
      <c r="H138" s="0" t="n">
        <f aca="false">IF(ISNUMBER(D138),INDEX(Scorecard!$D$63:$D$68,SUMPRODUCT(--(Scorecard!$G$63:$G$67&lt;D138))+1),Scorecard!$D$69)</f>
        <v>0.322484508656054</v>
      </c>
      <c r="I138" s="0" t="n">
        <f aca="false">IF(ISNUMBER(E138),INDEX(Scorecard!$D$19:$D$26,SUMPRODUCT(--(Scorecard!$G$19:$G$25&lt;E138))+1),Scorecard!$D$27)</f>
        <v>0.0530843085177338</v>
      </c>
      <c r="J138" s="0" t="n">
        <f aca="false">IF(ISNUMBER(F138),INDEX(Scorecard!$D$37:$D$44,SUMPRODUCT(--(Scorecard!$G$37:$G$43&lt;F138))+1),Scorecard!$D$45)</f>
        <v>1.35057635045042</v>
      </c>
      <c r="K138" s="0" t="n">
        <f aca="false">Inputs!$B$10+Scorecard!$J$5*Loan_Sample!Y118+Scorecard!$J$6*Loan_Sample!Z118+Scorecard!$J$7*I138+Scorecard!$J$8*Loan_Sample!AB118+Scorecard!$J$9*J138+Scorecard!$J$10*Loan_Sample!AD118+Scorecard!$J$11*G138+Scorecard!$J$12*H138</f>
        <v>-7.31435852412644</v>
      </c>
      <c r="L138" s="0" t="n">
        <f aca="false">MIN(1-Inputs!$B$13,MAX(Inputs!$B$13,1/(1+EXP(-(Inputs!$B$11*K138+Inputs!$B$12)))))</f>
        <v>0.000503008817899681</v>
      </c>
      <c r="M138" s="0" t="n">
        <f aca="false">Loan_Sample!AH118*Inputs!$B$4*B138</f>
        <v>77.3326737506164</v>
      </c>
      <c r="N138" s="0" t="n">
        <f aca="false">L138*Inputs!$B$4*B138</f>
        <v>77.3326737506164</v>
      </c>
      <c r="O138" s="0" t="n">
        <f aca="false">Inputs!$B$37+Inputs!$B$38*MAX(Loan_Sample!H118-Inputs!$C$38,0)+Inputs!$B$39*MAX(Loan_Sample!H118-Inputs!$C$39,0)+Inputs!$B$40*MAX(Loan_Sample!H118-Inputs!$C$40,0)+Inputs!$B$41*MAX(Loan_Sample!H118-Inputs!$C$41,0)+Inputs!$B$42*Inputs!$B$14+Inputs!$B$43*MIN(Loan_Sample!I118/Inputs!$B$17,1)+Inputs!$B$44*MIN(Loan_Sample!E118,Inputs!$B$18)+Inputs!$B$45*Loan_Sample!C118</f>
        <v>-5.38705629520275</v>
      </c>
      <c r="P138" s="0" t="n">
        <f aca="false">MIN(1-Inputs!$B$13,MAX(Inputs!$B$13,1/(1+EXP(-(Inputs!$B$15*O138+Inputs!$B$16)))))</f>
        <v>0.00332850536978375</v>
      </c>
      <c r="Q138" s="0" t="n">
        <f aca="false">Inputs!$B$37+Inputs!$B$38*MAX(F138-Inputs!$C$38,0)+Inputs!$B$39*MAX(F138-Inputs!$C$39,0)+Inputs!$B$40*MAX(F138-Inputs!$C$40,0)+Inputs!$B$41*MAX(F138-Inputs!$C$41,0)+Inputs!$B$42*Inputs!$B$14+Inputs!$B$43*MIN(Loan_Sample!I118/Inputs!$B$17,1)+Inputs!$B$44*MIN(E138,Inputs!$B$18)+Inputs!$B$45*Loan_Sample!C118</f>
        <v>-5.38705629520275</v>
      </c>
      <c r="R138" s="0" t="n">
        <f aca="false">MIN(1-Inputs!$B$13,MAX(Inputs!$B$13,1/(1+EXP(-(Inputs!$B$15*Q138+Inputs!$B$16)))))</f>
        <v>0.00332850536978375</v>
      </c>
    </row>
    <row r="139" customFormat="false" ht="15" hidden="false" customHeight="false" outlineLevel="0" collapsed="false">
      <c r="A139" s="0" t="n">
        <f aca="false">Loan_Sample!A119</f>
        <v>3377</v>
      </c>
      <c r="B139" s="0" t="n">
        <f aca="false">Loan_Sample!U119</f>
        <v>166977.31</v>
      </c>
      <c r="C139" s="0" t="n">
        <f aca="false">Loan_Sample!K119+Inputs!$B$26</f>
        <v>4.40000009536743</v>
      </c>
      <c r="D139" s="0" t="n">
        <f aca="false">Loan_Sample!L119+Inputs!$B$26</f>
        <v>-0.458333015441895</v>
      </c>
      <c r="E139" s="0" t="n">
        <f aca="false">Loan_Sample!E119/(1+Inputs!$B$25/100)</f>
        <v>64.2385025024414</v>
      </c>
      <c r="F139" s="0" t="n">
        <f aca="false">Loan_Sample!H119-Inputs!$B$24/100</f>
        <v>-3.21933341026306</v>
      </c>
      <c r="G139" s="0" t="n">
        <f aca="false">IF(ISNUMBER(C139),INDEX(Scorecard!$D$54:$D$61,SUMPRODUCT(--(Scorecard!$G$54:$G$60&lt;C139))+1),Scorecard!$D$62)</f>
        <v>0.489050497890326</v>
      </c>
      <c r="H139" s="0" t="n">
        <f aca="false">IF(ISNUMBER(D139),INDEX(Scorecard!$D$63:$D$68,SUMPRODUCT(--(Scorecard!$G$63:$G$67&lt;D139))+1),Scorecard!$D$69)</f>
        <v>0.322484508656054</v>
      </c>
      <c r="I139" s="0" t="n">
        <f aca="false">IF(ISNUMBER(E139),INDEX(Scorecard!$D$19:$D$26,SUMPRODUCT(--(Scorecard!$G$19:$G$25&lt;E139))+1),Scorecard!$D$27)</f>
        <v>0.233621608745691</v>
      </c>
      <c r="J139" s="0" t="n">
        <f aca="false">IF(ISNUMBER(F139),INDEX(Scorecard!$D$37:$D$44,SUMPRODUCT(--(Scorecard!$G$37:$G$43&lt;F139))+1),Scorecard!$D$45)</f>
        <v>1.35057635045042</v>
      </c>
      <c r="K139" s="0" t="n">
        <f aca="false">Inputs!$B$10+Scorecard!$J$5*Loan_Sample!Y119+Scorecard!$J$6*Loan_Sample!Z119+Scorecard!$J$7*I139+Scorecard!$J$8*Loan_Sample!AB119+Scorecard!$J$9*J139+Scorecard!$J$10*Loan_Sample!AD119+Scorecard!$J$11*G139+Scorecard!$J$12*H139</f>
        <v>-5.41767833009255</v>
      </c>
      <c r="L139" s="0" t="n">
        <f aca="false">MIN(1-Inputs!$B$13,MAX(Inputs!$B$13,1/(1+EXP(-(Inputs!$B$11*K139+Inputs!$B$12)))))</f>
        <v>0.00378734568442814</v>
      </c>
      <c r="M139" s="0" t="n">
        <f aca="false">Loan_Sample!AH119*Inputs!$B$4*B139</f>
        <v>221.340278049072</v>
      </c>
      <c r="N139" s="0" t="n">
        <f aca="false">L139*Inputs!$B$4*B139</f>
        <v>221.340278049072</v>
      </c>
      <c r="O139" s="0" t="n">
        <f aca="false">Inputs!$B$37+Inputs!$B$38*MAX(Loan_Sample!H119-Inputs!$C$38,0)+Inputs!$B$39*MAX(Loan_Sample!H119-Inputs!$C$39,0)+Inputs!$B$40*MAX(Loan_Sample!H119-Inputs!$C$40,0)+Inputs!$B$41*MAX(Loan_Sample!H119-Inputs!$C$41,0)+Inputs!$B$42*Inputs!$B$14+Inputs!$B$43*MIN(Loan_Sample!I119/Inputs!$B$17,1)+Inputs!$B$44*MIN(Loan_Sample!E119,Inputs!$B$18)+Inputs!$B$45*Loan_Sample!C119</f>
        <v>-5.7951020254198</v>
      </c>
      <c r="P139" s="0" t="n">
        <f aca="false">MIN(1-Inputs!$B$13,MAX(Inputs!$B$13,1/(1+EXP(-(Inputs!$B$15*O139+Inputs!$B$16)))))</f>
        <v>0.00209571277014943</v>
      </c>
      <c r="Q139" s="0" t="n">
        <f aca="false">Inputs!$B$37+Inputs!$B$38*MAX(F139-Inputs!$C$38,0)+Inputs!$B$39*MAX(F139-Inputs!$C$39,0)+Inputs!$B$40*MAX(F139-Inputs!$C$40,0)+Inputs!$B$41*MAX(F139-Inputs!$C$41,0)+Inputs!$B$42*Inputs!$B$14+Inputs!$B$43*MIN(Loan_Sample!I119/Inputs!$B$17,1)+Inputs!$B$44*MIN(E139,Inputs!$B$18)+Inputs!$B$45*Loan_Sample!C119</f>
        <v>-5.7951020254198</v>
      </c>
      <c r="R139" s="0" t="n">
        <f aca="false">MIN(1-Inputs!$B$13,MAX(Inputs!$B$13,1/(1+EXP(-(Inputs!$B$15*Q139+Inputs!$B$16)))))</f>
        <v>0.00209571277014943</v>
      </c>
    </row>
    <row r="140" customFormat="false" ht="15" hidden="false" customHeight="false" outlineLevel="0" collapsed="false">
      <c r="A140" s="0" t="n">
        <f aca="false">Loan_Sample!A120</f>
        <v>3398</v>
      </c>
      <c r="B140" s="0" t="n">
        <f aca="false">Loan_Sample!U120</f>
        <v>157660.89</v>
      </c>
      <c r="C140" s="0" t="n">
        <f aca="false">Loan_Sample!K120+Inputs!$B$26</f>
        <v>4.85833311080933</v>
      </c>
      <c r="D140" s="0" t="n">
        <f aca="false">Loan_Sample!L120+Inputs!$B$26</f>
        <v>-1.875</v>
      </c>
      <c r="E140" s="0" t="n">
        <f aca="false">Loan_Sample!E120/(1+Inputs!$B$25/100)</f>
        <v>74.5864715576172</v>
      </c>
      <c r="F140" s="0" t="n">
        <f aca="false">Loan_Sample!H120-Inputs!$B$24/100</f>
        <v>-0.409666538238525</v>
      </c>
      <c r="G140" s="0" t="n">
        <f aca="false">IF(ISNUMBER(C140),INDEX(Scorecard!$D$54:$D$61,SUMPRODUCT(--(Scorecard!$G$54:$G$60&lt;C140))+1),Scorecard!$D$62)</f>
        <v>0.214429354789033</v>
      </c>
      <c r="H140" s="0" t="n">
        <f aca="false">IF(ISNUMBER(D140),INDEX(Scorecard!$D$63:$D$68,SUMPRODUCT(--(Scorecard!$G$63:$G$67&lt;D140))+1),Scorecard!$D$69)</f>
        <v>-0.340582194386522</v>
      </c>
      <c r="I140" s="0" t="n">
        <f aca="false">IF(ISNUMBER(E140),INDEX(Scorecard!$D$19:$D$26,SUMPRODUCT(--(Scorecard!$G$19:$G$25&lt;E140))+1),Scorecard!$D$27)</f>
        <v>-0.0341578513653732</v>
      </c>
      <c r="J140" s="0" t="n">
        <f aca="false">IF(ISNUMBER(F140),INDEX(Scorecard!$D$37:$D$44,SUMPRODUCT(--(Scorecard!$G$37:$G$43&lt;F140))+1),Scorecard!$D$45)</f>
        <v>0.769716833645565</v>
      </c>
      <c r="K140" s="0" t="n">
        <f aca="false">Inputs!$B$10+Scorecard!$J$5*Loan_Sample!Y120+Scorecard!$J$6*Loan_Sample!Z120+Scorecard!$J$7*I140+Scorecard!$J$8*Loan_Sample!AB120+Scorecard!$J$9*J140+Scorecard!$J$10*Loan_Sample!AD120+Scorecard!$J$11*G140+Scorecard!$J$12*H140</f>
        <v>-4.02247427327643</v>
      </c>
      <c r="L140" s="0" t="n">
        <f aca="false">MIN(1-Inputs!$B$13,MAX(Inputs!$B$13,1/(1+EXP(-(Inputs!$B$11*K140+Inputs!$B$12)))))</f>
        <v>0.0165475895183642</v>
      </c>
      <c r="M140" s="0" t="n">
        <f aca="false">Loan_Sample!AH120*Inputs!$B$4*B140</f>
        <v>913.117691786988</v>
      </c>
      <c r="N140" s="0" t="n">
        <f aca="false">L140*Inputs!$B$4*B140</f>
        <v>913.117691786988</v>
      </c>
      <c r="O140" s="0" t="n">
        <f aca="false">Inputs!$B$37+Inputs!$B$38*MAX(Loan_Sample!H120-Inputs!$C$38,0)+Inputs!$B$39*MAX(Loan_Sample!H120-Inputs!$C$39,0)+Inputs!$B$40*MAX(Loan_Sample!H120-Inputs!$C$40,0)+Inputs!$B$41*MAX(Loan_Sample!H120-Inputs!$C$41,0)+Inputs!$B$42*Inputs!$B$14+Inputs!$B$43*MIN(Loan_Sample!I120/Inputs!$B$17,1)+Inputs!$B$44*MIN(Loan_Sample!E120,Inputs!$B$18)+Inputs!$B$45*Loan_Sample!C120</f>
        <v>-6.1128687627361</v>
      </c>
      <c r="P140" s="0" t="n">
        <f aca="false">MIN(1-Inputs!$B$13,MAX(Inputs!$B$13,1/(1+EXP(-(Inputs!$B$15*O140+Inputs!$B$16)))))</f>
        <v>0.00146125046105454</v>
      </c>
      <c r="Q140" s="0" t="n">
        <f aca="false">Inputs!$B$37+Inputs!$B$38*MAX(F140-Inputs!$C$38,0)+Inputs!$B$39*MAX(F140-Inputs!$C$39,0)+Inputs!$B$40*MAX(F140-Inputs!$C$40,0)+Inputs!$B$41*MAX(F140-Inputs!$C$41,0)+Inputs!$B$42*Inputs!$B$14+Inputs!$B$43*MIN(Loan_Sample!I120/Inputs!$B$17,1)+Inputs!$B$44*MIN(E140,Inputs!$B$18)+Inputs!$B$45*Loan_Sample!C120</f>
        <v>-6.1128687627361</v>
      </c>
      <c r="R140" s="0" t="n">
        <f aca="false">MIN(1-Inputs!$B$13,MAX(Inputs!$B$13,1/(1+EXP(-(Inputs!$B$15*Q140+Inputs!$B$16)))))</f>
        <v>0.00146125046105454</v>
      </c>
    </row>
    <row r="141" customFormat="false" ht="15" hidden="false" customHeight="false" outlineLevel="0" collapsed="false">
      <c r="A141" s="0" t="n">
        <f aca="false">Loan_Sample!A121</f>
        <v>3531</v>
      </c>
      <c r="B141" s="0" t="n">
        <f aca="false">Loan_Sample!U121</f>
        <v>110483.58</v>
      </c>
      <c r="C141" s="0" t="n">
        <f aca="false">Loan_Sample!K121+Inputs!$B$26</f>
        <v>3.62307691574097</v>
      </c>
      <c r="D141" s="0" t="n">
        <f aca="false">Loan_Sample!L121+Inputs!$B$26</f>
        <v>-0.276923179626465</v>
      </c>
      <c r="E141" s="0" t="n">
        <f aca="false">Loan_Sample!E121/(1+Inputs!$B$25/100)</f>
        <v>79.118522644043</v>
      </c>
      <c r="F141" s="0" t="n">
        <f aca="false">Loan_Sample!H121-Inputs!$B$24/100</f>
        <v>0.351666688919067</v>
      </c>
      <c r="G141" s="0" t="n">
        <f aca="false">IF(ISNUMBER(C141),INDEX(Scorecard!$D$54:$D$61,SUMPRODUCT(--(Scorecard!$G$54:$G$60&lt;C141))+1),Scorecard!$D$62)</f>
        <v>0.489050497890326</v>
      </c>
      <c r="H141" s="0" t="n">
        <f aca="false">IF(ISNUMBER(D141),INDEX(Scorecard!$D$63:$D$68,SUMPRODUCT(--(Scorecard!$G$63:$G$67&lt;D141))+1),Scorecard!$D$69)</f>
        <v>0.322484508656054</v>
      </c>
      <c r="I141" s="0" t="n">
        <f aca="false">IF(ISNUMBER(E141),INDEX(Scorecard!$D$19:$D$26,SUMPRODUCT(--(Scorecard!$G$19:$G$25&lt;E141))+1),Scorecard!$D$27)</f>
        <v>-0.0341578513653732</v>
      </c>
      <c r="J141" s="0" t="n">
        <f aca="false">IF(ISNUMBER(F141),INDEX(Scorecard!$D$37:$D$44,SUMPRODUCT(--(Scorecard!$G$37:$G$43&lt;F141))+1),Scorecard!$D$45)</f>
        <v>-0.0679520129233634</v>
      </c>
      <c r="K141" s="0" t="n">
        <f aca="false">Inputs!$B$10+Scorecard!$J$5*Loan_Sample!Y121+Scorecard!$J$6*Loan_Sample!Z121+Scorecard!$J$7*I141+Scorecard!$J$8*Loan_Sample!AB121+Scorecard!$J$9*J141+Scorecard!$J$10*Loan_Sample!AD121+Scorecard!$J$11*G141+Scorecard!$J$12*H141</f>
        <v>-2.98945699464287</v>
      </c>
      <c r="L141" s="0" t="n">
        <f aca="false">MIN(1-Inputs!$B$13,MAX(Inputs!$B$13,1/(1+EXP(-(Inputs!$B$11*K141+Inputs!$B$12)))))</f>
        <v>0.0481768853479587</v>
      </c>
      <c r="M141" s="0" t="n">
        <f aca="false">Loan_Sample!AH121*Inputs!$B$4*B141</f>
        <v>1862.96416827221</v>
      </c>
      <c r="N141" s="0" t="n">
        <f aca="false">L141*Inputs!$B$4*B141</f>
        <v>1862.96416827221</v>
      </c>
      <c r="O141" s="0" t="n">
        <f aca="false">Inputs!$B$37+Inputs!$B$38*MAX(Loan_Sample!H121-Inputs!$C$38,0)+Inputs!$B$39*MAX(Loan_Sample!H121-Inputs!$C$39,0)+Inputs!$B$40*MAX(Loan_Sample!H121-Inputs!$C$40,0)+Inputs!$B$41*MAX(Loan_Sample!H121-Inputs!$C$41,0)+Inputs!$B$42*Inputs!$B$14+Inputs!$B$43*MIN(Loan_Sample!I121/Inputs!$B$17,1)+Inputs!$B$44*MIN(Loan_Sample!E121,Inputs!$B$18)+Inputs!$B$45*Loan_Sample!C121</f>
        <v>-5.49896990648001</v>
      </c>
      <c r="P141" s="0" t="n">
        <f aca="false">MIN(1-Inputs!$B$13,MAX(Inputs!$B$13,1/(1+EXP(-(Inputs!$B$15*O141+Inputs!$B$16)))))</f>
        <v>0.00293203830191159</v>
      </c>
      <c r="Q141" s="0" t="n">
        <f aca="false">Inputs!$B$37+Inputs!$B$38*MAX(F141-Inputs!$C$38,0)+Inputs!$B$39*MAX(F141-Inputs!$C$39,0)+Inputs!$B$40*MAX(F141-Inputs!$C$40,0)+Inputs!$B$41*MAX(F141-Inputs!$C$41,0)+Inputs!$B$42*Inputs!$B$14+Inputs!$B$43*MIN(Loan_Sample!I121/Inputs!$B$17,1)+Inputs!$B$44*MIN(E141,Inputs!$B$18)+Inputs!$B$45*Loan_Sample!C121</f>
        <v>-5.49896990648001</v>
      </c>
      <c r="R141" s="0" t="n">
        <f aca="false">MIN(1-Inputs!$B$13,MAX(Inputs!$B$13,1/(1+EXP(-(Inputs!$B$15*Q141+Inputs!$B$16)))))</f>
        <v>0.00293203830191159</v>
      </c>
    </row>
    <row r="142" customFormat="false" ht="15" hidden="false" customHeight="false" outlineLevel="0" collapsed="false">
      <c r="A142" s="0" t="n">
        <f aca="false">Loan_Sample!A122</f>
        <v>3568</v>
      </c>
      <c r="B142" s="0" t="n">
        <f aca="false">Loan_Sample!U122</f>
        <v>325562.06</v>
      </c>
      <c r="C142" s="0" t="n">
        <f aca="false">Loan_Sample!K122+Inputs!$B$26</f>
        <v>4.09999990463257</v>
      </c>
      <c r="D142" s="0" t="n">
        <f aca="false">Loan_Sample!L122+Inputs!$B$26</f>
        <v>-0.458333492279053</v>
      </c>
      <c r="E142" s="0" t="n">
        <f aca="false">Loan_Sample!E122/(1+Inputs!$B$25/100)</f>
        <v>81.9201431274414</v>
      </c>
      <c r="F142" s="0" t="n">
        <f aca="false">Loan_Sample!H122-Inputs!$B$24/100</f>
        <v>-2.99333333969116</v>
      </c>
      <c r="G142" s="0" t="n">
        <f aca="false">IF(ISNUMBER(C142),INDEX(Scorecard!$D$54:$D$61,SUMPRODUCT(--(Scorecard!$G$54:$G$60&lt;C142))+1),Scorecard!$D$62)</f>
        <v>0.489050497890326</v>
      </c>
      <c r="H142" s="0" t="n">
        <f aca="false">IF(ISNUMBER(D142),INDEX(Scorecard!$D$63:$D$68,SUMPRODUCT(--(Scorecard!$G$63:$G$67&lt;D142))+1),Scorecard!$D$69)</f>
        <v>0.322484508656054</v>
      </c>
      <c r="I142" s="0" t="n">
        <f aca="false">IF(ISNUMBER(E142),INDEX(Scorecard!$D$19:$D$26,SUMPRODUCT(--(Scorecard!$G$19:$G$25&lt;E142))+1),Scorecard!$D$27)</f>
        <v>-0.0341578513653732</v>
      </c>
      <c r="J142" s="0" t="n">
        <f aca="false">IF(ISNUMBER(F142),INDEX(Scorecard!$D$37:$D$44,SUMPRODUCT(--(Scorecard!$G$37:$G$43&lt;F142))+1),Scorecard!$D$45)</f>
        <v>1.35057635045042</v>
      </c>
      <c r="K142" s="0" t="n">
        <f aca="false">Inputs!$B$10+Scorecard!$J$5*Loan_Sample!Y122+Scorecard!$J$6*Loan_Sample!Z122+Scorecard!$J$7*I142+Scorecard!$J$8*Loan_Sample!AB122+Scorecard!$J$9*J142+Scorecard!$J$10*Loan_Sample!AD122+Scorecard!$J$11*G142+Scorecard!$J$12*H142</f>
        <v>-4.71216613349071</v>
      </c>
      <c r="L142" s="0" t="n">
        <f aca="false">MIN(1-Inputs!$B$13,MAX(Inputs!$B$13,1/(1+EXP(-(Inputs!$B$11*K142+Inputs!$B$12)))))</f>
        <v>0.00800121238198357</v>
      </c>
      <c r="M142" s="0" t="n">
        <f aca="false">Loan_Sample!AH122*Inputs!$B$4*B142</f>
        <v>911.711914951627</v>
      </c>
      <c r="N142" s="0" t="n">
        <f aca="false">L142*Inputs!$B$4*B142</f>
        <v>911.711914951627</v>
      </c>
      <c r="O142" s="0" t="n">
        <f aca="false">Inputs!$B$37+Inputs!$B$38*MAX(Loan_Sample!H122-Inputs!$C$38,0)+Inputs!$B$39*MAX(Loan_Sample!H122-Inputs!$C$39,0)+Inputs!$B$40*MAX(Loan_Sample!H122-Inputs!$C$40,0)+Inputs!$B$41*MAX(Loan_Sample!H122-Inputs!$C$41,0)+Inputs!$B$42*Inputs!$B$14+Inputs!$B$43*MIN(Loan_Sample!I122/Inputs!$B$17,1)+Inputs!$B$44*MIN(Loan_Sample!E122,Inputs!$B$18)+Inputs!$B$45*Loan_Sample!C122</f>
        <v>-5.55383991384193</v>
      </c>
      <c r="P142" s="0" t="n">
        <f aca="false">MIN(1-Inputs!$B$13,MAX(Inputs!$B$13,1/(1+EXP(-(Inputs!$B$15*O142+Inputs!$B$16)))))</f>
        <v>0.00275522475712639</v>
      </c>
      <c r="Q142" s="0" t="n">
        <f aca="false">Inputs!$B$37+Inputs!$B$38*MAX(F142-Inputs!$C$38,0)+Inputs!$B$39*MAX(F142-Inputs!$C$39,0)+Inputs!$B$40*MAX(F142-Inputs!$C$40,0)+Inputs!$B$41*MAX(F142-Inputs!$C$41,0)+Inputs!$B$42*Inputs!$B$14+Inputs!$B$43*MIN(Loan_Sample!I122/Inputs!$B$17,1)+Inputs!$B$44*MIN(E142,Inputs!$B$18)+Inputs!$B$45*Loan_Sample!C122</f>
        <v>-5.55383991384193</v>
      </c>
      <c r="R142" s="0" t="n">
        <f aca="false">MIN(1-Inputs!$B$13,MAX(Inputs!$B$13,1/(1+EXP(-(Inputs!$B$15*Q142+Inputs!$B$16)))))</f>
        <v>0.00275522475712639</v>
      </c>
    </row>
    <row r="143" customFormat="false" ht="15" hidden="false" customHeight="false" outlineLevel="0" collapsed="false">
      <c r="A143" s="0" t="n">
        <f aca="false">Loan_Sample!A123</f>
        <v>3624</v>
      </c>
      <c r="B143" s="0" t="n">
        <f aca="false">Loan_Sample!U123</f>
        <v>187390.55</v>
      </c>
      <c r="C143" s="0" t="n">
        <f aca="false">Loan_Sample!K123+Inputs!$B$26</f>
        <v>5.33333349227905</v>
      </c>
      <c r="D143" s="0" t="n">
        <f aca="false">Loan_Sample!L123+Inputs!$B$26</f>
        <v>-3.49999952316284</v>
      </c>
      <c r="E143" s="0" t="n">
        <f aca="false">Loan_Sample!E123/(1+Inputs!$B$25/100)</f>
        <v>62.1734580993652</v>
      </c>
      <c r="F143" s="0" t="n">
        <f aca="false">Loan_Sample!H123-Inputs!$B$24/100</f>
        <v>0.735333442687988</v>
      </c>
      <c r="G143" s="0" t="n">
        <f aca="false">IF(ISNUMBER(C143),INDEX(Scorecard!$D$54:$D$61,SUMPRODUCT(--(Scorecard!$G$54:$G$60&lt;C143))+1),Scorecard!$D$62)</f>
        <v>0.126303549215828</v>
      </c>
      <c r="H143" s="0" t="n">
        <f aca="false">IF(ISNUMBER(D143),INDEX(Scorecard!$D$63:$D$68,SUMPRODUCT(--(Scorecard!$G$63:$G$67&lt;D143))+1),Scorecard!$D$69)</f>
        <v>-0.340582194386522</v>
      </c>
      <c r="I143" s="0" t="n">
        <f aca="false">IF(ISNUMBER(E143),INDEX(Scorecard!$D$19:$D$26,SUMPRODUCT(--(Scorecard!$G$19:$G$25&lt;E143))+1),Scorecard!$D$27)</f>
        <v>0.233621608745691</v>
      </c>
      <c r="J143" s="0" t="n">
        <f aca="false">IF(ISNUMBER(F143),INDEX(Scorecard!$D$37:$D$44,SUMPRODUCT(--(Scorecard!$G$37:$G$43&lt;F143))+1),Scorecard!$D$45)</f>
        <v>-0.569454719285959</v>
      </c>
      <c r="K143" s="0" t="n">
        <f aca="false">Inputs!$B$10+Scorecard!$J$5*Loan_Sample!Y123+Scorecard!$J$6*Loan_Sample!Z123+Scorecard!$J$7*I143+Scorecard!$J$8*Loan_Sample!AB123+Scorecard!$J$9*J143+Scorecard!$J$10*Loan_Sample!AD123+Scorecard!$J$11*G143+Scorecard!$J$12*H143</f>
        <v>-2.2239683486633</v>
      </c>
      <c r="L143" s="0" t="n">
        <f aca="false">MIN(1-Inputs!$B$13,MAX(Inputs!$B$13,1/(1+EXP(-(Inputs!$B$11*K143+Inputs!$B$12)))))</f>
        <v>0.102717268055841</v>
      </c>
      <c r="M143" s="0" t="n">
        <f aca="false">Loan_Sample!AH123*Inputs!$B$4*B143</f>
        <v>6736.88587441854</v>
      </c>
      <c r="N143" s="0" t="n">
        <f aca="false">L143*Inputs!$B$4*B143</f>
        <v>6736.88587441854</v>
      </c>
      <c r="O143" s="0" t="n">
        <f aca="false">Inputs!$B$37+Inputs!$B$38*MAX(Loan_Sample!H123-Inputs!$C$38,0)+Inputs!$B$39*MAX(Loan_Sample!H123-Inputs!$C$39,0)+Inputs!$B$40*MAX(Loan_Sample!H123-Inputs!$C$40,0)+Inputs!$B$41*MAX(Loan_Sample!H123-Inputs!$C$41,0)+Inputs!$B$42*Inputs!$B$14+Inputs!$B$43*MIN(Loan_Sample!I123/Inputs!$B$17,1)+Inputs!$B$44*MIN(Loan_Sample!E123,Inputs!$B$18)+Inputs!$B$45*Loan_Sample!C123</f>
        <v>-4.48317356260535</v>
      </c>
      <c r="P143" s="0" t="n">
        <f aca="false">MIN(1-Inputs!$B$13,MAX(Inputs!$B$13,1/(1+EXP(-(Inputs!$B$15*O143+Inputs!$B$16)))))</f>
        <v>0.00924517521393399</v>
      </c>
      <c r="Q143" s="0" t="n">
        <f aca="false">Inputs!$B$37+Inputs!$B$38*MAX(F143-Inputs!$C$38,0)+Inputs!$B$39*MAX(F143-Inputs!$C$39,0)+Inputs!$B$40*MAX(F143-Inputs!$C$40,0)+Inputs!$B$41*MAX(F143-Inputs!$C$41,0)+Inputs!$B$42*Inputs!$B$14+Inputs!$B$43*MIN(Loan_Sample!I123/Inputs!$B$17,1)+Inputs!$B$44*MIN(E143,Inputs!$B$18)+Inputs!$B$45*Loan_Sample!C123</f>
        <v>-4.48317356260535</v>
      </c>
      <c r="R143" s="0" t="n">
        <f aca="false">MIN(1-Inputs!$B$13,MAX(Inputs!$B$13,1/(1+EXP(-(Inputs!$B$15*Q143+Inputs!$B$16)))))</f>
        <v>0.00924517521393399</v>
      </c>
    </row>
    <row r="144" customFormat="false" ht="15" hidden="false" customHeight="false" outlineLevel="0" collapsed="false">
      <c r="A144" s="0" t="n">
        <f aca="false">Loan_Sample!A124</f>
        <v>3639</v>
      </c>
      <c r="B144" s="0" t="n">
        <f aca="false">Loan_Sample!U124</f>
        <v>161249.97</v>
      </c>
      <c r="C144" s="0" t="n">
        <f aca="false">Loan_Sample!K124+Inputs!$B$26</f>
        <v>4.40000009536743</v>
      </c>
      <c r="D144" s="0" t="n">
        <f aca="false">Loan_Sample!L124+Inputs!$B$26</f>
        <v>-0.208333015441895</v>
      </c>
      <c r="E144" s="0" t="n">
        <f aca="false">Loan_Sample!E124/(1+Inputs!$B$25/100)</f>
        <v>47.1341667175293</v>
      </c>
      <c r="F144" s="0" t="n">
        <f aca="false">Loan_Sample!H124-Inputs!$B$24/100</f>
        <v>-2.73033308982849</v>
      </c>
      <c r="G144" s="0" t="n">
        <f aca="false">IF(ISNUMBER(C144),INDEX(Scorecard!$D$54:$D$61,SUMPRODUCT(--(Scorecard!$G$54:$G$60&lt;C144))+1),Scorecard!$D$62)</f>
        <v>0.489050497890326</v>
      </c>
      <c r="H144" s="0" t="n">
        <f aca="false">IF(ISNUMBER(D144),INDEX(Scorecard!$D$63:$D$68,SUMPRODUCT(--(Scorecard!$G$63:$G$67&lt;D144))+1),Scorecard!$D$69)</f>
        <v>0.322484508656054</v>
      </c>
      <c r="I144" s="0" t="n">
        <f aca="false">IF(ISNUMBER(E144),INDEX(Scorecard!$D$19:$D$26,SUMPRODUCT(--(Scorecard!$G$19:$G$25&lt;E144))+1),Scorecard!$D$27)</f>
        <v>0.57899015159425</v>
      </c>
      <c r="J144" s="0" t="n">
        <f aca="false">IF(ISNUMBER(F144),INDEX(Scorecard!$D$37:$D$44,SUMPRODUCT(--(Scorecard!$G$37:$G$43&lt;F144))+1),Scorecard!$D$45)</f>
        <v>1.35057635045042</v>
      </c>
      <c r="K144" s="0" t="n">
        <f aca="false">Inputs!$B$10+Scorecard!$J$5*Loan_Sample!Y124+Scorecard!$J$6*Loan_Sample!Z124+Scorecard!$J$7*I144+Scorecard!$J$8*Loan_Sample!AB124+Scorecard!$J$9*J144+Scorecard!$J$10*Loan_Sample!AD124+Scorecard!$J$11*G144+Scorecard!$J$12*H144</f>
        <v>-6.24710333724646</v>
      </c>
      <c r="L144" s="0" t="n">
        <f aca="false">MIN(1-Inputs!$B$13,MAX(Inputs!$B$13,1/(1+EXP(-(Inputs!$B$11*K144+Inputs!$B$12)))))</f>
        <v>0.00156771251180083</v>
      </c>
      <c r="M144" s="0" t="n">
        <f aca="false">Loan_Sample!AH124*Inputs!$B$4*B144</f>
        <v>88.4777584237779</v>
      </c>
      <c r="N144" s="0" t="n">
        <f aca="false">L144*Inputs!$B$4*B144</f>
        <v>88.4777584237779</v>
      </c>
      <c r="O144" s="0" t="n">
        <f aca="false">Inputs!$B$37+Inputs!$B$38*MAX(Loan_Sample!H124-Inputs!$C$38,0)+Inputs!$B$39*MAX(Loan_Sample!H124-Inputs!$C$39,0)+Inputs!$B$40*MAX(Loan_Sample!H124-Inputs!$C$40,0)+Inputs!$B$41*MAX(Loan_Sample!H124-Inputs!$C$41,0)+Inputs!$B$42*Inputs!$B$14+Inputs!$B$43*MIN(Loan_Sample!I124/Inputs!$B$17,1)+Inputs!$B$44*MIN(Loan_Sample!E124,Inputs!$B$18)+Inputs!$B$45*Loan_Sample!C124</f>
        <v>-5.24995259562462</v>
      </c>
      <c r="P144" s="0" t="n">
        <f aca="false">MIN(1-Inputs!$B$13,MAX(Inputs!$B$13,1/(1+EXP(-(Inputs!$B$15*O144+Inputs!$B$16)))))</f>
        <v>0.00388771436054786</v>
      </c>
      <c r="Q144" s="0" t="n">
        <f aca="false">Inputs!$B$37+Inputs!$B$38*MAX(F144-Inputs!$C$38,0)+Inputs!$B$39*MAX(F144-Inputs!$C$39,0)+Inputs!$B$40*MAX(F144-Inputs!$C$40,0)+Inputs!$B$41*MAX(F144-Inputs!$C$41,0)+Inputs!$B$42*Inputs!$B$14+Inputs!$B$43*MIN(Loan_Sample!I124/Inputs!$B$17,1)+Inputs!$B$44*MIN(E144,Inputs!$B$18)+Inputs!$B$45*Loan_Sample!C124</f>
        <v>-5.24995259562462</v>
      </c>
      <c r="R144" s="0" t="n">
        <f aca="false">MIN(1-Inputs!$B$13,MAX(Inputs!$B$13,1/(1+EXP(-(Inputs!$B$15*Q144+Inputs!$B$16)))))</f>
        <v>0.00388771436054786</v>
      </c>
    </row>
    <row r="145" customFormat="false" ht="15" hidden="false" customHeight="false" outlineLevel="0" collapsed="false">
      <c r="A145" s="0" t="n">
        <f aca="false">Loan_Sample!A125</f>
        <v>3665</v>
      </c>
      <c r="B145" s="0" t="n">
        <f aca="false">Loan_Sample!U125</f>
        <v>198904.89</v>
      </c>
      <c r="C145" s="0" t="n">
        <f aca="false">Loan_Sample!K125+Inputs!$B$26</f>
        <v>4.12307691574097</v>
      </c>
      <c r="D145" s="0" t="n">
        <f aca="false">Loan_Sample!L125+Inputs!$B$26</f>
        <v>-0.276923179626465</v>
      </c>
      <c r="E145" s="0" t="n">
        <f aca="false">Loan_Sample!E125/(1+Inputs!$B$25/100)</f>
        <v>64.5737762451172</v>
      </c>
      <c r="F145" s="0" t="n">
        <f aca="false">Loan_Sample!H125-Inputs!$B$24/100</f>
        <v>0.224666357040405</v>
      </c>
      <c r="G145" s="0" t="n">
        <f aca="false">IF(ISNUMBER(C145),INDEX(Scorecard!$D$54:$D$61,SUMPRODUCT(--(Scorecard!$G$54:$G$60&lt;C145))+1),Scorecard!$D$62)</f>
        <v>0.489050497890326</v>
      </c>
      <c r="H145" s="0" t="n">
        <f aca="false">IF(ISNUMBER(D145),INDEX(Scorecard!$D$63:$D$68,SUMPRODUCT(--(Scorecard!$G$63:$G$67&lt;D145))+1),Scorecard!$D$69)</f>
        <v>0.322484508656054</v>
      </c>
      <c r="I145" s="0" t="n">
        <f aca="false">IF(ISNUMBER(E145),INDEX(Scorecard!$D$19:$D$26,SUMPRODUCT(--(Scorecard!$G$19:$G$25&lt;E145))+1),Scorecard!$D$27)</f>
        <v>0.233621608745691</v>
      </c>
      <c r="J145" s="0" t="n">
        <f aca="false">IF(ISNUMBER(F145),INDEX(Scorecard!$D$37:$D$44,SUMPRODUCT(--(Scorecard!$G$37:$G$43&lt;F145))+1),Scorecard!$D$45)</f>
        <v>-0.0679520129233634</v>
      </c>
      <c r="K145" s="0" t="n">
        <f aca="false">Inputs!$B$10+Scorecard!$J$5*Loan_Sample!Y125+Scorecard!$J$6*Loan_Sample!Z125+Scorecard!$J$7*I145+Scorecard!$J$8*Loan_Sample!AB125+Scorecard!$J$9*J145+Scorecard!$J$10*Loan_Sample!AD125+Scorecard!$J$11*G145+Scorecard!$J$12*H145</f>
        <v>-5.20219624894817</v>
      </c>
      <c r="L145" s="0" t="n">
        <f aca="false">MIN(1-Inputs!$B$13,MAX(Inputs!$B$13,1/(1+EXP(-(Inputs!$B$11*K145+Inputs!$B$12)))))</f>
        <v>0.00476081712540154</v>
      </c>
      <c r="M145" s="0" t="n">
        <f aca="false">Loan_Sample!AH125*Inputs!$B$4*B145</f>
        <v>331.432432323338</v>
      </c>
      <c r="N145" s="0" t="n">
        <f aca="false">L145*Inputs!$B$4*B145</f>
        <v>331.432432323338</v>
      </c>
      <c r="O145" s="0" t="n">
        <f aca="false">Inputs!$B$37+Inputs!$B$38*MAX(Loan_Sample!H125-Inputs!$C$38,0)+Inputs!$B$39*MAX(Loan_Sample!H125-Inputs!$C$39,0)+Inputs!$B$40*MAX(Loan_Sample!H125-Inputs!$C$40,0)+Inputs!$B$41*MAX(Loan_Sample!H125-Inputs!$C$41,0)+Inputs!$B$42*Inputs!$B$14+Inputs!$B$43*MIN(Loan_Sample!I125/Inputs!$B$17,1)+Inputs!$B$44*MIN(Loan_Sample!E125,Inputs!$B$18)+Inputs!$B$45*Loan_Sample!C125</f>
        <v>-4.86117838191973</v>
      </c>
      <c r="P145" s="0" t="n">
        <f aca="false">MIN(1-Inputs!$B$13,MAX(Inputs!$B$13,1/(1+EXP(-(Inputs!$B$15*O145+Inputs!$B$16)))))</f>
        <v>0.00603527311085988</v>
      </c>
      <c r="Q145" s="0" t="n">
        <f aca="false">Inputs!$B$37+Inputs!$B$38*MAX(F145-Inputs!$C$38,0)+Inputs!$B$39*MAX(F145-Inputs!$C$39,0)+Inputs!$B$40*MAX(F145-Inputs!$C$40,0)+Inputs!$B$41*MAX(F145-Inputs!$C$41,0)+Inputs!$B$42*Inputs!$B$14+Inputs!$B$43*MIN(Loan_Sample!I125/Inputs!$B$17,1)+Inputs!$B$44*MIN(E145,Inputs!$B$18)+Inputs!$B$45*Loan_Sample!C125</f>
        <v>-4.86117838191973</v>
      </c>
      <c r="R145" s="0" t="n">
        <f aca="false">MIN(1-Inputs!$B$13,MAX(Inputs!$B$13,1/(1+EXP(-(Inputs!$B$15*Q145+Inputs!$B$16)))))</f>
        <v>0.00603527311085988</v>
      </c>
    </row>
    <row r="146" customFormat="false" ht="15" hidden="false" customHeight="false" outlineLevel="0" collapsed="false">
      <c r="A146" s="0" t="n">
        <f aca="false">Loan_Sample!A126</f>
        <v>3727</v>
      </c>
      <c r="B146" s="0" t="n">
        <f aca="false">Loan_Sample!U126</f>
        <v>618285.94</v>
      </c>
      <c r="C146" s="0" t="n">
        <f aca="false">Loan_Sample!K126+Inputs!$B$26</f>
        <v>4.80000019073486</v>
      </c>
      <c r="D146" s="0" t="n">
        <f aca="false">Loan_Sample!L126+Inputs!$B$26</f>
        <v>-0.208333015441895</v>
      </c>
      <c r="E146" s="0" t="n">
        <f aca="false">Loan_Sample!E126/(1+Inputs!$B$25/100)</f>
        <v>70.1583480834961</v>
      </c>
      <c r="F146" s="0" t="n">
        <f aca="false">Loan_Sample!H126-Inputs!$B$24/100</f>
        <v>-2.47833299636841</v>
      </c>
      <c r="G146" s="0" t="n">
        <f aca="false">IF(ISNUMBER(C146),INDEX(Scorecard!$D$54:$D$61,SUMPRODUCT(--(Scorecard!$G$54:$G$60&lt;C146))+1),Scorecard!$D$62)</f>
        <v>0.409483001259379</v>
      </c>
      <c r="H146" s="0" t="n">
        <f aca="false">IF(ISNUMBER(D146),INDEX(Scorecard!$D$63:$D$68,SUMPRODUCT(--(Scorecard!$G$63:$G$67&lt;D146))+1),Scorecard!$D$69)</f>
        <v>0.322484508656054</v>
      </c>
      <c r="I146" s="0" t="n">
        <f aca="false">IF(ISNUMBER(E146),INDEX(Scorecard!$D$19:$D$26,SUMPRODUCT(--(Scorecard!$G$19:$G$25&lt;E146))+1),Scorecard!$D$27)</f>
        <v>0.0530843085177338</v>
      </c>
      <c r="J146" s="0" t="n">
        <f aca="false">IF(ISNUMBER(F146),INDEX(Scorecard!$D$37:$D$44,SUMPRODUCT(--(Scorecard!$G$37:$G$43&lt;F146))+1),Scorecard!$D$45)</f>
        <v>1.35057635045042</v>
      </c>
      <c r="K146" s="0" t="n">
        <f aca="false">Inputs!$B$10+Scorecard!$J$5*Loan_Sample!Y126+Scorecard!$J$6*Loan_Sample!Z126+Scorecard!$J$7*I146+Scorecard!$J$8*Loan_Sample!AB126+Scorecard!$J$9*J146+Scorecard!$J$10*Loan_Sample!AD126+Scorecard!$J$11*G146+Scorecard!$J$12*H146</f>
        <v>-4.2238099739272</v>
      </c>
      <c r="L146" s="0" t="n">
        <f aca="false">MIN(1-Inputs!$B$13,MAX(Inputs!$B$13,1/(1+EXP(-(Inputs!$B$11*K146+Inputs!$B$12)))))</f>
        <v>0.0133938075076595</v>
      </c>
      <c r="M146" s="0" t="n">
        <f aca="false">Loan_Sample!AH126*Inputs!$B$4*B146</f>
        <v>2898.42100276831</v>
      </c>
      <c r="N146" s="0" t="n">
        <f aca="false">L146*Inputs!$B$4*B146</f>
        <v>2898.42100276831</v>
      </c>
      <c r="O146" s="0" t="n">
        <f aca="false">Inputs!$B$37+Inputs!$B$38*MAX(Loan_Sample!H126-Inputs!$C$38,0)+Inputs!$B$39*MAX(Loan_Sample!H126-Inputs!$C$39,0)+Inputs!$B$40*MAX(Loan_Sample!H126-Inputs!$C$40,0)+Inputs!$B$41*MAX(Loan_Sample!H126-Inputs!$C$41,0)+Inputs!$B$42*Inputs!$B$14+Inputs!$B$43*MIN(Loan_Sample!I126/Inputs!$B$17,1)+Inputs!$B$44*MIN(Loan_Sample!E126,Inputs!$B$18)+Inputs!$B$45*Loan_Sample!C126</f>
        <v>-5.61385217737258</v>
      </c>
      <c r="P146" s="0" t="n">
        <f aca="false">MIN(1-Inputs!$B$13,MAX(Inputs!$B$13,1/(1+EXP(-(Inputs!$B$15*O146+Inputs!$B$16)))))</f>
        <v>0.0025739942669624</v>
      </c>
      <c r="Q146" s="0" t="n">
        <f aca="false">Inputs!$B$37+Inputs!$B$38*MAX(F146-Inputs!$C$38,0)+Inputs!$B$39*MAX(F146-Inputs!$C$39,0)+Inputs!$B$40*MAX(F146-Inputs!$C$40,0)+Inputs!$B$41*MAX(F146-Inputs!$C$41,0)+Inputs!$B$42*Inputs!$B$14+Inputs!$B$43*MIN(Loan_Sample!I126/Inputs!$B$17,1)+Inputs!$B$44*MIN(E146,Inputs!$B$18)+Inputs!$B$45*Loan_Sample!C126</f>
        <v>-5.61385217737258</v>
      </c>
      <c r="R146" s="0" t="n">
        <f aca="false">MIN(1-Inputs!$B$13,MAX(Inputs!$B$13,1/(1+EXP(-(Inputs!$B$15*Q146+Inputs!$B$16)))))</f>
        <v>0.0025739942669624</v>
      </c>
    </row>
    <row r="147" customFormat="false" ht="15" hidden="false" customHeight="false" outlineLevel="0" collapsed="false">
      <c r="A147" s="0" t="n">
        <f aca="false">Loan_Sample!A127</f>
        <v>3728</v>
      </c>
      <c r="B147" s="0" t="n">
        <f aca="false">Loan_Sample!U127</f>
        <v>94777.01</v>
      </c>
      <c r="C147" s="0" t="n">
        <f aca="false">Loan_Sample!K127+Inputs!$B$26</f>
        <v>4.0230770111084</v>
      </c>
      <c r="D147" s="0" t="n">
        <f aca="false">Loan_Sample!L127+Inputs!$B$26</f>
        <v>-0.276923179626465</v>
      </c>
      <c r="E147" s="0" t="n">
        <f aca="false">Loan_Sample!E127/(1+Inputs!$B$25/100)</f>
        <v>70.2519226074219</v>
      </c>
      <c r="F147" s="0" t="n">
        <f aca="false">Loan_Sample!H127-Inputs!$B$24/100</f>
        <v>0.707666635513306</v>
      </c>
      <c r="G147" s="0" t="n">
        <f aca="false">IF(ISNUMBER(C147),INDEX(Scorecard!$D$54:$D$61,SUMPRODUCT(--(Scorecard!$G$54:$G$60&lt;C147))+1),Scorecard!$D$62)</f>
        <v>0.489050497890326</v>
      </c>
      <c r="H147" s="0" t="n">
        <f aca="false">IF(ISNUMBER(D147),INDEX(Scorecard!$D$63:$D$68,SUMPRODUCT(--(Scorecard!$G$63:$G$67&lt;D147))+1),Scorecard!$D$69)</f>
        <v>0.322484508656054</v>
      </c>
      <c r="I147" s="0" t="n">
        <f aca="false">IF(ISNUMBER(E147),INDEX(Scorecard!$D$19:$D$26,SUMPRODUCT(--(Scorecard!$G$19:$G$25&lt;E147))+1),Scorecard!$D$27)</f>
        <v>0.0530843085177338</v>
      </c>
      <c r="J147" s="0" t="n">
        <f aca="false">IF(ISNUMBER(F147),INDEX(Scorecard!$D$37:$D$44,SUMPRODUCT(--(Scorecard!$G$37:$G$43&lt;F147))+1),Scorecard!$D$45)</f>
        <v>-0.569454719285959</v>
      </c>
      <c r="K147" s="0" t="n">
        <f aca="false">Inputs!$B$10+Scorecard!$J$5*Loan_Sample!Y127+Scorecard!$J$6*Loan_Sample!Z127+Scorecard!$J$7*I147+Scorecard!$J$8*Loan_Sample!AB127+Scorecard!$J$9*J147+Scorecard!$J$10*Loan_Sample!AD127+Scorecard!$J$11*G147+Scorecard!$J$12*H147</f>
        <v>-3.05687148744379</v>
      </c>
      <c r="L147" s="0" t="n">
        <f aca="false">MIN(1-Inputs!$B$13,MAX(Inputs!$B$13,1/(1+EXP(-(Inputs!$B$11*K147+Inputs!$B$12)))))</f>
        <v>0.0449860991332785</v>
      </c>
      <c r="M147" s="0" t="n">
        <f aca="false">Loan_Sample!AH127*Inputs!$B$4*B147</f>
        <v>1492.2767885955</v>
      </c>
      <c r="N147" s="0" t="n">
        <f aca="false">L147*Inputs!$B$4*B147</f>
        <v>1492.2767885955</v>
      </c>
      <c r="O147" s="0" t="n">
        <f aca="false">Inputs!$B$37+Inputs!$B$38*MAX(Loan_Sample!H127-Inputs!$C$38,0)+Inputs!$B$39*MAX(Loan_Sample!H127-Inputs!$C$39,0)+Inputs!$B$40*MAX(Loan_Sample!H127-Inputs!$C$40,0)+Inputs!$B$41*MAX(Loan_Sample!H127-Inputs!$C$41,0)+Inputs!$B$42*Inputs!$B$14+Inputs!$B$43*MIN(Loan_Sample!I127/Inputs!$B$17,1)+Inputs!$B$44*MIN(Loan_Sample!E127,Inputs!$B$18)+Inputs!$B$45*Loan_Sample!C127</f>
        <v>-3.91419319136326</v>
      </c>
      <c r="P147" s="0" t="n">
        <f aca="false">MIN(1-Inputs!$B$13,MAX(Inputs!$B$13,1/(1+EXP(-(Inputs!$B$15*O147+Inputs!$B$16)))))</f>
        <v>0.0175060228482664</v>
      </c>
      <c r="Q147" s="0" t="n">
        <f aca="false">Inputs!$B$37+Inputs!$B$38*MAX(F147-Inputs!$C$38,0)+Inputs!$B$39*MAX(F147-Inputs!$C$39,0)+Inputs!$B$40*MAX(F147-Inputs!$C$40,0)+Inputs!$B$41*MAX(F147-Inputs!$C$41,0)+Inputs!$B$42*Inputs!$B$14+Inputs!$B$43*MIN(Loan_Sample!I127/Inputs!$B$17,1)+Inputs!$B$44*MIN(E147,Inputs!$B$18)+Inputs!$B$45*Loan_Sample!C127</f>
        <v>-3.91419319136326</v>
      </c>
      <c r="R147" s="0" t="n">
        <f aca="false">MIN(1-Inputs!$B$13,MAX(Inputs!$B$13,1/(1+EXP(-(Inputs!$B$15*Q147+Inputs!$B$16)))))</f>
        <v>0.0175060228482664</v>
      </c>
    </row>
    <row r="148" customFormat="false" ht="15" hidden="false" customHeight="false" outlineLevel="0" collapsed="false">
      <c r="A148" s="0" t="n">
        <f aca="false">Loan_Sample!A128</f>
        <v>3731</v>
      </c>
      <c r="B148" s="0" t="n">
        <f aca="false">Loan_Sample!U128</f>
        <v>188238.22</v>
      </c>
      <c r="C148" s="0" t="n">
        <f aca="false">Loan_Sample!K128+Inputs!$B$26</f>
        <v>4.80000019073486</v>
      </c>
      <c r="D148" s="0" t="n">
        <f aca="false">Loan_Sample!L128+Inputs!$B$26</f>
        <v>-0.458333015441895</v>
      </c>
      <c r="E148" s="0" t="n">
        <f aca="false">Loan_Sample!E128/(1+Inputs!$B$25/100)</f>
        <v>68.4019165039063</v>
      </c>
      <c r="F148" s="0" t="n">
        <f aca="false">Loan_Sample!H128-Inputs!$B$24/100</f>
        <v>-3.18333339691162</v>
      </c>
      <c r="G148" s="0" t="n">
        <f aca="false">IF(ISNUMBER(C148),INDEX(Scorecard!$D$54:$D$61,SUMPRODUCT(--(Scorecard!$G$54:$G$60&lt;C148))+1),Scorecard!$D$62)</f>
        <v>0.409483001259379</v>
      </c>
      <c r="H148" s="0" t="n">
        <f aca="false">IF(ISNUMBER(D148),INDEX(Scorecard!$D$63:$D$68,SUMPRODUCT(--(Scorecard!$G$63:$G$67&lt;D148))+1),Scorecard!$D$69)</f>
        <v>0.322484508656054</v>
      </c>
      <c r="I148" s="0" t="n">
        <f aca="false">IF(ISNUMBER(E148),INDEX(Scorecard!$D$19:$D$26,SUMPRODUCT(--(Scorecard!$G$19:$G$25&lt;E148))+1),Scorecard!$D$27)</f>
        <v>0.0530843085177338</v>
      </c>
      <c r="J148" s="0" t="n">
        <f aca="false">IF(ISNUMBER(F148),INDEX(Scorecard!$D$37:$D$44,SUMPRODUCT(--(Scorecard!$G$37:$G$43&lt;F148))+1),Scorecard!$D$45)</f>
        <v>1.35057635045042</v>
      </c>
      <c r="K148" s="0" t="n">
        <f aca="false">Inputs!$B$10+Scorecard!$J$5*Loan_Sample!Y128+Scorecard!$J$6*Loan_Sample!Z128+Scorecard!$J$7*I148+Scorecard!$J$8*Loan_Sample!AB128+Scorecard!$J$9*J148+Scorecard!$J$10*Loan_Sample!AD128+Scorecard!$J$11*G148+Scorecard!$J$12*H148</f>
        <v>-4.15541224213397</v>
      </c>
      <c r="L148" s="0" t="n">
        <f aca="false">MIN(1-Inputs!$B$13,MAX(Inputs!$B$13,1/(1+EXP(-(Inputs!$B$11*K148+Inputs!$B$12)))))</f>
        <v>0.0143924039631274</v>
      </c>
      <c r="M148" s="0" t="n">
        <f aca="false">Loan_Sample!AH128*Inputs!$B$4*B148</f>
        <v>948.220176239017</v>
      </c>
      <c r="N148" s="0" t="n">
        <f aca="false">L148*Inputs!$B$4*B148</f>
        <v>948.220176239017</v>
      </c>
      <c r="O148" s="0" t="n">
        <f aca="false">Inputs!$B$37+Inputs!$B$38*MAX(Loan_Sample!H128-Inputs!$C$38,0)+Inputs!$B$39*MAX(Loan_Sample!H128-Inputs!$C$39,0)+Inputs!$B$40*MAX(Loan_Sample!H128-Inputs!$C$40,0)+Inputs!$B$41*MAX(Loan_Sample!H128-Inputs!$C$41,0)+Inputs!$B$42*Inputs!$B$14+Inputs!$B$43*MIN(Loan_Sample!I128/Inputs!$B$17,1)+Inputs!$B$44*MIN(Loan_Sample!E128,Inputs!$B$18)+Inputs!$B$45*Loan_Sample!C128</f>
        <v>-5.85028246116544</v>
      </c>
      <c r="P148" s="0" t="n">
        <f aca="false">MIN(1-Inputs!$B$13,MAX(Inputs!$B$13,1/(1+EXP(-(Inputs!$B$15*O148+Inputs!$B$16)))))</f>
        <v>0.00196853992451157</v>
      </c>
      <c r="Q148" s="0" t="n">
        <f aca="false">Inputs!$B$37+Inputs!$B$38*MAX(F148-Inputs!$C$38,0)+Inputs!$B$39*MAX(F148-Inputs!$C$39,0)+Inputs!$B$40*MAX(F148-Inputs!$C$40,0)+Inputs!$B$41*MAX(F148-Inputs!$C$41,0)+Inputs!$B$42*Inputs!$B$14+Inputs!$B$43*MIN(Loan_Sample!I128/Inputs!$B$17,1)+Inputs!$B$44*MIN(E148,Inputs!$B$18)+Inputs!$B$45*Loan_Sample!C128</f>
        <v>-5.85028246116544</v>
      </c>
      <c r="R148" s="0" t="n">
        <f aca="false">MIN(1-Inputs!$B$13,MAX(Inputs!$B$13,1/(1+EXP(-(Inputs!$B$15*Q148+Inputs!$B$16)))))</f>
        <v>0.00196853992451157</v>
      </c>
    </row>
    <row r="149" customFormat="false" ht="15" hidden="false" customHeight="false" outlineLevel="0" collapsed="false">
      <c r="A149" s="0" t="n">
        <f aca="false">Loan_Sample!A129</f>
        <v>3765</v>
      </c>
      <c r="B149" s="0" t="n">
        <f aca="false">Loan_Sample!U129</f>
        <v>77234.945</v>
      </c>
      <c r="C149" s="0" t="n">
        <f aca="false">Loan_Sample!K129+Inputs!$B$26</f>
        <v>3.82307696342468</v>
      </c>
      <c r="D149" s="0" t="n">
        <f aca="false">Loan_Sample!L129+Inputs!$B$26</f>
        <v>-0.276922941207886</v>
      </c>
      <c r="E149" s="0" t="n">
        <f aca="false">Loan_Sample!E129/(1+Inputs!$B$25/100)</f>
        <v>63.7003746032715</v>
      </c>
      <c r="F149" s="0" t="n">
        <f aca="false">Loan_Sample!H129-Inputs!$B$24/100</f>
        <v>0.0656664371490479</v>
      </c>
      <c r="G149" s="0" t="n">
        <f aca="false">IF(ISNUMBER(C149),INDEX(Scorecard!$D$54:$D$61,SUMPRODUCT(--(Scorecard!$G$54:$G$60&lt;C149))+1),Scorecard!$D$62)</f>
        <v>0.489050497890326</v>
      </c>
      <c r="H149" s="0" t="n">
        <f aca="false">IF(ISNUMBER(D149),INDEX(Scorecard!$D$63:$D$68,SUMPRODUCT(--(Scorecard!$G$63:$G$67&lt;D149))+1),Scorecard!$D$69)</f>
        <v>0.322484508656054</v>
      </c>
      <c r="I149" s="0" t="n">
        <f aca="false">IF(ISNUMBER(E149),INDEX(Scorecard!$D$19:$D$26,SUMPRODUCT(--(Scorecard!$G$19:$G$25&lt;E149))+1),Scorecard!$D$27)</f>
        <v>0.233621608745691</v>
      </c>
      <c r="J149" s="0" t="n">
        <f aca="false">IF(ISNUMBER(F149),INDEX(Scorecard!$D$37:$D$44,SUMPRODUCT(--(Scorecard!$G$37:$G$43&lt;F149))+1),Scorecard!$D$45)</f>
        <v>0.330501541082344</v>
      </c>
      <c r="K149" s="0" t="n">
        <f aca="false">Inputs!$B$10+Scorecard!$J$5*Loan_Sample!Y129+Scorecard!$J$6*Loan_Sample!Z129+Scorecard!$J$7*I149+Scorecard!$J$8*Loan_Sample!AB129+Scorecard!$J$9*J149+Scorecard!$J$10*Loan_Sample!AD129+Scorecard!$J$11*G149+Scorecard!$J$12*H149</f>
        <v>-4.96191940780438</v>
      </c>
      <c r="L149" s="0" t="n">
        <f aca="false">MIN(1-Inputs!$B$13,MAX(Inputs!$B$13,1/(1+EXP(-(Inputs!$B$11*K149+Inputs!$B$12)))))</f>
        <v>0.00614228128955077</v>
      </c>
      <c r="M149" s="0" t="n">
        <f aca="false">Loan_Sample!AH129*Inputs!$B$4*B149</f>
        <v>166.039565150544</v>
      </c>
      <c r="N149" s="0" t="n">
        <f aca="false">L149*Inputs!$B$4*B149</f>
        <v>166.039565150544</v>
      </c>
      <c r="O149" s="0" t="n">
        <f aca="false">Inputs!$B$37+Inputs!$B$38*MAX(Loan_Sample!H129-Inputs!$C$38,0)+Inputs!$B$39*MAX(Loan_Sample!H129-Inputs!$C$39,0)+Inputs!$B$40*MAX(Loan_Sample!H129-Inputs!$C$40,0)+Inputs!$B$41*MAX(Loan_Sample!H129-Inputs!$C$41,0)+Inputs!$B$42*Inputs!$B$14+Inputs!$B$43*MIN(Loan_Sample!I129/Inputs!$B$17,1)+Inputs!$B$44*MIN(Loan_Sample!E129,Inputs!$B$18)+Inputs!$B$45*Loan_Sample!C129</f>
        <v>-5.36193881774957</v>
      </c>
      <c r="P149" s="0" t="n">
        <f aca="false">MIN(1-Inputs!$B$13,MAX(Inputs!$B$13,1/(1+EXP(-(Inputs!$B$15*O149+Inputs!$B$16)))))</f>
        <v>0.00342458559866605</v>
      </c>
      <c r="Q149" s="0" t="n">
        <f aca="false">Inputs!$B$37+Inputs!$B$38*MAX(F149-Inputs!$C$38,0)+Inputs!$B$39*MAX(F149-Inputs!$C$39,0)+Inputs!$B$40*MAX(F149-Inputs!$C$40,0)+Inputs!$B$41*MAX(F149-Inputs!$C$41,0)+Inputs!$B$42*Inputs!$B$14+Inputs!$B$43*MIN(Loan_Sample!I129/Inputs!$B$17,1)+Inputs!$B$44*MIN(E149,Inputs!$B$18)+Inputs!$B$45*Loan_Sample!C129</f>
        <v>-5.36193881774957</v>
      </c>
      <c r="R149" s="0" t="n">
        <f aca="false">MIN(1-Inputs!$B$13,MAX(Inputs!$B$13,1/(1+EXP(-(Inputs!$B$15*Q149+Inputs!$B$16)))))</f>
        <v>0.00342458559866605</v>
      </c>
    </row>
    <row r="150" customFormat="false" ht="15" hidden="false" customHeight="false" outlineLevel="0" collapsed="false">
      <c r="A150" s="0" t="n">
        <f aca="false">Loan_Sample!A130</f>
        <v>3801</v>
      </c>
      <c r="B150" s="0" t="n">
        <f aca="false">Loan_Sample!U130</f>
        <v>163754.4</v>
      </c>
      <c r="C150" s="0" t="n">
        <f aca="false">Loan_Sample!K130+Inputs!$B$26</f>
        <v>5.33333349227905</v>
      </c>
      <c r="D150" s="0" t="n">
        <f aca="false">Loan_Sample!L130+Inputs!$B$26</f>
        <v>-3.49999952316284</v>
      </c>
      <c r="E150" s="0" t="n">
        <f aca="false">Loan_Sample!E130/(1+Inputs!$B$25/100)</f>
        <v>78.5453414916992</v>
      </c>
      <c r="F150" s="0" t="n">
        <f aca="false">Loan_Sample!H130-Inputs!$B$24/100</f>
        <v>0.744333267211914</v>
      </c>
      <c r="G150" s="0" t="n">
        <f aca="false">IF(ISNUMBER(C150),INDEX(Scorecard!$D$54:$D$61,SUMPRODUCT(--(Scorecard!$G$54:$G$60&lt;C150))+1),Scorecard!$D$62)</f>
        <v>0.126303549215828</v>
      </c>
      <c r="H150" s="0" t="n">
        <f aca="false">IF(ISNUMBER(D150),INDEX(Scorecard!$D$63:$D$68,SUMPRODUCT(--(Scorecard!$G$63:$G$67&lt;D150))+1),Scorecard!$D$69)</f>
        <v>-0.340582194386522</v>
      </c>
      <c r="I150" s="0" t="n">
        <f aca="false">IF(ISNUMBER(E150),INDEX(Scorecard!$D$19:$D$26,SUMPRODUCT(--(Scorecard!$G$19:$G$25&lt;E150))+1),Scorecard!$D$27)</f>
        <v>-0.0341578513653732</v>
      </c>
      <c r="J150" s="0" t="n">
        <f aca="false">IF(ISNUMBER(F150),INDEX(Scorecard!$D$37:$D$44,SUMPRODUCT(--(Scorecard!$G$37:$G$43&lt;F150))+1),Scorecard!$D$45)</f>
        <v>-0.569454719285959</v>
      </c>
      <c r="K150" s="0" t="n">
        <f aca="false">Inputs!$B$10+Scorecard!$J$5*Loan_Sample!Y130+Scorecard!$J$6*Loan_Sample!Z130+Scorecard!$J$7*I150+Scorecard!$J$8*Loan_Sample!AB130+Scorecard!$J$9*J150+Scorecard!$J$10*Loan_Sample!AD130+Scorecard!$J$11*G150+Scorecard!$J$12*H150</f>
        <v>-4.10042478036244</v>
      </c>
      <c r="L150" s="0" t="n">
        <f aca="false">MIN(1-Inputs!$B$13,MAX(Inputs!$B$13,1/(1+EXP(-(Inputs!$B$11*K150+Inputs!$B$12)))))</f>
        <v>0.0152481117065268</v>
      </c>
      <c r="M150" s="0" t="n">
        <f aca="false">Loan_Sample!AH130*Inputs!$B$4*B150</f>
        <v>873.930884272346</v>
      </c>
      <c r="N150" s="0" t="n">
        <f aca="false">L150*Inputs!$B$4*B150</f>
        <v>873.930884272346</v>
      </c>
      <c r="O150" s="0" t="n">
        <f aca="false">Inputs!$B$37+Inputs!$B$38*MAX(Loan_Sample!H130-Inputs!$C$38,0)+Inputs!$B$39*MAX(Loan_Sample!H130-Inputs!$C$39,0)+Inputs!$B$40*MAX(Loan_Sample!H130-Inputs!$C$40,0)+Inputs!$B$41*MAX(Loan_Sample!H130-Inputs!$C$41,0)+Inputs!$B$42*Inputs!$B$14+Inputs!$B$43*MIN(Loan_Sample!I130/Inputs!$B$17,1)+Inputs!$B$44*MIN(Loan_Sample!E130,Inputs!$B$18)+Inputs!$B$45*Loan_Sample!C130</f>
        <v>-4.18438015836838</v>
      </c>
      <c r="P150" s="0" t="n">
        <f aca="false">MIN(1-Inputs!$B$13,MAX(Inputs!$B$13,1/(1+EXP(-(Inputs!$B$15*O150+Inputs!$B$16)))))</f>
        <v>0.0129362985223651</v>
      </c>
      <c r="Q150" s="0" t="n">
        <f aca="false">Inputs!$B$37+Inputs!$B$38*MAX(F150-Inputs!$C$38,0)+Inputs!$B$39*MAX(F150-Inputs!$C$39,0)+Inputs!$B$40*MAX(F150-Inputs!$C$40,0)+Inputs!$B$41*MAX(F150-Inputs!$C$41,0)+Inputs!$B$42*Inputs!$B$14+Inputs!$B$43*MIN(Loan_Sample!I130/Inputs!$B$17,1)+Inputs!$B$44*MIN(E150,Inputs!$B$18)+Inputs!$B$45*Loan_Sample!C130</f>
        <v>-4.18438015836838</v>
      </c>
      <c r="R150" s="0" t="n">
        <f aca="false">MIN(1-Inputs!$B$13,MAX(Inputs!$B$13,1/(1+EXP(-(Inputs!$B$15*Q150+Inputs!$B$16)))))</f>
        <v>0.0129362985223651</v>
      </c>
    </row>
    <row r="151" customFormat="false" ht="15" hidden="false" customHeight="false" outlineLevel="0" collapsed="false">
      <c r="A151" s="0" t="n">
        <f aca="false">Loan_Sample!A131</f>
        <v>3837</v>
      </c>
      <c r="B151" s="0" t="n">
        <f aca="false">Loan_Sample!U131</f>
        <v>304890.22</v>
      </c>
      <c r="C151" s="0" t="n">
        <f aca="false">Loan_Sample!K131+Inputs!$B$26</f>
        <v>5.00833320617676</v>
      </c>
      <c r="D151" s="0" t="n">
        <f aca="false">Loan_Sample!L131+Inputs!$B$26</f>
        <v>-1.125</v>
      </c>
      <c r="E151" s="0" t="n">
        <f aca="false">Loan_Sample!E131/(1+Inputs!$B$25/100)</f>
        <v>58.4768829345703</v>
      </c>
      <c r="F151" s="0" t="n">
        <f aca="false">Loan_Sample!H131-Inputs!$B$24/100</f>
        <v>-2.34933304786682</v>
      </c>
      <c r="G151" s="0" t="n">
        <f aca="false">IF(ISNUMBER(C151),INDEX(Scorecard!$D$54:$D$61,SUMPRODUCT(--(Scorecard!$G$54:$G$60&lt;C151))+1),Scorecard!$D$62)</f>
        <v>0.214429354789033</v>
      </c>
      <c r="H151" s="0" t="n">
        <f aca="false">IF(ISNUMBER(D151),INDEX(Scorecard!$D$63:$D$68,SUMPRODUCT(--(Scorecard!$G$63:$G$67&lt;D151))+1),Scorecard!$D$69)</f>
        <v>-0.340582194386522</v>
      </c>
      <c r="I151" s="0" t="n">
        <f aca="false">IF(ISNUMBER(E151),INDEX(Scorecard!$D$19:$D$26,SUMPRODUCT(--(Scorecard!$G$19:$G$25&lt;E151))+1),Scorecard!$D$27)</f>
        <v>0.267179331770092</v>
      </c>
      <c r="J151" s="0" t="n">
        <f aca="false">IF(ISNUMBER(F151),INDEX(Scorecard!$D$37:$D$44,SUMPRODUCT(--(Scorecard!$G$37:$G$43&lt;F151))+1),Scorecard!$D$45)</f>
        <v>1.35057635045042</v>
      </c>
      <c r="K151" s="0" t="n">
        <f aca="false">Inputs!$B$10+Scorecard!$J$5*Loan_Sample!Y131+Scorecard!$J$6*Loan_Sample!Z131+Scorecard!$J$7*I151+Scorecard!$J$8*Loan_Sample!AB131+Scorecard!$J$9*J151+Scorecard!$J$10*Loan_Sample!AD131+Scorecard!$J$11*G151+Scorecard!$J$12*H151</f>
        <v>-3.37563837856536</v>
      </c>
      <c r="L151" s="0" t="n">
        <f aca="false">MIN(1-Inputs!$B$13,MAX(Inputs!$B$13,1/(1+EXP(-(Inputs!$B$11*K151+Inputs!$B$12)))))</f>
        <v>0.032445224799417</v>
      </c>
      <c r="M151" s="0" t="n">
        <f aca="false">Loan_Sample!AH131*Inputs!$B$4*B151</f>
        <v>3462.2811044653</v>
      </c>
      <c r="N151" s="0" t="n">
        <f aca="false">L151*Inputs!$B$4*B151</f>
        <v>3462.2811044653</v>
      </c>
      <c r="O151" s="0" t="n">
        <f aca="false">Inputs!$B$37+Inputs!$B$38*MAX(Loan_Sample!H131-Inputs!$C$38,0)+Inputs!$B$39*MAX(Loan_Sample!H131-Inputs!$C$39,0)+Inputs!$B$40*MAX(Loan_Sample!H131-Inputs!$C$40,0)+Inputs!$B$41*MAX(Loan_Sample!H131-Inputs!$C$41,0)+Inputs!$B$42*Inputs!$B$14+Inputs!$B$43*MIN(Loan_Sample!I131/Inputs!$B$17,1)+Inputs!$B$44*MIN(Loan_Sample!E131,Inputs!$B$18)+Inputs!$B$45*Loan_Sample!C131</f>
        <v>-6.14022001278497</v>
      </c>
      <c r="P151" s="0" t="n">
        <f aca="false">MIN(1-Inputs!$B$13,MAX(Inputs!$B$13,1/(1+EXP(-(Inputs!$B$15*O151+Inputs!$B$16)))))</f>
        <v>0.00141657845398869</v>
      </c>
      <c r="Q151" s="0" t="n">
        <f aca="false">Inputs!$B$37+Inputs!$B$38*MAX(F151-Inputs!$C$38,0)+Inputs!$B$39*MAX(F151-Inputs!$C$39,0)+Inputs!$B$40*MAX(F151-Inputs!$C$40,0)+Inputs!$B$41*MAX(F151-Inputs!$C$41,0)+Inputs!$B$42*Inputs!$B$14+Inputs!$B$43*MIN(Loan_Sample!I131/Inputs!$B$17,1)+Inputs!$B$44*MIN(E151,Inputs!$B$18)+Inputs!$B$45*Loan_Sample!C131</f>
        <v>-6.14022001278497</v>
      </c>
      <c r="R151" s="0" t="n">
        <f aca="false">MIN(1-Inputs!$B$13,MAX(Inputs!$B$13,1/(1+EXP(-(Inputs!$B$15*Q151+Inputs!$B$16)))))</f>
        <v>0.00141657845398869</v>
      </c>
    </row>
    <row r="152" customFormat="false" ht="15" hidden="false" customHeight="false" outlineLevel="0" collapsed="false">
      <c r="A152" s="0" t="n">
        <f aca="false">Loan_Sample!A132</f>
        <v>3842</v>
      </c>
      <c r="B152" s="0" t="n">
        <f aca="false">Loan_Sample!U132</f>
        <v>283890.28</v>
      </c>
      <c r="C152" s="0" t="n">
        <f aca="false">Loan_Sample!K132+Inputs!$B$26</f>
        <v>5.03333330154419</v>
      </c>
      <c r="D152" s="0" t="n">
        <f aca="false">Loan_Sample!L132+Inputs!$B$26</f>
        <v>-3.50000047683716</v>
      </c>
      <c r="E152" s="0" t="n">
        <f aca="false">Loan_Sample!E132/(1+Inputs!$B$25/100)</f>
        <v>76.7846832275391</v>
      </c>
      <c r="F152" s="0" t="n">
        <f aca="false">Loan_Sample!H132-Inputs!$B$24/100</f>
        <v>-0.0326666831970215</v>
      </c>
      <c r="G152" s="0" t="n">
        <f aca="false">IF(ISNUMBER(C152),INDEX(Scorecard!$D$54:$D$61,SUMPRODUCT(--(Scorecard!$G$54:$G$60&lt;C152))+1),Scorecard!$D$62)</f>
        <v>0.214429354789033</v>
      </c>
      <c r="H152" s="0" t="n">
        <f aca="false">IF(ISNUMBER(D152),INDEX(Scorecard!$D$63:$D$68,SUMPRODUCT(--(Scorecard!$G$63:$G$67&lt;D152))+1),Scorecard!$D$69)</f>
        <v>-0.340582194386522</v>
      </c>
      <c r="I152" s="0" t="n">
        <f aca="false">IF(ISNUMBER(E152),INDEX(Scorecard!$D$19:$D$26,SUMPRODUCT(--(Scorecard!$G$19:$G$25&lt;E152))+1),Scorecard!$D$27)</f>
        <v>-0.0341578513653732</v>
      </c>
      <c r="J152" s="0" t="n">
        <f aca="false">IF(ISNUMBER(F152),INDEX(Scorecard!$D$37:$D$44,SUMPRODUCT(--(Scorecard!$G$37:$G$43&lt;F152))+1),Scorecard!$D$45)</f>
        <v>0.330501541082344</v>
      </c>
      <c r="K152" s="0" t="n">
        <f aca="false">Inputs!$B$10+Scorecard!$J$5*Loan_Sample!Y132+Scorecard!$J$6*Loan_Sample!Z132+Scorecard!$J$7*I152+Scorecard!$J$8*Loan_Sample!AB132+Scorecard!$J$9*J152+Scorecard!$J$10*Loan_Sample!AD132+Scorecard!$J$11*G152+Scorecard!$J$12*H152</f>
        <v>-5.87312178723398</v>
      </c>
      <c r="L152" s="0" t="n">
        <f aca="false">MIN(1-Inputs!$B$13,MAX(Inputs!$B$13,1/(1+EXP(-(Inputs!$B$11*K152+Inputs!$B$12)))))</f>
        <v>0.00233395004833583</v>
      </c>
      <c r="M152" s="0" t="n">
        <f aca="false">Loan_Sample!AH132*Inputs!$B$4*B152</f>
        <v>231.905006454825</v>
      </c>
      <c r="N152" s="0" t="n">
        <f aca="false">L152*Inputs!$B$4*B152</f>
        <v>231.905006454825</v>
      </c>
      <c r="O152" s="0" t="n">
        <f aca="false">Inputs!$B$37+Inputs!$B$38*MAX(Loan_Sample!H132-Inputs!$C$38,0)+Inputs!$B$39*MAX(Loan_Sample!H132-Inputs!$C$39,0)+Inputs!$B$40*MAX(Loan_Sample!H132-Inputs!$C$40,0)+Inputs!$B$41*MAX(Loan_Sample!H132-Inputs!$C$41,0)+Inputs!$B$42*Inputs!$B$14+Inputs!$B$43*MIN(Loan_Sample!I132/Inputs!$B$17,1)+Inputs!$B$44*MIN(Loan_Sample!E132,Inputs!$B$18)+Inputs!$B$45*Loan_Sample!C132</f>
        <v>-6.03302542283772</v>
      </c>
      <c r="P152" s="0" t="n">
        <f aca="false">MIN(1-Inputs!$B$13,MAX(Inputs!$B$13,1/(1+EXP(-(Inputs!$B$15*O152+Inputs!$B$16)))))</f>
        <v>0.00159986542154869</v>
      </c>
      <c r="Q152" s="0" t="n">
        <f aca="false">Inputs!$B$37+Inputs!$B$38*MAX(F152-Inputs!$C$38,0)+Inputs!$B$39*MAX(F152-Inputs!$C$39,0)+Inputs!$B$40*MAX(F152-Inputs!$C$40,0)+Inputs!$B$41*MAX(F152-Inputs!$C$41,0)+Inputs!$B$42*Inputs!$B$14+Inputs!$B$43*MIN(Loan_Sample!I132/Inputs!$B$17,1)+Inputs!$B$44*MIN(E152,Inputs!$B$18)+Inputs!$B$45*Loan_Sample!C132</f>
        <v>-6.03302542283772</v>
      </c>
      <c r="R152" s="0" t="n">
        <f aca="false">MIN(1-Inputs!$B$13,MAX(Inputs!$B$13,1/(1+EXP(-(Inputs!$B$15*Q152+Inputs!$B$16)))))</f>
        <v>0.00159986542154869</v>
      </c>
    </row>
    <row r="153" customFormat="false" ht="15" hidden="false" customHeight="false" outlineLevel="0" collapsed="false">
      <c r="A153" s="0" t="n">
        <f aca="false">Loan_Sample!A133</f>
        <v>3847</v>
      </c>
      <c r="B153" s="0" t="n">
        <f aca="false">Loan_Sample!U133</f>
        <v>270513.44</v>
      </c>
      <c r="C153" s="0" t="n">
        <f aca="false">Loan_Sample!K133+Inputs!$B$26</f>
        <v>4.80000019073486</v>
      </c>
      <c r="D153" s="0" t="n">
        <f aca="false">Loan_Sample!L133+Inputs!$B$26</f>
        <v>-0.208333015441895</v>
      </c>
      <c r="E153" s="0" t="n">
        <f aca="false">Loan_Sample!E133/(1+Inputs!$B$25/100)</f>
        <v>62.8528480529785</v>
      </c>
      <c r="F153" s="0" t="n">
        <f aca="false">Loan_Sample!H133-Inputs!$B$24/100</f>
        <v>-3.31933331489563</v>
      </c>
      <c r="G153" s="0" t="n">
        <f aca="false">IF(ISNUMBER(C153),INDEX(Scorecard!$D$54:$D$61,SUMPRODUCT(--(Scorecard!$G$54:$G$60&lt;C153))+1),Scorecard!$D$62)</f>
        <v>0.409483001259379</v>
      </c>
      <c r="H153" s="0" t="n">
        <f aca="false">IF(ISNUMBER(D153),INDEX(Scorecard!$D$63:$D$68,SUMPRODUCT(--(Scorecard!$G$63:$G$67&lt;D153))+1),Scorecard!$D$69)</f>
        <v>0.322484508656054</v>
      </c>
      <c r="I153" s="0" t="n">
        <f aca="false">IF(ISNUMBER(E153),INDEX(Scorecard!$D$19:$D$26,SUMPRODUCT(--(Scorecard!$G$19:$G$25&lt;E153))+1),Scorecard!$D$27)</f>
        <v>0.233621608745691</v>
      </c>
      <c r="J153" s="0" t="n">
        <f aca="false">IF(ISNUMBER(F153),INDEX(Scorecard!$D$37:$D$44,SUMPRODUCT(--(Scorecard!$G$37:$G$43&lt;F153))+1),Scorecard!$D$45)</f>
        <v>1.35057635045042</v>
      </c>
      <c r="K153" s="0" t="n">
        <f aca="false">Inputs!$B$10+Scorecard!$J$5*Loan_Sample!Y133+Scorecard!$J$6*Loan_Sample!Z133+Scorecard!$J$7*I153+Scorecard!$J$8*Loan_Sample!AB133+Scorecard!$J$9*J153+Scorecard!$J$10*Loan_Sample!AD133+Scorecard!$J$11*G153+Scorecard!$J$12*H153</f>
        <v>-6.05987277101223</v>
      </c>
      <c r="L153" s="0" t="n">
        <f aca="false">MIN(1-Inputs!$B$13,MAX(Inputs!$B$13,1/(1+EXP(-(Inputs!$B$11*K153+Inputs!$B$12)))))</f>
        <v>0.00191340249477204</v>
      </c>
      <c r="M153" s="0" t="n">
        <f aca="false">Loan_Sample!AH133*Inputs!$B$4*B153</f>
        <v>181.160381837879</v>
      </c>
      <c r="N153" s="0" t="n">
        <f aca="false">L153*Inputs!$B$4*B153</f>
        <v>181.160381837879</v>
      </c>
      <c r="O153" s="0" t="n">
        <f aca="false">Inputs!$B$37+Inputs!$B$38*MAX(Loan_Sample!H133-Inputs!$C$38,0)+Inputs!$B$39*MAX(Loan_Sample!H133-Inputs!$C$39,0)+Inputs!$B$40*MAX(Loan_Sample!H133-Inputs!$C$40,0)+Inputs!$B$41*MAX(Loan_Sample!H133-Inputs!$C$41,0)+Inputs!$B$42*Inputs!$B$14+Inputs!$B$43*MIN(Loan_Sample!I133/Inputs!$B$17,1)+Inputs!$B$44*MIN(Loan_Sample!E133,Inputs!$B$18)+Inputs!$B$45*Loan_Sample!C133</f>
        <v>-5.65801956014267</v>
      </c>
      <c r="P153" s="0" t="n">
        <f aca="false">MIN(1-Inputs!$B$13,MAX(Inputs!$B$13,1/(1+EXP(-(Inputs!$B$15*O153+Inputs!$B$16)))))</f>
        <v>0.00244825498904343</v>
      </c>
      <c r="Q153" s="0" t="n">
        <f aca="false">Inputs!$B$37+Inputs!$B$38*MAX(F153-Inputs!$C$38,0)+Inputs!$B$39*MAX(F153-Inputs!$C$39,0)+Inputs!$B$40*MAX(F153-Inputs!$C$40,0)+Inputs!$B$41*MAX(F153-Inputs!$C$41,0)+Inputs!$B$42*Inputs!$B$14+Inputs!$B$43*MIN(Loan_Sample!I133/Inputs!$B$17,1)+Inputs!$B$44*MIN(E153,Inputs!$B$18)+Inputs!$B$45*Loan_Sample!C133</f>
        <v>-5.65801956014267</v>
      </c>
      <c r="R153" s="0" t="n">
        <f aca="false">MIN(1-Inputs!$B$13,MAX(Inputs!$B$13,1/(1+EXP(-(Inputs!$B$15*Q153+Inputs!$B$16)))))</f>
        <v>0.00244825498904343</v>
      </c>
    </row>
    <row r="154" customFormat="false" ht="15" hidden="false" customHeight="false" outlineLevel="0" collapsed="false">
      <c r="A154" s="0" t="n">
        <f aca="false">Loan_Sample!A134</f>
        <v>3856</v>
      </c>
      <c r="B154" s="0" t="n">
        <f aca="false">Loan_Sample!U134</f>
        <v>259223.72</v>
      </c>
      <c r="C154" s="0" t="n">
        <f aca="false">Loan_Sample!K134+Inputs!$B$26</f>
        <v>6.63333320617676</v>
      </c>
      <c r="D154" s="0" t="n">
        <f aca="false">Loan_Sample!L134+Inputs!$B$26</f>
        <v>2.71025633811951</v>
      </c>
      <c r="E154" s="0" t="n">
        <f aca="false">Loan_Sample!E134/(1+Inputs!$B$25/100)</f>
        <v>94.5924987792969</v>
      </c>
      <c r="F154" s="0" t="n">
        <f aca="false">Loan_Sample!H134-Inputs!$B$24/100</f>
        <v>0.55133318901062</v>
      </c>
      <c r="G154" s="0" t="n">
        <f aca="false">IF(ISNUMBER(C154),INDEX(Scorecard!$D$54:$D$61,SUMPRODUCT(--(Scorecard!$G$54:$G$60&lt;C154))+1),Scorecard!$D$62)</f>
        <v>-0.357264871923982</v>
      </c>
      <c r="H154" s="0" t="n">
        <f aca="false">IF(ISNUMBER(D154),INDEX(Scorecard!$D$63:$D$68,SUMPRODUCT(--(Scorecard!$G$63:$G$67&lt;D154))+1),Scorecard!$D$69)</f>
        <v>0.322484508656054</v>
      </c>
      <c r="I154" s="0" t="n">
        <f aca="false">IF(ISNUMBER(E154),INDEX(Scorecard!$D$19:$D$26,SUMPRODUCT(--(Scorecard!$G$19:$G$25&lt;E154))+1),Scorecard!$D$27)</f>
        <v>-0.820992370602782</v>
      </c>
      <c r="J154" s="0" t="n">
        <f aca="false">IF(ISNUMBER(F154),INDEX(Scorecard!$D$37:$D$44,SUMPRODUCT(--(Scorecard!$G$37:$G$43&lt;F154))+1),Scorecard!$D$45)</f>
        <v>-0.271229676926091</v>
      </c>
      <c r="K154" s="0" t="n">
        <f aca="false">Inputs!$B$10+Scorecard!$J$5*Loan_Sample!Y134+Scorecard!$J$6*Loan_Sample!Z134+Scorecard!$J$7*I154+Scorecard!$J$8*Loan_Sample!AB134+Scorecard!$J$9*J154+Scorecard!$J$10*Loan_Sample!AD134+Scorecard!$J$11*G154+Scorecard!$J$12*H154</f>
        <v>-4.15470721426282</v>
      </c>
      <c r="L154" s="0" t="n">
        <f aca="false">MIN(1-Inputs!$B$13,MAX(Inputs!$B$13,1/(1+EXP(-(Inputs!$B$11*K154+Inputs!$B$12)))))</f>
        <v>0.0144030702107843</v>
      </c>
      <c r="M154" s="0" t="n">
        <f aca="false">Loan_Sample!AH134*Inputs!$B$4*B154</f>
        <v>1306.76610381124</v>
      </c>
      <c r="N154" s="0" t="n">
        <f aca="false">L154*Inputs!$B$4*B154</f>
        <v>1306.76610381124</v>
      </c>
      <c r="O154" s="0" t="n">
        <f aca="false">Inputs!$B$37+Inputs!$B$38*MAX(Loan_Sample!H134-Inputs!$C$38,0)+Inputs!$B$39*MAX(Loan_Sample!H134-Inputs!$C$39,0)+Inputs!$B$40*MAX(Loan_Sample!H134-Inputs!$C$40,0)+Inputs!$B$41*MAX(Loan_Sample!H134-Inputs!$C$41,0)+Inputs!$B$42*Inputs!$B$14+Inputs!$B$43*MIN(Loan_Sample!I134/Inputs!$B$17,1)+Inputs!$B$44*MIN(Loan_Sample!E134,Inputs!$B$18)+Inputs!$B$45*Loan_Sample!C134</f>
        <v>-4.69538238050639</v>
      </c>
      <c r="P154" s="0" t="n">
        <f aca="false">MIN(1-Inputs!$B$13,MAX(Inputs!$B$13,1/(1+EXP(-(Inputs!$B$15*O154+Inputs!$B$16)))))</f>
        <v>0.00727793213162268</v>
      </c>
      <c r="Q154" s="0" t="n">
        <f aca="false">Inputs!$B$37+Inputs!$B$38*MAX(F154-Inputs!$C$38,0)+Inputs!$B$39*MAX(F154-Inputs!$C$39,0)+Inputs!$B$40*MAX(F154-Inputs!$C$40,0)+Inputs!$B$41*MAX(F154-Inputs!$C$41,0)+Inputs!$B$42*Inputs!$B$14+Inputs!$B$43*MIN(Loan_Sample!I134/Inputs!$B$17,1)+Inputs!$B$44*MIN(E154,Inputs!$B$18)+Inputs!$B$45*Loan_Sample!C134</f>
        <v>-4.69538238050639</v>
      </c>
      <c r="R154" s="0" t="n">
        <f aca="false">MIN(1-Inputs!$B$13,MAX(Inputs!$B$13,1/(1+EXP(-(Inputs!$B$15*Q154+Inputs!$B$16)))))</f>
        <v>0.00727793213162268</v>
      </c>
    </row>
    <row r="155" customFormat="false" ht="15" hidden="false" customHeight="false" outlineLevel="0" collapsed="false">
      <c r="A155" s="0" t="n">
        <f aca="false">Loan_Sample!A135</f>
        <v>3880</v>
      </c>
      <c r="B155" s="0" t="n">
        <f aca="false">Loan_Sample!U135</f>
        <v>114031.91</v>
      </c>
      <c r="C155" s="0" t="n">
        <f aca="false">Loan_Sample!K135+Inputs!$B$26</f>
        <v>3.70000004768372</v>
      </c>
      <c r="D155" s="0" t="n">
        <f aca="false">Loan_Sample!L135+Inputs!$B$26</f>
        <v>-0.458333253860474</v>
      </c>
      <c r="E155" s="0" t="n">
        <f aca="false">Loan_Sample!E135/(1+Inputs!$B$25/100)</f>
        <v>69.5224838256836</v>
      </c>
      <c r="F155" s="0" t="n">
        <f aca="false">Loan_Sample!H135-Inputs!$B$24/100</f>
        <v>-3.24233341217041</v>
      </c>
      <c r="G155" s="0" t="n">
        <f aca="false">IF(ISNUMBER(C155),INDEX(Scorecard!$D$54:$D$61,SUMPRODUCT(--(Scorecard!$G$54:$G$60&lt;C155))+1),Scorecard!$D$62)</f>
        <v>0.489050497890326</v>
      </c>
      <c r="H155" s="0" t="n">
        <f aca="false">IF(ISNUMBER(D155),INDEX(Scorecard!$D$63:$D$68,SUMPRODUCT(--(Scorecard!$G$63:$G$67&lt;D155))+1),Scorecard!$D$69)</f>
        <v>0.322484508656054</v>
      </c>
      <c r="I155" s="0" t="n">
        <f aca="false">IF(ISNUMBER(E155),INDEX(Scorecard!$D$19:$D$26,SUMPRODUCT(--(Scorecard!$G$19:$G$25&lt;E155))+1),Scorecard!$D$27)</f>
        <v>0.0530843085177338</v>
      </c>
      <c r="J155" s="0" t="n">
        <f aca="false">IF(ISNUMBER(F155),INDEX(Scorecard!$D$37:$D$44,SUMPRODUCT(--(Scorecard!$G$37:$G$43&lt;F155))+1),Scorecard!$D$45)</f>
        <v>1.35057635045042</v>
      </c>
      <c r="K155" s="0" t="n">
        <f aca="false">Inputs!$B$10+Scorecard!$J$5*Loan_Sample!Y135+Scorecard!$J$6*Loan_Sample!Z135+Scorecard!$J$7*I155+Scorecard!$J$8*Loan_Sample!AB135+Scorecard!$J$9*J155+Scorecard!$J$10*Loan_Sample!AD135+Scorecard!$J$11*G155+Scorecard!$J$12*H155</f>
        <v>-5.1261368217889</v>
      </c>
      <c r="L155" s="0" t="n">
        <f aca="false">MIN(1-Inputs!$B$13,MAX(Inputs!$B$13,1/(1+EXP(-(Inputs!$B$11*K155+Inputs!$B$12)))))</f>
        <v>0.0051608762019653</v>
      </c>
      <c r="M155" s="0" t="n">
        <f aca="false">Loan_Sample!AH135*Inputs!$B$4*B155</f>
        <v>205.976599704277</v>
      </c>
      <c r="N155" s="0" t="n">
        <f aca="false">L155*Inputs!$B$4*B155</f>
        <v>205.976599704277</v>
      </c>
      <c r="O155" s="0" t="n">
        <f aca="false">Inputs!$B$37+Inputs!$B$38*MAX(Loan_Sample!H135-Inputs!$C$38,0)+Inputs!$B$39*MAX(Loan_Sample!H135-Inputs!$C$39,0)+Inputs!$B$40*MAX(Loan_Sample!H135-Inputs!$C$40,0)+Inputs!$B$41*MAX(Loan_Sample!H135-Inputs!$C$41,0)+Inputs!$B$42*Inputs!$B$14+Inputs!$B$43*MIN(Loan_Sample!I135/Inputs!$B$17,1)+Inputs!$B$44*MIN(Loan_Sample!E135,Inputs!$B$18)+Inputs!$B$45*Loan_Sample!C135</f>
        <v>-5.6521058607289</v>
      </c>
      <c r="P155" s="0" t="n">
        <f aca="false">MIN(1-Inputs!$B$13,MAX(Inputs!$B$13,1/(1+EXP(-(Inputs!$B$15*O155+Inputs!$B$16)))))</f>
        <v>0.00246472858055262</v>
      </c>
      <c r="Q155" s="0" t="n">
        <f aca="false">Inputs!$B$37+Inputs!$B$38*MAX(F155-Inputs!$C$38,0)+Inputs!$B$39*MAX(F155-Inputs!$C$39,0)+Inputs!$B$40*MAX(F155-Inputs!$C$40,0)+Inputs!$B$41*MAX(F155-Inputs!$C$41,0)+Inputs!$B$42*Inputs!$B$14+Inputs!$B$43*MIN(Loan_Sample!I135/Inputs!$B$17,1)+Inputs!$B$44*MIN(E155,Inputs!$B$18)+Inputs!$B$45*Loan_Sample!C135</f>
        <v>-5.6521058607289</v>
      </c>
      <c r="R155" s="0" t="n">
        <f aca="false">MIN(1-Inputs!$B$13,MAX(Inputs!$B$13,1/(1+EXP(-(Inputs!$B$15*Q155+Inputs!$B$16)))))</f>
        <v>0.00246472858055262</v>
      </c>
    </row>
    <row r="156" customFormat="false" ht="15" hidden="false" customHeight="false" outlineLevel="0" collapsed="false">
      <c r="A156" s="0" t="n">
        <f aca="false">Loan_Sample!A136</f>
        <v>3896</v>
      </c>
      <c r="B156" s="0" t="n">
        <f aca="false">Loan_Sample!U136</f>
        <v>183157.19</v>
      </c>
      <c r="C156" s="0" t="n">
        <f aca="false">Loan_Sample!K136+Inputs!$B$26</f>
        <v>4.80000019073486</v>
      </c>
      <c r="D156" s="0" t="n">
        <f aca="false">Loan_Sample!L136+Inputs!$B$26</f>
        <v>-0.458333015441895</v>
      </c>
      <c r="E156" s="0" t="n">
        <f aca="false">Loan_Sample!E136/(1+Inputs!$B$25/100)</f>
        <v>67.5392684936523</v>
      </c>
      <c r="F156" s="0" t="n">
        <f aca="false">Loan_Sample!H136-Inputs!$B$24/100</f>
        <v>-2.48333334922791</v>
      </c>
      <c r="G156" s="0" t="n">
        <f aca="false">IF(ISNUMBER(C156),INDEX(Scorecard!$D$54:$D$61,SUMPRODUCT(--(Scorecard!$G$54:$G$60&lt;C156))+1),Scorecard!$D$62)</f>
        <v>0.409483001259379</v>
      </c>
      <c r="H156" s="0" t="n">
        <f aca="false">IF(ISNUMBER(D156),INDEX(Scorecard!$D$63:$D$68,SUMPRODUCT(--(Scorecard!$G$63:$G$67&lt;D156))+1),Scorecard!$D$69)</f>
        <v>0.322484508656054</v>
      </c>
      <c r="I156" s="0" t="n">
        <f aca="false">IF(ISNUMBER(E156),INDEX(Scorecard!$D$19:$D$26,SUMPRODUCT(--(Scorecard!$G$19:$G$25&lt;E156))+1),Scorecard!$D$27)</f>
        <v>0.0530843085177338</v>
      </c>
      <c r="J156" s="0" t="n">
        <f aca="false">IF(ISNUMBER(F156),INDEX(Scorecard!$D$37:$D$44,SUMPRODUCT(--(Scorecard!$G$37:$G$43&lt;F156))+1),Scorecard!$D$45)</f>
        <v>1.35057635045042</v>
      </c>
      <c r="K156" s="0" t="n">
        <f aca="false">Inputs!$B$10+Scorecard!$J$5*Loan_Sample!Y136+Scorecard!$J$6*Loan_Sample!Z136+Scorecard!$J$7*I156+Scorecard!$J$8*Loan_Sample!AB136+Scorecard!$J$9*J156+Scorecard!$J$10*Loan_Sample!AD136+Scorecard!$J$11*G156+Scorecard!$J$12*H156</f>
        <v>-4.95506413019347</v>
      </c>
      <c r="L156" s="0" t="n">
        <f aca="false">MIN(1-Inputs!$B$13,MAX(Inputs!$B$13,1/(1+EXP(-(Inputs!$B$11*K156+Inputs!$B$12)))))</f>
        <v>0.00618705848329386</v>
      </c>
      <c r="M156" s="0" t="n">
        <f aca="false">Loan_Sample!AH136*Inputs!$B$4*B156</f>
        <v>396.621486158018</v>
      </c>
      <c r="N156" s="0" t="n">
        <f aca="false">L156*Inputs!$B$4*B156</f>
        <v>396.621486158018</v>
      </c>
      <c r="O156" s="0" t="n">
        <f aca="false">Inputs!$B$37+Inputs!$B$38*MAX(Loan_Sample!H136-Inputs!$C$38,0)+Inputs!$B$39*MAX(Loan_Sample!H136-Inputs!$C$39,0)+Inputs!$B$40*MAX(Loan_Sample!H136-Inputs!$C$40,0)+Inputs!$B$41*MAX(Loan_Sample!H136-Inputs!$C$41,0)+Inputs!$B$42*Inputs!$B$14+Inputs!$B$43*MIN(Loan_Sample!I136/Inputs!$B$17,1)+Inputs!$B$44*MIN(Loan_Sample!E136,Inputs!$B$18)+Inputs!$B$45*Loan_Sample!C136</f>
        <v>-5.58790193452425</v>
      </c>
      <c r="P156" s="0" t="n">
        <f aca="false">MIN(1-Inputs!$B$13,MAX(Inputs!$B$13,1/(1+EXP(-(Inputs!$B$15*O156+Inputs!$B$16)))))</f>
        <v>0.00265085444100954</v>
      </c>
      <c r="Q156" s="0" t="n">
        <f aca="false">Inputs!$B$37+Inputs!$B$38*MAX(F156-Inputs!$C$38,0)+Inputs!$B$39*MAX(F156-Inputs!$C$39,0)+Inputs!$B$40*MAX(F156-Inputs!$C$40,0)+Inputs!$B$41*MAX(F156-Inputs!$C$41,0)+Inputs!$B$42*Inputs!$B$14+Inputs!$B$43*MIN(Loan_Sample!I136/Inputs!$B$17,1)+Inputs!$B$44*MIN(E156,Inputs!$B$18)+Inputs!$B$45*Loan_Sample!C136</f>
        <v>-5.58790193452425</v>
      </c>
      <c r="R156" s="0" t="n">
        <f aca="false">MIN(1-Inputs!$B$13,MAX(Inputs!$B$13,1/(1+EXP(-(Inputs!$B$15*Q156+Inputs!$B$16)))))</f>
        <v>0.00265085444100954</v>
      </c>
    </row>
    <row r="157" customFormat="false" ht="15" hidden="false" customHeight="false" outlineLevel="0" collapsed="false">
      <c r="A157" s="0" t="n">
        <f aca="false">Loan_Sample!A137</f>
        <v>3908</v>
      </c>
      <c r="B157" s="0" t="n">
        <f aca="false">Loan_Sample!U137</f>
        <v>106797.08</v>
      </c>
      <c r="C157" s="0" t="n">
        <f aca="false">Loan_Sample!K137+Inputs!$B$26</f>
        <v>5.83333349227905</v>
      </c>
      <c r="D157" s="0" t="n">
        <f aca="false">Loan_Sample!L137+Inputs!$B$26</f>
        <v>-3.49999952316284</v>
      </c>
      <c r="E157" s="0" t="n">
        <f aca="false">Loan_Sample!E137/(1+Inputs!$B$25/100)</f>
        <v>57.6681785583496</v>
      </c>
      <c r="F157" s="0" t="n">
        <f aca="false">Loan_Sample!H137-Inputs!$B$24/100</f>
        <v>1.40133357048035</v>
      </c>
      <c r="G157" s="0" t="n">
        <f aca="false">IF(ISNUMBER(C157),INDEX(Scorecard!$D$54:$D$61,SUMPRODUCT(--(Scorecard!$G$54:$G$60&lt;C157))+1),Scorecard!$D$62)</f>
        <v>0.0151758992857273</v>
      </c>
      <c r="H157" s="0" t="n">
        <f aca="false">IF(ISNUMBER(D157),INDEX(Scorecard!$D$63:$D$68,SUMPRODUCT(--(Scorecard!$G$63:$G$67&lt;D157))+1),Scorecard!$D$69)</f>
        <v>-0.340582194386522</v>
      </c>
      <c r="I157" s="0" t="n">
        <f aca="false">IF(ISNUMBER(E157),INDEX(Scorecard!$D$19:$D$26,SUMPRODUCT(--(Scorecard!$G$19:$G$25&lt;E157))+1),Scorecard!$D$27)</f>
        <v>0.285899340811827</v>
      </c>
      <c r="J157" s="0" t="n">
        <f aca="false">IF(ISNUMBER(F157),INDEX(Scorecard!$D$37:$D$44,SUMPRODUCT(--(Scorecard!$G$37:$G$43&lt;F157))+1),Scorecard!$D$45)</f>
        <v>-0.975503570149195</v>
      </c>
      <c r="K157" s="0" t="n">
        <f aca="false">Inputs!$B$10+Scorecard!$J$5*Loan_Sample!Y137+Scorecard!$J$6*Loan_Sample!Z137+Scorecard!$J$7*I157+Scorecard!$J$8*Loan_Sample!AB137+Scorecard!$J$9*J157+Scorecard!$J$10*Loan_Sample!AD137+Scorecard!$J$11*G157+Scorecard!$J$12*H157</f>
        <v>-4.8408105096785</v>
      </c>
      <c r="L157" s="0" t="n">
        <f aca="false">MIN(1-Inputs!$B$13,MAX(Inputs!$B$13,1/(1+EXP(-(Inputs!$B$11*K157+Inputs!$B$12)))))</f>
        <v>0.00698292333775609</v>
      </c>
      <c r="M157" s="0" t="n">
        <f aca="false">Loan_Sample!AH137*Inputs!$B$4*B157</f>
        <v>261.014537817672</v>
      </c>
      <c r="N157" s="0" t="n">
        <f aca="false">L157*Inputs!$B$4*B157</f>
        <v>261.014537817672</v>
      </c>
      <c r="O157" s="0" t="n">
        <f aca="false">Inputs!$B$37+Inputs!$B$38*MAX(Loan_Sample!H137-Inputs!$C$38,0)+Inputs!$B$39*MAX(Loan_Sample!H137-Inputs!$C$39,0)+Inputs!$B$40*MAX(Loan_Sample!H137-Inputs!$C$40,0)+Inputs!$B$41*MAX(Loan_Sample!H137-Inputs!$C$41,0)+Inputs!$B$42*Inputs!$B$14+Inputs!$B$43*MIN(Loan_Sample!I137/Inputs!$B$17,1)+Inputs!$B$44*MIN(Loan_Sample!E137,Inputs!$B$18)+Inputs!$B$45*Loan_Sample!C137</f>
        <v>-3.44736311606792</v>
      </c>
      <c r="P157" s="0" t="n">
        <f aca="false">MIN(1-Inputs!$B$13,MAX(Inputs!$B$13,1/(1+EXP(-(Inputs!$B$15*O157+Inputs!$B$16)))))</f>
        <v>0.0294017773070936</v>
      </c>
      <c r="Q157" s="0" t="n">
        <f aca="false">Inputs!$B$37+Inputs!$B$38*MAX(F157-Inputs!$C$38,0)+Inputs!$B$39*MAX(F157-Inputs!$C$39,0)+Inputs!$B$40*MAX(F157-Inputs!$C$40,0)+Inputs!$B$41*MAX(F157-Inputs!$C$41,0)+Inputs!$B$42*Inputs!$B$14+Inputs!$B$43*MIN(Loan_Sample!I137/Inputs!$B$17,1)+Inputs!$B$44*MIN(E157,Inputs!$B$18)+Inputs!$B$45*Loan_Sample!C137</f>
        <v>-3.44736311606792</v>
      </c>
      <c r="R157" s="0" t="n">
        <f aca="false">MIN(1-Inputs!$B$13,MAX(Inputs!$B$13,1/(1+EXP(-(Inputs!$B$15*Q157+Inputs!$B$16)))))</f>
        <v>0.0294017773070936</v>
      </c>
    </row>
    <row r="158" customFormat="false" ht="15" hidden="false" customHeight="false" outlineLevel="0" collapsed="false">
      <c r="A158" s="0" t="n">
        <f aca="false">Loan_Sample!A138</f>
        <v>3910</v>
      </c>
      <c r="B158" s="0" t="n">
        <f aca="false">Loan_Sample!U138</f>
        <v>223848.02</v>
      </c>
      <c r="C158" s="0" t="n">
        <f aca="false">Loan_Sample!K138+Inputs!$B$26</f>
        <v>3.70000004768372</v>
      </c>
      <c r="D158" s="0" t="n">
        <f aca="false">Loan_Sample!L138+Inputs!$B$26</f>
        <v>-0.208333253860474</v>
      </c>
      <c r="E158" s="0" t="n">
        <f aca="false">Loan_Sample!E138/(1+Inputs!$B$25/100)</f>
        <v>78.2843704223633</v>
      </c>
      <c r="F158" s="0" t="n">
        <f aca="false">Loan_Sample!H138-Inputs!$B$24/100</f>
        <v>-3.28233313560486</v>
      </c>
      <c r="G158" s="0" t="n">
        <f aca="false">IF(ISNUMBER(C158),INDEX(Scorecard!$D$54:$D$61,SUMPRODUCT(--(Scorecard!$G$54:$G$60&lt;C158))+1),Scorecard!$D$62)</f>
        <v>0.489050497890326</v>
      </c>
      <c r="H158" s="0" t="n">
        <f aca="false">IF(ISNUMBER(D158),INDEX(Scorecard!$D$63:$D$68,SUMPRODUCT(--(Scorecard!$G$63:$G$67&lt;D158))+1),Scorecard!$D$69)</f>
        <v>0.322484508656054</v>
      </c>
      <c r="I158" s="0" t="n">
        <f aca="false">IF(ISNUMBER(E158),INDEX(Scorecard!$D$19:$D$26,SUMPRODUCT(--(Scorecard!$G$19:$G$25&lt;E158))+1),Scorecard!$D$27)</f>
        <v>-0.0341578513653732</v>
      </c>
      <c r="J158" s="0" t="n">
        <f aca="false">IF(ISNUMBER(F158),INDEX(Scorecard!$D$37:$D$44,SUMPRODUCT(--(Scorecard!$G$37:$G$43&lt;F158))+1),Scorecard!$D$45)</f>
        <v>1.35057635045042</v>
      </c>
      <c r="K158" s="0" t="n">
        <f aca="false">Inputs!$B$10+Scorecard!$J$5*Loan_Sample!Y138+Scorecard!$J$6*Loan_Sample!Z138+Scorecard!$J$7*I158+Scorecard!$J$8*Loan_Sample!AB138+Scorecard!$J$9*J158+Scorecard!$J$10*Loan_Sample!AD138+Scorecard!$J$11*G158+Scorecard!$J$12*H158</f>
        <v>-4.23215402961978</v>
      </c>
      <c r="L158" s="0" t="n">
        <f aca="false">MIN(1-Inputs!$B$13,MAX(Inputs!$B$13,1/(1+EXP(-(Inputs!$B$11*K158+Inputs!$B$12)))))</f>
        <v>0.0132767617179759</v>
      </c>
      <c r="M158" s="0" t="n">
        <f aca="false">Loan_Sample!AH138*Inputs!$B$4*B158</f>
        <v>1040.19188790325</v>
      </c>
      <c r="N158" s="0" t="n">
        <f aca="false">L158*Inputs!$B$4*B158</f>
        <v>1040.19188790325</v>
      </c>
      <c r="O158" s="0" t="n">
        <f aca="false">Inputs!$B$37+Inputs!$B$38*MAX(Loan_Sample!H138-Inputs!$C$38,0)+Inputs!$B$39*MAX(Loan_Sample!H138-Inputs!$C$39,0)+Inputs!$B$40*MAX(Loan_Sample!H138-Inputs!$C$40,0)+Inputs!$B$41*MAX(Loan_Sample!H138-Inputs!$C$41,0)+Inputs!$B$42*Inputs!$B$14+Inputs!$B$43*MIN(Loan_Sample!I138/Inputs!$B$17,1)+Inputs!$B$44*MIN(Loan_Sample!E138,Inputs!$B$18)+Inputs!$B$45*Loan_Sample!C138</f>
        <v>-5.78227020254388</v>
      </c>
      <c r="P158" s="0" t="n">
        <f aca="false">MIN(1-Inputs!$B$13,MAX(Inputs!$B$13,1/(1+EXP(-(Inputs!$B$15*O158+Inputs!$B$16)))))</f>
        <v>0.00212644192092541</v>
      </c>
      <c r="Q158" s="0" t="n">
        <f aca="false">Inputs!$B$37+Inputs!$B$38*MAX(F158-Inputs!$C$38,0)+Inputs!$B$39*MAX(F158-Inputs!$C$39,0)+Inputs!$B$40*MAX(F158-Inputs!$C$40,0)+Inputs!$B$41*MAX(F158-Inputs!$C$41,0)+Inputs!$B$42*Inputs!$B$14+Inputs!$B$43*MIN(Loan_Sample!I138/Inputs!$B$17,1)+Inputs!$B$44*MIN(E158,Inputs!$B$18)+Inputs!$B$45*Loan_Sample!C138</f>
        <v>-5.78227020254388</v>
      </c>
      <c r="R158" s="0" t="n">
        <f aca="false">MIN(1-Inputs!$B$13,MAX(Inputs!$B$13,1/(1+EXP(-(Inputs!$B$15*Q158+Inputs!$B$16)))))</f>
        <v>0.00212644192092541</v>
      </c>
    </row>
    <row r="159" customFormat="false" ht="15" hidden="false" customHeight="false" outlineLevel="0" collapsed="false">
      <c r="A159" s="0" t="n">
        <f aca="false">Loan_Sample!A139</f>
        <v>3913</v>
      </c>
      <c r="B159" s="0" t="n">
        <f aca="false">Loan_Sample!U139</f>
        <v>219764.31</v>
      </c>
      <c r="C159" s="0" t="n">
        <f aca="false">Loan_Sample!K139+Inputs!$B$26</f>
        <v>4.50833320617676</v>
      </c>
      <c r="D159" s="0" t="n">
        <f aca="false">Loan_Sample!L139+Inputs!$B$26</f>
        <v>-1.125</v>
      </c>
      <c r="E159" s="0" t="n">
        <f aca="false">Loan_Sample!E139/(1+Inputs!$B$25/100)</f>
        <v>85.5273895263672</v>
      </c>
      <c r="F159" s="0" t="n">
        <f aca="false">Loan_Sample!H139-Inputs!$B$24/100</f>
        <v>-2.89333319664002</v>
      </c>
      <c r="G159" s="0" t="n">
        <f aca="false">IF(ISNUMBER(C159),INDEX(Scorecard!$D$54:$D$61,SUMPRODUCT(--(Scorecard!$G$54:$G$60&lt;C159))+1),Scorecard!$D$62)</f>
        <v>0.409483001259379</v>
      </c>
      <c r="H159" s="0" t="n">
        <f aca="false">IF(ISNUMBER(D159),INDEX(Scorecard!$D$63:$D$68,SUMPRODUCT(--(Scorecard!$G$63:$G$67&lt;D159))+1),Scorecard!$D$69)</f>
        <v>-0.340582194386522</v>
      </c>
      <c r="I159" s="0" t="n">
        <f aca="false">IF(ISNUMBER(E159),INDEX(Scorecard!$D$19:$D$26,SUMPRODUCT(--(Scorecard!$G$19:$G$25&lt;E159))+1),Scorecard!$D$27)</f>
        <v>-0.219855970853228</v>
      </c>
      <c r="J159" s="0" t="n">
        <f aca="false">IF(ISNUMBER(F159),INDEX(Scorecard!$D$37:$D$44,SUMPRODUCT(--(Scorecard!$G$37:$G$43&lt;F159))+1),Scorecard!$D$45)</f>
        <v>1.35057635045042</v>
      </c>
      <c r="K159" s="0" t="n">
        <f aca="false">Inputs!$B$10+Scorecard!$J$5*Loan_Sample!Y139+Scorecard!$J$6*Loan_Sample!Z139+Scorecard!$J$7*I159+Scorecard!$J$8*Loan_Sample!AB139+Scorecard!$J$9*J159+Scorecard!$J$10*Loan_Sample!AD139+Scorecard!$J$11*G159+Scorecard!$J$12*H159</f>
        <v>-6.06382068436634</v>
      </c>
      <c r="L159" s="0" t="n">
        <f aca="false">MIN(1-Inputs!$B$13,MAX(Inputs!$B$13,1/(1+EXP(-(Inputs!$B$11*K159+Inputs!$B$12)))))</f>
        <v>0.00190538125533381</v>
      </c>
      <c r="M159" s="0" t="n">
        <f aca="false">Loan_Sample!AH139*Inputs!$B$4*B159</f>
        <v>146.557178902879</v>
      </c>
      <c r="N159" s="0" t="n">
        <f aca="false">L159*Inputs!$B$4*B159</f>
        <v>146.557178902879</v>
      </c>
      <c r="O159" s="0" t="n">
        <f aca="false">Inputs!$B$37+Inputs!$B$38*MAX(Loan_Sample!H139-Inputs!$C$38,0)+Inputs!$B$39*MAX(Loan_Sample!H139-Inputs!$C$39,0)+Inputs!$B$40*MAX(Loan_Sample!H139-Inputs!$C$40,0)+Inputs!$B$41*MAX(Loan_Sample!H139-Inputs!$C$41,0)+Inputs!$B$42*Inputs!$B$14+Inputs!$B$43*MIN(Loan_Sample!I139/Inputs!$B$17,1)+Inputs!$B$44*MIN(Loan_Sample!E139,Inputs!$B$18)+Inputs!$B$45*Loan_Sample!C139</f>
        <v>-5.78596706568174</v>
      </c>
      <c r="P159" s="0" t="n">
        <f aca="false">MIN(1-Inputs!$B$13,MAX(Inputs!$B$13,1/(1+EXP(-(Inputs!$B$15*O159+Inputs!$B$16)))))</f>
        <v>0.00211754299621419</v>
      </c>
      <c r="Q159" s="0" t="n">
        <f aca="false">Inputs!$B$37+Inputs!$B$38*MAX(F159-Inputs!$C$38,0)+Inputs!$B$39*MAX(F159-Inputs!$C$39,0)+Inputs!$B$40*MAX(F159-Inputs!$C$40,0)+Inputs!$B$41*MAX(F159-Inputs!$C$41,0)+Inputs!$B$42*Inputs!$B$14+Inputs!$B$43*MIN(Loan_Sample!I139/Inputs!$B$17,1)+Inputs!$B$44*MIN(E159,Inputs!$B$18)+Inputs!$B$45*Loan_Sample!C139</f>
        <v>-5.78596706568174</v>
      </c>
      <c r="R159" s="0" t="n">
        <f aca="false">MIN(1-Inputs!$B$13,MAX(Inputs!$B$13,1/(1+EXP(-(Inputs!$B$15*Q159+Inputs!$B$16)))))</f>
        <v>0.00211754299621419</v>
      </c>
    </row>
    <row r="160" customFormat="false" ht="15" hidden="false" customHeight="false" outlineLevel="0" collapsed="false">
      <c r="A160" s="0" t="n">
        <f aca="false">Loan_Sample!A140</f>
        <v>3965</v>
      </c>
      <c r="B160" s="0" t="n">
        <f aca="false">Loan_Sample!U140</f>
        <v>210391.14</v>
      </c>
      <c r="C160" s="0" t="n">
        <f aca="false">Loan_Sample!K140+Inputs!$B$26</f>
        <v>6.83333349227905</v>
      </c>
      <c r="D160" s="0" t="n">
        <f aca="false">Loan_Sample!L140+Inputs!$B$26</f>
        <v>2.71025657653809</v>
      </c>
      <c r="E160" s="0" t="n">
        <f aca="false">Loan_Sample!E140/(1+Inputs!$B$25/100)</f>
        <v>58.5931549072266</v>
      </c>
      <c r="F160" s="0" t="n">
        <f aca="false">Loan_Sample!H140-Inputs!$B$24/100</f>
        <v>0.851333141326904</v>
      </c>
      <c r="G160" s="0" t="n">
        <f aca="false">IF(ISNUMBER(C160),INDEX(Scorecard!$D$54:$D$61,SUMPRODUCT(--(Scorecard!$G$54:$G$60&lt;C160))+1),Scorecard!$D$62)</f>
        <v>-0.357264871923982</v>
      </c>
      <c r="H160" s="0" t="n">
        <f aca="false">IF(ISNUMBER(D160),INDEX(Scorecard!$D$63:$D$68,SUMPRODUCT(--(Scorecard!$G$63:$G$67&lt;D160))+1),Scorecard!$D$69)</f>
        <v>0.322484508656054</v>
      </c>
      <c r="I160" s="0" t="n">
        <f aca="false">IF(ISNUMBER(E160),INDEX(Scorecard!$D$19:$D$26,SUMPRODUCT(--(Scorecard!$G$19:$G$25&lt;E160))+1),Scorecard!$D$27)</f>
        <v>0.267179331770092</v>
      </c>
      <c r="J160" s="0" t="n">
        <f aca="false">IF(ISNUMBER(F160),INDEX(Scorecard!$D$37:$D$44,SUMPRODUCT(--(Scorecard!$G$37:$G$43&lt;F160))+1),Scorecard!$D$45)</f>
        <v>-0.569454719285959</v>
      </c>
      <c r="K160" s="0" t="n">
        <f aca="false">Inputs!$B$10+Scorecard!$J$5*Loan_Sample!Y140+Scorecard!$J$6*Loan_Sample!Z140+Scorecard!$J$7*I160+Scorecard!$J$8*Loan_Sample!AB140+Scorecard!$J$9*J160+Scorecard!$J$10*Loan_Sample!AD140+Scorecard!$J$11*G160+Scorecard!$J$12*H160</f>
        <v>-6.21276676097516</v>
      </c>
      <c r="L160" s="0" t="n">
        <f aca="false">MIN(1-Inputs!$B$13,MAX(Inputs!$B$13,1/(1+EXP(-(Inputs!$B$11*K160+Inputs!$B$12)))))</f>
        <v>0.00162607039258193</v>
      </c>
      <c r="M160" s="0" t="n">
        <f aca="false">Loan_Sample!AH140*Inputs!$B$4*B160</f>
        <v>119.738781265446</v>
      </c>
      <c r="N160" s="0" t="n">
        <f aca="false">L160*Inputs!$B$4*B160</f>
        <v>119.738781265446</v>
      </c>
      <c r="O160" s="0" t="n">
        <f aca="false">Inputs!$B$37+Inputs!$B$38*MAX(Loan_Sample!H140-Inputs!$C$38,0)+Inputs!$B$39*MAX(Loan_Sample!H140-Inputs!$C$39,0)+Inputs!$B$40*MAX(Loan_Sample!H140-Inputs!$C$40,0)+Inputs!$B$41*MAX(Loan_Sample!H140-Inputs!$C$41,0)+Inputs!$B$42*Inputs!$B$14+Inputs!$B$43*MIN(Loan_Sample!I140/Inputs!$B$17,1)+Inputs!$B$44*MIN(Loan_Sample!E140,Inputs!$B$18)+Inputs!$B$45*Loan_Sample!C140</f>
        <v>-3.72376958895512</v>
      </c>
      <c r="P160" s="0" t="n">
        <f aca="false">MIN(1-Inputs!$B$13,MAX(Inputs!$B$13,1/(1+EXP(-(Inputs!$B$15*O160+Inputs!$B$16)))))</f>
        <v>0.0216454691322338</v>
      </c>
      <c r="Q160" s="0" t="n">
        <f aca="false">Inputs!$B$37+Inputs!$B$38*MAX(F160-Inputs!$C$38,0)+Inputs!$B$39*MAX(F160-Inputs!$C$39,0)+Inputs!$B$40*MAX(F160-Inputs!$C$40,0)+Inputs!$B$41*MAX(F160-Inputs!$C$41,0)+Inputs!$B$42*Inputs!$B$14+Inputs!$B$43*MIN(Loan_Sample!I140/Inputs!$B$17,1)+Inputs!$B$44*MIN(E160,Inputs!$B$18)+Inputs!$B$45*Loan_Sample!C140</f>
        <v>-3.72376958895512</v>
      </c>
      <c r="R160" s="0" t="n">
        <f aca="false">MIN(1-Inputs!$B$13,MAX(Inputs!$B$13,1/(1+EXP(-(Inputs!$B$15*Q160+Inputs!$B$16)))))</f>
        <v>0.0216454691322338</v>
      </c>
    </row>
    <row r="161" customFormat="false" ht="15" hidden="false" customHeight="false" outlineLevel="0" collapsed="false">
      <c r="A161" s="0" t="n">
        <f aca="false">Loan_Sample!A141</f>
        <v>3981</v>
      </c>
      <c r="B161" s="0" t="n">
        <f aca="false">Loan_Sample!U141</f>
        <v>97277.46</v>
      </c>
      <c r="C161" s="0" t="n">
        <f aca="false">Loan_Sample!K141+Inputs!$B$26</f>
        <v>4.42307710647583</v>
      </c>
      <c r="D161" s="0" t="n">
        <f aca="false">Loan_Sample!L141+Inputs!$B$26</f>
        <v>-0.276922702789307</v>
      </c>
      <c r="E161" s="0" t="n">
        <f aca="false">Loan_Sample!E141/(1+Inputs!$B$25/100)</f>
        <v>72.9578399658203</v>
      </c>
      <c r="F161" s="0" t="n">
        <f aca="false">Loan_Sample!H141-Inputs!$B$24/100</f>
        <v>-0.299333333969116</v>
      </c>
      <c r="G161" s="0" t="n">
        <f aca="false">IF(ISNUMBER(C161),INDEX(Scorecard!$D$54:$D$61,SUMPRODUCT(--(Scorecard!$G$54:$G$60&lt;C161))+1),Scorecard!$D$62)</f>
        <v>0.409483001259379</v>
      </c>
      <c r="H161" s="0" t="n">
        <f aca="false">IF(ISNUMBER(D161),INDEX(Scorecard!$D$63:$D$68,SUMPRODUCT(--(Scorecard!$G$63:$G$67&lt;D161))+1),Scorecard!$D$69)</f>
        <v>0.322484508656054</v>
      </c>
      <c r="I161" s="0" t="n">
        <f aca="false">IF(ISNUMBER(E161),INDEX(Scorecard!$D$19:$D$26,SUMPRODUCT(--(Scorecard!$G$19:$G$25&lt;E161))+1),Scorecard!$D$27)</f>
        <v>-0.0341578513653732</v>
      </c>
      <c r="J161" s="0" t="n">
        <f aca="false">IF(ISNUMBER(F161),INDEX(Scorecard!$D$37:$D$44,SUMPRODUCT(--(Scorecard!$G$37:$G$43&lt;F161))+1),Scorecard!$D$45)</f>
        <v>0.769716833645565</v>
      </c>
      <c r="K161" s="0" t="n">
        <f aca="false">Inputs!$B$10+Scorecard!$J$5*Loan_Sample!Y141+Scorecard!$J$6*Loan_Sample!Z141+Scorecard!$J$7*I161+Scorecard!$J$8*Loan_Sample!AB141+Scorecard!$J$9*J161+Scorecard!$J$10*Loan_Sample!AD141+Scorecard!$J$11*G161+Scorecard!$J$12*H161</f>
        <v>-6.08134514100173</v>
      </c>
      <c r="L161" s="0" t="n">
        <f aca="false">MIN(1-Inputs!$B$13,MAX(Inputs!$B$13,1/(1+EXP(-(Inputs!$B$11*K161+Inputs!$B$12)))))</f>
        <v>0.00187017885866637</v>
      </c>
      <c r="M161" s="0" t="n">
        <f aca="false">Loan_Sample!AH141*Inputs!$B$4*B161</f>
        <v>63.6741871908672</v>
      </c>
      <c r="N161" s="0" t="n">
        <f aca="false">L161*Inputs!$B$4*B161</f>
        <v>63.6741871908672</v>
      </c>
      <c r="O161" s="0" t="n">
        <f aca="false">Inputs!$B$37+Inputs!$B$38*MAX(Loan_Sample!H141-Inputs!$C$38,0)+Inputs!$B$39*MAX(Loan_Sample!H141-Inputs!$C$39,0)+Inputs!$B$40*MAX(Loan_Sample!H141-Inputs!$C$40,0)+Inputs!$B$41*MAX(Loan_Sample!H141-Inputs!$C$41,0)+Inputs!$B$42*Inputs!$B$14+Inputs!$B$43*MIN(Loan_Sample!I141/Inputs!$B$17,1)+Inputs!$B$44*MIN(Loan_Sample!E141,Inputs!$B$18)+Inputs!$B$45*Loan_Sample!C141</f>
        <v>-5.41533658209782</v>
      </c>
      <c r="P161" s="0" t="n">
        <f aca="false">MIN(1-Inputs!$B$13,MAX(Inputs!$B$13,1/(1+EXP(-(Inputs!$B$15*O161+Inputs!$B$16)))))</f>
        <v>0.00322353856134137</v>
      </c>
      <c r="Q161" s="0" t="n">
        <f aca="false">Inputs!$B$37+Inputs!$B$38*MAX(F161-Inputs!$C$38,0)+Inputs!$B$39*MAX(F161-Inputs!$C$39,0)+Inputs!$B$40*MAX(F161-Inputs!$C$40,0)+Inputs!$B$41*MAX(F161-Inputs!$C$41,0)+Inputs!$B$42*Inputs!$B$14+Inputs!$B$43*MIN(Loan_Sample!I141/Inputs!$B$17,1)+Inputs!$B$44*MIN(E161,Inputs!$B$18)+Inputs!$B$45*Loan_Sample!C141</f>
        <v>-5.41533658209782</v>
      </c>
      <c r="R161" s="0" t="n">
        <f aca="false">MIN(1-Inputs!$B$13,MAX(Inputs!$B$13,1/(1+EXP(-(Inputs!$B$15*Q161+Inputs!$B$16)))))</f>
        <v>0.00322353856134137</v>
      </c>
    </row>
    <row r="162" customFormat="false" ht="15" hidden="false" customHeight="false" outlineLevel="0" collapsed="false">
      <c r="A162" s="0" t="n">
        <f aca="false">Loan_Sample!A142</f>
        <v>3982</v>
      </c>
      <c r="B162" s="0" t="n">
        <f aca="false">Loan_Sample!U142</f>
        <v>150785</v>
      </c>
      <c r="C162" s="0" t="n">
        <f aca="false">Loan_Sample!K142+Inputs!$B$26</f>
        <v>3.70000004768372</v>
      </c>
      <c r="D162" s="0" t="n">
        <f aca="false">Loan_Sample!L142+Inputs!$B$26</f>
        <v>-0.458333253860474</v>
      </c>
      <c r="E162" s="0" t="n">
        <f aca="false">Loan_Sample!E142/(1+Inputs!$B$25/100)</f>
        <v>84.3337631225586</v>
      </c>
      <c r="F162" s="0" t="n">
        <f aca="false">Loan_Sample!H142-Inputs!$B$24/100</f>
        <v>-3.26133346557617</v>
      </c>
      <c r="G162" s="0" t="n">
        <f aca="false">IF(ISNUMBER(C162),INDEX(Scorecard!$D$54:$D$61,SUMPRODUCT(--(Scorecard!$G$54:$G$60&lt;C162))+1),Scorecard!$D$62)</f>
        <v>0.489050497890326</v>
      </c>
      <c r="H162" s="0" t="n">
        <f aca="false">IF(ISNUMBER(D162),INDEX(Scorecard!$D$63:$D$68,SUMPRODUCT(--(Scorecard!$G$63:$G$67&lt;D162))+1),Scorecard!$D$69)</f>
        <v>0.322484508656054</v>
      </c>
      <c r="I162" s="0" t="n">
        <f aca="false">IF(ISNUMBER(E162),INDEX(Scorecard!$D$19:$D$26,SUMPRODUCT(--(Scorecard!$G$19:$G$25&lt;E162))+1),Scorecard!$D$27)</f>
        <v>-0.219855970853228</v>
      </c>
      <c r="J162" s="0" t="n">
        <f aca="false">IF(ISNUMBER(F162),INDEX(Scorecard!$D$37:$D$44,SUMPRODUCT(--(Scorecard!$G$37:$G$43&lt;F162))+1),Scorecard!$D$45)</f>
        <v>1.35057635045042</v>
      </c>
      <c r="K162" s="0" t="n">
        <f aca="false">Inputs!$B$10+Scorecard!$J$5*Loan_Sample!Y142+Scorecard!$J$6*Loan_Sample!Z142+Scorecard!$J$7*I162+Scorecard!$J$8*Loan_Sample!AB142+Scorecard!$J$9*J162+Scorecard!$J$10*Loan_Sample!AD142+Scorecard!$J$11*G162+Scorecard!$J$12*H162</f>
        <v>-4.63629121514528</v>
      </c>
      <c r="L162" s="0" t="n">
        <f aca="false">MIN(1-Inputs!$B$13,MAX(Inputs!$B$13,1/(1+EXP(-(Inputs!$B$11*K162+Inputs!$B$12)))))</f>
        <v>0.00866950387393932</v>
      </c>
      <c r="M162" s="0" t="n">
        <f aca="false">Loan_Sample!AH142*Inputs!$B$4*B162</f>
        <v>457.530899571179</v>
      </c>
      <c r="N162" s="0" t="n">
        <f aca="false">L162*Inputs!$B$4*B162</f>
        <v>457.530899571179</v>
      </c>
      <c r="O162" s="0" t="n">
        <f aca="false">Inputs!$B$37+Inputs!$B$38*MAX(Loan_Sample!H142-Inputs!$C$38,0)+Inputs!$B$39*MAX(Loan_Sample!H142-Inputs!$C$39,0)+Inputs!$B$40*MAX(Loan_Sample!H142-Inputs!$C$40,0)+Inputs!$B$41*MAX(Loan_Sample!H142-Inputs!$C$41,0)+Inputs!$B$42*Inputs!$B$14+Inputs!$B$43*MIN(Loan_Sample!I142/Inputs!$B$17,1)+Inputs!$B$44*MIN(Loan_Sample!E142,Inputs!$B$18)+Inputs!$B$45*Loan_Sample!C142</f>
        <v>-6.00735568633102</v>
      </c>
      <c r="P162" s="0" t="n">
        <f aca="false">MIN(1-Inputs!$B$13,MAX(Inputs!$B$13,1/(1+EXP(-(Inputs!$B$15*O162+Inputs!$B$16)))))</f>
        <v>0.00164716142884614</v>
      </c>
      <c r="Q162" s="0" t="n">
        <f aca="false">Inputs!$B$37+Inputs!$B$38*MAX(F162-Inputs!$C$38,0)+Inputs!$B$39*MAX(F162-Inputs!$C$39,0)+Inputs!$B$40*MAX(F162-Inputs!$C$40,0)+Inputs!$B$41*MAX(F162-Inputs!$C$41,0)+Inputs!$B$42*Inputs!$B$14+Inputs!$B$43*MIN(Loan_Sample!I142/Inputs!$B$17,1)+Inputs!$B$44*MIN(E162,Inputs!$B$18)+Inputs!$B$45*Loan_Sample!C142</f>
        <v>-6.00735568633102</v>
      </c>
      <c r="R162" s="0" t="n">
        <f aca="false">MIN(1-Inputs!$B$13,MAX(Inputs!$B$13,1/(1+EXP(-(Inputs!$B$15*Q162+Inputs!$B$16)))))</f>
        <v>0.00164716142884614</v>
      </c>
    </row>
    <row r="163" customFormat="false" ht="15" hidden="false" customHeight="false" outlineLevel="0" collapsed="false">
      <c r="A163" s="0" t="n">
        <f aca="false">Loan_Sample!A143</f>
        <v>3985</v>
      </c>
      <c r="B163" s="0" t="n">
        <f aca="false">Loan_Sample!U143</f>
        <v>96984.41</v>
      </c>
      <c r="C163" s="0" t="n">
        <f aca="false">Loan_Sample!K143+Inputs!$B$26</f>
        <v>4.30000019073486</v>
      </c>
      <c r="D163" s="0" t="n">
        <f aca="false">Loan_Sample!L143+Inputs!$B$26</f>
        <v>-0.458333015441895</v>
      </c>
      <c r="E163" s="0" t="n">
        <f aca="false">Loan_Sample!E143/(1+Inputs!$B$25/100)</f>
        <v>73.3514099121094</v>
      </c>
      <c r="F163" s="0" t="n">
        <f aca="false">Loan_Sample!H143-Inputs!$B$24/100</f>
        <v>-2.39633321762085</v>
      </c>
      <c r="G163" s="0" t="n">
        <f aca="false">IF(ISNUMBER(C163),INDEX(Scorecard!$D$54:$D$61,SUMPRODUCT(--(Scorecard!$G$54:$G$60&lt;C163))+1),Scorecard!$D$62)</f>
        <v>0.489050497890326</v>
      </c>
      <c r="H163" s="0" t="n">
        <f aca="false">IF(ISNUMBER(D163),INDEX(Scorecard!$D$63:$D$68,SUMPRODUCT(--(Scorecard!$G$63:$G$67&lt;D163))+1),Scorecard!$D$69)</f>
        <v>0.322484508656054</v>
      </c>
      <c r="I163" s="0" t="n">
        <f aca="false">IF(ISNUMBER(E163),INDEX(Scorecard!$D$19:$D$26,SUMPRODUCT(--(Scorecard!$G$19:$G$25&lt;E163))+1),Scorecard!$D$27)</f>
        <v>-0.0341578513653732</v>
      </c>
      <c r="J163" s="0" t="n">
        <f aca="false">IF(ISNUMBER(F163),INDEX(Scorecard!$D$37:$D$44,SUMPRODUCT(--(Scorecard!$G$37:$G$43&lt;F163))+1),Scorecard!$D$45)</f>
        <v>1.35057635045042</v>
      </c>
      <c r="K163" s="0" t="n">
        <f aca="false">Inputs!$B$10+Scorecard!$J$5*Loan_Sample!Y143+Scorecard!$J$6*Loan_Sample!Z143+Scorecard!$J$7*I163+Scorecard!$J$8*Loan_Sample!AB143+Scorecard!$J$9*J163+Scorecard!$J$10*Loan_Sample!AD143+Scorecard!$J$11*G163+Scorecard!$J$12*H163</f>
        <v>-4.98760864499602</v>
      </c>
      <c r="L163" s="0" t="n">
        <f aca="false">MIN(1-Inputs!$B$13,MAX(Inputs!$B$13,1/(1+EXP(-(Inputs!$B$11*K163+Inputs!$B$12)))))</f>
        <v>0.00597733102935479</v>
      </c>
      <c r="M163" s="0" t="n">
        <f aca="false">Loan_Sample!AH143*Inputs!$B$4*B163</f>
        <v>202.897773139833</v>
      </c>
      <c r="N163" s="0" t="n">
        <f aca="false">L163*Inputs!$B$4*B163</f>
        <v>202.897773139833</v>
      </c>
      <c r="O163" s="0" t="n">
        <f aca="false">Inputs!$B$37+Inputs!$B$38*MAX(Loan_Sample!H143-Inputs!$C$38,0)+Inputs!$B$39*MAX(Loan_Sample!H143-Inputs!$C$39,0)+Inputs!$B$40*MAX(Loan_Sample!H143-Inputs!$C$40,0)+Inputs!$B$41*MAX(Loan_Sample!H143-Inputs!$C$41,0)+Inputs!$B$42*Inputs!$B$14+Inputs!$B$43*MIN(Loan_Sample!I143/Inputs!$B$17,1)+Inputs!$B$44*MIN(Loan_Sample!E143,Inputs!$B$18)+Inputs!$B$45*Loan_Sample!C143</f>
        <v>-5.56093389691873</v>
      </c>
      <c r="P163" s="0" t="n">
        <f aca="false">MIN(1-Inputs!$B$13,MAX(Inputs!$B$13,1/(1+EXP(-(Inputs!$B$15*O163+Inputs!$B$16)))))</f>
        <v>0.00273315527833831</v>
      </c>
      <c r="Q163" s="0" t="n">
        <f aca="false">Inputs!$B$37+Inputs!$B$38*MAX(F163-Inputs!$C$38,0)+Inputs!$B$39*MAX(F163-Inputs!$C$39,0)+Inputs!$B$40*MAX(F163-Inputs!$C$40,0)+Inputs!$B$41*MAX(F163-Inputs!$C$41,0)+Inputs!$B$42*Inputs!$B$14+Inputs!$B$43*MIN(Loan_Sample!I143/Inputs!$B$17,1)+Inputs!$B$44*MIN(E163,Inputs!$B$18)+Inputs!$B$45*Loan_Sample!C143</f>
        <v>-5.56093389691873</v>
      </c>
      <c r="R163" s="0" t="n">
        <f aca="false">MIN(1-Inputs!$B$13,MAX(Inputs!$B$13,1/(1+EXP(-(Inputs!$B$15*Q163+Inputs!$B$16)))))</f>
        <v>0.00273315527833831</v>
      </c>
    </row>
    <row r="164" customFormat="false" ht="15" hidden="false" customHeight="false" outlineLevel="0" collapsed="false">
      <c r="A164" s="0" t="n">
        <f aca="false">Loan_Sample!A144</f>
        <v>4063</v>
      </c>
      <c r="B164" s="0" t="n">
        <f aca="false">Loan_Sample!U144</f>
        <v>308877.3</v>
      </c>
      <c r="C164" s="0" t="n">
        <f aca="false">Loan_Sample!K144+Inputs!$B$26</f>
        <v>9.23333358764648</v>
      </c>
      <c r="D164" s="0" t="n">
        <f aca="false">Loan_Sample!L144+Inputs!$B$26</f>
        <v>5.07179498672485</v>
      </c>
      <c r="E164" s="0" t="n">
        <f aca="false">Loan_Sample!E144/(1+Inputs!$B$25/100)</f>
        <v>59.2824249267578</v>
      </c>
      <c r="F164" s="0" t="n">
        <f aca="false">Loan_Sample!H144-Inputs!$B$24/100</f>
        <v>1.12466645240784</v>
      </c>
      <c r="G164" s="0" t="n">
        <f aca="false">IF(ISNUMBER(C164),INDEX(Scorecard!$D$54:$D$61,SUMPRODUCT(--(Scorecard!$G$54:$G$60&lt;C164))+1),Scorecard!$D$62)</f>
        <v>-0.541917179454542</v>
      </c>
      <c r="H164" s="0" t="n">
        <f aca="false">IF(ISNUMBER(D164),INDEX(Scorecard!$D$63:$D$68,SUMPRODUCT(--(Scorecard!$G$63:$G$67&lt;D164))+1),Scorecard!$D$69)</f>
        <v>0.322484508656054</v>
      </c>
      <c r="I164" s="0" t="n">
        <f aca="false">IF(ISNUMBER(E164),INDEX(Scorecard!$D$19:$D$26,SUMPRODUCT(--(Scorecard!$G$19:$G$25&lt;E164))+1),Scorecard!$D$27)</f>
        <v>0.267179331770092</v>
      </c>
      <c r="J164" s="0" t="n">
        <f aca="false">IF(ISNUMBER(F164),INDEX(Scorecard!$D$37:$D$44,SUMPRODUCT(--(Scorecard!$G$37:$G$43&lt;F164))+1),Scorecard!$D$45)</f>
        <v>-0.975503570149195</v>
      </c>
      <c r="K164" s="0" t="n">
        <f aca="false">Inputs!$B$10+Scorecard!$J$5*Loan_Sample!Y144+Scorecard!$J$6*Loan_Sample!Z144+Scorecard!$J$7*I164+Scorecard!$J$8*Loan_Sample!AB144+Scorecard!$J$9*J164+Scorecard!$J$10*Loan_Sample!AD144+Scorecard!$J$11*G164+Scorecard!$J$12*H164</f>
        <v>-3.91970540670905</v>
      </c>
      <c r="L164" s="0" t="n">
        <f aca="false">MIN(1-Inputs!$B$13,MAX(Inputs!$B$13,1/(1+EXP(-(Inputs!$B$11*K164+Inputs!$B$12)))))</f>
        <v>0.0184283637745879</v>
      </c>
      <c r="M164" s="0" t="n">
        <f aca="false">Loan_Sample!AH144*Inputs!$B$4*B164</f>
        <v>1992.23613613938</v>
      </c>
      <c r="N164" s="0" t="n">
        <f aca="false">L164*Inputs!$B$4*B164</f>
        <v>1992.23613613938</v>
      </c>
      <c r="O164" s="0" t="n">
        <f aca="false">Inputs!$B$37+Inputs!$B$38*MAX(Loan_Sample!H144-Inputs!$C$38,0)+Inputs!$B$39*MAX(Loan_Sample!H144-Inputs!$C$39,0)+Inputs!$B$40*MAX(Loan_Sample!H144-Inputs!$C$40,0)+Inputs!$B$41*MAX(Loan_Sample!H144-Inputs!$C$41,0)+Inputs!$B$42*Inputs!$B$14+Inputs!$B$43*MIN(Loan_Sample!I144/Inputs!$B$17,1)+Inputs!$B$44*MIN(Loan_Sample!E144,Inputs!$B$18)+Inputs!$B$45*Loan_Sample!C144</f>
        <v>-3.33179287013467</v>
      </c>
      <c r="P164" s="0" t="n">
        <f aca="false">MIN(1-Inputs!$B$13,MAX(Inputs!$B$13,1/(1+EXP(-(Inputs!$B$15*O164+Inputs!$B$16)))))</f>
        <v>0.0333919771393182</v>
      </c>
      <c r="Q164" s="0" t="n">
        <f aca="false">Inputs!$B$37+Inputs!$B$38*MAX(F164-Inputs!$C$38,0)+Inputs!$B$39*MAX(F164-Inputs!$C$39,0)+Inputs!$B$40*MAX(F164-Inputs!$C$40,0)+Inputs!$B$41*MAX(F164-Inputs!$C$41,0)+Inputs!$B$42*Inputs!$B$14+Inputs!$B$43*MIN(Loan_Sample!I144/Inputs!$B$17,1)+Inputs!$B$44*MIN(E164,Inputs!$B$18)+Inputs!$B$45*Loan_Sample!C144</f>
        <v>-3.33179287013467</v>
      </c>
      <c r="R164" s="0" t="n">
        <f aca="false">MIN(1-Inputs!$B$13,MAX(Inputs!$B$13,1/(1+EXP(-(Inputs!$B$15*Q164+Inputs!$B$16)))))</f>
        <v>0.0333919771393182</v>
      </c>
    </row>
    <row r="165" customFormat="false" ht="15" hidden="false" customHeight="false" outlineLevel="0" collapsed="false">
      <c r="A165" s="0" t="n">
        <f aca="false">Loan_Sample!A145</f>
        <v>4113</v>
      </c>
      <c r="B165" s="0" t="n">
        <f aca="false">Loan_Sample!U145</f>
        <v>499425.28</v>
      </c>
      <c r="C165" s="0" t="n">
        <f aca="false">Loan_Sample!K145+Inputs!$B$26</f>
        <v>4.80000019073486</v>
      </c>
      <c r="D165" s="0" t="n">
        <f aca="false">Loan_Sample!L145+Inputs!$B$26</f>
        <v>-0.458333015441895</v>
      </c>
      <c r="E165" s="0" t="n">
        <f aca="false">Loan_Sample!E145/(1+Inputs!$B$25/100)</f>
        <v>67.4142913818359</v>
      </c>
      <c r="F165" s="0" t="n">
        <f aca="false">Loan_Sample!H145-Inputs!$B$24/100</f>
        <v>-3.28333330154419</v>
      </c>
      <c r="G165" s="0" t="n">
        <f aca="false">IF(ISNUMBER(C165),INDEX(Scorecard!$D$54:$D$61,SUMPRODUCT(--(Scorecard!$G$54:$G$60&lt;C165))+1),Scorecard!$D$62)</f>
        <v>0.409483001259379</v>
      </c>
      <c r="H165" s="0" t="n">
        <f aca="false">IF(ISNUMBER(D165),INDEX(Scorecard!$D$63:$D$68,SUMPRODUCT(--(Scorecard!$G$63:$G$67&lt;D165))+1),Scorecard!$D$69)</f>
        <v>0.322484508656054</v>
      </c>
      <c r="I165" s="0" t="n">
        <f aca="false">IF(ISNUMBER(E165),INDEX(Scorecard!$D$19:$D$26,SUMPRODUCT(--(Scorecard!$G$19:$G$25&lt;E165))+1),Scorecard!$D$27)</f>
        <v>0.0530843085177338</v>
      </c>
      <c r="J165" s="0" t="n">
        <f aca="false">IF(ISNUMBER(F165),INDEX(Scorecard!$D$37:$D$44,SUMPRODUCT(--(Scorecard!$G$37:$G$43&lt;F165))+1),Scorecard!$D$45)</f>
        <v>1.35057635045042</v>
      </c>
      <c r="K165" s="0" t="n">
        <f aca="false">Inputs!$B$10+Scorecard!$J$5*Loan_Sample!Y145+Scorecard!$J$6*Loan_Sample!Z145+Scorecard!$J$7*I165+Scorecard!$J$8*Loan_Sample!AB145+Scorecard!$J$9*J165+Scorecard!$J$10*Loan_Sample!AD145+Scorecard!$J$11*G165+Scorecard!$J$12*H165</f>
        <v>-5.20376369178137</v>
      </c>
      <c r="L165" s="0" t="n">
        <f aca="false">MIN(1-Inputs!$B$13,MAX(Inputs!$B$13,1/(1+EXP(-(Inputs!$B$11*K165+Inputs!$B$12)))))</f>
        <v>0.0047529057722487</v>
      </c>
      <c r="M165" s="0" t="n">
        <f aca="false">Loan_Sample!AH145*Inputs!$B$4*B165</f>
        <v>830.802453641624</v>
      </c>
      <c r="N165" s="0" t="n">
        <f aca="false">L165*Inputs!$B$4*B165</f>
        <v>830.802453641624</v>
      </c>
      <c r="O165" s="0" t="n">
        <f aca="false">Inputs!$B$37+Inputs!$B$38*MAX(Loan_Sample!H145-Inputs!$C$38,0)+Inputs!$B$39*MAX(Loan_Sample!H145-Inputs!$C$39,0)+Inputs!$B$40*MAX(Loan_Sample!H145-Inputs!$C$40,0)+Inputs!$B$41*MAX(Loan_Sample!H145-Inputs!$C$41,0)+Inputs!$B$42*Inputs!$B$14+Inputs!$B$43*MIN(Loan_Sample!I145/Inputs!$B$17,1)+Inputs!$B$44*MIN(Loan_Sample!E145,Inputs!$B$18)+Inputs!$B$45*Loan_Sample!C145</f>
        <v>-5.65316262806871</v>
      </c>
      <c r="P165" s="0" t="n">
        <f aca="false">MIN(1-Inputs!$B$13,MAX(Inputs!$B$13,1/(1+EXP(-(Inputs!$B$15*O165+Inputs!$B$16)))))</f>
        <v>0.00246177668696702</v>
      </c>
      <c r="Q165" s="0" t="n">
        <f aca="false">Inputs!$B$37+Inputs!$B$38*MAX(F165-Inputs!$C$38,0)+Inputs!$B$39*MAX(F165-Inputs!$C$39,0)+Inputs!$B$40*MAX(F165-Inputs!$C$40,0)+Inputs!$B$41*MAX(F165-Inputs!$C$41,0)+Inputs!$B$42*Inputs!$B$14+Inputs!$B$43*MIN(Loan_Sample!I145/Inputs!$B$17,1)+Inputs!$B$44*MIN(E165,Inputs!$B$18)+Inputs!$B$45*Loan_Sample!C145</f>
        <v>-5.65316262806871</v>
      </c>
      <c r="R165" s="0" t="n">
        <f aca="false">MIN(1-Inputs!$B$13,MAX(Inputs!$B$13,1/(1+EXP(-(Inputs!$B$15*Q165+Inputs!$B$16)))))</f>
        <v>0.00246177668696702</v>
      </c>
    </row>
    <row r="166" customFormat="false" ht="15" hidden="false" customHeight="false" outlineLevel="0" collapsed="false">
      <c r="A166" s="0" t="n">
        <f aca="false">Loan_Sample!A146</f>
        <v>4131</v>
      </c>
      <c r="B166" s="0" t="n">
        <f aca="false">Loan_Sample!U146</f>
        <v>190423.53</v>
      </c>
      <c r="C166" s="0" t="n">
        <f aca="false">Loan_Sample!K146+Inputs!$B$26</f>
        <v>5.00833320617676</v>
      </c>
      <c r="D166" s="0" t="n">
        <f aca="false">Loan_Sample!L146+Inputs!$B$26</f>
        <v>-1.125</v>
      </c>
      <c r="E166" s="0" t="n">
        <f aca="false">Loan_Sample!E146/(1+Inputs!$B$25/100)</f>
        <v>70.7256622314453</v>
      </c>
      <c r="F166" s="0" t="n">
        <f aca="false">Loan_Sample!H146-Inputs!$B$24/100</f>
        <v>-2.98433303833008</v>
      </c>
      <c r="G166" s="0" t="n">
        <f aca="false">IF(ISNUMBER(C166),INDEX(Scorecard!$D$54:$D$61,SUMPRODUCT(--(Scorecard!$G$54:$G$60&lt;C166))+1),Scorecard!$D$62)</f>
        <v>0.214429354789033</v>
      </c>
      <c r="H166" s="0" t="n">
        <f aca="false">IF(ISNUMBER(D166),INDEX(Scorecard!$D$63:$D$68,SUMPRODUCT(--(Scorecard!$G$63:$G$67&lt;D166))+1),Scorecard!$D$69)</f>
        <v>-0.340582194386522</v>
      </c>
      <c r="I166" s="0" t="n">
        <f aca="false">IF(ISNUMBER(E166),INDEX(Scorecard!$D$19:$D$26,SUMPRODUCT(--(Scorecard!$G$19:$G$25&lt;E166))+1),Scorecard!$D$27)</f>
        <v>0.0530843085177338</v>
      </c>
      <c r="J166" s="0" t="n">
        <f aca="false">IF(ISNUMBER(F166),INDEX(Scorecard!$D$37:$D$44,SUMPRODUCT(--(Scorecard!$G$37:$G$43&lt;F166))+1),Scorecard!$D$45)</f>
        <v>1.35057635045042</v>
      </c>
      <c r="K166" s="0" t="n">
        <f aca="false">Inputs!$B$10+Scorecard!$J$5*Loan_Sample!Y146+Scorecard!$J$6*Loan_Sample!Z146+Scorecard!$J$7*I166+Scorecard!$J$8*Loan_Sample!AB146+Scorecard!$J$9*J166+Scorecard!$J$10*Loan_Sample!AD146+Scorecard!$J$11*G166+Scorecard!$J$12*H166</f>
        <v>-6.32989628125301</v>
      </c>
      <c r="L166" s="0" t="n">
        <f aca="false">MIN(1-Inputs!$B$13,MAX(Inputs!$B$13,1/(1+EXP(-(Inputs!$B$11*K166+Inputs!$B$12)))))</f>
        <v>0.00143545534802315</v>
      </c>
      <c r="M166" s="0" t="n">
        <f aca="false">Loan_Sample!AH146*Inputs!$B$4*B166</f>
        <v>95.6705660847814</v>
      </c>
      <c r="N166" s="0" t="n">
        <f aca="false">L166*Inputs!$B$4*B166</f>
        <v>95.6705660847814</v>
      </c>
      <c r="O166" s="0" t="n">
        <f aca="false">Inputs!$B$37+Inputs!$B$38*MAX(Loan_Sample!H146-Inputs!$C$38,0)+Inputs!$B$39*MAX(Loan_Sample!H146-Inputs!$C$39,0)+Inputs!$B$40*MAX(Loan_Sample!H146-Inputs!$C$40,0)+Inputs!$B$41*MAX(Loan_Sample!H146-Inputs!$C$41,0)+Inputs!$B$42*Inputs!$B$14+Inputs!$B$43*MIN(Loan_Sample!I146/Inputs!$B$17,1)+Inputs!$B$44*MIN(Loan_Sample!E146,Inputs!$B$18)+Inputs!$B$45*Loan_Sample!C146</f>
        <v>-5.82941492996046</v>
      </c>
      <c r="P166" s="0" t="n">
        <f aca="false">MIN(1-Inputs!$B$13,MAX(Inputs!$B$13,1/(1+EXP(-(Inputs!$B$15*O166+Inputs!$B$16)))))</f>
        <v>0.00201570102209368</v>
      </c>
      <c r="Q166" s="0" t="n">
        <f aca="false">Inputs!$B$37+Inputs!$B$38*MAX(F166-Inputs!$C$38,0)+Inputs!$B$39*MAX(F166-Inputs!$C$39,0)+Inputs!$B$40*MAX(F166-Inputs!$C$40,0)+Inputs!$B$41*MAX(F166-Inputs!$C$41,0)+Inputs!$B$42*Inputs!$B$14+Inputs!$B$43*MIN(Loan_Sample!I146/Inputs!$B$17,1)+Inputs!$B$44*MIN(E166,Inputs!$B$18)+Inputs!$B$45*Loan_Sample!C146</f>
        <v>-5.82941492996046</v>
      </c>
      <c r="R166" s="0" t="n">
        <f aca="false">MIN(1-Inputs!$B$13,MAX(Inputs!$B$13,1/(1+EXP(-(Inputs!$B$15*Q166+Inputs!$B$16)))))</f>
        <v>0.00201570102209368</v>
      </c>
    </row>
    <row r="167" customFormat="false" ht="15" hidden="false" customHeight="false" outlineLevel="0" collapsed="false">
      <c r="A167" s="0" t="n">
        <f aca="false">Loan_Sample!A147</f>
        <v>4187</v>
      </c>
      <c r="B167" s="0" t="n">
        <f aca="false">Loan_Sample!U147</f>
        <v>289358.06</v>
      </c>
      <c r="C167" s="0" t="n">
        <f aca="false">Loan_Sample!K147+Inputs!$B$26</f>
        <v>8.8333330154419</v>
      </c>
      <c r="D167" s="0" t="n">
        <f aca="false">Loan_Sample!L147+Inputs!$B$26</f>
        <v>5.0717945098877</v>
      </c>
      <c r="E167" s="0" t="n">
        <f aca="false">Loan_Sample!E147/(1+Inputs!$B$25/100)</f>
        <v>73.4780807495117</v>
      </c>
      <c r="F167" s="0" t="n">
        <f aca="false">Loan_Sample!H147-Inputs!$B$24/100</f>
        <v>0.798666715621948</v>
      </c>
      <c r="G167" s="0" t="n">
        <f aca="false">IF(ISNUMBER(C167),INDEX(Scorecard!$D$54:$D$61,SUMPRODUCT(--(Scorecard!$G$54:$G$60&lt;C167))+1),Scorecard!$D$62)</f>
        <v>-0.541917179454542</v>
      </c>
      <c r="H167" s="0" t="n">
        <f aca="false">IF(ISNUMBER(D167),INDEX(Scorecard!$D$63:$D$68,SUMPRODUCT(--(Scorecard!$G$63:$G$67&lt;D167))+1),Scorecard!$D$69)</f>
        <v>0.322484508656054</v>
      </c>
      <c r="I167" s="0" t="n">
        <f aca="false">IF(ISNUMBER(E167),INDEX(Scorecard!$D$19:$D$26,SUMPRODUCT(--(Scorecard!$G$19:$G$25&lt;E167))+1),Scorecard!$D$27)</f>
        <v>-0.0341578513653732</v>
      </c>
      <c r="J167" s="0" t="n">
        <f aca="false">IF(ISNUMBER(F167),INDEX(Scorecard!$D$37:$D$44,SUMPRODUCT(--(Scorecard!$G$37:$G$43&lt;F167))+1),Scorecard!$D$45)</f>
        <v>-0.569454719285959</v>
      </c>
      <c r="K167" s="0" t="n">
        <f aca="false">Inputs!$B$10+Scorecard!$J$5*Loan_Sample!Y147+Scorecard!$J$6*Loan_Sample!Z147+Scorecard!$J$7*I167+Scorecard!$J$8*Loan_Sample!AB147+Scorecard!$J$9*J167+Scorecard!$J$10*Loan_Sample!AD147+Scorecard!$J$11*G167+Scorecard!$J$12*H167</f>
        <v>-3.73570109502342</v>
      </c>
      <c r="L167" s="0" t="n">
        <f aca="false">MIN(1-Inputs!$B$13,MAX(Inputs!$B$13,1/(1+EXP(-(Inputs!$B$11*K167+Inputs!$B$12)))))</f>
        <v>0.0223332599868418</v>
      </c>
      <c r="M167" s="0" t="n">
        <f aca="false">Loan_Sample!AH147*Inputs!$B$4*B167</f>
        <v>2261.80807414386</v>
      </c>
      <c r="N167" s="0" t="n">
        <f aca="false">L167*Inputs!$B$4*B167</f>
        <v>2261.80807414386</v>
      </c>
      <c r="O167" s="0" t="n">
        <f aca="false">Inputs!$B$37+Inputs!$B$38*MAX(Loan_Sample!H147-Inputs!$C$38,0)+Inputs!$B$39*MAX(Loan_Sample!H147-Inputs!$C$39,0)+Inputs!$B$40*MAX(Loan_Sample!H147-Inputs!$C$40,0)+Inputs!$B$41*MAX(Loan_Sample!H147-Inputs!$C$41,0)+Inputs!$B$42*Inputs!$B$14+Inputs!$B$43*MIN(Loan_Sample!I147/Inputs!$B$17,1)+Inputs!$B$44*MIN(Loan_Sample!E147,Inputs!$B$18)+Inputs!$B$45*Loan_Sample!C147</f>
        <v>-3.77243212782093</v>
      </c>
      <c r="P167" s="0" t="n">
        <f aca="false">MIN(1-Inputs!$B$13,MAX(Inputs!$B$13,1/(1+EXP(-(Inputs!$B$15*O167+Inputs!$B$16)))))</f>
        <v>0.0205044560161378</v>
      </c>
      <c r="Q167" s="0" t="n">
        <f aca="false">Inputs!$B$37+Inputs!$B$38*MAX(F167-Inputs!$C$38,0)+Inputs!$B$39*MAX(F167-Inputs!$C$39,0)+Inputs!$B$40*MAX(F167-Inputs!$C$40,0)+Inputs!$B$41*MAX(F167-Inputs!$C$41,0)+Inputs!$B$42*Inputs!$B$14+Inputs!$B$43*MIN(Loan_Sample!I147/Inputs!$B$17,1)+Inputs!$B$44*MIN(E167,Inputs!$B$18)+Inputs!$B$45*Loan_Sample!C147</f>
        <v>-3.77243212782093</v>
      </c>
      <c r="R167" s="0" t="n">
        <f aca="false">MIN(1-Inputs!$B$13,MAX(Inputs!$B$13,1/(1+EXP(-(Inputs!$B$15*Q167+Inputs!$B$16)))))</f>
        <v>0.0205044560161378</v>
      </c>
    </row>
    <row r="168" customFormat="false" ht="15" hidden="false" customHeight="false" outlineLevel="0" collapsed="false">
      <c r="A168" s="0" t="n">
        <f aca="false">Loan_Sample!A148</f>
        <v>4241</v>
      </c>
      <c r="B168" s="0" t="n">
        <f aca="false">Loan_Sample!U148</f>
        <v>125131.01</v>
      </c>
      <c r="C168" s="0" t="n">
        <f aca="false">Loan_Sample!K148+Inputs!$B$26</f>
        <v>4.65833330154419</v>
      </c>
      <c r="D168" s="0" t="n">
        <f aca="false">Loan_Sample!L148+Inputs!$B$26</f>
        <v>-1.875</v>
      </c>
      <c r="E168" s="0" t="n">
        <f aca="false">Loan_Sample!E148/(1+Inputs!$B$25/100)</f>
        <v>49.2448425292969</v>
      </c>
      <c r="F168" s="0" t="n">
        <f aca="false">Loan_Sample!H148-Inputs!$B$24/100</f>
        <v>0.894333124160767</v>
      </c>
      <c r="G168" s="0" t="n">
        <f aca="false">IF(ISNUMBER(C168),INDEX(Scorecard!$D$54:$D$61,SUMPRODUCT(--(Scorecard!$G$54:$G$60&lt;C168))+1),Scorecard!$D$62)</f>
        <v>0.409483001259379</v>
      </c>
      <c r="H168" s="0" t="n">
        <f aca="false">IF(ISNUMBER(D168),INDEX(Scorecard!$D$63:$D$68,SUMPRODUCT(--(Scorecard!$G$63:$G$67&lt;D168))+1),Scorecard!$D$69)</f>
        <v>-0.340582194386522</v>
      </c>
      <c r="I168" s="0" t="n">
        <f aca="false">IF(ISNUMBER(E168),INDEX(Scorecard!$D$19:$D$26,SUMPRODUCT(--(Scorecard!$G$19:$G$25&lt;E168))+1),Scorecard!$D$27)</f>
        <v>0.57899015159425</v>
      </c>
      <c r="J168" s="0" t="n">
        <f aca="false">IF(ISNUMBER(F168),INDEX(Scorecard!$D$37:$D$44,SUMPRODUCT(--(Scorecard!$G$37:$G$43&lt;F168))+1),Scorecard!$D$45)</f>
        <v>-0.569454719285959</v>
      </c>
      <c r="K168" s="0" t="n">
        <f aca="false">Inputs!$B$10+Scorecard!$J$5*Loan_Sample!Y148+Scorecard!$J$6*Loan_Sample!Z148+Scorecard!$J$7*I168+Scorecard!$J$8*Loan_Sample!AB148+Scorecard!$J$9*J168+Scorecard!$J$10*Loan_Sample!AD148+Scorecard!$J$11*G168+Scorecard!$J$12*H168</f>
        <v>-3.60186713151444</v>
      </c>
      <c r="L168" s="0" t="n">
        <f aca="false">MIN(1-Inputs!$B$13,MAX(Inputs!$B$13,1/(1+EXP(-(Inputs!$B$11*K168+Inputs!$B$12)))))</f>
        <v>0.0256704858649609</v>
      </c>
      <c r="M168" s="0" t="n">
        <f aca="false">Loan_Sample!AH148*Inputs!$B$4*B168</f>
        <v>1124.26083821565</v>
      </c>
      <c r="N168" s="0" t="n">
        <f aca="false">L168*Inputs!$B$4*B168</f>
        <v>1124.26083821565</v>
      </c>
      <c r="O168" s="0" t="n">
        <f aca="false">Inputs!$B$37+Inputs!$B$38*MAX(Loan_Sample!H148-Inputs!$C$38,0)+Inputs!$B$39*MAX(Loan_Sample!H148-Inputs!$C$39,0)+Inputs!$B$40*MAX(Loan_Sample!H148-Inputs!$C$40,0)+Inputs!$B$41*MAX(Loan_Sample!H148-Inputs!$C$41,0)+Inputs!$B$42*Inputs!$B$14+Inputs!$B$43*MIN(Loan_Sample!I148/Inputs!$B$17,1)+Inputs!$B$44*MIN(Loan_Sample!E148,Inputs!$B$18)+Inputs!$B$45*Loan_Sample!C148</f>
        <v>-3.53817937995993</v>
      </c>
      <c r="P168" s="0" t="n">
        <f aca="false">MIN(1-Inputs!$B$13,MAX(Inputs!$B$13,1/(1+EXP(-(Inputs!$B$15*O168+Inputs!$B$16)))))</f>
        <v>0.0265944752316881</v>
      </c>
      <c r="Q168" s="0" t="n">
        <f aca="false">Inputs!$B$37+Inputs!$B$38*MAX(F168-Inputs!$C$38,0)+Inputs!$B$39*MAX(F168-Inputs!$C$39,0)+Inputs!$B$40*MAX(F168-Inputs!$C$40,0)+Inputs!$B$41*MAX(F168-Inputs!$C$41,0)+Inputs!$B$42*Inputs!$B$14+Inputs!$B$43*MIN(Loan_Sample!I148/Inputs!$B$17,1)+Inputs!$B$44*MIN(E168,Inputs!$B$18)+Inputs!$B$45*Loan_Sample!C148</f>
        <v>-3.53817937995993</v>
      </c>
      <c r="R168" s="0" t="n">
        <f aca="false">MIN(1-Inputs!$B$13,MAX(Inputs!$B$13,1/(1+EXP(-(Inputs!$B$15*Q168+Inputs!$B$16)))))</f>
        <v>0.0265944752316881</v>
      </c>
    </row>
    <row r="169" customFormat="false" ht="15" hidden="false" customHeight="false" outlineLevel="0" collapsed="false">
      <c r="A169" s="0" t="n">
        <f aca="false">Loan_Sample!A149</f>
        <v>4248</v>
      </c>
      <c r="B169" s="0" t="n">
        <f aca="false">Loan_Sample!U149</f>
        <v>141558.23</v>
      </c>
      <c r="C169" s="0" t="n">
        <f aca="false">Loan_Sample!K149+Inputs!$B$26</f>
        <v>4.40000009536743</v>
      </c>
      <c r="D169" s="0" t="n">
        <f aca="false">Loan_Sample!L149+Inputs!$B$26</f>
        <v>-0.208333015441895</v>
      </c>
      <c r="E169" s="0" t="n">
        <f aca="false">Loan_Sample!E149/(1+Inputs!$B$25/100)</f>
        <v>75.9752197265625</v>
      </c>
      <c r="F169" s="0" t="n">
        <f aca="false">Loan_Sample!H149-Inputs!$B$24/100</f>
        <v>-3.03433322906494</v>
      </c>
      <c r="G169" s="0" t="n">
        <f aca="false">IF(ISNUMBER(C169),INDEX(Scorecard!$D$54:$D$61,SUMPRODUCT(--(Scorecard!$G$54:$G$60&lt;C169))+1),Scorecard!$D$62)</f>
        <v>0.489050497890326</v>
      </c>
      <c r="H169" s="0" t="n">
        <f aca="false">IF(ISNUMBER(D169),INDEX(Scorecard!$D$63:$D$68,SUMPRODUCT(--(Scorecard!$G$63:$G$67&lt;D169))+1),Scorecard!$D$69)</f>
        <v>0.322484508656054</v>
      </c>
      <c r="I169" s="0" t="n">
        <f aca="false">IF(ISNUMBER(E169),INDEX(Scorecard!$D$19:$D$26,SUMPRODUCT(--(Scorecard!$G$19:$G$25&lt;E169))+1),Scorecard!$D$27)</f>
        <v>-0.0341578513653732</v>
      </c>
      <c r="J169" s="0" t="n">
        <f aca="false">IF(ISNUMBER(F169),INDEX(Scorecard!$D$37:$D$44,SUMPRODUCT(--(Scorecard!$G$37:$G$43&lt;F169))+1),Scorecard!$D$45)</f>
        <v>1.35057635045042</v>
      </c>
      <c r="K169" s="0" t="n">
        <f aca="false">Inputs!$B$10+Scorecard!$J$5*Loan_Sample!Y149+Scorecard!$J$6*Loan_Sample!Z149+Scorecard!$J$7*I169+Scorecard!$J$8*Loan_Sample!AB149+Scorecard!$J$9*J169+Scorecard!$J$10*Loan_Sample!AD149+Scorecard!$J$11*G169+Scorecard!$J$12*H169</f>
        <v>-4.4932457855626</v>
      </c>
      <c r="L169" s="0" t="n">
        <f aca="false">MIN(1-Inputs!$B$13,MAX(Inputs!$B$13,1/(1+EXP(-(Inputs!$B$11*K169+Inputs!$B$12)))))</f>
        <v>0.0100833856069585</v>
      </c>
      <c r="M169" s="0" t="n">
        <f aca="false">Loan_Sample!AH149*Inputs!$B$4*B169</f>
        <v>499.585176624983</v>
      </c>
      <c r="N169" s="0" t="n">
        <f aca="false">L169*Inputs!$B$4*B169</f>
        <v>499.585176624983</v>
      </c>
      <c r="O169" s="0" t="n">
        <f aca="false">Inputs!$B$37+Inputs!$B$38*MAX(Loan_Sample!H149-Inputs!$C$38,0)+Inputs!$B$39*MAX(Loan_Sample!H149-Inputs!$C$39,0)+Inputs!$B$40*MAX(Loan_Sample!H149-Inputs!$C$40,0)+Inputs!$B$41*MAX(Loan_Sample!H149-Inputs!$C$41,0)+Inputs!$B$42*Inputs!$B$14+Inputs!$B$43*MIN(Loan_Sample!I149/Inputs!$B$17,1)+Inputs!$B$44*MIN(Loan_Sample!E149,Inputs!$B$18)+Inputs!$B$45*Loan_Sample!C149</f>
        <v>-5.63830769811209</v>
      </c>
      <c r="P169" s="0" t="n">
        <f aca="false">MIN(1-Inputs!$B$13,MAX(Inputs!$B$13,1/(1+EXP(-(Inputs!$B$15*O169+Inputs!$B$16)))))</f>
        <v>0.002503596900716</v>
      </c>
      <c r="Q169" s="0" t="n">
        <f aca="false">Inputs!$B$37+Inputs!$B$38*MAX(F169-Inputs!$C$38,0)+Inputs!$B$39*MAX(F169-Inputs!$C$39,0)+Inputs!$B$40*MAX(F169-Inputs!$C$40,0)+Inputs!$B$41*MAX(F169-Inputs!$C$41,0)+Inputs!$B$42*Inputs!$B$14+Inputs!$B$43*MIN(Loan_Sample!I149/Inputs!$B$17,1)+Inputs!$B$44*MIN(E169,Inputs!$B$18)+Inputs!$B$45*Loan_Sample!C149</f>
        <v>-5.63830769811209</v>
      </c>
      <c r="R169" s="0" t="n">
        <f aca="false">MIN(1-Inputs!$B$13,MAX(Inputs!$B$13,1/(1+EXP(-(Inputs!$B$15*Q169+Inputs!$B$16)))))</f>
        <v>0.002503596900716</v>
      </c>
    </row>
    <row r="170" customFormat="false" ht="15" hidden="false" customHeight="false" outlineLevel="0" collapsed="false">
      <c r="A170" s="0" t="n">
        <f aca="false">Loan_Sample!A150</f>
        <v>4255</v>
      </c>
      <c r="B170" s="0" t="n">
        <f aca="false">Loan_Sample!U150</f>
        <v>124617.61</v>
      </c>
      <c r="C170" s="0" t="n">
        <f aca="false">Loan_Sample!K150+Inputs!$B$26</f>
        <v>4.40000009536743</v>
      </c>
      <c r="D170" s="0" t="n">
        <f aca="false">Loan_Sample!L150+Inputs!$B$26</f>
        <v>-0.458333015441895</v>
      </c>
      <c r="E170" s="0" t="n">
        <f aca="false">Loan_Sample!E150/(1+Inputs!$B$25/100)</f>
        <v>51.3758239746094</v>
      </c>
      <c r="F170" s="0" t="n">
        <f aca="false">Loan_Sample!H150-Inputs!$B$24/100</f>
        <v>-1.70333337783814</v>
      </c>
      <c r="G170" s="0" t="n">
        <f aca="false">IF(ISNUMBER(C170),INDEX(Scorecard!$D$54:$D$61,SUMPRODUCT(--(Scorecard!$G$54:$G$60&lt;C170))+1),Scorecard!$D$62)</f>
        <v>0.489050497890326</v>
      </c>
      <c r="H170" s="0" t="n">
        <f aca="false">IF(ISNUMBER(D170),INDEX(Scorecard!$D$63:$D$68,SUMPRODUCT(--(Scorecard!$G$63:$G$67&lt;D170))+1),Scorecard!$D$69)</f>
        <v>0.322484508656054</v>
      </c>
      <c r="I170" s="0" t="n">
        <f aca="false">IF(ISNUMBER(E170),INDEX(Scorecard!$D$19:$D$26,SUMPRODUCT(--(Scorecard!$G$19:$G$25&lt;E170))+1),Scorecard!$D$27)</f>
        <v>0.57899015159425</v>
      </c>
      <c r="J170" s="0" t="n">
        <f aca="false">IF(ISNUMBER(F170),INDEX(Scorecard!$D$37:$D$44,SUMPRODUCT(--(Scorecard!$G$37:$G$43&lt;F170))+1),Scorecard!$D$45)</f>
        <v>1.35057635045042</v>
      </c>
      <c r="K170" s="0" t="n">
        <f aca="false">Inputs!$B$10+Scorecard!$J$5*Loan_Sample!Y150+Scorecard!$J$6*Loan_Sample!Z150+Scorecard!$J$7*I170+Scorecard!$J$8*Loan_Sample!AB150+Scorecard!$J$9*J170+Scorecard!$J$10*Loan_Sample!AD150+Scorecard!$J$11*G170+Scorecard!$J$12*H170</f>
        <v>-4.35066028373728</v>
      </c>
      <c r="L170" s="0" t="n">
        <f aca="false">MIN(1-Inputs!$B$13,MAX(Inputs!$B$13,1/(1+EXP(-(Inputs!$B$11*K170+Inputs!$B$12)))))</f>
        <v>0.0117194449644107</v>
      </c>
      <c r="M170" s="0" t="n">
        <f aca="false">Loan_Sample!AH150*Inputs!$B$4*B170</f>
        <v>511.157227696989</v>
      </c>
      <c r="N170" s="0" t="n">
        <f aca="false">L170*Inputs!$B$4*B170</f>
        <v>511.157227696989</v>
      </c>
      <c r="O170" s="0" t="n">
        <f aca="false">Inputs!$B$37+Inputs!$B$38*MAX(Loan_Sample!H150-Inputs!$C$38,0)+Inputs!$B$39*MAX(Loan_Sample!H150-Inputs!$C$39,0)+Inputs!$B$40*MAX(Loan_Sample!H150-Inputs!$C$40,0)+Inputs!$B$41*MAX(Loan_Sample!H150-Inputs!$C$41,0)+Inputs!$B$42*Inputs!$B$14+Inputs!$B$43*MIN(Loan_Sample!I150/Inputs!$B$17,1)+Inputs!$B$44*MIN(Loan_Sample!E150,Inputs!$B$18)+Inputs!$B$45*Loan_Sample!C150</f>
        <v>-5.73309955869664</v>
      </c>
      <c r="P170" s="0" t="n">
        <f aca="false">MIN(1-Inputs!$B$13,MAX(Inputs!$B$13,1/(1+EXP(-(Inputs!$B$15*O170+Inputs!$B$16)))))</f>
        <v>0.00224841382327369</v>
      </c>
      <c r="Q170" s="0" t="n">
        <f aca="false">Inputs!$B$37+Inputs!$B$38*MAX(F170-Inputs!$C$38,0)+Inputs!$B$39*MAX(F170-Inputs!$C$39,0)+Inputs!$B$40*MAX(F170-Inputs!$C$40,0)+Inputs!$B$41*MAX(F170-Inputs!$C$41,0)+Inputs!$B$42*Inputs!$B$14+Inputs!$B$43*MIN(Loan_Sample!I150/Inputs!$B$17,1)+Inputs!$B$44*MIN(E170,Inputs!$B$18)+Inputs!$B$45*Loan_Sample!C150</f>
        <v>-5.73309955869664</v>
      </c>
      <c r="R170" s="0" t="n">
        <f aca="false">MIN(1-Inputs!$B$13,MAX(Inputs!$B$13,1/(1+EXP(-(Inputs!$B$15*Q170+Inputs!$B$16)))))</f>
        <v>0.00224841382327369</v>
      </c>
    </row>
    <row r="171" customFormat="false" ht="15" hidden="false" customHeight="false" outlineLevel="0" collapsed="false">
      <c r="A171" s="0" t="n">
        <f aca="false">Loan_Sample!A151</f>
        <v>4276</v>
      </c>
      <c r="B171" s="0" t="n">
        <f aca="false">Loan_Sample!U151</f>
        <v>144455.38</v>
      </c>
      <c r="C171" s="0" t="n">
        <f aca="false">Loan_Sample!K151+Inputs!$B$26</f>
        <v>8.53333377838135</v>
      </c>
      <c r="D171" s="0" t="n">
        <f aca="false">Loan_Sample!L151+Inputs!$B$26</f>
        <v>5.07179546356201</v>
      </c>
      <c r="E171" s="0" t="n">
        <f aca="false">Loan_Sample!E151/(1+Inputs!$B$25/100)</f>
        <v>79.6577682495117</v>
      </c>
      <c r="F171" s="0" t="n">
        <f aca="false">Loan_Sample!H151-Inputs!$B$24/100</f>
        <v>0.843666791915894</v>
      </c>
      <c r="G171" s="0" t="n">
        <f aca="false">IF(ISNUMBER(C171),INDEX(Scorecard!$D$54:$D$61,SUMPRODUCT(--(Scorecard!$G$54:$G$60&lt;C171))+1),Scorecard!$D$62)</f>
        <v>-0.541917179454542</v>
      </c>
      <c r="H171" s="0" t="n">
        <f aca="false">IF(ISNUMBER(D171),INDEX(Scorecard!$D$63:$D$68,SUMPRODUCT(--(Scorecard!$G$63:$G$67&lt;D171))+1),Scorecard!$D$69)</f>
        <v>0.322484508656054</v>
      </c>
      <c r="I171" s="0" t="n">
        <f aca="false">IF(ISNUMBER(E171),INDEX(Scorecard!$D$19:$D$26,SUMPRODUCT(--(Scorecard!$G$19:$G$25&lt;E171))+1),Scorecard!$D$27)</f>
        <v>-0.0341578513653732</v>
      </c>
      <c r="J171" s="0" t="n">
        <f aca="false">IF(ISNUMBER(F171),INDEX(Scorecard!$D$37:$D$44,SUMPRODUCT(--(Scorecard!$G$37:$G$43&lt;F171))+1),Scorecard!$D$45)</f>
        <v>-0.569454719285959</v>
      </c>
      <c r="K171" s="0" t="n">
        <f aca="false">Inputs!$B$10+Scorecard!$J$5*Loan_Sample!Y151+Scorecard!$J$6*Loan_Sample!Z151+Scorecard!$J$7*I171+Scorecard!$J$8*Loan_Sample!AB151+Scorecard!$J$9*J171+Scorecard!$J$10*Loan_Sample!AD151+Scorecard!$J$11*G171+Scorecard!$J$12*H171</f>
        <v>-3.27734014584072</v>
      </c>
      <c r="L171" s="0" t="n">
        <f aca="false">MIN(1-Inputs!$B$13,MAX(Inputs!$B$13,1/(1+EXP(-(Inputs!$B$11*K171+Inputs!$B$12)))))</f>
        <v>0.035901297692705</v>
      </c>
      <c r="M171" s="0" t="n">
        <f aca="false">Loan_Sample!AH151*Inputs!$B$4*B171</f>
        <v>1815.14746024249</v>
      </c>
      <c r="N171" s="0" t="n">
        <f aca="false">L171*Inputs!$B$4*B171</f>
        <v>1815.14746024249</v>
      </c>
      <c r="O171" s="0" t="n">
        <f aca="false">Inputs!$B$37+Inputs!$B$38*MAX(Loan_Sample!H151-Inputs!$C$38,0)+Inputs!$B$39*MAX(Loan_Sample!H151-Inputs!$C$39,0)+Inputs!$B$40*MAX(Loan_Sample!H151-Inputs!$C$40,0)+Inputs!$B$41*MAX(Loan_Sample!H151-Inputs!$C$41,0)+Inputs!$B$42*Inputs!$B$14+Inputs!$B$43*MIN(Loan_Sample!I151/Inputs!$B$17,1)+Inputs!$B$44*MIN(Loan_Sample!E151,Inputs!$B$18)+Inputs!$B$45*Loan_Sample!C151</f>
        <v>-4.47631043594088</v>
      </c>
      <c r="P171" s="0" t="n">
        <f aca="false">MIN(1-Inputs!$B$13,MAX(Inputs!$B$13,1/(1+EXP(-(Inputs!$B$15*O171+Inputs!$B$16)))))</f>
        <v>0.00931691345088207</v>
      </c>
      <c r="Q171" s="0" t="n">
        <f aca="false">Inputs!$B$37+Inputs!$B$38*MAX(F171-Inputs!$C$38,0)+Inputs!$B$39*MAX(F171-Inputs!$C$39,0)+Inputs!$B$40*MAX(F171-Inputs!$C$40,0)+Inputs!$B$41*MAX(F171-Inputs!$C$41,0)+Inputs!$B$42*Inputs!$B$14+Inputs!$B$43*MIN(Loan_Sample!I151/Inputs!$B$17,1)+Inputs!$B$44*MIN(E171,Inputs!$B$18)+Inputs!$B$45*Loan_Sample!C151</f>
        <v>-4.47631043594088</v>
      </c>
      <c r="R171" s="0" t="n">
        <f aca="false">MIN(1-Inputs!$B$13,MAX(Inputs!$B$13,1/(1+EXP(-(Inputs!$B$15*Q171+Inputs!$B$16)))))</f>
        <v>0.00931691345088207</v>
      </c>
    </row>
    <row r="172" customFormat="false" ht="15" hidden="false" customHeight="false" outlineLevel="0" collapsed="false">
      <c r="A172" s="0" t="n">
        <f aca="false">Loan_Sample!A152</f>
        <v>4288</v>
      </c>
      <c r="B172" s="0" t="n">
        <f aca="false">Loan_Sample!U152</f>
        <v>397238.66</v>
      </c>
      <c r="C172" s="0" t="n">
        <f aca="false">Loan_Sample!K152+Inputs!$B$26</f>
        <v>4.19999980926514</v>
      </c>
      <c r="D172" s="0" t="n">
        <f aca="false">Loan_Sample!L152+Inputs!$B$26</f>
        <v>-0.458333492279053</v>
      </c>
      <c r="E172" s="0" t="n">
        <f aca="false">Loan_Sample!E152/(1+Inputs!$B$25/100)</f>
        <v>55.3896751403809</v>
      </c>
      <c r="F172" s="0" t="n">
        <f aca="false">Loan_Sample!H152-Inputs!$B$24/100</f>
        <v>-3.58233332633972</v>
      </c>
      <c r="G172" s="0" t="n">
        <f aca="false">IF(ISNUMBER(C172),INDEX(Scorecard!$D$54:$D$61,SUMPRODUCT(--(Scorecard!$G$54:$G$60&lt;C172))+1),Scorecard!$D$62)</f>
        <v>0.489050497890326</v>
      </c>
      <c r="H172" s="0" t="n">
        <f aca="false">IF(ISNUMBER(D172),INDEX(Scorecard!$D$63:$D$68,SUMPRODUCT(--(Scorecard!$G$63:$G$67&lt;D172))+1),Scorecard!$D$69)</f>
        <v>0.322484508656054</v>
      </c>
      <c r="I172" s="0" t="n">
        <f aca="false">IF(ISNUMBER(E172),INDEX(Scorecard!$D$19:$D$26,SUMPRODUCT(--(Scorecard!$G$19:$G$25&lt;E172))+1),Scorecard!$D$27)</f>
        <v>0.285899340811827</v>
      </c>
      <c r="J172" s="0" t="n">
        <f aca="false">IF(ISNUMBER(F172),INDEX(Scorecard!$D$37:$D$44,SUMPRODUCT(--(Scorecard!$G$37:$G$43&lt;F172))+1),Scorecard!$D$45)</f>
        <v>1.35057635045042</v>
      </c>
      <c r="K172" s="0" t="n">
        <f aca="false">Inputs!$B$10+Scorecard!$J$5*Loan_Sample!Y152+Scorecard!$J$6*Loan_Sample!Z152+Scorecard!$J$7*I172+Scorecard!$J$8*Loan_Sample!AB152+Scorecard!$J$9*J172+Scorecard!$J$10*Loan_Sample!AD152+Scorecard!$J$11*G172+Scorecard!$J$12*H172</f>
        <v>-6.77950414910814</v>
      </c>
      <c r="L172" s="0" t="n">
        <f aca="false">MIN(1-Inputs!$B$13,MAX(Inputs!$B$13,1/(1+EXP(-(Inputs!$B$11*K172+Inputs!$B$12)))))</f>
        <v>0.000889308780545571</v>
      </c>
      <c r="M172" s="0" t="n">
        <f aca="false">Loan_Sample!AH152*Inputs!$B$4*B172</f>
        <v>123.643739908555</v>
      </c>
      <c r="N172" s="0" t="n">
        <f aca="false">L172*Inputs!$B$4*B172</f>
        <v>123.643739908555</v>
      </c>
      <c r="O172" s="0" t="n">
        <f aca="false">Inputs!$B$37+Inputs!$B$38*MAX(Loan_Sample!H152-Inputs!$C$38,0)+Inputs!$B$39*MAX(Loan_Sample!H152-Inputs!$C$39,0)+Inputs!$B$40*MAX(Loan_Sample!H152-Inputs!$C$40,0)+Inputs!$B$41*MAX(Loan_Sample!H152-Inputs!$C$41,0)+Inputs!$B$42*Inputs!$B$14+Inputs!$B$43*MIN(Loan_Sample!I152/Inputs!$B$17,1)+Inputs!$B$44*MIN(Loan_Sample!E152,Inputs!$B$18)+Inputs!$B$45*Loan_Sample!C152</f>
        <v>-5.70961386113719</v>
      </c>
      <c r="P172" s="0" t="n">
        <f aca="false">MIN(1-Inputs!$B$13,MAX(Inputs!$B$13,1/(1+EXP(-(Inputs!$B$15*O172+Inputs!$B$16)))))</f>
        <v>0.00230911115921511</v>
      </c>
      <c r="Q172" s="0" t="n">
        <f aca="false">Inputs!$B$37+Inputs!$B$38*MAX(F172-Inputs!$C$38,0)+Inputs!$B$39*MAX(F172-Inputs!$C$39,0)+Inputs!$B$40*MAX(F172-Inputs!$C$40,0)+Inputs!$B$41*MAX(F172-Inputs!$C$41,0)+Inputs!$B$42*Inputs!$B$14+Inputs!$B$43*MIN(Loan_Sample!I152/Inputs!$B$17,1)+Inputs!$B$44*MIN(E172,Inputs!$B$18)+Inputs!$B$45*Loan_Sample!C152</f>
        <v>-5.70961386113719</v>
      </c>
      <c r="R172" s="0" t="n">
        <f aca="false">MIN(1-Inputs!$B$13,MAX(Inputs!$B$13,1/(1+EXP(-(Inputs!$B$15*Q172+Inputs!$B$16)))))</f>
        <v>0.00230911115921511</v>
      </c>
    </row>
    <row r="173" customFormat="false" ht="15" hidden="false" customHeight="false" outlineLevel="0" collapsed="false">
      <c r="A173" s="0" t="n">
        <f aca="false">Loan_Sample!A153</f>
        <v>4290</v>
      </c>
      <c r="B173" s="0" t="n">
        <f aca="false">Loan_Sample!U153</f>
        <v>442733.97</v>
      </c>
      <c r="C173" s="0" t="n">
        <f aca="false">Loan_Sample!K153+Inputs!$B$26</f>
        <v>6.73333311080933</v>
      </c>
      <c r="D173" s="0" t="n">
        <f aca="false">Loan_Sample!L153+Inputs!$B$26</f>
        <v>2.71025609970093</v>
      </c>
      <c r="E173" s="0" t="n">
        <f aca="false">Loan_Sample!E153/(1+Inputs!$B$25/100)</f>
        <v>79.2575454711914</v>
      </c>
      <c r="F173" s="0" t="n">
        <f aca="false">Loan_Sample!H153-Inputs!$B$24/100</f>
        <v>0.716333150863648</v>
      </c>
      <c r="G173" s="0" t="n">
        <f aca="false">IF(ISNUMBER(C173),INDEX(Scorecard!$D$54:$D$61,SUMPRODUCT(--(Scorecard!$G$54:$G$60&lt;C173))+1),Scorecard!$D$62)</f>
        <v>-0.357264871923982</v>
      </c>
      <c r="H173" s="0" t="n">
        <f aca="false">IF(ISNUMBER(D173),INDEX(Scorecard!$D$63:$D$68,SUMPRODUCT(--(Scorecard!$G$63:$G$67&lt;D173))+1),Scorecard!$D$69)</f>
        <v>0.322484508656054</v>
      </c>
      <c r="I173" s="0" t="n">
        <f aca="false">IF(ISNUMBER(E173),INDEX(Scorecard!$D$19:$D$26,SUMPRODUCT(--(Scorecard!$G$19:$G$25&lt;E173))+1),Scorecard!$D$27)</f>
        <v>-0.0341578513653732</v>
      </c>
      <c r="J173" s="0" t="n">
        <f aca="false">IF(ISNUMBER(F173),INDEX(Scorecard!$D$37:$D$44,SUMPRODUCT(--(Scorecard!$G$37:$G$43&lt;F173))+1),Scorecard!$D$45)</f>
        <v>-0.569454719285959</v>
      </c>
      <c r="K173" s="0" t="n">
        <f aca="false">Inputs!$B$10+Scorecard!$J$5*Loan_Sample!Y153+Scorecard!$J$6*Loan_Sample!Z153+Scorecard!$J$7*I173+Scorecard!$J$8*Loan_Sample!AB153+Scorecard!$J$9*J173+Scorecard!$J$10*Loan_Sample!AD153+Scorecard!$J$11*G173+Scorecard!$J$12*H173</f>
        <v>-3.94248562690268</v>
      </c>
      <c r="L173" s="0" t="n">
        <f aca="false">MIN(1-Inputs!$B$13,MAX(Inputs!$B$13,1/(1+EXP(-(Inputs!$B$11*K173+Inputs!$B$12)))))</f>
        <v>0.0179941484633848</v>
      </c>
      <c r="M173" s="0" t="n">
        <f aca="false">Loan_Sample!AH153*Inputs!$B$4*B173</f>
        <v>2788.31727508731</v>
      </c>
      <c r="N173" s="0" t="n">
        <f aca="false">L173*Inputs!$B$4*B173</f>
        <v>2788.31727508731</v>
      </c>
      <c r="O173" s="0" t="n">
        <f aca="false">Inputs!$B$37+Inputs!$B$38*MAX(Loan_Sample!H153-Inputs!$C$38,0)+Inputs!$B$39*MAX(Loan_Sample!H153-Inputs!$C$39,0)+Inputs!$B$40*MAX(Loan_Sample!H153-Inputs!$C$40,0)+Inputs!$B$41*MAX(Loan_Sample!H153-Inputs!$C$41,0)+Inputs!$B$42*Inputs!$B$14+Inputs!$B$43*MIN(Loan_Sample!I153/Inputs!$B$17,1)+Inputs!$B$44*MIN(Loan_Sample!E153,Inputs!$B$18)+Inputs!$B$45*Loan_Sample!C153</f>
        <v>-4.38871766326117</v>
      </c>
      <c r="P173" s="0" t="n">
        <f aca="false">MIN(1-Inputs!$B$13,MAX(Inputs!$B$13,1/(1+EXP(-(Inputs!$B$15*O173+Inputs!$B$16)))))</f>
        <v>0.0102823796233668</v>
      </c>
      <c r="Q173" s="0" t="n">
        <f aca="false">Inputs!$B$37+Inputs!$B$38*MAX(F173-Inputs!$C$38,0)+Inputs!$B$39*MAX(F173-Inputs!$C$39,0)+Inputs!$B$40*MAX(F173-Inputs!$C$40,0)+Inputs!$B$41*MAX(F173-Inputs!$C$41,0)+Inputs!$B$42*Inputs!$B$14+Inputs!$B$43*MIN(Loan_Sample!I153/Inputs!$B$17,1)+Inputs!$B$44*MIN(E173,Inputs!$B$18)+Inputs!$B$45*Loan_Sample!C153</f>
        <v>-4.38871766326117</v>
      </c>
      <c r="R173" s="0" t="n">
        <f aca="false">MIN(1-Inputs!$B$13,MAX(Inputs!$B$13,1/(1+EXP(-(Inputs!$B$15*Q173+Inputs!$B$16)))))</f>
        <v>0.0102823796233668</v>
      </c>
    </row>
    <row r="174" customFormat="false" ht="15" hidden="false" customHeight="false" outlineLevel="0" collapsed="false">
      <c r="A174" s="0" t="n">
        <f aca="false">Loan_Sample!A154</f>
        <v>4290</v>
      </c>
      <c r="B174" s="0" t="n">
        <f aca="false">Loan_Sample!U154</f>
        <v>429690.8</v>
      </c>
      <c r="C174" s="0" t="n">
        <f aca="false">Loan_Sample!K154+Inputs!$B$26</f>
        <v>4.60833311080933</v>
      </c>
      <c r="D174" s="0" t="n">
        <f aca="false">Loan_Sample!L154+Inputs!$B$26</f>
        <v>-1.125</v>
      </c>
      <c r="E174" s="0" t="n">
        <f aca="false">Loan_Sample!E154/(1+Inputs!$B$25/100)</f>
        <v>72.0191955566406</v>
      </c>
      <c r="F174" s="0" t="n">
        <f aca="false">Loan_Sample!H154-Inputs!$B$24/100</f>
        <v>-2.10033321380615</v>
      </c>
      <c r="G174" s="0" t="n">
        <f aca="false">IF(ISNUMBER(C174),INDEX(Scorecard!$D$54:$D$61,SUMPRODUCT(--(Scorecard!$G$54:$G$60&lt;C174))+1),Scorecard!$D$62)</f>
        <v>0.409483001259379</v>
      </c>
      <c r="H174" s="0" t="n">
        <f aca="false">IF(ISNUMBER(D174),INDEX(Scorecard!$D$63:$D$68,SUMPRODUCT(--(Scorecard!$G$63:$G$67&lt;D174))+1),Scorecard!$D$69)</f>
        <v>-0.340582194386522</v>
      </c>
      <c r="I174" s="0" t="n">
        <f aca="false">IF(ISNUMBER(E174),INDEX(Scorecard!$D$19:$D$26,SUMPRODUCT(--(Scorecard!$G$19:$G$25&lt;E174))+1),Scorecard!$D$27)</f>
        <v>-0.0341578513653732</v>
      </c>
      <c r="J174" s="0" t="n">
        <f aca="false">IF(ISNUMBER(F174),INDEX(Scorecard!$D$37:$D$44,SUMPRODUCT(--(Scorecard!$G$37:$G$43&lt;F174))+1),Scorecard!$D$45)</f>
        <v>1.35057635045042</v>
      </c>
      <c r="K174" s="0" t="n">
        <f aca="false">Inputs!$B$10+Scorecard!$J$5*Loan_Sample!Y154+Scorecard!$J$6*Loan_Sample!Z154+Scorecard!$J$7*I174+Scorecard!$J$8*Loan_Sample!AB154+Scorecard!$J$9*J174+Scorecard!$J$10*Loan_Sample!AD154+Scorecard!$J$11*G174+Scorecard!$J$12*H174</f>
        <v>-4.61803978699185</v>
      </c>
      <c r="L174" s="0" t="n">
        <f aca="false">MIN(1-Inputs!$B$13,MAX(Inputs!$B$13,1/(1+EXP(-(Inputs!$B$11*K174+Inputs!$B$12)))))</f>
        <v>0.00883834461056781</v>
      </c>
      <c r="M174" s="0" t="n">
        <f aca="false">Loan_Sample!AH154*Inputs!$B$4*B174</f>
        <v>1329.2143782367</v>
      </c>
      <c r="N174" s="0" t="n">
        <f aca="false">L174*Inputs!$B$4*B174</f>
        <v>1329.2143782367</v>
      </c>
      <c r="O174" s="0" t="n">
        <f aca="false">Inputs!$B$37+Inputs!$B$38*MAX(Loan_Sample!H154-Inputs!$C$38,0)+Inputs!$B$39*MAX(Loan_Sample!H154-Inputs!$C$39,0)+Inputs!$B$40*MAX(Loan_Sample!H154-Inputs!$C$40,0)+Inputs!$B$41*MAX(Loan_Sample!H154-Inputs!$C$41,0)+Inputs!$B$42*Inputs!$B$14+Inputs!$B$43*MIN(Loan_Sample!I154/Inputs!$B$17,1)+Inputs!$B$44*MIN(Loan_Sample!E154,Inputs!$B$18)+Inputs!$B$45*Loan_Sample!C154</f>
        <v>-5.7153974895805</v>
      </c>
      <c r="P174" s="0" t="n">
        <f aca="false">MIN(1-Inputs!$B$13,MAX(Inputs!$B$13,1/(1+EXP(-(Inputs!$B$15*O174+Inputs!$B$16)))))</f>
        <v>0.00229401368179934</v>
      </c>
      <c r="Q174" s="0" t="n">
        <f aca="false">Inputs!$B$37+Inputs!$B$38*MAX(F174-Inputs!$C$38,0)+Inputs!$B$39*MAX(F174-Inputs!$C$39,0)+Inputs!$B$40*MAX(F174-Inputs!$C$40,0)+Inputs!$B$41*MAX(F174-Inputs!$C$41,0)+Inputs!$B$42*Inputs!$B$14+Inputs!$B$43*MIN(Loan_Sample!I154/Inputs!$B$17,1)+Inputs!$B$44*MIN(E174,Inputs!$B$18)+Inputs!$B$45*Loan_Sample!C154</f>
        <v>-5.7153974895805</v>
      </c>
      <c r="R174" s="0" t="n">
        <f aca="false">MIN(1-Inputs!$B$13,MAX(Inputs!$B$13,1/(1+EXP(-(Inputs!$B$15*Q174+Inputs!$B$16)))))</f>
        <v>0.00229401368179934</v>
      </c>
    </row>
    <row r="175" customFormat="false" ht="15" hidden="false" customHeight="false" outlineLevel="0" collapsed="false">
      <c r="A175" s="0" t="n">
        <f aca="false">Loan_Sample!A155</f>
        <v>4309</v>
      </c>
      <c r="B175" s="0" t="n">
        <f aca="false">Loan_Sample!U155</f>
        <v>165841.77</v>
      </c>
      <c r="C175" s="0" t="n">
        <f aca="false">Loan_Sample!K155+Inputs!$B$26</f>
        <v>5.00833320617676</v>
      </c>
      <c r="D175" s="0" t="n">
        <f aca="false">Loan_Sample!L155+Inputs!$B$26</f>
        <v>-1.125</v>
      </c>
      <c r="E175" s="0" t="n">
        <f aca="false">Loan_Sample!E155/(1+Inputs!$B$25/100)</f>
        <v>70.4813461303711</v>
      </c>
      <c r="F175" s="0" t="n">
        <f aca="false">Loan_Sample!H155-Inputs!$B$24/100</f>
        <v>-2.02933311462402</v>
      </c>
      <c r="G175" s="0" t="n">
        <f aca="false">IF(ISNUMBER(C175),INDEX(Scorecard!$D$54:$D$61,SUMPRODUCT(--(Scorecard!$G$54:$G$60&lt;C175))+1),Scorecard!$D$62)</f>
        <v>0.214429354789033</v>
      </c>
      <c r="H175" s="0" t="n">
        <f aca="false">IF(ISNUMBER(D175),INDEX(Scorecard!$D$63:$D$68,SUMPRODUCT(--(Scorecard!$G$63:$G$67&lt;D175))+1),Scorecard!$D$69)</f>
        <v>-0.340582194386522</v>
      </c>
      <c r="I175" s="0" t="n">
        <f aca="false">IF(ISNUMBER(E175),INDEX(Scorecard!$D$19:$D$26,SUMPRODUCT(--(Scorecard!$G$19:$G$25&lt;E175))+1),Scorecard!$D$27)</f>
        <v>0.0530843085177338</v>
      </c>
      <c r="J175" s="0" t="n">
        <f aca="false">IF(ISNUMBER(F175),INDEX(Scorecard!$D$37:$D$44,SUMPRODUCT(--(Scorecard!$G$37:$G$43&lt;F175))+1),Scorecard!$D$45)</f>
        <v>1.35057635045042</v>
      </c>
      <c r="K175" s="0" t="n">
        <f aca="false">Inputs!$B$10+Scorecard!$J$5*Loan_Sample!Y155+Scorecard!$J$6*Loan_Sample!Z155+Scorecard!$J$7*I175+Scorecard!$J$8*Loan_Sample!AB155+Scorecard!$J$9*J175+Scorecard!$J$10*Loan_Sample!AD155+Scorecard!$J$11*G175+Scorecard!$J$12*H175</f>
        <v>-2.92894137495689</v>
      </c>
      <c r="L175" s="0" t="n">
        <f aca="false">MIN(1-Inputs!$B$13,MAX(Inputs!$B$13,1/(1+EXP(-(Inputs!$B$11*K175+Inputs!$B$12)))))</f>
        <v>0.0512231305449149</v>
      </c>
      <c r="M175" s="0" t="n">
        <f aca="false">Loan_Sample!AH155*Inputs!$B$4*B175</f>
        <v>2973.22712207841</v>
      </c>
      <c r="N175" s="0" t="n">
        <f aca="false">L175*Inputs!$B$4*B175</f>
        <v>2973.22712207841</v>
      </c>
      <c r="O175" s="0" t="n">
        <f aca="false">Inputs!$B$37+Inputs!$B$38*MAX(Loan_Sample!H155-Inputs!$C$38,0)+Inputs!$B$39*MAX(Loan_Sample!H155-Inputs!$C$39,0)+Inputs!$B$40*MAX(Loan_Sample!H155-Inputs!$C$40,0)+Inputs!$B$41*MAX(Loan_Sample!H155-Inputs!$C$41,0)+Inputs!$B$42*Inputs!$B$14+Inputs!$B$43*MIN(Loan_Sample!I155/Inputs!$B$17,1)+Inputs!$B$44*MIN(Loan_Sample!E155,Inputs!$B$18)+Inputs!$B$45*Loan_Sample!C155</f>
        <v>-6.11304548249247</v>
      </c>
      <c r="P175" s="0" t="n">
        <f aca="false">MIN(1-Inputs!$B$13,MAX(Inputs!$B$13,1/(1+EXP(-(Inputs!$B$15*O175+Inputs!$B$16)))))</f>
        <v>0.00146095736180924</v>
      </c>
      <c r="Q175" s="0" t="n">
        <f aca="false">Inputs!$B$37+Inputs!$B$38*MAX(F175-Inputs!$C$38,0)+Inputs!$B$39*MAX(F175-Inputs!$C$39,0)+Inputs!$B$40*MAX(F175-Inputs!$C$40,0)+Inputs!$B$41*MAX(F175-Inputs!$C$41,0)+Inputs!$B$42*Inputs!$B$14+Inputs!$B$43*MIN(Loan_Sample!I155/Inputs!$B$17,1)+Inputs!$B$44*MIN(E175,Inputs!$B$18)+Inputs!$B$45*Loan_Sample!C155</f>
        <v>-6.11304548249247</v>
      </c>
      <c r="R175" s="0" t="n">
        <f aca="false">MIN(1-Inputs!$B$13,MAX(Inputs!$B$13,1/(1+EXP(-(Inputs!$B$15*Q175+Inputs!$B$16)))))</f>
        <v>0.00146095736180924</v>
      </c>
    </row>
    <row r="176" customFormat="false" ht="15" hidden="false" customHeight="false" outlineLevel="0" collapsed="false">
      <c r="A176" s="0" t="n">
        <f aca="false">Loan_Sample!A156</f>
        <v>4335</v>
      </c>
      <c r="B176" s="0" t="n">
        <f aca="false">Loan_Sample!U156</f>
        <v>336969.1</v>
      </c>
      <c r="C176" s="0" t="n">
        <f aca="false">Loan_Sample!K156+Inputs!$B$26</f>
        <v>3.32307696342468</v>
      </c>
      <c r="D176" s="0" t="n">
        <f aca="false">Loan_Sample!L156+Inputs!$B$26</f>
        <v>-0.276922941207886</v>
      </c>
      <c r="E176" s="0" t="n">
        <f aca="false">Loan_Sample!E156/(1+Inputs!$B$25/100)</f>
        <v>84.2637329101563</v>
      </c>
      <c r="F176" s="0" t="n">
        <f aca="false">Loan_Sample!H156-Inputs!$B$24/100</f>
        <v>0.151666402816773</v>
      </c>
      <c r="G176" s="0" t="n">
        <f aca="false">IF(ISNUMBER(C176),INDEX(Scorecard!$D$54:$D$61,SUMPRODUCT(--(Scorecard!$G$54:$G$60&lt;C176))+1),Scorecard!$D$62)</f>
        <v>0.489050497890326</v>
      </c>
      <c r="H176" s="0" t="n">
        <f aca="false">IF(ISNUMBER(D176),INDEX(Scorecard!$D$63:$D$68,SUMPRODUCT(--(Scorecard!$G$63:$G$67&lt;D176))+1),Scorecard!$D$69)</f>
        <v>0.322484508656054</v>
      </c>
      <c r="I176" s="0" t="n">
        <f aca="false">IF(ISNUMBER(E176),INDEX(Scorecard!$D$19:$D$26,SUMPRODUCT(--(Scorecard!$G$19:$G$25&lt;E176))+1),Scorecard!$D$27)</f>
        <v>-0.219855970853228</v>
      </c>
      <c r="J176" s="0" t="n">
        <f aca="false">IF(ISNUMBER(F176),INDEX(Scorecard!$D$37:$D$44,SUMPRODUCT(--(Scorecard!$G$37:$G$43&lt;F176))+1),Scorecard!$D$45)</f>
        <v>0.102184252677548</v>
      </c>
      <c r="K176" s="0" t="n">
        <f aca="false">Inputs!$B$10+Scorecard!$J$5*Loan_Sample!Y156+Scorecard!$J$6*Loan_Sample!Z156+Scorecard!$J$7*I176+Scorecard!$J$8*Loan_Sample!AB156+Scorecard!$J$9*J176+Scorecard!$J$10*Loan_Sample!AD156+Scorecard!$J$11*G176+Scorecard!$J$12*H176</f>
        <v>-5.11368288824482</v>
      </c>
      <c r="L176" s="0" t="n">
        <f aca="false">MIN(1-Inputs!$B$13,MAX(Inputs!$B$13,1/(1+EXP(-(Inputs!$B$11*K176+Inputs!$B$12)))))</f>
        <v>0.00522949588564873</v>
      </c>
      <c r="M176" s="0" t="n">
        <f aca="false">Loan_Sample!AH156*Inputs!$B$4*B176</f>
        <v>616.762482714264</v>
      </c>
      <c r="N176" s="0" t="n">
        <f aca="false">L176*Inputs!$B$4*B176</f>
        <v>616.762482714264</v>
      </c>
      <c r="O176" s="0" t="n">
        <f aca="false">Inputs!$B$37+Inputs!$B$38*MAX(Loan_Sample!H156-Inputs!$C$38,0)+Inputs!$B$39*MAX(Loan_Sample!H156-Inputs!$C$39,0)+Inputs!$B$40*MAX(Loan_Sample!H156-Inputs!$C$40,0)+Inputs!$B$41*MAX(Loan_Sample!H156-Inputs!$C$41,0)+Inputs!$B$42*Inputs!$B$14+Inputs!$B$43*MIN(Loan_Sample!I156/Inputs!$B$17,1)+Inputs!$B$44*MIN(Loan_Sample!E156,Inputs!$B$18)+Inputs!$B$45*Loan_Sample!C156</f>
        <v>-5.82923102329833</v>
      </c>
      <c r="P176" s="0" t="n">
        <f aca="false">MIN(1-Inputs!$B$13,MAX(Inputs!$B$13,1/(1+EXP(-(Inputs!$B$15*O176+Inputs!$B$16)))))</f>
        <v>0.00201612162862272</v>
      </c>
      <c r="Q176" s="0" t="n">
        <f aca="false">Inputs!$B$37+Inputs!$B$38*MAX(F176-Inputs!$C$38,0)+Inputs!$B$39*MAX(F176-Inputs!$C$39,0)+Inputs!$B$40*MAX(F176-Inputs!$C$40,0)+Inputs!$B$41*MAX(F176-Inputs!$C$41,0)+Inputs!$B$42*Inputs!$B$14+Inputs!$B$43*MIN(Loan_Sample!I156/Inputs!$B$17,1)+Inputs!$B$44*MIN(E176,Inputs!$B$18)+Inputs!$B$45*Loan_Sample!C156</f>
        <v>-5.82923102329833</v>
      </c>
      <c r="R176" s="0" t="n">
        <f aca="false">MIN(1-Inputs!$B$13,MAX(Inputs!$B$13,1/(1+EXP(-(Inputs!$B$15*Q176+Inputs!$B$16)))))</f>
        <v>0.00201612162862272</v>
      </c>
    </row>
    <row r="177" customFormat="false" ht="15" hidden="false" customHeight="false" outlineLevel="0" collapsed="false">
      <c r="A177" s="0" t="n">
        <f aca="false">Loan_Sample!A157</f>
        <v>4344</v>
      </c>
      <c r="B177" s="0" t="n">
        <f aca="false">Loan_Sample!U157</f>
        <v>286524.5</v>
      </c>
      <c r="C177" s="0" t="n">
        <f aca="false">Loan_Sample!K157+Inputs!$B$26</f>
        <v>5.73333311080933</v>
      </c>
      <c r="D177" s="0" t="n">
        <f aca="false">Loan_Sample!L157+Inputs!$B$26</f>
        <v>-3.50000047683716</v>
      </c>
      <c r="E177" s="0" t="n">
        <f aca="false">Loan_Sample!E157/(1+Inputs!$B$25/100)</f>
        <v>93.1126022338867</v>
      </c>
      <c r="F177" s="0" t="n">
        <f aca="false">Loan_Sample!H157-Inputs!$B$24/100</f>
        <v>0.223333358764648</v>
      </c>
      <c r="G177" s="0" t="n">
        <f aca="false">IF(ISNUMBER(C177),INDEX(Scorecard!$D$54:$D$61,SUMPRODUCT(--(Scorecard!$G$54:$G$60&lt;C177))+1),Scorecard!$D$62)</f>
        <v>0.0151758992857273</v>
      </c>
      <c r="H177" s="0" t="n">
        <f aca="false">IF(ISNUMBER(D177),INDEX(Scorecard!$D$63:$D$68,SUMPRODUCT(--(Scorecard!$G$63:$G$67&lt;D177))+1),Scorecard!$D$69)</f>
        <v>-0.340582194386522</v>
      </c>
      <c r="I177" s="0" t="n">
        <f aca="false">IF(ISNUMBER(E177),INDEX(Scorecard!$D$19:$D$26,SUMPRODUCT(--(Scorecard!$G$19:$G$25&lt;E177))+1),Scorecard!$D$27)</f>
        <v>-0.820992370602782</v>
      </c>
      <c r="J177" s="0" t="n">
        <f aca="false">IF(ISNUMBER(F177),INDEX(Scorecard!$D$37:$D$44,SUMPRODUCT(--(Scorecard!$G$37:$G$43&lt;F177))+1),Scorecard!$D$45)</f>
        <v>-0.0679520129233634</v>
      </c>
      <c r="K177" s="0" t="n">
        <f aca="false">Inputs!$B$10+Scorecard!$J$5*Loan_Sample!Y157+Scorecard!$J$6*Loan_Sample!Z157+Scorecard!$J$7*I177+Scorecard!$J$8*Loan_Sample!AB157+Scorecard!$J$9*J177+Scorecard!$J$10*Loan_Sample!AD157+Scorecard!$J$11*G177+Scorecard!$J$12*H177</f>
        <v>-3.25860724665835</v>
      </c>
      <c r="L177" s="0" t="n">
        <f aca="false">MIN(1-Inputs!$B$13,MAX(Inputs!$B$13,1/(1+EXP(-(Inputs!$B$11*K177+Inputs!$B$12)))))</f>
        <v>0.0365990089164303</v>
      </c>
      <c r="M177" s="0" t="n">
        <f aca="false">Loan_Sample!AH157*Inputs!$B$4*B177</f>
        <v>3670.2794555965</v>
      </c>
      <c r="N177" s="0" t="n">
        <f aca="false">L177*Inputs!$B$4*B177</f>
        <v>3670.2794555965</v>
      </c>
      <c r="O177" s="0" t="n">
        <f aca="false">Inputs!$B$37+Inputs!$B$38*MAX(Loan_Sample!H157-Inputs!$C$38,0)+Inputs!$B$39*MAX(Loan_Sample!H157-Inputs!$C$39,0)+Inputs!$B$40*MAX(Loan_Sample!H157-Inputs!$C$40,0)+Inputs!$B$41*MAX(Loan_Sample!H157-Inputs!$C$41,0)+Inputs!$B$42*Inputs!$B$14+Inputs!$B$43*MIN(Loan_Sample!I157/Inputs!$B$17,1)+Inputs!$B$44*MIN(Loan_Sample!E157,Inputs!$B$18)+Inputs!$B$45*Loan_Sample!C157</f>
        <v>-5.73797317543028</v>
      </c>
      <c r="P177" s="0" t="n">
        <f aca="false">MIN(1-Inputs!$B$13,MAX(Inputs!$B$13,1/(1+EXP(-(Inputs!$B$15*O177+Inputs!$B$16)))))</f>
        <v>0.00223601911130248</v>
      </c>
      <c r="Q177" s="0" t="n">
        <f aca="false">Inputs!$B$37+Inputs!$B$38*MAX(F177-Inputs!$C$38,0)+Inputs!$B$39*MAX(F177-Inputs!$C$39,0)+Inputs!$B$40*MAX(F177-Inputs!$C$40,0)+Inputs!$B$41*MAX(F177-Inputs!$C$41,0)+Inputs!$B$42*Inputs!$B$14+Inputs!$B$43*MIN(Loan_Sample!I157/Inputs!$B$17,1)+Inputs!$B$44*MIN(E177,Inputs!$B$18)+Inputs!$B$45*Loan_Sample!C157</f>
        <v>-5.73797317543028</v>
      </c>
      <c r="R177" s="0" t="n">
        <f aca="false">MIN(1-Inputs!$B$13,MAX(Inputs!$B$13,1/(1+EXP(-(Inputs!$B$15*Q177+Inputs!$B$16)))))</f>
        <v>0.00223601911130248</v>
      </c>
    </row>
    <row r="178" customFormat="false" ht="15" hidden="false" customHeight="false" outlineLevel="0" collapsed="false">
      <c r="A178" s="0" t="n">
        <f aca="false">Loan_Sample!A158</f>
        <v>4368</v>
      </c>
      <c r="B178" s="0" t="n">
        <f aca="false">Loan_Sample!U158</f>
        <v>172470.69</v>
      </c>
      <c r="C178" s="0" t="n">
        <f aca="false">Loan_Sample!K158+Inputs!$B$26</f>
        <v>4.09999990463257</v>
      </c>
      <c r="D178" s="0" t="n">
        <f aca="false">Loan_Sample!L158+Inputs!$B$26</f>
        <v>-0.458333492279053</v>
      </c>
      <c r="E178" s="0" t="n">
        <f aca="false">Loan_Sample!E158/(1+Inputs!$B$25/100)</f>
        <v>69.8117065429688</v>
      </c>
      <c r="F178" s="0" t="n">
        <f aca="false">Loan_Sample!H158-Inputs!$B$24/100</f>
        <v>-3.46233344078064</v>
      </c>
      <c r="G178" s="0" t="n">
        <f aca="false">IF(ISNUMBER(C178),INDEX(Scorecard!$D$54:$D$61,SUMPRODUCT(--(Scorecard!$G$54:$G$60&lt;C178))+1),Scorecard!$D$62)</f>
        <v>0.489050497890326</v>
      </c>
      <c r="H178" s="0" t="n">
        <f aca="false">IF(ISNUMBER(D178),INDEX(Scorecard!$D$63:$D$68,SUMPRODUCT(--(Scorecard!$G$63:$G$67&lt;D178))+1),Scorecard!$D$69)</f>
        <v>0.322484508656054</v>
      </c>
      <c r="I178" s="0" t="n">
        <f aca="false">IF(ISNUMBER(E178),INDEX(Scorecard!$D$19:$D$26,SUMPRODUCT(--(Scorecard!$G$19:$G$25&lt;E178))+1),Scorecard!$D$27)</f>
        <v>0.0530843085177338</v>
      </c>
      <c r="J178" s="0" t="n">
        <f aca="false">IF(ISNUMBER(F178),INDEX(Scorecard!$D$37:$D$44,SUMPRODUCT(--(Scorecard!$G$37:$G$43&lt;F178))+1),Scorecard!$D$45)</f>
        <v>1.35057635045042</v>
      </c>
      <c r="K178" s="0" t="n">
        <f aca="false">Inputs!$B$10+Scorecard!$J$5*Loan_Sample!Y158+Scorecard!$J$6*Loan_Sample!Z158+Scorecard!$J$7*I178+Scorecard!$J$8*Loan_Sample!AB158+Scorecard!$J$9*J178+Scorecard!$J$10*Loan_Sample!AD158+Scorecard!$J$11*G178+Scorecard!$J$12*H178</f>
        <v>-5.26907200173168</v>
      </c>
      <c r="L178" s="0" t="n">
        <f aca="false">MIN(1-Inputs!$B$13,MAX(Inputs!$B$13,1/(1+EXP(-(Inputs!$B$11*K178+Inputs!$B$12)))))</f>
        <v>0.00443465073075727</v>
      </c>
      <c r="M178" s="0" t="n">
        <f aca="false">Loan_Sample!AH158*Inputs!$B$4*B178</f>
        <v>267.696545004949</v>
      </c>
      <c r="N178" s="0" t="n">
        <f aca="false">L178*Inputs!$B$4*B178</f>
        <v>267.696545004949</v>
      </c>
      <c r="O178" s="0" t="n">
        <f aca="false">Inputs!$B$37+Inputs!$B$38*MAX(Loan_Sample!H158-Inputs!$C$38,0)+Inputs!$B$39*MAX(Loan_Sample!H158-Inputs!$C$39,0)+Inputs!$B$40*MAX(Loan_Sample!H158-Inputs!$C$40,0)+Inputs!$B$41*MAX(Loan_Sample!H158-Inputs!$C$41,0)+Inputs!$B$42*Inputs!$B$14+Inputs!$B$43*MIN(Loan_Sample!I158/Inputs!$B$17,1)+Inputs!$B$44*MIN(Loan_Sample!E158,Inputs!$B$18)+Inputs!$B$45*Loan_Sample!C158</f>
        <v>-5.69873316650121</v>
      </c>
      <c r="P178" s="0" t="n">
        <f aca="false">MIN(1-Inputs!$B$13,MAX(Inputs!$B$13,1/(1+EXP(-(Inputs!$B$15*O178+Inputs!$B$16)))))</f>
        <v>0.00233778310665202</v>
      </c>
      <c r="Q178" s="0" t="n">
        <f aca="false">Inputs!$B$37+Inputs!$B$38*MAX(F178-Inputs!$C$38,0)+Inputs!$B$39*MAX(F178-Inputs!$C$39,0)+Inputs!$B$40*MAX(F178-Inputs!$C$40,0)+Inputs!$B$41*MAX(F178-Inputs!$C$41,0)+Inputs!$B$42*Inputs!$B$14+Inputs!$B$43*MIN(Loan_Sample!I158/Inputs!$B$17,1)+Inputs!$B$44*MIN(E178,Inputs!$B$18)+Inputs!$B$45*Loan_Sample!C158</f>
        <v>-5.69873316650121</v>
      </c>
      <c r="R178" s="0" t="n">
        <f aca="false">MIN(1-Inputs!$B$13,MAX(Inputs!$B$13,1/(1+EXP(-(Inputs!$B$15*Q178+Inputs!$B$16)))))</f>
        <v>0.00233778310665202</v>
      </c>
    </row>
    <row r="179" customFormat="false" ht="15" hidden="false" customHeight="false" outlineLevel="0" collapsed="false">
      <c r="A179" s="0" t="n">
        <f aca="false">Loan_Sample!A159</f>
        <v>4450</v>
      </c>
      <c r="B179" s="0" t="n">
        <f aca="false">Loan_Sample!U159</f>
        <v>198813.86</v>
      </c>
      <c r="C179" s="0" t="n">
        <f aca="false">Loan_Sample!K159+Inputs!$B$26</f>
        <v>6.43333339691162</v>
      </c>
      <c r="D179" s="0" t="n">
        <f aca="false">Loan_Sample!L159+Inputs!$B$26</f>
        <v>2.71025657653809</v>
      </c>
      <c r="E179" s="0" t="n">
        <f aca="false">Loan_Sample!E159/(1+Inputs!$B$25/100)</f>
        <v>78.9898986816406</v>
      </c>
      <c r="F179" s="0" t="n">
        <f aca="false">Loan_Sample!H159-Inputs!$B$24/100</f>
        <v>1.02633333206177</v>
      </c>
      <c r="G179" s="0" t="n">
        <f aca="false">IF(ISNUMBER(C179),INDEX(Scorecard!$D$54:$D$61,SUMPRODUCT(--(Scorecard!$G$54:$G$60&lt;C179))+1),Scorecard!$D$62)</f>
        <v>-0.119873800601421</v>
      </c>
      <c r="H179" s="0" t="n">
        <f aca="false">IF(ISNUMBER(D179),INDEX(Scorecard!$D$63:$D$68,SUMPRODUCT(--(Scorecard!$G$63:$G$67&lt;D179))+1),Scorecard!$D$69)</f>
        <v>0.322484508656054</v>
      </c>
      <c r="I179" s="0" t="n">
        <f aca="false">IF(ISNUMBER(E179),INDEX(Scorecard!$D$19:$D$26,SUMPRODUCT(--(Scorecard!$G$19:$G$25&lt;E179))+1),Scorecard!$D$27)</f>
        <v>-0.0341578513653732</v>
      </c>
      <c r="J179" s="0" t="n">
        <f aca="false">IF(ISNUMBER(F179),INDEX(Scorecard!$D$37:$D$44,SUMPRODUCT(--(Scorecard!$G$37:$G$43&lt;F179))+1),Scorecard!$D$45)</f>
        <v>-0.975503570149195</v>
      </c>
      <c r="K179" s="0" t="n">
        <f aca="false">Inputs!$B$10+Scorecard!$J$5*Loan_Sample!Y159+Scorecard!$J$6*Loan_Sample!Z159+Scorecard!$J$7*I179+Scorecard!$J$8*Loan_Sample!AB159+Scorecard!$J$9*J179+Scorecard!$J$10*Loan_Sample!AD159+Scorecard!$J$11*G179+Scorecard!$J$12*H179</f>
        <v>-2.60612419274084</v>
      </c>
      <c r="L179" s="0" t="n">
        <f aca="false">MIN(1-Inputs!$B$13,MAX(Inputs!$B$13,1/(1+EXP(-(Inputs!$B$11*K179+Inputs!$B$12)))))</f>
        <v>0.0707767857648182</v>
      </c>
      <c r="M179" s="0" t="n">
        <f aca="false">Loan_Sample!AH159*Inputs!$B$4*B179</f>
        <v>4924.9920917038</v>
      </c>
      <c r="N179" s="0" t="n">
        <f aca="false">L179*Inputs!$B$4*B179</f>
        <v>4924.9920917038</v>
      </c>
      <c r="O179" s="0" t="n">
        <f aca="false">Inputs!$B$37+Inputs!$B$38*MAX(Loan_Sample!H159-Inputs!$C$38,0)+Inputs!$B$39*MAX(Loan_Sample!H159-Inputs!$C$39,0)+Inputs!$B$40*MAX(Loan_Sample!H159-Inputs!$C$40,0)+Inputs!$B$41*MAX(Loan_Sample!H159-Inputs!$C$41,0)+Inputs!$B$42*Inputs!$B$14+Inputs!$B$43*MIN(Loan_Sample!I159/Inputs!$B$17,1)+Inputs!$B$44*MIN(Loan_Sample!E159,Inputs!$B$18)+Inputs!$B$45*Loan_Sample!C159</f>
        <v>-4.16605782401473</v>
      </c>
      <c r="P179" s="0" t="n">
        <f aca="false">MIN(1-Inputs!$B$13,MAX(Inputs!$B$13,1/(1+EXP(-(Inputs!$B$15*O179+Inputs!$B$16)))))</f>
        <v>0.0132049764926471</v>
      </c>
      <c r="Q179" s="0" t="n">
        <f aca="false">Inputs!$B$37+Inputs!$B$38*MAX(F179-Inputs!$C$38,0)+Inputs!$B$39*MAX(F179-Inputs!$C$39,0)+Inputs!$B$40*MAX(F179-Inputs!$C$40,0)+Inputs!$B$41*MAX(F179-Inputs!$C$41,0)+Inputs!$B$42*Inputs!$B$14+Inputs!$B$43*MIN(Loan_Sample!I159/Inputs!$B$17,1)+Inputs!$B$44*MIN(E179,Inputs!$B$18)+Inputs!$B$45*Loan_Sample!C159</f>
        <v>-4.16605782401473</v>
      </c>
      <c r="R179" s="0" t="n">
        <f aca="false">MIN(1-Inputs!$B$13,MAX(Inputs!$B$13,1/(1+EXP(-(Inputs!$B$15*Q179+Inputs!$B$16)))))</f>
        <v>0.0132049764926471</v>
      </c>
    </row>
    <row r="180" customFormat="false" ht="15" hidden="false" customHeight="false" outlineLevel="0" collapsed="false">
      <c r="A180" s="0" t="n">
        <f aca="false">Loan_Sample!A160</f>
        <v>4454</v>
      </c>
      <c r="B180" s="0" t="n">
        <f aca="false">Loan_Sample!U160</f>
        <v>186207.97</v>
      </c>
      <c r="C180" s="0" t="n">
        <f aca="false">Loan_Sample!K160+Inputs!$B$26</f>
        <v>4.0230770111084</v>
      </c>
      <c r="D180" s="0" t="n">
        <f aca="false">Loan_Sample!L160+Inputs!$B$26</f>
        <v>-0.276923179626465</v>
      </c>
      <c r="E180" s="0" t="n">
        <f aca="false">Loan_Sample!E160/(1+Inputs!$B$25/100)</f>
        <v>37.7014541625977</v>
      </c>
      <c r="F180" s="0" t="n">
        <f aca="false">Loan_Sample!H160-Inputs!$B$24/100</f>
        <v>0.055666446685791</v>
      </c>
      <c r="G180" s="0" t="n">
        <f aca="false">IF(ISNUMBER(C180),INDEX(Scorecard!$D$54:$D$61,SUMPRODUCT(--(Scorecard!$G$54:$G$60&lt;C180))+1),Scorecard!$D$62)</f>
        <v>0.489050497890326</v>
      </c>
      <c r="H180" s="0" t="n">
        <f aca="false">IF(ISNUMBER(D180),INDEX(Scorecard!$D$63:$D$68,SUMPRODUCT(--(Scorecard!$G$63:$G$67&lt;D180))+1),Scorecard!$D$69)</f>
        <v>0.322484508656054</v>
      </c>
      <c r="I180" s="0" t="n">
        <f aca="false">IF(ISNUMBER(E180),INDEX(Scorecard!$D$19:$D$26,SUMPRODUCT(--(Scorecard!$G$19:$G$25&lt;E180))+1),Scorecard!$D$27)</f>
        <v>0.57899015159425</v>
      </c>
      <c r="J180" s="0" t="n">
        <f aca="false">IF(ISNUMBER(F180),INDEX(Scorecard!$D$37:$D$44,SUMPRODUCT(--(Scorecard!$G$37:$G$43&lt;F180))+1),Scorecard!$D$45)</f>
        <v>0.330501541082344</v>
      </c>
      <c r="K180" s="0" t="n">
        <f aca="false">Inputs!$B$10+Scorecard!$J$5*Loan_Sample!Y160+Scorecard!$J$6*Loan_Sample!Z160+Scorecard!$J$7*I180+Scorecard!$J$8*Loan_Sample!AB160+Scorecard!$J$9*J180+Scorecard!$J$10*Loan_Sample!AD160+Scorecard!$J$11*G180+Scorecard!$J$12*H180</f>
        <v>-6.543831403553</v>
      </c>
      <c r="L180" s="0" t="n">
        <f aca="false">MIN(1-Inputs!$B$13,MAX(Inputs!$B$13,1/(1+EXP(-(Inputs!$B$11*K180+Inputs!$B$12)))))</f>
        <v>0.00114304141825856</v>
      </c>
      <c r="M180" s="0" t="n">
        <f aca="false">Loan_Sample!AH160*Inputs!$B$4*B180</f>
        <v>74.4951977419468</v>
      </c>
      <c r="N180" s="0" t="n">
        <f aca="false">L180*Inputs!$B$4*B180</f>
        <v>74.4951977419468</v>
      </c>
      <c r="O180" s="0" t="n">
        <f aca="false">Inputs!$B$37+Inputs!$B$38*MAX(Loan_Sample!H160-Inputs!$C$38,0)+Inputs!$B$39*MAX(Loan_Sample!H160-Inputs!$C$39,0)+Inputs!$B$40*MAX(Loan_Sample!H160-Inputs!$C$40,0)+Inputs!$B$41*MAX(Loan_Sample!H160-Inputs!$C$41,0)+Inputs!$B$42*Inputs!$B$14+Inputs!$B$43*MIN(Loan_Sample!I160/Inputs!$B$17,1)+Inputs!$B$44*MIN(Loan_Sample!E160,Inputs!$B$18)+Inputs!$B$45*Loan_Sample!C160</f>
        <v>-5.12550577213761</v>
      </c>
      <c r="P180" s="0" t="n">
        <f aca="false">MIN(1-Inputs!$B$13,MAX(Inputs!$B$13,1/(1+EXP(-(Inputs!$B$15*O180+Inputs!$B$16)))))</f>
        <v>0.0044758745117631</v>
      </c>
      <c r="Q180" s="0" t="n">
        <f aca="false">Inputs!$B$37+Inputs!$B$38*MAX(F180-Inputs!$C$38,0)+Inputs!$B$39*MAX(F180-Inputs!$C$39,0)+Inputs!$B$40*MAX(F180-Inputs!$C$40,0)+Inputs!$B$41*MAX(F180-Inputs!$C$41,0)+Inputs!$B$42*Inputs!$B$14+Inputs!$B$43*MIN(Loan_Sample!I160/Inputs!$B$17,1)+Inputs!$B$44*MIN(E180,Inputs!$B$18)+Inputs!$B$45*Loan_Sample!C160</f>
        <v>-5.12550577213761</v>
      </c>
      <c r="R180" s="0" t="n">
        <f aca="false">MIN(1-Inputs!$B$13,MAX(Inputs!$B$13,1/(1+EXP(-(Inputs!$B$15*Q180+Inputs!$B$16)))))</f>
        <v>0.0044758745117631</v>
      </c>
    </row>
    <row r="181" customFormat="false" ht="15" hidden="false" customHeight="false" outlineLevel="0" collapsed="false">
      <c r="A181" s="0" t="n">
        <f aca="false">Loan_Sample!A161</f>
        <v>4459</v>
      </c>
      <c r="B181" s="0" t="n">
        <f aca="false">Loan_Sample!U161</f>
        <v>469859.88</v>
      </c>
      <c r="C181" s="0" t="n">
        <f aca="false">Loan_Sample!K161+Inputs!$B$26</f>
        <v>5.25833320617676</v>
      </c>
      <c r="D181" s="0" t="n">
        <f aca="false">Loan_Sample!L161+Inputs!$B$26</f>
        <v>-1.875</v>
      </c>
      <c r="E181" s="0" t="n">
        <f aca="false">Loan_Sample!E161/(1+Inputs!$B$25/100)</f>
        <v>86.0814208984375</v>
      </c>
      <c r="F181" s="0" t="n">
        <f aca="false">Loan_Sample!H161-Inputs!$B$24/100</f>
        <v>-0.566666603088379</v>
      </c>
      <c r="G181" s="0" t="n">
        <f aca="false">IF(ISNUMBER(C181),INDEX(Scorecard!$D$54:$D$61,SUMPRODUCT(--(Scorecard!$G$54:$G$60&lt;C181))+1),Scorecard!$D$62)</f>
        <v>0.126303549215828</v>
      </c>
      <c r="H181" s="0" t="n">
        <f aca="false">IF(ISNUMBER(D181),INDEX(Scorecard!$D$63:$D$68,SUMPRODUCT(--(Scorecard!$G$63:$G$67&lt;D181))+1),Scorecard!$D$69)</f>
        <v>-0.340582194386522</v>
      </c>
      <c r="I181" s="0" t="n">
        <f aca="false">IF(ISNUMBER(E181),INDEX(Scorecard!$D$19:$D$26,SUMPRODUCT(--(Scorecard!$G$19:$G$25&lt;E181))+1),Scorecard!$D$27)</f>
        <v>-0.219855970853228</v>
      </c>
      <c r="J181" s="0" t="n">
        <f aca="false">IF(ISNUMBER(F181),INDEX(Scorecard!$D$37:$D$44,SUMPRODUCT(--(Scorecard!$G$37:$G$43&lt;F181))+1),Scorecard!$D$45)</f>
        <v>1.35057635045042</v>
      </c>
      <c r="K181" s="0" t="n">
        <f aca="false">Inputs!$B$10+Scorecard!$J$5*Loan_Sample!Y161+Scorecard!$J$6*Loan_Sample!Z161+Scorecard!$J$7*I181+Scorecard!$J$8*Loan_Sample!AB161+Scorecard!$J$9*J181+Scorecard!$J$10*Loan_Sample!AD161+Scorecard!$J$11*G181+Scorecard!$J$12*H181</f>
        <v>-5.05820103052862</v>
      </c>
      <c r="L181" s="0" t="n">
        <f aca="false">MIN(1-Inputs!$B$13,MAX(Inputs!$B$13,1/(1+EXP(-(Inputs!$B$11*K181+Inputs!$B$12)))))</f>
        <v>0.0055463888191689</v>
      </c>
      <c r="M181" s="0" t="n">
        <f aca="false">Loan_Sample!AH161*Inputs!$B$4*B181</f>
        <v>912.108954752814</v>
      </c>
      <c r="N181" s="0" t="n">
        <f aca="false">L181*Inputs!$B$4*B181</f>
        <v>912.108954752814</v>
      </c>
      <c r="O181" s="0" t="n">
        <f aca="false">Inputs!$B$37+Inputs!$B$38*MAX(Loan_Sample!H161-Inputs!$C$38,0)+Inputs!$B$39*MAX(Loan_Sample!H161-Inputs!$C$39,0)+Inputs!$B$40*MAX(Loan_Sample!H161-Inputs!$C$40,0)+Inputs!$B$41*MAX(Loan_Sample!H161-Inputs!$C$41,0)+Inputs!$B$42*Inputs!$B$14+Inputs!$B$43*MIN(Loan_Sample!I161/Inputs!$B$17,1)+Inputs!$B$44*MIN(Loan_Sample!E161,Inputs!$B$18)+Inputs!$B$45*Loan_Sample!C161</f>
        <v>-6.26778413659005</v>
      </c>
      <c r="P181" s="0" t="n">
        <f aca="false">MIN(1-Inputs!$B$13,MAX(Inputs!$B$13,1/(1+EXP(-(Inputs!$B$15*O181+Inputs!$B$16)))))</f>
        <v>0.00122558828033475</v>
      </c>
      <c r="Q181" s="0" t="n">
        <f aca="false">Inputs!$B$37+Inputs!$B$38*MAX(F181-Inputs!$C$38,0)+Inputs!$B$39*MAX(F181-Inputs!$C$39,0)+Inputs!$B$40*MAX(F181-Inputs!$C$40,0)+Inputs!$B$41*MAX(F181-Inputs!$C$41,0)+Inputs!$B$42*Inputs!$B$14+Inputs!$B$43*MIN(Loan_Sample!I161/Inputs!$B$17,1)+Inputs!$B$44*MIN(E181,Inputs!$B$18)+Inputs!$B$45*Loan_Sample!C161</f>
        <v>-6.26778413659005</v>
      </c>
      <c r="R181" s="0" t="n">
        <f aca="false">MIN(1-Inputs!$B$13,MAX(Inputs!$B$13,1/(1+EXP(-(Inputs!$B$15*Q181+Inputs!$B$16)))))</f>
        <v>0.00122558828033475</v>
      </c>
    </row>
    <row r="182" customFormat="false" ht="15" hidden="false" customHeight="false" outlineLevel="0" collapsed="false">
      <c r="A182" s="0" t="n">
        <f aca="false">Loan_Sample!A162</f>
        <v>4461</v>
      </c>
      <c r="B182" s="0" t="n">
        <f aca="false">Loan_Sample!U162</f>
        <v>246724.69</v>
      </c>
      <c r="C182" s="0" t="n">
        <f aca="false">Loan_Sample!K162+Inputs!$B$26</f>
        <v>3.92307686805725</v>
      </c>
      <c r="D182" s="0" t="n">
        <f aca="false">Loan_Sample!L162+Inputs!$B$26</f>
        <v>-0.276922941207886</v>
      </c>
      <c r="E182" s="0" t="n">
        <f aca="false">Loan_Sample!E162/(1+Inputs!$B$25/100)</f>
        <v>55.0026245117188</v>
      </c>
      <c r="F182" s="0" t="n">
        <f aca="false">Loan_Sample!H162-Inputs!$B$24/100</f>
        <v>0.276666402816773</v>
      </c>
      <c r="G182" s="0" t="n">
        <f aca="false">IF(ISNUMBER(C182),INDEX(Scorecard!$D$54:$D$61,SUMPRODUCT(--(Scorecard!$G$54:$G$60&lt;C182))+1),Scorecard!$D$62)</f>
        <v>0.489050497890326</v>
      </c>
      <c r="H182" s="0" t="n">
        <f aca="false">IF(ISNUMBER(D182),INDEX(Scorecard!$D$63:$D$68,SUMPRODUCT(--(Scorecard!$G$63:$G$67&lt;D182))+1),Scorecard!$D$69)</f>
        <v>0.322484508656054</v>
      </c>
      <c r="I182" s="0" t="n">
        <f aca="false">IF(ISNUMBER(E182),INDEX(Scorecard!$D$19:$D$26,SUMPRODUCT(--(Scorecard!$G$19:$G$25&lt;E182))+1),Scorecard!$D$27)</f>
        <v>0.285899340811827</v>
      </c>
      <c r="J182" s="0" t="n">
        <f aca="false">IF(ISNUMBER(F182),INDEX(Scorecard!$D$37:$D$44,SUMPRODUCT(--(Scorecard!$G$37:$G$43&lt;F182))+1),Scorecard!$D$45)</f>
        <v>-0.0679520129233634</v>
      </c>
      <c r="K182" s="0" t="n">
        <f aca="false">Inputs!$B$10+Scorecard!$J$5*Loan_Sample!Y162+Scorecard!$J$6*Loan_Sample!Z162+Scorecard!$J$7*I182+Scorecard!$J$8*Loan_Sample!AB162+Scorecard!$J$9*J182+Scorecard!$J$10*Loan_Sample!AD162+Scorecard!$J$11*G182+Scorecard!$J$12*H182</f>
        <v>-3.96973082081713</v>
      </c>
      <c r="L182" s="0" t="n">
        <f aca="false">MIN(1-Inputs!$B$13,MAX(Inputs!$B$13,1/(1+EXP(-(Inputs!$B$11*K182+Inputs!$B$12)))))</f>
        <v>0.0174880018318615</v>
      </c>
      <c r="M182" s="0" t="n">
        <f aca="false">Loan_Sample!AH162*Inputs!$B$4*B182</f>
        <v>1510.15264073991</v>
      </c>
      <c r="N182" s="0" t="n">
        <f aca="false">L182*Inputs!$B$4*B182</f>
        <v>1510.15264073991</v>
      </c>
      <c r="O182" s="0" t="n">
        <f aca="false">Inputs!$B$37+Inputs!$B$38*MAX(Loan_Sample!H162-Inputs!$C$38,0)+Inputs!$B$39*MAX(Loan_Sample!H162-Inputs!$C$39,0)+Inputs!$B$40*MAX(Loan_Sample!H162-Inputs!$C$40,0)+Inputs!$B$41*MAX(Loan_Sample!H162-Inputs!$C$41,0)+Inputs!$B$42*Inputs!$B$14+Inputs!$B$43*MIN(Loan_Sample!I162/Inputs!$B$17,1)+Inputs!$B$44*MIN(Loan_Sample!E162,Inputs!$B$18)+Inputs!$B$45*Loan_Sample!C162</f>
        <v>-4.93016762997318</v>
      </c>
      <c r="P182" s="0" t="n">
        <f aca="false">MIN(1-Inputs!$B$13,MAX(Inputs!$B$13,1/(1+EXP(-(Inputs!$B$15*O182+Inputs!$B$16)))))</f>
        <v>0.00558257186447398</v>
      </c>
      <c r="Q182" s="0" t="n">
        <f aca="false">Inputs!$B$37+Inputs!$B$38*MAX(F182-Inputs!$C$38,0)+Inputs!$B$39*MAX(F182-Inputs!$C$39,0)+Inputs!$B$40*MAX(F182-Inputs!$C$40,0)+Inputs!$B$41*MAX(F182-Inputs!$C$41,0)+Inputs!$B$42*Inputs!$B$14+Inputs!$B$43*MIN(Loan_Sample!I162/Inputs!$B$17,1)+Inputs!$B$44*MIN(E182,Inputs!$B$18)+Inputs!$B$45*Loan_Sample!C162</f>
        <v>-4.93016762997318</v>
      </c>
      <c r="R182" s="0" t="n">
        <f aca="false">MIN(1-Inputs!$B$13,MAX(Inputs!$B$13,1/(1+EXP(-(Inputs!$B$15*Q182+Inputs!$B$16)))))</f>
        <v>0.00558257186447398</v>
      </c>
    </row>
    <row r="183" customFormat="false" ht="15" hidden="false" customHeight="false" outlineLevel="0" collapsed="false">
      <c r="A183" s="0" t="n">
        <f aca="false">Loan_Sample!A163</f>
        <v>4462</v>
      </c>
      <c r="B183" s="0" t="n">
        <f aca="false">Loan_Sample!U163</f>
        <v>103884.15</v>
      </c>
      <c r="C183" s="0" t="n">
        <f aca="false">Loan_Sample!K163+Inputs!$B$26</f>
        <v>5.73333311080933</v>
      </c>
      <c r="D183" s="0" t="n">
        <f aca="false">Loan_Sample!L163+Inputs!$B$26</f>
        <v>-3.50000047683716</v>
      </c>
      <c r="E183" s="0" t="n">
        <f aca="false">Loan_Sample!E163/(1+Inputs!$B$25/100)</f>
        <v>71.9118881225586</v>
      </c>
      <c r="F183" s="0" t="n">
        <f aca="false">Loan_Sample!H163-Inputs!$B$24/100</f>
        <v>0.524333238601685</v>
      </c>
      <c r="G183" s="0" t="n">
        <f aca="false">IF(ISNUMBER(C183),INDEX(Scorecard!$D$54:$D$61,SUMPRODUCT(--(Scorecard!$G$54:$G$60&lt;C183))+1),Scorecard!$D$62)</f>
        <v>0.0151758992857273</v>
      </c>
      <c r="H183" s="0" t="n">
        <f aca="false">IF(ISNUMBER(D183),INDEX(Scorecard!$D$63:$D$68,SUMPRODUCT(--(Scorecard!$G$63:$G$67&lt;D183))+1),Scorecard!$D$69)</f>
        <v>-0.340582194386522</v>
      </c>
      <c r="I183" s="0" t="n">
        <f aca="false">IF(ISNUMBER(E183),INDEX(Scorecard!$D$19:$D$26,SUMPRODUCT(--(Scorecard!$G$19:$G$25&lt;E183))+1),Scorecard!$D$27)</f>
        <v>0.0530843085177338</v>
      </c>
      <c r="J183" s="0" t="n">
        <f aca="false">IF(ISNUMBER(F183),INDEX(Scorecard!$D$37:$D$44,SUMPRODUCT(--(Scorecard!$G$37:$G$43&lt;F183))+1),Scorecard!$D$45)</f>
        <v>-0.271229676926091</v>
      </c>
      <c r="K183" s="0" t="n">
        <f aca="false">Inputs!$B$10+Scorecard!$J$5*Loan_Sample!Y163+Scorecard!$J$6*Loan_Sample!Z163+Scorecard!$J$7*I183+Scorecard!$J$8*Loan_Sample!AB163+Scorecard!$J$9*J183+Scorecard!$J$10*Loan_Sample!AD163+Scorecard!$J$11*G183+Scorecard!$J$12*H183</f>
        <v>-3.22266768331948</v>
      </c>
      <c r="L183" s="0" t="n">
        <f aca="false">MIN(1-Inputs!$B$13,MAX(Inputs!$B$13,1/(1+EXP(-(Inputs!$B$11*K183+Inputs!$B$12)))))</f>
        <v>0.0379742698156409</v>
      </c>
      <c r="M183" s="0" t="n">
        <f aca="false">Loan_Sample!AH163*Inputs!$B$4*B183</f>
        <v>1380.72365958398</v>
      </c>
      <c r="N183" s="0" t="n">
        <f aca="false">L183*Inputs!$B$4*B183</f>
        <v>1380.72365958398</v>
      </c>
      <c r="O183" s="0" t="n">
        <f aca="false">Inputs!$B$37+Inputs!$B$38*MAX(Loan_Sample!H163-Inputs!$C$38,0)+Inputs!$B$39*MAX(Loan_Sample!H163-Inputs!$C$39,0)+Inputs!$B$40*MAX(Loan_Sample!H163-Inputs!$C$40,0)+Inputs!$B$41*MAX(Loan_Sample!H163-Inputs!$C$41,0)+Inputs!$B$42*Inputs!$B$14+Inputs!$B$43*MIN(Loan_Sample!I163/Inputs!$B$17,1)+Inputs!$B$44*MIN(Loan_Sample!E163,Inputs!$B$18)+Inputs!$B$45*Loan_Sample!C163</f>
        <v>-4.8366855221566</v>
      </c>
      <c r="P183" s="0" t="n">
        <f aca="false">MIN(1-Inputs!$B$13,MAX(Inputs!$B$13,1/(1+EXP(-(Inputs!$B$15*O183+Inputs!$B$16)))))</f>
        <v>0.00620461993677656</v>
      </c>
      <c r="Q183" s="0" t="n">
        <f aca="false">Inputs!$B$37+Inputs!$B$38*MAX(F183-Inputs!$C$38,0)+Inputs!$B$39*MAX(F183-Inputs!$C$39,0)+Inputs!$B$40*MAX(F183-Inputs!$C$40,0)+Inputs!$B$41*MAX(F183-Inputs!$C$41,0)+Inputs!$B$42*Inputs!$B$14+Inputs!$B$43*MIN(Loan_Sample!I163/Inputs!$B$17,1)+Inputs!$B$44*MIN(E183,Inputs!$B$18)+Inputs!$B$45*Loan_Sample!C163</f>
        <v>-4.8366855221566</v>
      </c>
      <c r="R183" s="0" t="n">
        <f aca="false">MIN(1-Inputs!$B$13,MAX(Inputs!$B$13,1/(1+EXP(-(Inputs!$B$15*Q183+Inputs!$B$16)))))</f>
        <v>0.00620461993677656</v>
      </c>
    </row>
    <row r="184" customFormat="false" ht="15" hidden="false" customHeight="false" outlineLevel="0" collapsed="false">
      <c r="A184" s="0" t="n">
        <f aca="false">Loan_Sample!A164</f>
        <v>4485</v>
      </c>
      <c r="B184" s="0" t="n">
        <f aca="false">Loan_Sample!U164</f>
        <v>437974.25</v>
      </c>
      <c r="C184" s="0" t="n">
        <f aca="false">Loan_Sample!K164+Inputs!$B$26</f>
        <v>4.15833330154419</v>
      </c>
      <c r="D184" s="0" t="n">
        <f aca="false">Loan_Sample!L164+Inputs!$B$26</f>
        <v>-1.875</v>
      </c>
      <c r="E184" s="0" t="n">
        <f aca="false">Loan_Sample!E164/(1+Inputs!$B$25/100)</f>
        <v>60.8611259460449</v>
      </c>
      <c r="F184" s="0" t="n">
        <f aca="false">Loan_Sample!H164-Inputs!$B$24/100</f>
        <v>-0.452666759490967</v>
      </c>
      <c r="G184" s="0" t="n">
        <f aca="false">IF(ISNUMBER(C184),INDEX(Scorecard!$D$54:$D$61,SUMPRODUCT(--(Scorecard!$G$54:$G$60&lt;C184))+1),Scorecard!$D$62)</f>
        <v>0.489050497890326</v>
      </c>
      <c r="H184" s="0" t="n">
        <f aca="false">IF(ISNUMBER(D184),INDEX(Scorecard!$D$63:$D$68,SUMPRODUCT(--(Scorecard!$G$63:$G$67&lt;D184))+1),Scorecard!$D$69)</f>
        <v>-0.340582194386522</v>
      </c>
      <c r="I184" s="0" t="n">
        <f aca="false">IF(ISNUMBER(E184),INDEX(Scorecard!$D$19:$D$26,SUMPRODUCT(--(Scorecard!$G$19:$G$25&lt;E184))+1),Scorecard!$D$27)</f>
        <v>0.233621608745691</v>
      </c>
      <c r="J184" s="0" t="n">
        <f aca="false">IF(ISNUMBER(F184),INDEX(Scorecard!$D$37:$D$44,SUMPRODUCT(--(Scorecard!$G$37:$G$43&lt;F184))+1),Scorecard!$D$45)</f>
        <v>0.769716833645565</v>
      </c>
      <c r="K184" s="0" t="n">
        <f aca="false">Inputs!$B$10+Scorecard!$J$5*Loan_Sample!Y164+Scorecard!$J$6*Loan_Sample!Z164+Scorecard!$J$7*I184+Scorecard!$J$8*Loan_Sample!AB164+Scorecard!$J$9*J184+Scorecard!$J$10*Loan_Sample!AD164+Scorecard!$J$11*G184+Scorecard!$J$12*H184</f>
        <v>-5.65944206293474</v>
      </c>
      <c r="L184" s="0" t="n">
        <f aca="false">MIN(1-Inputs!$B$13,MAX(Inputs!$B$13,1/(1+EXP(-(Inputs!$B$11*K184+Inputs!$B$12)))))</f>
        <v>0.00292933423910984</v>
      </c>
      <c r="M184" s="0" t="n">
        <f aca="false">Loan_Sample!AH164*Inputs!$B$4*B184</f>
        <v>449.040538230709</v>
      </c>
      <c r="N184" s="0" t="n">
        <f aca="false">L184*Inputs!$B$4*B184</f>
        <v>449.040538230709</v>
      </c>
      <c r="O184" s="0" t="n">
        <f aca="false">Inputs!$B$37+Inputs!$B$38*MAX(Loan_Sample!H164-Inputs!$C$38,0)+Inputs!$B$39*MAX(Loan_Sample!H164-Inputs!$C$39,0)+Inputs!$B$40*MAX(Loan_Sample!H164-Inputs!$C$40,0)+Inputs!$B$41*MAX(Loan_Sample!H164-Inputs!$C$41,0)+Inputs!$B$42*Inputs!$B$14+Inputs!$B$43*MIN(Loan_Sample!I164/Inputs!$B$17,1)+Inputs!$B$44*MIN(Loan_Sample!E164,Inputs!$B$18)+Inputs!$B$45*Loan_Sample!C164</f>
        <v>-5.85529191454184</v>
      </c>
      <c r="P184" s="0" t="n">
        <f aca="false">MIN(1-Inputs!$B$13,MAX(Inputs!$B$13,1/(1+EXP(-(Inputs!$B$15*O184+Inputs!$B$16)))))</f>
        <v>0.00195738334282129</v>
      </c>
      <c r="Q184" s="0" t="n">
        <f aca="false">Inputs!$B$37+Inputs!$B$38*MAX(F184-Inputs!$C$38,0)+Inputs!$B$39*MAX(F184-Inputs!$C$39,0)+Inputs!$B$40*MAX(F184-Inputs!$C$40,0)+Inputs!$B$41*MAX(F184-Inputs!$C$41,0)+Inputs!$B$42*Inputs!$B$14+Inputs!$B$43*MIN(Loan_Sample!I164/Inputs!$B$17,1)+Inputs!$B$44*MIN(E184,Inputs!$B$18)+Inputs!$B$45*Loan_Sample!C164</f>
        <v>-5.85529191454184</v>
      </c>
      <c r="R184" s="0" t="n">
        <f aca="false">MIN(1-Inputs!$B$13,MAX(Inputs!$B$13,1/(1+EXP(-(Inputs!$B$15*Q184+Inputs!$B$16)))))</f>
        <v>0.00195738334282129</v>
      </c>
    </row>
    <row r="185" customFormat="false" ht="15" hidden="false" customHeight="false" outlineLevel="0" collapsed="false">
      <c r="A185" s="0" t="n">
        <f aca="false">Loan_Sample!A165</f>
        <v>4558</v>
      </c>
      <c r="B185" s="0" t="n">
        <f aca="false">Loan_Sample!U165</f>
        <v>134369.53</v>
      </c>
      <c r="C185" s="0" t="n">
        <f aca="false">Loan_Sample!K165+Inputs!$B$26</f>
        <v>9.23333358764648</v>
      </c>
      <c r="D185" s="0" t="n">
        <f aca="false">Loan_Sample!L165+Inputs!$B$26</f>
        <v>5.07179498672485</v>
      </c>
      <c r="E185" s="0" t="n">
        <f aca="false">Loan_Sample!E165/(1+Inputs!$B$25/100)</f>
        <v>41.2256851196289</v>
      </c>
      <c r="F185" s="0" t="n">
        <f aca="false">Loan_Sample!H165-Inputs!$B$24/100</f>
        <v>0.861666440963745</v>
      </c>
      <c r="G185" s="0" t="n">
        <f aca="false">IF(ISNUMBER(C185),INDEX(Scorecard!$D$54:$D$61,SUMPRODUCT(--(Scorecard!$G$54:$G$60&lt;C185))+1),Scorecard!$D$62)</f>
        <v>-0.541917179454542</v>
      </c>
      <c r="H185" s="0" t="n">
        <f aca="false">IF(ISNUMBER(D185),INDEX(Scorecard!$D$63:$D$68,SUMPRODUCT(--(Scorecard!$G$63:$G$67&lt;D185))+1),Scorecard!$D$69)</f>
        <v>0.322484508656054</v>
      </c>
      <c r="I185" s="0" t="n">
        <f aca="false">IF(ISNUMBER(E185),INDEX(Scorecard!$D$19:$D$26,SUMPRODUCT(--(Scorecard!$G$19:$G$25&lt;E185))+1),Scorecard!$D$27)</f>
        <v>0.57899015159425</v>
      </c>
      <c r="J185" s="0" t="n">
        <f aca="false">IF(ISNUMBER(F185),INDEX(Scorecard!$D$37:$D$44,SUMPRODUCT(--(Scorecard!$G$37:$G$43&lt;F185))+1),Scorecard!$D$45)</f>
        <v>-0.569454719285959</v>
      </c>
      <c r="K185" s="0" t="n">
        <f aca="false">Inputs!$B$10+Scorecard!$J$5*Loan_Sample!Y165+Scorecard!$J$6*Loan_Sample!Z165+Scorecard!$J$7*I185+Scorecard!$J$8*Loan_Sample!AB165+Scorecard!$J$9*J185+Scorecard!$J$10*Loan_Sample!AD165+Scorecard!$J$11*G185+Scorecard!$J$12*H185</f>
        <v>-5.31580782057129</v>
      </c>
      <c r="L185" s="0" t="n">
        <f aca="false">MIN(1-Inputs!$B$13,MAX(Inputs!$B$13,1/(1+EXP(-(Inputs!$B$11*K185+Inputs!$B$12)))))</f>
        <v>0.00422001234123381</v>
      </c>
      <c r="M185" s="0" t="n">
        <f aca="false">Loan_Sample!AH165*Inputs!$B$4*B185</f>
        <v>198.464376210025</v>
      </c>
      <c r="N185" s="0" t="n">
        <f aca="false">L185*Inputs!$B$4*B185</f>
        <v>198.464376210025</v>
      </c>
      <c r="O185" s="0" t="n">
        <f aca="false">Inputs!$B$37+Inputs!$B$38*MAX(Loan_Sample!H165-Inputs!$C$38,0)+Inputs!$B$39*MAX(Loan_Sample!H165-Inputs!$C$39,0)+Inputs!$B$40*MAX(Loan_Sample!H165-Inputs!$C$40,0)+Inputs!$B$41*MAX(Loan_Sample!H165-Inputs!$C$41,0)+Inputs!$B$42*Inputs!$B$14+Inputs!$B$43*MIN(Loan_Sample!I165/Inputs!$B$17,1)+Inputs!$B$44*MIN(Loan_Sample!E165,Inputs!$B$18)+Inputs!$B$45*Loan_Sample!C165</f>
        <v>-3.34284132455599</v>
      </c>
      <c r="P185" s="0" t="n">
        <f aca="false">MIN(1-Inputs!$B$13,MAX(Inputs!$B$13,1/(1+EXP(-(Inputs!$B$15*O185+Inputs!$B$16)))))</f>
        <v>0.0329889501585043</v>
      </c>
      <c r="Q185" s="0" t="n">
        <f aca="false">Inputs!$B$37+Inputs!$B$38*MAX(F185-Inputs!$C$38,0)+Inputs!$B$39*MAX(F185-Inputs!$C$39,0)+Inputs!$B$40*MAX(F185-Inputs!$C$40,0)+Inputs!$B$41*MAX(F185-Inputs!$C$41,0)+Inputs!$B$42*Inputs!$B$14+Inputs!$B$43*MIN(Loan_Sample!I165/Inputs!$B$17,1)+Inputs!$B$44*MIN(E185,Inputs!$B$18)+Inputs!$B$45*Loan_Sample!C165</f>
        <v>-3.34284132455599</v>
      </c>
      <c r="R185" s="0" t="n">
        <f aca="false">MIN(1-Inputs!$B$13,MAX(Inputs!$B$13,1/(1+EXP(-(Inputs!$B$15*Q185+Inputs!$B$16)))))</f>
        <v>0.0329889501585043</v>
      </c>
    </row>
    <row r="186" customFormat="false" ht="15" hidden="false" customHeight="false" outlineLevel="0" collapsed="false">
      <c r="A186" s="0" t="n">
        <f aca="false">Loan_Sample!A166</f>
        <v>4559</v>
      </c>
      <c r="B186" s="0" t="n">
        <f aca="false">Loan_Sample!U166</f>
        <v>253354.53</v>
      </c>
      <c r="C186" s="0" t="n">
        <f aca="false">Loan_Sample!K166+Inputs!$B$26</f>
        <v>4.60833311080933</v>
      </c>
      <c r="D186" s="0" t="n">
        <f aca="false">Loan_Sample!L166+Inputs!$B$26</f>
        <v>-1.125</v>
      </c>
      <c r="E186" s="0" t="n">
        <f aca="false">Loan_Sample!E166/(1+Inputs!$B$25/100)</f>
        <v>73.7114410400391</v>
      </c>
      <c r="F186" s="0" t="n">
        <f aca="false">Loan_Sample!H166-Inputs!$B$24/100</f>
        <v>-2.83033299446106</v>
      </c>
      <c r="G186" s="0" t="n">
        <f aca="false">IF(ISNUMBER(C186),INDEX(Scorecard!$D$54:$D$61,SUMPRODUCT(--(Scorecard!$G$54:$G$60&lt;C186))+1),Scorecard!$D$62)</f>
        <v>0.409483001259379</v>
      </c>
      <c r="H186" s="0" t="n">
        <f aca="false">IF(ISNUMBER(D186),INDEX(Scorecard!$D$63:$D$68,SUMPRODUCT(--(Scorecard!$G$63:$G$67&lt;D186))+1),Scorecard!$D$69)</f>
        <v>-0.340582194386522</v>
      </c>
      <c r="I186" s="0" t="n">
        <f aca="false">IF(ISNUMBER(E186),INDEX(Scorecard!$D$19:$D$26,SUMPRODUCT(--(Scorecard!$G$19:$G$25&lt;E186))+1),Scorecard!$D$27)</f>
        <v>-0.0341578513653732</v>
      </c>
      <c r="J186" s="0" t="n">
        <f aca="false">IF(ISNUMBER(F186),INDEX(Scorecard!$D$37:$D$44,SUMPRODUCT(--(Scorecard!$G$37:$G$43&lt;F186))+1),Scorecard!$D$45)</f>
        <v>1.35057635045042</v>
      </c>
      <c r="K186" s="0" t="n">
        <f aca="false">Inputs!$B$10+Scorecard!$J$5*Loan_Sample!Y166+Scorecard!$J$6*Loan_Sample!Z166+Scorecard!$J$7*I186+Scorecard!$J$8*Loan_Sample!AB166+Scorecard!$J$9*J186+Scorecard!$J$10*Loan_Sample!AD166+Scorecard!$J$11*G186+Scorecard!$J$12*H186</f>
        <v>-6.40573637782269</v>
      </c>
      <c r="L186" s="0" t="n">
        <f aca="false">MIN(1-Inputs!$B$13,MAX(Inputs!$B$13,1/(1+EXP(-(Inputs!$B$11*K186+Inputs!$B$12)))))</f>
        <v>0.00132410709864564</v>
      </c>
      <c r="M186" s="0" t="n">
        <f aca="false">Loan_Sample!AH166*Inputs!$B$4*B186</f>
        <v>117.41398607646</v>
      </c>
      <c r="N186" s="0" t="n">
        <f aca="false">L186*Inputs!$B$4*B186</f>
        <v>117.41398607646</v>
      </c>
      <c r="O186" s="0" t="n">
        <f aca="false">Inputs!$B$37+Inputs!$B$38*MAX(Loan_Sample!H166-Inputs!$C$38,0)+Inputs!$B$39*MAX(Loan_Sample!H166-Inputs!$C$39,0)+Inputs!$B$40*MAX(Loan_Sample!H166-Inputs!$C$40,0)+Inputs!$B$41*MAX(Loan_Sample!H166-Inputs!$C$41,0)+Inputs!$B$42*Inputs!$B$14+Inputs!$B$43*MIN(Loan_Sample!I166/Inputs!$B$17,1)+Inputs!$B$44*MIN(Loan_Sample!E166,Inputs!$B$18)+Inputs!$B$45*Loan_Sample!C166</f>
        <v>-5.82927879021244</v>
      </c>
      <c r="P186" s="0" t="n">
        <f aca="false">MIN(1-Inputs!$B$13,MAX(Inputs!$B$13,1/(1+EXP(-(Inputs!$B$15*O186+Inputs!$B$16)))))</f>
        <v>0.00201601237415552</v>
      </c>
      <c r="Q186" s="0" t="n">
        <f aca="false">Inputs!$B$37+Inputs!$B$38*MAX(F186-Inputs!$C$38,0)+Inputs!$B$39*MAX(F186-Inputs!$C$39,0)+Inputs!$B$40*MAX(F186-Inputs!$C$40,0)+Inputs!$B$41*MAX(F186-Inputs!$C$41,0)+Inputs!$B$42*Inputs!$B$14+Inputs!$B$43*MIN(Loan_Sample!I166/Inputs!$B$17,1)+Inputs!$B$44*MIN(E186,Inputs!$B$18)+Inputs!$B$45*Loan_Sample!C166</f>
        <v>-5.82927879021244</v>
      </c>
      <c r="R186" s="0" t="n">
        <f aca="false">MIN(1-Inputs!$B$13,MAX(Inputs!$B$13,1/(1+EXP(-(Inputs!$B$15*Q186+Inputs!$B$16)))))</f>
        <v>0.00201601237415552</v>
      </c>
    </row>
    <row r="187" customFormat="false" ht="15" hidden="false" customHeight="false" outlineLevel="0" collapsed="false">
      <c r="A187" s="0" t="n">
        <f aca="false">Loan_Sample!A167</f>
        <v>4589</v>
      </c>
      <c r="B187" s="0" t="n">
        <f aca="false">Loan_Sample!U167</f>
        <v>527227.6</v>
      </c>
      <c r="C187" s="0" t="n">
        <f aca="false">Loan_Sample!K167+Inputs!$B$26</f>
        <v>4.80000019073486</v>
      </c>
      <c r="D187" s="0" t="n">
        <f aca="false">Loan_Sample!L167+Inputs!$B$26</f>
        <v>-0.208333015441895</v>
      </c>
      <c r="E187" s="0" t="n">
        <f aca="false">Loan_Sample!E167/(1+Inputs!$B$25/100)</f>
        <v>59.7933006286621</v>
      </c>
      <c r="F187" s="0" t="n">
        <f aca="false">Loan_Sample!H167-Inputs!$B$24/100</f>
        <v>-3.62033319473267</v>
      </c>
      <c r="G187" s="0" t="n">
        <f aca="false">IF(ISNUMBER(C187),INDEX(Scorecard!$D$54:$D$61,SUMPRODUCT(--(Scorecard!$G$54:$G$60&lt;C187))+1),Scorecard!$D$62)</f>
        <v>0.409483001259379</v>
      </c>
      <c r="H187" s="0" t="n">
        <f aca="false">IF(ISNUMBER(D187),INDEX(Scorecard!$D$63:$D$68,SUMPRODUCT(--(Scorecard!$G$63:$G$67&lt;D187))+1),Scorecard!$D$69)</f>
        <v>0.322484508656054</v>
      </c>
      <c r="I187" s="0" t="n">
        <f aca="false">IF(ISNUMBER(E187),INDEX(Scorecard!$D$19:$D$26,SUMPRODUCT(--(Scorecard!$G$19:$G$25&lt;E187))+1),Scorecard!$D$27)</f>
        <v>0.267179331770092</v>
      </c>
      <c r="J187" s="0" t="n">
        <f aca="false">IF(ISNUMBER(F187),INDEX(Scorecard!$D$37:$D$44,SUMPRODUCT(--(Scorecard!$G$37:$G$43&lt;F187))+1),Scorecard!$D$45)</f>
        <v>1.35057635045042</v>
      </c>
      <c r="K187" s="0" t="n">
        <f aca="false">Inputs!$B$10+Scorecard!$J$5*Loan_Sample!Y167+Scorecard!$J$6*Loan_Sample!Z167+Scorecard!$J$7*I187+Scorecard!$J$8*Loan_Sample!AB167+Scorecard!$J$9*J187+Scorecard!$J$10*Loan_Sample!AD167+Scorecard!$J$11*G187+Scorecard!$J$12*H187</f>
        <v>-3.82282307442267</v>
      </c>
      <c r="L187" s="0" t="n">
        <f aca="false">MIN(1-Inputs!$B$13,MAX(Inputs!$B$13,1/(1+EXP(-(Inputs!$B$11*K187+Inputs!$B$12)))))</f>
        <v>0.0203926953652087</v>
      </c>
      <c r="M187" s="0" t="n">
        <f aca="false">Loan_Sample!AH167*Inputs!$B$4*B187</f>
        <v>3763.05714222554</v>
      </c>
      <c r="N187" s="0" t="n">
        <f aca="false">L187*Inputs!$B$4*B187</f>
        <v>3763.05714222554</v>
      </c>
      <c r="O187" s="0" t="n">
        <f aca="false">Inputs!$B$37+Inputs!$B$38*MAX(Loan_Sample!H167-Inputs!$C$38,0)+Inputs!$B$39*MAX(Loan_Sample!H167-Inputs!$C$39,0)+Inputs!$B$40*MAX(Loan_Sample!H167-Inputs!$C$40,0)+Inputs!$B$41*MAX(Loan_Sample!H167-Inputs!$C$41,0)+Inputs!$B$42*Inputs!$B$14+Inputs!$B$43*MIN(Loan_Sample!I167/Inputs!$B$17,1)+Inputs!$B$44*MIN(Loan_Sample!E167,Inputs!$B$18)+Inputs!$B$45*Loan_Sample!C167</f>
        <v>-5.75453929210697</v>
      </c>
      <c r="P187" s="0" t="n">
        <f aca="false">MIN(1-Inputs!$B$13,MAX(Inputs!$B$13,1/(1+EXP(-(Inputs!$B$15*O187+Inputs!$B$16)))))</f>
        <v>0.00219439521785198</v>
      </c>
      <c r="Q187" s="0" t="n">
        <f aca="false">Inputs!$B$37+Inputs!$B$38*MAX(F187-Inputs!$C$38,0)+Inputs!$B$39*MAX(F187-Inputs!$C$39,0)+Inputs!$B$40*MAX(F187-Inputs!$C$40,0)+Inputs!$B$41*MAX(F187-Inputs!$C$41,0)+Inputs!$B$42*Inputs!$B$14+Inputs!$B$43*MIN(Loan_Sample!I167/Inputs!$B$17,1)+Inputs!$B$44*MIN(E187,Inputs!$B$18)+Inputs!$B$45*Loan_Sample!C167</f>
        <v>-5.75453929210697</v>
      </c>
      <c r="R187" s="0" t="n">
        <f aca="false">MIN(1-Inputs!$B$13,MAX(Inputs!$B$13,1/(1+EXP(-(Inputs!$B$15*Q187+Inputs!$B$16)))))</f>
        <v>0.00219439521785198</v>
      </c>
    </row>
    <row r="188" customFormat="false" ht="15" hidden="false" customHeight="false" outlineLevel="0" collapsed="false">
      <c r="A188" s="0" t="n">
        <f aca="false">Loan_Sample!A168</f>
        <v>4642</v>
      </c>
      <c r="B188" s="0" t="n">
        <f aca="false">Loan_Sample!U168</f>
        <v>555530.1</v>
      </c>
      <c r="C188" s="0" t="n">
        <f aca="false">Loan_Sample!K168+Inputs!$B$26</f>
        <v>6.53333330154419</v>
      </c>
      <c r="D188" s="0" t="n">
        <f aca="false">Loan_Sample!L168+Inputs!$B$26</f>
        <v>-3.50000047683716</v>
      </c>
      <c r="E188" s="0" t="n">
        <f aca="false">Loan_Sample!E168/(1+Inputs!$B$25/100)</f>
        <v>90.3937377929688</v>
      </c>
      <c r="F188" s="0" t="n">
        <f aca="false">Loan_Sample!H168-Inputs!$B$24/100</f>
        <v>0.0343334674835205</v>
      </c>
      <c r="G188" s="0" t="n">
        <f aca="false">IF(ISNUMBER(C188),INDEX(Scorecard!$D$54:$D$61,SUMPRODUCT(--(Scorecard!$G$54:$G$60&lt;C188))+1),Scorecard!$D$62)</f>
        <v>-0.119873800601421</v>
      </c>
      <c r="H188" s="0" t="n">
        <f aca="false">IF(ISNUMBER(D188),INDEX(Scorecard!$D$63:$D$68,SUMPRODUCT(--(Scorecard!$G$63:$G$67&lt;D188))+1),Scorecard!$D$69)</f>
        <v>-0.340582194386522</v>
      </c>
      <c r="I188" s="0" t="n">
        <f aca="false">IF(ISNUMBER(E188),INDEX(Scorecard!$D$19:$D$26,SUMPRODUCT(--(Scorecard!$G$19:$G$25&lt;E188))+1),Scorecard!$D$27)</f>
        <v>-0.820992370602782</v>
      </c>
      <c r="J188" s="0" t="n">
        <f aca="false">IF(ISNUMBER(F188),INDEX(Scorecard!$D$37:$D$44,SUMPRODUCT(--(Scorecard!$G$37:$G$43&lt;F188))+1),Scorecard!$D$45)</f>
        <v>0.330501541082344</v>
      </c>
      <c r="K188" s="0" t="n">
        <f aca="false">Inputs!$B$10+Scorecard!$J$5*Loan_Sample!Y168+Scorecard!$J$6*Loan_Sample!Z168+Scorecard!$J$7*I188+Scorecard!$J$8*Loan_Sample!AB168+Scorecard!$J$9*J188+Scorecard!$J$10*Loan_Sample!AD168+Scorecard!$J$11*G188+Scorecard!$J$12*H188</f>
        <v>-4.06973496519362</v>
      </c>
      <c r="L188" s="0" t="n">
        <f aca="false">MIN(1-Inputs!$B$13,MAX(Inputs!$B$13,1/(1+EXP(-(Inputs!$B$11*K188+Inputs!$B$12)))))</f>
        <v>0.0157472842614075</v>
      </c>
      <c r="M188" s="0" t="n">
        <f aca="false">Loan_Sample!AH168*Inputs!$B$4*B188</f>
        <v>3061.83164016384</v>
      </c>
      <c r="N188" s="0" t="n">
        <f aca="false">L188*Inputs!$B$4*B188</f>
        <v>3061.83164016384</v>
      </c>
      <c r="O188" s="0" t="n">
        <f aca="false">Inputs!$B$37+Inputs!$B$38*MAX(Loan_Sample!H168-Inputs!$C$38,0)+Inputs!$B$39*MAX(Loan_Sample!H168-Inputs!$C$39,0)+Inputs!$B$40*MAX(Loan_Sample!H168-Inputs!$C$40,0)+Inputs!$B$41*MAX(Loan_Sample!H168-Inputs!$C$41,0)+Inputs!$B$42*Inputs!$B$14+Inputs!$B$43*MIN(Loan_Sample!I168/Inputs!$B$17,1)+Inputs!$B$44*MIN(Loan_Sample!E168,Inputs!$B$18)+Inputs!$B$45*Loan_Sample!C168</f>
        <v>-6.08377271691028</v>
      </c>
      <c r="P188" s="0" t="n">
        <f aca="false">MIN(1-Inputs!$B$13,MAX(Inputs!$B$13,1/(1+EXP(-(Inputs!$B$15*O188+Inputs!$B$16)))))</f>
        <v>0.00151031728599387</v>
      </c>
      <c r="Q188" s="0" t="n">
        <f aca="false">Inputs!$B$37+Inputs!$B$38*MAX(F188-Inputs!$C$38,0)+Inputs!$B$39*MAX(F188-Inputs!$C$39,0)+Inputs!$B$40*MAX(F188-Inputs!$C$40,0)+Inputs!$B$41*MAX(F188-Inputs!$C$41,0)+Inputs!$B$42*Inputs!$B$14+Inputs!$B$43*MIN(Loan_Sample!I168/Inputs!$B$17,1)+Inputs!$B$44*MIN(E188,Inputs!$B$18)+Inputs!$B$45*Loan_Sample!C168</f>
        <v>-6.08377271691028</v>
      </c>
      <c r="R188" s="0" t="n">
        <f aca="false">MIN(1-Inputs!$B$13,MAX(Inputs!$B$13,1/(1+EXP(-(Inputs!$B$15*Q188+Inputs!$B$16)))))</f>
        <v>0.00151031728599387</v>
      </c>
    </row>
    <row r="189" customFormat="false" ht="15" hidden="false" customHeight="false" outlineLevel="0" collapsed="false">
      <c r="A189" s="0" t="n">
        <f aca="false">Loan_Sample!A169</f>
        <v>4650</v>
      </c>
      <c r="B189" s="0" t="n">
        <f aca="false">Loan_Sample!U169</f>
        <v>200145.88</v>
      </c>
      <c r="C189" s="0" t="n">
        <f aca="false">Loan_Sample!K169+Inputs!$B$26</f>
        <v>9.03333377838135</v>
      </c>
      <c r="D189" s="0" t="n">
        <f aca="false">Loan_Sample!L169+Inputs!$B$26</f>
        <v>5.07179546356201</v>
      </c>
      <c r="E189" s="0" t="n">
        <f aca="false">Loan_Sample!E169/(1+Inputs!$B$25/100)</f>
        <v>66.6706314086914</v>
      </c>
      <c r="F189" s="0" t="n">
        <f aca="false">Loan_Sample!H169-Inputs!$B$24/100</f>
        <v>1.05766654014587</v>
      </c>
      <c r="G189" s="0" t="n">
        <f aca="false">IF(ISNUMBER(C189),INDEX(Scorecard!$D$54:$D$61,SUMPRODUCT(--(Scorecard!$G$54:$G$60&lt;C189))+1),Scorecard!$D$62)</f>
        <v>-0.541917179454542</v>
      </c>
      <c r="H189" s="0" t="n">
        <f aca="false">IF(ISNUMBER(D189),INDEX(Scorecard!$D$63:$D$68,SUMPRODUCT(--(Scorecard!$G$63:$G$67&lt;D189))+1),Scorecard!$D$69)</f>
        <v>0.322484508656054</v>
      </c>
      <c r="I189" s="0" t="n">
        <f aca="false">IF(ISNUMBER(E189),INDEX(Scorecard!$D$19:$D$26,SUMPRODUCT(--(Scorecard!$G$19:$G$25&lt;E189))+1),Scorecard!$D$27)</f>
        <v>0.0530843085177338</v>
      </c>
      <c r="J189" s="0" t="n">
        <f aca="false">IF(ISNUMBER(F189),INDEX(Scorecard!$D$37:$D$44,SUMPRODUCT(--(Scorecard!$G$37:$G$43&lt;F189))+1),Scorecard!$D$45)</f>
        <v>-0.975503570149195</v>
      </c>
      <c r="K189" s="0" t="n">
        <f aca="false">Inputs!$B$10+Scorecard!$J$5*Loan_Sample!Y169+Scorecard!$J$6*Loan_Sample!Z169+Scorecard!$J$7*I189+Scorecard!$J$8*Loan_Sample!AB169+Scorecard!$J$9*J189+Scorecard!$J$10*Loan_Sample!AD169+Scorecard!$J$11*G189+Scorecard!$J$12*H189</f>
        <v>-1.20715805819767</v>
      </c>
      <c r="L189" s="0" t="n">
        <f aca="false">MIN(1-Inputs!$B$13,MAX(Inputs!$B$13,1/(1+EXP(-(Inputs!$B$11*K189+Inputs!$B$12)))))</f>
        <v>0.252874368662897</v>
      </c>
      <c r="M189" s="0" t="n">
        <f aca="false">Loan_Sample!AH169*Inputs!$B$4*B189</f>
        <v>17714.117065918</v>
      </c>
      <c r="N189" s="0" t="n">
        <f aca="false">L189*Inputs!$B$4*B189</f>
        <v>17714.117065918</v>
      </c>
      <c r="O189" s="0" t="n">
        <f aca="false">Inputs!$B$37+Inputs!$B$38*MAX(Loan_Sample!H169-Inputs!$C$38,0)+Inputs!$B$39*MAX(Loan_Sample!H169-Inputs!$C$39,0)+Inputs!$B$40*MAX(Loan_Sample!H169-Inputs!$C$40,0)+Inputs!$B$41*MAX(Loan_Sample!H169-Inputs!$C$41,0)+Inputs!$B$42*Inputs!$B$14+Inputs!$B$43*MIN(Loan_Sample!I169/Inputs!$B$17,1)+Inputs!$B$44*MIN(Loan_Sample!E169,Inputs!$B$18)+Inputs!$B$45*Loan_Sample!C169</f>
        <v>-3.93329286403879</v>
      </c>
      <c r="P189" s="0" t="n">
        <f aca="false">MIN(1-Inputs!$B$13,MAX(Inputs!$B$13,1/(1+EXP(-(Inputs!$B$15*O189+Inputs!$B$16)))))</f>
        <v>0.0171364637728703</v>
      </c>
      <c r="Q189" s="0" t="n">
        <f aca="false">Inputs!$B$37+Inputs!$B$38*MAX(F189-Inputs!$C$38,0)+Inputs!$B$39*MAX(F189-Inputs!$C$39,0)+Inputs!$B$40*MAX(F189-Inputs!$C$40,0)+Inputs!$B$41*MAX(F189-Inputs!$C$41,0)+Inputs!$B$42*Inputs!$B$14+Inputs!$B$43*MIN(Loan_Sample!I169/Inputs!$B$17,1)+Inputs!$B$44*MIN(E189,Inputs!$B$18)+Inputs!$B$45*Loan_Sample!C169</f>
        <v>-3.93329286403879</v>
      </c>
      <c r="R189" s="0" t="n">
        <f aca="false">MIN(1-Inputs!$B$13,MAX(Inputs!$B$13,1/(1+EXP(-(Inputs!$B$15*Q189+Inputs!$B$16)))))</f>
        <v>0.0171364637728703</v>
      </c>
    </row>
    <row r="190" customFormat="false" ht="15" hidden="false" customHeight="false" outlineLevel="0" collapsed="false">
      <c r="A190" s="0" t="n">
        <f aca="false">Loan_Sample!A170</f>
        <v>4687</v>
      </c>
      <c r="B190" s="0" t="n">
        <f aca="false">Loan_Sample!U170</f>
        <v>410044.1</v>
      </c>
      <c r="C190" s="0" t="n">
        <f aca="false">Loan_Sample!K170+Inputs!$B$26</f>
        <v>3.32307696342468</v>
      </c>
      <c r="D190" s="0" t="n">
        <f aca="false">Loan_Sample!L170+Inputs!$B$26</f>
        <v>-0.276922941207886</v>
      </c>
      <c r="E190" s="0" t="n">
        <f aca="false">Loan_Sample!E170/(1+Inputs!$B$25/100)</f>
        <v>75.3153533935547</v>
      </c>
      <c r="F190" s="0" t="n">
        <f aca="false">Loan_Sample!H170-Inputs!$B$24/100</f>
        <v>0.0886664390563965</v>
      </c>
      <c r="G190" s="0" t="n">
        <f aca="false">IF(ISNUMBER(C190),INDEX(Scorecard!$D$54:$D$61,SUMPRODUCT(--(Scorecard!$G$54:$G$60&lt;C190))+1),Scorecard!$D$62)</f>
        <v>0.489050497890326</v>
      </c>
      <c r="H190" s="0" t="n">
        <f aca="false">IF(ISNUMBER(D190),INDEX(Scorecard!$D$63:$D$68,SUMPRODUCT(--(Scorecard!$G$63:$G$67&lt;D190))+1),Scorecard!$D$69)</f>
        <v>0.322484508656054</v>
      </c>
      <c r="I190" s="0" t="n">
        <f aca="false">IF(ISNUMBER(E190),INDEX(Scorecard!$D$19:$D$26,SUMPRODUCT(--(Scorecard!$G$19:$G$25&lt;E190))+1),Scorecard!$D$27)</f>
        <v>-0.0341578513653732</v>
      </c>
      <c r="J190" s="0" t="n">
        <f aca="false">IF(ISNUMBER(F190),INDEX(Scorecard!$D$37:$D$44,SUMPRODUCT(--(Scorecard!$G$37:$G$43&lt;F190))+1),Scorecard!$D$45)</f>
        <v>0.102184252677548</v>
      </c>
      <c r="K190" s="0" t="n">
        <f aca="false">Inputs!$B$10+Scorecard!$J$5*Loan_Sample!Y170+Scorecard!$J$6*Loan_Sample!Z170+Scorecard!$J$7*I190+Scorecard!$J$8*Loan_Sample!AB170+Scorecard!$J$9*J190+Scorecard!$J$10*Loan_Sample!AD170+Scorecard!$J$11*G190+Scorecard!$J$12*H190</f>
        <v>-3.4518150341187</v>
      </c>
      <c r="L190" s="0" t="n">
        <f aca="false">MIN(1-Inputs!$B$13,MAX(Inputs!$B$13,1/(1+EXP(-(Inputs!$B$11*K190+Inputs!$B$12)))))</f>
        <v>0.0299902774930138</v>
      </c>
      <c r="M190" s="0" t="n">
        <f aca="false">Loan_Sample!AH170*Inputs!$B$4*B190</f>
        <v>4304.06772018058</v>
      </c>
      <c r="N190" s="0" t="n">
        <f aca="false">L190*Inputs!$B$4*B190</f>
        <v>4304.06772018058</v>
      </c>
      <c r="O190" s="0" t="n">
        <f aca="false">Inputs!$B$37+Inputs!$B$38*MAX(Loan_Sample!H170-Inputs!$C$38,0)+Inputs!$B$39*MAX(Loan_Sample!H170-Inputs!$C$39,0)+Inputs!$B$40*MAX(Loan_Sample!H170-Inputs!$C$40,0)+Inputs!$B$41*MAX(Loan_Sample!H170-Inputs!$C$41,0)+Inputs!$B$42*Inputs!$B$14+Inputs!$B$43*MIN(Loan_Sample!I170/Inputs!$B$17,1)+Inputs!$B$44*MIN(Loan_Sample!E170,Inputs!$B$18)+Inputs!$B$45*Loan_Sample!C170</f>
        <v>-5.96447115213394</v>
      </c>
      <c r="P190" s="0" t="n">
        <f aca="false">MIN(1-Inputs!$B$13,MAX(Inputs!$B$13,1/(1+EXP(-(Inputs!$B$15*O190+Inputs!$B$16)))))</f>
        <v>0.00172930959199112</v>
      </c>
      <c r="Q190" s="0" t="n">
        <f aca="false">Inputs!$B$37+Inputs!$B$38*MAX(F190-Inputs!$C$38,0)+Inputs!$B$39*MAX(F190-Inputs!$C$39,0)+Inputs!$B$40*MAX(F190-Inputs!$C$40,0)+Inputs!$B$41*MAX(F190-Inputs!$C$41,0)+Inputs!$B$42*Inputs!$B$14+Inputs!$B$43*MIN(Loan_Sample!I170/Inputs!$B$17,1)+Inputs!$B$44*MIN(E190,Inputs!$B$18)+Inputs!$B$45*Loan_Sample!C170</f>
        <v>-5.96447115213394</v>
      </c>
      <c r="R190" s="0" t="n">
        <f aca="false">MIN(1-Inputs!$B$13,MAX(Inputs!$B$13,1/(1+EXP(-(Inputs!$B$15*Q190+Inputs!$B$16)))))</f>
        <v>0.00172930959199112</v>
      </c>
    </row>
    <row r="191" customFormat="false" ht="15" hidden="false" customHeight="false" outlineLevel="0" collapsed="false">
      <c r="A191" s="0" t="n">
        <f aca="false">Loan_Sample!A171</f>
        <v>4690</v>
      </c>
      <c r="B191" s="0" t="n">
        <f aca="false">Loan_Sample!U171</f>
        <v>152586.86</v>
      </c>
      <c r="C191" s="0" t="n">
        <f aca="false">Loan_Sample!K171+Inputs!$B$26</f>
        <v>6.83333349227905</v>
      </c>
      <c r="D191" s="0" t="n">
        <f aca="false">Loan_Sample!L171+Inputs!$B$26</f>
        <v>2.71025657653809</v>
      </c>
      <c r="E191" s="0" t="n">
        <f aca="false">Loan_Sample!E171/(1+Inputs!$B$25/100)</f>
        <v>57.492000579834</v>
      </c>
      <c r="F191" s="0" t="n">
        <f aca="false">Loan_Sample!H171-Inputs!$B$24/100</f>
        <v>1.56633305549622</v>
      </c>
      <c r="G191" s="0" t="n">
        <f aca="false">IF(ISNUMBER(C191),INDEX(Scorecard!$D$54:$D$61,SUMPRODUCT(--(Scorecard!$G$54:$G$60&lt;C191))+1),Scorecard!$D$62)</f>
        <v>-0.357264871923982</v>
      </c>
      <c r="H191" s="0" t="n">
        <f aca="false">IF(ISNUMBER(D191),INDEX(Scorecard!$D$63:$D$68,SUMPRODUCT(--(Scorecard!$G$63:$G$67&lt;D191))+1),Scorecard!$D$69)</f>
        <v>0.322484508656054</v>
      </c>
      <c r="I191" s="0" t="n">
        <f aca="false">IF(ISNUMBER(E191),INDEX(Scorecard!$D$19:$D$26,SUMPRODUCT(--(Scorecard!$G$19:$G$25&lt;E191))+1),Scorecard!$D$27)</f>
        <v>0.285899340811827</v>
      </c>
      <c r="J191" s="0" t="n">
        <f aca="false">IF(ISNUMBER(F191),INDEX(Scorecard!$D$37:$D$44,SUMPRODUCT(--(Scorecard!$G$37:$G$43&lt;F191))+1),Scorecard!$D$45)</f>
        <v>-0.975503570149195</v>
      </c>
      <c r="K191" s="0" t="n">
        <f aca="false">Inputs!$B$10+Scorecard!$J$5*Loan_Sample!Y171+Scorecard!$J$6*Loan_Sample!Z171+Scorecard!$J$7*I191+Scorecard!$J$8*Loan_Sample!AB171+Scorecard!$J$9*J191+Scorecard!$J$10*Loan_Sample!AD171+Scorecard!$J$11*G191+Scorecard!$J$12*H191</f>
        <v>-4.58868892770853</v>
      </c>
      <c r="L191" s="0" t="n">
        <f aca="false">MIN(1-Inputs!$B$13,MAX(Inputs!$B$13,1/(1+EXP(-(Inputs!$B$11*K191+Inputs!$B$12)))))</f>
        <v>0.00911672353896512</v>
      </c>
      <c r="M191" s="0" t="n">
        <f aca="false">Loan_Sample!AH171*Inputs!$B$4*B191</f>
        <v>486.882276404572</v>
      </c>
      <c r="N191" s="0" t="n">
        <f aca="false">L191*Inputs!$B$4*B191</f>
        <v>486.882276404572</v>
      </c>
      <c r="O191" s="0" t="n">
        <f aca="false">Inputs!$B$37+Inputs!$B$38*MAX(Loan_Sample!H171-Inputs!$C$38,0)+Inputs!$B$39*MAX(Loan_Sample!H171-Inputs!$C$39,0)+Inputs!$B$40*MAX(Loan_Sample!H171-Inputs!$C$40,0)+Inputs!$B$41*MAX(Loan_Sample!H171-Inputs!$C$41,0)+Inputs!$B$42*Inputs!$B$14+Inputs!$B$43*MIN(Loan_Sample!I171/Inputs!$B$17,1)+Inputs!$B$44*MIN(Loan_Sample!E171,Inputs!$B$18)+Inputs!$B$45*Loan_Sample!C171</f>
        <v>-3.45987627243104</v>
      </c>
      <c r="P191" s="0" t="n">
        <f aca="false">MIN(1-Inputs!$B$13,MAX(Inputs!$B$13,1/(1+EXP(-(Inputs!$B$15*O191+Inputs!$B$16)))))</f>
        <v>0.0289985419547225</v>
      </c>
      <c r="Q191" s="0" t="n">
        <f aca="false">Inputs!$B$37+Inputs!$B$38*MAX(F191-Inputs!$C$38,0)+Inputs!$B$39*MAX(F191-Inputs!$C$39,0)+Inputs!$B$40*MAX(F191-Inputs!$C$40,0)+Inputs!$B$41*MAX(F191-Inputs!$C$41,0)+Inputs!$B$42*Inputs!$B$14+Inputs!$B$43*MIN(Loan_Sample!I171/Inputs!$B$17,1)+Inputs!$B$44*MIN(E191,Inputs!$B$18)+Inputs!$B$45*Loan_Sample!C171</f>
        <v>-3.45987627243104</v>
      </c>
      <c r="R191" s="0" t="n">
        <f aca="false">MIN(1-Inputs!$B$13,MAX(Inputs!$B$13,1/(1+EXP(-(Inputs!$B$15*Q191+Inputs!$B$16)))))</f>
        <v>0.0289985419547225</v>
      </c>
    </row>
    <row r="192" customFormat="false" ht="15" hidden="false" customHeight="false" outlineLevel="0" collapsed="false">
      <c r="A192" s="0" t="n">
        <f aca="false">Loan_Sample!A172</f>
        <v>4694</v>
      </c>
      <c r="B192" s="0" t="n">
        <f aca="false">Loan_Sample!U172</f>
        <v>186274</v>
      </c>
      <c r="C192" s="0" t="n">
        <f aca="false">Loan_Sample!K172+Inputs!$B$26</f>
        <v>3.90833330154419</v>
      </c>
      <c r="D192" s="0" t="n">
        <f aca="false">Loan_Sample!L172+Inputs!$B$26</f>
        <v>-1.125</v>
      </c>
      <c r="E192" s="0" t="n">
        <f aca="false">Loan_Sample!E172/(1+Inputs!$B$25/100)</f>
        <v>54.9777297973633</v>
      </c>
      <c r="F192" s="0" t="n">
        <f aca="false">Loan_Sample!H172-Inputs!$B$24/100</f>
        <v>-1.43133306503296</v>
      </c>
      <c r="G192" s="0" t="n">
        <f aca="false">IF(ISNUMBER(C192),INDEX(Scorecard!$D$54:$D$61,SUMPRODUCT(--(Scorecard!$G$54:$G$60&lt;C192))+1),Scorecard!$D$62)</f>
        <v>0.489050497890326</v>
      </c>
      <c r="H192" s="0" t="n">
        <f aca="false">IF(ISNUMBER(D192),INDEX(Scorecard!$D$63:$D$68,SUMPRODUCT(--(Scorecard!$G$63:$G$67&lt;D192))+1),Scorecard!$D$69)</f>
        <v>-0.340582194386522</v>
      </c>
      <c r="I192" s="0" t="n">
        <f aca="false">IF(ISNUMBER(E192),INDEX(Scorecard!$D$19:$D$26,SUMPRODUCT(--(Scorecard!$G$19:$G$25&lt;E192))+1),Scorecard!$D$27)</f>
        <v>0.285899340811827</v>
      </c>
      <c r="J192" s="0" t="n">
        <f aca="false">IF(ISNUMBER(F192),INDEX(Scorecard!$D$37:$D$44,SUMPRODUCT(--(Scorecard!$G$37:$G$43&lt;F192))+1),Scorecard!$D$45)</f>
        <v>1.35057635045042</v>
      </c>
      <c r="K192" s="0" t="n">
        <f aca="false">Inputs!$B$10+Scorecard!$J$5*Loan_Sample!Y172+Scorecard!$J$6*Loan_Sample!Z172+Scorecard!$J$7*I192+Scorecard!$J$8*Loan_Sample!AB172+Scorecard!$J$9*J192+Scorecard!$J$10*Loan_Sample!AD172+Scorecard!$J$11*G192+Scorecard!$J$12*H192</f>
        <v>-4.01400670818561</v>
      </c>
      <c r="L192" s="0" t="n">
        <f aca="false">MIN(1-Inputs!$B$13,MAX(Inputs!$B$13,1/(1+EXP(-(Inputs!$B$11*K192+Inputs!$B$12)))))</f>
        <v>0.0166951441026325</v>
      </c>
      <c r="M192" s="0" t="n">
        <f aca="false">Loan_Sample!AH172*Inputs!$B$4*B192</f>
        <v>1088.45494540082</v>
      </c>
      <c r="N192" s="0" t="n">
        <f aca="false">L192*Inputs!$B$4*B192</f>
        <v>1088.45494540082</v>
      </c>
      <c r="O192" s="0" t="n">
        <f aca="false">Inputs!$B$37+Inputs!$B$38*MAX(Loan_Sample!H172-Inputs!$C$38,0)+Inputs!$B$39*MAX(Loan_Sample!H172-Inputs!$C$39,0)+Inputs!$B$40*MAX(Loan_Sample!H172-Inputs!$C$40,0)+Inputs!$B$41*MAX(Loan_Sample!H172-Inputs!$C$41,0)+Inputs!$B$42*Inputs!$B$14+Inputs!$B$43*MIN(Loan_Sample!I172/Inputs!$B$17,1)+Inputs!$B$44*MIN(Loan_Sample!E172,Inputs!$B$18)+Inputs!$B$45*Loan_Sample!C172</f>
        <v>-5.64266399164367</v>
      </c>
      <c r="P192" s="0" t="n">
        <f aca="false">MIN(1-Inputs!$B$13,MAX(Inputs!$B$13,1/(1+EXP(-(Inputs!$B$15*O192+Inputs!$B$16)))))</f>
        <v>0.0024912599781532</v>
      </c>
      <c r="Q192" s="0" t="n">
        <f aca="false">Inputs!$B$37+Inputs!$B$38*MAX(F192-Inputs!$C$38,0)+Inputs!$B$39*MAX(F192-Inputs!$C$39,0)+Inputs!$B$40*MAX(F192-Inputs!$C$40,0)+Inputs!$B$41*MAX(F192-Inputs!$C$41,0)+Inputs!$B$42*Inputs!$B$14+Inputs!$B$43*MIN(Loan_Sample!I172/Inputs!$B$17,1)+Inputs!$B$44*MIN(E192,Inputs!$B$18)+Inputs!$B$45*Loan_Sample!C172</f>
        <v>-5.64266399164367</v>
      </c>
      <c r="R192" s="0" t="n">
        <f aca="false">MIN(1-Inputs!$B$13,MAX(Inputs!$B$13,1/(1+EXP(-(Inputs!$B$15*Q192+Inputs!$B$16)))))</f>
        <v>0.0024912599781532</v>
      </c>
    </row>
    <row r="193" customFormat="false" ht="15" hidden="false" customHeight="false" outlineLevel="0" collapsed="false">
      <c r="A193" s="0" t="n">
        <f aca="false">Loan_Sample!A173</f>
        <v>4723</v>
      </c>
      <c r="B193" s="0" t="n">
        <f aca="false">Loan_Sample!U173</f>
        <v>236645</v>
      </c>
      <c r="C193" s="0" t="n">
        <f aca="false">Loan_Sample!K173+Inputs!$B$26</f>
        <v>4.75833320617676</v>
      </c>
      <c r="D193" s="0" t="n">
        <f aca="false">Loan_Sample!L173+Inputs!$B$26</f>
        <v>-1.875</v>
      </c>
      <c r="E193" s="0" t="n">
        <f aca="false">Loan_Sample!E173/(1+Inputs!$B$25/100)</f>
        <v>89.6000061035156</v>
      </c>
      <c r="F193" s="0" t="n">
        <f aca="false">Loan_Sample!H173-Inputs!$B$24/100</f>
        <v>-0.560666561126709</v>
      </c>
      <c r="G193" s="0" t="n">
        <f aca="false">IF(ISNUMBER(C193),INDEX(Scorecard!$D$54:$D$61,SUMPRODUCT(--(Scorecard!$G$54:$G$60&lt;C193))+1),Scorecard!$D$62)</f>
        <v>0.409483001259379</v>
      </c>
      <c r="H193" s="0" t="n">
        <f aca="false">IF(ISNUMBER(D193),INDEX(Scorecard!$D$63:$D$68,SUMPRODUCT(--(Scorecard!$G$63:$G$67&lt;D193))+1),Scorecard!$D$69)</f>
        <v>-0.340582194386522</v>
      </c>
      <c r="I193" s="0" t="n">
        <f aca="false">IF(ISNUMBER(E193),INDEX(Scorecard!$D$19:$D$26,SUMPRODUCT(--(Scorecard!$G$19:$G$25&lt;E193))+1),Scorecard!$D$27)</f>
        <v>-0.820992370602782</v>
      </c>
      <c r="J193" s="0" t="n">
        <f aca="false">IF(ISNUMBER(F193),INDEX(Scorecard!$D$37:$D$44,SUMPRODUCT(--(Scorecard!$G$37:$G$43&lt;F193))+1),Scorecard!$D$45)</f>
        <v>1.35057635045042</v>
      </c>
      <c r="K193" s="0" t="n">
        <f aca="false">Inputs!$B$10+Scorecard!$J$5*Loan_Sample!Y173+Scorecard!$J$6*Loan_Sample!Z173+Scorecard!$J$7*I193+Scorecard!$J$8*Loan_Sample!AB173+Scorecard!$J$9*J193+Scorecard!$J$10*Loan_Sample!AD173+Scorecard!$J$11*G193+Scorecard!$J$12*H193</f>
        <v>-6.0237187116035</v>
      </c>
      <c r="L193" s="0" t="n">
        <f aca="false">MIN(1-Inputs!$B$13,MAX(Inputs!$B$13,1/(1+EXP(-(Inputs!$B$11*K193+Inputs!$B$12)))))</f>
        <v>0.00198844463897662</v>
      </c>
      <c r="M193" s="0" t="n">
        <f aca="false">Loan_Sample!AH173*Inputs!$B$4*B193</f>
        <v>164.694418556718</v>
      </c>
      <c r="N193" s="0" t="n">
        <f aca="false">L193*Inputs!$B$4*B193</f>
        <v>164.694418556718</v>
      </c>
      <c r="O193" s="0" t="n">
        <f aca="false">Inputs!$B$37+Inputs!$B$38*MAX(Loan_Sample!H173-Inputs!$C$38,0)+Inputs!$B$39*MAX(Loan_Sample!H173-Inputs!$C$39,0)+Inputs!$B$40*MAX(Loan_Sample!H173-Inputs!$C$40,0)+Inputs!$B$41*MAX(Loan_Sample!H173-Inputs!$C$41,0)+Inputs!$B$42*Inputs!$B$14+Inputs!$B$43*MIN(Loan_Sample!I173/Inputs!$B$17,1)+Inputs!$B$44*MIN(Loan_Sample!E173,Inputs!$B$18)+Inputs!$B$45*Loan_Sample!C173</f>
        <v>-6.09549123432727</v>
      </c>
      <c r="P193" s="0" t="n">
        <f aca="false">MIN(1-Inputs!$B$13,MAX(Inputs!$B$13,1/(1+EXP(-(Inputs!$B$15*O193+Inputs!$B$16)))))</f>
        <v>0.0014903606610152</v>
      </c>
      <c r="Q193" s="0" t="n">
        <f aca="false">Inputs!$B$37+Inputs!$B$38*MAX(F193-Inputs!$C$38,0)+Inputs!$B$39*MAX(F193-Inputs!$C$39,0)+Inputs!$B$40*MAX(F193-Inputs!$C$40,0)+Inputs!$B$41*MAX(F193-Inputs!$C$41,0)+Inputs!$B$42*Inputs!$B$14+Inputs!$B$43*MIN(Loan_Sample!I173/Inputs!$B$17,1)+Inputs!$B$44*MIN(E193,Inputs!$B$18)+Inputs!$B$45*Loan_Sample!C173</f>
        <v>-6.09549123432727</v>
      </c>
      <c r="R193" s="0" t="n">
        <f aca="false">MIN(1-Inputs!$B$13,MAX(Inputs!$B$13,1/(1+EXP(-(Inputs!$B$15*Q193+Inputs!$B$16)))))</f>
        <v>0.0014903606610152</v>
      </c>
    </row>
    <row r="194" customFormat="false" ht="15" hidden="false" customHeight="false" outlineLevel="0" collapsed="false">
      <c r="A194" s="0" t="n">
        <f aca="false">Loan_Sample!A174</f>
        <v>4795</v>
      </c>
      <c r="B194" s="0" t="n">
        <f aca="false">Loan_Sample!U174</f>
        <v>327886.2</v>
      </c>
      <c r="C194" s="0" t="n">
        <f aca="false">Loan_Sample!K174+Inputs!$B$26</f>
        <v>3.70000004768372</v>
      </c>
      <c r="D194" s="0" t="n">
        <f aca="false">Loan_Sample!L174+Inputs!$B$26</f>
        <v>-0.458333253860474</v>
      </c>
      <c r="E194" s="0" t="n">
        <f aca="false">Loan_Sample!E174/(1+Inputs!$B$25/100)</f>
        <v>56.5231857299805</v>
      </c>
      <c r="F194" s="0" t="n">
        <f aca="false">Loan_Sample!H174-Inputs!$B$24/100</f>
        <v>-3.53733348846436</v>
      </c>
      <c r="G194" s="0" t="n">
        <f aca="false">IF(ISNUMBER(C194),INDEX(Scorecard!$D$54:$D$61,SUMPRODUCT(--(Scorecard!$G$54:$G$60&lt;C194))+1),Scorecard!$D$62)</f>
        <v>0.489050497890326</v>
      </c>
      <c r="H194" s="0" t="n">
        <f aca="false">IF(ISNUMBER(D194),INDEX(Scorecard!$D$63:$D$68,SUMPRODUCT(--(Scorecard!$G$63:$G$67&lt;D194))+1),Scorecard!$D$69)</f>
        <v>0.322484508656054</v>
      </c>
      <c r="I194" s="0" t="n">
        <f aca="false">IF(ISNUMBER(E194),INDEX(Scorecard!$D$19:$D$26,SUMPRODUCT(--(Scorecard!$G$19:$G$25&lt;E194))+1),Scorecard!$D$27)</f>
        <v>0.285899340811827</v>
      </c>
      <c r="J194" s="0" t="n">
        <f aca="false">IF(ISNUMBER(F194),INDEX(Scorecard!$D$37:$D$44,SUMPRODUCT(--(Scorecard!$G$37:$G$43&lt;F194))+1),Scorecard!$D$45)</f>
        <v>1.35057635045042</v>
      </c>
      <c r="K194" s="0" t="n">
        <f aca="false">Inputs!$B$10+Scorecard!$J$5*Loan_Sample!Y174+Scorecard!$J$6*Loan_Sample!Z174+Scorecard!$J$7*I194+Scorecard!$J$8*Loan_Sample!AB174+Scorecard!$J$9*J194+Scorecard!$J$10*Loan_Sample!AD174+Scorecard!$J$11*G194+Scorecard!$J$12*H194</f>
        <v>-6.77950414910814</v>
      </c>
      <c r="L194" s="0" t="n">
        <f aca="false">MIN(1-Inputs!$B$13,MAX(Inputs!$B$13,1/(1+EXP(-(Inputs!$B$11*K194+Inputs!$B$12)))))</f>
        <v>0.000889308780545571</v>
      </c>
      <c r="M194" s="0" t="n">
        <f aca="false">Loan_Sample!AH174*Inputs!$B$4*B194</f>
        <v>102.057226837902</v>
      </c>
      <c r="N194" s="0" t="n">
        <f aca="false">L194*Inputs!$B$4*B194</f>
        <v>102.057226837902</v>
      </c>
      <c r="O194" s="0" t="n">
        <f aca="false">Inputs!$B$37+Inputs!$B$38*MAX(Loan_Sample!H174-Inputs!$C$38,0)+Inputs!$B$39*MAX(Loan_Sample!H174-Inputs!$C$39,0)+Inputs!$B$40*MAX(Loan_Sample!H174-Inputs!$C$40,0)+Inputs!$B$41*MAX(Loan_Sample!H174-Inputs!$C$41,0)+Inputs!$B$42*Inputs!$B$14+Inputs!$B$43*MIN(Loan_Sample!I174/Inputs!$B$17,1)+Inputs!$B$44*MIN(Loan_Sample!E174,Inputs!$B$18)+Inputs!$B$45*Loan_Sample!C174</f>
        <v>-5.75517839089522</v>
      </c>
      <c r="P194" s="0" t="n">
        <f aca="false">MIN(1-Inputs!$B$13,MAX(Inputs!$B$13,1/(1+EXP(-(Inputs!$B$15*O194+Inputs!$B$16)))))</f>
        <v>0.00219280500511635</v>
      </c>
      <c r="Q194" s="0" t="n">
        <f aca="false">Inputs!$B$37+Inputs!$B$38*MAX(F194-Inputs!$C$38,0)+Inputs!$B$39*MAX(F194-Inputs!$C$39,0)+Inputs!$B$40*MAX(F194-Inputs!$C$40,0)+Inputs!$B$41*MAX(F194-Inputs!$C$41,0)+Inputs!$B$42*Inputs!$B$14+Inputs!$B$43*MIN(Loan_Sample!I174/Inputs!$B$17,1)+Inputs!$B$44*MIN(E194,Inputs!$B$18)+Inputs!$B$45*Loan_Sample!C174</f>
        <v>-5.75517839089522</v>
      </c>
      <c r="R194" s="0" t="n">
        <f aca="false">MIN(1-Inputs!$B$13,MAX(Inputs!$B$13,1/(1+EXP(-(Inputs!$B$15*Q194+Inputs!$B$16)))))</f>
        <v>0.00219280500511635</v>
      </c>
    </row>
    <row r="195" customFormat="false" ht="15" hidden="false" customHeight="false" outlineLevel="0" collapsed="false">
      <c r="A195" s="0" t="n">
        <f aca="false">Loan_Sample!A175</f>
        <v>4818</v>
      </c>
      <c r="B195" s="0" t="n">
        <f aca="false">Loan_Sample!U175</f>
        <v>241809.47</v>
      </c>
      <c r="C195" s="0" t="n">
        <f aca="false">Loan_Sample!K175+Inputs!$B$26</f>
        <v>4.80000019073486</v>
      </c>
      <c r="D195" s="0" t="n">
        <f aca="false">Loan_Sample!L175+Inputs!$B$26</f>
        <v>-0.458333015441895</v>
      </c>
      <c r="E195" s="0" t="n">
        <f aca="false">Loan_Sample!E175/(1+Inputs!$B$25/100)</f>
        <v>44.2347106933594</v>
      </c>
      <c r="F195" s="0" t="n">
        <f aca="false">Loan_Sample!H175-Inputs!$B$24/100</f>
        <v>-2.76733350753784</v>
      </c>
      <c r="G195" s="0" t="n">
        <f aca="false">IF(ISNUMBER(C195),INDEX(Scorecard!$D$54:$D$61,SUMPRODUCT(--(Scorecard!$G$54:$G$60&lt;C195))+1),Scorecard!$D$62)</f>
        <v>0.409483001259379</v>
      </c>
      <c r="H195" s="0" t="n">
        <f aca="false">IF(ISNUMBER(D195),INDEX(Scorecard!$D$63:$D$68,SUMPRODUCT(--(Scorecard!$G$63:$G$67&lt;D195))+1),Scorecard!$D$69)</f>
        <v>0.322484508656054</v>
      </c>
      <c r="I195" s="0" t="n">
        <f aca="false">IF(ISNUMBER(E195),INDEX(Scorecard!$D$19:$D$26,SUMPRODUCT(--(Scorecard!$G$19:$G$25&lt;E195))+1),Scorecard!$D$27)</f>
        <v>0.57899015159425</v>
      </c>
      <c r="J195" s="0" t="n">
        <f aca="false">IF(ISNUMBER(F195),INDEX(Scorecard!$D$37:$D$44,SUMPRODUCT(--(Scorecard!$G$37:$G$43&lt;F195))+1),Scorecard!$D$45)</f>
        <v>1.35057635045042</v>
      </c>
      <c r="K195" s="0" t="n">
        <f aca="false">Inputs!$B$10+Scorecard!$J$5*Loan_Sample!Y175+Scorecard!$J$6*Loan_Sample!Z175+Scorecard!$J$7*I195+Scorecard!$J$8*Loan_Sample!AB175+Scorecard!$J$9*J195+Scorecard!$J$10*Loan_Sample!AD175+Scorecard!$J$11*G195+Scorecard!$J$12*H195</f>
        <v>-7.34445423720279</v>
      </c>
      <c r="L195" s="0" t="n">
        <f aca="false">MIN(1-Inputs!$B$13,MAX(Inputs!$B$13,1/(1+EXP(-(Inputs!$B$11*K195+Inputs!$B$12)))))</f>
        <v>0.000487133246765339</v>
      </c>
      <c r="M195" s="0" t="n">
        <f aca="false">Loan_Sample!AH175*Inputs!$B$4*B195</f>
        <v>41.227701276897</v>
      </c>
      <c r="N195" s="0" t="n">
        <f aca="false">L195*Inputs!$B$4*B195</f>
        <v>41.227701276897</v>
      </c>
      <c r="O195" s="0" t="n">
        <f aca="false">Inputs!$B$37+Inputs!$B$38*MAX(Loan_Sample!H175-Inputs!$C$38,0)+Inputs!$B$39*MAX(Loan_Sample!H175-Inputs!$C$39,0)+Inputs!$B$40*MAX(Loan_Sample!H175-Inputs!$C$40,0)+Inputs!$B$41*MAX(Loan_Sample!H175-Inputs!$C$41,0)+Inputs!$B$42*Inputs!$B$14+Inputs!$B$43*MIN(Loan_Sample!I175/Inputs!$B$17,1)+Inputs!$B$44*MIN(Loan_Sample!E175,Inputs!$B$18)+Inputs!$B$45*Loan_Sample!C175</f>
        <v>-5.30361870472519</v>
      </c>
      <c r="P195" s="0" t="n">
        <f aca="false">MIN(1-Inputs!$B$13,MAX(Inputs!$B$13,1/(1+EXP(-(Inputs!$B$15*O195+Inputs!$B$16)))))</f>
        <v>0.00365846616469064</v>
      </c>
      <c r="Q195" s="0" t="n">
        <f aca="false">Inputs!$B$37+Inputs!$B$38*MAX(F195-Inputs!$C$38,0)+Inputs!$B$39*MAX(F195-Inputs!$C$39,0)+Inputs!$B$40*MAX(F195-Inputs!$C$40,0)+Inputs!$B$41*MAX(F195-Inputs!$C$41,0)+Inputs!$B$42*Inputs!$B$14+Inputs!$B$43*MIN(Loan_Sample!I175/Inputs!$B$17,1)+Inputs!$B$44*MIN(E195,Inputs!$B$18)+Inputs!$B$45*Loan_Sample!C175</f>
        <v>-5.30361870472519</v>
      </c>
      <c r="R195" s="0" t="n">
        <f aca="false">MIN(1-Inputs!$B$13,MAX(Inputs!$B$13,1/(1+EXP(-(Inputs!$B$15*Q195+Inputs!$B$16)))))</f>
        <v>0.00365846616469064</v>
      </c>
    </row>
    <row r="196" customFormat="false" ht="15" hidden="false" customHeight="false" outlineLevel="0" collapsed="false">
      <c r="A196" s="0" t="n">
        <f aca="false">Loan_Sample!A176</f>
        <v>4879</v>
      </c>
      <c r="B196" s="0" t="n">
        <f aca="false">Loan_Sample!U176</f>
        <v>328181.88</v>
      </c>
      <c r="C196" s="0" t="n">
        <f aca="false">Loan_Sample!K176+Inputs!$B$26</f>
        <v>5.33333349227905</v>
      </c>
      <c r="D196" s="0" t="n">
        <f aca="false">Loan_Sample!L176+Inputs!$B$26</f>
        <v>-3.49999952316284</v>
      </c>
      <c r="E196" s="0" t="n">
        <f aca="false">Loan_Sample!E176/(1+Inputs!$B$25/100)</f>
        <v>86.7160797119141</v>
      </c>
      <c r="F196" s="0" t="n">
        <f aca="false">Loan_Sample!H176-Inputs!$B$24/100</f>
        <v>-0.0216667652130127</v>
      </c>
      <c r="G196" s="0" t="n">
        <f aca="false">IF(ISNUMBER(C196),INDEX(Scorecard!$D$54:$D$61,SUMPRODUCT(--(Scorecard!$G$54:$G$60&lt;C196))+1),Scorecard!$D$62)</f>
        <v>0.126303549215828</v>
      </c>
      <c r="H196" s="0" t="n">
        <f aca="false">IF(ISNUMBER(D196),INDEX(Scorecard!$D$63:$D$68,SUMPRODUCT(--(Scorecard!$G$63:$G$67&lt;D196))+1),Scorecard!$D$69)</f>
        <v>-0.340582194386522</v>
      </c>
      <c r="I196" s="0" t="n">
        <f aca="false">IF(ISNUMBER(E196),INDEX(Scorecard!$D$19:$D$26,SUMPRODUCT(--(Scorecard!$G$19:$G$25&lt;E196))+1),Scorecard!$D$27)</f>
        <v>-0.219855970853228</v>
      </c>
      <c r="J196" s="0" t="n">
        <f aca="false">IF(ISNUMBER(F196),INDEX(Scorecard!$D$37:$D$44,SUMPRODUCT(--(Scorecard!$G$37:$G$43&lt;F196))+1),Scorecard!$D$45)</f>
        <v>0.330501541082344</v>
      </c>
      <c r="K196" s="0" t="n">
        <f aca="false">Inputs!$B$10+Scorecard!$J$5*Loan_Sample!Y176+Scorecard!$J$6*Loan_Sample!Z176+Scorecard!$J$7*I196+Scorecard!$J$8*Loan_Sample!AB176+Scorecard!$J$9*J196+Scorecard!$J$10*Loan_Sample!AD176+Scorecard!$J$11*G196+Scorecard!$J$12*H196</f>
        <v>-5.80444630961321</v>
      </c>
      <c r="L196" s="0" t="n">
        <f aca="false">MIN(1-Inputs!$B$13,MAX(Inputs!$B$13,1/(1+EXP(-(Inputs!$B$11*K196+Inputs!$B$12)))))</f>
        <v>0.00251080073715181</v>
      </c>
      <c r="M196" s="0" t="n">
        <f aca="false">Loan_Sample!AH176*Inputs!$B$4*B196</f>
        <v>288.399757178354</v>
      </c>
      <c r="N196" s="0" t="n">
        <f aca="false">L196*Inputs!$B$4*B196</f>
        <v>288.399757178354</v>
      </c>
      <c r="O196" s="0" t="n">
        <f aca="false">Inputs!$B$37+Inputs!$B$38*MAX(Loan_Sample!H176-Inputs!$C$38,0)+Inputs!$B$39*MAX(Loan_Sample!H176-Inputs!$C$39,0)+Inputs!$B$40*MAX(Loan_Sample!H176-Inputs!$C$40,0)+Inputs!$B$41*MAX(Loan_Sample!H176-Inputs!$C$41,0)+Inputs!$B$42*Inputs!$B$14+Inputs!$B$43*MIN(Loan_Sample!I176/Inputs!$B$17,1)+Inputs!$B$44*MIN(Loan_Sample!E176,Inputs!$B$18)+Inputs!$B$45*Loan_Sample!C176</f>
        <v>-5.8967546465841</v>
      </c>
      <c r="P196" s="0" t="n">
        <f aca="false">MIN(1-Inputs!$B$13,MAX(Inputs!$B$13,1/(1+EXP(-(Inputs!$B$15*O196+Inputs!$B$16)))))</f>
        <v>0.00186743139885525</v>
      </c>
      <c r="Q196" s="0" t="n">
        <f aca="false">Inputs!$B$37+Inputs!$B$38*MAX(F196-Inputs!$C$38,0)+Inputs!$B$39*MAX(F196-Inputs!$C$39,0)+Inputs!$B$40*MAX(F196-Inputs!$C$40,0)+Inputs!$B$41*MAX(F196-Inputs!$C$41,0)+Inputs!$B$42*Inputs!$B$14+Inputs!$B$43*MIN(Loan_Sample!I176/Inputs!$B$17,1)+Inputs!$B$44*MIN(E196,Inputs!$B$18)+Inputs!$B$45*Loan_Sample!C176</f>
        <v>-5.8967546465841</v>
      </c>
      <c r="R196" s="0" t="n">
        <f aca="false">MIN(1-Inputs!$B$13,MAX(Inputs!$B$13,1/(1+EXP(-(Inputs!$B$15*Q196+Inputs!$B$16)))))</f>
        <v>0.00186743139885525</v>
      </c>
    </row>
    <row r="197" customFormat="false" ht="15" hidden="false" customHeight="false" outlineLevel="0" collapsed="false">
      <c r="A197" s="0" t="n">
        <f aca="false">Loan_Sample!A177</f>
        <v>4886</v>
      </c>
      <c r="B197" s="0" t="n">
        <f aca="false">Loan_Sample!U177</f>
        <v>260832.75</v>
      </c>
      <c r="C197" s="0" t="n">
        <f aca="false">Loan_Sample!K177+Inputs!$B$26</f>
        <v>9.63333320617676</v>
      </c>
      <c r="D197" s="0" t="n">
        <f aca="false">Loan_Sample!L177+Inputs!$B$26</f>
        <v>5.0717945098877</v>
      </c>
      <c r="E197" s="0" t="n">
        <f aca="false">Loan_Sample!E177/(1+Inputs!$B$25/100)</f>
        <v>52.0244445800781</v>
      </c>
      <c r="F197" s="0" t="n">
        <f aca="false">Loan_Sample!H177-Inputs!$B$24/100</f>
        <v>0.529666662216187</v>
      </c>
      <c r="G197" s="0" t="n">
        <f aca="false">IF(ISNUMBER(C197),INDEX(Scorecard!$D$54:$D$61,SUMPRODUCT(--(Scorecard!$G$54:$G$60&lt;C197))+1),Scorecard!$D$62)</f>
        <v>-0.541917179454542</v>
      </c>
      <c r="H197" s="0" t="n">
        <f aca="false">IF(ISNUMBER(D197),INDEX(Scorecard!$D$63:$D$68,SUMPRODUCT(--(Scorecard!$G$63:$G$67&lt;D197))+1),Scorecard!$D$69)</f>
        <v>0.322484508656054</v>
      </c>
      <c r="I197" s="0" t="n">
        <f aca="false">IF(ISNUMBER(E197),INDEX(Scorecard!$D$19:$D$26,SUMPRODUCT(--(Scorecard!$G$19:$G$25&lt;E197))+1),Scorecard!$D$27)</f>
        <v>0.57899015159425</v>
      </c>
      <c r="J197" s="0" t="n">
        <f aca="false">IF(ISNUMBER(F197),INDEX(Scorecard!$D$37:$D$44,SUMPRODUCT(--(Scorecard!$G$37:$G$43&lt;F197))+1),Scorecard!$D$45)</f>
        <v>-0.271229676926091</v>
      </c>
      <c r="K197" s="0" t="n">
        <f aca="false">Inputs!$B$10+Scorecard!$J$5*Loan_Sample!Y177+Scorecard!$J$6*Loan_Sample!Z177+Scorecard!$J$7*I197+Scorecard!$J$8*Loan_Sample!AB177+Scorecard!$J$9*J197+Scorecard!$J$10*Loan_Sample!AD177+Scorecard!$J$11*G197+Scorecard!$J$12*H197</f>
        <v>-5.68172862053002</v>
      </c>
      <c r="L197" s="0" t="n">
        <f aca="false">MIN(1-Inputs!$B$13,MAX(Inputs!$B$13,1/(1+EXP(-(Inputs!$B$11*K197+Inputs!$B$12)))))</f>
        <v>0.00286074943163782</v>
      </c>
      <c r="M197" s="0" t="n">
        <f aca="false">Loan_Sample!AH177*Inputs!$B$4*B197</f>
        <v>261.16199946026</v>
      </c>
      <c r="N197" s="0" t="n">
        <f aca="false">L197*Inputs!$B$4*B197</f>
        <v>261.16199946026</v>
      </c>
      <c r="O197" s="0" t="n">
        <f aca="false">Inputs!$B$37+Inputs!$B$38*MAX(Loan_Sample!H177-Inputs!$C$38,0)+Inputs!$B$39*MAX(Loan_Sample!H177-Inputs!$C$39,0)+Inputs!$B$40*MAX(Loan_Sample!H177-Inputs!$C$40,0)+Inputs!$B$41*MAX(Loan_Sample!H177-Inputs!$C$41,0)+Inputs!$B$42*Inputs!$B$14+Inputs!$B$43*MIN(Loan_Sample!I177/Inputs!$B$17,1)+Inputs!$B$44*MIN(Loan_Sample!E177,Inputs!$B$18)+Inputs!$B$45*Loan_Sample!C177</f>
        <v>-3.87968511408189</v>
      </c>
      <c r="P197" s="0" t="n">
        <f aca="false">MIN(1-Inputs!$B$13,MAX(Inputs!$B$13,1/(1+EXP(-(Inputs!$B$15*O197+Inputs!$B$16)))))</f>
        <v>0.0181936671479956</v>
      </c>
      <c r="Q197" s="0" t="n">
        <f aca="false">Inputs!$B$37+Inputs!$B$38*MAX(F197-Inputs!$C$38,0)+Inputs!$B$39*MAX(F197-Inputs!$C$39,0)+Inputs!$B$40*MAX(F197-Inputs!$C$40,0)+Inputs!$B$41*MAX(F197-Inputs!$C$41,0)+Inputs!$B$42*Inputs!$B$14+Inputs!$B$43*MIN(Loan_Sample!I177/Inputs!$B$17,1)+Inputs!$B$44*MIN(E197,Inputs!$B$18)+Inputs!$B$45*Loan_Sample!C177</f>
        <v>-3.87968511408189</v>
      </c>
      <c r="R197" s="0" t="n">
        <f aca="false">MIN(1-Inputs!$B$13,MAX(Inputs!$B$13,1/(1+EXP(-(Inputs!$B$15*Q197+Inputs!$B$16)))))</f>
        <v>0.0181936671479956</v>
      </c>
    </row>
    <row r="198" customFormat="false" ht="15" hidden="false" customHeight="false" outlineLevel="0" collapsed="false">
      <c r="A198" s="0" t="n">
        <f aca="false">Loan_Sample!A178</f>
        <v>4899</v>
      </c>
      <c r="B198" s="0" t="n">
        <f aca="false">Loan_Sample!U178</f>
        <v>110366.76</v>
      </c>
      <c r="C198" s="0" t="n">
        <f aca="false">Loan_Sample!K178+Inputs!$B$26</f>
        <v>3.82307696342468</v>
      </c>
      <c r="D198" s="0" t="n">
        <f aca="false">Loan_Sample!L178+Inputs!$B$26</f>
        <v>-0.276922941207886</v>
      </c>
      <c r="E198" s="0" t="n">
        <f aca="false">Loan_Sample!E178/(1+Inputs!$B$25/100)</f>
        <v>51.1854553222656</v>
      </c>
      <c r="F198" s="0" t="n">
        <f aca="false">Loan_Sample!H178-Inputs!$B$24/100</f>
        <v>-0.066333532333374</v>
      </c>
      <c r="G198" s="0" t="n">
        <f aca="false">IF(ISNUMBER(C198),INDEX(Scorecard!$D$54:$D$61,SUMPRODUCT(--(Scorecard!$G$54:$G$60&lt;C198))+1),Scorecard!$D$62)</f>
        <v>0.489050497890326</v>
      </c>
      <c r="H198" s="0" t="n">
        <f aca="false">IF(ISNUMBER(D198),INDEX(Scorecard!$D$63:$D$68,SUMPRODUCT(--(Scorecard!$G$63:$G$67&lt;D198))+1),Scorecard!$D$69)</f>
        <v>0.322484508656054</v>
      </c>
      <c r="I198" s="0" t="n">
        <f aca="false">IF(ISNUMBER(E198),INDEX(Scorecard!$D$19:$D$26,SUMPRODUCT(--(Scorecard!$G$19:$G$25&lt;E198))+1),Scorecard!$D$27)</f>
        <v>0.57899015159425</v>
      </c>
      <c r="J198" s="0" t="n">
        <f aca="false">IF(ISNUMBER(F198),INDEX(Scorecard!$D$37:$D$44,SUMPRODUCT(--(Scorecard!$G$37:$G$43&lt;F198))+1),Scorecard!$D$45)</f>
        <v>0.330501541082344</v>
      </c>
      <c r="K198" s="0" t="n">
        <f aca="false">Inputs!$B$10+Scorecard!$J$5*Loan_Sample!Y178+Scorecard!$J$6*Loan_Sample!Z178+Scorecard!$J$7*I198+Scorecard!$J$8*Loan_Sample!AB178+Scorecard!$J$9*J198+Scorecard!$J$10*Loan_Sample!AD178+Scorecard!$J$11*G198+Scorecard!$J$12*H198</f>
        <v>-4.73185585495513</v>
      </c>
      <c r="L198" s="0" t="n">
        <f aca="false">MIN(1-Inputs!$B$13,MAX(Inputs!$B$13,1/(1+EXP(-(Inputs!$B$11*K198+Inputs!$B$12)))))</f>
        <v>0.00783630585803556</v>
      </c>
      <c r="M198" s="0" t="n">
        <f aca="false">Loan_Sample!AH178*Inputs!$B$4*B198</f>
        <v>302.703690772142</v>
      </c>
      <c r="N198" s="0" t="n">
        <f aca="false">L198*Inputs!$B$4*B198</f>
        <v>302.703690772142</v>
      </c>
      <c r="O198" s="0" t="n">
        <f aca="false">Inputs!$B$37+Inputs!$B$38*MAX(Loan_Sample!H178-Inputs!$C$38,0)+Inputs!$B$39*MAX(Loan_Sample!H178-Inputs!$C$39,0)+Inputs!$B$40*MAX(Loan_Sample!H178-Inputs!$C$40,0)+Inputs!$B$41*MAX(Loan_Sample!H178-Inputs!$C$41,0)+Inputs!$B$42*Inputs!$B$14+Inputs!$B$43*MIN(Loan_Sample!I178/Inputs!$B$17,1)+Inputs!$B$44*MIN(Loan_Sample!E178,Inputs!$B$18)+Inputs!$B$45*Loan_Sample!C178</f>
        <v>-5.55910083321684</v>
      </c>
      <c r="P198" s="0" t="n">
        <f aca="false">MIN(1-Inputs!$B$13,MAX(Inputs!$B$13,1/(1+EXP(-(Inputs!$B$15*O198+Inputs!$B$16)))))</f>
        <v>0.00273884101643583</v>
      </c>
      <c r="Q198" s="0" t="n">
        <f aca="false">Inputs!$B$37+Inputs!$B$38*MAX(F198-Inputs!$C$38,0)+Inputs!$B$39*MAX(F198-Inputs!$C$39,0)+Inputs!$B$40*MAX(F198-Inputs!$C$40,0)+Inputs!$B$41*MAX(F198-Inputs!$C$41,0)+Inputs!$B$42*Inputs!$B$14+Inputs!$B$43*MIN(Loan_Sample!I178/Inputs!$B$17,1)+Inputs!$B$44*MIN(E198,Inputs!$B$18)+Inputs!$B$45*Loan_Sample!C178</f>
        <v>-5.55910083321684</v>
      </c>
      <c r="R198" s="0" t="n">
        <f aca="false">MIN(1-Inputs!$B$13,MAX(Inputs!$B$13,1/(1+EXP(-(Inputs!$B$15*Q198+Inputs!$B$16)))))</f>
        <v>0.00273884101643583</v>
      </c>
    </row>
    <row r="199" customFormat="false" ht="15" hidden="false" customHeight="false" outlineLevel="0" collapsed="false">
      <c r="A199" s="0" t="n">
        <f aca="false">Loan_Sample!A179</f>
        <v>4938</v>
      </c>
      <c r="B199" s="0" t="n">
        <f aca="false">Loan_Sample!U179</f>
        <v>375395.22</v>
      </c>
      <c r="C199" s="0" t="n">
        <f aca="false">Loan_Sample!K179+Inputs!$B$26</f>
        <v>4.30000019073486</v>
      </c>
      <c r="D199" s="0" t="n">
        <f aca="false">Loan_Sample!L179+Inputs!$B$26</f>
        <v>-0.458333015441895</v>
      </c>
      <c r="E199" s="0" t="n">
        <f aca="false">Loan_Sample!E179/(1+Inputs!$B$25/100)</f>
        <v>77.7021560668945</v>
      </c>
      <c r="F199" s="0" t="n">
        <f aca="false">Loan_Sample!H179-Inputs!$B$24/100</f>
        <v>-3.06233334541321</v>
      </c>
      <c r="G199" s="0" t="n">
        <f aca="false">IF(ISNUMBER(C199),INDEX(Scorecard!$D$54:$D$61,SUMPRODUCT(--(Scorecard!$G$54:$G$60&lt;C199))+1),Scorecard!$D$62)</f>
        <v>0.489050497890326</v>
      </c>
      <c r="H199" s="0" t="n">
        <f aca="false">IF(ISNUMBER(D199),INDEX(Scorecard!$D$63:$D$68,SUMPRODUCT(--(Scorecard!$G$63:$G$67&lt;D199))+1),Scorecard!$D$69)</f>
        <v>0.322484508656054</v>
      </c>
      <c r="I199" s="0" t="n">
        <f aca="false">IF(ISNUMBER(E199),INDEX(Scorecard!$D$19:$D$26,SUMPRODUCT(--(Scorecard!$G$19:$G$25&lt;E199))+1),Scorecard!$D$27)</f>
        <v>-0.0341578513653732</v>
      </c>
      <c r="J199" s="0" t="n">
        <f aca="false">IF(ISNUMBER(F199),INDEX(Scorecard!$D$37:$D$44,SUMPRODUCT(--(Scorecard!$G$37:$G$43&lt;F199))+1),Scorecard!$D$45)</f>
        <v>1.35057635045042</v>
      </c>
      <c r="K199" s="0" t="n">
        <f aca="false">Inputs!$B$10+Scorecard!$J$5*Loan_Sample!Y179+Scorecard!$J$6*Loan_Sample!Z179+Scorecard!$J$7*I199+Scorecard!$J$8*Loan_Sample!AB179+Scorecard!$J$9*J199+Scorecard!$J$10*Loan_Sample!AD179+Scorecard!$J$11*G199+Scorecard!$J$12*H199</f>
        <v>-5.53526986055405</v>
      </c>
      <c r="L199" s="0" t="n">
        <f aca="false">MIN(1-Inputs!$B$13,MAX(Inputs!$B$13,1/(1+EXP(-(Inputs!$B$11*K199+Inputs!$B$12)))))</f>
        <v>0.00334258387369159</v>
      </c>
      <c r="M199" s="0" t="n">
        <f aca="false">Loan_Sample!AH179*Inputs!$B$4*B199</f>
        <v>439.176503021518</v>
      </c>
      <c r="N199" s="0" t="n">
        <f aca="false">L199*Inputs!$B$4*B199</f>
        <v>439.176503021518</v>
      </c>
      <c r="O199" s="0" t="n">
        <f aca="false">Inputs!$B$37+Inputs!$B$38*MAX(Loan_Sample!H179-Inputs!$C$38,0)+Inputs!$B$39*MAX(Loan_Sample!H179-Inputs!$C$39,0)+Inputs!$B$40*MAX(Loan_Sample!H179-Inputs!$C$40,0)+Inputs!$B$41*MAX(Loan_Sample!H179-Inputs!$C$41,0)+Inputs!$B$42*Inputs!$B$14+Inputs!$B$43*MIN(Loan_Sample!I179/Inputs!$B$17,1)+Inputs!$B$44*MIN(Loan_Sample!E179,Inputs!$B$18)+Inputs!$B$45*Loan_Sample!C179</f>
        <v>-5.9574268884641</v>
      </c>
      <c r="P199" s="0" t="n">
        <f aca="false">MIN(1-Inputs!$B$13,MAX(Inputs!$B$13,1/(1+EXP(-(Inputs!$B$15*O199+Inputs!$B$16)))))</f>
        <v>0.00174318910406333</v>
      </c>
      <c r="Q199" s="0" t="n">
        <f aca="false">Inputs!$B$37+Inputs!$B$38*MAX(F199-Inputs!$C$38,0)+Inputs!$B$39*MAX(F199-Inputs!$C$39,0)+Inputs!$B$40*MAX(F199-Inputs!$C$40,0)+Inputs!$B$41*MAX(F199-Inputs!$C$41,0)+Inputs!$B$42*Inputs!$B$14+Inputs!$B$43*MIN(Loan_Sample!I179/Inputs!$B$17,1)+Inputs!$B$44*MIN(E199,Inputs!$B$18)+Inputs!$B$45*Loan_Sample!C179</f>
        <v>-5.9574268884641</v>
      </c>
      <c r="R199" s="0" t="n">
        <f aca="false">MIN(1-Inputs!$B$13,MAX(Inputs!$B$13,1/(1+EXP(-(Inputs!$B$15*Q199+Inputs!$B$16)))))</f>
        <v>0.00174318910406333</v>
      </c>
    </row>
    <row r="200" customFormat="false" ht="15" hidden="false" customHeight="false" outlineLevel="0" collapsed="false">
      <c r="A200" s="0" t="n">
        <f aca="false">Loan_Sample!A180</f>
        <v>4969</v>
      </c>
      <c r="B200" s="0" t="n">
        <f aca="false">Loan_Sample!U180</f>
        <v>150174.61</v>
      </c>
      <c r="C200" s="0" t="n">
        <f aca="false">Loan_Sample!K180+Inputs!$B$26</f>
        <v>4.65833330154419</v>
      </c>
      <c r="D200" s="0" t="n">
        <f aca="false">Loan_Sample!L180+Inputs!$B$26</f>
        <v>-1.875</v>
      </c>
      <c r="E200" s="0" t="n">
        <f aca="false">Loan_Sample!E180/(1+Inputs!$B$25/100)</f>
        <v>51.7264060974121</v>
      </c>
      <c r="F200" s="0" t="n">
        <f aca="false">Loan_Sample!H180-Inputs!$B$24/100</f>
        <v>1.28533339500427</v>
      </c>
      <c r="G200" s="0" t="n">
        <f aca="false">IF(ISNUMBER(C200),INDEX(Scorecard!$D$54:$D$61,SUMPRODUCT(--(Scorecard!$G$54:$G$60&lt;C200))+1),Scorecard!$D$62)</f>
        <v>0.409483001259379</v>
      </c>
      <c r="H200" s="0" t="n">
        <f aca="false">IF(ISNUMBER(D200),INDEX(Scorecard!$D$63:$D$68,SUMPRODUCT(--(Scorecard!$G$63:$G$67&lt;D200))+1),Scorecard!$D$69)</f>
        <v>-0.340582194386522</v>
      </c>
      <c r="I200" s="0" t="n">
        <f aca="false">IF(ISNUMBER(E200),INDEX(Scorecard!$D$19:$D$26,SUMPRODUCT(--(Scorecard!$G$19:$G$25&lt;E200))+1),Scorecard!$D$27)</f>
        <v>0.57899015159425</v>
      </c>
      <c r="J200" s="0" t="n">
        <f aca="false">IF(ISNUMBER(F200),INDEX(Scorecard!$D$37:$D$44,SUMPRODUCT(--(Scorecard!$G$37:$G$43&lt;F200))+1),Scorecard!$D$45)</f>
        <v>-0.975503570149195</v>
      </c>
      <c r="K200" s="0" t="n">
        <f aca="false">Inputs!$B$10+Scorecard!$J$5*Loan_Sample!Y180+Scorecard!$J$6*Loan_Sample!Z180+Scorecard!$J$7*I200+Scorecard!$J$8*Loan_Sample!AB180+Scorecard!$J$9*J200+Scorecard!$J$10*Loan_Sample!AD180+Scorecard!$J$11*G200+Scorecard!$J$12*H200</f>
        <v>-4.43856453046822</v>
      </c>
      <c r="L200" s="0" t="n">
        <f aca="false">MIN(1-Inputs!$B$13,MAX(Inputs!$B$13,1/(1+EXP(-(Inputs!$B$11*K200+Inputs!$B$12)))))</f>
        <v>0.0106822254788913</v>
      </c>
      <c r="M200" s="0" t="n">
        <f aca="false">Loan_Sample!AH180*Inputs!$B$4*B200</f>
        <v>561.469665828599</v>
      </c>
      <c r="N200" s="0" t="n">
        <f aca="false">L200*Inputs!$B$4*B200</f>
        <v>561.469665828599</v>
      </c>
      <c r="O200" s="0" t="n">
        <f aca="false">Inputs!$B$37+Inputs!$B$38*MAX(Loan_Sample!H180-Inputs!$C$38,0)+Inputs!$B$39*MAX(Loan_Sample!H180-Inputs!$C$39,0)+Inputs!$B$40*MAX(Loan_Sample!H180-Inputs!$C$40,0)+Inputs!$B$41*MAX(Loan_Sample!H180-Inputs!$C$41,0)+Inputs!$B$42*Inputs!$B$14+Inputs!$B$43*MIN(Loan_Sample!I180/Inputs!$B$17,1)+Inputs!$B$44*MIN(Loan_Sample!E180,Inputs!$B$18)+Inputs!$B$45*Loan_Sample!C180</f>
        <v>-3.46538393692112</v>
      </c>
      <c r="P200" s="0" t="n">
        <f aca="false">MIN(1-Inputs!$B$13,MAX(Inputs!$B$13,1/(1+EXP(-(Inputs!$B$15*O200+Inputs!$B$16)))))</f>
        <v>0.0288227630441785</v>
      </c>
      <c r="Q200" s="0" t="n">
        <f aca="false">Inputs!$B$37+Inputs!$B$38*MAX(F200-Inputs!$C$38,0)+Inputs!$B$39*MAX(F200-Inputs!$C$39,0)+Inputs!$B$40*MAX(F200-Inputs!$C$40,0)+Inputs!$B$41*MAX(F200-Inputs!$C$41,0)+Inputs!$B$42*Inputs!$B$14+Inputs!$B$43*MIN(Loan_Sample!I180/Inputs!$B$17,1)+Inputs!$B$44*MIN(E200,Inputs!$B$18)+Inputs!$B$45*Loan_Sample!C180</f>
        <v>-3.46538393692112</v>
      </c>
      <c r="R200" s="0" t="n">
        <f aca="false">MIN(1-Inputs!$B$13,MAX(Inputs!$B$13,1/(1+EXP(-(Inputs!$B$15*Q200+Inputs!$B$16)))))</f>
        <v>0.0288227630441785</v>
      </c>
    </row>
    <row r="201" customFormat="false" ht="15" hidden="false" customHeight="false" outlineLevel="0" collapsed="false">
      <c r="A201" s="0" t="n">
        <f aca="false">Loan_Sample!A181</f>
        <v>5043</v>
      </c>
      <c r="B201" s="0" t="n">
        <f aca="false">Loan_Sample!U181</f>
        <v>125112.12</v>
      </c>
      <c r="C201" s="0" t="n">
        <f aca="false">Loan_Sample!K181+Inputs!$B$26</f>
        <v>4.19999980926514</v>
      </c>
      <c r="D201" s="0" t="n">
        <f aca="false">Loan_Sample!L181+Inputs!$B$26</f>
        <v>-0.208333492279053</v>
      </c>
      <c r="E201" s="0" t="n">
        <f aca="false">Loan_Sample!E181/(1+Inputs!$B$25/100)</f>
        <v>62.2363357543945</v>
      </c>
      <c r="F201" s="0" t="n">
        <f aca="false">Loan_Sample!H181-Inputs!$B$24/100</f>
        <v>-2.97133326530457</v>
      </c>
      <c r="G201" s="0" t="n">
        <f aca="false">IF(ISNUMBER(C201),INDEX(Scorecard!$D$54:$D$61,SUMPRODUCT(--(Scorecard!$G$54:$G$60&lt;C201))+1),Scorecard!$D$62)</f>
        <v>0.489050497890326</v>
      </c>
      <c r="H201" s="0" t="n">
        <f aca="false">IF(ISNUMBER(D201),INDEX(Scorecard!$D$63:$D$68,SUMPRODUCT(--(Scorecard!$G$63:$G$67&lt;D201))+1),Scorecard!$D$69)</f>
        <v>0.322484508656054</v>
      </c>
      <c r="I201" s="0" t="n">
        <f aca="false">IF(ISNUMBER(E201),INDEX(Scorecard!$D$19:$D$26,SUMPRODUCT(--(Scorecard!$G$19:$G$25&lt;E201))+1),Scorecard!$D$27)</f>
        <v>0.233621608745691</v>
      </c>
      <c r="J201" s="0" t="n">
        <f aca="false">IF(ISNUMBER(F201),INDEX(Scorecard!$D$37:$D$44,SUMPRODUCT(--(Scorecard!$G$37:$G$43&lt;F201))+1),Scorecard!$D$45)</f>
        <v>1.35057635045042</v>
      </c>
      <c r="K201" s="0" t="n">
        <f aca="false">Inputs!$B$10+Scorecard!$J$5*Loan_Sample!Y181+Scorecard!$J$6*Loan_Sample!Z181+Scorecard!$J$7*I201+Scorecard!$J$8*Loan_Sample!AB181+Scorecard!$J$9*J201+Scorecard!$J$10*Loan_Sample!AD181+Scorecard!$J$11*G201+Scorecard!$J$12*H201</f>
        <v>-5.38708790376728</v>
      </c>
      <c r="L201" s="0" t="n">
        <f aca="false">MIN(1-Inputs!$B$13,MAX(Inputs!$B$13,1/(1+EXP(-(Inputs!$B$11*K201+Inputs!$B$12)))))</f>
        <v>0.00391240861792861</v>
      </c>
      <c r="M201" s="0" t="n">
        <f aca="false">Loan_Sample!AH181*Inputs!$B$4*B201</f>
        <v>171.321407773361</v>
      </c>
      <c r="N201" s="0" t="n">
        <f aca="false">L201*Inputs!$B$4*B201</f>
        <v>171.321407773361</v>
      </c>
      <c r="O201" s="0" t="n">
        <f aca="false">Inputs!$B$37+Inputs!$B$38*MAX(Loan_Sample!H181-Inputs!$C$38,0)+Inputs!$B$39*MAX(Loan_Sample!H181-Inputs!$C$39,0)+Inputs!$B$40*MAX(Loan_Sample!H181-Inputs!$C$40,0)+Inputs!$B$41*MAX(Loan_Sample!H181-Inputs!$C$41,0)+Inputs!$B$42*Inputs!$B$14+Inputs!$B$43*MIN(Loan_Sample!I181/Inputs!$B$17,1)+Inputs!$B$44*MIN(Loan_Sample!E181,Inputs!$B$18)+Inputs!$B$45*Loan_Sample!C181</f>
        <v>-5.50370427344484</v>
      </c>
      <c r="P201" s="0" t="n">
        <f aca="false">MIN(1-Inputs!$B$13,MAX(Inputs!$B$13,1/(1+EXP(-(Inputs!$B$15*O201+Inputs!$B$16)))))</f>
        <v>0.00291634629489266</v>
      </c>
      <c r="Q201" s="0" t="n">
        <f aca="false">Inputs!$B$37+Inputs!$B$38*MAX(F201-Inputs!$C$38,0)+Inputs!$B$39*MAX(F201-Inputs!$C$39,0)+Inputs!$B$40*MAX(F201-Inputs!$C$40,0)+Inputs!$B$41*MAX(F201-Inputs!$C$41,0)+Inputs!$B$42*Inputs!$B$14+Inputs!$B$43*MIN(Loan_Sample!I181/Inputs!$B$17,1)+Inputs!$B$44*MIN(E201,Inputs!$B$18)+Inputs!$B$45*Loan_Sample!C181</f>
        <v>-5.50370427344484</v>
      </c>
      <c r="R201" s="0" t="n">
        <f aca="false">MIN(1-Inputs!$B$13,MAX(Inputs!$B$13,1/(1+EXP(-(Inputs!$B$15*Q201+Inputs!$B$16)))))</f>
        <v>0.00291634629489266</v>
      </c>
    </row>
    <row r="202" customFormat="false" ht="15" hidden="false" customHeight="false" outlineLevel="0" collapsed="false">
      <c r="A202" s="0" t="n">
        <f aca="false">Loan_Sample!A182</f>
        <v>5096</v>
      </c>
      <c r="B202" s="0" t="n">
        <f aca="false">Loan_Sample!U182</f>
        <v>211809.36</v>
      </c>
      <c r="C202" s="0" t="n">
        <f aca="false">Loan_Sample!K182+Inputs!$B$26</f>
        <v>4.8230767250061</v>
      </c>
      <c r="D202" s="0" t="n">
        <f aca="false">Loan_Sample!L182+Inputs!$B$26</f>
        <v>-0.276923179626465</v>
      </c>
      <c r="E202" s="0" t="n">
        <f aca="false">Loan_Sample!E182/(1+Inputs!$B$25/100)</f>
        <v>77.6355514526367</v>
      </c>
      <c r="F202" s="0" t="n">
        <f aca="false">Loan_Sample!H182-Inputs!$B$24/100</f>
        <v>0.693666696548462</v>
      </c>
      <c r="G202" s="0" t="n">
        <f aca="false">IF(ISNUMBER(C202),INDEX(Scorecard!$D$54:$D$61,SUMPRODUCT(--(Scorecard!$G$54:$G$60&lt;C202))+1),Scorecard!$D$62)</f>
        <v>0.214429354789033</v>
      </c>
      <c r="H202" s="0" t="n">
        <f aca="false">IF(ISNUMBER(D202),INDEX(Scorecard!$D$63:$D$68,SUMPRODUCT(--(Scorecard!$G$63:$G$67&lt;D202))+1),Scorecard!$D$69)</f>
        <v>0.322484508656054</v>
      </c>
      <c r="I202" s="0" t="n">
        <f aca="false">IF(ISNUMBER(E202),INDEX(Scorecard!$D$19:$D$26,SUMPRODUCT(--(Scorecard!$G$19:$G$25&lt;E202))+1),Scorecard!$D$27)</f>
        <v>-0.0341578513653732</v>
      </c>
      <c r="J202" s="0" t="n">
        <f aca="false">IF(ISNUMBER(F202),INDEX(Scorecard!$D$37:$D$44,SUMPRODUCT(--(Scorecard!$G$37:$G$43&lt;F202))+1),Scorecard!$D$45)</f>
        <v>-0.569454719285959</v>
      </c>
      <c r="K202" s="0" t="n">
        <f aca="false">Inputs!$B$10+Scorecard!$J$5*Loan_Sample!Y182+Scorecard!$J$6*Loan_Sample!Z182+Scorecard!$J$7*I202+Scorecard!$J$8*Loan_Sample!AB182+Scorecard!$J$9*J202+Scorecard!$J$10*Loan_Sample!AD182+Scorecard!$J$11*G202+Scorecard!$J$12*H202</f>
        <v>-4.68760440336325</v>
      </c>
      <c r="L202" s="0" t="n">
        <f aca="false">MIN(1-Inputs!$B$13,MAX(Inputs!$B$13,1/(1+EXP(-(Inputs!$B$11*K202+Inputs!$B$12)))))</f>
        <v>0.00821175585964594</v>
      </c>
      <c r="M202" s="0" t="n">
        <f aca="false">Loan_Sample!AH182*Inputs!$B$4*B202</f>
        <v>608.764363587749</v>
      </c>
      <c r="N202" s="0" t="n">
        <f aca="false">L202*Inputs!$B$4*B202</f>
        <v>608.764363587749</v>
      </c>
      <c r="O202" s="0" t="n">
        <f aca="false">Inputs!$B$37+Inputs!$B$38*MAX(Loan_Sample!H182-Inputs!$C$38,0)+Inputs!$B$39*MAX(Loan_Sample!H182-Inputs!$C$39,0)+Inputs!$B$40*MAX(Loan_Sample!H182-Inputs!$C$40,0)+Inputs!$B$41*MAX(Loan_Sample!H182-Inputs!$C$41,0)+Inputs!$B$42*Inputs!$B$14+Inputs!$B$43*MIN(Loan_Sample!I182/Inputs!$B$17,1)+Inputs!$B$44*MIN(Loan_Sample!E182,Inputs!$B$18)+Inputs!$B$45*Loan_Sample!C182</f>
        <v>-3.96855100605106</v>
      </c>
      <c r="P202" s="0" t="n">
        <f aca="false">MIN(1-Inputs!$B$13,MAX(Inputs!$B$13,1/(1+EXP(-(Inputs!$B$15*O202+Inputs!$B$16)))))</f>
        <v>0.0164742848379922</v>
      </c>
      <c r="Q202" s="0" t="n">
        <f aca="false">Inputs!$B$37+Inputs!$B$38*MAX(F202-Inputs!$C$38,0)+Inputs!$B$39*MAX(F202-Inputs!$C$39,0)+Inputs!$B$40*MAX(F202-Inputs!$C$40,0)+Inputs!$B$41*MAX(F202-Inputs!$C$41,0)+Inputs!$B$42*Inputs!$B$14+Inputs!$B$43*MIN(Loan_Sample!I182/Inputs!$B$17,1)+Inputs!$B$44*MIN(E202,Inputs!$B$18)+Inputs!$B$45*Loan_Sample!C182</f>
        <v>-3.96855100605106</v>
      </c>
      <c r="R202" s="0" t="n">
        <f aca="false">MIN(1-Inputs!$B$13,MAX(Inputs!$B$13,1/(1+EXP(-(Inputs!$B$15*Q202+Inputs!$B$16)))))</f>
        <v>0.0164742848379922</v>
      </c>
    </row>
    <row r="203" customFormat="false" ht="15" hidden="false" customHeight="false" outlineLevel="0" collapsed="false">
      <c r="A203" s="0" t="n">
        <f aca="false">Loan_Sample!A183</f>
        <v>5119</v>
      </c>
      <c r="B203" s="0" t="n">
        <f aca="false">Loan_Sample!U183</f>
        <v>162117.25</v>
      </c>
      <c r="C203" s="0" t="n">
        <f aca="false">Loan_Sample!K183+Inputs!$B$26</f>
        <v>5.53333330154419</v>
      </c>
      <c r="D203" s="0" t="n">
        <f aca="false">Loan_Sample!L183+Inputs!$B$26</f>
        <v>-3.50000047683716</v>
      </c>
      <c r="E203" s="0" t="n">
        <f aca="false">Loan_Sample!E183/(1+Inputs!$B$25/100)</f>
        <v>76.4332962036133</v>
      </c>
      <c r="F203" s="0" t="n">
        <f aca="false">Loan_Sample!H183-Inputs!$B$24/100</f>
        <v>0.340333461761475</v>
      </c>
      <c r="G203" s="0" t="n">
        <f aca="false">IF(ISNUMBER(C203),INDEX(Scorecard!$D$54:$D$61,SUMPRODUCT(--(Scorecard!$G$54:$G$60&lt;C203))+1),Scorecard!$D$62)</f>
        <v>0.0151758992857273</v>
      </c>
      <c r="H203" s="0" t="n">
        <f aca="false">IF(ISNUMBER(D203),INDEX(Scorecard!$D$63:$D$68,SUMPRODUCT(--(Scorecard!$G$63:$G$67&lt;D203))+1),Scorecard!$D$69)</f>
        <v>-0.340582194386522</v>
      </c>
      <c r="I203" s="0" t="n">
        <f aca="false">IF(ISNUMBER(E203),INDEX(Scorecard!$D$19:$D$26,SUMPRODUCT(--(Scorecard!$G$19:$G$25&lt;E203))+1),Scorecard!$D$27)</f>
        <v>-0.0341578513653732</v>
      </c>
      <c r="J203" s="0" t="n">
        <f aca="false">IF(ISNUMBER(F203),INDEX(Scorecard!$D$37:$D$44,SUMPRODUCT(--(Scorecard!$G$37:$G$43&lt;F203))+1),Scorecard!$D$45)</f>
        <v>-0.0679520129233634</v>
      </c>
      <c r="K203" s="0" t="n">
        <f aca="false">Inputs!$B$10+Scorecard!$J$5*Loan_Sample!Y183+Scorecard!$J$6*Loan_Sample!Z183+Scorecard!$J$7*I203+Scorecard!$J$8*Loan_Sample!AB183+Scorecard!$J$9*J203+Scorecard!$J$10*Loan_Sample!AD183+Scorecard!$J$11*G203+Scorecard!$J$12*H203</f>
        <v>-4.94888141377996</v>
      </c>
      <c r="L203" s="0" t="n">
        <f aca="false">MIN(1-Inputs!$B$13,MAX(Inputs!$B$13,1/(1+EXP(-(Inputs!$B$11*K203+Inputs!$B$12)))))</f>
        <v>0.00622772079074086</v>
      </c>
      <c r="M203" s="0" t="n">
        <f aca="false">Loan_Sample!AH183*Inputs!$B$4*B203</f>
        <v>353.367338926956</v>
      </c>
      <c r="N203" s="0" t="n">
        <f aca="false">L203*Inputs!$B$4*B203</f>
        <v>353.367338926956</v>
      </c>
      <c r="O203" s="0" t="n">
        <f aca="false">Inputs!$B$37+Inputs!$B$38*MAX(Loan_Sample!H183-Inputs!$C$38,0)+Inputs!$B$39*MAX(Loan_Sample!H183-Inputs!$C$39,0)+Inputs!$B$40*MAX(Loan_Sample!H183-Inputs!$C$40,0)+Inputs!$B$41*MAX(Loan_Sample!H183-Inputs!$C$41,0)+Inputs!$B$42*Inputs!$B$14+Inputs!$B$43*MIN(Loan_Sample!I183/Inputs!$B$17,1)+Inputs!$B$44*MIN(Loan_Sample!E183,Inputs!$B$18)+Inputs!$B$45*Loan_Sample!C183</f>
        <v>-5.12294346058111</v>
      </c>
      <c r="P203" s="0" t="n">
        <f aca="false">MIN(1-Inputs!$B$13,MAX(Inputs!$B$13,1/(1+EXP(-(Inputs!$B$15*O203+Inputs!$B$16)))))</f>
        <v>0.00448887238001358</v>
      </c>
      <c r="Q203" s="0" t="n">
        <f aca="false">Inputs!$B$37+Inputs!$B$38*MAX(F203-Inputs!$C$38,0)+Inputs!$B$39*MAX(F203-Inputs!$C$39,0)+Inputs!$B$40*MAX(F203-Inputs!$C$40,0)+Inputs!$B$41*MAX(F203-Inputs!$C$41,0)+Inputs!$B$42*Inputs!$B$14+Inputs!$B$43*MIN(Loan_Sample!I183/Inputs!$B$17,1)+Inputs!$B$44*MIN(E203,Inputs!$B$18)+Inputs!$B$45*Loan_Sample!C183</f>
        <v>-5.12294346058111</v>
      </c>
      <c r="R203" s="0" t="n">
        <f aca="false">MIN(1-Inputs!$B$13,MAX(Inputs!$B$13,1/(1+EXP(-(Inputs!$B$15*Q203+Inputs!$B$16)))))</f>
        <v>0.00448887238001358</v>
      </c>
    </row>
    <row r="204" customFormat="false" ht="15" hidden="false" customHeight="false" outlineLevel="0" collapsed="false">
      <c r="A204" s="0" t="n">
        <f aca="false">Loan_Sample!A184</f>
        <v>5134</v>
      </c>
      <c r="B204" s="0" t="n">
        <f aca="false">Loan_Sample!U184</f>
        <v>303360.34</v>
      </c>
      <c r="C204" s="0" t="n">
        <f aca="false">Loan_Sample!K184+Inputs!$B$26</f>
        <v>5.00833320617676</v>
      </c>
      <c r="D204" s="0" t="n">
        <f aca="false">Loan_Sample!L184+Inputs!$B$26</f>
        <v>-1.125</v>
      </c>
      <c r="E204" s="0" t="n">
        <f aca="false">Loan_Sample!E184/(1+Inputs!$B$25/100)</f>
        <v>74.766242980957</v>
      </c>
      <c r="F204" s="0" t="n">
        <f aca="false">Loan_Sample!H184-Inputs!$B$24/100</f>
        <v>-2.75333309173584</v>
      </c>
      <c r="G204" s="0" t="n">
        <f aca="false">IF(ISNUMBER(C204),INDEX(Scorecard!$D$54:$D$61,SUMPRODUCT(--(Scorecard!$G$54:$G$60&lt;C204))+1),Scorecard!$D$62)</f>
        <v>0.214429354789033</v>
      </c>
      <c r="H204" s="0" t="n">
        <f aca="false">IF(ISNUMBER(D204),INDEX(Scorecard!$D$63:$D$68,SUMPRODUCT(--(Scorecard!$G$63:$G$67&lt;D204))+1),Scorecard!$D$69)</f>
        <v>-0.340582194386522</v>
      </c>
      <c r="I204" s="0" t="n">
        <f aca="false">IF(ISNUMBER(E204),INDEX(Scorecard!$D$19:$D$26,SUMPRODUCT(--(Scorecard!$G$19:$G$25&lt;E204))+1),Scorecard!$D$27)</f>
        <v>-0.0341578513653732</v>
      </c>
      <c r="J204" s="0" t="n">
        <f aca="false">IF(ISNUMBER(F204),INDEX(Scorecard!$D$37:$D$44,SUMPRODUCT(--(Scorecard!$G$37:$G$43&lt;F204))+1),Scorecard!$D$45)</f>
        <v>1.35057635045042</v>
      </c>
      <c r="K204" s="0" t="n">
        <f aca="false">Inputs!$B$10+Scorecard!$J$5*Loan_Sample!Y184+Scorecard!$J$6*Loan_Sample!Z184+Scorecard!$J$7*I204+Scorecard!$J$8*Loan_Sample!AB184+Scorecard!$J$9*J204+Scorecard!$J$10*Loan_Sample!AD184+Scorecard!$J$11*G204+Scorecard!$J$12*H204</f>
        <v>-5.14989437627763</v>
      </c>
      <c r="L204" s="0" t="n">
        <f aca="false">MIN(1-Inputs!$B$13,MAX(Inputs!$B$13,1/(1+EXP(-(Inputs!$B$11*K204+Inputs!$B$12)))))</f>
        <v>0.00503244955855661</v>
      </c>
      <c r="M204" s="0" t="n">
        <f aca="false">Loan_Sample!AH184*Inputs!$B$4*B204</f>
        <v>534.325963190804</v>
      </c>
      <c r="N204" s="0" t="n">
        <f aca="false">L204*Inputs!$B$4*B204</f>
        <v>534.325963190804</v>
      </c>
      <c r="O204" s="0" t="n">
        <f aca="false">Inputs!$B$37+Inputs!$B$38*MAX(Loan_Sample!H184-Inputs!$C$38,0)+Inputs!$B$39*MAX(Loan_Sample!H184-Inputs!$C$39,0)+Inputs!$B$40*MAX(Loan_Sample!H184-Inputs!$C$40,0)+Inputs!$B$41*MAX(Loan_Sample!H184-Inputs!$C$41,0)+Inputs!$B$42*Inputs!$B$14+Inputs!$B$43*MIN(Loan_Sample!I184/Inputs!$B$17,1)+Inputs!$B$44*MIN(Loan_Sample!E184,Inputs!$B$18)+Inputs!$B$45*Loan_Sample!C184</f>
        <v>-5.81639583701928</v>
      </c>
      <c r="P204" s="0" t="n">
        <f aca="false">MIN(1-Inputs!$B$13,MAX(Inputs!$B$13,1/(1+EXP(-(Inputs!$B$15*O204+Inputs!$B$16)))))</f>
        <v>0.00204569394345434</v>
      </c>
      <c r="Q204" s="0" t="n">
        <f aca="false">Inputs!$B$37+Inputs!$B$38*MAX(F204-Inputs!$C$38,0)+Inputs!$B$39*MAX(F204-Inputs!$C$39,0)+Inputs!$B$40*MAX(F204-Inputs!$C$40,0)+Inputs!$B$41*MAX(F204-Inputs!$C$41,0)+Inputs!$B$42*Inputs!$B$14+Inputs!$B$43*MIN(Loan_Sample!I184/Inputs!$B$17,1)+Inputs!$B$44*MIN(E204,Inputs!$B$18)+Inputs!$B$45*Loan_Sample!C184</f>
        <v>-5.81639583701928</v>
      </c>
      <c r="R204" s="0" t="n">
        <f aca="false">MIN(1-Inputs!$B$13,MAX(Inputs!$B$13,1/(1+EXP(-(Inputs!$B$15*Q204+Inputs!$B$16)))))</f>
        <v>0.00204569394345434</v>
      </c>
    </row>
    <row r="205" customFormat="false" ht="15" hidden="false" customHeight="false" outlineLevel="0" collapsed="false">
      <c r="A205" s="0" t="n">
        <f aca="false">Loan_Sample!A185</f>
        <v>5187</v>
      </c>
      <c r="B205" s="0" t="n">
        <f aca="false">Loan_Sample!U185</f>
        <v>163650.47</v>
      </c>
      <c r="C205" s="0" t="n">
        <f aca="false">Loan_Sample!K185+Inputs!$B$26</f>
        <v>3.72307682037354</v>
      </c>
      <c r="D205" s="0" t="n">
        <f aca="false">Loan_Sample!L185+Inputs!$B$26</f>
        <v>-0.276923179626465</v>
      </c>
      <c r="E205" s="0" t="n">
        <f aca="false">Loan_Sample!E185/(1+Inputs!$B$25/100)</f>
        <v>55.143482208252</v>
      </c>
      <c r="F205" s="0" t="n">
        <f aca="false">Loan_Sample!H185-Inputs!$B$24/100</f>
        <v>-0.0423333644866943</v>
      </c>
      <c r="G205" s="0" t="n">
        <f aca="false">IF(ISNUMBER(C205),INDEX(Scorecard!$D$54:$D$61,SUMPRODUCT(--(Scorecard!$G$54:$G$60&lt;C205))+1),Scorecard!$D$62)</f>
        <v>0.489050497890326</v>
      </c>
      <c r="H205" s="0" t="n">
        <f aca="false">IF(ISNUMBER(D205),INDEX(Scorecard!$D$63:$D$68,SUMPRODUCT(--(Scorecard!$G$63:$G$67&lt;D205))+1),Scorecard!$D$69)</f>
        <v>0.322484508656054</v>
      </c>
      <c r="I205" s="0" t="n">
        <f aca="false">IF(ISNUMBER(E205),INDEX(Scorecard!$D$19:$D$26,SUMPRODUCT(--(Scorecard!$G$19:$G$25&lt;E205))+1),Scorecard!$D$27)</f>
        <v>0.285899340811827</v>
      </c>
      <c r="J205" s="0" t="n">
        <f aca="false">IF(ISNUMBER(F205),INDEX(Scorecard!$D$37:$D$44,SUMPRODUCT(--(Scorecard!$G$37:$G$43&lt;F205))+1),Scorecard!$D$45)</f>
        <v>0.330501541082344</v>
      </c>
      <c r="K205" s="0" t="n">
        <f aca="false">Inputs!$B$10+Scorecard!$J$5*Loan_Sample!Y185+Scorecard!$J$6*Loan_Sample!Z185+Scorecard!$J$7*I205+Scorecard!$J$8*Loan_Sample!AB185+Scorecard!$J$9*J205+Scorecard!$J$10*Loan_Sample!AD185+Scorecard!$J$11*G205+Scorecard!$J$12*H205</f>
        <v>-4.62178559423451</v>
      </c>
      <c r="L205" s="0" t="n">
        <f aca="false">MIN(1-Inputs!$B$13,MAX(Inputs!$B$13,1/(1+EXP(-(Inputs!$B$11*K205+Inputs!$B$12)))))</f>
        <v>0.00880342907389845</v>
      </c>
      <c r="M205" s="0" t="n">
        <f aca="false">Loan_Sample!AH185*Inputs!$B$4*B205</f>
        <v>504.239856944301</v>
      </c>
      <c r="N205" s="0" t="n">
        <f aca="false">L205*Inputs!$B$4*B205</f>
        <v>504.239856944301</v>
      </c>
      <c r="O205" s="0" t="n">
        <f aca="false">Inputs!$B$37+Inputs!$B$38*MAX(Loan_Sample!H185-Inputs!$C$38,0)+Inputs!$B$39*MAX(Loan_Sample!H185-Inputs!$C$39,0)+Inputs!$B$40*MAX(Loan_Sample!H185-Inputs!$C$40,0)+Inputs!$B$41*MAX(Loan_Sample!H185-Inputs!$C$41,0)+Inputs!$B$42*Inputs!$B$14+Inputs!$B$43*MIN(Loan_Sample!I185/Inputs!$B$17,1)+Inputs!$B$44*MIN(Loan_Sample!E185,Inputs!$B$18)+Inputs!$B$45*Loan_Sample!C185</f>
        <v>-5.5948878804744</v>
      </c>
      <c r="P205" s="0" t="n">
        <f aca="false">MIN(1-Inputs!$B$13,MAX(Inputs!$B$13,1/(1+EXP(-(Inputs!$B$15*O205+Inputs!$B$16)))))</f>
        <v>0.0026299408997072</v>
      </c>
      <c r="Q205" s="0" t="n">
        <f aca="false">Inputs!$B$37+Inputs!$B$38*MAX(F205-Inputs!$C$38,0)+Inputs!$B$39*MAX(F205-Inputs!$C$39,0)+Inputs!$B$40*MAX(F205-Inputs!$C$40,0)+Inputs!$B$41*MAX(F205-Inputs!$C$41,0)+Inputs!$B$42*Inputs!$B$14+Inputs!$B$43*MIN(Loan_Sample!I185/Inputs!$B$17,1)+Inputs!$B$44*MIN(E205,Inputs!$B$18)+Inputs!$B$45*Loan_Sample!C185</f>
        <v>-5.5948878804744</v>
      </c>
      <c r="R205" s="0" t="n">
        <f aca="false">MIN(1-Inputs!$B$13,MAX(Inputs!$B$13,1/(1+EXP(-(Inputs!$B$15*Q205+Inputs!$B$16)))))</f>
        <v>0.0026299408997072</v>
      </c>
    </row>
    <row r="206" customFormat="false" ht="15" hidden="false" customHeight="false" outlineLevel="0" collapsed="false">
      <c r="A206" s="0" t="n">
        <f aca="false">Loan_Sample!A186</f>
        <v>5193</v>
      </c>
      <c r="B206" s="0" t="n">
        <f aca="false">Loan_Sample!U186</f>
        <v>167948.98</v>
      </c>
      <c r="C206" s="0" t="n">
        <f aca="false">Loan_Sample!K186+Inputs!$B$26</f>
        <v>4.15833330154419</v>
      </c>
      <c r="D206" s="0" t="n">
        <f aca="false">Loan_Sample!L186+Inputs!$B$26</f>
        <v>-1.875</v>
      </c>
      <c r="E206" s="0" t="n">
        <f aca="false">Loan_Sample!E186/(1+Inputs!$B$25/100)</f>
        <v>42.7937889099121</v>
      </c>
      <c r="F206" s="0" t="n">
        <f aca="false">Loan_Sample!H186-Inputs!$B$24/100</f>
        <v>0.802333116531372</v>
      </c>
      <c r="G206" s="0" t="n">
        <f aca="false">IF(ISNUMBER(C206),INDEX(Scorecard!$D$54:$D$61,SUMPRODUCT(--(Scorecard!$G$54:$G$60&lt;C206))+1),Scorecard!$D$62)</f>
        <v>0.489050497890326</v>
      </c>
      <c r="H206" s="0" t="n">
        <f aca="false">IF(ISNUMBER(D206),INDEX(Scorecard!$D$63:$D$68,SUMPRODUCT(--(Scorecard!$G$63:$G$67&lt;D206))+1),Scorecard!$D$69)</f>
        <v>-0.340582194386522</v>
      </c>
      <c r="I206" s="0" t="n">
        <f aca="false">IF(ISNUMBER(E206),INDEX(Scorecard!$D$19:$D$26,SUMPRODUCT(--(Scorecard!$G$19:$G$25&lt;E206))+1),Scorecard!$D$27)</f>
        <v>0.57899015159425</v>
      </c>
      <c r="J206" s="0" t="n">
        <f aca="false">IF(ISNUMBER(F206),INDEX(Scorecard!$D$37:$D$44,SUMPRODUCT(--(Scorecard!$G$37:$G$43&lt;F206))+1),Scorecard!$D$45)</f>
        <v>-0.569454719285959</v>
      </c>
      <c r="K206" s="0" t="n">
        <f aca="false">Inputs!$B$10+Scorecard!$J$5*Loan_Sample!Y186+Scorecard!$J$6*Loan_Sample!Z186+Scorecard!$J$7*I206+Scorecard!$J$8*Loan_Sample!AB186+Scorecard!$J$9*J206+Scorecard!$J$10*Loan_Sample!AD186+Scorecard!$J$11*G206+Scorecard!$J$12*H206</f>
        <v>-4.35494793413866</v>
      </c>
      <c r="L206" s="0" t="n">
        <f aca="false">MIN(1-Inputs!$B$13,MAX(Inputs!$B$13,1/(1+EXP(-(Inputs!$B$11*K206+Inputs!$B$12)))))</f>
        <v>0.0116666190407678</v>
      </c>
      <c r="M206" s="0" t="n">
        <f aca="false">Loan_Sample!AH186*Inputs!$B$4*B206</f>
        <v>685.788868780937</v>
      </c>
      <c r="N206" s="0" t="n">
        <f aca="false">L206*Inputs!$B$4*B206</f>
        <v>685.788868780937</v>
      </c>
      <c r="O206" s="0" t="n">
        <f aca="false">Inputs!$B$37+Inputs!$B$38*MAX(Loan_Sample!H186-Inputs!$C$38,0)+Inputs!$B$39*MAX(Loan_Sample!H186-Inputs!$C$39,0)+Inputs!$B$40*MAX(Loan_Sample!H186-Inputs!$C$40,0)+Inputs!$B$41*MAX(Loan_Sample!H186-Inputs!$C$41,0)+Inputs!$B$42*Inputs!$B$14+Inputs!$B$43*MIN(Loan_Sample!I186/Inputs!$B$17,1)+Inputs!$B$44*MIN(Loan_Sample!E186,Inputs!$B$18)+Inputs!$B$45*Loan_Sample!C186</f>
        <v>-3.64213999435389</v>
      </c>
      <c r="P206" s="0" t="n">
        <f aca="false">MIN(1-Inputs!$B$13,MAX(Inputs!$B$13,1/(1+EXP(-(Inputs!$B$15*O206+Inputs!$B$16)))))</f>
        <v>0.0237003543975183</v>
      </c>
      <c r="Q206" s="0" t="n">
        <f aca="false">Inputs!$B$37+Inputs!$B$38*MAX(F206-Inputs!$C$38,0)+Inputs!$B$39*MAX(F206-Inputs!$C$39,0)+Inputs!$B$40*MAX(F206-Inputs!$C$40,0)+Inputs!$B$41*MAX(F206-Inputs!$C$41,0)+Inputs!$B$42*Inputs!$B$14+Inputs!$B$43*MIN(Loan_Sample!I186/Inputs!$B$17,1)+Inputs!$B$44*MIN(E206,Inputs!$B$18)+Inputs!$B$45*Loan_Sample!C186</f>
        <v>-3.64213999435389</v>
      </c>
      <c r="R206" s="0" t="n">
        <f aca="false">MIN(1-Inputs!$B$13,MAX(Inputs!$B$13,1/(1+EXP(-(Inputs!$B$15*Q206+Inputs!$B$16)))))</f>
        <v>0.0237003543975183</v>
      </c>
    </row>
    <row r="207" customFormat="false" ht="15" hidden="false" customHeight="false" outlineLevel="0" collapsed="false">
      <c r="A207" s="0" t="n">
        <f aca="false">Loan_Sample!A187</f>
        <v>5200</v>
      </c>
      <c r="B207" s="0" t="n">
        <f aca="false">Loan_Sample!U187</f>
        <v>357279.97</v>
      </c>
      <c r="C207" s="0" t="n">
        <f aca="false">Loan_Sample!K187+Inputs!$B$26</f>
        <v>5.03333330154419</v>
      </c>
      <c r="D207" s="0" t="n">
        <f aca="false">Loan_Sample!L187+Inputs!$B$26</f>
        <v>-3.50000047683716</v>
      </c>
      <c r="E207" s="0" t="n">
        <f aca="false">Loan_Sample!E187/(1+Inputs!$B$25/100)</f>
        <v>79.5624313354492</v>
      </c>
      <c r="F207" s="0" t="n">
        <f aca="false">Loan_Sample!H187-Inputs!$B$24/100</f>
        <v>0.314333438873291</v>
      </c>
      <c r="G207" s="0" t="n">
        <f aca="false">IF(ISNUMBER(C207),INDEX(Scorecard!$D$54:$D$61,SUMPRODUCT(--(Scorecard!$G$54:$G$60&lt;C207))+1),Scorecard!$D$62)</f>
        <v>0.214429354789033</v>
      </c>
      <c r="H207" s="0" t="n">
        <f aca="false">IF(ISNUMBER(D207),INDEX(Scorecard!$D$63:$D$68,SUMPRODUCT(--(Scorecard!$G$63:$G$67&lt;D207))+1),Scorecard!$D$69)</f>
        <v>-0.340582194386522</v>
      </c>
      <c r="I207" s="0" t="n">
        <f aca="false">IF(ISNUMBER(E207),INDEX(Scorecard!$D$19:$D$26,SUMPRODUCT(--(Scorecard!$G$19:$G$25&lt;E207))+1),Scorecard!$D$27)</f>
        <v>-0.0341578513653732</v>
      </c>
      <c r="J207" s="0" t="n">
        <f aca="false">IF(ISNUMBER(F207),INDEX(Scorecard!$D$37:$D$44,SUMPRODUCT(--(Scorecard!$G$37:$G$43&lt;F207))+1),Scorecard!$D$45)</f>
        <v>-0.0679520129233634</v>
      </c>
      <c r="K207" s="0" t="n">
        <f aca="false">Inputs!$B$10+Scorecard!$J$5*Loan_Sample!Y187+Scorecard!$J$6*Loan_Sample!Z187+Scorecard!$J$7*I207+Scorecard!$J$8*Loan_Sample!AB187+Scorecard!$J$9*J207+Scorecard!$J$10*Loan_Sample!AD187+Scorecard!$J$11*G207+Scorecard!$J$12*H207</f>
        <v>-4.13276041394762</v>
      </c>
      <c r="L207" s="0" t="n">
        <f aca="false">MIN(1-Inputs!$B$13,MAX(Inputs!$B$13,1/(1+EXP(-(Inputs!$B$11*K207+Inputs!$B$12)))))</f>
        <v>0.0147390226348767</v>
      </c>
      <c r="M207" s="0" t="n">
        <f aca="false">Loan_Sample!AH187*Inputs!$B$4*B207</f>
        <v>1843.08514768632</v>
      </c>
      <c r="N207" s="0" t="n">
        <f aca="false">L207*Inputs!$B$4*B207</f>
        <v>1843.08514768632</v>
      </c>
      <c r="O207" s="0" t="n">
        <f aca="false">Inputs!$B$37+Inputs!$B$38*MAX(Loan_Sample!H187-Inputs!$C$38,0)+Inputs!$B$39*MAX(Loan_Sample!H187-Inputs!$C$39,0)+Inputs!$B$40*MAX(Loan_Sample!H187-Inputs!$C$40,0)+Inputs!$B$41*MAX(Loan_Sample!H187-Inputs!$C$41,0)+Inputs!$B$42*Inputs!$B$14+Inputs!$B$43*MIN(Loan_Sample!I187/Inputs!$B$17,1)+Inputs!$B$44*MIN(Loan_Sample!E187,Inputs!$B$18)+Inputs!$B$45*Loan_Sample!C187</f>
        <v>-5.52344783453182</v>
      </c>
      <c r="P207" s="0" t="n">
        <f aca="false">MIN(1-Inputs!$B$13,MAX(Inputs!$B$13,1/(1+EXP(-(Inputs!$B$15*O207+Inputs!$B$16)))))</f>
        <v>0.00285180418475946</v>
      </c>
      <c r="Q207" s="0" t="n">
        <f aca="false">Inputs!$B$37+Inputs!$B$38*MAX(F207-Inputs!$C$38,0)+Inputs!$B$39*MAX(F207-Inputs!$C$39,0)+Inputs!$B$40*MAX(F207-Inputs!$C$40,0)+Inputs!$B$41*MAX(F207-Inputs!$C$41,0)+Inputs!$B$42*Inputs!$B$14+Inputs!$B$43*MIN(Loan_Sample!I187/Inputs!$B$17,1)+Inputs!$B$44*MIN(E207,Inputs!$B$18)+Inputs!$B$45*Loan_Sample!C187</f>
        <v>-5.52344783453182</v>
      </c>
      <c r="R207" s="0" t="n">
        <f aca="false">MIN(1-Inputs!$B$13,MAX(Inputs!$B$13,1/(1+EXP(-(Inputs!$B$15*Q207+Inputs!$B$16)))))</f>
        <v>0.00285180418475946</v>
      </c>
    </row>
    <row r="208" customFormat="false" ht="15" hidden="false" customHeight="false" outlineLevel="0" collapsed="false">
      <c r="A208" s="0" t="n">
        <f aca="false">Loan_Sample!A188</f>
        <v>5202</v>
      </c>
      <c r="B208" s="0" t="n">
        <f aca="false">Loan_Sample!U188</f>
        <v>131975.34</v>
      </c>
      <c r="C208" s="0" t="n">
        <f aca="false">Loan_Sample!K188+Inputs!$B$26</f>
        <v>6.63333320617676</v>
      </c>
      <c r="D208" s="0" t="n">
        <f aca="false">Loan_Sample!L188+Inputs!$B$26</f>
        <v>2.71025633811951</v>
      </c>
      <c r="E208" s="0" t="n">
        <f aca="false">Loan_Sample!E188/(1+Inputs!$B$25/100)</f>
        <v>59.292724609375</v>
      </c>
      <c r="F208" s="0" t="n">
        <f aca="false">Loan_Sample!H188-Inputs!$B$24/100</f>
        <v>1.39533305168152</v>
      </c>
      <c r="G208" s="0" t="n">
        <f aca="false">IF(ISNUMBER(C208),INDEX(Scorecard!$D$54:$D$61,SUMPRODUCT(--(Scorecard!$G$54:$G$60&lt;C208))+1),Scorecard!$D$62)</f>
        <v>-0.357264871923982</v>
      </c>
      <c r="H208" s="0" t="n">
        <f aca="false">IF(ISNUMBER(D208),INDEX(Scorecard!$D$63:$D$68,SUMPRODUCT(--(Scorecard!$G$63:$G$67&lt;D208))+1),Scorecard!$D$69)</f>
        <v>0.322484508656054</v>
      </c>
      <c r="I208" s="0" t="n">
        <f aca="false">IF(ISNUMBER(E208),INDEX(Scorecard!$D$19:$D$26,SUMPRODUCT(--(Scorecard!$G$19:$G$25&lt;E208))+1),Scorecard!$D$27)</f>
        <v>0.267179331770092</v>
      </c>
      <c r="J208" s="0" t="n">
        <f aca="false">IF(ISNUMBER(F208),INDEX(Scorecard!$D$37:$D$44,SUMPRODUCT(--(Scorecard!$G$37:$G$43&lt;F208))+1),Scorecard!$D$45)</f>
        <v>-0.975503570149195</v>
      </c>
      <c r="K208" s="0" t="n">
        <f aca="false">Inputs!$B$10+Scorecard!$J$5*Loan_Sample!Y188+Scorecard!$J$6*Loan_Sample!Z188+Scorecard!$J$7*I208+Scorecard!$J$8*Loan_Sample!AB188+Scorecard!$J$9*J208+Scorecard!$J$10*Loan_Sample!AD188+Scorecard!$J$11*G208+Scorecard!$J$12*H208</f>
        <v>-4.29803056131131</v>
      </c>
      <c r="L208" s="0" t="n">
        <f aca="false">MIN(1-Inputs!$B$13,MAX(Inputs!$B$13,1/(1+EXP(-(Inputs!$B$11*K208+Inputs!$B$12)))))</f>
        <v>0.0123874431789972</v>
      </c>
      <c r="M208" s="0" t="n">
        <f aca="false">Loan_Sample!AH188*Inputs!$B$4*B208</f>
        <v>572.192958847592</v>
      </c>
      <c r="N208" s="0" t="n">
        <f aca="false">L208*Inputs!$B$4*B208</f>
        <v>572.192958847592</v>
      </c>
      <c r="O208" s="0" t="n">
        <f aca="false">Inputs!$B$37+Inputs!$B$38*MAX(Loan_Sample!H188-Inputs!$C$38,0)+Inputs!$B$39*MAX(Loan_Sample!H188-Inputs!$C$39,0)+Inputs!$B$40*MAX(Loan_Sample!H188-Inputs!$C$40,0)+Inputs!$B$41*MAX(Loan_Sample!H188-Inputs!$C$41,0)+Inputs!$B$42*Inputs!$B$14+Inputs!$B$43*MIN(Loan_Sample!I188/Inputs!$B$17,1)+Inputs!$B$44*MIN(Loan_Sample!E188,Inputs!$B$18)+Inputs!$B$45*Loan_Sample!C188</f>
        <v>-3.317651022981</v>
      </c>
      <c r="P208" s="0" t="n">
        <f aca="false">MIN(1-Inputs!$B$13,MAX(Inputs!$B$13,1/(1+EXP(-(Inputs!$B$15*O208+Inputs!$B$16)))))</f>
        <v>0.0339147858871405</v>
      </c>
      <c r="Q208" s="0" t="n">
        <f aca="false">Inputs!$B$37+Inputs!$B$38*MAX(F208-Inputs!$C$38,0)+Inputs!$B$39*MAX(F208-Inputs!$C$39,0)+Inputs!$B$40*MAX(F208-Inputs!$C$40,0)+Inputs!$B$41*MAX(F208-Inputs!$C$41,0)+Inputs!$B$42*Inputs!$B$14+Inputs!$B$43*MIN(Loan_Sample!I188/Inputs!$B$17,1)+Inputs!$B$44*MIN(E208,Inputs!$B$18)+Inputs!$B$45*Loan_Sample!C188</f>
        <v>-3.317651022981</v>
      </c>
      <c r="R208" s="0" t="n">
        <f aca="false">MIN(1-Inputs!$B$13,MAX(Inputs!$B$13,1/(1+EXP(-(Inputs!$B$15*Q208+Inputs!$B$16)))))</f>
        <v>0.0339147858871405</v>
      </c>
    </row>
    <row r="209" customFormat="false" ht="15" hidden="false" customHeight="false" outlineLevel="0" collapsed="false">
      <c r="A209" s="0" t="n">
        <f aca="false">Loan_Sample!A189</f>
        <v>5312</v>
      </c>
      <c r="B209" s="0" t="n">
        <f aca="false">Loan_Sample!U189</f>
        <v>174554.95</v>
      </c>
      <c r="C209" s="0" t="n">
        <f aca="false">Loan_Sample!K189+Inputs!$B$26</f>
        <v>9.3333330154419</v>
      </c>
      <c r="D209" s="0" t="n">
        <f aca="false">Loan_Sample!L189+Inputs!$B$26</f>
        <v>5.0717945098877</v>
      </c>
      <c r="E209" s="0" t="n">
        <f aca="false">Loan_Sample!E189/(1+Inputs!$B$25/100)</f>
        <v>77.3124847412109</v>
      </c>
      <c r="F209" s="0" t="n">
        <f aca="false">Loan_Sample!H189-Inputs!$B$24/100</f>
        <v>0.721666574478149</v>
      </c>
      <c r="G209" s="0" t="n">
        <f aca="false">IF(ISNUMBER(C209),INDEX(Scorecard!$D$54:$D$61,SUMPRODUCT(--(Scorecard!$G$54:$G$60&lt;C209))+1),Scorecard!$D$62)</f>
        <v>-0.541917179454542</v>
      </c>
      <c r="H209" s="0" t="n">
        <f aca="false">IF(ISNUMBER(D209),INDEX(Scorecard!$D$63:$D$68,SUMPRODUCT(--(Scorecard!$G$63:$G$67&lt;D209))+1),Scorecard!$D$69)</f>
        <v>0.322484508656054</v>
      </c>
      <c r="I209" s="0" t="n">
        <f aca="false">IF(ISNUMBER(E209),INDEX(Scorecard!$D$19:$D$26,SUMPRODUCT(--(Scorecard!$G$19:$G$25&lt;E209))+1),Scorecard!$D$27)</f>
        <v>-0.0341578513653732</v>
      </c>
      <c r="J209" s="0" t="n">
        <f aca="false">IF(ISNUMBER(F209),INDEX(Scorecard!$D$37:$D$44,SUMPRODUCT(--(Scorecard!$G$37:$G$43&lt;F209))+1),Scorecard!$D$45)</f>
        <v>-0.569454719285959</v>
      </c>
      <c r="K209" s="0" t="n">
        <f aca="false">Inputs!$B$10+Scorecard!$J$5*Loan_Sample!Y189+Scorecard!$J$6*Loan_Sample!Z189+Scorecard!$J$7*I209+Scorecard!$J$8*Loan_Sample!AB189+Scorecard!$J$9*J209+Scorecard!$J$10*Loan_Sample!AD189+Scorecard!$J$11*G209+Scorecard!$J$12*H209</f>
        <v>-4.18181793981764</v>
      </c>
      <c r="L209" s="0" t="n">
        <f aca="false">MIN(1-Inputs!$B$13,MAX(Inputs!$B$13,1/(1+EXP(-(Inputs!$B$11*K209+Inputs!$B$12)))))</f>
        <v>0.0139984737576514</v>
      </c>
      <c r="M209" s="0" t="n">
        <f aca="false">Loan_Sample!AH189*Inputs!$B$4*B209</f>
        <v>855.226010395103</v>
      </c>
      <c r="N209" s="0" t="n">
        <f aca="false">L209*Inputs!$B$4*B209</f>
        <v>855.226010395103</v>
      </c>
      <c r="O209" s="0" t="n">
        <f aca="false">Inputs!$B$37+Inputs!$B$38*MAX(Loan_Sample!H189-Inputs!$C$38,0)+Inputs!$B$39*MAX(Loan_Sample!H189-Inputs!$C$39,0)+Inputs!$B$40*MAX(Loan_Sample!H189-Inputs!$C$40,0)+Inputs!$B$41*MAX(Loan_Sample!H189-Inputs!$C$41,0)+Inputs!$B$42*Inputs!$B$14+Inputs!$B$43*MIN(Loan_Sample!I189/Inputs!$B$17,1)+Inputs!$B$44*MIN(Loan_Sample!E189,Inputs!$B$18)+Inputs!$B$45*Loan_Sample!C189</f>
        <v>-4.18134660268634</v>
      </c>
      <c r="P209" s="0" t="n">
        <f aca="false">MIN(1-Inputs!$B$13,MAX(Inputs!$B$13,1/(1+EXP(-(Inputs!$B$15*O209+Inputs!$B$16)))))</f>
        <v>0.0129804068241988</v>
      </c>
      <c r="Q209" s="0" t="n">
        <f aca="false">Inputs!$B$37+Inputs!$B$38*MAX(F209-Inputs!$C$38,0)+Inputs!$B$39*MAX(F209-Inputs!$C$39,0)+Inputs!$B$40*MAX(F209-Inputs!$C$40,0)+Inputs!$B$41*MAX(F209-Inputs!$C$41,0)+Inputs!$B$42*Inputs!$B$14+Inputs!$B$43*MIN(Loan_Sample!I189/Inputs!$B$17,1)+Inputs!$B$44*MIN(E209,Inputs!$B$18)+Inputs!$B$45*Loan_Sample!C189</f>
        <v>-4.18134660268634</v>
      </c>
      <c r="R209" s="0" t="n">
        <f aca="false">MIN(1-Inputs!$B$13,MAX(Inputs!$B$13,1/(1+EXP(-(Inputs!$B$15*Q209+Inputs!$B$16)))))</f>
        <v>0.0129804068241988</v>
      </c>
    </row>
    <row r="210" customFormat="false" ht="15" hidden="false" customHeight="false" outlineLevel="0" collapsed="false">
      <c r="A210" s="0" t="n">
        <f aca="false">Loan_Sample!A190</f>
        <v>5322</v>
      </c>
      <c r="B210" s="0" t="n">
        <f aca="false">Loan_Sample!U190</f>
        <v>82164.72</v>
      </c>
      <c r="C210" s="0" t="n">
        <f aca="false">Loan_Sample!K190+Inputs!$B$26</f>
        <v>5.25833320617676</v>
      </c>
      <c r="D210" s="0" t="n">
        <f aca="false">Loan_Sample!L190+Inputs!$B$26</f>
        <v>-1.875</v>
      </c>
      <c r="E210" s="0" t="n">
        <f aca="false">Loan_Sample!E190/(1+Inputs!$B$25/100)</f>
        <v>76.6350631713867</v>
      </c>
      <c r="F210" s="0" t="n">
        <f aca="false">Loan_Sample!H190-Inputs!$B$24/100</f>
        <v>0.112333297729492</v>
      </c>
      <c r="G210" s="0" t="n">
        <f aca="false">IF(ISNUMBER(C210),INDEX(Scorecard!$D$54:$D$61,SUMPRODUCT(--(Scorecard!$G$54:$G$60&lt;C210))+1),Scorecard!$D$62)</f>
        <v>0.126303549215828</v>
      </c>
      <c r="H210" s="0" t="n">
        <f aca="false">IF(ISNUMBER(D210),INDEX(Scorecard!$D$63:$D$68,SUMPRODUCT(--(Scorecard!$G$63:$G$67&lt;D210))+1),Scorecard!$D$69)</f>
        <v>-0.340582194386522</v>
      </c>
      <c r="I210" s="0" t="n">
        <f aca="false">IF(ISNUMBER(E210),INDEX(Scorecard!$D$19:$D$26,SUMPRODUCT(--(Scorecard!$G$19:$G$25&lt;E210))+1),Scorecard!$D$27)</f>
        <v>-0.0341578513653732</v>
      </c>
      <c r="J210" s="0" t="n">
        <f aca="false">IF(ISNUMBER(F210),INDEX(Scorecard!$D$37:$D$44,SUMPRODUCT(--(Scorecard!$G$37:$G$43&lt;F210))+1),Scorecard!$D$45)</f>
        <v>0.102184252677548</v>
      </c>
      <c r="K210" s="0" t="n">
        <f aca="false">Inputs!$B$10+Scorecard!$J$5*Loan_Sample!Y190+Scorecard!$J$6*Loan_Sample!Z190+Scorecard!$J$7*I210+Scorecard!$J$8*Loan_Sample!AB190+Scorecard!$J$9*J210+Scorecard!$J$10*Loan_Sample!AD190+Scorecard!$J$11*G210+Scorecard!$J$12*H210</f>
        <v>-3.09654981842733</v>
      </c>
      <c r="L210" s="0" t="n">
        <f aca="false">MIN(1-Inputs!$B$13,MAX(Inputs!$B$13,1/(1+EXP(-(Inputs!$B$11*K210+Inputs!$B$12)))))</f>
        <v>0.0432032793145928</v>
      </c>
      <c r="M210" s="0" t="n">
        <f aca="false">Loan_Sample!AH190*Inputs!$B$4*B210</f>
        <v>1242.42487178786</v>
      </c>
      <c r="N210" s="0" t="n">
        <f aca="false">L210*Inputs!$B$4*B210</f>
        <v>1242.42487178786</v>
      </c>
      <c r="O210" s="0" t="n">
        <f aca="false">Inputs!$B$37+Inputs!$B$38*MAX(Loan_Sample!H190-Inputs!$C$38,0)+Inputs!$B$39*MAX(Loan_Sample!H190-Inputs!$C$39,0)+Inputs!$B$40*MAX(Loan_Sample!H190-Inputs!$C$40,0)+Inputs!$B$41*MAX(Loan_Sample!H190-Inputs!$C$41,0)+Inputs!$B$42*Inputs!$B$14+Inputs!$B$43*MIN(Loan_Sample!I190/Inputs!$B$17,1)+Inputs!$B$44*MIN(Loan_Sample!E190,Inputs!$B$18)+Inputs!$B$45*Loan_Sample!C190</f>
        <v>-5.72344770192464</v>
      </c>
      <c r="P210" s="0" t="n">
        <f aca="false">MIN(1-Inputs!$B$13,MAX(Inputs!$B$13,1/(1+EXP(-(Inputs!$B$15*O210+Inputs!$B$16)))))</f>
        <v>0.00227316335816454</v>
      </c>
      <c r="Q210" s="0" t="n">
        <f aca="false">Inputs!$B$37+Inputs!$B$38*MAX(F210-Inputs!$C$38,0)+Inputs!$B$39*MAX(F210-Inputs!$C$39,0)+Inputs!$B$40*MAX(F210-Inputs!$C$40,0)+Inputs!$B$41*MAX(F210-Inputs!$C$41,0)+Inputs!$B$42*Inputs!$B$14+Inputs!$B$43*MIN(Loan_Sample!I190/Inputs!$B$17,1)+Inputs!$B$44*MIN(E210,Inputs!$B$18)+Inputs!$B$45*Loan_Sample!C190</f>
        <v>-5.72344770192464</v>
      </c>
      <c r="R210" s="0" t="n">
        <f aca="false">MIN(1-Inputs!$B$13,MAX(Inputs!$B$13,1/(1+EXP(-(Inputs!$B$15*Q210+Inputs!$B$16)))))</f>
        <v>0.00227316335816454</v>
      </c>
    </row>
    <row r="211" customFormat="false" ht="15" hidden="false" customHeight="false" outlineLevel="0" collapsed="false">
      <c r="A211" s="0" t="n">
        <f aca="false">Loan_Sample!A191</f>
        <v>5332</v>
      </c>
      <c r="B211" s="0" t="n">
        <f aca="false">Loan_Sample!U191</f>
        <v>157065.25</v>
      </c>
      <c r="C211" s="0" t="n">
        <f aca="false">Loan_Sample!K191+Inputs!$B$26</f>
        <v>4.15833330154419</v>
      </c>
      <c r="D211" s="0" t="n">
        <f aca="false">Loan_Sample!L191+Inputs!$B$26</f>
        <v>-1.875</v>
      </c>
      <c r="E211" s="0" t="n">
        <f aca="false">Loan_Sample!E191/(1+Inputs!$B$25/100)</f>
        <v>82.7928009033203</v>
      </c>
      <c r="F211" s="0" t="n">
        <f aca="false">Loan_Sample!H191-Inputs!$B$24/100</f>
        <v>-0.312666654586792</v>
      </c>
      <c r="G211" s="0" t="n">
        <f aca="false">IF(ISNUMBER(C211),INDEX(Scorecard!$D$54:$D$61,SUMPRODUCT(--(Scorecard!$G$54:$G$60&lt;C211))+1),Scorecard!$D$62)</f>
        <v>0.489050497890326</v>
      </c>
      <c r="H211" s="0" t="n">
        <f aca="false">IF(ISNUMBER(D211),INDEX(Scorecard!$D$63:$D$68,SUMPRODUCT(--(Scorecard!$G$63:$G$67&lt;D211))+1),Scorecard!$D$69)</f>
        <v>-0.340582194386522</v>
      </c>
      <c r="I211" s="0" t="n">
        <f aca="false">IF(ISNUMBER(E211),INDEX(Scorecard!$D$19:$D$26,SUMPRODUCT(--(Scorecard!$G$19:$G$25&lt;E211))+1),Scorecard!$D$27)</f>
        <v>-0.219855970853228</v>
      </c>
      <c r="J211" s="0" t="n">
        <f aca="false">IF(ISNUMBER(F211),INDEX(Scorecard!$D$37:$D$44,SUMPRODUCT(--(Scorecard!$G$37:$G$43&lt;F211))+1),Scorecard!$D$45)</f>
        <v>0.769716833645565</v>
      </c>
      <c r="K211" s="0" t="n">
        <f aca="false">Inputs!$B$10+Scorecard!$J$5*Loan_Sample!Y191+Scorecard!$J$6*Loan_Sample!Z191+Scorecard!$J$7*I211+Scorecard!$J$8*Loan_Sample!AB191+Scorecard!$J$9*J211+Scorecard!$J$10*Loan_Sample!AD191+Scorecard!$J$11*G211+Scorecard!$J$12*H211</f>
        <v>-4.80689248033013</v>
      </c>
      <c r="L211" s="0" t="n">
        <f aca="false">MIN(1-Inputs!$B$13,MAX(Inputs!$B$13,1/(1+EXP(-(Inputs!$B$11*K211+Inputs!$B$12)))))</f>
        <v>0.00723819248638809</v>
      </c>
      <c r="M211" s="0" t="n">
        <f aca="false">Loan_Sample!AH191*Inputs!$B$4*B211</f>
        <v>397.903979347933</v>
      </c>
      <c r="N211" s="0" t="n">
        <f aca="false">L211*Inputs!$B$4*B211</f>
        <v>397.903979347933</v>
      </c>
      <c r="O211" s="0" t="n">
        <f aca="false">Inputs!$B$37+Inputs!$B$38*MAX(Loan_Sample!H191-Inputs!$C$38,0)+Inputs!$B$39*MAX(Loan_Sample!H191-Inputs!$C$39,0)+Inputs!$B$40*MAX(Loan_Sample!H191-Inputs!$C$40,0)+Inputs!$B$41*MAX(Loan_Sample!H191-Inputs!$C$41,0)+Inputs!$B$42*Inputs!$B$14+Inputs!$B$43*MIN(Loan_Sample!I191/Inputs!$B$17,1)+Inputs!$B$44*MIN(Loan_Sample!E191,Inputs!$B$18)+Inputs!$B$45*Loan_Sample!C191</f>
        <v>-6.08186267264865</v>
      </c>
      <c r="P211" s="0" t="n">
        <f aca="false">MIN(1-Inputs!$B$13,MAX(Inputs!$B$13,1/(1+EXP(-(Inputs!$B$15*O211+Inputs!$B$16)))))</f>
        <v>0.00151359528541555</v>
      </c>
      <c r="Q211" s="0" t="n">
        <f aca="false">Inputs!$B$37+Inputs!$B$38*MAX(F211-Inputs!$C$38,0)+Inputs!$B$39*MAX(F211-Inputs!$C$39,0)+Inputs!$B$40*MAX(F211-Inputs!$C$40,0)+Inputs!$B$41*MAX(F211-Inputs!$C$41,0)+Inputs!$B$42*Inputs!$B$14+Inputs!$B$43*MIN(Loan_Sample!I191/Inputs!$B$17,1)+Inputs!$B$44*MIN(E211,Inputs!$B$18)+Inputs!$B$45*Loan_Sample!C191</f>
        <v>-6.08186267264865</v>
      </c>
      <c r="R211" s="0" t="n">
        <f aca="false">MIN(1-Inputs!$B$13,MAX(Inputs!$B$13,1/(1+EXP(-(Inputs!$B$15*Q211+Inputs!$B$16)))))</f>
        <v>0.00151359528541555</v>
      </c>
    </row>
    <row r="212" customFormat="false" ht="15" hidden="false" customHeight="false" outlineLevel="0" collapsed="false">
      <c r="A212" s="0" t="n">
        <f aca="false">Loan_Sample!A192</f>
        <v>5336</v>
      </c>
      <c r="B212" s="0" t="n">
        <f aca="false">Loan_Sample!U192</f>
        <v>237449.6</v>
      </c>
      <c r="C212" s="0" t="n">
        <f aca="false">Loan_Sample!K192+Inputs!$B$26</f>
        <v>4.42307710647583</v>
      </c>
      <c r="D212" s="0" t="n">
        <f aca="false">Loan_Sample!L192+Inputs!$B$26</f>
        <v>-0.276922702789307</v>
      </c>
      <c r="E212" s="0" t="n">
        <f aca="false">Loan_Sample!E192/(1+Inputs!$B$25/100)</f>
        <v>57.6563034057617</v>
      </c>
      <c r="F212" s="0" t="n">
        <f aca="false">Loan_Sample!H192-Inputs!$B$24/100</f>
        <v>-0.114333391189575</v>
      </c>
      <c r="G212" s="0" t="n">
        <f aca="false">IF(ISNUMBER(C212),INDEX(Scorecard!$D$54:$D$61,SUMPRODUCT(--(Scorecard!$G$54:$G$60&lt;C212))+1),Scorecard!$D$62)</f>
        <v>0.409483001259379</v>
      </c>
      <c r="H212" s="0" t="n">
        <f aca="false">IF(ISNUMBER(D212),INDEX(Scorecard!$D$63:$D$68,SUMPRODUCT(--(Scorecard!$G$63:$G$67&lt;D212))+1),Scorecard!$D$69)</f>
        <v>0.322484508656054</v>
      </c>
      <c r="I212" s="0" t="n">
        <f aca="false">IF(ISNUMBER(E212),INDEX(Scorecard!$D$19:$D$26,SUMPRODUCT(--(Scorecard!$G$19:$G$25&lt;E212))+1),Scorecard!$D$27)</f>
        <v>0.285899340811827</v>
      </c>
      <c r="J212" s="0" t="n">
        <f aca="false">IF(ISNUMBER(F212),INDEX(Scorecard!$D$37:$D$44,SUMPRODUCT(--(Scorecard!$G$37:$G$43&lt;F212))+1),Scorecard!$D$45)</f>
        <v>0.330501541082344</v>
      </c>
      <c r="K212" s="0" t="n">
        <f aca="false">Inputs!$B$10+Scorecard!$J$5*Loan_Sample!Y192+Scorecard!$J$6*Loan_Sample!Z192+Scorecard!$J$7*I212+Scorecard!$J$8*Loan_Sample!AB192+Scorecard!$J$9*J212+Scorecard!$J$10*Loan_Sample!AD192+Scorecard!$J$11*G212+Scorecard!$J$12*H212</f>
        <v>-5.19047099771602</v>
      </c>
      <c r="L212" s="0" t="n">
        <f aca="false">MIN(1-Inputs!$B$13,MAX(Inputs!$B$13,1/(1+EXP(-(Inputs!$B$11*K212+Inputs!$B$12)))))</f>
        <v>0.0048204151526288</v>
      </c>
      <c r="M212" s="0" t="n">
        <f aca="false">Loan_Sample!AH192*Inputs!$B$4*B212</f>
        <v>400.611977438977</v>
      </c>
      <c r="N212" s="0" t="n">
        <f aca="false">L212*Inputs!$B$4*B212</f>
        <v>400.611977438977</v>
      </c>
      <c r="O212" s="0" t="n">
        <f aca="false">Inputs!$B$37+Inputs!$B$38*MAX(Loan_Sample!H192-Inputs!$C$38,0)+Inputs!$B$39*MAX(Loan_Sample!H192-Inputs!$C$39,0)+Inputs!$B$40*MAX(Loan_Sample!H192-Inputs!$C$40,0)+Inputs!$B$41*MAX(Loan_Sample!H192-Inputs!$C$41,0)+Inputs!$B$42*Inputs!$B$14+Inputs!$B$43*MIN(Loan_Sample!I192/Inputs!$B$17,1)+Inputs!$B$44*MIN(Loan_Sample!E192,Inputs!$B$18)+Inputs!$B$45*Loan_Sample!C192</f>
        <v>-5.54987665132912</v>
      </c>
      <c r="P212" s="0" t="n">
        <f aca="false">MIN(1-Inputs!$B$13,MAX(Inputs!$B$13,1/(1+EXP(-(Inputs!$B$15*O212+Inputs!$B$16)))))</f>
        <v>0.00276763180490699</v>
      </c>
      <c r="Q212" s="0" t="n">
        <f aca="false">Inputs!$B$37+Inputs!$B$38*MAX(F212-Inputs!$C$38,0)+Inputs!$B$39*MAX(F212-Inputs!$C$39,0)+Inputs!$B$40*MAX(F212-Inputs!$C$40,0)+Inputs!$B$41*MAX(F212-Inputs!$C$41,0)+Inputs!$B$42*Inputs!$B$14+Inputs!$B$43*MIN(Loan_Sample!I192/Inputs!$B$17,1)+Inputs!$B$44*MIN(E212,Inputs!$B$18)+Inputs!$B$45*Loan_Sample!C192</f>
        <v>-5.54987665132912</v>
      </c>
      <c r="R212" s="0" t="n">
        <f aca="false">MIN(1-Inputs!$B$13,MAX(Inputs!$B$13,1/(1+EXP(-(Inputs!$B$15*Q212+Inputs!$B$16)))))</f>
        <v>0.00276763180490699</v>
      </c>
    </row>
    <row r="213" customFormat="false" ht="15" hidden="false" customHeight="false" outlineLevel="0" collapsed="false">
      <c r="A213" s="0" t="n">
        <f aca="false">Loan_Sample!A193</f>
        <v>5381</v>
      </c>
      <c r="B213" s="0" t="n">
        <f aca="false">Loan_Sample!U193</f>
        <v>101068.016</v>
      </c>
      <c r="C213" s="0" t="n">
        <f aca="false">Loan_Sample!K193+Inputs!$B$26</f>
        <v>5.00833320617676</v>
      </c>
      <c r="D213" s="0" t="n">
        <f aca="false">Loan_Sample!L193+Inputs!$B$26</f>
        <v>-1.125</v>
      </c>
      <c r="E213" s="0" t="n">
        <f aca="false">Loan_Sample!E193/(1+Inputs!$B$25/100)</f>
        <v>66.2249374389648</v>
      </c>
      <c r="F213" s="0" t="n">
        <f aca="false">Loan_Sample!H193-Inputs!$B$24/100</f>
        <v>-1.78633308410645</v>
      </c>
      <c r="G213" s="0" t="n">
        <f aca="false">IF(ISNUMBER(C213),INDEX(Scorecard!$D$54:$D$61,SUMPRODUCT(--(Scorecard!$G$54:$G$60&lt;C213))+1),Scorecard!$D$62)</f>
        <v>0.214429354789033</v>
      </c>
      <c r="H213" s="0" t="n">
        <f aca="false">IF(ISNUMBER(D213),INDEX(Scorecard!$D$63:$D$68,SUMPRODUCT(--(Scorecard!$G$63:$G$67&lt;D213))+1),Scorecard!$D$69)</f>
        <v>-0.340582194386522</v>
      </c>
      <c r="I213" s="0" t="n">
        <f aca="false">IF(ISNUMBER(E213),INDEX(Scorecard!$D$19:$D$26,SUMPRODUCT(--(Scorecard!$G$19:$G$25&lt;E213))+1),Scorecard!$D$27)</f>
        <v>0.0530843085177338</v>
      </c>
      <c r="J213" s="0" t="n">
        <f aca="false">IF(ISNUMBER(F213),INDEX(Scorecard!$D$37:$D$44,SUMPRODUCT(--(Scorecard!$G$37:$G$43&lt;F213))+1),Scorecard!$D$45)</f>
        <v>1.35057635045042</v>
      </c>
      <c r="K213" s="0" t="n">
        <f aca="false">Inputs!$B$10+Scorecard!$J$5*Loan_Sample!Y193+Scorecard!$J$6*Loan_Sample!Z193+Scorecard!$J$7*I213+Scorecard!$J$8*Loan_Sample!AB193+Scorecard!$J$9*J213+Scorecard!$J$10*Loan_Sample!AD193+Scorecard!$J$11*G213+Scorecard!$J$12*H213</f>
        <v>-5.26568807600829</v>
      </c>
      <c r="L213" s="0" t="n">
        <f aca="false">MIN(1-Inputs!$B$13,MAX(Inputs!$B$13,1/(1+EXP(-(Inputs!$B$11*K213+Inputs!$B$12)))))</f>
        <v>0.0044506071764372</v>
      </c>
      <c r="M213" s="0" t="n">
        <f aca="false">Loan_Sample!AH193*Inputs!$B$4*B213</f>
        <v>157.434913061254</v>
      </c>
      <c r="N213" s="0" t="n">
        <f aca="false">L213*Inputs!$B$4*B213</f>
        <v>157.434913061254</v>
      </c>
      <c r="O213" s="0" t="n">
        <f aca="false">Inputs!$B$37+Inputs!$B$38*MAX(Loan_Sample!H193-Inputs!$C$38,0)+Inputs!$B$39*MAX(Loan_Sample!H193-Inputs!$C$39,0)+Inputs!$B$40*MAX(Loan_Sample!H193-Inputs!$C$40,0)+Inputs!$B$41*MAX(Loan_Sample!H193-Inputs!$C$41,0)+Inputs!$B$42*Inputs!$B$14+Inputs!$B$43*MIN(Loan_Sample!I193/Inputs!$B$17,1)+Inputs!$B$44*MIN(Loan_Sample!E193,Inputs!$B$18)+Inputs!$B$45*Loan_Sample!C193</f>
        <v>-5.45923871151206</v>
      </c>
      <c r="P213" s="0" t="n">
        <f aca="false">MIN(1-Inputs!$B$13,MAX(Inputs!$B$13,1/(1+EXP(-(Inputs!$B$15*O213+Inputs!$B$16)))))</f>
        <v>0.00306708854595758</v>
      </c>
      <c r="Q213" s="0" t="n">
        <f aca="false">Inputs!$B$37+Inputs!$B$38*MAX(F213-Inputs!$C$38,0)+Inputs!$B$39*MAX(F213-Inputs!$C$39,0)+Inputs!$B$40*MAX(F213-Inputs!$C$40,0)+Inputs!$B$41*MAX(F213-Inputs!$C$41,0)+Inputs!$B$42*Inputs!$B$14+Inputs!$B$43*MIN(Loan_Sample!I193/Inputs!$B$17,1)+Inputs!$B$44*MIN(E213,Inputs!$B$18)+Inputs!$B$45*Loan_Sample!C193</f>
        <v>-5.45923871151206</v>
      </c>
      <c r="R213" s="0" t="n">
        <f aca="false">MIN(1-Inputs!$B$13,MAX(Inputs!$B$13,1/(1+EXP(-(Inputs!$B$15*Q213+Inputs!$B$16)))))</f>
        <v>0.00306708854595758</v>
      </c>
    </row>
    <row r="214" customFormat="false" ht="15" hidden="false" customHeight="false" outlineLevel="0" collapsed="false">
      <c r="A214" s="0" t="n">
        <f aca="false">Loan_Sample!A194</f>
        <v>5392</v>
      </c>
      <c r="B214" s="0" t="n">
        <f aca="false">Loan_Sample!U194</f>
        <v>169173.06</v>
      </c>
      <c r="C214" s="0" t="n">
        <f aca="false">Loan_Sample!K194+Inputs!$B$26</f>
        <v>5.03333330154419</v>
      </c>
      <c r="D214" s="0" t="n">
        <f aca="false">Loan_Sample!L194+Inputs!$B$26</f>
        <v>-3.50000047683716</v>
      </c>
      <c r="E214" s="0" t="n">
        <f aca="false">Loan_Sample!E194/(1+Inputs!$B$25/100)</f>
        <v>76.0185699462891</v>
      </c>
      <c r="F214" s="0" t="n">
        <f aca="false">Loan_Sample!H194-Inputs!$B$24/100</f>
        <v>0.610333442687988</v>
      </c>
      <c r="G214" s="0" t="n">
        <f aca="false">IF(ISNUMBER(C214),INDEX(Scorecard!$D$54:$D$61,SUMPRODUCT(--(Scorecard!$G$54:$G$60&lt;C214))+1),Scorecard!$D$62)</f>
        <v>0.214429354789033</v>
      </c>
      <c r="H214" s="0" t="n">
        <f aca="false">IF(ISNUMBER(D214),INDEX(Scorecard!$D$63:$D$68,SUMPRODUCT(--(Scorecard!$G$63:$G$67&lt;D214))+1),Scorecard!$D$69)</f>
        <v>-0.340582194386522</v>
      </c>
      <c r="I214" s="0" t="n">
        <f aca="false">IF(ISNUMBER(E214),INDEX(Scorecard!$D$19:$D$26,SUMPRODUCT(--(Scorecard!$G$19:$G$25&lt;E214))+1),Scorecard!$D$27)</f>
        <v>-0.0341578513653732</v>
      </c>
      <c r="J214" s="0" t="n">
        <f aca="false">IF(ISNUMBER(F214),INDEX(Scorecard!$D$37:$D$44,SUMPRODUCT(--(Scorecard!$G$37:$G$43&lt;F214))+1),Scorecard!$D$45)</f>
        <v>-0.271229676926091</v>
      </c>
      <c r="K214" s="0" t="n">
        <f aca="false">Inputs!$B$10+Scorecard!$J$5*Loan_Sample!Y194+Scorecard!$J$6*Loan_Sample!Z194+Scorecard!$J$7*I214+Scorecard!$J$8*Loan_Sample!AB194+Scorecard!$J$9*J214+Scorecard!$J$10*Loan_Sample!AD194+Scorecard!$J$11*G214+Scorecard!$J$12*H214</f>
        <v>-5.45044337991996</v>
      </c>
      <c r="L214" s="0" t="n">
        <f aca="false">MIN(1-Inputs!$B$13,MAX(Inputs!$B$13,1/(1+EXP(-(Inputs!$B$11*K214+Inputs!$B$12)))))</f>
        <v>0.00365780669163016</v>
      </c>
      <c r="M214" s="0" t="n">
        <f aca="false">Loan_Sample!AH194*Inputs!$B$4*B214</f>
        <v>216.580822819042</v>
      </c>
      <c r="N214" s="0" t="n">
        <f aca="false">L214*Inputs!$B$4*B214</f>
        <v>216.580822819042</v>
      </c>
      <c r="O214" s="0" t="n">
        <f aca="false">Inputs!$B$37+Inputs!$B$38*MAX(Loan_Sample!H194-Inputs!$C$38,0)+Inputs!$B$39*MAX(Loan_Sample!H194-Inputs!$C$39,0)+Inputs!$B$40*MAX(Loan_Sample!H194-Inputs!$C$40,0)+Inputs!$B$41*MAX(Loan_Sample!H194-Inputs!$C$41,0)+Inputs!$B$42*Inputs!$B$14+Inputs!$B$43*MIN(Loan_Sample!I194/Inputs!$B$17,1)+Inputs!$B$44*MIN(Loan_Sample!E194,Inputs!$B$18)+Inputs!$B$45*Loan_Sample!C194</f>
        <v>-3.99463183095905</v>
      </c>
      <c r="P214" s="0" t="n">
        <f aca="false">MIN(1-Inputs!$B$13,MAX(Inputs!$B$13,1/(1+EXP(-(Inputs!$B$15*O214+Inputs!$B$16)))))</f>
        <v>0.0160007150699016</v>
      </c>
      <c r="Q214" s="0" t="n">
        <f aca="false">Inputs!$B$37+Inputs!$B$38*MAX(F214-Inputs!$C$38,0)+Inputs!$B$39*MAX(F214-Inputs!$C$39,0)+Inputs!$B$40*MAX(F214-Inputs!$C$40,0)+Inputs!$B$41*MAX(F214-Inputs!$C$41,0)+Inputs!$B$42*Inputs!$B$14+Inputs!$B$43*MIN(Loan_Sample!I194/Inputs!$B$17,1)+Inputs!$B$44*MIN(E214,Inputs!$B$18)+Inputs!$B$45*Loan_Sample!C194</f>
        <v>-3.99463183095905</v>
      </c>
      <c r="R214" s="0" t="n">
        <f aca="false">MIN(1-Inputs!$B$13,MAX(Inputs!$B$13,1/(1+EXP(-(Inputs!$B$15*Q214+Inputs!$B$16)))))</f>
        <v>0.0160007150699016</v>
      </c>
    </row>
    <row r="215" customFormat="false" ht="15" hidden="false" customHeight="false" outlineLevel="0" collapsed="false">
      <c r="A215" s="0" t="n">
        <f aca="false">Loan_Sample!A195</f>
        <v>5400</v>
      </c>
      <c r="B215" s="0" t="n">
        <f aca="false">Loan_Sample!U195</f>
        <v>284704.53</v>
      </c>
      <c r="C215" s="0" t="n">
        <f aca="false">Loan_Sample!K195+Inputs!$B$26</f>
        <v>5.19999980926514</v>
      </c>
      <c r="D215" s="0" t="n">
        <f aca="false">Loan_Sample!L195+Inputs!$B$26</f>
        <v>-0.208333492279053</v>
      </c>
      <c r="E215" s="0" t="n">
        <f aca="false">Loan_Sample!E195/(1+Inputs!$B$25/100)</f>
        <v>63.1862411499023</v>
      </c>
      <c r="F215" s="0" t="n">
        <f aca="false">Loan_Sample!H195-Inputs!$B$24/100</f>
        <v>-3.02533316612244</v>
      </c>
      <c r="G215" s="0" t="n">
        <f aca="false">IF(ISNUMBER(C215),INDEX(Scorecard!$D$54:$D$61,SUMPRODUCT(--(Scorecard!$G$54:$G$60&lt;C215))+1),Scorecard!$D$62)</f>
        <v>0.214429354789033</v>
      </c>
      <c r="H215" s="0" t="n">
        <f aca="false">IF(ISNUMBER(D215),INDEX(Scorecard!$D$63:$D$68,SUMPRODUCT(--(Scorecard!$G$63:$G$67&lt;D215))+1),Scorecard!$D$69)</f>
        <v>0.322484508656054</v>
      </c>
      <c r="I215" s="0" t="n">
        <f aca="false">IF(ISNUMBER(E215),INDEX(Scorecard!$D$19:$D$26,SUMPRODUCT(--(Scorecard!$G$19:$G$25&lt;E215))+1),Scorecard!$D$27)</f>
        <v>0.233621608745691</v>
      </c>
      <c r="J215" s="0" t="n">
        <f aca="false">IF(ISNUMBER(F215),INDEX(Scorecard!$D$37:$D$44,SUMPRODUCT(--(Scorecard!$G$37:$G$43&lt;F215))+1),Scorecard!$D$45)</f>
        <v>1.35057635045042</v>
      </c>
      <c r="K215" s="0" t="n">
        <f aca="false">Inputs!$B$10+Scorecard!$J$5*Loan_Sample!Y195+Scorecard!$J$6*Loan_Sample!Z195+Scorecard!$J$7*I215+Scorecard!$J$8*Loan_Sample!AB195+Scorecard!$J$9*J215+Scorecard!$J$10*Loan_Sample!AD195+Scorecard!$J$11*G215+Scorecard!$J$12*H215</f>
        <v>-3.59862768570365</v>
      </c>
      <c r="L215" s="0" t="n">
        <f aca="false">MIN(1-Inputs!$B$13,MAX(Inputs!$B$13,1/(1+EXP(-(Inputs!$B$11*K215+Inputs!$B$12)))))</f>
        <v>0.0257570088977963</v>
      </c>
      <c r="M215" s="0" t="n">
        <f aca="false">Loan_Sample!AH195*Inputs!$B$4*B215</f>
        <v>2566.59798935852</v>
      </c>
      <c r="N215" s="0" t="n">
        <f aca="false">L215*Inputs!$B$4*B215</f>
        <v>2566.59798935852</v>
      </c>
      <c r="O215" s="0" t="n">
        <f aca="false">Inputs!$B$37+Inputs!$B$38*MAX(Loan_Sample!H195-Inputs!$C$38,0)+Inputs!$B$39*MAX(Loan_Sample!H195-Inputs!$C$39,0)+Inputs!$B$40*MAX(Loan_Sample!H195-Inputs!$C$40,0)+Inputs!$B$41*MAX(Loan_Sample!H195-Inputs!$C$41,0)+Inputs!$B$42*Inputs!$B$14+Inputs!$B$43*MIN(Loan_Sample!I195/Inputs!$B$17,1)+Inputs!$B$44*MIN(Loan_Sample!E195,Inputs!$B$18)+Inputs!$B$45*Loan_Sample!C195</f>
        <v>-5.7310490871678</v>
      </c>
      <c r="P215" s="0" t="n">
        <f aca="false">MIN(1-Inputs!$B$13,MAX(Inputs!$B$13,1/(1+EXP(-(Inputs!$B$15*O215+Inputs!$B$16)))))</f>
        <v>0.00225364910320402</v>
      </c>
      <c r="Q215" s="0" t="n">
        <f aca="false">Inputs!$B$37+Inputs!$B$38*MAX(F215-Inputs!$C$38,0)+Inputs!$B$39*MAX(F215-Inputs!$C$39,0)+Inputs!$B$40*MAX(F215-Inputs!$C$40,0)+Inputs!$B$41*MAX(F215-Inputs!$C$41,0)+Inputs!$B$42*Inputs!$B$14+Inputs!$B$43*MIN(Loan_Sample!I195/Inputs!$B$17,1)+Inputs!$B$44*MIN(E215,Inputs!$B$18)+Inputs!$B$45*Loan_Sample!C195</f>
        <v>-5.7310490871678</v>
      </c>
      <c r="R215" s="0" t="n">
        <f aca="false">MIN(1-Inputs!$B$13,MAX(Inputs!$B$13,1/(1+EXP(-(Inputs!$B$15*Q215+Inputs!$B$16)))))</f>
        <v>0.00225364910320402</v>
      </c>
    </row>
    <row r="216" customFormat="false" ht="15" hidden="false" customHeight="false" outlineLevel="0" collapsed="false">
      <c r="A216" s="0" t="n">
        <f aca="false">Loan_Sample!A196</f>
        <v>5407</v>
      </c>
      <c r="B216" s="0" t="n">
        <f aca="false">Loan_Sample!U196</f>
        <v>185383.42</v>
      </c>
      <c r="C216" s="0" t="n">
        <f aca="false">Loan_Sample!K196+Inputs!$B$26</f>
        <v>6.73333311080933</v>
      </c>
      <c r="D216" s="0" t="n">
        <f aca="false">Loan_Sample!L196+Inputs!$B$26</f>
        <v>2.71025609970093</v>
      </c>
      <c r="E216" s="0" t="n">
        <f aca="false">Loan_Sample!E196/(1+Inputs!$B$25/100)</f>
        <v>77.8348083496094</v>
      </c>
      <c r="F216" s="0" t="n">
        <f aca="false">Loan_Sample!H196-Inputs!$B$24/100</f>
        <v>1.28133320808411</v>
      </c>
      <c r="G216" s="0" t="n">
        <f aca="false">IF(ISNUMBER(C216),INDEX(Scorecard!$D$54:$D$61,SUMPRODUCT(--(Scorecard!$G$54:$G$60&lt;C216))+1),Scorecard!$D$62)</f>
        <v>-0.357264871923982</v>
      </c>
      <c r="H216" s="0" t="n">
        <f aca="false">IF(ISNUMBER(D216),INDEX(Scorecard!$D$63:$D$68,SUMPRODUCT(--(Scorecard!$G$63:$G$67&lt;D216))+1),Scorecard!$D$69)</f>
        <v>0.322484508656054</v>
      </c>
      <c r="I216" s="0" t="n">
        <f aca="false">IF(ISNUMBER(E216),INDEX(Scorecard!$D$19:$D$26,SUMPRODUCT(--(Scorecard!$G$19:$G$25&lt;E216))+1),Scorecard!$D$27)</f>
        <v>-0.0341578513653732</v>
      </c>
      <c r="J216" s="0" t="n">
        <f aca="false">IF(ISNUMBER(F216),INDEX(Scorecard!$D$37:$D$44,SUMPRODUCT(--(Scorecard!$G$37:$G$43&lt;F216))+1),Scorecard!$D$45)</f>
        <v>-0.975503570149195</v>
      </c>
      <c r="K216" s="0" t="n">
        <f aca="false">Inputs!$B$10+Scorecard!$J$5*Loan_Sample!Y196+Scorecard!$J$6*Loan_Sample!Z196+Scorecard!$J$7*I216+Scorecard!$J$8*Loan_Sample!AB196+Scorecard!$J$9*J216+Scorecard!$J$10*Loan_Sample!AD196+Scorecard!$J$11*G216+Scorecard!$J$12*H216</f>
        <v>-3.08339534267299</v>
      </c>
      <c r="L216" s="0" t="n">
        <f aca="false">MIN(1-Inputs!$B$13,MAX(Inputs!$B$13,1/(1+EXP(-(Inputs!$B$11*K216+Inputs!$B$12)))))</f>
        <v>0.043786728987463</v>
      </c>
      <c r="M216" s="0" t="n">
        <f aca="false">Loan_Sample!AH196*Inputs!$B$4*B216</f>
        <v>2841.06674960816</v>
      </c>
      <c r="N216" s="0" t="n">
        <f aca="false">L216*Inputs!$B$4*B216</f>
        <v>2841.06674960816</v>
      </c>
      <c r="O216" s="0" t="n">
        <f aca="false">Inputs!$B$37+Inputs!$B$38*MAX(Loan_Sample!H196-Inputs!$C$38,0)+Inputs!$B$39*MAX(Loan_Sample!H196-Inputs!$C$39,0)+Inputs!$B$40*MAX(Loan_Sample!H196-Inputs!$C$40,0)+Inputs!$B$41*MAX(Loan_Sample!H196-Inputs!$C$41,0)+Inputs!$B$42*Inputs!$B$14+Inputs!$B$43*MIN(Loan_Sample!I196/Inputs!$B$17,1)+Inputs!$B$44*MIN(Loan_Sample!E196,Inputs!$B$18)+Inputs!$B$45*Loan_Sample!C196</f>
        <v>-3.90806103667056</v>
      </c>
      <c r="P216" s="0" t="n">
        <f aca="false">MIN(1-Inputs!$B$13,MAX(Inputs!$B$13,1/(1+EXP(-(Inputs!$B$15*O216+Inputs!$B$16)))))</f>
        <v>0.0176263255648496</v>
      </c>
      <c r="Q216" s="0" t="n">
        <f aca="false">Inputs!$B$37+Inputs!$B$38*MAX(F216-Inputs!$C$38,0)+Inputs!$B$39*MAX(F216-Inputs!$C$39,0)+Inputs!$B$40*MAX(F216-Inputs!$C$40,0)+Inputs!$B$41*MAX(F216-Inputs!$C$41,0)+Inputs!$B$42*Inputs!$B$14+Inputs!$B$43*MIN(Loan_Sample!I196/Inputs!$B$17,1)+Inputs!$B$44*MIN(E216,Inputs!$B$18)+Inputs!$B$45*Loan_Sample!C196</f>
        <v>-3.90806103667056</v>
      </c>
      <c r="R216" s="0" t="n">
        <f aca="false">MIN(1-Inputs!$B$13,MAX(Inputs!$B$13,1/(1+EXP(-(Inputs!$B$15*Q216+Inputs!$B$16)))))</f>
        <v>0.0176263255648496</v>
      </c>
    </row>
    <row r="217" customFormat="false" ht="15" hidden="false" customHeight="false" outlineLevel="0" collapsed="false">
      <c r="A217" s="0" t="n">
        <f aca="false">Loan_Sample!A197</f>
        <v>5433</v>
      </c>
      <c r="B217" s="0" t="n">
        <f aca="false">Loan_Sample!U197</f>
        <v>151143.08</v>
      </c>
      <c r="C217" s="0" t="n">
        <f aca="false">Loan_Sample!K197+Inputs!$B$26</f>
        <v>9.63333320617676</v>
      </c>
      <c r="D217" s="0" t="n">
        <f aca="false">Loan_Sample!L197+Inputs!$B$26</f>
        <v>5.0717945098877</v>
      </c>
      <c r="E217" s="0" t="n">
        <f aca="false">Loan_Sample!E197/(1+Inputs!$B$25/100)</f>
        <v>77.3203506469727</v>
      </c>
      <c r="F217" s="0" t="n">
        <f aca="false">Loan_Sample!H197-Inputs!$B$24/100</f>
        <v>0.767666578292847</v>
      </c>
      <c r="G217" s="0" t="n">
        <f aca="false">IF(ISNUMBER(C217),INDEX(Scorecard!$D$54:$D$61,SUMPRODUCT(--(Scorecard!$G$54:$G$60&lt;C217))+1),Scorecard!$D$62)</f>
        <v>-0.541917179454542</v>
      </c>
      <c r="H217" s="0" t="n">
        <f aca="false">IF(ISNUMBER(D217),INDEX(Scorecard!$D$63:$D$68,SUMPRODUCT(--(Scorecard!$G$63:$G$67&lt;D217))+1),Scorecard!$D$69)</f>
        <v>0.322484508656054</v>
      </c>
      <c r="I217" s="0" t="n">
        <f aca="false">IF(ISNUMBER(E217),INDEX(Scorecard!$D$19:$D$26,SUMPRODUCT(--(Scorecard!$G$19:$G$25&lt;E217))+1),Scorecard!$D$27)</f>
        <v>-0.0341578513653732</v>
      </c>
      <c r="J217" s="0" t="n">
        <f aca="false">IF(ISNUMBER(F217),INDEX(Scorecard!$D$37:$D$44,SUMPRODUCT(--(Scorecard!$G$37:$G$43&lt;F217))+1),Scorecard!$D$45)</f>
        <v>-0.569454719285959</v>
      </c>
      <c r="K217" s="0" t="n">
        <f aca="false">Inputs!$B$10+Scorecard!$J$5*Loan_Sample!Y197+Scorecard!$J$6*Loan_Sample!Z197+Scorecard!$J$7*I217+Scorecard!$J$8*Loan_Sample!AB197+Scorecard!$J$9*J217+Scorecard!$J$10*Loan_Sample!AD197+Scorecard!$J$11*G217+Scorecard!$J$12*H217</f>
        <v>-3.93834881462502</v>
      </c>
      <c r="L217" s="0" t="n">
        <f aca="false">MIN(1-Inputs!$B$13,MAX(Inputs!$B$13,1/(1+EXP(-(Inputs!$B$11*K217+Inputs!$B$12)))))</f>
        <v>0.0180722472284125</v>
      </c>
      <c r="M217" s="0" t="n">
        <f aca="false">Loan_Sample!AH197*Inputs!$B$4*B217</f>
        <v>956.023288018306</v>
      </c>
      <c r="N217" s="0" t="n">
        <f aca="false">L217*Inputs!$B$4*B217</f>
        <v>956.023288018306</v>
      </c>
      <c r="O217" s="0" t="n">
        <f aca="false">Inputs!$B$37+Inputs!$B$38*MAX(Loan_Sample!H197-Inputs!$C$38,0)+Inputs!$B$39*MAX(Loan_Sample!H197-Inputs!$C$39,0)+Inputs!$B$40*MAX(Loan_Sample!H197-Inputs!$C$40,0)+Inputs!$B$41*MAX(Loan_Sample!H197-Inputs!$C$41,0)+Inputs!$B$42*Inputs!$B$14+Inputs!$B$43*MIN(Loan_Sample!I197/Inputs!$B$17,1)+Inputs!$B$44*MIN(Loan_Sample!E197,Inputs!$B$18)+Inputs!$B$45*Loan_Sample!C197</f>
        <v>-4.17579548209155</v>
      </c>
      <c r="P217" s="0" t="n">
        <f aca="false">MIN(1-Inputs!$B$13,MAX(Inputs!$B$13,1/(1+EXP(-(Inputs!$B$15*O217+Inputs!$B$16)))))</f>
        <v>0.0130615054680376</v>
      </c>
      <c r="Q217" s="0" t="n">
        <f aca="false">Inputs!$B$37+Inputs!$B$38*MAX(F217-Inputs!$C$38,0)+Inputs!$B$39*MAX(F217-Inputs!$C$39,0)+Inputs!$B$40*MAX(F217-Inputs!$C$40,0)+Inputs!$B$41*MAX(F217-Inputs!$C$41,0)+Inputs!$B$42*Inputs!$B$14+Inputs!$B$43*MIN(Loan_Sample!I197/Inputs!$B$17,1)+Inputs!$B$44*MIN(E217,Inputs!$B$18)+Inputs!$B$45*Loan_Sample!C197</f>
        <v>-4.17579548209155</v>
      </c>
      <c r="R217" s="0" t="n">
        <f aca="false">MIN(1-Inputs!$B$13,MAX(Inputs!$B$13,1/(1+EXP(-(Inputs!$B$15*Q217+Inputs!$B$16)))))</f>
        <v>0.0130615054680376</v>
      </c>
    </row>
    <row r="218" customFormat="false" ht="15" hidden="false" customHeight="false" outlineLevel="0" collapsed="false">
      <c r="A218" s="0" t="n">
        <f aca="false">Loan_Sample!A198</f>
        <v>5438</v>
      </c>
      <c r="B218" s="0" t="n">
        <f aca="false">Loan_Sample!U198</f>
        <v>187578.6</v>
      </c>
      <c r="C218" s="0" t="n">
        <f aca="false">Loan_Sample!K198+Inputs!$B$26</f>
        <v>5.73333311080933</v>
      </c>
      <c r="D218" s="0" t="n">
        <f aca="false">Loan_Sample!L198+Inputs!$B$26</f>
        <v>-3.50000047683716</v>
      </c>
      <c r="E218" s="0" t="n">
        <f aca="false">Loan_Sample!E198/(1+Inputs!$B$25/100)</f>
        <v>51.4044876098633</v>
      </c>
      <c r="F218" s="0" t="n">
        <f aca="false">Loan_Sample!H198-Inputs!$B$24/100</f>
        <v>1.50533318519592</v>
      </c>
      <c r="G218" s="0" t="n">
        <f aca="false">IF(ISNUMBER(C218),INDEX(Scorecard!$D$54:$D$61,SUMPRODUCT(--(Scorecard!$G$54:$G$60&lt;C218))+1),Scorecard!$D$62)</f>
        <v>0.0151758992857273</v>
      </c>
      <c r="H218" s="0" t="n">
        <f aca="false">IF(ISNUMBER(D218),INDEX(Scorecard!$D$63:$D$68,SUMPRODUCT(--(Scorecard!$G$63:$G$67&lt;D218))+1),Scorecard!$D$69)</f>
        <v>-0.340582194386522</v>
      </c>
      <c r="I218" s="0" t="n">
        <f aca="false">IF(ISNUMBER(E218),INDEX(Scorecard!$D$19:$D$26,SUMPRODUCT(--(Scorecard!$G$19:$G$25&lt;E218))+1),Scorecard!$D$27)</f>
        <v>0.57899015159425</v>
      </c>
      <c r="J218" s="0" t="n">
        <f aca="false">IF(ISNUMBER(F218),INDEX(Scorecard!$D$37:$D$44,SUMPRODUCT(--(Scorecard!$G$37:$G$43&lt;F218))+1),Scorecard!$D$45)</f>
        <v>-0.975503570149195</v>
      </c>
      <c r="K218" s="0" t="n">
        <f aca="false">Inputs!$B$10+Scorecard!$J$5*Loan_Sample!Y198+Scorecard!$J$6*Loan_Sample!Z198+Scorecard!$J$7*I218+Scorecard!$J$8*Loan_Sample!AB198+Scorecard!$J$9*J218+Scorecard!$J$10*Loan_Sample!AD198+Scorecard!$J$11*G218+Scorecard!$J$12*H218</f>
        <v>-2.55095717364747</v>
      </c>
      <c r="L218" s="0" t="n">
        <f aca="false">MIN(1-Inputs!$B$13,MAX(Inputs!$B$13,1/(1+EXP(-(Inputs!$B$11*K218+Inputs!$B$12)))))</f>
        <v>0.0747439109717105</v>
      </c>
      <c r="M218" s="0" t="n">
        <f aca="false">Loan_Sample!AH198*Inputs!$B$4*B218</f>
        <v>4907.12536250933</v>
      </c>
      <c r="N218" s="0" t="n">
        <f aca="false">L218*Inputs!$B$4*B218</f>
        <v>4907.12536250933</v>
      </c>
      <c r="O218" s="0" t="n">
        <f aca="false">Inputs!$B$37+Inputs!$B$38*MAX(Loan_Sample!H198-Inputs!$C$38,0)+Inputs!$B$39*MAX(Loan_Sample!H198-Inputs!$C$39,0)+Inputs!$B$40*MAX(Loan_Sample!H198-Inputs!$C$40,0)+Inputs!$B$41*MAX(Loan_Sample!H198-Inputs!$C$41,0)+Inputs!$B$42*Inputs!$B$14+Inputs!$B$43*MIN(Loan_Sample!I198/Inputs!$B$17,1)+Inputs!$B$44*MIN(Loan_Sample!E198,Inputs!$B$18)+Inputs!$B$45*Loan_Sample!C198</f>
        <v>-3.60171817761703</v>
      </c>
      <c r="P218" s="0" t="n">
        <f aca="false">MIN(1-Inputs!$B$13,MAX(Inputs!$B$13,1/(1+EXP(-(Inputs!$B$15*O218+Inputs!$B$16)))))</f>
        <v>0.0247872053968611</v>
      </c>
      <c r="Q218" s="0" t="n">
        <f aca="false">Inputs!$B$37+Inputs!$B$38*MAX(F218-Inputs!$C$38,0)+Inputs!$B$39*MAX(F218-Inputs!$C$39,0)+Inputs!$B$40*MAX(F218-Inputs!$C$40,0)+Inputs!$B$41*MAX(F218-Inputs!$C$41,0)+Inputs!$B$42*Inputs!$B$14+Inputs!$B$43*MIN(Loan_Sample!I198/Inputs!$B$17,1)+Inputs!$B$44*MIN(E218,Inputs!$B$18)+Inputs!$B$45*Loan_Sample!C198</f>
        <v>-3.60171817761703</v>
      </c>
      <c r="R218" s="0" t="n">
        <f aca="false">MIN(1-Inputs!$B$13,MAX(Inputs!$B$13,1/(1+EXP(-(Inputs!$B$15*Q218+Inputs!$B$16)))))</f>
        <v>0.0247872053968611</v>
      </c>
    </row>
    <row r="219" customFormat="false" ht="15" hidden="false" customHeight="false" outlineLevel="0" collapsed="false">
      <c r="A219" s="0" t="n">
        <f aca="false">Loan_Sample!A199</f>
        <v>5523</v>
      </c>
      <c r="B219" s="0" t="n">
        <f aca="false">Loan_Sample!U199</f>
        <v>270952.44</v>
      </c>
      <c r="C219" s="0" t="n">
        <f aca="false">Loan_Sample!K199+Inputs!$B$26</f>
        <v>6.73333311080933</v>
      </c>
      <c r="D219" s="0" t="n">
        <f aca="false">Loan_Sample!L199+Inputs!$B$26</f>
        <v>2.71025609970093</v>
      </c>
      <c r="E219" s="0" t="n">
        <f aca="false">Loan_Sample!E199/(1+Inputs!$B$25/100)</f>
        <v>63.2885704040527</v>
      </c>
      <c r="F219" s="0" t="n">
        <f aca="false">Loan_Sample!H199-Inputs!$B$24/100</f>
        <v>1.78533339500427</v>
      </c>
      <c r="G219" s="0" t="n">
        <f aca="false">IF(ISNUMBER(C219),INDEX(Scorecard!$D$54:$D$61,SUMPRODUCT(--(Scorecard!$G$54:$G$60&lt;C219))+1),Scorecard!$D$62)</f>
        <v>-0.357264871923982</v>
      </c>
      <c r="H219" s="0" t="n">
        <f aca="false">IF(ISNUMBER(D219),INDEX(Scorecard!$D$63:$D$68,SUMPRODUCT(--(Scorecard!$G$63:$G$67&lt;D219))+1),Scorecard!$D$69)</f>
        <v>0.322484508656054</v>
      </c>
      <c r="I219" s="0" t="n">
        <f aca="false">IF(ISNUMBER(E219),INDEX(Scorecard!$D$19:$D$26,SUMPRODUCT(--(Scorecard!$G$19:$G$25&lt;E219))+1),Scorecard!$D$27)</f>
        <v>0.233621608745691</v>
      </c>
      <c r="J219" s="0" t="n">
        <f aca="false">IF(ISNUMBER(F219),INDEX(Scorecard!$D$37:$D$44,SUMPRODUCT(--(Scorecard!$G$37:$G$43&lt;F219))+1),Scorecard!$D$45)</f>
        <v>-0.975503570149195</v>
      </c>
      <c r="K219" s="0" t="n">
        <f aca="false">Inputs!$B$10+Scorecard!$J$5*Loan_Sample!Y199+Scorecard!$J$6*Loan_Sample!Z199+Scorecard!$J$7*I219+Scorecard!$J$8*Loan_Sample!AB199+Scorecard!$J$9*J219+Scorecard!$J$10*Loan_Sample!AD199+Scorecard!$J$11*G219+Scorecard!$J$12*H219</f>
        <v>-3.52348478092435</v>
      </c>
      <c r="L219" s="0" t="n">
        <f aca="false">MIN(1-Inputs!$B$13,MAX(Inputs!$B$13,1/(1+EXP(-(Inputs!$B$11*K219+Inputs!$B$12)))))</f>
        <v>0.0278455372370566</v>
      </c>
      <c r="M219" s="0" t="n">
        <f aca="false">Loan_Sample!AH199*Inputs!$B$4*B219</f>
        <v>2640.68569012197</v>
      </c>
      <c r="N219" s="0" t="n">
        <f aca="false">L219*Inputs!$B$4*B219</f>
        <v>2640.68569012197</v>
      </c>
      <c r="O219" s="0" t="n">
        <f aca="false">Inputs!$B$37+Inputs!$B$38*MAX(Loan_Sample!H199-Inputs!$C$38,0)+Inputs!$B$39*MAX(Loan_Sample!H199-Inputs!$C$39,0)+Inputs!$B$40*MAX(Loan_Sample!H199-Inputs!$C$40,0)+Inputs!$B$41*MAX(Loan_Sample!H199-Inputs!$C$41,0)+Inputs!$B$42*Inputs!$B$14+Inputs!$B$43*MIN(Loan_Sample!I199/Inputs!$B$17,1)+Inputs!$B$44*MIN(Loan_Sample!E199,Inputs!$B$18)+Inputs!$B$45*Loan_Sample!C199</f>
        <v>-3.36796429946273</v>
      </c>
      <c r="P219" s="0" t="n">
        <f aca="false">MIN(1-Inputs!$B$13,MAX(Inputs!$B$13,1/(1+EXP(-(Inputs!$B$15*O219+Inputs!$B$16)))))</f>
        <v>0.0320899264122767</v>
      </c>
      <c r="Q219" s="0" t="n">
        <f aca="false">Inputs!$B$37+Inputs!$B$38*MAX(F219-Inputs!$C$38,0)+Inputs!$B$39*MAX(F219-Inputs!$C$39,0)+Inputs!$B$40*MAX(F219-Inputs!$C$40,0)+Inputs!$B$41*MAX(F219-Inputs!$C$41,0)+Inputs!$B$42*Inputs!$B$14+Inputs!$B$43*MIN(Loan_Sample!I199/Inputs!$B$17,1)+Inputs!$B$44*MIN(E219,Inputs!$B$18)+Inputs!$B$45*Loan_Sample!C199</f>
        <v>-3.36796429946273</v>
      </c>
      <c r="R219" s="0" t="n">
        <f aca="false">MIN(1-Inputs!$B$13,MAX(Inputs!$B$13,1/(1+EXP(-(Inputs!$B$15*Q219+Inputs!$B$16)))))</f>
        <v>0.0320899264122767</v>
      </c>
    </row>
    <row r="220" customFormat="false" ht="15" hidden="false" customHeight="false" outlineLevel="0" collapsed="false">
      <c r="A220" s="0" t="n">
        <f aca="false">Loan_Sample!A200</f>
        <v>5523</v>
      </c>
      <c r="B220" s="0" t="n">
        <f aca="false">Loan_Sample!U200</f>
        <v>263119.56</v>
      </c>
      <c r="C220" s="0" t="n">
        <f aca="false">Loan_Sample!K200+Inputs!$B$26</f>
        <v>4.60833311080933</v>
      </c>
      <c r="D220" s="0" t="n">
        <f aca="false">Loan_Sample!L200+Inputs!$B$26</f>
        <v>-1.125</v>
      </c>
      <c r="E220" s="0" t="n">
        <f aca="false">Loan_Sample!E200/(1+Inputs!$B$25/100)</f>
        <v>57.5413131713867</v>
      </c>
      <c r="F220" s="0" t="n">
        <f aca="false">Loan_Sample!H200-Inputs!$B$24/100</f>
        <v>-1.03133296966553</v>
      </c>
      <c r="G220" s="0" t="n">
        <f aca="false">IF(ISNUMBER(C220),INDEX(Scorecard!$D$54:$D$61,SUMPRODUCT(--(Scorecard!$G$54:$G$60&lt;C220))+1),Scorecard!$D$62)</f>
        <v>0.409483001259379</v>
      </c>
      <c r="H220" s="0" t="n">
        <f aca="false">IF(ISNUMBER(D220),INDEX(Scorecard!$D$63:$D$68,SUMPRODUCT(--(Scorecard!$G$63:$G$67&lt;D220))+1),Scorecard!$D$69)</f>
        <v>-0.340582194386522</v>
      </c>
      <c r="I220" s="0" t="n">
        <f aca="false">IF(ISNUMBER(E220),INDEX(Scorecard!$D$19:$D$26,SUMPRODUCT(--(Scorecard!$G$19:$G$25&lt;E220))+1),Scorecard!$D$27)</f>
        <v>0.285899340811827</v>
      </c>
      <c r="J220" s="0" t="n">
        <f aca="false">IF(ISNUMBER(F220),INDEX(Scorecard!$D$37:$D$44,SUMPRODUCT(--(Scorecard!$G$37:$G$43&lt;F220))+1),Scorecard!$D$45)</f>
        <v>1.35057635045042</v>
      </c>
      <c r="K220" s="0" t="n">
        <f aca="false">Inputs!$B$10+Scorecard!$J$5*Loan_Sample!Y200+Scorecard!$J$6*Loan_Sample!Z200+Scorecard!$J$7*I220+Scorecard!$J$8*Loan_Sample!AB200+Scorecard!$J$9*J220+Scorecard!$J$10*Loan_Sample!AD200+Scorecard!$J$11*G220+Scorecard!$J$12*H220</f>
        <v>-4.2318160885599</v>
      </c>
      <c r="L220" s="0" t="n">
        <f aca="false">MIN(1-Inputs!$B$13,MAX(Inputs!$B$13,1/(1+EXP(-(Inputs!$B$11*K220+Inputs!$B$12)))))</f>
        <v>0.0132814825017134</v>
      </c>
      <c r="M220" s="0" t="n">
        <f aca="false">Loan_Sample!AH200*Inputs!$B$4*B220</f>
        <v>1223.11624119948</v>
      </c>
      <c r="N220" s="0" t="n">
        <f aca="false">L220*Inputs!$B$4*B220</f>
        <v>1223.11624119948</v>
      </c>
      <c r="O220" s="0" t="n">
        <f aca="false">Inputs!$B$37+Inputs!$B$38*MAX(Loan_Sample!H200-Inputs!$C$38,0)+Inputs!$B$39*MAX(Loan_Sample!H200-Inputs!$C$39,0)+Inputs!$B$40*MAX(Loan_Sample!H200-Inputs!$C$40,0)+Inputs!$B$41*MAX(Loan_Sample!H200-Inputs!$C$41,0)+Inputs!$B$42*Inputs!$B$14+Inputs!$B$43*MIN(Loan_Sample!I200/Inputs!$B$17,1)+Inputs!$B$44*MIN(Loan_Sample!E200,Inputs!$B$18)+Inputs!$B$45*Loan_Sample!C200</f>
        <v>-5.62670103079959</v>
      </c>
      <c r="P220" s="0" t="n">
        <f aca="false">MIN(1-Inputs!$B$13,MAX(Inputs!$B$13,1/(1+EXP(-(Inputs!$B$15*O220+Inputs!$B$16)))))</f>
        <v>0.00253676500370589</v>
      </c>
      <c r="Q220" s="0" t="n">
        <f aca="false">Inputs!$B$37+Inputs!$B$38*MAX(F220-Inputs!$C$38,0)+Inputs!$B$39*MAX(F220-Inputs!$C$39,0)+Inputs!$B$40*MAX(F220-Inputs!$C$40,0)+Inputs!$B$41*MAX(F220-Inputs!$C$41,0)+Inputs!$B$42*Inputs!$B$14+Inputs!$B$43*MIN(Loan_Sample!I200/Inputs!$B$17,1)+Inputs!$B$44*MIN(E220,Inputs!$B$18)+Inputs!$B$45*Loan_Sample!C200</f>
        <v>-5.62670103079959</v>
      </c>
      <c r="R220" s="0" t="n">
        <f aca="false">MIN(1-Inputs!$B$13,MAX(Inputs!$B$13,1/(1+EXP(-(Inputs!$B$15*Q220+Inputs!$B$16)))))</f>
        <v>0.00253676500370589</v>
      </c>
    </row>
    <row r="221" customFormat="false" ht="15" hidden="false" customHeight="false" outlineLevel="0" collapsed="false">
      <c r="A221" s="0" t="n">
        <f aca="false">Loan_Sample!A201</f>
        <v>5527</v>
      </c>
      <c r="B221" s="0" t="n">
        <f aca="false">Loan_Sample!U201</f>
        <v>142047.1</v>
      </c>
      <c r="C221" s="0" t="n">
        <f aca="false">Loan_Sample!K201+Inputs!$B$26</f>
        <v>6.33333349227905</v>
      </c>
      <c r="D221" s="0" t="n">
        <f aca="false">Loan_Sample!L201+Inputs!$B$26</f>
        <v>2.71025657653809</v>
      </c>
      <c r="E221" s="0" t="n">
        <f aca="false">Loan_Sample!E201/(1+Inputs!$B$25/100)</f>
        <v>59.7918548583984</v>
      </c>
      <c r="F221" s="0" t="n">
        <f aca="false">Loan_Sample!H201-Inputs!$B$24/100</f>
        <v>1.47033333778381</v>
      </c>
      <c r="G221" s="0" t="n">
        <f aca="false">IF(ISNUMBER(C221),INDEX(Scorecard!$D$54:$D$61,SUMPRODUCT(--(Scorecard!$G$54:$G$60&lt;C221))+1),Scorecard!$D$62)</f>
        <v>-0.119873800601421</v>
      </c>
      <c r="H221" s="0" t="n">
        <f aca="false">IF(ISNUMBER(D221),INDEX(Scorecard!$D$63:$D$68,SUMPRODUCT(--(Scorecard!$G$63:$G$67&lt;D221))+1),Scorecard!$D$69)</f>
        <v>0.322484508656054</v>
      </c>
      <c r="I221" s="0" t="n">
        <f aca="false">IF(ISNUMBER(E221),INDEX(Scorecard!$D$19:$D$26,SUMPRODUCT(--(Scorecard!$G$19:$G$25&lt;E221))+1),Scorecard!$D$27)</f>
        <v>0.267179331770092</v>
      </c>
      <c r="J221" s="0" t="n">
        <f aca="false">IF(ISNUMBER(F221),INDEX(Scorecard!$D$37:$D$44,SUMPRODUCT(--(Scorecard!$G$37:$G$43&lt;F221))+1),Scorecard!$D$45)</f>
        <v>-0.975503570149195</v>
      </c>
      <c r="K221" s="0" t="n">
        <f aca="false">Inputs!$B$10+Scorecard!$J$5*Loan_Sample!Y201+Scorecard!$J$6*Loan_Sample!Z201+Scorecard!$J$7*I221+Scorecard!$J$8*Loan_Sample!AB201+Scorecard!$J$9*J221+Scorecard!$J$10*Loan_Sample!AD201+Scorecard!$J$11*G221+Scorecard!$J$12*H221</f>
        <v>-4.83195270794901</v>
      </c>
      <c r="L221" s="0" t="n">
        <f aca="false">MIN(1-Inputs!$B$13,MAX(Inputs!$B$13,1/(1+EXP(-(Inputs!$B$11*K221+Inputs!$B$12)))))</f>
        <v>0.00704871227849865</v>
      </c>
      <c r="M221" s="0" t="n">
        <f aca="false">Loan_Sample!AH201*Inputs!$B$4*B221</f>
        <v>350.437198263294</v>
      </c>
      <c r="N221" s="0" t="n">
        <f aca="false">L221*Inputs!$B$4*B221</f>
        <v>350.437198263294</v>
      </c>
      <c r="O221" s="0" t="n">
        <f aca="false">Inputs!$B$37+Inputs!$B$38*MAX(Loan_Sample!H201-Inputs!$C$38,0)+Inputs!$B$39*MAX(Loan_Sample!H201-Inputs!$C$39,0)+Inputs!$B$40*MAX(Loan_Sample!H201-Inputs!$C$40,0)+Inputs!$B$41*MAX(Loan_Sample!H201-Inputs!$C$41,0)+Inputs!$B$42*Inputs!$B$14+Inputs!$B$43*MIN(Loan_Sample!I201/Inputs!$B$17,1)+Inputs!$B$44*MIN(Loan_Sample!E201,Inputs!$B$18)+Inputs!$B$45*Loan_Sample!C201</f>
        <v>-3.45130512058204</v>
      </c>
      <c r="P221" s="0" t="n">
        <f aca="false">MIN(1-Inputs!$B$13,MAX(Inputs!$B$13,1/(1+EXP(-(Inputs!$B$15*O221+Inputs!$B$16)))))</f>
        <v>0.0292741633820513</v>
      </c>
      <c r="Q221" s="0" t="n">
        <f aca="false">Inputs!$B$37+Inputs!$B$38*MAX(F221-Inputs!$C$38,0)+Inputs!$B$39*MAX(F221-Inputs!$C$39,0)+Inputs!$B$40*MAX(F221-Inputs!$C$40,0)+Inputs!$B$41*MAX(F221-Inputs!$C$41,0)+Inputs!$B$42*Inputs!$B$14+Inputs!$B$43*MIN(Loan_Sample!I201/Inputs!$B$17,1)+Inputs!$B$44*MIN(E221,Inputs!$B$18)+Inputs!$B$45*Loan_Sample!C201</f>
        <v>-3.45130512058204</v>
      </c>
      <c r="R221" s="0" t="n">
        <f aca="false">MIN(1-Inputs!$B$13,MAX(Inputs!$B$13,1/(1+EXP(-(Inputs!$B$15*Q221+Inputs!$B$16)))))</f>
        <v>0.0292741633820513</v>
      </c>
    </row>
    <row r="222" customFormat="false" ht="15" hidden="false" customHeight="false" outlineLevel="0" collapsed="false">
      <c r="A222" s="0" t="n">
        <f aca="false">Loan_Sample!A202</f>
        <v>5534</v>
      </c>
      <c r="B222" s="0" t="n">
        <f aca="false">Loan_Sample!U202</f>
        <v>264982.8</v>
      </c>
      <c r="C222" s="0" t="n">
        <f aca="false">Loan_Sample!K202+Inputs!$B$26</f>
        <v>4.85833311080933</v>
      </c>
      <c r="D222" s="0" t="n">
        <f aca="false">Loan_Sample!L202+Inputs!$B$26</f>
        <v>-1.875</v>
      </c>
      <c r="E222" s="0" t="n">
        <f aca="false">Loan_Sample!E202/(1+Inputs!$B$25/100)</f>
        <v>74.4191589355469</v>
      </c>
      <c r="F222" s="0" t="n">
        <f aca="false">Loan_Sample!H202-Inputs!$B$24/100</f>
        <v>-0.521666765213013</v>
      </c>
      <c r="G222" s="0" t="n">
        <f aca="false">IF(ISNUMBER(C222),INDEX(Scorecard!$D$54:$D$61,SUMPRODUCT(--(Scorecard!$G$54:$G$60&lt;C222))+1),Scorecard!$D$62)</f>
        <v>0.214429354789033</v>
      </c>
      <c r="H222" s="0" t="n">
        <f aca="false">IF(ISNUMBER(D222),INDEX(Scorecard!$D$63:$D$68,SUMPRODUCT(--(Scorecard!$G$63:$G$67&lt;D222))+1),Scorecard!$D$69)</f>
        <v>-0.340582194386522</v>
      </c>
      <c r="I222" s="0" t="n">
        <f aca="false">IF(ISNUMBER(E222),INDEX(Scorecard!$D$19:$D$26,SUMPRODUCT(--(Scorecard!$G$19:$G$25&lt;E222))+1),Scorecard!$D$27)</f>
        <v>-0.0341578513653732</v>
      </c>
      <c r="J222" s="0" t="n">
        <f aca="false">IF(ISNUMBER(F222),INDEX(Scorecard!$D$37:$D$44,SUMPRODUCT(--(Scorecard!$G$37:$G$43&lt;F222))+1),Scorecard!$D$45)</f>
        <v>0.769716833645565</v>
      </c>
      <c r="K222" s="0" t="n">
        <f aca="false">Inputs!$B$10+Scorecard!$J$5*Loan_Sample!Y202+Scorecard!$J$6*Loan_Sample!Z202+Scorecard!$J$7*I222+Scorecard!$J$8*Loan_Sample!AB202+Scorecard!$J$9*J222+Scorecard!$J$10*Loan_Sample!AD202+Scorecard!$J$11*G222+Scorecard!$J$12*H222</f>
        <v>-4.83463590952629</v>
      </c>
      <c r="L222" s="0" t="n">
        <f aca="false">MIN(1-Inputs!$B$13,MAX(Inputs!$B$13,1/(1+EXP(-(Inputs!$B$11*K222+Inputs!$B$12)))))</f>
        <v>0.00702871880704896</v>
      </c>
      <c r="M222" s="0" t="n">
        <f aca="false">Loan_Sample!AH202*Inputs!$B$4*B222</f>
        <v>651.871356466573</v>
      </c>
      <c r="N222" s="0" t="n">
        <f aca="false">L222*Inputs!$B$4*B222</f>
        <v>651.871356466573</v>
      </c>
      <c r="O222" s="0" t="n">
        <f aca="false">Inputs!$B$37+Inputs!$B$38*MAX(Loan_Sample!H202-Inputs!$C$38,0)+Inputs!$B$39*MAX(Loan_Sample!H202-Inputs!$C$39,0)+Inputs!$B$40*MAX(Loan_Sample!H202-Inputs!$C$40,0)+Inputs!$B$41*MAX(Loan_Sample!H202-Inputs!$C$41,0)+Inputs!$B$42*Inputs!$B$14+Inputs!$B$43*MIN(Loan_Sample!I202/Inputs!$B$17,1)+Inputs!$B$44*MIN(Loan_Sample!E202,Inputs!$B$18)+Inputs!$B$45*Loan_Sample!C202</f>
        <v>-5.93802319249774</v>
      </c>
      <c r="P222" s="0" t="n">
        <f aca="false">MIN(1-Inputs!$B$13,MAX(Inputs!$B$13,1/(1+EXP(-(Inputs!$B$15*O222+Inputs!$B$16)))))</f>
        <v>0.00178199846822011</v>
      </c>
      <c r="Q222" s="0" t="n">
        <f aca="false">Inputs!$B$37+Inputs!$B$38*MAX(F222-Inputs!$C$38,0)+Inputs!$B$39*MAX(F222-Inputs!$C$39,0)+Inputs!$B$40*MAX(F222-Inputs!$C$40,0)+Inputs!$B$41*MAX(F222-Inputs!$C$41,0)+Inputs!$B$42*Inputs!$B$14+Inputs!$B$43*MIN(Loan_Sample!I202/Inputs!$B$17,1)+Inputs!$B$44*MIN(E222,Inputs!$B$18)+Inputs!$B$45*Loan_Sample!C202</f>
        <v>-5.93802319249774</v>
      </c>
      <c r="R222" s="0" t="n">
        <f aca="false">MIN(1-Inputs!$B$13,MAX(Inputs!$B$13,1/(1+EXP(-(Inputs!$B$15*Q222+Inputs!$B$16)))))</f>
        <v>0.00178199846822011</v>
      </c>
    </row>
    <row r="223" customFormat="false" ht="15" hidden="false" customHeight="false" outlineLevel="0" collapsed="false">
      <c r="A223" s="0" t="n">
        <f aca="false">Loan_Sample!A203</f>
        <v>5535</v>
      </c>
      <c r="B223" s="0" t="n">
        <f aca="false">Loan_Sample!U203</f>
        <v>97336.32</v>
      </c>
      <c r="C223" s="0" t="n">
        <f aca="false">Loan_Sample!K203+Inputs!$B$26</f>
        <v>4.8230767250061</v>
      </c>
      <c r="D223" s="0" t="n">
        <f aca="false">Loan_Sample!L203+Inputs!$B$26</f>
        <v>-0.276923179626465</v>
      </c>
      <c r="E223" s="0" t="n">
        <f aca="false">Loan_Sample!E203/(1+Inputs!$B$25/100)</f>
        <v>80.1243286132813</v>
      </c>
      <c r="F223" s="0" t="n">
        <f aca="false">Loan_Sample!H203-Inputs!$B$24/100</f>
        <v>0.271666765213013</v>
      </c>
      <c r="G223" s="0" t="n">
        <f aca="false">IF(ISNUMBER(C223),INDEX(Scorecard!$D$54:$D$61,SUMPRODUCT(--(Scorecard!$G$54:$G$60&lt;C223))+1),Scorecard!$D$62)</f>
        <v>0.214429354789033</v>
      </c>
      <c r="H223" s="0" t="n">
        <f aca="false">IF(ISNUMBER(D223),INDEX(Scorecard!$D$63:$D$68,SUMPRODUCT(--(Scorecard!$G$63:$G$67&lt;D223))+1),Scorecard!$D$69)</f>
        <v>0.322484508656054</v>
      </c>
      <c r="I223" s="0" t="n">
        <f aca="false">IF(ISNUMBER(E223),INDEX(Scorecard!$D$19:$D$26,SUMPRODUCT(--(Scorecard!$G$19:$G$25&lt;E223))+1),Scorecard!$D$27)</f>
        <v>-0.0341578513653732</v>
      </c>
      <c r="J223" s="0" t="n">
        <f aca="false">IF(ISNUMBER(F223),INDEX(Scorecard!$D$37:$D$44,SUMPRODUCT(--(Scorecard!$G$37:$G$43&lt;F223))+1),Scorecard!$D$45)</f>
        <v>-0.0679520129233634</v>
      </c>
      <c r="K223" s="0" t="n">
        <f aca="false">Inputs!$B$10+Scorecard!$J$5*Loan_Sample!Y203+Scorecard!$J$6*Loan_Sample!Z203+Scorecard!$J$7*I223+Scorecard!$J$8*Loan_Sample!AB203+Scorecard!$J$9*J223+Scorecard!$J$10*Loan_Sample!AD203+Scorecard!$J$11*G223+Scorecard!$J$12*H223</f>
        <v>-3.06396662481796</v>
      </c>
      <c r="L223" s="0" t="n">
        <f aca="false">MIN(1-Inputs!$B$13,MAX(Inputs!$B$13,1/(1+EXP(-(Inputs!$B$11*K223+Inputs!$B$12)))))</f>
        <v>0.0446622341307339</v>
      </c>
      <c r="M223" s="0" t="n">
        <f aca="false">Loan_Sample!AH203*Inputs!$B$4*B223</f>
        <v>1521.54012964241</v>
      </c>
      <c r="N223" s="0" t="n">
        <f aca="false">L223*Inputs!$B$4*B223</f>
        <v>1521.54012964241</v>
      </c>
      <c r="O223" s="0" t="n">
        <f aca="false">Inputs!$B$37+Inputs!$B$38*MAX(Loan_Sample!H203-Inputs!$C$38,0)+Inputs!$B$39*MAX(Loan_Sample!H203-Inputs!$C$39,0)+Inputs!$B$40*MAX(Loan_Sample!H203-Inputs!$C$40,0)+Inputs!$B$41*MAX(Loan_Sample!H203-Inputs!$C$41,0)+Inputs!$B$42*Inputs!$B$14+Inputs!$B$43*MIN(Loan_Sample!I203/Inputs!$B$17,1)+Inputs!$B$44*MIN(Loan_Sample!E203,Inputs!$B$18)+Inputs!$B$45*Loan_Sample!C203</f>
        <v>-5.61610154947721</v>
      </c>
      <c r="P223" s="0" t="n">
        <f aca="false">MIN(1-Inputs!$B$13,MAX(Inputs!$B$13,1/(1+EXP(-(Inputs!$B$15*O223+Inputs!$B$16)))))</f>
        <v>0.00256743763532854</v>
      </c>
      <c r="Q223" s="0" t="n">
        <f aca="false">Inputs!$B$37+Inputs!$B$38*MAX(F223-Inputs!$C$38,0)+Inputs!$B$39*MAX(F223-Inputs!$C$39,0)+Inputs!$B$40*MAX(F223-Inputs!$C$40,0)+Inputs!$B$41*MAX(F223-Inputs!$C$41,0)+Inputs!$B$42*Inputs!$B$14+Inputs!$B$43*MIN(Loan_Sample!I203/Inputs!$B$17,1)+Inputs!$B$44*MIN(E223,Inputs!$B$18)+Inputs!$B$45*Loan_Sample!C203</f>
        <v>-5.61610154947721</v>
      </c>
      <c r="R223" s="0" t="n">
        <f aca="false">MIN(1-Inputs!$B$13,MAX(Inputs!$B$13,1/(1+EXP(-(Inputs!$B$15*Q223+Inputs!$B$16)))))</f>
        <v>0.00256743763532854</v>
      </c>
    </row>
    <row r="224" customFormat="false" ht="15" hidden="false" customHeight="false" outlineLevel="0" collapsed="false">
      <c r="A224" s="0" t="n">
        <f aca="false">Loan_Sample!A204</f>
        <v>5567</v>
      </c>
      <c r="B224" s="0" t="n">
        <f aca="false">Loan_Sample!U204</f>
        <v>101515.58</v>
      </c>
      <c r="C224" s="0" t="n">
        <f aca="false">Loan_Sample!K204+Inputs!$B$26</f>
        <v>4.8230767250061</v>
      </c>
      <c r="D224" s="0" t="n">
        <f aca="false">Loan_Sample!L204+Inputs!$B$26</f>
        <v>-0.276923179626465</v>
      </c>
      <c r="E224" s="0" t="n">
        <f aca="false">Loan_Sample!E204/(1+Inputs!$B$25/100)</f>
        <v>78.1422729492188</v>
      </c>
      <c r="F224" s="0" t="n">
        <f aca="false">Loan_Sample!H204-Inputs!$B$24/100</f>
        <v>0.116666555404663</v>
      </c>
      <c r="G224" s="0" t="n">
        <f aca="false">IF(ISNUMBER(C224),INDEX(Scorecard!$D$54:$D$61,SUMPRODUCT(--(Scorecard!$G$54:$G$60&lt;C224))+1),Scorecard!$D$62)</f>
        <v>0.214429354789033</v>
      </c>
      <c r="H224" s="0" t="n">
        <f aca="false">IF(ISNUMBER(D224),INDEX(Scorecard!$D$63:$D$68,SUMPRODUCT(--(Scorecard!$G$63:$G$67&lt;D224))+1),Scorecard!$D$69)</f>
        <v>0.322484508656054</v>
      </c>
      <c r="I224" s="0" t="n">
        <f aca="false">IF(ISNUMBER(E224),INDEX(Scorecard!$D$19:$D$26,SUMPRODUCT(--(Scorecard!$G$19:$G$25&lt;E224))+1),Scorecard!$D$27)</f>
        <v>-0.0341578513653732</v>
      </c>
      <c r="J224" s="0" t="n">
        <f aca="false">IF(ISNUMBER(F224),INDEX(Scorecard!$D$37:$D$44,SUMPRODUCT(--(Scorecard!$G$37:$G$43&lt;F224))+1),Scorecard!$D$45)</f>
        <v>0.102184252677548</v>
      </c>
      <c r="K224" s="0" t="n">
        <f aca="false">Inputs!$B$10+Scorecard!$J$5*Loan_Sample!Y204+Scorecard!$J$6*Loan_Sample!Z204+Scorecard!$J$7*I224+Scorecard!$J$8*Loan_Sample!AB204+Scorecard!$J$9*J224+Scorecard!$J$10*Loan_Sample!AD204+Scorecard!$J$11*G224+Scorecard!$J$12*H224</f>
        <v>-4.19477987903417</v>
      </c>
      <c r="L224" s="0" t="n">
        <f aca="false">MIN(1-Inputs!$B$13,MAX(Inputs!$B$13,1/(1+EXP(-(Inputs!$B$11*K224+Inputs!$B$12)))))</f>
        <v>0.0138090110050495</v>
      </c>
      <c r="M224" s="0" t="n">
        <f aca="false">Loan_Sample!AH204*Inputs!$B$4*B224</f>
        <v>490.640416491396</v>
      </c>
      <c r="N224" s="0" t="n">
        <f aca="false">L224*Inputs!$B$4*B224</f>
        <v>490.640416491396</v>
      </c>
      <c r="O224" s="0" t="n">
        <f aca="false">Inputs!$B$37+Inputs!$B$38*MAX(Loan_Sample!H204-Inputs!$C$38,0)+Inputs!$B$39*MAX(Loan_Sample!H204-Inputs!$C$39,0)+Inputs!$B$40*MAX(Loan_Sample!H204-Inputs!$C$40,0)+Inputs!$B$41*MAX(Loan_Sample!H204-Inputs!$C$41,0)+Inputs!$B$42*Inputs!$B$14+Inputs!$B$43*MIN(Loan_Sample!I204/Inputs!$B$17,1)+Inputs!$B$44*MIN(Loan_Sample!E204,Inputs!$B$18)+Inputs!$B$45*Loan_Sample!C204</f>
        <v>-6.00694516387993</v>
      </c>
      <c r="P224" s="0" t="n">
        <f aca="false">MIN(1-Inputs!$B$13,MAX(Inputs!$B$13,1/(1+EXP(-(Inputs!$B$15*O224+Inputs!$B$16)))))</f>
        <v>0.00164792904066053</v>
      </c>
      <c r="Q224" s="0" t="n">
        <f aca="false">Inputs!$B$37+Inputs!$B$38*MAX(F224-Inputs!$C$38,0)+Inputs!$B$39*MAX(F224-Inputs!$C$39,0)+Inputs!$B$40*MAX(F224-Inputs!$C$40,0)+Inputs!$B$41*MAX(F224-Inputs!$C$41,0)+Inputs!$B$42*Inputs!$B$14+Inputs!$B$43*MIN(Loan_Sample!I204/Inputs!$B$17,1)+Inputs!$B$44*MIN(E224,Inputs!$B$18)+Inputs!$B$45*Loan_Sample!C204</f>
        <v>-6.00694516387993</v>
      </c>
      <c r="R224" s="0" t="n">
        <f aca="false">MIN(1-Inputs!$B$13,MAX(Inputs!$B$13,1/(1+EXP(-(Inputs!$B$15*Q224+Inputs!$B$16)))))</f>
        <v>0.00164792904066053</v>
      </c>
    </row>
    <row r="225" customFormat="false" ht="15" hidden="false" customHeight="false" outlineLevel="0" collapsed="false">
      <c r="A225" s="0" t="n">
        <f aca="false">Loan_Sample!A205</f>
        <v>5643</v>
      </c>
      <c r="B225" s="0" t="n">
        <f aca="false">Loan_Sample!U205</f>
        <v>153412.81</v>
      </c>
      <c r="C225" s="0" t="n">
        <f aca="false">Loan_Sample!K205+Inputs!$B$26</f>
        <v>4.0230770111084</v>
      </c>
      <c r="D225" s="0" t="n">
        <f aca="false">Loan_Sample!L205+Inputs!$B$26</f>
        <v>-0.276923179626465</v>
      </c>
      <c r="E225" s="0" t="n">
        <f aca="false">Loan_Sample!E205/(1+Inputs!$B$25/100)</f>
        <v>63.7226448059082</v>
      </c>
      <c r="F225" s="0" t="n">
        <f aca="false">Loan_Sample!H205-Inputs!$B$24/100</f>
        <v>0.128666639328003</v>
      </c>
      <c r="G225" s="0" t="n">
        <f aca="false">IF(ISNUMBER(C225),INDEX(Scorecard!$D$54:$D$61,SUMPRODUCT(--(Scorecard!$G$54:$G$60&lt;C225))+1),Scorecard!$D$62)</f>
        <v>0.489050497890326</v>
      </c>
      <c r="H225" s="0" t="n">
        <f aca="false">IF(ISNUMBER(D225),INDEX(Scorecard!$D$63:$D$68,SUMPRODUCT(--(Scorecard!$G$63:$G$67&lt;D225))+1),Scorecard!$D$69)</f>
        <v>0.322484508656054</v>
      </c>
      <c r="I225" s="0" t="n">
        <f aca="false">IF(ISNUMBER(E225),INDEX(Scorecard!$D$19:$D$26,SUMPRODUCT(--(Scorecard!$G$19:$G$25&lt;E225))+1),Scorecard!$D$27)</f>
        <v>0.233621608745691</v>
      </c>
      <c r="J225" s="0" t="n">
        <f aca="false">IF(ISNUMBER(F225),INDEX(Scorecard!$D$37:$D$44,SUMPRODUCT(--(Scorecard!$G$37:$G$43&lt;F225))+1),Scorecard!$D$45)</f>
        <v>0.102184252677548</v>
      </c>
      <c r="K225" s="0" t="n">
        <f aca="false">Inputs!$B$10+Scorecard!$J$5*Loan_Sample!Y205+Scorecard!$J$6*Loan_Sample!Z205+Scorecard!$J$7*I225+Scorecard!$J$8*Loan_Sample!AB205+Scorecard!$J$9*J225+Scorecard!$J$10*Loan_Sample!AD205+Scorecard!$J$11*G225+Scorecard!$J$12*H225</f>
        <v>-4.14575414924437</v>
      </c>
      <c r="L225" s="0" t="n">
        <f aca="false">MIN(1-Inputs!$B$13,MAX(Inputs!$B$13,1/(1+EXP(-(Inputs!$B$11*K225+Inputs!$B$12)))))</f>
        <v>0.0145391989996235</v>
      </c>
      <c r="M225" s="0" t="n">
        <f aca="false">Loan_Sample!AH205*Inputs!$B$4*B225</f>
        <v>780.674780788503</v>
      </c>
      <c r="N225" s="0" t="n">
        <f aca="false">L225*Inputs!$B$4*B225</f>
        <v>780.674780788503</v>
      </c>
      <c r="O225" s="0" t="n">
        <f aca="false">Inputs!$B$37+Inputs!$B$38*MAX(Loan_Sample!H205-Inputs!$C$38,0)+Inputs!$B$39*MAX(Loan_Sample!H205-Inputs!$C$39,0)+Inputs!$B$40*MAX(Loan_Sample!H205-Inputs!$C$40,0)+Inputs!$B$41*MAX(Loan_Sample!H205-Inputs!$C$41,0)+Inputs!$B$42*Inputs!$B$14+Inputs!$B$43*MIN(Loan_Sample!I205/Inputs!$B$17,1)+Inputs!$B$44*MIN(Loan_Sample!E205,Inputs!$B$18)+Inputs!$B$45*Loan_Sample!C205</f>
        <v>-5.28849947631579</v>
      </c>
      <c r="P225" s="0" t="n">
        <f aca="false">MIN(1-Inputs!$B$13,MAX(Inputs!$B$13,1/(1+EXP(-(Inputs!$B$15*O225+Inputs!$B$16)))))</f>
        <v>0.00372165355763265</v>
      </c>
      <c r="Q225" s="0" t="n">
        <f aca="false">Inputs!$B$37+Inputs!$B$38*MAX(F225-Inputs!$C$38,0)+Inputs!$B$39*MAX(F225-Inputs!$C$39,0)+Inputs!$B$40*MAX(F225-Inputs!$C$40,0)+Inputs!$B$41*MAX(F225-Inputs!$C$41,0)+Inputs!$B$42*Inputs!$B$14+Inputs!$B$43*MIN(Loan_Sample!I205/Inputs!$B$17,1)+Inputs!$B$44*MIN(E225,Inputs!$B$18)+Inputs!$B$45*Loan_Sample!C205</f>
        <v>-5.28849947631579</v>
      </c>
      <c r="R225" s="0" t="n">
        <f aca="false">MIN(1-Inputs!$B$13,MAX(Inputs!$B$13,1/(1+EXP(-(Inputs!$B$15*Q225+Inputs!$B$16)))))</f>
        <v>0.00372165355763265</v>
      </c>
    </row>
    <row r="226" customFormat="false" ht="15" hidden="false" customHeight="false" outlineLevel="0" collapsed="false">
      <c r="A226" s="0" t="n">
        <f aca="false">Loan_Sample!A206</f>
        <v>5662</v>
      </c>
      <c r="B226" s="0" t="n">
        <f aca="false">Loan_Sample!U206</f>
        <v>290984.22</v>
      </c>
      <c r="C226" s="0" t="n">
        <f aca="false">Loan_Sample!K206+Inputs!$B$26</f>
        <v>9.13333320617676</v>
      </c>
      <c r="D226" s="0" t="n">
        <f aca="false">Loan_Sample!L206+Inputs!$B$26</f>
        <v>5.0717945098877</v>
      </c>
      <c r="E226" s="0" t="n">
        <f aca="false">Loan_Sample!E206/(1+Inputs!$B$25/100)</f>
        <v>69.9671096801758</v>
      </c>
      <c r="F226" s="0" t="n">
        <f aca="false">Loan_Sample!H206-Inputs!$B$24/100</f>
        <v>1.09966683387756</v>
      </c>
      <c r="G226" s="0" t="n">
        <f aca="false">IF(ISNUMBER(C226),INDEX(Scorecard!$D$54:$D$61,SUMPRODUCT(--(Scorecard!$G$54:$G$60&lt;C226))+1),Scorecard!$D$62)</f>
        <v>-0.541917179454542</v>
      </c>
      <c r="H226" s="0" t="n">
        <f aca="false">IF(ISNUMBER(D226),INDEX(Scorecard!$D$63:$D$68,SUMPRODUCT(--(Scorecard!$G$63:$G$67&lt;D226))+1),Scorecard!$D$69)</f>
        <v>0.322484508656054</v>
      </c>
      <c r="I226" s="0" t="n">
        <f aca="false">IF(ISNUMBER(E226),INDEX(Scorecard!$D$19:$D$26,SUMPRODUCT(--(Scorecard!$G$19:$G$25&lt;E226))+1),Scorecard!$D$27)</f>
        <v>0.0530843085177338</v>
      </c>
      <c r="J226" s="0" t="n">
        <f aca="false">IF(ISNUMBER(F226),INDEX(Scorecard!$D$37:$D$44,SUMPRODUCT(--(Scorecard!$G$37:$G$43&lt;F226))+1),Scorecard!$D$45)</f>
        <v>-0.975503570149195</v>
      </c>
      <c r="K226" s="0" t="n">
        <f aca="false">Inputs!$B$10+Scorecard!$J$5*Loan_Sample!Y206+Scorecard!$J$6*Loan_Sample!Z206+Scorecard!$J$7*I226+Scorecard!$J$8*Loan_Sample!AB206+Scorecard!$J$9*J226+Scorecard!$J$10*Loan_Sample!AD206+Scorecard!$J$11*G226+Scorecard!$J$12*H226</f>
        <v>-3.89599338645501</v>
      </c>
      <c r="L226" s="0" t="n">
        <f aca="false">MIN(1-Inputs!$B$13,MAX(Inputs!$B$13,1/(1+EXP(-(Inputs!$B$11*K226+Inputs!$B$12)))))</f>
        <v>0.0188912593224674</v>
      </c>
      <c r="M226" s="0" t="n">
        <f aca="false">Loan_Sample!AH206*Inputs!$B$4*B226</f>
        <v>1923.97042556806</v>
      </c>
      <c r="N226" s="0" t="n">
        <f aca="false">L226*Inputs!$B$4*B226</f>
        <v>1923.97042556806</v>
      </c>
      <c r="O226" s="0" t="n">
        <f aca="false">Inputs!$B$37+Inputs!$B$38*MAX(Loan_Sample!H206-Inputs!$C$38,0)+Inputs!$B$39*MAX(Loan_Sample!H206-Inputs!$C$39,0)+Inputs!$B$40*MAX(Loan_Sample!H206-Inputs!$C$40,0)+Inputs!$B$41*MAX(Loan_Sample!H206-Inputs!$C$41,0)+Inputs!$B$42*Inputs!$B$14+Inputs!$B$43*MIN(Loan_Sample!I206/Inputs!$B$17,1)+Inputs!$B$44*MIN(Loan_Sample!E206,Inputs!$B$18)+Inputs!$B$45*Loan_Sample!C206</f>
        <v>-3.27632123465895</v>
      </c>
      <c r="P226" s="0" t="n">
        <f aca="false">MIN(1-Inputs!$B$13,MAX(Inputs!$B$13,1/(1+EXP(-(Inputs!$B$15*O226+Inputs!$B$16)))))</f>
        <v>0.0354883540386792</v>
      </c>
      <c r="Q226" s="0" t="n">
        <f aca="false">Inputs!$B$37+Inputs!$B$38*MAX(F226-Inputs!$C$38,0)+Inputs!$B$39*MAX(F226-Inputs!$C$39,0)+Inputs!$B$40*MAX(F226-Inputs!$C$40,0)+Inputs!$B$41*MAX(F226-Inputs!$C$41,0)+Inputs!$B$42*Inputs!$B$14+Inputs!$B$43*MIN(Loan_Sample!I206/Inputs!$B$17,1)+Inputs!$B$44*MIN(E226,Inputs!$B$18)+Inputs!$B$45*Loan_Sample!C206</f>
        <v>-3.27632123465895</v>
      </c>
      <c r="R226" s="0" t="n">
        <f aca="false">MIN(1-Inputs!$B$13,MAX(Inputs!$B$13,1/(1+EXP(-(Inputs!$B$15*Q226+Inputs!$B$16)))))</f>
        <v>0.0354883540386792</v>
      </c>
    </row>
    <row r="227" customFormat="false" ht="15" hidden="false" customHeight="false" outlineLevel="0" collapsed="false">
      <c r="A227" s="0" t="n">
        <f aca="false">Loan_Sample!A207</f>
        <v>5764</v>
      </c>
      <c r="B227" s="0" t="n">
        <f aca="false">Loan_Sample!U207</f>
        <v>207677.47</v>
      </c>
      <c r="C227" s="0" t="n">
        <f aca="false">Loan_Sample!K207+Inputs!$B$26</f>
        <v>9.63333320617676</v>
      </c>
      <c r="D227" s="0" t="n">
        <f aca="false">Loan_Sample!L207+Inputs!$B$26</f>
        <v>5.0717945098877</v>
      </c>
      <c r="E227" s="0" t="n">
        <f aca="false">Loan_Sample!E207/(1+Inputs!$B$25/100)</f>
        <v>52.8415641784668</v>
      </c>
      <c r="F227" s="0" t="n">
        <f aca="false">Loan_Sample!H207-Inputs!$B$24/100</f>
        <v>1.21966671943665</v>
      </c>
      <c r="G227" s="0" t="n">
        <f aca="false">IF(ISNUMBER(C227),INDEX(Scorecard!$D$54:$D$61,SUMPRODUCT(--(Scorecard!$G$54:$G$60&lt;C227))+1),Scorecard!$D$62)</f>
        <v>-0.541917179454542</v>
      </c>
      <c r="H227" s="0" t="n">
        <f aca="false">IF(ISNUMBER(D227),INDEX(Scorecard!$D$63:$D$68,SUMPRODUCT(--(Scorecard!$G$63:$G$67&lt;D227))+1),Scorecard!$D$69)</f>
        <v>0.322484508656054</v>
      </c>
      <c r="I227" s="0" t="n">
        <f aca="false">IF(ISNUMBER(E227),INDEX(Scorecard!$D$19:$D$26,SUMPRODUCT(--(Scorecard!$G$19:$G$25&lt;E227))+1),Scorecard!$D$27)</f>
        <v>0.57899015159425</v>
      </c>
      <c r="J227" s="0" t="n">
        <f aca="false">IF(ISNUMBER(F227),INDEX(Scorecard!$D$37:$D$44,SUMPRODUCT(--(Scorecard!$G$37:$G$43&lt;F227))+1),Scorecard!$D$45)</f>
        <v>-0.975503570149195</v>
      </c>
      <c r="K227" s="0" t="n">
        <f aca="false">Inputs!$B$10+Scorecard!$J$5*Loan_Sample!Y207+Scorecard!$J$6*Loan_Sample!Z207+Scorecard!$J$7*I227+Scorecard!$J$8*Loan_Sample!AB207+Scorecard!$J$9*J227+Scorecard!$J$10*Loan_Sample!AD207+Scorecard!$J$11*G227+Scorecard!$J$12*H227</f>
        <v>-5.16214771020746</v>
      </c>
      <c r="L227" s="0" t="n">
        <f aca="false">MIN(1-Inputs!$B$13,MAX(Inputs!$B$13,1/(1+EXP(-(Inputs!$B$11*K227+Inputs!$B$12)))))</f>
        <v>0.00496745951808128</v>
      </c>
      <c r="M227" s="0" t="n">
        <f aca="false">Loan_Sample!AH207*Inputs!$B$4*B227</f>
        <v>361.070298764889</v>
      </c>
      <c r="N227" s="0" t="n">
        <f aca="false">L227*Inputs!$B$4*B227</f>
        <v>361.070298764889</v>
      </c>
      <c r="O227" s="0" t="n">
        <f aca="false">Inputs!$B$37+Inputs!$B$38*MAX(Loan_Sample!H207-Inputs!$C$38,0)+Inputs!$B$39*MAX(Loan_Sample!H207-Inputs!$C$39,0)+Inputs!$B$40*MAX(Loan_Sample!H207-Inputs!$C$40,0)+Inputs!$B$41*MAX(Loan_Sample!H207-Inputs!$C$41,0)+Inputs!$B$42*Inputs!$B$14+Inputs!$B$43*MIN(Loan_Sample!I207/Inputs!$B$17,1)+Inputs!$B$44*MIN(Loan_Sample!E207,Inputs!$B$18)+Inputs!$B$45*Loan_Sample!C207</f>
        <v>-3.17845930926612</v>
      </c>
      <c r="P227" s="0" t="n">
        <f aca="false">MIN(1-Inputs!$B$13,MAX(Inputs!$B$13,1/(1+EXP(-(Inputs!$B$15*O227+Inputs!$B$16)))))</f>
        <v>0.0394994417136853</v>
      </c>
      <c r="Q227" s="0" t="n">
        <f aca="false">Inputs!$B$37+Inputs!$B$38*MAX(F227-Inputs!$C$38,0)+Inputs!$B$39*MAX(F227-Inputs!$C$39,0)+Inputs!$B$40*MAX(F227-Inputs!$C$40,0)+Inputs!$B$41*MAX(F227-Inputs!$C$41,0)+Inputs!$B$42*Inputs!$B$14+Inputs!$B$43*MIN(Loan_Sample!I207/Inputs!$B$17,1)+Inputs!$B$44*MIN(E227,Inputs!$B$18)+Inputs!$B$45*Loan_Sample!C207</f>
        <v>-3.17845930926612</v>
      </c>
      <c r="R227" s="0" t="n">
        <f aca="false">MIN(1-Inputs!$B$13,MAX(Inputs!$B$13,1/(1+EXP(-(Inputs!$B$15*Q227+Inputs!$B$16)))))</f>
        <v>0.0394994417136853</v>
      </c>
    </row>
    <row r="228" customFormat="false" ht="15" hidden="false" customHeight="false" outlineLevel="0" collapsed="false">
      <c r="A228" s="0" t="n">
        <f aca="false">Loan_Sample!A208</f>
        <v>5797</v>
      </c>
      <c r="B228" s="0" t="n">
        <f aca="false">Loan_Sample!U208</f>
        <v>260994.14</v>
      </c>
      <c r="C228" s="0" t="n">
        <f aca="false">Loan_Sample!K208+Inputs!$B$26</f>
        <v>5.53333330154419</v>
      </c>
      <c r="D228" s="0" t="n">
        <f aca="false">Loan_Sample!L208+Inputs!$B$26</f>
        <v>-3.50000047683716</v>
      </c>
      <c r="E228" s="0" t="n">
        <f aca="false">Loan_Sample!E208/(1+Inputs!$B$25/100)</f>
        <v>76.5242691040039</v>
      </c>
      <c r="F228" s="0" t="n">
        <f aca="false">Loan_Sample!H208-Inputs!$B$24/100</f>
        <v>0.00533342361450195</v>
      </c>
      <c r="G228" s="0" t="n">
        <f aca="false">IF(ISNUMBER(C228),INDEX(Scorecard!$D$54:$D$61,SUMPRODUCT(--(Scorecard!$G$54:$G$60&lt;C228))+1),Scorecard!$D$62)</f>
        <v>0.0151758992857273</v>
      </c>
      <c r="H228" s="0" t="n">
        <f aca="false">IF(ISNUMBER(D228),INDEX(Scorecard!$D$63:$D$68,SUMPRODUCT(--(Scorecard!$G$63:$G$67&lt;D228))+1),Scorecard!$D$69)</f>
        <v>-0.340582194386522</v>
      </c>
      <c r="I228" s="0" t="n">
        <f aca="false">IF(ISNUMBER(E228),INDEX(Scorecard!$D$19:$D$26,SUMPRODUCT(--(Scorecard!$G$19:$G$25&lt;E228))+1),Scorecard!$D$27)</f>
        <v>-0.0341578513653732</v>
      </c>
      <c r="J228" s="0" t="n">
        <f aca="false">IF(ISNUMBER(F228),INDEX(Scorecard!$D$37:$D$44,SUMPRODUCT(--(Scorecard!$G$37:$G$43&lt;F228))+1),Scorecard!$D$45)</f>
        <v>0.330501541082344</v>
      </c>
      <c r="K228" s="0" t="n">
        <f aca="false">Inputs!$B$10+Scorecard!$J$5*Loan_Sample!Y208+Scorecard!$J$6*Loan_Sample!Z208+Scorecard!$J$7*I228+Scorecard!$J$8*Loan_Sample!AB208+Scorecard!$J$9*J228+Scorecard!$J$10*Loan_Sample!AD208+Scorecard!$J$11*G228+Scorecard!$J$12*H228</f>
        <v>-6.24080420945583</v>
      </c>
      <c r="L228" s="0" t="n">
        <f aca="false">MIN(1-Inputs!$B$13,MAX(Inputs!$B$13,1/(1+EXP(-(Inputs!$B$11*K228+Inputs!$B$12)))))</f>
        <v>0.00157825952394153</v>
      </c>
      <c r="M228" s="0" t="n">
        <f aca="false">Loan_Sample!AH208*Inputs!$B$4*B228</f>
        <v>144.170770501775</v>
      </c>
      <c r="N228" s="0" t="n">
        <f aca="false">L228*Inputs!$B$4*B228</f>
        <v>144.170770501775</v>
      </c>
      <c r="O228" s="0" t="n">
        <f aca="false">Inputs!$B$37+Inputs!$B$38*MAX(Loan_Sample!H208-Inputs!$C$38,0)+Inputs!$B$39*MAX(Loan_Sample!H208-Inputs!$C$39,0)+Inputs!$B$40*MAX(Loan_Sample!H208-Inputs!$C$40,0)+Inputs!$B$41*MAX(Loan_Sample!H208-Inputs!$C$41,0)+Inputs!$B$42*Inputs!$B$14+Inputs!$B$43*MIN(Loan_Sample!I208/Inputs!$B$17,1)+Inputs!$B$44*MIN(Loan_Sample!E208,Inputs!$B$18)+Inputs!$B$45*Loan_Sample!C208</f>
        <v>-5.93063098930318</v>
      </c>
      <c r="P228" s="0" t="n">
        <f aca="false">MIN(1-Inputs!$B$13,MAX(Inputs!$B$13,1/(1+EXP(-(Inputs!$B$15*O228+Inputs!$B$16)))))</f>
        <v>0.00179700946941713</v>
      </c>
      <c r="Q228" s="0" t="n">
        <f aca="false">Inputs!$B$37+Inputs!$B$38*MAX(F228-Inputs!$C$38,0)+Inputs!$B$39*MAX(F228-Inputs!$C$39,0)+Inputs!$B$40*MAX(F228-Inputs!$C$40,0)+Inputs!$B$41*MAX(F228-Inputs!$C$41,0)+Inputs!$B$42*Inputs!$B$14+Inputs!$B$43*MIN(Loan_Sample!I208/Inputs!$B$17,1)+Inputs!$B$44*MIN(E228,Inputs!$B$18)+Inputs!$B$45*Loan_Sample!C208</f>
        <v>-5.93063098930318</v>
      </c>
      <c r="R228" s="0" t="n">
        <f aca="false">MIN(1-Inputs!$B$13,MAX(Inputs!$B$13,1/(1+EXP(-(Inputs!$B$15*Q228+Inputs!$B$16)))))</f>
        <v>0.00179700946941713</v>
      </c>
    </row>
    <row r="229" customFormat="false" ht="15" hidden="false" customHeight="false" outlineLevel="0" collapsed="false">
      <c r="A229" s="0" t="n">
        <f aca="false">Loan_Sample!A209</f>
        <v>5806</v>
      </c>
      <c r="B229" s="0" t="n">
        <f aca="false">Loan_Sample!U209</f>
        <v>82131.1</v>
      </c>
      <c r="C229" s="0" t="n">
        <f aca="false">Loan_Sample!K209+Inputs!$B$26</f>
        <v>5.53333330154419</v>
      </c>
      <c r="D229" s="0" t="n">
        <f aca="false">Loan_Sample!L209+Inputs!$B$26</f>
        <v>-3.50000047683716</v>
      </c>
      <c r="E229" s="0" t="n">
        <f aca="false">Loan_Sample!E209/(1+Inputs!$B$25/100)</f>
        <v>52.0584602355957</v>
      </c>
      <c r="F229" s="0" t="n">
        <f aca="false">Loan_Sample!H209-Inputs!$B$24/100</f>
        <v>1.05633330345154</v>
      </c>
      <c r="G229" s="0" t="n">
        <f aca="false">IF(ISNUMBER(C229),INDEX(Scorecard!$D$54:$D$61,SUMPRODUCT(--(Scorecard!$G$54:$G$60&lt;C229))+1),Scorecard!$D$62)</f>
        <v>0.0151758992857273</v>
      </c>
      <c r="H229" s="0" t="n">
        <f aca="false">IF(ISNUMBER(D229),INDEX(Scorecard!$D$63:$D$68,SUMPRODUCT(--(Scorecard!$G$63:$G$67&lt;D229))+1),Scorecard!$D$69)</f>
        <v>-0.340582194386522</v>
      </c>
      <c r="I229" s="0" t="n">
        <f aca="false">IF(ISNUMBER(E229),INDEX(Scorecard!$D$19:$D$26,SUMPRODUCT(--(Scorecard!$G$19:$G$25&lt;E229))+1),Scorecard!$D$27)</f>
        <v>0.57899015159425</v>
      </c>
      <c r="J229" s="0" t="n">
        <f aca="false">IF(ISNUMBER(F229),INDEX(Scorecard!$D$37:$D$44,SUMPRODUCT(--(Scorecard!$G$37:$G$43&lt;F229))+1),Scorecard!$D$45)</f>
        <v>-0.975503570149195</v>
      </c>
      <c r="K229" s="0" t="n">
        <f aca="false">Inputs!$B$10+Scorecard!$J$5*Loan_Sample!Y209+Scorecard!$J$6*Loan_Sample!Z209+Scorecard!$J$7*I229+Scorecard!$J$8*Loan_Sample!AB209+Scorecard!$J$9*J229+Scorecard!$J$10*Loan_Sample!AD209+Scorecard!$J$11*G229+Scorecard!$J$12*H229</f>
        <v>-6.45870421642422</v>
      </c>
      <c r="L229" s="0" t="n">
        <f aca="false">MIN(1-Inputs!$B$13,MAX(Inputs!$B$13,1/(1+EXP(-(Inputs!$B$11*K229+Inputs!$B$12)))))</f>
        <v>0.00125149712800396</v>
      </c>
      <c r="M229" s="0" t="n">
        <f aca="false">Loan_Sample!AH209*Inputs!$B$4*B229</f>
        <v>35.975392519432</v>
      </c>
      <c r="N229" s="0" t="n">
        <f aca="false">L229*Inputs!$B$4*B229</f>
        <v>35.975392519432</v>
      </c>
      <c r="O229" s="0" t="n">
        <f aca="false">Inputs!$B$37+Inputs!$B$38*MAX(Loan_Sample!H209-Inputs!$C$38,0)+Inputs!$B$39*MAX(Loan_Sample!H209-Inputs!$C$39,0)+Inputs!$B$40*MAX(Loan_Sample!H209-Inputs!$C$40,0)+Inputs!$B$41*MAX(Loan_Sample!H209-Inputs!$C$41,0)+Inputs!$B$42*Inputs!$B$14+Inputs!$B$43*MIN(Loan_Sample!I209/Inputs!$B$17,1)+Inputs!$B$44*MIN(Loan_Sample!E209,Inputs!$B$18)+Inputs!$B$45*Loan_Sample!C209</f>
        <v>-2.98413275296446</v>
      </c>
      <c r="P229" s="0" t="n">
        <f aca="false">MIN(1-Inputs!$B$13,MAX(Inputs!$B$13,1/(1+EXP(-(Inputs!$B$15*O229+Inputs!$B$16)))))</f>
        <v>0.0487877540461101</v>
      </c>
      <c r="Q229" s="0" t="n">
        <f aca="false">Inputs!$B$37+Inputs!$B$38*MAX(F229-Inputs!$C$38,0)+Inputs!$B$39*MAX(F229-Inputs!$C$39,0)+Inputs!$B$40*MAX(F229-Inputs!$C$40,0)+Inputs!$B$41*MAX(F229-Inputs!$C$41,0)+Inputs!$B$42*Inputs!$B$14+Inputs!$B$43*MIN(Loan_Sample!I209/Inputs!$B$17,1)+Inputs!$B$44*MIN(E229,Inputs!$B$18)+Inputs!$B$45*Loan_Sample!C209</f>
        <v>-2.98413275296446</v>
      </c>
      <c r="R229" s="0" t="n">
        <f aca="false">MIN(1-Inputs!$B$13,MAX(Inputs!$B$13,1/(1+EXP(-(Inputs!$B$15*Q229+Inputs!$B$16)))))</f>
        <v>0.0487877540461101</v>
      </c>
    </row>
    <row r="230" customFormat="false" ht="15" hidden="false" customHeight="false" outlineLevel="0" collapsed="false">
      <c r="A230" s="0" t="n">
        <f aca="false">Loan_Sample!A210</f>
        <v>5836</v>
      </c>
      <c r="B230" s="0" t="n">
        <f aca="false">Loan_Sample!U210</f>
        <v>130971.945</v>
      </c>
      <c r="C230" s="0" t="n">
        <f aca="false">Loan_Sample!K210+Inputs!$B$26</f>
        <v>9.63333320617676</v>
      </c>
      <c r="D230" s="0" t="n">
        <f aca="false">Loan_Sample!L210+Inputs!$B$26</f>
        <v>5.0717945098877</v>
      </c>
      <c r="E230" s="0" t="n">
        <f aca="false">Loan_Sample!E210/(1+Inputs!$B$25/100)</f>
        <v>92.4605026245117</v>
      </c>
      <c r="F230" s="0" t="n">
        <f aca="false">Loan_Sample!H210-Inputs!$B$24/100</f>
        <v>0.975666761398315</v>
      </c>
      <c r="G230" s="0" t="n">
        <f aca="false">IF(ISNUMBER(C230),INDEX(Scorecard!$D$54:$D$61,SUMPRODUCT(--(Scorecard!$G$54:$G$60&lt;C230))+1),Scorecard!$D$62)</f>
        <v>-0.541917179454542</v>
      </c>
      <c r="H230" s="0" t="n">
        <f aca="false">IF(ISNUMBER(D230),INDEX(Scorecard!$D$63:$D$68,SUMPRODUCT(--(Scorecard!$G$63:$G$67&lt;D230))+1),Scorecard!$D$69)</f>
        <v>0.322484508656054</v>
      </c>
      <c r="I230" s="0" t="n">
        <f aca="false">IF(ISNUMBER(E230),INDEX(Scorecard!$D$19:$D$26,SUMPRODUCT(--(Scorecard!$G$19:$G$25&lt;E230))+1),Scorecard!$D$27)</f>
        <v>-0.820992370602782</v>
      </c>
      <c r="J230" s="0" t="n">
        <f aca="false">IF(ISNUMBER(F230),INDEX(Scorecard!$D$37:$D$44,SUMPRODUCT(--(Scorecard!$G$37:$G$43&lt;F230))+1),Scorecard!$D$45)</f>
        <v>-0.975503570149195</v>
      </c>
      <c r="K230" s="0" t="n">
        <f aca="false">Inputs!$B$10+Scorecard!$J$5*Loan_Sample!Y210+Scorecard!$J$6*Loan_Sample!Z210+Scorecard!$J$7*I230+Scorecard!$J$8*Loan_Sample!AB210+Scorecard!$J$9*J230+Scorecard!$J$10*Loan_Sample!AD210+Scorecard!$J$11*G230+Scorecard!$J$12*H230</f>
        <v>-2.69894273323136</v>
      </c>
      <c r="L230" s="0" t="n">
        <f aca="false">MIN(1-Inputs!$B$13,MAX(Inputs!$B$13,1/(1+EXP(-(Inputs!$B$11*K230+Inputs!$B$12)))))</f>
        <v>0.0645387205168172</v>
      </c>
      <c r="M230" s="0" t="n">
        <f aca="false">Loan_Sample!AH210*Inputs!$B$4*B230</f>
        <v>2958.46661386463</v>
      </c>
      <c r="N230" s="0" t="n">
        <f aca="false">L230*Inputs!$B$4*B230</f>
        <v>2958.46661386463</v>
      </c>
      <c r="O230" s="0" t="n">
        <f aca="false">Inputs!$B$37+Inputs!$B$38*MAX(Loan_Sample!H210-Inputs!$C$38,0)+Inputs!$B$39*MAX(Loan_Sample!H210-Inputs!$C$39,0)+Inputs!$B$40*MAX(Loan_Sample!H210-Inputs!$C$40,0)+Inputs!$B$41*MAX(Loan_Sample!H210-Inputs!$C$41,0)+Inputs!$B$42*Inputs!$B$14+Inputs!$B$43*MIN(Loan_Sample!I210/Inputs!$B$17,1)+Inputs!$B$44*MIN(Loan_Sample!E210,Inputs!$B$18)+Inputs!$B$45*Loan_Sample!C210</f>
        <v>-4.22533013858752</v>
      </c>
      <c r="P230" s="0" t="n">
        <f aca="false">MIN(1-Inputs!$B$13,MAX(Inputs!$B$13,1/(1+EXP(-(Inputs!$B$15*O230+Inputs!$B$16)))))</f>
        <v>0.0123551613803181</v>
      </c>
      <c r="Q230" s="0" t="n">
        <f aca="false">Inputs!$B$37+Inputs!$B$38*MAX(F230-Inputs!$C$38,0)+Inputs!$B$39*MAX(F230-Inputs!$C$39,0)+Inputs!$B$40*MAX(F230-Inputs!$C$40,0)+Inputs!$B$41*MAX(F230-Inputs!$C$41,0)+Inputs!$B$42*Inputs!$B$14+Inputs!$B$43*MIN(Loan_Sample!I210/Inputs!$B$17,1)+Inputs!$B$44*MIN(E230,Inputs!$B$18)+Inputs!$B$45*Loan_Sample!C210</f>
        <v>-4.22533013858752</v>
      </c>
      <c r="R230" s="0" t="n">
        <f aca="false">MIN(1-Inputs!$B$13,MAX(Inputs!$B$13,1/(1+EXP(-(Inputs!$B$15*Q230+Inputs!$B$16)))))</f>
        <v>0.0123551613803181</v>
      </c>
    </row>
    <row r="231" customFormat="false" ht="15" hidden="false" customHeight="false" outlineLevel="0" collapsed="false">
      <c r="A231" s="0" t="n">
        <f aca="false">Loan_Sample!A211</f>
        <v>5837</v>
      </c>
      <c r="B231" s="0" t="n">
        <f aca="false">Loan_Sample!U211</f>
        <v>210176.45</v>
      </c>
      <c r="C231" s="0" t="n">
        <f aca="false">Loan_Sample!K211+Inputs!$B$26</f>
        <v>6.73333311080933</v>
      </c>
      <c r="D231" s="0" t="n">
        <f aca="false">Loan_Sample!L211+Inputs!$B$26</f>
        <v>2.71025609970093</v>
      </c>
      <c r="E231" s="0" t="n">
        <f aca="false">Loan_Sample!E211/(1+Inputs!$B$25/100)</f>
        <v>78.2712936401367</v>
      </c>
      <c r="F231" s="0" t="n">
        <f aca="false">Loan_Sample!H211-Inputs!$B$24/100</f>
        <v>0.9743332862854</v>
      </c>
      <c r="G231" s="0" t="n">
        <f aca="false">IF(ISNUMBER(C231),INDEX(Scorecard!$D$54:$D$61,SUMPRODUCT(--(Scorecard!$G$54:$G$60&lt;C231))+1),Scorecard!$D$62)</f>
        <v>-0.357264871923982</v>
      </c>
      <c r="H231" s="0" t="n">
        <f aca="false">IF(ISNUMBER(D231),INDEX(Scorecard!$D$63:$D$68,SUMPRODUCT(--(Scorecard!$G$63:$G$67&lt;D231))+1),Scorecard!$D$69)</f>
        <v>0.322484508656054</v>
      </c>
      <c r="I231" s="0" t="n">
        <f aca="false">IF(ISNUMBER(E231),INDEX(Scorecard!$D$19:$D$26,SUMPRODUCT(--(Scorecard!$G$19:$G$25&lt;E231))+1),Scorecard!$D$27)</f>
        <v>-0.0341578513653732</v>
      </c>
      <c r="J231" s="0" t="n">
        <f aca="false">IF(ISNUMBER(F231),INDEX(Scorecard!$D$37:$D$44,SUMPRODUCT(--(Scorecard!$G$37:$G$43&lt;F231))+1),Scorecard!$D$45)</f>
        <v>-0.975503570149195</v>
      </c>
      <c r="K231" s="0" t="n">
        <f aca="false">Inputs!$B$10+Scorecard!$J$5*Loan_Sample!Y211+Scorecard!$J$6*Loan_Sample!Z211+Scorecard!$J$7*I231+Scorecard!$J$8*Loan_Sample!AB211+Scorecard!$J$9*J231+Scorecard!$J$10*Loan_Sample!AD211+Scorecard!$J$11*G231+Scorecard!$J$12*H231</f>
        <v>-3.63184441796427</v>
      </c>
      <c r="L231" s="0" t="n">
        <f aca="false">MIN(1-Inputs!$B$13,MAX(Inputs!$B$13,1/(1+EXP(-(Inputs!$B$11*K231+Inputs!$B$12)))))</f>
        <v>0.0248831299768282</v>
      </c>
      <c r="M231" s="0" t="n">
        <f aca="false">Loan_Sample!AH211*Inputs!$B$4*B231</f>
        <v>1830.44677319641</v>
      </c>
      <c r="N231" s="0" t="n">
        <f aca="false">L231*Inputs!$B$4*B231</f>
        <v>1830.44677319641</v>
      </c>
      <c r="O231" s="0" t="n">
        <f aca="false">Inputs!$B$37+Inputs!$B$38*MAX(Loan_Sample!H211-Inputs!$C$38,0)+Inputs!$B$39*MAX(Loan_Sample!H211-Inputs!$C$39,0)+Inputs!$B$40*MAX(Loan_Sample!H211-Inputs!$C$40,0)+Inputs!$B$41*MAX(Loan_Sample!H211-Inputs!$C$41,0)+Inputs!$B$42*Inputs!$B$14+Inputs!$B$43*MIN(Loan_Sample!I211/Inputs!$B$17,1)+Inputs!$B$44*MIN(Loan_Sample!E211,Inputs!$B$18)+Inputs!$B$45*Loan_Sample!C211</f>
        <v>-3.82848704894823</v>
      </c>
      <c r="P231" s="0" t="n">
        <f aca="false">MIN(1-Inputs!$B$13,MAX(Inputs!$B$13,1/(1+EXP(-(Inputs!$B$15*O231+Inputs!$B$16)))))</f>
        <v>0.0192629917041708</v>
      </c>
      <c r="Q231" s="0" t="n">
        <f aca="false">Inputs!$B$37+Inputs!$B$38*MAX(F231-Inputs!$C$38,0)+Inputs!$B$39*MAX(F231-Inputs!$C$39,0)+Inputs!$B$40*MAX(F231-Inputs!$C$40,0)+Inputs!$B$41*MAX(F231-Inputs!$C$41,0)+Inputs!$B$42*Inputs!$B$14+Inputs!$B$43*MIN(Loan_Sample!I211/Inputs!$B$17,1)+Inputs!$B$44*MIN(E231,Inputs!$B$18)+Inputs!$B$45*Loan_Sample!C211</f>
        <v>-3.82848704894823</v>
      </c>
      <c r="R231" s="0" t="n">
        <f aca="false">MIN(1-Inputs!$B$13,MAX(Inputs!$B$13,1/(1+EXP(-(Inputs!$B$15*Q231+Inputs!$B$16)))))</f>
        <v>0.0192629917041708</v>
      </c>
    </row>
    <row r="232" customFormat="false" ht="15" hidden="false" customHeight="false" outlineLevel="0" collapsed="false">
      <c r="A232" s="0" t="n">
        <f aca="false">Loan_Sample!A212</f>
        <v>5843</v>
      </c>
      <c r="B232" s="0" t="n">
        <f aca="false">Loan_Sample!U212</f>
        <v>250672.44</v>
      </c>
      <c r="C232" s="0" t="n">
        <f aca="false">Loan_Sample!K212+Inputs!$B$26</f>
        <v>4.40000009536743</v>
      </c>
      <c r="D232" s="0" t="n">
        <f aca="false">Loan_Sample!L212+Inputs!$B$26</f>
        <v>-0.208333015441895</v>
      </c>
      <c r="E232" s="0" t="n">
        <f aca="false">Loan_Sample!E212/(1+Inputs!$B$25/100)</f>
        <v>70.7275772094727</v>
      </c>
      <c r="F232" s="0" t="n">
        <f aca="false">Loan_Sample!H212-Inputs!$B$24/100</f>
        <v>-3.39033317565918</v>
      </c>
      <c r="G232" s="0" t="n">
        <f aca="false">IF(ISNUMBER(C232),INDEX(Scorecard!$D$54:$D$61,SUMPRODUCT(--(Scorecard!$G$54:$G$60&lt;C232))+1),Scorecard!$D$62)</f>
        <v>0.489050497890326</v>
      </c>
      <c r="H232" s="0" t="n">
        <f aca="false">IF(ISNUMBER(D232),INDEX(Scorecard!$D$63:$D$68,SUMPRODUCT(--(Scorecard!$G$63:$G$67&lt;D232))+1),Scorecard!$D$69)</f>
        <v>0.322484508656054</v>
      </c>
      <c r="I232" s="0" t="n">
        <f aca="false">IF(ISNUMBER(E232),INDEX(Scorecard!$D$19:$D$26,SUMPRODUCT(--(Scorecard!$G$19:$G$25&lt;E232))+1),Scorecard!$D$27)</f>
        <v>0.0530843085177338</v>
      </c>
      <c r="J232" s="0" t="n">
        <f aca="false">IF(ISNUMBER(F232),INDEX(Scorecard!$D$37:$D$44,SUMPRODUCT(--(Scorecard!$G$37:$G$43&lt;F232))+1),Scorecard!$D$45)</f>
        <v>1.35057635045042</v>
      </c>
      <c r="K232" s="0" t="n">
        <f aca="false">Inputs!$B$10+Scorecard!$J$5*Loan_Sample!Y212+Scorecard!$J$6*Loan_Sample!Z212+Scorecard!$J$7*I232+Scorecard!$J$8*Loan_Sample!AB212+Scorecard!$J$9*J232+Scorecard!$J$10*Loan_Sample!AD212+Scorecard!$J$11*G232+Scorecard!$J$12*H232</f>
        <v>-5.32046781514686</v>
      </c>
      <c r="L232" s="0" t="n">
        <f aca="false">MIN(1-Inputs!$B$13,MAX(Inputs!$B$13,1/(1+EXP(-(Inputs!$B$11*K232+Inputs!$B$12)))))</f>
        <v>0.00419918649289874</v>
      </c>
      <c r="M232" s="0" t="n">
        <f aca="false">Loan_Sample!AH212*Inputs!$B$4*B232</f>
        <v>368.417113466489</v>
      </c>
      <c r="N232" s="0" t="n">
        <f aca="false">L232*Inputs!$B$4*B232</f>
        <v>368.417113466489</v>
      </c>
      <c r="O232" s="0" t="n">
        <f aca="false">Inputs!$B$37+Inputs!$B$38*MAX(Loan_Sample!H212-Inputs!$C$38,0)+Inputs!$B$39*MAX(Loan_Sample!H212-Inputs!$C$39,0)+Inputs!$B$40*MAX(Loan_Sample!H212-Inputs!$C$40,0)+Inputs!$B$41*MAX(Loan_Sample!H212-Inputs!$C$41,0)+Inputs!$B$42*Inputs!$B$14+Inputs!$B$43*MIN(Loan_Sample!I212/Inputs!$B$17,1)+Inputs!$B$44*MIN(Loan_Sample!E212,Inputs!$B$18)+Inputs!$B$45*Loan_Sample!C212</f>
        <v>-5.55375435345785</v>
      </c>
      <c r="P232" s="0" t="n">
        <f aca="false">MIN(1-Inputs!$B$13,MAX(Inputs!$B$13,1/(1+EXP(-(Inputs!$B$15*O232+Inputs!$B$16)))))</f>
        <v>0.00275549201840345</v>
      </c>
      <c r="Q232" s="0" t="n">
        <f aca="false">Inputs!$B$37+Inputs!$B$38*MAX(F232-Inputs!$C$38,0)+Inputs!$B$39*MAX(F232-Inputs!$C$39,0)+Inputs!$B$40*MAX(F232-Inputs!$C$40,0)+Inputs!$B$41*MAX(F232-Inputs!$C$41,0)+Inputs!$B$42*Inputs!$B$14+Inputs!$B$43*MIN(Loan_Sample!I212/Inputs!$B$17,1)+Inputs!$B$44*MIN(E232,Inputs!$B$18)+Inputs!$B$45*Loan_Sample!C212</f>
        <v>-5.55375435345785</v>
      </c>
      <c r="R232" s="0" t="n">
        <f aca="false">MIN(1-Inputs!$B$13,MAX(Inputs!$B$13,1/(1+EXP(-(Inputs!$B$15*Q232+Inputs!$B$16)))))</f>
        <v>0.00275549201840345</v>
      </c>
    </row>
    <row r="233" customFormat="false" ht="15" hidden="false" customHeight="false" outlineLevel="0" collapsed="false">
      <c r="A233" s="0" t="n">
        <f aca="false">Loan_Sample!A213</f>
        <v>5855</v>
      </c>
      <c r="B233" s="0" t="n">
        <f aca="false">Loan_Sample!U213</f>
        <v>156853.61</v>
      </c>
      <c r="C233" s="0" t="n">
        <f aca="false">Loan_Sample!K213+Inputs!$B$26</f>
        <v>4.70833349227905</v>
      </c>
      <c r="D233" s="0" t="n">
        <f aca="false">Loan_Sample!L213+Inputs!$B$26</f>
        <v>-1.125</v>
      </c>
      <c r="E233" s="0" t="n">
        <f aca="false">Loan_Sample!E213/(1+Inputs!$B$25/100)</f>
        <v>75.7802200317383</v>
      </c>
      <c r="F233" s="0" t="n">
        <f aca="false">Loan_Sample!H213-Inputs!$B$24/100</f>
        <v>-2.45533299446106</v>
      </c>
      <c r="G233" s="0" t="n">
        <f aca="false">IF(ISNUMBER(C233),INDEX(Scorecard!$D$54:$D$61,SUMPRODUCT(--(Scorecard!$G$54:$G$60&lt;C233))+1),Scorecard!$D$62)</f>
        <v>0.409483001259379</v>
      </c>
      <c r="H233" s="0" t="n">
        <f aca="false">IF(ISNUMBER(D233),INDEX(Scorecard!$D$63:$D$68,SUMPRODUCT(--(Scorecard!$G$63:$G$67&lt;D233))+1),Scorecard!$D$69)</f>
        <v>-0.340582194386522</v>
      </c>
      <c r="I233" s="0" t="n">
        <f aca="false">IF(ISNUMBER(E233),INDEX(Scorecard!$D$19:$D$26,SUMPRODUCT(--(Scorecard!$G$19:$G$25&lt;E233))+1),Scorecard!$D$27)</f>
        <v>-0.0341578513653732</v>
      </c>
      <c r="J233" s="0" t="n">
        <f aca="false">IF(ISNUMBER(F233),INDEX(Scorecard!$D$37:$D$44,SUMPRODUCT(--(Scorecard!$G$37:$G$43&lt;F233))+1),Scorecard!$D$45)</f>
        <v>1.35057635045042</v>
      </c>
      <c r="K233" s="0" t="n">
        <f aca="false">Inputs!$B$10+Scorecard!$J$5*Loan_Sample!Y213+Scorecard!$J$6*Loan_Sample!Z213+Scorecard!$J$7*I233+Scorecard!$J$8*Loan_Sample!AB213+Scorecard!$J$9*J233+Scorecard!$J$10*Loan_Sample!AD213+Scorecard!$J$11*G233+Scorecard!$J$12*H233</f>
        <v>-4.95590687212738</v>
      </c>
      <c r="L233" s="0" t="n">
        <f aca="false">MIN(1-Inputs!$B$13,MAX(Inputs!$B$13,1/(1+EXP(-(Inputs!$B$11*K233+Inputs!$B$12)))))</f>
        <v>0.00618153643415419</v>
      </c>
      <c r="M233" s="0" t="n">
        <f aca="false">Loan_Sample!AH213*Inputs!$B$4*B233</f>
        <v>339.358706765264</v>
      </c>
      <c r="N233" s="0" t="n">
        <f aca="false">L233*Inputs!$B$4*B233</f>
        <v>339.358706765264</v>
      </c>
      <c r="O233" s="0" t="n">
        <f aca="false">Inputs!$B$37+Inputs!$B$38*MAX(Loan_Sample!H213-Inputs!$C$38,0)+Inputs!$B$39*MAX(Loan_Sample!H213-Inputs!$C$39,0)+Inputs!$B$40*MAX(Loan_Sample!H213-Inputs!$C$40,0)+Inputs!$B$41*MAX(Loan_Sample!H213-Inputs!$C$41,0)+Inputs!$B$42*Inputs!$B$14+Inputs!$B$43*MIN(Loan_Sample!I213/Inputs!$B$17,1)+Inputs!$B$44*MIN(Loan_Sample!E213,Inputs!$B$18)+Inputs!$B$45*Loan_Sample!C213</f>
        <v>-6.05345605117078</v>
      </c>
      <c r="P233" s="0" t="n">
        <f aca="false">MIN(1-Inputs!$B$13,MAX(Inputs!$B$13,1/(1+EXP(-(Inputs!$B$15*O233+Inputs!$B$16)))))</f>
        <v>0.00156319333073412</v>
      </c>
      <c r="Q233" s="0" t="n">
        <f aca="false">Inputs!$B$37+Inputs!$B$38*MAX(F233-Inputs!$C$38,0)+Inputs!$B$39*MAX(F233-Inputs!$C$39,0)+Inputs!$B$40*MAX(F233-Inputs!$C$40,0)+Inputs!$B$41*MAX(F233-Inputs!$C$41,0)+Inputs!$B$42*Inputs!$B$14+Inputs!$B$43*MIN(Loan_Sample!I213/Inputs!$B$17,1)+Inputs!$B$44*MIN(E233,Inputs!$B$18)+Inputs!$B$45*Loan_Sample!C213</f>
        <v>-6.05345605117078</v>
      </c>
      <c r="R233" s="0" t="n">
        <f aca="false">MIN(1-Inputs!$B$13,MAX(Inputs!$B$13,1/(1+EXP(-(Inputs!$B$15*Q233+Inputs!$B$16)))))</f>
        <v>0.00156319333073412</v>
      </c>
    </row>
    <row r="234" customFormat="false" ht="15" hidden="false" customHeight="false" outlineLevel="0" collapsed="false">
      <c r="A234" s="0" t="n">
        <f aca="false">Loan_Sample!A214</f>
        <v>5897</v>
      </c>
      <c r="B234" s="0" t="n">
        <f aca="false">Loan_Sample!U214</f>
        <v>320139.88</v>
      </c>
      <c r="C234" s="0" t="n">
        <f aca="false">Loan_Sample!K214+Inputs!$B$26</f>
        <v>6.33333349227905</v>
      </c>
      <c r="D234" s="0" t="n">
        <f aca="false">Loan_Sample!L214+Inputs!$B$26</f>
        <v>2.71025657653809</v>
      </c>
      <c r="E234" s="0" t="n">
        <f aca="false">Loan_Sample!E214/(1+Inputs!$B$25/100)</f>
        <v>62.7014007568359</v>
      </c>
      <c r="F234" s="0" t="n">
        <f aca="false">Loan_Sample!H214-Inputs!$B$24/100</f>
        <v>0.76533317565918</v>
      </c>
      <c r="G234" s="0" t="n">
        <f aca="false">IF(ISNUMBER(C234),INDEX(Scorecard!$D$54:$D$61,SUMPRODUCT(--(Scorecard!$G$54:$G$60&lt;C234))+1),Scorecard!$D$62)</f>
        <v>-0.119873800601421</v>
      </c>
      <c r="H234" s="0" t="n">
        <f aca="false">IF(ISNUMBER(D234),INDEX(Scorecard!$D$63:$D$68,SUMPRODUCT(--(Scorecard!$G$63:$G$67&lt;D234))+1),Scorecard!$D$69)</f>
        <v>0.322484508656054</v>
      </c>
      <c r="I234" s="0" t="n">
        <f aca="false">IF(ISNUMBER(E234),INDEX(Scorecard!$D$19:$D$26,SUMPRODUCT(--(Scorecard!$G$19:$G$25&lt;E234))+1),Scorecard!$D$27)</f>
        <v>0.233621608745691</v>
      </c>
      <c r="J234" s="0" t="n">
        <f aca="false">IF(ISNUMBER(F234),INDEX(Scorecard!$D$37:$D$44,SUMPRODUCT(--(Scorecard!$G$37:$G$43&lt;F234))+1),Scorecard!$D$45)</f>
        <v>-0.569454719285959</v>
      </c>
      <c r="K234" s="0" t="n">
        <f aca="false">Inputs!$B$10+Scorecard!$J$5*Loan_Sample!Y214+Scorecard!$J$6*Loan_Sample!Z214+Scorecard!$J$7*I234+Scorecard!$J$8*Loan_Sample!AB214+Scorecard!$J$9*J234+Scorecard!$J$10*Loan_Sample!AD214+Scorecard!$J$11*G234+Scorecard!$J$12*H234</f>
        <v>-5.03437235006841</v>
      </c>
      <c r="L234" s="0" t="n">
        <f aca="false">MIN(1-Inputs!$B$13,MAX(Inputs!$B$13,1/(1+EXP(-(Inputs!$B$11*K234+Inputs!$B$12)))))</f>
        <v>0.00568828493524034</v>
      </c>
      <c r="M234" s="0" t="n">
        <f aca="false">Loan_Sample!AH214*Inputs!$B$4*B234</f>
        <v>637.366399800778</v>
      </c>
      <c r="N234" s="0" t="n">
        <f aca="false">L234*Inputs!$B$4*B234</f>
        <v>637.366399800778</v>
      </c>
      <c r="O234" s="0" t="n">
        <f aca="false">Inputs!$B$37+Inputs!$B$38*MAX(Loan_Sample!H214-Inputs!$C$38,0)+Inputs!$B$39*MAX(Loan_Sample!H214-Inputs!$C$39,0)+Inputs!$B$40*MAX(Loan_Sample!H214-Inputs!$C$40,0)+Inputs!$B$41*MAX(Loan_Sample!H214-Inputs!$C$41,0)+Inputs!$B$42*Inputs!$B$14+Inputs!$B$43*MIN(Loan_Sample!I214/Inputs!$B$17,1)+Inputs!$B$44*MIN(Loan_Sample!E214,Inputs!$B$18)+Inputs!$B$45*Loan_Sample!C214</f>
        <v>-3.84475537470866</v>
      </c>
      <c r="P234" s="0" t="n">
        <f aca="false">MIN(1-Inputs!$B$13,MAX(Inputs!$B$13,1/(1+EXP(-(Inputs!$B$15*O234+Inputs!$B$16)))))</f>
        <v>0.0189166966416006</v>
      </c>
      <c r="Q234" s="0" t="n">
        <f aca="false">Inputs!$B$37+Inputs!$B$38*MAX(F234-Inputs!$C$38,0)+Inputs!$B$39*MAX(F234-Inputs!$C$39,0)+Inputs!$B$40*MAX(F234-Inputs!$C$40,0)+Inputs!$B$41*MAX(F234-Inputs!$C$41,0)+Inputs!$B$42*Inputs!$B$14+Inputs!$B$43*MIN(Loan_Sample!I214/Inputs!$B$17,1)+Inputs!$B$44*MIN(E234,Inputs!$B$18)+Inputs!$B$45*Loan_Sample!C214</f>
        <v>-3.84475537470866</v>
      </c>
      <c r="R234" s="0" t="n">
        <f aca="false">MIN(1-Inputs!$B$13,MAX(Inputs!$B$13,1/(1+EXP(-(Inputs!$B$15*Q234+Inputs!$B$16)))))</f>
        <v>0.0189166966416006</v>
      </c>
    </row>
    <row r="235" customFormat="false" ht="15" hidden="false" customHeight="false" outlineLevel="0" collapsed="false">
      <c r="A235" s="0" t="n">
        <f aca="false">Loan_Sample!A215</f>
        <v>6006</v>
      </c>
      <c r="B235" s="0" t="n">
        <f aca="false">Loan_Sample!U215</f>
        <v>305813.94</v>
      </c>
      <c r="C235" s="0" t="n">
        <f aca="false">Loan_Sample!K215+Inputs!$B$26</f>
        <v>4.12307691574097</v>
      </c>
      <c r="D235" s="0" t="n">
        <f aca="false">Loan_Sample!L215+Inputs!$B$26</f>
        <v>-0.276923179626465</v>
      </c>
      <c r="E235" s="0" t="n">
        <f aca="false">Loan_Sample!E215/(1+Inputs!$B$25/100)</f>
        <v>78.3495254516602</v>
      </c>
      <c r="F235" s="0" t="n">
        <f aca="false">Loan_Sample!H215-Inputs!$B$24/100</f>
        <v>0.335666418075562</v>
      </c>
      <c r="G235" s="0" t="n">
        <f aca="false">IF(ISNUMBER(C235),INDEX(Scorecard!$D$54:$D$61,SUMPRODUCT(--(Scorecard!$G$54:$G$60&lt;C235))+1),Scorecard!$D$62)</f>
        <v>0.489050497890326</v>
      </c>
      <c r="H235" s="0" t="n">
        <f aca="false">IF(ISNUMBER(D235),INDEX(Scorecard!$D$63:$D$68,SUMPRODUCT(--(Scorecard!$G$63:$G$67&lt;D235))+1),Scorecard!$D$69)</f>
        <v>0.322484508656054</v>
      </c>
      <c r="I235" s="0" t="n">
        <f aca="false">IF(ISNUMBER(E235),INDEX(Scorecard!$D$19:$D$26,SUMPRODUCT(--(Scorecard!$G$19:$G$25&lt;E235))+1),Scorecard!$D$27)</f>
        <v>-0.0341578513653732</v>
      </c>
      <c r="J235" s="0" t="n">
        <f aca="false">IF(ISNUMBER(F235),INDEX(Scorecard!$D$37:$D$44,SUMPRODUCT(--(Scorecard!$G$37:$G$43&lt;F235))+1),Scorecard!$D$45)</f>
        <v>-0.0679520129233634</v>
      </c>
      <c r="K235" s="0" t="n">
        <f aca="false">Inputs!$B$10+Scorecard!$J$5*Loan_Sample!Y215+Scorecard!$J$6*Loan_Sample!Z215+Scorecard!$J$7*I235+Scorecard!$J$8*Loan_Sample!AB215+Scorecard!$J$9*J235+Scorecard!$J$10*Loan_Sample!AD215+Scorecard!$J$11*G235+Scorecard!$J$12*H235</f>
        <v>-3.59025642074871</v>
      </c>
      <c r="L235" s="0" t="n">
        <f aca="false">MIN(1-Inputs!$B$13,MAX(Inputs!$B$13,1/(1+EXP(-(Inputs!$B$11*K235+Inputs!$B$12)))))</f>
        <v>0.0259819156264741</v>
      </c>
      <c r="M235" s="0" t="n">
        <f aca="false">Loan_Sample!AH215*Inputs!$B$4*B235</f>
        <v>2780.97119526787</v>
      </c>
      <c r="N235" s="0" t="n">
        <f aca="false">L235*Inputs!$B$4*B235</f>
        <v>2780.97119526787</v>
      </c>
      <c r="O235" s="0" t="n">
        <f aca="false">Inputs!$B$37+Inputs!$B$38*MAX(Loan_Sample!H215-Inputs!$C$38,0)+Inputs!$B$39*MAX(Loan_Sample!H215-Inputs!$C$39,0)+Inputs!$B$40*MAX(Loan_Sample!H215-Inputs!$C$40,0)+Inputs!$B$41*MAX(Loan_Sample!H215-Inputs!$C$41,0)+Inputs!$B$42*Inputs!$B$14+Inputs!$B$43*MIN(Loan_Sample!I215/Inputs!$B$17,1)+Inputs!$B$44*MIN(Loan_Sample!E215,Inputs!$B$18)+Inputs!$B$45*Loan_Sample!C215</f>
        <v>-5.23001746202702</v>
      </c>
      <c r="P235" s="0" t="n">
        <f aca="false">MIN(1-Inputs!$B$13,MAX(Inputs!$B$13,1/(1+EXP(-(Inputs!$B$15*O235+Inputs!$B$16)))))</f>
        <v>0.00397647020069383</v>
      </c>
      <c r="Q235" s="0" t="n">
        <f aca="false">Inputs!$B$37+Inputs!$B$38*MAX(F235-Inputs!$C$38,0)+Inputs!$B$39*MAX(F235-Inputs!$C$39,0)+Inputs!$B$40*MAX(F235-Inputs!$C$40,0)+Inputs!$B$41*MAX(F235-Inputs!$C$41,0)+Inputs!$B$42*Inputs!$B$14+Inputs!$B$43*MIN(Loan_Sample!I215/Inputs!$B$17,1)+Inputs!$B$44*MIN(E235,Inputs!$B$18)+Inputs!$B$45*Loan_Sample!C215</f>
        <v>-5.23001746202702</v>
      </c>
      <c r="R235" s="0" t="n">
        <f aca="false">MIN(1-Inputs!$B$13,MAX(Inputs!$B$13,1/(1+EXP(-(Inputs!$B$15*Q235+Inputs!$B$16)))))</f>
        <v>0.00397647020069383</v>
      </c>
    </row>
    <row r="236" customFormat="false" ht="15" hidden="false" customHeight="false" outlineLevel="0" collapsed="false">
      <c r="A236" s="0" t="n">
        <f aca="false">Loan_Sample!A216</f>
        <v>6092</v>
      </c>
      <c r="B236" s="0" t="n">
        <f aca="false">Loan_Sample!U216</f>
        <v>376749.62</v>
      </c>
      <c r="C236" s="0" t="n">
        <f aca="false">Loan_Sample!K216+Inputs!$B$26</f>
        <v>4.42307710647583</v>
      </c>
      <c r="D236" s="0" t="n">
        <f aca="false">Loan_Sample!L216+Inputs!$B$26</f>
        <v>-0.276922702789307</v>
      </c>
      <c r="E236" s="0" t="n">
        <f aca="false">Loan_Sample!E216/(1+Inputs!$B$25/100)</f>
        <v>63.3439331054688</v>
      </c>
      <c r="F236" s="0" t="n">
        <f aca="false">Loan_Sample!H216-Inputs!$B$24/100</f>
        <v>0.639666318893433</v>
      </c>
      <c r="G236" s="0" t="n">
        <f aca="false">IF(ISNUMBER(C236),INDEX(Scorecard!$D$54:$D$61,SUMPRODUCT(--(Scorecard!$G$54:$G$60&lt;C236))+1),Scorecard!$D$62)</f>
        <v>0.409483001259379</v>
      </c>
      <c r="H236" s="0" t="n">
        <f aca="false">IF(ISNUMBER(D236),INDEX(Scorecard!$D$63:$D$68,SUMPRODUCT(--(Scorecard!$G$63:$G$67&lt;D236))+1),Scorecard!$D$69)</f>
        <v>0.322484508656054</v>
      </c>
      <c r="I236" s="0" t="n">
        <f aca="false">IF(ISNUMBER(E236),INDEX(Scorecard!$D$19:$D$26,SUMPRODUCT(--(Scorecard!$G$19:$G$25&lt;E236))+1),Scorecard!$D$27)</f>
        <v>0.233621608745691</v>
      </c>
      <c r="J236" s="0" t="n">
        <f aca="false">IF(ISNUMBER(F236),INDEX(Scorecard!$D$37:$D$44,SUMPRODUCT(--(Scorecard!$G$37:$G$43&lt;F236))+1),Scorecard!$D$45)</f>
        <v>-0.569454719285959</v>
      </c>
      <c r="K236" s="0" t="n">
        <f aca="false">Inputs!$B$10+Scorecard!$J$5*Loan_Sample!Y216+Scorecard!$J$6*Loan_Sample!Z216+Scorecard!$J$7*I236+Scorecard!$J$8*Loan_Sample!AB216+Scorecard!$J$9*J236+Scorecard!$J$10*Loan_Sample!AD216+Scorecard!$J$11*G236+Scorecard!$J$12*H236</f>
        <v>-2.0560610082413</v>
      </c>
      <c r="L236" s="0" t="n">
        <f aca="false">MIN(1-Inputs!$B$13,MAX(Inputs!$B$13,1/(1+EXP(-(Inputs!$B$11*K236+Inputs!$B$12)))))</f>
        <v>0.120428355972404</v>
      </c>
      <c r="M236" s="0" t="n">
        <f aca="false">Loan_Sample!AH216*Inputs!$B$4*B236</f>
        <v>15879.9680724398</v>
      </c>
      <c r="N236" s="0" t="n">
        <f aca="false">L236*Inputs!$B$4*B236</f>
        <v>15879.9680724398</v>
      </c>
      <c r="O236" s="0" t="n">
        <f aca="false">Inputs!$B$37+Inputs!$B$38*MAX(Loan_Sample!H216-Inputs!$C$38,0)+Inputs!$B$39*MAX(Loan_Sample!H216-Inputs!$C$39,0)+Inputs!$B$40*MAX(Loan_Sample!H216-Inputs!$C$40,0)+Inputs!$B$41*MAX(Loan_Sample!H216-Inputs!$C$41,0)+Inputs!$B$42*Inputs!$B$14+Inputs!$B$43*MIN(Loan_Sample!I216/Inputs!$B$17,1)+Inputs!$B$44*MIN(Loan_Sample!E216,Inputs!$B$18)+Inputs!$B$45*Loan_Sample!C216</f>
        <v>-4.72023321548449</v>
      </c>
      <c r="P236" s="0" t="n">
        <f aca="false">MIN(1-Inputs!$B$13,MAX(Inputs!$B$13,1/(1+EXP(-(Inputs!$B$15*O236+Inputs!$B$16)))))</f>
        <v>0.00707663936467815</v>
      </c>
      <c r="Q236" s="0" t="n">
        <f aca="false">Inputs!$B$37+Inputs!$B$38*MAX(F236-Inputs!$C$38,0)+Inputs!$B$39*MAX(F236-Inputs!$C$39,0)+Inputs!$B$40*MAX(F236-Inputs!$C$40,0)+Inputs!$B$41*MAX(F236-Inputs!$C$41,0)+Inputs!$B$42*Inputs!$B$14+Inputs!$B$43*MIN(Loan_Sample!I216/Inputs!$B$17,1)+Inputs!$B$44*MIN(E236,Inputs!$B$18)+Inputs!$B$45*Loan_Sample!C216</f>
        <v>-4.72023321548449</v>
      </c>
      <c r="R236" s="0" t="n">
        <f aca="false">MIN(1-Inputs!$B$13,MAX(Inputs!$B$13,1/(1+EXP(-(Inputs!$B$15*Q236+Inputs!$B$16)))))</f>
        <v>0.00707663936467815</v>
      </c>
    </row>
    <row r="237" customFormat="false" ht="15" hidden="false" customHeight="false" outlineLevel="0" collapsed="false">
      <c r="A237" s="0" t="n">
        <f aca="false">Loan_Sample!A217</f>
        <v>6096</v>
      </c>
      <c r="B237" s="0" t="n">
        <f aca="false">Loan_Sample!U217</f>
        <v>152367</v>
      </c>
      <c r="C237" s="0" t="n">
        <f aca="false">Loan_Sample!K217+Inputs!$B$26</f>
        <v>4.45833349227905</v>
      </c>
      <c r="D237" s="0" t="n">
        <f aca="false">Loan_Sample!L217+Inputs!$B$26</f>
        <v>-1.875</v>
      </c>
      <c r="E237" s="0" t="n">
        <f aca="false">Loan_Sample!E217/(1+Inputs!$B$25/100)</f>
        <v>80.6973114013672</v>
      </c>
      <c r="F237" s="0" t="n">
        <f aca="false">Loan_Sample!H217-Inputs!$B$24/100</f>
        <v>-0.264666557312012</v>
      </c>
      <c r="G237" s="0" t="n">
        <f aca="false">IF(ISNUMBER(C237),INDEX(Scorecard!$D$54:$D$61,SUMPRODUCT(--(Scorecard!$G$54:$G$60&lt;C237))+1),Scorecard!$D$62)</f>
        <v>0.409483001259379</v>
      </c>
      <c r="H237" s="0" t="n">
        <f aca="false">IF(ISNUMBER(D237),INDEX(Scorecard!$D$63:$D$68,SUMPRODUCT(--(Scorecard!$G$63:$G$67&lt;D237))+1),Scorecard!$D$69)</f>
        <v>-0.340582194386522</v>
      </c>
      <c r="I237" s="0" t="n">
        <f aca="false">IF(ISNUMBER(E237),INDEX(Scorecard!$D$19:$D$26,SUMPRODUCT(--(Scorecard!$G$19:$G$25&lt;E237))+1),Scorecard!$D$27)</f>
        <v>-0.0341578513653732</v>
      </c>
      <c r="J237" s="0" t="n">
        <f aca="false">IF(ISNUMBER(F237),INDEX(Scorecard!$D$37:$D$44,SUMPRODUCT(--(Scorecard!$G$37:$G$43&lt;F237))+1),Scorecard!$D$45)</f>
        <v>0.769716833645565</v>
      </c>
      <c r="K237" s="0" t="n">
        <f aca="false">Inputs!$B$10+Scorecard!$J$5*Loan_Sample!Y217+Scorecard!$J$6*Loan_Sample!Z217+Scorecard!$J$7*I237+Scorecard!$J$8*Loan_Sample!AB217+Scorecard!$J$9*J237+Scorecard!$J$10*Loan_Sample!AD217+Scorecard!$J$11*G237+Scorecard!$J$12*H237</f>
        <v>-6.14207285581043</v>
      </c>
      <c r="L237" s="0" t="n">
        <f aca="false">MIN(1-Inputs!$B$13,MAX(Inputs!$B$13,1/(1+EXP(-(Inputs!$B$11*K237+Inputs!$B$12)))))</f>
        <v>0.00175313881614307</v>
      </c>
      <c r="M237" s="0" t="n">
        <f aca="false">Loan_Sample!AH217*Inputs!$B$4*B237</f>
        <v>93.492175699745</v>
      </c>
      <c r="N237" s="0" t="n">
        <f aca="false">L237*Inputs!$B$4*B237</f>
        <v>93.492175699745</v>
      </c>
      <c r="O237" s="0" t="n">
        <f aca="false">Inputs!$B$37+Inputs!$B$38*MAX(Loan_Sample!H217-Inputs!$C$38,0)+Inputs!$B$39*MAX(Loan_Sample!H217-Inputs!$C$39,0)+Inputs!$B$40*MAX(Loan_Sample!H217-Inputs!$C$40,0)+Inputs!$B$41*MAX(Loan_Sample!H217-Inputs!$C$41,0)+Inputs!$B$42*Inputs!$B$14+Inputs!$B$43*MIN(Loan_Sample!I217/Inputs!$B$17,1)+Inputs!$B$44*MIN(Loan_Sample!E217,Inputs!$B$18)+Inputs!$B$45*Loan_Sample!C217</f>
        <v>-5.88793843334028</v>
      </c>
      <c r="P237" s="0" t="n">
        <f aca="false">MIN(1-Inputs!$B$13,MAX(Inputs!$B$13,1/(1+EXP(-(Inputs!$B$15*O237+Inputs!$B$16)))))</f>
        <v>0.00188620590109015</v>
      </c>
      <c r="Q237" s="0" t="n">
        <f aca="false">Inputs!$B$37+Inputs!$B$38*MAX(F237-Inputs!$C$38,0)+Inputs!$B$39*MAX(F237-Inputs!$C$39,0)+Inputs!$B$40*MAX(F237-Inputs!$C$40,0)+Inputs!$B$41*MAX(F237-Inputs!$C$41,0)+Inputs!$B$42*Inputs!$B$14+Inputs!$B$43*MIN(Loan_Sample!I217/Inputs!$B$17,1)+Inputs!$B$44*MIN(E237,Inputs!$B$18)+Inputs!$B$45*Loan_Sample!C217</f>
        <v>-5.88793843334028</v>
      </c>
      <c r="R237" s="0" t="n">
        <f aca="false">MIN(1-Inputs!$B$13,MAX(Inputs!$B$13,1/(1+EXP(-(Inputs!$B$15*Q237+Inputs!$B$16)))))</f>
        <v>0.00188620590109015</v>
      </c>
    </row>
    <row r="238" customFormat="false" ht="15" hidden="false" customHeight="false" outlineLevel="0" collapsed="false">
      <c r="A238" s="0" t="n">
        <f aca="false">Loan_Sample!A218</f>
        <v>6119</v>
      </c>
      <c r="B238" s="0" t="n">
        <f aca="false">Loan_Sample!U218</f>
        <v>183655.16</v>
      </c>
      <c r="C238" s="0" t="n">
        <f aca="false">Loan_Sample!K218+Inputs!$B$26</f>
        <v>5.73333311080933</v>
      </c>
      <c r="D238" s="0" t="n">
        <f aca="false">Loan_Sample!L218+Inputs!$B$26</f>
        <v>-3.50000047683716</v>
      </c>
      <c r="E238" s="0" t="n">
        <f aca="false">Loan_Sample!E218/(1+Inputs!$B$25/100)</f>
        <v>75.1876602172852</v>
      </c>
      <c r="F238" s="0" t="n">
        <f aca="false">Loan_Sample!H218-Inputs!$B$24/100</f>
        <v>1.08333325386047</v>
      </c>
      <c r="G238" s="0" t="n">
        <f aca="false">IF(ISNUMBER(C238),INDEX(Scorecard!$D$54:$D$61,SUMPRODUCT(--(Scorecard!$G$54:$G$60&lt;C238))+1),Scorecard!$D$62)</f>
        <v>0.0151758992857273</v>
      </c>
      <c r="H238" s="0" t="n">
        <f aca="false">IF(ISNUMBER(D238),INDEX(Scorecard!$D$63:$D$68,SUMPRODUCT(--(Scorecard!$G$63:$G$67&lt;D238))+1),Scorecard!$D$69)</f>
        <v>-0.340582194386522</v>
      </c>
      <c r="I238" s="0" t="n">
        <f aca="false">IF(ISNUMBER(E238),INDEX(Scorecard!$D$19:$D$26,SUMPRODUCT(--(Scorecard!$G$19:$G$25&lt;E238))+1),Scorecard!$D$27)</f>
        <v>-0.0341578513653732</v>
      </c>
      <c r="J238" s="0" t="n">
        <f aca="false">IF(ISNUMBER(F238),INDEX(Scorecard!$D$37:$D$44,SUMPRODUCT(--(Scorecard!$G$37:$G$43&lt;F238))+1),Scorecard!$D$45)</f>
        <v>-0.975503570149195</v>
      </c>
      <c r="K238" s="0" t="n">
        <f aca="false">Inputs!$B$10+Scorecard!$J$5*Loan_Sample!Y218+Scorecard!$J$6*Loan_Sample!Z218+Scorecard!$J$7*I238+Scorecard!$J$8*Loan_Sample!AB218+Scorecard!$J$9*J238+Scorecard!$J$10*Loan_Sample!AD218+Scorecard!$J$11*G238+Scorecard!$J$12*H238</f>
        <v>-4.12348402061743</v>
      </c>
      <c r="L238" s="0" t="n">
        <f aca="false">MIN(1-Inputs!$B$13,MAX(Inputs!$B$13,1/(1+EXP(-(Inputs!$B$11*K238+Inputs!$B$12)))))</f>
        <v>0.0148833319257338</v>
      </c>
      <c r="M238" s="0" t="n">
        <f aca="false">Loan_Sample!AH218*Inputs!$B$4*B238</f>
        <v>956.690247153814</v>
      </c>
      <c r="N238" s="0" t="n">
        <f aca="false">L238*Inputs!$B$4*B238</f>
        <v>956.690247153814</v>
      </c>
      <c r="O238" s="0" t="n">
        <f aca="false">Inputs!$B$37+Inputs!$B$38*MAX(Loan_Sample!H218-Inputs!$C$38,0)+Inputs!$B$39*MAX(Loan_Sample!H218-Inputs!$C$39,0)+Inputs!$B$40*MAX(Loan_Sample!H218-Inputs!$C$40,0)+Inputs!$B$41*MAX(Loan_Sample!H218-Inputs!$C$41,0)+Inputs!$B$42*Inputs!$B$14+Inputs!$B$43*MIN(Loan_Sample!I218/Inputs!$B$17,1)+Inputs!$B$44*MIN(Loan_Sample!E218,Inputs!$B$18)+Inputs!$B$45*Loan_Sample!C218</f>
        <v>-3.61376160470588</v>
      </c>
      <c r="P238" s="0" t="n">
        <f aca="false">MIN(1-Inputs!$B$13,MAX(Inputs!$B$13,1/(1+EXP(-(Inputs!$B$15*O238+Inputs!$B$16)))))</f>
        <v>0.0244584011685653</v>
      </c>
      <c r="Q238" s="0" t="n">
        <f aca="false">Inputs!$B$37+Inputs!$B$38*MAX(F238-Inputs!$C$38,0)+Inputs!$B$39*MAX(F238-Inputs!$C$39,0)+Inputs!$B$40*MAX(F238-Inputs!$C$40,0)+Inputs!$B$41*MAX(F238-Inputs!$C$41,0)+Inputs!$B$42*Inputs!$B$14+Inputs!$B$43*MIN(Loan_Sample!I218/Inputs!$B$17,1)+Inputs!$B$44*MIN(E238,Inputs!$B$18)+Inputs!$B$45*Loan_Sample!C218</f>
        <v>-3.61376160470588</v>
      </c>
      <c r="R238" s="0" t="n">
        <f aca="false">MIN(1-Inputs!$B$13,MAX(Inputs!$B$13,1/(1+EXP(-(Inputs!$B$15*Q238+Inputs!$B$16)))))</f>
        <v>0.0244584011685653</v>
      </c>
    </row>
    <row r="239" customFormat="false" ht="15" hidden="false" customHeight="false" outlineLevel="0" collapsed="false">
      <c r="A239" s="0" t="n">
        <f aca="false">Loan_Sample!A219</f>
        <v>6119</v>
      </c>
      <c r="B239" s="0" t="n">
        <f aca="false">Loan_Sample!U219</f>
        <v>180201.55</v>
      </c>
      <c r="C239" s="0" t="n">
        <f aca="false">Loan_Sample!K219+Inputs!$B$26</f>
        <v>4.60833311080933</v>
      </c>
      <c r="D239" s="0" t="n">
        <f aca="false">Loan_Sample!L219+Inputs!$B$26</f>
        <v>-1.125</v>
      </c>
      <c r="E239" s="0" t="n">
        <f aca="false">Loan_Sample!E219/(1+Inputs!$B$25/100)</f>
        <v>69.2398147583008</v>
      </c>
      <c r="F239" s="0" t="n">
        <f aca="false">Loan_Sample!H219-Inputs!$B$24/100</f>
        <v>-1.63333320617676</v>
      </c>
      <c r="G239" s="0" t="n">
        <f aca="false">IF(ISNUMBER(C239),INDEX(Scorecard!$D$54:$D$61,SUMPRODUCT(--(Scorecard!$G$54:$G$60&lt;C239))+1),Scorecard!$D$62)</f>
        <v>0.409483001259379</v>
      </c>
      <c r="H239" s="0" t="n">
        <f aca="false">IF(ISNUMBER(D239),INDEX(Scorecard!$D$63:$D$68,SUMPRODUCT(--(Scorecard!$G$63:$G$67&lt;D239))+1),Scorecard!$D$69)</f>
        <v>-0.340582194386522</v>
      </c>
      <c r="I239" s="0" t="n">
        <f aca="false">IF(ISNUMBER(E239),INDEX(Scorecard!$D$19:$D$26,SUMPRODUCT(--(Scorecard!$G$19:$G$25&lt;E239))+1),Scorecard!$D$27)</f>
        <v>0.0530843085177338</v>
      </c>
      <c r="J239" s="0" t="n">
        <f aca="false">IF(ISNUMBER(F239),INDEX(Scorecard!$D$37:$D$44,SUMPRODUCT(--(Scorecard!$G$37:$G$43&lt;F239))+1),Scorecard!$D$45)</f>
        <v>1.35057635045042</v>
      </c>
      <c r="K239" s="0" t="n">
        <f aca="false">Inputs!$B$10+Scorecard!$J$5*Loan_Sample!Y219+Scorecard!$J$6*Loan_Sample!Z219+Scorecard!$J$7*I239+Scorecard!$J$8*Loan_Sample!AB219+Scorecard!$J$9*J239+Scorecard!$J$10*Loan_Sample!AD219+Scorecard!$J$11*G239+Scorecard!$J$12*H239</f>
        <v>-4.59435642881486</v>
      </c>
      <c r="L239" s="0" t="n">
        <f aca="false">MIN(1-Inputs!$B$13,MAX(Inputs!$B$13,1/(1+EXP(-(Inputs!$B$11*K239+Inputs!$B$12)))))</f>
        <v>0.00906230149971255</v>
      </c>
      <c r="M239" s="0" t="n">
        <f aca="false">Loan_Sample!AH219*Inputs!$B$4*B239</f>
        <v>571.564271885434</v>
      </c>
      <c r="N239" s="0" t="n">
        <f aca="false">L239*Inputs!$B$4*B239</f>
        <v>571.564271885434</v>
      </c>
      <c r="O239" s="0" t="n">
        <f aca="false">Inputs!$B$37+Inputs!$B$38*MAX(Loan_Sample!H219-Inputs!$C$38,0)+Inputs!$B$39*MAX(Loan_Sample!H219-Inputs!$C$39,0)+Inputs!$B$40*MAX(Loan_Sample!H219-Inputs!$C$40,0)+Inputs!$B$41*MAX(Loan_Sample!H219-Inputs!$C$41,0)+Inputs!$B$42*Inputs!$B$14+Inputs!$B$43*MIN(Loan_Sample!I219/Inputs!$B$17,1)+Inputs!$B$44*MIN(Loan_Sample!E219,Inputs!$B$18)+Inputs!$B$45*Loan_Sample!C219</f>
        <v>-5.56421990590289</v>
      </c>
      <c r="P239" s="0" t="n">
        <f aca="false">MIN(1-Inputs!$B$13,MAX(Inputs!$B$13,1/(1+EXP(-(Inputs!$B$15*O239+Inputs!$B$16)))))</f>
        <v>0.00272299228926208</v>
      </c>
      <c r="Q239" s="0" t="n">
        <f aca="false">Inputs!$B$37+Inputs!$B$38*MAX(F239-Inputs!$C$38,0)+Inputs!$B$39*MAX(F239-Inputs!$C$39,0)+Inputs!$B$40*MAX(F239-Inputs!$C$40,0)+Inputs!$B$41*MAX(F239-Inputs!$C$41,0)+Inputs!$B$42*Inputs!$B$14+Inputs!$B$43*MIN(Loan_Sample!I219/Inputs!$B$17,1)+Inputs!$B$44*MIN(E239,Inputs!$B$18)+Inputs!$B$45*Loan_Sample!C219</f>
        <v>-5.56421990590289</v>
      </c>
      <c r="R239" s="0" t="n">
        <f aca="false">MIN(1-Inputs!$B$13,MAX(Inputs!$B$13,1/(1+EXP(-(Inputs!$B$15*Q239+Inputs!$B$16)))))</f>
        <v>0.00272299228926208</v>
      </c>
    </row>
    <row r="240" customFormat="false" ht="15" hidden="false" customHeight="false" outlineLevel="0" collapsed="false">
      <c r="A240" s="0" t="n">
        <f aca="false">Loan_Sample!A220</f>
        <v>6153</v>
      </c>
      <c r="B240" s="0" t="n">
        <f aca="false">Loan_Sample!U220</f>
        <v>137719.31</v>
      </c>
      <c r="C240" s="0" t="n">
        <f aca="false">Loan_Sample!K220+Inputs!$B$26</f>
        <v>4.80000019073486</v>
      </c>
      <c r="D240" s="0" t="n">
        <f aca="false">Loan_Sample!L220+Inputs!$B$26</f>
        <v>-0.208333015441895</v>
      </c>
      <c r="E240" s="0" t="n">
        <f aca="false">Loan_Sample!E220/(1+Inputs!$B$25/100)</f>
        <v>64.9991989135742</v>
      </c>
      <c r="F240" s="0" t="n">
        <f aca="false">Loan_Sample!H220-Inputs!$B$24/100</f>
        <v>-2.65433311462402</v>
      </c>
      <c r="G240" s="0" t="n">
        <f aca="false">IF(ISNUMBER(C240),INDEX(Scorecard!$D$54:$D$61,SUMPRODUCT(--(Scorecard!$G$54:$G$60&lt;C240))+1),Scorecard!$D$62)</f>
        <v>0.409483001259379</v>
      </c>
      <c r="H240" s="0" t="n">
        <f aca="false">IF(ISNUMBER(D240),INDEX(Scorecard!$D$63:$D$68,SUMPRODUCT(--(Scorecard!$G$63:$G$67&lt;D240))+1),Scorecard!$D$69)</f>
        <v>0.322484508656054</v>
      </c>
      <c r="I240" s="0" t="n">
        <f aca="false">IF(ISNUMBER(E240),INDEX(Scorecard!$D$19:$D$26,SUMPRODUCT(--(Scorecard!$G$19:$G$25&lt;E240))+1),Scorecard!$D$27)</f>
        <v>0.233621608745691</v>
      </c>
      <c r="J240" s="0" t="n">
        <f aca="false">IF(ISNUMBER(F240),INDEX(Scorecard!$D$37:$D$44,SUMPRODUCT(--(Scorecard!$G$37:$G$43&lt;F240))+1),Scorecard!$D$45)</f>
        <v>1.35057635045042</v>
      </c>
      <c r="K240" s="0" t="n">
        <f aca="false">Inputs!$B$10+Scorecard!$J$5*Loan_Sample!Y220+Scorecard!$J$6*Loan_Sample!Z220+Scorecard!$J$7*I240+Scorecard!$J$8*Loan_Sample!AB220+Scorecard!$J$9*J240+Scorecard!$J$10*Loan_Sample!AD220+Scorecard!$J$11*G240+Scorecard!$J$12*H240</f>
        <v>-6.52328776573402</v>
      </c>
      <c r="L240" s="0" t="n">
        <f aca="false">MIN(1-Inputs!$B$13,MAX(Inputs!$B$13,1/(1+EXP(-(Inputs!$B$11*K240+Inputs!$B$12)))))</f>
        <v>0.00116832308855693</v>
      </c>
      <c r="M240" s="0" t="n">
        <f aca="false">Loan_Sample!AH220*Inputs!$B$4*B240</f>
        <v>56.3152273645952</v>
      </c>
      <c r="N240" s="0" t="n">
        <f aca="false">L240*Inputs!$B$4*B240</f>
        <v>56.3152273645952</v>
      </c>
      <c r="O240" s="0" t="n">
        <f aca="false">Inputs!$B$37+Inputs!$B$38*MAX(Loan_Sample!H220-Inputs!$C$38,0)+Inputs!$B$39*MAX(Loan_Sample!H220-Inputs!$C$39,0)+Inputs!$B$40*MAX(Loan_Sample!H220-Inputs!$C$40,0)+Inputs!$B$41*MAX(Loan_Sample!H220-Inputs!$C$41,0)+Inputs!$B$42*Inputs!$B$14+Inputs!$B$43*MIN(Loan_Sample!I220/Inputs!$B$17,1)+Inputs!$B$44*MIN(Loan_Sample!E220,Inputs!$B$18)+Inputs!$B$45*Loan_Sample!C220</f>
        <v>-5.46575635244148</v>
      </c>
      <c r="P240" s="0" t="n">
        <f aca="false">MIN(1-Inputs!$B$13,MAX(Inputs!$B$13,1/(1+EXP(-(Inputs!$B$15*O240+Inputs!$B$16)))))</f>
        <v>0.00304451664609464</v>
      </c>
      <c r="Q240" s="0" t="n">
        <f aca="false">Inputs!$B$37+Inputs!$B$38*MAX(F240-Inputs!$C$38,0)+Inputs!$B$39*MAX(F240-Inputs!$C$39,0)+Inputs!$B$40*MAX(F240-Inputs!$C$40,0)+Inputs!$B$41*MAX(F240-Inputs!$C$41,0)+Inputs!$B$42*Inputs!$B$14+Inputs!$B$43*MIN(Loan_Sample!I220/Inputs!$B$17,1)+Inputs!$B$44*MIN(E240,Inputs!$B$18)+Inputs!$B$45*Loan_Sample!C220</f>
        <v>-5.46575635244148</v>
      </c>
      <c r="R240" s="0" t="n">
        <f aca="false">MIN(1-Inputs!$B$13,MAX(Inputs!$B$13,1/(1+EXP(-(Inputs!$B$15*Q240+Inputs!$B$16)))))</f>
        <v>0.00304451664609464</v>
      </c>
    </row>
    <row r="241" customFormat="false" ht="15" hidden="false" customHeight="false" outlineLevel="0" collapsed="false">
      <c r="A241" s="0" t="n">
        <f aca="false">Loan_Sample!A221</f>
        <v>6163</v>
      </c>
      <c r="B241" s="0" t="n">
        <f aca="false">Loan_Sample!U221</f>
        <v>385558</v>
      </c>
      <c r="C241" s="0" t="n">
        <f aca="false">Loan_Sample!K221+Inputs!$B$26</f>
        <v>4.09999990463257</v>
      </c>
      <c r="D241" s="0" t="n">
        <f aca="false">Loan_Sample!L221+Inputs!$B$26</f>
        <v>-0.208333492279053</v>
      </c>
      <c r="E241" s="0" t="n">
        <f aca="false">Loan_Sample!E221/(1+Inputs!$B$25/100)</f>
        <v>66.5849380493164</v>
      </c>
      <c r="F241" s="0" t="n">
        <f aca="false">Loan_Sample!H221-Inputs!$B$24/100</f>
        <v>-3.17633318901062</v>
      </c>
      <c r="G241" s="0" t="n">
        <f aca="false">IF(ISNUMBER(C241),INDEX(Scorecard!$D$54:$D$61,SUMPRODUCT(--(Scorecard!$G$54:$G$60&lt;C241))+1),Scorecard!$D$62)</f>
        <v>0.489050497890326</v>
      </c>
      <c r="H241" s="0" t="n">
        <f aca="false">IF(ISNUMBER(D241),INDEX(Scorecard!$D$63:$D$68,SUMPRODUCT(--(Scorecard!$G$63:$G$67&lt;D241))+1),Scorecard!$D$69)</f>
        <v>0.322484508656054</v>
      </c>
      <c r="I241" s="0" t="n">
        <f aca="false">IF(ISNUMBER(E241),INDEX(Scorecard!$D$19:$D$26,SUMPRODUCT(--(Scorecard!$G$19:$G$25&lt;E241))+1),Scorecard!$D$27)</f>
        <v>0.0530843085177338</v>
      </c>
      <c r="J241" s="0" t="n">
        <f aca="false">IF(ISNUMBER(F241),INDEX(Scorecard!$D$37:$D$44,SUMPRODUCT(--(Scorecard!$G$37:$G$43&lt;F241))+1),Scorecard!$D$45)</f>
        <v>1.35057635045042</v>
      </c>
      <c r="K241" s="0" t="n">
        <f aca="false">Inputs!$B$10+Scorecard!$J$5*Loan_Sample!Y221+Scorecard!$J$6*Loan_Sample!Z221+Scorecard!$J$7*I241+Scorecard!$J$8*Loan_Sample!AB221+Scorecard!$J$9*J241+Scorecard!$J$10*Loan_Sample!AD221+Scorecard!$J$11*G241+Scorecard!$J$12*H241</f>
        <v>-5.72037057203898</v>
      </c>
      <c r="L241" s="0" t="n">
        <f aca="false">MIN(1-Inputs!$B$13,MAX(Inputs!$B$13,1/(1+EXP(-(Inputs!$B$11*K241+Inputs!$B$12)))))</f>
        <v>0.00274560600949851</v>
      </c>
      <c r="M241" s="0" t="n">
        <f aca="false">Loan_Sample!AH221*Inputs!$B$4*B241</f>
        <v>370.506626633579</v>
      </c>
      <c r="N241" s="0" t="n">
        <f aca="false">L241*Inputs!$B$4*B241</f>
        <v>370.506626633579</v>
      </c>
      <c r="O241" s="0" t="n">
        <f aca="false">Inputs!$B$37+Inputs!$B$38*MAX(Loan_Sample!H221-Inputs!$C$38,0)+Inputs!$B$39*MAX(Loan_Sample!H221-Inputs!$C$39,0)+Inputs!$B$40*MAX(Loan_Sample!H221-Inputs!$C$40,0)+Inputs!$B$41*MAX(Loan_Sample!H221-Inputs!$C$41,0)+Inputs!$B$42*Inputs!$B$14+Inputs!$B$43*MIN(Loan_Sample!I221/Inputs!$B$17,1)+Inputs!$B$44*MIN(Loan_Sample!E221,Inputs!$B$18)+Inputs!$B$45*Loan_Sample!C221</f>
        <v>-5.55655223272031</v>
      </c>
      <c r="P241" s="0" t="n">
        <f aca="false">MIN(1-Inputs!$B$13,MAX(Inputs!$B$13,1/(1+EXP(-(Inputs!$B$15*O241+Inputs!$B$16)))))</f>
        <v>0.00274676578938527</v>
      </c>
      <c r="Q241" s="0" t="n">
        <f aca="false">Inputs!$B$37+Inputs!$B$38*MAX(F241-Inputs!$C$38,0)+Inputs!$B$39*MAX(F241-Inputs!$C$39,0)+Inputs!$B$40*MAX(F241-Inputs!$C$40,0)+Inputs!$B$41*MAX(F241-Inputs!$C$41,0)+Inputs!$B$42*Inputs!$B$14+Inputs!$B$43*MIN(Loan_Sample!I221/Inputs!$B$17,1)+Inputs!$B$44*MIN(E241,Inputs!$B$18)+Inputs!$B$45*Loan_Sample!C221</f>
        <v>-5.55655223272031</v>
      </c>
      <c r="R241" s="0" t="n">
        <f aca="false">MIN(1-Inputs!$B$13,MAX(Inputs!$B$13,1/(1+EXP(-(Inputs!$B$15*Q241+Inputs!$B$16)))))</f>
        <v>0.00274676578938527</v>
      </c>
    </row>
    <row r="242" customFormat="false" ht="15" hidden="false" customHeight="false" outlineLevel="0" collapsed="false">
      <c r="A242" s="0" t="n">
        <f aca="false">Loan_Sample!A222</f>
        <v>6169</v>
      </c>
      <c r="B242" s="0" t="n">
        <f aca="false">Loan_Sample!U222</f>
        <v>409882.4</v>
      </c>
      <c r="C242" s="0" t="n">
        <f aca="false">Loan_Sample!K222+Inputs!$B$26</f>
        <v>4.5</v>
      </c>
      <c r="D242" s="0" t="n">
        <f aca="false">Loan_Sample!L222+Inputs!$B$26</f>
        <v>-0.458333492279053</v>
      </c>
      <c r="E242" s="0" t="n">
        <f aca="false">Loan_Sample!E222/(1+Inputs!$B$25/100)</f>
        <v>85.9526214599609</v>
      </c>
      <c r="F242" s="0" t="n">
        <f aca="false">Loan_Sample!H222-Inputs!$B$24/100</f>
        <v>-3.28833341598511</v>
      </c>
      <c r="G242" s="0" t="n">
        <f aca="false">IF(ISNUMBER(C242),INDEX(Scorecard!$D$54:$D$61,SUMPRODUCT(--(Scorecard!$G$54:$G$60&lt;C242))+1),Scorecard!$D$62)</f>
        <v>0.409483001259379</v>
      </c>
      <c r="H242" s="0" t="n">
        <f aca="false">IF(ISNUMBER(D242),INDEX(Scorecard!$D$63:$D$68,SUMPRODUCT(--(Scorecard!$G$63:$G$67&lt;D242))+1),Scorecard!$D$69)</f>
        <v>0.322484508656054</v>
      </c>
      <c r="I242" s="0" t="n">
        <f aca="false">IF(ISNUMBER(E242),INDEX(Scorecard!$D$19:$D$26,SUMPRODUCT(--(Scorecard!$G$19:$G$25&lt;E242))+1),Scorecard!$D$27)</f>
        <v>-0.219855970853228</v>
      </c>
      <c r="J242" s="0" t="n">
        <f aca="false">IF(ISNUMBER(F242),INDEX(Scorecard!$D$37:$D$44,SUMPRODUCT(--(Scorecard!$G$37:$G$43&lt;F242))+1),Scorecard!$D$45)</f>
        <v>1.35057635045042</v>
      </c>
      <c r="K242" s="0" t="n">
        <f aca="false">Inputs!$B$10+Scorecard!$J$5*Loan_Sample!Y222+Scorecard!$J$6*Loan_Sample!Z222+Scorecard!$J$7*I242+Scorecard!$J$8*Loan_Sample!AB222+Scorecard!$J$9*J242+Scorecard!$J$10*Loan_Sample!AD222+Scorecard!$J$11*G242+Scorecard!$J$12*H242</f>
        <v>-4.68614902323449</v>
      </c>
      <c r="L242" s="0" t="n">
        <f aca="false">MIN(1-Inputs!$B$13,MAX(Inputs!$B$13,1/(1+EXP(-(Inputs!$B$11*K242+Inputs!$B$12)))))</f>
        <v>0.00822440241730944</v>
      </c>
      <c r="M242" s="0" t="n">
        <f aca="false">Loan_Sample!AH222*Inputs!$B$4*B242</f>
        <v>1179.86323048041</v>
      </c>
      <c r="N242" s="0" t="n">
        <f aca="false">L242*Inputs!$B$4*B242</f>
        <v>1179.86323048041</v>
      </c>
      <c r="O242" s="0" t="n">
        <f aca="false">Inputs!$B$37+Inputs!$B$38*MAX(Loan_Sample!H222-Inputs!$C$38,0)+Inputs!$B$39*MAX(Loan_Sample!H222-Inputs!$C$39,0)+Inputs!$B$40*MAX(Loan_Sample!H222-Inputs!$C$40,0)+Inputs!$B$41*MAX(Loan_Sample!H222-Inputs!$C$41,0)+Inputs!$B$42*Inputs!$B$14+Inputs!$B$43*MIN(Loan_Sample!I222/Inputs!$B$17,1)+Inputs!$B$44*MIN(Loan_Sample!E222,Inputs!$B$18)+Inputs!$B$45*Loan_Sample!C222</f>
        <v>-5.73984488287913</v>
      </c>
      <c r="P242" s="0" t="n">
        <f aca="false">MIN(1-Inputs!$B$13,MAX(Inputs!$B$13,1/(1+EXP(-(Inputs!$B$15*O242+Inputs!$B$16)))))</f>
        <v>0.00223127707450963</v>
      </c>
      <c r="Q242" s="0" t="n">
        <f aca="false">Inputs!$B$37+Inputs!$B$38*MAX(F242-Inputs!$C$38,0)+Inputs!$B$39*MAX(F242-Inputs!$C$39,0)+Inputs!$B$40*MAX(F242-Inputs!$C$40,0)+Inputs!$B$41*MAX(F242-Inputs!$C$41,0)+Inputs!$B$42*Inputs!$B$14+Inputs!$B$43*MIN(Loan_Sample!I222/Inputs!$B$17,1)+Inputs!$B$44*MIN(E242,Inputs!$B$18)+Inputs!$B$45*Loan_Sample!C222</f>
        <v>-5.73984488287913</v>
      </c>
      <c r="R242" s="0" t="n">
        <f aca="false">MIN(1-Inputs!$B$13,MAX(Inputs!$B$13,1/(1+EXP(-(Inputs!$B$15*Q242+Inputs!$B$16)))))</f>
        <v>0.00223127707450963</v>
      </c>
    </row>
    <row r="243" customFormat="false" ht="15" hidden="false" customHeight="false" outlineLevel="0" collapsed="false">
      <c r="A243" s="0" t="n">
        <f aca="false">Loan_Sample!A223</f>
        <v>6184</v>
      </c>
      <c r="B243" s="0" t="n">
        <f aca="false">Loan_Sample!U223</f>
        <v>221883.78</v>
      </c>
      <c r="C243" s="0" t="n">
        <f aca="false">Loan_Sample!K223+Inputs!$B$26</f>
        <v>8.8333330154419</v>
      </c>
      <c r="D243" s="0" t="n">
        <f aca="false">Loan_Sample!L223+Inputs!$B$26</f>
        <v>5.0717945098877</v>
      </c>
      <c r="E243" s="0" t="n">
        <f aca="false">Loan_Sample!E223/(1+Inputs!$B$25/100)</f>
        <v>78.0335083007813</v>
      </c>
      <c r="F243" s="0" t="n">
        <f aca="false">Loan_Sample!H223-Inputs!$B$24/100</f>
        <v>0.573666572570801</v>
      </c>
      <c r="G243" s="0" t="n">
        <f aca="false">IF(ISNUMBER(C243),INDEX(Scorecard!$D$54:$D$61,SUMPRODUCT(--(Scorecard!$G$54:$G$60&lt;C243))+1),Scorecard!$D$62)</f>
        <v>-0.541917179454542</v>
      </c>
      <c r="H243" s="0" t="n">
        <f aca="false">IF(ISNUMBER(D243),INDEX(Scorecard!$D$63:$D$68,SUMPRODUCT(--(Scorecard!$G$63:$G$67&lt;D243))+1),Scorecard!$D$69)</f>
        <v>0.322484508656054</v>
      </c>
      <c r="I243" s="0" t="n">
        <f aca="false">IF(ISNUMBER(E243),INDEX(Scorecard!$D$19:$D$26,SUMPRODUCT(--(Scorecard!$G$19:$G$25&lt;E243))+1),Scorecard!$D$27)</f>
        <v>-0.0341578513653732</v>
      </c>
      <c r="J243" s="0" t="n">
        <f aca="false">IF(ISNUMBER(F243),INDEX(Scorecard!$D$37:$D$44,SUMPRODUCT(--(Scorecard!$G$37:$G$43&lt;F243))+1),Scorecard!$D$45)</f>
        <v>-0.271229676926091</v>
      </c>
      <c r="K243" s="0" t="n">
        <f aca="false">Inputs!$B$10+Scorecard!$J$5*Loan_Sample!Y223+Scorecard!$J$6*Loan_Sample!Z223+Scorecard!$J$7*I243+Scorecard!$J$8*Loan_Sample!AB223+Scorecard!$J$9*J243+Scorecard!$J$10*Loan_Sample!AD223+Scorecard!$J$11*G243+Scorecard!$J$12*H243</f>
        <v>-5.12778966684427</v>
      </c>
      <c r="L243" s="0" t="n">
        <f aca="false">MIN(1-Inputs!$B$13,MAX(Inputs!$B$13,1/(1+EXP(-(Inputs!$B$11*K243+Inputs!$B$12)))))</f>
        <v>0.00515183680904978</v>
      </c>
      <c r="M243" s="0" t="n">
        <f aca="false">Loan_Sample!AH223*Inputs!$B$4*B243</f>
        <v>400.088158797286</v>
      </c>
      <c r="N243" s="0" t="n">
        <f aca="false">L243*Inputs!$B$4*B243</f>
        <v>400.088158797286</v>
      </c>
      <c r="O243" s="0" t="n">
        <f aca="false">Inputs!$B$37+Inputs!$B$38*MAX(Loan_Sample!H223-Inputs!$C$38,0)+Inputs!$B$39*MAX(Loan_Sample!H223-Inputs!$C$39,0)+Inputs!$B$40*MAX(Loan_Sample!H223-Inputs!$C$40,0)+Inputs!$B$41*MAX(Loan_Sample!H223-Inputs!$C$41,0)+Inputs!$B$42*Inputs!$B$14+Inputs!$B$43*MIN(Loan_Sample!I223/Inputs!$B$17,1)+Inputs!$B$44*MIN(Loan_Sample!E223,Inputs!$B$18)+Inputs!$B$45*Loan_Sample!C223</f>
        <v>-3.85384580466177</v>
      </c>
      <c r="P243" s="0" t="n">
        <f aca="false">MIN(1-Inputs!$B$13,MAX(Inputs!$B$13,1/(1+EXP(-(Inputs!$B$15*O243+Inputs!$B$16)))))</f>
        <v>0.0187258601073401</v>
      </c>
      <c r="Q243" s="0" t="n">
        <f aca="false">Inputs!$B$37+Inputs!$B$38*MAX(F243-Inputs!$C$38,0)+Inputs!$B$39*MAX(F243-Inputs!$C$39,0)+Inputs!$B$40*MAX(F243-Inputs!$C$40,0)+Inputs!$B$41*MAX(F243-Inputs!$C$41,0)+Inputs!$B$42*Inputs!$B$14+Inputs!$B$43*MIN(Loan_Sample!I223/Inputs!$B$17,1)+Inputs!$B$44*MIN(E243,Inputs!$B$18)+Inputs!$B$45*Loan_Sample!C223</f>
        <v>-3.85384580466177</v>
      </c>
      <c r="R243" s="0" t="n">
        <f aca="false">MIN(1-Inputs!$B$13,MAX(Inputs!$B$13,1/(1+EXP(-(Inputs!$B$15*Q243+Inputs!$B$16)))))</f>
        <v>0.0187258601073401</v>
      </c>
    </row>
    <row r="244" customFormat="false" ht="15" hidden="false" customHeight="false" outlineLevel="0" collapsed="false">
      <c r="A244" s="0" t="n">
        <f aca="false">Loan_Sample!A224</f>
        <v>6186</v>
      </c>
      <c r="B244" s="0" t="n">
        <f aca="false">Loan_Sample!U224</f>
        <v>210002.75</v>
      </c>
      <c r="C244" s="0" t="n">
        <f aca="false">Loan_Sample!K224+Inputs!$B$26</f>
        <v>4.60833311080933</v>
      </c>
      <c r="D244" s="0" t="n">
        <f aca="false">Loan_Sample!L224+Inputs!$B$26</f>
        <v>-1.125</v>
      </c>
      <c r="E244" s="0" t="n">
        <f aca="false">Loan_Sample!E224/(1+Inputs!$B$25/100)</f>
        <v>73.6117935180664</v>
      </c>
      <c r="F244" s="0" t="n">
        <f aca="false">Loan_Sample!H224-Inputs!$B$24/100</f>
        <v>-2.35733318328857</v>
      </c>
      <c r="G244" s="0" t="n">
        <f aca="false">IF(ISNUMBER(C244),INDEX(Scorecard!$D$54:$D$61,SUMPRODUCT(--(Scorecard!$G$54:$G$60&lt;C244))+1),Scorecard!$D$62)</f>
        <v>0.409483001259379</v>
      </c>
      <c r="H244" s="0" t="n">
        <f aca="false">IF(ISNUMBER(D244),INDEX(Scorecard!$D$63:$D$68,SUMPRODUCT(--(Scorecard!$G$63:$G$67&lt;D244))+1),Scorecard!$D$69)</f>
        <v>-0.340582194386522</v>
      </c>
      <c r="I244" s="0" t="n">
        <f aca="false">IF(ISNUMBER(E244),INDEX(Scorecard!$D$19:$D$26,SUMPRODUCT(--(Scorecard!$G$19:$G$25&lt;E244))+1),Scorecard!$D$27)</f>
        <v>-0.0341578513653732</v>
      </c>
      <c r="J244" s="0" t="n">
        <f aca="false">IF(ISNUMBER(F244),INDEX(Scorecard!$D$37:$D$44,SUMPRODUCT(--(Scorecard!$G$37:$G$43&lt;F244))+1),Scorecard!$D$45)</f>
        <v>1.35057635045042</v>
      </c>
      <c r="K244" s="0" t="n">
        <f aca="false">Inputs!$B$10+Scorecard!$J$5*Loan_Sample!Y224+Scorecard!$J$6*Loan_Sample!Z224+Scorecard!$J$7*I244+Scorecard!$J$8*Loan_Sample!AB224+Scorecard!$J$9*J244+Scorecard!$J$10*Loan_Sample!AD224+Scorecard!$J$11*G244+Scorecard!$J$12*H244</f>
        <v>-4.80848267464777</v>
      </c>
      <c r="L244" s="0" t="n">
        <f aca="false">MIN(1-Inputs!$B$13,MAX(Inputs!$B$13,1/(1+EXP(-(Inputs!$B$11*K244+Inputs!$B$12)))))</f>
        <v>0.00722602020204698</v>
      </c>
      <c r="M244" s="0" t="n">
        <f aca="false">Loan_Sample!AH224*Inputs!$B$4*B244</f>
        <v>531.119439894897</v>
      </c>
      <c r="N244" s="0" t="n">
        <f aca="false">L244*Inputs!$B$4*B244</f>
        <v>531.119439894897</v>
      </c>
      <c r="O244" s="0" t="n">
        <f aca="false">Inputs!$B$37+Inputs!$B$38*MAX(Loan_Sample!H224-Inputs!$C$38,0)+Inputs!$B$39*MAX(Loan_Sample!H224-Inputs!$C$39,0)+Inputs!$B$40*MAX(Loan_Sample!H224-Inputs!$C$40,0)+Inputs!$B$41*MAX(Loan_Sample!H224-Inputs!$C$41,0)+Inputs!$B$42*Inputs!$B$14+Inputs!$B$43*MIN(Loan_Sample!I224/Inputs!$B$17,1)+Inputs!$B$44*MIN(Loan_Sample!E224,Inputs!$B$18)+Inputs!$B$45*Loan_Sample!C224</f>
        <v>-6.03417451337252</v>
      </c>
      <c r="P244" s="0" t="n">
        <f aca="false">MIN(1-Inputs!$B$13,MAX(Inputs!$B$13,1/(1+EXP(-(Inputs!$B$15*O244+Inputs!$B$16)))))</f>
        <v>0.00159778024361927</v>
      </c>
      <c r="Q244" s="0" t="n">
        <f aca="false">Inputs!$B$37+Inputs!$B$38*MAX(F244-Inputs!$C$38,0)+Inputs!$B$39*MAX(F244-Inputs!$C$39,0)+Inputs!$B$40*MAX(F244-Inputs!$C$40,0)+Inputs!$B$41*MAX(F244-Inputs!$C$41,0)+Inputs!$B$42*Inputs!$B$14+Inputs!$B$43*MIN(Loan_Sample!I224/Inputs!$B$17,1)+Inputs!$B$44*MIN(E244,Inputs!$B$18)+Inputs!$B$45*Loan_Sample!C224</f>
        <v>-6.03417451337252</v>
      </c>
      <c r="R244" s="0" t="n">
        <f aca="false">MIN(1-Inputs!$B$13,MAX(Inputs!$B$13,1/(1+EXP(-(Inputs!$B$15*Q244+Inputs!$B$16)))))</f>
        <v>0.00159778024361927</v>
      </c>
    </row>
    <row r="245" customFormat="false" ht="15" hidden="false" customHeight="false" outlineLevel="0" collapsed="false">
      <c r="A245" s="0" t="n">
        <f aca="false">Loan_Sample!A225</f>
        <v>6193</v>
      </c>
      <c r="B245" s="0" t="n">
        <f aca="false">Loan_Sample!U225</f>
        <v>179000.45</v>
      </c>
      <c r="C245" s="0" t="n">
        <f aca="false">Loan_Sample!K225+Inputs!$B$26</f>
        <v>3.32307696342468</v>
      </c>
      <c r="D245" s="0" t="n">
        <f aca="false">Loan_Sample!L225+Inputs!$B$26</f>
        <v>-0.276922941207886</v>
      </c>
      <c r="E245" s="0" t="n">
        <f aca="false">Loan_Sample!E225/(1+Inputs!$B$25/100)</f>
        <v>66.0141448974609</v>
      </c>
      <c r="F245" s="0" t="n">
        <f aca="false">Loan_Sample!H225-Inputs!$B$24/100</f>
        <v>0.415666341781616</v>
      </c>
      <c r="G245" s="0" t="n">
        <f aca="false">IF(ISNUMBER(C245),INDEX(Scorecard!$D$54:$D$61,SUMPRODUCT(--(Scorecard!$G$54:$G$60&lt;C245))+1),Scorecard!$D$62)</f>
        <v>0.489050497890326</v>
      </c>
      <c r="H245" s="0" t="n">
        <f aca="false">IF(ISNUMBER(D245),INDEX(Scorecard!$D$63:$D$68,SUMPRODUCT(--(Scorecard!$G$63:$G$67&lt;D245))+1),Scorecard!$D$69)</f>
        <v>0.322484508656054</v>
      </c>
      <c r="I245" s="0" t="n">
        <f aca="false">IF(ISNUMBER(E245),INDEX(Scorecard!$D$19:$D$26,SUMPRODUCT(--(Scorecard!$G$19:$G$25&lt;E245))+1),Scorecard!$D$27)</f>
        <v>0.233621608745691</v>
      </c>
      <c r="J245" s="0" t="n">
        <f aca="false">IF(ISNUMBER(F245),INDEX(Scorecard!$D$37:$D$44,SUMPRODUCT(--(Scorecard!$G$37:$G$43&lt;F245))+1),Scorecard!$D$45)</f>
        <v>-0.271229676926091</v>
      </c>
      <c r="K245" s="0" t="n">
        <f aca="false">Inputs!$B$10+Scorecard!$J$5*Loan_Sample!Y225+Scorecard!$J$6*Loan_Sample!Z225+Scorecard!$J$7*I245+Scorecard!$J$8*Loan_Sample!AB225+Scorecard!$J$9*J245+Scorecard!$J$10*Loan_Sample!AD225+Scorecard!$J$11*G245+Scorecard!$J$12*H245</f>
        <v>-3.97210695321584</v>
      </c>
      <c r="L245" s="0" t="n">
        <f aca="false">MIN(1-Inputs!$B$13,MAX(Inputs!$B$13,1/(1+EXP(-(Inputs!$B$11*K245+Inputs!$B$12)))))</f>
        <v>0.0174445280525684</v>
      </c>
      <c r="M245" s="0" t="n">
        <f aca="false">Loan_Sample!AH225*Inputs!$B$4*B245</f>
        <v>1092.90243000658</v>
      </c>
      <c r="N245" s="0" t="n">
        <f aca="false">L245*Inputs!$B$4*B245</f>
        <v>1092.90243000658</v>
      </c>
      <c r="O245" s="0" t="n">
        <f aca="false">Inputs!$B$37+Inputs!$B$38*MAX(Loan_Sample!H225-Inputs!$C$38,0)+Inputs!$B$39*MAX(Loan_Sample!H225-Inputs!$C$39,0)+Inputs!$B$40*MAX(Loan_Sample!H225-Inputs!$C$40,0)+Inputs!$B$41*MAX(Loan_Sample!H225-Inputs!$C$41,0)+Inputs!$B$42*Inputs!$B$14+Inputs!$B$43*MIN(Loan_Sample!I225/Inputs!$B$17,1)+Inputs!$B$44*MIN(Loan_Sample!E225,Inputs!$B$18)+Inputs!$B$45*Loan_Sample!C225</f>
        <v>-5.05963770035092</v>
      </c>
      <c r="P245" s="0" t="n">
        <f aca="false">MIN(1-Inputs!$B$13,MAX(Inputs!$B$13,1/(1+EXP(-(Inputs!$B$15*O245+Inputs!$B$16)))))</f>
        <v>0.00482221095887939</v>
      </c>
      <c r="Q245" s="0" t="n">
        <f aca="false">Inputs!$B$37+Inputs!$B$38*MAX(F245-Inputs!$C$38,0)+Inputs!$B$39*MAX(F245-Inputs!$C$39,0)+Inputs!$B$40*MAX(F245-Inputs!$C$40,0)+Inputs!$B$41*MAX(F245-Inputs!$C$41,0)+Inputs!$B$42*Inputs!$B$14+Inputs!$B$43*MIN(Loan_Sample!I225/Inputs!$B$17,1)+Inputs!$B$44*MIN(E245,Inputs!$B$18)+Inputs!$B$45*Loan_Sample!C225</f>
        <v>-5.05963770035092</v>
      </c>
      <c r="R245" s="0" t="n">
        <f aca="false">MIN(1-Inputs!$B$13,MAX(Inputs!$B$13,1/(1+EXP(-(Inputs!$B$15*Q245+Inputs!$B$16)))))</f>
        <v>0.00482221095887939</v>
      </c>
    </row>
    <row r="246" customFormat="false" ht="15" hidden="false" customHeight="false" outlineLevel="0" collapsed="false">
      <c r="A246" s="0" t="n">
        <f aca="false">Loan_Sample!A226</f>
        <v>6267</v>
      </c>
      <c r="B246" s="0" t="n">
        <f aca="false">Loan_Sample!U226</f>
        <v>328375.84</v>
      </c>
      <c r="C246" s="0" t="n">
        <f aca="false">Loan_Sample!K226+Inputs!$B$26</f>
        <v>3.62307691574097</v>
      </c>
      <c r="D246" s="0" t="n">
        <f aca="false">Loan_Sample!L226+Inputs!$B$26</f>
        <v>-0.276923179626465</v>
      </c>
      <c r="E246" s="0" t="n">
        <f aca="false">Loan_Sample!E226/(1+Inputs!$B$25/100)</f>
        <v>71.3701934814453</v>
      </c>
      <c r="F246" s="0" t="n">
        <f aca="false">Loan_Sample!H226-Inputs!$B$24/100</f>
        <v>0.329666376113892</v>
      </c>
      <c r="G246" s="0" t="n">
        <f aca="false">IF(ISNUMBER(C246),INDEX(Scorecard!$D$54:$D$61,SUMPRODUCT(--(Scorecard!$G$54:$G$60&lt;C246))+1),Scorecard!$D$62)</f>
        <v>0.489050497890326</v>
      </c>
      <c r="H246" s="0" t="n">
        <f aca="false">IF(ISNUMBER(D246),INDEX(Scorecard!$D$63:$D$68,SUMPRODUCT(--(Scorecard!$G$63:$G$67&lt;D246))+1),Scorecard!$D$69)</f>
        <v>0.322484508656054</v>
      </c>
      <c r="I246" s="0" t="n">
        <f aca="false">IF(ISNUMBER(E246),INDEX(Scorecard!$D$19:$D$26,SUMPRODUCT(--(Scorecard!$G$19:$G$25&lt;E246))+1),Scorecard!$D$27)</f>
        <v>0.0530843085177338</v>
      </c>
      <c r="J246" s="0" t="n">
        <f aca="false">IF(ISNUMBER(F246),INDEX(Scorecard!$D$37:$D$44,SUMPRODUCT(--(Scorecard!$G$37:$G$43&lt;F246))+1),Scorecard!$D$45)</f>
        <v>-0.0679520129233634</v>
      </c>
      <c r="K246" s="0" t="n">
        <f aca="false">Inputs!$B$10+Scorecard!$J$5*Loan_Sample!Y226+Scorecard!$J$6*Loan_Sample!Z226+Scorecard!$J$7*I246+Scorecard!$J$8*Loan_Sample!AB226+Scorecard!$J$9*J246+Scorecard!$J$10*Loan_Sample!AD226+Scorecard!$J$11*G246+Scorecard!$J$12*H246</f>
        <v>-2.66914589211498</v>
      </c>
      <c r="L246" s="0" t="n">
        <f aca="false">MIN(1-Inputs!$B$13,MAX(Inputs!$B$13,1/(1+EXP(-(Inputs!$B$11*K246+Inputs!$B$12)))))</f>
        <v>0.0664833574982229</v>
      </c>
      <c r="M246" s="0" t="n">
        <f aca="false">Loan_Sample!AH226*Inputs!$B$4*B246</f>
        <v>7641.03492757473</v>
      </c>
      <c r="N246" s="0" t="n">
        <f aca="false">L246*Inputs!$B$4*B246</f>
        <v>7641.03492757473</v>
      </c>
      <c r="O246" s="0" t="n">
        <f aca="false">Inputs!$B$37+Inputs!$B$38*MAX(Loan_Sample!H226-Inputs!$C$38,0)+Inputs!$B$39*MAX(Loan_Sample!H226-Inputs!$C$39,0)+Inputs!$B$40*MAX(Loan_Sample!H226-Inputs!$C$40,0)+Inputs!$B$41*MAX(Loan_Sample!H226-Inputs!$C$41,0)+Inputs!$B$42*Inputs!$B$14+Inputs!$B$43*MIN(Loan_Sample!I226/Inputs!$B$17,1)+Inputs!$B$44*MIN(Loan_Sample!E226,Inputs!$B$18)+Inputs!$B$45*Loan_Sample!C226</f>
        <v>-4.92415515826174</v>
      </c>
      <c r="P246" s="0" t="n">
        <f aca="false">MIN(1-Inputs!$B$13,MAX(Inputs!$B$13,1/(1+EXP(-(Inputs!$B$15*O246+Inputs!$B$16)))))</f>
        <v>0.00562064406817764</v>
      </c>
      <c r="Q246" s="0" t="n">
        <f aca="false">Inputs!$B$37+Inputs!$B$38*MAX(F246-Inputs!$C$38,0)+Inputs!$B$39*MAX(F246-Inputs!$C$39,0)+Inputs!$B$40*MAX(F246-Inputs!$C$40,0)+Inputs!$B$41*MAX(F246-Inputs!$C$41,0)+Inputs!$B$42*Inputs!$B$14+Inputs!$B$43*MIN(Loan_Sample!I226/Inputs!$B$17,1)+Inputs!$B$44*MIN(E246,Inputs!$B$18)+Inputs!$B$45*Loan_Sample!C226</f>
        <v>-4.92415515826174</v>
      </c>
      <c r="R246" s="0" t="n">
        <f aca="false">MIN(1-Inputs!$B$13,MAX(Inputs!$B$13,1/(1+EXP(-(Inputs!$B$15*Q246+Inputs!$B$16)))))</f>
        <v>0.00562064406817764</v>
      </c>
    </row>
    <row r="247" customFormat="false" ht="15" hidden="false" customHeight="false" outlineLevel="0" collapsed="false">
      <c r="A247" s="0" t="n">
        <f aca="false">Loan_Sample!A227</f>
        <v>6349</v>
      </c>
      <c r="B247" s="0" t="n">
        <f aca="false">Loan_Sample!U227</f>
        <v>200074.86</v>
      </c>
      <c r="C247" s="0" t="n">
        <f aca="false">Loan_Sample!K227+Inputs!$B$26</f>
        <v>5.73333311080933</v>
      </c>
      <c r="D247" s="0" t="n">
        <f aca="false">Loan_Sample!L227+Inputs!$B$26</f>
        <v>-3.50000047683716</v>
      </c>
      <c r="E247" s="0" t="n">
        <f aca="false">Loan_Sample!E227/(1+Inputs!$B$25/100)</f>
        <v>76.6147003173828</v>
      </c>
      <c r="F247" s="0" t="n">
        <f aca="false">Loan_Sample!H227-Inputs!$B$24/100</f>
        <v>-0.0556666851043701</v>
      </c>
      <c r="G247" s="0" t="n">
        <f aca="false">IF(ISNUMBER(C247),INDEX(Scorecard!$D$54:$D$61,SUMPRODUCT(--(Scorecard!$G$54:$G$60&lt;C247))+1),Scorecard!$D$62)</f>
        <v>0.0151758992857273</v>
      </c>
      <c r="H247" s="0" t="n">
        <f aca="false">IF(ISNUMBER(D247),INDEX(Scorecard!$D$63:$D$68,SUMPRODUCT(--(Scorecard!$G$63:$G$67&lt;D247))+1),Scorecard!$D$69)</f>
        <v>-0.340582194386522</v>
      </c>
      <c r="I247" s="0" t="n">
        <f aca="false">IF(ISNUMBER(E247),INDEX(Scorecard!$D$19:$D$26,SUMPRODUCT(--(Scorecard!$G$19:$G$25&lt;E247))+1),Scorecard!$D$27)</f>
        <v>-0.0341578513653732</v>
      </c>
      <c r="J247" s="0" t="n">
        <f aca="false">IF(ISNUMBER(F247),INDEX(Scorecard!$D$37:$D$44,SUMPRODUCT(--(Scorecard!$G$37:$G$43&lt;F247))+1),Scorecard!$D$45)</f>
        <v>0.330501541082344</v>
      </c>
      <c r="K247" s="0" t="n">
        <f aca="false">Inputs!$B$10+Scorecard!$J$5*Loan_Sample!Y227+Scorecard!$J$6*Loan_Sample!Z227+Scorecard!$J$7*I247+Scorecard!$J$8*Loan_Sample!AB227+Scorecard!$J$9*J247+Scorecard!$J$10*Loan_Sample!AD227+Scorecard!$J$11*G247+Scorecard!$J$12*H247</f>
        <v>-6.19808457342949</v>
      </c>
      <c r="L247" s="0" t="n">
        <f aca="false">MIN(1-Inputs!$B$13,MAX(Inputs!$B$13,1/(1+EXP(-(Inputs!$B$11*K247+Inputs!$B$12)))))</f>
        <v>0.00165168130948055</v>
      </c>
      <c r="M247" s="0" t="n">
        <f aca="false">Loan_Sample!AH227*Inputs!$B$4*B247</f>
        <v>115.660967365628</v>
      </c>
      <c r="N247" s="0" t="n">
        <f aca="false">L247*Inputs!$B$4*B247</f>
        <v>115.660967365628</v>
      </c>
      <c r="O247" s="0" t="n">
        <f aca="false">Inputs!$B$37+Inputs!$B$38*MAX(Loan_Sample!H227-Inputs!$C$38,0)+Inputs!$B$39*MAX(Loan_Sample!H227-Inputs!$C$39,0)+Inputs!$B$40*MAX(Loan_Sample!H227-Inputs!$C$40,0)+Inputs!$B$41*MAX(Loan_Sample!H227-Inputs!$C$41,0)+Inputs!$B$42*Inputs!$B$14+Inputs!$B$43*MIN(Loan_Sample!I227/Inputs!$B$17,1)+Inputs!$B$44*MIN(Loan_Sample!E227,Inputs!$B$18)+Inputs!$B$45*Loan_Sample!C227</f>
        <v>-5.84441460406648</v>
      </c>
      <c r="P247" s="0" t="n">
        <f aca="false">MIN(1-Inputs!$B$13,MAX(Inputs!$B$13,1/(1+EXP(-(Inputs!$B$15*O247+Inputs!$B$16)))))</f>
        <v>0.0019816889956349</v>
      </c>
      <c r="Q247" s="0" t="n">
        <f aca="false">Inputs!$B$37+Inputs!$B$38*MAX(F247-Inputs!$C$38,0)+Inputs!$B$39*MAX(F247-Inputs!$C$39,0)+Inputs!$B$40*MAX(F247-Inputs!$C$40,0)+Inputs!$B$41*MAX(F247-Inputs!$C$41,0)+Inputs!$B$42*Inputs!$B$14+Inputs!$B$43*MIN(Loan_Sample!I227/Inputs!$B$17,1)+Inputs!$B$44*MIN(E247,Inputs!$B$18)+Inputs!$B$45*Loan_Sample!C227</f>
        <v>-5.84441460406648</v>
      </c>
      <c r="R247" s="0" t="n">
        <f aca="false">MIN(1-Inputs!$B$13,MAX(Inputs!$B$13,1/(1+EXP(-(Inputs!$B$15*Q247+Inputs!$B$16)))))</f>
        <v>0.0019816889956349</v>
      </c>
    </row>
    <row r="248" customFormat="false" ht="15" hidden="false" customHeight="false" outlineLevel="0" collapsed="false">
      <c r="A248" s="0" t="n">
        <f aca="false">Loan_Sample!A228</f>
        <v>6361</v>
      </c>
      <c r="B248" s="0" t="n">
        <f aca="false">Loan_Sample!U228</f>
        <v>207121.73</v>
      </c>
      <c r="C248" s="0" t="n">
        <f aca="false">Loan_Sample!K228+Inputs!$B$26</f>
        <v>5.25833320617676</v>
      </c>
      <c r="D248" s="0" t="n">
        <f aca="false">Loan_Sample!L228+Inputs!$B$26</f>
        <v>-1.875</v>
      </c>
      <c r="E248" s="0" t="n">
        <f aca="false">Loan_Sample!E228/(1+Inputs!$B$25/100)</f>
        <v>77.131233215332</v>
      </c>
      <c r="F248" s="0" t="n">
        <f aca="false">Loan_Sample!H228-Inputs!$B$24/100</f>
        <v>-0.151666641235352</v>
      </c>
      <c r="G248" s="0" t="n">
        <f aca="false">IF(ISNUMBER(C248),INDEX(Scorecard!$D$54:$D$61,SUMPRODUCT(--(Scorecard!$G$54:$G$60&lt;C248))+1),Scorecard!$D$62)</f>
        <v>0.126303549215828</v>
      </c>
      <c r="H248" s="0" t="n">
        <f aca="false">IF(ISNUMBER(D248),INDEX(Scorecard!$D$63:$D$68,SUMPRODUCT(--(Scorecard!$G$63:$G$67&lt;D248))+1),Scorecard!$D$69)</f>
        <v>-0.340582194386522</v>
      </c>
      <c r="I248" s="0" t="n">
        <f aca="false">IF(ISNUMBER(E248),INDEX(Scorecard!$D$19:$D$26,SUMPRODUCT(--(Scorecard!$G$19:$G$25&lt;E248))+1),Scorecard!$D$27)</f>
        <v>-0.0341578513653732</v>
      </c>
      <c r="J248" s="0" t="n">
        <f aca="false">IF(ISNUMBER(F248),INDEX(Scorecard!$D$37:$D$44,SUMPRODUCT(--(Scorecard!$G$37:$G$43&lt;F248))+1),Scorecard!$D$45)</f>
        <v>0.330501541082344</v>
      </c>
      <c r="K248" s="0" t="n">
        <f aca="false">Inputs!$B$10+Scorecard!$J$5*Loan_Sample!Y228+Scorecard!$J$6*Loan_Sample!Z228+Scorecard!$J$7*I248+Scorecard!$J$8*Loan_Sample!AB228+Scorecard!$J$9*J248+Scorecard!$J$10*Loan_Sample!AD228+Scorecard!$J$11*G248+Scorecard!$J$12*H248</f>
        <v>-3.23499175144492</v>
      </c>
      <c r="L248" s="0" t="n">
        <f aca="false">MIN(1-Inputs!$B$13,MAX(Inputs!$B$13,1/(1+EXP(-(Inputs!$B$11*K248+Inputs!$B$12)))))</f>
        <v>0.0374971746459565</v>
      </c>
      <c r="M248" s="0" t="n">
        <f aca="false">Loan_Sample!AH228*Inputs!$B$4*B248</f>
        <v>2718.26788897393</v>
      </c>
      <c r="N248" s="0" t="n">
        <f aca="false">L248*Inputs!$B$4*B248</f>
        <v>2718.26788897393</v>
      </c>
      <c r="O248" s="0" t="n">
        <f aca="false">Inputs!$B$37+Inputs!$B$38*MAX(Loan_Sample!H228-Inputs!$C$38,0)+Inputs!$B$39*MAX(Loan_Sample!H228-Inputs!$C$39,0)+Inputs!$B$40*MAX(Loan_Sample!H228-Inputs!$C$40,0)+Inputs!$B$41*MAX(Loan_Sample!H228-Inputs!$C$41,0)+Inputs!$B$42*Inputs!$B$14+Inputs!$B$43*MIN(Loan_Sample!I228/Inputs!$B$17,1)+Inputs!$B$44*MIN(Loan_Sample!E228,Inputs!$B$18)+Inputs!$B$45*Loan_Sample!C228</f>
        <v>-6.41990348875109</v>
      </c>
      <c r="P248" s="0" t="n">
        <f aca="false">MIN(1-Inputs!$B$13,MAX(Inputs!$B$13,1/(1+EXP(-(Inputs!$B$15*O248+Inputs!$B$16)))))</f>
        <v>0.00103116223096285</v>
      </c>
      <c r="Q248" s="0" t="n">
        <f aca="false">Inputs!$B$37+Inputs!$B$38*MAX(F248-Inputs!$C$38,0)+Inputs!$B$39*MAX(F248-Inputs!$C$39,0)+Inputs!$B$40*MAX(F248-Inputs!$C$40,0)+Inputs!$B$41*MAX(F248-Inputs!$C$41,0)+Inputs!$B$42*Inputs!$B$14+Inputs!$B$43*MIN(Loan_Sample!I228/Inputs!$B$17,1)+Inputs!$B$44*MIN(E248,Inputs!$B$18)+Inputs!$B$45*Loan_Sample!C228</f>
        <v>-6.41990348875109</v>
      </c>
      <c r="R248" s="0" t="n">
        <f aca="false">MIN(1-Inputs!$B$13,MAX(Inputs!$B$13,1/(1+EXP(-(Inputs!$B$15*Q248+Inputs!$B$16)))))</f>
        <v>0.00103116223096285</v>
      </c>
    </row>
    <row r="249" customFormat="false" ht="15" hidden="false" customHeight="false" outlineLevel="0" collapsed="false">
      <c r="A249" s="0" t="n">
        <f aca="false">Loan_Sample!A229</f>
        <v>6363</v>
      </c>
      <c r="B249" s="0" t="n">
        <f aca="false">Loan_Sample!U229</f>
        <v>198419.52</v>
      </c>
      <c r="C249" s="0" t="n">
        <f aca="false">Loan_Sample!K229+Inputs!$B$26</f>
        <v>4.09999990463257</v>
      </c>
      <c r="D249" s="0" t="n">
        <f aca="false">Loan_Sample!L229+Inputs!$B$26</f>
        <v>-0.208333492279053</v>
      </c>
      <c r="E249" s="0" t="n">
        <f aca="false">Loan_Sample!E229/(1+Inputs!$B$25/100)</f>
        <v>66.9682846069336</v>
      </c>
      <c r="F249" s="0" t="n">
        <f aca="false">Loan_Sample!H229-Inputs!$B$24/100</f>
        <v>-3.60733318328857</v>
      </c>
      <c r="G249" s="0" t="n">
        <f aca="false">IF(ISNUMBER(C249),INDEX(Scorecard!$D$54:$D$61,SUMPRODUCT(--(Scorecard!$G$54:$G$60&lt;C249))+1),Scorecard!$D$62)</f>
        <v>0.489050497890326</v>
      </c>
      <c r="H249" s="0" t="n">
        <f aca="false">IF(ISNUMBER(D249),INDEX(Scorecard!$D$63:$D$68,SUMPRODUCT(--(Scorecard!$G$63:$G$67&lt;D249))+1),Scorecard!$D$69)</f>
        <v>0.322484508656054</v>
      </c>
      <c r="I249" s="0" t="n">
        <f aca="false">IF(ISNUMBER(E249),INDEX(Scorecard!$D$19:$D$26,SUMPRODUCT(--(Scorecard!$G$19:$G$25&lt;E249))+1),Scorecard!$D$27)</f>
        <v>0.0530843085177338</v>
      </c>
      <c r="J249" s="0" t="n">
        <f aca="false">IF(ISNUMBER(F249),INDEX(Scorecard!$D$37:$D$44,SUMPRODUCT(--(Scorecard!$G$37:$G$43&lt;F249))+1),Scorecard!$D$45)</f>
        <v>1.35057635045042</v>
      </c>
      <c r="K249" s="0" t="n">
        <f aca="false">Inputs!$B$10+Scorecard!$J$5*Loan_Sample!Y229+Scorecard!$J$6*Loan_Sample!Z229+Scorecard!$J$7*I249+Scorecard!$J$8*Loan_Sample!AB229+Scorecard!$J$9*J249+Scorecard!$J$10*Loan_Sample!AD229+Scorecard!$J$11*G249+Scorecard!$J$12*H249</f>
        <v>-5.21870045056078</v>
      </c>
      <c r="L249" s="0" t="n">
        <f aca="false">MIN(1-Inputs!$B$13,MAX(Inputs!$B$13,1/(1+EXP(-(Inputs!$B$11*K249+Inputs!$B$12)))))</f>
        <v>0.00467816885238125</v>
      </c>
      <c r="M249" s="0" t="n">
        <f aca="false">Loan_Sample!AH229*Inputs!$B$4*B249</f>
        <v>324.884006358953</v>
      </c>
      <c r="N249" s="0" t="n">
        <f aca="false">L249*Inputs!$B$4*B249</f>
        <v>324.884006358953</v>
      </c>
      <c r="O249" s="0" t="n">
        <f aca="false">Inputs!$B$37+Inputs!$B$38*MAX(Loan_Sample!H229-Inputs!$C$38,0)+Inputs!$B$39*MAX(Loan_Sample!H229-Inputs!$C$39,0)+Inputs!$B$40*MAX(Loan_Sample!H229-Inputs!$C$40,0)+Inputs!$B$41*MAX(Loan_Sample!H229-Inputs!$C$41,0)+Inputs!$B$42*Inputs!$B$14+Inputs!$B$43*MIN(Loan_Sample!I229/Inputs!$B$17,1)+Inputs!$B$44*MIN(Loan_Sample!E229,Inputs!$B$18)+Inputs!$B$45*Loan_Sample!C229</f>
        <v>-5.49326424776366</v>
      </c>
      <c r="P249" s="0" t="n">
        <f aca="false">MIN(1-Inputs!$B$13,MAX(Inputs!$B$13,1/(1+EXP(-(Inputs!$B$15*O249+Inputs!$B$16)))))</f>
        <v>0.00295106154823331</v>
      </c>
      <c r="Q249" s="0" t="n">
        <f aca="false">Inputs!$B$37+Inputs!$B$38*MAX(F249-Inputs!$C$38,0)+Inputs!$B$39*MAX(F249-Inputs!$C$39,0)+Inputs!$B$40*MAX(F249-Inputs!$C$40,0)+Inputs!$B$41*MAX(F249-Inputs!$C$41,0)+Inputs!$B$42*Inputs!$B$14+Inputs!$B$43*MIN(Loan_Sample!I229/Inputs!$B$17,1)+Inputs!$B$44*MIN(E249,Inputs!$B$18)+Inputs!$B$45*Loan_Sample!C229</f>
        <v>-5.49326424776366</v>
      </c>
      <c r="R249" s="0" t="n">
        <f aca="false">MIN(1-Inputs!$B$13,MAX(Inputs!$B$13,1/(1+EXP(-(Inputs!$B$15*Q249+Inputs!$B$16)))))</f>
        <v>0.00295106154823331</v>
      </c>
    </row>
    <row r="250" customFormat="false" ht="15" hidden="false" customHeight="false" outlineLevel="0" collapsed="false">
      <c r="A250" s="0" t="n">
        <f aca="false">Loan_Sample!A230</f>
        <v>6397</v>
      </c>
      <c r="B250" s="0" t="n">
        <f aca="false">Loan_Sample!U230</f>
        <v>264649.5</v>
      </c>
      <c r="C250" s="0" t="n">
        <f aca="false">Loan_Sample!K230+Inputs!$B$26</f>
        <v>5.00833320617676</v>
      </c>
      <c r="D250" s="0" t="n">
        <f aca="false">Loan_Sample!L230+Inputs!$B$26</f>
        <v>-1.125</v>
      </c>
      <c r="E250" s="0" t="n">
        <f aca="false">Loan_Sample!E230/(1+Inputs!$B$25/100)</f>
        <v>58.4413108825684</v>
      </c>
      <c r="F250" s="0" t="n">
        <f aca="false">Loan_Sample!H230-Inputs!$B$24/100</f>
        <v>-2.04833316802979</v>
      </c>
      <c r="G250" s="0" t="n">
        <f aca="false">IF(ISNUMBER(C250),INDEX(Scorecard!$D$54:$D$61,SUMPRODUCT(--(Scorecard!$G$54:$G$60&lt;C250))+1),Scorecard!$D$62)</f>
        <v>0.214429354789033</v>
      </c>
      <c r="H250" s="0" t="n">
        <f aca="false">IF(ISNUMBER(D250),INDEX(Scorecard!$D$63:$D$68,SUMPRODUCT(--(Scorecard!$G$63:$G$67&lt;D250))+1),Scorecard!$D$69)</f>
        <v>-0.340582194386522</v>
      </c>
      <c r="I250" s="0" t="n">
        <f aca="false">IF(ISNUMBER(E250),INDEX(Scorecard!$D$19:$D$26,SUMPRODUCT(--(Scorecard!$G$19:$G$25&lt;E250))+1),Scorecard!$D$27)</f>
        <v>0.267179331770092</v>
      </c>
      <c r="J250" s="0" t="n">
        <f aca="false">IF(ISNUMBER(F250),INDEX(Scorecard!$D$37:$D$44,SUMPRODUCT(--(Scorecard!$G$37:$G$43&lt;F250))+1),Scorecard!$D$45)</f>
        <v>1.35057635045042</v>
      </c>
      <c r="K250" s="0" t="n">
        <f aca="false">Inputs!$B$10+Scorecard!$J$5*Loan_Sample!Y230+Scorecard!$J$6*Loan_Sample!Z230+Scorecard!$J$7*I250+Scorecard!$J$8*Loan_Sample!AB230+Scorecard!$J$9*J250+Scorecard!$J$10*Loan_Sample!AD230+Scorecard!$J$11*G250+Scorecard!$J$12*H250</f>
        <v>-4.28171995124622</v>
      </c>
      <c r="L250" s="0" t="n">
        <f aca="false">MIN(1-Inputs!$B$13,MAX(Inputs!$B$13,1/(1+EXP(-(Inputs!$B$11*K250+Inputs!$B$12)))))</f>
        <v>0.0126019964207848</v>
      </c>
      <c r="M250" s="0" t="n">
        <f aca="false">Loan_Sample!AH230*Inputs!$B$4*B250</f>
        <v>1167.28921811687</v>
      </c>
      <c r="N250" s="0" t="n">
        <f aca="false">L250*Inputs!$B$4*B250</f>
        <v>1167.28921811687</v>
      </c>
      <c r="O250" s="0" t="n">
        <f aca="false">Inputs!$B$37+Inputs!$B$38*MAX(Loan_Sample!H230-Inputs!$C$38,0)+Inputs!$B$39*MAX(Loan_Sample!H230-Inputs!$C$39,0)+Inputs!$B$40*MAX(Loan_Sample!H230-Inputs!$C$40,0)+Inputs!$B$41*MAX(Loan_Sample!H230-Inputs!$C$41,0)+Inputs!$B$42*Inputs!$B$14+Inputs!$B$43*MIN(Loan_Sample!I230/Inputs!$B$17,1)+Inputs!$B$44*MIN(Loan_Sample!E230,Inputs!$B$18)+Inputs!$B$45*Loan_Sample!C230</f>
        <v>-6.21856130303839</v>
      </c>
      <c r="P250" s="0" t="n">
        <f aca="false">MIN(1-Inputs!$B$13,MAX(Inputs!$B$13,1/(1+EXP(-(Inputs!$B$15*O250+Inputs!$B$16)))))</f>
        <v>0.00129603145805054</v>
      </c>
      <c r="Q250" s="0" t="n">
        <f aca="false">Inputs!$B$37+Inputs!$B$38*MAX(F250-Inputs!$C$38,0)+Inputs!$B$39*MAX(F250-Inputs!$C$39,0)+Inputs!$B$40*MAX(F250-Inputs!$C$40,0)+Inputs!$B$41*MAX(F250-Inputs!$C$41,0)+Inputs!$B$42*Inputs!$B$14+Inputs!$B$43*MIN(Loan_Sample!I230/Inputs!$B$17,1)+Inputs!$B$44*MIN(E250,Inputs!$B$18)+Inputs!$B$45*Loan_Sample!C230</f>
        <v>-6.21856130303839</v>
      </c>
      <c r="R250" s="0" t="n">
        <f aca="false">MIN(1-Inputs!$B$13,MAX(Inputs!$B$13,1/(1+EXP(-(Inputs!$B$15*Q250+Inputs!$B$16)))))</f>
        <v>0.00129603145805054</v>
      </c>
    </row>
    <row r="251" customFormat="false" ht="15" hidden="false" customHeight="false" outlineLevel="0" collapsed="false">
      <c r="A251" s="0" t="n">
        <f aca="false">Loan_Sample!A231</f>
        <v>6399</v>
      </c>
      <c r="B251" s="0" t="n">
        <f aca="false">Loan_Sample!U231</f>
        <v>235016.05</v>
      </c>
      <c r="C251" s="0" t="n">
        <f aca="false">Loan_Sample!K231+Inputs!$B$26</f>
        <v>4.95833349227905</v>
      </c>
      <c r="D251" s="0" t="n">
        <f aca="false">Loan_Sample!L231+Inputs!$B$26</f>
        <v>-1.875</v>
      </c>
      <c r="E251" s="0" t="n">
        <f aca="false">Loan_Sample!E231/(1+Inputs!$B$25/100)</f>
        <v>69.0503768920898</v>
      </c>
      <c r="F251" s="0" t="n">
        <f aca="false">Loan_Sample!H231-Inputs!$B$24/100</f>
        <v>0.378333330154419</v>
      </c>
      <c r="G251" s="0" t="n">
        <f aca="false">IF(ISNUMBER(C251),INDEX(Scorecard!$D$54:$D$61,SUMPRODUCT(--(Scorecard!$G$54:$G$60&lt;C251))+1),Scorecard!$D$62)</f>
        <v>0.214429354789033</v>
      </c>
      <c r="H251" s="0" t="n">
        <f aca="false">IF(ISNUMBER(D251),INDEX(Scorecard!$D$63:$D$68,SUMPRODUCT(--(Scorecard!$G$63:$G$67&lt;D251))+1),Scorecard!$D$69)</f>
        <v>-0.340582194386522</v>
      </c>
      <c r="I251" s="0" t="n">
        <f aca="false">IF(ISNUMBER(E251),INDEX(Scorecard!$D$19:$D$26,SUMPRODUCT(--(Scorecard!$G$19:$G$25&lt;E251))+1),Scorecard!$D$27)</f>
        <v>0.0530843085177338</v>
      </c>
      <c r="J251" s="0" t="n">
        <f aca="false">IF(ISNUMBER(F251),INDEX(Scorecard!$D$37:$D$44,SUMPRODUCT(--(Scorecard!$G$37:$G$43&lt;F251))+1),Scorecard!$D$45)</f>
        <v>-0.0679520129233634</v>
      </c>
      <c r="K251" s="0" t="n">
        <f aca="false">Inputs!$B$10+Scorecard!$J$5*Loan_Sample!Y231+Scorecard!$J$6*Loan_Sample!Z231+Scorecard!$J$7*I251+Scorecard!$J$8*Loan_Sample!AB231+Scorecard!$J$9*J251+Scorecard!$J$10*Loan_Sample!AD231+Scorecard!$J$11*G251+Scorecard!$J$12*H251</f>
        <v>-4.08613903685537</v>
      </c>
      <c r="L251" s="0" t="n">
        <f aca="false">MIN(1-Inputs!$B$13,MAX(Inputs!$B$13,1/(1+EXP(-(Inputs!$B$11*K251+Inputs!$B$12)))))</f>
        <v>0.0154785024507635</v>
      </c>
      <c r="M251" s="0" t="n">
        <f aca="false">Loan_Sample!AH231*Inputs!$B$4*B251</f>
        <v>1273.19377706281</v>
      </c>
      <c r="N251" s="0" t="n">
        <f aca="false">L251*Inputs!$B$4*B251</f>
        <v>1273.19377706281</v>
      </c>
      <c r="O251" s="0" t="n">
        <f aca="false">Inputs!$B$37+Inputs!$B$38*MAX(Loan_Sample!H231-Inputs!$C$38,0)+Inputs!$B$39*MAX(Loan_Sample!H231-Inputs!$C$39,0)+Inputs!$B$40*MAX(Loan_Sample!H231-Inputs!$C$40,0)+Inputs!$B$41*MAX(Loan_Sample!H231-Inputs!$C$41,0)+Inputs!$B$42*Inputs!$B$14+Inputs!$B$43*MIN(Loan_Sample!I231/Inputs!$B$17,1)+Inputs!$B$44*MIN(Loan_Sample!E231,Inputs!$B$18)+Inputs!$B$45*Loan_Sample!C231</f>
        <v>-4.55536545114043</v>
      </c>
      <c r="P251" s="0" t="n">
        <f aca="false">MIN(1-Inputs!$B$13,MAX(Inputs!$B$13,1/(1+EXP(-(Inputs!$B$15*O251+Inputs!$B$16)))))</f>
        <v>0.00852295302023146</v>
      </c>
      <c r="Q251" s="0" t="n">
        <f aca="false">Inputs!$B$37+Inputs!$B$38*MAX(F251-Inputs!$C$38,0)+Inputs!$B$39*MAX(F251-Inputs!$C$39,0)+Inputs!$B$40*MAX(F251-Inputs!$C$40,0)+Inputs!$B$41*MAX(F251-Inputs!$C$41,0)+Inputs!$B$42*Inputs!$B$14+Inputs!$B$43*MIN(Loan_Sample!I231/Inputs!$B$17,1)+Inputs!$B$44*MIN(E251,Inputs!$B$18)+Inputs!$B$45*Loan_Sample!C231</f>
        <v>-4.55536545114043</v>
      </c>
      <c r="R251" s="0" t="n">
        <f aca="false">MIN(1-Inputs!$B$13,MAX(Inputs!$B$13,1/(1+EXP(-(Inputs!$B$15*Q251+Inputs!$B$16)))))</f>
        <v>0.00852295302023146</v>
      </c>
    </row>
    <row r="252" customFormat="false" ht="15" hidden="false" customHeight="false" outlineLevel="0" collapsed="false">
      <c r="A252" s="0" t="n">
        <f aca="false">Loan_Sample!A232</f>
        <v>6447</v>
      </c>
      <c r="B252" s="0" t="n">
        <f aca="false">Loan_Sample!U232</f>
        <v>358128.72</v>
      </c>
      <c r="C252" s="0" t="n">
        <f aca="false">Loan_Sample!K232+Inputs!$B$26</f>
        <v>4.50833320617676</v>
      </c>
      <c r="D252" s="0" t="n">
        <f aca="false">Loan_Sample!L232+Inputs!$B$26</f>
        <v>-1.125</v>
      </c>
      <c r="E252" s="0" t="n">
        <f aca="false">Loan_Sample!E232/(1+Inputs!$B$25/100)</f>
        <v>47.9949150085449</v>
      </c>
      <c r="F252" s="0" t="n">
        <f aca="false">Loan_Sample!H232-Inputs!$B$24/100</f>
        <v>-0.762332916259766</v>
      </c>
      <c r="G252" s="0" t="n">
        <f aca="false">IF(ISNUMBER(C252),INDEX(Scorecard!$D$54:$D$61,SUMPRODUCT(--(Scorecard!$G$54:$G$60&lt;C252))+1),Scorecard!$D$62)</f>
        <v>0.409483001259379</v>
      </c>
      <c r="H252" s="0" t="n">
        <f aca="false">IF(ISNUMBER(D252),INDEX(Scorecard!$D$63:$D$68,SUMPRODUCT(--(Scorecard!$G$63:$G$67&lt;D252))+1),Scorecard!$D$69)</f>
        <v>-0.340582194386522</v>
      </c>
      <c r="I252" s="0" t="n">
        <f aca="false">IF(ISNUMBER(E252),INDEX(Scorecard!$D$19:$D$26,SUMPRODUCT(--(Scorecard!$G$19:$G$25&lt;E252))+1),Scorecard!$D$27)</f>
        <v>0.57899015159425</v>
      </c>
      <c r="J252" s="0" t="n">
        <f aca="false">IF(ISNUMBER(F252),INDEX(Scorecard!$D$37:$D$44,SUMPRODUCT(--(Scorecard!$G$37:$G$43&lt;F252))+1),Scorecard!$D$45)</f>
        <v>1.35057635045042</v>
      </c>
      <c r="K252" s="0" t="n">
        <f aca="false">Inputs!$B$10+Scorecard!$J$5*Loan_Sample!Y232+Scorecard!$J$6*Loan_Sample!Z232+Scorecard!$J$7*I252+Scorecard!$J$8*Loan_Sample!AB232+Scorecard!$J$9*J252+Scorecard!$J$10*Loan_Sample!AD232+Scorecard!$J$11*G252+Scorecard!$J$12*H252</f>
        <v>-3.23624634270947</v>
      </c>
      <c r="L252" s="0" t="n">
        <f aca="false">MIN(1-Inputs!$B$13,MAX(Inputs!$B$13,1/(1+EXP(-(Inputs!$B$11*K252+Inputs!$B$12)))))</f>
        <v>0.0374489306093979</v>
      </c>
      <c r="M252" s="0" t="n">
        <f aca="false">Loan_Sample!AH232*Inputs!$B$4*B252</f>
        <v>4694.03815457936</v>
      </c>
      <c r="N252" s="0" t="n">
        <f aca="false">L252*Inputs!$B$4*B252</f>
        <v>4694.03815457936</v>
      </c>
      <c r="O252" s="0" t="n">
        <f aca="false">Inputs!$B$37+Inputs!$B$38*MAX(Loan_Sample!H232-Inputs!$C$38,0)+Inputs!$B$39*MAX(Loan_Sample!H232-Inputs!$C$39,0)+Inputs!$B$40*MAX(Loan_Sample!H232-Inputs!$C$40,0)+Inputs!$B$41*MAX(Loan_Sample!H232-Inputs!$C$41,0)+Inputs!$B$42*Inputs!$B$14+Inputs!$B$43*MIN(Loan_Sample!I232/Inputs!$B$17,1)+Inputs!$B$44*MIN(Loan_Sample!E232,Inputs!$B$18)+Inputs!$B$45*Loan_Sample!C232</f>
        <v>-5.80481869944526</v>
      </c>
      <c r="P252" s="0" t="n">
        <f aca="false">MIN(1-Inputs!$B$13,MAX(Inputs!$B$13,1/(1+EXP(-(Inputs!$B$15*O252+Inputs!$B$16)))))</f>
        <v>0.00207273883407671</v>
      </c>
      <c r="Q252" s="0" t="n">
        <f aca="false">Inputs!$B$37+Inputs!$B$38*MAX(F252-Inputs!$C$38,0)+Inputs!$B$39*MAX(F252-Inputs!$C$39,0)+Inputs!$B$40*MAX(F252-Inputs!$C$40,0)+Inputs!$B$41*MAX(F252-Inputs!$C$41,0)+Inputs!$B$42*Inputs!$B$14+Inputs!$B$43*MIN(Loan_Sample!I232/Inputs!$B$17,1)+Inputs!$B$44*MIN(E252,Inputs!$B$18)+Inputs!$B$45*Loan_Sample!C232</f>
        <v>-5.80481869944526</v>
      </c>
      <c r="R252" s="0" t="n">
        <f aca="false">MIN(1-Inputs!$B$13,MAX(Inputs!$B$13,1/(1+EXP(-(Inputs!$B$15*Q252+Inputs!$B$16)))))</f>
        <v>0.00207273883407671</v>
      </c>
    </row>
    <row r="253" customFormat="false" ht="15" hidden="false" customHeight="false" outlineLevel="0" collapsed="false">
      <c r="A253" s="0" t="n">
        <f aca="false">Loan_Sample!A233</f>
        <v>6452</v>
      </c>
      <c r="B253" s="0" t="n">
        <f aca="false">Loan_Sample!U233</f>
        <v>129658.086</v>
      </c>
      <c r="C253" s="0" t="n">
        <f aca="false">Loan_Sample!K233+Inputs!$B$26</f>
        <v>4.80000019073486</v>
      </c>
      <c r="D253" s="0" t="n">
        <f aca="false">Loan_Sample!L233+Inputs!$B$26</f>
        <v>-0.208333015441895</v>
      </c>
      <c r="E253" s="0" t="n">
        <f aca="false">Loan_Sample!E233/(1+Inputs!$B$25/100)</f>
        <v>37.8373527526856</v>
      </c>
      <c r="F253" s="0" t="n">
        <f aca="false">Loan_Sample!H233-Inputs!$B$24/100</f>
        <v>-3.11333322525024</v>
      </c>
      <c r="G253" s="0" t="n">
        <f aca="false">IF(ISNUMBER(C253),INDEX(Scorecard!$D$54:$D$61,SUMPRODUCT(--(Scorecard!$G$54:$G$60&lt;C253))+1),Scorecard!$D$62)</f>
        <v>0.409483001259379</v>
      </c>
      <c r="H253" s="0" t="n">
        <f aca="false">IF(ISNUMBER(D253),INDEX(Scorecard!$D$63:$D$68,SUMPRODUCT(--(Scorecard!$G$63:$G$67&lt;D253))+1),Scorecard!$D$69)</f>
        <v>0.322484508656054</v>
      </c>
      <c r="I253" s="0" t="n">
        <f aca="false">IF(ISNUMBER(E253),INDEX(Scorecard!$D$19:$D$26,SUMPRODUCT(--(Scorecard!$G$19:$G$25&lt;E253))+1),Scorecard!$D$27)</f>
        <v>0.57899015159425</v>
      </c>
      <c r="J253" s="0" t="n">
        <f aca="false">IF(ISNUMBER(F253),INDEX(Scorecard!$D$37:$D$44,SUMPRODUCT(--(Scorecard!$G$37:$G$43&lt;F253))+1),Scorecard!$D$45)</f>
        <v>1.35057635045042</v>
      </c>
      <c r="K253" s="0" t="n">
        <f aca="false">Inputs!$B$10+Scorecard!$J$5*Loan_Sample!Y233+Scorecard!$J$6*Loan_Sample!Z233+Scorecard!$J$7*I253+Scorecard!$J$8*Loan_Sample!AB233+Scorecard!$J$9*J253+Scorecard!$J$10*Loan_Sample!AD233+Scorecard!$J$11*G253+Scorecard!$J$12*H253</f>
        <v>-6.90131226371098</v>
      </c>
      <c r="L253" s="0" t="n">
        <f aca="false">MIN(1-Inputs!$B$13,MAX(Inputs!$B$13,1/(1+EXP(-(Inputs!$B$11*K253+Inputs!$B$12)))))</f>
        <v>0.000781089502484662</v>
      </c>
      <c r="M253" s="0" t="n">
        <f aca="false">Loan_Sample!AH233*Inputs!$B$4*B253</f>
        <v>35.4460994603987</v>
      </c>
      <c r="N253" s="0" t="n">
        <f aca="false">L253*Inputs!$B$4*B253</f>
        <v>35.4460994603987</v>
      </c>
      <c r="O253" s="0" t="n">
        <f aca="false">Inputs!$B$37+Inputs!$B$38*MAX(Loan_Sample!H233-Inputs!$C$38,0)+Inputs!$B$39*MAX(Loan_Sample!H233-Inputs!$C$39,0)+Inputs!$B$40*MAX(Loan_Sample!H233-Inputs!$C$40,0)+Inputs!$B$41*MAX(Loan_Sample!H233-Inputs!$C$41,0)+Inputs!$B$42*Inputs!$B$14+Inputs!$B$43*MIN(Loan_Sample!I233/Inputs!$B$17,1)+Inputs!$B$44*MIN(Loan_Sample!E233,Inputs!$B$18)+Inputs!$B$45*Loan_Sample!C233</f>
        <v>-5.21342026861253</v>
      </c>
      <c r="P253" s="0" t="n">
        <f aca="false">MIN(1-Inputs!$B$13,MAX(Inputs!$B$13,1/(1+EXP(-(Inputs!$B$15*O253+Inputs!$B$16)))))</f>
        <v>0.00405190228436742</v>
      </c>
      <c r="Q253" s="0" t="n">
        <f aca="false">Inputs!$B$37+Inputs!$B$38*MAX(F253-Inputs!$C$38,0)+Inputs!$B$39*MAX(F253-Inputs!$C$39,0)+Inputs!$B$40*MAX(F253-Inputs!$C$40,0)+Inputs!$B$41*MAX(F253-Inputs!$C$41,0)+Inputs!$B$42*Inputs!$B$14+Inputs!$B$43*MIN(Loan_Sample!I233/Inputs!$B$17,1)+Inputs!$B$44*MIN(E253,Inputs!$B$18)+Inputs!$B$45*Loan_Sample!C233</f>
        <v>-5.21342026861253</v>
      </c>
      <c r="R253" s="0" t="n">
        <f aca="false">MIN(1-Inputs!$B$13,MAX(Inputs!$B$13,1/(1+EXP(-(Inputs!$B$15*Q253+Inputs!$B$16)))))</f>
        <v>0.00405190228436742</v>
      </c>
    </row>
    <row r="254" customFormat="false" ht="15" hidden="false" customHeight="false" outlineLevel="0" collapsed="false">
      <c r="A254" s="0" t="n">
        <f aca="false">Loan_Sample!A234</f>
        <v>6467</v>
      </c>
      <c r="B254" s="0" t="n">
        <f aca="false">Loan_Sample!U234</f>
        <v>186234.48</v>
      </c>
      <c r="C254" s="0" t="n">
        <f aca="false">Loan_Sample!K234+Inputs!$B$26</f>
        <v>9.13333320617676</v>
      </c>
      <c r="D254" s="0" t="n">
        <f aca="false">Loan_Sample!L234+Inputs!$B$26</f>
        <v>5.0717945098877</v>
      </c>
      <c r="E254" s="0" t="n">
        <f aca="false">Loan_Sample!E234/(1+Inputs!$B$25/100)</f>
        <v>75.63818359375</v>
      </c>
      <c r="F254" s="0" t="n">
        <f aca="false">Loan_Sample!H234-Inputs!$B$24/100</f>
        <v>0.301666736602783</v>
      </c>
      <c r="G254" s="0" t="n">
        <f aca="false">IF(ISNUMBER(C254),INDEX(Scorecard!$D$54:$D$61,SUMPRODUCT(--(Scorecard!$G$54:$G$60&lt;C254))+1),Scorecard!$D$62)</f>
        <v>-0.541917179454542</v>
      </c>
      <c r="H254" s="0" t="n">
        <f aca="false">IF(ISNUMBER(D254),INDEX(Scorecard!$D$63:$D$68,SUMPRODUCT(--(Scorecard!$G$63:$G$67&lt;D254))+1),Scorecard!$D$69)</f>
        <v>0.322484508656054</v>
      </c>
      <c r="I254" s="0" t="n">
        <f aca="false">IF(ISNUMBER(E254),INDEX(Scorecard!$D$19:$D$26,SUMPRODUCT(--(Scorecard!$G$19:$G$25&lt;E254))+1),Scorecard!$D$27)</f>
        <v>-0.0341578513653732</v>
      </c>
      <c r="J254" s="0" t="n">
        <f aca="false">IF(ISNUMBER(F254),INDEX(Scorecard!$D$37:$D$44,SUMPRODUCT(--(Scorecard!$G$37:$G$43&lt;F254))+1),Scorecard!$D$45)</f>
        <v>-0.0679520129233634</v>
      </c>
      <c r="K254" s="0" t="n">
        <f aca="false">Inputs!$B$10+Scorecard!$J$5*Loan_Sample!Y234+Scorecard!$J$6*Loan_Sample!Z234+Scorecard!$J$7*I254+Scorecard!$J$8*Loan_Sample!AB234+Scorecard!$J$9*J254+Scorecard!$J$10*Loan_Sample!AD234+Scorecard!$J$11*G254+Scorecard!$J$12*H254</f>
        <v>-5.83054840568436</v>
      </c>
      <c r="L254" s="0" t="n">
        <f aca="false">MIN(1-Inputs!$B$13,MAX(Inputs!$B$13,1/(1+EXP(-(Inputs!$B$11*K254+Inputs!$B$12)))))</f>
        <v>0.00244206122796967</v>
      </c>
      <c r="M254" s="0" t="n">
        <f aca="false">Loan_Sample!AH234*Inputs!$B$4*B254</f>
        <v>159.178601021682</v>
      </c>
      <c r="N254" s="0" t="n">
        <f aca="false">L254*Inputs!$B$4*B254</f>
        <v>159.178601021682</v>
      </c>
      <c r="O254" s="0" t="n">
        <f aca="false">Inputs!$B$37+Inputs!$B$38*MAX(Loan_Sample!H234-Inputs!$C$38,0)+Inputs!$B$39*MAX(Loan_Sample!H234-Inputs!$C$39,0)+Inputs!$B$40*MAX(Loan_Sample!H234-Inputs!$C$40,0)+Inputs!$B$41*MAX(Loan_Sample!H234-Inputs!$C$41,0)+Inputs!$B$42*Inputs!$B$14+Inputs!$B$43*MIN(Loan_Sample!I234/Inputs!$B$17,1)+Inputs!$B$44*MIN(Loan_Sample!E234,Inputs!$B$18)+Inputs!$B$45*Loan_Sample!C234</f>
        <v>-4.7805993808616</v>
      </c>
      <c r="P254" s="0" t="n">
        <f aca="false">MIN(1-Inputs!$B$13,MAX(Inputs!$B$13,1/(1+EXP(-(Inputs!$B$15*O254+Inputs!$B$16)))))</f>
        <v>0.00661040161517149</v>
      </c>
      <c r="Q254" s="0" t="n">
        <f aca="false">Inputs!$B$37+Inputs!$B$38*MAX(F254-Inputs!$C$38,0)+Inputs!$B$39*MAX(F254-Inputs!$C$39,0)+Inputs!$B$40*MAX(F254-Inputs!$C$40,0)+Inputs!$B$41*MAX(F254-Inputs!$C$41,0)+Inputs!$B$42*Inputs!$B$14+Inputs!$B$43*MIN(Loan_Sample!I234/Inputs!$B$17,1)+Inputs!$B$44*MIN(E254,Inputs!$B$18)+Inputs!$B$45*Loan_Sample!C234</f>
        <v>-4.7805993808616</v>
      </c>
      <c r="R254" s="0" t="n">
        <f aca="false">MIN(1-Inputs!$B$13,MAX(Inputs!$B$13,1/(1+EXP(-(Inputs!$B$15*Q254+Inputs!$B$16)))))</f>
        <v>0.00661040161517149</v>
      </c>
    </row>
    <row r="255" customFormat="false" ht="15" hidden="false" customHeight="false" outlineLevel="0" collapsed="false">
      <c r="A255" s="0" t="n">
        <f aca="false">Loan_Sample!A235</f>
        <v>6520</v>
      </c>
      <c r="B255" s="0" t="n">
        <f aca="false">Loan_Sample!U235</f>
        <v>294798.8</v>
      </c>
      <c r="C255" s="0" t="n">
        <f aca="false">Loan_Sample!K235+Inputs!$B$26</f>
        <v>9.03333377838135</v>
      </c>
      <c r="D255" s="0" t="n">
        <f aca="false">Loan_Sample!L235+Inputs!$B$26</f>
        <v>5.07179546356201</v>
      </c>
      <c r="E255" s="0" t="n">
        <f aca="false">Loan_Sample!E235/(1+Inputs!$B$25/100)</f>
        <v>50.9320640563965</v>
      </c>
      <c r="F255" s="0" t="n">
        <f aca="false">Loan_Sample!H235-Inputs!$B$24/100</f>
        <v>0.273666620254517</v>
      </c>
      <c r="G255" s="0" t="n">
        <f aca="false">IF(ISNUMBER(C255),INDEX(Scorecard!$D$54:$D$61,SUMPRODUCT(--(Scorecard!$G$54:$G$60&lt;C255))+1),Scorecard!$D$62)</f>
        <v>-0.541917179454542</v>
      </c>
      <c r="H255" s="0" t="n">
        <f aca="false">IF(ISNUMBER(D255),INDEX(Scorecard!$D$63:$D$68,SUMPRODUCT(--(Scorecard!$G$63:$G$67&lt;D255))+1),Scorecard!$D$69)</f>
        <v>0.322484508656054</v>
      </c>
      <c r="I255" s="0" t="n">
        <f aca="false">IF(ISNUMBER(E255),INDEX(Scorecard!$D$19:$D$26,SUMPRODUCT(--(Scorecard!$G$19:$G$25&lt;E255))+1),Scorecard!$D$27)</f>
        <v>0.57899015159425</v>
      </c>
      <c r="J255" s="0" t="n">
        <f aca="false">IF(ISNUMBER(F255),INDEX(Scorecard!$D$37:$D$44,SUMPRODUCT(--(Scorecard!$G$37:$G$43&lt;F255))+1),Scorecard!$D$45)</f>
        <v>-0.0679520129233634</v>
      </c>
      <c r="K255" s="0" t="n">
        <f aca="false">Inputs!$B$10+Scorecard!$J$5*Loan_Sample!Y235+Scorecard!$J$6*Loan_Sample!Z235+Scorecard!$J$7*I255+Scorecard!$J$8*Loan_Sample!AB235+Scorecard!$J$9*J255+Scorecard!$J$10*Loan_Sample!AD235+Scorecard!$J$11*G255+Scorecard!$J$12*H255</f>
        <v>-4.48569010065482</v>
      </c>
      <c r="L255" s="0" t="n">
        <f aca="false">MIN(1-Inputs!$B$13,MAX(Inputs!$B$13,1/(1+EXP(-(Inputs!$B$11*K255+Inputs!$B$12)))))</f>
        <v>0.0101641097129314</v>
      </c>
      <c r="M255" s="0" t="n">
        <f aca="false">Loan_Sample!AH235*Inputs!$B$4*B255</f>
        <v>1048.72857125418</v>
      </c>
      <c r="N255" s="0" t="n">
        <f aca="false">L255*Inputs!$B$4*B255</f>
        <v>1048.72857125418</v>
      </c>
      <c r="O255" s="0" t="n">
        <f aca="false">Inputs!$B$37+Inputs!$B$38*MAX(Loan_Sample!H235-Inputs!$C$38,0)+Inputs!$B$39*MAX(Loan_Sample!H235-Inputs!$C$39,0)+Inputs!$B$40*MAX(Loan_Sample!H235-Inputs!$C$40,0)+Inputs!$B$41*MAX(Loan_Sample!H235-Inputs!$C$41,0)+Inputs!$B$42*Inputs!$B$14+Inputs!$B$43*MIN(Loan_Sample!I235/Inputs!$B$17,1)+Inputs!$B$44*MIN(Loan_Sample!E235,Inputs!$B$18)+Inputs!$B$45*Loan_Sample!C235</f>
        <v>-4.67787010601001</v>
      </c>
      <c r="P255" s="0" t="n">
        <f aca="false">MIN(1-Inputs!$B$13,MAX(Inputs!$B$13,1/(1+EXP(-(Inputs!$B$15*O255+Inputs!$B$16)))))</f>
        <v>0.00742318620300759</v>
      </c>
      <c r="Q255" s="0" t="n">
        <f aca="false">Inputs!$B$37+Inputs!$B$38*MAX(F255-Inputs!$C$38,0)+Inputs!$B$39*MAX(F255-Inputs!$C$39,0)+Inputs!$B$40*MAX(F255-Inputs!$C$40,0)+Inputs!$B$41*MAX(F255-Inputs!$C$41,0)+Inputs!$B$42*Inputs!$B$14+Inputs!$B$43*MIN(Loan_Sample!I235/Inputs!$B$17,1)+Inputs!$B$44*MIN(E255,Inputs!$B$18)+Inputs!$B$45*Loan_Sample!C235</f>
        <v>-4.67787010601001</v>
      </c>
      <c r="R255" s="0" t="n">
        <f aca="false">MIN(1-Inputs!$B$13,MAX(Inputs!$B$13,1/(1+EXP(-(Inputs!$B$15*Q255+Inputs!$B$16)))))</f>
        <v>0.00742318620300759</v>
      </c>
    </row>
    <row r="256" customFormat="false" ht="15" hidden="false" customHeight="false" outlineLevel="0" collapsed="false">
      <c r="A256" s="0" t="n">
        <f aca="false">Loan_Sample!A236</f>
        <v>6523</v>
      </c>
      <c r="B256" s="0" t="n">
        <f aca="false">Loan_Sample!U236</f>
        <v>430181.62</v>
      </c>
      <c r="C256" s="0" t="n">
        <f aca="false">Loan_Sample!K236+Inputs!$B$26</f>
        <v>5.19999980926514</v>
      </c>
      <c r="D256" s="0" t="n">
        <f aca="false">Loan_Sample!L236+Inputs!$B$26</f>
        <v>-0.208333492279053</v>
      </c>
      <c r="E256" s="0" t="n">
        <f aca="false">Loan_Sample!E236/(1+Inputs!$B$25/100)</f>
        <v>68.1174774169922</v>
      </c>
      <c r="F256" s="0" t="n">
        <f aca="false">Loan_Sample!H236-Inputs!$B$24/100</f>
        <v>-3.52633309364319</v>
      </c>
      <c r="G256" s="0" t="n">
        <f aca="false">IF(ISNUMBER(C256),INDEX(Scorecard!$D$54:$D$61,SUMPRODUCT(--(Scorecard!$G$54:$G$60&lt;C256))+1),Scorecard!$D$62)</f>
        <v>0.214429354789033</v>
      </c>
      <c r="H256" s="0" t="n">
        <f aca="false">IF(ISNUMBER(D256),INDEX(Scorecard!$D$63:$D$68,SUMPRODUCT(--(Scorecard!$G$63:$G$67&lt;D256))+1),Scorecard!$D$69)</f>
        <v>0.322484508656054</v>
      </c>
      <c r="I256" s="0" t="n">
        <f aca="false">IF(ISNUMBER(E256),INDEX(Scorecard!$D$19:$D$26,SUMPRODUCT(--(Scorecard!$G$19:$G$25&lt;E256))+1),Scorecard!$D$27)</f>
        <v>0.0530843085177338</v>
      </c>
      <c r="J256" s="0" t="n">
        <f aca="false">IF(ISNUMBER(F256),INDEX(Scorecard!$D$37:$D$44,SUMPRODUCT(--(Scorecard!$G$37:$G$43&lt;F256))+1),Scorecard!$D$45)</f>
        <v>1.35057635045042</v>
      </c>
      <c r="K256" s="0" t="n">
        <f aca="false">Inputs!$B$10+Scorecard!$J$5*Loan_Sample!Y236+Scorecard!$J$6*Loan_Sample!Z236+Scorecard!$J$7*I256+Scorecard!$J$8*Loan_Sample!AB236+Scorecard!$J$9*J256+Scorecard!$J$10*Loan_Sample!AD236+Scorecard!$J$11*G256+Scorecard!$J$12*H256</f>
        <v>-4.49642830918746</v>
      </c>
      <c r="L256" s="0" t="n">
        <f aca="false">MIN(1-Inputs!$B$13,MAX(Inputs!$B$13,1/(1+EXP(-(Inputs!$B$11*K256+Inputs!$B$12)))))</f>
        <v>0.0100495741132363</v>
      </c>
      <c r="M256" s="0" t="n">
        <f aca="false">Loan_Sample!AH236*Inputs!$B$4*B256</f>
        <v>1513.09972531972</v>
      </c>
      <c r="N256" s="0" t="n">
        <f aca="false">L256*Inputs!$B$4*B256</f>
        <v>1513.09972531972</v>
      </c>
      <c r="O256" s="0" t="n">
        <f aca="false">Inputs!$B$37+Inputs!$B$38*MAX(Loan_Sample!H236-Inputs!$C$38,0)+Inputs!$B$39*MAX(Loan_Sample!H236-Inputs!$C$39,0)+Inputs!$B$40*MAX(Loan_Sample!H236-Inputs!$C$40,0)+Inputs!$B$41*MAX(Loan_Sample!H236-Inputs!$C$41,0)+Inputs!$B$42*Inputs!$B$14+Inputs!$B$43*MIN(Loan_Sample!I236/Inputs!$B$17,1)+Inputs!$B$44*MIN(Loan_Sample!E236,Inputs!$B$18)+Inputs!$B$45*Loan_Sample!C236</f>
        <v>-5.80638404839585</v>
      </c>
      <c r="P256" s="0" t="n">
        <f aca="false">MIN(1-Inputs!$B$13,MAX(Inputs!$B$13,1/(1+EXP(-(Inputs!$B$15*O256+Inputs!$B$16)))))</f>
        <v>0.00206906132805856</v>
      </c>
      <c r="Q256" s="0" t="n">
        <f aca="false">Inputs!$B$37+Inputs!$B$38*MAX(F256-Inputs!$C$38,0)+Inputs!$B$39*MAX(F256-Inputs!$C$39,0)+Inputs!$B$40*MAX(F256-Inputs!$C$40,0)+Inputs!$B$41*MAX(F256-Inputs!$C$41,0)+Inputs!$B$42*Inputs!$B$14+Inputs!$B$43*MIN(Loan_Sample!I236/Inputs!$B$17,1)+Inputs!$B$44*MIN(E256,Inputs!$B$18)+Inputs!$B$45*Loan_Sample!C236</f>
        <v>-5.80638404839585</v>
      </c>
      <c r="R256" s="0" t="n">
        <f aca="false">MIN(1-Inputs!$B$13,MAX(Inputs!$B$13,1/(1+EXP(-(Inputs!$B$15*Q256+Inputs!$B$16)))))</f>
        <v>0.00206906132805856</v>
      </c>
    </row>
    <row r="257" customFormat="false" ht="15" hidden="false" customHeight="false" outlineLevel="0" collapsed="false">
      <c r="A257" s="0" t="n">
        <f aca="false">Loan_Sample!A237</f>
        <v>6568</v>
      </c>
      <c r="B257" s="0" t="n">
        <f aca="false">Loan_Sample!U237</f>
        <v>133487.33</v>
      </c>
      <c r="C257" s="0" t="n">
        <f aca="false">Loan_Sample!K237+Inputs!$B$26</f>
        <v>6.03333330154419</v>
      </c>
      <c r="D257" s="0" t="n">
        <f aca="false">Loan_Sample!L237+Inputs!$B$26</f>
        <v>2.71025633811951</v>
      </c>
      <c r="E257" s="0" t="n">
        <f aca="false">Loan_Sample!E237/(1+Inputs!$B$25/100)</f>
        <v>72.3432312011719</v>
      </c>
      <c r="F257" s="0" t="n">
        <f aca="false">Loan_Sample!H237-Inputs!$B$24/100</f>
        <v>0.918333292007446</v>
      </c>
      <c r="G257" s="0" t="n">
        <f aca="false">IF(ISNUMBER(C257),INDEX(Scorecard!$D$54:$D$61,SUMPRODUCT(--(Scorecard!$G$54:$G$60&lt;C257))+1),Scorecard!$D$62)</f>
        <v>0.0151758992857273</v>
      </c>
      <c r="H257" s="0" t="n">
        <f aca="false">IF(ISNUMBER(D257),INDEX(Scorecard!$D$63:$D$68,SUMPRODUCT(--(Scorecard!$G$63:$G$67&lt;D257))+1),Scorecard!$D$69)</f>
        <v>0.322484508656054</v>
      </c>
      <c r="I257" s="0" t="n">
        <f aca="false">IF(ISNUMBER(E257),INDEX(Scorecard!$D$19:$D$26,SUMPRODUCT(--(Scorecard!$G$19:$G$25&lt;E257))+1),Scorecard!$D$27)</f>
        <v>-0.0341578513653732</v>
      </c>
      <c r="J257" s="0" t="n">
        <f aca="false">IF(ISNUMBER(F257),INDEX(Scorecard!$D$37:$D$44,SUMPRODUCT(--(Scorecard!$G$37:$G$43&lt;F257))+1),Scorecard!$D$45)</f>
        <v>-0.975503570149195</v>
      </c>
      <c r="K257" s="0" t="n">
        <f aca="false">Inputs!$B$10+Scorecard!$J$5*Loan_Sample!Y237+Scorecard!$J$6*Loan_Sample!Z237+Scorecard!$J$7*I257+Scorecard!$J$8*Loan_Sample!AB237+Scorecard!$J$9*J257+Scorecard!$J$10*Loan_Sample!AD237+Scorecard!$J$11*G257+Scorecard!$J$12*H257</f>
        <v>-5.68386543562323</v>
      </c>
      <c r="L257" s="0" t="n">
        <f aca="false">MIN(1-Inputs!$B$13,MAX(Inputs!$B$13,1/(1+EXP(-(Inputs!$B$11*K257+Inputs!$B$12)))))</f>
        <v>0.00285425830211883</v>
      </c>
      <c r="M257" s="0" t="n">
        <f aca="false">Loan_Sample!AH237*Inputs!$B$4*B257</f>
        <v>133.352561958062</v>
      </c>
      <c r="N257" s="0" t="n">
        <f aca="false">L257*Inputs!$B$4*B257</f>
        <v>133.352561958062</v>
      </c>
      <c r="O257" s="0" t="n">
        <f aca="false">Inputs!$B$37+Inputs!$B$38*MAX(Loan_Sample!H237-Inputs!$C$38,0)+Inputs!$B$39*MAX(Loan_Sample!H237-Inputs!$C$39,0)+Inputs!$B$40*MAX(Loan_Sample!H237-Inputs!$C$40,0)+Inputs!$B$41*MAX(Loan_Sample!H237-Inputs!$C$41,0)+Inputs!$B$42*Inputs!$B$14+Inputs!$B$43*MIN(Loan_Sample!I237/Inputs!$B$17,1)+Inputs!$B$44*MIN(Loan_Sample!E237,Inputs!$B$18)+Inputs!$B$45*Loan_Sample!C237</f>
        <v>-3.31084533631845</v>
      </c>
      <c r="P257" s="0" t="n">
        <f aca="false">MIN(1-Inputs!$B$13,MAX(Inputs!$B$13,1/(1+EXP(-(Inputs!$B$15*O257+Inputs!$B$16)))))</f>
        <v>0.034169191492991</v>
      </c>
      <c r="Q257" s="0" t="n">
        <f aca="false">Inputs!$B$37+Inputs!$B$38*MAX(F257-Inputs!$C$38,0)+Inputs!$B$39*MAX(F257-Inputs!$C$39,0)+Inputs!$B$40*MAX(F257-Inputs!$C$40,0)+Inputs!$B$41*MAX(F257-Inputs!$C$41,0)+Inputs!$B$42*Inputs!$B$14+Inputs!$B$43*MIN(Loan_Sample!I237/Inputs!$B$17,1)+Inputs!$B$44*MIN(E257,Inputs!$B$18)+Inputs!$B$45*Loan_Sample!C237</f>
        <v>-3.31084533631845</v>
      </c>
      <c r="R257" s="0" t="n">
        <f aca="false">MIN(1-Inputs!$B$13,MAX(Inputs!$B$13,1/(1+EXP(-(Inputs!$B$15*Q257+Inputs!$B$16)))))</f>
        <v>0.034169191492991</v>
      </c>
    </row>
    <row r="258" customFormat="false" ht="15" hidden="false" customHeight="false" outlineLevel="0" collapsed="false">
      <c r="A258" s="0" t="n">
        <f aca="false">Loan_Sample!A238</f>
        <v>6667</v>
      </c>
      <c r="B258" s="0" t="n">
        <f aca="false">Loan_Sample!U238</f>
        <v>378023.22</v>
      </c>
      <c r="C258" s="0" t="n">
        <f aca="false">Loan_Sample!K238+Inputs!$B$26</f>
        <v>6.03333330154419</v>
      </c>
      <c r="D258" s="0" t="n">
        <f aca="false">Loan_Sample!L238+Inputs!$B$26</f>
        <v>2.71025633811951</v>
      </c>
      <c r="E258" s="0" t="n">
        <f aca="false">Loan_Sample!E238/(1+Inputs!$B$25/100)</f>
        <v>79.1791000366211</v>
      </c>
      <c r="F258" s="0" t="n">
        <f aca="false">Loan_Sample!H238-Inputs!$B$24/100</f>
        <v>0.485333204269409</v>
      </c>
      <c r="G258" s="0" t="n">
        <f aca="false">IF(ISNUMBER(C258),INDEX(Scorecard!$D$54:$D$61,SUMPRODUCT(--(Scorecard!$G$54:$G$60&lt;C258))+1),Scorecard!$D$62)</f>
        <v>0.0151758992857273</v>
      </c>
      <c r="H258" s="0" t="n">
        <f aca="false">IF(ISNUMBER(D258),INDEX(Scorecard!$D$63:$D$68,SUMPRODUCT(--(Scorecard!$G$63:$G$67&lt;D258))+1),Scorecard!$D$69)</f>
        <v>0.322484508656054</v>
      </c>
      <c r="I258" s="0" t="n">
        <f aca="false">IF(ISNUMBER(E258),INDEX(Scorecard!$D$19:$D$26,SUMPRODUCT(--(Scorecard!$G$19:$G$25&lt;E258))+1),Scorecard!$D$27)</f>
        <v>-0.0341578513653732</v>
      </c>
      <c r="J258" s="0" t="n">
        <f aca="false">IF(ISNUMBER(F258),INDEX(Scorecard!$D$37:$D$44,SUMPRODUCT(--(Scorecard!$G$37:$G$43&lt;F258))+1),Scorecard!$D$45)</f>
        <v>-0.271229676926091</v>
      </c>
      <c r="K258" s="0" t="n">
        <f aca="false">Inputs!$B$10+Scorecard!$J$5*Loan_Sample!Y238+Scorecard!$J$6*Loan_Sample!Z238+Scorecard!$J$7*I258+Scorecard!$J$8*Loan_Sample!AB238+Scorecard!$J$9*J258+Scorecard!$J$10*Loan_Sample!AD238+Scorecard!$J$11*G258+Scorecard!$J$12*H258</f>
        <v>-4.02137142658595</v>
      </c>
      <c r="L258" s="0" t="n">
        <f aca="false">MIN(1-Inputs!$B$13,MAX(Inputs!$B$13,1/(1+EXP(-(Inputs!$B$11*K258+Inputs!$B$12)))))</f>
        <v>0.0165667347041774</v>
      </c>
      <c r="M258" s="0" t="n">
        <f aca="false">Loan_Sample!AH238*Inputs!$B$4*B258</f>
        <v>2191.91363921561</v>
      </c>
      <c r="N258" s="0" t="n">
        <f aca="false">L258*Inputs!$B$4*B258</f>
        <v>2191.91363921561</v>
      </c>
      <c r="O258" s="0" t="n">
        <f aca="false">Inputs!$B$37+Inputs!$B$38*MAX(Loan_Sample!H238-Inputs!$C$38,0)+Inputs!$B$39*MAX(Loan_Sample!H238-Inputs!$C$39,0)+Inputs!$B$40*MAX(Loan_Sample!H238-Inputs!$C$40,0)+Inputs!$B$41*MAX(Loan_Sample!H238-Inputs!$C$41,0)+Inputs!$B$42*Inputs!$B$14+Inputs!$B$43*MIN(Loan_Sample!I238/Inputs!$B$17,1)+Inputs!$B$44*MIN(Loan_Sample!E238,Inputs!$B$18)+Inputs!$B$45*Loan_Sample!C238</f>
        <v>-4.97553517812334</v>
      </c>
      <c r="P258" s="0" t="n">
        <f aca="false">MIN(1-Inputs!$B$13,MAX(Inputs!$B$13,1/(1+EXP(-(Inputs!$B$15*O258+Inputs!$B$16)))))</f>
        <v>0.00530344426330553</v>
      </c>
      <c r="Q258" s="0" t="n">
        <f aca="false">Inputs!$B$37+Inputs!$B$38*MAX(F258-Inputs!$C$38,0)+Inputs!$B$39*MAX(F258-Inputs!$C$39,0)+Inputs!$B$40*MAX(F258-Inputs!$C$40,0)+Inputs!$B$41*MAX(F258-Inputs!$C$41,0)+Inputs!$B$42*Inputs!$B$14+Inputs!$B$43*MIN(Loan_Sample!I238/Inputs!$B$17,1)+Inputs!$B$44*MIN(E258,Inputs!$B$18)+Inputs!$B$45*Loan_Sample!C238</f>
        <v>-4.97553517812334</v>
      </c>
      <c r="R258" s="0" t="n">
        <f aca="false">MIN(1-Inputs!$B$13,MAX(Inputs!$B$13,1/(1+EXP(-(Inputs!$B$15*Q258+Inputs!$B$16)))))</f>
        <v>0.00530344426330553</v>
      </c>
    </row>
    <row r="259" customFormat="false" ht="15" hidden="false" customHeight="false" outlineLevel="0" collapsed="false">
      <c r="A259" s="0" t="n">
        <f aca="false">Loan_Sample!A239</f>
        <v>6671</v>
      </c>
      <c r="B259" s="0" t="n">
        <f aca="false">Loan_Sample!U239</f>
        <v>251990.53</v>
      </c>
      <c r="C259" s="0" t="n">
        <f aca="false">Loan_Sample!K239+Inputs!$B$26</f>
        <v>3.72307682037354</v>
      </c>
      <c r="D259" s="0" t="n">
        <f aca="false">Loan_Sample!L239+Inputs!$B$26</f>
        <v>-0.276923179626465</v>
      </c>
      <c r="E259" s="0" t="n">
        <f aca="false">Loan_Sample!E239/(1+Inputs!$B$25/100)</f>
        <v>79.4625015258789</v>
      </c>
      <c r="F259" s="0" t="n">
        <f aca="false">Loan_Sample!H239-Inputs!$B$24/100</f>
        <v>0.139666318893433</v>
      </c>
      <c r="G259" s="0" t="n">
        <f aca="false">IF(ISNUMBER(C259),INDEX(Scorecard!$D$54:$D$61,SUMPRODUCT(--(Scorecard!$G$54:$G$60&lt;C259))+1),Scorecard!$D$62)</f>
        <v>0.489050497890326</v>
      </c>
      <c r="H259" s="0" t="n">
        <f aca="false">IF(ISNUMBER(D259),INDEX(Scorecard!$D$63:$D$68,SUMPRODUCT(--(Scorecard!$G$63:$G$67&lt;D259))+1),Scorecard!$D$69)</f>
        <v>0.322484508656054</v>
      </c>
      <c r="I259" s="0" t="n">
        <f aca="false">IF(ISNUMBER(E259),INDEX(Scorecard!$D$19:$D$26,SUMPRODUCT(--(Scorecard!$G$19:$G$25&lt;E259))+1),Scorecard!$D$27)</f>
        <v>-0.0341578513653732</v>
      </c>
      <c r="J259" s="0" t="n">
        <f aca="false">IF(ISNUMBER(F259),INDEX(Scorecard!$D$37:$D$44,SUMPRODUCT(--(Scorecard!$G$37:$G$43&lt;F259))+1),Scorecard!$D$45)</f>
        <v>0.102184252677548</v>
      </c>
      <c r="K259" s="0" t="n">
        <f aca="false">Inputs!$B$10+Scorecard!$J$5*Loan_Sample!Y239+Scorecard!$J$6*Loan_Sample!Z239+Scorecard!$J$7*I259+Scorecard!$J$8*Loan_Sample!AB239+Scorecard!$J$9*J259+Scorecard!$J$10*Loan_Sample!AD239+Scorecard!$J$11*G259+Scorecard!$J$12*H259</f>
        <v>-4.44620118305515</v>
      </c>
      <c r="L259" s="0" t="n">
        <f aca="false">MIN(1-Inputs!$B$13,MAX(Inputs!$B$13,1/(1+EXP(-(Inputs!$B$11*K259+Inputs!$B$12)))))</f>
        <v>0.0105965254567172</v>
      </c>
      <c r="M259" s="0" t="n">
        <f aca="false">Loan_Sample!AH239*Inputs!$B$4*B259</f>
        <v>934.578423098834</v>
      </c>
      <c r="N259" s="0" t="n">
        <f aca="false">L259*Inputs!$B$4*B259</f>
        <v>934.578423098834</v>
      </c>
      <c r="O259" s="0" t="n">
        <f aca="false">Inputs!$B$37+Inputs!$B$38*MAX(Loan_Sample!H239-Inputs!$C$38,0)+Inputs!$B$39*MAX(Loan_Sample!H239-Inputs!$C$39,0)+Inputs!$B$40*MAX(Loan_Sample!H239-Inputs!$C$40,0)+Inputs!$B$41*MAX(Loan_Sample!H239-Inputs!$C$41,0)+Inputs!$B$42*Inputs!$B$14+Inputs!$B$43*MIN(Loan_Sample!I239/Inputs!$B$17,1)+Inputs!$B$44*MIN(Loan_Sample!E239,Inputs!$B$18)+Inputs!$B$45*Loan_Sample!C239</f>
        <v>-5.92612395519038</v>
      </c>
      <c r="P259" s="0" t="n">
        <f aca="false">MIN(1-Inputs!$B$13,MAX(Inputs!$B$13,1/(1+EXP(-(Inputs!$B$15*O259+Inputs!$B$16)))))</f>
        <v>0.00180622356312019</v>
      </c>
      <c r="Q259" s="0" t="n">
        <f aca="false">Inputs!$B$37+Inputs!$B$38*MAX(F259-Inputs!$C$38,0)+Inputs!$B$39*MAX(F259-Inputs!$C$39,0)+Inputs!$B$40*MAX(F259-Inputs!$C$40,0)+Inputs!$B$41*MAX(F259-Inputs!$C$41,0)+Inputs!$B$42*Inputs!$B$14+Inputs!$B$43*MIN(Loan_Sample!I239/Inputs!$B$17,1)+Inputs!$B$44*MIN(E259,Inputs!$B$18)+Inputs!$B$45*Loan_Sample!C239</f>
        <v>-5.92612395519038</v>
      </c>
      <c r="R259" s="0" t="n">
        <f aca="false">MIN(1-Inputs!$B$13,MAX(Inputs!$B$13,1/(1+EXP(-(Inputs!$B$15*Q259+Inputs!$B$16)))))</f>
        <v>0.00180622356312019</v>
      </c>
    </row>
    <row r="260" customFormat="false" ht="15" hidden="false" customHeight="false" outlineLevel="0" collapsed="false">
      <c r="A260" s="0" t="n">
        <f aca="false">Loan_Sample!A240</f>
        <v>6683</v>
      </c>
      <c r="B260" s="0" t="n">
        <f aca="false">Loan_Sample!U240</f>
        <v>112846.61</v>
      </c>
      <c r="C260" s="0" t="n">
        <f aca="false">Loan_Sample!K240+Inputs!$B$26</f>
        <v>4.95833349227905</v>
      </c>
      <c r="D260" s="0" t="n">
        <f aca="false">Loan_Sample!L240+Inputs!$B$26</f>
        <v>-1.875</v>
      </c>
      <c r="E260" s="0" t="n">
        <f aca="false">Loan_Sample!E240/(1+Inputs!$B$25/100)</f>
        <v>61.6169700622559</v>
      </c>
      <c r="F260" s="0" t="n">
        <f aca="false">Loan_Sample!H240-Inputs!$B$24/100</f>
        <v>0.522333383560181</v>
      </c>
      <c r="G260" s="0" t="n">
        <f aca="false">IF(ISNUMBER(C260),INDEX(Scorecard!$D$54:$D$61,SUMPRODUCT(--(Scorecard!$G$54:$G$60&lt;C260))+1),Scorecard!$D$62)</f>
        <v>0.214429354789033</v>
      </c>
      <c r="H260" s="0" t="n">
        <f aca="false">IF(ISNUMBER(D260),INDEX(Scorecard!$D$63:$D$68,SUMPRODUCT(--(Scorecard!$G$63:$G$67&lt;D260))+1),Scorecard!$D$69)</f>
        <v>-0.340582194386522</v>
      </c>
      <c r="I260" s="0" t="n">
        <f aca="false">IF(ISNUMBER(E260),INDEX(Scorecard!$D$19:$D$26,SUMPRODUCT(--(Scorecard!$G$19:$G$25&lt;E260))+1),Scorecard!$D$27)</f>
        <v>0.233621608745691</v>
      </c>
      <c r="J260" s="0" t="n">
        <f aca="false">IF(ISNUMBER(F260),INDEX(Scorecard!$D$37:$D$44,SUMPRODUCT(--(Scorecard!$G$37:$G$43&lt;F260))+1),Scorecard!$D$45)</f>
        <v>-0.271229676926091</v>
      </c>
      <c r="K260" s="0" t="n">
        <f aca="false">Inputs!$B$10+Scorecard!$J$5*Loan_Sample!Y240+Scorecard!$J$6*Loan_Sample!Z240+Scorecard!$J$7*I260+Scorecard!$J$8*Loan_Sample!AB240+Scorecard!$J$9*J260+Scorecard!$J$10*Loan_Sample!AD240+Scorecard!$J$11*G260+Scorecard!$J$12*H260</f>
        <v>-4.67042564966222</v>
      </c>
      <c r="L260" s="0" t="n">
        <f aca="false">MIN(1-Inputs!$B$13,MAX(Inputs!$B$13,1/(1+EXP(-(Inputs!$B$11*K260+Inputs!$B$12)))))</f>
        <v>0.00836226859894041</v>
      </c>
      <c r="M260" s="0" t="n">
        <f aca="false">Loan_Sample!AH240*Inputs!$B$4*B260</f>
        <v>330.278782154956</v>
      </c>
      <c r="N260" s="0" t="n">
        <f aca="false">L260*Inputs!$B$4*B260</f>
        <v>330.278782154956</v>
      </c>
      <c r="O260" s="0" t="n">
        <f aca="false">Inputs!$B$37+Inputs!$B$38*MAX(Loan_Sample!H240-Inputs!$C$38,0)+Inputs!$B$39*MAX(Loan_Sample!H240-Inputs!$C$39,0)+Inputs!$B$40*MAX(Loan_Sample!H240-Inputs!$C$40,0)+Inputs!$B$41*MAX(Loan_Sample!H240-Inputs!$C$41,0)+Inputs!$B$42*Inputs!$B$14+Inputs!$B$43*MIN(Loan_Sample!I240/Inputs!$B$17,1)+Inputs!$B$44*MIN(Loan_Sample!E240,Inputs!$B$18)+Inputs!$B$45*Loan_Sample!C240</f>
        <v>-4.09351468606993</v>
      </c>
      <c r="P260" s="0" t="n">
        <f aca="false">MIN(1-Inputs!$B$13,MAX(Inputs!$B$13,1/(1+EXP(-(Inputs!$B$15*O260+Inputs!$B$16)))))</f>
        <v>0.0143238532413177</v>
      </c>
      <c r="Q260" s="0" t="n">
        <f aca="false">Inputs!$B$37+Inputs!$B$38*MAX(F260-Inputs!$C$38,0)+Inputs!$B$39*MAX(F260-Inputs!$C$39,0)+Inputs!$B$40*MAX(F260-Inputs!$C$40,0)+Inputs!$B$41*MAX(F260-Inputs!$C$41,0)+Inputs!$B$42*Inputs!$B$14+Inputs!$B$43*MIN(Loan_Sample!I240/Inputs!$B$17,1)+Inputs!$B$44*MIN(E260,Inputs!$B$18)+Inputs!$B$45*Loan_Sample!C240</f>
        <v>-4.09351468606993</v>
      </c>
      <c r="R260" s="0" t="n">
        <f aca="false">MIN(1-Inputs!$B$13,MAX(Inputs!$B$13,1/(1+EXP(-(Inputs!$B$15*Q260+Inputs!$B$16)))))</f>
        <v>0.0143238532413177</v>
      </c>
    </row>
    <row r="261" customFormat="false" ht="15" hidden="false" customHeight="false" outlineLevel="0" collapsed="false">
      <c r="A261" s="0" t="n">
        <f aca="false">Loan_Sample!A241</f>
        <v>6687</v>
      </c>
      <c r="B261" s="0" t="n">
        <f aca="false">Loan_Sample!U241</f>
        <v>164520.38</v>
      </c>
      <c r="C261" s="0" t="n">
        <f aca="false">Loan_Sample!K241+Inputs!$B$26</f>
        <v>3.82307696342468</v>
      </c>
      <c r="D261" s="0" t="n">
        <f aca="false">Loan_Sample!L241+Inputs!$B$26</f>
        <v>-0.276922941207886</v>
      </c>
      <c r="E261" s="0" t="n">
        <f aca="false">Loan_Sample!E241/(1+Inputs!$B$25/100)</f>
        <v>77.4208984375</v>
      </c>
      <c r="F261" s="0" t="n">
        <f aca="false">Loan_Sample!H241-Inputs!$B$24/100</f>
        <v>0.366666555404663</v>
      </c>
      <c r="G261" s="0" t="n">
        <f aca="false">IF(ISNUMBER(C261),INDEX(Scorecard!$D$54:$D$61,SUMPRODUCT(--(Scorecard!$G$54:$G$60&lt;C261))+1),Scorecard!$D$62)</f>
        <v>0.489050497890326</v>
      </c>
      <c r="H261" s="0" t="n">
        <f aca="false">IF(ISNUMBER(D261),INDEX(Scorecard!$D$63:$D$68,SUMPRODUCT(--(Scorecard!$G$63:$G$67&lt;D261))+1),Scorecard!$D$69)</f>
        <v>0.322484508656054</v>
      </c>
      <c r="I261" s="0" t="n">
        <f aca="false">IF(ISNUMBER(E261),INDEX(Scorecard!$D$19:$D$26,SUMPRODUCT(--(Scorecard!$G$19:$G$25&lt;E261))+1),Scorecard!$D$27)</f>
        <v>-0.0341578513653732</v>
      </c>
      <c r="J261" s="0" t="n">
        <f aca="false">IF(ISNUMBER(F261),INDEX(Scorecard!$D$37:$D$44,SUMPRODUCT(--(Scorecard!$G$37:$G$43&lt;F261))+1),Scorecard!$D$45)</f>
        <v>-0.0679520129233634</v>
      </c>
      <c r="K261" s="0" t="n">
        <f aca="false">Inputs!$B$10+Scorecard!$J$5*Loan_Sample!Y241+Scorecard!$J$6*Loan_Sample!Z241+Scorecard!$J$7*I261+Scorecard!$J$8*Loan_Sample!AB241+Scorecard!$J$9*J261+Scorecard!$J$10*Loan_Sample!AD241+Scorecard!$J$11*G261+Scorecard!$J$12*H261</f>
        <v>-3.82844499745713</v>
      </c>
      <c r="L261" s="0" t="n">
        <f aca="false">MIN(1-Inputs!$B$13,MAX(Inputs!$B$13,1/(1+EXP(-(Inputs!$B$11*K261+Inputs!$B$12)))))</f>
        <v>0.0202733039576834</v>
      </c>
      <c r="M261" s="0" t="n">
        <f aca="false">Loan_Sample!AH241*Inputs!$B$4*B261</f>
        <v>1167.38008484075</v>
      </c>
      <c r="N261" s="0" t="n">
        <f aca="false">L261*Inputs!$B$4*B261</f>
        <v>1167.38008484075</v>
      </c>
      <c r="O261" s="0" t="n">
        <f aca="false">Inputs!$B$37+Inputs!$B$38*MAX(Loan_Sample!H241-Inputs!$C$38,0)+Inputs!$B$39*MAX(Loan_Sample!H241-Inputs!$C$39,0)+Inputs!$B$40*MAX(Loan_Sample!H241-Inputs!$C$40,0)+Inputs!$B$41*MAX(Loan_Sample!H241-Inputs!$C$41,0)+Inputs!$B$42*Inputs!$B$14+Inputs!$B$43*MIN(Loan_Sample!I241/Inputs!$B$17,1)+Inputs!$B$44*MIN(Loan_Sample!E241,Inputs!$B$18)+Inputs!$B$45*Loan_Sample!C241</f>
        <v>-5.34559593141246</v>
      </c>
      <c r="P261" s="0" t="n">
        <f aca="false">MIN(1-Inputs!$B$13,MAX(Inputs!$B$13,1/(1+EXP(-(Inputs!$B$15*O261+Inputs!$B$16)))))</f>
        <v>0.003488580165645</v>
      </c>
      <c r="Q261" s="0" t="n">
        <f aca="false">Inputs!$B$37+Inputs!$B$38*MAX(F261-Inputs!$C$38,0)+Inputs!$B$39*MAX(F261-Inputs!$C$39,0)+Inputs!$B$40*MAX(F261-Inputs!$C$40,0)+Inputs!$B$41*MAX(F261-Inputs!$C$41,0)+Inputs!$B$42*Inputs!$B$14+Inputs!$B$43*MIN(Loan_Sample!I241/Inputs!$B$17,1)+Inputs!$B$44*MIN(E261,Inputs!$B$18)+Inputs!$B$45*Loan_Sample!C241</f>
        <v>-5.34559593141246</v>
      </c>
      <c r="R261" s="0" t="n">
        <f aca="false">MIN(1-Inputs!$B$13,MAX(Inputs!$B$13,1/(1+EXP(-(Inputs!$B$15*Q261+Inputs!$B$16)))))</f>
        <v>0.003488580165645</v>
      </c>
    </row>
    <row r="262" customFormat="false" ht="15" hidden="false" customHeight="false" outlineLevel="0" collapsed="false">
      <c r="A262" s="0" t="n">
        <f aca="false">Loan_Sample!A242</f>
        <v>6703</v>
      </c>
      <c r="B262" s="0" t="n">
        <f aca="false">Loan_Sample!U242</f>
        <v>262565.56</v>
      </c>
      <c r="C262" s="0" t="n">
        <f aca="false">Loan_Sample!K242+Inputs!$B$26</f>
        <v>4.80000019073486</v>
      </c>
      <c r="D262" s="0" t="n">
        <f aca="false">Loan_Sample!L242+Inputs!$B$26</f>
        <v>-0.458333015441895</v>
      </c>
      <c r="E262" s="0" t="n">
        <f aca="false">Loan_Sample!E242/(1+Inputs!$B$25/100)</f>
        <v>70.8191299438477</v>
      </c>
      <c r="F262" s="0" t="n">
        <f aca="false">Loan_Sample!H242-Inputs!$B$24/100</f>
        <v>-2.28233337402344</v>
      </c>
      <c r="G262" s="0" t="n">
        <f aca="false">IF(ISNUMBER(C262),INDEX(Scorecard!$D$54:$D$61,SUMPRODUCT(--(Scorecard!$G$54:$G$60&lt;C262))+1),Scorecard!$D$62)</f>
        <v>0.409483001259379</v>
      </c>
      <c r="H262" s="0" t="n">
        <f aca="false">IF(ISNUMBER(D262),INDEX(Scorecard!$D$63:$D$68,SUMPRODUCT(--(Scorecard!$G$63:$G$67&lt;D262))+1),Scorecard!$D$69)</f>
        <v>0.322484508656054</v>
      </c>
      <c r="I262" s="0" t="n">
        <f aca="false">IF(ISNUMBER(E262),INDEX(Scorecard!$D$19:$D$26,SUMPRODUCT(--(Scorecard!$G$19:$G$25&lt;E262))+1),Scorecard!$D$27)</f>
        <v>0.0530843085177338</v>
      </c>
      <c r="J262" s="0" t="n">
        <f aca="false">IF(ISNUMBER(F262),INDEX(Scorecard!$D$37:$D$44,SUMPRODUCT(--(Scorecard!$G$37:$G$43&lt;F262))+1),Scorecard!$D$45)</f>
        <v>1.35057635045042</v>
      </c>
      <c r="K262" s="0" t="n">
        <f aca="false">Inputs!$B$10+Scorecard!$J$5*Loan_Sample!Y242+Scorecard!$J$6*Loan_Sample!Z242+Scorecard!$J$7*I262+Scorecard!$J$8*Loan_Sample!AB242+Scorecard!$J$9*J262+Scorecard!$J$10*Loan_Sample!AD242+Scorecard!$J$11*G262+Scorecard!$J$12*H262</f>
        <v>-5.65506226208867</v>
      </c>
      <c r="L262" s="0" t="n">
        <f aca="false">MIN(1-Inputs!$B$13,MAX(Inputs!$B$13,1/(1+EXP(-(Inputs!$B$11*K262+Inputs!$B$12)))))</f>
        <v>0.0029430041942871</v>
      </c>
      <c r="M262" s="0" t="n">
        <f aca="false">Loan_Sample!AH242*Inputs!$B$4*B262</f>
        <v>270.45604052437</v>
      </c>
      <c r="N262" s="0" t="n">
        <f aca="false">L262*Inputs!$B$4*B262</f>
        <v>270.45604052437</v>
      </c>
      <c r="O262" s="0" t="n">
        <f aca="false">Inputs!$B$37+Inputs!$B$38*MAX(Loan_Sample!H242-Inputs!$C$38,0)+Inputs!$B$39*MAX(Loan_Sample!H242-Inputs!$C$39,0)+Inputs!$B$40*MAX(Loan_Sample!H242-Inputs!$C$40,0)+Inputs!$B$41*MAX(Loan_Sample!H242-Inputs!$C$41,0)+Inputs!$B$42*Inputs!$B$14+Inputs!$B$43*MIN(Loan_Sample!I242/Inputs!$B$17,1)+Inputs!$B$44*MIN(Loan_Sample!E242,Inputs!$B$18)+Inputs!$B$45*Loan_Sample!C242</f>
        <v>-5.59946912482478</v>
      </c>
      <c r="P262" s="0" t="n">
        <f aca="false">MIN(1-Inputs!$B$13,MAX(Inputs!$B$13,1/(1+EXP(-(Inputs!$B$15*O262+Inputs!$B$16)))))</f>
        <v>0.00261631563931047</v>
      </c>
      <c r="Q262" s="0" t="n">
        <f aca="false">Inputs!$B$37+Inputs!$B$38*MAX(F262-Inputs!$C$38,0)+Inputs!$B$39*MAX(F262-Inputs!$C$39,0)+Inputs!$B$40*MAX(F262-Inputs!$C$40,0)+Inputs!$B$41*MAX(F262-Inputs!$C$41,0)+Inputs!$B$42*Inputs!$B$14+Inputs!$B$43*MIN(Loan_Sample!I242/Inputs!$B$17,1)+Inputs!$B$44*MIN(E262,Inputs!$B$18)+Inputs!$B$45*Loan_Sample!C242</f>
        <v>-5.59946912482478</v>
      </c>
      <c r="R262" s="0" t="n">
        <f aca="false">MIN(1-Inputs!$B$13,MAX(Inputs!$B$13,1/(1+EXP(-(Inputs!$B$15*Q262+Inputs!$B$16)))))</f>
        <v>0.00261631563931047</v>
      </c>
    </row>
    <row r="263" customFormat="false" ht="15" hidden="false" customHeight="false" outlineLevel="0" collapsed="false">
      <c r="A263" s="0" t="n">
        <f aca="false">Loan_Sample!A243</f>
        <v>6786</v>
      </c>
      <c r="B263" s="0" t="n">
        <f aca="false">Loan_Sample!U243</f>
        <v>577558.6</v>
      </c>
      <c r="C263" s="0" t="n">
        <f aca="false">Loan_Sample!K243+Inputs!$B$26</f>
        <v>4.40000009536743</v>
      </c>
      <c r="D263" s="0" t="n">
        <f aca="false">Loan_Sample!L243+Inputs!$B$26</f>
        <v>-0.208333015441895</v>
      </c>
      <c r="E263" s="0" t="n">
        <f aca="false">Loan_Sample!E243/(1+Inputs!$B$25/100)</f>
        <v>64.842170715332</v>
      </c>
      <c r="F263" s="0" t="n">
        <f aca="false">Loan_Sample!H243-Inputs!$B$24/100</f>
        <v>-3.09833312034607</v>
      </c>
      <c r="G263" s="0" t="n">
        <f aca="false">IF(ISNUMBER(C263),INDEX(Scorecard!$D$54:$D$61,SUMPRODUCT(--(Scorecard!$G$54:$G$60&lt;C263))+1),Scorecard!$D$62)</f>
        <v>0.489050497890326</v>
      </c>
      <c r="H263" s="0" t="n">
        <f aca="false">IF(ISNUMBER(D263),INDEX(Scorecard!$D$63:$D$68,SUMPRODUCT(--(Scorecard!$G$63:$G$67&lt;D263))+1),Scorecard!$D$69)</f>
        <v>0.322484508656054</v>
      </c>
      <c r="I263" s="0" t="n">
        <f aca="false">IF(ISNUMBER(E263),INDEX(Scorecard!$D$19:$D$26,SUMPRODUCT(--(Scorecard!$G$19:$G$25&lt;E263))+1),Scorecard!$D$27)</f>
        <v>0.233621608745691</v>
      </c>
      <c r="J263" s="0" t="n">
        <f aca="false">IF(ISNUMBER(F263),INDEX(Scorecard!$D$37:$D$44,SUMPRODUCT(--(Scorecard!$G$37:$G$43&lt;F263))+1),Scorecard!$D$45)</f>
        <v>1.35057635045042</v>
      </c>
      <c r="K263" s="0" t="n">
        <f aca="false">Inputs!$B$10+Scorecard!$J$5*Loan_Sample!Y243+Scorecard!$J$6*Loan_Sample!Z243+Scorecard!$J$7*I263+Scorecard!$J$8*Loan_Sample!AB243+Scorecard!$J$9*J263+Scorecard!$J$10*Loan_Sample!AD243+Scorecard!$J$11*G263+Scorecard!$J$12*H263</f>
        <v>-6.38957693346562</v>
      </c>
      <c r="L263" s="0" t="n">
        <f aca="false">MIN(1-Inputs!$B$13,MAX(Inputs!$B$13,1/(1+EXP(-(Inputs!$B$11*K263+Inputs!$B$12)))))</f>
        <v>0.00134708550840856</v>
      </c>
      <c r="M263" s="0" t="n">
        <f aca="false">Loan_Sample!AH243*Inputs!$B$4*B263</f>
        <v>272.307287110858</v>
      </c>
      <c r="N263" s="0" t="n">
        <f aca="false">L263*Inputs!$B$4*B263</f>
        <v>272.307287110858</v>
      </c>
      <c r="O263" s="0" t="n">
        <f aca="false">Inputs!$B$37+Inputs!$B$38*MAX(Loan_Sample!H243-Inputs!$C$38,0)+Inputs!$B$39*MAX(Loan_Sample!H243-Inputs!$C$39,0)+Inputs!$B$40*MAX(Loan_Sample!H243-Inputs!$C$40,0)+Inputs!$B$41*MAX(Loan_Sample!H243-Inputs!$C$41,0)+Inputs!$B$42*Inputs!$B$14+Inputs!$B$43*MIN(Loan_Sample!I243/Inputs!$B$17,1)+Inputs!$B$44*MIN(Loan_Sample!E243,Inputs!$B$18)+Inputs!$B$45*Loan_Sample!C243</f>
        <v>-5.29826898554165</v>
      </c>
      <c r="P263" s="0" t="n">
        <f aca="false">MIN(1-Inputs!$B$13,MAX(Inputs!$B$13,1/(1+EXP(-(Inputs!$B$15*O263+Inputs!$B$16)))))</f>
        <v>0.00368070097048618</v>
      </c>
      <c r="Q263" s="0" t="n">
        <f aca="false">Inputs!$B$37+Inputs!$B$38*MAX(F263-Inputs!$C$38,0)+Inputs!$B$39*MAX(F263-Inputs!$C$39,0)+Inputs!$B$40*MAX(F263-Inputs!$C$40,0)+Inputs!$B$41*MAX(F263-Inputs!$C$41,0)+Inputs!$B$42*Inputs!$B$14+Inputs!$B$43*MIN(Loan_Sample!I243/Inputs!$B$17,1)+Inputs!$B$44*MIN(E263,Inputs!$B$18)+Inputs!$B$45*Loan_Sample!C243</f>
        <v>-5.29826898554165</v>
      </c>
      <c r="R263" s="0" t="n">
        <f aca="false">MIN(1-Inputs!$B$13,MAX(Inputs!$B$13,1/(1+EXP(-(Inputs!$B$15*Q263+Inputs!$B$16)))))</f>
        <v>0.00368070097048618</v>
      </c>
    </row>
    <row r="264" customFormat="false" ht="15" hidden="false" customHeight="false" outlineLevel="0" collapsed="false">
      <c r="A264" s="0" t="n">
        <f aca="false">Loan_Sample!A244</f>
        <v>6831</v>
      </c>
      <c r="B264" s="0" t="n">
        <f aca="false">Loan_Sample!U244</f>
        <v>303706.62</v>
      </c>
      <c r="C264" s="0" t="n">
        <f aca="false">Loan_Sample!K244+Inputs!$B$26</f>
        <v>4.42307710647583</v>
      </c>
      <c r="D264" s="0" t="n">
        <f aca="false">Loan_Sample!L244+Inputs!$B$26</f>
        <v>-0.276922702789307</v>
      </c>
      <c r="E264" s="0" t="n">
        <f aca="false">Loan_Sample!E244/(1+Inputs!$B$25/100)</f>
        <v>75.787841796875</v>
      </c>
      <c r="F264" s="0" t="n">
        <f aca="false">Loan_Sample!H244-Inputs!$B$24/100</f>
        <v>0.0306665897369385</v>
      </c>
      <c r="G264" s="0" t="n">
        <f aca="false">IF(ISNUMBER(C264),INDEX(Scorecard!$D$54:$D$61,SUMPRODUCT(--(Scorecard!$G$54:$G$60&lt;C264))+1),Scorecard!$D$62)</f>
        <v>0.409483001259379</v>
      </c>
      <c r="H264" s="0" t="n">
        <f aca="false">IF(ISNUMBER(D264),INDEX(Scorecard!$D$63:$D$68,SUMPRODUCT(--(Scorecard!$G$63:$G$67&lt;D264))+1),Scorecard!$D$69)</f>
        <v>0.322484508656054</v>
      </c>
      <c r="I264" s="0" t="n">
        <f aca="false">IF(ISNUMBER(E264),INDEX(Scorecard!$D$19:$D$26,SUMPRODUCT(--(Scorecard!$G$19:$G$25&lt;E264))+1),Scorecard!$D$27)</f>
        <v>-0.0341578513653732</v>
      </c>
      <c r="J264" s="0" t="n">
        <f aca="false">IF(ISNUMBER(F264),INDEX(Scorecard!$D$37:$D$44,SUMPRODUCT(--(Scorecard!$G$37:$G$43&lt;F264))+1),Scorecard!$D$45)</f>
        <v>0.330501541082344</v>
      </c>
      <c r="K264" s="0" t="n">
        <f aca="false">Inputs!$B$10+Scorecard!$J$5*Loan_Sample!Y244+Scorecard!$J$6*Loan_Sample!Z244+Scorecard!$J$7*I264+Scorecard!$J$8*Loan_Sample!AB244+Scorecard!$J$9*J264+Scorecard!$J$10*Loan_Sample!AD244+Scorecard!$J$11*G264+Scorecard!$J$12*H264</f>
        <v>-4.3974471665118</v>
      </c>
      <c r="L264" s="0" t="n">
        <f aca="false">MIN(1-Inputs!$B$13,MAX(Inputs!$B$13,1/(1+EXP(-(Inputs!$B$11*K264+Inputs!$B$12)))))</f>
        <v>0.0111555708830879</v>
      </c>
      <c r="M264" s="0" t="n">
        <f aca="false">Loan_Sample!AH244*Inputs!$B$4*B264</f>
        <v>1185.80725447556</v>
      </c>
      <c r="N264" s="0" t="n">
        <f aca="false">L264*Inputs!$B$4*B264</f>
        <v>1185.80725447556</v>
      </c>
      <c r="O264" s="0" t="n">
        <f aca="false">Inputs!$B$37+Inputs!$B$38*MAX(Loan_Sample!H244-Inputs!$C$38,0)+Inputs!$B$39*MAX(Loan_Sample!H244-Inputs!$C$39,0)+Inputs!$B$40*MAX(Loan_Sample!H244-Inputs!$C$40,0)+Inputs!$B$41*MAX(Loan_Sample!H244-Inputs!$C$41,0)+Inputs!$B$42*Inputs!$B$14+Inputs!$B$43*MIN(Loan_Sample!I244/Inputs!$B$17,1)+Inputs!$B$44*MIN(Loan_Sample!E244,Inputs!$B$18)+Inputs!$B$45*Loan_Sample!C244</f>
        <v>-6.07236785873707</v>
      </c>
      <c r="P264" s="0" t="n">
        <f aca="false">MIN(1-Inputs!$B$13,MAX(Inputs!$B$13,1/(1+EXP(-(Inputs!$B$15*O264+Inputs!$B$16)))))</f>
        <v>0.00152999592111637</v>
      </c>
      <c r="Q264" s="0" t="n">
        <f aca="false">Inputs!$B$37+Inputs!$B$38*MAX(F264-Inputs!$C$38,0)+Inputs!$B$39*MAX(F264-Inputs!$C$39,0)+Inputs!$B$40*MAX(F264-Inputs!$C$40,0)+Inputs!$B$41*MAX(F264-Inputs!$C$41,0)+Inputs!$B$42*Inputs!$B$14+Inputs!$B$43*MIN(Loan_Sample!I244/Inputs!$B$17,1)+Inputs!$B$44*MIN(E264,Inputs!$B$18)+Inputs!$B$45*Loan_Sample!C244</f>
        <v>-6.07236785873707</v>
      </c>
      <c r="R264" s="0" t="n">
        <f aca="false">MIN(1-Inputs!$B$13,MAX(Inputs!$B$13,1/(1+EXP(-(Inputs!$B$15*Q264+Inputs!$B$16)))))</f>
        <v>0.00152999592111637</v>
      </c>
    </row>
    <row r="265" customFormat="false" ht="15" hidden="false" customHeight="false" outlineLevel="0" collapsed="false">
      <c r="A265" s="0" t="n">
        <f aca="false">Loan_Sample!A245</f>
        <v>6869</v>
      </c>
      <c r="B265" s="0" t="n">
        <f aca="false">Loan_Sample!U245</f>
        <v>156094.69</v>
      </c>
      <c r="C265" s="0" t="n">
        <f aca="false">Loan_Sample!K245+Inputs!$B$26</f>
        <v>4.40000009536743</v>
      </c>
      <c r="D265" s="0" t="n">
        <f aca="false">Loan_Sample!L245+Inputs!$B$26</f>
        <v>-0.458333015441895</v>
      </c>
      <c r="E265" s="0" t="n">
        <f aca="false">Loan_Sample!E245/(1+Inputs!$B$25/100)</f>
        <v>74.5366363525391</v>
      </c>
      <c r="F265" s="0" t="n">
        <f aca="false">Loan_Sample!H245-Inputs!$B$24/100</f>
        <v>-3.61033344268799</v>
      </c>
      <c r="G265" s="0" t="n">
        <f aca="false">IF(ISNUMBER(C265),INDEX(Scorecard!$D$54:$D$61,SUMPRODUCT(--(Scorecard!$G$54:$G$60&lt;C265))+1),Scorecard!$D$62)</f>
        <v>0.489050497890326</v>
      </c>
      <c r="H265" s="0" t="n">
        <f aca="false">IF(ISNUMBER(D265),INDEX(Scorecard!$D$63:$D$68,SUMPRODUCT(--(Scorecard!$G$63:$G$67&lt;D265))+1),Scorecard!$D$69)</f>
        <v>0.322484508656054</v>
      </c>
      <c r="I265" s="0" t="n">
        <f aca="false">IF(ISNUMBER(E265),INDEX(Scorecard!$D$19:$D$26,SUMPRODUCT(--(Scorecard!$G$19:$G$25&lt;E265))+1),Scorecard!$D$27)</f>
        <v>-0.0341578513653732</v>
      </c>
      <c r="J265" s="0" t="n">
        <f aca="false">IF(ISNUMBER(F265),INDEX(Scorecard!$D$37:$D$44,SUMPRODUCT(--(Scorecard!$G$37:$G$43&lt;F265))+1),Scorecard!$D$45)</f>
        <v>1.35057635045042</v>
      </c>
      <c r="K265" s="0" t="n">
        <f aca="false">Inputs!$B$10+Scorecard!$J$5*Loan_Sample!Y245+Scorecard!$J$6*Loan_Sample!Z245+Scorecard!$J$7*I265+Scorecard!$J$8*Loan_Sample!AB245+Scorecard!$J$9*J265+Scorecard!$J$10*Loan_Sample!AD245+Scorecard!$J$11*G265+Scorecard!$J$12*H265</f>
        <v>-6.18299724813588</v>
      </c>
      <c r="L265" s="0" t="n">
        <f aca="false">MIN(1-Inputs!$B$13,MAX(Inputs!$B$13,1/(1+EXP(-(Inputs!$B$11*K265+Inputs!$B$12)))))</f>
        <v>0.0016784185101072</v>
      </c>
      <c r="M265" s="0" t="n">
        <f aca="false">Loan_Sample!AH245*Inputs!$B$4*B265</f>
        <v>91.6972759589059</v>
      </c>
      <c r="N265" s="0" t="n">
        <f aca="false">L265*Inputs!$B$4*B265</f>
        <v>91.6972759589059</v>
      </c>
      <c r="O265" s="0" t="n">
        <f aca="false">Inputs!$B$37+Inputs!$B$38*MAX(Loan_Sample!H245-Inputs!$C$38,0)+Inputs!$B$39*MAX(Loan_Sample!H245-Inputs!$C$39,0)+Inputs!$B$40*MAX(Loan_Sample!H245-Inputs!$C$40,0)+Inputs!$B$41*MAX(Loan_Sample!H245-Inputs!$C$41,0)+Inputs!$B$42*Inputs!$B$14+Inputs!$B$43*MIN(Loan_Sample!I245/Inputs!$B$17,1)+Inputs!$B$44*MIN(Loan_Sample!E245,Inputs!$B$18)+Inputs!$B$45*Loan_Sample!C245</f>
        <v>-5.65836326740071</v>
      </c>
      <c r="P265" s="0" t="n">
        <f aca="false">MIN(1-Inputs!$B$13,MAX(Inputs!$B$13,1/(1+EXP(-(Inputs!$B$15*O265+Inputs!$B$16)))))</f>
        <v>0.00244730091986813</v>
      </c>
      <c r="Q265" s="0" t="n">
        <f aca="false">Inputs!$B$37+Inputs!$B$38*MAX(F265-Inputs!$C$38,0)+Inputs!$B$39*MAX(F265-Inputs!$C$39,0)+Inputs!$B$40*MAX(F265-Inputs!$C$40,0)+Inputs!$B$41*MAX(F265-Inputs!$C$41,0)+Inputs!$B$42*Inputs!$B$14+Inputs!$B$43*MIN(Loan_Sample!I245/Inputs!$B$17,1)+Inputs!$B$44*MIN(E265,Inputs!$B$18)+Inputs!$B$45*Loan_Sample!C245</f>
        <v>-5.65836326740071</v>
      </c>
      <c r="R265" s="0" t="n">
        <f aca="false">MIN(1-Inputs!$B$13,MAX(Inputs!$B$13,1/(1+EXP(-(Inputs!$B$15*Q265+Inputs!$B$16)))))</f>
        <v>0.00244730091986813</v>
      </c>
    </row>
    <row r="266" customFormat="false" ht="15" hidden="false" customHeight="false" outlineLevel="0" collapsed="false">
      <c r="A266" s="0" t="n">
        <f aca="false">Loan_Sample!A246</f>
        <v>6935</v>
      </c>
      <c r="B266" s="0" t="n">
        <f aca="false">Loan_Sample!U246</f>
        <v>245370.6</v>
      </c>
      <c r="C266" s="0" t="n">
        <f aca="false">Loan_Sample!K246+Inputs!$B$26</f>
        <v>4.19999980926514</v>
      </c>
      <c r="D266" s="0" t="n">
        <f aca="false">Loan_Sample!L246+Inputs!$B$26</f>
        <v>-0.458333492279053</v>
      </c>
      <c r="E266" s="0" t="n">
        <f aca="false">Loan_Sample!E246/(1+Inputs!$B$25/100)</f>
        <v>29.8915214538574</v>
      </c>
      <c r="F266" s="0" t="n">
        <f aca="false">Loan_Sample!H246-Inputs!$B$24/100</f>
        <v>-2.15733337402344</v>
      </c>
      <c r="G266" s="0" t="n">
        <f aca="false">IF(ISNUMBER(C266),INDEX(Scorecard!$D$54:$D$61,SUMPRODUCT(--(Scorecard!$G$54:$G$60&lt;C266))+1),Scorecard!$D$62)</f>
        <v>0.489050497890326</v>
      </c>
      <c r="H266" s="0" t="n">
        <f aca="false">IF(ISNUMBER(D266),INDEX(Scorecard!$D$63:$D$68,SUMPRODUCT(--(Scorecard!$G$63:$G$67&lt;D266))+1),Scorecard!$D$69)</f>
        <v>0.322484508656054</v>
      </c>
      <c r="I266" s="0" t="n">
        <f aca="false">IF(ISNUMBER(E266),INDEX(Scorecard!$D$19:$D$26,SUMPRODUCT(--(Scorecard!$G$19:$G$25&lt;E266))+1),Scorecard!$D$27)</f>
        <v>0.57899015159425</v>
      </c>
      <c r="J266" s="0" t="n">
        <f aca="false">IF(ISNUMBER(F266),INDEX(Scorecard!$D$37:$D$44,SUMPRODUCT(--(Scorecard!$G$37:$G$43&lt;F266))+1),Scorecard!$D$45)</f>
        <v>1.35057635045042</v>
      </c>
      <c r="K266" s="0" t="n">
        <f aca="false">Inputs!$B$10+Scorecard!$J$5*Loan_Sample!Y246+Scorecard!$J$6*Loan_Sample!Z246+Scorecard!$J$7*I266+Scorecard!$J$8*Loan_Sample!AB246+Scorecard!$J$9*J266+Scorecard!$J$10*Loan_Sample!AD246+Scorecard!$J$11*G266+Scorecard!$J$12*H266</f>
        <v>-4.47196201810241</v>
      </c>
      <c r="L266" s="0" t="n">
        <f aca="false">MIN(1-Inputs!$B$13,MAX(Inputs!$B$13,1/(1+EXP(-(Inputs!$B$11*K266+Inputs!$B$12)))))</f>
        <v>0.0103124191662407</v>
      </c>
      <c r="M266" s="0" t="n">
        <f aca="false">Loan_Sample!AH246*Inputs!$B$4*B266</f>
        <v>885.627567395189</v>
      </c>
      <c r="N266" s="0" t="n">
        <f aca="false">L266*Inputs!$B$4*B266</f>
        <v>885.627567395189</v>
      </c>
      <c r="O266" s="0" t="n">
        <f aca="false">Inputs!$B$37+Inputs!$B$38*MAX(Loan_Sample!H246-Inputs!$C$38,0)+Inputs!$B$39*MAX(Loan_Sample!H246-Inputs!$C$39,0)+Inputs!$B$40*MAX(Loan_Sample!H246-Inputs!$C$40,0)+Inputs!$B$41*MAX(Loan_Sample!H246-Inputs!$C$41,0)+Inputs!$B$42*Inputs!$B$14+Inputs!$B$43*MIN(Loan_Sample!I246/Inputs!$B$17,1)+Inputs!$B$44*MIN(Loan_Sample!E246,Inputs!$B$18)+Inputs!$B$45*Loan_Sample!C246</f>
        <v>-5.57876816617656</v>
      </c>
      <c r="P266" s="0" t="n">
        <f aca="false">MIN(1-Inputs!$B$13,MAX(Inputs!$B$13,1/(1+EXP(-(Inputs!$B$15*O266+Inputs!$B$16)))))</f>
        <v>0.00267844822317576</v>
      </c>
      <c r="Q266" s="0" t="n">
        <f aca="false">Inputs!$B$37+Inputs!$B$38*MAX(F266-Inputs!$C$38,0)+Inputs!$B$39*MAX(F266-Inputs!$C$39,0)+Inputs!$B$40*MAX(F266-Inputs!$C$40,0)+Inputs!$B$41*MAX(F266-Inputs!$C$41,0)+Inputs!$B$42*Inputs!$B$14+Inputs!$B$43*MIN(Loan_Sample!I246/Inputs!$B$17,1)+Inputs!$B$44*MIN(E266,Inputs!$B$18)+Inputs!$B$45*Loan_Sample!C246</f>
        <v>-5.57876816617656</v>
      </c>
      <c r="R266" s="0" t="n">
        <f aca="false">MIN(1-Inputs!$B$13,MAX(Inputs!$B$13,1/(1+EXP(-(Inputs!$B$15*Q266+Inputs!$B$16)))))</f>
        <v>0.00267844822317576</v>
      </c>
    </row>
    <row r="267" customFormat="false" ht="15" hidden="false" customHeight="false" outlineLevel="0" collapsed="false">
      <c r="A267" s="0" t="n">
        <f aca="false">Loan_Sample!A247</f>
        <v>6950</v>
      </c>
      <c r="B267" s="0" t="n">
        <f aca="false">Loan_Sample!U247</f>
        <v>330166.8</v>
      </c>
      <c r="C267" s="0" t="n">
        <f aca="false">Loan_Sample!K247+Inputs!$B$26</f>
        <v>5.83333349227905</v>
      </c>
      <c r="D267" s="0" t="n">
        <f aca="false">Loan_Sample!L247+Inputs!$B$26</f>
        <v>-3.49999952316284</v>
      </c>
      <c r="E267" s="0" t="n">
        <f aca="false">Loan_Sample!E247/(1+Inputs!$B$25/100)</f>
        <v>77.2967529296875</v>
      </c>
      <c r="F267" s="0" t="n">
        <f aca="false">Loan_Sample!H247-Inputs!$B$24/100</f>
        <v>0.264333248138428</v>
      </c>
      <c r="G267" s="0" t="n">
        <f aca="false">IF(ISNUMBER(C267),INDEX(Scorecard!$D$54:$D$61,SUMPRODUCT(--(Scorecard!$G$54:$G$60&lt;C267))+1),Scorecard!$D$62)</f>
        <v>0.0151758992857273</v>
      </c>
      <c r="H267" s="0" t="n">
        <f aca="false">IF(ISNUMBER(D267),INDEX(Scorecard!$D$63:$D$68,SUMPRODUCT(--(Scorecard!$G$63:$G$67&lt;D267))+1),Scorecard!$D$69)</f>
        <v>-0.340582194386522</v>
      </c>
      <c r="I267" s="0" t="n">
        <f aca="false">IF(ISNUMBER(E267),INDEX(Scorecard!$D$19:$D$26,SUMPRODUCT(--(Scorecard!$G$19:$G$25&lt;E267))+1),Scorecard!$D$27)</f>
        <v>-0.0341578513653732</v>
      </c>
      <c r="J267" s="0" t="n">
        <f aca="false">IF(ISNUMBER(F267),INDEX(Scorecard!$D$37:$D$44,SUMPRODUCT(--(Scorecard!$G$37:$G$43&lt;F267))+1),Scorecard!$D$45)</f>
        <v>-0.0679520129233634</v>
      </c>
      <c r="K267" s="0" t="n">
        <f aca="false">Inputs!$B$10+Scorecard!$J$5*Loan_Sample!Y247+Scorecard!$J$6*Loan_Sample!Z247+Scorecard!$J$7*I267+Scorecard!$J$8*Loan_Sample!AB247+Scorecard!$J$9*J267+Scorecard!$J$10*Loan_Sample!AD247+Scorecard!$J$11*G267+Scorecard!$J$12*H267</f>
        <v>-4.44737137375813</v>
      </c>
      <c r="L267" s="0" t="n">
        <f aca="false">MIN(1-Inputs!$B$13,MAX(Inputs!$B$13,1/(1+EXP(-(Inputs!$B$11*K267+Inputs!$B$12)))))</f>
        <v>0.0105834535817423</v>
      </c>
      <c r="M267" s="0" t="n">
        <f aca="false">Loan_Sample!AH247*Inputs!$B$4*B267</f>
        <v>1223.00675071134</v>
      </c>
      <c r="N267" s="0" t="n">
        <f aca="false">L267*Inputs!$B$4*B267</f>
        <v>1223.00675071134</v>
      </c>
      <c r="O267" s="0" t="n">
        <f aca="false">Inputs!$B$37+Inputs!$B$38*MAX(Loan_Sample!H247-Inputs!$C$38,0)+Inputs!$B$39*MAX(Loan_Sample!H247-Inputs!$C$39,0)+Inputs!$B$40*MAX(Loan_Sample!H247-Inputs!$C$40,0)+Inputs!$B$41*MAX(Loan_Sample!H247-Inputs!$C$41,0)+Inputs!$B$42*Inputs!$B$14+Inputs!$B$43*MIN(Loan_Sample!I247/Inputs!$B$17,1)+Inputs!$B$44*MIN(Loan_Sample!E247,Inputs!$B$18)+Inputs!$B$45*Loan_Sample!C247</f>
        <v>-5.393795848823</v>
      </c>
      <c r="P267" s="0" t="n">
        <f aca="false">MIN(1-Inputs!$B$13,MAX(Inputs!$B$13,1/(1+EXP(-(Inputs!$B$15*O267+Inputs!$B$16)))))</f>
        <v>0.00330318533149648</v>
      </c>
      <c r="Q267" s="0" t="n">
        <f aca="false">Inputs!$B$37+Inputs!$B$38*MAX(F267-Inputs!$C$38,0)+Inputs!$B$39*MAX(F267-Inputs!$C$39,0)+Inputs!$B$40*MAX(F267-Inputs!$C$40,0)+Inputs!$B$41*MAX(F267-Inputs!$C$41,0)+Inputs!$B$42*Inputs!$B$14+Inputs!$B$43*MIN(Loan_Sample!I247/Inputs!$B$17,1)+Inputs!$B$44*MIN(E267,Inputs!$B$18)+Inputs!$B$45*Loan_Sample!C247</f>
        <v>-5.393795848823</v>
      </c>
      <c r="R267" s="0" t="n">
        <f aca="false">MIN(1-Inputs!$B$13,MAX(Inputs!$B$13,1/(1+EXP(-(Inputs!$B$15*Q267+Inputs!$B$16)))))</f>
        <v>0.00330318533149648</v>
      </c>
    </row>
    <row r="268" customFormat="false" ht="15" hidden="false" customHeight="false" outlineLevel="0" collapsed="false">
      <c r="A268" s="0" t="n">
        <f aca="false">Loan_Sample!A248</f>
        <v>7042</v>
      </c>
      <c r="B268" s="0" t="n">
        <f aca="false">Loan_Sample!U248</f>
        <v>163555.03</v>
      </c>
      <c r="C268" s="0" t="n">
        <f aca="false">Loan_Sample!K248+Inputs!$B$26</f>
        <v>3.70000004768372</v>
      </c>
      <c r="D268" s="0" t="n">
        <f aca="false">Loan_Sample!L248+Inputs!$B$26</f>
        <v>-0.458333253860474</v>
      </c>
      <c r="E268" s="0" t="n">
        <f aca="false">Loan_Sample!E248/(1+Inputs!$B$25/100)</f>
        <v>77.5270080566406</v>
      </c>
      <c r="F268" s="0" t="n">
        <f aca="false">Loan_Sample!H248-Inputs!$B$24/100</f>
        <v>-3.08533334732056</v>
      </c>
      <c r="G268" s="0" t="n">
        <f aca="false">IF(ISNUMBER(C268),INDEX(Scorecard!$D$54:$D$61,SUMPRODUCT(--(Scorecard!$G$54:$G$60&lt;C268))+1),Scorecard!$D$62)</f>
        <v>0.489050497890326</v>
      </c>
      <c r="H268" s="0" t="n">
        <f aca="false">IF(ISNUMBER(D268),INDEX(Scorecard!$D$63:$D$68,SUMPRODUCT(--(Scorecard!$G$63:$G$67&lt;D268))+1),Scorecard!$D$69)</f>
        <v>0.322484508656054</v>
      </c>
      <c r="I268" s="0" t="n">
        <f aca="false">IF(ISNUMBER(E268),INDEX(Scorecard!$D$19:$D$26,SUMPRODUCT(--(Scorecard!$G$19:$G$25&lt;E268))+1),Scorecard!$D$27)</f>
        <v>-0.0341578513653732</v>
      </c>
      <c r="J268" s="0" t="n">
        <f aca="false">IF(ISNUMBER(F268),INDEX(Scorecard!$D$37:$D$44,SUMPRODUCT(--(Scorecard!$G$37:$G$43&lt;F268))+1),Scorecard!$D$45)</f>
        <v>1.35057635045042</v>
      </c>
      <c r="K268" s="0" t="n">
        <f aca="false">Inputs!$B$10+Scorecard!$J$5*Loan_Sample!Y248+Scorecard!$J$6*Loan_Sample!Z248+Scorecard!$J$7*I268+Scorecard!$J$8*Loan_Sample!AB248+Scorecard!$J$9*J268+Scorecard!$J$10*Loan_Sample!AD248+Scorecard!$J$11*G268+Scorecard!$J$12*H268</f>
        <v>-4.95072290457915</v>
      </c>
      <c r="L268" s="0" t="n">
        <f aca="false">MIN(1-Inputs!$B$13,MAX(Inputs!$B$13,1/(1+EXP(-(Inputs!$B$11*K268+Inputs!$B$12)))))</f>
        <v>0.00621558203736152</v>
      </c>
      <c r="M268" s="0" t="n">
        <f aca="false">Loan_Sample!AH248*Inputs!$B$4*B268</f>
        <v>355.806397305843</v>
      </c>
      <c r="N268" s="0" t="n">
        <f aca="false">L268*Inputs!$B$4*B268</f>
        <v>355.806397305843</v>
      </c>
      <c r="O268" s="0" t="n">
        <f aca="false">Inputs!$B$37+Inputs!$B$38*MAX(Loan_Sample!H248-Inputs!$C$38,0)+Inputs!$B$39*MAX(Loan_Sample!H248-Inputs!$C$39,0)+Inputs!$B$40*MAX(Loan_Sample!H248-Inputs!$C$40,0)+Inputs!$B$41*MAX(Loan_Sample!H248-Inputs!$C$41,0)+Inputs!$B$42*Inputs!$B$14+Inputs!$B$43*MIN(Loan_Sample!I248/Inputs!$B$17,1)+Inputs!$B$44*MIN(Loan_Sample!E248,Inputs!$B$18)+Inputs!$B$45*Loan_Sample!C248</f>
        <v>-5.77160707422696</v>
      </c>
      <c r="P268" s="0" t="n">
        <f aca="false">MIN(1-Inputs!$B$13,MAX(Inputs!$B$13,1/(1+EXP(-(Inputs!$B$15*O268+Inputs!$B$16)))))</f>
        <v>0.00215231933058694</v>
      </c>
      <c r="Q268" s="0" t="n">
        <f aca="false">Inputs!$B$37+Inputs!$B$38*MAX(F268-Inputs!$C$38,0)+Inputs!$B$39*MAX(F268-Inputs!$C$39,0)+Inputs!$B$40*MAX(F268-Inputs!$C$40,0)+Inputs!$B$41*MAX(F268-Inputs!$C$41,0)+Inputs!$B$42*Inputs!$B$14+Inputs!$B$43*MIN(Loan_Sample!I248/Inputs!$B$17,1)+Inputs!$B$44*MIN(E268,Inputs!$B$18)+Inputs!$B$45*Loan_Sample!C248</f>
        <v>-5.77160707422696</v>
      </c>
      <c r="R268" s="0" t="n">
        <f aca="false">MIN(1-Inputs!$B$13,MAX(Inputs!$B$13,1/(1+EXP(-(Inputs!$B$15*Q268+Inputs!$B$16)))))</f>
        <v>0.00215231933058694</v>
      </c>
    </row>
    <row r="269" customFormat="false" ht="15" hidden="false" customHeight="false" outlineLevel="0" collapsed="false">
      <c r="A269" s="0" t="n">
        <f aca="false">Loan_Sample!A249</f>
        <v>7053</v>
      </c>
      <c r="B269" s="0" t="n">
        <f aca="false">Loan_Sample!U249</f>
        <v>94903.92</v>
      </c>
      <c r="C269" s="0" t="n">
        <f aca="false">Loan_Sample!K249+Inputs!$B$26</f>
        <v>4.70833349227905</v>
      </c>
      <c r="D269" s="0" t="n">
        <f aca="false">Loan_Sample!L249+Inputs!$B$26</f>
        <v>-1.125</v>
      </c>
      <c r="E269" s="0" t="n">
        <f aca="false">Loan_Sample!E249/(1+Inputs!$B$25/100)</f>
        <v>79.8637924194336</v>
      </c>
      <c r="F269" s="0" t="n">
        <f aca="false">Loan_Sample!H249-Inputs!$B$24/100</f>
        <v>-2.48733305931091</v>
      </c>
      <c r="G269" s="0" t="n">
        <f aca="false">IF(ISNUMBER(C269),INDEX(Scorecard!$D$54:$D$61,SUMPRODUCT(--(Scorecard!$G$54:$G$60&lt;C269))+1),Scorecard!$D$62)</f>
        <v>0.409483001259379</v>
      </c>
      <c r="H269" s="0" t="n">
        <f aca="false">IF(ISNUMBER(D269),INDEX(Scorecard!$D$63:$D$68,SUMPRODUCT(--(Scorecard!$G$63:$G$67&lt;D269))+1),Scorecard!$D$69)</f>
        <v>-0.340582194386522</v>
      </c>
      <c r="I269" s="0" t="n">
        <f aca="false">IF(ISNUMBER(E269),INDEX(Scorecard!$D$19:$D$26,SUMPRODUCT(--(Scorecard!$G$19:$G$25&lt;E269))+1),Scorecard!$D$27)</f>
        <v>-0.0341578513653732</v>
      </c>
      <c r="J269" s="0" t="n">
        <f aca="false">IF(ISNUMBER(F269),INDEX(Scorecard!$D$37:$D$44,SUMPRODUCT(--(Scorecard!$G$37:$G$43&lt;F269))+1),Scorecard!$D$45)</f>
        <v>1.35057635045042</v>
      </c>
      <c r="K269" s="0" t="n">
        <f aca="false">Inputs!$B$10+Scorecard!$J$5*Loan_Sample!Y249+Scorecard!$J$6*Loan_Sample!Z249+Scorecard!$J$7*I269+Scorecard!$J$8*Loan_Sample!AB249+Scorecard!$J$9*J269+Scorecard!$J$10*Loan_Sample!AD249+Scorecard!$J$11*G269+Scorecard!$J$12*H269</f>
        <v>-4.50856639613041</v>
      </c>
      <c r="L269" s="0" t="n">
        <f aca="false">MIN(1-Inputs!$B$13,MAX(Inputs!$B$13,1/(1+EXP(-(Inputs!$B$11*K269+Inputs!$B$12)))))</f>
        <v>0.0099216448454414</v>
      </c>
      <c r="M269" s="0" t="n">
        <f aca="false">Loan_Sample!AH249*Inputs!$B$4*B269</f>
        <v>329.561046038064</v>
      </c>
      <c r="N269" s="0" t="n">
        <f aca="false">L269*Inputs!$B$4*B269</f>
        <v>329.561046038064</v>
      </c>
      <c r="O269" s="0" t="n">
        <f aca="false">Inputs!$B$37+Inputs!$B$38*MAX(Loan_Sample!H249-Inputs!$C$38,0)+Inputs!$B$39*MAX(Loan_Sample!H249-Inputs!$C$39,0)+Inputs!$B$40*MAX(Loan_Sample!H249-Inputs!$C$40,0)+Inputs!$B$41*MAX(Loan_Sample!H249-Inputs!$C$41,0)+Inputs!$B$42*Inputs!$B$14+Inputs!$B$43*MIN(Loan_Sample!I249/Inputs!$B$17,1)+Inputs!$B$44*MIN(Loan_Sample!E249,Inputs!$B$18)+Inputs!$B$45*Loan_Sample!C249</f>
        <v>-6.07028355275597</v>
      </c>
      <c r="P269" s="0" t="n">
        <f aca="false">MIN(1-Inputs!$B$13,MAX(Inputs!$B$13,1/(1+EXP(-(Inputs!$B$15*O269+Inputs!$B$16)))))</f>
        <v>0.00153361988048234</v>
      </c>
      <c r="Q269" s="0" t="n">
        <f aca="false">Inputs!$B$37+Inputs!$B$38*MAX(F269-Inputs!$C$38,0)+Inputs!$B$39*MAX(F269-Inputs!$C$39,0)+Inputs!$B$40*MAX(F269-Inputs!$C$40,0)+Inputs!$B$41*MAX(F269-Inputs!$C$41,0)+Inputs!$B$42*Inputs!$B$14+Inputs!$B$43*MIN(Loan_Sample!I249/Inputs!$B$17,1)+Inputs!$B$44*MIN(E269,Inputs!$B$18)+Inputs!$B$45*Loan_Sample!C249</f>
        <v>-6.07028355275597</v>
      </c>
      <c r="R269" s="0" t="n">
        <f aca="false">MIN(1-Inputs!$B$13,MAX(Inputs!$B$13,1/(1+EXP(-(Inputs!$B$15*Q269+Inputs!$B$16)))))</f>
        <v>0.00153361988048234</v>
      </c>
    </row>
    <row r="270" customFormat="false" ht="15" hidden="false" customHeight="false" outlineLevel="0" collapsed="false">
      <c r="A270" s="0" t="n">
        <f aca="false">Loan_Sample!A250</f>
        <v>7080</v>
      </c>
      <c r="B270" s="0" t="n">
        <f aca="false">Loan_Sample!U250</f>
        <v>164800.34</v>
      </c>
      <c r="C270" s="0" t="n">
        <f aca="false">Loan_Sample!K250+Inputs!$B$26</f>
        <v>8.8333330154419</v>
      </c>
      <c r="D270" s="0" t="n">
        <f aca="false">Loan_Sample!L250+Inputs!$B$26</f>
        <v>5.0717945098877</v>
      </c>
      <c r="E270" s="0" t="n">
        <f aca="false">Loan_Sample!E250/(1+Inputs!$B$25/100)</f>
        <v>77.8031158447266</v>
      </c>
      <c r="F270" s="0" t="n">
        <f aca="false">Loan_Sample!H250-Inputs!$B$24/100</f>
        <v>1.52566647529602</v>
      </c>
      <c r="G270" s="0" t="n">
        <f aca="false">IF(ISNUMBER(C270),INDEX(Scorecard!$D$54:$D$61,SUMPRODUCT(--(Scorecard!$G$54:$G$60&lt;C270))+1),Scorecard!$D$62)</f>
        <v>-0.541917179454542</v>
      </c>
      <c r="H270" s="0" t="n">
        <f aca="false">IF(ISNUMBER(D270),INDEX(Scorecard!$D$63:$D$68,SUMPRODUCT(--(Scorecard!$G$63:$G$67&lt;D270))+1),Scorecard!$D$69)</f>
        <v>0.322484508656054</v>
      </c>
      <c r="I270" s="0" t="n">
        <f aca="false">IF(ISNUMBER(E270),INDEX(Scorecard!$D$19:$D$26,SUMPRODUCT(--(Scorecard!$G$19:$G$25&lt;E270))+1),Scorecard!$D$27)</f>
        <v>-0.0341578513653732</v>
      </c>
      <c r="J270" s="0" t="n">
        <f aca="false">IF(ISNUMBER(F270),INDEX(Scorecard!$D$37:$D$44,SUMPRODUCT(--(Scorecard!$G$37:$G$43&lt;F270))+1),Scorecard!$D$45)</f>
        <v>-0.975503570149195</v>
      </c>
      <c r="K270" s="0" t="n">
        <f aca="false">Inputs!$B$10+Scorecard!$J$5*Loan_Sample!Y250+Scorecard!$J$6*Loan_Sample!Z250+Scorecard!$J$7*I270+Scorecard!$J$8*Loan_Sample!AB250+Scorecard!$J$9*J270+Scorecard!$J$10*Loan_Sample!AD250+Scorecard!$J$11*G270+Scorecard!$J$12*H270</f>
        <v>-2.74660993829347</v>
      </c>
      <c r="L270" s="0" t="n">
        <f aca="false">MIN(1-Inputs!$B$13,MAX(Inputs!$B$13,1/(1+EXP(-(Inputs!$B$11*K270+Inputs!$B$12)))))</f>
        <v>0.0615376388444604</v>
      </c>
      <c r="M270" s="0" t="n">
        <f aca="false">Loan_Sample!AH250*Inputs!$B$4*B270</f>
        <v>3549.4983315275</v>
      </c>
      <c r="N270" s="0" t="n">
        <f aca="false">L270*Inputs!$B$4*B270</f>
        <v>3549.4983315275</v>
      </c>
      <c r="O270" s="0" t="n">
        <f aca="false">Inputs!$B$37+Inputs!$B$38*MAX(Loan_Sample!H250-Inputs!$C$38,0)+Inputs!$B$39*MAX(Loan_Sample!H250-Inputs!$C$39,0)+Inputs!$B$40*MAX(Loan_Sample!H250-Inputs!$C$40,0)+Inputs!$B$41*MAX(Loan_Sample!H250-Inputs!$C$41,0)+Inputs!$B$42*Inputs!$B$14+Inputs!$B$43*MIN(Loan_Sample!I250/Inputs!$B$17,1)+Inputs!$B$44*MIN(Loan_Sample!E250,Inputs!$B$18)+Inputs!$B$45*Loan_Sample!C250</f>
        <v>-3.53724835557953</v>
      </c>
      <c r="P270" s="0" t="n">
        <f aca="false">MIN(1-Inputs!$B$13,MAX(Inputs!$B$13,1/(1+EXP(-(Inputs!$B$15*O270+Inputs!$B$16)))))</f>
        <v>0.0266218876536887</v>
      </c>
      <c r="Q270" s="0" t="n">
        <f aca="false">Inputs!$B$37+Inputs!$B$38*MAX(F270-Inputs!$C$38,0)+Inputs!$B$39*MAX(F270-Inputs!$C$39,0)+Inputs!$B$40*MAX(F270-Inputs!$C$40,0)+Inputs!$B$41*MAX(F270-Inputs!$C$41,0)+Inputs!$B$42*Inputs!$B$14+Inputs!$B$43*MIN(Loan_Sample!I250/Inputs!$B$17,1)+Inputs!$B$44*MIN(E270,Inputs!$B$18)+Inputs!$B$45*Loan_Sample!C250</f>
        <v>-3.53724835557953</v>
      </c>
      <c r="R270" s="0" t="n">
        <f aca="false">MIN(1-Inputs!$B$13,MAX(Inputs!$B$13,1/(1+EXP(-(Inputs!$B$15*Q270+Inputs!$B$16)))))</f>
        <v>0.0266218876536887</v>
      </c>
    </row>
    <row r="271" customFormat="false" ht="15" hidden="false" customHeight="false" outlineLevel="0" collapsed="false">
      <c r="A271" s="0" t="n">
        <f aca="false">Loan_Sample!A251</f>
        <v>7113</v>
      </c>
      <c r="B271" s="0" t="n">
        <f aca="false">Loan_Sample!U251</f>
        <v>182540.17</v>
      </c>
      <c r="C271" s="0" t="n">
        <f aca="false">Loan_Sample!K251+Inputs!$B$26</f>
        <v>3.92307686805725</v>
      </c>
      <c r="D271" s="0" t="n">
        <f aca="false">Loan_Sample!L251+Inputs!$B$26</f>
        <v>-0.276922941207886</v>
      </c>
      <c r="E271" s="0" t="n">
        <f aca="false">Loan_Sample!E251/(1+Inputs!$B$25/100)</f>
        <v>81.2892532348633</v>
      </c>
      <c r="F271" s="0" t="n">
        <f aca="false">Loan_Sample!H251-Inputs!$B$24/100</f>
        <v>0.0976665019989014</v>
      </c>
      <c r="G271" s="0" t="n">
        <f aca="false">IF(ISNUMBER(C271),INDEX(Scorecard!$D$54:$D$61,SUMPRODUCT(--(Scorecard!$G$54:$G$60&lt;C271))+1),Scorecard!$D$62)</f>
        <v>0.489050497890326</v>
      </c>
      <c r="H271" s="0" t="n">
        <f aca="false">IF(ISNUMBER(D271),INDEX(Scorecard!$D$63:$D$68,SUMPRODUCT(--(Scorecard!$G$63:$G$67&lt;D271))+1),Scorecard!$D$69)</f>
        <v>0.322484508656054</v>
      </c>
      <c r="I271" s="0" t="n">
        <f aca="false">IF(ISNUMBER(E271),INDEX(Scorecard!$D$19:$D$26,SUMPRODUCT(--(Scorecard!$G$19:$G$25&lt;E271))+1),Scorecard!$D$27)</f>
        <v>-0.0341578513653732</v>
      </c>
      <c r="J271" s="0" t="n">
        <f aca="false">IF(ISNUMBER(F271),INDEX(Scorecard!$D$37:$D$44,SUMPRODUCT(--(Scorecard!$G$37:$G$43&lt;F271))+1),Scorecard!$D$45)</f>
        <v>0.102184252677548</v>
      </c>
      <c r="K271" s="0" t="n">
        <f aca="false">Inputs!$B$10+Scorecard!$J$5*Loan_Sample!Y251+Scorecard!$J$6*Loan_Sample!Z251+Scorecard!$J$7*I271+Scorecard!$J$8*Loan_Sample!AB251+Scorecard!$J$9*J271+Scorecard!$J$10*Loan_Sample!AD251+Scorecard!$J$11*G271+Scorecard!$J$12*H271</f>
        <v>-4.68245822055145</v>
      </c>
      <c r="L271" s="0" t="n">
        <f aca="false">MIN(1-Inputs!$B$13,MAX(Inputs!$B$13,1/(1+EXP(-(Inputs!$B$11*K271+Inputs!$B$12)))))</f>
        <v>0.0082565603934313</v>
      </c>
      <c r="M271" s="0" t="n">
        <f aca="false">Loan_Sample!AH251*Inputs!$B$4*B271</f>
        <v>527.503878241276</v>
      </c>
      <c r="N271" s="0" t="n">
        <f aca="false">L271*Inputs!$B$4*B271</f>
        <v>527.503878241276</v>
      </c>
      <c r="O271" s="0" t="n">
        <f aca="false">Inputs!$B$37+Inputs!$B$38*MAX(Loan_Sample!H251-Inputs!$C$38,0)+Inputs!$B$39*MAX(Loan_Sample!H251-Inputs!$C$39,0)+Inputs!$B$40*MAX(Loan_Sample!H251-Inputs!$C$40,0)+Inputs!$B$41*MAX(Loan_Sample!H251-Inputs!$C$41,0)+Inputs!$B$42*Inputs!$B$14+Inputs!$B$43*MIN(Loan_Sample!I251/Inputs!$B$17,1)+Inputs!$B$44*MIN(Loan_Sample!E251,Inputs!$B$18)+Inputs!$B$45*Loan_Sample!C251</f>
        <v>-5.33319487283737</v>
      </c>
      <c r="P271" s="0" t="n">
        <f aca="false">MIN(1-Inputs!$B$13,MAX(Inputs!$B$13,1/(1+EXP(-(Inputs!$B$15*O271+Inputs!$B$16)))))</f>
        <v>0.00353793350858306</v>
      </c>
      <c r="Q271" s="0" t="n">
        <f aca="false">Inputs!$B$37+Inputs!$B$38*MAX(F271-Inputs!$C$38,0)+Inputs!$B$39*MAX(F271-Inputs!$C$39,0)+Inputs!$B$40*MAX(F271-Inputs!$C$40,0)+Inputs!$B$41*MAX(F271-Inputs!$C$41,0)+Inputs!$B$42*Inputs!$B$14+Inputs!$B$43*MIN(Loan_Sample!I251/Inputs!$B$17,1)+Inputs!$B$44*MIN(E271,Inputs!$B$18)+Inputs!$B$45*Loan_Sample!C251</f>
        <v>-5.33319487283737</v>
      </c>
      <c r="R271" s="0" t="n">
        <f aca="false">MIN(1-Inputs!$B$13,MAX(Inputs!$B$13,1/(1+EXP(-(Inputs!$B$15*Q271+Inputs!$B$16)))))</f>
        <v>0.00353793350858306</v>
      </c>
    </row>
    <row r="272" customFormat="false" ht="15" hidden="false" customHeight="false" outlineLevel="0" collapsed="false">
      <c r="A272" s="0" t="n">
        <f aca="false">Loan_Sample!A252</f>
        <v>7165</v>
      </c>
      <c r="B272" s="0" t="n">
        <f aca="false">Loan_Sample!U252</f>
        <v>211817.2</v>
      </c>
      <c r="C272" s="0" t="n">
        <f aca="false">Loan_Sample!K252+Inputs!$B$26</f>
        <v>9.03333377838135</v>
      </c>
      <c r="D272" s="0" t="n">
        <f aca="false">Loan_Sample!L252+Inputs!$B$26</f>
        <v>5.07179546356201</v>
      </c>
      <c r="E272" s="0" t="n">
        <f aca="false">Loan_Sample!E252/(1+Inputs!$B$25/100)</f>
        <v>79.3839416503906</v>
      </c>
      <c r="F272" s="0" t="n">
        <f aca="false">Loan_Sample!H252-Inputs!$B$24/100</f>
        <v>0.4246666431427</v>
      </c>
      <c r="G272" s="0" t="n">
        <f aca="false">IF(ISNUMBER(C272),INDEX(Scorecard!$D$54:$D$61,SUMPRODUCT(--(Scorecard!$G$54:$G$60&lt;C272))+1),Scorecard!$D$62)</f>
        <v>-0.541917179454542</v>
      </c>
      <c r="H272" s="0" t="n">
        <f aca="false">IF(ISNUMBER(D272),INDEX(Scorecard!$D$63:$D$68,SUMPRODUCT(--(Scorecard!$G$63:$G$67&lt;D272))+1),Scorecard!$D$69)</f>
        <v>0.322484508656054</v>
      </c>
      <c r="I272" s="0" t="n">
        <f aca="false">IF(ISNUMBER(E272),INDEX(Scorecard!$D$19:$D$26,SUMPRODUCT(--(Scorecard!$G$19:$G$25&lt;E272))+1),Scorecard!$D$27)</f>
        <v>-0.0341578513653732</v>
      </c>
      <c r="J272" s="0" t="n">
        <f aca="false">IF(ISNUMBER(F272),INDEX(Scorecard!$D$37:$D$44,SUMPRODUCT(--(Scorecard!$G$37:$G$43&lt;F272))+1),Scorecard!$D$45)</f>
        <v>-0.271229676926091</v>
      </c>
      <c r="K272" s="0" t="n">
        <f aca="false">Inputs!$B$10+Scorecard!$J$5*Loan_Sample!Y252+Scorecard!$J$6*Loan_Sample!Z252+Scorecard!$J$7*I272+Scorecard!$J$8*Loan_Sample!AB252+Scorecard!$J$9*J272+Scorecard!$J$10*Loan_Sample!AD252+Scorecard!$J$11*G272+Scorecard!$J$12*H272</f>
        <v>-5.1816601895749</v>
      </c>
      <c r="L272" s="0" t="n">
        <f aca="false">MIN(1-Inputs!$B$13,MAX(Inputs!$B$13,1/(1+EXP(-(Inputs!$B$11*K272+Inputs!$B$12)))))</f>
        <v>0.00486568746875808</v>
      </c>
      <c r="M272" s="0" t="n">
        <f aca="false">Loan_Sample!AH252*Inputs!$B$4*B272</f>
        <v>360.722703497598</v>
      </c>
      <c r="N272" s="0" t="n">
        <f aca="false">L272*Inputs!$B$4*B272</f>
        <v>360.722703497598</v>
      </c>
      <c r="O272" s="0" t="n">
        <f aca="false">Inputs!$B$37+Inputs!$B$38*MAX(Loan_Sample!H252-Inputs!$C$38,0)+Inputs!$B$39*MAX(Loan_Sample!H252-Inputs!$C$39,0)+Inputs!$B$40*MAX(Loan_Sample!H252-Inputs!$C$40,0)+Inputs!$B$41*MAX(Loan_Sample!H252-Inputs!$C$41,0)+Inputs!$B$42*Inputs!$B$14+Inputs!$B$43*MIN(Loan_Sample!I252/Inputs!$B$17,1)+Inputs!$B$44*MIN(Loan_Sample!E252,Inputs!$B$18)+Inputs!$B$45*Loan_Sample!C252</f>
        <v>-4.83301893115679</v>
      </c>
      <c r="P272" s="0" t="n">
        <f aca="false">MIN(1-Inputs!$B$13,MAX(Inputs!$B$13,1/(1+EXP(-(Inputs!$B$15*O272+Inputs!$B$16)))))</f>
        <v>0.00623037438798961</v>
      </c>
      <c r="Q272" s="0" t="n">
        <f aca="false">Inputs!$B$37+Inputs!$B$38*MAX(F272-Inputs!$C$38,0)+Inputs!$B$39*MAX(F272-Inputs!$C$39,0)+Inputs!$B$40*MAX(F272-Inputs!$C$40,0)+Inputs!$B$41*MAX(F272-Inputs!$C$41,0)+Inputs!$B$42*Inputs!$B$14+Inputs!$B$43*MIN(Loan_Sample!I252/Inputs!$B$17,1)+Inputs!$B$44*MIN(E272,Inputs!$B$18)+Inputs!$B$45*Loan_Sample!C252</f>
        <v>-4.83301893115679</v>
      </c>
      <c r="R272" s="0" t="n">
        <f aca="false">MIN(1-Inputs!$B$13,MAX(Inputs!$B$13,1/(1+EXP(-(Inputs!$B$15*Q272+Inputs!$B$16)))))</f>
        <v>0.00623037438798961</v>
      </c>
    </row>
    <row r="273" customFormat="false" ht="15" hidden="false" customHeight="false" outlineLevel="0" collapsed="false">
      <c r="A273" s="0" t="n">
        <f aca="false">Loan_Sample!A253</f>
        <v>7174</v>
      </c>
      <c r="B273" s="0" t="n">
        <f aca="false">Loan_Sample!U253</f>
        <v>89354.375</v>
      </c>
      <c r="C273" s="0" t="n">
        <f aca="false">Loan_Sample!K253+Inputs!$B$26</f>
        <v>4.42307710647583</v>
      </c>
      <c r="D273" s="0" t="n">
        <f aca="false">Loan_Sample!L253+Inputs!$B$26</f>
        <v>-0.276922702789307</v>
      </c>
      <c r="E273" s="0" t="n">
        <f aca="false">Loan_Sample!E253/(1+Inputs!$B$25/100)</f>
        <v>53.4648132324219</v>
      </c>
      <c r="F273" s="0" t="n">
        <f aca="false">Loan_Sample!H253-Inputs!$B$24/100</f>
        <v>-0.139333486557007</v>
      </c>
      <c r="G273" s="0" t="n">
        <f aca="false">IF(ISNUMBER(C273),INDEX(Scorecard!$D$54:$D$61,SUMPRODUCT(--(Scorecard!$G$54:$G$60&lt;C273))+1),Scorecard!$D$62)</f>
        <v>0.409483001259379</v>
      </c>
      <c r="H273" s="0" t="n">
        <f aca="false">IF(ISNUMBER(D273),INDEX(Scorecard!$D$63:$D$68,SUMPRODUCT(--(Scorecard!$G$63:$G$67&lt;D273))+1),Scorecard!$D$69)</f>
        <v>0.322484508656054</v>
      </c>
      <c r="I273" s="0" t="n">
        <f aca="false">IF(ISNUMBER(E273),INDEX(Scorecard!$D$19:$D$26,SUMPRODUCT(--(Scorecard!$G$19:$G$25&lt;E273))+1),Scorecard!$D$27)</f>
        <v>0.57899015159425</v>
      </c>
      <c r="J273" s="0" t="n">
        <f aca="false">IF(ISNUMBER(F273),INDEX(Scorecard!$D$37:$D$44,SUMPRODUCT(--(Scorecard!$G$37:$G$43&lt;F273))+1),Scorecard!$D$45)</f>
        <v>0.330501541082344</v>
      </c>
      <c r="K273" s="0" t="n">
        <f aca="false">Inputs!$B$10+Scorecard!$J$5*Loan_Sample!Y253+Scorecard!$J$6*Loan_Sample!Z253+Scorecard!$J$7*I273+Scorecard!$J$8*Loan_Sample!AB253+Scorecard!$J$9*J273+Scorecard!$J$10*Loan_Sample!AD253+Scorecard!$J$11*G273+Scorecard!$J$12*H273</f>
        <v>-6.42702864692816</v>
      </c>
      <c r="L273" s="0" t="n">
        <f aca="false">MIN(1-Inputs!$B$13,MAX(Inputs!$B$13,1/(1+EXP(-(Inputs!$B$11*K273+Inputs!$B$12)))))</f>
        <v>0.00129442654352778</v>
      </c>
      <c r="M273" s="0" t="n">
        <f aca="false">Loan_Sample!AH253*Inputs!$B$4*B273</f>
        <v>40.4819361731171</v>
      </c>
      <c r="N273" s="0" t="n">
        <f aca="false">L273*Inputs!$B$4*B273</f>
        <v>40.4819361731171</v>
      </c>
      <c r="O273" s="0" t="n">
        <f aca="false">Inputs!$B$37+Inputs!$B$38*MAX(Loan_Sample!H253-Inputs!$C$38,0)+Inputs!$B$39*MAX(Loan_Sample!H253-Inputs!$C$39,0)+Inputs!$B$40*MAX(Loan_Sample!H253-Inputs!$C$40,0)+Inputs!$B$41*MAX(Loan_Sample!H253-Inputs!$C$41,0)+Inputs!$B$42*Inputs!$B$14+Inputs!$B$43*MIN(Loan_Sample!I253/Inputs!$B$17,1)+Inputs!$B$44*MIN(Loan_Sample!E253,Inputs!$B$18)+Inputs!$B$45*Loan_Sample!C253</f>
        <v>-5.37853974707426</v>
      </c>
      <c r="P273" s="0" t="n">
        <f aca="false">MIN(1-Inputs!$B$13,MAX(Inputs!$B$13,1/(1+EXP(-(Inputs!$B$15*O273+Inputs!$B$16)))))</f>
        <v>0.00336077829841725</v>
      </c>
      <c r="Q273" s="0" t="n">
        <f aca="false">Inputs!$B$37+Inputs!$B$38*MAX(F273-Inputs!$C$38,0)+Inputs!$B$39*MAX(F273-Inputs!$C$39,0)+Inputs!$B$40*MAX(F273-Inputs!$C$40,0)+Inputs!$B$41*MAX(F273-Inputs!$C$41,0)+Inputs!$B$42*Inputs!$B$14+Inputs!$B$43*MIN(Loan_Sample!I253/Inputs!$B$17,1)+Inputs!$B$44*MIN(E273,Inputs!$B$18)+Inputs!$B$45*Loan_Sample!C253</f>
        <v>-5.37853974707426</v>
      </c>
      <c r="R273" s="0" t="n">
        <f aca="false">MIN(1-Inputs!$B$13,MAX(Inputs!$B$13,1/(1+EXP(-(Inputs!$B$15*Q273+Inputs!$B$16)))))</f>
        <v>0.00336077829841725</v>
      </c>
    </row>
    <row r="274" customFormat="false" ht="15" hidden="false" customHeight="false" outlineLevel="0" collapsed="false">
      <c r="A274" s="0" t="n">
        <f aca="false">Loan_Sample!A254</f>
        <v>7175</v>
      </c>
      <c r="B274" s="0" t="n">
        <f aca="false">Loan_Sample!U254</f>
        <v>513518.3</v>
      </c>
      <c r="C274" s="0" t="n">
        <f aca="false">Loan_Sample!K254+Inputs!$B$26</f>
        <v>6.13333320617676</v>
      </c>
      <c r="D274" s="0" t="n">
        <f aca="false">Loan_Sample!L254+Inputs!$B$26</f>
        <v>-3.5</v>
      </c>
      <c r="E274" s="0" t="n">
        <f aca="false">Loan_Sample!E254/(1+Inputs!$B$25/100)</f>
        <v>78.921272277832</v>
      </c>
      <c r="F274" s="0" t="n">
        <f aca="false">Loan_Sample!H254-Inputs!$B$24/100</f>
        <v>0.0363333225250244</v>
      </c>
      <c r="G274" s="0" t="n">
        <f aca="false">IF(ISNUMBER(C274),INDEX(Scorecard!$D$54:$D$61,SUMPRODUCT(--(Scorecard!$G$54:$G$60&lt;C274))+1),Scorecard!$D$62)</f>
        <v>0.0151758992857273</v>
      </c>
      <c r="H274" s="0" t="n">
        <f aca="false">IF(ISNUMBER(D274),INDEX(Scorecard!$D$63:$D$68,SUMPRODUCT(--(Scorecard!$G$63:$G$67&lt;D274))+1),Scorecard!$D$69)</f>
        <v>-0.340582194386522</v>
      </c>
      <c r="I274" s="0" t="n">
        <f aca="false">IF(ISNUMBER(E274),INDEX(Scorecard!$D$19:$D$26,SUMPRODUCT(--(Scorecard!$G$19:$G$25&lt;E274))+1),Scorecard!$D$27)</f>
        <v>-0.0341578513653732</v>
      </c>
      <c r="J274" s="0" t="n">
        <f aca="false">IF(ISNUMBER(F274),INDEX(Scorecard!$D$37:$D$44,SUMPRODUCT(--(Scorecard!$G$37:$G$43&lt;F274))+1),Scorecard!$D$45)</f>
        <v>0.330501541082344</v>
      </c>
      <c r="K274" s="0" t="n">
        <f aca="false">Inputs!$B$10+Scorecard!$J$5*Loan_Sample!Y254+Scorecard!$J$6*Loan_Sample!Z254+Scorecard!$J$7*I274+Scorecard!$J$8*Loan_Sample!AB254+Scorecard!$J$9*J274+Scorecard!$J$10*Loan_Sample!AD254+Scorecard!$J$11*G274+Scorecard!$J$12*H274</f>
        <v>-5.09630615764715</v>
      </c>
      <c r="L274" s="0" t="n">
        <f aca="false">MIN(1-Inputs!$B$13,MAX(Inputs!$B$13,1/(1+EXP(-(Inputs!$B$11*K274+Inputs!$B$12)))))</f>
        <v>0.00532675870106378</v>
      </c>
      <c r="M274" s="0" t="n">
        <f aca="false">Loan_Sample!AH254*Inputs!$B$4*B274</f>
        <v>957.385825438168</v>
      </c>
      <c r="N274" s="0" t="n">
        <f aca="false">L274*Inputs!$B$4*B274</f>
        <v>957.385825438168</v>
      </c>
      <c r="O274" s="0" t="n">
        <f aca="false">Inputs!$B$37+Inputs!$B$38*MAX(Loan_Sample!H254-Inputs!$C$38,0)+Inputs!$B$39*MAX(Loan_Sample!H254-Inputs!$C$39,0)+Inputs!$B$40*MAX(Loan_Sample!H254-Inputs!$C$40,0)+Inputs!$B$41*MAX(Loan_Sample!H254-Inputs!$C$41,0)+Inputs!$B$42*Inputs!$B$14+Inputs!$B$43*MIN(Loan_Sample!I254/Inputs!$B$17,1)+Inputs!$B$44*MIN(Loan_Sample!E254,Inputs!$B$18)+Inputs!$B$45*Loan_Sample!C254</f>
        <v>-6.16986008392302</v>
      </c>
      <c r="P274" s="0" t="n">
        <f aca="false">MIN(1-Inputs!$B$13,MAX(Inputs!$B$13,1/(1+EXP(-(Inputs!$B$15*O274+Inputs!$B$16)))))</f>
        <v>0.00136970662169284</v>
      </c>
      <c r="Q274" s="0" t="n">
        <f aca="false">Inputs!$B$37+Inputs!$B$38*MAX(F274-Inputs!$C$38,0)+Inputs!$B$39*MAX(F274-Inputs!$C$39,0)+Inputs!$B$40*MAX(F274-Inputs!$C$40,0)+Inputs!$B$41*MAX(F274-Inputs!$C$41,0)+Inputs!$B$42*Inputs!$B$14+Inputs!$B$43*MIN(Loan_Sample!I254/Inputs!$B$17,1)+Inputs!$B$44*MIN(E274,Inputs!$B$18)+Inputs!$B$45*Loan_Sample!C254</f>
        <v>-6.16986008392302</v>
      </c>
      <c r="R274" s="0" t="n">
        <f aca="false">MIN(1-Inputs!$B$13,MAX(Inputs!$B$13,1/(1+EXP(-(Inputs!$B$15*Q274+Inputs!$B$16)))))</f>
        <v>0.00136970662169284</v>
      </c>
    </row>
    <row r="275" customFormat="false" ht="15" hidden="false" customHeight="false" outlineLevel="0" collapsed="false">
      <c r="A275" s="0" t="n">
        <f aca="false">Loan_Sample!A255</f>
        <v>7181</v>
      </c>
      <c r="B275" s="0" t="n">
        <f aca="false">Loan_Sample!U255</f>
        <v>158400.66</v>
      </c>
      <c r="C275" s="0" t="n">
        <f aca="false">Loan_Sample!K255+Inputs!$B$26</f>
        <v>9.63333320617676</v>
      </c>
      <c r="D275" s="0" t="n">
        <f aca="false">Loan_Sample!L255+Inputs!$B$26</f>
        <v>5.0717945098877</v>
      </c>
      <c r="E275" s="0" t="n">
        <f aca="false">Loan_Sample!E255/(1+Inputs!$B$25/100)</f>
        <v>62.6131706237793</v>
      </c>
      <c r="F275" s="0" t="n">
        <f aca="false">Loan_Sample!H255-Inputs!$B$24/100</f>
        <v>1.10166668891907</v>
      </c>
      <c r="G275" s="0" t="n">
        <f aca="false">IF(ISNUMBER(C275),INDEX(Scorecard!$D$54:$D$61,SUMPRODUCT(--(Scorecard!$G$54:$G$60&lt;C275))+1),Scorecard!$D$62)</f>
        <v>-0.541917179454542</v>
      </c>
      <c r="H275" s="0" t="n">
        <f aca="false">IF(ISNUMBER(D275),INDEX(Scorecard!$D$63:$D$68,SUMPRODUCT(--(Scorecard!$G$63:$G$67&lt;D275))+1),Scorecard!$D$69)</f>
        <v>0.322484508656054</v>
      </c>
      <c r="I275" s="0" t="n">
        <f aca="false">IF(ISNUMBER(E275),INDEX(Scorecard!$D$19:$D$26,SUMPRODUCT(--(Scorecard!$G$19:$G$25&lt;E275))+1),Scorecard!$D$27)</f>
        <v>0.233621608745691</v>
      </c>
      <c r="J275" s="0" t="n">
        <f aca="false">IF(ISNUMBER(F275),INDEX(Scorecard!$D$37:$D$44,SUMPRODUCT(--(Scorecard!$G$37:$G$43&lt;F275))+1),Scorecard!$D$45)</f>
        <v>-0.975503570149195</v>
      </c>
      <c r="K275" s="0" t="n">
        <f aca="false">Inputs!$B$10+Scorecard!$J$5*Loan_Sample!Y255+Scorecard!$J$6*Loan_Sample!Z255+Scorecard!$J$7*I275+Scorecard!$J$8*Loan_Sample!AB255+Scorecard!$J$9*J275+Scorecard!$J$10*Loan_Sample!AD255+Scorecard!$J$11*G275+Scorecard!$J$12*H275</f>
        <v>-4.47944005931241</v>
      </c>
      <c r="L275" s="0" t="n">
        <f aca="false">MIN(1-Inputs!$B$13,MAX(Inputs!$B$13,1/(1+EXP(-(Inputs!$B$11*K275+Inputs!$B$12)))))</f>
        <v>0.0102313675841473</v>
      </c>
      <c r="M275" s="0" t="n">
        <f aca="false">Loan_Sample!AH255*Inputs!$B$4*B275</f>
        <v>567.22938231104</v>
      </c>
      <c r="N275" s="0" t="n">
        <f aca="false">L275*Inputs!$B$4*B275</f>
        <v>567.22938231104</v>
      </c>
      <c r="O275" s="0" t="n">
        <f aca="false">Inputs!$B$37+Inputs!$B$38*MAX(Loan_Sample!H255-Inputs!$C$38,0)+Inputs!$B$39*MAX(Loan_Sample!H255-Inputs!$C$39,0)+Inputs!$B$40*MAX(Loan_Sample!H255-Inputs!$C$40,0)+Inputs!$B$41*MAX(Loan_Sample!H255-Inputs!$C$41,0)+Inputs!$B$42*Inputs!$B$14+Inputs!$B$43*MIN(Loan_Sample!I255/Inputs!$B$17,1)+Inputs!$B$44*MIN(Loan_Sample!E255,Inputs!$B$18)+Inputs!$B$45*Loan_Sample!C255</f>
        <v>-3.22294749235619</v>
      </c>
      <c r="P275" s="0" t="n">
        <f aca="false">MIN(1-Inputs!$B$13,MAX(Inputs!$B$13,1/(1+EXP(-(Inputs!$B$15*O275+Inputs!$B$16)))))</f>
        <v>0.0376247587532952</v>
      </c>
      <c r="Q275" s="0" t="n">
        <f aca="false">Inputs!$B$37+Inputs!$B$38*MAX(F275-Inputs!$C$38,0)+Inputs!$B$39*MAX(F275-Inputs!$C$39,0)+Inputs!$B$40*MAX(F275-Inputs!$C$40,0)+Inputs!$B$41*MAX(F275-Inputs!$C$41,0)+Inputs!$B$42*Inputs!$B$14+Inputs!$B$43*MIN(Loan_Sample!I255/Inputs!$B$17,1)+Inputs!$B$44*MIN(E275,Inputs!$B$18)+Inputs!$B$45*Loan_Sample!C255</f>
        <v>-3.22294749235619</v>
      </c>
      <c r="R275" s="0" t="n">
        <f aca="false">MIN(1-Inputs!$B$13,MAX(Inputs!$B$13,1/(1+EXP(-(Inputs!$B$15*Q275+Inputs!$B$16)))))</f>
        <v>0.0376247587532952</v>
      </c>
    </row>
    <row r="276" customFormat="false" ht="15" hidden="false" customHeight="false" outlineLevel="0" collapsed="false">
      <c r="A276" s="0" t="n">
        <f aca="false">Loan_Sample!A256</f>
        <v>7200</v>
      </c>
      <c r="B276" s="0" t="n">
        <f aca="false">Loan_Sample!U256</f>
        <v>70407.516</v>
      </c>
      <c r="C276" s="0" t="n">
        <f aca="false">Loan_Sample!K256+Inputs!$B$26</f>
        <v>8.53333377838135</v>
      </c>
      <c r="D276" s="0" t="n">
        <f aca="false">Loan_Sample!L256+Inputs!$B$26</f>
        <v>5.07179546356201</v>
      </c>
      <c r="E276" s="0" t="n">
        <f aca="false">Loan_Sample!E256/(1+Inputs!$B$25/100)</f>
        <v>59.9917526245117</v>
      </c>
      <c r="F276" s="0" t="n">
        <f aca="false">Loan_Sample!H256-Inputs!$B$24/100</f>
        <v>1.1416666507721</v>
      </c>
      <c r="G276" s="0" t="n">
        <f aca="false">IF(ISNUMBER(C276),INDEX(Scorecard!$D$54:$D$61,SUMPRODUCT(--(Scorecard!$G$54:$G$60&lt;C276))+1),Scorecard!$D$62)</f>
        <v>-0.541917179454542</v>
      </c>
      <c r="H276" s="0" t="n">
        <f aca="false">IF(ISNUMBER(D276),INDEX(Scorecard!$D$63:$D$68,SUMPRODUCT(--(Scorecard!$G$63:$G$67&lt;D276))+1),Scorecard!$D$69)</f>
        <v>0.322484508656054</v>
      </c>
      <c r="I276" s="0" t="n">
        <f aca="false">IF(ISNUMBER(E276),INDEX(Scorecard!$D$19:$D$26,SUMPRODUCT(--(Scorecard!$G$19:$G$25&lt;E276))+1),Scorecard!$D$27)</f>
        <v>0.267179331770092</v>
      </c>
      <c r="J276" s="0" t="n">
        <f aca="false">IF(ISNUMBER(F276),INDEX(Scorecard!$D$37:$D$44,SUMPRODUCT(--(Scorecard!$G$37:$G$43&lt;F276))+1),Scorecard!$D$45)</f>
        <v>-0.975503570149195</v>
      </c>
      <c r="K276" s="0" t="n">
        <f aca="false">Inputs!$B$10+Scorecard!$J$5*Loan_Sample!Y256+Scorecard!$J$6*Loan_Sample!Z256+Scorecard!$J$7*I276+Scorecard!$J$8*Loan_Sample!AB256+Scorecard!$J$9*J276+Scorecard!$J$10*Loan_Sample!AD256+Scorecard!$J$11*G276+Scorecard!$J$12*H276</f>
        <v>-3.5866263932603</v>
      </c>
      <c r="L276" s="0" t="n">
        <f aca="false">MIN(1-Inputs!$B$13,MAX(Inputs!$B$13,1/(1+EXP(-(Inputs!$B$11*K276+Inputs!$B$12)))))</f>
        <v>0.026080034931637</v>
      </c>
      <c r="M276" s="0" t="n">
        <f aca="false">Loan_Sample!AH256*Inputs!$B$4*B276</f>
        <v>642.680666855427</v>
      </c>
      <c r="N276" s="0" t="n">
        <f aca="false">L276*Inputs!$B$4*B276</f>
        <v>642.680666855427</v>
      </c>
      <c r="O276" s="0" t="n">
        <f aca="false">Inputs!$B$37+Inputs!$B$38*MAX(Loan_Sample!H256-Inputs!$C$38,0)+Inputs!$B$39*MAX(Loan_Sample!H256-Inputs!$C$39,0)+Inputs!$B$40*MAX(Loan_Sample!H256-Inputs!$C$40,0)+Inputs!$B$41*MAX(Loan_Sample!H256-Inputs!$C$41,0)+Inputs!$B$42*Inputs!$B$14+Inputs!$B$43*MIN(Loan_Sample!I256/Inputs!$B$17,1)+Inputs!$B$44*MIN(Loan_Sample!E256,Inputs!$B$18)+Inputs!$B$45*Loan_Sample!C256</f>
        <v>-3.32671861678318</v>
      </c>
      <c r="P276" s="0" t="n">
        <f aca="false">MIN(1-Inputs!$B$13,MAX(Inputs!$B$13,1/(1+EXP(-(Inputs!$B$15*O276+Inputs!$B$16)))))</f>
        <v>0.0335786656077997</v>
      </c>
      <c r="Q276" s="0" t="n">
        <f aca="false">Inputs!$B$37+Inputs!$B$38*MAX(F276-Inputs!$C$38,0)+Inputs!$B$39*MAX(F276-Inputs!$C$39,0)+Inputs!$B$40*MAX(F276-Inputs!$C$40,0)+Inputs!$B$41*MAX(F276-Inputs!$C$41,0)+Inputs!$B$42*Inputs!$B$14+Inputs!$B$43*MIN(Loan_Sample!I256/Inputs!$B$17,1)+Inputs!$B$44*MIN(E276,Inputs!$B$18)+Inputs!$B$45*Loan_Sample!C256</f>
        <v>-3.32671861678318</v>
      </c>
      <c r="R276" s="0" t="n">
        <f aca="false">MIN(1-Inputs!$B$13,MAX(Inputs!$B$13,1/(1+EXP(-(Inputs!$B$15*Q276+Inputs!$B$16)))))</f>
        <v>0.0335786656077997</v>
      </c>
    </row>
    <row r="277" customFormat="false" ht="15" hidden="false" customHeight="false" outlineLevel="0" collapsed="false">
      <c r="A277" s="0" t="n">
        <f aca="false">Loan_Sample!A257</f>
        <v>7253</v>
      </c>
      <c r="B277" s="0" t="n">
        <f aca="false">Loan_Sample!U257</f>
        <v>194954</v>
      </c>
      <c r="C277" s="0" t="n">
        <f aca="false">Loan_Sample!K257+Inputs!$B$26</f>
        <v>4.09999990463257</v>
      </c>
      <c r="D277" s="0" t="n">
        <f aca="false">Loan_Sample!L257+Inputs!$B$26</f>
        <v>-0.208333492279053</v>
      </c>
      <c r="E277" s="0" t="n">
        <f aca="false">Loan_Sample!E257/(1+Inputs!$B$25/100)</f>
        <v>68.3193359375</v>
      </c>
      <c r="F277" s="0" t="n">
        <f aca="false">Loan_Sample!H257-Inputs!$B$24/100</f>
        <v>-3.56133317947388</v>
      </c>
      <c r="G277" s="0" t="n">
        <f aca="false">IF(ISNUMBER(C277),INDEX(Scorecard!$D$54:$D$61,SUMPRODUCT(--(Scorecard!$G$54:$G$60&lt;C277))+1),Scorecard!$D$62)</f>
        <v>0.489050497890326</v>
      </c>
      <c r="H277" s="0" t="n">
        <f aca="false">IF(ISNUMBER(D277),INDEX(Scorecard!$D$63:$D$68,SUMPRODUCT(--(Scorecard!$G$63:$G$67&lt;D277))+1),Scorecard!$D$69)</f>
        <v>0.322484508656054</v>
      </c>
      <c r="I277" s="0" t="n">
        <f aca="false">IF(ISNUMBER(E277),INDEX(Scorecard!$D$19:$D$26,SUMPRODUCT(--(Scorecard!$G$19:$G$25&lt;E277))+1),Scorecard!$D$27)</f>
        <v>0.0530843085177338</v>
      </c>
      <c r="J277" s="0" t="n">
        <f aca="false">IF(ISNUMBER(F277),INDEX(Scorecard!$D$37:$D$44,SUMPRODUCT(--(Scorecard!$G$37:$G$43&lt;F277))+1),Scorecard!$D$45)</f>
        <v>1.35057635045042</v>
      </c>
      <c r="K277" s="0" t="n">
        <f aca="false">Inputs!$B$10+Scorecard!$J$5*Loan_Sample!Y257+Scorecard!$J$6*Loan_Sample!Z257+Scorecard!$J$7*I277+Scorecard!$J$8*Loan_Sample!AB257+Scorecard!$J$9*J277+Scorecard!$J$10*Loan_Sample!AD257+Scorecard!$J$11*G277+Scorecard!$J$12*H277</f>
        <v>-5.30746606647871</v>
      </c>
      <c r="L277" s="0" t="n">
        <f aca="false">MIN(1-Inputs!$B$13,MAX(Inputs!$B$13,1/(1+EXP(-(Inputs!$B$11*K277+Inputs!$B$12)))))</f>
        <v>0.00425754939625403</v>
      </c>
      <c r="M277" s="0" t="n">
        <f aca="false">Loan_Sample!AH257*Inputs!$B$4*B277</f>
        <v>290.509199749058</v>
      </c>
      <c r="N277" s="0" t="n">
        <f aca="false">L277*Inputs!$B$4*B277</f>
        <v>290.509199749058</v>
      </c>
      <c r="O277" s="0" t="n">
        <f aca="false">Inputs!$B$37+Inputs!$B$38*MAX(Loan_Sample!H257-Inputs!$C$38,0)+Inputs!$B$39*MAX(Loan_Sample!H257-Inputs!$C$39,0)+Inputs!$B$40*MAX(Loan_Sample!H257-Inputs!$C$40,0)+Inputs!$B$41*MAX(Loan_Sample!H257-Inputs!$C$41,0)+Inputs!$B$42*Inputs!$B$14+Inputs!$B$43*MIN(Loan_Sample!I257/Inputs!$B$17,1)+Inputs!$B$44*MIN(Loan_Sample!E257,Inputs!$B$18)+Inputs!$B$45*Loan_Sample!C257</f>
        <v>-5.52562441747723</v>
      </c>
      <c r="P277" s="0" t="n">
        <f aca="false">MIN(1-Inputs!$B$13,MAX(Inputs!$B$13,1/(1+EXP(-(Inputs!$B$15*O277+Inputs!$B$16)))))</f>
        <v>0.00284477663360746</v>
      </c>
      <c r="Q277" s="0" t="n">
        <f aca="false">Inputs!$B$37+Inputs!$B$38*MAX(F277-Inputs!$C$38,0)+Inputs!$B$39*MAX(F277-Inputs!$C$39,0)+Inputs!$B$40*MAX(F277-Inputs!$C$40,0)+Inputs!$B$41*MAX(F277-Inputs!$C$41,0)+Inputs!$B$42*Inputs!$B$14+Inputs!$B$43*MIN(Loan_Sample!I257/Inputs!$B$17,1)+Inputs!$B$44*MIN(E277,Inputs!$B$18)+Inputs!$B$45*Loan_Sample!C257</f>
        <v>-5.52562441747723</v>
      </c>
      <c r="R277" s="0" t="n">
        <f aca="false">MIN(1-Inputs!$B$13,MAX(Inputs!$B$13,1/(1+EXP(-(Inputs!$B$15*Q277+Inputs!$B$16)))))</f>
        <v>0.00284477663360746</v>
      </c>
    </row>
    <row r="278" customFormat="false" ht="15" hidden="false" customHeight="false" outlineLevel="0" collapsed="false">
      <c r="A278" s="0" t="n">
        <f aca="false">Loan_Sample!A258</f>
        <v>7272</v>
      </c>
      <c r="B278" s="0" t="n">
        <f aca="false">Loan_Sample!U258</f>
        <v>596092.9</v>
      </c>
      <c r="C278" s="0" t="n">
        <f aca="false">Loan_Sample!K258+Inputs!$B$26</f>
        <v>4.0230770111084</v>
      </c>
      <c r="D278" s="0" t="n">
        <f aca="false">Loan_Sample!L258+Inputs!$B$26</f>
        <v>-0.276923179626465</v>
      </c>
      <c r="E278" s="0" t="n">
        <f aca="false">Loan_Sample!E258/(1+Inputs!$B$25/100)</f>
        <v>92.9187774658203</v>
      </c>
      <c r="F278" s="0" t="n">
        <f aca="false">Loan_Sample!H258-Inputs!$B$24/100</f>
        <v>0.243666410446167</v>
      </c>
      <c r="G278" s="0" t="n">
        <f aca="false">IF(ISNUMBER(C278),INDEX(Scorecard!$D$54:$D$61,SUMPRODUCT(--(Scorecard!$G$54:$G$60&lt;C278))+1),Scorecard!$D$62)</f>
        <v>0.489050497890326</v>
      </c>
      <c r="H278" s="0" t="n">
        <f aca="false">IF(ISNUMBER(D278),INDEX(Scorecard!$D$63:$D$68,SUMPRODUCT(--(Scorecard!$G$63:$G$67&lt;D278))+1),Scorecard!$D$69)</f>
        <v>0.322484508656054</v>
      </c>
      <c r="I278" s="0" t="n">
        <f aca="false">IF(ISNUMBER(E278),INDEX(Scorecard!$D$19:$D$26,SUMPRODUCT(--(Scorecard!$G$19:$G$25&lt;E278))+1),Scorecard!$D$27)</f>
        <v>-0.820992370602782</v>
      </c>
      <c r="J278" s="0" t="n">
        <f aca="false">IF(ISNUMBER(F278),INDEX(Scorecard!$D$37:$D$44,SUMPRODUCT(--(Scorecard!$G$37:$G$43&lt;F278))+1),Scorecard!$D$45)</f>
        <v>-0.0679520129233634</v>
      </c>
      <c r="K278" s="0" t="n">
        <f aca="false">Inputs!$B$10+Scorecard!$J$5*Loan_Sample!Y258+Scorecard!$J$6*Loan_Sample!Z258+Scorecard!$J$7*I278+Scorecard!$J$8*Loan_Sample!AB258+Scorecard!$J$9*J278+Scorecard!$J$10*Loan_Sample!AD258+Scorecard!$J$11*G278+Scorecard!$J$12*H278</f>
        <v>-4.61901407276852</v>
      </c>
      <c r="L278" s="0" t="n">
        <f aca="false">MIN(1-Inputs!$B$13,MAX(Inputs!$B$13,1/(1+EXP(-(Inputs!$B$11*K278+Inputs!$B$12)))))</f>
        <v>0.00882924988282609</v>
      </c>
      <c r="M278" s="0" t="n">
        <f aca="false">Loan_Sample!AH258*Inputs!$B$4*B278</f>
        <v>1842.06860861746</v>
      </c>
      <c r="N278" s="0" t="n">
        <f aca="false">L278*Inputs!$B$4*B278</f>
        <v>1842.06860861746</v>
      </c>
      <c r="O278" s="0" t="n">
        <f aca="false">Inputs!$B$37+Inputs!$B$38*MAX(Loan_Sample!H258-Inputs!$C$38,0)+Inputs!$B$39*MAX(Loan_Sample!H258-Inputs!$C$39,0)+Inputs!$B$40*MAX(Loan_Sample!H258-Inputs!$C$40,0)+Inputs!$B$41*MAX(Loan_Sample!H258-Inputs!$C$41,0)+Inputs!$B$42*Inputs!$B$14+Inputs!$B$43*MIN(Loan_Sample!I258/Inputs!$B$17,1)+Inputs!$B$44*MIN(Loan_Sample!E258,Inputs!$B$18)+Inputs!$B$45*Loan_Sample!C258</f>
        <v>-5.50177207434222</v>
      </c>
      <c r="P278" s="0" t="n">
        <f aca="false">MIN(1-Inputs!$B$13,MAX(Inputs!$B$13,1/(1+EXP(-(Inputs!$B$15*O278+Inputs!$B$16)))))</f>
        <v>0.00292274040841816</v>
      </c>
      <c r="Q278" s="0" t="n">
        <f aca="false">Inputs!$B$37+Inputs!$B$38*MAX(F278-Inputs!$C$38,0)+Inputs!$B$39*MAX(F278-Inputs!$C$39,0)+Inputs!$B$40*MAX(F278-Inputs!$C$40,0)+Inputs!$B$41*MAX(F278-Inputs!$C$41,0)+Inputs!$B$42*Inputs!$B$14+Inputs!$B$43*MIN(Loan_Sample!I258/Inputs!$B$17,1)+Inputs!$B$44*MIN(E278,Inputs!$B$18)+Inputs!$B$45*Loan_Sample!C258</f>
        <v>-5.50177207434222</v>
      </c>
      <c r="R278" s="0" t="n">
        <f aca="false">MIN(1-Inputs!$B$13,MAX(Inputs!$B$13,1/(1+EXP(-(Inputs!$B$15*Q278+Inputs!$B$16)))))</f>
        <v>0.00292274040841816</v>
      </c>
    </row>
    <row r="279" customFormat="false" ht="15" hidden="false" customHeight="false" outlineLevel="0" collapsed="false">
      <c r="A279" s="0" t="n">
        <f aca="false">Loan_Sample!A259</f>
        <v>7309</v>
      </c>
      <c r="B279" s="0" t="n">
        <f aca="false">Loan_Sample!U259</f>
        <v>326922.94</v>
      </c>
      <c r="C279" s="0" t="n">
        <f aca="false">Loan_Sample!K259+Inputs!$B$26</f>
        <v>9.63333320617676</v>
      </c>
      <c r="D279" s="0" t="n">
        <f aca="false">Loan_Sample!L259+Inputs!$B$26</f>
        <v>5.0717945098877</v>
      </c>
      <c r="E279" s="0" t="n">
        <f aca="false">Loan_Sample!E259/(1+Inputs!$B$25/100)</f>
        <v>79.3868408203125</v>
      </c>
      <c r="F279" s="0" t="n">
        <f aca="false">Loan_Sample!H259-Inputs!$B$24/100</f>
        <v>0.451666593551636</v>
      </c>
      <c r="G279" s="0" t="n">
        <f aca="false">IF(ISNUMBER(C279),INDEX(Scorecard!$D$54:$D$61,SUMPRODUCT(--(Scorecard!$G$54:$G$60&lt;C279))+1),Scorecard!$D$62)</f>
        <v>-0.541917179454542</v>
      </c>
      <c r="H279" s="0" t="n">
        <f aca="false">IF(ISNUMBER(D279),INDEX(Scorecard!$D$63:$D$68,SUMPRODUCT(--(Scorecard!$G$63:$G$67&lt;D279))+1),Scorecard!$D$69)</f>
        <v>0.322484508656054</v>
      </c>
      <c r="I279" s="0" t="n">
        <f aca="false">IF(ISNUMBER(E279),INDEX(Scorecard!$D$19:$D$26,SUMPRODUCT(--(Scorecard!$G$19:$G$25&lt;E279))+1),Scorecard!$D$27)</f>
        <v>-0.0341578513653732</v>
      </c>
      <c r="J279" s="0" t="n">
        <f aca="false">IF(ISNUMBER(F279),INDEX(Scorecard!$D$37:$D$44,SUMPRODUCT(--(Scorecard!$G$37:$G$43&lt;F279))+1),Scorecard!$D$45)</f>
        <v>-0.271229676926091</v>
      </c>
      <c r="K279" s="0" t="n">
        <f aca="false">Inputs!$B$10+Scorecard!$J$5*Loan_Sample!Y259+Scorecard!$J$6*Loan_Sample!Z259+Scorecard!$J$7*I279+Scorecard!$J$8*Loan_Sample!AB259+Scorecard!$J$9*J279+Scorecard!$J$10*Loan_Sample!AD259+Scorecard!$J$11*G279+Scorecard!$J$12*H279</f>
        <v>-5.814655481541</v>
      </c>
      <c r="L279" s="0" t="n">
        <f aca="false">MIN(1-Inputs!$B$13,MAX(Inputs!$B$13,1/(1+EXP(-(Inputs!$B$11*K279+Inputs!$B$12)))))</f>
        <v>0.00248368815453441</v>
      </c>
      <c r="M279" s="0" t="n">
        <f aca="false">Loan_Sample!AH259*Inputs!$B$4*B279</f>
        <v>284.191121733248</v>
      </c>
      <c r="N279" s="0" t="n">
        <f aca="false">L279*Inputs!$B$4*B279</f>
        <v>284.191121733248</v>
      </c>
      <c r="O279" s="0" t="n">
        <f aca="false">Inputs!$B$37+Inputs!$B$38*MAX(Loan_Sample!H259-Inputs!$C$38,0)+Inputs!$B$39*MAX(Loan_Sample!H259-Inputs!$C$39,0)+Inputs!$B$40*MAX(Loan_Sample!H259-Inputs!$C$40,0)+Inputs!$B$41*MAX(Loan_Sample!H259-Inputs!$C$41,0)+Inputs!$B$42*Inputs!$B$14+Inputs!$B$43*MIN(Loan_Sample!I259/Inputs!$B$17,1)+Inputs!$B$44*MIN(Loan_Sample!E259,Inputs!$B$18)+Inputs!$B$45*Loan_Sample!C259</f>
        <v>-4.81254514940445</v>
      </c>
      <c r="P279" s="0" t="n">
        <f aca="false">MIN(1-Inputs!$B$13,MAX(Inputs!$B$13,1/(1+EXP(-(Inputs!$B$15*O279+Inputs!$B$16)))))</f>
        <v>0.00637614888090526</v>
      </c>
      <c r="Q279" s="0" t="n">
        <f aca="false">Inputs!$B$37+Inputs!$B$38*MAX(F279-Inputs!$C$38,0)+Inputs!$B$39*MAX(F279-Inputs!$C$39,0)+Inputs!$B$40*MAX(F279-Inputs!$C$40,0)+Inputs!$B$41*MAX(F279-Inputs!$C$41,0)+Inputs!$B$42*Inputs!$B$14+Inputs!$B$43*MIN(Loan_Sample!I259/Inputs!$B$17,1)+Inputs!$B$44*MIN(E279,Inputs!$B$18)+Inputs!$B$45*Loan_Sample!C259</f>
        <v>-4.81254514940445</v>
      </c>
      <c r="R279" s="0" t="n">
        <f aca="false">MIN(1-Inputs!$B$13,MAX(Inputs!$B$13,1/(1+EXP(-(Inputs!$B$15*Q279+Inputs!$B$16)))))</f>
        <v>0.00637614888090526</v>
      </c>
    </row>
    <row r="280" customFormat="false" ht="15" hidden="false" customHeight="false" outlineLevel="0" collapsed="false">
      <c r="A280" s="0" t="n">
        <f aca="false">Loan_Sample!A260</f>
        <v>7316</v>
      </c>
      <c r="B280" s="0" t="n">
        <f aca="false">Loan_Sample!U260</f>
        <v>204306.7</v>
      </c>
      <c r="C280" s="0" t="n">
        <f aca="false">Loan_Sample!K260+Inputs!$B$26</f>
        <v>6.33333349227905</v>
      </c>
      <c r="D280" s="0" t="n">
        <f aca="false">Loan_Sample!L260+Inputs!$B$26</f>
        <v>2.71025657653809</v>
      </c>
      <c r="E280" s="0" t="n">
        <f aca="false">Loan_Sample!E260/(1+Inputs!$B$25/100)</f>
        <v>50.5888404846191</v>
      </c>
      <c r="F280" s="0" t="n">
        <f aca="false">Loan_Sample!H260-Inputs!$B$24/100</f>
        <v>1.13533329963684</v>
      </c>
      <c r="G280" s="0" t="n">
        <f aca="false">IF(ISNUMBER(C280),INDEX(Scorecard!$D$54:$D$61,SUMPRODUCT(--(Scorecard!$G$54:$G$60&lt;C280))+1),Scorecard!$D$62)</f>
        <v>-0.119873800601421</v>
      </c>
      <c r="H280" s="0" t="n">
        <f aca="false">IF(ISNUMBER(D280),INDEX(Scorecard!$D$63:$D$68,SUMPRODUCT(--(Scorecard!$G$63:$G$67&lt;D280))+1),Scorecard!$D$69)</f>
        <v>0.322484508656054</v>
      </c>
      <c r="I280" s="0" t="n">
        <f aca="false">IF(ISNUMBER(E280),INDEX(Scorecard!$D$19:$D$26,SUMPRODUCT(--(Scorecard!$G$19:$G$25&lt;E280))+1),Scorecard!$D$27)</f>
        <v>0.57899015159425</v>
      </c>
      <c r="J280" s="0" t="n">
        <f aca="false">IF(ISNUMBER(F280),INDEX(Scorecard!$D$37:$D$44,SUMPRODUCT(--(Scorecard!$G$37:$G$43&lt;F280))+1),Scorecard!$D$45)</f>
        <v>-0.975503570149195</v>
      </c>
      <c r="K280" s="0" t="n">
        <f aca="false">Inputs!$B$10+Scorecard!$J$5*Loan_Sample!Y260+Scorecard!$J$6*Loan_Sample!Z260+Scorecard!$J$7*I280+Scorecard!$J$8*Loan_Sample!AB260+Scorecard!$J$9*J280+Scorecard!$J$10*Loan_Sample!AD260+Scorecard!$J$11*G280+Scorecard!$J$12*H280</f>
        <v>-4.54702852125339</v>
      </c>
      <c r="L280" s="0" t="n">
        <f aca="false">MIN(1-Inputs!$B$13,MAX(Inputs!$B$13,1/(1+EXP(-(Inputs!$B$11*K280+Inputs!$B$12)))))</f>
        <v>0.00952682832329376</v>
      </c>
      <c r="M280" s="0" t="n">
        <f aca="false">Loan_Sample!AH260*Inputs!$B$4*B280</f>
        <v>681.238199669539</v>
      </c>
      <c r="N280" s="0" t="n">
        <f aca="false">L280*Inputs!$B$4*B280</f>
        <v>681.238199669539</v>
      </c>
      <c r="O280" s="0" t="n">
        <f aca="false">Inputs!$B$37+Inputs!$B$38*MAX(Loan_Sample!H260-Inputs!$C$38,0)+Inputs!$B$39*MAX(Loan_Sample!H260-Inputs!$C$39,0)+Inputs!$B$40*MAX(Loan_Sample!H260-Inputs!$C$40,0)+Inputs!$B$41*MAX(Loan_Sample!H260-Inputs!$C$41,0)+Inputs!$B$42*Inputs!$B$14+Inputs!$B$43*MIN(Loan_Sample!I260/Inputs!$B$17,1)+Inputs!$B$44*MIN(Loan_Sample!E260,Inputs!$B$18)+Inputs!$B$45*Loan_Sample!C260</f>
        <v>-3.36480850037789</v>
      </c>
      <c r="P280" s="0" t="n">
        <f aca="false">MIN(1-Inputs!$B$13,MAX(Inputs!$B$13,1/(1+EXP(-(Inputs!$B$15*O280+Inputs!$B$16)))))</f>
        <v>0.032201542231346</v>
      </c>
      <c r="Q280" s="0" t="n">
        <f aca="false">Inputs!$B$37+Inputs!$B$38*MAX(F280-Inputs!$C$38,0)+Inputs!$B$39*MAX(F280-Inputs!$C$39,0)+Inputs!$B$40*MAX(F280-Inputs!$C$40,0)+Inputs!$B$41*MAX(F280-Inputs!$C$41,0)+Inputs!$B$42*Inputs!$B$14+Inputs!$B$43*MIN(Loan_Sample!I260/Inputs!$B$17,1)+Inputs!$B$44*MIN(E280,Inputs!$B$18)+Inputs!$B$45*Loan_Sample!C260</f>
        <v>-3.36480850037789</v>
      </c>
      <c r="R280" s="0" t="n">
        <f aca="false">MIN(1-Inputs!$B$13,MAX(Inputs!$B$13,1/(1+EXP(-(Inputs!$B$15*Q280+Inputs!$B$16)))))</f>
        <v>0.032201542231346</v>
      </c>
    </row>
    <row r="281" customFormat="false" ht="15" hidden="false" customHeight="false" outlineLevel="0" collapsed="false">
      <c r="A281" s="0" t="n">
        <f aca="false">Loan_Sample!A261</f>
        <v>7340</v>
      </c>
      <c r="B281" s="0" t="n">
        <f aca="false">Loan_Sample!U261</f>
        <v>193570.84</v>
      </c>
      <c r="C281" s="0" t="n">
        <f aca="false">Loan_Sample!K261+Inputs!$B$26</f>
        <v>3.32307696342468</v>
      </c>
      <c r="D281" s="0" t="n">
        <f aca="false">Loan_Sample!L261+Inputs!$B$26</f>
        <v>-0.276922941207886</v>
      </c>
      <c r="E281" s="0" t="n">
        <f aca="false">Loan_Sample!E261/(1+Inputs!$B$25/100)</f>
        <v>79.0469970703125</v>
      </c>
      <c r="F281" s="0" t="n">
        <f aca="false">Loan_Sample!H261-Inputs!$B$24/100</f>
        <v>0.230666399002075</v>
      </c>
      <c r="G281" s="0" t="n">
        <f aca="false">IF(ISNUMBER(C281),INDEX(Scorecard!$D$54:$D$61,SUMPRODUCT(--(Scorecard!$G$54:$G$60&lt;C281))+1),Scorecard!$D$62)</f>
        <v>0.489050497890326</v>
      </c>
      <c r="H281" s="0" t="n">
        <f aca="false">IF(ISNUMBER(D281),INDEX(Scorecard!$D$63:$D$68,SUMPRODUCT(--(Scorecard!$G$63:$G$67&lt;D281))+1),Scorecard!$D$69)</f>
        <v>0.322484508656054</v>
      </c>
      <c r="I281" s="0" t="n">
        <f aca="false">IF(ISNUMBER(E281),INDEX(Scorecard!$D$19:$D$26,SUMPRODUCT(--(Scorecard!$G$19:$G$25&lt;E281))+1),Scorecard!$D$27)</f>
        <v>-0.0341578513653732</v>
      </c>
      <c r="J281" s="0" t="n">
        <f aca="false">IF(ISNUMBER(F281),INDEX(Scorecard!$D$37:$D$44,SUMPRODUCT(--(Scorecard!$G$37:$G$43&lt;F281))+1),Scorecard!$D$45)</f>
        <v>-0.0679520129233634</v>
      </c>
      <c r="K281" s="0" t="n">
        <f aca="false">Inputs!$B$10+Scorecard!$J$5*Loan_Sample!Y261+Scorecard!$J$6*Loan_Sample!Z261+Scorecard!$J$7*I281+Scorecard!$J$8*Loan_Sample!AB261+Scorecard!$J$9*J281+Scorecard!$J$10*Loan_Sample!AD261+Scorecard!$J$11*G281+Scorecard!$J$12*H281</f>
        <v>-3.44591783845412</v>
      </c>
      <c r="L281" s="0" t="n">
        <f aca="false">MIN(1-Inputs!$B$13,MAX(Inputs!$B$13,1/(1+EXP(-(Inputs!$B$11*K281+Inputs!$B$12)))))</f>
        <v>0.0301737180639759</v>
      </c>
      <c r="M281" s="0" t="n">
        <f aca="false">Loan_Sample!AH261*Inputs!$B$4*B281</f>
        <v>2044.26318304845</v>
      </c>
      <c r="N281" s="0" t="n">
        <f aca="false">L281*Inputs!$B$4*B281</f>
        <v>2044.26318304845</v>
      </c>
      <c r="O281" s="0" t="n">
        <f aca="false">Inputs!$B$37+Inputs!$B$38*MAX(Loan_Sample!H261-Inputs!$C$38,0)+Inputs!$B$39*MAX(Loan_Sample!H261-Inputs!$C$39,0)+Inputs!$B$40*MAX(Loan_Sample!H261-Inputs!$C$40,0)+Inputs!$B$41*MAX(Loan_Sample!H261-Inputs!$C$41,0)+Inputs!$B$42*Inputs!$B$14+Inputs!$B$43*MIN(Loan_Sample!I261/Inputs!$B$17,1)+Inputs!$B$44*MIN(Loan_Sample!E261,Inputs!$B$18)+Inputs!$B$45*Loan_Sample!C261</f>
        <v>-5.75337829513413</v>
      </c>
      <c r="P281" s="0" t="n">
        <f aca="false">MIN(1-Inputs!$B$13,MAX(Inputs!$B$13,1/(1+EXP(-(Inputs!$B$15*O281+Inputs!$B$16)))))</f>
        <v>0.00219728696789152</v>
      </c>
      <c r="Q281" s="0" t="n">
        <f aca="false">Inputs!$B$37+Inputs!$B$38*MAX(F281-Inputs!$C$38,0)+Inputs!$B$39*MAX(F281-Inputs!$C$39,0)+Inputs!$B$40*MAX(F281-Inputs!$C$40,0)+Inputs!$B$41*MAX(F281-Inputs!$C$41,0)+Inputs!$B$42*Inputs!$B$14+Inputs!$B$43*MIN(Loan_Sample!I261/Inputs!$B$17,1)+Inputs!$B$44*MIN(E281,Inputs!$B$18)+Inputs!$B$45*Loan_Sample!C261</f>
        <v>-5.75337829513413</v>
      </c>
      <c r="R281" s="0" t="n">
        <f aca="false">MIN(1-Inputs!$B$13,MAX(Inputs!$B$13,1/(1+EXP(-(Inputs!$B$15*Q281+Inputs!$B$16)))))</f>
        <v>0.00219728696789152</v>
      </c>
    </row>
    <row r="282" customFormat="false" ht="15" hidden="false" customHeight="false" outlineLevel="0" collapsed="false">
      <c r="A282" s="0" t="n">
        <f aca="false">Loan_Sample!A262</f>
        <v>7340</v>
      </c>
      <c r="B282" s="0" t="n">
        <f aca="false">Loan_Sample!U262</f>
        <v>182966.05</v>
      </c>
      <c r="C282" s="0" t="n">
        <f aca="false">Loan_Sample!K262+Inputs!$B$26</f>
        <v>3.70000004768372</v>
      </c>
      <c r="D282" s="0" t="n">
        <f aca="false">Loan_Sample!L262+Inputs!$B$26</f>
        <v>-0.458333253860474</v>
      </c>
      <c r="E282" s="0" t="n">
        <f aca="false">Loan_Sample!E262/(1+Inputs!$B$25/100)</f>
        <v>67.8389053344727</v>
      </c>
      <c r="F282" s="0" t="n">
        <f aca="false">Loan_Sample!H262-Inputs!$B$24/100</f>
        <v>-2.31933355331421</v>
      </c>
      <c r="G282" s="0" t="n">
        <f aca="false">IF(ISNUMBER(C282),INDEX(Scorecard!$D$54:$D$61,SUMPRODUCT(--(Scorecard!$G$54:$G$60&lt;C282))+1),Scorecard!$D$62)</f>
        <v>0.489050497890326</v>
      </c>
      <c r="H282" s="0" t="n">
        <f aca="false">IF(ISNUMBER(D282),INDEX(Scorecard!$D$63:$D$68,SUMPRODUCT(--(Scorecard!$G$63:$G$67&lt;D282))+1),Scorecard!$D$69)</f>
        <v>0.322484508656054</v>
      </c>
      <c r="I282" s="0" t="n">
        <f aca="false">IF(ISNUMBER(E282),INDEX(Scorecard!$D$19:$D$26,SUMPRODUCT(--(Scorecard!$G$19:$G$25&lt;E282))+1),Scorecard!$D$27)</f>
        <v>0.0530843085177338</v>
      </c>
      <c r="J282" s="0" t="n">
        <f aca="false">IF(ISNUMBER(F282),INDEX(Scorecard!$D$37:$D$44,SUMPRODUCT(--(Scorecard!$G$37:$G$43&lt;F282))+1),Scorecard!$D$45)</f>
        <v>1.35057635045042</v>
      </c>
      <c r="K282" s="0" t="n">
        <f aca="false">Inputs!$B$10+Scorecard!$J$5*Loan_Sample!Y262+Scorecard!$J$6*Loan_Sample!Z262+Scorecard!$J$7*I282+Scorecard!$J$8*Loan_Sample!AB262+Scorecard!$J$9*J282+Scorecard!$J$10*Loan_Sample!AD262+Scorecard!$J$11*G282+Scorecard!$J$12*H282</f>
        <v>-3.67900977744462</v>
      </c>
      <c r="L282" s="0" t="n">
        <f aca="false">MIN(1-Inputs!$B$13,MAX(Inputs!$B$13,1/(1+EXP(-(Inputs!$B$11*K282+Inputs!$B$12)))))</f>
        <v>0.0236917474252141</v>
      </c>
      <c r="M282" s="0" t="n">
        <f aca="false">Loan_Sample!AH262*Inputs!$B$4*B282</f>
        <v>1517.17490539619</v>
      </c>
      <c r="N282" s="0" t="n">
        <f aca="false">L282*Inputs!$B$4*B282</f>
        <v>1517.17490539619</v>
      </c>
      <c r="O282" s="0" t="n">
        <f aca="false">Inputs!$B$37+Inputs!$B$38*MAX(Loan_Sample!H262-Inputs!$C$38,0)+Inputs!$B$39*MAX(Loan_Sample!H262-Inputs!$C$39,0)+Inputs!$B$40*MAX(Loan_Sample!H262-Inputs!$C$40,0)+Inputs!$B$41*MAX(Loan_Sample!H262-Inputs!$C$41,0)+Inputs!$B$42*Inputs!$B$14+Inputs!$B$43*MIN(Loan_Sample!I262/Inputs!$B$17,1)+Inputs!$B$44*MIN(Loan_Sample!E262,Inputs!$B$18)+Inputs!$B$45*Loan_Sample!C262</f>
        <v>-5.67542204802941</v>
      </c>
      <c r="P282" s="0" t="n">
        <f aca="false">MIN(1-Inputs!$B$13,MAX(Inputs!$B$13,1/(1+EXP(-(Inputs!$B$15*O282+Inputs!$B$16)))))</f>
        <v>0.00240041192468812</v>
      </c>
      <c r="Q282" s="0" t="n">
        <f aca="false">Inputs!$B$37+Inputs!$B$38*MAX(F282-Inputs!$C$38,0)+Inputs!$B$39*MAX(F282-Inputs!$C$39,0)+Inputs!$B$40*MAX(F282-Inputs!$C$40,0)+Inputs!$B$41*MAX(F282-Inputs!$C$41,0)+Inputs!$B$42*Inputs!$B$14+Inputs!$B$43*MIN(Loan_Sample!I262/Inputs!$B$17,1)+Inputs!$B$44*MIN(E282,Inputs!$B$18)+Inputs!$B$45*Loan_Sample!C262</f>
        <v>-5.67542204802941</v>
      </c>
      <c r="R282" s="0" t="n">
        <f aca="false">MIN(1-Inputs!$B$13,MAX(Inputs!$B$13,1/(1+EXP(-(Inputs!$B$15*Q282+Inputs!$B$16)))))</f>
        <v>0.00240041192468812</v>
      </c>
    </row>
    <row r="283" customFormat="false" ht="15" hidden="false" customHeight="false" outlineLevel="0" collapsed="false">
      <c r="A283" s="0" t="n">
        <f aca="false">Loan_Sample!A263</f>
        <v>7371</v>
      </c>
      <c r="B283" s="0" t="n">
        <f aca="false">Loan_Sample!U263</f>
        <v>288617.78</v>
      </c>
      <c r="C283" s="0" t="n">
        <f aca="false">Loan_Sample!K263+Inputs!$B$26</f>
        <v>5.25833320617676</v>
      </c>
      <c r="D283" s="0" t="n">
        <f aca="false">Loan_Sample!L263+Inputs!$B$26</f>
        <v>-1.875</v>
      </c>
      <c r="E283" s="0" t="n">
        <f aca="false">Loan_Sample!E263/(1+Inputs!$B$25/100)</f>
        <v>69.8838424682617</v>
      </c>
      <c r="F283" s="0" t="n">
        <f aca="false">Loan_Sample!H263-Inputs!$B$24/100</f>
        <v>0.234333276748657</v>
      </c>
      <c r="G283" s="0" t="n">
        <f aca="false">IF(ISNUMBER(C283),INDEX(Scorecard!$D$54:$D$61,SUMPRODUCT(--(Scorecard!$G$54:$G$60&lt;C283))+1),Scorecard!$D$62)</f>
        <v>0.126303549215828</v>
      </c>
      <c r="H283" s="0" t="n">
        <f aca="false">IF(ISNUMBER(D283),INDEX(Scorecard!$D$63:$D$68,SUMPRODUCT(--(Scorecard!$G$63:$G$67&lt;D283))+1),Scorecard!$D$69)</f>
        <v>-0.340582194386522</v>
      </c>
      <c r="I283" s="0" t="n">
        <f aca="false">IF(ISNUMBER(E283),INDEX(Scorecard!$D$19:$D$26,SUMPRODUCT(--(Scorecard!$G$19:$G$25&lt;E283))+1),Scorecard!$D$27)</f>
        <v>0.0530843085177338</v>
      </c>
      <c r="J283" s="0" t="n">
        <f aca="false">IF(ISNUMBER(F283),INDEX(Scorecard!$D$37:$D$44,SUMPRODUCT(--(Scorecard!$G$37:$G$43&lt;F283))+1),Scorecard!$D$45)</f>
        <v>-0.0679520129233634</v>
      </c>
      <c r="K283" s="0" t="n">
        <f aca="false">Inputs!$B$10+Scorecard!$J$5*Loan_Sample!Y263+Scorecard!$J$6*Loan_Sample!Z263+Scorecard!$J$7*I283+Scorecard!$J$8*Loan_Sample!AB263+Scorecard!$J$9*J283+Scorecard!$J$10*Loan_Sample!AD263+Scorecard!$J$11*G283+Scorecard!$J$12*H283</f>
        <v>-5.23491418877986</v>
      </c>
      <c r="L283" s="0" t="n">
        <f aca="false">MIN(1-Inputs!$B$13,MAX(Inputs!$B$13,1/(1+EXP(-(Inputs!$B$11*K283+Inputs!$B$12)))))</f>
        <v>0.00459836595094379</v>
      </c>
      <c r="M283" s="0" t="n">
        <f aca="false">Loan_Sample!AH263*Inputs!$B$4*B283</f>
        <v>464.509560336145</v>
      </c>
      <c r="N283" s="0" t="n">
        <f aca="false">L283*Inputs!$B$4*B283</f>
        <v>464.509560336145</v>
      </c>
      <c r="O283" s="0" t="n">
        <f aca="false">Inputs!$B$37+Inputs!$B$38*MAX(Loan_Sample!H263-Inputs!$C$38,0)+Inputs!$B$39*MAX(Loan_Sample!H263-Inputs!$C$39,0)+Inputs!$B$40*MAX(Loan_Sample!H263-Inputs!$C$40,0)+Inputs!$B$41*MAX(Loan_Sample!H263-Inputs!$C$41,0)+Inputs!$B$42*Inputs!$B$14+Inputs!$B$43*MIN(Loan_Sample!I263/Inputs!$B$17,1)+Inputs!$B$44*MIN(Loan_Sample!E263,Inputs!$B$18)+Inputs!$B$45*Loan_Sample!C263</f>
        <v>-4.91224143975723</v>
      </c>
      <c r="P283" s="0" t="n">
        <f aca="false">MIN(1-Inputs!$B$13,MAX(Inputs!$B$13,1/(1+EXP(-(Inputs!$B$15*O283+Inputs!$B$16)))))</f>
        <v>0.00569684845877284</v>
      </c>
      <c r="Q283" s="0" t="n">
        <f aca="false">Inputs!$B$37+Inputs!$B$38*MAX(F283-Inputs!$C$38,0)+Inputs!$B$39*MAX(F283-Inputs!$C$39,0)+Inputs!$B$40*MAX(F283-Inputs!$C$40,0)+Inputs!$B$41*MAX(F283-Inputs!$C$41,0)+Inputs!$B$42*Inputs!$B$14+Inputs!$B$43*MIN(Loan_Sample!I263/Inputs!$B$17,1)+Inputs!$B$44*MIN(E283,Inputs!$B$18)+Inputs!$B$45*Loan_Sample!C263</f>
        <v>-4.91224143975723</v>
      </c>
      <c r="R283" s="0" t="n">
        <f aca="false">MIN(1-Inputs!$B$13,MAX(Inputs!$B$13,1/(1+EXP(-(Inputs!$B$15*Q283+Inputs!$B$16)))))</f>
        <v>0.00569684845877284</v>
      </c>
    </row>
    <row r="284" customFormat="false" ht="15" hidden="false" customHeight="false" outlineLevel="0" collapsed="false">
      <c r="A284" s="0" t="n">
        <f aca="false">Loan_Sample!A264</f>
        <v>7386</v>
      </c>
      <c r="B284" s="0" t="n">
        <f aca="false">Loan_Sample!U264</f>
        <v>342648.06</v>
      </c>
      <c r="C284" s="0" t="n">
        <f aca="false">Loan_Sample!K264+Inputs!$B$26</f>
        <v>4.30833339691162</v>
      </c>
      <c r="D284" s="0" t="n">
        <f aca="false">Loan_Sample!L264+Inputs!$B$26</f>
        <v>-1.125</v>
      </c>
      <c r="E284" s="0" t="n">
        <f aca="false">Loan_Sample!E264/(1+Inputs!$B$25/100)</f>
        <v>73.5950698852539</v>
      </c>
      <c r="F284" s="0" t="n">
        <f aca="false">Loan_Sample!H264-Inputs!$B$24/100</f>
        <v>-1.99433302879334</v>
      </c>
      <c r="G284" s="0" t="n">
        <f aca="false">IF(ISNUMBER(C284),INDEX(Scorecard!$D$54:$D$61,SUMPRODUCT(--(Scorecard!$G$54:$G$60&lt;C284))+1),Scorecard!$D$62)</f>
        <v>0.489050497890326</v>
      </c>
      <c r="H284" s="0" t="n">
        <f aca="false">IF(ISNUMBER(D284),INDEX(Scorecard!$D$63:$D$68,SUMPRODUCT(--(Scorecard!$G$63:$G$67&lt;D284))+1),Scorecard!$D$69)</f>
        <v>-0.340582194386522</v>
      </c>
      <c r="I284" s="0" t="n">
        <f aca="false">IF(ISNUMBER(E284),INDEX(Scorecard!$D$19:$D$26,SUMPRODUCT(--(Scorecard!$G$19:$G$25&lt;E284))+1),Scorecard!$D$27)</f>
        <v>-0.0341578513653732</v>
      </c>
      <c r="J284" s="0" t="n">
        <f aca="false">IF(ISNUMBER(F284),INDEX(Scorecard!$D$37:$D$44,SUMPRODUCT(--(Scorecard!$G$37:$G$43&lt;F284))+1),Scorecard!$D$45)</f>
        <v>1.35057635045042</v>
      </c>
      <c r="K284" s="0" t="n">
        <f aca="false">Inputs!$B$10+Scorecard!$J$5*Loan_Sample!Y264+Scorecard!$J$6*Loan_Sample!Z264+Scorecard!$J$7*I284+Scorecard!$J$8*Loan_Sample!AB264+Scorecard!$J$9*J284+Scorecard!$J$10*Loan_Sample!AD264+Scorecard!$J$11*G284+Scorecard!$J$12*H284</f>
        <v>-5.40288537801884</v>
      </c>
      <c r="L284" s="0" t="n">
        <f aca="false">MIN(1-Inputs!$B$13,MAX(Inputs!$B$13,1/(1+EXP(-(Inputs!$B$11*K284+Inputs!$B$12)))))</f>
        <v>0.00384731848662617</v>
      </c>
      <c r="M284" s="0" t="n">
        <f aca="false">Loan_Sample!AH264*Inputs!$B$4*B284</f>
        <v>461.396675475608</v>
      </c>
      <c r="N284" s="0" t="n">
        <f aca="false">L284*Inputs!$B$4*B284</f>
        <v>461.396675475608</v>
      </c>
      <c r="O284" s="0" t="n">
        <f aca="false">Inputs!$B$37+Inputs!$B$38*MAX(Loan_Sample!H264-Inputs!$C$38,0)+Inputs!$B$39*MAX(Loan_Sample!H264-Inputs!$C$39,0)+Inputs!$B$40*MAX(Loan_Sample!H264-Inputs!$C$40,0)+Inputs!$B$41*MAX(Loan_Sample!H264-Inputs!$C$41,0)+Inputs!$B$42*Inputs!$B$14+Inputs!$B$43*MIN(Loan_Sample!I264/Inputs!$B$17,1)+Inputs!$B$44*MIN(Loan_Sample!E264,Inputs!$B$18)+Inputs!$B$45*Loan_Sample!C264</f>
        <v>-5.47801080692039</v>
      </c>
      <c r="P284" s="0" t="n">
        <f aca="false">MIN(1-Inputs!$B$13,MAX(Inputs!$B$13,1/(1+EXP(-(Inputs!$B$15*O284+Inputs!$B$16)))))</f>
        <v>0.00300252447116038</v>
      </c>
      <c r="Q284" s="0" t="n">
        <f aca="false">Inputs!$B$37+Inputs!$B$38*MAX(F284-Inputs!$C$38,0)+Inputs!$B$39*MAX(F284-Inputs!$C$39,0)+Inputs!$B$40*MAX(F284-Inputs!$C$40,0)+Inputs!$B$41*MAX(F284-Inputs!$C$41,0)+Inputs!$B$42*Inputs!$B$14+Inputs!$B$43*MIN(Loan_Sample!I264/Inputs!$B$17,1)+Inputs!$B$44*MIN(E284,Inputs!$B$18)+Inputs!$B$45*Loan_Sample!C264</f>
        <v>-5.47801080692039</v>
      </c>
      <c r="R284" s="0" t="n">
        <f aca="false">MIN(1-Inputs!$B$13,MAX(Inputs!$B$13,1/(1+EXP(-(Inputs!$B$15*Q284+Inputs!$B$16)))))</f>
        <v>0.00300252447116038</v>
      </c>
    </row>
    <row r="285" customFormat="false" ht="15" hidden="false" customHeight="false" outlineLevel="0" collapsed="false">
      <c r="A285" s="0" t="n">
        <f aca="false">Loan_Sample!A265</f>
        <v>7388</v>
      </c>
      <c r="B285" s="0" t="n">
        <f aca="false">Loan_Sample!U265</f>
        <v>299702.38</v>
      </c>
      <c r="C285" s="0" t="n">
        <f aca="false">Loan_Sample!K265+Inputs!$B$26</f>
        <v>9.23333358764648</v>
      </c>
      <c r="D285" s="0" t="n">
        <f aca="false">Loan_Sample!L265+Inputs!$B$26</f>
        <v>5.07179498672485</v>
      </c>
      <c r="E285" s="0" t="n">
        <f aca="false">Loan_Sample!E265/(1+Inputs!$B$25/100)</f>
        <v>63.1248779296875</v>
      </c>
      <c r="F285" s="0" t="n">
        <f aca="false">Loan_Sample!H265-Inputs!$B$24/100</f>
        <v>0.911666631698608</v>
      </c>
      <c r="G285" s="0" t="n">
        <f aca="false">IF(ISNUMBER(C285),INDEX(Scorecard!$D$54:$D$61,SUMPRODUCT(--(Scorecard!$G$54:$G$60&lt;C285))+1),Scorecard!$D$62)</f>
        <v>-0.541917179454542</v>
      </c>
      <c r="H285" s="0" t="n">
        <f aca="false">IF(ISNUMBER(D285),INDEX(Scorecard!$D$63:$D$68,SUMPRODUCT(--(Scorecard!$G$63:$G$67&lt;D285))+1),Scorecard!$D$69)</f>
        <v>0.322484508656054</v>
      </c>
      <c r="I285" s="0" t="n">
        <f aca="false">IF(ISNUMBER(E285),INDEX(Scorecard!$D$19:$D$26,SUMPRODUCT(--(Scorecard!$G$19:$G$25&lt;E285))+1),Scorecard!$D$27)</f>
        <v>0.233621608745691</v>
      </c>
      <c r="J285" s="0" t="n">
        <f aca="false">IF(ISNUMBER(F285),INDEX(Scorecard!$D$37:$D$44,SUMPRODUCT(--(Scorecard!$G$37:$G$43&lt;F285))+1),Scorecard!$D$45)</f>
        <v>-0.975503570149195</v>
      </c>
      <c r="K285" s="0" t="n">
        <f aca="false">Inputs!$B$10+Scorecard!$J$5*Loan_Sample!Y265+Scorecard!$J$6*Loan_Sample!Z265+Scorecard!$J$7*I285+Scorecard!$J$8*Loan_Sample!AB265+Scorecard!$J$9*J285+Scorecard!$J$10*Loan_Sample!AD265+Scorecard!$J$11*G285+Scorecard!$J$12*H285</f>
        <v>-3.78863045812281</v>
      </c>
      <c r="L285" s="0" t="n">
        <f aca="false">MIN(1-Inputs!$B$13,MAX(Inputs!$B$13,1/(1+EXP(-(Inputs!$B$11*K285+Inputs!$B$12)))))</f>
        <v>0.0211338001777246</v>
      </c>
      <c r="M285" s="0" t="n">
        <f aca="false">Loan_Sample!AH265*Inputs!$B$4*B285</f>
        <v>2216.84757409797</v>
      </c>
      <c r="N285" s="0" t="n">
        <f aca="false">L285*Inputs!$B$4*B285</f>
        <v>2216.84757409797</v>
      </c>
      <c r="O285" s="0" t="n">
        <f aca="false">Inputs!$B$37+Inputs!$B$38*MAX(Loan_Sample!H265-Inputs!$C$38,0)+Inputs!$B$39*MAX(Loan_Sample!H265-Inputs!$C$39,0)+Inputs!$B$40*MAX(Loan_Sample!H265-Inputs!$C$40,0)+Inputs!$B$41*MAX(Loan_Sample!H265-Inputs!$C$41,0)+Inputs!$B$42*Inputs!$B$14+Inputs!$B$43*MIN(Loan_Sample!I265/Inputs!$B$17,1)+Inputs!$B$44*MIN(Loan_Sample!E265,Inputs!$B$18)+Inputs!$B$45*Loan_Sample!C265</f>
        <v>-3.42148271067853</v>
      </c>
      <c r="P285" s="0" t="n">
        <f aca="false">MIN(1-Inputs!$B$13,MAX(Inputs!$B$13,1/(1+EXP(-(Inputs!$B$15*O285+Inputs!$B$16)))))</f>
        <v>0.0302530934707663</v>
      </c>
      <c r="Q285" s="0" t="n">
        <f aca="false">Inputs!$B$37+Inputs!$B$38*MAX(F285-Inputs!$C$38,0)+Inputs!$B$39*MAX(F285-Inputs!$C$39,0)+Inputs!$B$40*MAX(F285-Inputs!$C$40,0)+Inputs!$B$41*MAX(F285-Inputs!$C$41,0)+Inputs!$B$42*Inputs!$B$14+Inputs!$B$43*MIN(Loan_Sample!I265/Inputs!$B$17,1)+Inputs!$B$44*MIN(E285,Inputs!$B$18)+Inputs!$B$45*Loan_Sample!C265</f>
        <v>-3.42148271067853</v>
      </c>
      <c r="R285" s="0" t="n">
        <f aca="false">MIN(1-Inputs!$B$13,MAX(Inputs!$B$13,1/(1+EXP(-(Inputs!$B$15*Q285+Inputs!$B$16)))))</f>
        <v>0.0302530934707663</v>
      </c>
    </row>
    <row r="286" customFormat="false" ht="15" hidden="false" customHeight="false" outlineLevel="0" collapsed="false">
      <c r="A286" s="0" t="n">
        <f aca="false">Loan_Sample!A266</f>
        <v>7399</v>
      </c>
      <c r="B286" s="0" t="n">
        <f aca="false">Loan_Sample!U266</f>
        <v>155711.31</v>
      </c>
      <c r="C286" s="0" t="n">
        <f aca="false">Loan_Sample!K266+Inputs!$B$26</f>
        <v>5.53333330154419</v>
      </c>
      <c r="D286" s="0" t="n">
        <f aca="false">Loan_Sample!L266+Inputs!$B$26</f>
        <v>-3.50000047683716</v>
      </c>
      <c r="E286" s="0" t="n">
        <f aca="false">Loan_Sample!E266/(1+Inputs!$B$25/100)</f>
        <v>45.1563453674316</v>
      </c>
      <c r="F286" s="0" t="n">
        <f aca="false">Loan_Sample!H266-Inputs!$B$24/100</f>
        <v>1.30433344841003</v>
      </c>
      <c r="G286" s="0" t="n">
        <f aca="false">IF(ISNUMBER(C286),INDEX(Scorecard!$D$54:$D$61,SUMPRODUCT(--(Scorecard!$G$54:$G$60&lt;C286))+1),Scorecard!$D$62)</f>
        <v>0.0151758992857273</v>
      </c>
      <c r="H286" s="0" t="n">
        <f aca="false">IF(ISNUMBER(D286),INDEX(Scorecard!$D$63:$D$68,SUMPRODUCT(--(Scorecard!$G$63:$G$67&lt;D286))+1),Scorecard!$D$69)</f>
        <v>-0.340582194386522</v>
      </c>
      <c r="I286" s="0" t="n">
        <f aca="false">IF(ISNUMBER(E286),INDEX(Scorecard!$D$19:$D$26,SUMPRODUCT(--(Scorecard!$G$19:$G$25&lt;E286))+1),Scorecard!$D$27)</f>
        <v>0.57899015159425</v>
      </c>
      <c r="J286" s="0" t="n">
        <f aca="false">IF(ISNUMBER(F286),INDEX(Scorecard!$D$37:$D$44,SUMPRODUCT(--(Scorecard!$G$37:$G$43&lt;F286))+1),Scorecard!$D$45)</f>
        <v>-0.975503570149195</v>
      </c>
      <c r="K286" s="0" t="n">
        <f aca="false">Inputs!$B$10+Scorecard!$J$5*Loan_Sample!Y266+Scorecard!$J$6*Loan_Sample!Z266+Scorecard!$J$7*I286+Scorecard!$J$8*Loan_Sample!AB266+Scorecard!$J$9*J286+Scorecard!$J$10*Loan_Sample!AD266+Scorecard!$J$11*G286+Scorecard!$J$12*H286</f>
        <v>-5.16481163933985</v>
      </c>
      <c r="L286" s="0" t="n">
        <f aca="false">MIN(1-Inputs!$B$13,MAX(Inputs!$B$13,1/(1+EXP(-(Inputs!$B$11*K286+Inputs!$B$12)))))</f>
        <v>0.00495344128423795</v>
      </c>
      <c r="M286" s="0" t="n">
        <f aca="false">Loan_Sample!AH266*Inputs!$B$4*B286</f>
        <v>269.957390981871</v>
      </c>
      <c r="N286" s="0" t="n">
        <f aca="false">L286*Inputs!$B$4*B286</f>
        <v>269.957390981871</v>
      </c>
      <c r="O286" s="0" t="n">
        <f aca="false">Inputs!$B$37+Inputs!$B$38*MAX(Loan_Sample!H266-Inputs!$C$38,0)+Inputs!$B$39*MAX(Loan_Sample!H266-Inputs!$C$39,0)+Inputs!$B$40*MAX(Loan_Sample!H266-Inputs!$C$40,0)+Inputs!$B$41*MAX(Loan_Sample!H266-Inputs!$C$41,0)+Inputs!$B$42*Inputs!$B$14+Inputs!$B$43*MIN(Loan_Sample!I266/Inputs!$B$17,1)+Inputs!$B$44*MIN(Loan_Sample!E266,Inputs!$B$18)+Inputs!$B$45*Loan_Sample!C266</f>
        <v>-3.19184012636675</v>
      </c>
      <c r="P286" s="0" t="n">
        <f aca="false">MIN(1-Inputs!$B$13,MAX(Inputs!$B$13,1/(1+EXP(-(Inputs!$B$15*O286+Inputs!$B$16)))))</f>
        <v>0.0389263622303824</v>
      </c>
      <c r="Q286" s="0" t="n">
        <f aca="false">Inputs!$B$37+Inputs!$B$38*MAX(F286-Inputs!$C$38,0)+Inputs!$B$39*MAX(F286-Inputs!$C$39,0)+Inputs!$B$40*MAX(F286-Inputs!$C$40,0)+Inputs!$B$41*MAX(F286-Inputs!$C$41,0)+Inputs!$B$42*Inputs!$B$14+Inputs!$B$43*MIN(Loan_Sample!I266/Inputs!$B$17,1)+Inputs!$B$44*MIN(E286,Inputs!$B$18)+Inputs!$B$45*Loan_Sample!C266</f>
        <v>-3.19184012636675</v>
      </c>
      <c r="R286" s="0" t="n">
        <f aca="false">MIN(1-Inputs!$B$13,MAX(Inputs!$B$13,1/(1+EXP(-(Inputs!$B$15*Q286+Inputs!$B$16)))))</f>
        <v>0.0389263622303824</v>
      </c>
    </row>
    <row r="287" customFormat="false" ht="15" hidden="false" customHeight="false" outlineLevel="0" collapsed="false">
      <c r="A287" s="0" t="n">
        <f aca="false">Loan_Sample!A267</f>
        <v>7433</v>
      </c>
      <c r="B287" s="0" t="n">
        <f aca="false">Loan_Sample!U267</f>
        <v>232301</v>
      </c>
      <c r="C287" s="0" t="n">
        <f aca="false">Loan_Sample!K267+Inputs!$B$26</f>
        <v>4.0230770111084</v>
      </c>
      <c r="D287" s="0" t="n">
        <f aca="false">Loan_Sample!L267+Inputs!$B$26</f>
        <v>-0.276923179626465</v>
      </c>
      <c r="E287" s="0" t="n">
        <f aca="false">Loan_Sample!E267/(1+Inputs!$B$25/100)</f>
        <v>78.2449798583984</v>
      </c>
      <c r="F287" s="0" t="n">
        <f aca="false">Loan_Sample!H267-Inputs!$B$24/100</f>
        <v>-0.36733341217041</v>
      </c>
      <c r="G287" s="0" t="n">
        <f aca="false">IF(ISNUMBER(C287),INDEX(Scorecard!$D$54:$D$61,SUMPRODUCT(--(Scorecard!$G$54:$G$60&lt;C287))+1),Scorecard!$D$62)</f>
        <v>0.489050497890326</v>
      </c>
      <c r="H287" s="0" t="n">
        <f aca="false">IF(ISNUMBER(D287),INDEX(Scorecard!$D$63:$D$68,SUMPRODUCT(--(Scorecard!$G$63:$G$67&lt;D287))+1),Scorecard!$D$69)</f>
        <v>0.322484508656054</v>
      </c>
      <c r="I287" s="0" t="n">
        <f aca="false">IF(ISNUMBER(E287),INDEX(Scorecard!$D$19:$D$26,SUMPRODUCT(--(Scorecard!$G$19:$G$25&lt;E287))+1),Scorecard!$D$27)</f>
        <v>-0.0341578513653732</v>
      </c>
      <c r="J287" s="0" t="n">
        <f aca="false">IF(ISNUMBER(F287),INDEX(Scorecard!$D$37:$D$44,SUMPRODUCT(--(Scorecard!$G$37:$G$43&lt;F287))+1),Scorecard!$D$45)</f>
        <v>0.769716833645565</v>
      </c>
      <c r="K287" s="0" t="n">
        <f aca="false">Inputs!$B$10+Scorecard!$J$5*Loan_Sample!Y267+Scorecard!$J$6*Loan_Sample!Z267+Scorecard!$J$7*I287+Scorecard!$J$8*Loan_Sample!AB267+Scorecard!$J$9*J287+Scorecard!$J$10*Loan_Sample!AD267+Scorecard!$J$11*G287+Scorecard!$J$12*H287</f>
        <v>-6.05536392514974</v>
      </c>
      <c r="L287" s="0" t="n">
        <f aca="false">MIN(1-Inputs!$B$13,MAX(Inputs!$B$13,1/(1+EXP(-(Inputs!$B$11*K287+Inputs!$B$12)))))</f>
        <v>0.00192260465217232</v>
      </c>
      <c r="M287" s="0" t="n">
        <f aca="false">Loan_Sample!AH267*Inputs!$B$4*B287</f>
        <v>156.318044156499</v>
      </c>
      <c r="N287" s="0" t="n">
        <f aca="false">L287*Inputs!$B$4*B287</f>
        <v>156.318044156499</v>
      </c>
      <c r="O287" s="0" t="n">
        <f aca="false">Inputs!$B$37+Inputs!$B$38*MAX(Loan_Sample!H267-Inputs!$C$38,0)+Inputs!$B$39*MAX(Loan_Sample!H267-Inputs!$C$39,0)+Inputs!$B$40*MAX(Loan_Sample!H267-Inputs!$C$40,0)+Inputs!$B$41*MAX(Loan_Sample!H267-Inputs!$C$41,0)+Inputs!$B$42*Inputs!$B$14+Inputs!$B$43*MIN(Loan_Sample!I267/Inputs!$B$17,1)+Inputs!$B$44*MIN(Loan_Sample!E267,Inputs!$B$18)+Inputs!$B$45*Loan_Sample!C267</f>
        <v>-6.00823495586902</v>
      </c>
      <c r="P287" s="0" t="n">
        <f aca="false">MIN(1-Inputs!$B$13,MAX(Inputs!$B$13,1/(1+EXP(-(Inputs!$B$15*O287+Inputs!$B$16)))))</f>
        <v>0.00164551853524274</v>
      </c>
      <c r="Q287" s="0" t="n">
        <f aca="false">Inputs!$B$37+Inputs!$B$38*MAX(F287-Inputs!$C$38,0)+Inputs!$B$39*MAX(F287-Inputs!$C$39,0)+Inputs!$B$40*MAX(F287-Inputs!$C$40,0)+Inputs!$B$41*MAX(F287-Inputs!$C$41,0)+Inputs!$B$42*Inputs!$B$14+Inputs!$B$43*MIN(Loan_Sample!I267/Inputs!$B$17,1)+Inputs!$B$44*MIN(E287,Inputs!$B$18)+Inputs!$B$45*Loan_Sample!C267</f>
        <v>-6.00823495586902</v>
      </c>
      <c r="R287" s="0" t="n">
        <f aca="false">MIN(1-Inputs!$B$13,MAX(Inputs!$B$13,1/(1+EXP(-(Inputs!$B$15*Q287+Inputs!$B$16)))))</f>
        <v>0.00164551853524274</v>
      </c>
    </row>
    <row r="288" customFormat="false" ht="15" hidden="false" customHeight="false" outlineLevel="0" collapsed="false">
      <c r="A288" s="0" t="n">
        <f aca="false">Loan_Sample!A268</f>
        <v>7433</v>
      </c>
      <c r="B288" s="0" t="n">
        <f aca="false">Loan_Sample!U268</f>
        <v>218229.25</v>
      </c>
      <c r="C288" s="0" t="n">
        <f aca="false">Loan_Sample!K268+Inputs!$B$26</f>
        <v>4.40000009536743</v>
      </c>
      <c r="D288" s="0" t="n">
        <f aca="false">Loan_Sample!L268+Inputs!$B$26</f>
        <v>-0.458333015441895</v>
      </c>
      <c r="E288" s="0" t="n">
        <f aca="false">Loan_Sample!E268/(1+Inputs!$B$25/100)</f>
        <v>64.4066467285156</v>
      </c>
      <c r="F288" s="0" t="n">
        <f aca="false">Loan_Sample!H268-Inputs!$B$24/100</f>
        <v>-2.91733336448669</v>
      </c>
      <c r="G288" s="0" t="n">
        <f aca="false">IF(ISNUMBER(C288),INDEX(Scorecard!$D$54:$D$61,SUMPRODUCT(--(Scorecard!$G$54:$G$60&lt;C288))+1),Scorecard!$D$62)</f>
        <v>0.489050497890326</v>
      </c>
      <c r="H288" s="0" t="n">
        <f aca="false">IF(ISNUMBER(D288),INDEX(Scorecard!$D$63:$D$68,SUMPRODUCT(--(Scorecard!$G$63:$G$67&lt;D288))+1),Scorecard!$D$69)</f>
        <v>0.322484508656054</v>
      </c>
      <c r="I288" s="0" t="n">
        <f aca="false">IF(ISNUMBER(E288),INDEX(Scorecard!$D$19:$D$26,SUMPRODUCT(--(Scorecard!$G$19:$G$25&lt;E288))+1),Scorecard!$D$27)</f>
        <v>0.233621608745691</v>
      </c>
      <c r="J288" s="0" t="n">
        <f aca="false">IF(ISNUMBER(F288),INDEX(Scorecard!$D$37:$D$44,SUMPRODUCT(--(Scorecard!$G$37:$G$43&lt;F288))+1),Scorecard!$D$45)</f>
        <v>1.35057635045042</v>
      </c>
      <c r="K288" s="0" t="n">
        <f aca="false">Inputs!$B$10+Scorecard!$J$5*Loan_Sample!Y268+Scorecard!$J$6*Loan_Sample!Z268+Scorecard!$J$7*I288+Scorecard!$J$8*Loan_Sample!AB268+Scorecard!$J$9*J288+Scorecard!$J$10*Loan_Sample!AD268+Scorecard!$J$11*G288+Scorecard!$J$12*H288</f>
        <v>-6.33413138228165</v>
      </c>
      <c r="L288" s="0" t="n">
        <f aca="false">MIN(1-Inputs!$B$13,MAX(Inputs!$B$13,1/(1+EXP(-(Inputs!$B$11*K288+Inputs!$B$12)))))</f>
        <v>0.00142899788700357</v>
      </c>
      <c r="M288" s="0" t="n">
        <f aca="false">Loan_Sample!AH268*Inputs!$B$4*B288</f>
        <v>109.147197996331</v>
      </c>
      <c r="N288" s="0" t="n">
        <f aca="false">L288*Inputs!$B$4*B288</f>
        <v>109.147197996331</v>
      </c>
      <c r="O288" s="0" t="n">
        <f aca="false">Inputs!$B$37+Inputs!$B$38*MAX(Loan_Sample!H268-Inputs!$C$38,0)+Inputs!$B$39*MAX(Loan_Sample!H268-Inputs!$C$39,0)+Inputs!$B$40*MAX(Loan_Sample!H268-Inputs!$C$40,0)+Inputs!$B$41*MAX(Loan_Sample!H268-Inputs!$C$41,0)+Inputs!$B$42*Inputs!$B$14+Inputs!$B$43*MIN(Loan_Sample!I268/Inputs!$B$17,1)+Inputs!$B$44*MIN(Loan_Sample!E268,Inputs!$B$18)+Inputs!$B$45*Loan_Sample!C268</f>
        <v>-5.28109358725112</v>
      </c>
      <c r="P288" s="0" t="n">
        <f aca="false">MIN(1-Inputs!$B$13,MAX(Inputs!$B$13,1/(1+EXP(-(Inputs!$B$15*O288+Inputs!$B$16)))))</f>
        <v>0.00375300035130123</v>
      </c>
      <c r="Q288" s="0" t="n">
        <f aca="false">Inputs!$B$37+Inputs!$B$38*MAX(F288-Inputs!$C$38,0)+Inputs!$B$39*MAX(F288-Inputs!$C$39,0)+Inputs!$B$40*MAX(F288-Inputs!$C$40,0)+Inputs!$B$41*MAX(F288-Inputs!$C$41,0)+Inputs!$B$42*Inputs!$B$14+Inputs!$B$43*MIN(Loan_Sample!I268/Inputs!$B$17,1)+Inputs!$B$44*MIN(E288,Inputs!$B$18)+Inputs!$B$45*Loan_Sample!C268</f>
        <v>-5.28109358725112</v>
      </c>
      <c r="R288" s="0" t="n">
        <f aca="false">MIN(1-Inputs!$B$13,MAX(Inputs!$B$13,1/(1+EXP(-(Inputs!$B$15*Q288+Inputs!$B$16)))))</f>
        <v>0.00375300035130123</v>
      </c>
    </row>
    <row r="289" customFormat="false" ht="15" hidden="false" customHeight="false" outlineLevel="0" collapsed="false">
      <c r="A289" s="0" t="n">
        <f aca="false">Loan_Sample!A269</f>
        <v>7471</v>
      </c>
      <c r="B289" s="0" t="n">
        <f aca="false">Loan_Sample!U269</f>
        <v>211880.45</v>
      </c>
      <c r="C289" s="0" t="n">
        <f aca="false">Loan_Sample!K269+Inputs!$B$26</f>
        <v>3.72307682037354</v>
      </c>
      <c r="D289" s="0" t="n">
        <f aca="false">Loan_Sample!L269+Inputs!$B$26</f>
        <v>-0.276923179626465</v>
      </c>
      <c r="E289" s="0" t="n">
        <f aca="false">Loan_Sample!E269/(1+Inputs!$B$25/100)</f>
        <v>79.0651168823242</v>
      </c>
      <c r="F289" s="0" t="n">
        <f aca="false">Loan_Sample!H269-Inputs!$B$24/100</f>
        <v>0.538666486740112</v>
      </c>
      <c r="G289" s="0" t="n">
        <f aca="false">IF(ISNUMBER(C289),INDEX(Scorecard!$D$54:$D$61,SUMPRODUCT(--(Scorecard!$G$54:$G$60&lt;C289))+1),Scorecard!$D$62)</f>
        <v>0.489050497890326</v>
      </c>
      <c r="H289" s="0" t="n">
        <f aca="false">IF(ISNUMBER(D289),INDEX(Scorecard!$D$63:$D$68,SUMPRODUCT(--(Scorecard!$G$63:$G$67&lt;D289))+1),Scorecard!$D$69)</f>
        <v>0.322484508656054</v>
      </c>
      <c r="I289" s="0" t="n">
        <f aca="false">IF(ISNUMBER(E289),INDEX(Scorecard!$D$19:$D$26,SUMPRODUCT(--(Scorecard!$G$19:$G$25&lt;E289))+1),Scorecard!$D$27)</f>
        <v>-0.0341578513653732</v>
      </c>
      <c r="J289" s="0" t="n">
        <f aca="false">IF(ISNUMBER(F289),INDEX(Scorecard!$D$37:$D$44,SUMPRODUCT(--(Scorecard!$G$37:$G$43&lt;F289))+1),Scorecard!$D$45)</f>
        <v>-0.271229676926091</v>
      </c>
      <c r="K289" s="0" t="n">
        <f aca="false">Inputs!$B$10+Scorecard!$J$5*Loan_Sample!Y269+Scorecard!$J$6*Loan_Sample!Z269+Scorecard!$J$7*I289+Scorecard!$J$8*Loan_Sample!AB269+Scorecard!$J$9*J289+Scorecard!$J$10*Loan_Sample!AD269+Scorecard!$J$11*G289+Scorecard!$J$12*H289</f>
        <v>-3.43142831666257</v>
      </c>
      <c r="L289" s="0" t="n">
        <f aca="false">MIN(1-Inputs!$B$13,MAX(Inputs!$B$13,1/(1+EXP(-(Inputs!$B$11*K289+Inputs!$B$12)))))</f>
        <v>0.0306290635991357</v>
      </c>
      <c r="M289" s="0" t="n">
        <f aca="false">Loan_Sample!AH269*Inputs!$B$4*B289</f>
        <v>2271.39492246222</v>
      </c>
      <c r="N289" s="0" t="n">
        <f aca="false">L289*Inputs!$B$4*B289</f>
        <v>2271.39492246222</v>
      </c>
      <c r="O289" s="0" t="n">
        <f aca="false">Inputs!$B$37+Inputs!$B$38*MAX(Loan_Sample!H269-Inputs!$C$38,0)+Inputs!$B$39*MAX(Loan_Sample!H269-Inputs!$C$39,0)+Inputs!$B$40*MAX(Loan_Sample!H269-Inputs!$C$40,0)+Inputs!$B$41*MAX(Loan_Sample!H269-Inputs!$C$41,0)+Inputs!$B$42*Inputs!$B$14+Inputs!$B$43*MIN(Loan_Sample!I269/Inputs!$B$17,1)+Inputs!$B$44*MIN(Loan_Sample!E269,Inputs!$B$18)+Inputs!$B$45*Loan_Sample!C269</f>
        <v>-4.96641113331063</v>
      </c>
      <c r="P289" s="0" t="n">
        <f aca="false">MIN(1-Inputs!$B$13,MAX(Inputs!$B$13,1/(1+EXP(-(Inputs!$B$15*O289+Inputs!$B$16)))))</f>
        <v>0.00535844262696442</v>
      </c>
      <c r="Q289" s="0" t="n">
        <f aca="false">Inputs!$B$37+Inputs!$B$38*MAX(F289-Inputs!$C$38,0)+Inputs!$B$39*MAX(F289-Inputs!$C$39,0)+Inputs!$B$40*MAX(F289-Inputs!$C$40,0)+Inputs!$B$41*MAX(F289-Inputs!$C$41,0)+Inputs!$B$42*Inputs!$B$14+Inputs!$B$43*MIN(Loan_Sample!I269/Inputs!$B$17,1)+Inputs!$B$44*MIN(E289,Inputs!$B$18)+Inputs!$B$45*Loan_Sample!C269</f>
        <v>-4.96641113331063</v>
      </c>
      <c r="R289" s="0" t="n">
        <f aca="false">MIN(1-Inputs!$B$13,MAX(Inputs!$B$13,1/(1+EXP(-(Inputs!$B$15*Q289+Inputs!$B$16)))))</f>
        <v>0.00535844262696442</v>
      </c>
    </row>
    <row r="290" customFormat="false" ht="15" hidden="false" customHeight="false" outlineLevel="0" collapsed="false">
      <c r="A290" s="0" t="n">
        <f aca="false">Loan_Sample!A270</f>
        <v>7516</v>
      </c>
      <c r="B290" s="0" t="n">
        <f aca="false">Loan_Sample!U270</f>
        <v>134923.31</v>
      </c>
      <c r="C290" s="0" t="n">
        <f aca="false">Loan_Sample!K270+Inputs!$B$26</f>
        <v>5.83333349227905</v>
      </c>
      <c r="D290" s="0" t="n">
        <f aca="false">Loan_Sample!L270+Inputs!$B$26</f>
        <v>-3.49999952316284</v>
      </c>
      <c r="E290" s="0" t="n">
        <f aca="false">Loan_Sample!E270/(1+Inputs!$B$25/100)</f>
        <v>66.0059127807617</v>
      </c>
      <c r="F290" s="0" t="n">
        <f aca="false">Loan_Sample!H270-Inputs!$B$24/100</f>
        <v>0.243333339691162</v>
      </c>
      <c r="G290" s="0" t="n">
        <f aca="false">IF(ISNUMBER(C290),INDEX(Scorecard!$D$54:$D$61,SUMPRODUCT(--(Scorecard!$G$54:$G$60&lt;C290))+1),Scorecard!$D$62)</f>
        <v>0.0151758992857273</v>
      </c>
      <c r="H290" s="0" t="n">
        <f aca="false">IF(ISNUMBER(D290),INDEX(Scorecard!$D$63:$D$68,SUMPRODUCT(--(Scorecard!$G$63:$G$67&lt;D290))+1),Scorecard!$D$69)</f>
        <v>-0.340582194386522</v>
      </c>
      <c r="I290" s="0" t="n">
        <f aca="false">IF(ISNUMBER(E290),INDEX(Scorecard!$D$19:$D$26,SUMPRODUCT(--(Scorecard!$G$19:$G$25&lt;E290))+1),Scorecard!$D$27)</f>
        <v>0.233621608745691</v>
      </c>
      <c r="J290" s="0" t="n">
        <f aca="false">IF(ISNUMBER(F290),INDEX(Scorecard!$D$37:$D$44,SUMPRODUCT(--(Scorecard!$G$37:$G$43&lt;F290))+1),Scorecard!$D$45)</f>
        <v>-0.0679520129233634</v>
      </c>
      <c r="K290" s="0" t="n">
        <f aca="false">Inputs!$B$10+Scorecard!$J$5*Loan_Sample!Y270+Scorecard!$J$6*Loan_Sample!Z270+Scorecard!$J$7*I290+Scorecard!$J$8*Loan_Sample!AB270+Scorecard!$J$9*J290+Scorecard!$J$10*Loan_Sample!AD270+Scorecard!$J$11*G290+Scorecard!$J$12*H290</f>
        <v>-4.50338547511433</v>
      </c>
      <c r="L290" s="0" t="n">
        <f aca="false">MIN(1-Inputs!$B$13,MAX(Inputs!$B$13,1/(1+EXP(-(Inputs!$B$11*K290+Inputs!$B$12)))))</f>
        <v>0.00997605071875122</v>
      </c>
      <c r="M290" s="0" t="n">
        <f aca="false">Loan_Sample!AH270*Inputs!$B$4*B290</f>
        <v>471.100624295628</v>
      </c>
      <c r="N290" s="0" t="n">
        <f aca="false">L290*Inputs!$B$4*B290</f>
        <v>471.100624295628</v>
      </c>
      <c r="O290" s="0" t="n">
        <f aca="false">Inputs!$B$37+Inputs!$B$38*MAX(Loan_Sample!H270-Inputs!$C$38,0)+Inputs!$B$39*MAX(Loan_Sample!H270-Inputs!$C$39,0)+Inputs!$B$40*MAX(Loan_Sample!H270-Inputs!$C$40,0)+Inputs!$B$41*MAX(Loan_Sample!H270-Inputs!$C$41,0)+Inputs!$B$42*Inputs!$B$14+Inputs!$B$43*MIN(Loan_Sample!I270/Inputs!$B$17,1)+Inputs!$B$44*MIN(Loan_Sample!E270,Inputs!$B$18)+Inputs!$B$45*Loan_Sample!C270</f>
        <v>-5.39341097572064</v>
      </c>
      <c r="P290" s="0" t="n">
        <f aca="false">MIN(1-Inputs!$B$13,MAX(Inputs!$B$13,1/(1+EXP(-(Inputs!$B$15*O290+Inputs!$B$16)))))</f>
        <v>0.00330462609089838</v>
      </c>
      <c r="Q290" s="0" t="n">
        <f aca="false">Inputs!$B$37+Inputs!$B$38*MAX(F290-Inputs!$C$38,0)+Inputs!$B$39*MAX(F290-Inputs!$C$39,0)+Inputs!$B$40*MAX(F290-Inputs!$C$40,0)+Inputs!$B$41*MAX(F290-Inputs!$C$41,0)+Inputs!$B$42*Inputs!$B$14+Inputs!$B$43*MIN(Loan_Sample!I270/Inputs!$B$17,1)+Inputs!$B$44*MIN(E290,Inputs!$B$18)+Inputs!$B$45*Loan_Sample!C270</f>
        <v>-5.39341097572064</v>
      </c>
      <c r="R290" s="0" t="n">
        <f aca="false">MIN(1-Inputs!$B$13,MAX(Inputs!$B$13,1/(1+EXP(-(Inputs!$B$15*Q290+Inputs!$B$16)))))</f>
        <v>0.00330462609089838</v>
      </c>
    </row>
    <row r="291" customFormat="false" ht="15" hidden="false" customHeight="false" outlineLevel="0" collapsed="false">
      <c r="A291" s="0" t="n">
        <f aca="false">Loan_Sample!A271</f>
        <v>7522</v>
      </c>
      <c r="B291" s="0" t="n">
        <f aca="false">Loan_Sample!U271</f>
        <v>127909</v>
      </c>
      <c r="C291" s="0" t="n">
        <f aca="false">Loan_Sample!K271+Inputs!$B$26</f>
        <v>6.33333349227905</v>
      </c>
      <c r="D291" s="0" t="n">
        <f aca="false">Loan_Sample!L271+Inputs!$B$26</f>
        <v>2.71025657653809</v>
      </c>
      <c r="E291" s="0" t="n">
        <f aca="false">Loan_Sample!E271/(1+Inputs!$B$25/100)</f>
        <v>51.1983642578125</v>
      </c>
      <c r="F291" s="0" t="n">
        <f aca="false">Loan_Sample!H271-Inputs!$B$24/100</f>
        <v>0.814333200454712</v>
      </c>
      <c r="G291" s="0" t="n">
        <f aca="false">IF(ISNUMBER(C291),INDEX(Scorecard!$D$54:$D$61,SUMPRODUCT(--(Scorecard!$G$54:$G$60&lt;C291))+1),Scorecard!$D$62)</f>
        <v>-0.119873800601421</v>
      </c>
      <c r="H291" s="0" t="n">
        <f aca="false">IF(ISNUMBER(D291),INDEX(Scorecard!$D$63:$D$68,SUMPRODUCT(--(Scorecard!$G$63:$G$67&lt;D291))+1),Scorecard!$D$69)</f>
        <v>0.322484508656054</v>
      </c>
      <c r="I291" s="0" t="n">
        <f aca="false">IF(ISNUMBER(E291),INDEX(Scorecard!$D$19:$D$26,SUMPRODUCT(--(Scorecard!$G$19:$G$25&lt;E291))+1),Scorecard!$D$27)</f>
        <v>0.57899015159425</v>
      </c>
      <c r="J291" s="0" t="n">
        <f aca="false">IF(ISNUMBER(F291),INDEX(Scorecard!$D$37:$D$44,SUMPRODUCT(--(Scorecard!$G$37:$G$43&lt;F291))+1),Scorecard!$D$45)</f>
        <v>-0.569454719285959</v>
      </c>
      <c r="K291" s="0" t="n">
        <f aca="false">Inputs!$B$10+Scorecard!$J$5*Loan_Sample!Y271+Scorecard!$J$6*Loan_Sample!Z271+Scorecard!$J$7*I291+Scorecard!$J$8*Loan_Sample!AB271+Scorecard!$J$9*J291+Scorecard!$J$10*Loan_Sample!AD271+Scorecard!$J$11*G291+Scorecard!$J$12*H291</f>
        <v>-5.59852403628195</v>
      </c>
      <c r="L291" s="0" t="n">
        <f aca="false">MIN(1-Inputs!$B$13,MAX(Inputs!$B$13,1/(1+EXP(-(Inputs!$B$11*K291+Inputs!$B$12)))))</f>
        <v>0.00312528369661073</v>
      </c>
      <c r="M291" s="0" t="n">
        <f aca="false">Loan_Sample!AH271*Inputs!$B$4*B291</f>
        <v>139.913169322423</v>
      </c>
      <c r="N291" s="0" t="n">
        <f aca="false">L291*Inputs!$B$4*B291</f>
        <v>139.913169322423</v>
      </c>
      <c r="O291" s="0" t="n">
        <f aca="false">Inputs!$B$37+Inputs!$B$38*MAX(Loan_Sample!H271-Inputs!$C$38,0)+Inputs!$B$39*MAX(Loan_Sample!H271-Inputs!$C$39,0)+Inputs!$B$40*MAX(Loan_Sample!H271-Inputs!$C$40,0)+Inputs!$B$41*MAX(Loan_Sample!H271-Inputs!$C$41,0)+Inputs!$B$42*Inputs!$B$14+Inputs!$B$43*MIN(Loan_Sample!I271/Inputs!$B$17,1)+Inputs!$B$44*MIN(Loan_Sample!E271,Inputs!$B$18)+Inputs!$B$45*Loan_Sample!C271</f>
        <v>-3.42431514451782</v>
      </c>
      <c r="P291" s="0" t="n">
        <f aca="false">MIN(1-Inputs!$B$13,MAX(Inputs!$B$13,1/(1+EXP(-(Inputs!$B$15*O291+Inputs!$B$16)))))</f>
        <v>0.0301587711001959</v>
      </c>
      <c r="Q291" s="0" t="n">
        <f aca="false">Inputs!$B$37+Inputs!$B$38*MAX(F291-Inputs!$C$38,0)+Inputs!$B$39*MAX(F291-Inputs!$C$39,0)+Inputs!$B$40*MAX(F291-Inputs!$C$40,0)+Inputs!$B$41*MAX(F291-Inputs!$C$41,0)+Inputs!$B$42*Inputs!$B$14+Inputs!$B$43*MIN(Loan_Sample!I271/Inputs!$B$17,1)+Inputs!$B$44*MIN(E291,Inputs!$B$18)+Inputs!$B$45*Loan_Sample!C271</f>
        <v>-3.42431514451782</v>
      </c>
      <c r="R291" s="0" t="n">
        <f aca="false">MIN(1-Inputs!$B$13,MAX(Inputs!$B$13,1/(1+EXP(-(Inputs!$B$15*Q291+Inputs!$B$16)))))</f>
        <v>0.0301587711001959</v>
      </c>
    </row>
    <row r="292" customFormat="false" ht="15" hidden="false" customHeight="false" outlineLevel="0" collapsed="false">
      <c r="A292" s="0" t="n">
        <f aca="false">Loan_Sample!A272</f>
        <v>7525</v>
      </c>
      <c r="B292" s="0" t="n">
        <f aca="false">Loan_Sample!U272</f>
        <v>172211.14</v>
      </c>
      <c r="C292" s="0" t="n">
        <f aca="false">Loan_Sample!K272+Inputs!$B$26</f>
        <v>4.65833330154419</v>
      </c>
      <c r="D292" s="0" t="n">
        <f aca="false">Loan_Sample!L272+Inputs!$B$26</f>
        <v>-1.875</v>
      </c>
      <c r="E292" s="0" t="n">
        <f aca="false">Loan_Sample!E272/(1+Inputs!$B$25/100)</f>
        <v>75.3735656738281</v>
      </c>
      <c r="F292" s="0" t="n">
        <f aca="false">Loan_Sample!H272-Inputs!$B$24/100</f>
        <v>-0.492666721343994</v>
      </c>
      <c r="G292" s="0" t="n">
        <f aca="false">IF(ISNUMBER(C292),INDEX(Scorecard!$D$54:$D$61,SUMPRODUCT(--(Scorecard!$G$54:$G$60&lt;C292))+1),Scorecard!$D$62)</f>
        <v>0.409483001259379</v>
      </c>
      <c r="H292" s="0" t="n">
        <f aca="false">IF(ISNUMBER(D292),INDEX(Scorecard!$D$63:$D$68,SUMPRODUCT(--(Scorecard!$G$63:$G$67&lt;D292))+1),Scorecard!$D$69)</f>
        <v>-0.340582194386522</v>
      </c>
      <c r="I292" s="0" t="n">
        <f aca="false">IF(ISNUMBER(E292),INDEX(Scorecard!$D$19:$D$26,SUMPRODUCT(--(Scorecard!$G$19:$G$25&lt;E292))+1),Scorecard!$D$27)</f>
        <v>-0.0341578513653732</v>
      </c>
      <c r="J292" s="0" t="n">
        <f aca="false">IF(ISNUMBER(F292),INDEX(Scorecard!$D$37:$D$44,SUMPRODUCT(--(Scorecard!$G$37:$G$43&lt;F292))+1),Scorecard!$D$45)</f>
        <v>0.769716833645565</v>
      </c>
      <c r="K292" s="0" t="n">
        <f aca="false">Inputs!$B$10+Scorecard!$J$5*Loan_Sample!Y272+Scorecard!$J$6*Loan_Sample!Z272+Scorecard!$J$7*I292+Scorecard!$J$8*Loan_Sample!AB272+Scorecard!$J$9*J292+Scorecard!$J$10*Loan_Sample!AD272+Scorecard!$J$11*G292+Scorecard!$J$12*H292</f>
        <v>-4.54967136122116</v>
      </c>
      <c r="L292" s="0" t="n">
        <f aca="false">MIN(1-Inputs!$B$13,MAX(Inputs!$B$13,1/(1+EXP(-(Inputs!$B$11*K292+Inputs!$B$12)))))</f>
        <v>0.00950027790683398</v>
      </c>
      <c r="M292" s="0" t="n">
        <f aca="false">Loan_Sample!AH272*Inputs!$B$4*B292</f>
        <v>572.618791028443</v>
      </c>
      <c r="N292" s="0" t="n">
        <f aca="false">L292*Inputs!$B$4*B292</f>
        <v>572.618791028443</v>
      </c>
      <c r="O292" s="0" t="n">
        <f aca="false">Inputs!$B$37+Inputs!$B$38*MAX(Loan_Sample!H272-Inputs!$C$38,0)+Inputs!$B$39*MAX(Loan_Sample!H272-Inputs!$C$39,0)+Inputs!$B$40*MAX(Loan_Sample!H272-Inputs!$C$40,0)+Inputs!$B$41*MAX(Loan_Sample!H272-Inputs!$C$41,0)+Inputs!$B$42*Inputs!$B$14+Inputs!$B$43*MIN(Loan_Sample!I272/Inputs!$B$17,1)+Inputs!$B$44*MIN(Loan_Sample!E272,Inputs!$B$18)+Inputs!$B$45*Loan_Sample!C272</f>
        <v>-6.12492224801261</v>
      </c>
      <c r="P292" s="0" t="n">
        <f aca="false">MIN(1-Inputs!$B$13,MAX(Inputs!$B$13,1/(1+EXP(-(Inputs!$B$15*O292+Inputs!$B$16)))))</f>
        <v>0.00144139306342428</v>
      </c>
      <c r="Q292" s="0" t="n">
        <f aca="false">Inputs!$B$37+Inputs!$B$38*MAX(F292-Inputs!$C$38,0)+Inputs!$B$39*MAX(F292-Inputs!$C$39,0)+Inputs!$B$40*MAX(F292-Inputs!$C$40,0)+Inputs!$B$41*MAX(F292-Inputs!$C$41,0)+Inputs!$B$42*Inputs!$B$14+Inputs!$B$43*MIN(Loan_Sample!I272/Inputs!$B$17,1)+Inputs!$B$44*MIN(E292,Inputs!$B$18)+Inputs!$B$45*Loan_Sample!C272</f>
        <v>-6.12492224801261</v>
      </c>
      <c r="R292" s="0" t="n">
        <f aca="false">MIN(1-Inputs!$B$13,MAX(Inputs!$B$13,1/(1+EXP(-(Inputs!$B$15*Q292+Inputs!$B$16)))))</f>
        <v>0.00144139306342428</v>
      </c>
    </row>
    <row r="293" customFormat="false" ht="15" hidden="false" customHeight="false" outlineLevel="0" collapsed="false">
      <c r="A293" s="0" t="n">
        <f aca="false">Loan_Sample!A273</f>
        <v>7527</v>
      </c>
      <c r="B293" s="0" t="n">
        <f aca="false">Loan_Sample!U273</f>
        <v>130267.3</v>
      </c>
      <c r="C293" s="0" t="n">
        <f aca="false">Loan_Sample!K273+Inputs!$B$26</f>
        <v>4.42307710647583</v>
      </c>
      <c r="D293" s="0" t="n">
        <f aca="false">Loan_Sample!L273+Inputs!$B$26</f>
        <v>-0.276922702789307</v>
      </c>
      <c r="E293" s="0" t="n">
        <f aca="false">Loan_Sample!E273/(1+Inputs!$B$25/100)</f>
        <v>78.1096649169922</v>
      </c>
      <c r="F293" s="0" t="n">
        <f aca="false">Loan_Sample!H273-Inputs!$B$24/100</f>
        <v>0.667666673660278</v>
      </c>
      <c r="G293" s="0" t="n">
        <f aca="false">IF(ISNUMBER(C293),INDEX(Scorecard!$D$54:$D$61,SUMPRODUCT(--(Scorecard!$G$54:$G$60&lt;C293))+1),Scorecard!$D$62)</f>
        <v>0.409483001259379</v>
      </c>
      <c r="H293" s="0" t="n">
        <f aca="false">IF(ISNUMBER(D293),INDEX(Scorecard!$D$63:$D$68,SUMPRODUCT(--(Scorecard!$G$63:$G$67&lt;D293))+1),Scorecard!$D$69)</f>
        <v>0.322484508656054</v>
      </c>
      <c r="I293" s="0" t="n">
        <f aca="false">IF(ISNUMBER(E293),INDEX(Scorecard!$D$19:$D$26,SUMPRODUCT(--(Scorecard!$G$19:$G$25&lt;E293))+1),Scorecard!$D$27)</f>
        <v>-0.0341578513653732</v>
      </c>
      <c r="J293" s="0" t="n">
        <f aca="false">IF(ISNUMBER(F293),INDEX(Scorecard!$D$37:$D$44,SUMPRODUCT(--(Scorecard!$G$37:$G$43&lt;F293))+1),Scorecard!$D$45)</f>
        <v>-0.569454719285959</v>
      </c>
      <c r="K293" s="0" t="n">
        <f aca="false">Inputs!$B$10+Scorecard!$J$5*Loan_Sample!Y273+Scorecard!$J$6*Loan_Sample!Z273+Scorecard!$J$7*I293+Scorecard!$J$8*Loan_Sample!AB273+Scorecard!$J$9*J293+Scorecard!$J$10*Loan_Sample!AD273+Scorecard!$J$11*G293+Scorecard!$J$12*H293</f>
        <v>-4.1194285568884</v>
      </c>
      <c r="L293" s="0" t="n">
        <f aca="false">MIN(1-Inputs!$B$13,MAX(Inputs!$B$13,1/(1+EXP(-(Inputs!$B$11*K293+Inputs!$B$12)))))</f>
        <v>0.0149468575617356</v>
      </c>
      <c r="M293" s="0" t="n">
        <f aca="false">Loan_Sample!AH273*Inputs!$B$4*B293</f>
        <v>681.480372318159</v>
      </c>
      <c r="N293" s="0" t="n">
        <f aca="false">L293*Inputs!$B$4*B293</f>
        <v>681.480372318159</v>
      </c>
      <c r="O293" s="0" t="n">
        <f aca="false">Inputs!$B$37+Inputs!$B$38*MAX(Loan_Sample!H273-Inputs!$C$38,0)+Inputs!$B$39*MAX(Loan_Sample!H273-Inputs!$C$39,0)+Inputs!$B$40*MAX(Loan_Sample!H273-Inputs!$C$40,0)+Inputs!$B$41*MAX(Loan_Sample!H273-Inputs!$C$41,0)+Inputs!$B$42*Inputs!$B$14+Inputs!$B$43*MIN(Loan_Sample!I273/Inputs!$B$17,1)+Inputs!$B$44*MIN(Loan_Sample!E273,Inputs!$B$18)+Inputs!$B$45*Loan_Sample!C273</f>
        <v>-4.13908938510896</v>
      </c>
      <c r="P293" s="0" t="n">
        <f aca="false">MIN(1-Inputs!$B$13,MAX(Inputs!$B$13,1/(1+EXP(-(Inputs!$B$15*O293+Inputs!$B$16)))))</f>
        <v>0.0136104846861085</v>
      </c>
      <c r="Q293" s="0" t="n">
        <f aca="false">Inputs!$B$37+Inputs!$B$38*MAX(F293-Inputs!$C$38,0)+Inputs!$B$39*MAX(F293-Inputs!$C$39,0)+Inputs!$B$40*MAX(F293-Inputs!$C$40,0)+Inputs!$B$41*MAX(F293-Inputs!$C$41,0)+Inputs!$B$42*Inputs!$B$14+Inputs!$B$43*MIN(Loan_Sample!I273/Inputs!$B$17,1)+Inputs!$B$44*MIN(E293,Inputs!$B$18)+Inputs!$B$45*Loan_Sample!C273</f>
        <v>-4.13908938510896</v>
      </c>
      <c r="R293" s="0" t="n">
        <f aca="false">MIN(1-Inputs!$B$13,MAX(Inputs!$B$13,1/(1+EXP(-(Inputs!$B$15*Q293+Inputs!$B$16)))))</f>
        <v>0.0136104846861085</v>
      </c>
    </row>
    <row r="294" customFormat="false" ht="15" hidden="false" customHeight="false" outlineLevel="0" collapsed="false">
      <c r="A294" s="0" t="n">
        <f aca="false">Loan_Sample!A274</f>
        <v>7554</v>
      </c>
      <c r="B294" s="0" t="n">
        <f aca="false">Loan_Sample!U274</f>
        <v>88334.26</v>
      </c>
      <c r="C294" s="0" t="n">
        <f aca="false">Loan_Sample!K274+Inputs!$B$26</f>
        <v>4.15833330154419</v>
      </c>
      <c r="D294" s="0" t="n">
        <f aca="false">Loan_Sample!L274+Inputs!$B$26</f>
        <v>-1.875</v>
      </c>
      <c r="E294" s="0" t="n">
        <f aca="false">Loan_Sample!E274/(1+Inputs!$B$25/100)</f>
        <v>89.1231231689453</v>
      </c>
      <c r="F294" s="0" t="n">
        <f aca="false">Loan_Sample!H274-Inputs!$B$24/100</f>
        <v>-0.415666580200195</v>
      </c>
      <c r="G294" s="0" t="n">
        <f aca="false">IF(ISNUMBER(C294),INDEX(Scorecard!$D$54:$D$61,SUMPRODUCT(--(Scorecard!$G$54:$G$60&lt;C294))+1),Scorecard!$D$62)</f>
        <v>0.489050497890326</v>
      </c>
      <c r="H294" s="0" t="n">
        <f aca="false">IF(ISNUMBER(D294),INDEX(Scorecard!$D$63:$D$68,SUMPRODUCT(--(Scorecard!$G$63:$G$67&lt;D294))+1),Scorecard!$D$69)</f>
        <v>-0.340582194386522</v>
      </c>
      <c r="I294" s="0" t="n">
        <f aca="false">IF(ISNUMBER(E294),INDEX(Scorecard!$D$19:$D$26,SUMPRODUCT(--(Scorecard!$G$19:$G$25&lt;E294))+1),Scorecard!$D$27)</f>
        <v>-0.820992370602782</v>
      </c>
      <c r="J294" s="0" t="n">
        <f aca="false">IF(ISNUMBER(F294),INDEX(Scorecard!$D$37:$D$44,SUMPRODUCT(--(Scorecard!$G$37:$G$43&lt;F294))+1),Scorecard!$D$45)</f>
        <v>0.769716833645565</v>
      </c>
      <c r="K294" s="0" t="n">
        <f aca="false">Inputs!$B$10+Scorecard!$J$5*Loan_Sample!Y274+Scorecard!$J$6*Loan_Sample!Z274+Scorecard!$J$7*I294+Scorecard!$J$8*Loan_Sample!AB274+Scorecard!$J$9*J294+Scorecard!$J$10*Loan_Sample!AD274+Scorecard!$J$11*G294+Scorecard!$J$12*H294</f>
        <v>-5.74060581987108</v>
      </c>
      <c r="L294" s="0" t="n">
        <f aca="false">MIN(1-Inputs!$B$13,MAX(Inputs!$B$13,1/(1+EXP(-(Inputs!$B$11*K294+Inputs!$B$12)))))</f>
        <v>0.00268716584324946</v>
      </c>
      <c r="M294" s="0" t="n">
        <f aca="false">Loan_Sample!AH274*Inputs!$B$4*B294</f>
        <v>83.079082191251</v>
      </c>
      <c r="N294" s="0" t="n">
        <f aca="false">L294*Inputs!$B$4*B294</f>
        <v>83.079082191251</v>
      </c>
      <c r="O294" s="0" t="n">
        <f aca="false">Inputs!$B$37+Inputs!$B$38*MAX(Loan_Sample!H274-Inputs!$C$38,0)+Inputs!$B$39*MAX(Loan_Sample!H274-Inputs!$C$39,0)+Inputs!$B$40*MAX(Loan_Sample!H274-Inputs!$C$40,0)+Inputs!$B$41*MAX(Loan_Sample!H274-Inputs!$C$41,0)+Inputs!$B$42*Inputs!$B$14+Inputs!$B$43*MIN(Loan_Sample!I274/Inputs!$B$17,1)+Inputs!$B$44*MIN(Loan_Sample!E274,Inputs!$B$18)+Inputs!$B$45*Loan_Sample!C274</f>
        <v>-5.87495955303924</v>
      </c>
      <c r="P294" s="0" t="n">
        <f aca="false">MIN(1-Inputs!$B$13,MAX(Inputs!$B$13,1/(1+EXP(-(Inputs!$B$15*O294+Inputs!$B$16)))))</f>
        <v>0.00191418833754594</v>
      </c>
      <c r="Q294" s="0" t="n">
        <f aca="false">Inputs!$B$37+Inputs!$B$38*MAX(F294-Inputs!$C$38,0)+Inputs!$B$39*MAX(F294-Inputs!$C$39,0)+Inputs!$B$40*MAX(F294-Inputs!$C$40,0)+Inputs!$B$41*MAX(F294-Inputs!$C$41,0)+Inputs!$B$42*Inputs!$B$14+Inputs!$B$43*MIN(Loan_Sample!I274/Inputs!$B$17,1)+Inputs!$B$44*MIN(E294,Inputs!$B$18)+Inputs!$B$45*Loan_Sample!C274</f>
        <v>-5.87495955303924</v>
      </c>
      <c r="R294" s="0" t="n">
        <f aca="false">MIN(1-Inputs!$B$13,MAX(Inputs!$B$13,1/(1+EXP(-(Inputs!$B$15*Q294+Inputs!$B$16)))))</f>
        <v>0.00191418833754594</v>
      </c>
    </row>
    <row r="295" customFormat="false" ht="15" hidden="false" customHeight="false" outlineLevel="0" collapsed="false">
      <c r="A295" s="0" t="n">
        <f aca="false">Loan_Sample!A275</f>
        <v>7562</v>
      </c>
      <c r="B295" s="0" t="n">
        <f aca="false">Loan_Sample!U275</f>
        <v>125618.6</v>
      </c>
      <c r="C295" s="0" t="n">
        <f aca="false">Loan_Sample!K275+Inputs!$B$26</f>
        <v>4</v>
      </c>
      <c r="D295" s="0" t="n">
        <f aca="false">Loan_Sample!L275+Inputs!$B$26</f>
        <v>-0.458333492279053</v>
      </c>
      <c r="E295" s="0" t="n">
        <f aca="false">Loan_Sample!E275/(1+Inputs!$B$25/100)</f>
        <v>56.6865692138672</v>
      </c>
      <c r="F295" s="0" t="n">
        <f aca="false">Loan_Sample!H275-Inputs!$B$24/100</f>
        <v>-3.00233340263367</v>
      </c>
      <c r="G295" s="0" t="n">
        <f aca="false">IF(ISNUMBER(C295),INDEX(Scorecard!$D$54:$D$61,SUMPRODUCT(--(Scorecard!$G$54:$G$60&lt;C295))+1),Scorecard!$D$62)</f>
        <v>0.489050497890326</v>
      </c>
      <c r="H295" s="0" t="n">
        <f aca="false">IF(ISNUMBER(D295),INDEX(Scorecard!$D$63:$D$68,SUMPRODUCT(--(Scorecard!$G$63:$G$67&lt;D295))+1),Scorecard!$D$69)</f>
        <v>0.322484508656054</v>
      </c>
      <c r="I295" s="0" t="n">
        <f aca="false">IF(ISNUMBER(E295),INDEX(Scorecard!$D$19:$D$26,SUMPRODUCT(--(Scorecard!$G$19:$G$25&lt;E295))+1),Scorecard!$D$27)</f>
        <v>0.285899340811827</v>
      </c>
      <c r="J295" s="0" t="n">
        <f aca="false">IF(ISNUMBER(F295),INDEX(Scorecard!$D$37:$D$44,SUMPRODUCT(--(Scorecard!$G$37:$G$43&lt;F295))+1),Scorecard!$D$45)</f>
        <v>1.35057635045042</v>
      </c>
      <c r="K295" s="0" t="n">
        <f aca="false">Inputs!$B$10+Scorecard!$J$5*Loan_Sample!Y275+Scorecard!$J$6*Loan_Sample!Z275+Scorecard!$J$7*I295+Scorecard!$J$8*Loan_Sample!AB275+Scorecard!$J$9*J295+Scorecard!$J$10*Loan_Sample!AD275+Scorecard!$J$11*G295+Scorecard!$J$12*H295</f>
        <v>-7.09369957558433</v>
      </c>
      <c r="L295" s="0" t="n">
        <f aca="false">MIN(1-Inputs!$B$13,MAX(Inputs!$B$13,1/(1+EXP(-(Inputs!$B$11*K295+Inputs!$B$12)))))</f>
        <v>0.000636334930614593</v>
      </c>
      <c r="M295" s="0" t="n">
        <f aca="false">Loan_Sample!AH275*Inputs!$B$4*B295</f>
        <v>27.9774260902158</v>
      </c>
      <c r="N295" s="0" t="n">
        <f aca="false">L295*Inputs!$B$4*B295</f>
        <v>27.9774260902158</v>
      </c>
      <c r="O295" s="0" t="n">
        <f aca="false">Inputs!$B$37+Inputs!$B$38*MAX(Loan_Sample!H275-Inputs!$C$38,0)+Inputs!$B$39*MAX(Loan_Sample!H275-Inputs!$C$39,0)+Inputs!$B$40*MAX(Loan_Sample!H275-Inputs!$C$40,0)+Inputs!$B$41*MAX(Loan_Sample!H275-Inputs!$C$41,0)+Inputs!$B$42*Inputs!$B$14+Inputs!$B$43*MIN(Loan_Sample!I275/Inputs!$B$17,1)+Inputs!$B$44*MIN(Loan_Sample!E275,Inputs!$B$18)+Inputs!$B$45*Loan_Sample!C275</f>
        <v>-5.29998879694731</v>
      </c>
      <c r="P295" s="0" t="n">
        <f aca="false">MIN(1-Inputs!$B$13,MAX(Inputs!$B$13,1/(1+EXP(-(Inputs!$B$15*O295+Inputs!$B$16)))))</f>
        <v>0.00367353834799439</v>
      </c>
      <c r="Q295" s="0" t="n">
        <f aca="false">Inputs!$B$37+Inputs!$B$38*MAX(F295-Inputs!$C$38,0)+Inputs!$B$39*MAX(F295-Inputs!$C$39,0)+Inputs!$B$40*MAX(F295-Inputs!$C$40,0)+Inputs!$B$41*MAX(F295-Inputs!$C$41,0)+Inputs!$B$42*Inputs!$B$14+Inputs!$B$43*MIN(Loan_Sample!I275/Inputs!$B$17,1)+Inputs!$B$44*MIN(E295,Inputs!$B$18)+Inputs!$B$45*Loan_Sample!C275</f>
        <v>-5.29998879694731</v>
      </c>
      <c r="R295" s="0" t="n">
        <f aca="false">MIN(1-Inputs!$B$13,MAX(Inputs!$B$13,1/(1+EXP(-(Inputs!$B$15*Q295+Inputs!$B$16)))))</f>
        <v>0.00367353834799439</v>
      </c>
    </row>
    <row r="296" customFormat="false" ht="15" hidden="false" customHeight="false" outlineLevel="0" collapsed="false">
      <c r="A296" s="0" t="n">
        <f aca="false">Loan_Sample!A276</f>
        <v>7592</v>
      </c>
      <c r="B296" s="0" t="n">
        <f aca="false">Loan_Sample!U276</f>
        <v>439075.8</v>
      </c>
      <c r="C296" s="0" t="n">
        <f aca="false">Loan_Sample!K276+Inputs!$B$26</f>
        <v>4.85833311080933</v>
      </c>
      <c r="D296" s="0" t="n">
        <f aca="false">Loan_Sample!L276+Inputs!$B$26</f>
        <v>-1.875</v>
      </c>
      <c r="E296" s="0" t="n">
        <f aca="false">Loan_Sample!E276/(1+Inputs!$B$25/100)</f>
        <v>54.9627990722656</v>
      </c>
      <c r="F296" s="0" t="n">
        <f aca="false">Loan_Sample!H276-Inputs!$B$24/100</f>
        <v>1.19233345985413</v>
      </c>
      <c r="G296" s="0" t="n">
        <f aca="false">IF(ISNUMBER(C296),INDEX(Scorecard!$D$54:$D$61,SUMPRODUCT(--(Scorecard!$G$54:$G$60&lt;C296))+1),Scorecard!$D$62)</f>
        <v>0.214429354789033</v>
      </c>
      <c r="H296" s="0" t="n">
        <f aca="false">IF(ISNUMBER(D296),INDEX(Scorecard!$D$63:$D$68,SUMPRODUCT(--(Scorecard!$G$63:$G$67&lt;D296))+1),Scorecard!$D$69)</f>
        <v>-0.340582194386522</v>
      </c>
      <c r="I296" s="0" t="n">
        <f aca="false">IF(ISNUMBER(E296),INDEX(Scorecard!$D$19:$D$26,SUMPRODUCT(--(Scorecard!$G$19:$G$25&lt;E296))+1),Scorecard!$D$27)</f>
        <v>0.285899340811827</v>
      </c>
      <c r="J296" s="0" t="n">
        <f aca="false">IF(ISNUMBER(F296),INDEX(Scorecard!$D$37:$D$44,SUMPRODUCT(--(Scorecard!$G$37:$G$43&lt;F296))+1),Scorecard!$D$45)</f>
        <v>-0.975503570149195</v>
      </c>
      <c r="K296" s="0" t="n">
        <f aca="false">Inputs!$B$10+Scorecard!$J$5*Loan_Sample!Y276+Scorecard!$J$6*Loan_Sample!Z276+Scorecard!$J$7*I296+Scorecard!$J$8*Loan_Sample!AB276+Scorecard!$J$9*J296+Scorecard!$J$10*Loan_Sample!AD276+Scorecard!$J$11*G296+Scorecard!$J$12*H296</f>
        <v>-4.00874609465472</v>
      </c>
      <c r="L296" s="0" t="n">
        <f aca="false">MIN(1-Inputs!$B$13,MAX(Inputs!$B$13,1/(1+EXP(-(Inputs!$B$11*K296+Inputs!$B$12)))))</f>
        <v>0.0167874653958921</v>
      </c>
      <c r="M296" s="0" t="n">
        <f aca="false">Loan_Sample!AH276*Inputs!$B$4*B296</f>
        <v>2579.83942953577</v>
      </c>
      <c r="N296" s="0" t="n">
        <f aca="false">L296*Inputs!$B$4*B296</f>
        <v>2579.83942953577</v>
      </c>
      <c r="O296" s="0" t="n">
        <f aca="false">Inputs!$B$37+Inputs!$B$38*MAX(Loan_Sample!H276-Inputs!$C$38,0)+Inputs!$B$39*MAX(Loan_Sample!H276-Inputs!$C$39,0)+Inputs!$B$40*MAX(Loan_Sample!H276-Inputs!$C$40,0)+Inputs!$B$41*MAX(Loan_Sample!H276-Inputs!$C$41,0)+Inputs!$B$42*Inputs!$B$14+Inputs!$B$43*MIN(Loan_Sample!I276/Inputs!$B$17,1)+Inputs!$B$44*MIN(Loan_Sample!E276,Inputs!$B$18)+Inputs!$B$45*Loan_Sample!C276</f>
        <v>-3.40239898656202</v>
      </c>
      <c r="P296" s="0" t="n">
        <f aca="false">MIN(1-Inputs!$B$13,MAX(Inputs!$B$13,1/(1+EXP(-(Inputs!$B$15*O296+Inputs!$B$16)))))</f>
        <v>0.0308960863426599</v>
      </c>
      <c r="Q296" s="0" t="n">
        <f aca="false">Inputs!$B$37+Inputs!$B$38*MAX(F296-Inputs!$C$38,0)+Inputs!$B$39*MAX(F296-Inputs!$C$39,0)+Inputs!$B$40*MAX(F296-Inputs!$C$40,0)+Inputs!$B$41*MAX(F296-Inputs!$C$41,0)+Inputs!$B$42*Inputs!$B$14+Inputs!$B$43*MIN(Loan_Sample!I276/Inputs!$B$17,1)+Inputs!$B$44*MIN(E296,Inputs!$B$18)+Inputs!$B$45*Loan_Sample!C276</f>
        <v>-3.40239898656202</v>
      </c>
      <c r="R296" s="0" t="n">
        <f aca="false">MIN(1-Inputs!$B$13,MAX(Inputs!$B$13,1/(1+EXP(-(Inputs!$B$15*Q296+Inputs!$B$16)))))</f>
        <v>0.0308960863426599</v>
      </c>
    </row>
    <row r="297" customFormat="false" ht="15" hidden="false" customHeight="false" outlineLevel="0" collapsed="false">
      <c r="A297" s="0" t="n">
        <f aca="false">Loan_Sample!A277</f>
        <v>7612</v>
      </c>
      <c r="B297" s="0" t="n">
        <f aca="false">Loan_Sample!U277</f>
        <v>199668.11</v>
      </c>
      <c r="C297" s="0" t="n">
        <f aca="false">Loan_Sample!K277+Inputs!$B$26</f>
        <v>4.65833330154419</v>
      </c>
      <c r="D297" s="0" t="n">
        <f aca="false">Loan_Sample!L277+Inputs!$B$26</f>
        <v>-1.875</v>
      </c>
      <c r="E297" s="0" t="n">
        <f aca="false">Loan_Sample!E277/(1+Inputs!$B$25/100)</f>
        <v>82.5315170288086</v>
      </c>
      <c r="F297" s="0" t="n">
        <f aca="false">Loan_Sample!H277-Inputs!$B$24/100</f>
        <v>-0.59066653251648</v>
      </c>
      <c r="G297" s="0" t="n">
        <f aca="false">IF(ISNUMBER(C297),INDEX(Scorecard!$D$54:$D$61,SUMPRODUCT(--(Scorecard!$G$54:$G$60&lt;C297))+1),Scorecard!$D$62)</f>
        <v>0.409483001259379</v>
      </c>
      <c r="H297" s="0" t="n">
        <f aca="false">IF(ISNUMBER(D297),INDEX(Scorecard!$D$63:$D$68,SUMPRODUCT(--(Scorecard!$G$63:$G$67&lt;D297))+1),Scorecard!$D$69)</f>
        <v>-0.340582194386522</v>
      </c>
      <c r="I297" s="0" t="n">
        <f aca="false">IF(ISNUMBER(E297),INDEX(Scorecard!$D$19:$D$26,SUMPRODUCT(--(Scorecard!$G$19:$G$25&lt;E297))+1),Scorecard!$D$27)</f>
        <v>-0.219855970853228</v>
      </c>
      <c r="J297" s="0" t="n">
        <f aca="false">IF(ISNUMBER(F297),INDEX(Scorecard!$D$37:$D$44,SUMPRODUCT(--(Scorecard!$G$37:$G$43&lt;F297))+1),Scorecard!$D$45)</f>
        <v>1.35057635045042</v>
      </c>
      <c r="K297" s="0" t="n">
        <f aca="false">Inputs!$B$10+Scorecard!$J$5*Loan_Sample!Y277+Scorecard!$J$6*Loan_Sample!Z277+Scorecard!$J$7*I297+Scorecard!$J$8*Loan_Sample!AB277+Scorecard!$J$9*J297+Scorecard!$J$10*Loan_Sample!AD277+Scorecard!$J$11*G297+Scorecard!$J$12*H297</f>
        <v>-6.17804947713849</v>
      </c>
      <c r="L297" s="0" t="n">
        <f aca="false">MIN(1-Inputs!$B$13,MAX(Inputs!$B$13,1/(1+EXP(-(Inputs!$B$11*K297+Inputs!$B$12)))))</f>
        <v>0.00168728051260081</v>
      </c>
      <c r="M297" s="0" t="n">
        <f aca="false">Loan_Sample!AH277*Inputs!$B$4*B297</f>
        <v>117.913638846792</v>
      </c>
      <c r="N297" s="0" t="n">
        <f aca="false">L297*Inputs!$B$4*B297</f>
        <v>117.913638846792</v>
      </c>
      <c r="O297" s="0" t="n">
        <f aca="false">Inputs!$B$37+Inputs!$B$38*MAX(Loan_Sample!H277-Inputs!$C$38,0)+Inputs!$B$39*MAX(Loan_Sample!H277-Inputs!$C$39,0)+Inputs!$B$40*MAX(Loan_Sample!H277-Inputs!$C$40,0)+Inputs!$B$41*MAX(Loan_Sample!H277-Inputs!$C$41,0)+Inputs!$B$42*Inputs!$B$14+Inputs!$B$43*MIN(Loan_Sample!I277/Inputs!$B$17,1)+Inputs!$B$44*MIN(Loan_Sample!E277,Inputs!$B$18)+Inputs!$B$45*Loan_Sample!C277</f>
        <v>-6.02236619950276</v>
      </c>
      <c r="P297" s="0" t="n">
        <f aca="false">MIN(1-Inputs!$B$13,MAX(Inputs!$B$13,1/(1+EXP(-(Inputs!$B$15*O297+Inputs!$B$16)))))</f>
        <v>0.00161933796117621</v>
      </c>
      <c r="Q297" s="0" t="n">
        <f aca="false">Inputs!$B$37+Inputs!$B$38*MAX(F297-Inputs!$C$38,0)+Inputs!$B$39*MAX(F297-Inputs!$C$39,0)+Inputs!$B$40*MAX(F297-Inputs!$C$40,0)+Inputs!$B$41*MAX(F297-Inputs!$C$41,0)+Inputs!$B$42*Inputs!$B$14+Inputs!$B$43*MIN(Loan_Sample!I277/Inputs!$B$17,1)+Inputs!$B$44*MIN(E297,Inputs!$B$18)+Inputs!$B$45*Loan_Sample!C277</f>
        <v>-6.02236619950276</v>
      </c>
      <c r="R297" s="0" t="n">
        <f aca="false">MIN(1-Inputs!$B$13,MAX(Inputs!$B$13,1/(1+EXP(-(Inputs!$B$15*Q297+Inputs!$B$16)))))</f>
        <v>0.00161933796117621</v>
      </c>
    </row>
    <row r="298" customFormat="false" ht="15" hidden="false" customHeight="false" outlineLevel="0" collapsed="false">
      <c r="A298" s="0" t="n">
        <f aca="false">Loan_Sample!A278</f>
        <v>7650</v>
      </c>
      <c r="B298" s="0" t="n">
        <f aca="false">Loan_Sample!U278</f>
        <v>177764.52</v>
      </c>
      <c r="C298" s="0" t="n">
        <f aca="false">Loan_Sample!K278+Inputs!$B$26</f>
        <v>6.33333349227905</v>
      </c>
      <c r="D298" s="0" t="n">
        <f aca="false">Loan_Sample!L278+Inputs!$B$26</f>
        <v>2.71025657653809</v>
      </c>
      <c r="E298" s="0" t="n">
        <f aca="false">Loan_Sample!E278/(1+Inputs!$B$25/100)</f>
        <v>76.7722091674805</v>
      </c>
      <c r="F298" s="0" t="n">
        <f aca="false">Loan_Sample!H278-Inputs!$B$24/100</f>
        <v>1.44833302497864</v>
      </c>
      <c r="G298" s="0" t="n">
        <f aca="false">IF(ISNUMBER(C298),INDEX(Scorecard!$D$54:$D$61,SUMPRODUCT(--(Scorecard!$G$54:$G$60&lt;C298))+1),Scorecard!$D$62)</f>
        <v>-0.119873800601421</v>
      </c>
      <c r="H298" s="0" t="n">
        <f aca="false">IF(ISNUMBER(D298),INDEX(Scorecard!$D$63:$D$68,SUMPRODUCT(--(Scorecard!$G$63:$G$67&lt;D298))+1),Scorecard!$D$69)</f>
        <v>0.322484508656054</v>
      </c>
      <c r="I298" s="0" t="n">
        <f aca="false">IF(ISNUMBER(E298),INDEX(Scorecard!$D$19:$D$26,SUMPRODUCT(--(Scorecard!$G$19:$G$25&lt;E298))+1),Scorecard!$D$27)</f>
        <v>-0.0341578513653732</v>
      </c>
      <c r="J298" s="0" t="n">
        <f aca="false">IF(ISNUMBER(F298),INDEX(Scorecard!$D$37:$D$44,SUMPRODUCT(--(Scorecard!$G$37:$G$43&lt;F298))+1),Scorecard!$D$45)</f>
        <v>-0.975503570149195</v>
      </c>
      <c r="K298" s="0" t="n">
        <f aca="false">Inputs!$B$10+Scorecard!$J$5*Loan_Sample!Y278+Scorecard!$J$6*Loan_Sample!Z278+Scorecard!$J$7*I298+Scorecard!$J$8*Loan_Sample!AB278+Scorecard!$J$9*J298+Scorecard!$J$10*Loan_Sample!AD278+Scorecard!$J$11*G298+Scorecard!$J$12*H298</f>
        <v>-2.577977280919</v>
      </c>
      <c r="L298" s="0" t="n">
        <f aca="false">MIN(1-Inputs!$B$13,MAX(Inputs!$B$13,1/(1+EXP(-(Inputs!$B$11*K298+Inputs!$B$12)))))</f>
        <v>0.0727759489223502</v>
      </c>
      <c r="M298" s="0" t="n">
        <f aca="false">Loan_Sample!AH278*Inputs!$B$4*B298</f>
        <v>4527.94356970413</v>
      </c>
      <c r="N298" s="0" t="n">
        <f aca="false">L298*Inputs!$B$4*B298</f>
        <v>4527.94356970413</v>
      </c>
      <c r="O298" s="0" t="n">
        <f aca="false">Inputs!$B$37+Inputs!$B$38*MAX(Loan_Sample!H278-Inputs!$C$38,0)+Inputs!$B$39*MAX(Loan_Sample!H278-Inputs!$C$39,0)+Inputs!$B$40*MAX(Loan_Sample!H278-Inputs!$C$40,0)+Inputs!$B$41*MAX(Loan_Sample!H278-Inputs!$C$41,0)+Inputs!$B$42*Inputs!$B$14+Inputs!$B$43*MIN(Loan_Sample!I278/Inputs!$B$17,1)+Inputs!$B$44*MIN(Loan_Sample!E278,Inputs!$B$18)+Inputs!$B$45*Loan_Sample!C278</f>
        <v>-3.95808930753779</v>
      </c>
      <c r="P298" s="0" t="n">
        <f aca="false">MIN(1-Inputs!$B$13,MAX(Inputs!$B$13,1/(1+EXP(-(Inputs!$B$15*O298+Inputs!$B$16)))))</f>
        <v>0.0166680954113099</v>
      </c>
      <c r="Q298" s="0" t="n">
        <f aca="false">Inputs!$B$37+Inputs!$B$38*MAX(F298-Inputs!$C$38,0)+Inputs!$B$39*MAX(F298-Inputs!$C$39,0)+Inputs!$B$40*MAX(F298-Inputs!$C$40,0)+Inputs!$B$41*MAX(F298-Inputs!$C$41,0)+Inputs!$B$42*Inputs!$B$14+Inputs!$B$43*MIN(Loan_Sample!I278/Inputs!$B$17,1)+Inputs!$B$44*MIN(E298,Inputs!$B$18)+Inputs!$B$45*Loan_Sample!C278</f>
        <v>-3.95808930753779</v>
      </c>
      <c r="R298" s="0" t="n">
        <f aca="false">MIN(1-Inputs!$B$13,MAX(Inputs!$B$13,1/(1+EXP(-(Inputs!$B$15*Q298+Inputs!$B$16)))))</f>
        <v>0.0166680954113099</v>
      </c>
    </row>
    <row r="299" customFormat="false" ht="15" hidden="false" customHeight="false" outlineLevel="0" collapsed="false">
      <c r="A299" s="0" t="n">
        <f aca="false">Loan_Sample!A279</f>
        <v>7670</v>
      </c>
      <c r="B299" s="0" t="n">
        <f aca="false">Loan_Sample!U279</f>
        <v>111103.03</v>
      </c>
      <c r="C299" s="0" t="n">
        <f aca="false">Loan_Sample!K279+Inputs!$B$26</f>
        <v>6.33333349227905</v>
      </c>
      <c r="D299" s="0" t="n">
        <f aca="false">Loan_Sample!L279+Inputs!$B$26</f>
        <v>2.71025657653809</v>
      </c>
      <c r="E299" s="0" t="n">
        <f aca="false">Loan_Sample!E279/(1+Inputs!$B$25/100)</f>
        <v>58.5721817016602</v>
      </c>
      <c r="F299" s="0" t="n">
        <f aca="false">Loan_Sample!H279-Inputs!$B$24/100</f>
        <v>0.911333322525024</v>
      </c>
      <c r="G299" s="0" t="n">
        <f aca="false">IF(ISNUMBER(C299),INDEX(Scorecard!$D$54:$D$61,SUMPRODUCT(--(Scorecard!$G$54:$G$60&lt;C299))+1),Scorecard!$D$62)</f>
        <v>-0.119873800601421</v>
      </c>
      <c r="H299" s="0" t="n">
        <f aca="false">IF(ISNUMBER(D299),INDEX(Scorecard!$D$63:$D$68,SUMPRODUCT(--(Scorecard!$G$63:$G$67&lt;D299))+1),Scorecard!$D$69)</f>
        <v>0.322484508656054</v>
      </c>
      <c r="I299" s="0" t="n">
        <f aca="false">IF(ISNUMBER(E299),INDEX(Scorecard!$D$19:$D$26,SUMPRODUCT(--(Scorecard!$G$19:$G$25&lt;E299))+1),Scorecard!$D$27)</f>
        <v>0.267179331770092</v>
      </c>
      <c r="J299" s="0" t="n">
        <f aca="false">IF(ISNUMBER(F299),INDEX(Scorecard!$D$37:$D$44,SUMPRODUCT(--(Scorecard!$G$37:$G$43&lt;F299))+1),Scorecard!$D$45)</f>
        <v>-0.975503570149195</v>
      </c>
      <c r="K299" s="0" t="n">
        <f aca="false">Inputs!$B$10+Scorecard!$J$5*Loan_Sample!Y279+Scorecard!$J$6*Loan_Sample!Z279+Scorecard!$J$7*I299+Scorecard!$J$8*Loan_Sample!AB279+Scorecard!$J$9*J299+Scorecard!$J$10*Loan_Sample!AD279+Scorecard!$J$11*G299+Scorecard!$J$12*H299</f>
        <v>-5.06778548120826</v>
      </c>
      <c r="L299" s="0" t="n">
        <f aca="false">MIN(1-Inputs!$B$13,MAX(Inputs!$B$13,1/(1+EXP(-(Inputs!$B$11*K299+Inputs!$B$12)))))</f>
        <v>0.00549031255841867</v>
      </c>
      <c r="M299" s="0" t="n">
        <f aca="false">Loan_Sample!AH279*Inputs!$B$4*B299</f>
        <v>213.496626310578</v>
      </c>
      <c r="N299" s="0" t="n">
        <f aca="false">L299*Inputs!$B$4*B299</f>
        <v>213.496626310578</v>
      </c>
      <c r="O299" s="0" t="n">
        <f aca="false">Inputs!$B$37+Inputs!$B$38*MAX(Loan_Sample!H279-Inputs!$C$38,0)+Inputs!$B$39*MAX(Loan_Sample!H279-Inputs!$C$39,0)+Inputs!$B$40*MAX(Loan_Sample!H279-Inputs!$C$40,0)+Inputs!$B$41*MAX(Loan_Sample!H279-Inputs!$C$41,0)+Inputs!$B$42*Inputs!$B$14+Inputs!$B$43*MIN(Loan_Sample!I279/Inputs!$B$17,1)+Inputs!$B$44*MIN(Loan_Sample!E279,Inputs!$B$18)+Inputs!$B$45*Loan_Sample!C279</f>
        <v>-3.32049248859279</v>
      </c>
      <c r="P299" s="0" t="n">
        <f aca="false">MIN(1-Inputs!$B$13,MAX(Inputs!$B$13,1/(1+EXP(-(Inputs!$B$15*O299+Inputs!$B$16)))))</f>
        <v>0.0338091098070419</v>
      </c>
      <c r="Q299" s="0" t="n">
        <f aca="false">Inputs!$B$37+Inputs!$B$38*MAX(F299-Inputs!$C$38,0)+Inputs!$B$39*MAX(F299-Inputs!$C$39,0)+Inputs!$B$40*MAX(F299-Inputs!$C$40,0)+Inputs!$B$41*MAX(F299-Inputs!$C$41,0)+Inputs!$B$42*Inputs!$B$14+Inputs!$B$43*MIN(Loan_Sample!I279/Inputs!$B$17,1)+Inputs!$B$44*MIN(E299,Inputs!$B$18)+Inputs!$B$45*Loan_Sample!C279</f>
        <v>-3.32049248859279</v>
      </c>
      <c r="R299" s="0" t="n">
        <f aca="false">MIN(1-Inputs!$B$13,MAX(Inputs!$B$13,1/(1+EXP(-(Inputs!$B$15*Q299+Inputs!$B$16)))))</f>
        <v>0.0338091098070419</v>
      </c>
    </row>
    <row r="300" customFormat="false" ht="15" hidden="false" customHeight="false" outlineLevel="0" collapsed="false">
      <c r="A300" s="0" t="n">
        <f aca="false">Loan_Sample!A280</f>
        <v>7701</v>
      </c>
      <c r="B300" s="0" t="n">
        <f aca="false">Loan_Sample!U280</f>
        <v>174575.22</v>
      </c>
      <c r="C300" s="0" t="n">
        <f aca="false">Loan_Sample!K280+Inputs!$B$26</f>
        <v>4.80000019073486</v>
      </c>
      <c r="D300" s="0" t="n">
        <f aca="false">Loan_Sample!L280+Inputs!$B$26</f>
        <v>-0.208333015441895</v>
      </c>
      <c r="E300" s="0" t="n">
        <f aca="false">Loan_Sample!E280/(1+Inputs!$B$25/100)</f>
        <v>39.5137329101563</v>
      </c>
      <c r="F300" s="0" t="n">
        <f aca="false">Loan_Sample!H280-Inputs!$B$24/100</f>
        <v>-2.12933301925659</v>
      </c>
      <c r="G300" s="0" t="n">
        <f aca="false">IF(ISNUMBER(C300),INDEX(Scorecard!$D$54:$D$61,SUMPRODUCT(--(Scorecard!$G$54:$G$60&lt;C300))+1),Scorecard!$D$62)</f>
        <v>0.409483001259379</v>
      </c>
      <c r="H300" s="0" t="n">
        <f aca="false">IF(ISNUMBER(D300),INDEX(Scorecard!$D$63:$D$68,SUMPRODUCT(--(Scorecard!$G$63:$G$67&lt;D300))+1),Scorecard!$D$69)</f>
        <v>0.322484508656054</v>
      </c>
      <c r="I300" s="0" t="n">
        <f aca="false">IF(ISNUMBER(E300),INDEX(Scorecard!$D$19:$D$26,SUMPRODUCT(--(Scorecard!$G$19:$G$25&lt;E300))+1),Scorecard!$D$27)</f>
        <v>0.57899015159425</v>
      </c>
      <c r="J300" s="0" t="n">
        <f aca="false">IF(ISNUMBER(F300),INDEX(Scorecard!$D$37:$D$44,SUMPRODUCT(--(Scorecard!$G$37:$G$43&lt;F300))+1),Scorecard!$D$45)</f>
        <v>1.35057635045042</v>
      </c>
      <c r="K300" s="0" t="n">
        <f aca="false">Inputs!$B$10+Scorecard!$J$5*Loan_Sample!Y280+Scorecard!$J$6*Loan_Sample!Z280+Scorecard!$J$7*I300+Scorecard!$J$8*Loan_Sample!AB280+Scorecard!$J$9*J300+Scorecard!$J$10*Loan_Sample!AD280+Scorecard!$J$11*G300+Scorecard!$J$12*H300</f>
        <v>-5.20801363282305</v>
      </c>
      <c r="L300" s="0" t="n">
        <f aca="false">MIN(1-Inputs!$B$13,MAX(Inputs!$B$13,1/(1+EXP(-(Inputs!$B$11*K300+Inputs!$B$12)))))</f>
        <v>0.00473152081891303</v>
      </c>
      <c r="M300" s="0" t="n">
        <f aca="false">Loan_Sample!AH280*Inputs!$B$4*B300</f>
        <v>289.102200763713</v>
      </c>
      <c r="N300" s="0" t="n">
        <f aca="false">L300*Inputs!$B$4*B300</f>
        <v>289.102200763713</v>
      </c>
      <c r="O300" s="0" t="n">
        <f aca="false">Inputs!$B$37+Inputs!$B$38*MAX(Loan_Sample!H280-Inputs!$C$38,0)+Inputs!$B$39*MAX(Loan_Sample!H280-Inputs!$C$39,0)+Inputs!$B$40*MAX(Loan_Sample!H280-Inputs!$C$40,0)+Inputs!$B$41*MAX(Loan_Sample!H280-Inputs!$C$41,0)+Inputs!$B$42*Inputs!$B$14+Inputs!$B$43*MIN(Loan_Sample!I280/Inputs!$B$17,1)+Inputs!$B$44*MIN(Loan_Sample!E280,Inputs!$B$18)+Inputs!$B$45*Loan_Sample!C280</f>
        <v>-5.48760052128306</v>
      </c>
      <c r="P300" s="0" t="n">
        <f aca="false">MIN(1-Inputs!$B$13,MAX(Inputs!$B$13,1/(1+EXP(-(Inputs!$B$15*O300+Inputs!$B$16)))))</f>
        <v>0.00297006668940024</v>
      </c>
      <c r="Q300" s="0" t="n">
        <f aca="false">Inputs!$B$37+Inputs!$B$38*MAX(F300-Inputs!$C$38,0)+Inputs!$B$39*MAX(F300-Inputs!$C$39,0)+Inputs!$B$40*MAX(F300-Inputs!$C$40,0)+Inputs!$B$41*MAX(F300-Inputs!$C$41,0)+Inputs!$B$42*Inputs!$B$14+Inputs!$B$43*MIN(Loan_Sample!I280/Inputs!$B$17,1)+Inputs!$B$44*MIN(E300,Inputs!$B$18)+Inputs!$B$45*Loan_Sample!C280</f>
        <v>-5.48760052128306</v>
      </c>
      <c r="R300" s="0" t="n">
        <f aca="false">MIN(1-Inputs!$B$13,MAX(Inputs!$B$13,1/(1+EXP(-(Inputs!$B$15*Q300+Inputs!$B$16)))))</f>
        <v>0.00297006668940024</v>
      </c>
    </row>
    <row r="301" customFormat="false" ht="15" hidden="false" customHeight="false" outlineLevel="0" collapsed="false">
      <c r="A301" s="0" t="n">
        <f aca="false">Loan_Sample!A281</f>
        <v>7716</v>
      </c>
      <c r="B301" s="0" t="n">
        <f aca="false">Loan_Sample!U281</f>
        <v>203195.81</v>
      </c>
      <c r="C301" s="0" t="n">
        <f aca="false">Loan_Sample!K281+Inputs!$B$26</f>
        <v>4.80000019073486</v>
      </c>
      <c r="D301" s="0" t="n">
        <f aca="false">Loan_Sample!L281+Inputs!$B$26</f>
        <v>-0.458333015441895</v>
      </c>
      <c r="E301" s="0" t="n">
        <f aca="false">Loan_Sample!E281/(1+Inputs!$B$25/100)</f>
        <v>69.8488922119141</v>
      </c>
      <c r="F301" s="0" t="n">
        <f aca="false">Loan_Sample!H281-Inputs!$B$24/100</f>
        <v>-3.13633346557617</v>
      </c>
      <c r="G301" s="0" t="n">
        <f aca="false">IF(ISNUMBER(C301),INDEX(Scorecard!$D$54:$D$61,SUMPRODUCT(--(Scorecard!$G$54:$G$60&lt;C301))+1),Scorecard!$D$62)</f>
        <v>0.409483001259379</v>
      </c>
      <c r="H301" s="0" t="n">
        <f aca="false">IF(ISNUMBER(D301),INDEX(Scorecard!$D$63:$D$68,SUMPRODUCT(--(Scorecard!$G$63:$G$67&lt;D301))+1),Scorecard!$D$69)</f>
        <v>0.322484508656054</v>
      </c>
      <c r="I301" s="0" t="n">
        <f aca="false">IF(ISNUMBER(E301),INDEX(Scorecard!$D$19:$D$26,SUMPRODUCT(--(Scorecard!$G$19:$G$25&lt;E301))+1),Scorecard!$D$27)</f>
        <v>0.0530843085177338</v>
      </c>
      <c r="J301" s="0" t="n">
        <f aca="false">IF(ISNUMBER(F301),INDEX(Scorecard!$D$37:$D$44,SUMPRODUCT(--(Scorecard!$G$37:$G$43&lt;F301))+1),Scorecard!$D$45)</f>
        <v>1.35057635045042</v>
      </c>
      <c r="K301" s="0" t="n">
        <f aca="false">Inputs!$B$10+Scorecard!$J$5*Loan_Sample!Y281+Scorecard!$J$6*Loan_Sample!Z281+Scorecard!$J$7*I301+Scorecard!$J$8*Loan_Sample!AB281+Scorecard!$J$9*J301+Scorecard!$J$10*Loan_Sample!AD281+Scorecard!$J$11*G301+Scorecard!$J$12*H301</f>
        <v>-4.98942602992187</v>
      </c>
      <c r="L301" s="0" t="n">
        <f aca="false">MIN(1-Inputs!$B$13,MAX(Inputs!$B$13,1/(1+EXP(-(Inputs!$B$11*K301+Inputs!$B$12)))))</f>
        <v>0.00596582979798</v>
      </c>
      <c r="M301" s="0" t="n">
        <f aca="false">Loan_Sample!AH281*Inputs!$B$4*B301</f>
        <v>424.281066342939</v>
      </c>
      <c r="N301" s="0" t="n">
        <f aca="false">L301*Inputs!$B$4*B301</f>
        <v>424.281066342939</v>
      </c>
      <c r="O301" s="0" t="n">
        <f aca="false">Inputs!$B$37+Inputs!$B$38*MAX(Loan_Sample!H281-Inputs!$C$38,0)+Inputs!$B$39*MAX(Loan_Sample!H281-Inputs!$C$39,0)+Inputs!$B$40*MAX(Loan_Sample!H281-Inputs!$C$40,0)+Inputs!$B$41*MAX(Loan_Sample!H281-Inputs!$C$41,0)+Inputs!$B$42*Inputs!$B$14+Inputs!$B$43*MIN(Loan_Sample!I281/Inputs!$B$17,1)+Inputs!$B$44*MIN(Loan_Sample!E281,Inputs!$B$18)+Inputs!$B$45*Loan_Sample!C281</f>
        <v>-5.87917722513779</v>
      </c>
      <c r="P301" s="0" t="n">
        <f aca="false">MIN(1-Inputs!$B$13,MAX(Inputs!$B$13,1/(1+EXP(-(Inputs!$B$15*O301+Inputs!$B$16)))))</f>
        <v>0.001905049896453</v>
      </c>
      <c r="Q301" s="0" t="n">
        <f aca="false">Inputs!$B$37+Inputs!$B$38*MAX(F301-Inputs!$C$38,0)+Inputs!$B$39*MAX(F301-Inputs!$C$39,0)+Inputs!$B$40*MAX(F301-Inputs!$C$40,0)+Inputs!$B$41*MAX(F301-Inputs!$C$41,0)+Inputs!$B$42*Inputs!$B$14+Inputs!$B$43*MIN(Loan_Sample!I281/Inputs!$B$17,1)+Inputs!$B$44*MIN(E301,Inputs!$B$18)+Inputs!$B$45*Loan_Sample!C281</f>
        <v>-5.87917722513779</v>
      </c>
      <c r="R301" s="0" t="n">
        <f aca="false">MIN(1-Inputs!$B$13,MAX(Inputs!$B$13,1/(1+EXP(-(Inputs!$B$15*Q301+Inputs!$B$16)))))</f>
        <v>0.001905049896453</v>
      </c>
    </row>
    <row r="302" customFormat="false" ht="15" hidden="false" customHeight="false" outlineLevel="0" collapsed="false">
      <c r="A302" s="0" t="n">
        <f aca="false">Loan_Sample!A282</f>
        <v>7737</v>
      </c>
      <c r="B302" s="0" t="n">
        <f aca="false">Loan_Sample!U282</f>
        <v>150434.05</v>
      </c>
      <c r="C302" s="0" t="n">
        <f aca="false">Loan_Sample!K282+Inputs!$B$26</f>
        <v>3.70000004768372</v>
      </c>
      <c r="D302" s="0" t="n">
        <f aca="false">Loan_Sample!L282+Inputs!$B$26</f>
        <v>-0.208333253860474</v>
      </c>
      <c r="E302" s="0" t="n">
        <f aca="false">Loan_Sample!E282/(1+Inputs!$B$25/100)</f>
        <v>70.331672668457</v>
      </c>
      <c r="F302" s="0" t="n">
        <f aca="false">Loan_Sample!H282-Inputs!$B$24/100</f>
        <v>-3.41833329200745</v>
      </c>
      <c r="G302" s="0" t="n">
        <f aca="false">IF(ISNUMBER(C302),INDEX(Scorecard!$D$54:$D$61,SUMPRODUCT(--(Scorecard!$G$54:$G$60&lt;C302))+1),Scorecard!$D$62)</f>
        <v>0.489050497890326</v>
      </c>
      <c r="H302" s="0" t="n">
        <f aca="false">IF(ISNUMBER(D302),INDEX(Scorecard!$D$63:$D$68,SUMPRODUCT(--(Scorecard!$G$63:$G$67&lt;D302))+1),Scorecard!$D$69)</f>
        <v>0.322484508656054</v>
      </c>
      <c r="I302" s="0" t="n">
        <f aca="false">IF(ISNUMBER(E302),INDEX(Scorecard!$D$19:$D$26,SUMPRODUCT(--(Scorecard!$G$19:$G$25&lt;E302))+1),Scorecard!$D$27)</f>
        <v>0.0530843085177338</v>
      </c>
      <c r="J302" s="0" t="n">
        <f aca="false">IF(ISNUMBER(F302),INDEX(Scorecard!$D$37:$D$44,SUMPRODUCT(--(Scorecard!$G$37:$G$43&lt;F302))+1),Scorecard!$D$45)</f>
        <v>1.35057635045042</v>
      </c>
      <c r="K302" s="0" t="n">
        <f aca="false">Inputs!$B$10+Scorecard!$J$5*Loan_Sample!Y282+Scorecard!$J$6*Loan_Sample!Z282+Scorecard!$J$7*I302+Scorecard!$J$8*Loan_Sample!AB282+Scorecard!$J$9*J302+Scorecard!$J$10*Loan_Sample!AD282+Scorecard!$J$11*G302+Scorecard!$J$12*H302</f>
        <v>-5.27431522341356</v>
      </c>
      <c r="L302" s="0" t="n">
        <f aca="false">MIN(1-Inputs!$B$13,MAX(Inputs!$B$13,1/(1+EXP(-(Inputs!$B$11*K302+Inputs!$B$12)))))</f>
        <v>0.00441003944292936</v>
      </c>
      <c r="M302" s="0" t="n">
        <f aca="false">Loan_Sample!AH282*Inputs!$B$4*B302</f>
        <v>232.197032920863</v>
      </c>
      <c r="N302" s="0" t="n">
        <f aca="false">L302*Inputs!$B$4*B302</f>
        <v>232.197032920863</v>
      </c>
      <c r="O302" s="0" t="n">
        <f aca="false">Inputs!$B$37+Inputs!$B$38*MAX(Loan_Sample!H282-Inputs!$C$38,0)+Inputs!$B$39*MAX(Loan_Sample!H282-Inputs!$C$39,0)+Inputs!$B$40*MAX(Loan_Sample!H282-Inputs!$C$40,0)+Inputs!$B$41*MAX(Loan_Sample!H282-Inputs!$C$41,0)+Inputs!$B$42*Inputs!$B$14+Inputs!$B$43*MIN(Loan_Sample!I282/Inputs!$B$17,1)+Inputs!$B$44*MIN(Loan_Sample!E282,Inputs!$B$18)+Inputs!$B$45*Loan_Sample!C282</f>
        <v>-5.76844072298183</v>
      </c>
      <c r="P302" s="0" t="n">
        <f aca="false">MIN(1-Inputs!$B$13,MAX(Inputs!$B$13,1/(1+EXP(-(Inputs!$B$15*O302+Inputs!$B$16)))))</f>
        <v>0.00216006380664896</v>
      </c>
      <c r="Q302" s="0" t="n">
        <f aca="false">Inputs!$B$37+Inputs!$B$38*MAX(F302-Inputs!$C$38,0)+Inputs!$B$39*MAX(F302-Inputs!$C$39,0)+Inputs!$B$40*MAX(F302-Inputs!$C$40,0)+Inputs!$B$41*MAX(F302-Inputs!$C$41,0)+Inputs!$B$42*Inputs!$B$14+Inputs!$B$43*MIN(Loan_Sample!I282/Inputs!$B$17,1)+Inputs!$B$44*MIN(E302,Inputs!$B$18)+Inputs!$B$45*Loan_Sample!C282</f>
        <v>-5.76844072298183</v>
      </c>
      <c r="R302" s="0" t="n">
        <f aca="false">MIN(1-Inputs!$B$13,MAX(Inputs!$B$13,1/(1+EXP(-(Inputs!$B$15*Q302+Inputs!$B$16)))))</f>
        <v>0.00216006380664896</v>
      </c>
    </row>
    <row r="303" customFormat="false" ht="15" hidden="false" customHeight="false" outlineLevel="0" collapsed="false">
      <c r="A303" s="0" t="n">
        <f aca="false">Loan_Sample!A283</f>
        <v>7762</v>
      </c>
      <c r="B303" s="0" t="n">
        <f aca="false">Loan_Sample!U283</f>
        <v>352978.34</v>
      </c>
      <c r="C303" s="0" t="n">
        <f aca="false">Loan_Sample!K283+Inputs!$B$26</f>
        <v>4.80000019073486</v>
      </c>
      <c r="D303" s="0" t="n">
        <f aca="false">Loan_Sample!L283+Inputs!$B$26</f>
        <v>-0.208333015441895</v>
      </c>
      <c r="E303" s="0" t="n">
        <f aca="false">Loan_Sample!E283/(1+Inputs!$B$25/100)</f>
        <v>63.9614906311035</v>
      </c>
      <c r="F303" s="0" t="n">
        <f aca="false">Loan_Sample!H283-Inputs!$B$24/100</f>
        <v>-2.55733299255371</v>
      </c>
      <c r="G303" s="0" t="n">
        <f aca="false">IF(ISNUMBER(C303),INDEX(Scorecard!$D$54:$D$61,SUMPRODUCT(--(Scorecard!$G$54:$G$60&lt;C303))+1),Scorecard!$D$62)</f>
        <v>0.409483001259379</v>
      </c>
      <c r="H303" s="0" t="n">
        <f aca="false">IF(ISNUMBER(D303),INDEX(Scorecard!$D$63:$D$68,SUMPRODUCT(--(Scorecard!$G$63:$G$67&lt;D303))+1),Scorecard!$D$69)</f>
        <v>0.322484508656054</v>
      </c>
      <c r="I303" s="0" t="n">
        <f aca="false">IF(ISNUMBER(E303),INDEX(Scorecard!$D$19:$D$26,SUMPRODUCT(--(Scorecard!$G$19:$G$25&lt;E303))+1),Scorecard!$D$27)</f>
        <v>0.233621608745691</v>
      </c>
      <c r="J303" s="0" t="n">
        <f aca="false">IF(ISNUMBER(F303),INDEX(Scorecard!$D$37:$D$44,SUMPRODUCT(--(Scorecard!$G$37:$G$43&lt;F303))+1),Scorecard!$D$45)</f>
        <v>1.35057635045042</v>
      </c>
      <c r="K303" s="0" t="n">
        <f aca="false">Inputs!$B$10+Scorecard!$J$5*Loan_Sample!Y283+Scorecard!$J$6*Loan_Sample!Z283+Scorecard!$J$7*I303+Scorecard!$J$8*Loan_Sample!AB283+Scorecard!$J$9*J303+Scorecard!$J$10*Loan_Sample!AD283+Scorecard!$J$11*G303+Scorecard!$J$12*H303</f>
        <v>-4.69399678637713</v>
      </c>
      <c r="L303" s="0" t="n">
        <f aca="false">MIN(1-Inputs!$B$13,MAX(Inputs!$B$13,1/(1+EXP(-(Inputs!$B$11*K303+Inputs!$B$12)))))</f>
        <v>0.00815643710132554</v>
      </c>
      <c r="M303" s="0" t="n">
        <f aca="false">Loan_Sample!AH283*Inputs!$B$4*B303</f>
        <v>1007.66596991911</v>
      </c>
      <c r="N303" s="0" t="n">
        <f aca="false">L303*Inputs!$B$4*B303</f>
        <v>1007.66596991911</v>
      </c>
      <c r="O303" s="0" t="n">
        <f aca="false">Inputs!$B$37+Inputs!$B$38*MAX(Loan_Sample!H283-Inputs!$C$38,0)+Inputs!$B$39*MAX(Loan_Sample!H283-Inputs!$C$39,0)+Inputs!$B$40*MAX(Loan_Sample!H283-Inputs!$C$40,0)+Inputs!$B$41*MAX(Loan_Sample!H283-Inputs!$C$41,0)+Inputs!$B$42*Inputs!$B$14+Inputs!$B$43*MIN(Loan_Sample!I283/Inputs!$B$17,1)+Inputs!$B$44*MIN(Loan_Sample!E283,Inputs!$B$18)+Inputs!$B$45*Loan_Sample!C283</f>
        <v>-5.6269874464701</v>
      </c>
      <c r="P303" s="0" t="n">
        <f aca="false">MIN(1-Inputs!$B$13,MAX(Inputs!$B$13,1/(1+EXP(-(Inputs!$B$15*O303+Inputs!$B$16)))))</f>
        <v>0.00253594126954648</v>
      </c>
      <c r="Q303" s="0" t="n">
        <f aca="false">Inputs!$B$37+Inputs!$B$38*MAX(F303-Inputs!$C$38,0)+Inputs!$B$39*MAX(F303-Inputs!$C$39,0)+Inputs!$B$40*MAX(F303-Inputs!$C$40,0)+Inputs!$B$41*MAX(F303-Inputs!$C$41,0)+Inputs!$B$42*Inputs!$B$14+Inputs!$B$43*MIN(Loan_Sample!I283/Inputs!$B$17,1)+Inputs!$B$44*MIN(E303,Inputs!$B$18)+Inputs!$B$45*Loan_Sample!C283</f>
        <v>-5.6269874464701</v>
      </c>
      <c r="R303" s="0" t="n">
        <f aca="false">MIN(1-Inputs!$B$13,MAX(Inputs!$B$13,1/(1+EXP(-(Inputs!$B$15*Q303+Inputs!$B$16)))))</f>
        <v>0.00253594126954648</v>
      </c>
    </row>
    <row r="304" customFormat="false" ht="15" hidden="false" customHeight="false" outlineLevel="0" collapsed="false">
      <c r="A304" s="0" t="n">
        <f aca="false">Loan_Sample!A284</f>
        <v>7857</v>
      </c>
      <c r="B304" s="0" t="n">
        <f aca="false">Loan_Sample!U284</f>
        <v>190924.75</v>
      </c>
      <c r="C304" s="0" t="n">
        <f aca="false">Loan_Sample!K284+Inputs!$B$26</f>
        <v>4.5</v>
      </c>
      <c r="D304" s="0" t="n">
        <f aca="false">Loan_Sample!L284+Inputs!$B$26</f>
        <v>-0.458333492279053</v>
      </c>
      <c r="E304" s="0" t="n">
        <f aca="false">Loan_Sample!E284/(1+Inputs!$B$25/100)</f>
        <v>48.8599281311035</v>
      </c>
      <c r="F304" s="0" t="n">
        <f aca="false">Loan_Sample!H284-Inputs!$B$24/100</f>
        <v>-2.52433347702026</v>
      </c>
      <c r="G304" s="0" t="n">
        <f aca="false">IF(ISNUMBER(C304),INDEX(Scorecard!$D$54:$D$61,SUMPRODUCT(--(Scorecard!$G$54:$G$60&lt;C304))+1),Scorecard!$D$62)</f>
        <v>0.409483001259379</v>
      </c>
      <c r="H304" s="0" t="n">
        <f aca="false">IF(ISNUMBER(D304),INDEX(Scorecard!$D$63:$D$68,SUMPRODUCT(--(Scorecard!$G$63:$G$67&lt;D304))+1),Scorecard!$D$69)</f>
        <v>0.322484508656054</v>
      </c>
      <c r="I304" s="0" t="n">
        <f aca="false">IF(ISNUMBER(E304),INDEX(Scorecard!$D$19:$D$26,SUMPRODUCT(--(Scorecard!$G$19:$G$25&lt;E304))+1),Scorecard!$D$27)</f>
        <v>0.57899015159425</v>
      </c>
      <c r="J304" s="0" t="n">
        <f aca="false">IF(ISNUMBER(F304),INDEX(Scorecard!$D$37:$D$44,SUMPRODUCT(--(Scorecard!$G$37:$G$43&lt;F304))+1),Scorecard!$D$45)</f>
        <v>1.35057635045042</v>
      </c>
      <c r="K304" s="0" t="n">
        <f aca="false">Inputs!$B$10+Scorecard!$J$5*Loan_Sample!Y284+Scorecard!$J$6*Loan_Sample!Z284+Scorecard!$J$7*I304+Scorecard!$J$8*Loan_Sample!AB284+Scorecard!$J$9*J304+Scorecard!$J$10*Loan_Sample!AD284+Scorecard!$J$11*G304+Scorecard!$J$12*H304</f>
        <v>-5.45148275801567</v>
      </c>
      <c r="L304" s="0" t="n">
        <f aca="false">MIN(1-Inputs!$B$13,MAX(Inputs!$B$13,1/(1+EXP(-(Inputs!$B$11*K304+Inputs!$B$12)))))</f>
        <v>0.00365377048438964</v>
      </c>
      <c r="M304" s="0" t="n">
        <f aca="false">Loan_Sample!AH284*Inputs!$B$4*B304</f>
        <v>244.158325701315</v>
      </c>
      <c r="N304" s="0" t="n">
        <f aca="false">L304*Inputs!$B$4*B304</f>
        <v>244.158325701315</v>
      </c>
      <c r="O304" s="0" t="n">
        <f aca="false">Inputs!$B$37+Inputs!$B$38*MAX(Loan_Sample!H284-Inputs!$C$38,0)+Inputs!$B$39*MAX(Loan_Sample!H284-Inputs!$C$39,0)+Inputs!$B$40*MAX(Loan_Sample!H284-Inputs!$C$40,0)+Inputs!$B$41*MAX(Loan_Sample!H284-Inputs!$C$41,0)+Inputs!$B$42*Inputs!$B$14+Inputs!$B$43*MIN(Loan_Sample!I284/Inputs!$B$17,1)+Inputs!$B$44*MIN(Loan_Sample!E284,Inputs!$B$18)+Inputs!$B$45*Loan_Sample!C284</f>
        <v>-5.48248677276136</v>
      </c>
      <c r="P304" s="0" t="n">
        <f aca="false">MIN(1-Inputs!$B$13,MAX(Inputs!$B$13,1/(1+EXP(-(Inputs!$B$15*O304+Inputs!$B$16)))))</f>
        <v>0.00298733113776512</v>
      </c>
      <c r="Q304" s="0" t="n">
        <f aca="false">Inputs!$B$37+Inputs!$B$38*MAX(F304-Inputs!$C$38,0)+Inputs!$B$39*MAX(F304-Inputs!$C$39,0)+Inputs!$B$40*MAX(F304-Inputs!$C$40,0)+Inputs!$B$41*MAX(F304-Inputs!$C$41,0)+Inputs!$B$42*Inputs!$B$14+Inputs!$B$43*MIN(Loan_Sample!I284/Inputs!$B$17,1)+Inputs!$B$44*MIN(E304,Inputs!$B$18)+Inputs!$B$45*Loan_Sample!C284</f>
        <v>-5.48248677276136</v>
      </c>
      <c r="R304" s="0" t="n">
        <f aca="false">MIN(1-Inputs!$B$13,MAX(Inputs!$B$13,1/(1+EXP(-(Inputs!$B$15*Q304+Inputs!$B$16)))))</f>
        <v>0.00298733113776512</v>
      </c>
    </row>
    <row r="305" customFormat="false" ht="15" hidden="false" customHeight="false" outlineLevel="0" collapsed="false">
      <c r="A305" s="0" t="n">
        <f aca="false">Loan_Sample!A285</f>
        <v>7873</v>
      </c>
      <c r="B305" s="0" t="n">
        <f aca="false">Loan_Sample!U285</f>
        <v>292761.97</v>
      </c>
      <c r="C305" s="0" t="n">
        <f aca="false">Loan_Sample!K285+Inputs!$B$26</f>
        <v>4.40000009536743</v>
      </c>
      <c r="D305" s="0" t="n">
        <f aca="false">Loan_Sample!L285+Inputs!$B$26</f>
        <v>-0.458333015441895</v>
      </c>
      <c r="E305" s="0" t="n">
        <f aca="false">Loan_Sample!E285/(1+Inputs!$B$25/100)</f>
        <v>66.470832824707</v>
      </c>
      <c r="F305" s="0" t="n">
        <f aca="false">Loan_Sample!H285-Inputs!$B$24/100</f>
        <v>-3.23633337020874</v>
      </c>
      <c r="G305" s="0" t="n">
        <f aca="false">IF(ISNUMBER(C305),INDEX(Scorecard!$D$54:$D$61,SUMPRODUCT(--(Scorecard!$G$54:$G$60&lt;C305))+1),Scorecard!$D$62)</f>
        <v>0.489050497890326</v>
      </c>
      <c r="H305" s="0" t="n">
        <f aca="false">IF(ISNUMBER(D305),INDEX(Scorecard!$D$63:$D$68,SUMPRODUCT(--(Scorecard!$G$63:$G$67&lt;D305))+1),Scorecard!$D$69)</f>
        <v>0.322484508656054</v>
      </c>
      <c r="I305" s="0" t="n">
        <f aca="false">IF(ISNUMBER(E305),INDEX(Scorecard!$D$19:$D$26,SUMPRODUCT(--(Scorecard!$G$19:$G$25&lt;E305))+1),Scorecard!$D$27)</f>
        <v>0.0530843085177338</v>
      </c>
      <c r="J305" s="0" t="n">
        <f aca="false">IF(ISNUMBER(F305),INDEX(Scorecard!$D$37:$D$44,SUMPRODUCT(--(Scorecard!$G$37:$G$43&lt;F305))+1),Scorecard!$D$45)</f>
        <v>1.35057635045042</v>
      </c>
      <c r="K305" s="0" t="n">
        <f aca="false">Inputs!$B$10+Scorecard!$J$5*Loan_Sample!Y285+Scorecard!$J$6*Loan_Sample!Z285+Scorecard!$J$7*I305+Scorecard!$J$8*Loan_Sample!AB285+Scorecard!$J$9*J305+Scorecard!$J$10*Loan_Sample!AD285+Scorecard!$J$11*G305+Scorecard!$J$12*H305</f>
        <v>-5.01710668905631</v>
      </c>
      <c r="L305" s="0" t="n">
        <f aca="false">MIN(1-Inputs!$B$13,MAX(Inputs!$B$13,1/(1+EXP(-(Inputs!$B$11*K305+Inputs!$B$12)))))</f>
        <v>0.00579334893557064</v>
      </c>
      <c r="M305" s="0" t="n">
        <f aca="false">Loan_Sample!AH285*Inputs!$B$4*B305</f>
        <v>593.625286546272</v>
      </c>
      <c r="N305" s="0" t="n">
        <f aca="false">L305*Inputs!$B$4*B305</f>
        <v>593.625286546272</v>
      </c>
      <c r="O305" s="0" t="n">
        <f aca="false">Inputs!$B$37+Inputs!$B$38*MAX(Loan_Sample!H285-Inputs!$C$38,0)+Inputs!$B$39*MAX(Loan_Sample!H285-Inputs!$C$39,0)+Inputs!$B$40*MAX(Loan_Sample!H285-Inputs!$C$40,0)+Inputs!$B$41*MAX(Loan_Sample!H285-Inputs!$C$41,0)+Inputs!$B$42*Inputs!$B$14+Inputs!$B$43*MIN(Loan_Sample!I285/Inputs!$B$17,1)+Inputs!$B$44*MIN(Loan_Sample!E285,Inputs!$B$18)+Inputs!$B$45*Loan_Sample!C285</f>
        <v>-5.51448974895556</v>
      </c>
      <c r="P305" s="0" t="n">
        <f aca="false">MIN(1-Inputs!$B$13,MAX(Inputs!$B$13,1/(1+EXP(-(Inputs!$B$15*O305+Inputs!$B$16)))))</f>
        <v>0.00288090992514771</v>
      </c>
      <c r="Q305" s="0" t="n">
        <f aca="false">Inputs!$B$37+Inputs!$B$38*MAX(F305-Inputs!$C$38,0)+Inputs!$B$39*MAX(F305-Inputs!$C$39,0)+Inputs!$B$40*MAX(F305-Inputs!$C$40,0)+Inputs!$B$41*MAX(F305-Inputs!$C$41,0)+Inputs!$B$42*Inputs!$B$14+Inputs!$B$43*MIN(Loan_Sample!I285/Inputs!$B$17,1)+Inputs!$B$44*MIN(E305,Inputs!$B$18)+Inputs!$B$45*Loan_Sample!C285</f>
        <v>-5.51448974895556</v>
      </c>
      <c r="R305" s="0" t="n">
        <f aca="false">MIN(1-Inputs!$B$13,MAX(Inputs!$B$13,1/(1+EXP(-(Inputs!$B$15*Q305+Inputs!$B$16)))))</f>
        <v>0.00288090992514771</v>
      </c>
    </row>
    <row r="306" customFormat="false" ht="15" hidden="false" customHeight="false" outlineLevel="0" collapsed="false">
      <c r="A306" s="0" t="n">
        <f aca="false">Loan_Sample!A286</f>
        <v>7921</v>
      </c>
      <c r="B306" s="0" t="n">
        <f aca="false">Loan_Sample!U286</f>
        <v>168170.05</v>
      </c>
      <c r="C306" s="0" t="n">
        <f aca="false">Loan_Sample!K286+Inputs!$B$26</f>
        <v>3.72307682037354</v>
      </c>
      <c r="D306" s="0" t="n">
        <f aca="false">Loan_Sample!L286+Inputs!$B$26</f>
        <v>-0.276923179626465</v>
      </c>
      <c r="E306" s="0" t="n">
        <f aca="false">Loan_Sample!E286/(1+Inputs!$B$25/100)</f>
        <v>58.6481285095215</v>
      </c>
      <c r="F306" s="0" t="n">
        <f aca="false">Loan_Sample!H286-Inputs!$B$24/100</f>
        <v>0.1916663646698</v>
      </c>
      <c r="G306" s="0" t="n">
        <f aca="false">IF(ISNUMBER(C306),INDEX(Scorecard!$D$54:$D$61,SUMPRODUCT(--(Scorecard!$G$54:$G$60&lt;C306))+1),Scorecard!$D$62)</f>
        <v>0.489050497890326</v>
      </c>
      <c r="H306" s="0" t="n">
        <f aca="false">IF(ISNUMBER(D306),INDEX(Scorecard!$D$63:$D$68,SUMPRODUCT(--(Scorecard!$G$63:$G$67&lt;D306))+1),Scorecard!$D$69)</f>
        <v>0.322484508656054</v>
      </c>
      <c r="I306" s="0" t="n">
        <f aca="false">IF(ISNUMBER(E306),INDEX(Scorecard!$D$19:$D$26,SUMPRODUCT(--(Scorecard!$G$19:$G$25&lt;E306))+1),Scorecard!$D$27)</f>
        <v>0.267179331770092</v>
      </c>
      <c r="J306" s="0" t="n">
        <f aca="false">IF(ISNUMBER(F306),INDEX(Scorecard!$D$37:$D$44,SUMPRODUCT(--(Scorecard!$G$37:$G$43&lt;F306))+1),Scorecard!$D$45)</f>
        <v>0.102184252677548</v>
      </c>
      <c r="K306" s="0" t="n">
        <f aca="false">Inputs!$B$10+Scorecard!$J$5*Loan_Sample!Y286+Scorecard!$J$6*Loan_Sample!Z286+Scorecard!$J$7*I306+Scorecard!$J$8*Loan_Sample!AB286+Scorecard!$J$9*J306+Scorecard!$J$10*Loan_Sample!AD286+Scorecard!$J$11*G306+Scorecard!$J$12*H306</f>
        <v>-5.09454008297523</v>
      </c>
      <c r="L306" s="0" t="n">
        <f aca="false">MIN(1-Inputs!$B$13,MAX(Inputs!$B$13,1/(1+EXP(-(Inputs!$B$11*K306+Inputs!$B$12)))))</f>
        <v>0.00533674412596319</v>
      </c>
      <c r="M306" s="0" t="n">
        <f aca="false">Loan_Sample!AH286*Inputs!$B$4*B306</f>
        <v>314.118184275153</v>
      </c>
      <c r="N306" s="0" t="n">
        <f aca="false">L306*Inputs!$B$4*B306</f>
        <v>314.118184275153</v>
      </c>
      <c r="O306" s="0" t="n">
        <f aca="false">Inputs!$B$37+Inputs!$B$38*MAX(Loan_Sample!H286-Inputs!$C$38,0)+Inputs!$B$39*MAX(Loan_Sample!H286-Inputs!$C$39,0)+Inputs!$B$40*MAX(Loan_Sample!H286-Inputs!$C$40,0)+Inputs!$B$41*MAX(Loan_Sample!H286-Inputs!$C$41,0)+Inputs!$B$42*Inputs!$B$14+Inputs!$B$43*MIN(Loan_Sample!I286/Inputs!$B$17,1)+Inputs!$B$44*MIN(Loan_Sample!E286,Inputs!$B$18)+Inputs!$B$45*Loan_Sample!C286</f>
        <v>-4.95144863594586</v>
      </c>
      <c r="P306" s="0" t="n">
        <f aca="false">MIN(1-Inputs!$B$13,MAX(Inputs!$B$13,1/(1+EXP(-(Inputs!$B$15*O306+Inputs!$B$16)))))</f>
        <v>0.00544986481853613</v>
      </c>
      <c r="Q306" s="0" t="n">
        <f aca="false">Inputs!$B$37+Inputs!$B$38*MAX(F306-Inputs!$C$38,0)+Inputs!$B$39*MAX(F306-Inputs!$C$39,0)+Inputs!$B$40*MAX(F306-Inputs!$C$40,0)+Inputs!$B$41*MAX(F306-Inputs!$C$41,0)+Inputs!$B$42*Inputs!$B$14+Inputs!$B$43*MIN(Loan_Sample!I286/Inputs!$B$17,1)+Inputs!$B$44*MIN(E306,Inputs!$B$18)+Inputs!$B$45*Loan_Sample!C286</f>
        <v>-4.95144863594586</v>
      </c>
      <c r="R306" s="0" t="n">
        <f aca="false">MIN(1-Inputs!$B$13,MAX(Inputs!$B$13,1/(1+EXP(-(Inputs!$B$15*Q306+Inputs!$B$16)))))</f>
        <v>0.00544986481853613</v>
      </c>
    </row>
    <row r="307" customFormat="false" ht="15" hidden="false" customHeight="false" outlineLevel="0" collapsed="false">
      <c r="A307" s="0" t="n">
        <f aca="false">Loan_Sample!A287</f>
        <v>8039</v>
      </c>
      <c r="B307" s="0" t="n">
        <f aca="false">Loan_Sample!U287</f>
        <v>173594.62</v>
      </c>
      <c r="C307" s="0" t="n">
        <f aca="false">Loan_Sample!K287+Inputs!$B$26</f>
        <v>6.43333339691162</v>
      </c>
      <c r="D307" s="0" t="n">
        <f aca="false">Loan_Sample!L287+Inputs!$B$26</f>
        <v>2.71025657653809</v>
      </c>
      <c r="E307" s="0" t="n">
        <f aca="false">Loan_Sample!E287/(1+Inputs!$B$25/100)</f>
        <v>46.0012931823731</v>
      </c>
      <c r="F307" s="0" t="n">
        <f aca="false">Loan_Sample!H287-Inputs!$B$24/100</f>
        <v>1.26533341407776</v>
      </c>
      <c r="G307" s="0" t="n">
        <f aca="false">IF(ISNUMBER(C307),INDEX(Scorecard!$D$54:$D$61,SUMPRODUCT(--(Scorecard!$G$54:$G$60&lt;C307))+1),Scorecard!$D$62)</f>
        <v>-0.119873800601421</v>
      </c>
      <c r="H307" s="0" t="n">
        <f aca="false">IF(ISNUMBER(D307),INDEX(Scorecard!$D$63:$D$68,SUMPRODUCT(--(Scorecard!$G$63:$G$67&lt;D307))+1),Scorecard!$D$69)</f>
        <v>0.322484508656054</v>
      </c>
      <c r="I307" s="0" t="n">
        <f aca="false">IF(ISNUMBER(E307),INDEX(Scorecard!$D$19:$D$26,SUMPRODUCT(--(Scorecard!$G$19:$G$25&lt;E307))+1),Scorecard!$D$27)</f>
        <v>0.57899015159425</v>
      </c>
      <c r="J307" s="0" t="n">
        <f aca="false">IF(ISNUMBER(F307),INDEX(Scorecard!$D$37:$D$44,SUMPRODUCT(--(Scorecard!$G$37:$G$43&lt;F307))+1),Scorecard!$D$45)</f>
        <v>-0.975503570149195</v>
      </c>
      <c r="K307" s="0" t="n">
        <f aca="false">Inputs!$B$10+Scorecard!$J$5*Loan_Sample!Y287+Scorecard!$J$6*Loan_Sample!Z287+Scorecard!$J$7*I307+Scorecard!$J$8*Loan_Sample!AB287+Scorecard!$J$9*J307+Scorecard!$J$10*Loan_Sample!AD287+Scorecard!$J$11*G307+Scorecard!$J$12*H307</f>
        <v>-4.05013649244583</v>
      </c>
      <c r="L307" s="0" t="n">
        <f aca="false">MIN(1-Inputs!$B$13,MAX(Inputs!$B$13,1/(1+EXP(-(Inputs!$B$11*K307+Inputs!$B$12)))))</f>
        <v>0.0160744325772449</v>
      </c>
      <c r="M307" s="0" t="n">
        <f aca="false">Loan_Sample!AH287*Inputs!$B$4*B307</f>
        <v>976.652255236856</v>
      </c>
      <c r="N307" s="0" t="n">
        <f aca="false">L307*Inputs!$B$4*B307</f>
        <v>976.652255236856</v>
      </c>
      <c r="O307" s="0" t="n">
        <f aca="false">Inputs!$B$37+Inputs!$B$38*MAX(Loan_Sample!H287-Inputs!$C$38,0)+Inputs!$B$39*MAX(Loan_Sample!H287-Inputs!$C$39,0)+Inputs!$B$40*MAX(Loan_Sample!H287-Inputs!$C$40,0)+Inputs!$B$41*MAX(Loan_Sample!H287-Inputs!$C$41,0)+Inputs!$B$42*Inputs!$B$14+Inputs!$B$43*MIN(Loan_Sample!I287/Inputs!$B$17,1)+Inputs!$B$44*MIN(Loan_Sample!E287,Inputs!$B$18)+Inputs!$B$45*Loan_Sample!C287</f>
        <v>-3.33131339713553</v>
      </c>
      <c r="P307" s="0" t="n">
        <f aca="false">MIN(1-Inputs!$B$13,MAX(Inputs!$B$13,1/(1+EXP(-(Inputs!$B$15*O307+Inputs!$B$16)))))</f>
        <v>0.0334095746262292</v>
      </c>
      <c r="Q307" s="0" t="n">
        <f aca="false">Inputs!$B$37+Inputs!$B$38*MAX(F307-Inputs!$C$38,0)+Inputs!$B$39*MAX(F307-Inputs!$C$39,0)+Inputs!$B$40*MAX(F307-Inputs!$C$40,0)+Inputs!$B$41*MAX(F307-Inputs!$C$41,0)+Inputs!$B$42*Inputs!$B$14+Inputs!$B$43*MIN(Loan_Sample!I287/Inputs!$B$17,1)+Inputs!$B$44*MIN(E307,Inputs!$B$18)+Inputs!$B$45*Loan_Sample!C287</f>
        <v>-3.33131339713553</v>
      </c>
      <c r="R307" s="0" t="n">
        <f aca="false">MIN(1-Inputs!$B$13,MAX(Inputs!$B$13,1/(1+EXP(-(Inputs!$B$15*Q307+Inputs!$B$16)))))</f>
        <v>0.0334095746262292</v>
      </c>
    </row>
    <row r="308" customFormat="false" ht="15" hidden="false" customHeight="false" outlineLevel="0" collapsed="false">
      <c r="A308" s="0" t="n">
        <f aca="false">Loan_Sample!A288</f>
        <v>8039</v>
      </c>
      <c r="B308" s="0" t="n">
        <f aca="false">Loan_Sample!U288</f>
        <v>171030.72</v>
      </c>
      <c r="C308" s="0" t="n">
        <f aca="false">Loan_Sample!K288+Inputs!$B$26</f>
        <v>5.43333339691162</v>
      </c>
      <c r="D308" s="0" t="n">
        <f aca="false">Loan_Sample!L288+Inputs!$B$26</f>
        <v>-3.5</v>
      </c>
      <c r="E308" s="0" t="n">
        <f aca="false">Loan_Sample!E288/(1+Inputs!$B$25/100)</f>
        <v>44.2836074829102</v>
      </c>
      <c r="F308" s="0" t="n">
        <f aca="false">Loan_Sample!H288-Inputs!$B$24/100</f>
        <v>1.16533350944519</v>
      </c>
      <c r="G308" s="0" t="n">
        <f aca="false">IF(ISNUMBER(C308),INDEX(Scorecard!$D$54:$D$61,SUMPRODUCT(--(Scorecard!$G$54:$G$60&lt;C308))+1),Scorecard!$D$62)</f>
        <v>0.126303549215828</v>
      </c>
      <c r="H308" s="0" t="n">
        <f aca="false">IF(ISNUMBER(D308),INDEX(Scorecard!$D$63:$D$68,SUMPRODUCT(--(Scorecard!$G$63:$G$67&lt;D308))+1),Scorecard!$D$69)</f>
        <v>-0.340582194386522</v>
      </c>
      <c r="I308" s="0" t="n">
        <f aca="false">IF(ISNUMBER(E308),INDEX(Scorecard!$D$19:$D$26,SUMPRODUCT(--(Scorecard!$G$19:$G$25&lt;E308))+1),Scorecard!$D$27)</f>
        <v>0.57899015159425</v>
      </c>
      <c r="J308" s="0" t="n">
        <f aca="false">IF(ISNUMBER(F308),INDEX(Scorecard!$D$37:$D$44,SUMPRODUCT(--(Scorecard!$G$37:$G$43&lt;F308))+1),Scorecard!$D$45)</f>
        <v>-0.975503570149195</v>
      </c>
      <c r="K308" s="0" t="n">
        <f aca="false">Inputs!$B$10+Scorecard!$J$5*Loan_Sample!Y288+Scorecard!$J$6*Loan_Sample!Z288+Scorecard!$J$7*I308+Scorecard!$J$8*Loan_Sample!AB288+Scorecard!$J$9*J308+Scorecard!$J$10*Loan_Sample!AD288+Scorecard!$J$11*G308+Scorecard!$J$12*H308</f>
        <v>-4.19467105060716</v>
      </c>
      <c r="L308" s="0" t="n">
        <f aca="false">MIN(1-Inputs!$B$13,MAX(Inputs!$B$13,1/(1+EXP(-(Inputs!$B$11*K308+Inputs!$B$12)))))</f>
        <v>0.0138105911608979</v>
      </c>
      <c r="M308" s="0" t="n">
        <f aca="false">Loan_Sample!AH288*Inputs!$B$4*B308</f>
        <v>826.712372455901</v>
      </c>
      <c r="N308" s="0" t="n">
        <f aca="false">L308*Inputs!$B$4*B308</f>
        <v>826.712372455901</v>
      </c>
      <c r="O308" s="0" t="n">
        <f aca="false">Inputs!$B$37+Inputs!$B$38*MAX(Loan_Sample!H288-Inputs!$C$38,0)+Inputs!$B$39*MAX(Loan_Sample!H288-Inputs!$C$39,0)+Inputs!$B$40*MAX(Loan_Sample!H288-Inputs!$C$40,0)+Inputs!$B$41*MAX(Loan_Sample!H288-Inputs!$C$41,0)+Inputs!$B$42*Inputs!$B$14+Inputs!$B$43*MIN(Loan_Sample!I288/Inputs!$B$17,1)+Inputs!$B$44*MIN(Loan_Sample!E288,Inputs!$B$18)+Inputs!$B$45*Loan_Sample!C288</f>
        <v>-3.29180980260006</v>
      </c>
      <c r="P308" s="0" t="n">
        <f aca="false">MIN(1-Inputs!$B$13,MAX(Inputs!$B$13,1/(1+EXP(-(Inputs!$B$15*O308+Inputs!$B$16)))))</f>
        <v>0.0348905767629746</v>
      </c>
      <c r="Q308" s="0" t="n">
        <f aca="false">Inputs!$B$37+Inputs!$B$38*MAX(F308-Inputs!$C$38,0)+Inputs!$B$39*MAX(F308-Inputs!$C$39,0)+Inputs!$B$40*MAX(F308-Inputs!$C$40,0)+Inputs!$B$41*MAX(F308-Inputs!$C$41,0)+Inputs!$B$42*Inputs!$B$14+Inputs!$B$43*MIN(Loan_Sample!I288/Inputs!$B$17,1)+Inputs!$B$44*MIN(E308,Inputs!$B$18)+Inputs!$B$45*Loan_Sample!C288</f>
        <v>-3.29180980260006</v>
      </c>
      <c r="R308" s="0" t="n">
        <f aca="false">MIN(1-Inputs!$B$13,MAX(Inputs!$B$13,1/(1+EXP(-(Inputs!$B$15*Q308+Inputs!$B$16)))))</f>
        <v>0.0348905767629746</v>
      </c>
    </row>
    <row r="309" customFormat="false" ht="15" hidden="false" customHeight="false" outlineLevel="0" collapsed="false">
      <c r="A309" s="0" t="n">
        <f aca="false">Loan_Sample!A289</f>
        <v>8049</v>
      </c>
      <c r="B309" s="0" t="n">
        <f aca="false">Loan_Sample!U289</f>
        <v>194658.6</v>
      </c>
      <c r="C309" s="0" t="n">
        <f aca="false">Loan_Sample!K289+Inputs!$B$26</f>
        <v>3.62307691574097</v>
      </c>
      <c r="D309" s="0" t="n">
        <f aca="false">Loan_Sample!L289+Inputs!$B$26</f>
        <v>-0.276923179626465</v>
      </c>
      <c r="E309" s="0" t="n">
        <f aca="false">Loan_Sample!E289/(1+Inputs!$B$25/100)</f>
        <v>61.467586517334</v>
      </c>
      <c r="F309" s="0" t="n">
        <f aca="false">Loan_Sample!H289-Inputs!$B$24/100</f>
        <v>0.733666658401489</v>
      </c>
      <c r="G309" s="0" t="n">
        <f aca="false">IF(ISNUMBER(C309),INDEX(Scorecard!$D$54:$D$61,SUMPRODUCT(--(Scorecard!$G$54:$G$60&lt;C309))+1),Scorecard!$D$62)</f>
        <v>0.489050497890326</v>
      </c>
      <c r="H309" s="0" t="n">
        <f aca="false">IF(ISNUMBER(D309),INDEX(Scorecard!$D$63:$D$68,SUMPRODUCT(--(Scorecard!$G$63:$G$67&lt;D309))+1),Scorecard!$D$69)</f>
        <v>0.322484508656054</v>
      </c>
      <c r="I309" s="0" t="n">
        <f aca="false">IF(ISNUMBER(E309),INDEX(Scorecard!$D$19:$D$26,SUMPRODUCT(--(Scorecard!$G$19:$G$25&lt;E309))+1),Scorecard!$D$27)</f>
        <v>0.233621608745691</v>
      </c>
      <c r="J309" s="0" t="n">
        <f aca="false">IF(ISNUMBER(F309),INDEX(Scorecard!$D$37:$D$44,SUMPRODUCT(--(Scorecard!$G$37:$G$43&lt;F309))+1),Scorecard!$D$45)</f>
        <v>-0.569454719285959</v>
      </c>
      <c r="K309" s="0" t="n">
        <f aca="false">Inputs!$B$10+Scorecard!$J$5*Loan_Sample!Y289+Scorecard!$J$6*Loan_Sample!Z289+Scorecard!$J$7*I309+Scorecard!$J$8*Loan_Sample!AB289+Scorecard!$J$9*J309+Scorecard!$J$10*Loan_Sample!AD289+Scorecard!$J$11*G309+Scorecard!$J$12*H309</f>
        <v>-5.23584035697567</v>
      </c>
      <c r="L309" s="0" t="n">
        <f aca="false">MIN(1-Inputs!$B$13,MAX(Inputs!$B$13,1/(1+EXP(-(Inputs!$B$11*K309+Inputs!$B$12)))))</f>
        <v>0.00459384854848353</v>
      </c>
      <c r="M309" s="0" t="n">
        <f aca="false">Loan_Sample!AH289*Inputs!$B$4*B309</f>
        <v>312.981244470942</v>
      </c>
      <c r="N309" s="0" t="n">
        <f aca="false">L309*Inputs!$B$4*B309</f>
        <v>312.981244470942</v>
      </c>
      <c r="O309" s="0" t="n">
        <f aca="false">Inputs!$B$37+Inputs!$B$38*MAX(Loan_Sample!H289-Inputs!$C$38,0)+Inputs!$B$39*MAX(Loan_Sample!H289-Inputs!$C$39,0)+Inputs!$B$40*MAX(Loan_Sample!H289-Inputs!$C$40,0)+Inputs!$B$41*MAX(Loan_Sample!H289-Inputs!$C$41,0)+Inputs!$B$42*Inputs!$B$14+Inputs!$B$43*MIN(Loan_Sample!I289/Inputs!$B$17,1)+Inputs!$B$44*MIN(Loan_Sample!E289,Inputs!$B$18)+Inputs!$B$45*Loan_Sample!C289</f>
        <v>-3.69587693552903</v>
      </c>
      <c r="P309" s="0" t="n">
        <f aca="false">MIN(1-Inputs!$B$13,MAX(Inputs!$B$13,1/(1+EXP(-(Inputs!$B$15*O309+Inputs!$B$16)))))</f>
        <v>0.0223272384087224</v>
      </c>
      <c r="Q309" s="0" t="n">
        <f aca="false">Inputs!$B$37+Inputs!$B$38*MAX(F309-Inputs!$C$38,0)+Inputs!$B$39*MAX(F309-Inputs!$C$39,0)+Inputs!$B$40*MAX(F309-Inputs!$C$40,0)+Inputs!$B$41*MAX(F309-Inputs!$C$41,0)+Inputs!$B$42*Inputs!$B$14+Inputs!$B$43*MIN(Loan_Sample!I289/Inputs!$B$17,1)+Inputs!$B$44*MIN(E309,Inputs!$B$18)+Inputs!$B$45*Loan_Sample!C289</f>
        <v>-3.69587693552903</v>
      </c>
      <c r="R309" s="0" t="n">
        <f aca="false">MIN(1-Inputs!$B$13,MAX(Inputs!$B$13,1/(1+EXP(-(Inputs!$B$15*Q309+Inputs!$B$16)))))</f>
        <v>0.0223272384087224</v>
      </c>
    </row>
    <row r="310" customFormat="false" ht="15" hidden="false" customHeight="false" outlineLevel="0" collapsed="false">
      <c r="A310" s="0" t="n">
        <f aca="false">Loan_Sample!A290</f>
        <v>8072</v>
      </c>
      <c r="B310" s="0" t="n">
        <f aca="false">Loan_Sample!U290</f>
        <v>270479.1</v>
      </c>
      <c r="C310" s="0" t="n">
        <f aca="false">Loan_Sample!K290+Inputs!$B$26</f>
        <v>4.55833339691162</v>
      </c>
      <c r="D310" s="0" t="n">
        <f aca="false">Loan_Sample!L290+Inputs!$B$26</f>
        <v>-1.875</v>
      </c>
      <c r="E310" s="0" t="n">
        <f aca="false">Loan_Sample!E290/(1+Inputs!$B$25/100)</f>
        <v>74.0009384155273</v>
      </c>
      <c r="F310" s="0" t="n">
        <f aca="false">Loan_Sample!H290-Inputs!$B$24/100</f>
        <v>-0.779666662216187</v>
      </c>
      <c r="G310" s="0" t="n">
        <f aca="false">IF(ISNUMBER(C310),INDEX(Scorecard!$D$54:$D$61,SUMPRODUCT(--(Scorecard!$G$54:$G$60&lt;C310))+1),Scorecard!$D$62)</f>
        <v>0.409483001259379</v>
      </c>
      <c r="H310" s="0" t="n">
        <f aca="false">IF(ISNUMBER(D310),INDEX(Scorecard!$D$63:$D$68,SUMPRODUCT(--(Scorecard!$G$63:$G$67&lt;D310))+1),Scorecard!$D$69)</f>
        <v>-0.340582194386522</v>
      </c>
      <c r="I310" s="0" t="n">
        <f aca="false">IF(ISNUMBER(E310),INDEX(Scorecard!$D$19:$D$26,SUMPRODUCT(--(Scorecard!$G$19:$G$25&lt;E310))+1),Scorecard!$D$27)</f>
        <v>-0.0341578513653732</v>
      </c>
      <c r="J310" s="0" t="n">
        <f aca="false">IF(ISNUMBER(F310),INDEX(Scorecard!$D$37:$D$44,SUMPRODUCT(--(Scorecard!$G$37:$G$43&lt;F310))+1),Scorecard!$D$45)</f>
        <v>1.35057635045042</v>
      </c>
      <c r="K310" s="0" t="n">
        <f aca="false">Inputs!$B$10+Scorecard!$J$5*Loan_Sample!Y290+Scorecard!$J$6*Loan_Sample!Z290+Scorecard!$J$7*I310+Scorecard!$J$8*Loan_Sample!AB290+Scorecard!$J$9*J310+Scorecard!$J$10*Loan_Sample!AD290+Scorecard!$J$11*G310+Scorecard!$J$12*H310</f>
        <v>-6.06016326641179</v>
      </c>
      <c r="L310" s="0" t="n">
        <f aca="false">MIN(1-Inputs!$B$13,MAX(Inputs!$B$13,1/(1+EXP(-(Inputs!$B$11*K310+Inputs!$B$12)))))</f>
        <v>0.00191281112885261</v>
      </c>
      <c r="M310" s="0" t="n">
        <f aca="false">Loan_Sample!AH290*Inputs!$B$4*B310</f>
        <v>181.081401410713</v>
      </c>
      <c r="N310" s="0" t="n">
        <f aca="false">L310*Inputs!$B$4*B310</f>
        <v>181.081401410713</v>
      </c>
      <c r="O310" s="0" t="n">
        <f aca="false">Inputs!$B$37+Inputs!$B$38*MAX(Loan_Sample!H290-Inputs!$C$38,0)+Inputs!$B$39*MAX(Loan_Sample!H290-Inputs!$C$39,0)+Inputs!$B$40*MAX(Loan_Sample!H290-Inputs!$C$40,0)+Inputs!$B$41*MAX(Loan_Sample!H290-Inputs!$C$41,0)+Inputs!$B$42*Inputs!$B$14+Inputs!$B$43*MIN(Loan_Sample!I290/Inputs!$B$17,1)+Inputs!$B$44*MIN(Loan_Sample!E290,Inputs!$B$18)+Inputs!$B$45*Loan_Sample!C290</f>
        <v>-5.7047005983078</v>
      </c>
      <c r="P310" s="0" t="n">
        <f aca="false">MIN(1-Inputs!$B$13,MAX(Inputs!$B$13,1/(1+EXP(-(Inputs!$B$15*O310+Inputs!$B$16)))))</f>
        <v>0.00232201449949121</v>
      </c>
      <c r="Q310" s="0" t="n">
        <f aca="false">Inputs!$B$37+Inputs!$B$38*MAX(F310-Inputs!$C$38,0)+Inputs!$B$39*MAX(F310-Inputs!$C$39,0)+Inputs!$B$40*MAX(F310-Inputs!$C$40,0)+Inputs!$B$41*MAX(F310-Inputs!$C$41,0)+Inputs!$B$42*Inputs!$B$14+Inputs!$B$43*MIN(Loan_Sample!I290/Inputs!$B$17,1)+Inputs!$B$44*MIN(E310,Inputs!$B$18)+Inputs!$B$45*Loan_Sample!C290</f>
        <v>-5.7047005983078</v>
      </c>
      <c r="R310" s="0" t="n">
        <f aca="false">MIN(1-Inputs!$B$13,MAX(Inputs!$B$13,1/(1+EXP(-(Inputs!$B$15*Q310+Inputs!$B$16)))))</f>
        <v>0.00232201449949121</v>
      </c>
    </row>
    <row r="311" customFormat="false" ht="15" hidden="false" customHeight="false" outlineLevel="0" collapsed="false">
      <c r="A311" s="0" t="n">
        <f aca="false">Loan_Sample!A291</f>
        <v>8103</v>
      </c>
      <c r="B311" s="0" t="n">
        <f aca="false">Loan_Sample!U291</f>
        <v>235600.75</v>
      </c>
      <c r="C311" s="0" t="n">
        <f aca="false">Loan_Sample!K291+Inputs!$B$26</f>
        <v>9.23333358764648</v>
      </c>
      <c r="D311" s="0" t="n">
        <f aca="false">Loan_Sample!L291+Inputs!$B$26</f>
        <v>5.07179498672485</v>
      </c>
      <c r="E311" s="0" t="n">
        <f aca="false">Loan_Sample!E291/(1+Inputs!$B$25/100)</f>
        <v>73.9263229370117</v>
      </c>
      <c r="F311" s="0" t="n">
        <f aca="false">Loan_Sample!H291-Inputs!$B$24/100</f>
        <v>1.09366679191589</v>
      </c>
      <c r="G311" s="0" t="n">
        <f aca="false">IF(ISNUMBER(C311),INDEX(Scorecard!$D$54:$D$61,SUMPRODUCT(--(Scorecard!$G$54:$G$60&lt;C311))+1),Scorecard!$D$62)</f>
        <v>-0.541917179454542</v>
      </c>
      <c r="H311" s="0" t="n">
        <f aca="false">IF(ISNUMBER(D311),INDEX(Scorecard!$D$63:$D$68,SUMPRODUCT(--(Scorecard!$G$63:$G$67&lt;D311))+1),Scorecard!$D$69)</f>
        <v>0.322484508656054</v>
      </c>
      <c r="I311" s="0" t="n">
        <f aca="false">IF(ISNUMBER(E311),INDEX(Scorecard!$D$19:$D$26,SUMPRODUCT(--(Scorecard!$G$19:$G$25&lt;E311))+1),Scorecard!$D$27)</f>
        <v>-0.0341578513653732</v>
      </c>
      <c r="J311" s="0" t="n">
        <f aca="false">IF(ISNUMBER(F311),INDEX(Scorecard!$D$37:$D$44,SUMPRODUCT(--(Scorecard!$G$37:$G$43&lt;F311))+1),Scorecard!$D$45)</f>
        <v>-0.975503570149195</v>
      </c>
      <c r="K311" s="0" t="n">
        <f aca="false">Inputs!$B$10+Scorecard!$J$5*Loan_Sample!Y291+Scorecard!$J$6*Loan_Sample!Z291+Scorecard!$J$7*I311+Scorecard!$J$8*Loan_Sample!AB291+Scorecard!$J$9*J311+Scorecard!$J$10*Loan_Sample!AD291+Scorecard!$J$11*G311+Scorecard!$J$12*H311</f>
        <v>-3.26113288532585</v>
      </c>
      <c r="L311" s="0" t="n">
        <f aca="false">MIN(1-Inputs!$B$13,MAX(Inputs!$B$13,1/(1+EXP(-(Inputs!$B$11*K311+Inputs!$B$12)))))</f>
        <v>0.0365041855716926</v>
      </c>
      <c r="M311" s="0" t="n">
        <f aca="false">Loan_Sample!AH291*Inputs!$B$4*B311</f>
        <v>3010.14472459048</v>
      </c>
      <c r="N311" s="0" t="n">
        <f aca="false">L311*Inputs!$B$4*B311</f>
        <v>3010.14472459048</v>
      </c>
      <c r="O311" s="0" t="n">
        <f aca="false">Inputs!$B$37+Inputs!$B$38*MAX(Loan_Sample!H291-Inputs!$C$38,0)+Inputs!$B$39*MAX(Loan_Sample!H291-Inputs!$C$39,0)+Inputs!$B$40*MAX(Loan_Sample!H291-Inputs!$C$40,0)+Inputs!$B$41*MAX(Loan_Sample!H291-Inputs!$C$41,0)+Inputs!$B$42*Inputs!$B$14+Inputs!$B$43*MIN(Loan_Sample!I291/Inputs!$B$17,1)+Inputs!$B$44*MIN(Loan_Sample!E291,Inputs!$B$18)+Inputs!$B$45*Loan_Sample!C291</f>
        <v>-3.3067903537259</v>
      </c>
      <c r="P311" s="0" t="n">
        <f aca="false">MIN(1-Inputs!$B$13,MAX(Inputs!$B$13,1/(1+EXP(-(Inputs!$B$15*O311+Inputs!$B$16)))))</f>
        <v>0.0343216462811008</v>
      </c>
      <c r="Q311" s="0" t="n">
        <f aca="false">Inputs!$B$37+Inputs!$B$38*MAX(F311-Inputs!$C$38,0)+Inputs!$B$39*MAX(F311-Inputs!$C$39,0)+Inputs!$B$40*MAX(F311-Inputs!$C$40,0)+Inputs!$B$41*MAX(F311-Inputs!$C$41,0)+Inputs!$B$42*Inputs!$B$14+Inputs!$B$43*MIN(Loan_Sample!I291/Inputs!$B$17,1)+Inputs!$B$44*MIN(E311,Inputs!$B$18)+Inputs!$B$45*Loan_Sample!C291</f>
        <v>-3.3067903537259</v>
      </c>
      <c r="R311" s="0" t="n">
        <f aca="false">MIN(1-Inputs!$B$13,MAX(Inputs!$B$13,1/(1+EXP(-(Inputs!$B$15*Q311+Inputs!$B$16)))))</f>
        <v>0.0343216462811008</v>
      </c>
    </row>
    <row r="312" customFormat="false" ht="15" hidden="false" customHeight="false" outlineLevel="0" collapsed="false">
      <c r="A312" s="0" t="n">
        <f aca="false">Loan_Sample!A292</f>
        <v>8103</v>
      </c>
      <c r="B312" s="0" t="n">
        <f aca="false">Loan_Sample!U292</f>
        <v>220927.2</v>
      </c>
      <c r="C312" s="0" t="n">
        <f aca="false">Loan_Sample!K292+Inputs!$B$26</f>
        <v>4.40000009536743</v>
      </c>
      <c r="D312" s="0" t="n">
        <f aca="false">Loan_Sample!L292+Inputs!$B$26</f>
        <v>-0.208333015441895</v>
      </c>
      <c r="E312" s="0" t="n">
        <f aca="false">Loan_Sample!E292/(1+Inputs!$B$25/100)</f>
        <v>58.8451805114746</v>
      </c>
      <c r="F312" s="0" t="n">
        <f aca="false">Loan_Sample!H292-Inputs!$B$24/100</f>
        <v>-2.30633306503296</v>
      </c>
      <c r="G312" s="0" t="n">
        <f aca="false">IF(ISNUMBER(C312),INDEX(Scorecard!$D$54:$D$61,SUMPRODUCT(--(Scorecard!$G$54:$G$60&lt;C312))+1),Scorecard!$D$62)</f>
        <v>0.489050497890326</v>
      </c>
      <c r="H312" s="0" t="n">
        <f aca="false">IF(ISNUMBER(D312),INDEX(Scorecard!$D$63:$D$68,SUMPRODUCT(--(Scorecard!$G$63:$G$67&lt;D312))+1),Scorecard!$D$69)</f>
        <v>0.322484508656054</v>
      </c>
      <c r="I312" s="0" t="n">
        <f aca="false">IF(ISNUMBER(E312),INDEX(Scorecard!$D$19:$D$26,SUMPRODUCT(--(Scorecard!$G$19:$G$25&lt;E312))+1),Scorecard!$D$27)</f>
        <v>0.267179331770092</v>
      </c>
      <c r="J312" s="0" t="n">
        <f aca="false">IF(ISNUMBER(F312),INDEX(Scorecard!$D$37:$D$44,SUMPRODUCT(--(Scorecard!$G$37:$G$43&lt;F312))+1),Scorecard!$D$45)</f>
        <v>1.35057635045042</v>
      </c>
      <c r="K312" s="0" t="n">
        <f aca="false">Inputs!$B$10+Scorecard!$J$5*Loan_Sample!Y292+Scorecard!$J$6*Loan_Sample!Z292+Scorecard!$J$7*I312+Scorecard!$J$8*Loan_Sample!AB292+Scorecard!$J$9*J312+Scorecard!$J$10*Loan_Sample!AD292+Scorecard!$J$11*G312+Scorecard!$J$12*H312</f>
        <v>-4.43670414581236</v>
      </c>
      <c r="L312" s="0" t="n">
        <f aca="false">MIN(1-Inputs!$B$13,MAX(Inputs!$B$13,1/(1+EXP(-(Inputs!$B$11*K312+Inputs!$B$12)))))</f>
        <v>0.0107032067270331</v>
      </c>
      <c r="M312" s="0" t="n">
        <f aca="false">Loan_Sample!AH292*Inputs!$B$4*B312</f>
        <v>827.620322628603</v>
      </c>
      <c r="N312" s="0" t="n">
        <f aca="false">L312*Inputs!$B$4*B312</f>
        <v>827.620322628603</v>
      </c>
      <c r="O312" s="0" t="n">
        <f aca="false">Inputs!$B$37+Inputs!$B$38*MAX(Loan_Sample!H292-Inputs!$C$38,0)+Inputs!$B$39*MAX(Loan_Sample!H292-Inputs!$C$39,0)+Inputs!$B$40*MAX(Loan_Sample!H292-Inputs!$C$40,0)+Inputs!$B$41*MAX(Loan_Sample!H292-Inputs!$C$41,0)+Inputs!$B$42*Inputs!$B$14+Inputs!$B$43*MIN(Loan_Sample!I292/Inputs!$B$17,1)+Inputs!$B$44*MIN(Loan_Sample!E292,Inputs!$B$18)+Inputs!$B$45*Loan_Sample!C292</f>
        <v>-5.54969156130124</v>
      </c>
      <c r="P312" s="0" t="n">
        <f aca="false">MIN(1-Inputs!$B$13,MAX(Inputs!$B$13,1/(1+EXP(-(Inputs!$B$15*O312+Inputs!$B$16)))))</f>
        <v>0.00276821259158406</v>
      </c>
      <c r="Q312" s="0" t="n">
        <f aca="false">Inputs!$B$37+Inputs!$B$38*MAX(F312-Inputs!$C$38,0)+Inputs!$B$39*MAX(F312-Inputs!$C$39,0)+Inputs!$B$40*MAX(F312-Inputs!$C$40,0)+Inputs!$B$41*MAX(F312-Inputs!$C$41,0)+Inputs!$B$42*Inputs!$B$14+Inputs!$B$43*MIN(Loan_Sample!I292/Inputs!$B$17,1)+Inputs!$B$44*MIN(E312,Inputs!$B$18)+Inputs!$B$45*Loan_Sample!C292</f>
        <v>-5.54969156130124</v>
      </c>
      <c r="R312" s="0" t="n">
        <f aca="false">MIN(1-Inputs!$B$13,MAX(Inputs!$B$13,1/(1+EXP(-(Inputs!$B$15*Q312+Inputs!$B$16)))))</f>
        <v>0.00276821259158406</v>
      </c>
    </row>
    <row r="313" customFormat="false" ht="15" hidden="false" customHeight="false" outlineLevel="0" collapsed="false">
      <c r="A313" s="0" t="n">
        <f aca="false">Loan_Sample!A293</f>
        <v>8128</v>
      </c>
      <c r="B313" s="0" t="n">
        <f aca="false">Loan_Sample!U293</f>
        <v>143932.89</v>
      </c>
      <c r="C313" s="0" t="n">
        <f aca="false">Loan_Sample!K293+Inputs!$B$26</f>
        <v>4.75833320617676</v>
      </c>
      <c r="D313" s="0" t="n">
        <f aca="false">Loan_Sample!L293+Inputs!$B$26</f>
        <v>-1.875</v>
      </c>
      <c r="E313" s="0" t="n">
        <f aca="false">Loan_Sample!E293/(1+Inputs!$B$25/100)</f>
        <v>50.7174987792969</v>
      </c>
      <c r="F313" s="0" t="n">
        <f aca="false">Loan_Sample!H293-Inputs!$B$24/100</f>
        <v>0.793333292007446</v>
      </c>
      <c r="G313" s="0" t="n">
        <f aca="false">IF(ISNUMBER(C313),INDEX(Scorecard!$D$54:$D$61,SUMPRODUCT(--(Scorecard!$G$54:$G$60&lt;C313))+1),Scorecard!$D$62)</f>
        <v>0.409483001259379</v>
      </c>
      <c r="H313" s="0" t="n">
        <f aca="false">IF(ISNUMBER(D313),INDEX(Scorecard!$D$63:$D$68,SUMPRODUCT(--(Scorecard!$G$63:$G$67&lt;D313))+1),Scorecard!$D$69)</f>
        <v>-0.340582194386522</v>
      </c>
      <c r="I313" s="0" t="n">
        <f aca="false">IF(ISNUMBER(E313),INDEX(Scorecard!$D$19:$D$26,SUMPRODUCT(--(Scorecard!$G$19:$G$25&lt;E313))+1),Scorecard!$D$27)</f>
        <v>0.57899015159425</v>
      </c>
      <c r="J313" s="0" t="n">
        <f aca="false">IF(ISNUMBER(F313),INDEX(Scorecard!$D$37:$D$44,SUMPRODUCT(--(Scorecard!$G$37:$G$43&lt;F313))+1),Scorecard!$D$45)</f>
        <v>-0.569454719285959</v>
      </c>
      <c r="K313" s="0" t="n">
        <f aca="false">Inputs!$B$10+Scorecard!$J$5*Loan_Sample!Y293+Scorecard!$J$6*Loan_Sample!Z293+Scorecard!$J$7*I313+Scorecard!$J$8*Loan_Sample!AB293+Scorecard!$J$9*J313+Scorecard!$J$10*Loan_Sample!AD293+Scorecard!$J$11*G313+Scorecard!$J$12*H313</f>
        <v>-5.85126693807722</v>
      </c>
      <c r="L313" s="0" t="n">
        <f aca="false">MIN(1-Inputs!$B$13,MAX(Inputs!$B$13,1/(1+EXP(-(Inputs!$B$11*K313+Inputs!$B$12)))))</f>
        <v>0.00238883831377304</v>
      </c>
      <c r="M313" s="0" t="n">
        <f aca="false">Loan_Sample!AH293*Inputs!$B$4*B313</f>
        <v>120.341340785428</v>
      </c>
      <c r="N313" s="0" t="n">
        <f aca="false">L313*Inputs!$B$4*B313</f>
        <v>120.341340785428</v>
      </c>
      <c r="O313" s="0" t="n">
        <f aca="false">Inputs!$B$37+Inputs!$B$38*MAX(Loan_Sample!H293-Inputs!$C$38,0)+Inputs!$B$39*MAX(Loan_Sample!H293-Inputs!$C$39,0)+Inputs!$B$40*MAX(Loan_Sample!H293-Inputs!$C$40,0)+Inputs!$B$41*MAX(Loan_Sample!H293-Inputs!$C$41,0)+Inputs!$B$42*Inputs!$B$14+Inputs!$B$43*MIN(Loan_Sample!I293/Inputs!$B$17,1)+Inputs!$B$44*MIN(Loan_Sample!E293,Inputs!$B$18)+Inputs!$B$45*Loan_Sample!C293</f>
        <v>-3.57183503072502</v>
      </c>
      <c r="P313" s="0" t="n">
        <f aca="false">MIN(1-Inputs!$B$13,MAX(Inputs!$B$13,1/(1+EXP(-(Inputs!$B$15*O313+Inputs!$B$16)))))</f>
        <v>0.0256217750521991</v>
      </c>
      <c r="Q313" s="0" t="n">
        <f aca="false">Inputs!$B$37+Inputs!$B$38*MAX(F313-Inputs!$C$38,0)+Inputs!$B$39*MAX(F313-Inputs!$C$39,0)+Inputs!$B$40*MAX(F313-Inputs!$C$40,0)+Inputs!$B$41*MAX(F313-Inputs!$C$41,0)+Inputs!$B$42*Inputs!$B$14+Inputs!$B$43*MIN(Loan_Sample!I293/Inputs!$B$17,1)+Inputs!$B$44*MIN(E313,Inputs!$B$18)+Inputs!$B$45*Loan_Sample!C293</f>
        <v>-3.57183503072502</v>
      </c>
      <c r="R313" s="0" t="n">
        <f aca="false">MIN(1-Inputs!$B$13,MAX(Inputs!$B$13,1/(1+EXP(-(Inputs!$B$15*Q313+Inputs!$B$16)))))</f>
        <v>0.0256217750521991</v>
      </c>
    </row>
    <row r="314" customFormat="false" ht="15" hidden="false" customHeight="false" outlineLevel="0" collapsed="false">
      <c r="A314" s="0" t="n">
        <f aca="false">Loan_Sample!A294</f>
        <v>8143</v>
      </c>
      <c r="B314" s="0" t="n">
        <f aca="false">Loan_Sample!U294</f>
        <v>174465.1</v>
      </c>
      <c r="C314" s="0" t="n">
        <f aca="false">Loan_Sample!K294+Inputs!$B$26</f>
        <v>7.13333320617676</v>
      </c>
      <c r="D314" s="0" t="n">
        <f aca="false">Loan_Sample!L294+Inputs!$B$26</f>
        <v>2.71025609970093</v>
      </c>
      <c r="E314" s="0" t="n">
        <f aca="false">Loan_Sample!E294/(1+Inputs!$B$25/100)</f>
        <v>78.9429092407227</v>
      </c>
      <c r="F314" s="0" t="n">
        <f aca="false">Loan_Sample!H294-Inputs!$B$24/100</f>
        <v>0.388333320617676</v>
      </c>
      <c r="G314" s="0" t="n">
        <f aca="false">IF(ISNUMBER(C314),INDEX(Scorecard!$D$54:$D$61,SUMPRODUCT(--(Scorecard!$G$54:$G$60&lt;C314))+1),Scorecard!$D$62)</f>
        <v>-0.541917179454542</v>
      </c>
      <c r="H314" s="0" t="n">
        <f aca="false">IF(ISNUMBER(D314),INDEX(Scorecard!$D$63:$D$68,SUMPRODUCT(--(Scorecard!$G$63:$G$67&lt;D314))+1),Scorecard!$D$69)</f>
        <v>0.322484508656054</v>
      </c>
      <c r="I314" s="0" t="n">
        <f aca="false">IF(ISNUMBER(E314),INDEX(Scorecard!$D$19:$D$26,SUMPRODUCT(--(Scorecard!$G$19:$G$25&lt;E314))+1),Scorecard!$D$27)</f>
        <v>-0.0341578513653732</v>
      </c>
      <c r="J314" s="0" t="n">
        <f aca="false">IF(ISNUMBER(F314),INDEX(Scorecard!$D$37:$D$44,SUMPRODUCT(--(Scorecard!$G$37:$G$43&lt;F314))+1),Scorecard!$D$45)</f>
        <v>-0.271229676926091</v>
      </c>
      <c r="K314" s="0" t="n">
        <f aca="false">Inputs!$B$10+Scorecard!$J$5*Loan_Sample!Y294+Scorecard!$J$6*Loan_Sample!Z294+Scorecard!$J$7*I314+Scorecard!$J$8*Loan_Sample!AB294+Scorecard!$J$9*J314+Scorecard!$J$10*Loan_Sample!AD294+Scorecard!$J$11*G314+Scorecard!$J$12*H314</f>
        <v>-4.12117721954677</v>
      </c>
      <c r="L314" s="0" t="n">
        <f aca="false">MIN(1-Inputs!$B$13,MAX(Inputs!$B$13,1/(1+EXP(-(Inputs!$B$11*K314+Inputs!$B$12)))))</f>
        <v>0.0149194334616512</v>
      </c>
      <c r="M314" s="0" t="n">
        <f aca="false">Loan_Sample!AH294*Inputs!$B$4*B314</f>
        <v>911.022157790616</v>
      </c>
      <c r="N314" s="0" t="n">
        <f aca="false">L314*Inputs!$B$4*B314</f>
        <v>911.022157790616</v>
      </c>
      <c r="O314" s="0" t="n">
        <f aca="false">Inputs!$B$37+Inputs!$B$38*MAX(Loan_Sample!H294-Inputs!$C$38,0)+Inputs!$B$39*MAX(Loan_Sample!H294-Inputs!$C$39,0)+Inputs!$B$40*MAX(Loan_Sample!H294-Inputs!$C$40,0)+Inputs!$B$41*MAX(Loan_Sample!H294-Inputs!$C$41,0)+Inputs!$B$42*Inputs!$B$14+Inputs!$B$43*MIN(Loan_Sample!I294/Inputs!$B$17,1)+Inputs!$B$44*MIN(Loan_Sample!E294,Inputs!$B$18)+Inputs!$B$45*Loan_Sample!C294</f>
        <v>-5.16863994726703</v>
      </c>
      <c r="P314" s="0" t="n">
        <f aca="false">MIN(1-Inputs!$B$13,MAX(Inputs!$B$13,1/(1+EXP(-(Inputs!$B$15*O314+Inputs!$B$16)))))</f>
        <v>0.00426260761711293</v>
      </c>
      <c r="Q314" s="0" t="n">
        <f aca="false">Inputs!$B$37+Inputs!$B$38*MAX(F314-Inputs!$C$38,0)+Inputs!$B$39*MAX(F314-Inputs!$C$39,0)+Inputs!$B$40*MAX(F314-Inputs!$C$40,0)+Inputs!$B$41*MAX(F314-Inputs!$C$41,0)+Inputs!$B$42*Inputs!$B$14+Inputs!$B$43*MIN(Loan_Sample!I294/Inputs!$B$17,1)+Inputs!$B$44*MIN(E314,Inputs!$B$18)+Inputs!$B$45*Loan_Sample!C294</f>
        <v>-5.16863994726703</v>
      </c>
      <c r="R314" s="0" t="n">
        <f aca="false">MIN(1-Inputs!$B$13,MAX(Inputs!$B$13,1/(1+EXP(-(Inputs!$B$15*Q314+Inputs!$B$16)))))</f>
        <v>0.00426260761711293</v>
      </c>
    </row>
    <row r="315" customFormat="false" ht="15" hidden="false" customHeight="false" outlineLevel="0" collapsed="false">
      <c r="A315" s="0" t="n">
        <f aca="false">Loan_Sample!A295</f>
        <v>8159</v>
      </c>
      <c r="B315" s="0" t="n">
        <f aca="false">Loan_Sample!U295</f>
        <v>317691.38</v>
      </c>
      <c r="C315" s="0" t="n">
        <f aca="false">Loan_Sample!K295+Inputs!$B$26</f>
        <v>5.73333311080933</v>
      </c>
      <c r="D315" s="0" t="n">
        <f aca="false">Loan_Sample!L295+Inputs!$B$26</f>
        <v>-3.50000047683716</v>
      </c>
      <c r="E315" s="0" t="n">
        <f aca="false">Loan_Sample!E295/(1+Inputs!$B$25/100)</f>
        <v>95.5957183837891</v>
      </c>
      <c r="F315" s="0" t="n">
        <f aca="false">Loan_Sample!H295-Inputs!$B$24/100</f>
        <v>0.209333419799805</v>
      </c>
      <c r="G315" s="0" t="n">
        <f aca="false">IF(ISNUMBER(C315),INDEX(Scorecard!$D$54:$D$61,SUMPRODUCT(--(Scorecard!$G$54:$G$60&lt;C315))+1),Scorecard!$D$62)</f>
        <v>0.0151758992857273</v>
      </c>
      <c r="H315" s="0" t="n">
        <f aca="false">IF(ISNUMBER(D315),INDEX(Scorecard!$D$63:$D$68,SUMPRODUCT(--(Scorecard!$G$63:$G$67&lt;D315))+1),Scorecard!$D$69)</f>
        <v>-0.340582194386522</v>
      </c>
      <c r="I315" s="0" t="n">
        <f aca="false">IF(ISNUMBER(E315),INDEX(Scorecard!$D$19:$D$26,SUMPRODUCT(--(Scorecard!$G$19:$G$25&lt;E315))+1),Scorecard!$D$27)</f>
        <v>-0.820992370602782</v>
      </c>
      <c r="J315" s="0" t="n">
        <f aca="false">IF(ISNUMBER(F315),INDEX(Scorecard!$D$37:$D$44,SUMPRODUCT(--(Scorecard!$G$37:$G$43&lt;F315))+1),Scorecard!$D$45)</f>
        <v>-0.0679520129233634</v>
      </c>
      <c r="K315" s="0" t="n">
        <f aca="false">Inputs!$B$10+Scorecard!$J$5*Loan_Sample!Y295+Scorecard!$J$6*Loan_Sample!Z295+Scorecard!$J$7*I315+Scorecard!$J$8*Loan_Sample!AB295+Scorecard!$J$9*J315+Scorecard!$J$10*Loan_Sample!AD295+Scorecard!$J$11*G315+Scorecard!$J$12*H315</f>
        <v>-3.12264529507251</v>
      </c>
      <c r="L315" s="0" t="n">
        <f aca="false">MIN(1-Inputs!$B$13,MAX(Inputs!$B$13,1/(1+EXP(-(Inputs!$B$11*K315+Inputs!$B$12)))))</f>
        <v>0.0420677484747453</v>
      </c>
      <c r="M315" s="0" t="n">
        <f aca="false">Loan_Sample!AH295*Inputs!$B$4*B315</f>
        <v>4677.59637325216</v>
      </c>
      <c r="N315" s="0" t="n">
        <f aca="false">L315*Inputs!$B$4*B315</f>
        <v>4677.59637325216</v>
      </c>
      <c r="O315" s="0" t="n">
        <f aca="false">Inputs!$B$37+Inputs!$B$38*MAX(Loan_Sample!H295-Inputs!$C$38,0)+Inputs!$B$39*MAX(Loan_Sample!H295-Inputs!$C$39,0)+Inputs!$B$40*MAX(Loan_Sample!H295-Inputs!$C$40,0)+Inputs!$B$41*MAX(Loan_Sample!H295-Inputs!$C$41,0)+Inputs!$B$42*Inputs!$B$14+Inputs!$B$43*MIN(Loan_Sample!I295/Inputs!$B$17,1)+Inputs!$B$44*MIN(Loan_Sample!E295,Inputs!$B$18)+Inputs!$B$45*Loan_Sample!C295</f>
        <v>-5.93864562549047</v>
      </c>
      <c r="P315" s="0" t="n">
        <f aca="false">MIN(1-Inputs!$B$13,MAX(Inputs!$B$13,1/(1+EXP(-(Inputs!$B$15*O315+Inputs!$B$16)))))</f>
        <v>0.00178074025065591</v>
      </c>
      <c r="Q315" s="0" t="n">
        <f aca="false">Inputs!$B$37+Inputs!$B$38*MAX(F315-Inputs!$C$38,0)+Inputs!$B$39*MAX(F315-Inputs!$C$39,0)+Inputs!$B$40*MAX(F315-Inputs!$C$40,0)+Inputs!$B$41*MAX(F315-Inputs!$C$41,0)+Inputs!$B$42*Inputs!$B$14+Inputs!$B$43*MIN(Loan_Sample!I295/Inputs!$B$17,1)+Inputs!$B$44*MIN(E315,Inputs!$B$18)+Inputs!$B$45*Loan_Sample!C295</f>
        <v>-5.93864562549047</v>
      </c>
      <c r="R315" s="0" t="n">
        <f aca="false">MIN(1-Inputs!$B$13,MAX(Inputs!$B$13,1/(1+EXP(-(Inputs!$B$15*Q315+Inputs!$B$16)))))</f>
        <v>0.00178074025065591</v>
      </c>
    </row>
    <row r="316" customFormat="false" ht="15" hidden="false" customHeight="false" outlineLevel="0" collapsed="false">
      <c r="A316" s="0" t="n">
        <f aca="false">Loan_Sample!A296</f>
        <v>8171</v>
      </c>
      <c r="B316" s="0" t="n">
        <f aca="false">Loan_Sample!U296</f>
        <v>141433.5</v>
      </c>
      <c r="C316" s="0" t="n">
        <f aca="false">Loan_Sample!K296+Inputs!$B$26</f>
        <v>3.72307682037354</v>
      </c>
      <c r="D316" s="0" t="n">
        <f aca="false">Loan_Sample!L296+Inputs!$B$26</f>
        <v>-0.276923179626465</v>
      </c>
      <c r="E316" s="0" t="n">
        <f aca="false">Loan_Sample!E296/(1+Inputs!$B$25/100)</f>
        <v>73.451042175293</v>
      </c>
      <c r="F316" s="0" t="n">
        <f aca="false">Loan_Sample!H296-Inputs!$B$24/100</f>
        <v>0.552666425704956</v>
      </c>
      <c r="G316" s="0" t="n">
        <f aca="false">IF(ISNUMBER(C316),INDEX(Scorecard!$D$54:$D$61,SUMPRODUCT(--(Scorecard!$G$54:$G$60&lt;C316))+1),Scorecard!$D$62)</f>
        <v>0.489050497890326</v>
      </c>
      <c r="H316" s="0" t="n">
        <f aca="false">IF(ISNUMBER(D316),INDEX(Scorecard!$D$63:$D$68,SUMPRODUCT(--(Scorecard!$G$63:$G$67&lt;D316))+1),Scorecard!$D$69)</f>
        <v>0.322484508656054</v>
      </c>
      <c r="I316" s="0" t="n">
        <f aca="false">IF(ISNUMBER(E316),INDEX(Scorecard!$D$19:$D$26,SUMPRODUCT(--(Scorecard!$G$19:$G$25&lt;E316))+1),Scorecard!$D$27)</f>
        <v>-0.0341578513653732</v>
      </c>
      <c r="J316" s="0" t="n">
        <f aca="false">IF(ISNUMBER(F316),INDEX(Scorecard!$D$37:$D$44,SUMPRODUCT(--(Scorecard!$G$37:$G$43&lt;F316))+1),Scorecard!$D$45)</f>
        <v>-0.271229676926091</v>
      </c>
      <c r="K316" s="0" t="n">
        <f aca="false">Inputs!$B$10+Scorecard!$J$5*Loan_Sample!Y296+Scorecard!$J$6*Loan_Sample!Z296+Scorecard!$J$7*I316+Scorecard!$J$8*Loan_Sample!AB296+Scorecard!$J$9*J316+Scorecard!$J$10*Loan_Sample!AD296+Scorecard!$J$11*G316+Scorecard!$J$12*H316</f>
        <v>-4.46356698627881</v>
      </c>
      <c r="L316" s="0" t="n">
        <f aca="false">MIN(1-Inputs!$B$13,MAX(Inputs!$B$13,1/(1+EXP(-(Inputs!$B$11*K316+Inputs!$B$12)))))</f>
        <v>0.0104041668660603</v>
      </c>
      <c r="M316" s="0" t="n">
        <f aca="false">Loan_Sample!AH296*Inputs!$B$4*B316</f>
        <v>515.024207057828</v>
      </c>
      <c r="N316" s="0" t="n">
        <f aca="false">L316*Inputs!$B$4*B316</f>
        <v>515.024207057828</v>
      </c>
      <c r="O316" s="0" t="n">
        <f aca="false">Inputs!$B$37+Inputs!$B$38*MAX(Loan_Sample!H296-Inputs!$C$38,0)+Inputs!$B$39*MAX(Loan_Sample!H296-Inputs!$C$39,0)+Inputs!$B$40*MAX(Loan_Sample!H296-Inputs!$C$40,0)+Inputs!$B$41*MAX(Loan_Sample!H296-Inputs!$C$41,0)+Inputs!$B$42*Inputs!$B$14+Inputs!$B$43*MIN(Loan_Sample!I296/Inputs!$B$17,1)+Inputs!$B$44*MIN(Loan_Sample!E296,Inputs!$B$18)+Inputs!$B$45*Loan_Sample!C296</f>
        <v>-4.43004970491411</v>
      </c>
      <c r="P316" s="0" t="n">
        <f aca="false">MIN(1-Inputs!$B$13,MAX(Inputs!$B$13,1/(1+EXP(-(Inputs!$B$15*O316+Inputs!$B$16)))))</f>
        <v>0.00981505642283546</v>
      </c>
      <c r="Q316" s="0" t="n">
        <f aca="false">Inputs!$B$37+Inputs!$B$38*MAX(F316-Inputs!$C$38,0)+Inputs!$B$39*MAX(F316-Inputs!$C$39,0)+Inputs!$B$40*MAX(F316-Inputs!$C$40,0)+Inputs!$B$41*MAX(F316-Inputs!$C$41,0)+Inputs!$B$42*Inputs!$B$14+Inputs!$B$43*MIN(Loan_Sample!I296/Inputs!$B$17,1)+Inputs!$B$44*MIN(E316,Inputs!$B$18)+Inputs!$B$45*Loan_Sample!C296</f>
        <v>-4.43004970491411</v>
      </c>
      <c r="R316" s="0" t="n">
        <f aca="false">MIN(1-Inputs!$B$13,MAX(Inputs!$B$13,1/(1+EXP(-(Inputs!$B$15*Q316+Inputs!$B$16)))))</f>
        <v>0.00981505642283546</v>
      </c>
    </row>
    <row r="317" customFormat="false" ht="15" hidden="false" customHeight="false" outlineLevel="0" collapsed="false">
      <c r="A317" s="0" t="n">
        <f aca="false">Loan_Sample!A297</f>
        <v>8177</v>
      </c>
      <c r="B317" s="0" t="n">
        <f aca="false">Loan_Sample!U297</f>
        <v>465637.47</v>
      </c>
      <c r="C317" s="0" t="n">
        <f aca="false">Loan_Sample!K297+Inputs!$B$26</f>
        <v>3.72307682037354</v>
      </c>
      <c r="D317" s="0" t="n">
        <f aca="false">Loan_Sample!L297+Inputs!$B$26</f>
        <v>-0.276923179626465</v>
      </c>
      <c r="E317" s="0" t="n">
        <f aca="false">Loan_Sample!E297/(1+Inputs!$B$25/100)</f>
        <v>73.8838195800781</v>
      </c>
      <c r="F317" s="0" t="n">
        <f aca="false">Loan_Sample!H297-Inputs!$B$24/100</f>
        <v>0.698666334152222</v>
      </c>
      <c r="G317" s="0" t="n">
        <f aca="false">IF(ISNUMBER(C317),INDEX(Scorecard!$D$54:$D$61,SUMPRODUCT(--(Scorecard!$G$54:$G$60&lt;C317))+1),Scorecard!$D$62)</f>
        <v>0.489050497890326</v>
      </c>
      <c r="H317" s="0" t="n">
        <f aca="false">IF(ISNUMBER(D317),INDEX(Scorecard!$D$63:$D$68,SUMPRODUCT(--(Scorecard!$G$63:$G$67&lt;D317))+1),Scorecard!$D$69)</f>
        <v>0.322484508656054</v>
      </c>
      <c r="I317" s="0" t="n">
        <f aca="false">IF(ISNUMBER(E317),INDEX(Scorecard!$D$19:$D$26,SUMPRODUCT(--(Scorecard!$G$19:$G$25&lt;E317))+1),Scorecard!$D$27)</f>
        <v>-0.0341578513653732</v>
      </c>
      <c r="J317" s="0" t="n">
        <f aca="false">IF(ISNUMBER(F317),INDEX(Scorecard!$D$37:$D$44,SUMPRODUCT(--(Scorecard!$G$37:$G$43&lt;F317))+1),Scorecard!$D$45)</f>
        <v>-0.569454719285959</v>
      </c>
      <c r="K317" s="0" t="n">
        <f aca="false">Inputs!$B$10+Scorecard!$J$5*Loan_Sample!Y297+Scorecard!$J$6*Loan_Sample!Z297+Scorecard!$J$7*I317+Scorecard!$J$8*Loan_Sample!AB297+Scorecard!$J$9*J317+Scorecard!$J$10*Loan_Sample!AD297+Scorecard!$J$11*G317+Scorecard!$J$12*H317</f>
        <v>-3.34142809983183</v>
      </c>
      <c r="L317" s="0" t="n">
        <f aca="false">MIN(1-Inputs!$B$13,MAX(Inputs!$B$13,1/(1+EXP(-(Inputs!$B$11*K317+Inputs!$B$12)))))</f>
        <v>0.0336099227534018</v>
      </c>
      <c r="M317" s="0" t="n">
        <f aca="false">Loan_Sample!AH297*Inputs!$B$4*B317</f>
        <v>5477.51378922631</v>
      </c>
      <c r="N317" s="0" t="n">
        <f aca="false">L317*Inputs!$B$4*B317</f>
        <v>5477.51378922631</v>
      </c>
      <c r="O317" s="0" t="n">
        <f aca="false">Inputs!$B$37+Inputs!$B$38*MAX(Loan_Sample!H297-Inputs!$C$38,0)+Inputs!$B$39*MAX(Loan_Sample!H297-Inputs!$C$39,0)+Inputs!$B$40*MAX(Loan_Sample!H297-Inputs!$C$40,0)+Inputs!$B$41*MAX(Loan_Sample!H297-Inputs!$C$41,0)+Inputs!$B$42*Inputs!$B$14+Inputs!$B$43*MIN(Loan_Sample!I297/Inputs!$B$17,1)+Inputs!$B$44*MIN(Loan_Sample!E297,Inputs!$B$18)+Inputs!$B$45*Loan_Sample!C297</f>
        <v>-4.27942018199848</v>
      </c>
      <c r="P317" s="0" t="n">
        <f aca="false">MIN(1-Inputs!$B$13,MAX(Inputs!$B$13,1/(1+EXP(-(Inputs!$B$15*O317+Inputs!$B$16)))))</f>
        <v>0.0116269016076557</v>
      </c>
      <c r="Q317" s="0" t="n">
        <f aca="false">Inputs!$B$37+Inputs!$B$38*MAX(F317-Inputs!$C$38,0)+Inputs!$B$39*MAX(F317-Inputs!$C$39,0)+Inputs!$B$40*MAX(F317-Inputs!$C$40,0)+Inputs!$B$41*MAX(F317-Inputs!$C$41,0)+Inputs!$B$42*Inputs!$B$14+Inputs!$B$43*MIN(Loan_Sample!I297/Inputs!$B$17,1)+Inputs!$B$44*MIN(E317,Inputs!$B$18)+Inputs!$B$45*Loan_Sample!C297</f>
        <v>-4.27942018199848</v>
      </c>
      <c r="R317" s="0" t="n">
        <f aca="false">MIN(1-Inputs!$B$13,MAX(Inputs!$B$13,1/(1+EXP(-(Inputs!$B$15*Q317+Inputs!$B$16)))))</f>
        <v>0.0116269016076557</v>
      </c>
    </row>
    <row r="318" customFormat="false" ht="15" hidden="false" customHeight="false" outlineLevel="0" collapsed="false">
      <c r="A318" s="0" t="n">
        <f aca="false">Loan_Sample!A298</f>
        <v>8206</v>
      </c>
      <c r="B318" s="0" t="n">
        <f aca="false">Loan_Sample!U298</f>
        <v>345335.88</v>
      </c>
      <c r="C318" s="0" t="n">
        <f aca="false">Loan_Sample!K298+Inputs!$B$26</f>
        <v>5.73333311080933</v>
      </c>
      <c r="D318" s="0" t="n">
        <f aca="false">Loan_Sample!L298+Inputs!$B$26</f>
        <v>-3.50000047683716</v>
      </c>
      <c r="E318" s="0" t="n">
        <f aca="false">Loan_Sample!E298/(1+Inputs!$B$25/100)</f>
        <v>92.7718887329102</v>
      </c>
      <c r="F318" s="0" t="n">
        <f aca="false">Loan_Sample!H298-Inputs!$B$24/100</f>
        <v>0.0193333625793457</v>
      </c>
      <c r="G318" s="0" t="n">
        <f aca="false">IF(ISNUMBER(C318),INDEX(Scorecard!$D$54:$D$61,SUMPRODUCT(--(Scorecard!$G$54:$G$60&lt;C318))+1),Scorecard!$D$62)</f>
        <v>0.0151758992857273</v>
      </c>
      <c r="H318" s="0" t="n">
        <f aca="false">IF(ISNUMBER(D318),INDEX(Scorecard!$D$63:$D$68,SUMPRODUCT(--(Scorecard!$G$63:$G$67&lt;D318))+1),Scorecard!$D$69)</f>
        <v>-0.340582194386522</v>
      </c>
      <c r="I318" s="0" t="n">
        <f aca="false">IF(ISNUMBER(E318),INDEX(Scorecard!$D$19:$D$26,SUMPRODUCT(--(Scorecard!$G$19:$G$25&lt;E318))+1),Scorecard!$D$27)</f>
        <v>-0.820992370602782</v>
      </c>
      <c r="J318" s="0" t="n">
        <f aca="false">IF(ISNUMBER(F318),INDEX(Scorecard!$D$37:$D$44,SUMPRODUCT(--(Scorecard!$G$37:$G$43&lt;F318))+1),Scorecard!$D$45)</f>
        <v>0.330501541082344</v>
      </c>
      <c r="K318" s="0" t="n">
        <f aca="false">Inputs!$B$10+Scorecard!$J$5*Loan_Sample!Y298+Scorecard!$J$6*Loan_Sample!Z298+Scorecard!$J$7*I318+Scorecard!$J$8*Loan_Sample!AB298+Scorecard!$J$9*J318+Scorecard!$J$10*Loan_Sample!AD298+Scorecard!$J$11*G318+Scorecard!$J$12*H318</f>
        <v>-4.41877116225429</v>
      </c>
      <c r="L318" s="0" t="n">
        <f aca="false">MIN(1-Inputs!$B$13,MAX(Inputs!$B$13,1/(1+EXP(-(Inputs!$B$11*K318+Inputs!$B$12)))))</f>
        <v>0.0109075550308469</v>
      </c>
      <c r="M318" s="0" t="n">
        <f aca="false">Loan_Sample!AH298*Inputs!$B$4*B318</f>
        <v>1318.36954032908</v>
      </c>
      <c r="N318" s="0" t="n">
        <f aca="false">L318*Inputs!$B$4*B318</f>
        <v>1318.36954032908</v>
      </c>
      <c r="O318" s="0" t="n">
        <f aca="false">Inputs!$B$37+Inputs!$B$38*MAX(Loan_Sample!H298-Inputs!$C$38,0)+Inputs!$B$39*MAX(Loan_Sample!H298-Inputs!$C$39,0)+Inputs!$B$40*MAX(Loan_Sample!H298-Inputs!$C$40,0)+Inputs!$B$41*MAX(Loan_Sample!H298-Inputs!$C$41,0)+Inputs!$B$42*Inputs!$B$14+Inputs!$B$43*MIN(Loan_Sample!I298/Inputs!$B$17,1)+Inputs!$B$44*MIN(Loan_Sample!E298,Inputs!$B$18)+Inputs!$B$45*Loan_Sample!C298</f>
        <v>-6.21408053364326</v>
      </c>
      <c r="P318" s="0" t="n">
        <f aca="false">MIN(1-Inputs!$B$13,MAX(Inputs!$B$13,1/(1+EXP(-(Inputs!$B$15*O318+Inputs!$B$16)))))</f>
        <v>0.00130264131566966</v>
      </c>
      <c r="Q318" s="0" t="n">
        <f aca="false">Inputs!$B$37+Inputs!$B$38*MAX(F318-Inputs!$C$38,0)+Inputs!$B$39*MAX(F318-Inputs!$C$39,0)+Inputs!$B$40*MAX(F318-Inputs!$C$40,0)+Inputs!$B$41*MAX(F318-Inputs!$C$41,0)+Inputs!$B$42*Inputs!$B$14+Inputs!$B$43*MIN(Loan_Sample!I298/Inputs!$B$17,1)+Inputs!$B$44*MIN(E318,Inputs!$B$18)+Inputs!$B$45*Loan_Sample!C298</f>
        <v>-6.21408053364326</v>
      </c>
      <c r="R318" s="0" t="n">
        <f aca="false">MIN(1-Inputs!$B$13,MAX(Inputs!$B$13,1/(1+EXP(-(Inputs!$B$15*Q318+Inputs!$B$16)))))</f>
        <v>0.00130264131566966</v>
      </c>
    </row>
    <row r="319" customFormat="false" ht="15" hidden="false" customHeight="false" outlineLevel="0" collapsed="false">
      <c r="A319" s="0" t="n">
        <f aca="false">Loan_Sample!A299</f>
        <v>8227</v>
      </c>
      <c r="B319" s="0" t="n">
        <f aca="false">Loan_Sample!U299</f>
        <v>296731.38</v>
      </c>
      <c r="C319" s="0" t="n">
        <f aca="false">Loan_Sample!K299+Inputs!$B$26</f>
        <v>3.70000004768372</v>
      </c>
      <c r="D319" s="0" t="n">
        <f aca="false">Loan_Sample!L299+Inputs!$B$26</f>
        <v>-0.208333253860474</v>
      </c>
      <c r="E319" s="0" t="n">
        <f aca="false">Loan_Sample!E299/(1+Inputs!$B$25/100)</f>
        <v>68.8409194946289</v>
      </c>
      <c r="F319" s="0" t="n">
        <f aca="false">Loan_Sample!H299-Inputs!$B$24/100</f>
        <v>-3.23733329772949</v>
      </c>
      <c r="G319" s="0" t="n">
        <f aca="false">IF(ISNUMBER(C319),INDEX(Scorecard!$D$54:$D$61,SUMPRODUCT(--(Scorecard!$G$54:$G$60&lt;C319))+1),Scorecard!$D$62)</f>
        <v>0.489050497890326</v>
      </c>
      <c r="H319" s="0" t="n">
        <f aca="false">IF(ISNUMBER(D319),INDEX(Scorecard!$D$63:$D$68,SUMPRODUCT(--(Scorecard!$G$63:$G$67&lt;D319))+1),Scorecard!$D$69)</f>
        <v>0.322484508656054</v>
      </c>
      <c r="I319" s="0" t="n">
        <f aca="false">IF(ISNUMBER(E319),INDEX(Scorecard!$D$19:$D$26,SUMPRODUCT(--(Scorecard!$G$19:$G$25&lt;E319))+1),Scorecard!$D$27)</f>
        <v>0.0530843085177338</v>
      </c>
      <c r="J319" s="0" t="n">
        <f aca="false">IF(ISNUMBER(F319),INDEX(Scorecard!$D$37:$D$44,SUMPRODUCT(--(Scorecard!$G$37:$G$43&lt;F319))+1),Scorecard!$D$45)</f>
        <v>1.35057635045042</v>
      </c>
      <c r="K319" s="0" t="n">
        <f aca="false">Inputs!$B$10+Scorecard!$J$5*Loan_Sample!Y299+Scorecard!$J$6*Loan_Sample!Z299+Scorecard!$J$7*I319+Scorecard!$J$8*Loan_Sample!AB299+Scorecard!$J$9*J319+Scorecard!$J$10*Loan_Sample!AD299+Scorecard!$J$11*G319+Scorecard!$J$12*H319</f>
        <v>-4.47372128534633</v>
      </c>
      <c r="L319" s="0" t="n">
        <f aca="false">MIN(1-Inputs!$B$13,MAX(Inputs!$B$13,1/(1+EXP(-(Inputs!$B$11*K319+Inputs!$B$12)))))</f>
        <v>0.0102932941798696</v>
      </c>
      <c r="M319" s="0" t="n">
        <f aca="false">Loan_Sample!AH299*Inputs!$B$4*B319</f>
        <v>1069.02018535853</v>
      </c>
      <c r="N319" s="0" t="n">
        <f aca="false">L319*Inputs!$B$4*B319</f>
        <v>1069.02018535853</v>
      </c>
      <c r="O319" s="0" t="n">
        <f aca="false">Inputs!$B$37+Inputs!$B$38*MAX(Loan_Sample!H299-Inputs!$C$38,0)+Inputs!$B$39*MAX(Loan_Sample!H299-Inputs!$C$39,0)+Inputs!$B$40*MAX(Loan_Sample!H299-Inputs!$C$40,0)+Inputs!$B$41*MAX(Loan_Sample!H299-Inputs!$C$41,0)+Inputs!$B$42*Inputs!$B$14+Inputs!$B$43*MIN(Loan_Sample!I299/Inputs!$B$17,1)+Inputs!$B$44*MIN(Loan_Sample!E299,Inputs!$B$18)+Inputs!$B$45*Loan_Sample!C299</f>
        <v>-5.68069093699361</v>
      </c>
      <c r="P319" s="0" t="n">
        <f aca="false">MIN(1-Inputs!$B$13,MAX(Inputs!$B$13,1/(1+EXP(-(Inputs!$B$15*O319+Inputs!$B$16)))))</f>
        <v>0.00238611143773672</v>
      </c>
      <c r="Q319" s="0" t="n">
        <f aca="false">Inputs!$B$37+Inputs!$B$38*MAX(F319-Inputs!$C$38,0)+Inputs!$B$39*MAX(F319-Inputs!$C$39,0)+Inputs!$B$40*MAX(F319-Inputs!$C$40,0)+Inputs!$B$41*MAX(F319-Inputs!$C$41,0)+Inputs!$B$42*Inputs!$B$14+Inputs!$B$43*MIN(Loan_Sample!I299/Inputs!$B$17,1)+Inputs!$B$44*MIN(E319,Inputs!$B$18)+Inputs!$B$45*Loan_Sample!C299</f>
        <v>-5.68069093699361</v>
      </c>
      <c r="R319" s="0" t="n">
        <f aca="false">MIN(1-Inputs!$B$13,MAX(Inputs!$B$13,1/(1+EXP(-(Inputs!$B$15*Q319+Inputs!$B$16)))))</f>
        <v>0.00238611143773672</v>
      </c>
    </row>
    <row r="320" customFormat="false" ht="15" hidden="false" customHeight="false" outlineLevel="0" collapsed="false">
      <c r="A320" s="0" t="n">
        <f aca="false">Loan_Sample!A300</f>
        <v>8250</v>
      </c>
      <c r="B320" s="0" t="n">
        <f aca="false">Loan_Sample!U300</f>
        <v>101265.45</v>
      </c>
      <c r="C320" s="0" t="n">
        <f aca="false">Loan_Sample!K300+Inputs!$B$26</f>
        <v>6.03333330154419</v>
      </c>
      <c r="D320" s="0" t="n">
        <f aca="false">Loan_Sample!L300+Inputs!$B$26</f>
        <v>2.71025633811951</v>
      </c>
      <c r="E320" s="0" t="n">
        <f aca="false">Loan_Sample!E300/(1+Inputs!$B$25/100)</f>
        <v>72.4066696166992</v>
      </c>
      <c r="F320" s="0" t="n">
        <f aca="false">Loan_Sample!H300-Inputs!$B$24/100</f>
        <v>1.04033327102661</v>
      </c>
      <c r="G320" s="0" t="n">
        <f aca="false">IF(ISNUMBER(C320),INDEX(Scorecard!$D$54:$D$61,SUMPRODUCT(--(Scorecard!$G$54:$G$60&lt;C320))+1),Scorecard!$D$62)</f>
        <v>0.0151758992857273</v>
      </c>
      <c r="H320" s="0" t="n">
        <f aca="false">IF(ISNUMBER(D320),INDEX(Scorecard!$D$63:$D$68,SUMPRODUCT(--(Scorecard!$G$63:$G$67&lt;D320))+1),Scorecard!$D$69)</f>
        <v>0.322484508656054</v>
      </c>
      <c r="I320" s="0" t="n">
        <f aca="false">IF(ISNUMBER(E320),INDEX(Scorecard!$D$19:$D$26,SUMPRODUCT(--(Scorecard!$G$19:$G$25&lt;E320))+1),Scorecard!$D$27)</f>
        <v>-0.0341578513653732</v>
      </c>
      <c r="J320" s="0" t="n">
        <f aca="false">IF(ISNUMBER(F320),INDEX(Scorecard!$D$37:$D$44,SUMPRODUCT(--(Scorecard!$G$37:$G$43&lt;F320))+1),Scorecard!$D$45)</f>
        <v>-0.975503570149195</v>
      </c>
      <c r="K320" s="0" t="n">
        <f aca="false">Inputs!$B$10+Scorecard!$J$5*Loan_Sample!Y300+Scorecard!$J$6*Loan_Sample!Z300+Scorecard!$J$7*I320+Scorecard!$J$8*Loan_Sample!AB300+Scorecard!$J$9*J320+Scorecard!$J$10*Loan_Sample!AD300+Scorecard!$J$11*G320+Scorecard!$J$12*H320</f>
        <v>-5.36854126191585</v>
      </c>
      <c r="L320" s="0" t="n">
        <f aca="false">MIN(1-Inputs!$B$13,MAX(Inputs!$B$13,1/(1+EXP(-(Inputs!$B$11*K320+Inputs!$B$12)))))</f>
        <v>0.00399022719892126</v>
      </c>
      <c r="M320" s="0" t="n">
        <f aca="false">Loan_Sample!AH300*Inputs!$B$4*B320</f>
        <v>141.42525351535</v>
      </c>
      <c r="N320" s="0" t="n">
        <f aca="false">L320*Inputs!$B$4*B320</f>
        <v>141.42525351535</v>
      </c>
      <c r="O320" s="0" t="n">
        <f aca="false">Inputs!$B$37+Inputs!$B$38*MAX(Loan_Sample!H300-Inputs!$C$38,0)+Inputs!$B$39*MAX(Loan_Sample!H300-Inputs!$C$39,0)+Inputs!$B$40*MAX(Loan_Sample!H300-Inputs!$C$40,0)+Inputs!$B$41*MAX(Loan_Sample!H300-Inputs!$C$41,0)+Inputs!$B$42*Inputs!$B$14+Inputs!$B$43*MIN(Loan_Sample!I300/Inputs!$B$17,1)+Inputs!$B$44*MIN(Loan_Sample!E300,Inputs!$B$18)+Inputs!$B$45*Loan_Sample!C300</f>
        <v>-3.28047467340503</v>
      </c>
      <c r="P320" s="0" t="n">
        <f aca="false">MIN(1-Inputs!$B$13,MAX(Inputs!$B$13,1/(1+EXP(-(Inputs!$B$15*O320+Inputs!$B$16)))))</f>
        <v>0.0353270919158444</v>
      </c>
      <c r="Q320" s="0" t="n">
        <f aca="false">Inputs!$B$37+Inputs!$B$38*MAX(F320-Inputs!$C$38,0)+Inputs!$B$39*MAX(F320-Inputs!$C$39,0)+Inputs!$B$40*MAX(F320-Inputs!$C$40,0)+Inputs!$B$41*MAX(F320-Inputs!$C$41,0)+Inputs!$B$42*Inputs!$B$14+Inputs!$B$43*MIN(Loan_Sample!I300/Inputs!$B$17,1)+Inputs!$B$44*MIN(E320,Inputs!$B$18)+Inputs!$B$45*Loan_Sample!C300</f>
        <v>-3.28047467340503</v>
      </c>
      <c r="R320" s="0" t="n">
        <f aca="false">MIN(1-Inputs!$B$13,MAX(Inputs!$B$13,1/(1+EXP(-(Inputs!$B$15*Q320+Inputs!$B$16)))))</f>
        <v>0.0353270919158444</v>
      </c>
    </row>
    <row r="321" customFormat="false" ht="15" hidden="false" customHeight="false" outlineLevel="0" collapsed="false">
      <c r="A321" s="0" t="n">
        <f aca="false">Loan_Sample!A301</f>
        <v>8291</v>
      </c>
      <c r="B321" s="0" t="n">
        <f aca="false">Loan_Sample!U301</f>
        <v>236927.44</v>
      </c>
      <c r="C321" s="0" t="n">
        <f aca="false">Loan_Sample!K301+Inputs!$B$26</f>
        <v>5.53333330154419</v>
      </c>
      <c r="D321" s="0" t="n">
        <f aca="false">Loan_Sample!L301+Inputs!$B$26</f>
        <v>-3.50000047683716</v>
      </c>
      <c r="E321" s="0" t="n">
        <f aca="false">Loan_Sample!E301/(1+Inputs!$B$25/100)</f>
        <v>56.0746650695801</v>
      </c>
      <c r="F321" s="0" t="n">
        <f aca="false">Loan_Sample!H301-Inputs!$B$24/100</f>
        <v>0.48033332824707</v>
      </c>
      <c r="G321" s="0" t="n">
        <f aca="false">IF(ISNUMBER(C321),INDEX(Scorecard!$D$54:$D$61,SUMPRODUCT(--(Scorecard!$G$54:$G$60&lt;C321))+1),Scorecard!$D$62)</f>
        <v>0.0151758992857273</v>
      </c>
      <c r="H321" s="0" t="n">
        <f aca="false">IF(ISNUMBER(D321),INDEX(Scorecard!$D$63:$D$68,SUMPRODUCT(--(Scorecard!$G$63:$G$67&lt;D321))+1),Scorecard!$D$69)</f>
        <v>-0.340582194386522</v>
      </c>
      <c r="I321" s="0" t="n">
        <f aca="false">IF(ISNUMBER(E321),INDEX(Scorecard!$D$19:$D$26,SUMPRODUCT(--(Scorecard!$G$19:$G$25&lt;E321))+1),Scorecard!$D$27)</f>
        <v>0.285899340811827</v>
      </c>
      <c r="J321" s="0" t="n">
        <f aca="false">IF(ISNUMBER(F321),INDEX(Scorecard!$D$37:$D$44,SUMPRODUCT(--(Scorecard!$G$37:$G$43&lt;F321))+1),Scorecard!$D$45)</f>
        <v>-0.271229676926091</v>
      </c>
      <c r="K321" s="0" t="n">
        <f aca="false">Inputs!$B$10+Scorecard!$J$5*Loan_Sample!Y301+Scorecard!$J$6*Loan_Sample!Z301+Scorecard!$J$7*I321+Scorecard!$J$8*Loan_Sample!AB301+Scorecard!$J$9*J321+Scorecard!$J$10*Loan_Sample!AD301+Scorecard!$J$11*G321+Scorecard!$J$12*H321</f>
        <v>-5.53838717707562</v>
      </c>
      <c r="L321" s="0" t="n">
        <f aca="false">MIN(1-Inputs!$B$13,MAX(Inputs!$B$13,1/(1+EXP(-(Inputs!$B$11*K321+Inputs!$B$12)))))</f>
        <v>0.00333153032012476</v>
      </c>
      <c r="M321" s="0" t="n">
        <f aca="false">Loan_Sample!AH301*Inputs!$B$4*B321</f>
        <v>276.265832510339</v>
      </c>
      <c r="N321" s="0" t="n">
        <f aca="false">L321*Inputs!$B$4*B321</f>
        <v>276.265832510339</v>
      </c>
      <c r="O321" s="0" t="n">
        <f aca="false">Inputs!$B$37+Inputs!$B$38*MAX(Loan_Sample!H301-Inputs!$C$38,0)+Inputs!$B$39*MAX(Loan_Sample!H301-Inputs!$C$39,0)+Inputs!$B$40*MAX(Loan_Sample!H301-Inputs!$C$40,0)+Inputs!$B$41*MAX(Loan_Sample!H301-Inputs!$C$41,0)+Inputs!$B$42*Inputs!$B$14+Inputs!$B$43*MIN(Loan_Sample!I301/Inputs!$B$17,1)+Inputs!$B$44*MIN(Loan_Sample!E301,Inputs!$B$18)+Inputs!$B$45*Loan_Sample!C301</f>
        <v>-4.0850612615391</v>
      </c>
      <c r="P321" s="0" t="n">
        <f aca="false">MIN(1-Inputs!$B$13,MAX(Inputs!$B$13,1/(1+EXP(-(Inputs!$B$15*O321+Inputs!$B$16)))))</f>
        <v>0.014460166673745</v>
      </c>
      <c r="Q321" s="0" t="n">
        <f aca="false">Inputs!$B$37+Inputs!$B$38*MAX(F321-Inputs!$C$38,0)+Inputs!$B$39*MAX(F321-Inputs!$C$39,0)+Inputs!$B$40*MAX(F321-Inputs!$C$40,0)+Inputs!$B$41*MAX(F321-Inputs!$C$41,0)+Inputs!$B$42*Inputs!$B$14+Inputs!$B$43*MIN(Loan_Sample!I301/Inputs!$B$17,1)+Inputs!$B$44*MIN(E321,Inputs!$B$18)+Inputs!$B$45*Loan_Sample!C301</f>
        <v>-4.0850612615391</v>
      </c>
      <c r="R321" s="0" t="n">
        <f aca="false">MIN(1-Inputs!$B$13,MAX(Inputs!$B$13,1/(1+EXP(-(Inputs!$B$15*Q321+Inputs!$B$16)))))</f>
        <v>0.014460166673745</v>
      </c>
    </row>
    <row r="322" customFormat="false" ht="15" hidden="false" customHeight="false" outlineLevel="0" collapsed="false">
      <c r="A322" s="0" t="n">
        <f aca="false">Loan_Sample!A302</f>
        <v>8291</v>
      </c>
      <c r="B322" s="0" t="n">
        <f aca="false">Loan_Sample!U302</f>
        <v>226644.77</v>
      </c>
      <c r="C322" s="0" t="n">
        <f aca="false">Loan_Sample!K302+Inputs!$B$26</f>
        <v>4.19999980926514</v>
      </c>
      <c r="D322" s="0" t="n">
        <f aca="false">Loan_Sample!L302+Inputs!$B$26</f>
        <v>-0.458333492279053</v>
      </c>
      <c r="E322" s="0" t="n">
        <f aca="false">Loan_Sample!E302/(1+Inputs!$B$25/100)</f>
        <v>49.1310768127441</v>
      </c>
      <c r="F322" s="0" t="n">
        <f aca="false">Loan_Sample!H302-Inputs!$B$24/100</f>
        <v>-2.93633341789246</v>
      </c>
      <c r="G322" s="0" t="n">
        <f aca="false">IF(ISNUMBER(C322),INDEX(Scorecard!$D$54:$D$61,SUMPRODUCT(--(Scorecard!$G$54:$G$60&lt;C322))+1),Scorecard!$D$62)</f>
        <v>0.489050497890326</v>
      </c>
      <c r="H322" s="0" t="n">
        <f aca="false">IF(ISNUMBER(D322),INDEX(Scorecard!$D$63:$D$68,SUMPRODUCT(--(Scorecard!$G$63:$G$67&lt;D322))+1),Scorecard!$D$69)</f>
        <v>0.322484508656054</v>
      </c>
      <c r="I322" s="0" t="n">
        <f aca="false">IF(ISNUMBER(E322),INDEX(Scorecard!$D$19:$D$26,SUMPRODUCT(--(Scorecard!$G$19:$G$25&lt;E322))+1),Scorecard!$D$27)</f>
        <v>0.57899015159425</v>
      </c>
      <c r="J322" s="0" t="n">
        <f aca="false">IF(ISNUMBER(F322),INDEX(Scorecard!$D$37:$D$44,SUMPRODUCT(--(Scorecard!$G$37:$G$43&lt;F322))+1),Scorecard!$D$45)</f>
        <v>1.35057635045042</v>
      </c>
      <c r="K322" s="0" t="n">
        <f aca="false">Inputs!$B$10+Scorecard!$J$5*Loan_Sample!Y302+Scorecard!$J$6*Loan_Sample!Z302+Scorecard!$J$7*I322+Scorecard!$J$8*Loan_Sample!AB302+Scorecard!$J$9*J322+Scorecard!$J$10*Loan_Sample!AD302+Scorecard!$J$11*G322+Scorecard!$J$12*H322</f>
        <v>-6.13777187438724</v>
      </c>
      <c r="L322" s="0" t="n">
        <f aca="false">MIN(1-Inputs!$B$13,MAX(Inputs!$B$13,1/(1+EXP(-(Inputs!$B$11*K322+Inputs!$B$12)))))</f>
        <v>0.00176118192375988</v>
      </c>
      <c r="M322" s="0" t="n">
        <f aca="false">Loan_Sample!AH302*Inputs!$B$4*B322</f>
        <v>139.70693521355</v>
      </c>
      <c r="N322" s="0" t="n">
        <f aca="false">L322*Inputs!$B$4*B322</f>
        <v>139.70693521355</v>
      </c>
      <c r="O322" s="0" t="n">
        <f aca="false">Inputs!$B$37+Inputs!$B$38*MAX(Loan_Sample!H302-Inputs!$C$38,0)+Inputs!$B$39*MAX(Loan_Sample!H302-Inputs!$C$39,0)+Inputs!$B$40*MAX(Loan_Sample!H302-Inputs!$C$40,0)+Inputs!$B$41*MAX(Loan_Sample!H302-Inputs!$C$41,0)+Inputs!$B$42*Inputs!$B$14+Inputs!$B$43*MIN(Loan_Sample!I302/Inputs!$B$17,1)+Inputs!$B$44*MIN(Loan_Sample!E302,Inputs!$B$18)+Inputs!$B$45*Loan_Sample!C302</f>
        <v>-5.46068486627059</v>
      </c>
      <c r="P322" s="0" t="n">
        <f aca="false">MIN(1-Inputs!$B$13,MAX(Inputs!$B$13,1/(1+EXP(-(Inputs!$B$15*O322+Inputs!$B$16)))))</f>
        <v>0.00306206586288002</v>
      </c>
      <c r="Q322" s="0" t="n">
        <f aca="false">Inputs!$B$37+Inputs!$B$38*MAX(F322-Inputs!$C$38,0)+Inputs!$B$39*MAX(F322-Inputs!$C$39,0)+Inputs!$B$40*MAX(F322-Inputs!$C$40,0)+Inputs!$B$41*MAX(F322-Inputs!$C$41,0)+Inputs!$B$42*Inputs!$B$14+Inputs!$B$43*MIN(Loan_Sample!I302/Inputs!$B$17,1)+Inputs!$B$44*MIN(E322,Inputs!$B$18)+Inputs!$B$45*Loan_Sample!C302</f>
        <v>-5.46068486627059</v>
      </c>
      <c r="R322" s="0" t="n">
        <f aca="false">MIN(1-Inputs!$B$13,MAX(Inputs!$B$13,1/(1+EXP(-(Inputs!$B$15*Q322+Inputs!$B$16)))))</f>
        <v>0.00306206586288002</v>
      </c>
    </row>
    <row r="323" customFormat="false" ht="15" hidden="false" customHeight="false" outlineLevel="0" collapsed="false">
      <c r="A323" s="0" t="n">
        <f aca="false">Loan_Sample!A303</f>
        <v>8309</v>
      </c>
      <c r="B323" s="0" t="n">
        <f aca="false">Loan_Sample!U303</f>
        <v>163248.98</v>
      </c>
      <c r="C323" s="0" t="n">
        <f aca="false">Loan_Sample!K303+Inputs!$B$26</f>
        <v>4.09999990463257</v>
      </c>
      <c r="D323" s="0" t="n">
        <f aca="false">Loan_Sample!L303+Inputs!$B$26</f>
        <v>-0.208333492279053</v>
      </c>
      <c r="E323" s="0" t="n">
        <f aca="false">Loan_Sample!E303/(1+Inputs!$B$25/100)</f>
        <v>68.6395111083984</v>
      </c>
      <c r="F323" s="0" t="n">
        <f aca="false">Loan_Sample!H303-Inputs!$B$24/100</f>
        <v>-3.61033320426941</v>
      </c>
      <c r="G323" s="0" t="n">
        <f aca="false">IF(ISNUMBER(C323),INDEX(Scorecard!$D$54:$D$61,SUMPRODUCT(--(Scorecard!$G$54:$G$60&lt;C323))+1),Scorecard!$D$62)</f>
        <v>0.489050497890326</v>
      </c>
      <c r="H323" s="0" t="n">
        <f aca="false">IF(ISNUMBER(D323),INDEX(Scorecard!$D$63:$D$68,SUMPRODUCT(--(Scorecard!$G$63:$G$67&lt;D323))+1),Scorecard!$D$69)</f>
        <v>0.322484508656054</v>
      </c>
      <c r="I323" s="0" t="n">
        <f aca="false">IF(ISNUMBER(E323),INDEX(Scorecard!$D$19:$D$26,SUMPRODUCT(--(Scorecard!$G$19:$G$25&lt;E323))+1),Scorecard!$D$27)</f>
        <v>0.0530843085177338</v>
      </c>
      <c r="J323" s="0" t="n">
        <f aca="false">IF(ISNUMBER(F323),INDEX(Scorecard!$D$37:$D$44,SUMPRODUCT(--(Scorecard!$G$37:$G$43&lt;F323))+1),Scorecard!$D$45)</f>
        <v>1.35057635045042</v>
      </c>
      <c r="K323" s="0" t="n">
        <f aca="false">Inputs!$B$10+Scorecard!$J$5*Loan_Sample!Y303+Scorecard!$J$6*Loan_Sample!Z303+Scorecard!$J$7*I323+Scorecard!$J$8*Loan_Sample!AB303+Scorecard!$J$9*J323+Scorecard!$J$10*Loan_Sample!AD303+Scorecard!$J$11*G323+Scorecard!$J$12*H323</f>
        <v>-6.16701991623426</v>
      </c>
      <c r="L323" s="0" t="n">
        <f aca="false">MIN(1-Inputs!$B$13,MAX(Inputs!$B$13,1/(1+EXP(-(Inputs!$B$11*K323+Inputs!$B$12)))))</f>
        <v>0.0017072041595672</v>
      </c>
      <c r="M323" s="0" t="n">
        <f aca="false">Loan_Sample!AH303*Inputs!$B$4*B323</f>
        <v>97.5447681953858</v>
      </c>
      <c r="N323" s="0" t="n">
        <f aca="false">L323*Inputs!$B$4*B323</f>
        <v>97.5447681953858</v>
      </c>
      <c r="O323" s="0" t="n">
        <f aca="false">Inputs!$B$37+Inputs!$B$38*MAX(Loan_Sample!H303-Inputs!$C$38,0)+Inputs!$B$39*MAX(Loan_Sample!H303-Inputs!$C$39,0)+Inputs!$B$40*MAX(Loan_Sample!H303-Inputs!$C$40,0)+Inputs!$B$41*MAX(Loan_Sample!H303-Inputs!$C$41,0)+Inputs!$B$42*Inputs!$B$14+Inputs!$B$43*MIN(Loan_Sample!I303/Inputs!$B$17,1)+Inputs!$B$44*MIN(Loan_Sample!E303,Inputs!$B$18)+Inputs!$B$45*Loan_Sample!C303</f>
        <v>-5.4713186794794</v>
      </c>
      <c r="P323" s="0" t="n">
        <f aca="false">MIN(1-Inputs!$B$13,MAX(Inputs!$B$13,1/(1+EXP(-(Inputs!$B$15*O323+Inputs!$B$16)))))</f>
        <v>0.00302538421626643</v>
      </c>
      <c r="Q323" s="0" t="n">
        <f aca="false">Inputs!$B$37+Inputs!$B$38*MAX(F323-Inputs!$C$38,0)+Inputs!$B$39*MAX(F323-Inputs!$C$39,0)+Inputs!$B$40*MAX(F323-Inputs!$C$40,0)+Inputs!$B$41*MAX(F323-Inputs!$C$41,0)+Inputs!$B$42*Inputs!$B$14+Inputs!$B$43*MIN(Loan_Sample!I303/Inputs!$B$17,1)+Inputs!$B$44*MIN(E323,Inputs!$B$18)+Inputs!$B$45*Loan_Sample!C303</f>
        <v>-5.4713186794794</v>
      </c>
      <c r="R323" s="0" t="n">
        <f aca="false">MIN(1-Inputs!$B$13,MAX(Inputs!$B$13,1/(1+EXP(-(Inputs!$B$15*Q323+Inputs!$B$16)))))</f>
        <v>0.00302538421626643</v>
      </c>
    </row>
    <row r="324" customFormat="false" ht="15" hidden="false" customHeight="false" outlineLevel="0" collapsed="false">
      <c r="A324" s="0" t="n">
        <f aca="false">Loan_Sample!A304</f>
        <v>8334</v>
      </c>
      <c r="B324" s="0" t="n">
        <f aca="false">Loan_Sample!U304</f>
        <v>152577.64</v>
      </c>
      <c r="C324" s="0" t="n">
        <f aca="false">Loan_Sample!K304+Inputs!$B$26</f>
        <v>4.50833320617676</v>
      </c>
      <c r="D324" s="0" t="n">
        <f aca="false">Loan_Sample!L304+Inputs!$B$26</f>
        <v>-1.125</v>
      </c>
      <c r="E324" s="0" t="n">
        <f aca="false">Loan_Sample!E304/(1+Inputs!$B$25/100)</f>
        <v>73.0953216552734</v>
      </c>
      <c r="F324" s="0" t="n">
        <f aca="false">Loan_Sample!H304-Inputs!$B$24/100</f>
        <v>-2.49533319473267</v>
      </c>
      <c r="G324" s="0" t="n">
        <f aca="false">IF(ISNUMBER(C324),INDEX(Scorecard!$D$54:$D$61,SUMPRODUCT(--(Scorecard!$G$54:$G$60&lt;C324))+1),Scorecard!$D$62)</f>
        <v>0.409483001259379</v>
      </c>
      <c r="H324" s="0" t="n">
        <f aca="false">IF(ISNUMBER(D324),INDEX(Scorecard!$D$63:$D$68,SUMPRODUCT(--(Scorecard!$G$63:$G$67&lt;D324))+1),Scorecard!$D$69)</f>
        <v>-0.340582194386522</v>
      </c>
      <c r="I324" s="0" t="n">
        <f aca="false">IF(ISNUMBER(E324),INDEX(Scorecard!$D$19:$D$26,SUMPRODUCT(--(Scorecard!$G$19:$G$25&lt;E324))+1),Scorecard!$D$27)</f>
        <v>-0.0341578513653732</v>
      </c>
      <c r="J324" s="0" t="n">
        <f aca="false">IF(ISNUMBER(F324),INDEX(Scorecard!$D$37:$D$44,SUMPRODUCT(--(Scorecard!$G$37:$G$43&lt;F324))+1),Scorecard!$D$45)</f>
        <v>1.35057635045042</v>
      </c>
      <c r="K324" s="0" t="n">
        <f aca="false">Inputs!$B$10+Scorecard!$J$5*Loan_Sample!Y304+Scorecard!$J$6*Loan_Sample!Z304+Scorecard!$J$7*I324+Scorecard!$J$8*Loan_Sample!AB304+Scorecard!$J$9*J324+Scorecard!$J$10*Loan_Sample!AD304+Scorecard!$J$11*G324+Scorecard!$J$12*H324</f>
        <v>-4.80970630585052</v>
      </c>
      <c r="L324" s="0" t="n">
        <f aca="false">MIN(1-Inputs!$B$13,MAX(Inputs!$B$13,1/(1+EXP(-(Inputs!$B$11*K324+Inputs!$B$12)))))</f>
        <v>0.00721666764405547</v>
      </c>
      <c r="M324" s="0" t="n">
        <f aca="false">Loan_Sample!AH304*Inputs!$B$4*B324</f>
        <v>385.38574122802</v>
      </c>
      <c r="N324" s="0" t="n">
        <f aca="false">L324*Inputs!$B$4*B324</f>
        <v>385.38574122802</v>
      </c>
      <c r="O324" s="0" t="n">
        <f aca="false">Inputs!$B$37+Inputs!$B$38*MAX(Loan_Sample!H304-Inputs!$C$38,0)+Inputs!$B$39*MAX(Loan_Sample!H304-Inputs!$C$39,0)+Inputs!$B$40*MAX(Loan_Sample!H304-Inputs!$C$40,0)+Inputs!$B$41*MAX(Loan_Sample!H304-Inputs!$C$41,0)+Inputs!$B$42*Inputs!$B$14+Inputs!$B$43*MIN(Loan_Sample!I304/Inputs!$B$17,1)+Inputs!$B$44*MIN(Loan_Sample!E304,Inputs!$B$18)+Inputs!$B$45*Loan_Sample!C304</f>
        <v>-5.77729101420726</v>
      </c>
      <c r="P324" s="0" t="n">
        <f aca="false">MIN(1-Inputs!$B$13,MAX(Inputs!$B$13,1/(1+EXP(-(Inputs!$B$15*O324+Inputs!$B$16)))))</f>
        <v>0.00213848660920706</v>
      </c>
      <c r="Q324" s="0" t="n">
        <f aca="false">Inputs!$B$37+Inputs!$B$38*MAX(F324-Inputs!$C$38,0)+Inputs!$B$39*MAX(F324-Inputs!$C$39,0)+Inputs!$B$40*MAX(F324-Inputs!$C$40,0)+Inputs!$B$41*MAX(F324-Inputs!$C$41,0)+Inputs!$B$42*Inputs!$B$14+Inputs!$B$43*MIN(Loan_Sample!I304/Inputs!$B$17,1)+Inputs!$B$44*MIN(E324,Inputs!$B$18)+Inputs!$B$45*Loan_Sample!C304</f>
        <v>-5.77729101420726</v>
      </c>
      <c r="R324" s="0" t="n">
        <f aca="false">MIN(1-Inputs!$B$13,MAX(Inputs!$B$13,1/(1+EXP(-(Inputs!$B$15*Q324+Inputs!$B$16)))))</f>
        <v>0.00213848660920706</v>
      </c>
    </row>
    <row r="325" customFormat="false" ht="15" hidden="false" customHeight="false" outlineLevel="0" collapsed="false">
      <c r="A325" s="0" t="n">
        <f aca="false">Loan_Sample!A305</f>
        <v>8452</v>
      </c>
      <c r="B325" s="0" t="n">
        <f aca="false">Loan_Sample!U305</f>
        <v>236702.16</v>
      </c>
      <c r="C325" s="0" t="n">
        <f aca="false">Loan_Sample!K305+Inputs!$B$26</f>
        <v>4.20833349227905</v>
      </c>
      <c r="D325" s="0" t="n">
        <f aca="false">Loan_Sample!L305+Inputs!$B$26</f>
        <v>-1.125</v>
      </c>
      <c r="E325" s="0" t="n">
        <f aca="false">Loan_Sample!E305/(1+Inputs!$B$25/100)</f>
        <v>82.530158996582</v>
      </c>
      <c r="F325" s="0" t="n">
        <f aca="false">Loan_Sample!H305-Inputs!$B$24/100</f>
        <v>-2.0703330039978</v>
      </c>
      <c r="G325" s="0" t="n">
        <f aca="false">IF(ISNUMBER(C325),INDEX(Scorecard!$D$54:$D$61,SUMPRODUCT(--(Scorecard!$G$54:$G$60&lt;C325))+1),Scorecard!$D$62)</f>
        <v>0.489050497890326</v>
      </c>
      <c r="H325" s="0" t="n">
        <f aca="false">IF(ISNUMBER(D325),INDEX(Scorecard!$D$63:$D$68,SUMPRODUCT(--(Scorecard!$G$63:$G$67&lt;D325))+1),Scorecard!$D$69)</f>
        <v>-0.340582194386522</v>
      </c>
      <c r="I325" s="0" t="n">
        <f aca="false">IF(ISNUMBER(E325),INDEX(Scorecard!$D$19:$D$26,SUMPRODUCT(--(Scorecard!$G$19:$G$25&lt;E325))+1),Scorecard!$D$27)</f>
        <v>-0.219855970853228</v>
      </c>
      <c r="J325" s="0" t="n">
        <f aca="false">IF(ISNUMBER(F325),INDEX(Scorecard!$D$37:$D$44,SUMPRODUCT(--(Scorecard!$G$37:$G$43&lt;F325))+1),Scorecard!$D$45)</f>
        <v>1.35057635045042</v>
      </c>
      <c r="K325" s="0" t="n">
        <f aca="false">Inputs!$B$10+Scorecard!$J$5*Loan_Sample!Y305+Scorecard!$J$6*Loan_Sample!Z305+Scorecard!$J$7*I325+Scorecard!$J$8*Loan_Sample!AB305+Scorecard!$J$9*J325+Scorecard!$J$10*Loan_Sample!AD305+Scorecard!$J$11*G325+Scorecard!$J$12*H325</f>
        <v>-5.83658212044245</v>
      </c>
      <c r="L325" s="0" t="n">
        <f aca="false">MIN(1-Inputs!$B$13,MAX(Inputs!$B$13,1/(1+EXP(-(Inputs!$B$11*K325+Inputs!$B$12)))))</f>
        <v>0.00242644055924026</v>
      </c>
      <c r="M325" s="0" t="n">
        <f aca="false">Loan_Sample!AH305*Inputs!$B$4*B325</f>
        <v>201.020302519322</v>
      </c>
      <c r="N325" s="0" t="n">
        <f aca="false">L325*Inputs!$B$4*B325</f>
        <v>201.020302519322</v>
      </c>
      <c r="O325" s="0" t="n">
        <f aca="false">Inputs!$B$37+Inputs!$B$38*MAX(Loan_Sample!H305-Inputs!$C$38,0)+Inputs!$B$39*MAX(Loan_Sample!H305-Inputs!$C$39,0)+Inputs!$B$40*MAX(Loan_Sample!H305-Inputs!$C$40,0)+Inputs!$B$41*MAX(Loan_Sample!H305-Inputs!$C$41,0)+Inputs!$B$42*Inputs!$B$14+Inputs!$B$43*MIN(Loan_Sample!I305/Inputs!$B$17,1)+Inputs!$B$44*MIN(Loan_Sample!E305,Inputs!$B$18)+Inputs!$B$45*Loan_Sample!C305</f>
        <v>-5.44293097610413</v>
      </c>
      <c r="P325" s="0" t="n">
        <f aca="false">MIN(1-Inputs!$B$13,MAX(Inputs!$B$13,1/(1+EXP(-(Inputs!$B$15*O325+Inputs!$B$16)))))</f>
        <v>0.00312429912128304</v>
      </c>
      <c r="Q325" s="0" t="n">
        <f aca="false">Inputs!$B$37+Inputs!$B$38*MAX(F325-Inputs!$C$38,0)+Inputs!$B$39*MAX(F325-Inputs!$C$39,0)+Inputs!$B$40*MAX(F325-Inputs!$C$40,0)+Inputs!$B$41*MAX(F325-Inputs!$C$41,0)+Inputs!$B$42*Inputs!$B$14+Inputs!$B$43*MIN(Loan_Sample!I305/Inputs!$B$17,1)+Inputs!$B$44*MIN(E325,Inputs!$B$18)+Inputs!$B$45*Loan_Sample!C305</f>
        <v>-5.44293097610413</v>
      </c>
      <c r="R325" s="0" t="n">
        <f aca="false">MIN(1-Inputs!$B$13,MAX(Inputs!$B$13,1/(1+EXP(-(Inputs!$B$15*Q325+Inputs!$B$16)))))</f>
        <v>0.00312429912128304</v>
      </c>
    </row>
    <row r="326" customFormat="false" ht="15" hidden="false" customHeight="false" outlineLevel="0" collapsed="false">
      <c r="A326" s="0" t="n">
        <f aca="false">Loan_Sample!A306</f>
        <v>8482</v>
      </c>
      <c r="B326" s="0" t="n">
        <f aca="false">Loan_Sample!U306</f>
        <v>161935.86</v>
      </c>
      <c r="C326" s="0" t="n">
        <f aca="false">Loan_Sample!K306+Inputs!$B$26</f>
        <v>7.13333320617676</v>
      </c>
      <c r="D326" s="0" t="n">
        <f aca="false">Loan_Sample!L306+Inputs!$B$26</f>
        <v>2.71025609970093</v>
      </c>
      <c r="E326" s="0" t="n">
        <f aca="false">Loan_Sample!E306/(1+Inputs!$B$25/100)</f>
        <v>64.1873474121094</v>
      </c>
      <c r="F326" s="0" t="n">
        <f aca="false">Loan_Sample!H306-Inputs!$B$24/100</f>
        <v>1.06133317947388</v>
      </c>
      <c r="G326" s="0" t="n">
        <f aca="false">IF(ISNUMBER(C326),INDEX(Scorecard!$D$54:$D$61,SUMPRODUCT(--(Scorecard!$G$54:$G$60&lt;C326))+1),Scorecard!$D$62)</f>
        <v>-0.541917179454542</v>
      </c>
      <c r="H326" s="0" t="n">
        <f aca="false">IF(ISNUMBER(D326),INDEX(Scorecard!$D$63:$D$68,SUMPRODUCT(--(Scorecard!$G$63:$G$67&lt;D326))+1),Scorecard!$D$69)</f>
        <v>0.322484508656054</v>
      </c>
      <c r="I326" s="0" t="n">
        <f aca="false">IF(ISNUMBER(E326),INDEX(Scorecard!$D$19:$D$26,SUMPRODUCT(--(Scorecard!$G$19:$G$25&lt;E326))+1),Scorecard!$D$27)</f>
        <v>0.233621608745691</v>
      </c>
      <c r="J326" s="0" t="n">
        <f aca="false">IF(ISNUMBER(F326),INDEX(Scorecard!$D$37:$D$44,SUMPRODUCT(--(Scorecard!$G$37:$G$43&lt;F326))+1),Scorecard!$D$45)</f>
        <v>-0.975503570149195</v>
      </c>
      <c r="K326" s="0" t="n">
        <f aca="false">Inputs!$B$10+Scorecard!$J$5*Loan_Sample!Y306+Scorecard!$J$6*Loan_Sample!Z306+Scorecard!$J$7*I326+Scorecard!$J$8*Loan_Sample!AB306+Scorecard!$J$9*J326+Scorecard!$J$10*Loan_Sample!AD306+Scorecard!$J$11*G326+Scorecard!$J$12*H326</f>
        <v>-3.41773576876118</v>
      </c>
      <c r="L326" s="0" t="n">
        <f aca="false">MIN(1-Inputs!$B$13,MAX(Inputs!$B$13,1/(1+EXP(-(Inputs!$B$11*K326+Inputs!$B$12)))))</f>
        <v>0.0310654745705721</v>
      </c>
      <c r="M326" s="0" t="n">
        <f aca="false">Loan_Sample!AH306*Inputs!$B$4*B326</f>
        <v>1760.7150193128</v>
      </c>
      <c r="N326" s="0" t="n">
        <f aca="false">L326*Inputs!$B$4*B326</f>
        <v>1760.7150193128</v>
      </c>
      <c r="O326" s="0" t="n">
        <f aca="false">Inputs!$B$37+Inputs!$B$38*MAX(Loan_Sample!H306-Inputs!$C$38,0)+Inputs!$B$39*MAX(Loan_Sample!H306-Inputs!$C$39,0)+Inputs!$B$40*MAX(Loan_Sample!H306-Inputs!$C$40,0)+Inputs!$B$41*MAX(Loan_Sample!H306-Inputs!$C$41,0)+Inputs!$B$42*Inputs!$B$14+Inputs!$B$43*MIN(Loan_Sample!I306/Inputs!$B$17,1)+Inputs!$B$44*MIN(Loan_Sample!E306,Inputs!$B$18)+Inputs!$B$45*Loan_Sample!C306</f>
        <v>-3.79049647998092</v>
      </c>
      <c r="P326" s="0" t="n">
        <f aca="false">MIN(1-Inputs!$B$13,MAX(Inputs!$B$13,1/(1+EXP(-(Inputs!$B$15*O326+Inputs!$B$16)))))</f>
        <v>0.0200960557148021</v>
      </c>
      <c r="Q326" s="0" t="n">
        <f aca="false">Inputs!$B$37+Inputs!$B$38*MAX(F326-Inputs!$C$38,0)+Inputs!$B$39*MAX(F326-Inputs!$C$39,0)+Inputs!$B$40*MAX(F326-Inputs!$C$40,0)+Inputs!$B$41*MAX(F326-Inputs!$C$41,0)+Inputs!$B$42*Inputs!$B$14+Inputs!$B$43*MIN(Loan_Sample!I306/Inputs!$B$17,1)+Inputs!$B$44*MIN(E326,Inputs!$B$18)+Inputs!$B$45*Loan_Sample!C306</f>
        <v>-3.79049647998092</v>
      </c>
      <c r="R326" s="0" t="n">
        <f aca="false">MIN(1-Inputs!$B$13,MAX(Inputs!$B$13,1/(1+EXP(-(Inputs!$B$15*Q326+Inputs!$B$16)))))</f>
        <v>0.0200960557148021</v>
      </c>
    </row>
    <row r="327" customFormat="false" ht="15" hidden="false" customHeight="false" outlineLevel="0" collapsed="false">
      <c r="A327" s="0" t="n">
        <f aca="false">Loan_Sample!A307</f>
        <v>8483</v>
      </c>
      <c r="B327" s="0" t="n">
        <f aca="false">Loan_Sample!U307</f>
        <v>235603.03</v>
      </c>
      <c r="C327" s="0" t="n">
        <f aca="false">Loan_Sample!K307+Inputs!$B$26</f>
        <v>9.13333320617676</v>
      </c>
      <c r="D327" s="0" t="n">
        <f aca="false">Loan_Sample!L307+Inputs!$B$26</f>
        <v>5.0717945098877</v>
      </c>
      <c r="E327" s="0" t="n">
        <f aca="false">Loan_Sample!E307/(1+Inputs!$B$25/100)</f>
        <v>81.6698608398438</v>
      </c>
      <c r="F327" s="0" t="n">
        <f aca="false">Loan_Sample!H307-Inputs!$B$24/100</f>
        <v>0.883666753768921</v>
      </c>
      <c r="G327" s="0" t="n">
        <f aca="false">IF(ISNUMBER(C327),INDEX(Scorecard!$D$54:$D$61,SUMPRODUCT(--(Scorecard!$G$54:$G$60&lt;C327))+1),Scorecard!$D$62)</f>
        <v>-0.541917179454542</v>
      </c>
      <c r="H327" s="0" t="n">
        <f aca="false">IF(ISNUMBER(D327),INDEX(Scorecard!$D$63:$D$68,SUMPRODUCT(--(Scorecard!$G$63:$G$67&lt;D327))+1),Scorecard!$D$69)</f>
        <v>0.322484508656054</v>
      </c>
      <c r="I327" s="0" t="n">
        <f aca="false">IF(ISNUMBER(E327),INDEX(Scorecard!$D$19:$D$26,SUMPRODUCT(--(Scorecard!$G$19:$G$25&lt;E327))+1),Scorecard!$D$27)</f>
        <v>-0.0341578513653732</v>
      </c>
      <c r="J327" s="0" t="n">
        <f aca="false">IF(ISNUMBER(F327),INDEX(Scorecard!$D$37:$D$44,SUMPRODUCT(--(Scorecard!$G$37:$G$43&lt;F327))+1),Scorecard!$D$45)</f>
        <v>-0.569454719285959</v>
      </c>
      <c r="K327" s="0" t="n">
        <f aca="false">Inputs!$B$10+Scorecard!$J$5*Loan_Sample!Y307+Scorecard!$J$6*Loan_Sample!Z307+Scorecard!$J$7*I327+Scorecard!$J$8*Loan_Sample!AB307+Scorecard!$J$9*J327+Scorecard!$J$10*Loan_Sample!AD307+Scorecard!$J$11*G327+Scorecard!$J$12*H327</f>
        <v>-5.22667866040516</v>
      </c>
      <c r="L327" s="0" t="n">
        <f aca="false">MIN(1-Inputs!$B$13,MAX(Inputs!$B$13,1/(1+EXP(-(Inputs!$B$11*K327+Inputs!$B$12)))))</f>
        <v>0.00463872985627522</v>
      </c>
      <c r="M327" s="0" t="n">
        <f aca="false">Loan_Sample!AH307*Inputs!$B$4*B327</f>
        <v>382.514583321467</v>
      </c>
      <c r="N327" s="0" t="n">
        <f aca="false">L327*Inputs!$B$4*B327</f>
        <v>382.514583321467</v>
      </c>
      <c r="O327" s="0" t="n">
        <f aca="false">Inputs!$B$37+Inputs!$B$38*MAX(Loan_Sample!H307-Inputs!$C$38,0)+Inputs!$B$39*MAX(Loan_Sample!H307-Inputs!$C$39,0)+Inputs!$B$40*MAX(Loan_Sample!H307-Inputs!$C$40,0)+Inputs!$B$41*MAX(Loan_Sample!H307-Inputs!$C$41,0)+Inputs!$B$42*Inputs!$B$14+Inputs!$B$43*MIN(Loan_Sample!I307/Inputs!$B$17,1)+Inputs!$B$44*MIN(Loan_Sample!E307,Inputs!$B$18)+Inputs!$B$45*Loan_Sample!C307</f>
        <v>-3.34489448461919</v>
      </c>
      <c r="P327" s="0" t="n">
        <f aca="false">MIN(1-Inputs!$B$13,MAX(Inputs!$B$13,1/(1+EXP(-(Inputs!$B$15*O327+Inputs!$B$16)))))</f>
        <v>0.0329145741411503</v>
      </c>
      <c r="Q327" s="0" t="n">
        <f aca="false">Inputs!$B$37+Inputs!$B$38*MAX(F327-Inputs!$C$38,0)+Inputs!$B$39*MAX(F327-Inputs!$C$39,0)+Inputs!$B$40*MAX(F327-Inputs!$C$40,0)+Inputs!$B$41*MAX(F327-Inputs!$C$41,0)+Inputs!$B$42*Inputs!$B$14+Inputs!$B$43*MIN(Loan_Sample!I307/Inputs!$B$17,1)+Inputs!$B$44*MIN(E327,Inputs!$B$18)+Inputs!$B$45*Loan_Sample!C307</f>
        <v>-3.34489448461919</v>
      </c>
      <c r="R327" s="0" t="n">
        <f aca="false">MIN(1-Inputs!$B$13,MAX(Inputs!$B$13,1/(1+EXP(-(Inputs!$B$15*Q327+Inputs!$B$16)))))</f>
        <v>0.0329145741411503</v>
      </c>
    </row>
    <row r="328" customFormat="false" ht="15" hidden="false" customHeight="false" outlineLevel="0" collapsed="false">
      <c r="A328" s="0" t="n">
        <f aca="false">Loan_Sample!A308</f>
        <v>8491</v>
      </c>
      <c r="B328" s="0" t="n">
        <f aca="false">Loan_Sample!U308</f>
        <v>136008.11</v>
      </c>
      <c r="C328" s="0" t="n">
        <f aca="false">Loan_Sample!K308+Inputs!$B$26</f>
        <v>5.25833320617676</v>
      </c>
      <c r="D328" s="0" t="n">
        <f aca="false">Loan_Sample!L308+Inputs!$B$26</f>
        <v>-1.875</v>
      </c>
      <c r="E328" s="0" t="n">
        <f aca="false">Loan_Sample!E308/(1+Inputs!$B$25/100)</f>
        <v>69.7664184570313</v>
      </c>
      <c r="F328" s="0" t="n">
        <f aca="false">Loan_Sample!H308-Inputs!$B$24/100</f>
        <v>0.289333343505859</v>
      </c>
      <c r="G328" s="0" t="n">
        <f aca="false">IF(ISNUMBER(C328),INDEX(Scorecard!$D$54:$D$61,SUMPRODUCT(--(Scorecard!$G$54:$G$60&lt;C328))+1),Scorecard!$D$62)</f>
        <v>0.126303549215828</v>
      </c>
      <c r="H328" s="0" t="n">
        <f aca="false">IF(ISNUMBER(D328),INDEX(Scorecard!$D$63:$D$68,SUMPRODUCT(--(Scorecard!$G$63:$G$67&lt;D328))+1),Scorecard!$D$69)</f>
        <v>-0.340582194386522</v>
      </c>
      <c r="I328" s="0" t="n">
        <f aca="false">IF(ISNUMBER(E328),INDEX(Scorecard!$D$19:$D$26,SUMPRODUCT(--(Scorecard!$G$19:$G$25&lt;E328))+1),Scorecard!$D$27)</f>
        <v>0.0530843085177338</v>
      </c>
      <c r="J328" s="0" t="n">
        <f aca="false">IF(ISNUMBER(F328),INDEX(Scorecard!$D$37:$D$44,SUMPRODUCT(--(Scorecard!$G$37:$G$43&lt;F328))+1),Scorecard!$D$45)</f>
        <v>-0.0679520129233634</v>
      </c>
      <c r="K328" s="0" t="n">
        <f aca="false">Inputs!$B$10+Scorecard!$J$5*Loan_Sample!Y308+Scorecard!$J$6*Loan_Sample!Z308+Scorecard!$J$7*I328+Scorecard!$J$8*Loan_Sample!AB308+Scorecard!$J$9*J328+Scorecard!$J$10*Loan_Sample!AD308+Scorecard!$J$11*G328+Scorecard!$J$12*H328</f>
        <v>-6.18323365445334</v>
      </c>
      <c r="L328" s="0" t="n">
        <f aca="false">MIN(1-Inputs!$B$13,MAX(Inputs!$B$13,1/(1+EXP(-(Inputs!$B$11*K328+Inputs!$B$12)))))</f>
        <v>0.00167799624546341</v>
      </c>
      <c r="M328" s="0" t="n">
        <f aca="false">Loan_Sample!AH308*Inputs!$B$4*B328</f>
        <v>79.8773842764009</v>
      </c>
      <c r="N328" s="0" t="n">
        <f aca="false">L328*Inputs!$B$4*B328</f>
        <v>79.8773842764009</v>
      </c>
      <c r="O328" s="0" t="n">
        <f aca="false">Inputs!$B$37+Inputs!$B$38*MAX(Loan_Sample!H308-Inputs!$C$38,0)+Inputs!$B$39*MAX(Loan_Sample!H308-Inputs!$C$39,0)+Inputs!$B$40*MAX(Loan_Sample!H308-Inputs!$C$40,0)+Inputs!$B$41*MAX(Loan_Sample!H308-Inputs!$C$41,0)+Inputs!$B$42*Inputs!$B$14+Inputs!$B$43*MIN(Loan_Sample!I308/Inputs!$B$17,1)+Inputs!$B$44*MIN(Loan_Sample!E308,Inputs!$B$18)+Inputs!$B$45*Loan_Sample!C308</f>
        <v>-4.69777820050817</v>
      </c>
      <c r="P328" s="0" t="n">
        <f aca="false">MIN(1-Inputs!$B$13,MAX(Inputs!$B$13,1/(1+EXP(-(Inputs!$B$15*O328+Inputs!$B$16)))))</f>
        <v>0.00725828085866783</v>
      </c>
      <c r="Q328" s="0" t="n">
        <f aca="false">Inputs!$B$37+Inputs!$B$38*MAX(F328-Inputs!$C$38,0)+Inputs!$B$39*MAX(F328-Inputs!$C$39,0)+Inputs!$B$40*MAX(F328-Inputs!$C$40,0)+Inputs!$B$41*MAX(F328-Inputs!$C$41,0)+Inputs!$B$42*Inputs!$B$14+Inputs!$B$43*MIN(Loan_Sample!I308/Inputs!$B$17,1)+Inputs!$B$44*MIN(E328,Inputs!$B$18)+Inputs!$B$45*Loan_Sample!C308</f>
        <v>-4.69777820050817</v>
      </c>
      <c r="R328" s="0" t="n">
        <f aca="false">MIN(1-Inputs!$B$13,MAX(Inputs!$B$13,1/(1+EXP(-(Inputs!$B$15*Q328+Inputs!$B$16)))))</f>
        <v>0.00725828085866783</v>
      </c>
    </row>
    <row r="329" customFormat="false" ht="15" hidden="false" customHeight="false" outlineLevel="0" collapsed="false">
      <c r="A329" s="0" t="n">
        <f aca="false">Loan_Sample!A309</f>
        <v>8493</v>
      </c>
      <c r="B329" s="0" t="n">
        <f aca="false">Loan_Sample!U309</f>
        <v>145766.62</v>
      </c>
      <c r="C329" s="0" t="n">
        <f aca="false">Loan_Sample!K309+Inputs!$B$26</f>
        <v>3.70000004768372</v>
      </c>
      <c r="D329" s="0" t="n">
        <f aca="false">Loan_Sample!L309+Inputs!$B$26</f>
        <v>-0.208333253860474</v>
      </c>
      <c r="E329" s="0" t="n">
        <f aca="false">Loan_Sample!E309/(1+Inputs!$B$25/100)</f>
        <v>42.9653816223145</v>
      </c>
      <c r="F329" s="0" t="n">
        <f aca="false">Loan_Sample!H309-Inputs!$B$24/100</f>
        <v>-2.39133310317993</v>
      </c>
      <c r="G329" s="0" t="n">
        <f aca="false">IF(ISNUMBER(C329),INDEX(Scorecard!$D$54:$D$61,SUMPRODUCT(--(Scorecard!$G$54:$G$60&lt;C329))+1),Scorecard!$D$62)</f>
        <v>0.489050497890326</v>
      </c>
      <c r="H329" s="0" t="n">
        <f aca="false">IF(ISNUMBER(D329),INDEX(Scorecard!$D$63:$D$68,SUMPRODUCT(--(Scorecard!$G$63:$G$67&lt;D329))+1),Scorecard!$D$69)</f>
        <v>0.322484508656054</v>
      </c>
      <c r="I329" s="0" t="n">
        <f aca="false">IF(ISNUMBER(E329),INDEX(Scorecard!$D$19:$D$26,SUMPRODUCT(--(Scorecard!$G$19:$G$25&lt;E329))+1),Scorecard!$D$27)</f>
        <v>0.57899015159425</v>
      </c>
      <c r="J329" s="0" t="n">
        <f aca="false">IF(ISNUMBER(F329),INDEX(Scorecard!$D$37:$D$44,SUMPRODUCT(--(Scorecard!$G$37:$G$43&lt;F329))+1),Scorecard!$D$45)</f>
        <v>1.35057635045042</v>
      </c>
      <c r="K329" s="0" t="n">
        <f aca="false">Inputs!$B$10+Scorecard!$J$5*Loan_Sample!Y309+Scorecard!$J$6*Loan_Sample!Z309+Scorecard!$J$7*I329+Scorecard!$J$8*Loan_Sample!AB309+Scorecard!$J$9*J329+Scorecard!$J$10*Loan_Sample!AD309+Scorecard!$J$11*G329+Scorecard!$J$12*H329</f>
        <v>-4.10849372822905</v>
      </c>
      <c r="L329" s="0" t="n">
        <f aca="false">MIN(1-Inputs!$B$13,MAX(Inputs!$B$13,1/(1+EXP(-(Inputs!$B$11*K329+Inputs!$B$12)))))</f>
        <v>0.0151194766586629</v>
      </c>
      <c r="M329" s="0" t="n">
        <f aca="false">Loan_Sample!AH309*Inputs!$B$4*B329</f>
        <v>771.370253045767</v>
      </c>
      <c r="N329" s="0" t="n">
        <f aca="false">L329*Inputs!$B$4*B329</f>
        <v>771.370253045767</v>
      </c>
      <c r="O329" s="0" t="n">
        <f aca="false">Inputs!$B$37+Inputs!$B$38*MAX(Loan_Sample!H309-Inputs!$C$38,0)+Inputs!$B$39*MAX(Loan_Sample!H309-Inputs!$C$39,0)+Inputs!$B$40*MAX(Loan_Sample!H309-Inputs!$C$40,0)+Inputs!$B$41*MAX(Loan_Sample!H309-Inputs!$C$41,0)+Inputs!$B$42*Inputs!$B$14+Inputs!$B$43*MIN(Loan_Sample!I309/Inputs!$B$17,1)+Inputs!$B$44*MIN(Loan_Sample!E309,Inputs!$B$18)+Inputs!$B$45*Loan_Sample!C309</f>
        <v>-5.66347945116663</v>
      </c>
      <c r="P329" s="0" t="n">
        <f aca="false">MIN(1-Inputs!$B$13,MAX(Inputs!$B$13,1/(1+EXP(-(Inputs!$B$15*O329+Inputs!$B$16)))))</f>
        <v>0.00243314308976199</v>
      </c>
      <c r="Q329" s="0" t="n">
        <f aca="false">Inputs!$B$37+Inputs!$B$38*MAX(F329-Inputs!$C$38,0)+Inputs!$B$39*MAX(F329-Inputs!$C$39,0)+Inputs!$B$40*MAX(F329-Inputs!$C$40,0)+Inputs!$B$41*MAX(F329-Inputs!$C$41,0)+Inputs!$B$42*Inputs!$B$14+Inputs!$B$43*MIN(Loan_Sample!I309/Inputs!$B$17,1)+Inputs!$B$44*MIN(E329,Inputs!$B$18)+Inputs!$B$45*Loan_Sample!C309</f>
        <v>-5.66347945116663</v>
      </c>
      <c r="R329" s="0" t="n">
        <f aca="false">MIN(1-Inputs!$B$13,MAX(Inputs!$B$13,1/(1+EXP(-(Inputs!$B$15*Q329+Inputs!$B$16)))))</f>
        <v>0.00243314308976199</v>
      </c>
    </row>
    <row r="330" customFormat="false" ht="15" hidden="false" customHeight="false" outlineLevel="0" collapsed="false">
      <c r="A330" s="0" t="n">
        <f aca="false">Loan_Sample!A310</f>
        <v>8526</v>
      </c>
      <c r="B330" s="0" t="n">
        <f aca="false">Loan_Sample!U310</f>
        <v>496836.12</v>
      </c>
      <c r="C330" s="0" t="n">
        <f aca="false">Loan_Sample!K310+Inputs!$B$26</f>
        <v>4.12307691574097</v>
      </c>
      <c r="D330" s="0" t="n">
        <f aca="false">Loan_Sample!L310+Inputs!$B$26</f>
        <v>-0.276923179626465</v>
      </c>
      <c r="E330" s="0" t="n">
        <f aca="false">Loan_Sample!E310/(1+Inputs!$B$25/100)</f>
        <v>59.1343269348145</v>
      </c>
      <c r="F330" s="0" t="n">
        <f aca="false">Loan_Sample!H310-Inputs!$B$24/100</f>
        <v>0.398666620254517</v>
      </c>
      <c r="G330" s="0" t="n">
        <f aca="false">IF(ISNUMBER(C330),INDEX(Scorecard!$D$54:$D$61,SUMPRODUCT(--(Scorecard!$G$54:$G$60&lt;C330))+1),Scorecard!$D$62)</f>
        <v>0.489050497890326</v>
      </c>
      <c r="H330" s="0" t="n">
        <f aca="false">IF(ISNUMBER(D330),INDEX(Scorecard!$D$63:$D$68,SUMPRODUCT(--(Scorecard!$G$63:$G$67&lt;D330))+1),Scorecard!$D$69)</f>
        <v>0.322484508656054</v>
      </c>
      <c r="I330" s="0" t="n">
        <f aca="false">IF(ISNUMBER(E330),INDEX(Scorecard!$D$19:$D$26,SUMPRODUCT(--(Scorecard!$G$19:$G$25&lt;E330))+1),Scorecard!$D$27)</f>
        <v>0.267179331770092</v>
      </c>
      <c r="J330" s="0" t="n">
        <f aca="false">IF(ISNUMBER(F330),INDEX(Scorecard!$D$37:$D$44,SUMPRODUCT(--(Scorecard!$G$37:$G$43&lt;F330))+1),Scorecard!$D$45)</f>
        <v>-0.271229676926091</v>
      </c>
      <c r="K330" s="0" t="n">
        <f aca="false">Inputs!$B$10+Scorecard!$J$5*Loan_Sample!Y310+Scorecard!$J$6*Loan_Sample!Z310+Scorecard!$J$7*I330+Scorecard!$J$8*Loan_Sample!AB310+Scorecard!$J$9*J330+Scorecard!$J$10*Loan_Sample!AD310+Scorecard!$J$11*G330+Scorecard!$J$12*H330</f>
        <v>-4.76785757204912</v>
      </c>
      <c r="L330" s="0" t="n">
        <f aca="false">MIN(1-Inputs!$B$13,MAX(Inputs!$B$13,1/(1+EXP(-(Inputs!$B$11*K330+Inputs!$B$12)))))</f>
        <v>0.00754345427529937</v>
      </c>
      <c r="M330" s="0" t="n">
        <f aca="false">Loan_Sample!AH310*Inputs!$B$4*B330</f>
        <v>1311.751193738</v>
      </c>
      <c r="N330" s="0" t="n">
        <f aca="false">L330*Inputs!$B$4*B330</f>
        <v>1311.751193738</v>
      </c>
      <c r="O330" s="0" t="n">
        <f aca="false">Inputs!$B$37+Inputs!$B$38*MAX(Loan_Sample!H310-Inputs!$C$38,0)+Inputs!$B$39*MAX(Loan_Sample!H310-Inputs!$C$39,0)+Inputs!$B$40*MAX(Loan_Sample!H310-Inputs!$C$40,0)+Inputs!$B$41*MAX(Loan_Sample!H310-Inputs!$C$41,0)+Inputs!$B$42*Inputs!$B$14+Inputs!$B$43*MIN(Loan_Sample!I310/Inputs!$B$17,1)+Inputs!$B$44*MIN(Loan_Sample!E310,Inputs!$B$18)+Inputs!$B$45*Loan_Sample!C310</f>
        <v>-4.47886879926831</v>
      </c>
      <c r="P330" s="0" t="n">
        <f aca="false">MIN(1-Inputs!$B$13,MAX(Inputs!$B$13,1/(1+EXP(-(Inputs!$B$15*O330+Inputs!$B$16)))))</f>
        <v>0.00929010739592765</v>
      </c>
      <c r="Q330" s="0" t="n">
        <f aca="false">Inputs!$B$37+Inputs!$B$38*MAX(F330-Inputs!$C$38,0)+Inputs!$B$39*MAX(F330-Inputs!$C$39,0)+Inputs!$B$40*MAX(F330-Inputs!$C$40,0)+Inputs!$B$41*MAX(F330-Inputs!$C$41,0)+Inputs!$B$42*Inputs!$B$14+Inputs!$B$43*MIN(Loan_Sample!I310/Inputs!$B$17,1)+Inputs!$B$44*MIN(E330,Inputs!$B$18)+Inputs!$B$45*Loan_Sample!C310</f>
        <v>-4.47886879926831</v>
      </c>
      <c r="R330" s="0" t="n">
        <f aca="false">MIN(1-Inputs!$B$13,MAX(Inputs!$B$13,1/(1+EXP(-(Inputs!$B$15*Q330+Inputs!$B$16)))))</f>
        <v>0.00929010739592765</v>
      </c>
    </row>
    <row r="331" customFormat="false" ht="15" hidden="false" customHeight="false" outlineLevel="0" collapsed="false">
      <c r="A331" s="0" t="n">
        <f aca="false">Loan_Sample!A311</f>
        <v>8594</v>
      </c>
      <c r="B331" s="0" t="n">
        <f aca="false">Loan_Sample!U311</f>
        <v>94957.086</v>
      </c>
      <c r="C331" s="0" t="n">
        <f aca="false">Loan_Sample!K311+Inputs!$B$26</f>
        <v>8.93333339691162</v>
      </c>
      <c r="D331" s="0" t="n">
        <f aca="false">Loan_Sample!L311+Inputs!$B$26</f>
        <v>5.07179498672485</v>
      </c>
      <c r="E331" s="0" t="n">
        <f aca="false">Loan_Sample!E311/(1+Inputs!$B$25/100)</f>
        <v>74.4342575073242</v>
      </c>
      <c r="F331" s="0" t="n">
        <f aca="false">Loan_Sample!H311-Inputs!$B$24/100</f>
        <v>0.236666679382324</v>
      </c>
      <c r="G331" s="0" t="n">
        <f aca="false">IF(ISNUMBER(C331),INDEX(Scorecard!$D$54:$D$61,SUMPRODUCT(--(Scorecard!$G$54:$G$60&lt;C331))+1),Scorecard!$D$62)</f>
        <v>-0.541917179454542</v>
      </c>
      <c r="H331" s="0" t="n">
        <f aca="false">IF(ISNUMBER(D331),INDEX(Scorecard!$D$63:$D$68,SUMPRODUCT(--(Scorecard!$G$63:$G$67&lt;D331))+1),Scorecard!$D$69)</f>
        <v>0.322484508656054</v>
      </c>
      <c r="I331" s="0" t="n">
        <f aca="false">IF(ISNUMBER(E331),INDEX(Scorecard!$D$19:$D$26,SUMPRODUCT(--(Scorecard!$G$19:$G$25&lt;E331))+1),Scorecard!$D$27)</f>
        <v>-0.0341578513653732</v>
      </c>
      <c r="J331" s="0" t="n">
        <f aca="false">IF(ISNUMBER(F331),INDEX(Scorecard!$D$37:$D$44,SUMPRODUCT(--(Scorecard!$G$37:$G$43&lt;F331))+1),Scorecard!$D$45)</f>
        <v>-0.0679520129233634</v>
      </c>
      <c r="K331" s="0" t="n">
        <f aca="false">Inputs!$B$10+Scorecard!$J$5*Loan_Sample!Y311+Scorecard!$J$6*Loan_Sample!Z311+Scorecard!$J$7*I331+Scorecard!$J$8*Loan_Sample!AB311+Scorecard!$J$9*J331+Scorecard!$J$10*Loan_Sample!AD311+Scorecard!$J$11*G331+Scorecard!$J$12*H331</f>
        <v>-4.54914992656214</v>
      </c>
      <c r="L331" s="0" t="n">
        <f aca="false">MIN(1-Inputs!$B$13,MAX(Inputs!$B$13,1/(1+EXP(-(Inputs!$B$11*K331+Inputs!$B$12)))))</f>
        <v>0.00950551051790372</v>
      </c>
      <c r="M331" s="0" t="n">
        <f aca="false">Loan_Sample!AH311*Inputs!$B$4*B331</f>
        <v>315.915452902871</v>
      </c>
      <c r="N331" s="0" t="n">
        <f aca="false">L331*Inputs!$B$4*B331</f>
        <v>315.915452902871</v>
      </c>
      <c r="O331" s="0" t="n">
        <f aca="false">Inputs!$B$37+Inputs!$B$38*MAX(Loan_Sample!H311-Inputs!$C$38,0)+Inputs!$B$39*MAX(Loan_Sample!H311-Inputs!$C$39,0)+Inputs!$B$40*MAX(Loan_Sample!H311-Inputs!$C$40,0)+Inputs!$B$41*MAX(Loan_Sample!H311-Inputs!$C$41,0)+Inputs!$B$42*Inputs!$B$14+Inputs!$B$43*MIN(Loan_Sample!I311/Inputs!$B$17,1)+Inputs!$B$44*MIN(Loan_Sample!E311,Inputs!$B$18)+Inputs!$B$45*Loan_Sample!C311</f>
        <v>-5.09048943764221</v>
      </c>
      <c r="P331" s="0" t="n">
        <f aca="false">MIN(1-Inputs!$B$13,MAX(Inputs!$B$13,1/(1+EXP(-(Inputs!$B$15*O331+Inputs!$B$16)))))</f>
        <v>0.00465679072884497</v>
      </c>
      <c r="Q331" s="0" t="n">
        <f aca="false">Inputs!$B$37+Inputs!$B$38*MAX(F331-Inputs!$C$38,0)+Inputs!$B$39*MAX(F331-Inputs!$C$39,0)+Inputs!$B$40*MAX(F331-Inputs!$C$40,0)+Inputs!$B$41*MAX(F331-Inputs!$C$41,0)+Inputs!$B$42*Inputs!$B$14+Inputs!$B$43*MIN(Loan_Sample!I311/Inputs!$B$17,1)+Inputs!$B$44*MIN(E331,Inputs!$B$18)+Inputs!$B$45*Loan_Sample!C311</f>
        <v>-5.09048943764221</v>
      </c>
      <c r="R331" s="0" t="n">
        <f aca="false">MIN(1-Inputs!$B$13,MAX(Inputs!$B$13,1/(1+EXP(-(Inputs!$B$15*Q331+Inputs!$B$16)))))</f>
        <v>0.00465679072884497</v>
      </c>
    </row>
    <row r="332" customFormat="false" ht="15" hidden="false" customHeight="false" outlineLevel="0" collapsed="false">
      <c r="A332" s="0" t="n">
        <f aca="false">Loan_Sample!A312</f>
        <v>8640</v>
      </c>
      <c r="B332" s="0" t="n">
        <f aca="false">Loan_Sample!U312</f>
        <v>156174.75</v>
      </c>
      <c r="C332" s="0" t="n">
        <f aca="false">Loan_Sample!K312+Inputs!$B$26</f>
        <v>9.13333320617676</v>
      </c>
      <c r="D332" s="0" t="n">
        <f aca="false">Loan_Sample!L312+Inputs!$B$26</f>
        <v>5.0717945098877</v>
      </c>
      <c r="E332" s="0" t="n">
        <f aca="false">Loan_Sample!E312/(1+Inputs!$B$25/100)</f>
        <v>63.8625717163086</v>
      </c>
      <c r="F332" s="0" t="n">
        <f aca="false">Loan_Sample!H312-Inputs!$B$24/100</f>
        <v>0.50166654586792</v>
      </c>
      <c r="G332" s="0" t="n">
        <f aca="false">IF(ISNUMBER(C332),INDEX(Scorecard!$D$54:$D$61,SUMPRODUCT(--(Scorecard!$G$54:$G$60&lt;C332))+1),Scorecard!$D$62)</f>
        <v>-0.541917179454542</v>
      </c>
      <c r="H332" s="0" t="n">
        <f aca="false">IF(ISNUMBER(D332),INDEX(Scorecard!$D$63:$D$68,SUMPRODUCT(--(Scorecard!$G$63:$G$67&lt;D332))+1),Scorecard!$D$69)</f>
        <v>0.322484508656054</v>
      </c>
      <c r="I332" s="0" t="n">
        <f aca="false">IF(ISNUMBER(E332),INDEX(Scorecard!$D$19:$D$26,SUMPRODUCT(--(Scorecard!$G$19:$G$25&lt;E332))+1),Scorecard!$D$27)</f>
        <v>0.233621608745691</v>
      </c>
      <c r="J332" s="0" t="n">
        <f aca="false">IF(ISNUMBER(F332),INDEX(Scorecard!$D$37:$D$44,SUMPRODUCT(--(Scorecard!$G$37:$G$43&lt;F332))+1),Scorecard!$D$45)</f>
        <v>-0.271229676926091</v>
      </c>
      <c r="K332" s="0" t="n">
        <f aca="false">Inputs!$B$10+Scorecard!$J$5*Loan_Sample!Y312+Scorecard!$J$6*Loan_Sample!Z312+Scorecard!$J$7*I332+Scorecard!$J$8*Loan_Sample!AB312+Scorecard!$J$9*J332+Scorecard!$J$10*Loan_Sample!AD312+Scorecard!$J$11*G332+Scorecard!$J$12*H332</f>
        <v>-5.86134954120505</v>
      </c>
      <c r="L332" s="0" t="n">
        <f aca="false">MIN(1-Inputs!$B$13,MAX(Inputs!$B$13,1/(1+EXP(-(Inputs!$B$11*K332+Inputs!$B$12)))))</f>
        <v>0.00236335774097995</v>
      </c>
      <c r="M332" s="0" t="n">
        <f aca="false">Loan_Sample!AH312*Inputs!$B$4*B332</f>
        <v>129.183881525338</v>
      </c>
      <c r="N332" s="0" t="n">
        <f aca="false">L332*Inputs!$B$4*B332</f>
        <v>129.183881525338</v>
      </c>
      <c r="O332" s="0" t="n">
        <f aca="false">Inputs!$B$37+Inputs!$B$38*MAX(Loan_Sample!H312-Inputs!$C$38,0)+Inputs!$B$39*MAX(Loan_Sample!H312-Inputs!$C$39,0)+Inputs!$B$40*MAX(Loan_Sample!H312-Inputs!$C$40,0)+Inputs!$B$41*MAX(Loan_Sample!H312-Inputs!$C$41,0)+Inputs!$B$42*Inputs!$B$14+Inputs!$B$43*MIN(Loan_Sample!I312/Inputs!$B$17,1)+Inputs!$B$44*MIN(Loan_Sample!E312,Inputs!$B$18)+Inputs!$B$45*Loan_Sample!C312</f>
        <v>-3.884309775702</v>
      </c>
      <c r="P332" s="0" t="n">
        <f aca="false">MIN(1-Inputs!$B$13,MAX(Inputs!$B$13,1/(1+EXP(-(Inputs!$B$15*O332+Inputs!$B$16)))))</f>
        <v>0.0180999951321729</v>
      </c>
      <c r="Q332" s="0" t="n">
        <f aca="false">Inputs!$B$37+Inputs!$B$38*MAX(F332-Inputs!$C$38,0)+Inputs!$B$39*MAX(F332-Inputs!$C$39,0)+Inputs!$B$40*MAX(F332-Inputs!$C$40,0)+Inputs!$B$41*MAX(F332-Inputs!$C$41,0)+Inputs!$B$42*Inputs!$B$14+Inputs!$B$43*MIN(Loan_Sample!I312/Inputs!$B$17,1)+Inputs!$B$44*MIN(E332,Inputs!$B$18)+Inputs!$B$45*Loan_Sample!C312</f>
        <v>-3.884309775702</v>
      </c>
      <c r="R332" s="0" t="n">
        <f aca="false">MIN(1-Inputs!$B$13,MAX(Inputs!$B$13,1/(1+EXP(-(Inputs!$B$15*Q332+Inputs!$B$16)))))</f>
        <v>0.0180999951321729</v>
      </c>
    </row>
    <row r="333" customFormat="false" ht="15" hidden="false" customHeight="false" outlineLevel="0" collapsed="false">
      <c r="A333" s="0" t="n">
        <f aca="false">Loan_Sample!A313</f>
        <v>8688</v>
      </c>
      <c r="B333" s="0" t="n">
        <f aca="false">Loan_Sample!U313</f>
        <v>169169.25</v>
      </c>
      <c r="C333" s="0" t="n">
        <f aca="false">Loan_Sample!K313+Inputs!$B$26</f>
        <v>4.0230770111084</v>
      </c>
      <c r="D333" s="0" t="n">
        <f aca="false">Loan_Sample!L313+Inputs!$B$26</f>
        <v>-0.276923179626465</v>
      </c>
      <c r="E333" s="0" t="n">
        <f aca="false">Loan_Sample!E313/(1+Inputs!$B$25/100)</f>
        <v>52.6919479370117</v>
      </c>
      <c r="F333" s="0" t="n">
        <f aca="false">Loan_Sample!H313-Inputs!$B$24/100</f>
        <v>-0.137333393096924</v>
      </c>
      <c r="G333" s="0" t="n">
        <f aca="false">IF(ISNUMBER(C333),INDEX(Scorecard!$D$54:$D$61,SUMPRODUCT(--(Scorecard!$G$54:$G$60&lt;C333))+1),Scorecard!$D$62)</f>
        <v>0.489050497890326</v>
      </c>
      <c r="H333" s="0" t="n">
        <f aca="false">IF(ISNUMBER(D333),INDEX(Scorecard!$D$63:$D$68,SUMPRODUCT(--(Scorecard!$G$63:$G$67&lt;D333))+1),Scorecard!$D$69)</f>
        <v>0.322484508656054</v>
      </c>
      <c r="I333" s="0" t="n">
        <f aca="false">IF(ISNUMBER(E333),INDEX(Scorecard!$D$19:$D$26,SUMPRODUCT(--(Scorecard!$G$19:$G$25&lt;E333))+1),Scorecard!$D$27)</f>
        <v>0.57899015159425</v>
      </c>
      <c r="J333" s="0" t="n">
        <f aca="false">IF(ISNUMBER(F333),INDEX(Scorecard!$D$37:$D$44,SUMPRODUCT(--(Scorecard!$G$37:$G$43&lt;F333))+1),Scorecard!$D$45)</f>
        <v>0.330501541082344</v>
      </c>
      <c r="K333" s="0" t="n">
        <f aca="false">Inputs!$B$10+Scorecard!$J$5*Loan_Sample!Y313+Scorecard!$J$6*Loan_Sample!Z313+Scorecard!$J$7*I333+Scorecard!$J$8*Loan_Sample!AB313+Scorecard!$J$9*J333+Scorecard!$J$10*Loan_Sample!AD313+Scorecard!$J$11*G333+Scorecard!$J$12*H333</f>
        <v>-6.7428505457717</v>
      </c>
      <c r="L333" s="0" t="n">
        <f aca="false">MIN(1-Inputs!$B$13,MAX(Inputs!$B$13,1/(1+EXP(-(Inputs!$B$11*K333+Inputs!$B$12)))))</f>
        <v>0.000924715861902075</v>
      </c>
      <c r="M333" s="0" t="n">
        <f aca="false">Loan_Sample!AH313*Inputs!$B$4*B333</f>
        <v>54.7517210873771</v>
      </c>
      <c r="N333" s="0" t="n">
        <f aca="false">L333*Inputs!$B$4*B333</f>
        <v>54.7517210873771</v>
      </c>
      <c r="O333" s="0" t="n">
        <f aca="false">Inputs!$B$37+Inputs!$B$38*MAX(Loan_Sample!H313-Inputs!$C$38,0)+Inputs!$B$39*MAX(Loan_Sample!H313-Inputs!$C$39,0)+Inputs!$B$40*MAX(Loan_Sample!H313-Inputs!$C$40,0)+Inputs!$B$41*MAX(Loan_Sample!H313-Inputs!$C$41,0)+Inputs!$B$42*Inputs!$B$14+Inputs!$B$43*MIN(Loan_Sample!I313/Inputs!$B$17,1)+Inputs!$B$44*MIN(Loan_Sample!E313,Inputs!$B$18)+Inputs!$B$45*Loan_Sample!C313</f>
        <v>-5.45047526652053</v>
      </c>
      <c r="P333" s="0" t="n">
        <f aca="false">MIN(1-Inputs!$B$13,MAX(Inputs!$B$13,1/(1+EXP(-(Inputs!$B$15*O333+Inputs!$B$16)))))</f>
        <v>0.00309770129700187</v>
      </c>
      <c r="Q333" s="0" t="n">
        <f aca="false">Inputs!$B$37+Inputs!$B$38*MAX(F333-Inputs!$C$38,0)+Inputs!$B$39*MAX(F333-Inputs!$C$39,0)+Inputs!$B$40*MAX(F333-Inputs!$C$40,0)+Inputs!$B$41*MAX(F333-Inputs!$C$41,0)+Inputs!$B$42*Inputs!$B$14+Inputs!$B$43*MIN(Loan_Sample!I313/Inputs!$B$17,1)+Inputs!$B$44*MIN(E333,Inputs!$B$18)+Inputs!$B$45*Loan_Sample!C313</f>
        <v>-5.45047526652053</v>
      </c>
      <c r="R333" s="0" t="n">
        <f aca="false">MIN(1-Inputs!$B$13,MAX(Inputs!$B$13,1/(1+EXP(-(Inputs!$B$15*Q333+Inputs!$B$16)))))</f>
        <v>0.00309770129700187</v>
      </c>
    </row>
    <row r="334" customFormat="false" ht="15" hidden="false" customHeight="false" outlineLevel="0" collapsed="false">
      <c r="A334" s="0" t="n">
        <f aca="false">Loan_Sample!A314</f>
        <v>8730</v>
      </c>
      <c r="B334" s="0" t="n">
        <f aca="false">Loan_Sample!U314</f>
        <v>219606.83</v>
      </c>
      <c r="C334" s="0" t="n">
        <f aca="false">Loan_Sample!K314+Inputs!$B$26</f>
        <v>3.90833330154419</v>
      </c>
      <c r="D334" s="0" t="n">
        <f aca="false">Loan_Sample!L314+Inputs!$B$26</f>
        <v>-1.125</v>
      </c>
      <c r="E334" s="0" t="n">
        <f aca="false">Loan_Sample!E314/(1+Inputs!$B$25/100)</f>
        <v>59.2803001403809</v>
      </c>
      <c r="F334" s="0" t="n">
        <f aca="false">Loan_Sample!H314-Inputs!$B$24/100</f>
        <v>-1.08733320236206</v>
      </c>
      <c r="G334" s="0" t="n">
        <f aca="false">IF(ISNUMBER(C334),INDEX(Scorecard!$D$54:$D$61,SUMPRODUCT(--(Scorecard!$G$54:$G$60&lt;C334))+1),Scorecard!$D$62)</f>
        <v>0.489050497890326</v>
      </c>
      <c r="H334" s="0" t="n">
        <f aca="false">IF(ISNUMBER(D334),INDEX(Scorecard!$D$63:$D$68,SUMPRODUCT(--(Scorecard!$G$63:$G$67&lt;D334))+1),Scorecard!$D$69)</f>
        <v>-0.340582194386522</v>
      </c>
      <c r="I334" s="0" t="n">
        <f aca="false">IF(ISNUMBER(E334),INDEX(Scorecard!$D$19:$D$26,SUMPRODUCT(--(Scorecard!$G$19:$G$25&lt;E334))+1),Scorecard!$D$27)</f>
        <v>0.267179331770092</v>
      </c>
      <c r="J334" s="0" t="n">
        <f aca="false">IF(ISNUMBER(F334),INDEX(Scorecard!$D$37:$D$44,SUMPRODUCT(--(Scorecard!$G$37:$G$43&lt;F334))+1),Scorecard!$D$45)</f>
        <v>1.35057635045042</v>
      </c>
      <c r="K334" s="0" t="n">
        <f aca="false">Inputs!$B$10+Scorecard!$J$5*Loan_Sample!Y314+Scorecard!$J$6*Loan_Sample!Z314+Scorecard!$J$7*I334+Scorecard!$J$8*Loan_Sample!AB314+Scorecard!$J$9*J334+Scorecard!$J$10*Loan_Sample!AD314+Scorecard!$J$11*G334+Scorecard!$J$12*H334</f>
        <v>-4.49970525850971</v>
      </c>
      <c r="L334" s="0" t="n">
        <f aca="false">MIN(1-Inputs!$B$13,MAX(Inputs!$B$13,1/(1+EXP(-(Inputs!$B$11*K334+Inputs!$B$12)))))</f>
        <v>0.0100148766997251</v>
      </c>
      <c r="M334" s="0" t="n">
        <f aca="false">Loan_Sample!AH314*Inputs!$B$4*B334</f>
        <v>769.767363703619</v>
      </c>
      <c r="N334" s="0" t="n">
        <f aca="false">L334*Inputs!$B$4*B334</f>
        <v>769.767363703619</v>
      </c>
      <c r="O334" s="0" t="n">
        <f aca="false">Inputs!$B$37+Inputs!$B$38*MAX(Loan_Sample!H314-Inputs!$C$38,0)+Inputs!$B$39*MAX(Loan_Sample!H314-Inputs!$C$39,0)+Inputs!$B$40*MAX(Loan_Sample!H314-Inputs!$C$40,0)+Inputs!$B$41*MAX(Loan_Sample!H314-Inputs!$C$41,0)+Inputs!$B$42*Inputs!$B$14+Inputs!$B$43*MIN(Loan_Sample!I314/Inputs!$B$17,1)+Inputs!$B$44*MIN(Loan_Sample!E314,Inputs!$B$18)+Inputs!$B$45*Loan_Sample!C314</f>
        <v>-5.71146080218464</v>
      </c>
      <c r="P334" s="0" t="n">
        <f aca="false">MIN(1-Inputs!$B$13,MAX(Inputs!$B$13,1/(1+EXP(-(Inputs!$B$15*O334+Inputs!$B$16)))))</f>
        <v>0.0023042791956827</v>
      </c>
      <c r="Q334" s="0" t="n">
        <f aca="false">Inputs!$B$37+Inputs!$B$38*MAX(F334-Inputs!$C$38,0)+Inputs!$B$39*MAX(F334-Inputs!$C$39,0)+Inputs!$B$40*MAX(F334-Inputs!$C$40,0)+Inputs!$B$41*MAX(F334-Inputs!$C$41,0)+Inputs!$B$42*Inputs!$B$14+Inputs!$B$43*MIN(Loan_Sample!I314/Inputs!$B$17,1)+Inputs!$B$44*MIN(E334,Inputs!$B$18)+Inputs!$B$45*Loan_Sample!C314</f>
        <v>-5.71146080218464</v>
      </c>
      <c r="R334" s="0" t="n">
        <f aca="false">MIN(1-Inputs!$B$13,MAX(Inputs!$B$13,1/(1+EXP(-(Inputs!$B$15*Q334+Inputs!$B$16)))))</f>
        <v>0.0023042791956827</v>
      </c>
    </row>
    <row r="335" customFormat="false" ht="15" hidden="false" customHeight="false" outlineLevel="0" collapsed="false">
      <c r="A335" s="0" t="n">
        <f aca="false">Loan_Sample!A315</f>
        <v>8730</v>
      </c>
      <c r="B335" s="0" t="n">
        <f aca="false">Loan_Sample!U315</f>
        <v>217440.48</v>
      </c>
      <c r="C335" s="0" t="n">
        <f aca="false">Loan_Sample!K315+Inputs!$B$26</f>
        <v>3.70000004768372</v>
      </c>
      <c r="D335" s="0" t="n">
        <f aca="false">Loan_Sample!L315+Inputs!$B$26</f>
        <v>-0.458333253860474</v>
      </c>
      <c r="E335" s="0" t="n">
        <f aca="false">Loan_Sample!E315/(1+Inputs!$B$25/100)</f>
        <v>57.3508758544922</v>
      </c>
      <c r="F335" s="0" t="n">
        <f aca="false">Loan_Sample!H315-Inputs!$B$24/100</f>
        <v>-1.78733348846436</v>
      </c>
      <c r="G335" s="0" t="n">
        <f aca="false">IF(ISNUMBER(C335),INDEX(Scorecard!$D$54:$D$61,SUMPRODUCT(--(Scorecard!$G$54:$G$60&lt;C335))+1),Scorecard!$D$62)</f>
        <v>0.489050497890326</v>
      </c>
      <c r="H335" s="0" t="n">
        <f aca="false">IF(ISNUMBER(D335),INDEX(Scorecard!$D$63:$D$68,SUMPRODUCT(--(Scorecard!$G$63:$G$67&lt;D335))+1),Scorecard!$D$69)</f>
        <v>0.322484508656054</v>
      </c>
      <c r="I335" s="0" t="n">
        <f aca="false">IF(ISNUMBER(E335),INDEX(Scorecard!$D$19:$D$26,SUMPRODUCT(--(Scorecard!$G$19:$G$25&lt;E335))+1),Scorecard!$D$27)</f>
        <v>0.285899340811827</v>
      </c>
      <c r="J335" s="0" t="n">
        <f aca="false">IF(ISNUMBER(F335),INDEX(Scorecard!$D$37:$D$44,SUMPRODUCT(--(Scorecard!$G$37:$G$43&lt;F335))+1),Scorecard!$D$45)</f>
        <v>1.35057635045042</v>
      </c>
      <c r="K335" s="0" t="n">
        <f aca="false">Inputs!$B$10+Scorecard!$J$5*Loan_Sample!Y315+Scorecard!$J$6*Loan_Sample!Z315+Scorecard!$J$7*I335+Scorecard!$J$8*Loan_Sample!AB315+Scorecard!$J$9*J335+Scorecard!$J$10*Loan_Sample!AD315+Scorecard!$J$11*G335+Scorecard!$J$12*H335</f>
        <v>-4.56426123010905</v>
      </c>
      <c r="L335" s="0" t="n">
        <f aca="false">MIN(1-Inputs!$B$13,MAX(Inputs!$B$13,1/(1+EXP(-(Inputs!$B$11*K335+Inputs!$B$12)))))</f>
        <v>0.00935501928059587</v>
      </c>
      <c r="M335" s="0" t="n">
        <f aca="false">Loan_Sample!AH315*Inputs!$B$4*B335</f>
        <v>711.955958973708</v>
      </c>
      <c r="N335" s="0" t="n">
        <f aca="false">L335*Inputs!$B$4*B335</f>
        <v>711.955958973708</v>
      </c>
      <c r="O335" s="0" t="n">
        <f aca="false">Inputs!$B$37+Inputs!$B$38*MAX(Loan_Sample!H315-Inputs!$C$38,0)+Inputs!$B$39*MAX(Loan_Sample!H315-Inputs!$C$39,0)+Inputs!$B$40*MAX(Loan_Sample!H315-Inputs!$C$40,0)+Inputs!$B$41*MAX(Loan_Sample!H315-Inputs!$C$41,0)+Inputs!$B$42*Inputs!$B$14+Inputs!$B$43*MIN(Loan_Sample!I315/Inputs!$B$17,1)+Inputs!$B$44*MIN(Loan_Sample!E315,Inputs!$B$18)+Inputs!$B$45*Loan_Sample!C315</f>
        <v>-5.70654646217219</v>
      </c>
      <c r="P335" s="0" t="n">
        <f aca="false">MIN(1-Inputs!$B$13,MAX(Inputs!$B$13,1/(1+EXP(-(Inputs!$B$15*O335+Inputs!$B$16)))))</f>
        <v>0.00231715842847724</v>
      </c>
      <c r="Q335" s="0" t="n">
        <f aca="false">Inputs!$B$37+Inputs!$B$38*MAX(F335-Inputs!$C$38,0)+Inputs!$B$39*MAX(F335-Inputs!$C$39,0)+Inputs!$B$40*MAX(F335-Inputs!$C$40,0)+Inputs!$B$41*MAX(F335-Inputs!$C$41,0)+Inputs!$B$42*Inputs!$B$14+Inputs!$B$43*MIN(Loan_Sample!I315/Inputs!$B$17,1)+Inputs!$B$44*MIN(E335,Inputs!$B$18)+Inputs!$B$45*Loan_Sample!C315</f>
        <v>-5.70654646217219</v>
      </c>
      <c r="R335" s="0" t="n">
        <f aca="false">MIN(1-Inputs!$B$13,MAX(Inputs!$B$13,1/(1+EXP(-(Inputs!$B$15*Q335+Inputs!$B$16)))))</f>
        <v>0.00231715842847724</v>
      </c>
    </row>
    <row r="336" customFormat="false" ht="15" hidden="false" customHeight="false" outlineLevel="0" collapsed="false">
      <c r="A336" s="0" t="n">
        <f aca="false">Loan_Sample!A316</f>
        <v>8760</v>
      </c>
      <c r="B336" s="0" t="n">
        <f aca="false">Loan_Sample!U316</f>
        <v>262237.9</v>
      </c>
      <c r="C336" s="0" t="n">
        <f aca="false">Loan_Sample!K316+Inputs!$B$26</f>
        <v>5.03333330154419</v>
      </c>
      <c r="D336" s="0" t="n">
        <f aca="false">Loan_Sample!L316+Inputs!$B$26</f>
        <v>-3.50000047683716</v>
      </c>
      <c r="E336" s="0" t="n">
        <f aca="false">Loan_Sample!E316/(1+Inputs!$B$25/100)</f>
        <v>68.0355834960938</v>
      </c>
      <c r="F336" s="0" t="n">
        <f aca="false">Loan_Sample!H316-Inputs!$B$24/100</f>
        <v>1.38733315467835</v>
      </c>
      <c r="G336" s="0" t="n">
        <f aca="false">IF(ISNUMBER(C336),INDEX(Scorecard!$D$54:$D$61,SUMPRODUCT(--(Scorecard!$G$54:$G$60&lt;C336))+1),Scorecard!$D$62)</f>
        <v>0.214429354789033</v>
      </c>
      <c r="H336" s="0" t="n">
        <f aca="false">IF(ISNUMBER(D336),INDEX(Scorecard!$D$63:$D$68,SUMPRODUCT(--(Scorecard!$G$63:$G$67&lt;D336))+1),Scorecard!$D$69)</f>
        <v>-0.340582194386522</v>
      </c>
      <c r="I336" s="0" t="n">
        <f aca="false">IF(ISNUMBER(E336),INDEX(Scorecard!$D$19:$D$26,SUMPRODUCT(--(Scorecard!$G$19:$G$25&lt;E336))+1),Scorecard!$D$27)</f>
        <v>0.0530843085177338</v>
      </c>
      <c r="J336" s="0" t="n">
        <f aca="false">IF(ISNUMBER(F336),INDEX(Scorecard!$D$37:$D$44,SUMPRODUCT(--(Scorecard!$G$37:$G$43&lt;F336))+1),Scorecard!$D$45)</f>
        <v>-0.975503570149195</v>
      </c>
      <c r="K336" s="0" t="n">
        <f aca="false">Inputs!$B$10+Scorecard!$J$5*Loan_Sample!Y316+Scorecard!$J$6*Loan_Sample!Z316+Scorecard!$J$7*I336+Scorecard!$J$8*Loan_Sample!AB316+Scorecard!$J$9*J336+Scorecard!$J$10*Loan_Sample!AD316+Scorecard!$J$11*G336+Scorecard!$J$12*H336</f>
        <v>-4.22866111206791</v>
      </c>
      <c r="L336" s="0" t="n">
        <f aca="false">MIN(1-Inputs!$B$13,MAX(Inputs!$B$13,1/(1+EXP(-(Inputs!$B$11*K336+Inputs!$B$12)))))</f>
        <v>0.0133256351335908</v>
      </c>
      <c r="M336" s="0" t="n">
        <f aca="false">Loan_Sample!AH316*Inputs!$B$4*B336</f>
        <v>1223.07030075968</v>
      </c>
      <c r="N336" s="0" t="n">
        <f aca="false">L336*Inputs!$B$4*B336</f>
        <v>1223.07030075968</v>
      </c>
      <c r="O336" s="0" t="n">
        <f aca="false">Inputs!$B$37+Inputs!$B$38*MAX(Loan_Sample!H316-Inputs!$C$38,0)+Inputs!$B$39*MAX(Loan_Sample!H316-Inputs!$C$39,0)+Inputs!$B$40*MAX(Loan_Sample!H316-Inputs!$C$40,0)+Inputs!$B$41*MAX(Loan_Sample!H316-Inputs!$C$41,0)+Inputs!$B$42*Inputs!$B$14+Inputs!$B$43*MIN(Loan_Sample!I316/Inputs!$B$17,1)+Inputs!$B$44*MIN(Loan_Sample!E316,Inputs!$B$18)+Inputs!$B$45*Loan_Sample!C316</f>
        <v>-3.40458687679933</v>
      </c>
      <c r="P336" s="0" t="n">
        <f aca="false">MIN(1-Inputs!$B$13,MAX(Inputs!$B$13,1/(1+EXP(-(Inputs!$B$15*O336+Inputs!$B$16)))))</f>
        <v>0.0308217029104453</v>
      </c>
      <c r="Q336" s="0" t="n">
        <f aca="false">Inputs!$B$37+Inputs!$B$38*MAX(F336-Inputs!$C$38,0)+Inputs!$B$39*MAX(F336-Inputs!$C$39,0)+Inputs!$B$40*MAX(F336-Inputs!$C$40,0)+Inputs!$B$41*MAX(F336-Inputs!$C$41,0)+Inputs!$B$42*Inputs!$B$14+Inputs!$B$43*MIN(Loan_Sample!I316/Inputs!$B$17,1)+Inputs!$B$44*MIN(E336,Inputs!$B$18)+Inputs!$B$45*Loan_Sample!C316</f>
        <v>-3.40458687679933</v>
      </c>
      <c r="R336" s="0" t="n">
        <f aca="false">MIN(1-Inputs!$B$13,MAX(Inputs!$B$13,1/(1+EXP(-(Inputs!$B$15*Q336+Inputs!$B$16)))))</f>
        <v>0.0308217029104453</v>
      </c>
    </row>
    <row r="337" customFormat="false" ht="15" hidden="false" customHeight="false" outlineLevel="0" collapsed="false">
      <c r="A337" s="0" t="n">
        <f aca="false">Loan_Sample!A317</f>
        <v>8787</v>
      </c>
      <c r="B337" s="0" t="n">
        <f aca="false">Loan_Sample!U317</f>
        <v>189912.78</v>
      </c>
      <c r="C337" s="0" t="n">
        <f aca="false">Loan_Sample!K317+Inputs!$B$26</f>
        <v>5.53333330154419</v>
      </c>
      <c r="D337" s="0" t="n">
        <f aca="false">Loan_Sample!L317+Inputs!$B$26</f>
        <v>-3.50000047683716</v>
      </c>
      <c r="E337" s="0" t="n">
        <f aca="false">Loan_Sample!E317/(1+Inputs!$B$25/100)</f>
        <v>64.123779296875</v>
      </c>
      <c r="F337" s="0" t="n">
        <f aca="false">Loan_Sample!H317-Inputs!$B$24/100</f>
        <v>0.896333456039429</v>
      </c>
      <c r="G337" s="0" t="n">
        <f aca="false">IF(ISNUMBER(C337),INDEX(Scorecard!$D$54:$D$61,SUMPRODUCT(--(Scorecard!$G$54:$G$60&lt;C337))+1),Scorecard!$D$62)</f>
        <v>0.0151758992857273</v>
      </c>
      <c r="H337" s="0" t="n">
        <f aca="false">IF(ISNUMBER(D337),INDEX(Scorecard!$D$63:$D$68,SUMPRODUCT(--(Scorecard!$G$63:$G$67&lt;D337))+1),Scorecard!$D$69)</f>
        <v>-0.340582194386522</v>
      </c>
      <c r="I337" s="0" t="n">
        <f aca="false">IF(ISNUMBER(E337),INDEX(Scorecard!$D$19:$D$26,SUMPRODUCT(--(Scorecard!$G$19:$G$25&lt;E337))+1),Scorecard!$D$27)</f>
        <v>0.233621608745691</v>
      </c>
      <c r="J337" s="0" t="n">
        <f aca="false">IF(ISNUMBER(F337),INDEX(Scorecard!$D$37:$D$44,SUMPRODUCT(--(Scorecard!$G$37:$G$43&lt;F337))+1),Scorecard!$D$45)</f>
        <v>-0.569454719285959</v>
      </c>
      <c r="K337" s="0" t="n">
        <f aca="false">Inputs!$B$10+Scorecard!$J$5*Loan_Sample!Y317+Scorecard!$J$6*Loan_Sample!Z317+Scorecard!$J$7*I337+Scorecard!$J$8*Loan_Sample!AB317+Scorecard!$J$9*J337+Scorecard!$J$10*Loan_Sample!AD317+Scorecard!$J$11*G337+Scorecard!$J$12*H337</f>
        <v>-4.97180555907564</v>
      </c>
      <c r="L337" s="0" t="n">
        <f aca="false">MIN(1-Inputs!$B$13,MAX(Inputs!$B$13,1/(1+EXP(-(Inputs!$B$11*K337+Inputs!$B$12)))))</f>
        <v>0.00607827363670933</v>
      </c>
      <c r="M337" s="0" t="n">
        <f aca="false">Loan_Sample!AH317*Inputs!$B$4*B337</f>
        <v>404.019645381862</v>
      </c>
      <c r="N337" s="0" t="n">
        <f aca="false">L337*Inputs!$B$4*B337</f>
        <v>404.019645381862</v>
      </c>
      <c r="O337" s="0" t="n">
        <f aca="false">Inputs!$B$37+Inputs!$B$38*MAX(Loan_Sample!H317-Inputs!$C$38,0)+Inputs!$B$39*MAX(Loan_Sample!H317-Inputs!$C$39,0)+Inputs!$B$40*MAX(Loan_Sample!H317-Inputs!$C$40,0)+Inputs!$B$41*MAX(Loan_Sample!H317-Inputs!$C$41,0)+Inputs!$B$42*Inputs!$B$14+Inputs!$B$43*MIN(Loan_Sample!I317/Inputs!$B$17,1)+Inputs!$B$44*MIN(Loan_Sample!E317,Inputs!$B$18)+Inputs!$B$45*Loan_Sample!C317</f>
        <v>-3.36376149802495</v>
      </c>
      <c r="P337" s="0" t="n">
        <f aca="false">MIN(1-Inputs!$B$13,MAX(Inputs!$B$13,1/(1+EXP(-(Inputs!$B$15*O337+Inputs!$B$16)))))</f>
        <v>0.0322386559600518</v>
      </c>
      <c r="Q337" s="0" t="n">
        <f aca="false">Inputs!$B$37+Inputs!$B$38*MAX(F337-Inputs!$C$38,0)+Inputs!$B$39*MAX(F337-Inputs!$C$39,0)+Inputs!$B$40*MAX(F337-Inputs!$C$40,0)+Inputs!$B$41*MAX(F337-Inputs!$C$41,0)+Inputs!$B$42*Inputs!$B$14+Inputs!$B$43*MIN(Loan_Sample!I317/Inputs!$B$17,1)+Inputs!$B$44*MIN(E337,Inputs!$B$18)+Inputs!$B$45*Loan_Sample!C317</f>
        <v>-3.36376149802495</v>
      </c>
      <c r="R337" s="0" t="n">
        <f aca="false">MIN(1-Inputs!$B$13,MAX(Inputs!$B$13,1/(1+EXP(-(Inputs!$B$15*Q337+Inputs!$B$16)))))</f>
        <v>0.0322386559600518</v>
      </c>
    </row>
    <row r="338" customFormat="false" ht="15" hidden="false" customHeight="false" outlineLevel="0" collapsed="false">
      <c r="A338" s="0" t="n">
        <f aca="false">Loan_Sample!A318</f>
        <v>8807</v>
      </c>
      <c r="B338" s="0" t="n">
        <f aca="false">Loan_Sample!U318</f>
        <v>433526.38</v>
      </c>
      <c r="C338" s="0" t="n">
        <f aca="false">Loan_Sample!K318+Inputs!$B$26</f>
        <v>4.85833311080933</v>
      </c>
      <c r="D338" s="0" t="n">
        <f aca="false">Loan_Sample!L318+Inputs!$B$26</f>
        <v>-1.875</v>
      </c>
      <c r="E338" s="0" t="n">
        <f aca="false">Loan_Sample!E318/(1+Inputs!$B$25/100)</f>
        <v>61.9690246582031</v>
      </c>
      <c r="F338" s="0" t="n">
        <f aca="false">Loan_Sample!H318-Inputs!$B$24/100</f>
        <v>0.255333423614502</v>
      </c>
      <c r="G338" s="0" t="n">
        <f aca="false">IF(ISNUMBER(C338),INDEX(Scorecard!$D$54:$D$61,SUMPRODUCT(--(Scorecard!$G$54:$G$60&lt;C338))+1),Scorecard!$D$62)</f>
        <v>0.214429354789033</v>
      </c>
      <c r="H338" s="0" t="n">
        <f aca="false">IF(ISNUMBER(D338),INDEX(Scorecard!$D$63:$D$68,SUMPRODUCT(--(Scorecard!$G$63:$G$67&lt;D338))+1),Scorecard!$D$69)</f>
        <v>-0.340582194386522</v>
      </c>
      <c r="I338" s="0" t="n">
        <f aca="false">IF(ISNUMBER(E338),INDEX(Scorecard!$D$19:$D$26,SUMPRODUCT(--(Scorecard!$G$19:$G$25&lt;E338))+1),Scorecard!$D$27)</f>
        <v>0.233621608745691</v>
      </c>
      <c r="J338" s="0" t="n">
        <f aca="false">IF(ISNUMBER(F338),INDEX(Scorecard!$D$37:$D$44,SUMPRODUCT(--(Scorecard!$G$37:$G$43&lt;F338))+1),Scorecard!$D$45)</f>
        <v>-0.0679520129233634</v>
      </c>
      <c r="K338" s="0" t="n">
        <f aca="false">Inputs!$B$10+Scorecard!$J$5*Loan_Sample!Y318+Scorecard!$J$6*Loan_Sample!Z318+Scorecard!$J$7*I338+Scorecard!$J$8*Loan_Sample!AB318+Scorecard!$J$9*J338+Scorecard!$J$10*Loan_Sample!AD318+Scorecard!$J$11*G338+Scorecard!$J$12*H338</f>
        <v>-5.27911812079702</v>
      </c>
      <c r="L338" s="0" t="n">
        <f aca="false">MIN(1-Inputs!$B$13,MAX(Inputs!$B$13,1/(1+EXP(-(Inputs!$B$11*K338+Inputs!$B$12)))))</f>
        <v>0.00438761435732983</v>
      </c>
      <c r="M338" s="0" t="n">
        <f aca="false">Loan_Sample!AH318*Inputs!$B$4*B338</f>
        <v>665.751299209229</v>
      </c>
      <c r="N338" s="0" t="n">
        <f aca="false">L338*Inputs!$B$4*B338</f>
        <v>665.751299209229</v>
      </c>
      <c r="O338" s="0" t="n">
        <f aca="false">Inputs!$B$37+Inputs!$B$38*MAX(Loan_Sample!H318-Inputs!$C$38,0)+Inputs!$B$39*MAX(Loan_Sample!H318-Inputs!$C$39,0)+Inputs!$B$40*MAX(Loan_Sample!H318-Inputs!$C$40,0)+Inputs!$B$41*MAX(Loan_Sample!H318-Inputs!$C$41,0)+Inputs!$B$42*Inputs!$B$14+Inputs!$B$43*MIN(Loan_Sample!I318/Inputs!$B$17,1)+Inputs!$B$44*MIN(Loan_Sample!E318,Inputs!$B$18)+Inputs!$B$45*Loan_Sample!C318</f>
        <v>-4.84171182612288</v>
      </c>
      <c r="P338" s="0" t="n">
        <f aca="false">MIN(1-Inputs!$B$13,MAX(Inputs!$B$13,1/(1+EXP(-(Inputs!$B$15*O338+Inputs!$B$16)))))</f>
        <v>0.00616948658359676</v>
      </c>
      <c r="Q338" s="0" t="n">
        <f aca="false">Inputs!$B$37+Inputs!$B$38*MAX(F338-Inputs!$C$38,0)+Inputs!$B$39*MAX(F338-Inputs!$C$39,0)+Inputs!$B$40*MAX(F338-Inputs!$C$40,0)+Inputs!$B$41*MAX(F338-Inputs!$C$41,0)+Inputs!$B$42*Inputs!$B$14+Inputs!$B$43*MIN(Loan_Sample!I318/Inputs!$B$17,1)+Inputs!$B$44*MIN(E338,Inputs!$B$18)+Inputs!$B$45*Loan_Sample!C318</f>
        <v>-4.84171182612288</v>
      </c>
      <c r="R338" s="0" t="n">
        <f aca="false">MIN(1-Inputs!$B$13,MAX(Inputs!$B$13,1/(1+EXP(-(Inputs!$B$15*Q338+Inputs!$B$16)))))</f>
        <v>0.00616948658359676</v>
      </c>
    </row>
    <row r="339" customFormat="false" ht="15" hidden="false" customHeight="false" outlineLevel="0" collapsed="false">
      <c r="A339" s="0" t="n">
        <f aca="false">Loan_Sample!A319</f>
        <v>8867</v>
      </c>
      <c r="B339" s="0" t="n">
        <f aca="false">Loan_Sample!U319</f>
        <v>289625.72</v>
      </c>
      <c r="C339" s="0" t="n">
        <f aca="false">Loan_Sample!K319+Inputs!$B$26</f>
        <v>6.73333311080933</v>
      </c>
      <c r="D339" s="0" t="n">
        <f aca="false">Loan_Sample!L319+Inputs!$B$26</f>
        <v>2.71025609970093</v>
      </c>
      <c r="E339" s="0" t="n">
        <f aca="false">Loan_Sample!E319/(1+Inputs!$B$25/100)</f>
        <v>61.3224411010742</v>
      </c>
      <c r="F339" s="0" t="n">
        <f aca="false">Loan_Sample!H319-Inputs!$B$24/100</f>
        <v>0.98633337020874</v>
      </c>
      <c r="G339" s="0" t="n">
        <f aca="false">IF(ISNUMBER(C339),INDEX(Scorecard!$D$54:$D$61,SUMPRODUCT(--(Scorecard!$G$54:$G$60&lt;C339))+1),Scorecard!$D$62)</f>
        <v>-0.357264871923982</v>
      </c>
      <c r="H339" s="0" t="n">
        <f aca="false">IF(ISNUMBER(D339),INDEX(Scorecard!$D$63:$D$68,SUMPRODUCT(--(Scorecard!$G$63:$G$67&lt;D339))+1),Scorecard!$D$69)</f>
        <v>0.322484508656054</v>
      </c>
      <c r="I339" s="0" t="n">
        <f aca="false">IF(ISNUMBER(E339),INDEX(Scorecard!$D$19:$D$26,SUMPRODUCT(--(Scorecard!$G$19:$G$25&lt;E339))+1),Scorecard!$D$27)</f>
        <v>0.233621608745691</v>
      </c>
      <c r="J339" s="0" t="n">
        <f aca="false">IF(ISNUMBER(F339),INDEX(Scorecard!$D$37:$D$44,SUMPRODUCT(--(Scorecard!$G$37:$G$43&lt;F339))+1),Scorecard!$D$45)</f>
        <v>-0.975503570149195</v>
      </c>
      <c r="K339" s="0" t="n">
        <f aca="false">Inputs!$B$10+Scorecard!$J$5*Loan_Sample!Y319+Scorecard!$J$6*Loan_Sample!Z319+Scorecard!$J$7*I339+Scorecard!$J$8*Loan_Sample!AB319+Scorecard!$J$9*J339+Scorecard!$J$10*Loan_Sample!AD319+Scorecard!$J$11*G339+Scorecard!$J$12*H339</f>
        <v>-5.33099920096489</v>
      </c>
      <c r="L339" s="0" t="n">
        <f aca="false">MIN(1-Inputs!$B$13,MAX(Inputs!$B$13,1/(1+EXP(-(Inputs!$B$11*K339+Inputs!$B$12)))))</f>
        <v>0.00415249721202903</v>
      </c>
      <c r="M339" s="0" t="n">
        <f aca="false">Loan_Sample!AH319*Inputs!$B$4*B339</f>
        <v>420.934498191165</v>
      </c>
      <c r="N339" s="0" t="n">
        <f aca="false">L339*Inputs!$B$4*B339</f>
        <v>420.934498191165</v>
      </c>
      <c r="O339" s="0" t="n">
        <f aca="false">Inputs!$B$37+Inputs!$B$38*MAX(Loan_Sample!H319-Inputs!$C$38,0)+Inputs!$B$39*MAX(Loan_Sample!H319-Inputs!$C$39,0)+Inputs!$B$40*MAX(Loan_Sample!H319-Inputs!$C$40,0)+Inputs!$B$41*MAX(Loan_Sample!H319-Inputs!$C$41,0)+Inputs!$B$42*Inputs!$B$14+Inputs!$B$43*MIN(Loan_Sample!I319/Inputs!$B$17,1)+Inputs!$B$44*MIN(Loan_Sample!E319,Inputs!$B$18)+Inputs!$B$45*Loan_Sample!C319</f>
        <v>-3.22362408738897</v>
      </c>
      <c r="P339" s="0" t="n">
        <f aca="false">MIN(1-Inputs!$B$13,MAX(Inputs!$B$13,1/(1+EXP(-(Inputs!$B$15*O339+Inputs!$B$16)))))</f>
        <v>0.0375969183172572</v>
      </c>
      <c r="Q339" s="0" t="n">
        <f aca="false">Inputs!$B$37+Inputs!$B$38*MAX(F339-Inputs!$C$38,0)+Inputs!$B$39*MAX(F339-Inputs!$C$39,0)+Inputs!$B$40*MAX(F339-Inputs!$C$40,0)+Inputs!$B$41*MAX(F339-Inputs!$C$41,0)+Inputs!$B$42*Inputs!$B$14+Inputs!$B$43*MIN(Loan_Sample!I319/Inputs!$B$17,1)+Inputs!$B$44*MIN(E339,Inputs!$B$18)+Inputs!$B$45*Loan_Sample!C319</f>
        <v>-3.22362408738897</v>
      </c>
      <c r="R339" s="0" t="n">
        <f aca="false">MIN(1-Inputs!$B$13,MAX(Inputs!$B$13,1/(1+EXP(-(Inputs!$B$15*Q339+Inputs!$B$16)))))</f>
        <v>0.0375969183172572</v>
      </c>
    </row>
    <row r="340" customFormat="false" ht="15" hidden="false" customHeight="false" outlineLevel="0" collapsed="false">
      <c r="A340" s="0" t="n">
        <f aca="false">Loan_Sample!A320</f>
        <v>8899</v>
      </c>
      <c r="B340" s="0" t="n">
        <f aca="false">Loan_Sample!U320</f>
        <v>144462.72</v>
      </c>
      <c r="C340" s="0" t="n">
        <f aca="false">Loan_Sample!K320+Inputs!$B$26</f>
        <v>6.63333320617676</v>
      </c>
      <c r="D340" s="0" t="n">
        <f aca="false">Loan_Sample!L320+Inputs!$B$26</f>
        <v>2.71025633811951</v>
      </c>
      <c r="E340" s="0" t="n">
        <f aca="false">Loan_Sample!E320/(1+Inputs!$B$25/100)</f>
        <v>57.8956756591797</v>
      </c>
      <c r="F340" s="0" t="n">
        <f aca="false">Loan_Sample!H320-Inputs!$B$24/100</f>
        <v>0.921333312988281</v>
      </c>
      <c r="G340" s="0" t="n">
        <f aca="false">IF(ISNUMBER(C340),INDEX(Scorecard!$D$54:$D$61,SUMPRODUCT(--(Scorecard!$G$54:$G$60&lt;C340))+1),Scorecard!$D$62)</f>
        <v>-0.357264871923982</v>
      </c>
      <c r="H340" s="0" t="n">
        <f aca="false">IF(ISNUMBER(D340),INDEX(Scorecard!$D$63:$D$68,SUMPRODUCT(--(Scorecard!$G$63:$G$67&lt;D340))+1),Scorecard!$D$69)</f>
        <v>0.322484508656054</v>
      </c>
      <c r="I340" s="0" t="n">
        <f aca="false">IF(ISNUMBER(E340),INDEX(Scorecard!$D$19:$D$26,SUMPRODUCT(--(Scorecard!$G$19:$G$25&lt;E340))+1),Scorecard!$D$27)</f>
        <v>0.285899340811827</v>
      </c>
      <c r="J340" s="0" t="n">
        <f aca="false">IF(ISNUMBER(F340),INDEX(Scorecard!$D$37:$D$44,SUMPRODUCT(--(Scorecard!$G$37:$G$43&lt;F340))+1),Scorecard!$D$45)</f>
        <v>-0.975503570149195</v>
      </c>
      <c r="K340" s="0" t="n">
        <f aca="false">Inputs!$B$10+Scorecard!$J$5*Loan_Sample!Y320+Scorecard!$J$6*Loan_Sample!Z320+Scorecard!$J$7*I340+Scorecard!$J$8*Loan_Sample!AB320+Scorecard!$J$9*J340+Scorecard!$J$10*Loan_Sample!AD320+Scorecard!$J$11*G340+Scorecard!$J$12*H340</f>
        <v>-4.83628878851689</v>
      </c>
      <c r="L340" s="0" t="n">
        <f aca="false">MIN(1-Inputs!$B$13,MAX(Inputs!$B$13,1/(1+EXP(-(Inputs!$B$11*K340+Inputs!$B$12)))))</f>
        <v>0.00701643066676537</v>
      </c>
      <c r="M340" s="0" t="n">
        <f aca="false">Loan_Sample!AH320*Inputs!$B$4*B340</f>
        <v>354.764430584319</v>
      </c>
      <c r="N340" s="0" t="n">
        <f aca="false">L340*Inputs!$B$4*B340</f>
        <v>354.764430584319</v>
      </c>
      <c r="O340" s="0" t="n">
        <f aca="false">Inputs!$B$37+Inputs!$B$38*MAX(Loan_Sample!H320-Inputs!$C$38,0)+Inputs!$B$39*MAX(Loan_Sample!H320-Inputs!$C$39,0)+Inputs!$B$40*MAX(Loan_Sample!H320-Inputs!$C$40,0)+Inputs!$B$41*MAX(Loan_Sample!H320-Inputs!$C$41,0)+Inputs!$B$42*Inputs!$B$14+Inputs!$B$43*MIN(Loan_Sample!I320/Inputs!$B$17,1)+Inputs!$B$44*MIN(Loan_Sample!E320,Inputs!$B$18)+Inputs!$B$45*Loan_Sample!C320</f>
        <v>-3.33362438802313</v>
      </c>
      <c r="P340" s="0" t="n">
        <f aca="false">MIN(1-Inputs!$B$13,MAX(Inputs!$B$13,1/(1+EXP(-(Inputs!$B$15*O340+Inputs!$B$16)))))</f>
        <v>0.0333248396139982</v>
      </c>
      <c r="Q340" s="0" t="n">
        <f aca="false">Inputs!$B$37+Inputs!$B$38*MAX(F340-Inputs!$C$38,0)+Inputs!$B$39*MAX(F340-Inputs!$C$39,0)+Inputs!$B$40*MAX(F340-Inputs!$C$40,0)+Inputs!$B$41*MAX(F340-Inputs!$C$41,0)+Inputs!$B$42*Inputs!$B$14+Inputs!$B$43*MIN(Loan_Sample!I320/Inputs!$B$17,1)+Inputs!$B$44*MIN(E340,Inputs!$B$18)+Inputs!$B$45*Loan_Sample!C320</f>
        <v>-3.33362438802313</v>
      </c>
      <c r="R340" s="0" t="n">
        <f aca="false">MIN(1-Inputs!$B$13,MAX(Inputs!$B$13,1/(1+EXP(-(Inputs!$B$15*Q340+Inputs!$B$16)))))</f>
        <v>0.0333248396139982</v>
      </c>
    </row>
    <row r="341" customFormat="false" ht="15" hidden="false" customHeight="false" outlineLevel="0" collapsed="false">
      <c r="A341" s="0" t="n">
        <f aca="false">Loan_Sample!A321</f>
        <v>8932</v>
      </c>
      <c r="B341" s="0" t="n">
        <f aca="false">Loan_Sample!U321</f>
        <v>753844.25</v>
      </c>
      <c r="C341" s="0" t="n">
        <f aca="false">Loan_Sample!K321+Inputs!$B$26</f>
        <v>6.73333311080933</v>
      </c>
      <c r="D341" s="0" t="n">
        <f aca="false">Loan_Sample!L321+Inputs!$B$26</f>
        <v>2.71025609970093</v>
      </c>
      <c r="E341" s="0" t="n">
        <f aca="false">Loan_Sample!E321/(1+Inputs!$B$25/100)</f>
        <v>78.2592468261719</v>
      </c>
      <c r="F341" s="0" t="n">
        <f aca="false">Loan_Sample!H321-Inputs!$B$24/100</f>
        <v>0.921333312988281</v>
      </c>
      <c r="G341" s="0" t="n">
        <f aca="false">IF(ISNUMBER(C341),INDEX(Scorecard!$D$54:$D$61,SUMPRODUCT(--(Scorecard!$G$54:$G$60&lt;C341))+1),Scorecard!$D$62)</f>
        <v>-0.357264871923982</v>
      </c>
      <c r="H341" s="0" t="n">
        <f aca="false">IF(ISNUMBER(D341),INDEX(Scorecard!$D$63:$D$68,SUMPRODUCT(--(Scorecard!$G$63:$G$67&lt;D341))+1),Scorecard!$D$69)</f>
        <v>0.322484508656054</v>
      </c>
      <c r="I341" s="0" t="n">
        <f aca="false">IF(ISNUMBER(E341),INDEX(Scorecard!$D$19:$D$26,SUMPRODUCT(--(Scorecard!$G$19:$G$25&lt;E341))+1),Scorecard!$D$27)</f>
        <v>-0.0341578513653732</v>
      </c>
      <c r="J341" s="0" t="n">
        <f aca="false">IF(ISNUMBER(F341),INDEX(Scorecard!$D$37:$D$44,SUMPRODUCT(--(Scorecard!$G$37:$G$43&lt;F341))+1),Scorecard!$D$45)</f>
        <v>-0.975503570149195</v>
      </c>
      <c r="K341" s="0" t="n">
        <f aca="false">Inputs!$B$10+Scorecard!$J$5*Loan_Sample!Y321+Scorecard!$J$6*Loan_Sample!Z321+Scorecard!$J$7*I341+Scorecard!$J$8*Loan_Sample!AB321+Scorecard!$J$9*J341+Scorecard!$J$10*Loan_Sample!AD321+Scorecard!$J$11*G341+Scorecard!$J$12*H341</f>
        <v>-4.32265401915387</v>
      </c>
      <c r="L341" s="0" t="n">
        <f aca="false">MIN(1-Inputs!$B$13,MAX(Inputs!$B$13,1/(1+EXP(-(Inputs!$B$11*K341+Inputs!$B$12)))))</f>
        <v>0.012070356373106</v>
      </c>
      <c r="M341" s="0" t="n">
        <f aca="false">Loan_Sample!AH321*Inputs!$B$4*B341</f>
        <v>3184.7090615609</v>
      </c>
      <c r="N341" s="0" t="n">
        <f aca="false">L341*Inputs!$B$4*B341</f>
        <v>3184.7090615609</v>
      </c>
      <c r="O341" s="0" t="n">
        <f aca="false">Inputs!$B$37+Inputs!$B$38*MAX(Loan_Sample!H321-Inputs!$C$38,0)+Inputs!$B$39*MAX(Loan_Sample!H321-Inputs!$C$39,0)+Inputs!$B$40*MAX(Loan_Sample!H321-Inputs!$C$40,0)+Inputs!$B$41*MAX(Loan_Sample!H321-Inputs!$C$41,0)+Inputs!$B$42*Inputs!$B$14+Inputs!$B$43*MIN(Loan_Sample!I321/Inputs!$B$17,1)+Inputs!$B$44*MIN(Loan_Sample!E321,Inputs!$B$18)+Inputs!$B$45*Loan_Sample!C321</f>
        <v>-3.8846801518893</v>
      </c>
      <c r="P341" s="0" t="n">
        <f aca="false">MIN(1-Inputs!$B$13,MAX(Inputs!$B$13,1/(1+EXP(-(Inputs!$B$15*O341+Inputs!$B$16)))))</f>
        <v>0.0180925137098993</v>
      </c>
      <c r="Q341" s="0" t="n">
        <f aca="false">Inputs!$B$37+Inputs!$B$38*MAX(F341-Inputs!$C$38,0)+Inputs!$B$39*MAX(F341-Inputs!$C$39,0)+Inputs!$B$40*MAX(F341-Inputs!$C$40,0)+Inputs!$B$41*MAX(F341-Inputs!$C$41,0)+Inputs!$B$42*Inputs!$B$14+Inputs!$B$43*MIN(Loan_Sample!I321/Inputs!$B$17,1)+Inputs!$B$44*MIN(E341,Inputs!$B$18)+Inputs!$B$45*Loan_Sample!C321</f>
        <v>-3.8846801518893</v>
      </c>
      <c r="R341" s="0" t="n">
        <f aca="false">MIN(1-Inputs!$B$13,MAX(Inputs!$B$13,1/(1+EXP(-(Inputs!$B$15*Q341+Inputs!$B$16)))))</f>
        <v>0.0180925137098993</v>
      </c>
    </row>
    <row r="342" customFormat="false" ht="15" hidden="false" customHeight="false" outlineLevel="0" collapsed="false">
      <c r="A342" s="0" t="n">
        <f aca="false">Loan_Sample!A322</f>
        <v>8987</v>
      </c>
      <c r="B342" s="0" t="n">
        <f aca="false">Loan_Sample!U322</f>
        <v>115753.984</v>
      </c>
      <c r="C342" s="0" t="n">
        <f aca="false">Loan_Sample!K322+Inputs!$B$26</f>
        <v>8.8333330154419</v>
      </c>
      <c r="D342" s="0" t="n">
        <f aca="false">Loan_Sample!L322+Inputs!$B$26</f>
        <v>5.0717945098877</v>
      </c>
      <c r="E342" s="0" t="n">
        <f aca="false">Loan_Sample!E322/(1+Inputs!$B$25/100)</f>
        <v>52.5171165466309</v>
      </c>
      <c r="F342" s="0" t="n">
        <f aca="false">Loan_Sample!H322-Inputs!$B$24/100</f>
        <v>1.50866675376892</v>
      </c>
      <c r="G342" s="0" t="n">
        <f aca="false">IF(ISNUMBER(C342),INDEX(Scorecard!$D$54:$D$61,SUMPRODUCT(--(Scorecard!$G$54:$G$60&lt;C342))+1),Scorecard!$D$62)</f>
        <v>-0.541917179454542</v>
      </c>
      <c r="H342" s="0" t="n">
        <f aca="false">IF(ISNUMBER(D342),INDEX(Scorecard!$D$63:$D$68,SUMPRODUCT(--(Scorecard!$G$63:$G$67&lt;D342))+1),Scorecard!$D$69)</f>
        <v>0.322484508656054</v>
      </c>
      <c r="I342" s="0" t="n">
        <f aca="false">IF(ISNUMBER(E342),INDEX(Scorecard!$D$19:$D$26,SUMPRODUCT(--(Scorecard!$G$19:$G$25&lt;E342))+1),Scorecard!$D$27)</f>
        <v>0.57899015159425</v>
      </c>
      <c r="J342" s="0" t="n">
        <f aca="false">IF(ISNUMBER(F342),INDEX(Scorecard!$D$37:$D$44,SUMPRODUCT(--(Scorecard!$G$37:$G$43&lt;F342))+1),Scorecard!$D$45)</f>
        <v>-0.975503570149195</v>
      </c>
      <c r="K342" s="0" t="n">
        <f aca="false">Inputs!$B$10+Scorecard!$J$5*Loan_Sample!Y322+Scorecard!$J$6*Loan_Sample!Z322+Scorecard!$J$7*I342+Scorecard!$J$8*Loan_Sample!AB322+Scorecard!$J$9*J342+Scorecard!$J$10*Loan_Sample!AD322+Scorecard!$J$11*G342+Scorecard!$J$12*H342</f>
        <v>-5.28512142911048</v>
      </c>
      <c r="L342" s="0" t="n">
        <f aca="false">MIN(1-Inputs!$B$13,MAX(Inputs!$B$13,1/(1+EXP(-(Inputs!$B$11*K342+Inputs!$B$12)))))</f>
        <v>0.0043597440379502</v>
      </c>
      <c r="M342" s="0" t="n">
        <f aca="false">Loan_Sample!AH322*Inputs!$B$4*B342</f>
        <v>176.630209564544</v>
      </c>
      <c r="N342" s="0" t="n">
        <f aca="false">L342*Inputs!$B$4*B342</f>
        <v>176.630209564544</v>
      </c>
      <c r="O342" s="0" t="n">
        <f aca="false">Inputs!$B$37+Inputs!$B$38*MAX(Loan_Sample!H322-Inputs!$C$38,0)+Inputs!$B$39*MAX(Loan_Sample!H322-Inputs!$C$39,0)+Inputs!$B$40*MAX(Loan_Sample!H322-Inputs!$C$40,0)+Inputs!$B$41*MAX(Loan_Sample!H322-Inputs!$C$41,0)+Inputs!$B$42*Inputs!$B$14+Inputs!$B$43*MIN(Loan_Sample!I322/Inputs!$B$17,1)+Inputs!$B$44*MIN(Loan_Sample!E322,Inputs!$B$18)+Inputs!$B$45*Loan_Sample!C322</f>
        <v>-3.35877253893838</v>
      </c>
      <c r="P342" s="0" t="n">
        <f aca="false">MIN(1-Inputs!$B$13,MAX(Inputs!$B$13,1/(1+EXP(-(Inputs!$B$15*O342+Inputs!$B$16)))))</f>
        <v>0.0324160712901672</v>
      </c>
      <c r="Q342" s="0" t="n">
        <f aca="false">Inputs!$B$37+Inputs!$B$38*MAX(F342-Inputs!$C$38,0)+Inputs!$B$39*MAX(F342-Inputs!$C$39,0)+Inputs!$B$40*MAX(F342-Inputs!$C$40,0)+Inputs!$B$41*MAX(F342-Inputs!$C$41,0)+Inputs!$B$42*Inputs!$B$14+Inputs!$B$43*MIN(Loan_Sample!I322/Inputs!$B$17,1)+Inputs!$B$44*MIN(E342,Inputs!$B$18)+Inputs!$B$45*Loan_Sample!C322</f>
        <v>-3.35877253893838</v>
      </c>
      <c r="R342" s="0" t="n">
        <f aca="false">MIN(1-Inputs!$B$13,MAX(Inputs!$B$13,1/(1+EXP(-(Inputs!$B$15*Q342+Inputs!$B$16)))))</f>
        <v>0.0324160712901672</v>
      </c>
    </row>
    <row r="343" customFormat="false" ht="15" hidden="false" customHeight="false" outlineLevel="0" collapsed="false">
      <c r="A343" s="0" t="n">
        <f aca="false">Loan_Sample!A323</f>
        <v>9000</v>
      </c>
      <c r="B343" s="0" t="n">
        <f aca="false">Loan_Sample!U323</f>
        <v>120545.484</v>
      </c>
      <c r="C343" s="0" t="n">
        <f aca="false">Loan_Sample!K323+Inputs!$B$26</f>
        <v>4.40833330154419</v>
      </c>
      <c r="D343" s="0" t="n">
        <f aca="false">Loan_Sample!L323+Inputs!$B$26</f>
        <v>-1.125</v>
      </c>
      <c r="E343" s="0" t="n">
        <f aca="false">Loan_Sample!E323/(1+Inputs!$B$25/100)</f>
        <v>67.8751525878906</v>
      </c>
      <c r="F343" s="0" t="n">
        <f aca="false">Loan_Sample!H323-Inputs!$B$24/100</f>
        <v>-1.81533312797546</v>
      </c>
      <c r="G343" s="0" t="n">
        <f aca="false">IF(ISNUMBER(C343),INDEX(Scorecard!$D$54:$D$61,SUMPRODUCT(--(Scorecard!$G$54:$G$60&lt;C343))+1),Scorecard!$D$62)</f>
        <v>0.409483001259379</v>
      </c>
      <c r="H343" s="0" t="n">
        <f aca="false">IF(ISNUMBER(D343),INDEX(Scorecard!$D$63:$D$68,SUMPRODUCT(--(Scorecard!$G$63:$G$67&lt;D343))+1),Scorecard!$D$69)</f>
        <v>-0.340582194386522</v>
      </c>
      <c r="I343" s="0" t="n">
        <f aca="false">IF(ISNUMBER(E343),INDEX(Scorecard!$D$19:$D$26,SUMPRODUCT(--(Scorecard!$G$19:$G$25&lt;E343))+1),Scorecard!$D$27)</f>
        <v>0.0530843085177338</v>
      </c>
      <c r="J343" s="0" t="n">
        <f aca="false">IF(ISNUMBER(F343),INDEX(Scorecard!$D$37:$D$44,SUMPRODUCT(--(Scorecard!$G$37:$G$43&lt;F343))+1),Scorecard!$D$45)</f>
        <v>1.35057635045042</v>
      </c>
      <c r="K343" s="0" t="n">
        <f aca="false">Inputs!$B$10+Scorecard!$J$5*Loan_Sample!Y323+Scorecard!$J$6*Loan_Sample!Z323+Scorecard!$J$7*I343+Scorecard!$J$8*Loan_Sample!AB323+Scorecard!$J$9*J343+Scorecard!$J$10*Loan_Sample!AD323+Scorecard!$J$11*G343+Scorecard!$J$12*H343</f>
        <v>-5.74169503670704</v>
      </c>
      <c r="L343" s="0" t="n">
        <f aca="false">MIN(1-Inputs!$B$13,MAX(Inputs!$B$13,1/(1+EXP(-(Inputs!$B$11*K343+Inputs!$B$12)))))</f>
        <v>0.00268405556740178</v>
      </c>
      <c r="M343" s="0" t="n">
        <f aca="false">Loan_Sample!AH323*Inputs!$B$4*B343</f>
        <v>113.24277210937</v>
      </c>
      <c r="N343" s="0" t="n">
        <f aca="false">L343*Inputs!$B$4*B343</f>
        <v>113.24277210937</v>
      </c>
      <c r="O343" s="0" t="n">
        <f aca="false">Inputs!$B$37+Inputs!$B$38*MAX(Loan_Sample!H323-Inputs!$C$38,0)+Inputs!$B$39*MAX(Loan_Sample!H323-Inputs!$C$39,0)+Inputs!$B$40*MAX(Loan_Sample!H323-Inputs!$C$40,0)+Inputs!$B$41*MAX(Loan_Sample!H323-Inputs!$C$41,0)+Inputs!$B$42*Inputs!$B$14+Inputs!$B$43*MIN(Loan_Sample!I323/Inputs!$B$17,1)+Inputs!$B$44*MIN(Loan_Sample!E323,Inputs!$B$18)+Inputs!$B$45*Loan_Sample!C323</f>
        <v>-5.53413271847058</v>
      </c>
      <c r="P343" s="0" t="n">
        <f aca="false">MIN(1-Inputs!$B$13,MAX(Inputs!$B$13,1/(1+EXP(-(Inputs!$B$15*O343+Inputs!$B$16)))))</f>
        <v>0.00281747110541683</v>
      </c>
      <c r="Q343" s="0" t="n">
        <f aca="false">Inputs!$B$37+Inputs!$B$38*MAX(F343-Inputs!$C$38,0)+Inputs!$B$39*MAX(F343-Inputs!$C$39,0)+Inputs!$B$40*MAX(F343-Inputs!$C$40,0)+Inputs!$B$41*MAX(F343-Inputs!$C$41,0)+Inputs!$B$42*Inputs!$B$14+Inputs!$B$43*MIN(Loan_Sample!I323/Inputs!$B$17,1)+Inputs!$B$44*MIN(E343,Inputs!$B$18)+Inputs!$B$45*Loan_Sample!C323</f>
        <v>-5.53413271847058</v>
      </c>
      <c r="R343" s="0" t="n">
        <f aca="false">MIN(1-Inputs!$B$13,MAX(Inputs!$B$13,1/(1+EXP(-(Inputs!$B$15*Q343+Inputs!$B$16)))))</f>
        <v>0.00281747110541683</v>
      </c>
    </row>
    <row r="344" customFormat="false" ht="15" hidden="false" customHeight="false" outlineLevel="0" collapsed="false">
      <c r="A344" s="0" t="n">
        <f aca="false">Loan_Sample!A324</f>
        <v>9002</v>
      </c>
      <c r="B344" s="0" t="n">
        <f aca="false">Loan_Sample!U324</f>
        <v>346855.53</v>
      </c>
      <c r="C344" s="0" t="n">
        <f aca="false">Loan_Sample!K324+Inputs!$B$26</f>
        <v>5.00833320617676</v>
      </c>
      <c r="D344" s="0" t="n">
        <f aca="false">Loan_Sample!L324+Inputs!$B$26</f>
        <v>-1.125</v>
      </c>
      <c r="E344" s="0" t="n">
        <f aca="false">Loan_Sample!E324/(1+Inputs!$B$25/100)</f>
        <v>69.4707183837891</v>
      </c>
      <c r="F344" s="0" t="n">
        <f aca="false">Loan_Sample!H324-Inputs!$B$24/100</f>
        <v>-2.39433312416077</v>
      </c>
      <c r="G344" s="0" t="n">
        <f aca="false">IF(ISNUMBER(C344),INDEX(Scorecard!$D$54:$D$61,SUMPRODUCT(--(Scorecard!$G$54:$G$60&lt;C344))+1),Scorecard!$D$62)</f>
        <v>0.214429354789033</v>
      </c>
      <c r="H344" s="0" t="n">
        <f aca="false">IF(ISNUMBER(D344),INDEX(Scorecard!$D$63:$D$68,SUMPRODUCT(--(Scorecard!$G$63:$G$67&lt;D344))+1),Scorecard!$D$69)</f>
        <v>-0.340582194386522</v>
      </c>
      <c r="I344" s="0" t="n">
        <f aca="false">IF(ISNUMBER(E344),INDEX(Scorecard!$D$19:$D$26,SUMPRODUCT(--(Scorecard!$G$19:$G$25&lt;E344))+1),Scorecard!$D$27)</f>
        <v>0.0530843085177338</v>
      </c>
      <c r="J344" s="0" t="n">
        <f aca="false">IF(ISNUMBER(F344),INDEX(Scorecard!$D$37:$D$44,SUMPRODUCT(--(Scorecard!$G$37:$G$43&lt;F344))+1),Scorecard!$D$45)</f>
        <v>1.35057635045042</v>
      </c>
      <c r="K344" s="0" t="n">
        <f aca="false">Inputs!$B$10+Scorecard!$J$5*Loan_Sample!Y324+Scorecard!$J$6*Loan_Sample!Z324+Scorecard!$J$7*I344+Scorecard!$J$8*Loan_Sample!AB324+Scorecard!$J$9*J344+Scorecard!$J$10*Loan_Sample!AD324+Scorecard!$J$11*G344+Scorecard!$J$12*H344</f>
        <v>-5.56876342241083</v>
      </c>
      <c r="L344" s="0" t="n">
        <f aca="false">MIN(1-Inputs!$B$13,MAX(Inputs!$B$13,1/(1+EXP(-(Inputs!$B$11*K344+Inputs!$B$12)))))</f>
        <v>0.00322570957229823</v>
      </c>
      <c r="M344" s="0" t="n">
        <f aca="false">Loan_Sample!AH324*Inputs!$B$4*B344</f>
        <v>391.599321163951</v>
      </c>
      <c r="N344" s="0" t="n">
        <f aca="false">L344*Inputs!$B$4*B344</f>
        <v>391.599321163951</v>
      </c>
      <c r="O344" s="0" t="n">
        <f aca="false">Inputs!$B$37+Inputs!$B$38*MAX(Loan_Sample!H324-Inputs!$C$38,0)+Inputs!$B$39*MAX(Loan_Sample!H324-Inputs!$C$39,0)+Inputs!$B$40*MAX(Loan_Sample!H324-Inputs!$C$40,0)+Inputs!$B$41*MAX(Loan_Sample!H324-Inputs!$C$41,0)+Inputs!$B$42*Inputs!$B$14+Inputs!$B$43*MIN(Loan_Sample!I324/Inputs!$B$17,1)+Inputs!$B$44*MIN(Loan_Sample!E324,Inputs!$B$18)+Inputs!$B$45*Loan_Sample!C324</f>
        <v>-5.58359083477155</v>
      </c>
      <c r="P344" s="0" t="n">
        <f aca="false">MIN(1-Inputs!$B$13,MAX(Inputs!$B$13,1/(1+EXP(-(Inputs!$B$15*O344+Inputs!$B$16)))))</f>
        <v>0.00266384308058722</v>
      </c>
      <c r="Q344" s="0" t="n">
        <f aca="false">Inputs!$B$37+Inputs!$B$38*MAX(F344-Inputs!$C$38,0)+Inputs!$B$39*MAX(F344-Inputs!$C$39,0)+Inputs!$B$40*MAX(F344-Inputs!$C$40,0)+Inputs!$B$41*MAX(F344-Inputs!$C$41,0)+Inputs!$B$42*Inputs!$B$14+Inputs!$B$43*MIN(Loan_Sample!I324/Inputs!$B$17,1)+Inputs!$B$44*MIN(E344,Inputs!$B$18)+Inputs!$B$45*Loan_Sample!C324</f>
        <v>-5.58359083477155</v>
      </c>
      <c r="R344" s="0" t="n">
        <f aca="false">MIN(1-Inputs!$B$13,MAX(Inputs!$B$13,1/(1+EXP(-(Inputs!$B$15*Q344+Inputs!$B$16)))))</f>
        <v>0.00266384308058722</v>
      </c>
    </row>
    <row r="345" customFormat="false" ht="15" hidden="false" customHeight="false" outlineLevel="0" collapsed="false">
      <c r="A345" s="0" t="n">
        <f aca="false">Loan_Sample!A325</f>
        <v>9063</v>
      </c>
      <c r="B345" s="0" t="n">
        <f aca="false">Loan_Sample!U325</f>
        <v>275802.5</v>
      </c>
      <c r="C345" s="0" t="n">
        <f aca="false">Loan_Sample!K325+Inputs!$B$26</f>
        <v>7.13333320617676</v>
      </c>
      <c r="D345" s="0" t="n">
        <f aca="false">Loan_Sample!L325+Inputs!$B$26</f>
        <v>2.71025609970093</v>
      </c>
      <c r="E345" s="0" t="n">
        <f aca="false">Loan_Sample!E325/(1+Inputs!$B$25/100)</f>
        <v>51.5079383850098</v>
      </c>
      <c r="F345" s="0" t="n">
        <f aca="false">Loan_Sample!H325-Inputs!$B$24/100</f>
        <v>1.48233342170715</v>
      </c>
      <c r="G345" s="0" t="n">
        <f aca="false">IF(ISNUMBER(C345),INDEX(Scorecard!$D$54:$D$61,SUMPRODUCT(--(Scorecard!$G$54:$G$60&lt;C345))+1),Scorecard!$D$62)</f>
        <v>-0.541917179454542</v>
      </c>
      <c r="H345" s="0" t="n">
        <f aca="false">IF(ISNUMBER(D345),INDEX(Scorecard!$D$63:$D$68,SUMPRODUCT(--(Scorecard!$G$63:$G$67&lt;D345))+1),Scorecard!$D$69)</f>
        <v>0.322484508656054</v>
      </c>
      <c r="I345" s="0" t="n">
        <f aca="false">IF(ISNUMBER(E345),INDEX(Scorecard!$D$19:$D$26,SUMPRODUCT(--(Scorecard!$G$19:$G$25&lt;E345))+1),Scorecard!$D$27)</f>
        <v>0.57899015159425</v>
      </c>
      <c r="J345" s="0" t="n">
        <f aca="false">IF(ISNUMBER(F345),INDEX(Scorecard!$D$37:$D$44,SUMPRODUCT(--(Scorecard!$G$37:$G$43&lt;F345))+1),Scorecard!$D$45)</f>
        <v>-0.975503570149195</v>
      </c>
      <c r="K345" s="0" t="n">
        <f aca="false">Inputs!$B$10+Scorecard!$J$5*Loan_Sample!Y325+Scorecard!$J$6*Loan_Sample!Z325+Scorecard!$J$7*I345+Scorecard!$J$8*Loan_Sample!AB325+Scorecard!$J$9*J345+Scorecard!$J$10*Loan_Sample!AD325+Scorecard!$J$11*G345+Scorecard!$J$12*H345</f>
        <v>-6.11046717588094</v>
      </c>
      <c r="L345" s="0" t="n">
        <f aca="false">MIN(1-Inputs!$B$13,MAX(Inputs!$B$13,1/(1+EXP(-(Inputs!$B$11*K345+Inputs!$B$12)))))</f>
        <v>0.00181310967204776</v>
      </c>
      <c r="M345" s="0" t="n">
        <f aca="false">Loan_Sample!AH325*Inputs!$B$4*B345</f>
        <v>175.021063113733</v>
      </c>
      <c r="N345" s="0" t="n">
        <f aca="false">L345*Inputs!$B$4*B345</f>
        <v>175.021063113733</v>
      </c>
      <c r="O345" s="0" t="n">
        <f aca="false">Inputs!$B$37+Inputs!$B$38*MAX(Loan_Sample!H325-Inputs!$C$38,0)+Inputs!$B$39*MAX(Loan_Sample!H325-Inputs!$C$39,0)+Inputs!$B$40*MAX(Loan_Sample!H325-Inputs!$C$40,0)+Inputs!$B$41*MAX(Loan_Sample!H325-Inputs!$C$41,0)+Inputs!$B$42*Inputs!$B$14+Inputs!$B$43*MIN(Loan_Sample!I325/Inputs!$B$17,1)+Inputs!$B$44*MIN(Loan_Sample!E325,Inputs!$B$18)+Inputs!$B$45*Loan_Sample!C325</f>
        <v>-3.18700313975028</v>
      </c>
      <c r="P345" s="0" t="n">
        <f aca="false">MIN(1-Inputs!$B$13,MAX(Inputs!$B$13,1/(1+EXP(-(Inputs!$B$15*O345+Inputs!$B$16)))))</f>
        <v>0.0391325962202254</v>
      </c>
      <c r="Q345" s="0" t="n">
        <f aca="false">Inputs!$B$37+Inputs!$B$38*MAX(F345-Inputs!$C$38,0)+Inputs!$B$39*MAX(F345-Inputs!$C$39,0)+Inputs!$B$40*MAX(F345-Inputs!$C$40,0)+Inputs!$B$41*MAX(F345-Inputs!$C$41,0)+Inputs!$B$42*Inputs!$B$14+Inputs!$B$43*MIN(Loan_Sample!I325/Inputs!$B$17,1)+Inputs!$B$44*MIN(E345,Inputs!$B$18)+Inputs!$B$45*Loan_Sample!C325</f>
        <v>-3.18700313975028</v>
      </c>
      <c r="R345" s="0" t="n">
        <f aca="false">MIN(1-Inputs!$B$13,MAX(Inputs!$B$13,1/(1+EXP(-(Inputs!$B$15*Q345+Inputs!$B$16)))))</f>
        <v>0.0391325962202254</v>
      </c>
    </row>
    <row r="346" customFormat="false" ht="15" hidden="false" customHeight="false" outlineLevel="0" collapsed="false">
      <c r="A346" s="0" t="n">
        <f aca="false">Loan_Sample!A326</f>
        <v>9119</v>
      </c>
      <c r="B346" s="0" t="n">
        <f aca="false">Loan_Sample!U326</f>
        <v>251411.86</v>
      </c>
      <c r="C346" s="0" t="n">
        <f aca="false">Loan_Sample!K326+Inputs!$B$26</f>
        <v>3.82307696342468</v>
      </c>
      <c r="D346" s="0" t="n">
        <f aca="false">Loan_Sample!L326+Inputs!$B$26</f>
        <v>-0.276922941207886</v>
      </c>
      <c r="E346" s="0" t="n">
        <f aca="false">Loan_Sample!E326/(1+Inputs!$B$25/100)</f>
        <v>69.58642578125</v>
      </c>
      <c r="F346" s="0" t="n">
        <f aca="false">Loan_Sample!H326-Inputs!$B$24/100</f>
        <v>0.609666585922241</v>
      </c>
      <c r="G346" s="0" t="n">
        <f aca="false">IF(ISNUMBER(C346),INDEX(Scorecard!$D$54:$D$61,SUMPRODUCT(--(Scorecard!$G$54:$G$60&lt;C346))+1),Scorecard!$D$62)</f>
        <v>0.489050497890326</v>
      </c>
      <c r="H346" s="0" t="n">
        <f aca="false">IF(ISNUMBER(D346),INDEX(Scorecard!$D$63:$D$68,SUMPRODUCT(--(Scorecard!$G$63:$G$67&lt;D346))+1),Scorecard!$D$69)</f>
        <v>0.322484508656054</v>
      </c>
      <c r="I346" s="0" t="n">
        <f aca="false">IF(ISNUMBER(E346),INDEX(Scorecard!$D$19:$D$26,SUMPRODUCT(--(Scorecard!$G$19:$G$25&lt;E346))+1),Scorecard!$D$27)</f>
        <v>0.0530843085177338</v>
      </c>
      <c r="J346" s="0" t="n">
        <f aca="false">IF(ISNUMBER(F346),INDEX(Scorecard!$D$37:$D$44,SUMPRODUCT(--(Scorecard!$G$37:$G$43&lt;F346))+1),Scorecard!$D$45)</f>
        <v>-0.271229676926091</v>
      </c>
      <c r="K346" s="0" t="n">
        <f aca="false">Inputs!$B$10+Scorecard!$J$5*Loan_Sample!Y326+Scorecard!$J$6*Loan_Sample!Z326+Scorecard!$J$7*I346+Scorecard!$J$8*Loan_Sample!AB326+Scorecard!$J$9*J346+Scorecard!$J$10*Loan_Sample!AD326+Scorecard!$J$11*G346+Scorecard!$J$12*H346</f>
        <v>-3.63228323470886</v>
      </c>
      <c r="L346" s="0" t="n">
        <f aca="false">MIN(1-Inputs!$B$13,MAX(Inputs!$B$13,1/(1+EXP(-(Inputs!$B$11*K346+Inputs!$B$12)))))</f>
        <v>0.0248717809713656</v>
      </c>
      <c r="M346" s="0" t="n">
        <f aca="false">Loan_Sample!AH326*Inputs!$B$4*B346</f>
        <v>2188.57125043327</v>
      </c>
      <c r="N346" s="0" t="n">
        <f aca="false">L346*Inputs!$B$4*B346</f>
        <v>2188.57125043327</v>
      </c>
      <c r="O346" s="0" t="n">
        <f aca="false">Inputs!$B$37+Inputs!$B$38*MAX(Loan_Sample!H326-Inputs!$C$38,0)+Inputs!$B$39*MAX(Loan_Sample!H326-Inputs!$C$39,0)+Inputs!$B$40*MAX(Loan_Sample!H326-Inputs!$C$40,0)+Inputs!$B$41*MAX(Loan_Sample!H326-Inputs!$C$41,0)+Inputs!$B$42*Inputs!$B$14+Inputs!$B$43*MIN(Loan_Sample!I326/Inputs!$B$17,1)+Inputs!$B$44*MIN(Loan_Sample!E326,Inputs!$B$18)+Inputs!$B$45*Loan_Sample!C326</f>
        <v>-4.32271894551173</v>
      </c>
      <c r="P346" s="0" t="n">
        <f aca="false">MIN(1-Inputs!$B$13,MAX(Inputs!$B$13,1/(1+EXP(-(Inputs!$B$15*O346+Inputs!$B$16)))))</f>
        <v>0.011074643707174</v>
      </c>
      <c r="Q346" s="0" t="n">
        <f aca="false">Inputs!$B$37+Inputs!$B$38*MAX(F346-Inputs!$C$38,0)+Inputs!$B$39*MAX(F346-Inputs!$C$39,0)+Inputs!$B$40*MAX(F346-Inputs!$C$40,0)+Inputs!$B$41*MAX(F346-Inputs!$C$41,0)+Inputs!$B$42*Inputs!$B$14+Inputs!$B$43*MIN(Loan_Sample!I326/Inputs!$B$17,1)+Inputs!$B$44*MIN(E346,Inputs!$B$18)+Inputs!$B$45*Loan_Sample!C326</f>
        <v>-4.32271894551173</v>
      </c>
      <c r="R346" s="0" t="n">
        <f aca="false">MIN(1-Inputs!$B$13,MAX(Inputs!$B$13,1/(1+EXP(-(Inputs!$B$15*Q346+Inputs!$B$16)))))</f>
        <v>0.011074643707174</v>
      </c>
    </row>
    <row r="347" customFormat="false" ht="15" hidden="false" customHeight="false" outlineLevel="0" collapsed="false">
      <c r="A347" s="0" t="n">
        <f aca="false">Loan_Sample!A327</f>
        <v>9148</v>
      </c>
      <c r="B347" s="0" t="n">
        <f aca="false">Loan_Sample!U327</f>
        <v>252935.77</v>
      </c>
      <c r="C347" s="0" t="n">
        <f aca="false">Loan_Sample!K327+Inputs!$B$26</f>
        <v>9.3333330154419</v>
      </c>
      <c r="D347" s="0" t="n">
        <f aca="false">Loan_Sample!L327+Inputs!$B$26</f>
        <v>5.0717945098877</v>
      </c>
      <c r="E347" s="0" t="n">
        <f aca="false">Loan_Sample!E327/(1+Inputs!$B$25/100)</f>
        <v>45.2868194580078</v>
      </c>
      <c r="F347" s="0" t="n">
        <f aca="false">Loan_Sample!H327-Inputs!$B$24/100</f>
        <v>1.44766688346863</v>
      </c>
      <c r="G347" s="0" t="n">
        <f aca="false">IF(ISNUMBER(C347),INDEX(Scorecard!$D$54:$D$61,SUMPRODUCT(--(Scorecard!$G$54:$G$60&lt;C347))+1),Scorecard!$D$62)</f>
        <v>-0.541917179454542</v>
      </c>
      <c r="H347" s="0" t="n">
        <f aca="false">IF(ISNUMBER(D347),INDEX(Scorecard!$D$63:$D$68,SUMPRODUCT(--(Scorecard!$G$63:$G$67&lt;D347))+1),Scorecard!$D$69)</f>
        <v>0.322484508656054</v>
      </c>
      <c r="I347" s="0" t="n">
        <f aca="false">IF(ISNUMBER(E347),INDEX(Scorecard!$D$19:$D$26,SUMPRODUCT(--(Scorecard!$G$19:$G$25&lt;E347))+1),Scorecard!$D$27)</f>
        <v>0.57899015159425</v>
      </c>
      <c r="J347" s="0" t="n">
        <f aca="false">IF(ISNUMBER(F347),INDEX(Scorecard!$D$37:$D$44,SUMPRODUCT(--(Scorecard!$G$37:$G$43&lt;F347))+1),Scorecard!$D$45)</f>
        <v>-0.975503570149195</v>
      </c>
      <c r="K347" s="0" t="n">
        <f aca="false">Inputs!$B$10+Scorecard!$J$5*Loan_Sample!Y327+Scorecard!$J$6*Loan_Sample!Z327+Scorecard!$J$7*I347+Scorecard!$J$8*Loan_Sample!AB327+Scorecard!$J$9*J347+Scorecard!$J$10*Loan_Sample!AD327+Scorecard!$J$11*G347+Scorecard!$J$12*H347</f>
        <v>-5.01472351272784</v>
      </c>
      <c r="L347" s="0" t="n">
        <f aca="false">MIN(1-Inputs!$B$13,MAX(Inputs!$B$13,1/(1+EXP(-(Inputs!$B$11*K347+Inputs!$B$12)))))</f>
        <v>0.00580800162793302</v>
      </c>
      <c r="M347" s="0" t="n">
        <f aca="false">Loan_Sample!AH327*Inputs!$B$4*B347</f>
        <v>514.167977372872</v>
      </c>
      <c r="N347" s="0" t="n">
        <f aca="false">L347*Inputs!$B$4*B347</f>
        <v>514.167977372872</v>
      </c>
      <c r="O347" s="0" t="n">
        <f aca="false">Inputs!$B$37+Inputs!$B$38*MAX(Loan_Sample!H327-Inputs!$C$38,0)+Inputs!$B$39*MAX(Loan_Sample!H327-Inputs!$C$39,0)+Inputs!$B$40*MAX(Loan_Sample!H327-Inputs!$C$40,0)+Inputs!$B$41*MAX(Loan_Sample!H327-Inputs!$C$41,0)+Inputs!$B$42*Inputs!$B$14+Inputs!$B$43*MIN(Loan_Sample!I327/Inputs!$B$17,1)+Inputs!$B$44*MIN(Loan_Sample!E327,Inputs!$B$18)+Inputs!$B$45*Loan_Sample!C327</f>
        <v>-3.26501601056565</v>
      </c>
      <c r="P347" s="0" t="n">
        <f aca="false">MIN(1-Inputs!$B$13,MAX(Inputs!$B$13,1/(1+EXP(-(Inputs!$B$15*O347+Inputs!$B$16)))))</f>
        <v>0.0359308918874729</v>
      </c>
      <c r="Q347" s="0" t="n">
        <f aca="false">Inputs!$B$37+Inputs!$B$38*MAX(F347-Inputs!$C$38,0)+Inputs!$B$39*MAX(F347-Inputs!$C$39,0)+Inputs!$B$40*MAX(F347-Inputs!$C$40,0)+Inputs!$B$41*MAX(F347-Inputs!$C$41,0)+Inputs!$B$42*Inputs!$B$14+Inputs!$B$43*MIN(Loan_Sample!I327/Inputs!$B$17,1)+Inputs!$B$44*MIN(E347,Inputs!$B$18)+Inputs!$B$45*Loan_Sample!C327</f>
        <v>-3.26501601056565</v>
      </c>
      <c r="R347" s="0" t="n">
        <f aca="false">MIN(1-Inputs!$B$13,MAX(Inputs!$B$13,1/(1+EXP(-(Inputs!$B$15*Q347+Inputs!$B$16)))))</f>
        <v>0.0359308918874729</v>
      </c>
    </row>
    <row r="348" customFormat="false" ht="15" hidden="false" customHeight="false" outlineLevel="0" collapsed="false">
      <c r="A348" s="0" t="n">
        <f aca="false">Loan_Sample!A328</f>
        <v>9170</v>
      </c>
      <c r="B348" s="0" t="n">
        <f aca="false">Loan_Sample!U328</f>
        <v>188440.25</v>
      </c>
      <c r="C348" s="0" t="n">
        <f aca="false">Loan_Sample!K328+Inputs!$B$26</f>
        <v>4.80000019073486</v>
      </c>
      <c r="D348" s="0" t="n">
        <f aca="false">Loan_Sample!L328+Inputs!$B$26</f>
        <v>-0.458333015441895</v>
      </c>
      <c r="E348" s="0" t="n">
        <f aca="false">Loan_Sample!E328/(1+Inputs!$B$25/100)</f>
        <v>52.1924285888672</v>
      </c>
      <c r="F348" s="0" t="n">
        <f aca="false">Loan_Sample!H328-Inputs!$B$24/100</f>
        <v>-2.06233358383179</v>
      </c>
      <c r="G348" s="0" t="n">
        <f aca="false">IF(ISNUMBER(C348),INDEX(Scorecard!$D$54:$D$61,SUMPRODUCT(--(Scorecard!$G$54:$G$60&lt;C348))+1),Scorecard!$D$62)</f>
        <v>0.409483001259379</v>
      </c>
      <c r="H348" s="0" t="n">
        <f aca="false">IF(ISNUMBER(D348),INDEX(Scorecard!$D$63:$D$68,SUMPRODUCT(--(Scorecard!$G$63:$G$67&lt;D348))+1),Scorecard!$D$69)</f>
        <v>0.322484508656054</v>
      </c>
      <c r="I348" s="0" t="n">
        <f aca="false">IF(ISNUMBER(E348),INDEX(Scorecard!$D$19:$D$26,SUMPRODUCT(--(Scorecard!$G$19:$G$25&lt;E348))+1),Scorecard!$D$27)</f>
        <v>0.57899015159425</v>
      </c>
      <c r="J348" s="0" t="n">
        <f aca="false">IF(ISNUMBER(F348),INDEX(Scorecard!$D$37:$D$44,SUMPRODUCT(--(Scorecard!$G$37:$G$43&lt;F348))+1),Scorecard!$D$45)</f>
        <v>1.35057635045042</v>
      </c>
      <c r="K348" s="0" t="n">
        <f aca="false">Inputs!$B$10+Scorecard!$J$5*Loan_Sample!Y328+Scorecard!$J$6*Loan_Sample!Z328+Scorecard!$J$7*I348+Scorecard!$J$8*Loan_Sample!AB328+Scorecard!$J$9*J348+Scorecard!$J$10*Loan_Sample!AD328+Scorecard!$J$11*G348+Scorecard!$J$12*H348</f>
        <v>-2.70320584351182</v>
      </c>
      <c r="L348" s="0" t="n">
        <f aca="false">MIN(1-Inputs!$B$13,MAX(Inputs!$B$13,1/(1+EXP(-(Inputs!$B$11*K348+Inputs!$B$12)))))</f>
        <v>0.0642648642039591</v>
      </c>
      <c r="M348" s="0" t="n">
        <f aca="false">Loan_Sample!AH328*Inputs!$B$4*B348</f>
        <v>4238.53047688353</v>
      </c>
      <c r="N348" s="0" t="n">
        <f aca="false">L348*Inputs!$B$4*B348</f>
        <v>4238.53047688353</v>
      </c>
      <c r="O348" s="0" t="n">
        <f aca="false">Inputs!$B$37+Inputs!$B$38*MAX(Loan_Sample!H328-Inputs!$C$38,0)+Inputs!$B$39*MAX(Loan_Sample!H328-Inputs!$C$39,0)+Inputs!$B$40*MAX(Loan_Sample!H328-Inputs!$C$40,0)+Inputs!$B$41*MAX(Loan_Sample!H328-Inputs!$C$41,0)+Inputs!$B$42*Inputs!$B$14+Inputs!$B$43*MIN(Loan_Sample!I328/Inputs!$B$17,1)+Inputs!$B$44*MIN(Loan_Sample!E328,Inputs!$B$18)+Inputs!$B$45*Loan_Sample!C328</f>
        <v>-5.75124558837659</v>
      </c>
      <c r="P348" s="0" t="n">
        <f aca="false">MIN(1-Inputs!$B$13,MAX(Inputs!$B$13,1/(1+EXP(-(Inputs!$B$15*O348+Inputs!$B$16)))))</f>
        <v>0.00220260891271043</v>
      </c>
      <c r="Q348" s="0" t="n">
        <f aca="false">Inputs!$B$37+Inputs!$B$38*MAX(F348-Inputs!$C$38,0)+Inputs!$B$39*MAX(F348-Inputs!$C$39,0)+Inputs!$B$40*MAX(F348-Inputs!$C$40,0)+Inputs!$B$41*MAX(F348-Inputs!$C$41,0)+Inputs!$B$42*Inputs!$B$14+Inputs!$B$43*MIN(Loan_Sample!I328/Inputs!$B$17,1)+Inputs!$B$44*MIN(E348,Inputs!$B$18)+Inputs!$B$45*Loan_Sample!C328</f>
        <v>-5.75124558837659</v>
      </c>
      <c r="R348" s="0" t="n">
        <f aca="false">MIN(1-Inputs!$B$13,MAX(Inputs!$B$13,1/(1+EXP(-(Inputs!$B$15*Q348+Inputs!$B$16)))))</f>
        <v>0.00220260891271043</v>
      </c>
    </row>
    <row r="349" customFormat="false" ht="15" hidden="false" customHeight="false" outlineLevel="0" collapsed="false">
      <c r="A349" s="0" t="n">
        <f aca="false">Loan_Sample!A329</f>
        <v>9178</v>
      </c>
      <c r="B349" s="0" t="n">
        <f aca="false">Loan_Sample!U329</f>
        <v>483240.62</v>
      </c>
      <c r="C349" s="0" t="n">
        <f aca="false">Loan_Sample!K329+Inputs!$B$26</f>
        <v>5.83333349227905</v>
      </c>
      <c r="D349" s="0" t="n">
        <f aca="false">Loan_Sample!L329+Inputs!$B$26</f>
        <v>-3.49999952316284</v>
      </c>
      <c r="E349" s="0" t="n">
        <f aca="false">Loan_Sample!E329/(1+Inputs!$B$25/100)</f>
        <v>60.4658012390137</v>
      </c>
      <c r="F349" s="0" t="n">
        <f aca="false">Loan_Sample!H329-Inputs!$B$24/100</f>
        <v>0.0153334140777588</v>
      </c>
      <c r="G349" s="0" t="n">
        <f aca="false">IF(ISNUMBER(C349),INDEX(Scorecard!$D$54:$D$61,SUMPRODUCT(--(Scorecard!$G$54:$G$60&lt;C349))+1),Scorecard!$D$62)</f>
        <v>0.0151758992857273</v>
      </c>
      <c r="H349" s="0" t="n">
        <f aca="false">IF(ISNUMBER(D349),INDEX(Scorecard!$D$63:$D$68,SUMPRODUCT(--(Scorecard!$G$63:$G$67&lt;D349))+1),Scorecard!$D$69)</f>
        <v>-0.340582194386522</v>
      </c>
      <c r="I349" s="0" t="n">
        <f aca="false">IF(ISNUMBER(E349),INDEX(Scorecard!$D$19:$D$26,SUMPRODUCT(--(Scorecard!$G$19:$G$25&lt;E349))+1),Scorecard!$D$27)</f>
        <v>0.267179331770092</v>
      </c>
      <c r="J349" s="0" t="n">
        <f aca="false">IF(ISNUMBER(F349),INDEX(Scorecard!$D$37:$D$44,SUMPRODUCT(--(Scorecard!$G$37:$G$43&lt;F349))+1),Scorecard!$D$45)</f>
        <v>0.330501541082344</v>
      </c>
      <c r="K349" s="0" t="n">
        <f aca="false">Inputs!$B$10+Scorecard!$J$5*Loan_Sample!Y329+Scorecard!$J$6*Loan_Sample!Z329+Scorecard!$J$7*I349+Scorecard!$J$8*Loan_Sample!AB329+Scorecard!$J$9*J349+Scorecard!$J$10*Loan_Sample!AD329+Scorecard!$J$11*G349+Scorecard!$J$12*H349</f>
        <v>-4.83869960736112</v>
      </c>
      <c r="L349" s="0" t="n">
        <f aca="false">MIN(1-Inputs!$B$13,MAX(Inputs!$B$13,1/(1+EXP(-(Inputs!$B$11*K349+Inputs!$B$12)))))</f>
        <v>0.00699854594596355</v>
      </c>
      <c r="M349" s="0" t="n">
        <f aca="false">Loan_Sample!AH329*Inputs!$B$4*B349</f>
        <v>1183.69358870907</v>
      </c>
      <c r="N349" s="0" t="n">
        <f aca="false">L349*Inputs!$B$4*B349</f>
        <v>1183.69358870907</v>
      </c>
      <c r="O349" s="0" t="n">
        <f aca="false">Inputs!$B$37+Inputs!$B$38*MAX(Loan_Sample!H329-Inputs!$C$38,0)+Inputs!$B$39*MAX(Loan_Sample!H329-Inputs!$C$39,0)+Inputs!$B$40*MAX(Loan_Sample!H329-Inputs!$C$40,0)+Inputs!$B$41*MAX(Loan_Sample!H329-Inputs!$C$41,0)+Inputs!$B$42*Inputs!$B$14+Inputs!$B$43*MIN(Loan_Sample!I329/Inputs!$B$17,1)+Inputs!$B$44*MIN(Loan_Sample!E329,Inputs!$B$18)+Inputs!$B$45*Loan_Sample!C329</f>
        <v>-6.11357347508835</v>
      </c>
      <c r="P349" s="0" t="n">
        <f aca="false">MIN(1-Inputs!$B$13,MAX(Inputs!$B$13,1/(1+EXP(-(Inputs!$B$15*O349+Inputs!$B$16)))))</f>
        <v>0.00146008200728186</v>
      </c>
      <c r="Q349" s="0" t="n">
        <f aca="false">Inputs!$B$37+Inputs!$B$38*MAX(F349-Inputs!$C$38,0)+Inputs!$B$39*MAX(F349-Inputs!$C$39,0)+Inputs!$B$40*MAX(F349-Inputs!$C$40,0)+Inputs!$B$41*MAX(F349-Inputs!$C$41,0)+Inputs!$B$42*Inputs!$B$14+Inputs!$B$43*MIN(Loan_Sample!I329/Inputs!$B$17,1)+Inputs!$B$44*MIN(E349,Inputs!$B$18)+Inputs!$B$45*Loan_Sample!C329</f>
        <v>-6.11357347508835</v>
      </c>
      <c r="R349" s="0" t="n">
        <f aca="false">MIN(1-Inputs!$B$13,MAX(Inputs!$B$13,1/(1+EXP(-(Inputs!$B$15*Q349+Inputs!$B$16)))))</f>
        <v>0.00146008200728186</v>
      </c>
    </row>
    <row r="350" customFormat="false" ht="15" hidden="false" customHeight="false" outlineLevel="0" collapsed="false">
      <c r="A350" s="0" t="n">
        <f aca="false">Loan_Sample!A330</f>
        <v>9231</v>
      </c>
      <c r="B350" s="0" t="n">
        <f aca="false">Loan_Sample!U330</f>
        <v>280383.1</v>
      </c>
      <c r="C350" s="0" t="n">
        <f aca="false">Loan_Sample!K330+Inputs!$B$26</f>
        <v>4.30000019073486</v>
      </c>
      <c r="D350" s="0" t="n">
        <f aca="false">Loan_Sample!L330+Inputs!$B$26</f>
        <v>-0.208333015441895</v>
      </c>
      <c r="E350" s="0" t="n">
        <f aca="false">Loan_Sample!E330/(1+Inputs!$B$25/100)</f>
        <v>55.7595672607422</v>
      </c>
      <c r="F350" s="0" t="n">
        <f aca="false">Loan_Sample!H330-Inputs!$B$24/100</f>
        <v>-2.67033314704895</v>
      </c>
      <c r="G350" s="0" t="n">
        <f aca="false">IF(ISNUMBER(C350),INDEX(Scorecard!$D$54:$D$61,SUMPRODUCT(--(Scorecard!$G$54:$G$60&lt;C350))+1),Scorecard!$D$62)</f>
        <v>0.489050497890326</v>
      </c>
      <c r="H350" s="0" t="n">
        <f aca="false">IF(ISNUMBER(D350),INDEX(Scorecard!$D$63:$D$68,SUMPRODUCT(--(Scorecard!$G$63:$G$67&lt;D350))+1),Scorecard!$D$69)</f>
        <v>0.322484508656054</v>
      </c>
      <c r="I350" s="0" t="n">
        <f aca="false">IF(ISNUMBER(E350),INDEX(Scorecard!$D$19:$D$26,SUMPRODUCT(--(Scorecard!$G$19:$G$25&lt;E350))+1),Scorecard!$D$27)</f>
        <v>0.285899340811827</v>
      </c>
      <c r="J350" s="0" t="n">
        <f aca="false">IF(ISNUMBER(F350),INDEX(Scorecard!$D$37:$D$44,SUMPRODUCT(--(Scorecard!$G$37:$G$43&lt;F350))+1),Scorecard!$D$45)</f>
        <v>1.35057635045042</v>
      </c>
      <c r="K350" s="0" t="n">
        <f aca="false">Inputs!$B$10+Scorecard!$J$5*Loan_Sample!Y330+Scorecard!$J$6*Loan_Sample!Z330+Scorecard!$J$7*I350+Scorecard!$J$8*Loan_Sample!AB330+Scorecard!$J$9*J350+Scorecard!$J$10*Loan_Sample!AD330+Scorecard!$J$11*G350+Scorecard!$J$12*H350</f>
        <v>-4.81767857064184</v>
      </c>
      <c r="L350" s="0" t="n">
        <f aca="false">MIN(1-Inputs!$B$13,MAX(Inputs!$B$13,1/(1+EXP(-(Inputs!$B$11*K350+Inputs!$B$12)))))</f>
        <v>0.0071560268941325</v>
      </c>
      <c r="M350" s="0" t="n">
        <f aca="false">Loan_Sample!AH330*Inputs!$B$4*B350</f>
        <v>702.250151491085</v>
      </c>
      <c r="N350" s="0" t="n">
        <f aca="false">L350*Inputs!$B$4*B350</f>
        <v>702.250151491085</v>
      </c>
      <c r="O350" s="0" t="n">
        <f aca="false">Inputs!$B$37+Inputs!$B$38*MAX(Loan_Sample!H330-Inputs!$C$38,0)+Inputs!$B$39*MAX(Loan_Sample!H330-Inputs!$C$39,0)+Inputs!$B$40*MAX(Loan_Sample!H330-Inputs!$C$40,0)+Inputs!$B$41*MAX(Loan_Sample!H330-Inputs!$C$41,0)+Inputs!$B$42*Inputs!$B$14+Inputs!$B$43*MIN(Loan_Sample!I330/Inputs!$B$17,1)+Inputs!$B$44*MIN(Loan_Sample!E330,Inputs!$B$18)+Inputs!$B$45*Loan_Sample!C330</f>
        <v>-5.56753810536811</v>
      </c>
      <c r="P350" s="0" t="n">
        <f aca="false">MIN(1-Inputs!$B$13,MAX(Inputs!$B$13,1/(1+EXP(-(Inputs!$B$15*O350+Inputs!$B$16)))))</f>
        <v>0.00271276798375227</v>
      </c>
      <c r="Q350" s="0" t="n">
        <f aca="false">Inputs!$B$37+Inputs!$B$38*MAX(F350-Inputs!$C$38,0)+Inputs!$B$39*MAX(F350-Inputs!$C$39,0)+Inputs!$B$40*MAX(F350-Inputs!$C$40,0)+Inputs!$B$41*MAX(F350-Inputs!$C$41,0)+Inputs!$B$42*Inputs!$B$14+Inputs!$B$43*MIN(Loan_Sample!I330/Inputs!$B$17,1)+Inputs!$B$44*MIN(E350,Inputs!$B$18)+Inputs!$B$45*Loan_Sample!C330</f>
        <v>-5.56753810536811</v>
      </c>
      <c r="R350" s="0" t="n">
        <f aca="false">MIN(1-Inputs!$B$13,MAX(Inputs!$B$13,1/(1+EXP(-(Inputs!$B$15*Q350+Inputs!$B$16)))))</f>
        <v>0.00271276798375227</v>
      </c>
    </row>
    <row r="351" customFormat="false" ht="15" hidden="false" customHeight="false" outlineLevel="0" collapsed="false">
      <c r="A351" s="0" t="n">
        <f aca="false">Loan_Sample!A331</f>
        <v>9259</v>
      </c>
      <c r="B351" s="0" t="n">
        <f aca="false">Loan_Sample!U331</f>
        <v>136419.6</v>
      </c>
      <c r="C351" s="0" t="n">
        <f aca="false">Loan_Sample!K331+Inputs!$B$26</f>
        <v>4.85833311080933</v>
      </c>
      <c r="D351" s="0" t="n">
        <f aca="false">Loan_Sample!L331+Inputs!$B$26</f>
        <v>-1.875</v>
      </c>
      <c r="E351" s="0" t="n">
        <f aca="false">Loan_Sample!E331/(1+Inputs!$B$25/100)</f>
        <v>86.1983642578125</v>
      </c>
      <c r="F351" s="0" t="n">
        <f aca="false">Loan_Sample!H331-Inputs!$B$24/100</f>
        <v>-0.89466667175293</v>
      </c>
      <c r="G351" s="0" t="n">
        <f aca="false">IF(ISNUMBER(C351),INDEX(Scorecard!$D$54:$D$61,SUMPRODUCT(--(Scorecard!$G$54:$G$60&lt;C351))+1),Scorecard!$D$62)</f>
        <v>0.214429354789033</v>
      </c>
      <c r="H351" s="0" t="n">
        <f aca="false">IF(ISNUMBER(D351),INDEX(Scorecard!$D$63:$D$68,SUMPRODUCT(--(Scorecard!$G$63:$G$67&lt;D351))+1),Scorecard!$D$69)</f>
        <v>-0.340582194386522</v>
      </c>
      <c r="I351" s="0" t="n">
        <f aca="false">IF(ISNUMBER(E351),INDEX(Scorecard!$D$19:$D$26,SUMPRODUCT(--(Scorecard!$G$19:$G$25&lt;E351))+1),Scorecard!$D$27)</f>
        <v>-0.219855970853228</v>
      </c>
      <c r="J351" s="0" t="n">
        <f aca="false">IF(ISNUMBER(F351),INDEX(Scorecard!$D$37:$D$44,SUMPRODUCT(--(Scorecard!$G$37:$G$43&lt;F351))+1),Scorecard!$D$45)</f>
        <v>1.35057635045042</v>
      </c>
      <c r="K351" s="0" t="n">
        <f aca="false">Inputs!$B$10+Scorecard!$J$5*Loan_Sample!Y331+Scorecard!$J$6*Loan_Sample!Z331+Scorecard!$J$7*I351+Scorecard!$J$8*Loan_Sample!AB331+Scorecard!$J$9*J351+Scorecard!$J$10*Loan_Sample!AD331+Scorecard!$J$11*G351+Scorecard!$J$12*H351</f>
        <v>-6.60372047786958</v>
      </c>
      <c r="L351" s="0" t="n">
        <f aca="false">MIN(1-Inputs!$B$13,MAX(Inputs!$B$13,1/(1+EXP(-(Inputs!$B$11*K351+Inputs!$B$12)))))</f>
        <v>0.00107241582975398</v>
      </c>
      <c r="M351" s="0" t="n">
        <f aca="false">Loan_Sample!AH331*Inputs!$B$4*B351</f>
        <v>51.2044884850471</v>
      </c>
      <c r="N351" s="0" t="n">
        <f aca="false">L351*Inputs!$B$4*B351</f>
        <v>51.2044884850471</v>
      </c>
      <c r="O351" s="0" t="n">
        <f aca="false">Inputs!$B$37+Inputs!$B$38*MAX(Loan_Sample!H331-Inputs!$C$38,0)+Inputs!$B$39*MAX(Loan_Sample!H331-Inputs!$C$39,0)+Inputs!$B$40*MAX(Loan_Sample!H331-Inputs!$C$40,0)+Inputs!$B$41*MAX(Loan_Sample!H331-Inputs!$C$41,0)+Inputs!$B$42*Inputs!$B$14+Inputs!$B$43*MIN(Loan_Sample!I331/Inputs!$B$17,1)+Inputs!$B$44*MIN(Loan_Sample!E331,Inputs!$B$18)+Inputs!$B$45*Loan_Sample!C331</f>
        <v>-5.78899070053777</v>
      </c>
      <c r="P351" s="0" t="n">
        <f aca="false">MIN(1-Inputs!$B$13,MAX(Inputs!$B$13,1/(1+EXP(-(Inputs!$B$15*O351+Inputs!$B$16)))))</f>
        <v>0.00211029227089779</v>
      </c>
      <c r="Q351" s="0" t="n">
        <f aca="false">Inputs!$B$37+Inputs!$B$38*MAX(F351-Inputs!$C$38,0)+Inputs!$B$39*MAX(F351-Inputs!$C$39,0)+Inputs!$B$40*MAX(F351-Inputs!$C$40,0)+Inputs!$B$41*MAX(F351-Inputs!$C$41,0)+Inputs!$B$42*Inputs!$B$14+Inputs!$B$43*MIN(Loan_Sample!I331/Inputs!$B$17,1)+Inputs!$B$44*MIN(E351,Inputs!$B$18)+Inputs!$B$45*Loan_Sample!C331</f>
        <v>-5.78899070053777</v>
      </c>
      <c r="R351" s="0" t="n">
        <f aca="false">MIN(1-Inputs!$B$13,MAX(Inputs!$B$13,1/(1+EXP(-(Inputs!$B$15*Q351+Inputs!$B$16)))))</f>
        <v>0.00211029227089779</v>
      </c>
    </row>
    <row r="352" customFormat="false" ht="15" hidden="false" customHeight="false" outlineLevel="0" collapsed="false">
      <c r="A352" s="0" t="n">
        <f aca="false">Loan_Sample!A332</f>
        <v>9270</v>
      </c>
      <c r="B352" s="0" t="n">
        <f aca="false">Loan_Sample!U332</f>
        <v>147101.98</v>
      </c>
      <c r="C352" s="0" t="n">
        <f aca="false">Loan_Sample!K332+Inputs!$B$26</f>
        <v>6.43333339691162</v>
      </c>
      <c r="D352" s="0" t="n">
        <f aca="false">Loan_Sample!L332+Inputs!$B$26</f>
        <v>2.71025657653809</v>
      </c>
      <c r="E352" s="0" t="n">
        <f aca="false">Loan_Sample!E332/(1+Inputs!$B$25/100)</f>
        <v>52.9927940368652</v>
      </c>
      <c r="F352" s="0" t="n">
        <f aca="false">Loan_Sample!H332-Inputs!$B$24/100</f>
        <v>0.971333265304565</v>
      </c>
      <c r="G352" s="0" t="n">
        <f aca="false">IF(ISNUMBER(C352),INDEX(Scorecard!$D$54:$D$61,SUMPRODUCT(--(Scorecard!$G$54:$G$60&lt;C352))+1),Scorecard!$D$62)</f>
        <v>-0.119873800601421</v>
      </c>
      <c r="H352" s="0" t="n">
        <f aca="false">IF(ISNUMBER(D352),INDEX(Scorecard!$D$63:$D$68,SUMPRODUCT(--(Scorecard!$G$63:$G$67&lt;D352))+1),Scorecard!$D$69)</f>
        <v>0.322484508656054</v>
      </c>
      <c r="I352" s="0" t="n">
        <f aca="false">IF(ISNUMBER(E352),INDEX(Scorecard!$D$19:$D$26,SUMPRODUCT(--(Scorecard!$G$19:$G$25&lt;E352))+1),Scorecard!$D$27)</f>
        <v>0.57899015159425</v>
      </c>
      <c r="J352" s="0" t="n">
        <f aca="false">IF(ISNUMBER(F352),INDEX(Scorecard!$D$37:$D$44,SUMPRODUCT(--(Scorecard!$G$37:$G$43&lt;F352))+1),Scorecard!$D$45)</f>
        <v>-0.975503570149195</v>
      </c>
      <c r="K352" s="0" t="n">
        <f aca="false">Inputs!$B$10+Scorecard!$J$5*Loan_Sample!Y332+Scorecard!$J$6*Loan_Sample!Z332+Scorecard!$J$7*I352+Scorecard!$J$8*Loan_Sample!AB332+Scorecard!$J$9*J352+Scorecard!$J$10*Loan_Sample!AD332+Scorecard!$J$11*G352+Scorecard!$J$12*H352</f>
        <v>-6.40538226784576</v>
      </c>
      <c r="L352" s="0" t="n">
        <f aca="false">MIN(1-Inputs!$B$13,MAX(Inputs!$B$13,1/(1+EXP(-(Inputs!$B$11*K352+Inputs!$B$12)))))</f>
        <v>0.00132460641647513</v>
      </c>
      <c r="M352" s="0" t="n">
        <f aca="false">Loan_Sample!AH332*Inputs!$B$4*B352</f>
        <v>68.1982793044687</v>
      </c>
      <c r="N352" s="0" t="n">
        <f aca="false">L352*Inputs!$B$4*B352</f>
        <v>68.1982793044687</v>
      </c>
      <c r="O352" s="0" t="n">
        <f aca="false">Inputs!$B$37+Inputs!$B$38*MAX(Loan_Sample!H332-Inputs!$C$38,0)+Inputs!$B$39*MAX(Loan_Sample!H332-Inputs!$C$39,0)+Inputs!$B$40*MAX(Loan_Sample!H332-Inputs!$C$40,0)+Inputs!$B$41*MAX(Loan_Sample!H332-Inputs!$C$41,0)+Inputs!$B$42*Inputs!$B$14+Inputs!$B$43*MIN(Loan_Sample!I332/Inputs!$B$17,1)+Inputs!$B$44*MIN(Loan_Sample!E332,Inputs!$B$18)+Inputs!$B$45*Loan_Sample!C332</f>
        <v>-3.06444987712224</v>
      </c>
      <c r="P352" s="0" t="n">
        <f aca="false">MIN(1-Inputs!$B$13,MAX(Inputs!$B$13,1/(1+EXP(-(Inputs!$B$15*O352+Inputs!$B$16)))))</f>
        <v>0.0447209139208288</v>
      </c>
      <c r="Q352" s="0" t="n">
        <f aca="false">Inputs!$B$37+Inputs!$B$38*MAX(F352-Inputs!$C$38,0)+Inputs!$B$39*MAX(F352-Inputs!$C$39,0)+Inputs!$B$40*MAX(F352-Inputs!$C$40,0)+Inputs!$B$41*MAX(F352-Inputs!$C$41,0)+Inputs!$B$42*Inputs!$B$14+Inputs!$B$43*MIN(Loan_Sample!I332/Inputs!$B$17,1)+Inputs!$B$44*MIN(E352,Inputs!$B$18)+Inputs!$B$45*Loan_Sample!C332</f>
        <v>-3.06444987712224</v>
      </c>
      <c r="R352" s="0" t="n">
        <f aca="false">MIN(1-Inputs!$B$13,MAX(Inputs!$B$13,1/(1+EXP(-(Inputs!$B$15*Q352+Inputs!$B$16)))))</f>
        <v>0.0447209139208288</v>
      </c>
    </row>
    <row r="353" customFormat="false" ht="15" hidden="false" customHeight="false" outlineLevel="0" collapsed="false">
      <c r="A353" s="0" t="n">
        <f aca="false">Loan_Sample!A333</f>
        <v>9296</v>
      </c>
      <c r="B353" s="0" t="n">
        <f aca="false">Loan_Sample!U333</f>
        <v>517040.97</v>
      </c>
      <c r="C353" s="0" t="n">
        <f aca="false">Loan_Sample!K333+Inputs!$B$26</f>
        <v>4.55833339691162</v>
      </c>
      <c r="D353" s="0" t="n">
        <f aca="false">Loan_Sample!L333+Inputs!$B$26</f>
        <v>-1.875</v>
      </c>
      <c r="E353" s="0" t="n">
        <f aca="false">Loan_Sample!E333/(1+Inputs!$B$25/100)</f>
        <v>71.4052352905273</v>
      </c>
      <c r="F353" s="0" t="n">
        <f aca="false">Loan_Sample!H333-Inputs!$B$24/100</f>
        <v>-0.177666664123535</v>
      </c>
      <c r="G353" s="0" t="n">
        <f aca="false">IF(ISNUMBER(C353),INDEX(Scorecard!$D$54:$D$61,SUMPRODUCT(--(Scorecard!$G$54:$G$60&lt;C353))+1),Scorecard!$D$62)</f>
        <v>0.409483001259379</v>
      </c>
      <c r="H353" s="0" t="n">
        <f aca="false">IF(ISNUMBER(D353),INDEX(Scorecard!$D$63:$D$68,SUMPRODUCT(--(Scorecard!$G$63:$G$67&lt;D353))+1),Scorecard!$D$69)</f>
        <v>-0.340582194386522</v>
      </c>
      <c r="I353" s="0" t="n">
        <f aca="false">IF(ISNUMBER(E353),INDEX(Scorecard!$D$19:$D$26,SUMPRODUCT(--(Scorecard!$G$19:$G$25&lt;E353))+1),Scorecard!$D$27)</f>
        <v>0.0530843085177338</v>
      </c>
      <c r="J353" s="0" t="n">
        <f aca="false">IF(ISNUMBER(F353),INDEX(Scorecard!$D$37:$D$44,SUMPRODUCT(--(Scorecard!$G$37:$G$43&lt;F353))+1),Scorecard!$D$45)</f>
        <v>0.769716833645565</v>
      </c>
      <c r="K353" s="0" t="n">
        <f aca="false">Inputs!$B$10+Scorecard!$J$5*Loan_Sample!Y333+Scorecard!$J$6*Loan_Sample!Z333+Scorecard!$J$7*I353+Scorecard!$J$8*Loan_Sample!AB333+Scorecard!$J$9*J353+Scorecard!$J$10*Loan_Sample!AD333+Scorecard!$J$11*G353+Scorecard!$J$12*H353</f>
        <v>-3.8194903774937</v>
      </c>
      <c r="L353" s="0" t="n">
        <f aca="false">MIN(1-Inputs!$B$13,MAX(Inputs!$B$13,1/(1+EXP(-(Inputs!$B$11*K353+Inputs!$B$12)))))</f>
        <v>0.0204637957878062</v>
      </c>
      <c r="M353" s="0" t="n">
        <f aca="false">Loan_Sample!AH333*Inputs!$B$4*B353</f>
        <v>3703.21728840324</v>
      </c>
      <c r="N353" s="0" t="n">
        <f aca="false">L353*Inputs!$B$4*B353</f>
        <v>3703.21728840324</v>
      </c>
      <c r="O353" s="0" t="n">
        <f aca="false">Inputs!$B$37+Inputs!$B$38*MAX(Loan_Sample!H333-Inputs!$C$38,0)+Inputs!$B$39*MAX(Loan_Sample!H333-Inputs!$C$39,0)+Inputs!$B$40*MAX(Loan_Sample!H333-Inputs!$C$40,0)+Inputs!$B$41*MAX(Loan_Sample!H333-Inputs!$C$41,0)+Inputs!$B$42*Inputs!$B$14+Inputs!$B$43*MIN(Loan_Sample!I333/Inputs!$B$17,1)+Inputs!$B$44*MIN(Loan_Sample!E333,Inputs!$B$18)+Inputs!$B$45*Loan_Sample!C333</f>
        <v>-6.25067549631042</v>
      </c>
      <c r="P353" s="0" t="n">
        <f aca="false">MIN(1-Inputs!$B$13,MAX(Inputs!$B$13,1/(1+EXP(-(Inputs!$B$15*O353+Inputs!$B$16)))))</f>
        <v>0.00124962807281709</v>
      </c>
      <c r="Q353" s="0" t="n">
        <f aca="false">Inputs!$B$37+Inputs!$B$38*MAX(F353-Inputs!$C$38,0)+Inputs!$B$39*MAX(F353-Inputs!$C$39,0)+Inputs!$B$40*MAX(F353-Inputs!$C$40,0)+Inputs!$B$41*MAX(F353-Inputs!$C$41,0)+Inputs!$B$42*Inputs!$B$14+Inputs!$B$43*MIN(Loan_Sample!I333/Inputs!$B$17,1)+Inputs!$B$44*MIN(E353,Inputs!$B$18)+Inputs!$B$45*Loan_Sample!C333</f>
        <v>-6.25067549631042</v>
      </c>
      <c r="R353" s="0" t="n">
        <f aca="false">MIN(1-Inputs!$B$13,MAX(Inputs!$B$13,1/(1+EXP(-(Inputs!$B$15*Q353+Inputs!$B$16)))))</f>
        <v>0.00124962807281709</v>
      </c>
    </row>
    <row r="354" customFormat="false" ht="15" hidden="false" customHeight="false" outlineLevel="0" collapsed="false">
      <c r="A354" s="0" t="n">
        <f aca="false">Loan_Sample!A334</f>
        <v>9323</v>
      </c>
      <c r="B354" s="0" t="n">
        <f aca="false">Loan_Sample!U334</f>
        <v>423120.9</v>
      </c>
      <c r="C354" s="0" t="n">
        <f aca="false">Loan_Sample!K334+Inputs!$B$26</f>
        <v>5.00833320617676</v>
      </c>
      <c r="D354" s="0" t="n">
        <f aca="false">Loan_Sample!L334+Inputs!$B$26</f>
        <v>-1.125</v>
      </c>
      <c r="E354" s="0" t="n">
        <f aca="false">Loan_Sample!E334/(1+Inputs!$B$25/100)</f>
        <v>69.9952697753906</v>
      </c>
      <c r="F354" s="0" t="n">
        <f aca="false">Loan_Sample!H334-Inputs!$B$24/100</f>
        <v>-2.94133305549622</v>
      </c>
      <c r="G354" s="0" t="n">
        <f aca="false">IF(ISNUMBER(C354),INDEX(Scorecard!$D$54:$D$61,SUMPRODUCT(--(Scorecard!$G$54:$G$60&lt;C354))+1),Scorecard!$D$62)</f>
        <v>0.214429354789033</v>
      </c>
      <c r="H354" s="0" t="n">
        <f aca="false">IF(ISNUMBER(D354),INDEX(Scorecard!$D$63:$D$68,SUMPRODUCT(--(Scorecard!$G$63:$G$67&lt;D354))+1),Scorecard!$D$69)</f>
        <v>-0.340582194386522</v>
      </c>
      <c r="I354" s="0" t="n">
        <f aca="false">IF(ISNUMBER(E354),INDEX(Scorecard!$D$19:$D$26,SUMPRODUCT(--(Scorecard!$G$19:$G$25&lt;E354))+1),Scorecard!$D$27)</f>
        <v>0.0530843085177338</v>
      </c>
      <c r="J354" s="0" t="n">
        <f aca="false">IF(ISNUMBER(F354),INDEX(Scorecard!$D$37:$D$44,SUMPRODUCT(--(Scorecard!$G$37:$G$43&lt;F354))+1),Scorecard!$D$45)</f>
        <v>1.35057635045042</v>
      </c>
      <c r="K354" s="0" t="n">
        <f aca="false">Inputs!$B$10+Scorecard!$J$5*Loan_Sample!Y334+Scorecard!$J$6*Loan_Sample!Z334+Scorecard!$J$7*I354+Scorecard!$J$8*Loan_Sample!AB334+Scorecard!$J$9*J354+Scorecard!$J$10*Loan_Sample!AD334+Scorecard!$J$11*G354+Scorecard!$J$12*H354</f>
        <v>-6.46528028175035</v>
      </c>
      <c r="L354" s="0" t="n">
        <f aca="false">MIN(1-Inputs!$B$13,MAX(Inputs!$B$13,1/(1+EXP(-(Inputs!$B$11*K354+Inputs!$B$12)))))</f>
        <v>0.00124276452199507</v>
      </c>
      <c r="M354" s="0" t="n">
        <f aca="false">Loan_Sample!AH334*Inputs!$B$4*B354</f>
        <v>184.043875062118</v>
      </c>
      <c r="N354" s="0" t="n">
        <f aca="false">L354*Inputs!$B$4*B354</f>
        <v>184.043875062118</v>
      </c>
      <c r="O354" s="0" t="n">
        <f aca="false">Inputs!$B$37+Inputs!$B$38*MAX(Loan_Sample!H334-Inputs!$C$38,0)+Inputs!$B$39*MAX(Loan_Sample!H334-Inputs!$C$39,0)+Inputs!$B$40*MAX(Loan_Sample!H334-Inputs!$C$40,0)+Inputs!$B$41*MAX(Loan_Sample!H334-Inputs!$C$41,0)+Inputs!$B$42*Inputs!$B$14+Inputs!$B$43*MIN(Loan_Sample!I334/Inputs!$B$17,1)+Inputs!$B$44*MIN(Loan_Sample!E334,Inputs!$B$18)+Inputs!$B$45*Loan_Sample!C334</f>
        <v>-5.56144133657428</v>
      </c>
      <c r="P354" s="0" t="n">
        <f aca="false">MIN(1-Inputs!$B$13,MAX(Inputs!$B$13,1/(1+EXP(-(Inputs!$B$15*O354+Inputs!$B$16)))))</f>
        <v>0.00273158339965152</v>
      </c>
      <c r="Q354" s="0" t="n">
        <f aca="false">Inputs!$B$37+Inputs!$B$38*MAX(F354-Inputs!$C$38,0)+Inputs!$B$39*MAX(F354-Inputs!$C$39,0)+Inputs!$B$40*MAX(F354-Inputs!$C$40,0)+Inputs!$B$41*MAX(F354-Inputs!$C$41,0)+Inputs!$B$42*Inputs!$B$14+Inputs!$B$43*MIN(Loan_Sample!I334/Inputs!$B$17,1)+Inputs!$B$44*MIN(E354,Inputs!$B$18)+Inputs!$B$45*Loan_Sample!C334</f>
        <v>-5.56144133657428</v>
      </c>
      <c r="R354" s="0" t="n">
        <f aca="false">MIN(1-Inputs!$B$13,MAX(Inputs!$B$13,1/(1+EXP(-(Inputs!$B$15*Q354+Inputs!$B$16)))))</f>
        <v>0.00273158339965152</v>
      </c>
    </row>
    <row r="355" customFormat="false" ht="15" hidden="false" customHeight="false" outlineLevel="0" collapsed="false">
      <c r="A355" s="0" t="n">
        <f aca="false">Loan_Sample!A335</f>
        <v>9325</v>
      </c>
      <c r="B355" s="0" t="n">
        <f aca="false">Loan_Sample!U335</f>
        <v>164029.58</v>
      </c>
      <c r="C355" s="0" t="n">
        <f aca="false">Loan_Sample!K335+Inputs!$B$26</f>
        <v>4.65833330154419</v>
      </c>
      <c r="D355" s="0" t="n">
        <f aca="false">Loan_Sample!L335+Inputs!$B$26</f>
        <v>-1.875</v>
      </c>
      <c r="E355" s="0" t="n">
        <f aca="false">Loan_Sample!E335/(1+Inputs!$B$25/100)</f>
        <v>64.6112899780273</v>
      </c>
      <c r="F355" s="0" t="n">
        <f aca="false">Loan_Sample!H335-Inputs!$B$24/100</f>
        <v>-0.0826666355133057</v>
      </c>
      <c r="G355" s="0" t="n">
        <f aca="false">IF(ISNUMBER(C355),INDEX(Scorecard!$D$54:$D$61,SUMPRODUCT(--(Scorecard!$G$54:$G$60&lt;C355))+1),Scorecard!$D$62)</f>
        <v>0.409483001259379</v>
      </c>
      <c r="H355" s="0" t="n">
        <f aca="false">IF(ISNUMBER(D355),INDEX(Scorecard!$D$63:$D$68,SUMPRODUCT(--(Scorecard!$G$63:$G$67&lt;D355))+1),Scorecard!$D$69)</f>
        <v>-0.340582194386522</v>
      </c>
      <c r="I355" s="0" t="n">
        <f aca="false">IF(ISNUMBER(E355),INDEX(Scorecard!$D$19:$D$26,SUMPRODUCT(--(Scorecard!$G$19:$G$25&lt;E355))+1),Scorecard!$D$27)</f>
        <v>0.233621608745691</v>
      </c>
      <c r="J355" s="0" t="n">
        <f aca="false">IF(ISNUMBER(F355),INDEX(Scorecard!$D$37:$D$44,SUMPRODUCT(--(Scorecard!$G$37:$G$43&lt;F355))+1),Scorecard!$D$45)</f>
        <v>0.330501541082344</v>
      </c>
      <c r="K355" s="0" t="n">
        <f aca="false">Inputs!$B$10+Scorecard!$J$5*Loan_Sample!Y335+Scorecard!$J$6*Loan_Sample!Z335+Scorecard!$J$7*I355+Scorecard!$J$8*Loan_Sample!AB335+Scorecard!$J$9*J355+Scorecard!$J$10*Loan_Sample!AD335+Scorecard!$J$11*G355+Scorecard!$J$12*H355</f>
        <v>-6.23830539223186</v>
      </c>
      <c r="L355" s="0" t="n">
        <f aca="false">MIN(1-Inputs!$B$13,MAX(Inputs!$B$13,1/(1+EXP(-(Inputs!$B$11*K355+Inputs!$B$12)))))</f>
        <v>0.00158246304471608</v>
      </c>
      <c r="M355" s="0" t="n">
        <f aca="false">Loan_Sample!AH335*Inputs!$B$4*B355</f>
        <v>90.8497620066048</v>
      </c>
      <c r="N355" s="0" t="n">
        <f aca="false">L355*Inputs!$B$4*B355</f>
        <v>90.8497620066048</v>
      </c>
      <c r="O355" s="0" t="n">
        <f aca="false">Inputs!$B$37+Inputs!$B$38*MAX(Loan_Sample!H335-Inputs!$C$38,0)+Inputs!$B$39*MAX(Loan_Sample!H335-Inputs!$C$39,0)+Inputs!$B$40*MAX(Loan_Sample!H335-Inputs!$C$40,0)+Inputs!$B$41*MAX(Loan_Sample!H335-Inputs!$C$41,0)+Inputs!$B$42*Inputs!$B$14+Inputs!$B$43*MIN(Loan_Sample!I335/Inputs!$B$17,1)+Inputs!$B$44*MIN(Loan_Sample!E335,Inputs!$B$18)+Inputs!$B$45*Loan_Sample!C335</f>
        <v>-5.2816148238276</v>
      </c>
      <c r="P355" s="0" t="n">
        <f aca="false">MIN(1-Inputs!$B$13,MAX(Inputs!$B$13,1/(1+EXP(-(Inputs!$B$15*O355+Inputs!$B$16)))))</f>
        <v>0.00375078554206535</v>
      </c>
      <c r="Q355" s="0" t="n">
        <f aca="false">Inputs!$B$37+Inputs!$B$38*MAX(F355-Inputs!$C$38,0)+Inputs!$B$39*MAX(F355-Inputs!$C$39,0)+Inputs!$B$40*MAX(F355-Inputs!$C$40,0)+Inputs!$B$41*MAX(F355-Inputs!$C$41,0)+Inputs!$B$42*Inputs!$B$14+Inputs!$B$43*MIN(Loan_Sample!I335/Inputs!$B$17,1)+Inputs!$B$44*MIN(E355,Inputs!$B$18)+Inputs!$B$45*Loan_Sample!C335</f>
        <v>-5.2816148238276</v>
      </c>
      <c r="R355" s="0" t="n">
        <f aca="false">MIN(1-Inputs!$B$13,MAX(Inputs!$B$13,1/(1+EXP(-(Inputs!$B$15*Q355+Inputs!$B$16)))))</f>
        <v>0.00375078554206535</v>
      </c>
    </row>
    <row r="356" customFormat="false" ht="15" hidden="false" customHeight="false" outlineLevel="0" collapsed="false">
      <c r="A356" s="0" t="n">
        <f aca="false">Loan_Sample!A336</f>
        <v>9367</v>
      </c>
      <c r="B356" s="0" t="n">
        <f aca="false">Loan_Sample!U336</f>
        <v>197107.67</v>
      </c>
      <c r="C356" s="0" t="n">
        <f aca="false">Loan_Sample!K336+Inputs!$B$26</f>
        <v>3.62307691574097</v>
      </c>
      <c r="D356" s="0" t="n">
        <f aca="false">Loan_Sample!L336+Inputs!$B$26</f>
        <v>-0.276923179626465</v>
      </c>
      <c r="E356" s="0" t="n">
        <f aca="false">Loan_Sample!E336/(1+Inputs!$B$25/100)</f>
        <v>73.1526260375977</v>
      </c>
      <c r="F356" s="0" t="n">
        <f aca="false">Loan_Sample!H336-Inputs!$B$24/100</f>
        <v>0.393666505813599</v>
      </c>
      <c r="G356" s="0" t="n">
        <f aca="false">IF(ISNUMBER(C356),INDEX(Scorecard!$D$54:$D$61,SUMPRODUCT(--(Scorecard!$G$54:$G$60&lt;C356))+1),Scorecard!$D$62)</f>
        <v>0.489050497890326</v>
      </c>
      <c r="H356" s="0" t="n">
        <f aca="false">IF(ISNUMBER(D356),INDEX(Scorecard!$D$63:$D$68,SUMPRODUCT(--(Scorecard!$G$63:$G$67&lt;D356))+1),Scorecard!$D$69)</f>
        <v>0.322484508656054</v>
      </c>
      <c r="I356" s="0" t="n">
        <f aca="false">IF(ISNUMBER(E356),INDEX(Scorecard!$D$19:$D$26,SUMPRODUCT(--(Scorecard!$G$19:$G$25&lt;E356))+1),Scorecard!$D$27)</f>
        <v>-0.0341578513653732</v>
      </c>
      <c r="J356" s="0" t="n">
        <f aca="false">IF(ISNUMBER(F356),INDEX(Scorecard!$D$37:$D$44,SUMPRODUCT(--(Scorecard!$G$37:$G$43&lt;F356))+1),Scorecard!$D$45)</f>
        <v>-0.271229676926091</v>
      </c>
      <c r="K356" s="0" t="n">
        <f aca="false">Inputs!$B$10+Scorecard!$J$5*Loan_Sample!Y336+Scorecard!$J$6*Loan_Sample!Z336+Scorecard!$J$7*I356+Scorecard!$J$8*Loan_Sample!AB336+Scorecard!$J$9*J356+Scorecard!$J$10*Loan_Sample!AD336+Scorecard!$J$11*G356+Scorecard!$J$12*H356</f>
        <v>-5.7242927297284</v>
      </c>
      <c r="L356" s="0" t="n">
        <f aca="false">MIN(1-Inputs!$B$13,MAX(Inputs!$B$13,1/(1+EXP(-(Inputs!$B$11*K356+Inputs!$B$12)))))</f>
        <v>0.00273418048942305</v>
      </c>
      <c r="M356" s="0" t="n">
        <f aca="false">Loan_Sample!AH336*Inputs!$B$4*B356</f>
        <v>188.624780970373</v>
      </c>
      <c r="N356" s="0" t="n">
        <f aca="false">L356*Inputs!$B$4*B356</f>
        <v>188.624780970373</v>
      </c>
      <c r="O356" s="0" t="n">
        <f aca="false">Inputs!$B$37+Inputs!$B$38*MAX(Loan_Sample!H336-Inputs!$C$38,0)+Inputs!$B$39*MAX(Loan_Sample!H336-Inputs!$C$39,0)+Inputs!$B$40*MAX(Loan_Sample!H336-Inputs!$C$40,0)+Inputs!$B$41*MAX(Loan_Sample!H336-Inputs!$C$41,0)+Inputs!$B$42*Inputs!$B$14+Inputs!$B$43*MIN(Loan_Sample!I336/Inputs!$B$17,1)+Inputs!$B$44*MIN(Loan_Sample!E336,Inputs!$B$18)+Inputs!$B$45*Loan_Sample!C336</f>
        <v>-4.61805512742621</v>
      </c>
      <c r="P356" s="0" t="n">
        <f aca="false">MIN(1-Inputs!$B$13,MAX(Inputs!$B$13,1/(1+EXP(-(Inputs!$B$15*O356+Inputs!$B$16)))))</f>
        <v>0.00794135387222425</v>
      </c>
      <c r="Q356" s="0" t="n">
        <f aca="false">Inputs!$B$37+Inputs!$B$38*MAX(F356-Inputs!$C$38,0)+Inputs!$B$39*MAX(F356-Inputs!$C$39,0)+Inputs!$B$40*MAX(F356-Inputs!$C$40,0)+Inputs!$B$41*MAX(F356-Inputs!$C$41,0)+Inputs!$B$42*Inputs!$B$14+Inputs!$B$43*MIN(Loan_Sample!I336/Inputs!$B$17,1)+Inputs!$B$44*MIN(E356,Inputs!$B$18)+Inputs!$B$45*Loan_Sample!C336</f>
        <v>-4.61805512742621</v>
      </c>
      <c r="R356" s="0" t="n">
        <f aca="false">MIN(1-Inputs!$B$13,MAX(Inputs!$B$13,1/(1+EXP(-(Inputs!$B$15*Q356+Inputs!$B$16)))))</f>
        <v>0.00794135387222425</v>
      </c>
    </row>
    <row r="357" customFormat="false" ht="15" hidden="false" customHeight="false" outlineLevel="0" collapsed="false">
      <c r="A357" s="0" t="n">
        <f aca="false">Loan_Sample!A337</f>
        <v>9393</v>
      </c>
      <c r="B357" s="0" t="n">
        <f aca="false">Loan_Sample!U337</f>
        <v>211302.62</v>
      </c>
      <c r="C357" s="0" t="n">
        <f aca="false">Loan_Sample!K337+Inputs!$B$26</f>
        <v>4.09999990463257</v>
      </c>
      <c r="D357" s="0" t="n">
        <f aca="false">Loan_Sample!L337+Inputs!$B$26</f>
        <v>-0.208333492279053</v>
      </c>
      <c r="E357" s="0" t="n">
        <f aca="false">Loan_Sample!E337/(1+Inputs!$B$25/100)</f>
        <v>66.8622512817383</v>
      </c>
      <c r="F357" s="0" t="n">
        <f aca="false">Loan_Sample!H337-Inputs!$B$24/100</f>
        <v>-2.94933319091797</v>
      </c>
      <c r="G357" s="0" t="n">
        <f aca="false">IF(ISNUMBER(C357),INDEX(Scorecard!$D$54:$D$61,SUMPRODUCT(--(Scorecard!$G$54:$G$60&lt;C357))+1),Scorecard!$D$62)</f>
        <v>0.489050497890326</v>
      </c>
      <c r="H357" s="0" t="n">
        <f aca="false">IF(ISNUMBER(D357),INDEX(Scorecard!$D$63:$D$68,SUMPRODUCT(--(Scorecard!$G$63:$G$67&lt;D357))+1),Scorecard!$D$69)</f>
        <v>0.322484508656054</v>
      </c>
      <c r="I357" s="0" t="n">
        <f aca="false">IF(ISNUMBER(E357),INDEX(Scorecard!$D$19:$D$26,SUMPRODUCT(--(Scorecard!$G$19:$G$25&lt;E357))+1),Scorecard!$D$27)</f>
        <v>0.0530843085177338</v>
      </c>
      <c r="J357" s="0" t="n">
        <f aca="false">IF(ISNUMBER(F357),INDEX(Scorecard!$D$37:$D$44,SUMPRODUCT(--(Scorecard!$G$37:$G$43&lt;F357))+1),Scorecard!$D$45)</f>
        <v>1.35057635045042</v>
      </c>
      <c r="K357" s="0" t="n">
        <f aca="false">Inputs!$B$10+Scorecard!$J$5*Loan_Sample!Y337+Scorecard!$J$6*Loan_Sample!Z337+Scorecard!$J$7*I357+Scorecard!$J$8*Loan_Sample!AB337+Scorecard!$J$9*J357+Scorecard!$J$10*Loan_Sample!AD337+Scorecard!$J$11*G357+Scorecard!$J$12*H357</f>
        <v>-4.7981863411282</v>
      </c>
      <c r="L357" s="0" t="n">
        <f aca="false">MIN(1-Inputs!$B$13,MAX(Inputs!$B$13,1/(1+EXP(-(Inputs!$B$11*K357+Inputs!$B$12)))))</f>
        <v>0.00730519607128739</v>
      </c>
      <c r="M357" s="0" t="n">
        <f aca="false">Loan_Sample!AH337*Inputs!$B$4*B357</f>
        <v>540.262474316857</v>
      </c>
      <c r="N357" s="0" t="n">
        <f aca="false">L357*Inputs!$B$4*B357</f>
        <v>540.262474316857</v>
      </c>
      <c r="O357" s="0" t="n">
        <f aca="false">Inputs!$B$37+Inputs!$B$38*MAX(Loan_Sample!H337-Inputs!$C$38,0)+Inputs!$B$39*MAX(Loan_Sample!H337-Inputs!$C$39,0)+Inputs!$B$40*MAX(Loan_Sample!H337-Inputs!$C$40,0)+Inputs!$B$41*MAX(Loan_Sample!H337-Inputs!$C$41,0)+Inputs!$B$42*Inputs!$B$14+Inputs!$B$43*MIN(Loan_Sample!I337/Inputs!$B$17,1)+Inputs!$B$44*MIN(Loan_Sample!E337,Inputs!$B$18)+Inputs!$B$45*Loan_Sample!C337</f>
        <v>-5.62794938993418</v>
      </c>
      <c r="P357" s="0" t="n">
        <f aca="false">MIN(1-Inputs!$B$13,MAX(Inputs!$B$13,1/(1+EXP(-(Inputs!$B$15*O357+Inputs!$B$16)))))</f>
        <v>0.00253317666339546</v>
      </c>
      <c r="Q357" s="0" t="n">
        <f aca="false">Inputs!$B$37+Inputs!$B$38*MAX(F357-Inputs!$C$38,0)+Inputs!$B$39*MAX(F357-Inputs!$C$39,0)+Inputs!$B$40*MAX(F357-Inputs!$C$40,0)+Inputs!$B$41*MAX(F357-Inputs!$C$41,0)+Inputs!$B$42*Inputs!$B$14+Inputs!$B$43*MIN(Loan_Sample!I337/Inputs!$B$17,1)+Inputs!$B$44*MIN(E357,Inputs!$B$18)+Inputs!$B$45*Loan_Sample!C337</f>
        <v>-5.62794938993418</v>
      </c>
      <c r="R357" s="0" t="n">
        <f aca="false">MIN(1-Inputs!$B$13,MAX(Inputs!$B$13,1/(1+EXP(-(Inputs!$B$15*Q357+Inputs!$B$16)))))</f>
        <v>0.00253317666339546</v>
      </c>
    </row>
    <row r="358" customFormat="false" ht="15" hidden="false" customHeight="false" outlineLevel="0" collapsed="false">
      <c r="A358" s="0" t="n">
        <f aca="false">Loan_Sample!A338</f>
        <v>9442</v>
      </c>
      <c r="B358" s="0" t="n">
        <f aca="false">Loan_Sample!U338</f>
        <v>151726.2</v>
      </c>
      <c r="C358" s="0" t="n">
        <f aca="false">Loan_Sample!K338+Inputs!$B$26</f>
        <v>4.50833320617676</v>
      </c>
      <c r="D358" s="0" t="n">
        <f aca="false">Loan_Sample!L338+Inputs!$B$26</f>
        <v>-1.125</v>
      </c>
      <c r="E358" s="0" t="n">
        <f aca="false">Loan_Sample!E338/(1+Inputs!$B$25/100)</f>
        <v>80.1957092285156</v>
      </c>
      <c r="F358" s="0" t="n">
        <f aca="false">Loan_Sample!H338-Inputs!$B$24/100</f>
        <v>-2.01433300971985</v>
      </c>
      <c r="G358" s="0" t="n">
        <f aca="false">IF(ISNUMBER(C358),INDEX(Scorecard!$D$54:$D$61,SUMPRODUCT(--(Scorecard!$G$54:$G$60&lt;C358))+1),Scorecard!$D$62)</f>
        <v>0.409483001259379</v>
      </c>
      <c r="H358" s="0" t="n">
        <f aca="false">IF(ISNUMBER(D358),INDEX(Scorecard!$D$63:$D$68,SUMPRODUCT(--(Scorecard!$G$63:$G$67&lt;D358))+1),Scorecard!$D$69)</f>
        <v>-0.340582194386522</v>
      </c>
      <c r="I358" s="0" t="n">
        <f aca="false">IF(ISNUMBER(E358),INDEX(Scorecard!$D$19:$D$26,SUMPRODUCT(--(Scorecard!$G$19:$G$25&lt;E358))+1),Scorecard!$D$27)</f>
        <v>-0.0341578513653732</v>
      </c>
      <c r="J358" s="0" t="n">
        <f aca="false">IF(ISNUMBER(F358),INDEX(Scorecard!$D$37:$D$44,SUMPRODUCT(--(Scorecard!$G$37:$G$43&lt;F358))+1),Scorecard!$D$45)</f>
        <v>1.35057635045042</v>
      </c>
      <c r="K358" s="0" t="n">
        <f aca="false">Inputs!$B$10+Scorecard!$J$5*Loan_Sample!Y338+Scorecard!$J$6*Loan_Sample!Z338+Scorecard!$J$7*I358+Scorecard!$J$8*Loan_Sample!AB338+Scorecard!$J$9*J358+Scorecard!$J$10*Loan_Sample!AD338+Scorecard!$J$11*G358+Scorecard!$J$12*H358</f>
        <v>-5.73924537894457</v>
      </c>
      <c r="L358" s="0" t="n">
        <f aca="false">MIN(1-Inputs!$B$13,MAX(Inputs!$B$13,1/(1+EXP(-(Inputs!$B$11*K358+Inputs!$B$12)))))</f>
        <v>0.00269105565271362</v>
      </c>
      <c r="M358" s="0" t="n">
        <f aca="false">Loan_Sample!AH338*Inputs!$B$4*B358</f>
        <v>142.906276861165</v>
      </c>
      <c r="N358" s="0" t="n">
        <f aca="false">L358*Inputs!$B$4*B358</f>
        <v>142.906276861165</v>
      </c>
      <c r="O358" s="0" t="n">
        <f aca="false">Inputs!$B$37+Inputs!$B$38*MAX(Loan_Sample!H338-Inputs!$C$38,0)+Inputs!$B$39*MAX(Loan_Sample!H338-Inputs!$C$39,0)+Inputs!$B$40*MAX(Loan_Sample!H338-Inputs!$C$40,0)+Inputs!$B$41*MAX(Loan_Sample!H338-Inputs!$C$41,0)+Inputs!$B$42*Inputs!$B$14+Inputs!$B$43*MIN(Loan_Sample!I338/Inputs!$B$17,1)+Inputs!$B$44*MIN(Loan_Sample!E338,Inputs!$B$18)+Inputs!$B$45*Loan_Sample!C338</f>
        <v>-5.44522259397794</v>
      </c>
      <c r="P358" s="0" t="n">
        <f aca="false">MIN(1-Inputs!$B$13,MAX(Inputs!$B$13,1/(1+EXP(-(Inputs!$B$15*O358+Inputs!$B$16)))))</f>
        <v>0.00311619590769849</v>
      </c>
      <c r="Q358" s="0" t="n">
        <f aca="false">Inputs!$B$37+Inputs!$B$38*MAX(F358-Inputs!$C$38,0)+Inputs!$B$39*MAX(F358-Inputs!$C$39,0)+Inputs!$B$40*MAX(F358-Inputs!$C$40,0)+Inputs!$B$41*MAX(F358-Inputs!$C$41,0)+Inputs!$B$42*Inputs!$B$14+Inputs!$B$43*MIN(Loan_Sample!I338/Inputs!$B$17,1)+Inputs!$B$44*MIN(E358,Inputs!$B$18)+Inputs!$B$45*Loan_Sample!C338</f>
        <v>-5.44522259397794</v>
      </c>
      <c r="R358" s="0" t="n">
        <f aca="false">MIN(1-Inputs!$B$13,MAX(Inputs!$B$13,1/(1+EXP(-(Inputs!$B$15*Q358+Inputs!$B$16)))))</f>
        <v>0.00311619590769849</v>
      </c>
    </row>
    <row r="359" customFormat="false" ht="15" hidden="false" customHeight="false" outlineLevel="0" collapsed="false">
      <c r="A359" s="0" t="n">
        <f aca="false">Loan_Sample!A339</f>
        <v>9458</v>
      </c>
      <c r="B359" s="0" t="n">
        <f aca="false">Loan_Sample!U339</f>
        <v>284081.62</v>
      </c>
      <c r="C359" s="0" t="n">
        <f aca="false">Loan_Sample!K339+Inputs!$B$26</f>
        <v>4</v>
      </c>
      <c r="D359" s="0" t="n">
        <f aca="false">Loan_Sample!L339+Inputs!$B$26</f>
        <v>-0.208333492279053</v>
      </c>
      <c r="E359" s="0" t="n">
        <f aca="false">Loan_Sample!E339/(1+Inputs!$B$25/100)</f>
        <v>70.5871429443359</v>
      </c>
      <c r="F359" s="0" t="n">
        <f aca="false">Loan_Sample!H339-Inputs!$B$24/100</f>
        <v>-2.58033323287964</v>
      </c>
      <c r="G359" s="0" t="n">
        <f aca="false">IF(ISNUMBER(C359),INDEX(Scorecard!$D$54:$D$61,SUMPRODUCT(--(Scorecard!$G$54:$G$60&lt;C359))+1),Scorecard!$D$62)</f>
        <v>0.489050497890326</v>
      </c>
      <c r="H359" s="0" t="n">
        <f aca="false">IF(ISNUMBER(D359),INDEX(Scorecard!$D$63:$D$68,SUMPRODUCT(--(Scorecard!$G$63:$G$67&lt;D359))+1),Scorecard!$D$69)</f>
        <v>0.322484508656054</v>
      </c>
      <c r="I359" s="0" t="n">
        <f aca="false">IF(ISNUMBER(E359),INDEX(Scorecard!$D$19:$D$26,SUMPRODUCT(--(Scorecard!$G$19:$G$25&lt;E359))+1),Scorecard!$D$27)</f>
        <v>0.0530843085177338</v>
      </c>
      <c r="J359" s="0" t="n">
        <f aca="false">IF(ISNUMBER(F359),INDEX(Scorecard!$D$37:$D$44,SUMPRODUCT(--(Scorecard!$G$37:$G$43&lt;F359))+1),Scorecard!$D$45)</f>
        <v>1.35057635045042</v>
      </c>
      <c r="K359" s="0" t="n">
        <f aca="false">Inputs!$B$10+Scorecard!$J$5*Loan_Sample!Y339+Scorecard!$J$6*Loan_Sample!Z339+Scorecard!$J$7*I359+Scorecard!$J$8*Loan_Sample!AB339+Scorecard!$J$9*J359+Scorecard!$J$10*Loan_Sample!AD339+Scorecard!$J$11*G359+Scorecard!$J$12*H359</f>
        <v>-5.2058476250066</v>
      </c>
      <c r="L359" s="0" t="n">
        <f aca="false">MIN(1-Inputs!$B$13,MAX(Inputs!$B$13,1/(1+EXP(-(Inputs!$B$11*K359+Inputs!$B$12)))))</f>
        <v>0.00474240779533633</v>
      </c>
      <c r="M359" s="0" t="n">
        <f aca="false">Loan_Sample!AH339*Inputs!$B$4*B359</f>
        <v>471.53081121992</v>
      </c>
      <c r="N359" s="0" t="n">
        <f aca="false">L359*Inputs!$B$4*B359</f>
        <v>471.53081121992</v>
      </c>
      <c r="O359" s="0" t="n">
        <f aca="false">Inputs!$B$37+Inputs!$B$38*MAX(Loan_Sample!H339-Inputs!$C$38,0)+Inputs!$B$39*MAX(Loan_Sample!H339-Inputs!$C$39,0)+Inputs!$B$40*MAX(Loan_Sample!H339-Inputs!$C$40,0)+Inputs!$B$41*MAX(Loan_Sample!H339-Inputs!$C$41,0)+Inputs!$B$42*Inputs!$B$14+Inputs!$B$43*MIN(Loan_Sample!I339/Inputs!$B$17,1)+Inputs!$B$44*MIN(Loan_Sample!E339,Inputs!$B$18)+Inputs!$B$45*Loan_Sample!C339</f>
        <v>-5.6631426301349</v>
      </c>
      <c r="P359" s="0" t="n">
        <f aca="false">MIN(1-Inputs!$B$13,MAX(Inputs!$B$13,1/(1+EXP(-(Inputs!$B$15*O359+Inputs!$B$16)))))</f>
        <v>0.00243407264481097</v>
      </c>
      <c r="Q359" s="0" t="n">
        <f aca="false">Inputs!$B$37+Inputs!$B$38*MAX(F359-Inputs!$C$38,0)+Inputs!$B$39*MAX(F359-Inputs!$C$39,0)+Inputs!$B$40*MAX(F359-Inputs!$C$40,0)+Inputs!$B$41*MAX(F359-Inputs!$C$41,0)+Inputs!$B$42*Inputs!$B$14+Inputs!$B$43*MIN(Loan_Sample!I339/Inputs!$B$17,1)+Inputs!$B$44*MIN(E359,Inputs!$B$18)+Inputs!$B$45*Loan_Sample!C339</f>
        <v>-5.6631426301349</v>
      </c>
      <c r="R359" s="0" t="n">
        <f aca="false">MIN(1-Inputs!$B$13,MAX(Inputs!$B$13,1/(1+EXP(-(Inputs!$B$15*Q359+Inputs!$B$16)))))</f>
        <v>0.00243407264481097</v>
      </c>
    </row>
    <row r="360" customFormat="false" ht="15" hidden="false" customHeight="false" outlineLevel="0" collapsed="false">
      <c r="A360" s="0" t="n">
        <f aca="false">Loan_Sample!A340</f>
        <v>9499</v>
      </c>
      <c r="B360" s="0" t="n">
        <f aca="false">Loan_Sample!U340</f>
        <v>287212.1</v>
      </c>
      <c r="C360" s="0" t="n">
        <f aca="false">Loan_Sample!K340+Inputs!$B$26</f>
        <v>5.25833320617676</v>
      </c>
      <c r="D360" s="0" t="n">
        <f aca="false">Loan_Sample!L340+Inputs!$B$26</f>
        <v>-1.875</v>
      </c>
      <c r="E360" s="0" t="n">
        <f aca="false">Loan_Sample!E340/(1+Inputs!$B$25/100)</f>
        <v>72.5778656005859</v>
      </c>
      <c r="F360" s="0" t="n">
        <f aca="false">Loan_Sample!H340-Inputs!$B$24/100</f>
        <v>0.573333501815796</v>
      </c>
      <c r="G360" s="0" t="n">
        <f aca="false">IF(ISNUMBER(C360),INDEX(Scorecard!$D$54:$D$61,SUMPRODUCT(--(Scorecard!$G$54:$G$60&lt;C360))+1),Scorecard!$D$62)</f>
        <v>0.126303549215828</v>
      </c>
      <c r="H360" s="0" t="n">
        <f aca="false">IF(ISNUMBER(D360),INDEX(Scorecard!$D$63:$D$68,SUMPRODUCT(--(Scorecard!$G$63:$G$67&lt;D360))+1),Scorecard!$D$69)</f>
        <v>-0.340582194386522</v>
      </c>
      <c r="I360" s="0" t="n">
        <f aca="false">IF(ISNUMBER(E360),INDEX(Scorecard!$D$19:$D$26,SUMPRODUCT(--(Scorecard!$G$19:$G$25&lt;E360))+1),Scorecard!$D$27)</f>
        <v>-0.0341578513653732</v>
      </c>
      <c r="J360" s="0" t="n">
        <f aca="false">IF(ISNUMBER(F360),INDEX(Scorecard!$D$37:$D$44,SUMPRODUCT(--(Scorecard!$G$37:$G$43&lt;F360))+1),Scorecard!$D$45)</f>
        <v>-0.271229676926091</v>
      </c>
      <c r="K360" s="0" t="n">
        <f aca="false">Inputs!$B$10+Scorecard!$J$5*Loan_Sample!Y340+Scorecard!$J$6*Loan_Sample!Z340+Scorecard!$J$7*I360+Scorecard!$J$8*Loan_Sample!AB340+Scorecard!$J$9*J360+Scorecard!$J$10*Loan_Sample!AD340+Scorecard!$J$11*G360+Scorecard!$J$12*H360</f>
        <v>-2.64057002634305</v>
      </c>
      <c r="L360" s="0" t="n">
        <f aca="false">MIN(1-Inputs!$B$13,MAX(Inputs!$B$13,1/(1+EXP(-(Inputs!$B$11*K360+Inputs!$B$12)))))</f>
        <v>0.0683993063610014</v>
      </c>
      <c r="M360" s="0" t="n">
        <f aca="false">Loan_Sample!AH340*Inputs!$B$4*B360</f>
        <v>6875.7879464703</v>
      </c>
      <c r="N360" s="0" t="n">
        <f aca="false">L360*Inputs!$B$4*B360</f>
        <v>6875.7879464703</v>
      </c>
      <c r="O360" s="0" t="n">
        <f aca="false">Inputs!$B$37+Inputs!$B$38*MAX(Loan_Sample!H340-Inputs!$C$38,0)+Inputs!$B$39*MAX(Loan_Sample!H340-Inputs!$C$39,0)+Inputs!$B$40*MAX(Loan_Sample!H340-Inputs!$C$40,0)+Inputs!$B$41*MAX(Loan_Sample!H340-Inputs!$C$41,0)+Inputs!$B$42*Inputs!$B$14+Inputs!$B$43*MIN(Loan_Sample!I340/Inputs!$B$17,1)+Inputs!$B$44*MIN(Loan_Sample!E340,Inputs!$B$18)+Inputs!$B$45*Loan_Sample!C340</f>
        <v>-4.43348151919447</v>
      </c>
      <c r="P360" s="0" t="n">
        <f aca="false">MIN(1-Inputs!$B$13,MAX(Inputs!$B$13,1/(1+EXP(-(Inputs!$B$15*O360+Inputs!$B$16)))))</f>
        <v>0.00977721337349973</v>
      </c>
      <c r="Q360" s="0" t="n">
        <f aca="false">Inputs!$B$37+Inputs!$B$38*MAX(F360-Inputs!$C$38,0)+Inputs!$B$39*MAX(F360-Inputs!$C$39,0)+Inputs!$B$40*MAX(F360-Inputs!$C$40,0)+Inputs!$B$41*MAX(F360-Inputs!$C$41,0)+Inputs!$B$42*Inputs!$B$14+Inputs!$B$43*MIN(Loan_Sample!I340/Inputs!$B$17,1)+Inputs!$B$44*MIN(E360,Inputs!$B$18)+Inputs!$B$45*Loan_Sample!C340</f>
        <v>-4.43348151919447</v>
      </c>
      <c r="R360" s="0" t="n">
        <f aca="false">MIN(1-Inputs!$B$13,MAX(Inputs!$B$13,1/(1+EXP(-(Inputs!$B$15*Q360+Inputs!$B$16)))))</f>
        <v>0.00977721337349973</v>
      </c>
    </row>
    <row r="361" customFormat="false" ht="15" hidden="false" customHeight="false" outlineLevel="0" collapsed="false">
      <c r="A361" s="0" t="n">
        <f aca="false">Loan_Sample!A341</f>
        <v>9528</v>
      </c>
      <c r="B361" s="0" t="n">
        <f aca="false">Loan_Sample!U341</f>
        <v>258603.92</v>
      </c>
      <c r="C361" s="0" t="n">
        <f aca="false">Loan_Sample!K341+Inputs!$B$26</f>
        <v>7.13333320617676</v>
      </c>
      <c r="D361" s="0" t="n">
        <f aca="false">Loan_Sample!L341+Inputs!$B$26</f>
        <v>2.71025609970093</v>
      </c>
      <c r="E361" s="0" t="n">
        <f aca="false">Loan_Sample!E341/(1+Inputs!$B$25/100)</f>
        <v>78.6777420043945</v>
      </c>
      <c r="F361" s="0" t="n">
        <f aca="false">Loan_Sample!H341-Inputs!$B$24/100</f>
        <v>0.375333309173584</v>
      </c>
      <c r="G361" s="0" t="n">
        <f aca="false">IF(ISNUMBER(C361),INDEX(Scorecard!$D$54:$D$61,SUMPRODUCT(--(Scorecard!$G$54:$G$60&lt;C361))+1),Scorecard!$D$62)</f>
        <v>-0.541917179454542</v>
      </c>
      <c r="H361" s="0" t="n">
        <f aca="false">IF(ISNUMBER(D361),INDEX(Scorecard!$D$63:$D$68,SUMPRODUCT(--(Scorecard!$G$63:$G$67&lt;D361))+1),Scorecard!$D$69)</f>
        <v>0.322484508656054</v>
      </c>
      <c r="I361" s="0" t="n">
        <f aca="false">IF(ISNUMBER(E361),INDEX(Scorecard!$D$19:$D$26,SUMPRODUCT(--(Scorecard!$G$19:$G$25&lt;E361))+1),Scorecard!$D$27)</f>
        <v>-0.0341578513653732</v>
      </c>
      <c r="J361" s="0" t="n">
        <f aca="false">IF(ISNUMBER(F361),INDEX(Scorecard!$D$37:$D$44,SUMPRODUCT(--(Scorecard!$G$37:$G$43&lt;F361))+1),Scorecard!$D$45)</f>
        <v>-0.0679520129233634</v>
      </c>
      <c r="K361" s="0" t="n">
        <f aca="false">Inputs!$B$10+Scorecard!$J$5*Loan_Sample!Y341+Scorecard!$J$6*Loan_Sample!Z341+Scorecard!$J$7*I361+Scorecard!$J$8*Loan_Sample!AB341+Scorecard!$J$9*J361+Scorecard!$J$10*Loan_Sample!AD341+Scorecard!$J$11*G361+Scorecard!$J$12*H361</f>
        <v>-5.64489358971524</v>
      </c>
      <c r="L361" s="0" t="n">
        <f aca="false">MIN(1-Inputs!$B$13,MAX(Inputs!$B$13,1/(1+EXP(-(Inputs!$B$11*K361+Inputs!$B$12)))))</f>
        <v>0.0029749877614524</v>
      </c>
      <c r="M361" s="0" t="n">
        <f aca="false">Loan_Sample!AH341*Inputs!$B$4*B361</f>
        <v>269.270223972266</v>
      </c>
      <c r="N361" s="0" t="n">
        <f aca="false">L361*Inputs!$B$4*B361</f>
        <v>269.270223972266</v>
      </c>
      <c r="O361" s="0" t="n">
        <f aca="false">Inputs!$B$37+Inputs!$B$38*MAX(Loan_Sample!H341-Inputs!$C$38,0)+Inputs!$B$39*MAX(Loan_Sample!H341-Inputs!$C$39,0)+Inputs!$B$40*MAX(Loan_Sample!H341-Inputs!$C$40,0)+Inputs!$B$41*MAX(Loan_Sample!H341-Inputs!$C$41,0)+Inputs!$B$42*Inputs!$B$14+Inputs!$B$43*MIN(Loan_Sample!I341/Inputs!$B$17,1)+Inputs!$B$44*MIN(Loan_Sample!E341,Inputs!$B$18)+Inputs!$B$45*Loan_Sample!C341</f>
        <v>-4.95001838810867</v>
      </c>
      <c r="P361" s="0" t="n">
        <f aca="false">MIN(1-Inputs!$B$13,MAX(Inputs!$B$13,1/(1+EXP(-(Inputs!$B$15*O361+Inputs!$B$16)))))</f>
        <v>0.00545868457259384</v>
      </c>
      <c r="Q361" s="0" t="n">
        <f aca="false">Inputs!$B$37+Inputs!$B$38*MAX(F361-Inputs!$C$38,0)+Inputs!$B$39*MAX(F361-Inputs!$C$39,0)+Inputs!$B$40*MAX(F361-Inputs!$C$40,0)+Inputs!$B$41*MAX(F361-Inputs!$C$41,0)+Inputs!$B$42*Inputs!$B$14+Inputs!$B$43*MIN(Loan_Sample!I341/Inputs!$B$17,1)+Inputs!$B$44*MIN(E361,Inputs!$B$18)+Inputs!$B$45*Loan_Sample!C341</f>
        <v>-4.95001838810867</v>
      </c>
      <c r="R361" s="0" t="n">
        <f aca="false">MIN(1-Inputs!$B$13,MAX(Inputs!$B$13,1/(1+EXP(-(Inputs!$B$15*Q361+Inputs!$B$16)))))</f>
        <v>0.00545868457259384</v>
      </c>
    </row>
    <row r="362" customFormat="false" ht="15" hidden="false" customHeight="false" outlineLevel="0" collapsed="false">
      <c r="A362" s="0" t="n">
        <f aca="false">Loan_Sample!A342</f>
        <v>9558</v>
      </c>
      <c r="B362" s="0" t="n">
        <f aca="false">Loan_Sample!U342</f>
        <v>185329.84</v>
      </c>
      <c r="C362" s="0" t="n">
        <f aca="false">Loan_Sample!K342+Inputs!$B$26</f>
        <v>8.53333377838135</v>
      </c>
      <c r="D362" s="0" t="n">
        <f aca="false">Loan_Sample!L342+Inputs!$B$26</f>
        <v>5.07179546356201</v>
      </c>
      <c r="E362" s="0" t="n">
        <f aca="false">Loan_Sample!E342/(1+Inputs!$B$25/100)</f>
        <v>39.3544578552246</v>
      </c>
      <c r="F362" s="0" t="n">
        <f aca="false">Loan_Sample!H342-Inputs!$B$24/100</f>
        <v>0.785666704177856</v>
      </c>
      <c r="G362" s="0" t="n">
        <f aca="false">IF(ISNUMBER(C362),INDEX(Scorecard!$D$54:$D$61,SUMPRODUCT(--(Scorecard!$G$54:$G$60&lt;C362))+1),Scorecard!$D$62)</f>
        <v>-0.541917179454542</v>
      </c>
      <c r="H362" s="0" t="n">
        <f aca="false">IF(ISNUMBER(D362),INDEX(Scorecard!$D$63:$D$68,SUMPRODUCT(--(Scorecard!$G$63:$G$67&lt;D362))+1),Scorecard!$D$69)</f>
        <v>0.322484508656054</v>
      </c>
      <c r="I362" s="0" t="n">
        <f aca="false">IF(ISNUMBER(E362),INDEX(Scorecard!$D$19:$D$26,SUMPRODUCT(--(Scorecard!$G$19:$G$25&lt;E362))+1),Scorecard!$D$27)</f>
        <v>0.57899015159425</v>
      </c>
      <c r="J362" s="0" t="n">
        <f aca="false">IF(ISNUMBER(F362),INDEX(Scorecard!$D$37:$D$44,SUMPRODUCT(--(Scorecard!$G$37:$G$43&lt;F362))+1),Scorecard!$D$45)</f>
        <v>-0.569454719285959</v>
      </c>
      <c r="K362" s="0" t="n">
        <f aca="false">Inputs!$B$10+Scorecard!$J$5*Loan_Sample!Y342+Scorecard!$J$6*Loan_Sample!Z342+Scorecard!$J$7*I362+Scorecard!$J$8*Loan_Sample!AB342+Scorecard!$J$9*J362+Scorecard!$J$10*Loan_Sample!AD342+Scorecard!$J$11*G362+Scorecard!$J$12*H362</f>
        <v>-4.65007051237093</v>
      </c>
      <c r="L362" s="0" t="n">
        <f aca="false">MIN(1-Inputs!$B$13,MAX(Inputs!$B$13,1/(1+EXP(-(Inputs!$B$11*K362+Inputs!$B$12)))))</f>
        <v>0.00854415568586803</v>
      </c>
      <c r="M362" s="0" t="n">
        <f aca="false">Loan_Sample!AH342*Inputs!$B$4*B362</f>
        <v>554.220452168954</v>
      </c>
      <c r="N362" s="0" t="n">
        <f aca="false">L362*Inputs!$B$4*B362</f>
        <v>554.220452168954</v>
      </c>
      <c r="O362" s="0" t="n">
        <f aca="false">Inputs!$B$37+Inputs!$B$38*MAX(Loan_Sample!H342-Inputs!$C$38,0)+Inputs!$B$39*MAX(Loan_Sample!H342-Inputs!$C$39,0)+Inputs!$B$40*MAX(Loan_Sample!H342-Inputs!$C$40,0)+Inputs!$B$41*MAX(Loan_Sample!H342-Inputs!$C$41,0)+Inputs!$B$42*Inputs!$B$14+Inputs!$B$43*MIN(Loan_Sample!I342/Inputs!$B$17,1)+Inputs!$B$44*MIN(Loan_Sample!E342,Inputs!$B$18)+Inputs!$B$45*Loan_Sample!C342</f>
        <v>-3.53364599188509</v>
      </c>
      <c r="P362" s="0" t="n">
        <f aca="false">MIN(1-Inputs!$B$13,MAX(Inputs!$B$13,1/(1+EXP(-(Inputs!$B$15*O362+Inputs!$B$16)))))</f>
        <v>0.0267282122156336</v>
      </c>
      <c r="Q362" s="0" t="n">
        <f aca="false">Inputs!$B$37+Inputs!$B$38*MAX(F362-Inputs!$C$38,0)+Inputs!$B$39*MAX(F362-Inputs!$C$39,0)+Inputs!$B$40*MAX(F362-Inputs!$C$40,0)+Inputs!$B$41*MAX(F362-Inputs!$C$41,0)+Inputs!$B$42*Inputs!$B$14+Inputs!$B$43*MIN(Loan_Sample!I342/Inputs!$B$17,1)+Inputs!$B$44*MIN(E362,Inputs!$B$18)+Inputs!$B$45*Loan_Sample!C342</f>
        <v>-3.53364599188509</v>
      </c>
      <c r="R362" s="0" t="n">
        <f aca="false">MIN(1-Inputs!$B$13,MAX(Inputs!$B$13,1/(1+EXP(-(Inputs!$B$15*Q362+Inputs!$B$16)))))</f>
        <v>0.0267282122156336</v>
      </c>
    </row>
    <row r="363" customFormat="false" ht="15" hidden="false" customHeight="false" outlineLevel="0" collapsed="false">
      <c r="A363" s="0" t="n">
        <f aca="false">Loan_Sample!A343</f>
        <v>9565</v>
      </c>
      <c r="B363" s="0" t="n">
        <f aca="false">Loan_Sample!U343</f>
        <v>141430.25</v>
      </c>
      <c r="C363" s="0" t="n">
        <f aca="false">Loan_Sample!K343+Inputs!$B$26</f>
        <v>5.00833320617676</v>
      </c>
      <c r="D363" s="0" t="n">
        <f aca="false">Loan_Sample!L343+Inputs!$B$26</f>
        <v>-1.125</v>
      </c>
      <c r="E363" s="0" t="n">
        <f aca="false">Loan_Sample!E343/(1+Inputs!$B$25/100)</f>
        <v>71.7158279418945</v>
      </c>
      <c r="F363" s="0" t="n">
        <f aca="false">Loan_Sample!H343-Inputs!$B$24/100</f>
        <v>-2.65333318710327</v>
      </c>
      <c r="G363" s="0" t="n">
        <f aca="false">IF(ISNUMBER(C363),INDEX(Scorecard!$D$54:$D$61,SUMPRODUCT(--(Scorecard!$G$54:$G$60&lt;C363))+1),Scorecard!$D$62)</f>
        <v>0.214429354789033</v>
      </c>
      <c r="H363" s="0" t="n">
        <f aca="false">IF(ISNUMBER(D363),INDEX(Scorecard!$D$63:$D$68,SUMPRODUCT(--(Scorecard!$G$63:$G$67&lt;D363))+1),Scorecard!$D$69)</f>
        <v>-0.340582194386522</v>
      </c>
      <c r="I363" s="0" t="n">
        <f aca="false">IF(ISNUMBER(E363),INDEX(Scorecard!$D$19:$D$26,SUMPRODUCT(--(Scorecard!$G$19:$G$25&lt;E363))+1),Scorecard!$D$27)</f>
        <v>0.0530843085177338</v>
      </c>
      <c r="J363" s="0" t="n">
        <f aca="false">IF(ISNUMBER(F363),INDEX(Scorecard!$D$37:$D$44,SUMPRODUCT(--(Scorecard!$G$37:$G$43&lt;F363))+1),Scorecard!$D$45)</f>
        <v>1.35057635045042</v>
      </c>
      <c r="K363" s="0" t="n">
        <f aca="false">Inputs!$B$10+Scorecard!$J$5*Loan_Sample!Y343+Scorecard!$J$6*Loan_Sample!Z343+Scorecard!$J$7*I363+Scorecard!$J$8*Loan_Sample!AB343+Scorecard!$J$9*J363+Scorecard!$J$10*Loan_Sample!AD343+Scorecard!$J$11*G363+Scorecard!$J$12*H363</f>
        <v>-5.18265817142538</v>
      </c>
      <c r="L363" s="0" t="n">
        <f aca="false">MIN(1-Inputs!$B$13,MAX(Inputs!$B$13,1/(1+EXP(-(Inputs!$B$11*K363+Inputs!$B$12)))))</f>
        <v>0.00486053839339175</v>
      </c>
      <c r="M363" s="0" t="n">
        <f aca="false">Loan_Sample!AH343*Inputs!$B$4*B363</f>
        <v>240.599506039198</v>
      </c>
      <c r="N363" s="0" t="n">
        <f aca="false">L363*Inputs!$B$4*B363</f>
        <v>240.599506039198</v>
      </c>
      <c r="O363" s="0" t="n">
        <f aca="false">Inputs!$B$37+Inputs!$B$38*MAX(Loan_Sample!H343-Inputs!$C$38,0)+Inputs!$B$39*MAX(Loan_Sample!H343-Inputs!$C$39,0)+Inputs!$B$40*MAX(Loan_Sample!H343-Inputs!$C$40,0)+Inputs!$B$41*MAX(Loan_Sample!H343-Inputs!$C$41,0)+Inputs!$B$42*Inputs!$B$14+Inputs!$B$43*MIN(Loan_Sample!I343/Inputs!$B$17,1)+Inputs!$B$44*MIN(Loan_Sample!E343,Inputs!$B$18)+Inputs!$B$45*Loan_Sample!C343</f>
        <v>-5.85220926887312</v>
      </c>
      <c r="P363" s="0" t="n">
        <f aca="false">MIN(1-Inputs!$B$13,MAX(Inputs!$B$13,1/(1+EXP(-(Inputs!$B$15*O363+Inputs!$B$16)))))</f>
        <v>0.00196424122922856</v>
      </c>
      <c r="Q363" s="0" t="n">
        <f aca="false">Inputs!$B$37+Inputs!$B$38*MAX(F363-Inputs!$C$38,0)+Inputs!$B$39*MAX(F363-Inputs!$C$39,0)+Inputs!$B$40*MAX(F363-Inputs!$C$40,0)+Inputs!$B$41*MAX(F363-Inputs!$C$41,0)+Inputs!$B$42*Inputs!$B$14+Inputs!$B$43*MIN(Loan_Sample!I343/Inputs!$B$17,1)+Inputs!$B$44*MIN(E363,Inputs!$B$18)+Inputs!$B$45*Loan_Sample!C343</f>
        <v>-5.85220926887312</v>
      </c>
      <c r="R363" s="0" t="n">
        <f aca="false">MIN(1-Inputs!$B$13,MAX(Inputs!$B$13,1/(1+EXP(-(Inputs!$B$15*Q363+Inputs!$B$16)))))</f>
        <v>0.00196424122922856</v>
      </c>
    </row>
    <row r="364" customFormat="false" ht="15" hidden="false" customHeight="false" outlineLevel="0" collapsed="false">
      <c r="A364" s="0" t="n">
        <f aca="false">Loan_Sample!A344</f>
        <v>9568</v>
      </c>
      <c r="B364" s="0" t="n">
        <f aca="false">Loan_Sample!U344</f>
        <v>278246.44</v>
      </c>
      <c r="C364" s="0" t="n">
        <f aca="false">Loan_Sample!K344+Inputs!$B$26</f>
        <v>5.00833320617676</v>
      </c>
      <c r="D364" s="0" t="n">
        <f aca="false">Loan_Sample!L344+Inputs!$B$26</f>
        <v>-1.125</v>
      </c>
      <c r="E364" s="0" t="n">
        <f aca="false">Loan_Sample!E344/(1+Inputs!$B$25/100)</f>
        <v>64.0911865234375</v>
      </c>
      <c r="F364" s="0" t="n">
        <f aca="false">Loan_Sample!H344-Inputs!$B$24/100</f>
        <v>-1.92933320999146</v>
      </c>
      <c r="G364" s="0" t="n">
        <f aca="false">IF(ISNUMBER(C364),INDEX(Scorecard!$D$54:$D$61,SUMPRODUCT(--(Scorecard!$G$54:$G$60&lt;C364))+1),Scorecard!$D$62)</f>
        <v>0.214429354789033</v>
      </c>
      <c r="H364" s="0" t="n">
        <f aca="false">IF(ISNUMBER(D364),INDEX(Scorecard!$D$63:$D$68,SUMPRODUCT(--(Scorecard!$G$63:$G$67&lt;D364))+1),Scorecard!$D$69)</f>
        <v>-0.340582194386522</v>
      </c>
      <c r="I364" s="0" t="n">
        <f aca="false">IF(ISNUMBER(E364),INDEX(Scorecard!$D$19:$D$26,SUMPRODUCT(--(Scorecard!$G$19:$G$25&lt;E364))+1),Scorecard!$D$27)</f>
        <v>0.233621608745691</v>
      </c>
      <c r="J364" s="0" t="n">
        <f aca="false">IF(ISNUMBER(F364),INDEX(Scorecard!$D$37:$D$44,SUMPRODUCT(--(Scorecard!$G$37:$G$43&lt;F364))+1),Scorecard!$D$45)</f>
        <v>1.35057635045042</v>
      </c>
      <c r="K364" s="0" t="n">
        <f aca="false">Inputs!$B$10+Scorecard!$J$5*Loan_Sample!Y344+Scorecard!$J$6*Loan_Sample!Z344+Scorecard!$J$7*I364+Scorecard!$J$8*Loan_Sample!AB344+Scorecard!$J$9*J364+Scorecard!$J$10*Loan_Sample!AD344+Scorecard!$J$11*G364+Scorecard!$J$12*H364</f>
        <v>-5.69315525243188</v>
      </c>
      <c r="L364" s="0" t="n">
        <f aca="false">MIN(1-Inputs!$B$13,MAX(Inputs!$B$13,1/(1+EXP(-(Inputs!$B$11*K364+Inputs!$B$12)))))</f>
        <v>0.00282620836681829</v>
      </c>
      <c r="M364" s="0" t="n">
        <f aca="false">Loan_Sample!AH344*Inputs!$B$4*B364</f>
        <v>275.233845867891</v>
      </c>
      <c r="N364" s="0" t="n">
        <f aca="false">L364*Inputs!$B$4*B364</f>
        <v>275.233845867891</v>
      </c>
      <c r="O364" s="0" t="n">
        <f aca="false">Inputs!$B$37+Inputs!$B$38*MAX(Loan_Sample!H344-Inputs!$C$38,0)+Inputs!$B$39*MAX(Loan_Sample!H344-Inputs!$C$39,0)+Inputs!$B$40*MAX(Loan_Sample!H344-Inputs!$C$40,0)+Inputs!$B$41*MAX(Loan_Sample!H344-Inputs!$C$41,0)+Inputs!$B$42*Inputs!$B$14+Inputs!$B$43*MIN(Loan_Sample!I344/Inputs!$B$17,1)+Inputs!$B$44*MIN(Loan_Sample!E344,Inputs!$B$18)+Inputs!$B$45*Loan_Sample!C344</f>
        <v>-5.47950969648312</v>
      </c>
      <c r="P364" s="0" t="n">
        <f aca="false">MIN(1-Inputs!$B$13,MAX(Inputs!$B$13,1/(1+EXP(-(Inputs!$B$15*O364+Inputs!$B$16)))))</f>
        <v>0.00299742804161289</v>
      </c>
      <c r="Q364" s="0" t="n">
        <f aca="false">Inputs!$B$37+Inputs!$B$38*MAX(F364-Inputs!$C$38,0)+Inputs!$B$39*MAX(F364-Inputs!$C$39,0)+Inputs!$B$40*MAX(F364-Inputs!$C$40,0)+Inputs!$B$41*MAX(F364-Inputs!$C$41,0)+Inputs!$B$42*Inputs!$B$14+Inputs!$B$43*MIN(Loan_Sample!I344/Inputs!$B$17,1)+Inputs!$B$44*MIN(E364,Inputs!$B$18)+Inputs!$B$45*Loan_Sample!C344</f>
        <v>-5.47950969648312</v>
      </c>
      <c r="R364" s="0" t="n">
        <f aca="false">MIN(1-Inputs!$B$13,MAX(Inputs!$B$13,1/(1+EXP(-(Inputs!$B$15*Q364+Inputs!$B$16)))))</f>
        <v>0.00299742804161289</v>
      </c>
    </row>
    <row r="365" customFormat="false" ht="15" hidden="false" customHeight="false" outlineLevel="0" collapsed="false">
      <c r="A365" s="0" t="n">
        <f aca="false">Loan_Sample!A345</f>
        <v>9574</v>
      </c>
      <c r="B365" s="0" t="n">
        <f aca="false">Loan_Sample!U345</f>
        <v>160967.38</v>
      </c>
      <c r="C365" s="0" t="n">
        <f aca="false">Loan_Sample!K345+Inputs!$B$26</f>
        <v>3.72307682037354</v>
      </c>
      <c r="D365" s="0" t="n">
        <f aca="false">Loan_Sample!L345+Inputs!$B$26</f>
        <v>-0.276923179626465</v>
      </c>
      <c r="E365" s="0" t="n">
        <f aca="false">Loan_Sample!E345/(1+Inputs!$B$25/100)</f>
        <v>44.2485466003418</v>
      </c>
      <c r="F365" s="0" t="n">
        <f aca="false">Loan_Sample!H345-Inputs!$B$24/100</f>
        <v>0.31166672706604</v>
      </c>
      <c r="G365" s="0" t="n">
        <f aca="false">IF(ISNUMBER(C365),INDEX(Scorecard!$D$54:$D$61,SUMPRODUCT(--(Scorecard!$G$54:$G$60&lt;C365))+1),Scorecard!$D$62)</f>
        <v>0.489050497890326</v>
      </c>
      <c r="H365" s="0" t="n">
        <f aca="false">IF(ISNUMBER(D365),INDEX(Scorecard!$D$63:$D$68,SUMPRODUCT(--(Scorecard!$G$63:$G$67&lt;D365))+1),Scorecard!$D$69)</f>
        <v>0.322484508656054</v>
      </c>
      <c r="I365" s="0" t="n">
        <f aca="false">IF(ISNUMBER(E365),INDEX(Scorecard!$D$19:$D$26,SUMPRODUCT(--(Scorecard!$G$19:$G$25&lt;E365))+1),Scorecard!$D$27)</f>
        <v>0.57899015159425</v>
      </c>
      <c r="J365" s="0" t="n">
        <f aca="false">IF(ISNUMBER(F365),INDEX(Scorecard!$D$37:$D$44,SUMPRODUCT(--(Scorecard!$G$37:$G$43&lt;F365))+1),Scorecard!$D$45)</f>
        <v>-0.0679520129233634</v>
      </c>
      <c r="K365" s="0" t="n">
        <f aca="false">Inputs!$B$10+Scorecard!$J$5*Loan_Sample!Y345+Scorecard!$J$6*Loan_Sample!Z345+Scorecard!$J$7*I365+Scorecard!$J$8*Loan_Sample!AB345+Scorecard!$J$9*J365+Scorecard!$J$10*Loan_Sample!AD345+Scorecard!$J$11*G365+Scorecard!$J$12*H365</f>
        <v>-4.77282598507601</v>
      </c>
      <c r="L365" s="0" t="n">
        <f aca="false">MIN(1-Inputs!$B$13,MAX(Inputs!$B$13,1/(1+EXP(-(Inputs!$B$11*K365+Inputs!$B$12)))))</f>
        <v>0.00750390154074024</v>
      </c>
      <c r="M365" s="0" t="n">
        <f aca="false">Loan_Sample!AH345*Inputs!$B$4*B365</f>
        <v>422.759179776822</v>
      </c>
      <c r="N365" s="0" t="n">
        <f aca="false">L365*Inputs!$B$4*B365</f>
        <v>422.759179776822</v>
      </c>
      <c r="O365" s="0" t="n">
        <f aca="false">Inputs!$B$37+Inputs!$B$38*MAX(Loan_Sample!H345-Inputs!$C$38,0)+Inputs!$B$39*MAX(Loan_Sample!H345-Inputs!$C$39,0)+Inputs!$B$40*MAX(Loan_Sample!H345-Inputs!$C$40,0)+Inputs!$B$41*MAX(Loan_Sample!H345-Inputs!$C$41,0)+Inputs!$B$42*Inputs!$B$14+Inputs!$B$43*MIN(Loan_Sample!I345/Inputs!$B$17,1)+Inputs!$B$44*MIN(Loan_Sample!E345,Inputs!$B$18)+Inputs!$B$45*Loan_Sample!C345</f>
        <v>-4.65344245872429</v>
      </c>
      <c r="P365" s="0" t="n">
        <f aca="false">MIN(1-Inputs!$B$13,MAX(Inputs!$B$13,1/(1+EXP(-(Inputs!$B$15*O365+Inputs!$B$16)))))</f>
        <v>0.00763061681244588</v>
      </c>
      <c r="Q365" s="0" t="n">
        <f aca="false">Inputs!$B$37+Inputs!$B$38*MAX(F365-Inputs!$C$38,0)+Inputs!$B$39*MAX(F365-Inputs!$C$39,0)+Inputs!$B$40*MAX(F365-Inputs!$C$40,0)+Inputs!$B$41*MAX(F365-Inputs!$C$41,0)+Inputs!$B$42*Inputs!$B$14+Inputs!$B$43*MIN(Loan_Sample!I345/Inputs!$B$17,1)+Inputs!$B$44*MIN(E365,Inputs!$B$18)+Inputs!$B$45*Loan_Sample!C345</f>
        <v>-4.65344245872429</v>
      </c>
      <c r="R365" s="0" t="n">
        <f aca="false">MIN(1-Inputs!$B$13,MAX(Inputs!$B$13,1/(1+EXP(-(Inputs!$B$15*Q365+Inputs!$B$16)))))</f>
        <v>0.00763061681244588</v>
      </c>
    </row>
    <row r="366" customFormat="false" ht="15" hidden="false" customHeight="false" outlineLevel="0" collapsed="false">
      <c r="A366" s="0" t="n">
        <f aca="false">Loan_Sample!A346</f>
        <v>9582</v>
      </c>
      <c r="B366" s="0" t="n">
        <f aca="false">Loan_Sample!U346</f>
        <v>362447.78</v>
      </c>
      <c r="C366" s="0" t="n">
        <f aca="false">Loan_Sample!K346+Inputs!$B$26</f>
        <v>4.60833311080933</v>
      </c>
      <c r="D366" s="0" t="n">
        <f aca="false">Loan_Sample!L346+Inputs!$B$26</f>
        <v>-1.125</v>
      </c>
      <c r="E366" s="0" t="n">
        <f aca="false">Loan_Sample!E346/(1+Inputs!$B$25/100)</f>
        <v>75.8734130859375</v>
      </c>
      <c r="F366" s="0" t="n">
        <f aca="false">Loan_Sample!H346-Inputs!$B$24/100</f>
        <v>-2.33833312988281</v>
      </c>
      <c r="G366" s="0" t="n">
        <f aca="false">IF(ISNUMBER(C366),INDEX(Scorecard!$D$54:$D$61,SUMPRODUCT(--(Scorecard!$G$54:$G$60&lt;C366))+1),Scorecard!$D$62)</f>
        <v>0.409483001259379</v>
      </c>
      <c r="H366" s="0" t="n">
        <f aca="false">IF(ISNUMBER(D366),INDEX(Scorecard!$D$63:$D$68,SUMPRODUCT(--(Scorecard!$G$63:$G$67&lt;D366))+1),Scorecard!$D$69)</f>
        <v>-0.340582194386522</v>
      </c>
      <c r="I366" s="0" t="n">
        <f aca="false">IF(ISNUMBER(E366),INDEX(Scorecard!$D$19:$D$26,SUMPRODUCT(--(Scorecard!$G$19:$G$25&lt;E366))+1),Scorecard!$D$27)</f>
        <v>-0.0341578513653732</v>
      </c>
      <c r="J366" s="0" t="n">
        <f aca="false">IF(ISNUMBER(F366),INDEX(Scorecard!$D$37:$D$44,SUMPRODUCT(--(Scorecard!$G$37:$G$43&lt;F366))+1),Scorecard!$D$45)</f>
        <v>1.35057635045042</v>
      </c>
      <c r="K366" s="0" t="n">
        <f aca="false">Inputs!$B$10+Scorecard!$J$5*Loan_Sample!Y346+Scorecard!$J$6*Loan_Sample!Z346+Scorecard!$J$7*I366+Scorecard!$J$8*Loan_Sample!AB346+Scorecard!$J$9*J366+Scorecard!$J$10*Loan_Sample!AD346+Scorecard!$J$11*G366+Scorecard!$J$12*H366</f>
        <v>-5.01007643615224</v>
      </c>
      <c r="L366" s="0" t="n">
        <f aca="false">MIN(1-Inputs!$B$13,MAX(Inputs!$B$13,1/(1+EXP(-(Inputs!$B$11*K366+Inputs!$B$12)))))</f>
        <v>0.00583667970545986</v>
      </c>
      <c r="M366" s="0" t="n">
        <f aca="false">Loan_Sample!AH346*Inputs!$B$4*B366</f>
        <v>740.422060635243</v>
      </c>
      <c r="N366" s="0" t="n">
        <f aca="false">L366*Inputs!$B$4*B366</f>
        <v>740.422060635243</v>
      </c>
      <c r="O366" s="0" t="n">
        <f aca="false">Inputs!$B$37+Inputs!$B$38*MAX(Loan_Sample!H346-Inputs!$C$38,0)+Inputs!$B$39*MAX(Loan_Sample!H346-Inputs!$C$39,0)+Inputs!$B$40*MAX(Loan_Sample!H346-Inputs!$C$40,0)+Inputs!$B$41*MAX(Loan_Sample!H346-Inputs!$C$41,0)+Inputs!$B$42*Inputs!$B$14+Inputs!$B$43*MIN(Loan_Sample!I346/Inputs!$B$17,1)+Inputs!$B$44*MIN(Loan_Sample!E346,Inputs!$B$18)+Inputs!$B$45*Loan_Sample!C346</f>
        <v>-6.05459898815301</v>
      </c>
      <c r="P366" s="0" t="n">
        <f aca="false">MIN(1-Inputs!$B$13,MAX(Inputs!$B$13,1/(1+EXP(-(Inputs!$B$15*O366+Inputs!$B$16)))))</f>
        <v>0.00156116677830418</v>
      </c>
      <c r="Q366" s="0" t="n">
        <f aca="false">Inputs!$B$37+Inputs!$B$38*MAX(F366-Inputs!$C$38,0)+Inputs!$B$39*MAX(F366-Inputs!$C$39,0)+Inputs!$B$40*MAX(F366-Inputs!$C$40,0)+Inputs!$B$41*MAX(F366-Inputs!$C$41,0)+Inputs!$B$42*Inputs!$B$14+Inputs!$B$43*MIN(Loan_Sample!I346/Inputs!$B$17,1)+Inputs!$B$44*MIN(E366,Inputs!$B$18)+Inputs!$B$45*Loan_Sample!C346</f>
        <v>-6.05459898815301</v>
      </c>
      <c r="R366" s="0" t="n">
        <f aca="false">MIN(1-Inputs!$B$13,MAX(Inputs!$B$13,1/(1+EXP(-(Inputs!$B$15*Q366+Inputs!$B$16)))))</f>
        <v>0.00156116677830418</v>
      </c>
    </row>
    <row r="367" customFormat="false" ht="15" hidden="false" customHeight="false" outlineLevel="0" collapsed="false">
      <c r="A367" s="0" t="n">
        <f aca="false">Loan_Sample!A347</f>
        <v>9608</v>
      </c>
      <c r="B367" s="0" t="n">
        <f aca="false">Loan_Sample!U347</f>
        <v>122905.766</v>
      </c>
      <c r="C367" s="0" t="n">
        <f aca="false">Loan_Sample!K347+Inputs!$B$26</f>
        <v>4.60833311080933</v>
      </c>
      <c r="D367" s="0" t="n">
        <f aca="false">Loan_Sample!L347+Inputs!$B$26</f>
        <v>-1.125</v>
      </c>
      <c r="E367" s="0" t="n">
        <f aca="false">Loan_Sample!E347/(1+Inputs!$B$25/100)</f>
        <v>68.4292602539063</v>
      </c>
      <c r="F367" s="0" t="n">
        <f aca="false">Loan_Sample!H347-Inputs!$B$24/100</f>
        <v>-2.3513331413269</v>
      </c>
      <c r="G367" s="0" t="n">
        <f aca="false">IF(ISNUMBER(C367),INDEX(Scorecard!$D$54:$D$61,SUMPRODUCT(--(Scorecard!$G$54:$G$60&lt;C367))+1),Scorecard!$D$62)</f>
        <v>0.409483001259379</v>
      </c>
      <c r="H367" s="0" t="n">
        <f aca="false">IF(ISNUMBER(D367),INDEX(Scorecard!$D$63:$D$68,SUMPRODUCT(--(Scorecard!$G$63:$G$67&lt;D367))+1),Scorecard!$D$69)</f>
        <v>-0.340582194386522</v>
      </c>
      <c r="I367" s="0" t="n">
        <f aca="false">IF(ISNUMBER(E367),INDEX(Scorecard!$D$19:$D$26,SUMPRODUCT(--(Scorecard!$G$19:$G$25&lt;E367))+1),Scorecard!$D$27)</f>
        <v>0.0530843085177338</v>
      </c>
      <c r="J367" s="0" t="n">
        <f aca="false">IF(ISNUMBER(F367),INDEX(Scorecard!$D$37:$D$44,SUMPRODUCT(--(Scorecard!$G$37:$G$43&lt;F367))+1),Scorecard!$D$45)</f>
        <v>1.35057635045042</v>
      </c>
      <c r="K367" s="0" t="n">
        <f aca="false">Inputs!$B$10+Scorecard!$J$5*Loan_Sample!Y347+Scorecard!$J$6*Loan_Sample!Z347+Scorecard!$J$7*I367+Scorecard!$J$8*Loan_Sample!AB347+Scorecard!$J$9*J367+Scorecard!$J$10*Loan_Sample!AD347+Scorecard!$J$11*G367+Scorecard!$J$12*H367</f>
        <v>-7.24301898907688</v>
      </c>
      <c r="L367" s="0" t="n">
        <f aca="false">MIN(1-Inputs!$B$13,MAX(Inputs!$B$13,1/(1+EXP(-(Inputs!$B$11*K367+Inputs!$B$12)))))</f>
        <v>0.000542737103872351</v>
      </c>
      <c r="M367" s="0" t="n">
        <f aca="false">Loan_Sample!AH347*Inputs!$B$4*B367</f>
        <v>23.3469318208185</v>
      </c>
      <c r="N367" s="0" t="n">
        <f aca="false">L367*Inputs!$B$4*B367</f>
        <v>23.3469318208185</v>
      </c>
      <c r="O367" s="0" t="n">
        <f aca="false">Inputs!$B$37+Inputs!$B$38*MAX(Loan_Sample!H347-Inputs!$C$38,0)+Inputs!$B$39*MAX(Loan_Sample!H347-Inputs!$C$39,0)+Inputs!$B$40*MAX(Loan_Sample!H347-Inputs!$C$40,0)+Inputs!$B$41*MAX(Loan_Sample!H347-Inputs!$C$41,0)+Inputs!$B$42*Inputs!$B$14+Inputs!$B$43*MIN(Loan_Sample!I347/Inputs!$B$17,1)+Inputs!$B$44*MIN(Loan_Sample!E347,Inputs!$B$18)+Inputs!$B$45*Loan_Sample!C347</f>
        <v>-5.45562263272622</v>
      </c>
      <c r="P367" s="0" t="n">
        <f aca="false">MIN(1-Inputs!$B$13,MAX(Inputs!$B$13,1/(1+EXP(-(Inputs!$B$15*O367+Inputs!$B$16)))))</f>
        <v>0.00307968363078716</v>
      </c>
      <c r="Q367" s="0" t="n">
        <f aca="false">Inputs!$B$37+Inputs!$B$38*MAX(F367-Inputs!$C$38,0)+Inputs!$B$39*MAX(F367-Inputs!$C$39,0)+Inputs!$B$40*MAX(F367-Inputs!$C$40,0)+Inputs!$B$41*MAX(F367-Inputs!$C$41,0)+Inputs!$B$42*Inputs!$B$14+Inputs!$B$43*MIN(Loan_Sample!I347/Inputs!$B$17,1)+Inputs!$B$44*MIN(E367,Inputs!$B$18)+Inputs!$B$45*Loan_Sample!C347</f>
        <v>-5.45562263272622</v>
      </c>
      <c r="R367" s="0" t="n">
        <f aca="false">MIN(1-Inputs!$B$13,MAX(Inputs!$B$13,1/(1+EXP(-(Inputs!$B$15*Q367+Inputs!$B$16)))))</f>
        <v>0.00307968363078716</v>
      </c>
    </row>
    <row r="368" customFormat="false" ht="15" hidden="false" customHeight="false" outlineLevel="0" collapsed="false">
      <c r="A368" s="0" t="n">
        <f aca="false">Loan_Sample!A348</f>
        <v>9612</v>
      </c>
      <c r="B368" s="0" t="n">
        <f aca="false">Loan_Sample!U348</f>
        <v>226147.45</v>
      </c>
      <c r="C368" s="0" t="n">
        <f aca="false">Loan_Sample!K348+Inputs!$B$26</f>
        <v>8.53333377838135</v>
      </c>
      <c r="D368" s="0" t="n">
        <f aca="false">Loan_Sample!L348+Inputs!$B$26</f>
        <v>5.07179546356201</v>
      </c>
      <c r="E368" s="0" t="n">
        <f aca="false">Loan_Sample!E348/(1+Inputs!$B$25/100)</f>
        <v>79.227668762207</v>
      </c>
      <c r="F368" s="0" t="n">
        <f aca="false">Loan_Sample!H348-Inputs!$B$24/100</f>
        <v>1.07066655158997</v>
      </c>
      <c r="G368" s="0" t="n">
        <f aca="false">IF(ISNUMBER(C368),INDEX(Scorecard!$D$54:$D$61,SUMPRODUCT(--(Scorecard!$G$54:$G$60&lt;C368))+1),Scorecard!$D$62)</f>
        <v>-0.541917179454542</v>
      </c>
      <c r="H368" s="0" t="n">
        <f aca="false">IF(ISNUMBER(D368),INDEX(Scorecard!$D$63:$D$68,SUMPRODUCT(--(Scorecard!$G$63:$G$67&lt;D368))+1),Scorecard!$D$69)</f>
        <v>0.322484508656054</v>
      </c>
      <c r="I368" s="0" t="n">
        <f aca="false">IF(ISNUMBER(E368),INDEX(Scorecard!$D$19:$D$26,SUMPRODUCT(--(Scorecard!$G$19:$G$25&lt;E368))+1),Scorecard!$D$27)</f>
        <v>-0.0341578513653732</v>
      </c>
      <c r="J368" s="0" t="n">
        <f aca="false">IF(ISNUMBER(F368),INDEX(Scorecard!$D$37:$D$44,SUMPRODUCT(--(Scorecard!$G$37:$G$43&lt;F368))+1),Scorecard!$D$45)</f>
        <v>-0.975503570149195</v>
      </c>
      <c r="K368" s="0" t="n">
        <f aca="false">Inputs!$B$10+Scorecard!$J$5*Loan_Sample!Y348+Scorecard!$J$6*Loan_Sample!Z348+Scorecard!$J$7*I368+Scorecard!$J$8*Loan_Sample!AB348+Scorecard!$J$9*J368+Scorecard!$J$10*Loan_Sample!AD348+Scorecard!$J$11*G368+Scorecard!$J$12*H368</f>
        <v>-3.11748914888484</v>
      </c>
      <c r="L368" s="0" t="n">
        <f aca="false">MIN(1-Inputs!$B$13,MAX(Inputs!$B$13,1/(1+EXP(-(Inputs!$B$11*K368+Inputs!$B$12)))))</f>
        <v>0.0422898299255587</v>
      </c>
      <c r="M368" s="0" t="n">
        <f aca="false">Loan_Sample!AH348*Inputs!$B$4*B368</f>
        <v>3347.30801950957</v>
      </c>
      <c r="N368" s="0" t="n">
        <f aca="false">L368*Inputs!$B$4*B368</f>
        <v>3347.30801950957</v>
      </c>
      <c r="O368" s="0" t="n">
        <f aca="false">Inputs!$B$37+Inputs!$B$38*MAX(Loan_Sample!H348-Inputs!$C$38,0)+Inputs!$B$39*MAX(Loan_Sample!H348-Inputs!$C$39,0)+Inputs!$B$40*MAX(Loan_Sample!H348-Inputs!$C$40,0)+Inputs!$B$41*MAX(Loan_Sample!H348-Inputs!$C$41,0)+Inputs!$B$42*Inputs!$B$14+Inputs!$B$43*MIN(Loan_Sample!I348/Inputs!$B$17,1)+Inputs!$B$44*MIN(Loan_Sample!E348,Inputs!$B$18)+Inputs!$B$45*Loan_Sample!C348</f>
        <v>-4.03673663207938</v>
      </c>
      <c r="P368" s="0" t="n">
        <f aca="false">MIN(1-Inputs!$B$13,MAX(Inputs!$B$13,1/(1+EXP(-(Inputs!$B$15*O368+Inputs!$B$16)))))</f>
        <v>0.0152643011719901</v>
      </c>
      <c r="Q368" s="0" t="n">
        <f aca="false">Inputs!$B$37+Inputs!$B$38*MAX(F368-Inputs!$C$38,0)+Inputs!$B$39*MAX(F368-Inputs!$C$39,0)+Inputs!$B$40*MAX(F368-Inputs!$C$40,0)+Inputs!$B$41*MAX(F368-Inputs!$C$41,0)+Inputs!$B$42*Inputs!$B$14+Inputs!$B$43*MIN(Loan_Sample!I348/Inputs!$B$17,1)+Inputs!$B$44*MIN(E368,Inputs!$B$18)+Inputs!$B$45*Loan_Sample!C348</f>
        <v>-4.03673663207938</v>
      </c>
      <c r="R368" s="0" t="n">
        <f aca="false">MIN(1-Inputs!$B$13,MAX(Inputs!$B$13,1/(1+EXP(-(Inputs!$B$15*Q368+Inputs!$B$16)))))</f>
        <v>0.0152643011719901</v>
      </c>
    </row>
    <row r="369" customFormat="false" ht="15" hidden="false" customHeight="false" outlineLevel="0" collapsed="false">
      <c r="A369" s="0" t="n">
        <f aca="false">Loan_Sample!A349</f>
        <v>9620</v>
      </c>
      <c r="B369" s="0" t="n">
        <f aca="false">Loan_Sample!U349</f>
        <v>393212.34</v>
      </c>
      <c r="C369" s="0" t="n">
        <f aca="false">Loan_Sample!K349+Inputs!$B$26</f>
        <v>8.93333339691162</v>
      </c>
      <c r="D369" s="0" t="n">
        <f aca="false">Loan_Sample!L349+Inputs!$B$26</f>
        <v>5.07179498672485</v>
      </c>
      <c r="E369" s="0" t="n">
        <f aca="false">Loan_Sample!E349/(1+Inputs!$B$25/100)</f>
        <v>74.7134246826172</v>
      </c>
      <c r="F369" s="0" t="n">
        <f aca="false">Loan_Sample!H349-Inputs!$B$24/100</f>
        <v>1.01966643333435</v>
      </c>
      <c r="G369" s="0" t="n">
        <f aca="false">IF(ISNUMBER(C369),INDEX(Scorecard!$D$54:$D$61,SUMPRODUCT(--(Scorecard!$G$54:$G$60&lt;C369))+1),Scorecard!$D$62)</f>
        <v>-0.541917179454542</v>
      </c>
      <c r="H369" s="0" t="n">
        <f aca="false">IF(ISNUMBER(D369),INDEX(Scorecard!$D$63:$D$68,SUMPRODUCT(--(Scorecard!$G$63:$G$67&lt;D369))+1),Scorecard!$D$69)</f>
        <v>0.322484508656054</v>
      </c>
      <c r="I369" s="0" t="n">
        <f aca="false">IF(ISNUMBER(E369),INDEX(Scorecard!$D$19:$D$26,SUMPRODUCT(--(Scorecard!$G$19:$G$25&lt;E369))+1),Scorecard!$D$27)</f>
        <v>-0.0341578513653732</v>
      </c>
      <c r="J369" s="0" t="n">
        <f aca="false">IF(ISNUMBER(F369),INDEX(Scorecard!$D$37:$D$44,SUMPRODUCT(--(Scorecard!$G$37:$G$43&lt;F369))+1),Scorecard!$D$45)</f>
        <v>-0.975503570149195</v>
      </c>
      <c r="K369" s="0" t="n">
        <f aca="false">Inputs!$B$10+Scorecard!$J$5*Loan_Sample!Y349+Scorecard!$J$6*Loan_Sample!Z349+Scorecard!$J$7*I369+Scorecard!$J$8*Loan_Sample!AB349+Scorecard!$J$9*J369+Scorecard!$J$10*Loan_Sample!AD349+Scorecard!$J$11*G369+Scorecard!$J$12*H369</f>
        <v>-2.57714085369055</v>
      </c>
      <c r="L369" s="0" t="n">
        <f aca="false">MIN(1-Inputs!$B$13,MAX(Inputs!$B$13,1/(1+EXP(-(Inputs!$B$11*K369+Inputs!$B$12)))))</f>
        <v>0.0728361460335339</v>
      </c>
      <c r="M369" s="0" t="n">
        <f aca="false">Loan_Sample!AH349*Inputs!$B$4*B369</f>
        <v>10024.0249964496</v>
      </c>
      <c r="N369" s="0" t="n">
        <f aca="false">L369*Inputs!$B$4*B369</f>
        <v>10024.0249964496</v>
      </c>
      <c r="O369" s="0" t="n">
        <f aca="false">Inputs!$B$37+Inputs!$B$38*MAX(Loan_Sample!H349-Inputs!$C$38,0)+Inputs!$B$39*MAX(Loan_Sample!H349-Inputs!$C$39,0)+Inputs!$B$40*MAX(Loan_Sample!H349-Inputs!$C$40,0)+Inputs!$B$41*MAX(Loan_Sample!H349-Inputs!$C$41,0)+Inputs!$B$42*Inputs!$B$14+Inputs!$B$43*MIN(Loan_Sample!I349/Inputs!$B$17,1)+Inputs!$B$44*MIN(Loan_Sample!E349,Inputs!$B$18)+Inputs!$B$45*Loan_Sample!C349</f>
        <v>-3.75315706168002</v>
      </c>
      <c r="P369" s="0" t="n">
        <f aca="false">MIN(1-Inputs!$B$13,MAX(Inputs!$B$13,1/(1+EXP(-(Inputs!$B$15*O369+Inputs!$B$16)))))</f>
        <v>0.0209491893247253</v>
      </c>
      <c r="Q369" s="0" t="n">
        <f aca="false">Inputs!$B$37+Inputs!$B$38*MAX(F369-Inputs!$C$38,0)+Inputs!$B$39*MAX(F369-Inputs!$C$39,0)+Inputs!$B$40*MAX(F369-Inputs!$C$40,0)+Inputs!$B$41*MAX(F369-Inputs!$C$41,0)+Inputs!$B$42*Inputs!$B$14+Inputs!$B$43*MIN(Loan_Sample!I349/Inputs!$B$17,1)+Inputs!$B$44*MIN(E369,Inputs!$B$18)+Inputs!$B$45*Loan_Sample!C349</f>
        <v>-3.75315706168002</v>
      </c>
      <c r="R369" s="0" t="n">
        <f aca="false">MIN(1-Inputs!$B$13,MAX(Inputs!$B$13,1/(1+EXP(-(Inputs!$B$15*Q369+Inputs!$B$16)))))</f>
        <v>0.0209491893247253</v>
      </c>
    </row>
    <row r="370" customFormat="false" ht="15" hidden="false" customHeight="false" outlineLevel="0" collapsed="false">
      <c r="A370" s="0" t="n">
        <f aca="false">Loan_Sample!A350</f>
        <v>9647</v>
      </c>
      <c r="B370" s="0" t="n">
        <f aca="false">Loan_Sample!U350</f>
        <v>176075.83</v>
      </c>
      <c r="C370" s="0" t="n">
        <f aca="false">Loan_Sample!K350+Inputs!$B$26</f>
        <v>5.53333330154419</v>
      </c>
      <c r="D370" s="0" t="n">
        <f aca="false">Loan_Sample!L350+Inputs!$B$26</f>
        <v>-3.50000047683716</v>
      </c>
      <c r="E370" s="0" t="n">
        <f aca="false">Loan_Sample!E350/(1+Inputs!$B$25/100)</f>
        <v>64.807502746582</v>
      </c>
      <c r="F370" s="0" t="n">
        <f aca="false">Loan_Sample!H350-Inputs!$B$24/100</f>
        <v>0.675333261489868</v>
      </c>
      <c r="G370" s="0" t="n">
        <f aca="false">IF(ISNUMBER(C370),INDEX(Scorecard!$D$54:$D$61,SUMPRODUCT(--(Scorecard!$G$54:$G$60&lt;C370))+1),Scorecard!$D$62)</f>
        <v>0.0151758992857273</v>
      </c>
      <c r="H370" s="0" t="n">
        <f aca="false">IF(ISNUMBER(D370),INDEX(Scorecard!$D$63:$D$68,SUMPRODUCT(--(Scorecard!$G$63:$G$67&lt;D370))+1),Scorecard!$D$69)</f>
        <v>-0.340582194386522</v>
      </c>
      <c r="I370" s="0" t="n">
        <f aca="false">IF(ISNUMBER(E370),INDEX(Scorecard!$D$19:$D$26,SUMPRODUCT(--(Scorecard!$G$19:$G$25&lt;E370))+1),Scorecard!$D$27)</f>
        <v>0.233621608745691</v>
      </c>
      <c r="J370" s="0" t="n">
        <f aca="false">IF(ISNUMBER(F370),INDEX(Scorecard!$D$37:$D$44,SUMPRODUCT(--(Scorecard!$G$37:$G$43&lt;F370))+1),Scorecard!$D$45)</f>
        <v>-0.569454719285959</v>
      </c>
      <c r="K370" s="0" t="n">
        <f aca="false">Inputs!$B$10+Scorecard!$J$5*Loan_Sample!Y350+Scorecard!$J$6*Loan_Sample!Z350+Scorecard!$J$7*I370+Scorecard!$J$8*Loan_Sample!AB350+Scorecard!$J$9*J370+Scorecard!$J$10*Loan_Sample!AD350+Scorecard!$J$11*G370+Scorecard!$J$12*H370</f>
        <v>-4.54432336554038</v>
      </c>
      <c r="L370" s="0" t="n">
        <f aca="false">MIN(1-Inputs!$B$13,MAX(Inputs!$B$13,1/(1+EXP(-(Inputs!$B$11*K370+Inputs!$B$12)))))</f>
        <v>0.00955408088010542</v>
      </c>
      <c r="M370" s="0" t="n">
        <f aca="false">Loan_Sample!AH350*Inputs!$B$4*B370</f>
        <v>588.784952298092</v>
      </c>
      <c r="N370" s="0" t="n">
        <f aca="false">L370*Inputs!$B$4*B370</f>
        <v>588.784952298092</v>
      </c>
      <c r="O370" s="0" t="n">
        <f aca="false">Inputs!$B$37+Inputs!$B$38*MAX(Loan_Sample!H350-Inputs!$C$38,0)+Inputs!$B$39*MAX(Loan_Sample!H350-Inputs!$C$39,0)+Inputs!$B$40*MAX(Loan_Sample!H350-Inputs!$C$40,0)+Inputs!$B$41*MAX(Loan_Sample!H350-Inputs!$C$41,0)+Inputs!$B$42*Inputs!$B$14+Inputs!$B$43*MIN(Loan_Sample!I350/Inputs!$B$17,1)+Inputs!$B$44*MIN(Loan_Sample!E350,Inputs!$B$18)+Inputs!$B$45*Loan_Sample!C350</f>
        <v>-3.77303554644981</v>
      </c>
      <c r="P370" s="0" t="n">
        <f aca="false">MIN(1-Inputs!$B$13,MAX(Inputs!$B$13,1/(1+EXP(-(Inputs!$B$15*O370+Inputs!$B$16)))))</f>
        <v>0.0204906836012494</v>
      </c>
      <c r="Q370" s="0" t="n">
        <f aca="false">Inputs!$B$37+Inputs!$B$38*MAX(F370-Inputs!$C$38,0)+Inputs!$B$39*MAX(F370-Inputs!$C$39,0)+Inputs!$B$40*MAX(F370-Inputs!$C$40,0)+Inputs!$B$41*MAX(F370-Inputs!$C$41,0)+Inputs!$B$42*Inputs!$B$14+Inputs!$B$43*MIN(Loan_Sample!I350/Inputs!$B$17,1)+Inputs!$B$44*MIN(E370,Inputs!$B$18)+Inputs!$B$45*Loan_Sample!C350</f>
        <v>-3.77303554644981</v>
      </c>
      <c r="R370" s="0" t="n">
        <f aca="false">MIN(1-Inputs!$B$13,MAX(Inputs!$B$13,1/(1+EXP(-(Inputs!$B$15*Q370+Inputs!$B$16)))))</f>
        <v>0.0204906836012494</v>
      </c>
    </row>
    <row r="371" customFormat="false" ht="15" hidden="false" customHeight="false" outlineLevel="0" collapsed="false">
      <c r="A371" s="0" t="n">
        <f aca="false">Loan_Sample!A351</f>
        <v>9650</v>
      </c>
      <c r="B371" s="0" t="n">
        <f aca="false">Loan_Sample!U351</f>
        <v>166382.11</v>
      </c>
      <c r="C371" s="0" t="n">
        <f aca="false">Loan_Sample!K351+Inputs!$B$26</f>
        <v>4.42307710647583</v>
      </c>
      <c r="D371" s="0" t="n">
        <f aca="false">Loan_Sample!L351+Inputs!$B$26</f>
        <v>-0.276922702789307</v>
      </c>
      <c r="E371" s="0" t="n">
        <f aca="false">Loan_Sample!E351/(1+Inputs!$B$25/100)</f>
        <v>62.0594825744629</v>
      </c>
      <c r="F371" s="0" t="n">
        <f aca="false">Loan_Sample!H351-Inputs!$B$24/100</f>
        <v>0.210666418075562</v>
      </c>
      <c r="G371" s="0" t="n">
        <f aca="false">IF(ISNUMBER(C371),INDEX(Scorecard!$D$54:$D$61,SUMPRODUCT(--(Scorecard!$G$54:$G$60&lt;C371))+1),Scorecard!$D$62)</f>
        <v>0.409483001259379</v>
      </c>
      <c r="H371" s="0" t="n">
        <f aca="false">IF(ISNUMBER(D371),INDEX(Scorecard!$D$63:$D$68,SUMPRODUCT(--(Scorecard!$G$63:$G$67&lt;D371))+1),Scorecard!$D$69)</f>
        <v>0.322484508656054</v>
      </c>
      <c r="I371" s="0" t="n">
        <f aca="false">IF(ISNUMBER(E371),INDEX(Scorecard!$D$19:$D$26,SUMPRODUCT(--(Scorecard!$G$19:$G$25&lt;E371))+1),Scorecard!$D$27)</f>
        <v>0.233621608745691</v>
      </c>
      <c r="J371" s="0" t="n">
        <f aca="false">IF(ISNUMBER(F371),INDEX(Scorecard!$D$37:$D$44,SUMPRODUCT(--(Scorecard!$G$37:$G$43&lt;F371))+1),Scorecard!$D$45)</f>
        <v>-0.0679520129233634</v>
      </c>
      <c r="K371" s="0" t="n">
        <f aca="false">Inputs!$B$10+Scorecard!$J$5*Loan_Sample!Y351+Scorecard!$J$6*Loan_Sample!Z351+Scorecard!$J$7*I371+Scorecard!$J$8*Loan_Sample!AB351+Scorecard!$J$9*J371+Scorecard!$J$10*Loan_Sample!AD351+Scorecard!$J$11*G371+Scorecard!$J$12*H371</f>
        <v>-5.17105227607002</v>
      </c>
      <c r="L371" s="0" t="n">
        <f aca="false">MIN(1-Inputs!$B$13,MAX(Inputs!$B$13,1/(1+EXP(-(Inputs!$B$11*K371+Inputs!$B$12)))))</f>
        <v>0.00492075548510959</v>
      </c>
      <c r="M371" s="0" t="n">
        <f aca="false">Loan_Sample!AH351*Inputs!$B$4*B371</f>
        <v>286.553988142313</v>
      </c>
      <c r="N371" s="0" t="n">
        <f aca="false">L371*Inputs!$B$4*B371</f>
        <v>286.553988142313</v>
      </c>
      <c r="O371" s="0" t="n">
        <f aca="false">Inputs!$B$37+Inputs!$B$38*MAX(Loan_Sample!H351-Inputs!$C$38,0)+Inputs!$B$39*MAX(Loan_Sample!H351-Inputs!$C$39,0)+Inputs!$B$40*MAX(Loan_Sample!H351-Inputs!$C$40,0)+Inputs!$B$41*MAX(Loan_Sample!H351-Inputs!$C$41,0)+Inputs!$B$42*Inputs!$B$14+Inputs!$B$43*MIN(Loan_Sample!I351/Inputs!$B$17,1)+Inputs!$B$44*MIN(Loan_Sample!E351,Inputs!$B$18)+Inputs!$B$45*Loan_Sample!C351</f>
        <v>-4.95964854722927</v>
      </c>
      <c r="P371" s="0" t="n">
        <f aca="false">MIN(1-Inputs!$B$13,MAX(Inputs!$B$13,1/(1+EXP(-(Inputs!$B$15*O371+Inputs!$B$16)))))</f>
        <v>0.00539957217834123</v>
      </c>
      <c r="Q371" s="0" t="n">
        <f aca="false">Inputs!$B$37+Inputs!$B$38*MAX(F371-Inputs!$C$38,0)+Inputs!$B$39*MAX(F371-Inputs!$C$39,0)+Inputs!$B$40*MAX(F371-Inputs!$C$40,0)+Inputs!$B$41*MAX(F371-Inputs!$C$41,0)+Inputs!$B$42*Inputs!$B$14+Inputs!$B$43*MIN(Loan_Sample!I351/Inputs!$B$17,1)+Inputs!$B$44*MIN(E371,Inputs!$B$18)+Inputs!$B$45*Loan_Sample!C351</f>
        <v>-4.95964854722927</v>
      </c>
      <c r="R371" s="0" t="n">
        <f aca="false">MIN(1-Inputs!$B$13,MAX(Inputs!$B$13,1/(1+EXP(-(Inputs!$B$15*Q371+Inputs!$B$16)))))</f>
        <v>0.00539957217834123</v>
      </c>
    </row>
    <row r="372" customFormat="false" ht="15" hidden="false" customHeight="false" outlineLevel="0" collapsed="false">
      <c r="A372" s="0" t="n">
        <f aca="false">Loan_Sample!A352</f>
        <v>9658</v>
      </c>
      <c r="B372" s="0" t="n">
        <f aca="false">Loan_Sample!U352</f>
        <v>154660.92</v>
      </c>
      <c r="C372" s="0" t="n">
        <f aca="false">Loan_Sample!K352+Inputs!$B$26</f>
        <v>8.53333377838135</v>
      </c>
      <c r="D372" s="0" t="n">
        <f aca="false">Loan_Sample!L352+Inputs!$B$26</f>
        <v>5.07179546356201</v>
      </c>
      <c r="E372" s="0" t="n">
        <f aca="false">Loan_Sample!E352/(1+Inputs!$B$25/100)</f>
        <v>74.2176818847656</v>
      </c>
      <c r="F372" s="0" t="n">
        <f aca="false">Loan_Sample!H352-Inputs!$B$24/100</f>
        <v>0.588666677474976</v>
      </c>
      <c r="G372" s="0" t="n">
        <f aca="false">IF(ISNUMBER(C372),INDEX(Scorecard!$D$54:$D$61,SUMPRODUCT(--(Scorecard!$G$54:$G$60&lt;C372))+1),Scorecard!$D$62)</f>
        <v>-0.541917179454542</v>
      </c>
      <c r="H372" s="0" t="n">
        <f aca="false">IF(ISNUMBER(D372),INDEX(Scorecard!$D$63:$D$68,SUMPRODUCT(--(Scorecard!$G$63:$G$67&lt;D372))+1),Scorecard!$D$69)</f>
        <v>0.322484508656054</v>
      </c>
      <c r="I372" s="0" t="n">
        <f aca="false">IF(ISNUMBER(E372),INDEX(Scorecard!$D$19:$D$26,SUMPRODUCT(--(Scorecard!$G$19:$G$25&lt;E372))+1),Scorecard!$D$27)</f>
        <v>-0.0341578513653732</v>
      </c>
      <c r="J372" s="0" t="n">
        <f aca="false">IF(ISNUMBER(F372),INDEX(Scorecard!$D$37:$D$44,SUMPRODUCT(--(Scorecard!$G$37:$G$43&lt;F372))+1),Scorecard!$D$45)</f>
        <v>-0.271229676926091</v>
      </c>
      <c r="K372" s="0" t="n">
        <f aca="false">Inputs!$B$10+Scorecard!$J$5*Loan_Sample!Y352+Scorecard!$J$6*Loan_Sample!Z352+Scorecard!$J$7*I372+Scorecard!$J$8*Loan_Sample!AB352+Scorecard!$J$9*J372+Scorecard!$J$10*Loan_Sample!AD352+Scorecard!$J$11*G372+Scorecard!$J$12*H372</f>
        <v>-5.42770594536163</v>
      </c>
      <c r="L372" s="0" t="n">
        <f aca="false">MIN(1-Inputs!$B$13,MAX(Inputs!$B$13,1/(1+EXP(-(Inputs!$B$11*K372+Inputs!$B$12)))))</f>
        <v>0.00374722279252995</v>
      </c>
      <c r="M372" s="0" t="n">
        <f aca="false">Loan_Sample!AH352*Inputs!$B$4*B372</f>
        <v>202.842123588178</v>
      </c>
      <c r="N372" s="0" t="n">
        <f aca="false">L372*Inputs!$B$4*B372</f>
        <v>202.842123588178</v>
      </c>
      <c r="O372" s="0" t="n">
        <f aca="false">Inputs!$B$37+Inputs!$B$38*MAX(Loan_Sample!H352-Inputs!$C$38,0)+Inputs!$B$39*MAX(Loan_Sample!H352-Inputs!$C$39,0)+Inputs!$B$40*MAX(Loan_Sample!H352-Inputs!$C$40,0)+Inputs!$B$41*MAX(Loan_Sample!H352-Inputs!$C$41,0)+Inputs!$B$42*Inputs!$B$14+Inputs!$B$43*MIN(Loan_Sample!I352/Inputs!$B$17,1)+Inputs!$B$44*MIN(Loan_Sample!E352,Inputs!$B$18)+Inputs!$B$45*Loan_Sample!C352</f>
        <v>-3.82463713735478</v>
      </c>
      <c r="P372" s="0" t="n">
        <f aca="false">MIN(1-Inputs!$B$13,MAX(Inputs!$B$13,1/(1+EXP(-(Inputs!$B$15*O372+Inputs!$B$16)))))</f>
        <v>0.019345847822022</v>
      </c>
      <c r="Q372" s="0" t="n">
        <f aca="false">Inputs!$B$37+Inputs!$B$38*MAX(F372-Inputs!$C$38,0)+Inputs!$B$39*MAX(F372-Inputs!$C$39,0)+Inputs!$B$40*MAX(F372-Inputs!$C$40,0)+Inputs!$B$41*MAX(F372-Inputs!$C$41,0)+Inputs!$B$42*Inputs!$B$14+Inputs!$B$43*MIN(Loan_Sample!I352/Inputs!$B$17,1)+Inputs!$B$44*MIN(E372,Inputs!$B$18)+Inputs!$B$45*Loan_Sample!C352</f>
        <v>-3.82463713735478</v>
      </c>
      <c r="R372" s="0" t="n">
        <f aca="false">MIN(1-Inputs!$B$13,MAX(Inputs!$B$13,1/(1+EXP(-(Inputs!$B$15*Q372+Inputs!$B$16)))))</f>
        <v>0.019345847822022</v>
      </c>
    </row>
    <row r="373" customFormat="false" ht="15" hidden="false" customHeight="false" outlineLevel="0" collapsed="false">
      <c r="A373" s="0" t="n">
        <f aca="false">Loan_Sample!A353</f>
        <v>9660</v>
      </c>
      <c r="B373" s="0" t="n">
        <f aca="false">Loan_Sample!U353</f>
        <v>119977.6</v>
      </c>
      <c r="C373" s="0" t="n">
        <f aca="false">Loan_Sample!K353+Inputs!$B$26</f>
        <v>9.3333330154419</v>
      </c>
      <c r="D373" s="0" t="n">
        <f aca="false">Loan_Sample!L353+Inputs!$B$26</f>
        <v>5.0717945098877</v>
      </c>
      <c r="E373" s="0" t="n">
        <f aca="false">Loan_Sample!E353/(1+Inputs!$B$25/100)</f>
        <v>78.7819061279297</v>
      </c>
      <c r="F373" s="0" t="n">
        <f aca="false">Loan_Sample!H353-Inputs!$B$24/100</f>
        <v>0.594666719436646</v>
      </c>
      <c r="G373" s="0" t="n">
        <f aca="false">IF(ISNUMBER(C373),INDEX(Scorecard!$D$54:$D$61,SUMPRODUCT(--(Scorecard!$G$54:$G$60&lt;C373))+1),Scorecard!$D$62)</f>
        <v>-0.541917179454542</v>
      </c>
      <c r="H373" s="0" t="n">
        <f aca="false">IF(ISNUMBER(D373),INDEX(Scorecard!$D$63:$D$68,SUMPRODUCT(--(Scorecard!$G$63:$G$67&lt;D373))+1),Scorecard!$D$69)</f>
        <v>0.322484508656054</v>
      </c>
      <c r="I373" s="0" t="n">
        <f aca="false">IF(ISNUMBER(E373),INDEX(Scorecard!$D$19:$D$26,SUMPRODUCT(--(Scorecard!$G$19:$G$25&lt;E373))+1),Scorecard!$D$27)</f>
        <v>-0.0341578513653732</v>
      </c>
      <c r="J373" s="0" t="n">
        <f aca="false">IF(ISNUMBER(F373),INDEX(Scorecard!$D$37:$D$44,SUMPRODUCT(--(Scorecard!$G$37:$G$43&lt;F373))+1),Scorecard!$D$45)</f>
        <v>-0.271229676926091</v>
      </c>
      <c r="K373" s="0" t="n">
        <f aca="false">Inputs!$B$10+Scorecard!$J$5*Loan_Sample!Y353+Scorecard!$J$6*Loan_Sample!Z353+Scorecard!$J$7*I373+Scorecard!$J$8*Loan_Sample!AB353+Scorecard!$J$9*J373+Scorecard!$J$10*Loan_Sample!AD353+Scorecard!$J$11*G373+Scorecard!$J$12*H373</f>
        <v>-3.28427866033803</v>
      </c>
      <c r="L373" s="0" t="n">
        <f aca="false">MIN(1-Inputs!$B$13,MAX(Inputs!$B$13,1/(1+EXP(-(Inputs!$B$11*K373+Inputs!$B$12)))))</f>
        <v>0.035646134977163</v>
      </c>
      <c r="M373" s="0" t="n">
        <f aca="false">Loan_Sample!AH353*Inputs!$B$4*B373</f>
        <v>1496.85820334262</v>
      </c>
      <c r="N373" s="0" t="n">
        <f aca="false">L373*Inputs!$B$4*B373</f>
        <v>1496.85820334262</v>
      </c>
      <c r="O373" s="0" t="n">
        <f aca="false">Inputs!$B$37+Inputs!$B$38*MAX(Loan_Sample!H353-Inputs!$C$38,0)+Inputs!$B$39*MAX(Loan_Sample!H353-Inputs!$C$39,0)+Inputs!$B$40*MAX(Loan_Sample!H353-Inputs!$C$40,0)+Inputs!$B$41*MAX(Loan_Sample!H353-Inputs!$C$41,0)+Inputs!$B$42*Inputs!$B$14+Inputs!$B$43*MIN(Loan_Sample!I353/Inputs!$B$17,1)+Inputs!$B$44*MIN(Loan_Sample!E353,Inputs!$B$18)+Inputs!$B$45*Loan_Sample!C353</f>
        <v>-4.62020444659554</v>
      </c>
      <c r="P373" s="0" t="n">
        <f aca="false">MIN(1-Inputs!$B$13,MAX(Inputs!$B$13,1/(1+EXP(-(Inputs!$B$15*O373+Inputs!$B$16)))))</f>
        <v>0.00792212763598003</v>
      </c>
      <c r="Q373" s="0" t="n">
        <f aca="false">Inputs!$B$37+Inputs!$B$38*MAX(F373-Inputs!$C$38,0)+Inputs!$B$39*MAX(F373-Inputs!$C$39,0)+Inputs!$B$40*MAX(F373-Inputs!$C$40,0)+Inputs!$B$41*MAX(F373-Inputs!$C$41,0)+Inputs!$B$42*Inputs!$B$14+Inputs!$B$43*MIN(Loan_Sample!I353/Inputs!$B$17,1)+Inputs!$B$44*MIN(E373,Inputs!$B$18)+Inputs!$B$45*Loan_Sample!C353</f>
        <v>-4.62020444659554</v>
      </c>
      <c r="R373" s="0" t="n">
        <f aca="false">MIN(1-Inputs!$B$13,MAX(Inputs!$B$13,1/(1+EXP(-(Inputs!$B$15*Q373+Inputs!$B$16)))))</f>
        <v>0.00792212763598003</v>
      </c>
    </row>
    <row r="374" customFormat="false" ht="15" hidden="false" customHeight="false" outlineLevel="0" collapsed="false">
      <c r="A374" s="0" t="n">
        <f aca="false">Loan_Sample!A354</f>
        <v>9669</v>
      </c>
      <c r="B374" s="0" t="n">
        <f aca="false">Loan_Sample!U354</f>
        <v>350902.12</v>
      </c>
      <c r="C374" s="0" t="n">
        <f aca="false">Loan_Sample!K354+Inputs!$B$26</f>
        <v>3.70000004768372</v>
      </c>
      <c r="D374" s="0" t="n">
        <f aca="false">Loan_Sample!L354+Inputs!$B$26</f>
        <v>-0.208333253860474</v>
      </c>
      <c r="E374" s="0" t="n">
        <f aca="false">Loan_Sample!E354/(1+Inputs!$B$25/100)</f>
        <v>69.9927215576172</v>
      </c>
      <c r="F374" s="0" t="n">
        <f aca="false">Loan_Sample!H354-Inputs!$B$24/100</f>
        <v>-3.29333329200745</v>
      </c>
      <c r="G374" s="0" t="n">
        <f aca="false">IF(ISNUMBER(C374),INDEX(Scorecard!$D$54:$D$61,SUMPRODUCT(--(Scorecard!$G$54:$G$60&lt;C374))+1),Scorecard!$D$62)</f>
        <v>0.489050497890326</v>
      </c>
      <c r="H374" s="0" t="n">
        <f aca="false">IF(ISNUMBER(D374),INDEX(Scorecard!$D$63:$D$68,SUMPRODUCT(--(Scorecard!$G$63:$G$67&lt;D374))+1),Scorecard!$D$69)</f>
        <v>0.322484508656054</v>
      </c>
      <c r="I374" s="0" t="n">
        <f aca="false">IF(ISNUMBER(E374),INDEX(Scorecard!$D$19:$D$26,SUMPRODUCT(--(Scorecard!$G$19:$G$25&lt;E374))+1),Scorecard!$D$27)</f>
        <v>0.0530843085177338</v>
      </c>
      <c r="J374" s="0" t="n">
        <f aca="false">IF(ISNUMBER(F374),INDEX(Scorecard!$D$37:$D$44,SUMPRODUCT(--(Scorecard!$G$37:$G$43&lt;F374))+1),Scorecard!$D$45)</f>
        <v>1.35057635045042</v>
      </c>
      <c r="K374" s="0" t="n">
        <f aca="false">Inputs!$B$10+Scorecard!$J$5*Loan_Sample!Y354+Scorecard!$J$6*Loan_Sample!Z354+Scorecard!$J$7*I374+Scorecard!$J$8*Loan_Sample!AB354+Scorecard!$J$9*J374+Scorecard!$J$10*Loan_Sample!AD354+Scorecard!$J$11*G374+Scorecard!$J$12*H374</f>
        <v>-4.022571638153</v>
      </c>
      <c r="L374" s="0" t="n">
        <f aca="false">MIN(1-Inputs!$B$13,MAX(Inputs!$B$13,1/(1+EXP(-(Inputs!$B$11*K374+Inputs!$B$12)))))</f>
        <v>0.0165459003300134</v>
      </c>
      <c r="M374" s="0" t="n">
        <f aca="false">Loan_Sample!AH354*Inputs!$B$4*B374</f>
        <v>2032.09702608864</v>
      </c>
      <c r="N374" s="0" t="n">
        <f aca="false">L374*Inputs!$B$4*B374</f>
        <v>2032.09702608864</v>
      </c>
      <c r="O374" s="0" t="n">
        <f aca="false">Inputs!$B$37+Inputs!$B$38*MAX(Loan_Sample!H354-Inputs!$C$38,0)+Inputs!$B$39*MAX(Loan_Sample!H354-Inputs!$C$39,0)+Inputs!$B$40*MAX(Loan_Sample!H354-Inputs!$C$40,0)+Inputs!$B$41*MAX(Loan_Sample!H354-Inputs!$C$41,0)+Inputs!$B$42*Inputs!$B$14+Inputs!$B$43*MIN(Loan_Sample!I354/Inputs!$B$17,1)+Inputs!$B$44*MIN(Loan_Sample!E354,Inputs!$B$18)+Inputs!$B$45*Loan_Sample!C354</f>
        <v>-5.78916436368025</v>
      </c>
      <c r="P374" s="0" t="n">
        <f aca="false">MIN(1-Inputs!$B$13,MAX(Inputs!$B$13,1/(1+EXP(-(Inputs!$B$15*O374+Inputs!$B$16)))))</f>
        <v>0.00210987657702137</v>
      </c>
      <c r="Q374" s="0" t="n">
        <f aca="false">Inputs!$B$37+Inputs!$B$38*MAX(F374-Inputs!$C$38,0)+Inputs!$B$39*MAX(F374-Inputs!$C$39,0)+Inputs!$B$40*MAX(F374-Inputs!$C$40,0)+Inputs!$B$41*MAX(F374-Inputs!$C$41,0)+Inputs!$B$42*Inputs!$B$14+Inputs!$B$43*MIN(Loan_Sample!I354/Inputs!$B$17,1)+Inputs!$B$44*MIN(E374,Inputs!$B$18)+Inputs!$B$45*Loan_Sample!C354</f>
        <v>-5.78916436368025</v>
      </c>
      <c r="R374" s="0" t="n">
        <f aca="false">MIN(1-Inputs!$B$13,MAX(Inputs!$B$13,1/(1+EXP(-(Inputs!$B$15*Q374+Inputs!$B$16)))))</f>
        <v>0.00210987657702137</v>
      </c>
    </row>
    <row r="375" customFormat="false" ht="15" hidden="false" customHeight="false" outlineLevel="0" collapsed="false">
      <c r="A375" s="0" t="n">
        <f aca="false">Loan_Sample!A355</f>
        <v>9764</v>
      </c>
      <c r="B375" s="0" t="n">
        <f aca="false">Loan_Sample!U355</f>
        <v>189826.89</v>
      </c>
      <c r="C375" s="0" t="n">
        <f aca="false">Loan_Sample!K355+Inputs!$B$26</f>
        <v>4.0230770111084</v>
      </c>
      <c r="D375" s="0" t="n">
        <f aca="false">Loan_Sample!L355+Inputs!$B$26</f>
        <v>-0.276923179626465</v>
      </c>
      <c r="E375" s="0" t="n">
        <f aca="false">Loan_Sample!E355/(1+Inputs!$B$25/100)</f>
        <v>57.6643943786621</v>
      </c>
      <c r="F375" s="0" t="n">
        <f aca="false">Loan_Sample!H355-Inputs!$B$24/100</f>
        <v>0.063666582107544</v>
      </c>
      <c r="G375" s="0" t="n">
        <f aca="false">IF(ISNUMBER(C375),INDEX(Scorecard!$D$54:$D$61,SUMPRODUCT(--(Scorecard!$G$54:$G$60&lt;C375))+1),Scorecard!$D$62)</f>
        <v>0.489050497890326</v>
      </c>
      <c r="H375" s="0" t="n">
        <f aca="false">IF(ISNUMBER(D375),INDEX(Scorecard!$D$63:$D$68,SUMPRODUCT(--(Scorecard!$G$63:$G$67&lt;D375))+1),Scorecard!$D$69)</f>
        <v>0.322484508656054</v>
      </c>
      <c r="I375" s="0" t="n">
        <f aca="false">IF(ISNUMBER(E375),INDEX(Scorecard!$D$19:$D$26,SUMPRODUCT(--(Scorecard!$G$19:$G$25&lt;E375))+1),Scorecard!$D$27)</f>
        <v>0.285899340811827</v>
      </c>
      <c r="J375" s="0" t="n">
        <f aca="false">IF(ISNUMBER(F375),INDEX(Scorecard!$D$37:$D$44,SUMPRODUCT(--(Scorecard!$G$37:$G$43&lt;F375))+1),Scorecard!$D$45)</f>
        <v>0.330501541082344</v>
      </c>
      <c r="K375" s="0" t="n">
        <f aca="false">Inputs!$B$10+Scorecard!$J$5*Loan_Sample!Y355+Scorecard!$J$6*Loan_Sample!Z355+Scorecard!$J$7*I375+Scorecard!$J$8*Loan_Sample!AB355+Scorecard!$J$9*J375+Scorecard!$J$10*Loan_Sample!AD355+Scorecard!$J$11*G375+Scorecard!$J$12*H375</f>
        <v>-6.342378212687</v>
      </c>
      <c r="L375" s="0" t="n">
        <f aca="false">MIN(1-Inputs!$B$13,MAX(Inputs!$B$13,1/(1+EXP(-(Inputs!$B$11*K375+Inputs!$B$12)))))</f>
        <v>0.001416506671514</v>
      </c>
      <c r="M375" s="0" t="n">
        <f aca="false">Loan_Sample!AH355*Inputs!$B$4*B375</f>
        <v>94.1118696412142</v>
      </c>
      <c r="N375" s="0" t="n">
        <f aca="false">L375*Inputs!$B$4*B375</f>
        <v>94.1118696412142</v>
      </c>
      <c r="O375" s="0" t="n">
        <f aca="false">Inputs!$B$37+Inputs!$B$38*MAX(Loan_Sample!H355-Inputs!$C$38,0)+Inputs!$B$39*MAX(Loan_Sample!H355-Inputs!$C$39,0)+Inputs!$B$40*MAX(Loan_Sample!H355-Inputs!$C$40,0)+Inputs!$B$41*MAX(Loan_Sample!H355-Inputs!$C$41,0)+Inputs!$B$42*Inputs!$B$14+Inputs!$B$43*MIN(Loan_Sample!I355/Inputs!$B$17,1)+Inputs!$B$44*MIN(Loan_Sample!E355,Inputs!$B$18)+Inputs!$B$45*Loan_Sample!C355</f>
        <v>-5.38119740384073</v>
      </c>
      <c r="P375" s="0" t="n">
        <f aca="false">MIN(1-Inputs!$B$13,MAX(Inputs!$B$13,1/(1+EXP(-(Inputs!$B$15*O375+Inputs!$B$16)))))</f>
        <v>0.00335067393969221</v>
      </c>
      <c r="Q375" s="0" t="n">
        <f aca="false">Inputs!$B$37+Inputs!$B$38*MAX(F375-Inputs!$C$38,0)+Inputs!$B$39*MAX(F375-Inputs!$C$39,0)+Inputs!$B$40*MAX(F375-Inputs!$C$40,0)+Inputs!$B$41*MAX(F375-Inputs!$C$41,0)+Inputs!$B$42*Inputs!$B$14+Inputs!$B$43*MIN(Loan_Sample!I355/Inputs!$B$17,1)+Inputs!$B$44*MIN(E375,Inputs!$B$18)+Inputs!$B$45*Loan_Sample!C355</f>
        <v>-5.38119740384073</v>
      </c>
      <c r="R375" s="0" t="n">
        <f aca="false">MIN(1-Inputs!$B$13,MAX(Inputs!$B$13,1/(1+EXP(-(Inputs!$B$15*Q375+Inputs!$B$16)))))</f>
        <v>0.00335067393969221</v>
      </c>
    </row>
    <row r="376" customFormat="false" ht="15" hidden="false" customHeight="false" outlineLevel="0" collapsed="false">
      <c r="A376" s="0" t="n">
        <f aca="false">Loan_Sample!A356</f>
        <v>9767</v>
      </c>
      <c r="B376" s="0" t="n">
        <f aca="false">Loan_Sample!U356</f>
        <v>185602.5</v>
      </c>
      <c r="C376" s="0" t="n">
        <f aca="false">Loan_Sample!K356+Inputs!$B$26</f>
        <v>6.33333349227905</v>
      </c>
      <c r="D376" s="0" t="n">
        <f aca="false">Loan_Sample!L356+Inputs!$B$26</f>
        <v>2.71025657653809</v>
      </c>
      <c r="E376" s="0" t="n">
        <f aca="false">Loan_Sample!E356/(1+Inputs!$B$25/100)</f>
        <v>77.9057540893555</v>
      </c>
      <c r="F376" s="0" t="n">
        <f aca="false">Loan_Sample!H356-Inputs!$B$24/100</f>
        <v>1.42533326148987</v>
      </c>
      <c r="G376" s="0" t="n">
        <f aca="false">IF(ISNUMBER(C376),INDEX(Scorecard!$D$54:$D$61,SUMPRODUCT(--(Scorecard!$G$54:$G$60&lt;C376))+1),Scorecard!$D$62)</f>
        <v>-0.119873800601421</v>
      </c>
      <c r="H376" s="0" t="n">
        <f aca="false">IF(ISNUMBER(D376),INDEX(Scorecard!$D$63:$D$68,SUMPRODUCT(--(Scorecard!$G$63:$G$67&lt;D376))+1),Scorecard!$D$69)</f>
        <v>0.322484508656054</v>
      </c>
      <c r="I376" s="0" t="n">
        <f aca="false">IF(ISNUMBER(E376),INDEX(Scorecard!$D$19:$D$26,SUMPRODUCT(--(Scorecard!$G$19:$G$25&lt;E376))+1),Scorecard!$D$27)</f>
        <v>-0.0341578513653732</v>
      </c>
      <c r="J376" s="0" t="n">
        <f aca="false">IF(ISNUMBER(F376),INDEX(Scorecard!$D$37:$D$44,SUMPRODUCT(--(Scorecard!$G$37:$G$43&lt;F376))+1),Scorecard!$D$45)</f>
        <v>-0.975503570149195</v>
      </c>
      <c r="K376" s="0" t="n">
        <f aca="false">Inputs!$B$10+Scorecard!$J$5*Loan_Sample!Y356+Scorecard!$J$6*Loan_Sample!Z356+Scorecard!$J$7*I376+Scorecard!$J$8*Loan_Sample!AB356+Scorecard!$J$9*J376+Scorecard!$J$10*Loan_Sample!AD356+Scorecard!$J$11*G376+Scorecard!$J$12*H376</f>
        <v>-2.83090339555809</v>
      </c>
      <c r="L376" s="0" t="n">
        <f aca="false">MIN(1-Inputs!$B$13,MAX(Inputs!$B$13,1/(1+EXP(-(Inputs!$B$11*K376+Inputs!$B$12)))))</f>
        <v>0.0565476941102391</v>
      </c>
      <c r="M376" s="0" t="n">
        <f aca="false">Loan_Sample!AH356*Inputs!$B$4*B376</f>
        <v>3673.38768863348</v>
      </c>
      <c r="N376" s="0" t="n">
        <f aca="false">L376*Inputs!$B$4*B376</f>
        <v>3673.38768863348</v>
      </c>
      <c r="O376" s="0" t="n">
        <f aca="false">Inputs!$B$37+Inputs!$B$38*MAX(Loan_Sample!H356-Inputs!$C$38,0)+Inputs!$B$39*MAX(Loan_Sample!H356-Inputs!$C$39,0)+Inputs!$B$40*MAX(Loan_Sample!H356-Inputs!$C$40,0)+Inputs!$B$41*MAX(Loan_Sample!H356-Inputs!$C$41,0)+Inputs!$B$42*Inputs!$B$14+Inputs!$B$43*MIN(Loan_Sample!I356/Inputs!$B$17,1)+Inputs!$B$44*MIN(Loan_Sample!E356,Inputs!$B$18)+Inputs!$B$45*Loan_Sample!C356</f>
        <v>-3.9652533759124</v>
      </c>
      <c r="P376" s="0" t="n">
        <f aca="false">MIN(1-Inputs!$B$13,MAX(Inputs!$B$13,1/(1+EXP(-(Inputs!$B$15*O376+Inputs!$B$16)))))</f>
        <v>0.0165351354784676</v>
      </c>
      <c r="Q376" s="0" t="n">
        <f aca="false">Inputs!$B$37+Inputs!$B$38*MAX(F376-Inputs!$C$38,0)+Inputs!$B$39*MAX(F376-Inputs!$C$39,0)+Inputs!$B$40*MAX(F376-Inputs!$C$40,0)+Inputs!$B$41*MAX(F376-Inputs!$C$41,0)+Inputs!$B$42*Inputs!$B$14+Inputs!$B$43*MIN(Loan_Sample!I356/Inputs!$B$17,1)+Inputs!$B$44*MIN(E376,Inputs!$B$18)+Inputs!$B$45*Loan_Sample!C356</f>
        <v>-3.9652533759124</v>
      </c>
      <c r="R376" s="0" t="n">
        <f aca="false">MIN(1-Inputs!$B$13,MAX(Inputs!$B$13,1/(1+EXP(-(Inputs!$B$15*Q376+Inputs!$B$16)))))</f>
        <v>0.0165351354784676</v>
      </c>
    </row>
    <row r="377" customFormat="false" ht="15" hidden="false" customHeight="false" outlineLevel="0" collapsed="false">
      <c r="A377" s="0" t="n">
        <f aca="false">Loan_Sample!A357</f>
        <v>9768</v>
      </c>
      <c r="B377" s="0" t="n">
        <f aca="false">Loan_Sample!U357</f>
        <v>204959.05</v>
      </c>
      <c r="C377" s="0" t="n">
        <f aca="false">Loan_Sample!K357+Inputs!$B$26</f>
        <v>4.19999980926514</v>
      </c>
      <c r="D377" s="0" t="n">
        <f aca="false">Loan_Sample!L357+Inputs!$B$26</f>
        <v>-0.458333492279053</v>
      </c>
      <c r="E377" s="0" t="n">
        <f aca="false">Loan_Sample!E357/(1+Inputs!$B$25/100)</f>
        <v>55.2918701171875</v>
      </c>
      <c r="F377" s="0" t="n">
        <f aca="false">Loan_Sample!H357-Inputs!$B$24/100</f>
        <v>-2.04433345794678</v>
      </c>
      <c r="G377" s="0" t="n">
        <f aca="false">IF(ISNUMBER(C377),INDEX(Scorecard!$D$54:$D$61,SUMPRODUCT(--(Scorecard!$G$54:$G$60&lt;C377))+1),Scorecard!$D$62)</f>
        <v>0.489050497890326</v>
      </c>
      <c r="H377" s="0" t="n">
        <f aca="false">IF(ISNUMBER(D377),INDEX(Scorecard!$D$63:$D$68,SUMPRODUCT(--(Scorecard!$G$63:$G$67&lt;D377))+1),Scorecard!$D$69)</f>
        <v>0.322484508656054</v>
      </c>
      <c r="I377" s="0" t="n">
        <f aca="false">IF(ISNUMBER(E377),INDEX(Scorecard!$D$19:$D$26,SUMPRODUCT(--(Scorecard!$G$19:$G$25&lt;E377))+1),Scorecard!$D$27)</f>
        <v>0.285899340811827</v>
      </c>
      <c r="J377" s="0" t="n">
        <f aca="false">IF(ISNUMBER(F377),INDEX(Scorecard!$D$37:$D$44,SUMPRODUCT(--(Scorecard!$G$37:$G$43&lt;F377))+1),Scorecard!$D$45)</f>
        <v>1.35057635045042</v>
      </c>
      <c r="K377" s="0" t="n">
        <f aca="false">Inputs!$B$10+Scorecard!$J$5*Loan_Sample!Y357+Scorecard!$J$6*Loan_Sample!Z357+Scorecard!$J$7*I377+Scorecard!$J$8*Loan_Sample!AB357+Scorecard!$J$9*J377+Scorecard!$J$10*Loan_Sample!AD357+Scorecard!$J$11*G377+Scorecard!$J$12*H377</f>
        <v>-5.52619157364479</v>
      </c>
      <c r="L377" s="0" t="n">
        <f aca="false">MIN(1-Inputs!$B$13,MAX(Inputs!$B$13,1/(1+EXP(-(Inputs!$B$11*K377+Inputs!$B$12)))))</f>
        <v>0.0033749828172191</v>
      </c>
      <c r="M377" s="0" t="n">
        <f aca="false">Loan_Sample!AH357*Inputs!$B$4*B377</f>
        <v>242.106645194243</v>
      </c>
      <c r="N377" s="0" t="n">
        <f aca="false">L377*Inputs!$B$4*B377</f>
        <v>242.106645194243</v>
      </c>
      <c r="O377" s="0" t="n">
        <f aca="false">Inputs!$B$37+Inputs!$B$38*MAX(Loan_Sample!H357-Inputs!$C$38,0)+Inputs!$B$39*MAX(Loan_Sample!H357-Inputs!$C$39,0)+Inputs!$B$40*MAX(Loan_Sample!H357-Inputs!$C$40,0)+Inputs!$B$41*MAX(Loan_Sample!H357-Inputs!$C$41,0)+Inputs!$B$42*Inputs!$B$14+Inputs!$B$43*MIN(Loan_Sample!I357/Inputs!$B$17,1)+Inputs!$B$44*MIN(Loan_Sample!E357,Inputs!$B$18)+Inputs!$B$45*Loan_Sample!C357</f>
        <v>-5.48280315326805</v>
      </c>
      <c r="P377" s="0" t="n">
        <f aca="false">MIN(1-Inputs!$B$13,MAX(Inputs!$B$13,1/(1+EXP(-(Inputs!$B$15*O377+Inputs!$B$16)))))</f>
        <v>0.00298626011269494</v>
      </c>
      <c r="Q377" s="0" t="n">
        <f aca="false">Inputs!$B$37+Inputs!$B$38*MAX(F377-Inputs!$C$38,0)+Inputs!$B$39*MAX(F377-Inputs!$C$39,0)+Inputs!$B$40*MAX(F377-Inputs!$C$40,0)+Inputs!$B$41*MAX(F377-Inputs!$C$41,0)+Inputs!$B$42*Inputs!$B$14+Inputs!$B$43*MIN(Loan_Sample!I357/Inputs!$B$17,1)+Inputs!$B$44*MIN(E377,Inputs!$B$18)+Inputs!$B$45*Loan_Sample!C357</f>
        <v>-5.48280315326805</v>
      </c>
      <c r="R377" s="0" t="n">
        <f aca="false">MIN(1-Inputs!$B$13,MAX(Inputs!$B$13,1/(1+EXP(-(Inputs!$B$15*Q377+Inputs!$B$16)))))</f>
        <v>0.00298626011269494</v>
      </c>
    </row>
    <row r="378" customFormat="false" ht="15" hidden="false" customHeight="false" outlineLevel="0" collapsed="false">
      <c r="A378" s="0" t="n">
        <f aca="false">Loan_Sample!A358</f>
        <v>9771</v>
      </c>
      <c r="B378" s="0" t="n">
        <f aca="false">Loan_Sample!U358</f>
        <v>112162.74</v>
      </c>
      <c r="C378" s="0" t="n">
        <f aca="false">Loan_Sample!K358+Inputs!$B$26</f>
        <v>5.40833330154419</v>
      </c>
      <c r="D378" s="0" t="n">
        <f aca="false">Loan_Sample!L358+Inputs!$B$26</f>
        <v>-1.125</v>
      </c>
      <c r="E378" s="0" t="n">
        <f aca="false">Loan_Sample!E358/(1+Inputs!$B$25/100)</f>
        <v>72.4694061279297</v>
      </c>
      <c r="F378" s="0" t="n">
        <f aca="false">Loan_Sample!H358-Inputs!$B$24/100</f>
        <v>-2.55333304405212</v>
      </c>
      <c r="G378" s="0" t="n">
        <f aca="false">IF(ISNUMBER(C378),INDEX(Scorecard!$D$54:$D$61,SUMPRODUCT(--(Scorecard!$G$54:$G$60&lt;C378))+1),Scorecard!$D$62)</f>
        <v>0.126303549215828</v>
      </c>
      <c r="H378" s="0" t="n">
        <f aca="false">IF(ISNUMBER(D378),INDEX(Scorecard!$D$63:$D$68,SUMPRODUCT(--(Scorecard!$G$63:$G$67&lt;D378))+1),Scorecard!$D$69)</f>
        <v>-0.340582194386522</v>
      </c>
      <c r="I378" s="0" t="n">
        <f aca="false">IF(ISNUMBER(E378),INDEX(Scorecard!$D$19:$D$26,SUMPRODUCT(--(Scorecard!$G$19:$G$25&lt;E378))+1),Scorecard!$D$27)</f>
        <v>-0.0341578513653732</v>
      </c>
      <c r="J378" s="0" t="n">
        <f aca="false">IF(ISNUMBER(F378),INDEX(Scorecard!$D$37:$D$44,SUMPRODUCT(--(Scorecard!$G$37:$G$43&lt;F378))+1),Scorecard!$D$45)</f>
        <v>1.35057635045042</v>
      </c>
      <c r="K378" s="0" t="n">
        <f aca="false">Inputs!$B$10+Scorecard!$J$5*Loan_Sample!Y358+Scorecard!$J$6*Loan_Sample!Z358+Scorecard!$J$7*I378+Scorecard!$J$8*Loan_Sample!AB358+Scorecard!$J$9*J378+Scorecard!$J$10*Loan_Sample!AD358+Scorecard!$J$11*G378+Scorecard!$J$12*H378</f>
        <v>-4.0326660369705</v>
      </c>
      <c r="L378" s="0" t="n">
        <f aca="false">MIN(1-Inputs!$B$13,MAX(Inputs!$B$13,1/(1+EXP(-(Inputs!$B$11*K378+Inputs!$B$12)))))</f>
        <v>0.016371688949122</v>
      </c>
      <c r="M378" s="0" t="n">
        <f aca="false">Loan_Sample!AH358*Inputs!$B$4*B378</f>
        <v>642.702721836437</v>
      </c>
      <c r="N378" s="0" t="n">
        <f aca="false">L378*Inputs!$B$4*B378</f>
        <v>642.702721836437</v>
      </c>
      <c r="O378" s="0" t="n">
        <f aca="false">Inputs!$B$37+Inputs!$B$38*MAX(Loan_Sample!H358-Inputs!$C$38,0)+Inputs!$B$39*MAX(Loan_Sample!H358-Inputs!$C$39,0)+Inputs!$B$40*MAX(Loan_Sample!H358-Inputs!$C$40,0)+Inputs!$B$41*MAX(Loan_Sample!H358-Inputs!$C$41,0)+Inputs!$B$42*Inputs!$B$14+Inputs!$B$43*MIN(Loan_Sample!I358/Inputs!$B$17,1)+Inputs!$B$44*MIN(Loan_Sample!E358,Inputs!$B$18)+Inputs!$B$45*Loan_Sample!C358</f>
        <v>-6.04642532296528</v>
      </c>
      <c r="P378" s="0" t="n">
        <f aca="false">MIN(1-Inputs!$B$13,MAX(Inputs!$B$13,1/(1+EXP(-(Inputs!$B$15*O378+Inputs!$B$16)))))</f>
        <v>0.00157571748346263</v>
      </c>
      <c r="Q378" s="0" t="n">
        <f aca="false">Inputs!$B$37+Inputs!$B$38*MAX(F378-Inputs!$C$38,0)+Inputs!$B$39*MAX(F378-Inputs!$C$39,0)+Inputs!$B$40*MAX(F378-Inputs!$C$40,0)+Inputs!$B$41*MAX(F378-Inputs!$C$41,0)+Inputs!$B$42*Inputs!$B$14+Inputs!$B$43*MIN(Loan_Sample!I358/Inputs!$B$17,1)+Inputs!$B$44*MIN(E378,Inputs!$B$18)+Inputs!$B$45*Loan_Sample!C358</f>
        <v>-6.04642532296528</v>
      </c>
      <c r="R378" s="0" t="n">
        <f aca="false">MIN(1-Inputs!$B$13,MAX(Inputs!$B$13,1/(1+EXP(-(Inputs!$B$15*Q378+Inputs!$B$16)))))</f>
        <v>0.00157571748346263</v>
      </c>
    </row>
    <row r="379" customFormat="false" ht="15" hidden="false" customHeight="false" outlineLevel="0" collapsed="false">
      <c r="A379" s="0" t="n">
        <f aca="false">Loan_Sample!A359</f>
        <v>9954</v>
      </c>
      <c r="B379" s="0" t="n">
        <f aca="false">Loan_Sample!U359</f>
        <v>746305.75</v>
      </c>
      <c r="C379" s="0" t="n">
        <f aca="false">Loan_Sample!K359+Inputs!$B$26</f>
        <v>6.73333311080933</v>
      </c>
      <c r="D379" s="0" t="n">
        <f aca="false">Loan_Sample!L359+Inputs!$B$26</f>
        <v>2.71025609970093</v>
      </c>
      <c r="E379" s="0" t="n">
        <f aca="false">Loan_Sample!E359/(1+Inputs!$B$25/100)</f>
        <v>76.4829940795898</v>
      </c>
      <c r="F379" s="0" t="n">
        <f aca="false">Loan_Sample!H359-Inputs!$B$24/100</f>
        <v>1.4673330783844</v>
      </c>
      <c r="G379" s="0" t="n">
        <f aca="false">IF(ISNUMBER(C379),INDEX(Scorecard!$D$54:$D$61,SUMPRODUCT(--(Scorecard!$G$54:$G$60&lt;C379))+1),Scorecard!$D$62)</f>
        <v>-0.357264871923982</v>
      </c>
      <c r="H379" s="0" t="n">
        <f aca="false">IF(ISNUMBER(D379),INDEX(Scorecard!$D$63:$D$68,SUMPRODUCT(--(Scorecard!$G$63:$G$67&lt;D379))+1),Scorecard!$D$69)</f>
        <v>0.322484508656054</v>
      </c>
      <c r="I379" s="0" t="n">
        <f aca="false">IF(ISNUMBER(E379),INDEX(Scorecard!$D$19:$D$26,SUMPRODUCT(--(Scorecard!$G$19:$G$25&lt;E379))+1),Scorecard!$D$27)</f>
        <v>-0.0341578513653732</v>
      </c>
      <c r="J379" s="0" t="n">
        <f aca="false">IF(ISNUMBER(F379),INDEX(Scorecard!$D$37:$D$44,SUMPRODUCT(--(Scorecard!$G$37:$G$43&lt;F379))+1),Scorecard!$D$45)</f>
        <v>-0.975503570149195</v>
      </c>
      <c r="K379" s="0" t="n">
        <f aca="false">Inputs!$B$10+Scorecard!$J$5*Loan_Sample!Y359+Scorecard!$J$6*Loan_Sample!Z359+Scorecard!$J$7*I379+Scorecard!$J$8*Loan_Sample!AB359+Scorecard!$J$9*J379+Scorecard!$J$10*Loan_Sample!AD359+Scorecard!$J$11*G379+Scorecard!$J$12*H379</f>
        <v>-2.58250129717096</v>
      </c>
      <c r="L379" s="0" t="n">
        <f aca="false">MIN(1-Inputs!$B$13,MAX(Inputs!$B$13,1/(1+EXP(-(Inputs!$B$11*K379+Inputs!$B$12)))))</f>
        <v>0.0724511524003329</v>
      </c>
      <c r="M379" s="0" t="n">
        <f aca="false">Loan_Sample!AH359*Inputs!$B$4*B379</f>
        <v>18924.7490706732</v>
      </c>
      <c r="N379" s="0" t="n">
        <f aca="false">L379*Inputs!$B$4*B379</f>
        <v>18924.7490706732</v>
      </c>
      <c r="O379" s="0" t="n">
        <f aca="false">Inputs!$B$37+Inputs!$B$38*MAX(Loan_Sample!H359-Inputs!$C$38,0)+Inputs!$B$39*MAX(Loan_Sample!H359-Inputs!$C$39,0)+Inputs!$B$40*MAX(Loan_Sample!H359-Inputs!$C$40,0)+Inputs!$B$41*MAX(Loan_Sample!H359-Inputs!$C$41,0)+Inputs!$B$42*Inputs!$B$14+Inputs!$B$43*MIN(Loan_Sample!I359/Inputs!$B$17,1)+Inputs!$B$44*MIN(Loan_Sample!E359,Inputs!$B$18)+Inputs!$B$45*Loan_Sample!C359</f>
        <v>-3.91080446494906</v>
      </c>
      <c r="P379" s="0" t="n">
        <f aca="false">MIN(1-Inputs!$B$13,MAX(Inputs!$B$13,1/(1+EXP(-(Inputs!$B$15*O379+Inputs!$B$16)))))</f>
        <v>0.0175724040093021</v>
      </c>
      <c r="Q379" s="0" t="n">
        <f aca="false">Inputs!$B$37+Inputs!$B$38*MAX(F379-Inputs!$C$38,0)+Inputs!$B$39*MAX(F379-Inputs!$C$39,0)+Inputs!$B$40*MAX(F379-Inputs!$C$40,0)+Inputs!$B$41*MAX(F379-Inputs!$C$41,0)+Inputs!$B$42*Inputs!$B$14+Inputs!$B$43*MIN(Loan_Sample!I359/Inputs!$B$17,1)+Inputs!$B$44*MIN(E379,Inputs!$B$18)+Inputs!$B$45*Loan_Sample!C359</f>
        <v>-3.91080446494906</v>
      </c>
      <c r="R379" s="0" t="n">
        <f aca="false">MIN(1-Inputs!$B$13,MAX(Inputs!$B$13,1/(1+EXP(-(Inputs!$B$15*Q379+Inputs!$B$16)))))</f>
        <v>0.0175724040093021</v>
      </c>
    </row>
    <row r="380" customFormat="false" ht="15" hidden="false" customHeight="false" outlineLevel="0" collapsed="false">
      <c r="A380" s="0" t="n">
        <f aca="false">Loan_Sample!A360</f>
        <v>10010</v>
      </c>
      <c r="B380" s="0" t="n">
        <f aca="false">Loan_Sample!U360</f>
        <v>265373.9</v>
      </c>
      <c r="C380" s="0" t="n">
        <f aca="false">Loan_Sample!K360+Inputs!$B$26</f>
        <v>9.63333320617676</v>
      </c>
      <c r="D380" s="0" t="n">
        <f aca="false">Loan_Sample!L360+Inputs!$B$26</f>
        <v>5.0717945098877</v>
      </c>
      <c r="E380" s="0" t="n">
        <f aca="false">Loan_Sample!E360/(1+Inputs!$B$25/100)</f>
        <v>60.7739982604981</v>
      </c>
      <c r="F380" s="0" t="n">
        <f aca="false">Loan_Sample!H360-Inputs!$B$24/100</f>
        <v>0.56766676902771</v>
      </c>
      <c r="G380" s="0" t="n">
        <f aca="false">IF(ISNUMBER(C380),INDEX(Scorecard!$D$54:$D$61,SUMPRODUCT(--(Scorecard!$G$54:$G$60&lt;C380))+1),Scorecard!$D$62)</f>
        <v>-0.541917179454542</v>
      </c>
      <c r="H380" s="0" t="n">
        <f aca="false">IF(ISNUMBER(D380),INDEX(Scorecard!$D$63:$D$68,SUMPRODUCT(--(Scorecard!$G$63:$G$67&lt;D380))+1),Scorecard!$D$69)</f>
        <v>0.322484508656054</v>
      </c>
      <c r="I380" s="0" t="n">
        <f aca="false">IF(ISNUMBER(E380),INDEX(Scorecard!$D$19:$D$26,SUMPRODUCT(--(Scorecard!$G$19:$G$25&lt;E380))+1),Scorecard!$D$27)</f>
        <v>0.233621608745691</v>
      </c>
      <c r="J380" s="0" t="n">
        <f aca="false">IF(ISNUMBER(F380),INDEX(Scorecard!$D$37:$D$44,SUMPRODUCT(--(Scorecard!$G$37:$G$43&lt;F380))+1),Scorecard!$D$45)</f>
        <v>-0.271229676926091</v>
      </c>
      <c r="K380" s="0" t="n">
        <f aca="false">Inputs!$B$10+Scorecard!$J$5*Loan_Sample!Y360+Scorecard!$J$6*Loan_Sample!Z360+Scorecard!$J$7*I380+Scorecard!$J$8*Loan_Sample!AB360+Scorecard!$J$9*J380+Scorecard!$J$10*Loan_Sample!AD360+Scorecard!$J$11*G380+Scorecard!$J$12*H380</f>
        <v>-4.35061778247884</v>
      </c>
      <c r="L380" s="0" t="n">
        <f aca="false">MIN(1-Inputs!$B$13,MAX(Inputs!$B$13,1/(1+EXP(-(Inputs!$B$11*K380+Inputs!$B$12)))))</f>
        <v>0.0117199697817303</v>
      </c>
      <c r="M380" s="0" t="n">
        <f aca="false">Loan_Sample!AH360*Inputs!$B$4*B380</f>
        <v>1088.56093110097</v>
      </c>
      <c r="N380" s="0" t="n">
        <f aca="false">L380*Inputs!$B$4*B380</f>
        <v>1088.56093110097</v>
      </c>
      <c r="O380" s="0" t="n">
        <f aca="false">Inputs!$B$37+Inputs!$B$38*MAX(Loan_Sample!H360-Inputs!$C$38,0)+Inputs!$B$39*MAX(Loan_Sample!H360-Inputs!$C$39,0)+Inputs!$B$40*MAX(Loan_Sample!H360-Inputs!$C$40,0)+Inputs!$B$41*MAX(Loan_Sample!H360-Inputs!$C$41,0)+Inputs!$B$42*Inputs!$B$14+Inputs!$B$43*MIN(Loan_Sample!I360/Inputs!$B$17,1)+Inputs!$B$44*MIN(Loan_Sample!E360,Inputs!$B$18)+Inputs!$B$45*Loan_Sample!C360</f>
        <v>-3.95199295593263</v>
      </c>
      <c r="P380" s="0" t="n">
        <f aca="false">MIN(1-Inputs!$B$13,MAX(Inputs!$B$13,1/(1+EXP(-(Inputs!$B$15*O380+Inputs!$B$16)))))</f>
        <v>0.0167820665935115</v>
      </c>
      <c r="Q380" s="0" t="n">
        <f aca="false">Inputs!$B$37+Inputs!$B$38*MAX(F380-Inputs!$C$38,0)+Inputs!$B$39*MAX(F380-Inputs!$C$39,0)+Inputs!$B$40*MAX(F380-Inputs!$C$40,0)+Inputs!$B$41*MAX(F380-Inputs!$C$41,0)+Inputs!$B$42*Inputs!$B$14+Inputs!$B$43*MIN(Loan_Sample!I360/Inputs!$B$17,1)+Inputs!$B$44*MIN(E380,Inputs!$B$18)+Inputs!$B$45*Loan_Sample!C360</f>
        <v>-3.95199295593263</v>
      </c>
      <c r="R380" s="0" t="n">
        <f aca="false">MIN(1-Inputs!$B$13,MAX(Inputs!$B$13,1/(1+EXP(-(Inputs!$B$15*Q380+Inputs!$B$16)))))</f>
        <v>0.0167820665935115</v>
      </c>
    </row>
    <row r="381" customFormat="false" ht="15" hidden="false" customHeight="false" outlineLevel="0" collapsed="false">
      <c r="A381" s="0" t="n">
        <f aca="false">Loan_Sample!A361</f>
        <v>10024</v>
      </c>
      <c r="B381" s="0" t="n">
        <f aca="false">Loan_Sample!U361</f>
        <v>198530.83</v>
      </c>
      <c r="C381" s="0" t="n">
        <f aca="false">Loan_Sample!K361+Inputs!$B$26</f>
        <v>4.45833349227905</v>
      </c>
      <c r="D381" s="0" t="n">
        <f aca="false">Loan_Sample!L361+Inputs!$B$26</f>
        <v>-1.875</v>
      </c>
      <c r="E381" s="0" t="n">
        <f aca="false">Loan_Sample!E361/(1+Inputs!$B$25/100)</f>
        <v>68.8341674804688</v>
      </c>
      <c r="F381" s="0" t="n">
        <f aca="false">Loan_Sample!H361-Inputs!$B$24/100</f>
        <v>0.958333253860474</v>
      </c>
      <c r="G381" s="0" t="n">
        <f aca="false">IF(ISNUMBER(C381),INDEX(Scorecard!$D$54:$D$61,SUMPRODUCT(--(Scorecard!$G$54:$G$60&lt;C381))+1),Scorecard!$D$62)</f>
        <v>0.409483001259379</v>
      </c>
      <c r="H381" s="0" t="n">
        <f aca="false">IF(ISNUMBER(D381),INDEX(Scorecard!$D$63:$D$68,SUMPRODUCT(--(Scorecard!$G$63:$G$67&lt;D381))+1),Scorecard!$D$69)</f>
        <v>-0.340582194386522</v>
      </c>
      <c r="I381" s="0" t="n">
        <f aca="false">IF(ISNUMBER(E381),INDEX(Scorecard!$D$19:$D$26,SUMPRODUCT(--(Scorecard!$G$19:$G$25&lt;E381))+1),Scorecard!$D$27)</f>
        <v>0.0530843085177338</v>
      </c>
      <c r="J381" s="0" t="n">
        <f aca="false">IF(ISNUMBER(F381),INDEX(Scorecard!$D$37:$D$44,SUMPRODUCT(--(Scorecard!$G$37:$G$43&lt;F381))+1),Scorecard!$D$45)</f>
        <v>-0.975503570149195</v>
      </c>
      <c r="K381" s="0" t="n">
        <f aca="false">Inputs!$B$10+Scorecard!$J$5*Loan_Sample!Y361+Scorecard!$J$6*Loan_Sample!Z361+Scorecard!$J$7*I381+Scorecard!$J$8*Loan_Sample!AB361+Scorecard!$J$9*J381+Scorecard!$J$10*Loan_Sample!AD361+Scorecard!$J$11*G381+Scorecard!$J$12*H381</f>
        <v>-4.5072317953936</v>
      </c>
      <c r="L381" s="0" t="n">
        <f aca="false">MIN(1-Inputs!$B$13,MAX(Inputs!$B$13,1/(1+EXP(-(Inputs!$B$11*K381+Inputs!$B$12)))))</f>
        <v>0.00993563159955968</v>
      </c>
      <c r="M381" s="0" t="n">
        <f aca="false">Loan_Sample!AH361*Inputs!$B$4*B381</f>
        <v>690.385215812184</v>
      </c>
      <c r="N381" s="0" t="n">
        <f aca="false">L381*Inputs!$B$4*B381</f>
        <v>690.385215812184</v>
      </c>
      <c r="O381" s="0" t="n">
        <f aca="false">Inputs!$B$37+Inputs!$B$38*MAX(Loan_Sample!H361-Inputs!$C$38,0)+Inputs!$B$39*MAX(Loan_Sample!H361-Inputs!$C$39,0)+Inputs!$B$40*MAX(Loan_Sample!H361-Inputs!$C$40,0)+Inputs!$B$41*MAX(Loan_Sample!H361-Inputs!$C$41,0)+Inputs!$B$42*Inputs!$B$14+Inputs!$B$43*MIN(Loan_Sample!I361/Inputs!$B$17,1)+Inputs!$B$44*MIN(Loan_Sample!E361,Inputs!$B$18)+Inputs!$B$45*Loan_Sample!C361</f>
        <v>-3.37467694028841</v>
      </c>
      <c r="P381" s="0" t="n">
        <f aca="false">MIN(1-Inputs!$B$13,MAX(Inputs!$B$13,1/(1+EXP(-(Inputs!$B$15*O381+Inputs!$B$16)))))</f>
        <v>0.0318537532062035</v>
      </c>
      <c r="Q381" s="0" t="n">
        <f aca="false">Inputs!$B$37+Inputs!$B$38*MAX(F381-Inputs!$C$38,0)+Inputs!$B$39*MAX(F381-Inputs!$C$39,0)+Inputs!$B$40*MAX(F381-Inputs!$C$40,0)+Inputs!$B$41*MAX(F381-Inputs!$C$41,0)+Inputs!$B$42*Inputs!$B$14+Inputs!$B$43*MIN(Loan_Sample!I361/Inputs!$B$17,1)+Inputs!$B$44*MIN(E381,Inputs!$B$18)+Inputs!$B$45*Loan_Sample!C361</f>
        <v>-3.37467694028841</v>
      </c>
      <c r="R381" s="0" t="n">
        <f aca="false">MIN(1-Inputs!$B$13,MAX(Inputs!$B$13,1/(1+EXP(-(Inputs!$B$15*Q381+Inputs!$B$16)))))</f>
        <v>0.0318537532062035</v>
      </c>
    </row>
    <row r="382" customFormat="false" ht="15" hidden="false" customHeight="false" outlineLevel="0" collapsed="false">
      <c r="A382" s="0" t="n">
        <f aca="false">Loan_Sample!A362</f>
        <v>10038</v>
      </c>
      <c r="B382" s="0" t="n">
        <f aca="false">Loan_Sample!U362</f>
        <v>177929.08</v>
      </c>
      <c r="C382" s="0" t="n">
        <f aca="false">Loan_Sample!K362+Inputs!$B$26</f>
        <v>4</v>
      </c>
      <c r="D382" s="0" t="n">
        <f aca="false">Loan_Sample!L362+Inputs!$B$26</f>
        <v>-0.208333492279053</v>
      </c>
      <c r="E382" s="0" t="n">
        <f aca="false">Loan_Sample!E362/(1+Inputs!$B$25/100)</f>
        <v>73.2029800415039</v>
      </c>
      <c r="F382" s="0" t="n">
        <f aca="false">Loan_Sample!H362-Inputs!$B$24/100</f>
        <v>-3.49633312225342</v>
      </c>
      <c r="G382" s="0" t="n">
        <f aca="false">IF(ISNUMBER(C382),INDEX(Scorecard!$D$54:$D$61,SUMPRODUCT(--(Scorecard!$G$54:$G$60&lt;C382))+1),Scorecard!$D$62)</f>
        <v>0.489050497890326</v>
      </c>
      <c r="H382" s="0" t="n">
        <f aca="false">IF(ISNUMBER(D382),INDEX(Scorecard!$D$63:$D$68,SUMPRODUCT(--(Scorecard!$G$63:$G$67&lt;D382))+1),Scorecard!$D$69)</f>
        <v>0.322484508656054</v>
      </c>
      <c r="I382" s="0" t="n">
        <f aca="false">IF(ISNUMBER(E382),INDEX(Scorecard!$D$19:$D$26,SUMPRODUCT(--(Scorecard!$G$19:$G$25&lt;E382))+1),Scorecard!$D$27)</f>
        <v>-0.0341578513653732</v>
      </c>
      <c r="J382" s="0" t="n">
        <f aca="false">IF(ISNUMBER(F382),INDEX(Scorecard!$D$37:$D$44,SUMPRODUCT(--(Scorecard!$G$37:$G$43&lt;F382))+1),Scorecard!$D$45)</f>
        <v>1.35057635045042</v>
      </c>
      <c r="K382" s="0" t="n">
        <f aca="false">Inputs!$B$10+Scorecard!$J$5*Loan_Sample!Y362+Scorecard!$J$6*Loan_Sample!Z362+Scorecard!$J$7*I382+Scorecard!$J$8*Loan_Sample!AB362+Scorecard!$J$9*J382+Scorecard!$J$10*Loan_Sample!AD362+Scorecard!$J$11*G382+Scorecard!$J$12*H382</f>
        <v>-5.09337302664115</v>
      </c>
      <c r="L382" s="0" t="n">
        <f aca="false">MIN(1-Inputs!$B$13,MAX(Inputs!$B$13,1/(1+EXP(-(Inputs!$B$11*K382+Inputs!$B$12)))))</f>
        <v>0.00534335290247786</v>
      </c>
      <c r="M382" s="0" t="n">
        <f aca="false">Loan_Sample!AH362*Inputs!$B$4*B382</f>
        <v>332.758253118625</v>
      </c>
      <c r="N382" s="0" t="n">
        <f aca="false">L382*Inputs!$B$4*B382</f>
        <v>332.758253118625</v>
      </c>
      <c r="O382" s="0" t="n">
        <f aca="false">Inputs!$B$37+Inputs!$B$38*MAX(Loan_Sample!H362-Inputs!$C$38,0)+Inputs!$B$39*MAX(Loan_Sample!H362-Inputs!$C$39,0)+Inputs!$B$40*MAX(Loan_Sample!H362-Inputs!$C$40,0)+Inputs!$B$41*MAX(Loan_Sample!H362-Inputs!$C$41,0)+Inputs!$B$42*Inputs!$B$14+Inputs!$B$43*MIN(Loan_Sample!I362/Inputs!$B$17,1)+Inputs!$B$44*MIN(Loan_Sample!E362,Inputs!$B$18)+Inputs!$B$45*Loan_Sample!C362</f>
        <v>-5.71791613725026</v>
      </c>
      <c r="P382" s="0" t="n">
        <f aca="false">MIN(1-Inputs!$B$13,MAX(Inputs!$B$13,1/(1+EXP(-(Inputs!$B$15*O382+Inputs!$B$16)))))</f>
        <v>0.00228746987045836</v>
      </c>
      <c r="Q382" s="0" t="n">
        <f aca="false">Inputs!$B$37+Inputs!$B$38*MAX(F382-Inputs!$C$38,0)+Inputs!$B$39*MAX(F382-Inputs!$C$39,0)+Inputs!$B$40*MAX(F382-Inputs!$C$40,0)+Inputs!$B$41*MAX(F382-Inputs!$C$41,0)+Inputs!$B$42*Inputs!$B$14+Inputs!$B$43*MIN(Loan_Sample!I362/Inputs!$B$17,1)+Inputs!$B$44*MIN(E382,Inputs!$B$18)+Inputs!$B$45*Loan_Sample!C362</f>
        <v>-5.71791613725026</v>
      </c>
      <c r="R382" s="0" t="n">
        <f aca="false">MIN(1-Inputs!$B$13,MAX(Inputs!$B$13,1/(1+EXP(-(Inputs!$B$15*Q382+Inputs!$B$16)))))</f>
        <v>0.00228746987045836</v>
      </c>
    </row>
    <row r="383" customFormat="false" ht="15" hidden="false" customHeight="false" outlineLevel="0" collapsed="false">
      <c r="A383" s="0" t="n">
        <f aca="false">Loan_Sample!A363</f>
        <v>10050</v>
      </c>
      <c r="B383" s="0" t="n">
        <f aca="false">Loan_Sample!U363</f>
        <v>185164.33</v>
      </c>
      <c r="C383" s="0" t="n">
        <f aca="false">Loan_Sample!K363+Inputs!$B$26</f>
        <v>9.63333320617676</v>
      </c>
      <c r="D383" s="0" t="n">
        <f aca="false">Loan_Sample!L363+Inputs!$B$26</f>
        <v>5.0717945098877</v>
      </c>
      <c r="E383" s="0" t="n">
        <f aca="false">Loan_Sample!E363/(1+Inputs!$B$25/100)</f>
        <v>54.443286895752</v>
      </c>
      <c r="F383" s="0" t="n">
        <f aca="false">Loan_Sample!H363-Inputs!$B$24/100</f>
        <v>1.128666639328</v>
      </c>
      <c r="G383" s="0" t="n">
        <f aca="false">IF(ISNUMBER(C383),INDEX(Scorecard!$D$54:$D$61,SUMPRODUCT(--(Scorecard!$G$54:$G$60&lt;C383))+1),Scorecard!$D$62)</f>
        <v>-0.541917179454542</v>
      </c>
      <c r="H383" s="0" t="n">
        <f aca="false">IF(ISNUMBER(D383),INDEX(Scorecard!$D$63:$D$68,SUMPRODUCT(--(Scorecard!$G$63:$G$67&lt;D383))+1),Scorecard!$D$69)</f>
        <v>0.322484508656054</v>
      </c>
      <c r="I383" s="0" t="n">
        <f aca="false">IF(ISNUMBER(E383),INDEX(Scorecard!$D$19:$D$26,SUMPRODUCT(--(Scorecard!$G$19:$G$25&lt;E383))+1),Scorecard!$D$27)</f>
        <v>0.57899015159425</v>
      </c>
      <c r="J383" s="0" t="n">
        <f aca="false">IF(ISNUMBER(F383),INDEX(Scorecard!$D$37:$D$44,SUMPRODUCT(--(Scorecard!$G$37:$G$43&lt;F383))+1),Scorecard!$D$45)</f>
        <v>-0.975503570149195</v>
      </c>
      <c r="K383" s="0" t="n">
        <f aca="false">Inputs!$B$10+Scorecard!$J$5*Loan_Sample!Y363+Scorecard!$J$6*Loan_Sample!Z363+Scorecard!$J$7*I383+Scorecard!$J$8*Loan_Sample!AB363+Scorecard!$J$9*J383+Scorecard!$J$10*Loan_Sample!AD363+Scorecard!$J$11*G383+Scorecard!$J$12*H383</f>
        <v>-5.29630807950205</v>
      </c>
      <c r="L383" s="0" t="n">
        <f aca="false">MIN(1-Inputs!$B$13,MAX(Inputs!$B$13,1/(1+EXP(-(Inputs!$B$11*K383+Inputs!$B$12)))))</f>
        <v>0.00430827948457195</v>
      </c>
      <c r="M383" s="0" t="n">
        <f aca="false">Loan_Sample!AH363*Inputs!$B$4*B383</f>
        <v>279.208889474729</v>
      </c>
      <c r="N383" s="0" t="n">
        <f aca="false">L383*Inputs!$B$4*B383</f>
        <v>279.208889474729</v>
      </c>
      <c r="O383" s="0" t="n">
        <f aca="false">Inputs!$B$37+Inputs!$B$38*MAX(Loan_Sample!H363-Inputs!$C$38,0)+Inputs!$B$39*MAX(Loan_Sample!H363-Inputs!$C$39,0)+Inputs!$B$40*MAX(Loan_Sample!H363-Inputs!$C$40,0)+Inputs!$B$41*MAX(Loan_Sample!H363-Inputs!$C$41,0)+Inputs!$B$42*Inputs!$B$14+Inputs!$B$43*MIN(Loan_Sample!I363/Inputs!$B$17,1)+Inputs!$B$44*MIN(Loan_Sample!E363,Inputs!$B$18)+Inputs!$B$45*Loan_Sample!C363</f>
        <v>-3.19877021664613</v>
      </c>
      <c r="P383" s="0" t="n">
        <f aca="false">MIN(1-Inputs!$B$13,MAX(Inputs!$B$13,1/(1+EXP(-(Inputs!$B$15*O383+Inputs!$B$16)))))</f>
        <v>0.0386327014310824</v>
      </c>
      <c r="Q383" s="0" t="n">
        <f aca="false">Inputs!$B$37+Inputs!$B$38*MAX(F383-Inputs!$C$38,0)+Inputs!$B$39*MAX(F383-Inputs!$C$39,0)+Inputs!$B$40*MAX(F383-Inputs!$C$40,0)+Inputs!$B$41*MAX(F383-Inputs!$C$41,0)+Inputs!$B$42*Inputs!$B$14+Inputs!$B$43*MIN(Loan_Sample!I363/Inputs!$B$17,1)+Inputs!$B$44*MIN(E383,Inputs!$B$18)+Inputs!$B$45*Loan_Sample!C363</f>
        <v>-3.19877021664613</v>
      </c>
      <c r="R383" s="0" t="n">
        <f aca="false">MIN(1-Inputs!$B$13,MAX(Inputs!$B$13,1/(1+EXP(-(Inputs!$B$15*Q383+Inputs!$B$16)))))</f>
        <v>0.0386327014310824</v>
      </c>
    </row>
    <row r="384" customFormat="false" ht="15" hidden="false" customHeight="false" outlineLevel="0" collapsed="false">
      <c r="A384" s="0" t="n">
        <f aca="false">Loan_Sample!A364</f>
        <v>10114</v>
      </c>
      <c r="B384" s="0" t="n">
        <f aca="false">Loan_Sample!U364</f>
        <v>93297.09</v>
      </c>
      <c r="C384" s="0" t="n">
        <f aca="false">Loan_Sample!K364+Inputs!$B$26</f>
        <v>4.65833330154419</v>
      </c>
      <c r="D384" s="0" t="n">
        <f aca="false">Loan_Sample!L364+Inputs!$B$26</f>
        <v>-1.875</v>
      </c>
      <c r="E384" s="0" t="n">
        <f aca="false">Loan_Sample!E364/(1+Inputs!$B$25/100)</f>
        <v>73.7360763549805</v>
      </c>
      <c r="F384" s="0" t="n">
        <f aca="false">Loan_Sample!H364-Inputs!$B$24/100</f>
        <v>0.710333585739136</v>
      </c>
      <c r="G384" s="0" t="n">
        <f aca="false">IF(ISNUMBER(C384),INDEX(Scorecard!$D$54:$D$61,SUMPRODUCT(--(Scorecard!$G$54:$G$60&lt;C384))+1),Scorecard!$D$62)</f>
        <v>0.409483001259379</v>
      </c>
      <c r="H384" s="0" t="n">
        <f aca="false">IF(ISNUMBER(D384),INDEX(Scorecard!$D$63:$D$68,SUMPRODUCT(--(Scorecard!$G$63:$G$67&lt;D384))+1),Scorecard!$D$69)</f>
        <v>-0.340582194386522</v>
      </c>
      <c r="I384" s="0" t="n">
        <f aca="false">IF(ISNUMBER(E384),INDEX(Scorecard!$D$19:$D$26,SUMPRODUCT(--(Scorecard!$G$19:$G$25&lt;E384))+1),Scorecard!$D$27)</f>
        <v>-0.0341578513653732</v>
      </c>
      <c r="J384" s="0" t="n">
        <f aca="false">IF(ISNUMBER(F384),INDEX(Scorecard!$D$37:$D$44,SUMPRODUCT(--(Scorecard!$G$37:$G$43&lt;F384))+1),Scorecard!$D$45)</f>
        <v>-0.569454719285959</v>
      </c>
      <c r="K384" s="0" t="n">
        <f aca="false">Inputs!$B$10+Scorecard!$J$5*Loan_Sample!Y364+Scorecard!$J$6*Loan_Sample!Z364+Scorecard!$J$7*I384+Scorecard!$J$8*Loan_Sample!AB364+Scorecard!$J$9*J384+Scorecard!$J$10*Loan_Sample!AD364+Scorecard!$J$11*G384+Scorecard!$J$12*H384</f>
        <v>-4.06426548431146</v>
      </c>
      <c r="L384" s="0" t="n">
        <f aca="false">MIN(1-Inputs!$B$13,MAX(Inputs!$B$13,1/(1+EXP(-(Inputs!$B$11*K384+Inputs!$B$12)))))</f>
        <v>0.0158379190043805</v>
      </c>
      <c r="M384" s="0" t="n">
        <f aca="false">Loan_Sample!AH364*Inputs!$B$4*B384</f>
        <v>517.171114167539</v>
      </c>
      <c r="N384" s="0" t="n">
        <f aca="false">L384*Inputs!$B$4*B384</f>
        <v>517.171114167539</v>
      </c>
      <c r="O384" s="0" t="n">
        <f aca="false">Inputs!$B$37+Inputs!$B$38*MAX(Loan_Sample!H364-Inputs!$C$38,0)+Inputs!$B$39*MAX(Loan_Sample!H364-Inputs!$C$39,0)+Inputs!$B$40*MAX(Loan_Sample!H364-Inputs!$C$40,0)+Inputs!$B$41*MAX(Loan_Sample!H364-Inputs!$C$41,0)+Inputs!$B$42*Inputs!$B$14+Inputs!$B$43*MIN(Loan_Sample!I364/Inputs!$B$17,1)+Inputs!$B$44*MIN(Loan_Sample!E364,Inputs!$B$18)+Inputs!$B$45*Loan_Sample!C364</f>
        <v>-4.00241252058263</v>
      </c>
      <c r="P384" s="0" t="n">
        <f aca="false">MIN(1-Inputs!$B$13,MAX(Inputs!$B$13,1/(1+EXP(-(Inputs!$B$15*O384+Inputs!$B$16)))))</f>
        <v>0.0158620466065344</v>
      </c>
      <c r="Q384" s="0" t="n">
        <f aca="false">Inputs!$B$37+Inputs!$B$38*MAX(F384-Inputs!$C$38,0)+Inputs!$B$39*MAX(F384-Inputs!$C$39,0)+Inputs!$B$40*MAX(F384-Inputs!$C$40,0)+Inputs!$B$41*MAX(F384-Inputs!$C$41,0)+Inputs!$B$42*Inputs!$B$14+Inputs!$B$43*MIN(Loan_Sample!I364/Inputs!$B$17,1)+Inputs!$B$44*MIN(E384,Inputs!$B$18)+Inputs!$B$45*Loan_Sample!C364</f>
        <v>-4.00241252058263</v>
      </c>
      <c r="R384" s="0" t="n">
        <f aca="false">MIN(1-Inputs!$B$13,MAX(Inputs!$B$13,1/(1+EXP(-(Inputs!$B$15*Q384+Inputs!$B$16)))))</f>
        <v>0.0158620466065344</v>
      </c>
    </row>
    <row r="385" customFormat="false" ht="15" hidden="false" customHeight="false" outlineLevel="0" collapsed="false">
      <c r="A385" s="0" t="n">
        <f aca="false">Loan_Sample!A365</f>
        <v>10175</v>
      </c>
      <c r="B385" s="0" t="n">
        <f aca="false">Loan_Sample!U365</f>
        <v>114019.07</v>
      </c>
      <c r="C385" s="0" t="n">
        <f aca="false">Loan_Sample!K365+Inputs!$B$26</f>
        <v>4.80000019073486</v>
      </c>
      <c r="D385" s="0" t="n">
        <f aca="false">Loan_Sample!L365+Inputs!$B$26</f>
        <v>-0.208333015441895</v>
      </c>
      <c r="E385" s="0" t="n">
        <f aca="false">Loan_Sample!E365/(1+Inputs!$B$25/100)</f>
        <v>47.6288871765137</v>
      </c>
      <c r="F385" s="0" t="n">
        <f aca="false">Loan_Sample!H365-Inputs!$B$24/100</f>
        <v>-3.05433320999146</v>
      </c>
      <c r="G385" s="0" t="n">
        <f aca="false">IF(ISNUMBER(C385),INDEX(Scorecard!$D$54:$D$61,SUMPRODUCT(--(Scorecard!$G$54:$G$60&lt;C385))+1),Scorecard!$D$62)</f>
        <v>0.409483001259379</v>
      </c>
      <c r="H385" s="0" t="n">
        <f aca="false">IF(ISNUMBER(D385),INDEX(Scorecard!$D$63:$D$68,SUMPRODUCT(--(Scorecard!$G$63:$G$67&lt;D385))+1),Scorecard!$D$69)</f>
        <v>0.322484508656054</v>
      </c>
      <c r="I385" s="0" t="n">
        <f aca="false">IF(ISNUMBER(E385),INDEX(Scorecard!$D$19:$D$26,SUMPRODUCT(--(Scorecard!$G$19:$G$25&lt;E385))+1),Scorecard!$D$27)</f>
        <v>0.57899015159425</v>
      </c>
      <c r="J385" s="0" t="n">
        <f aca="false">IF(ISNUMBER(F385),INDEX(Scorecard!$D$37:$D$44,SUMPRODUCT(--(Scorecard!$G$37:$G$43&lt;F385))+1),Scorecard!$D$45)</f>
        <v>1.35057635045042</v>
      </c>
      <c r="K385" s="0" t="n">
        <f aca="false">Inputs!$B$10+Scorecard!$J$5*Loan_Sample!Y365+Scorecard!$J$6*Loan_Sample!Z365+Scorecard!$J$7*I385+Scorecard!$J$8*Loan_Sample!AB365+Scorecard!$J$9*J385+Scorecard!$J$10*Loan_Sample!AD365+Scorecard!$J$11*G385+Scorecard!$J$12*H385</f>
        <v>-7.04424744365376</v>
      </c>
      <c r="L385" s="0" t="n">
        <f aca="false">MIN(1-Inputs!$B$13,MAX(Inputs!$B$13,1/(1+EXP(-(Inputs!$B$11*K385+Inputs!$B$12)))))</f>
        <v>0.000670761016465856</v>
      </c>
      <c r="M385" s="0" t="n">
        <f aca="false">Loan_Sample!AH365*Inputs!$B$4*B385</f>
        <v>26.7678415513921</v>
      </c>
      <c r="N385" s="0" t="n">
        <f aca="false">L385*Inputs!$B$4*B385</f>
        <v>26.7678415513921</v>
      </c>
      <c r="O385" s="0" t="n">
        <f aca="false">Inputs!$B$37+Inputs!$B$38*MAX(Loan_Sample!H365-Inputs!$C$38,0)+Inputs!$B$39*MAX(Loan_Sample!H365-Inputs!$C$39,0)+Inputs!$B$40*MAX(Loan_Sample!H365-Inputs!$C$40,0)+Inputs!$B$41*MAX(Loan_Sample!H365-Inputs!$C$41,0)+Inputs!$B$42*Inputs!$B$14+Inputs!$B$43*MIN(Loan_Sample!I365/Inputs!$B$17,1)+Inputs!$B$44*MIN(Loan_Sample!E365,Inputs!$B$18)+Inputs!$B$45*Loan_Sample!C365</f>
        <v>-5.32190349990195</v>
      </c>
      <c r="P385" s="0" t="n">
        <f aca="false">MIN(1-Inputs!$B$13,MAX(Inputs!$B$13,1/(1+EXP(-(Inputs!$B$15*O385+Inputs!$B$16)))))</f>
        <v>0.00358347540739541</v>
      </c>
      <c r="Q385" s="0" t="n">
        <f aca="false">Inputs!$B$37+Inputs!$B$38*MAX(F385-Inputs!$C$38,0)+Inputs!$B$39*MAX(F385-Inputs!$C$39,0)+Inputs!$B$40*MAX(F385-Inputs!$C$40,0)+Inputs!$B$41*MAX(F385-Inputs!$C$41,0)+Inputs!$B$42*Inputs!$B$14+Inputs!$B$43*MIN(Loan_Sample!I365/Inputs!$B$17,1)+Inputs!$B$44*MIN(E385,Inputs!$B$18)+Inputs!$B$45*Loan_Sample!C365</f>
        <v>-5.32190349990195</v>
      </c>
      <c r="R385" s="0" t="n">
        <f aca="false">MIN(1-Inputs!$B$13,MAX(Inputs!$B$13,1/(1+EXP(-(Inputs!$B$15*Q385+Inputs!$B$16)))))</f>
        <v>0.00358347540739541</v>
      </c>
    </row>
    <row r="386" customFormat="false" ht="15" hidden="false" customHeight="false" outlineLevel="0" collapsed="false">
      <c r="A386" s="0" t="n">
        <f aca="false">Loan_Sample!A366</f>
        <v>10181</v>
      </c>
      <c r="B386" s="0" t="n">
        <f aca="false">Loan_Sample!U366</f>
        <v>201043.42</v>
      </c>
      <c r="C386" s="0" t="n">
        <f aca="false">Loan_Sample!K366+Inputs!$B$26</f>
        <v>3.70000004768372</v>
      </c>
      <c r="D386" s="0" t="n">
        <f aca="false">Loan_Sample!L366+Inputs!$B$26</f>
        <v>-0.208333253860474</v>
      </c>
      <c r="E386" s="0" t="n">
        <f aca="false">Loan_Sample!E366/(1+Inputs!$B$25/100)</f>
        <v>47.7786979675293</v>
      </c>
      <c r="F386" s="0" t="n">
        <f aca="false">Loan_Sample!H366-Inputs!$B$24/100</f>
        <v>-2.5973334312439</v>
      </c>
      <c r="G386" s="0" t="n">
        <f aca="false">IF(ISNUMBER(C386),INDEX(Scorecard!$D$54:$D$61,SUMPRODUCT(--(Scorecard!$G$54:$G$60&lt;C386))+1),Scorecard!$D$62)</f>
        <v>0.489050497890326</v>
      </c>
      <c r="H386" s="0" t="n">
        <f aca="false">IF(ISNUMBER(D386),INDEX(Scorecard!$D$63:$D$68,SUMPRODUCT(--(Scorecard!$G$63:$G$67&lt;D386))+1),Scorecard!$D$69)</f>
        <v>0.322484508656054</v>
      </c>
      <c r="I386" s="0" t="n">
        <f aca="false">IF(ISNUMBER(E386),INDEX(Scorecard!$D$19:$D$26,SUMPRODUCT(--(Scorecard!$G$19:$G$25&lt;E386))+1),Scorecard!$D$27)</f>
        <v>0.57899015159425</v>
      </c>
      <c r="J386" s="0" t="n">
        <f aca="false">IF(ISNUMBER(F386),INDEX(Scorecard!$D$37:$D$44,SUMPRODUCT(--(Scorecard!$G$37:$G$43&lt;F386))+1),Scorecard!$D$45)</f>
        <v>1.35057635045042</v>
      </c>
      <c r="K386" s="0" t="n">
        <f aca="false">Inputs!$B$10+Scorecard!$J$5*Loan_Sample!Y366+Scorecard!$J$6*Loan_Sample!Z366+Scorecard!$J$7*I386+Scorecard!$J$8*Loan_Sample!AB366+Scorecard!$J$9*J386+Scorecard!$J$10*Loan_Sample!AD366+Scorecard!$J$11*G386+Scorecard!$J$12*H386</f>
        <v>-5.12589774529374</v>
      </c>
      <c r="L386" s="0" t="n">
        <f aca="false">MIN(1-Inputs!$B$13,MAX(Inputs!$B$13,1/(1+EXP(-(Inputs!$B$11*K386+Inputs!$B$12)))))</f>
        <v>0.00516218501442913</v>
      </c>
      <c r="M386" s="0" t="n">
        <f aca="false">Loan_Sample!AH366*Inputs!$B$4*B386</f>
        <v>363.238165490754</v>
      </c>
      <c r="N386" s="0" t="n">
        <f aca="false">L386*Inputs!$B$4*B386</f>
        <v>363.238165490754</v>
      </c>
      <c r="O386" s="0" t="n">
        <f aca="false">Inputs!$B$37+Inputs!$B$38*MAX(Loan_Sample!H366-Inputs!$C$38,0)+Inputs!$B$39*MAX(Loan_Sample!H366-Inputs!$C$39,0)+Inputs!$B$40*MAX(Loan_Sample!H366-Inputs!$C$40,0)+Inputs!$B$41*MAX(Loan_Sample!H366-Inputs!$C$41,0)+Inputs!$B$42*Inputs!$B$14+Inputs!$B$43*MIN(Loan_Sample!I366/Inputs!$B$17,1)+Inputs!$B$44*MIN(Loan_Sample!E366,Inputs!$B$18)+Inputs!$B$45*Loan_Sample!C366</f>
        <v>-5.5150782388185</v>
      </c>
      <c r="P386" s="0" t="n">
        <f aca="false">MIN(1-Inputs!$B$13,MAX(Inputs!$B$13,1/(1+EXP(-(Inputs!$B$15*O386+Inputs!$B$16)))))</f>
        <v>0.00287898880388334</v>
      </c>
      <c r="Q386" s="0" t="n">
        <f aca="false">Inputs!$B$37+Inputs!$B$38*MAX(F386-Inputs!$C$38,0)+Inputs!$B$39*MAX(F386-Inputs!$C$39,0)+Inputs!$B$40*MAX(F386-Inputs!$C$40,0)+Inputs!$B$41*MAX(F386-Inputs!$C$41,0)+Inputs!$B$42*Inputs!$B$14+Inputs!$B$43*MIN(Loan_Sample!I366/Inputs!$B$17,1)+Inputs!$B$44*MIN(E386,Inputs!$B$18)+Inputs!$B$45*Loan_Sample!C366</f>
        <v>-5.5150782388185</v>
      </c>
      <c r="R386" s="0" t="n">
        <f aca="false">MIN(1-Inputs!$B$13,MAX(Inputs!$B$13,1/(1+EXP(-(Inputs!$B$15*Q386+Inputs!$B$16)))))</f>
        <v>0.00287898880388334</v>
      </c>
    </row>
    <row r="387" customFormat="false" ht="15" hidden="false" customHeight="false" outlineLevel="0" collapsed="false">
      <c r="A387" s="0" t="n">
        <f aca="false">Loan_Sample!A367</f>
        <v>10221</v>
      </c>
      <c r="B387" s="0" t="n">
        <f aca="false">Loan_Sample!U367</f>
        <v>559204.3</v>
      </c>
      <c r="C387" s="0" t="n">
        <f aca="false">Loan_Sample!K367+Inputs!$B$26</f>
        <v>3.72307682037354</v>
      </c>
      <c r="D387" s="0" t="n">
        <f aca="false">Loan_Sample!L367+Inputs!$B$26</f>
        <v>-0.276923179626465</v>
      </c>
      <c r="E387" s="0" t="n">
        <f aca="false">Loan_Sample!E367/(1+Inputs!$B$25/100)</f>
        <v>66.3913650512695</v>
      </c>
      <c r="F387" s="0" t="n">
        <f aca="false">Loan_Sample!H367-Inputs!$B$24/100</f>
        <v>-0.187333345413208</v>
      </c>
      <c r="G387" s="0" t="n">
        <f aca="false">IF(ISNUMBER(C387),INDEX(Scorecard!$D$54:$D$61,SUMPRODUCT(--(Scorecard!$G$54:$G$60&lt;C387))+1),Scorecard!$D$62)</f>
        <v>0.489050497890326</v>
      </c>
      <c r="H387" s="0" t="n">
        <f aca="false">IF(ISNUMBER(D387),INDEX(Scorecard!$D$63:$D$68,SUMPRODUCT(--(Scorecard!$G$63:$G$67&lt;D387))+1),Scorecard!$D$69)</f>
        <v>0.322484508656054</v>
      </c>
      <c r="I387" s="0" t="n">
        <f aca="false">IF(ISNUMBER(E387),INDEX(Scorecard!$D$19:$D$26,SUMPRODUCT(--(Scorecard!$G$19:$G$25&lt;E387))+1),Scorecard!$D$27)</f>
        <v>0.0530843085177338</v>
      </c>
      <c r="J387" s="0" t="n">
        <f aca="false">IF(ISNUMBER(F387),INDEX(Scorecard!$D$37:$D$44,SUMPRODUCT(--(Scorecard!$G$37:$G$43&lt;F387))+1),Scorecard!$D$45)</f>
        <v>0.769716833645565</v>
      </c>
      <c r="K387" s="0" t="n">
        <f aca="false">Inputs!$B$10+Scorecard!$J$5*Loan_Sample!Y367+Scorecard!$J$6*Loan_Sample!Z367+Scorecard!$J$7*I387+Scorecard!$J$8*Loan_Sample!AB367+Scorecard!$J$9*J387+Scorecard!$J$10*Loan_Sample!AD367+Scorecard!$J$11*G387+Scorecard!$J$12*H387</f>
        <v>-6.59748641313508</v>
      </c>
      <c r="L387" s="0" t="n">
        <f aca="false">MIN(1-Inputs!$B$13,MAX(Inputs!$B$13,1/(1+EXP(-(Inputs!$B$11*K387+Inputs!$B$12)))))</f>
        <v>0.00107955945918211</v>
      </c>
      <c r="M387" s="0" t="n">
        <f aca="false">Loan_Sample!AH367*Inputs!$B$4*B387</f>
        <v>211.293002088109</v>
      </c>
      <c r="N387" s="0" t="n">
        <f aca="false">L387*Inputs!$B$4*B387</f>
        <v>211.293002088109</v>
      </c>
      <c r="O387" s="0" t="n">
        <f aca="false">Inputs!$B$37+Inputs!$B$38*MAX(Loan_Sample!H367-Inputs!$C$38,0)+Inputs!$B$39*MAX(Loan_Sample!H367-Inputs!$C$39,0)+Inputs!$B$40*MAX(Loan_Sample!H367-Inputs!$C$40,0)+Inputs!$B$41*MAX(Loan_Sample!H367-Inputs!$C$41,0)+Inputs!$B$42*Inputs!$B$14+Inputs!$B$43*MIN(Loan_Sample!I367/Inputs!$B$17,1)+Inputs!$B$44*MIN(Loan_Sample!E367,Inputs!$B$18)+Inputs!$B$45*Loan_Sample!C367</f>
        <v>-5.9528339623991</v>
      </c>
      <c r="P387" s="0" t="n">
        <f aca="false">MIN(1-Inputs!$B$13,MAX(Inputs!$B$13,1/(1+EXP(-(Inputs!$B$15*O387+Inputs!$B$16)))))</f>
        <v>0.00175229850993861</v>
      </c>
      <c r="Q387" s="0" t="n">
        <f aca="false">Inputs!$B$37+Inputs!$B$38*MAX(F387-Inputs!$C$38,0)+Inputs!$B$39*MAX(F387-Inputs!$C$39,0)+Inputs!$B$40*MAX(F387-Inputs!$C$40,0)+Inputs!$B$41*MAX(F387-Inputs!$C$41,0)+Inputs!$B$42*Inputs!$B$14+Inputs!$B$43*MIN(Loan_Sample!I367/Inputs!$B$17,1)+Inputs!$B$44*MIN(E387,Inputs!$B$18)+Inputs!$B$45*Loan_Sample!C367</f>
        <v>-5.9528339623991</v>
      </c>
      <c r="R387" s="0" t="n">
        <f aca="false">MIN(1-Inputs!$B$13,MAX(Inputs!$B$13,1/(1+EXP(-(Inputs!$B$15*Q387+Inputs!$B$16)))))</f>
        <v>0.00175229850993861</v>
      </c>
    </row>
    <row r="388" customFormat="false" ht="15" hidden="false" customHeight="false" outlineLevel="0" collapsed="false">
      <c r="A388" s="0" t="n">
        <f aca="false">Loan_Sample!A368</f>
        <v>10222</v>
      </c>
      <c r="B388" s="0" t="n">
        <f aca="false">Loan_Sample!U368</f>
        <v>92671.52</v>
      </c>
      <c r="C388" s="0" t="n">
        <f aca="false">Loan_Sample!K368+Inputs!$B$26</f>
        <v>6.63333320617676</v>
      </c>
      <c r="D388" s="0" t="n">
        <f aca="false">Loan_Sample!L368+Inputs!$B$26</f>
        <v>2.71025633811951</v>
      </c>
      <c r="E388" s="0" t="n">
        <f aca="false">Loan_Sample!E368/(1+Inputs!$B$25/100)</f>
        <v>77.9709167480469</v>
      </c>
      <c r="F388" s="0" t="n">
        <f aca="false">Loan_Sample!H368-Inputs!$B$24/100</f>
        <v>0.151333332061768</v>
      </c>
      <c r="G388" s="0" t="n">
        <f aca="false">IF(ISNUMBER(C388),INDEX(Scorecard!$D$54:$D$61,SUMPRODUCT(--(Scorecard!$G$54:$G$60&lt;C388))+1),Scorecard!$D$62)</f>
        <v>-0.357264871923982</v>
      </c>
      <c r="H388" s="0" t="n">
        <f aca="false">IF(ISNUMBER(D388),INDEX(Scorecard!$D$63:$D$68,SUMPRODUCT(--(Scorecard!$G$63:$G$67&lt;D388))+1),Scorecard!$D$69)</f>
        <v>0.322484508656054</v>
      </c>
      <c r="I388" s="0" t="n">
        <f aca="false">IF(ISNUMBER(E388),INDEX(Scorecard!$D$19:$D$26,SUMPRODUCT(--(Scorecard!$G$19:$G$25&lt;E388))+1),Scorecard!$D$27)</f>
        <v>-0.0341578513653732</v>
      </c>
      <c r="J388" s="0" t="n">
        <f aca="false">IF(ISNUMBER(F388),INDEX(Scorecard!$D$37:$D$44,SUMPRODUCT(--(Scorecard!$G$37:$G$43&lt;F388))+1),Scorecard!$D$45)</f>
        <v>0.102184252677548</v>
      </c>
      <c r="K388" s="0" t="n">
        <f aca="false">Inputs!$B$10+Scorecard!$J$5*Loan_Sample!Y368+Scorecard!$J$6*Loan_Sample!Z368+Scorecard!$J$7*I388+Scorecard!$J$8*Loan_Sample!AB368+Scorecard!$J$9*J388+Scorecard!$J$10*Loan_Sample!AD368+Scorecard!$J$11*G388+Scorecard!$J$12*H388</f>
        <v>-5.97607943858833</v>
      </c>
      <c r="L388" s="0" t="n">
        <f aca="false">MIN(1-Inputs!$B$13,MAX(Inputs!$B$13,1/(1+EXP(-(Inputs!$B$11*K388+Inputs!$B$12)))))</f>
        <v>0.00209182883840464</v>
      </c>
      <c r="M388" s="0" t="n">
        <f aca="false">Loan_Sample!AH368*Inputs!$B$4*B388</f>
        <v>67.8485353121775</v>
      </c>
      <c r="N388" s="0" t="n">
        <f aca="false">L388*Inputs!$B$4*B388</f>
        <v>67.8485353121775</v>
      </c>
      <c r="O388" s="0" t="n">
        <f aca="false">Inputs!$B$37+Inputs!$B$38*MAX(Loan_Sample!H368-Inputs!$C$38,0)+Inputs!$B$39*MAX(Loan_Sample!H368-Inputs!$C$39,0)+Inputs!$B$40*MAX(Loan_Sample!H368-Inputs!$C$40,0)+Inputs!$B$41*MAX(Loan_Sample!H368-Inputs!$C$41,0)+Inputs!$B$42*Inputs!$B$14+Inputs!$B$43*MIN(Loan_Sample!I368/Inputs!$B$17,1)+Inputs!$B$44*MIN(Loan_Sample!E368,Inputs!$B$18)+Inputs!$B$45*Loan_Sample!C368</f>
        <v>-5.68102497392736</v>
      </c>
      <c r="P388" s="0" t="n">
        <f aca="false">MIN(1-Inputs!$B$13,MAX(Inputs!$B$13,1/(1+EXP(-(Inputs!$B$15*O388+Inputs!$B$16)))))</f>
        <v>0.00238520768600334</v>
      </c>
      <c r="Q388" s="0" t="n">
        <f aca="false">Inputs!$B$37+Inputs!$B$38*MAX(F388-Inputs!$C$38,0)+Inputs!$B$39*MAX(F388-Inputs!$C$39,0)+Inputs!$B$40*MAX(F388-Inputs!$C$40,0)+Inputs!$B$41*MAX(F388-Inputs!$C$41,0)+Inputs!$B$42*Inputs!$B$14+Inputs!$B$43*MIN(Loan_Sample!I368/Inputs!$B$17,1)+Inputs!$B$44*MIN(E388,Inputs!$B$18)+Inputs!$B$45*Loan_Sample!C368</f>
        <v>-5.68102497392736</v>
      </c>
      <c r="R388" s="0" t="n">
        <f aca="false">MIN(1-Inputs!$B$13,MAX(Inputs!$B$13,1/(1+EXP(-(Inputs!$B$15*Q388+Inputs!$B$16)))))</f>
        <v>0.00238520768600334</v>
      </c>
    </row>
    <row r="389" customFormat="false" ht="15" hidden="false" customHeight="false" outlineLevel="0" collapsed="false">
      <c r="A389" s="0" t="n">
        <f aca="false">Loan_Sample!A369</f>
        <v>10307</v>
      </c>
      <c r="B389" s="0" t="n">
        <f aca="false">Loan_Sample!U369</f>
        <v>120070.28</v>
      </c>
      <c r="C389" s="0" t="n">
        <f aca="false">Loan_Sample!K369+Inputs!$B$26</f>
        <v>3.90833330154419</v>
      </c>
      <c r="D389" s="0" t="n">
        <f aca="false">Loan_Sample!L369+Inputs!$B$26</f>
        <v>-1.125</v>
      </c>
      <c r="E389" s="0" t="n">
        <f aca="false">Loan_Sample!E369/(1+Inputs!$B$25/100)</f>
        <v>44.5725212097168</v>
      </c>
      <c r="F389" s="0" t="n">
        <f aca="false">Loan_Sample!H369-Inputs!$B$24/100</f>
        <v>-1.53133296966553</v>
      </c>
      <c r="G389" s="0" t="n">
        <f aca="false">IF(ISNUMBER(C389),INDEX(Scorecard!$D$54:$D$61,SUMPRODUCT(--(Scorecard!$G$54:$G$60&lt;C389))+1),Scorecard!$D$62)</f>
        <v>0.489050497890326</v>
      </c>
      <c r="H389" s="0" t="n">
        <f aca="false">IF(ISNUMBER(D389),INDEX(Scorecard!$D$63:$D$68,SUMPRODUCT(--(Scorecard!$G$63:$G$67&lt;D389))+1),Scorecard!$D$69)</f>
        <v>-0.340582194386522</v>
      </c>
      <c r="I389" s="0" t="n">
        <f aca="false">IF(ISNUMBER(E389),INDEX(Scorecard!$D$19:$D$26,SUMPRODUCT(--(Scorecard!$G$19:$G$25&lt;E389))+1),Scorecard!$D$27)</f>
        <v>0.57899015159425</v>
      </c>
      <c r="J389" s="0" t="n">
        <f aca="false">IF(ISNUMBER(F389),INDEX(Scorecard!$D$37:$D$44,SUMPRODUCT(--(Scorecard!$G$37:$G$43&lt;F389))+1),Scorecard!$D$45)</f>
        <v>1.35057635045042</v>
      </c>
      <c r="K389" s="0" t="n">
        <f aca="false">Inputs!$B$10+Scorecard!$J$5*Loan_Sample!Y369+Scorecard!$J$6*Loan_Sample!Z369+Scorecard!$J$7*I389+Scorecard!$J$8*Loan_Sample!AB369+Scorecard!$J$9*J389+Scorecard!$J$10*Loan_Sample!AD369+Scorecard!$J$11*G389+Scorecard!$J$12*H389</f>
        <v>-4.6116542465286</v>
      </c>
      <c r="L389" s="0" t="n">
        <f aca="false">MIN(1-Inputs!$B$13,MAX(Inputs!$B$13,1/(1+EXP(-(Inputs!$B$11*K389+Inputs!$B$12)))))</f>
        <v>0.00889818238961129</v>
      </c>
      <c r="M389" s="0" t="n">
        <f aca="false">Loan_Sample!AH369*Inputs!$B$4*B389</f>
        <v>373.942537854094</v>
      </c>
      <c r="N389" s="0" t="n">
        <f aca="false">L389*Inputs!$B$4*B389</f>
        <v>373.942537854094</v>
      </c>
      <c r="O389" s="0" t="n">
        <f aca="false">Inputs!$B$37+Inputs!$B$38*MAX(Loan_Sample!H369-Inputs!$C$38,0)+Inputs!$B$39*MAX(Loan_Sample!H369-Inputs!$C$39,0)+Inputs!$B$40*MAX(Loan_Sample!H369-Inputs!$C$40,0)+Inputs!$B$41*MAX(Loan_Sample!H369-Inputs!$C$41,0)+Inputs!$B$42*Inputs!$B$14+Inputs!$B$43*MIN(Loan_Sample!I369/Inputs!$B$17,1)+Inputs!$B$44*MIN(Loan_Sample!E369,Inputs!$B$18)+Inputs!$B$45*Loan_Sample!C369</f>
        <v>-5.61616140573027</v>
      </c>
      <c r="P389" s="0" t="n">
        <f aca="false">MIN(1-Inputs!$B$13,MAX(Inputs!$B$13,1/(1+EXP(-(Inputs!$B$15*O389+Inputs!$B$16)))))</f>
        <v>0.00256726338974466</v>
      </c>
      <c r="Q389" s="0" t="n">
        <f aca="false">Inputs!$B$37+Inputs!$B$38*MAX(F389-Inputs!$C$38,0)+Inputs!$B$39*MAX(F389-Inputs!$C$39,0)+Inputs!$B$40*MAX(F389-Inputs!$C$40,0)+Inputs!$B$41*MAX(F389-Inputs!$C$41,0)+Inputs!$B$42*Inputs!$B$14+Inputs!$B$43*MIN(Loan_Sample!I369/Inputs!$B$17,1)+Inputs!$B$44*MIN(E389,Inputs!$B$18)+Inputs!$B$45*Loan_Sample!C369</f>
        <v>-5.61616140573027</v>
      </c>
      <c r="R389" s="0" t="n">
        <f aca="false">MIN(1-Inputs!$B$13,MAX(Inputs!$B$13,1/(1+EXP(-(Inputs!$B$15*Q389+Inputs!$B$16)))))</f>
        <v>0.00256726338974466</v>
      </c>
    </row>
    <row r="390" customFormat="false" ht="15" hidden="false" customHeight="false" outlineLevel="0" collapsed="false">
      <c r="A390" s="0" t="n">
        <f aca="false">Loan_Sample!A370</f>
        <v>10333</v>
      </c>
      <c r="B390" s="0" t="n">
        <f aca="false">Loan_Sample!U370</f>
        <v>116713.55</v>
      </c>
      <c r="C390" s="0" t="n">
        <f aca="false">Loan_Sample!K370+Inputs!$B$26</f>
        <v>8.53333377838135</v>
      </c>
      <c r="D390" s="0" t="n">
        <f aca="false">Loan_Sample!L370+Inputs!$B$26</f>
        <v>5.07179546356201</v>
      </c>
      <c r="E390" s="0" t="n">
        <f aca="false">Loan_Sample!E370/(1+Inputs!$B$25/100)</f>
        <v>62.9462585449219</v>
      </c>
      <c r="F390" s="0" t="n">
        <f aca="false">Loan_Sample!H370-Inputs!$B$24/100</f>
        <v>1.52166676521301</v>
      </c>
      <c r="G390" s="0" t="n">
        <f aca="false">IF(ISNUMBER(C390),INDEX(Scorecard!$D$54:$D$61,SUMPRODUCT(--(Scorecard!$G$54:$G$60&lt;C390))+1),Scorecard!$D$62)</f>
        <v>-0.541917179454542</v>
      </c>
      <c r="H390" s="0" t="n">
        <f aca="false">IF(ISNUMBER(D390),INDEX(Scorecard!$D$63:$D$68,SUMPRODUCT(--(Scorecard!$G$63:$G$67&lt;D390))+1),Scorecard!$D$69)</f>
        <v>0.322484508656054</v>
      </c>
      <c r="I390" s="0" t="n">
        <f aca="false">IF(ISNUMBER(E390),INDEX(Scorecard!$D$19:$D$26,SUMPRODUCT(--(Scorecard!$G$19:$G$25&lt;E390))+1),Scorecard!$D$27)</f>
        <v>0.233621608745691</v>
      </c>
      <c r="J390" s="0" t="n">
        <f aca="false">IF(ISNUMBER(F390),INDEX(Scorecard!$D$37:$D$44,SUMPRODUCT(--(Scorecard!$G$37:$G$43&lt;F390))+1),Scorecard!$D$45)</f>
        <v>-0.975503570149195</v>
      </c>
      <c r="K390" s="0" t="n">
        <f aca="false">Inputs!$B$10+Scorecard!$J$5*Loan_Sample!Y370+Scorecard!$J$6*Loan_Sample!Z370+Scorecard!$J$7*I390+Scorecard!$J$8*Loan_Sample!AB370+Scorecard!$J$9*J390+Scorecard!$J$10*Loan_Sample!AD370+Scorecard!$J$11*G390+Scorecard!$J$12*H390</f>
        <v>-1.27495884544459</v>
      </c>
      <c r="L390" s="0" t="n">
        <f aca="false">MIN(1-Inputs!$B$13,MAX(Inputs!$B$13,1/(1+EXP(-(Inputs!$B$11*K390+Inputs!$B$12)))))</f>
        <v>0.239463174082272</v>
      </c>
      <c r="M390" s="0" t="n">
        <f aca="false">Loan_Sample!AH370*Inputs!$B$4*B390</f>
        <v>9782.0089994935</v>
      </c>
      <c r="N390" s="0" t="n">
        <f aca="false">L390*Inputs!$B$4*B390</f>
        <v>9782.0089994935</v>
      </c>
      <c r="O390" s="0" t="n">
        <f aca="false">Inputs!$B$37+Inputs!$B$38*MAX(Loan_Sample!H370-Inputs!$C$38,0)+Inputs!$B$39*MAX(Loan_Sample!H370-Inputs!$C$39,0)+Inputs!$B$40*MAX(Loan_Sample!H370-Inputs!$C$40,0)+Inputs!$B$41*MAX(Loan_Sample!H370-Inputs!$C$41,0)+Inputs!$B$42*Inputs!$B$14+Inputs!$B$43*MIN(Loan_Sample!I370/Inputs!$B$17,1)+Inputs!$B$44*MIN(Loan_Sample!E370,Inputs!$B$18)+Inputs!$B$45*Loan_Sample!C370</f>
        <v>-4.11113706215445</v>
      </c>
      <c r="P390" s="0" t="n">
        <f aca="false">MIN(1-Inputs!$B$13,MAX(Inputs!$B$13,1/(1+EXP(-(Inputs!$B$15*O390+Inputs!$B$16)))))</f>
        <v>0.0140437471115754</v>
      </c>
      <c r="Q390" s="0" t="n">
        <f aca="false">Inputs!$B$37+Inputs!$B$38*MAX(F390-Inputs!$C$38,0)+Inputs!$B$39*MAX(F390-Inputs!$C$39,0)+Inputs!$B$40*MAX(F390-Inputs!$C$40,0)+Inputs!$B$41*MAX(F390-Inputs!$C$41,0)+Inputs!$B$42*Inputs!$B$14+Inputs!$B$43*MIN(Loan_Sample!I370/Inputs!$B$17,1)+Inputs!$B$44*MIN(E390,Inputs!$B$18)+Inputs!$B$45*Loan_Sample!C370</f>
        <v>-4.11113706215445</v>
      </c>
      <c r="R390" s="0" t="n">
        <f aca="false">MIN(1-Inputs!$B$13,MAX(Inputs!$B$13,1/(1+EXP(-(Inputs!$B$15*Q390+Inputs!$B$16)))))</f>
        <v>0.0140437471115754</v>
      </c>
    </row>
    <row r="391" customFormat="false" ht="15" hidden="false" customHeight="false" outlineLevel="0" collapsed="false">
      <c r="A391" s="0" t="n">
        <f aca="false">Loan_Sample!A371</f>
        <v>10385</v>
      </c>
      <c r="B391" s="0" t="n">
        <f aca="false">Loan_Sample!U371</f>
        <v>213463.23</v>
      </c>
      <c r="C391" s="0" t="n">
        <f aca="false">Loan_Sample!K371+Inputs!$B$26</f>
        <v>6.13333320617676</v>
      </c>
      <c r="D391" s="0" t="n">
        <f aca="false">Loan_Sample!L371+Inputs!$B$26</f>
        <v>-3.5</v>
      </c>
      <c r="E391" s="0" t="n">
        <f aca="false">Loan_Sample!E371/(1+Inputs!$B$25/100)</f>
        <v>61.3101997375488</v>
      </c>
      <c r="F391" s="0" t="n">
        <f aca="false">Loan_Sample!H371-Inputs!$B$24/100</f>
        <v>1.10733342170715</v>
      </c>
      <c r="G391" s="0" t="n">
        <f aca="false">IF(ISNUMBER(C391),INDEX(Scorecard!$D$54:$D$61,SUMPRODUCT(--(Scorecard!$G$54:$G$60&lt;C391))+1),Scorecard!$D$62)</f>
        <v>0.0151758992857273</v>
      </c>
      <c r="H391" s="0" t="n">
        <f aca="false">IF(ISNUMBER(D391),INDEX(Scorecard!$D$63:$D$68,SUMPRODUCT(--(Scorecard!$G$63:$G$67&lt;D391))+1),Scorecard!$D$69)</f>
        <v>-0.340582194386522</v>
      </c>
      <c r="I391" s="0" t="n">
        <f aca="false">IF(ISNUMBER(E391),INDEX(Scorecard!$D$19:$D$26,SUMPRODUCT(--(Scorecard!$G$19:$G$25&lt;E391))+1),Scorecard!$D$27)</f>
        <v>0.233621608745691</v>
      </c>
      <c r="J391" s="0" t="n">
        <f aca="false">IF(ISNUMBER(F391),INDEX(Scorecard!$D$37:$D$44,SUMPRODUCT(--(Scorecard!$G$37:$G$43&lt;F391))+1),Scorecard!$D$45)</f>
        <v>-0.975503570149195</v>
      </c>
      <c r="K391" s="0" t="n">
        <f aca="false">Inputs!$B$10+Scorecard!$J$5*Loan_Sample!Y371+Scorecard!$J$6*Loan_Sample!Z371+Scorecard!$J$7*I391+Scorecard!$J$8*Loan_Sample!AB371+Scorecard!$J$9*J391+Scorecard!$J$10*Loan_Sample!AD371+Scorecard!$J$11*G391+Scorecard!$J$12*H391</f>
        <v>-5.06482636249935</v>
      </c>
      <c r="L391" s="0" t="n">
        <f aca="false">MIN(1-Inputs!$B$13,MAX(Inputs!$B$13,1/(1+EXP(-(Inputs!$B$11*K391+Inputs!$B$12)))))</f>
        <v>0.00550756520171277</v>
      </c>
      <c r="M391" s="0" t="n">
        <f aca="false">Loan_Sample!AH371*Inputs!$B$4*B391</f>
        <v>411.481930087623</v>
      </c>
      <c r="N391" s="0" t="n">
        <f aca="false">L391*Inputs!$B$4*B391</f>
        <v>411.481930087623</v>
      </c>
      <c r="O391" s="0" t="n">
        <f aca="false">Inputs!$B$37+Inputs!$B$38*MAX(Loan_Sample!H371-Inputs!$C$38,0)+Inputs!$B$39*MAX(Loan_Sample!H371-Inputs!$C$39,0)+Inputs!$B$40*MAX(Loan_Sample!H371-Inputs!$C$40,0)+Inputs!$B$41*MAX(Loan_Sample!H371-Inputs!$C$41,0)+Inputs!$B$42*Inputs!$B$14+Inputs!$B$43*MIN(Loan_Sample!I371/Inputs!$B$17,1)+Inputs!$B$44*MIN(Loan_Sample!E371,Inputs!$B$18)+Inputs!$B$45*Loan_Sample!C371</f>
        <v>-3.24089872048467</v>
      </c>
      <c r="P391" s="0" t="n">
        <f aca="false">MIN(1-Inputs!$B$13,MAX(Inputs!$B$13,1/(1+EXP(-(Inputs!$B$15*O391+Inputs!$B$16)))))</f>
        <v>0.0368927736105063</v>
      </c>
      <c r="Q391" s="0" t="n">
        <f aca="false">Inputs!$B$37+Inputs!$B$38*MAX(F391-Inputs!$C$38,0)+Inputs!$B$39*MAX(F391-Inputs!$C$39,0)+Inputs!$B$40*MAX(F391-Inputs!$C$40,0)+Inputs!$B$41*MAX(F391-Inputs!$C$41,0)+Inputs!$B$42*Inputs!$B$14+Inputs!$B$43*MIN(Loan_Sample!I371/Inputs!$B$17,1)+Inputs!$B$44*MIN(E391,Inputs!$B$18)+Inputs!$B$45*Loan_Sample!C371</f>
        <v>-3.24089872048467</v>
      </c>
      <c r="R391" s="0" t="n">
        <f aca="false">MIN(1-Inputs!$B$13,MAX(Inputs!$B$13,1/(1+EXP(-(Inputs!$B$15*Q391+Inputs!$B$16)))))</f>
        <v>0.0368927736105063</v>
      </c>
    </row>
    <row r="392" customFormat="false" ht="15" hidden="false" customHeight="false" outlineLevel="0" collapsed="false">
      <c r="A392" s="0" t="n">
        <f aca="false">Loan_Sample!A372</f>
        <v>10619</v>
      </c>
      <c r="B392" s="0" t="n">
        <f aca="false">Loan_Sample!U372</f>
        <v>189685.22</v>
      </c>
      <c r="C392" s="0" t="n">
        <f aca="false">Loan_Sample!K372+Inputs!$B$26</f>
        <v>6.73333311080933</v>
      </c>
      <c r="D392" s="0" t="n">
        <f aca="false">Loan_Sample!L372+Inputs!$B$26</f>
        <v>2.71025609970093</v>
      </c>
      <c r="E392" s="0" t="n">
        <f aca="false">Loan_Sample!E372/(1+Inputs!$B$25/100)</f>
        <v>65.118782043457</v>
      </c>
      <c r="F392" s="0" t="n">
        <f aca="false">Loan_Sample!H372-Inputs!$B$24/100</f>
        <v>1.69633316993713</v>
      </c>
      <c r="G392" s="0" t="n">
        <f aca="false">IF(ISNUMBER(C392),INDEX(Scorecard!$D$54:$D$61,SUMPRODUCT(--(Scorecard!$G$54:$G$60&lt;C392))+1),Scorecard!$D$62)</f>
        <v>-0.357264871923982</v>
      </c>
      <c r="H392" s="0" t="n">
        <f aca="false">IF(ISNUMBER(D392),INDEX(Scorecard!$D$63:$D$68,SUMPRODUCT(--(Scorecard!$G$63:$G$67&lt;D392))+1),Scorecard!$D$69)</f>
        <v>0.322484508656054</v>
      </c>
      <c r="I392" s="0" t="n">
        <f aca="false">IF(ISNUMBER(E392),INDEX(Scorecard!$D$19:$D$26,SUMPRODUCT(--(Scorecard!$G$19:$G$25&lt;E392))+1),Scorecard!$D$27)</f>
        <v>0.233621608745691</v>
      </c>
      <c r="J392" s="0" t="n">
        <f aca="false">IF(ISNUMBER(F392),INDEX(Scorecard!$D$37:$D$44,SUMPRODUCT(--(Scorecard!$G$37:$G$43&lt;F392))+1),Scorecard!$D$45)</f>
        <v>-0.975503570149195</v>
      </c>
      <c r="K392" s="0" t="n">
        <f aca="false">Inputs!$B$10+Scorecard!$J$5*Loan_Sample!Y372+Scorecard!$J$6*Loan_Sample!Z372+Scorecard!$J$7*I392+Scorecard!$J$8*Loan_Sample!AB372+Scorecard!$J$9*J392+Scorecard!$J$10*Loan_Sample!AD372+Scorecard!$J$11*G392+Scorecard!$J$12*H392</f>
        <v>-3.42417410212388</v>
      </c>
      <c r="L392" s="0" t="n">
        <f aca="false">MIN(1-Inputs!$B$13,MAX(Inputs!$B$13,1/(1+EXP(-(Inputs!$B$11*K392+Inputs!$B$12)))))</f>
        <v>0.0308595263783616</v>
      </c>
      <c r="M392" s="0" t="n">
        <f aca="false">Loan_Sample!AH372*Inputs!$B$4*B392</f>
        <v>2048.75861756136</v>
      </c>
      <c r="N392" s="0" t="n">
        <f aca="false">L392*Inputs!$B$4*B392</f>
        <v>2048.75861756136</v>
      </c>
      <c r="O392" s="0" t="n">
        <f aca="false">Inputs!$B$37+Inputs!$B$38*MAX(Loan_Sample!H372-Inputs!$C$38,0)+Inputs!$B$39*MAX(Loan_Sample!H372-Inputs!$C$39,0)+Inputs!$B$40*MAX(Loan_Sample!H372-Inputs!$C$40,0)+Inputs!$B$41*MAX(Loan_Sample!H372-Inputs!$C$41,0)+Inputs!$B$42*Inputs!$B$14+Inputs!$B$43*MIN(Loan_Sample!I372/Inputs!$B$17,1)+Inputs!$B$44*MIN(Loan_Sample!E372,Inputs!$B$18)+Inputs!$B$45*Loan_Sample!C372</f>
        <v>-3.38575357582263</v>
      </c>
      <c r="P392" s="0" t="n">
        <f aca="false">MIN(1-Inputs!$B$13,MAX(Inputs!$B$13,1/(1+EXP(-(Inputs!$B$15*O392+Inputs!$B$16)))))</f>
        <v>0.0314677111143451</v>
      </c>
      <c r="Q392" s="0" t="n">
        <f aca="false">Inputs!$B$37+Inputs!$B$38*MAX(F392-Inputs!$C$38,0)+Inputs!$B$39*MAX(F392-Inputs!$C$39,0)+Inputs!$B$40*MAX(F392-Inputs!$C$40,0)+Inputs!$B$41*MAX(F392-Inputs!$C$41,0)+Inputs!$B$42*Inputs!$B$14+Inputs!$B$43*MIN(Loan_Sample!I372/Inputs!$B$17,1)+Inputs!$B$44*MIN(E392,Inputs!$B$18)+Inputs!$B$45*Loan_Sample!C372</f>
        <v>-3.38575357582263</v>
      </c>
      <c r="R392" s="0" t="n">
        <f aca="false">MIN(1-Inputs!$B$13,MAX(Inputs!$B$13,1/(1+EXP(-(Inputs!$B$15*Q392+Inputs!$B$16)))))</f>
        <v>0.0314677111143451</v>
      </c>
    </row>
    <row r="393" customFormat="false" ht="15" hidden="false" customHeight="false" outlineLevel="0" collapsed="false">
      <c r="A393" s="0" t="n">
        <f aca="false">Loan_Sample!A373</f>
        <v>10624</v>
      </c>
      <c r="B393" s="0" t="n">
        <f aca="false">Loan_Sample!U373</f>
        <v>264754.88</v>
      </c>
      <c r="C393" s="0" t="n">
        <f aca="false">Loan_Sample!K373+Inputs!$B$26</f>
        <v>4.30000019073486</v>
      </c>
      <c r="D393" s="0" t="n">
        <f aca="false">Loan_Sample!L373+Inputs!$B$26</f>
        <v>-0.458333015441895</v>
      </c>
      <c r="E393" s="0" t="n">
        <f aca="false">Loan_Sample!E373/(1+Inputs!$B$25/100)</f>
        <v>70.8936996459961</v>
      </c>
      <c r="F393" s="0" t="n">
        <f aca="false">Loan_Sample!H373-Inputs!$B$24/100</f>
        <v>-2.253333568573</v>
      </c>
      <c r="G393" s="0" t="n">
        <f aca="false">IF(ISNUMBER(C393),INDEX(Scorecard!$D$54:$D$61,SUMPRODUCT(--(Scorecard!$G$54:$G$60&lt;C393))+1),Scorecard!$D$62)</f>
        <v>0.489050497890326</v>
      </c>
      <c r="H393" s="0" t="n">
        <f aca="false">IF(ISNUMBER(D393),INDEX(Scorecard!$D$63:$D$68,SUMPRODUCT(--(Scorecard!$G$63:$G$67&lt;D393))+1),Scorecard!$D$69)</f>
        <v>0.322484508656054</v>
      </c>
      <c r="I393" s="0" t="n">
        <f aca="false">IF(ISNUMBER(E393),INDEX(Scorecard!$D$19:$D$26,SUMPRODUCT(--(Scorecard!$G$19:$G$25&lt;E393))+1),Scorecard!$D$27)</f>
        <v>0.0530843085177338</v>
      </c>
      <c r="J393" s="0" t="n">
        <f aca="false">IF(ISNUMBER(F393),INDEX(Scorecard!$D$37:$D$44,SUMPRODUCT(--(Scorecard!$G$37:$G$43&lt;F393))+1),Scorecard!$D$45)</f>
        <v>1.35057635045042</v>
      </c>
      <c r="K393" s="0" t="n">
        <f aca="false">Inputs!$B$10+Scorecard!$J$5*Loan_Sample!Y373+Scorecard!$J$6*Loan_Sample!Z373+Scorecard!$J$7*I393+Scorecard!$J$8*Loan_Sample!AB373+Scorecard!$J$9*J393+Scorecard!$J$10*Loan_Sample!AD373+Scorecard!$J$11*G393+Scorecard!$J$12*H393</f>
        <v>-4.95294257111264</v>
      </c>
      <c r="L393" s="0" t="n">
        <f aca="false">MIN(1-Inputs!$B$13,MAX(Inputs!$B$13,1/(1+EXP(-(Inputs!$B$11*K393+Inputs!$B$12)))))</f>
        <v>0.00620098166943329</v>
      </c>
      <c r="M393" s="0" t="n">
        <f aca="false">Loan_Sample!AH373*Inputs!$B$4*B393</f>
        <v>574.609055220554</v>
      </c>
      <c r="N393" s="0" t="n">
        <f aca="false">L393*Inputs!$B$4*B393</f>
        <v>574.609055220554</v>
      </c>
      <c r="O393" s="0" t="n">
        <f aca="false">Inputs!$B$37+Inputs!$B$38*MAX(Loan_Sample!H373-Inputs!$C$38,0)+Inputs!$B$39*MAX(Loan_Sample!H373-Inputs!$C$39,0)+Inputs!$B$40*MAX(Loan_Sample!H373-Inputs!$C$40,0)+Inputs!$B$41*MAX(Loan_Sample!H373-Inputs!$C$41,0)+Inputs!$B$42*Inputs!$B$14+Inputs!$B$43*MIN(Loan_Sample!I373/Inputs!$B$17,1)+Inputs!$B$44*MIN(Loan_Sample!E373,Inputs!$B$18)+Inputs!$B$45*Loan_Sample!C373</f>
        <v>-5.63821769025024</v>
      </c>
      <c r="P393" s="0" t="n">
        <f aca="false">MIN(1-Inputs!$B$13,MAX(Inputs!$B$13,1/(1+EXP(-(Inputs!$B$15*O393+Inputs!$B$16)))))</f>
        <v>0.00250385244243022</v>
      </c>
      <c r="Q393" s="0" t="n">
        <f aca="false">Inputs!$B$37+Inputs!$B$38*MAX(F393-Inputs!$C$38,0)+Inputs!$B$39*MAX(F393-Inputs!$C$39,0)+Inputs!$B$40*MAX(F393-Inputs!$C$40,0)+Inputs!$B$41*MAX(F393-Inputs!$C$41,0)+Inputs!$B$42*Inputs!$B$14+Inputs!$B$43*MIN(Loan_Sample!I373/Inputs!$B$17,1)+Inputs!$B$44*MIN(E393,Inputs!$B$18)+Inputs!$B$45*Loan_Sample!C373</f>
        <v>-5.63821769025024</v>
      </c>
      <c r="R393" s="0" t="n">
        <f aca="false">MIN(1-Inputs!$B$13,MAX(Inputs!$B$13,1/(1+EXP(-(Inputs!$B$15*Q393+Inputs!$B$16)))))</f>
        <v>0.00250385244243022</v>
      </c>
    </row>
    <row r="394" customFormat="false" ht="15" hidden="false" customHeight="false" outlineLevel="0" collapsed="false">
      <c r="A394" s="0" t="n">
        <f aca="false">Loan_Sample!A374</f>
        <v>10637</v>
      </c>
      <c r="B394" s="0" t="n">
        <f aca="false">Loan_Sample!U374</f>
        <v>137400.28</v>
      </c>
      <c r="C394" s="0" t="n">
        <f aca="false">Loan_Sample!K374+Inputs!$B$26</f>
        <v>4.65833330154419</v>
      </c>
      <c r="D394" s="0" t="n">
        <f aca="false">Loan_Sample!L374+Inputs!$B$26</f>
        <v>-1.875</v>
      </c>
      <c r="E394" s="0" t="n">
        <f aca="false">Loan_Sample!E374/(1+Inputs!$B$25/100)</f>
        <v>61.0671195983887</v>
      </c>
      <c r="F394" s="0" t="n">
        <f aca="false">Loan_Sample!H374-Inputs!$B$24/100</f>
        <v>-0.0506665706634522</v>
      </c>
      <c r="G394" s="0" t="n">
        <f aca="false">IF(ISNUMBER(C394),INDEX(Scorecard!$D$54:$D$61,SUMPRODUCT(--(Scorecard!$G$54:$G$60&lt;C394))+1),Scorecard!$D$62)</f>
        <v>0.409483001259379</v>
      </c>
      <c r="H394" s="0" t="n">
        <f aca="false">IF(ISNUMBER(D394),INDEX(Scorecard!$D$63:$D$68,SUMPRODUCT(--(Scorecard!$G$63:$G$67&lt;D394))+1),Scorecard!$D$69)</f>
        <v>-0.340582194386522</v>
      </c>
      <c r="I394" s="0" t="n">
        <f aca="false">IF(ISNUMBER(E394),INDEX(Scorecard!$D$19:$D$26,SUMPRODUCT(--(Scorecard!$G$19:$G$25&lt;E394))+1),Scorecard!$D$27)</f>
        <v>0.233621608745691</v>
      </c>
      <c r="J394" s="0" t="n">
        <f aca="false">IF(ISNUMBER(F394),INDEX(Scorecard!$D$37:$D$44,SUMPRODUCT(--(Scorecard!$G$37:$G$43&lt;F394))+1),Scorecard!$D$45)</f>
        <v>0.330501541082344</v>
      </c>
      <c r="K394" s="0" t="n">
        <f aca="false">Inputs!$B$10+Scorecard!$J$5*Loan_Sample!Y374+Scorecard!$J$6*Loan_Sample!Z374+Scorecard!$J$7*I394+Scorecard!$J$8*Loan_Sample!AB374+Scorecard!$J$9*J394+Scorecard!$J$10*Loan_Sample!AD374+Scorecard!$J$11*G394+Scorecard!$J$12*H394</f>
        <v>-7.28387663553796</v>
      </c>
      <c r="L394" s="0" t="n">
        <f aca="false">MIN(1-Inputs!$B$13,MAX(Inputs!$B$13,1/(1+EXP(-(Inputs!$B$11*K394+Inputs!$B$12)))))</f>
        <v>0.0005196152787833</v>
      </c>
      <c r="M394" s="0" t="n">
        <f aca="false">Loan_Sample!AH374*Inputs!$B$4*B394</f>
        <v>24.9883496789862</v>
      </c>
      <c r="N394" s="0" t="n">
        <f aca="false">L394*Inputs!$B$4*B394</f>
        <v>24.9883496789862</v>
      </c>
      <c r="O394" s="0" t="n">
        <f aca="false">Inputs!$B$37+Inputs!$B$38*MAX(Loan_Sample!H374-Inputs!$C$38,0)+Inputs!$B$39*MAX(Loan_Sample!H374-Inputs!$C$39,0)+Inputs!$B$40*MAX(Loan_Sample!H374-Inputs!$C$40,0)+Inputs!$B$41*MAX(Loan_Sample!H374-Inputs!$C$41,0)+Inputs!$B$42*Inputs!$B$14+Inputs!$B$43*MIN(Loan_Sample!I374/Inputs!$B$17,1)+Inputs!$B$44*MIN(Loan_Sample!E374,Inputs!$B$18)+Inputs!$B$45*Loan_Sample!C374</f>
        <v>-5.27258764487324</v>
      </c>
      <c r="P394" s="0" t="n">
        <f aca="false">MIN(1-Inputs!$B$13,MAX(Inputs!$B$13,1/(1+EXP(-(Inputs!$B$15*O394+Inputs!$B$16)))))</f>
        <v>0.00378932798796283</v>
      </c>
      <c r="Q394" s="0" t="n">
        <f aca="false">Inputs!$B$37+Inputs!$B$38*MAX(F394-Inputs!$C$38,0)+Inputs!$B$39*MAX(F394-Inputs!$C$39,0)+Inputs!$B$40*MAX(F394-Inputs!$C$40,0)+Inputs!$B$41*MAX(F394-Inputs!$C$41,0)+Inputs!$B$42*Inputs!$B$14+Inputs!$B$43*MIN(Loan_Sample!I374/Inputs!$B$17,1)+Inputs!$B$44*MIN(E394,Inputs!$B$18)+Inputs!$B$45*Loan_Sample!C374</f>
        <v>-5.27258764487324</v>
      </c>
      <c r="R394" s="0" t="n">
        <f aca="false">MIN(1-Inputs!$B$13,MAX(Inputs!$B$13,1/(1+EXP(-(Inputs!$B$15*Q394+Inputs!$B$16)))))</f>
        <v>0.00378932798796283</v>
      </c>
    </row>
    <row r="395" customFormat="false" ht="15" hidden="false" customHeight="false" outlineLevel="0" collapsed="false">
      <c r="A395" s="0" t="n">
        <f aca="false">Loan_Sample!A375</f>
        <v>10656</v>
      </c>
      <c r="B395" s="0" t="n">
        <f aca="false">Loan_Sample!U375</f>
        <v>132890.95</v>
      </c>
      <c r="C395" s="0" t="n">
        <f aca="false">Loan_Sample!K375+Inputs!$B$26</f>
        <v>4.55833339691162</v>
      </c>
      <c r="D395" s="0" t="n">
        <f aca="false">Loan_Sample!L375+Inputs!$B$26</f>
        <v>-1.875</v>
      </c>
      <c r="E395" s="0" t="n">
        <f aca="false">Loan_Sample!E375/(1+Inputs!$B$25/100)</f>
        <v>73.6850967407227</v>
      </c>
      <c r="F395" s="0" t="n">
        <f aca="false">Loan_Sample!H375-Inputs!$B$24/100</f>
        <v>0.442333459854126</v>
      </c>
      <c r="G395" s="0" t="n">
        <f aca="false">IF(ISNUMBER(C395),INDEX(Scorecard!$D$54:$D$61,SUMPRODUCT(--(Scorecard!$G$54:$G$60&lt;C395))+1),Scorecard!$D$62)</f>
        <v>0.409483001259379</v>
      </c>
      <c r="H395" s="0" t="n">
        <f aca="false">IF(ISNUMBER(D395),INDEX(Scorecard!$D$63:$D$68,SUMPRODUCT(--(Scorecard!$G$63:$G$67&lt;D395))+1),Scorecard!$D$69)</f>
        <v>-0.340582194386522</v>
      </c>
      <c r="I395" s="0" t="n">
        <f aca="false">IF(ISNUMBER(E395),INDEX(Scorecard!$D$19:$D$26,SUMPRODUCT(--(Scorecard!$G$19:$G$25&lt;E395))+1),Scorecard!$D$27)</f>
        <v>-0.0341578513653732</v>
      </c>
      <c r="J395" s="0" t="n">
        <f aca="false">IF(ISNUMBER(F395),INDEX(Scorecard!$D$37:$D$44,SUMPRODUCT(--(Scorecard!$G$37:$G$43&lt;F395))+1),Scorecard!$D$45)</f>
        <v>-0.271229676926091</v>
      </c>
      <c r="K395" s="0" t="n">
        <f aca="false">Inputs!$B$10+Scorecard!$J$5*Loan_Sample!Y375+Scorecard!$J$6*Loan_Sample!Z375+Scorecard!$J$7*I395+Scorecard!$J$8*Loan_Sample!AB375+Scorecard!$J$9*J395+Scorecard!$J$10*Loan_Sample!AD375+Scorecard!$J$11*G395+Scorecard!$J$12*H395</f>
        <v>-4.85629995168356</v>
      </c>
      <c r="L395" s="0" t="n">
        <f aca="false">MIN(1-Inputs!$B$13,MAX(Inputs!$B$13,1/(1+EXP(-(Inputs!$B$11*K395+Inputs!$B$12)))))</f>
        <v>0.00686934175257561</v>
      </c>
      <c r="M395" s="0" t="n">
        <f aca="false">Loan_Sample!AH375*Inputs!$B$4*B395</f>
        <v>319.505672981053</v>
      </c>
      <c r="N395" s="0" t="n">
        <f aca="false">L395*Inputs!$B$4*B395</f>
        <v>319.505672981053</v>
      </c>
      <c r="O395" s="0" t="n">
        <f aca="false">Inputs!$B$37+Inputs!$B$38*MAX(Loan_Sample!H375-Inputs!$C$38,0)+Inputs!$B$39*MAX(Loan_Sample!H375-Inputs!$C$39,0)+Inputs!$B$40*MAX(Loan_Sample!H375-Inputs!$C$40,0)+Inputs!$B$41*MAX(Loan_Sample!H375-Inputs!$C$41,0)+Inputs!$B$42*Inputs!$B$14+Inputs!$B$43*MIN(Loan_Sample!I375/Inputs!$B$17,1)+Inputs!$B$44*MIN(Loan_Sample!E375,Inputs!$B$18)+Inputs!$B$45*Loan_Sample!C375</f>
        <v>-4.58889401571885</v>
      </c>
      <c r="P395" s="0" t="n">
        <f aca="false">MIN(1-Inputs!$B$13,MAX(Inputs!$B$13,1/(1+EXP(-(Inputs!$B$15*O395+Inputs!$B$16)))))</f>
        <v>0.00820682765073033</v>
      </c>
      <c r="Q395" s="0" t="n">
        <f aca="false">Inputs!$B$37+Inputs!$B$38*MAX(F395-Inputs!$C$38,0)+Inputs!$B$39*MAX(F395-Inputs!$C$39,0)+Inputs!$B$40*MAX(F395-Inputs!$C$40,0)+Inputs!$B$41*MAX(F395-Inputs!$C$41,0)+Inputs!$B$42*Inputs!$B$14+Inputs!$B$43*MIN(Loan_Sample!I375/Inputs!$B$17,1)+Inputs!$B$44*MIN(E395,Inputs!$B$18)+Inputs!$B$45*Loan_Sample!C375</f>
        <v>-4.58889401571885</v>
      </c>
      <c r="R395" s="0" t="n">
        <f aca="false">MIN(1-Inputs!$B$13,MAX(Inputs!$B$13,1/(1+EXP(-(Inputs!$B$15*Q395+Inputs!$B$16)))))</f>
        <v>0.00820682765073033</v>
      </c>
    </row>
    <row r="396" customFormat="false" ht="15" hidden="false" customHeight="false" outlineLevel="0" collapsed="false">
      <c r="A396" s="0" t="n">
        <f aca="false">Loan_Sample!A376</f>
        <v>10706</v>
      </c>
      <c r="B396" s="0" t="n">
        <f aca="false">Loan_Sample!U376</f>
        <v>334614.03</v>
      </c>
      <c r="C396" s="0" t="n">
        <f aca="false">Loan_Sample!K376+Inputs!$B$26</f>
        <v>7.13333320617676</v>
      </c>
      <c r="D396" s="0" t="n">
        <f aca="false">Loan_Sample!L376+Inputs!$B$26</f>
        <v>2.71025609970093</v>
      </c>
      <c r="E396" s="0" t="n">
        <f aca="false">Loan_Sample!E376/(1+Inputs!$B$25/100)</f>
        <v>87.2193908691406</v>
      </c>
      <c r="F396" s="0" t="n">
        <f aca="false">Loan_Sample!H376-Inputs!$B$24/100</f>
        <v>0.768333196640015</v>
      </c>
      <c r="G396" s="0" t="n">
        <f aca="false">IF(ISNUMBER(C396),INDEX(Scorecard!$D$54:$D$61,SUMPRODUCT(--(Scorecard!$G$54:$G$60&lt;C396))+1),Scorecard!$D$62)</f>
        <v>-0.541917179454542</v>
      </c>
      <c r="H396" s="0" t="n">
        <f aca="false">IF(ISNUMBER(D396),INDEX(Scorecard!$D$63:$D$68,SUMPRODUCT(--(Scorecard!$G$63:$G$67&lt;D396))+1),Scorecard!$D$69)</f>
        <v>0.322484508656054</v>
      </c>
      <c r="I396" s="0" t="n">
        <f aca="false">IF(ISNUMBER(E396),INDEX(Scorecard!$D$19:$D$26,SUMPRODUCT(--(Scorecard!$G$19:$G$25&lt;E396))+1),Scorecard!$D$27)</f>
        <v>-0.820992370602782</v>
      </c>
      <c r="J396" s="0" t="n">
        <f aca="false">IF(ISNUMBER(F396),INDEX(Scorecard!$D$37:$D$44,SUMPRODUCT(--(Scorecard!$G$37:$G$43&lt;F396))+1),Scorecard!$D$45)</f>
        <v>-0.569454719285959</v>
      </c>
      <c r="K396" s="0" t="n">
        <f aca="false">Inputs!$B$10+Scorecard!$J$5*Loan_Sample!Y376+Scorecard!$J$6*Loan_Sample!Z376+Scorecard!$J$7*I396+Scorecard!$J$8*Loan_Sample!AB376+Scorecard!$J$9*J396+Scorecard!$J$10*Loan_Sample!AD376+Scorecard!$J$11*G396+Scorecard!$J$12*H396</f>
        <v>-3.03128443120737</v>
      </c>
      <c r="L396" s="0" t="n">
        <f aca="false">MIN(1-Inputs!$B$13,MAX(Inputs!$B$13,1/(1+EXP(-(Inputs!$B$11*K396+Inputs!$B$12)))))</f>
        <v>0.0461727279894009</v>
      </c>
      <c r="M396" s="0" t="n">
        <f aca="false">Loan_Sample!AH376*Inputs!$B$4*B396</f>
        <v>5407.51490601953</v>
      </c>
      <c r="N396" s="0" t="n">
        <f aca="false">L396*Inputs!$B$4*B396</f>
        <v>5407.51490601953</v>
      </c>
      <c r="O396" s="0" t="n">
        <f aca="false">Inputs!$B$37+Inputs!$B$38*MAX(Loan_Sample!H376-Inputs!$C$38,0)+Inputs!$B$39*MAX(Loan_Sample!H376-Inputs!$C$39,0)+Inputs!$B$40*MAX(Loan_Sample!H376-Inputs!$C$40,0)+Inputs!$B$41*MAX(Loan_Sample!H376-Inputs!$C$41,0)+Inputs!$B$42*Inputs!$B$14+Inputs!$B$43*MIN(Loan_Sample!I376/Inputs!$B$17,1)+Inputs!$B$44*MIN(Loan_Sample!E376,Inputs!$B$18)+Inputs!$B$45*Loan_Sample!C376</f>
        <v>-4.3820175850838</v>
      </c>
      <c r="P396" s="0" t="n">
        <f aca="false">MIN(1-Inputs!$B$13,MAX(Inputs!$B$13,1/(1+EXP(-(Inputs!$B$15*O396+Inputs!$B$16)))))</f>
        <v>0.0103601813355278</v>
      </c>
      <c r="Q396" s="0" t="n">
        <f aca="false">Inputs!$B$37+Inputs!$B$38*MAX(F396-Inputs!$C$38,0)+Inputs!$B$39*MAX(F396-Inputs!$C$39,0)+Inputs!$B$40*MAX(F396-Inputs!$C$40,0)+Inputs!$B$41*MAX(F396-Inputs!$C$41,0)+Inputs!$B$42*Inputs!$B$14+Inputs!$B$43*MIN(Loan_Sample!I376/Inputs!$B$17,1)+Inputs!$B$44*MIN(E396,Inputs!$B$18)+Inputs!$B$45*Loan_Sample!C376</f>
        <v>-4.3820175850838</v>
      </c>
      <c r="R396" s="0" t="n">
        <f aca="false">MIN(1-Inputs!$B$13,MAX(Inputs!$B$13,1/(1+EXP(-(Inputs!$B$15*Q396+Inputs!$B$16)))))</f>
        <v>0.0103601813355278</v>
      </c>
    </row>
    <row r="397" customFormat="false" ht="15" hidden="false" customHeight="false" outlineLevel="0" collapsed="false">
      <c r="A397" s="0" t="n">
        <f aca="false">Loan_Sample!A377</f>
        <v>10743</v>
      </c>
      <c r="B397" s="0" t="n">
        <f aca="false">Loan_Sample!U377</f>
        <v>66024.71</v>
      </c>
      <c r="C397" s="0" t="n">
        <f aca="false">Loan_Sample!K377+Inputs!$B$26</f>
        <v>7.13333320617676</v>
      </c>
      <c r="D397" s="0" t="n">
        <f aca="false">Loan_Sample!L377+Inputs!$B$26</f>
        <v>2.71025609970093</v>
      </c>
      <c r="E397" s="0" t="n">
        <f aca="false">Loan_Sample!E377/(1+Inputs!$B$25/100)</f>
        <v>53.1530838012695</v>
      </c>
      <c r="F397" s="0" t="n">
        <f aca="false">Loan_Sample!H377-Inputs!$B$24/100</f>
        <v>1.42033314704895</v>
      </c>
      <c r="G397" s="0" t="n">
        <f aca="false">IF(ISNUMBER(C397),INDEX(Scorecard!$D$54:$D$61,SUMPRODUCT(--(Scorecard!$G$54:$G$60&lt;C397))+1),Scorecard!$D$62)</f>
        <v>-0.541917179454542</v>
      </c>
      <c r="H397" s="0" t="n">
        <f aca="false">IF(ISNUMBER(D397),INDEX(Scorecard!$D$63:$D$68,SUMPRODUCT(--(Scorecard!$G$63:$G$67&lt;D397))+1),Scorecard!$D$69)</f>
        <v>0.322484508656054</v>
      </c>
      <c r="I397" s="0" t="n">
        <f aca="false">IF(ISNUMBER(E397),INDEX(Scorecard!$D$19:$D$26,SUMPRODUCT(--(Scorecard!$G$19:$G$25&lt;E397))+1),Scorecard!$D$27)</f>
        <v>0.57899015159425</v>
      </c>
      <c r="J397" s="0" t="n">
        <f aca="false">IF(ISNUMBER(F397),INDEX(Scorecard!$D$37:$D$44,SUMPRODUCT(--(Scorecard!$G$37:$G$43&lt;F397))+1),Scorecard!$D$45)</f>
        <v>-0.975503570149195</v>
      </c>
      <c r="K397" s="0" t="n">
        <f aca="false">Inputs!$B$10+Scorecard!$J$5*Loan_Sample!Y377+Scorecard!$J$6*Loan_Sample!Z377+Scorecard!$J$7*I397+Scorecard!$J$8*Loan_Sample!AB377+Scorecard!$J$9*J397+Scorecard!$J$10*Loan_Sample!AD377+Scorecard!$J$11*G397+Scorecard!$J$12*H397</f>
        <v>-5.11065326353293</v>
      </c>
      <c r="L397" s="0" t="n">
        <f aca="false">MIN(1-Inputs!$B$13,MAX(Inputs!$B$13,1/(1+EXP(-(Inputs!$B$11*K397+Inputs!$B$12)))))</f>
        <v>0.00524632554192002</v>
      </c>
      <c r="M397" s="0" t="n">
        <f aca="false">Loan_Sample!AH377*Inputs!$B$4*B397</f>
        <v>121.235492864802</v>
      </c>
      <c r="N397" s="0" t="n">
        <f aca="false">L397*Inputs!$B$4*B397</f>
        <v>121.235492864802</v>
      </c>
      <c r="O397" s="0" t="n">
        <f aca="false">Inputs!$B$37+Inputs!$B$38*MAX(Loan_Sample!H377-Inputs!$C$38,0)+Inputs!$B$39*MAX(Loan_Sample!H377-Inputs!$C$39,0)+Inputs!$B$40*MAX(Loan_Sample!H377-Inputs!$C$40,0)+Inputs!$B$41*MAX(Loan_Sample!H377-Inputs!$C$41,0)+Inputs!$B$42*Inputs!$B$14+Inputs!$B$43*MIN(Loan_Sample!I377/Inputs!$B$17,1)+Inputs!$B$44*MIN(Loan_Sample!E377,Inputs!$B$18)+Inputs!$B$45*Loan_Sample!C377</f>
        <v>-3.26581016247382</v>
      </c>
      <c r="P397" s="0" t="n">
        <f aca="false">MIN(1-Inputs!$B$13,MAX(Inputs!$B$13,1/(1+EXP(-(Inputs!$B$15*O397+Inputs!$B$16)))))</f>
        <v>0.0358996324388438</v>
      </c>
      <c r="Q397" s="0" t="n">
        <f aca="false">Inputs!$B$37+Inputs!$B$38*MAX(F397-Inputs!$C$38,0)+Inputs!$B$39*MAX(F397-Inputs!$C$39,0)+Inputs!$B$40*MAX(F397-Inputs!$C$40,0)+Inputs!$B$41*MAX(F397-Inputs!$C$41,0)+Inputs!$B$42*Inputs!$B$14+Inputs!$B$43*MIN(Loan_Sample!I377/Inputs!$B$17,1)+Inputs!$B$44*MIN(E397,Inputs!$B$18)+Inputs!$B$45*Loan_Sample!C377</f>
        <v>-3.26581016247382</v>
      </c>
      <c r="R397" s="0" t="n">
        <f aca="false">MIN(1-Inputs!$B$13,MAX(Inputs!$B$13,1/(1+EXP(-(Inputs!$B$15*Q397+Inputs!$B$16)))))</f>
        <v>0.0358996324388438</v>
      </c>
    </row>
    <row r="398" customFormat="false" ht="15" hidden="false" customHeight="false" outlineLevel="0" collapsed="false">
      <c r="A398" s="0" t="n">
        <f aca="false">Loan_Sample!A378</f>
        <v>10757</v>
      </c>
      <c r="B398" s="0" t="n">
        <f aca="false">Loan_Sample!U378</f>
        <v>74285.2</v>
      </c>
      <c r="C398" s="0" t="n">
        <f aca="false">Loan_Sample!K378+Inputs!$B$26</f>
        <v>6.73333311080933</v>
      </c>
      <c r="D398" s="0" t="n">
        <f aca="false">Loan_Sample!L378+Inputs!$B$26</f>
        <v>2.71025609970093</v>
      </c>
      <c r="E398" s="0" t="n">
        <f aca="false">Loan_Sample!E378/(1+Inputs!$B$25/100)</f>
        <v>79.4426727294922</v>
      </c>
      <c r="F398" s="0" t="n">
        <f aca="false">Loan_Sample!H378-Inputs!$B$24/100</f>
        <v>0.124333143234253</v>
      </c>
      <c r="G398" s="0" t="n">
        <f aca="false">IF(ISNUMBER(C398),INDEX(Scorecard!$D$54:$D$61,SUMPRODUCT(--(Scorecard!$G$54:$G$60&lt;C398))+1),Scorecard!$D$62)</f>
        <v>-0.357264871923982</v>
      </c>
      <c r="H398" s="0" t="n">
        <f aca="false">IF(ISNUMBER(D398),INDEX(Scorecard!$D$63:$D$68,SUMPRODUCT(--(Scorecard!$G$63:$G$67&lt;D398))+1),Scorecard!$D$69)</f>
        <v>0.322484508656054</v>
      </c>
      <c r="I398" s="0" t="n">
        <f aca="false">IF(ISNUMBER(E398),INDEX(Scorecard!$D$19:$D$26,SUMPRODUCT(--(Scorecard!$G$19:$G$25&lt;E398))+1),Scorecard!$D$27)</f>
        <v>-0.0341578513653732</v>
      </c>
      <c r="J398" s="0" t="n">
        <f aca="false">IF(ISNUMBER(F398),INDEX(Scorecard!$D$37:$D$44,SUMPRODUCT(--(Scorecard!$G$37:$G$43&lt;F398))+1),Scorecard!$D$45)</f>
        <v>0.102184252677548</v>
      </c>
      <c r="K398" s="0" t="n">
        <f aca="false">Inputs!$B$10+Scorecard!$J$5*Loan_Sample!Y378+Scorecard!$J$6*Loan_Sample!Z378+Scorecard!$J$7*I398+Scorecard!$J$8*Loan_Sample!AB378+Scorecard!$J$9*J398+Scorecard!$J$10*Loan_Sample!AD378+Scorecard!$J$11*G398+Scorecard!$J$12*H398</f>
        <v>-3.76825786066802</v>
      </c>
      <c r="L398" s="0" t="n">
        <f aca="false">MIN(1-Inputs!$B$13,MAX(Inputs!$B$13,1/(1+EXP(-(Inputs!$B$11*K398+Inputs!$B$12)))))</f>
        <v>0.0215878256791468</v>
      </c>
      <c r="M398" s="0" t="n">
        <f aca="false">Loan_Sample!AH378*Inputs!$B$4*B398</f>
        <v>561.279581849194</v>
      </c>
      <c r="N398" s="0" t="n">
        <f aca="false">L398*Inputs!$B$4*B398</f>
        <v>561.279581849194</v>
      </c>
      <c r="O398" s="0" t="n">
        <f aca="false">Inputs!$B$37+Inputs!$B$38*MAX(Loan_Sample!H378-Inputs!$C$38,0)+Inputs!$B$39*MAX(Loan_Sample!H378-Inputs!$C$39,0)+Inputs!$B$40*MAX(Loan_Sample!H378-Inputs!$C$40,0)+Inputs!$B$41*MAX(Loan_Sample!H378-Inputs!$C$41,0)+Inputs!$B$42*Inputs!$B$14+Inputs!$B$43*MIN(Loan_Sample!I378/Inputs!$B$17,1)+Inputs!$B$44*MIN(Loan_Sample!E378,Inputs!$B$18)+Inputs!$B$45*Loan_Sample!C378</f>
        <v>-6.0807056255801</v>
      </c>
      <c r="P398" s="0" t="n">
        <f aca="false">MIN(1-Inputs!$B$13,MAX(Inputs!$B$13,1/(1+EXP(-(Inputs!$B$15*O398+Inputs!$B$16)))))</f>
        <v>0.00151558445240012</v>
      </c>
      <c r="Q398" s="0" t="n">
        <f aca="false">Inputs!$B$37+Inputs!$B$38*MAX(F398-Inputs!$C$38,0)+Inputs!$B$39*MAX(F398-Inputs!$C$39,0)+Inputs!$B$40*MAX(F398-Inputs!$C$40,0)+Inputs!$B$41*MAX(F398-Inputs!$C$41,0)+Inputs!$B$42*Inputs!$B$14+Inputs!$B$43*MIN(Loan_Sample!I378/Inputs!$B$17,1)+Inputs!$B$44*MIN(E398,Inputs!$B$18)+Inputs!$B$45*Loan_Sample!C378</f>
        <v>-6.0807056255801</v>
      </c>
      <c r="R398" s="0" t="n">
        <f aca="false">MIN(1-Inputs!$B$13,MAX(Inputs!$B$13,1/(1+EXP(-(Inputs!$B$15*Q398+Inputs!$B$16)))))</f>
        <v>0.00151558445240012</v>
      </c>
    </row>
    <row r="399" customFormat="false" ht="15" hidden="false" customHeight="false" outlineLevel="0" collapsed="false">
      <c r="A399" s="0" t="n">
        <f aca="false">Loan_Sample!A379</f>
        <v>10761</v>
      </c>
      <c r="B399" s="0" t="n">
        <f aca="false">Loan_Sample!U379</f>
        <v>249481.9</v>
      </c>
      <c r="C399" s="0" t="n">
        <f aca="false">Loan_Sample!K379+Inputs!$B$26</f>
        <v>5.03333330154419</v>
      </c>
      <c r="D399" s="0" t="n">
        <f aca="false">Loan_Sample!L379+Inputs!$B$26</f>
        <v>-3.50000047683716</v>
      </c>
      <c r="E399" s="0" t="n">
        <f aca="false">Loan_Sample!E379/(1+Inputs!$B$25/100)</f>
        <v>59.8358573913574</v>
      </c>
      <c r="F399" s="0" t="n">
        <f aca="false">Loan_Sample!H379-Inputs!$B$24/100</f>
        <v>1.41433358192444</v>
      </c>
      <c r="G399" s="0" t="n">
        <f aca="false">IF(ISNUMBER(C399),INDEX(Scorecard!$D$54:$D$61,SUMPRODUCT(--(Scorecard!$G$54:$G$60&lt;C399))+1),Scorecard!$D$62)</f>
        <v>0.214429354789033</v>
      </c>
      <c r="H399" s="0" t="n">
        <f aca="false">IF(ISNUMBER(D399),INDEX(Scorecard!$D$63:$D$68,SUMPRODUCT(--(Scorecard!$G$63:$G$67&lt;D399))+1),Scorecard!$D$69)</f>
        <v>-0.340582194386522</v>
      </c>
      <c r="I399" s="0" t="n">
        <f aca="false">IF(ISNUMBER(E399),INDEX(Scorecard!$D$19:$D$26,SUMPRODUCT(--(Scorecard!$G$19:$G$25&lt;E399))+1),Scorecard!$D$27)</f>
        <v>0.267179331770092</v>
      </c>
      <c r="J399" s="0" t="n">
        <f aca="false">IF(ISNUMBER(F399),INDEX(Scorecard!$D$37:$D$44,SUMPRODUCT(--(Scorecard!$G$37:$G$43&lt;F399))+1),Scorecard!$D$45)</f>
        <v>-0.975503570149195</v>
      </c>
      <c r="K399" s="0" t="n">
        <f aca="false">Inputs!$B$10+Scorecard!$J$5*Loan_Sample!Y379+Scorecard!$J$6*Loan_Sample!Z379+Scorecard!$J$7*I399+Scorecard!$J$8*Loan_Sample!AB379+Scorecard!$J$9*J399+Scorecard!$J$10*Loan_Sample!AD379+Scorecard!$J$11*G399+Scorecard!$J$12*H399</f>
        <v>-4.6889751099332</v>
      </c>
      <c r="L399" s="0" t="n">
        <f aca="false">MIN(1-Inputs!$B$13,MAX(Inputs!$B$13,1/(1+EXP(-(Inputs!$B$11*K399+Inputs!$B$12)))))</f>
        <v>0.00819986271051859</v>
      </c>
      <c r="M399" s="0" t="n">
        <f aca="false">Loan_Sample!AH379*Inputs!$B$4*B399</f>
        <v>716.001065065765</v>
      </c>
      <c r="N399" s="0" t="n">
        <f aca="false">L399*Inputs!$B$4*B399</f>
        <v>716.001065065765</v>
      </c>
      <c r="O399" s="0" t="n">
        <f aca="false">Inputs!$B$37+Inputs!$B$38*MAX(Loan_Sample!H379-Inputs!$C$38,0)+Inputs!$B$39*MAX(Loan_Sample!H379-Inputs!$C$39,0)+Inputs!$B$40*MAX(Loan_Sample!H379-Inputs!$C$40,0)+Inputs!$B$41*MAX(Loan_Sample!H379-Inputs!$C$41,0)+Inputs!$B$42*Inputs!$B$14+Inputs!$B$43*MIN(Loan_Sample!I379/Inputs!$B$17,1)+Inputs!$B$44*MIN(Loan_Sample!E379,Inputs!$B$18)+Inputs!$B$45*Loan_Sample!C379</f>
        <v>-3.47351712085759</v>
      </c>
      <c r="P399" s="0" t="n">
        <f aca="false">MIN(1-Inputs!$B$13,MAX(Inputs!$B$13,1/(1+EXP(-(Inputs!$B$15*O399+Inputs!$B$16)))))</f>
        <v>0.0285650791511228</v>
      </c>
      <c r="Q399" s="0" t="n">
        <f aca="false">Inputs!$B$37+Inputs!$B$38*MAX(F399-Inputs!$C$38,0)+Inputs!$B$39*MAX(F399-Inputs!$C$39,0)+Inputs!$B$40*MAX(F399-Inputs!$C$40,0)+Inputs!$B$41*MAX(F399-Inputs!$C$41,0)+Inputs!$B$42*Inputs!$B$14+Inputs!$B$43*MIN(Loan_Sample!I379/Inputs!$B$17,1)+Inputs!$B$44*MIN(E399,Inputs!$B$18)+Inputs!$B$45*Loan_Sample!C379</f>
        <v>-3.47351712085759</v>
      </c>
      <c r="R399" s="0" t="n">
        <f aca="false">MIN(1-Inputs!$B$13,MAX(Inputs!$B$13,1/(1+EXP(-(Inputs!$B$15*Q399+Inputs!$B$16)))))</f>
        <v>0.0285650791511228</v>
      </c>
    </row>
    <row r="400" customFormat="false" ht="15" hidden="false" customHeight="false" outlineLevel="0" collapsed="false">
      <c r="A400" s="0" t="n">
        <f aca="false">Loan_Sample!A380</f>
        <v>10768</v>
      </c>
      <c r="B400" s="0" t="n">
        <f aca="false">Loan_Sample!U380</f>
        <v>240097.67</v>
      </c>
      <c r="C400" s="0" t="n">
        <f aca="false">Loan_Sample!K380+Inputs!$B$26</f>
        <v>8.53333377838135</v>
      </c>
      <c r="D400" s="0" t="n">
        <f aca="false">Loan_Sample!L380+Inputs!$B$26</f>
        <v>5.07179546356201</v>
      </c>
      <c r="E400" s="0" t="n">
        <f aca="false">Loan_Sample!E380/(1+Inputs!$B$25/100)</f>
        <v>67.8479919433594</v>
      </c>
      <c r="F400" s="0" t="n">
        <f aca="false">Loan_Sample!H380-Inputs!$B$24/100</f>
        <v>1.18166661262512</v>
      </c>
      <c r="G400" s="0" t="n">
        <f aca="false">IF(ISNUMBER(C400),INDEX(Scorecard!$D$54:$D$61,SUMPRODUCT(--(Scorecard!$G$54:$G$60&lt;C400))+1),Scorecard!$D$62)</f>
        <v>-0.541917179454542</v>
      </c>
      <c r="H400" s="0" t="n">
        <f aca="false">IF(ISNUMBER(D400),INDEX(Scorecard!$D$63:$D$68,SUMPRODUCT(--(Scorecard!$G$63:$G$67&lt;D400))+1),Scorecard!$D$69)</f>
        <v>0.322484508656054</v>
      </c>
      <c r="I400" s="0" t="n">
        <f aca="false">IF(ISNUMBER(E400),INDEX(Scorecard!$D$19:$D$26,SUMPRODUCT(--(Scorecard!$G$19:$G$25&lt;E400))+1),Scorecard!$D$27)</f>
        <v>0.0530843085177338</v>
      </c>
      <c r="J400" s="0" t="n">
        <f aca="false">IF(ISNUMBER(F400),INDEX(Scorecard!$D$37:$D$44,SUMPRODUCT(--(Scorecard!$G$37:$G$43&lt;F400))+1),Scorecard!$D$45)</f>
        <v>-0.975503570149195</v>
      </c>
      <c r="K400" s="0" t="n">
        <f aca="false">Inputs!$B$10+Scorecard!$J$5*Loan_Sample!Y380+Scorecard!$J$6*Loan_Sample!Z380+Scorecard!$J$7*I400+Scorecard!$J$8*Loan_Sample!AB380+Scorecard!$J$9*J400+Scorecard!$J$10*Loan_Sample!AD380+Scorecard!$J$11*G400+Scorecard!$J$12*H400</f>
        <v>-3.86598971940881</v>
      </c>
      <c r="L400" s="0" t="n">
        <f aca="false">MIN(1-Inputs!$B$13,MAX(Inputs!$B$13,1/(1+EXP(-(Inputs!$B$11*K400+Inputs!$B$12)))))</f>
        <v>0.019493347122206</v>
      </c>
      <c r="M400" s="0" t="n">
        <f aca="false">Loan_Sample!AH380*Inputs!$B$4*B400</f>
        <v>1638.10752859001</v>
      </c>
      <c r="N400" s="0" t="n">
        <f aca="false">L400*Inputs!$B$4*B400</f>
        <v>1638.10752859001</v>
      </c>
      <c r="O400" s="0" t="n">
        <f aca="false">Inputs!$B$37+Inputs!$B$38*MAX(Loan_Sample!H380-Inputs!$C$38,0)+Inputs!$B$39*MAX(Loan_Sample!H380-Inputs!$C$39,0)+Inputs!$B$40*MAX(Loan_Sample!H380-Inputs!$C$40,0)+Inputs!$B$41*MAX(Loan_Sample!H380-Inputs!$C$41,0)+Inputs!$B$42*Inputs!$B$14+Inputs!$B$43*MIN(Loan_Sample!I380/Inputs!$B$17,1)+Inputs!$B$44*MIN(Loan_Sample!E380,Inputs!$B$18)+Inputs!$B$45*Loan_Sample!C380</f>
        <v>-3.3382877402589</v>
      </c>
      <c r="P400" s="0" t="n">
        <f aca="false">MIN(1-Inputs!$B$13,MAX(Inputs!$B$13,1/(1+EXP(-(Inputs!$B$15*O400+Inputs!$B$16)))))</f>
        <v>0.0331544840861359</v>
      </c>
      <c r="Q400" s="0" t="n">
        <f aca="false">Inputs!$B$37+Inputs!$B$38*MAX(F400-Inputs!$C$38,0)+Inputs!$B$39*MAX(F400-Inputs!$C$39,0)+Inputs!$B$40*MAX(F400-Inputs!$C$40,0)+Inputs!$B$41*MAX(F400-Inputs!$C$41,0)+Inputs!$B$42*Inputs!$B$14+Inputs!$B$43*MIN(Loan_Sample!I380/Inputs!$B$17,1)+Inputs!$B$44*MIN(E400,Inputs!$B$18)+Inputs!$B$45*Loan_Sample!C380</f>
        <v>-3.3382877402589</v>
      </c>
      <c r="R400" s="0" t="n">
        <f aca="false">MIN(1-Inputs!$B$13,MAX(Inputs!$B$13,1/(1+EXP(-(Inputs!$B$15*Q400+Inputs!$B$16)))))</f>
        <v>0.0331544840861359</v>
      </c>
    </row>
    <row r="401" customFormat="false" ht="15" hidden="false" customHeight="false" outlineLevel="0" collapsed="false">
      <c r="A401" s="0" t="n">
        <f aca="false">Loan_Sample!A381</f>
        <v>10769</v>
      </c>
      <c r="B401" s="0" t="n">
        <f aca="false">Loan_Sample!U381</f>
        <v>143429.94</v>
      </c>
      <c r="C401" s="0" t="n">
        <f aca="false">Loan_Sample!K381+Inputs!$B$26</f>
        <v>4.5</v>
      </c>
      <c r="D401" s="0" t="n">
        <f aca="false">Loan_Sample!L381+Inputs!$B$26</f>
        <v>-0.208333492279053</v>
      </c>
      <c r="E401" s="0" t="n">
        <f aca="false">Loan_Sample!E381/(1+Inputs!$B$25/100)</f>
        <v>69.5130081176758</v>
      </c>
      <c r="F401" s="0" t="n">
        <f aca="false">Loan_Sample!H381-Inputs!$B$24/100</f>
        <v>-3.44633316993713</v>
      </c>
      <c r="G401" s="0" t="n">
        <f aca="false">IF(ISNUMBER(C401),INDEX(Scorecard!$D$54:$D$61,SUMPRODUCT(--(Scorecard!$G$54:$G$60&lt;C401))+1),Scorecard!$D$62)</f>
        <v>0.409483001259379</v>
      </c>
      <c r="H401" s="0" t="n">
        <f aca="false">IF(ISNUMBER(D401),INDEX(Scorecard!$D$63:$D$68,SUMPRODUCT(--(Scorecard!$G$63:$G$67&lt;D401))+1),Scorecard!$D$69)</f>
        <v>0.322484508656054</v>
      </c>
      <c r="I401" s="0" t="n">
        <f aca="false">IF(ISNUMBER(E401),INDEX(Scorecard!$D$19:$D$26,SUMPRODUCT(--(Scorecard!$G$19:$G$25&lt;E401))+1),Scorecard!$D$27)</f>
        <v>0.0530843085177338</v>
      </c>
      <c r="J401" s="0" t="n">
        <f aca="false">IF(ISNUMBER(F401),INDEX(Scorecard!$D$37:$D$44,SUMPRODUCT(--(Scorecard!$G$37:$G$43&lt;F401))+1),Scorecard!$D$45)</f>
        <v>1.35057635045042</v>
      </c>
      <c r="K401" s="0" t="n">
        <f aca="false">Inputs!$B$10+Scorecard!$J$5*Loan_Sample!Y381+Scorecard!$J$6*Loan_Sample!Z381+Scorecard!$J$7*I401+Scorecard!$J$8*Loan_Sample!AB381+Scorecard!$J$9*J401+Scorecard!$J$10*Loan_Sample!AD381+Scorecard!$J$11*G401+Scorecard!$J$12*H401</f>
        <v>-4.65188210058864</v>
      </c>
      <c r="L401" s="0" t="n">
        <f aca="false">MIN(1-Inputs!$B$13,MAX(Inputs!$B$13,1/(1+EXP(-(Inputs!$B$11*K401+Inputs!$B$12)))))</f>
        <v>0.0085278101442256</v>
      </c>
      <c r="M401" s="0" t="n">
        <f aca="false">Loan_Sample!AH381*Inputs!$B$4*B401</f>
        <v>428.100154061184</v>
      </c>
      <c r="N401" s="0" t="n">
        <f aca="false">L401*Inputs!$B$4*B401</f>
        <v>428.100154061184</v>
      </c>
      <c r="O401" s="0" t="n">
        <f aca="false">Inputs!$B$37+Inputs!$B$38*MAX(Loan_Sample!H381-Inputs!$C$38,0)+Inputs!$B$39*MAX(Loan_Sample!H381-Inputs!$C$39,0)+Inputs!$B$40*MAX(Loan_Sample!H381-Inputs!$C$40,0)+Inputs!$B$41*MAX(Loan_Sample!H381-Inputs!$C$41,0)+Inputs!$B$42*Inputs!$B$14+Inputs!$B$43*MIN(Loan_Sample!I381/Inputs!$B$17,1)+Inputs!$B$44*MIN(Loan_Sample!E381,Inputs!$B$18)+Inputs!$B$45*Loan_Sample!C381</f>
        <v>-5.57224775143004</v>
      </c>
      <c r="P401" s="0" t="n">
        <f aca="false">MIN(1-Inputs!$B$13,MAX(Inputs!$B$13,1/(1+EXP(-(Inputs!$B$15*O401+Inputs!$B$16)))))</f>
        <v>0.0026983219405646</v>
      </c>
      <c r="Q401" s="0" t="n">
        <f aca="false">Inputs!$B$37+Inputs!$B$38*MAX(F401-Inputs!$C$38,0)+Inputs!$B$39*MAX(F401-Inputs!$C$39,0)+Inputs!$B$40*MAX(F401-Inputs!$C$40,0)+Inputs!$B$41*MAX(F401-Inputs!$C$41,0)+Inputs!$B$42*Inputs!$B$14+Inputs!$B$43*MIN(Loan_Sample!I381/Inputs!$B$17,1)+Inputs!$B$44*MIN(E401,Inputs!$B$18)+Inputs!$B$45*Loan_Sample!C381</f>
        <v>-5.57224775143004</v>
      </c>
      <c r="R401" s="0" t="n">
        <f aca="false">MIN(1-Inputs!$B$13,MAX(Inputs!$B$13,1/(1+EXP(-(Inputs!$B$15*Q401+Inputs!$B$16)))))</f>
        <v>0.0026983219405646</v>
      </c>
    </row>
    <row r="402" customFormat="false" ht="15" hidden="false" customHeight="false" outlineLevel="0" collapsed="false">
      <c r="A402" s="0" t="n">
        <f aca="false">Loan_Sample!A382</f>
        <v>10844</v>
      </c>
      <c r="B402" s="0" t="n">
        <f aca="false">Loan_Sample!U382</f>
        <v>138315.34</v>
      </c>
      <c r="C402" s="0" t="n">
        <f aca="false">Loan_Sample!K382+Inputs!$B$26</f>
        <v>4.0230770111084</v>
      </c>
      <c r="D402" s="0" t="n">
        <f aca="false">Loan_Sample!L382+Inputs!$B$26</f>
        <v>-0.276923179626465</v>
      </c>
      <c r="E402" s="0" t="n">
        <f aca="false">Loan_Sample!E382/(1+Inputs!$B$25/100)</f>
        <v>63.0586013793945</v>
      </c>
      <c r="F402" s="0" t="n">
        <f aca="false">Loan_Sample!H382-Inputs!$B$24/100</f>
        <v>0.189666509628296</v>
      </c>
      <c r="G402" s="0" t="n">
        <f aca="false">IF(ISNUMBER(C402),INDEX(Scorecard!$D$54:$D$61,SUMPRODUCT(--(Scorecard!$G$54:$G$60&lt;C402))+1),Scorecard!$D$62)</f>
        <v>0.489050497890326</v>
      </c>
      <c r="H402" s="0" t="n">
        <f aca="false">IF(ISNUMBER(D402),INDEX(Scorecard!$D$63:$D$68,SUMPRODUCT(--(Scorecard!$G$63:$G$67&lt;D402))+1),Scorecard!$D$69)</f>
        <v>0.322484508656054</v>
      </c>
      <c r="I402" s="0" t="n">
        <f aca="false">IF(ISNUMBER(E402),INDEX(Scorecard!$D$19:$D$26,SUMPRODUCT(--(Scorecard!$G$19:$G$25&lt;E402))+1),Scorecard!$D$27)</f>
        <v>0.233621608745691</v>
      </c>
      <c r="J402" s="0" t="n">
        <f aca="false">IF(ISNUMBER(F402),INDEX(Scorecard!$D$37:$D$44,SUMPRODUCT(--(Scorecard!$G$37:$G$43&lt;F402))+1),Scorecard!$D$45)</f>
        <v>0.102184252677548</v>
      </c>
      <c r="K402" s="0" t="n">
        <f aca="false">Inputs!$B$10+Scorecard!$J$5*Loan_Sample!Y382+Scorecard!$J$6*Loan_Sample!Z382+Scorecard!$J$7*I402+Scorecard!$J$8*Loan_Sample!AB382+Scorecard!$J$9*J402+Scorecard!$J$10*Loan_Sample!AD382+Scorecard!$J$11*G402+Scorecard!$J$12*H402</f>
        <v>-5.11064511454794</v>
      </c>
      <c r="L402" s="0" t="n">
        <f aca="false">MIN(1-Inputs!$B$13,MAX(Inputs!$B$13,1/(1+EXP(-(Inputs!$B$11*K402+Inputs!$B$12)))))</f>
        <v>0.00524637088235044</v>
      </c>
      <c r="M402" s="0" t="n">
        <f aca="false">Loan_Sample!AH382*Inputs!$B$4*B402</f>
        <v>253.97875032544</v>
      </c>
      <c r="N402" s="0" t="n">
        <f aca="false">L402*Inputs!$B$4*B402</f>
        <v>253.97875032544</v>
      </c>
      <c r="O402" s="0" t="n">
        <f aca="false">Inputs!$B$37+Inputs!$B$38*MAX(Loan_Sample!H382-Inputs!$C$38,0)+Inputs!$B$39*MAX(Loan_Sample!H382-Inputs!$C$39,0)+Inputs!$B$40*MAX(Loan_Sample!H382-Inputs!$C$40,0)+Inputs!$B$41*MAX(Loan_Sample!H382-Inputs!$C$41,0)+Inputs!$B$42*Inputs!$B$14+Inputs!$B$43*MIN(Loan_Sample!I382/Inputs!$B$17,1)+Inputs!$B$44*MIN(Loan_Sample!E382,Inputs!$B$18)+Inputs!$B$45*Loan_Sample!C382</f>
        <v>-4.99740231121383</v>
      </c>
      <c r="P402" s="0" t="n">
        <f aca="false">MIN(1-Inputs!$B$13,MAX(Inputs!$B$13,1/(1+EXP(-(Inputs!$B$15*O402+Inputs!$B$16)))))</f>
        <v>0.00517390728734832</v>
      </c>
      <c r="Q402" s="0" t="n">
        <f aca="false">Inputs!$B$37+Inputs!$B$38*MAX(F402-Inputs!$C$38,0)+Inputs!$B$39*MAX(F402-Inputs!$C$39,0)+Inputs!$B$40*MAX(F402-Inputs!$C$40,0)+Inputs!$B$41*MAX(F402-Inputs!$C$41,0)+Inputs!$B$42*Inputs!$B$14+Inputs!$B$43*MIN(Loan_Sample!I382/Inputs!$B$17,1)+Inputs!$B$44*MIN(E402,Inputs!$B$18)+Inputs!$B$45*Loan_Sample!C382</f>
        <v>-4.99740231121383</v>
      </c>
      <c r="R402" s="0" t="n">
        <f aca="false">MIN(1-Inputs!$B$13,MAX(Inputs!$B$13,1/(1+EXP(-(Inputs!$B$15*Q402+Inputs!$B$16)))))</f>
        <v>0.00517390728734832</v>
      </c>
    </row>
    <row r="403" customFormat="false" ht="15" hidden="false" customHeight="false" outlineLevel="0" collapsed="false">
      <c r="A403" s="0" t="n">
        <f aca="false">Loan_Sample!A383</f>
        <v>10918</v>
      </c>
      <c r="B403" s="0" t="n">
        <f aca="false">Loan_Sample!U383</f>
        <v>357617</v>
      </c>
      <c r="C403" s="0" t="n">
        <f aca="false">Loan_Sample!K383+Inputs!$B$26</f>
        <v>9.63333320617676</v>
      </c>
      <c r="D403" s="0" t="n">
        <f aca="false">Loan_Sample!L383+Inputs!$B$26</f>
        <v>5.0717945098877</v>
      </c>
      <c r="E403" s="0" t="n">
        <f aca="false">Loan_Sample!E383/(1+Inputs!$B$25/100)</f>
        <v>54.4966926574707</v>
      </c>
      <c r="F403" s="0" t="n">
        <f aca="false">Loan_Sample!H383-Inputs!$B$24/100</f>
        <v>1.35866665840149</v>
      </c>
      <c r="G403" s="0" t="n">
        <f aca="false">IF(ISNUMBER(C403),INDEX(Scorecard!$D$54:$D$61,SUMPRODUCT(--(Scorecard!$G$54:$G$60&lt;C403))+1),Scorecard!$D$62)</f>
        <v>-0.541917179454542</v>
      </c>
      <c r="H403" s="0" t="n">
        <f aca="false">IF(ISNUMBER(D403),INDEX(Scorecard!$D$63:$D$68,SUMPRODUCT(--(Scorecard!$G$63:$G$67&lt;D403))+1),Scorecard!$D$69)</f>
        <v>0.322484508656054</v>
      </c>
      <c r="I403" s="0" t="n">
        <f aca="false">IF(ISNUMBER(E403),INDEX(Scorecard!$D$19:$D$26,SUMPRODUCT(--(Scorecard!$G$19:$G$25&lt;E403))+1),Scorecard!$D$27)</f>
        <v>0.57899015159425</v>
      </c>
      <c r="J403" s="0" t="n">
        <f aca="false">IF(ISNUMBER(F403),INDEX(Scorecard!$D$37:$D$44,SUMPRODUCT(--(Scorecard!$G$37:$G$43&lt;F403))+1),Scorecard!$D$45)</f>
        <v>-0.975503570149195</v>
      </c>
      <c r="K403" s="0" t="n">
        <f aca="false">Inputs!$B$10+Scorecard!$J$5*Loan_Sample!Y383+Scorecard!$J$6*Loan_Sample!Z383+Scorecard!$J$7*I403+Scorecard!$J$8*Loan_Sample!AB383+Scorecard!$J$9*J403+Scorecard!$J$10*Loan_Sample!AD383+Scorecard!$J$11*G403+Scorecard!$J$12*H403</f>
        <v>-1.91236075568179</v>
      </c>
      <c r="L403" s="0" t="n">
        <f aca="false">MIN(1-Inputs!$B$13,MAX(Inputs!$B$13,1/(1+EXP(-(Inputs!$B$11*K403+Inputs!$B$12)))))</f>
        <v>0.137622687917373</v>
      </c>
      <c r="M403" s="0" t="n">
        <f aca="false">Loan_Sample!AH383*Inputs!$B$4*B403</f>
        <v>17225.6744747315</v>
      </c>
      <c r="N403" s="0" t="n">
        <f aca="false">L403*Inputs!$B$4*B403</f>
        <v>17225.6744747315</v>
      </c>
      <c r="O403" s="0" t="n">
        <f aca="false">Inputs!$B$37+Inputs!$B$38*MAX(Loan_Sample!H383-Inputs!$C$38,0)+Inputs!$B$39*MAX(Loan_Sample!H383-Inputs!$C$39,0)+Inputs!$B$40*MAX(Loan_Sample!H383-Inputs!$C$40,0)+Inputs!$B$41*MAX(Loan_Sample!H383-Inputs!$C$41,0)+Inputs!$B$42*Inputs!$B$14+Inputs!$B$43*MIN(Loan_Sample!I383/Inputs!$B$17,1)+Inputs!$B$44*MIN(Loan_Sample!E383,Inputs!$B$18)+Inputs!$B$45*Loan_Sample!C383</f>
        <v>-3.56246532932542</v>
      </c>
      <c r="P403" s="0" t="n">
        <f aca="false">MIN(1-Inputs!$B$13,MAX(Inputs!$B$13,1/(1+EXP(-(Inputs!$B$15*O403+Inputs!$B$16)))))</f>
        <v>0.0258890399302076</v>
      </c>
      <c r="Q403" s="0" t="n">
        <f aca="false">Inputs!$B$37+Inputs!$B$38*MAX(F403-Inputs!$C$38,0)+Inputs!$B$39*MAX(F403-Inputs!$C$39,0)+Inputs!$B$40*MAX(F403-Inputs!$C$40,0)+Inputs!$B$41*MAX(F403-Inputs!$C$41,0)+Inputs!$B$42*Inputs!$B$14+Inputs!$B$43*MIN(Loan_Sample!I383/Inputs!$B$17,1)+Inputs!$B$44*MIN(E403,Inputs!$B$18)+Inputs!$B$45*Loan_Sample!C383</f>
        <v>-3.56246532932542</v>
      </c>
      <c r="R403" s="0" t="n">
        <f aca="false">MIN(1-Inputs!$B$13,MAX(Inputs!$B$13,1/(1+EXP(-(Inputs!$B$15*Q403+Inputs!$B$16)))))</f>
        <v>0.0258890399302076</v>
      </c>
    </row>
    <row r="404" customFormat="false" ht="15" hidden="false" customHeight="false" outlineLevel="0" collapsed="false">
      <c r="A404" s="0" t="n">
        <f aca="false">Loan_Sample!A384</f>
        <v>10929</v>
      </c>
      <c r="B404" s="0" t="n">
        <f aca="false">Loan_Sample!U384</f>
        <v>358878.8</v>
      </c>
      <c r="C404" s="0" t="n">
        <f aca="false">Loan_Sample!K384+Inputs!$B$26</f>
        <v>7.13333320617676</v>
      </c>
      <c r="D404" s="0" t="n">
        <f aca="false">Loan_Sample!L384+Inputs!$B$26</f>
        <v>2.71025609970093</v>
      </c>
      <c r="E404" s="0" t="n">
        <f aca="false">Loan_Sample!E384/(1+Inputs!$B$25/100)</f>
        <v>58.6996154785156</v>
      </c>
      <c r="F404" s="0" t="n">
        <f aca="false">Loan_Sample!H384-Inputs!$B$24/100</f>
        <v>0.600333213806152</v>
      </c>
      <c r="G404" s="0" t="n">
        <f aca="false">IF(ISNUMBER(C404),INDEX(Scorecard!$D$54:$D$61,SUMPRODUCT(--(Scorecard!$G$54:$G$60&lt;C404))+1),Scorecard!$D$62)</f>
        <v>-0.541917179454542</v>
      </c>
      <c r="H404" s="0" t="n">
        <f aca="false">IF(ISNUMBER(D404),INDEX(Scorecard!$D$63:$D$68,SUMPRODUCT(--(Scorecard!$G$63:$G$67&lt;D404))+1),Scorecard!$D$69)</f>
        <v>0.322484508656054</v>
      </c>
      <c r="I404" s="0" t="n">
        <f aca="false">IF(ISNUMBER(E404),INDEX(Scorecard!$D$19:$D$26,SUMPRODUCT(--(Scorecard!$G$19:$G$25&lt;E404))+1),Scorecard!$D$27)</f>
        <v>0.267179331770092</v>
      </c>
      <c r="J404" s="0" t="n">
        <f aca="false">IF(ISNUMBER(F404),INDEX(Scorecard!$D$37:$D$44,SUMPRODUCT(--(Scorecard!$G$37:$G$43&lt;F404))+1),Scorecard!$D$45)</f>
        <v>-0.271229676926091</v>
      </c>
      <c r="K404" s="0" t="n">
        <f aca="false">Inputs!$B$10+Scorecard!$J$5*Loan_Sample!Y384+Scorecard!$J$6*Loan_Sample!Z384+Scorecard!$J$7*I404+Scorecard!$J$8*Loan_Sample!AB384+Scorecard!$J$9*J404+Scorecard!$J$10*Loan_Sample!AD384+Scorecard!$J$11*G404+Scorecard!$J$12*H404</f>
        <v>-6.66047222120149</v>
      </c>
      <c r="L404" s="0" t="n">
        <f aca="false">MIN(1-Inputs!$B$13,MAX(Inputs!$B$13,1/(1+EXP(-(Inputs!$B$11*K404+Inputs!$B$12)))))</f>
        <v>0.00100951721699721</v>
      </c>
      <c r="M404" s="0" t="n">
        <f aca="false">Loan_Sample!AH384*Inputs!$B$4*B404</f>
        <v>126.803014595355</v>
      </c>
      <c r="N404" s="0" t="n">
        <f aca="false">L404*Inputs!$B$4*B404</f>
        <v>126.803014595355</v>
      </c>
      <c r="O404" s="0" t="n">
        <f aca="false">Inputs!$B$37+Inputs!$B$38*MAX(Loan_Sample!H384-Inputs!$C$38,0)+Inputs!$B$39*MAX(Loan_Sample!H384-Inputs!$C$39,0)+Inputs!$B$40*MAX(Loan_Sample!H384-Inputs!$C$40,0)+Inputs!$B$41*MAX(Loan_Sample!H384-Inputs!$C$41,0)+Inputs!$B$42*Inputs!$B$14+Inputs!$B$43*MIN(Loan_Sample!I384/Inputs!$B$17,1)+Inputs!$B$44*MIN(Loan_Sample!E384,Inputs!$B$18)+Inputs!$B$45*Loan_Sample!C384</f>
        <v>-3.69426449355392</v>
      </c>
      <c r="P404" s="0" t="n">
        <f aca="false">MIN(1-Inputs!$B$13,MAX(Inputs!$B$13,1/(1+EXP(-(Inputs!$B$15*O404+Inputs!$B$16)))))</f>
        <v>0.0223672860031941</v>
      </c>
      <c r="Q404" s="0" t="n">
        <f aca="false">Inputs!$B$37+Inputs!$B$38*MAX(F404-Inputs!$C$38,0)+Inputs!$B$39*MAX(F404-Inputs!$C$39,0)+Inputs!$B$40*MAX(F404-Inputs!$C$40,0)+Inputs!$B$41*MAX(F404-Inputs!$C$41,0)+Inputs!$B$42*Inputs!$B$14+Inputs!$B$43*MIN(Loan_Sample!I384/Inputs!$B$17,1)+Inputs!$B$44*MIN(E404,Inputs!$B$18)+Inputs!$B$45*Loan_Sample!C384</f>
        <v>-3.69426449355392</v>
      </c>
      <c r="R404" s="0" t="n">
        <f aca="false">MIN(1-Inputs!$B$13,MAX(Inputs!$B$13,1/(1+EXP(-(Inputs!$B$15*Q404+Inputs!$B$16)))))</f>
        <v>0.0223672860031941</v>
      </c>
    </row>
    <row r="405" customFormat="false" ht="15" hidden="false" customHeight="false" outlineLevel="0" collapsed="false">
      <c r="A405" s="0" t="n">
        <f aca="false">Loan_Sample!A385</f>
        <v>10934</v>
      </c>
      <c r="B405" s="0" t="n">
        <f aca="false">Loan_Sample!U385</f>
        <v>388474.4</v>
      </c>
      <c r="C405" s="0" t="n">
        <f aca="false">Loan_Sample!K385+Inputs!$B$26</f>
        <v>3.70000004768372</v>
      </c>
      <c r="D405" s="0" t="n">
        <f aca="false">Loan_Sample!L385+Inputs!$B$26</f>
        <v>-0.208333253860474</v>
      </c>
      <c r="E405" s="0" t="n">
        <f aca="false">Loan_Sample!E385/(1+Inputs!$B$25/100)</f>
        <v>65.9562530517578</v>
      </c>
      <c r="F405" s="0" t="n">
        <f aca="false">Loan_Sample!H385-Inputs!$B$24/100</f>
        <v>-3.26333332061768</v>
      </c>
      <c r="G405" s="0" t="n">
        <f aca="false">IF(ISNUMBER(C405),INDEX(Scorecard!$D$54:$D$61,SUMPRODUCT(--(Scorecard!$G$54:$G$60&lt;C405))+1),Scorecard!$D$62)</f>
        <v>0.489050497890326</v>
      </c>
      <c r="H405" s="0" t="n">
        <f aca="false">IF(ISNUMBER(D405),INDEX(Scorecard!$D$63:$D$68,SUMPRODUCT(--(Scorecard!$G$63:$G$67&lt;D405))+1),Scorecard!$D$69)</f>
        <v>0.322484508656054</v>
      </c>
      <c r="I405" s="0" t="n">
        <f aca="false">IF(ISNUMBER(E405),INDEX(Scorecard!$D$19:$D$26,SUMPRODUCT(--(Scorecard!$G$19:$G$25&lt;E405))+1),Scorecard!$D$27)</f>
        <v>0.233621608745691</v>
      </c>
      <c r="J405" s="0" t="n">
        <f aca="false">IF(ISNUMBER(F405),INDEX(Scorecard!$D$37:$D$44,SUMPRODUCT(--(Scorecard!$G$37:$G$43&lt;F405))+1),Scorecard!$D$45)</f>
        <v>1.35057635045042</v>
      </c>
      <c r="K405" s="0" t="n">
        <f aca="false">Inputs!$B$10+Scorecard!$J$5*Loan_Sample!Y385+Scorecard!$J$6*Loan_Sample!Z385+Scorecard!$J$7*I405+Scorecard!$J$8*Loan_Sample!AB385+Scorecard!$J$9*J405+Scorecard!$J$10*Loan_Sample!AD385+Scorecard!$J$11*G405+Scorecard!$J$12*H405</f>
        <v>-5.73353355414526</v>
      </c>
      <c r="L405" s="0" t="n">
        <f aca="false">MIN(1-Inputs!$B$13,MAX(Inputs!$B$13,1/(1+EXP(-(Inputs!$B$11*K405+Inputs!$B$12)))))</f>
        <v>0.00270744843217396</v>
      </c>
      <c r="M405" s="0" t="n">
        <f aca="false">Loan_Sample!AH385*Inputs!$B$4*B405</f>
        <v>368.121041826902</v>
      </c>
      <c r="N405" s="0" t="n">
        <f aca="false">L405*Inputs!$B$4*B405</f>
        <v>368.121041826902</v>
      </c>
      <c r="O405" s="0" t="n">
        <f aca="false">Inputs!$B$37+Inputs!$B$38*MAX(Loan_Sample!H385-Inputs!$C$38,0)+Inputs!$B$39*MAX(Loan_Sample!H385-Inputs!$C$39,0)+Inputs!$B$40*MAX(Loan_Sample!H385-Inputs!$C$40,0)+Inputs!$B$41*MAX(Loan_Sample!H385-Inputs!$C$41,0)+Inputs!$B$42*Inputs!$B$14+Inputs!$B$43*MIN(Loan_Sample!I385/Inputs!$B$17,1)+Inputs!$B$44*MIN(Loan_Sample!E385,Inputs!$B$18)+Inputs!$B$45*Loan_Sample!C385</f>
        <v>-5.73430726445163</v>
      </c>
      <c r="P405" s="0" t="n">
        <f aca="false">MIN(1-Inputs!$B$13,MAX(Inputs!$B$13,1/(1+EXP(-(Inputs!$B$15*O405+Inputs!$B$16)))))</f>
        <v>0.00224533597954747</v>
      </c>
      <c r="Q405" s="0" t="n">
        <f aca="false">Inputs!$B$37+Inputs!$B$38*MAX(F405-Inputs!$C$38,0)+Inputs!$B$39*MAX(F405-Inputs!$C$39,0)+Inputs!$B$40*MAX(F405-Inputs!$C$40,0)+Inputs!$B$41*MAX(F405-Inputs!$C$41,0)+Inputs!$B$42*Inputs!$B$14+Inputs!$B$43*MIN(Loan_Sample!I385/Inputs!$B$17,1)+Inputs!$B$44*MIN(E405,Inputs!$B$18)+Inputs!$B$45*Loan_Sample!C385</f>
        <v>-5.73430726445163</v>
      </c>
      <c r="R405" s="0" t="n">
        <f aca="false">MIN(1-Inputs!$B$13,MAX(Inputs!$B$13,1/(1+EXP(-(Inputs!$B$15*Q405+Inputs!$B$16)))))</f>
        <v>0.00224533597954747</v>
      </c>
    </row>
    <row r="406" customFormat="false" ht="15" hidden="false" customHeight="false" outlineLevel="0" collapsed="false">
      <c r="A406" s="0" t="n">
        <f aca="false">Loan_Sample!A386</f>
        <v>11016</v>
      </c>
      <c r="B406" s="0" t="n">
        <f aca="false">Loan_Sample!U386</f>
        <v>370775.22</v>
      </c>
      <c r="C406" s="0" t="n">
        <f aca="false">Loan_Sample!K386+Inputs!$B$26</f>
        <v>5.25833320617676</v>
      </c>
      <c r="D406" s="0" t="n">
        <f aca="false">Loan_Sample!L386+Inputs!$B$26</f>
        <v>-1.875</v>
      </c>
      <c r="E406" s="0" t="n">
        <f aca="false">Loan_Sample!E386/(1+Inputs!$B$25/100)</f>
        <v>60.3589477539063</v>
      </c>
      <c r="F406" s="0" t="n">
        <f aca="false">Loan_Sample!H386-Inputs!$B$24/100</f>
        <v>0.0123333930969238</v>
      </c>
      <c r="G406" s="0" t="n">
        <f aca="false">IF(ISNUMBER(C406),INDEX(Scorecard!$D$54:$D$61,SUMPRODUCT(--(Scorecard!$G$54:$G$60&lt;C406))+1),Scorecard!$D$62)</f>
        <v>0.126303549215828</v>
      </c>
      <c r="H406" s="0" t="n">
        <f aca="false">IF(ISNUMBER(D406),INDEX(Scorecard!$D$63:$D$68,SUMPRODUCT(--(Scorecard!$G$63:$G$67&lt;D406))+1),Scorecard!$D$69)</f>
        <v>-0.340582194386522</v>
      </c>
      <c r="I406" s="0" t="n">
        <f aca="false">IF(ISNUMBER(E406),INDEX(Scorecard!$D$19:$D$26,SUMPRODUCT(--(Scorecard!$G$19:$G$25&lt;E406))+1),Scorecard!$D$27)</f>
        <v>0.267179331770092</v>
      </c>
      <c r="J406" s="0" t="n">
        <f aca="false">IF(ISNUMBER(F406),INDEX(Scorecard!$D$37:$D$44,SUMPRODUCT(--(Scorecard!$G$37:$G$43&lt;F406))+1),Scorecard!$D$45)</f>
        <v>0.330501541082344</v>
      </c>
      <c r="K406" s="0" t="n">
        <f aca="false">Inputs!$B$10+Scorecard!$J$5*Loan_Sample!Y386+Scorecard!$J$6*Loan_Sample!Z386+Scorecard!$J$7*I406+Scorecard!$J$8*Loan_Sample!AB386+Scorecard!$J$9*J406+Scorecard!$J$10*Loan_Sample!AD386+Scorecard!$J$11*G406+Scorecard!$J$12*H406</f>
        <v>-3.6219354536151</v>
      </c>
      <c r="L406" s="0" t="n">
        <f aca="false">MIN(1-Inputs!$B$13,MAX(Inputs!$B$13,1/(1+EXP(-(Inputs!$B$11*K406+Inputs!$B$12)))))</f>
        <v>0.025140750625327</v>
      </c>
      <c r="M406" s="0" t="n">
        <f aca="false">Loan_Sample!AH386*Inputs!$B$4*B406</f>
        <v>3262.54857042476</v>
      </c>
      <c r="N406" s="0" t="n">
        <f aca="false">L406*Inputs!$B$4*B406</f>
        <v>3262.54857042476</v>
      </c>
      <c r="O406" s="0" t="n">
        <f aca="false">Inputs!$B$37+Inputs!$B$38*MAX(Loan_Sample!H386-Inputs!$C$38,0)+Inputs!$B$39*MAX(Loan_Sample!H386-Inputs!$C$39,0)+Inputs!$B$40*MAX(Loan_Sample!H386-Inputs!$C$40,0)+Inputs!$B$41*MAX(Loan_Sample!H386-Inputs!$C$41,0)+Inputs!$B$42*Inputs!$B$14+Inputs!$B$43*MIN(Loan_Sample!I386/Inputs!$B$17,1)+Inputs!$B$44*MIN(Loan_Sample!E386,Inputs!$B$18)+Inputs!$B$45*Loan_Sample!C386</f>
        <v>-6.19961729053879</v>
      </c>
      <c r="P406" s="0" t="n">
        <f aca="false">MIN(1-Inputs!$B$13,MAX(Inputs!$B$13,1/(1+EXP(-(Inputs!$B$15*O406+Inputs!$B$16)))))</f>
        <v>0.0013242075215516</v>
      </c>
      <c r="Q406" s="0" t="n">
        <f aca="false">Inputs!$B$37+Inputs!$B$38*MAX(F406-Inputs!$C$38,0)+Inputs!$B$39*MAX(F406-Inputs!$C$39,0)+Inputs!$B$40*MAX(F406-Inputs!$C$40,0)+Inputs!$B$41*MAX(F406-Inputs!$C$41,0)+Inputs!$B$42*Inputs!$B$14+Inputs!$B$43*MIN(Loan_Sample!I386/Inputs!$B$17,1)+Inputs!$B$44*MIN(E406,Inputs!$B$18)+Inputs!$B$45*Loan_Sample!C386</f>
        <v>-6.19961729053879</v>
      </c>
      <c r="R406" s="0" t="n">
        <f aca="false">MIN(1-Inputs!$B$13,MAX(Inputs!$B$13,1/(1+EXP(-(Inputs!$B$15*Q406+Inputs!$B$16)))))</f>
        <v>0.0013242075215516</v>
      </c>
    </row>
    <row r="407" customFormat="false" ht="15" hidden="false" customHeight="false" outlineLevel="0" collapsed="false">
      <c r="A407" s="0" t="n">
        <f aca="false">Loan_Sample!A387</f>
        <v>11017</v>
      </c>
      <c r="B407" s="0" t="n">
        <f aca="false">Loan_Sample!U387</f>
        <v>199783.77</v>
      </c>
      <c r="C407" s="0" t="n">
        <f aca="false">Loan_Sample!K387+Inputs!$B$26</f>
        <v>5.03333330154419</v>
      </c>
      <c r="D407" s="0" t="n">
        <f aca="false">Loan_Sample!L387+Inputs!$B$26</f>
        <v>-3.50000047683716</v>
      </c>
      <c r="E407" s="0" t="n">
        <f aca="false">Loan_Sample!E387/(1+Inputs!$B$25/100)</f>
        <v>80.5388031005859</v>
      </c>
      <c r="F407" s="0" t="n">
        <f aca="false">Loan_Sample!H387-Inputs!$B$24/100</f>
        <v>0.844333410263062</v>
      </c>
      <c r="G407" s="0" t="n">
        <f aca="false">IF(ISNUMBER(C407),INDEX(Scorecard!$D$54:$D$61,SUMPRODUCT(--(Scorecard!$G$54:$G$60&lt;C407))+1),Scorecard!$D$62)</f>
        <v>0.214429354789033</v>
      </c>
      <c r="H407" s="0" t="n">
        <f aca="false">IF(ISNUMBER(D407),INDEX(Scorecard!$D$63:$D$68,SUMPRODUCT(--(Scorecard!$G$63:$G$67&lt;D407))+1),Scorecard!$D$69)</f>
        <v>-0.340582194386522</v>
      </c>
      <c r="I407" s="0" t="n">
        <f aca="false">IF(ISNUMBER(E407),INDEX(Scorecard!$D$19:$D$26,SUMPRODUCT(--(Scorecard!$G$19:$G$25&lt;E407))+1),Scorecard!$D$27)</f>
        <v>-0.0341578513653732</v>
      </c>
      <c r="J407" s="0" t="n">
        <f aca="false">IF(ISNUMBER(F407),INDEX(Scorecard!$D$37:$D$44,SUMPRODUCT(--(Scorecard!$G$37:$G$43&lt;F407))+1),Scorecard!$D$45)</f>
        <v>-0.569454719285959</v>
      </c>
      <c r="K407" s="0" t="n">
        <f aca="false">Inputs!$B$10+Scorecard!$J$5*Loan_Sample!Y387+Scorecard!$J$6*Loan_Sample!Z387+Scorecard!$J$7*I407+Scorecard!$J$8*Loan_Sample!AB387+Scorecard!$J$9*J407+Scorecard!$J$10*Loan_Sample!AD387+Scorecard!$J$11*G407+Scorecard!$J$12*H407</f>
        <v>-4.15959986390477</v>
      </c>
      <c r="L407" s="0" t="n">
        <f aca="false">MIN(1-Inputs!$B$13,MAX(Inputs!$B$13,1/(1+EXP(-(Inputs!$B$11*K407+Inputs!$B$12)))))</f>
        <v>0.0143292103714702</v>
      </c>
      <c r="M407" s="0" t="n">
        <f aca="false">Loan_Sample!AH387*Inputs!$B$4*B407</f>
        <v>1001.9602841974</v>
      </c>
      <c r="N407" s="0" t="n">
        <f aca="false">L407*Inputs!$B$4*B407</f>
        <v>1001.9602841974</v>
      </c>
      <c r="O407" s="0" t="n">
        <f aca="false">Inputs!$B$37+Inputs!$B$38*MAX(Loan_Sample!H387-Inputs!$C$38,0)+Inputs!$B$39*MAX(Loan_Sample!H387-Inputs!$C$39,0)+Inputs!$B$40*MAX(Loan_Sample!H387-Inputs!$C$40,0)+Inputs!$B$41*MAX(Loan_Sample!H387-Inputs!$C$41,0)+Inputs!$B$42*Inputs!$B$14+Inputs!$B$43*MIN(Loan_Sample!I387/Inputs!$B$17,1)+Inputs!$B$44*MIN(Loan_Sample!E387,Inputs!$B$18)+Inputs!$B$45*Loan_Sample!C387</f>
        <v>-3.69965694783875</v>
      </c>
      <c r="P407" s="0" t="n">
        <f aca="false">MIN(1-Inputs!$B$13,MAX(Inputs!$B$13,1/(1+EXP(-(Inputs!$B$15*O407+Inputs!$B$16)))))</f>
        <v>0.0222336301740544</v>
      </c>
      <c r="Q407" s="0" t="n">
        <f aca="false">Inputs!$B$37+Inputs!$B$38*MAX(F407-Inputs!$C$38,0)+Inputs!$B$39*MAX(F407-Inputs!$C$39,0)+Inputs!$B$40*MAX(F407-Inputs!$C$40,0)+Inputs!$B$41*MAX(F407-Inputs!$C$41,0)+Inputs!$B$42*Inputs!$B$14+Inputs!$B$43*MIN(Loan_Sample!I387/Inputs!$B$17,1)+Inputs!$B$44*MIN(E407,Inputs!$B$18)+Inputs!$B$45*Loan_Sample!C387</f>
        <v>-3.69965694783875</v>
      </c>
      <c r="R407" s="0" t="n">
        <f aca="false">MIN(1-Inputs!$B$13,MAX(Inputs!$B$13,1/(1+EXP(-(Inputs!$B$15*Q407+Inputs!$B$16)))))</f>
        <v>0.0222336301740544</v>
      </c>
    </row>
    <row r="408" customFormat="false" ht="15" hidden="false" customHeight="false" outlineLevel="0" collapsed="false">
      <c r="A408" s="0" t="n">
        <f aca="false">Loan_Sample!A388</f>
        <v>11017</v>
      </c>
      <c r="B408" s="0" t="n">
        <f aca="false">Loan_Sample!U388</f>
        <v>197743.02</v>
      </c>
      <c r="C408" s="0" t="n">
        <f aca="false">Loan_Sample!K388+Inputs!$B$26</f>
        <v>4.15833330154419</v>
      </c>
      <c r="D408" s="0" t="n">
        <f aca="false">Loan_Sample!L388+Inputs!$B$26</f>
        <v>-1.875</v>
      </c>
      <c r="E408" s="0" t="n">
        <f aca="false">Loan_Sample!E388/(1+Inputs!$B$25/100)</f>
        <v>77.8899078369141</v>
      </c>
      <c r="F408" s="0" t="n">
        <f aca="false">Loan_Sample!H388-Inputs!$B$24/100</f>
        <v>0.344333410263062</v>
      </c>
      <c r="G408" s="0" t="n">
        <f aca="false">IF(ISNUMBER(C408),INDEX(Scorecard!$D$54:$D$61,SUMPRODUCT(--(Scorecard!$G$54:$G$60&lt;C408))+1),Scorecard!$D$62)</f>
        <v>0.489050497890326</v>
      </c>
      <c r="H408" s="0" t="n">
        <f aca="false">IF(ISNUMBER(D408),INDEX(Scorecard!$D$63:$D$68,SUMPRODUCT(--(Scorecard!$G$63:$G$67&lt;D408))+1),Scorecard!$D$69)</f>
        <v>-0.340582194386522</v>
      </c>
      <c r="I408" s="0" t="n">
        <f aca="false">IF(ISNUMBER(E408),INDEX(Scorecard!$D$19:$D$26,SUMPRODUCT(--(Scorecard!$G$19:$G$25&lt;E408))+1),Scorecard!$D$27)</f>
        <v>-0.0341578513653732</v>
      </c>
      <c r="J408" s="0" t="n">
        <f aca="false">IF(ISNUMBER(F408),INDEX(Scorecard!$D$37:$D$44,SUMPRODUCT(--(Scorecard!$G$37:$G$43&lt;F408))+1),Scorecard!$D$45)</f>
        <v>-0.0679520129233634</v>
      </c>
      <c r="K408" s="0" t="n">
        <f aca="false">Inputs!$B$10+Scorecard!$J$5*Loan_Sample!Y388+Scorecard!$J$6*Loan_Sample!Z388+Scorecard!$J$7*I408+Scorecard!$J$8*Loan_Sample!AB388+Scorecard!$J$9*J408+Scorecard!$J$10*Loan_Sample!AD388+Scorecard!$J$11*G408+Scorecard!$J$12*H408</f>
        <v>-4.39825265644933</v>
      </c>
      <c r="L408" s="0" t="n">
        <f aca="false">MIN(1-Inputs!$B$13,MAX(Inputs!$B$13,1/(1+EXP(-(Inputs!$B$11*K408+Inputs!$B$12)))))</f>
        <v>0.0111461018190725</v>
      </c>
      <c r="M408" s="0" t="n">
        <f aca="false">Loan_Sample!AH388*Inputs!$B$4*B408</f>
        <v>771.42234222581</v>
      </c>
      <c r="N408" s="0" t="n">
        <f aca="false">L408*Inputs!$B$4*B408</f>
        <v>771.42234222581</v>
      </c>
      <c r="O408" s="0" t="n">
        <f aca="false">Inputs!$B$37+Inputs!$B$38*MAX(Loan_Sample!H388-Inputs!$C$38,0)+Inputs!$B$39*MAX(Loan_Sample!H388-Inputs!$C$39,0)+Inputs!$B$40*MAX(Loan_Sample!H388-Inputs!$C$40,0)+Inputs!$B$41*MAX(Loan_Sample!H388-Inputs!$C$41,0)+Inputs!$B$42*Inputs!$B$14+Inputs!$B$43*MIN(Loan_Sample!I388/Inputs!$B$17,1)+Inputs!$B$44*MIN(Loan_Sample!E388,Inputs!$B$18)+Inputs!$B$45*Loan_Sample!C388</f>
        <v>-4.68614385569753</v>
      </c>
      <c r="P408" s="0" t="n">
        <f aca="false">MIN(1-Inputs!$B$13,MAX(Inputs!$B$13,1/(1+EXP(-(Inputs!$B$15*O408+Inputs!$B$16)))))</f>
        <v>0.00735420516098953</v>
      </c>
      <c r="Q408" s="0" t="n">
        <f aca="false">Inputs!$B$37+Inputs!$B$38*MAX(F408-Inputs!$C$38,0)+Inputs!$B$39*MAX(F408-Inputs!$C$39,0)+Inputs!$B$40*MAX(F408-Inputs!$C$40,0)+Inputs!$B$41*MAX(F408-Inputs!$C$41,0)+Inputs!$B$42*Inputs!$B$14+Inputs!$B$43*MIN(Loan_Sample!I388/Inputs!$B$17,1)+Inputs!$B$44*MIN(E408,Inputs!$B$18)+Inputs!$B$45*Loan_Sample!C388</f>
        <v>-4.68614385569753</v>
      </c>
      <c r="R408" s="0" t="n">
        <f aca="false">MIN(1-Inputs!$B$13,MAX(Inputs!$B$13,1/(1+EXP(-(Inputs!$B$15*Q408+Inputs!$B$16)))))</f>
        <v>0.00735420516098953</v>
      </c>
    </row>
    <row r="409" customFormat="false" ht="15" hidden="false" customHeight="false" outlineLevel="0" collapsed="false">
      <c r="A409" s="0" t="n">
        <f aca="false">Loan_Sample!A389</f>
        <v>11140</v>
      </c>
      <c r="B409" s="0" t="n">
        <f aca="false">Loan_Sample!U389</f>
        <v>468250.5</v>
      </c>
      <c r="C409" s="0" t="n">
        <f aca="false">Loan_Sample!K389+Inputs!$B$26</f>
        <v>4.20833349227905</v>
      </c>
      <c r="D409" s="0" t="n">
        <f aca="false">Loan_Sample!L389+Inputs!$B$26</f>
        <v>-1.125</v>
      </c>
      <c r="E409" s="0" t="n">
        <f aca="false">Loan_Sample!E389/(1+Inputs!$B$25/100)</f>
        <v>73.2638168334961</v>
      </c>
      <c r="F409" s="0" t="n">
        <f aca="false">Loan_Sample!H389-Inputs!$B$24/100</f>
        <v>-2.53133320808411</v>
      </c>
      <c r="G409" s="0" t="n">
        <f aca="false">IF(ISNUMBER(C409),INDEX(Scorecard!$D$54:$D$61,SUMPRODUCT(--(Scorecard!$G$54:$G$60&lt;C409))+1),Scorecard!$D$62)</f>
        <v>0.489050497890326</v>
      </c>
      <c r="H409" s="0" t="n">
        <f aca="false">IF(ISNUMBER(D409),INDEX(Scorecard!$D$63:$D$68,SUMPRODUCT(--(Scorecard!$G$63:$G$67&lt;D409))+1),Scorecard!$D$69)</f>
        <v>-0.340582194386522</v>
      </c>
      <c r="I409" s="0" t="n">
        <f aca="false">IF(ISNUMBER(E409),INDEX(Scorecard!$D$19:$D$26,SUMPRODUCT(--(Scorecard!$G$19:$G$25&lt;E409))+1),Scorecard!$D$27)</f>
        <v>-0.0341578513653732</v>
      </c>
      <c r="J409" s="0" t="n">
        <f aca="false">IF(ISNUMBER(F409),INDEX(Scorecard!$D$37:$D$44,SUMPRODUCT(--(Scorecard!$G$37:$G$43&lt;F409))+1),Scorecard!$D$45)</f>
        <v>1.35057635045042</v>
      </c>
      <c r="K409" s="0" t="n">
        <f aca="false">Inputs!$B$10+Scorecard!$J$5*Loan_Sample!Y389+Scorecard!$J$6*Loan_Sample!Z389+Scorecard!$J$7*I409+Scorecard!$J$8*Loan_Sample!AB389+Scorecard!$J$9*J409+Scorecard!$J$10*Loan_Sample!AD389+Scorecard!$J$11*G409+Scorecard!$J$12*H409</f>
        <v>-5.47774418878027</v>
      </c>
      <c r="L409" s="0" t="n">
        <f aca="false">MIN(1-Inputs!$B$13,MAX(Inputs!$B$13,1/(1+EXP(-(Inputs!$B$11*K409+Inputs!$B$12)))))</f>
        <v>0.00355324927781285</v>
      </c>
      <c r="M409" s="0" t="n">
        <f aca="false">Loan_Sample!AH389*Inputs!$B$4*B409</f>
        <v>582.333762836177</v>
      </c>
      <c r="N409" s="0" t="n">
        <f aca="false">L409*Inputs!$B$4*B409</f>
        <v>582.333762836177</v>
      </c>
      <c r="O409" s="0" t="n">
        <f aca="false">Inputs!$B$37+Inputs!$B$38*MAX(Loan_Sample!H389-Inputs!$C$38,0)+Inputs!$B$39*MAX(Loan_Sample!H389-Inputs!$C$39,0)+Inputs!$B$40*MAX(Loan_Sample!H389-Inputs!$C$40,0)+Inputs!$B$41*MAX(Loan_Sample!H389-Inputs!$C$41,0)+Inputs!$B$42*Inputs!$B$14+Inputs!$B$43*MIN(Loan_Sample!I389/Inputs!$B$17,1)+Inputs!$B$44*MIN(Loan_Sample!E389,Inputs!$B$18)+Inputs!$B$45*Loan_Sample!C389</f>
        <v>-5.92593733082993</v>
      </c>
      <c r="P409" s="0" t="n">
        <f aca="false">MIN(1-Inputs!$B$13,MAX(Inputs!$B$13,1/(1+EXP(-(Inputs!$B$15*O409+Inputs!$B$16)))))</f>
        <v>0.00180660610950703</v>
      </c>
      <c r="Q409" s="0" t="n">
        <f aca="false">Inputs!$B$37+Inputs!$B$38*MAX(F409-Inputs!$C$38,0)+Inputs!$B$39*MAX(F409-Inputs!$C$39,0)+Inputs!$B$40*MAX(F409-Inputs!$C$40,0)+Inputs!$B$41*MAX(F409-Inputs!$C$41,0)+Inputs!$B$42*Inputs!$B$14+Inputs!$B$43*MIN(Loan_Sample!I389/Inputs!$B$17,1)+Inputs!$B$44*MIN(E409,Inputs!$B$18)+Inputs!$B$45*Loan_Sample!C389</f>
        <v>-5.92593733082993</v>
      </c>
      <c r="R409" s="0" t="n">
        <f aca="false">MIN(1-Inputs!$B$13,MAX(Inputs!$B$13,1/(1+EXP(-(Inputs!$B$15*Q409+Inputs!$B$16)))))</f>
        <v>0.00180660610950703</v>
      </c>
    </row>
    <row r="410" customFormat="false" ht="15" hidden="false" customHeight="false" outlineLevel="0" collapsed="false">
      <c r="A410" s="0" t="n">
        <f aca="false">Loan_Sample!A390</f>
        <v>11152</v>
      </c>
      <c r="B410" s="0" t="n">
        <f aca="false">Loan_Sample!U390</f>
        <v>203122.67</v>
      </c>
      <c r="C410" s="0" t="n">
        <f aca="false">Loan_Sample!K390+Inputs!$B$26</f>
        <v>4.80000019073486</v>
      </c>
      <c r="D410" s="0" t="n">
        <f aca="false">Loan_Sample!L390+Inputs!$B$26</f>
        <v>-0.458333015441895</v>
      </c>
      <c r="E410" s="0" t="n">
        <f aca="false">Loan_Sample!E390/(1+Inputs!$B$25/100)</f>
        <v>68.3982772827148</v>
      </c>
      <c r="F410" s="0" t="n">
        <f aca="false">Loan_Sample!H390-Inputs!$B$24/100</f>
        <v>-3.1913332939148</v>
      </c>
      <c r="G410" s="0" t="n">
        <f aca="false">IF(ISNUMBER(C410),INDEX(Scorecard!$D$54:$D$61,SUMPRODUCT(--(Scorecard!$G$54:$G$60&lt;C410))+1),Scorecard!$D$62)</f>
        <v>0.409483001259379</v>
      </c>
      <c r="H410" s="0" t="n">
        <f aca="false">IF(ISNUMBER(D410),INDEX(Scorecard!$D$63:$D$68,SUMPRODUCT(--(Scorecard!$G$63:$G$67&lt;D410))+1),Scorecard!$D$69)</f>
        <v>0.322484508656054</v>
      </c>
      <c r="I410" s="0" t="n">
        <f aca="false">IF(ISNUMBER(E410),INDEX(Scorecard!$D$19:$D$26,SUMPRODUCT(--(Scorecard!$G$19:$G$25&lt;E410))+1),Scorecard!$D$27)</f>
        <v>0.0530843085177338</v>
      </c>
      <c r="J410" s="0" t="n">
        <f aca="false">IF(ISNUMBER(F410),INDEX(Scorecard!$D$37:$D$44,SUMPRODUCT(--(Scorecard!$G$37:$G$43&lt;F410))+1),Scorecard!$D$45)</f>
        <v>1.35057635045042</v>
      </c>
      <c r="K410" s="0" t="n">
        <f aca="false">Inputs!$B$10+Scorecard!$J$5*Loan_Sample!Y390+Scorecard!$J$6*Loan_Sample!Z390+Scorecard!$J$7*I410+Scorecard!$J$8*Loan_Sample!AB390+Scorecard!$J$9*J410+Scorecard!$J$10*Loan_Sample!AD390+Scorecard!$J$11*G410+Scorecard!$J$12*H410</f>
        <v>-5.51735751854118</v>
      </c>
      <c r="L410" s="0" t="n">
        <f aca="false">MIN(1-Inputs!$B$13,MAX(Inputs!$B$13,1/(1+EXP(-(Inputs!$B$11*K410+Inputs!$B$12)))))</f>
        <v>0.00340681055711771</v>
      </c>
      <c r="M410" s="0" t="n">
        <f aca="false">Loan_Sample!AH390*Inputs!$B$4*B410</f>
        <v>242.200159791078</v>
      </c>
      <c r="N410" s="0" t="n">
        <f aca="false">L410*Inputs!$B$4*B410</f>
        <v>242.200159791078</v>
      </c>
      <c r="O410" s="0" t="n">
        <f aca="false">Inputs!$B$37+Inputs!$B$38*MAX(Loan_Sample!H390-Inputs!$C$38,0)+Inputs!$B$39*MAX(Loan_Sample!H390-Inputs!$C$39,0)+Inputs!$B$40*MAX(Loan_Sample!H390-Inputs!$C$40,0)+Inputs!$B$41*MAX(Loan_Sample!H390-Inputs!$C$41,0)+Inputs!$B$42*Inputs!$B$14+Inputs!$B$43*MIN(Loan_Sample!I390/Inputs!$B$17,1)+Inputs!$B$44*MIN(Loan_Sample!E390,Inputs!$B$18)+Inputs!$B$45*Loan_Sample!C390</f>
        <v>-5.74745017143388</v>
      </c>
      <c r="P410" s="0" t="n">
        <f aca="false">MIN(1-Inputs!$B$13,MAX(Inputs!$B$13,1/(1+EXP(-(Inputs!$B$15*O410+Inputs!$B$16)))))</f>
        <v>0.00221211180627854</v>
      </c>
      <c r="Q410" s="0" t="n">
        <f aca="false">Inputs!$B$37+Inputs!$B$38*MAX(F410-Inputs!$C$38,0)+Inputs!$B$39*MAX(F410-Inputs!$C$39,0)+Inputs!$B$40*MAX(F410-Inputs!$C$40,0)+Inputs!$B$41*MAX(F410-Inputs!$C$41,0)+Inputs!$B$42*Inputs!$B$14+Inputs!$B$43*MIN(Loan_Sample!I390/Inputs!$B$17,1)+Inputs!$B$44*MIN(E410,Inputs!$B$18)+Inputs!$B$45*Loan_Sample!C390</f>
        <v>-5.74745017143388</v>
      </c>
      <c r="R410" s="0" t="n">
        <f aca="false">MIN(1-Inputs!$B$13,MAX(Inputs!$B$13,1/(1+EXP(-(Inputs!$B$15*Q410+Inputs!$B$16)))))</f>
        <v>0.00221211180627854</v>
      </c>
    </row>
    <row r="411" customFormat="false" ht="15" hidden="false" customHeight="false" outlineLevel="0" collapsed="false">
      <c r="A411" s="0" t="n">
        <f aca="false">Loan_Sample!A391</f>
        <v>11224</v>
      </c>
      <c r="B411" s="0" t="n">
        <f aca="false">Loan_Sample!U391</f>
        <v>301892.7</v>
      </c>
      <c r="C411" s="0" t="n">
        <f aca="false">Loan_Sample!K391+Inputs!$B$26</f>
        <v>5.73333311080933</v>
      </c>
      <c r="D411" s="0" t="n">
        <f aca="false">Loan_Sample!L391+Inputs!$B$26</f>
        <v>-3.50000047683716</v>
      </c>
      <c r="E411" s="0" t="n">
        <f aca="false">Loan_Sample!E391/(1+Inputs!$B$25/100)</f>
        <v>72.8697357177734</v>
      </c>
      <c r="F411" s="0" t="n">
        <f aca="false">Loan_Sample!H391-Inputs!$B$24/100</f>
        <v>1.42233347892761</v>
      </c>
      <c r="G411" s="0" t="n">
        <f aca="false">IF(ISNUMBER(C411),INDEX(Scorecard!$D$54:$D$61,SUMPRODUCT(--(Scorecard!$G$54:$G$60&lt;C411))+1),Scorecard!$D$62)</f>
        <v>0.0151758992857273</v>
      </c>
      <c r="H411" s="0" t="n">
        <f aca="false">IF(ISNUMBER(D411),INDEX(Scorecard!$D$63:$D$68,SUMPRODUCT(--(Scorecard!$G$63:$G$67&lt;D411))+1),Scorecard!$D$69)</f>
        <v>-0.340582194386522</v>
      </c>
      <c r="I411" s="0" t="n">
        <f aca="false">IF(ISNUMBER(E411),INDEX(Scorecard!$D$19:$D$26,SUMPRODUCT(--(Scorecard!$G$19:$G$25&lt;E411))+1),Scorecard!$D$27)</f>
        <v>-0.0341578513653732</v>
      </c>
      <c r="J411" s="0" t="n">
        <f aca="false">IF(ISNUMBER(F411),INDEX(Scorecard!$D$37:$D$44,SUMPRODUCT(--(Scorecard!$G$37:$G$43&lt;F411))+1),Scorecard!$D$45)</f>
        <v>-0.975503570149195</v>
      </c>
      <c r="K411" s="0" t="n">
        <f aca="false">Inputs!$B$10+Scorecard!$J$5*Loan_Sample!Y391+Scorecard!$J$6*Loan_Sample!Z391+Scorecard!$J$7*I411+Scorecard!$J$8*Loan_Sample!AB391+Scorecard!$J$9*J411+Scorecard!$J$10*Loan_Sample!AD391+Scorecard!$J$11*G411+Scorecard!$J$12*H411</f>
        <v>-2.72299614902209</v>
      </c>
      <c r="L411" s="0" t="n">
        <f aca="false">MIN(1-Inputs!$B$13,MAX(Inputs!$B$13,1/(1+EXP(-(Inputs!$B$11*K411+Inputs!$B$12)))))</f>
        <v>0.0630076824940444</v>
      </c>
      <c r="M411" s="0" t="n">
        <f aca="false">Loan_Sample!AH391*Inputs!$B$4*B411</f>
        <v>6657.54578610442</v>
      </c>
      <c r="N411" s="0" t="n">
        <f aca="false">L411*Inputs!$B$4*B411</f>
        <v>6657.54578610442</v>
      </c>
      <c r="O411" s="0" t="n">
        <f aca="false">Inputs!$B$37+Inputs!$B$38*MAX(Loan_Sample!H391-Inputs!$C$38,0)+Inputs!$B$39*MAX(Loan_Sample!H391-Inputs!$C$39,0)+Inputs!$B$40*MAX(Loan_Sample!H391-Inputs!$C$40,0)+Inputs!$B$41*MAX(Loan_Sample!H391-Inputs!$C$41,0)+Inputs!$B$42*Inputs!$B$14+Inputs!$B$43*MIN(Loan_Sample!I391/Inputs!$B$17,1)+Inputs!$B$44*MIN(Loan_Sample!E391,Inputs!$B$18)+Inputs!$B$45*Loan_Sample!C391</f>
        <v>-3.81428464287272</v>
      </c>
      <c r="P411" s="0" t="n">
        <f aca="false">MIN(1-Inputs!$B$13,MAX(Inputs!$B$13,1/(1+EXP(-(Inputs!$B$15*O411+Inputs!$B$16)))))</f>
        <v>0.0195703862874024</v>
      </c>
      <c r="Q411" s="0" t="n">
        <f aca="false">Inputs!$B$37+Inputs!$B$38*MAX(F411-Inputs!$C$38,0)+Inputs!$B$39*MAX(F411-Inputs!$C$39,0)+Inputs!$B$40*MAX(F411-Inputs!$C$40,0)+Inputs!$B$41*MAX(F411-Inputs!$C$41,0)+Inputs!$B$42*Inputs!$B$14+Inputs!$B$43*MIN(Loan_Sample!I391/Inputs!$B$17,1)+Inputs!$B$44*MIN(E411,Inputs!$B$18)+Inputs!$B$45*Loan_Sample!C391</f>
        <v>-3.81428464287272</v>
      </c>
      <c r="R411" s="0" t="n">
        <f aca="false">MIN(1-Inputs!$B$13,MAX(Inputs!$B$13,1/(1+EXP(-(Inputs!$B$15*Q411+Inputs!$B$16)))))</f>
        <v>0.0195703862874024</v>
      </c>
    </row>
    <row r="412" customFormat="false" ht="15" hidden="false" customHeight="false" outlineLevel="0" collapsed="false">
      <c r="A412" s="0" t="n">
        <f aca="false">Loan_Sample!A392</f>
        <v>11232</v>
      </c>
      <c r="B412" s="0" t="n">
        <f aca="false">Loan_Sample!U392</f>
        <v>286550.38</v>
      </c>
      <c r="C412" s="0" t="n">
        <f aca="false">Loan_Sample!K392+Inputs!$B$26</f>
        <v>5.25833320617676</v>
      </c>
      <c r="D412" s="0" t="n">
        <f aca="false">Loan_Sample!L392+Inputs!$B$26</f>
        <v>-1.875</v>
      </c>
      <c r="E412" s="0" t="n">
        <f aca="false">Loan_Sample!E392/(1+Inputs!$B$25/100)</f>
        <v>59.347541809082</v>
      </c>
      <c r="F412" s="0" t="n">
        <f aca="false">Loan_Sample!H392-Inputs!$B$24/100</f>
        <v>0.552333116531372</v>
      </c>
      <c r="G412" s="0" t="n">
        <f aca="false">IF(ISNUMBER(C412),INDEX(Scorecard!$D$54:$D$61,SUMPRODUCT(--(Scorecard!$G$54:$G$60&lt;C412))+1),Scorecard!$D$62)</f>
        <v>0.126303549215828</v>
      </c>
      <c r="H412" s="0" t="n">
        <f aca="false">IF(ISNUMBER(D412),INDEX(Scorecard!$D$63:$D$68,SUMPRODUCT(--(Scorecard!$G$63:$G$67&lt;D412))+1),Scorecard!$D$69)</f>
        <v>-0.340582194386522</v>
      </c>
      <c r="I412" s="0" t="n">
        <f aca="false">IF(ISNUMBER(E412),INDEX(Scorecard!$D$19:$D$26,SUMPRODUCT(--(Scorecard!$G$19:$G$25&lt;E412))+1),Scorecard!$D$27)</f>
        <v>0.267179331770092</v>
      </c>
      <c r="J412" s="0" t="n">
        <f aca="false">IF(ISNUMBER(F412),INDEX(Scorecard!$D$37:$D$44,SUMPRODUCT(--(Scorecard!$G$37:$G$43&lt;F412))+1),Scorecard!$D$45)</f>
        <v>-0.271229676926091</v>
      </c>
      <c r="K412" s="0" t="n">
        <f aca="false">Inputs!$B$10+Scorecard!$J$5*Loan_Sample!Y392+Scorecard!$J$6*Loan_Sample!Z392+Scorecard!$J$7*I412+Scorecard!$J$8*Loan_Sample!AB392+Scorecard!$J$9*J412+Scorecard!$J$10*Loan_Sample!AD392+Scorecard!$J$11*G412+Scorecard!$J$12*H412</f>
        <v>-5.15752560902259</v>
      </c>
      <c r="L412" s="0" t="n">
        <f aca="false">MIN(1-Inputs!$B$13,MAX(Inputs!$B$13,1/(1+EXP(-(Inputs!$B$11*K412+Inputs!$B$12)))))</f>
        <v>0.00499187584692549</v>
      </c>
      <c r="M412" s="0" t="n">
        <f aca="false">Loan_Sample!AH392*Inputs!$B$4*B412</f>
        <v>500.648372297263</v>
      </c>
      <c r="N412" s="0" t="n">
        <f aca="false">L412*Inputs!$B$4*B412</f>
        <v>500.648372297263</v>
      </c>
      <c r="O412" s="0" t="n">
        <f aca="false">Inputs!$B$37+Inputs!$B$38*MAX(Loan_Sample!H392-Inputs!$C$38,0)+Inputs!$B$39*MAX(Loan_Sample!H392-Inputs!$C$39,0)+Inputs!$B$40*MAX(Loan_Sample!H392-Inputs!$C$40,0)+Inputs!$B$41*MAX(Loan_Sample!H392-Inputs!$C$41,0)+Inputs!$B$42*Inputs!$B$14+Inputs!$B$43*MIN(Loan_Sample!I392/Inputs!$B$17,1)+Inputs!$B$44*MIN(Loan_Sample!E392,Inputs!$B$18)+Inputs!$B$45*Loan_Sample!C392</f>
        <v>-3.94271978924939</v>
      </c>
      <c r="P412" s="0" t="n">
        <f aca="false">MIN(1-Inputs!$B$13,MAX(Inputs!$B$13,1/(1+EXP(-(Inputs!$B$15*O412+Inputs!$B$16)))))</f>
        <v>0.0169568984988236</v>
      </c>
      <c r="Q412" s="0" t="n">
        <f aca="false">Inputs!$B$37+Inputs!$B$38*MAX(F412-Inputs!$C$38,0)+Inputs!$B$39*MAX(F412-Inputs!$C$39,0)+Inputs!$B$40*MAX(F412-Inputs!$C$40,0)+Inputs!$B$41*MAX(F412-Inputs!$C$41,0)+Inputs!$B$42*Inputs!$B$14+Inputs!$B$43*MIN(Loan_Sample!I392/Inputs!$B$17,1)+Inputs!$B$44*MIN(E412,Inputs!$B$18)+Inputs!$B$45*Loan_Sample!C392</f>
        <v>-3.94271978924939</v>
      </c>
      <c r="R412" s="0" t="n">
        <f aca="false">MIN(1-Inputs!$B$13,MAX(Inputs!$B$13,1/(1+EXP(-(Inputs!$B$15*Q412+Inputs!$B$16)))))</f>
        <v>0.0169568984988236</v>
      </c>
    </row>
    <row r="413" customFormat="false" ht="15" hidden="false" customHeight="false" outlineLevel="0" collapsed="false">
      <c r="A413" s="0" t="n">
        <f aca="false">Loan_Sample!A393</f>
        <v>11265</v>
      </c>
      <c r="B413" s="0" t="n">
        <f aca="false">Loan_Sample!U393</f>
        <v>207872.56</v>
      </c>
      <c r="C413" s="0" t="n">
        <f aca="false">Loan_Sample!K393+Inputs!$B$26</f>
        <v>4.85833311080933</v>
      </c>
      <c r="D413" s="0" t="n">
        <f aca="false">Loan_Sample!L393+Inputs!$B$26</f>
        <v>-1.875</v>
      </c>
      <c r="E413" s="0" t="n">
        <f aca="false">Loan_Sample!E393/(1+Inputs!$B$25/100)</f>
        <v>58.8400993347168</v>
      </c>
      <c r="F413" s="0" t="n">
        <f aca="false">Loan_Sample!H393-Inputs!$B$24/100</f>
        <v>0.0463333129882813</v>
      </c>
      <c r="G413" s="0" t="n">
        <f aca="false">IF(ISNUMBER(C413),INDEX(Scorecard!$D$54:$D$61,SUMPRODUCT(--(Scorecard!$G$54:$G$60&lt;C413))+1),Scorecard!$D$62)</f>
        <v>0.214429354789033</v>
      </c>
      <c r="H413" s="0" t="n">
        <f aca="false">IF(ISNUMBER(D413),INDEX(Scorecard!$D$63:$D$68,SUMPRODUCT(--(Scorecard!$G$63:$G$67&lt;D413))+1),Scorecard!$D$69)</f>
        <v>-0.340582194386522</v>
      </c>
      <c r="I413" s="0" t="n">
        <f aca="false">IF(ISNUMBER(E413),INDEX(Scorecard!$D$19:$D$26,SUMPRODUCT(--(Scorecard!$G$19:$G$25&lt;E413))+1),Scorecard!$D$27)</f>
        <v>0.267179331770092</v>
      </c>
      <c r="J413" s="0" t="n">
        <f aca="false">IF(ISNUMBER(F413),INDEX(Scorecard!$D$37:$D$44,SUMPRODUCT(--(Scorecard!$G$37:$G$43&lt;F413))+1),Scorecard!$D$45)</f>
        <v>0.330501541082344</v>
      </c>
      <c r="K413" s="0" t="n">
        <f aca="false">Inputs!$B$10+Scorecard!$J$5*Loan_Sample!Y393+Scorecard!$J$6*Loan_Sample!Z393+Scorecard!$J$7*I413+Scorecard!$J$8*Loan_Sample!AB393+Scorecard!$J$9*J413+Scorecard!$J$10*Loan_Sample!AD393+Scorecard!$J$11*G413+Scorecard!$J$12*H413</f>
        <v>-6.05241559274538</v>
      </c>
      <c r="L413" s="0" t="n">
        <f aca="false">MIN(1-Inputs!$B$13,MAX(Inputs!$B$13,1/(1+EXP(-(Inputs!$B$11*K413+Inputs!$B$12)))))</f>
        <v>0.00192864581066255</v>
      </c>
      <c r="M413" s="0" t="n">
        <f aca="false">Loan_Sample!AH393*Inputs!$B$4*B413</f>
        <v>140.319389698495</v>
      </c>
      <c r="N413" s="0" t="n">
        <f aca="false">L413*Inputs!$B$4*B413</f>
        <v>140.319389698495</v>
      </c>
      <c r="O413" s="0" t="n">
        <f aca="false">Inputs!$B$37+Inputs!$B$38*MAX(Loan_Sample!H393-Inputs!$C$38,0)+Inputs!$B$39*MAX(Loan_Sample!H393-Inputs!$C$39,0)+Inputs!$B$40*MAX(Loan_Sample!H393-Inputs!$C$40,0)+Inputs!$B$41*MAX(Loan_Sample!H393-Inputs!$C$41,0)+Inputs!$B$42*Inputs!$B$14+Inputs!$B$43*MIN(Loan_Sample!I393/Inputs!$B$17,1)+Inputs!$B$44*MIN(Loan_Sample!E393,Inputs!$B$18)+Inputs!$B$45*Loan_Sample!C393</f>
        <v>-5.31879492923125</v>
      </c>
      <c r="P413" s="0" t="n">
        <f aca="false">MIN(1-Inputs!$B$13,MAX(Inputs!$B$13,1/(1+EXP(-(Inputs!$B$15*O413+Inputs!$B$16)))))</f>
        <v>0.00359611554139148</v>
      </c>
      <c r="Q413" s="0" t="n">
        <f aca="false">Inputs!$B$37+Inputs!$B$38*MAX(F413-Inputs!$C$38,0)+Inputs!$B$39*MAX(F413-Inputs!$C$39,0)+Inputs!$B$40*MAX(F413-Inputs!$C$40,0)+Inputs!$B$41*MAX(F413-Inputs!$C$41,0)+Inputs!$B$42*Inputs!$B$14+Inputs!$B$43*MIN(Loan_Sample!I393/Inputs!$B$17,1)+Inputs!$B$44*MIN(E413,Inputs!$B$18)+Inputs!$B$45*Loan_Sample!C393</f>
        <v>-5.31879492923125</v>
      </c>
      <c r="R413" s="0" t="n">
        <f aca="false">MIN(1-Inputs!$B$13,MAX(Inputs!$B$13,1/(1+EXP(-(Inputs!$B$15*Q413+Inputs!$B$16)))))</f>
        <v>0.00359611554139148</v>
      </c>
    </row>
    <row r="414" customFormat="false" ht="15" hidden="false" customHeight="false" outlineLevel="0" collapsed="false">
      <c r="A414" s="0" t="n">
        <f aca="false">Loan_Sample!A394</f>
        <v>11271</v>
      </c>
      <c r="B414" s="0" t="n">
        <f aca="false">Loan_Sample!U394</f>
        <v>198104.14</v>
      </c>
      <c r="C414" s="0" t="n">
        <f aca="false">Loan_Sample!K394+Inputs!$B$26</f>
        <v>4.75833320617676</v>
      </c>
      <c r="D414" s="0" t="n">
        <f aca="false">Loan_Sample!L394+Inputs!$B$26</f>
        <v>-1.875</v>
      </c>
      <c r="E414" s="0" t="n">
        <f aca="false">Loan_Sample!E394/(1+Inputs!$B$25/100)</f>
        <v>81.4456634521484</v>
      </c>
      <c r="F414" s="0" t="n">
        <f aca="false">Loan_Sample!H394-Inputs!$B$24/100</f>
        <v>-0.0456666946411133</v>
      </c>
      <c r="G414" s="0" t="n">
        <f aca="false">IF(ISNUMBER(C414),INDEX(Scorecard!$D$54:$D$61,SUMPRODUCT(--(Scorecard!$G$54:$G$60&lt;C414))+1),Scorecard!$D$62)</f>
        <v>0.409483001259379</v>
      </c>
      <c r="H414" s="0" t="n">
        <f aca="false">IF(ISNUMBER(D414),INDEX(Scorecard!$D$63:$D$68,SUMPRODUCT(--(Scorecard!$G$63:$G$67&lt;D414))+1),Scorecard!$D$69)</f>
        <v>-0.340582194386522</v>
      </c>
      <c r="I414" s="0" t="n">
        <f aca="false">IF(ISNUMBER(E414),INDEX(Scorecard!$D$19:$D$26,SUMPRODUCT(--(Scorecard!$G$19:$G$25&lt;E414))+1),Scorecard!$D$27)</f>
        <v>-0.0341578513653732</v>
      </c>
      <c r="J414" s="0" t="n">
        <f aca="false">IF(ISNUMBER(F414),INDEX(Scorecard!$D$37:$D$44,SUMPRODUCT(--(Scorecard!$G$37:$G$43&lt;F414))+1),Scorecard!$D$45)</f>
        <v>0.330501541082344</v>
      </c>
      <c r="K414" s="0" t="n">
        <f aca="false">Inputs!$B$10+Scorecard!$J$5*Loan_Sample!Y394+Scorecard!$J$6*Loan_Sample!Z394+Scorecard!$J$7*I414+Scorecard!$J$8*Loan_Sample!AB394+Scorecard!$J$9*J414+Scorecard!$J$10*Loan_Sample!AD394+Scorecard!$J$11*G414+Scorecard!$J$12*H414</f>
        <v>-4.47109948517848</v>
      </c>
      <c r="L414" s="0" t="n">
        <f aca="false">MIN(1-Inputs!$B$13,MAX(Inputs!$B$13,1/(1+EXP(-(Inputs!$B$11*K414+Inputs!$B$12)))))</f>
        <v>0.0103218086000124</v>
      </c>
      <c r="M414" s="0" t="n">
        <f aca="false">Loan_Sample!AH394*Inputs!$B$4*B414</f>
        <v>715.67755558252</v>
      </c>
      <c r="N414" s="0" t="n">
        <f aca="false">L414*Inputs!$B$4*B414</f>
        <v>715.67755558252</v>
      </c>
      <c r="O414" s="0" t="n">
        <f aca="false">Inputs!$B$37+Inputs!$B$38*MAX(Loan_Sample!H394-Inputs!$C$38,0)+Inputs!$B$39*MAX(Loan_Sample!H394-Inputs!$C$39,0)+Inputs!$B$40*MAX(Loan_Sample!H394-Inputs!$C$40,0)+Inputs!$B$41*MAX(Loan_Sample!H394-Inputs!$C$41,0)+Inputs!$B$42*Inputs!$B$14+Inputs!$B$43*MIN(Loan_Sample!I394/Inputs!$B$17,1)+Inputs!$B$44*MIN(Loan_Sample!E394,Inputs!$B$18)+Inputs!$B$45*Loan_Sample!C394</f>
        <v>-6.34685234337846</v>
      </c>
      <c r="P414" s="0" t="n">
        <f aca="false">MIN(1-Inputs!$B$13,MAX(Inputs!$B$13,1/(1+EXP(-(Inputs!$B$15*O414+Inputs!$B$16)))))</f>
        <v>0.00112035062763209</v>
      </c>
      <c r="Q414" s="0" t="n">
        <f aca="false">Inputs!$B$37+Inputs!$B$38*MAX(F414-Inputs!$C$38,0)+Inputs!$B$39*MAX(F414-Inputs!$C$39,0)+Inputs!$B$40*MAX(F414-Inputs!$C$40,0)+Inputs!$B$41*MAX(F414-Inputs!$C$41,0)+Inputs!$B$42*Inputs!$B$14+Inputs!$B$43*MIN(Loan_Sample!I394/Inputs!$B$17,1)+Inputs!$B$44*MIN(E414,Inputs!$B$18)+Inputs!$B$45*Loan_Sample!C394</f>
        <v>-6.34685234337846</v>
      </c>
      <c r="R414" s="0" t="n">
        <f aca="false">MIN(1-Inputs!$B$13,MAX(Inputs!$B$13,1/(1+EXP(-(Inputs!$B$15*Q414+Inputs!$B$16)))))</f>
        <v>0.00112035062763209</v>
      </c>
    </row>
    <row r="415" customFormat="false" ht="15" hidden="false" customHeight="false" outlineLevel="0" collapsed="false">
      <c r="A415" s="0" t="n">
        <f aca="false">Loan_Sample!A395</f>
        <v>11293</v>
      </c>
      <c r="B415" s="0" t="n">
        <f aca="false">Loan_Sample!U395</f>
        <v>127538.6</v>
      </c>
      <c r="C415" s="0" t="n">
        <f aca="false">Loan_Sample!K395+Inputs!$B$26</f>
        <v>8.93333339691162</v>
      </c>
      <c r="D415" s="0" t="n">
        <f aca="false">Loan_Sample!L395+Inputs!$B$26</f>
        <v>5.07179498672485</v>
      </c>
      <c r="E415" s="0" t="n">
        <f aca="false">Loan_Sample!E395/(1+Inputs!$B$25/100)</f>
        <v>70.5462265014648</v>
      </c>
      <c r="F415" s="0" t="n">
        <f aca="false">Loan_Sample!H395-Inputs!$B$24/100</f>
        <v>0.655666589736939</v>
      </c>
      <c r="G415" s="0" t="n">
        <f aca="false">IF(ISNUMBER(C415),INDEX(Scorecard!$D$54:$D$61,SUMPRODUCT(--(Scorecard!$G$54:$G$60&lt;C415))+1),Scorecard!$D$62)</f>
        <v>-0.541917179454542</v>
      </c>
      <c r="H415" s="0" t="n">
        <f aca="false">IF(ISNUMBER(D415),INDEX(Scorecard!$D$63:$D$68,SUMPRODUCT(--(Scorecard!$G$63:$G$67&lt;D415))+1),Scorecard!$D$69)</f>
        <v>0.322484508656054</v>
      </c>
      <c r="I415" s="0" t="n">
        <f aca="false">IF(ISNUMBER(E415),INDEX(Scorecard!$D$19:$D$26,SUMPRODUCT(--(Scorecard!$G$19:$G$25&lt;E415))+1),Scorecard!$D$27)</f>
        <v>0.0530843085177338</v>
      </c>
      <c r="J415" s="0" t="n">
        <f aca="false">IF(ISNUMBER(F415),INDEX(Scorecard!$D$37:$D$44,SUMPRODUCT(--(Scorecard!$G$37:$G$43&lt;F415))+1),Scorecard!$D$45)</f>
        <v>-0.569454719285959</v>
      </c>
      <c r="K415" s="0" t="n">
        <f aca="false">Inputs!$B$10+Scorecard!$J$5*Loan_Sample!Y395+Scorecard!$J$6*Loan_Sample!Z395+Scorecard!$J$7*I415+Scorecard!$J$8*Loan_Sample!AB395+Scorecard!$J$9*J415+Scorecard!$J$10*Loan_Sample!AD395+Scorecard!$J$11*G415+Scorecard!$J$12*H415</f>
        <v>-3.21247232112817</v>
      </c>
      <c r="L415" s="0" t="n">
        <f aca="false">MIN(1-Inputs!$B$13,MAX(Inputs!$B$13,1/(1+EXP(-(Inputs!$B$11*K415+Inputs!$B$12)))))</f>
        <v>0.0383733594766875</v>
      </c>
      <c r="M415" s="0" t="n">
        <f aca="false">Loan_Sample!AH395*Inputs!$B$4*B415</f>
        <v>1712.92959073371</v>
      </c>
      <c r="N415" s="0" t="n">
        <f aca="false">L415*Inputs!$B$4*B415</f>
        <v>1712.92959073371</v>
      </c>
      <c r="O415" s="0" t="n">
        <f aca="false">Inputs!$B$37+Inputs!$B$38*MAX(Loan_Sample!H395-Inputs!$C$38,0)+Inputs!$B$39*MAX(Loan_Sample!H395-Inputs!$C$39,0)+Inputs!$B$40*MAX(Loan_Sample!H395-Inputs!$C$40,0)+Inputs!$B$41*MAX(Loan_Sample!H395-Inputs!$C$41,0)+Inputs!$B$42*Inputs!$B$14+Inputs!$B$43*MIN(Loan_Sample!I395/Inputs!$B$17,1)+Inputs!$B$44*MIN(Loan_Sample!E395,Inputs!$B$18)+Inputs!$B$45*Loan_Sample!C395</f>
        <v>-4.37182207883048</v>
      </c>
      <c r="P415" s="0" t="n">
        <f aca="false">MIN(1-Inputs!$B$13,MAX(Inputs!$B$13,1/(1+EXP(-(Inputs!$B$15*O415+Inputs!$B$16)))))</f>
        <v>0.0104796911550742</v>
      </c>
      <c r="Q415" s="0" t="n">
        <f aca="false">Inputs!$B$37+Inputs!$B$38*MAX(F415-Inputs!$C$38,0)+Inputs!$B$39*MAX(F415-Inputs!$C$39,0)+Inputs!$B$40*MAX(F415-Inputs!$C$40,0)+Inputs!$B$41*MAX(F415-Inputs!$C$41,0)+Inputs!$B$42*Inputs!$B$14+Inputs!$B$43*MIN(Loan_Sample!I395/Inputs!$B$17,1)+Inputs!$B$44*MIN(E415,Inputs!$B$18)+Inputs!$B$45*Loan_Sample!C395</f>
        <v>-4.37182207883048</v>
      </c>
      <c r="R415" s="0" t="n">
        <f aca="false">MIN(1-Inputs!$B$13,MAX(Inputs!$B$13,1/(1+EXP(-(Inputs!$B$15*Q415+Inputs!$B$16)))))</f>
        <v>0.0104796911550742</v>
      </c>
    </row>
    <row r="416" customFormat="false" ht="15" hidden="false" customHeight="false" outlineLevel="0" collapsed="false">
      <c r="A416" s="0" t="n">
        <f aca="false">Loan_Sample!A396</f>
        <v>11404</v>
      </c>
      <c r="B416" s="0" t="n">
        <f aca="false">Loan_Sample!U396</f>
        <v>378674.78</v>
      </c>
      <c r="C416" s="0" t="n">
        <f aca="false">Loan_Sample!K396+Inputs!$B$26</f>
        <v>9.23333358764648</v>
      </c>
      <c r="D416" s="0" t="n">
        <f aca="false">Loan_Sample!L396+Inputs!$B$26</f>
        <v>5.07179498672485</v>
      </c>
      <c r="E416" s="0" t="n">
        <f aca="false">Loan_Sample!E396/(1+Inputs!$B$25/100)</f>
        <v>57.796199798584</v>
      </c>
      <c r="F416" s="0" t="n">
        <f aca="false">Loan_Sample!H396-Inputs!$B$24/100</f>
        <v>0.619666576385498</v>
      </c>
      <c r="G416" s="0" t="n">
        <f aca="false">IF(ISNUMBER(C416),INDEX(Scorecard!$D$54:$D$61,SUMPRODUCT(--(Scorecard!$G$54:$G$60&lt;C416))+1),Scorecard!$D$62)</f>
        <v>-0.541917179454542</v>
      </c>
      <c r="H416" s="0" t="n">
        <f aca="false">IF(ISNUMBER(D416),INDEX(Scorecard!$D$63:$D$68,SUMPRODUCT(--(Scorecard!$G$63:$G$67&lt;D416))+1),Scorecard!$D$69)</f>
        <v>0.322484508656054</v>
      </c>
      <c r="I416" s="0" t="n">
        <f aca="false">IF(ISNUMBER(E416),INDEX(Scorecard!$D$19:$D$26,SUMPRODUCT(--(Scorecard!$G$19:$G$25&lt;E416))+1),Scorecard!$D$27)</f>
        <v>0.285899340811827</v>
      </c>
      <c r="J416" s="0" t="n">
        <f aca="false">IF(ISNUMBER(F416),INDEX(Scorecard!$D$37:$D$44,SUMPRODUCT(--(Scorecard!$G$37:$G$43&lt;F416))+1),Scorecard!$D$45)</f>
        <v>-0.271229676926091</v>
      </c>
      <c r="K416" s="0" t="n">
        <f aca="false">Inputs!$B$10+Scorecard!$J$5*Loan_Sample!Y396+Scorecard!$J$6*Loan_Sample!Z396+Scorecard!$J$7*I416+Scorecard!$J$8*Loan_Sample!AB396+Scorecard!$J$9*J416+Scorecard!$J$10*Loan_Sample!AD396+Scorecard!$J$11*G416+Scorecard!$J$12*H416</f>
        <v>-6.35915191594913</v>
      </c>
      <c r="L416" s="0" t="n">
        <f aca="false">MIN(1-Inputs!$B$13,MAX(Inputs!$B$13,1/(1+EXP(-(Inputs!$B$11*K416+Inputs!$B$12)))))</f>
        <v>0.00139143548469308</v>
      </c>
      <c r="M416" s="0" t="n">
        <f aca="false">Loan_Sample!AH396*Inputs!$B$4*B416</f>
        <v>184.415534117621</v>
      </c>
      <c r="N416" s="0" t="n">
        <f aca="false">L416*Inputs!$B$4*B416</f>
        <v>184.415534117621</v>
      </c>
      <c r="O416" s="0" t="n">
        <f aca="false">Inputs!$B$37+Inputs!$B$38*MAX(Loan_Sample!H396-Inputs!$C$38,0)+Inputs!$B$39*MAX(Loan_Sample!H396-Inputs!$C$39,0)+Inputs!$B$40*MAX(Loan_Sample!H396-Inputs!$C$40,0)+Inputs!$B$41*MAX(Loan_Sample!H396-Inputs!$C$41,0)+Inputs!$B$42*Inputs!$B$14+Inputs!$B$43*MIN(Loan_Sample!I396/Inputs!$B$17,1)+Inputs!$B$44*MIN(Loan_Sample!E396,Inputs!$B$18)+Inputs!$B$45*Loan_Sample!C396</f>
        <v>-3.70033263212195</v>
      </c>
      <c r="P416" s="0" t="n">
        <f aca="false">MIN(1-Inputs!$B$13,MAX(Inputs!$B$13,1/(1+EXP(-(Inputs!$B$15*O416+Inputs!$B$16)))))</f>
        <v>0.0222169379798794</v>
      </c>
      <c r="Q416" s="0" t="n">
        <f aca="false">Inputs!$B$37+Inputs!$B$38*MAX(F416-Inputs!$C$38,0)+Inputs!$B$39*MAX(F416-Inputs!$C$39,0)+Inputs!$B$40*MAX(F416-Inputs!$C$40,0)+Inputs!$B$41*MAX(F416-Inputs!$C$41,0)+Inputs!$B$42*Inputs!$B$14+Inputs!$B$43*MIN(Loan_Sample!I396/Inputs!$B$17,1)+Inputs!$B$44*MIN(E416,Inputs!$B$18)+Inputs!$B$45*Loan_Sample!C396</f>
        <v>-3.70033263212195</v>
      </c>
      <c r="R416" s="0" t="n">
        <f aca="false">MIN(1-Inputs!$B$13,MAX(Inputs!$B$13,1/(1+EXP(-(Inputs!$B$15*Q416+Inputs!$B$16)))))</f>
        <v>0.0222169379798794</v>
      </c>
    </row>
    <row r="417" customFormat="false" ht="15" hidden="false" customHeight="false" outlineLevel="0" collapsed="false">
      <c r="A417" s="0" t="n">
        <f aca="false">Loan_Sample!A397</f>
        <v>11431</v>
      </c>
      <c r="B417" s="0" t="n">
        <f aca="false">Loan_Sample!U397</f>
        <v>255672.62</v>
      </c>
      <c r="C417" s="0" t="n">
        <f aca="false">Loan_Sample!K397+Inputs!$B$26</f>
        <v>4.30833339691162</v>
      </c>
      <c r="D417" s="0" t="n">
        <f aca="false">Loan_Sample!L397+Inputs!$B$26</f>
        <v>-1.125</v>
      </c>
      <c r="E417" s="0" t="n">
        <f aca="false">Loan_Sample!E397/(1+Inputs!$B$25/100)</f>
        <v>85.4085845947266</v>
      </c>
      <c r="F417" s="0" t="n">
        <f aca="false">Loan_Sample!H397-Inputs!$B$24/100</f>
        <v>-2.42033314704895</v>
      </c>
      <c r="G417" s="0" t="n">
        <f aca="false">IF(ISNUMBER(C417),INDEX(Scorecard!$D$54:$D$61,SUMPRODUCT(--(Scorecard!$G$54:$G$60&lt;C417))+1),Scorecard!$D$62)</f>
        <v>0.489050497890326</v>
      </c>
      <c r="H417" s="0" t="n">
        <f aca="false">IF(ISNUMBER(D417),INDEX(Scorecard!$D$63:$D$68,SUMPRODUCT(--(Scorecard!$G$63:$G$67&lt;D417))+1),Scorecard!$D$69)</f>
        <v>-0.340582194386522</v>
      </c>
      <c r="I417" s="0" t="n">
        <f aca="false">IF(ISNUMBER(E417),INDEX(Scorecard!$D$19:$D$26,SUMPRODUCT(--(Scorecard!$G$19:$G$25&lt;E417))+1),Scorecard!$D$27)</f>
        <v>-0.219855970853228</v>
      </c>
      <c r="J417" s="0" t="n">
        <f aca="false">IF(ISNUMBER(F417),INDEX(Scorecard!$D$37:$D$44,SUMPRODUCT(--(Scorecard!$G$37:$G$43&lt;F417))+1),Scorecard!$D$45)</f>
        <v>1.35057635045042</v>
      </c>
      <c r="K417" s="0" t="n">
        <f aca="false">Inputs!$B$10+Scorecard!$J$5*Loan_Sample!Y397+Scorecard!$J$6*Loan_Sample!Z397+Scorecard!$J$7*I417+Scorecard!$J$8*Loan_Sample!AB397+Scorecard!$J$9*J417+Scorecard!$J$10*Loan_Sample!AD397+Scorecard!$J$11*G417+Scorecard!$J$12*H417</f>
        <v>-3.09569133193231</v>
      </c>
      <c r="L417" s="0" t="n">
        <f aca="false">MIN(1-Inputs!$B$13,MAX(Inputs!$B$13,1/(1+EXP(-(Inputs!$B$11*K417+Inputs!$B$12)))))</f>
        <v>0.0432411288806822</v>
      </c>
      <c r="M417" s="0" t="n">
        <f aca="false">Loan_Sample!AH397*Inputs!$B$4*B417</f>
        <v>3869.45044943859</v>
      </c>
      <c r="N417" s="0" t="n">
        <f aca="false">L417*Inputs!$B$4*B417</f>
        <v>3869.45044943859</v>
      </c>
      <c r="O417" s="0" t="n">
        <f aca="false">Inputs!$B$37+Inputs!$B$38*MAX(Loan_Sample!H397-Inputs!$C$38,0)+Inputs!$B$39*MAX(Loan_Sample!H397-Inputs!$C$39,0)+Inputs!$B$40*MAX(Loan_Sample!H397-Inputs!$C$40,0)+Inputs!$B$41*MAX(Loan_Sample!H397-Inputs!$C$41,0)+Inputs!$B$42*Inputs!$B$14+Inputs!$B$43*MIN(Loan_Sample!I397/Inputs!$B$17,1)+Inputs!$B$44*MIN(Loan_Sample!E397,Inputs!$B$18)+Inputs!$B$45*Loan_Sample!C397</f>
        <v>-5.97664648769972</v>
      </c>
      <c r="P417" s="0" t="n">
        <f aca="false">MIN(1-Inputs!$B$13,MAX(Inputs!$B$13,1/(1+EXP(-(Inputs!$B$15*O417+Inputs!$B$16)))))</f>
        <v>0.00170557980751453</v>
      </c>
      <c r="Q417" s="0" t="n">
        <f aca="false">Inputs!$B$37+Inputs!$B$38*MAX(F417-Inputs!$C$38,0)+Inputs!$B$39*MAX(F417-Inputs!$C$39,0)+Inputs!$B$40*MAX(F417-Inputs!$C$40,0)+Inputs!$B$41*MAX(F417-Inputs!$C$41,0)+Inputs!$B$42*Inputs!$B$14+Inputs!$B$43*MIN(Loan_Sample!I397/Inputs!$B$17,1)+Inputs!$B$44*MIN(E417,Inputs!$B$18)+Inputs!$B$45*Loan_Sample!C397</f>
        <v>-5.97664648769972</v>
      </c>
      <c r="R417" s="0" t="n">
        <f aca="false">MIN(1-Inputs!$B$13,MAX(Inputs!$B$13,1/(1+EXP(-(Inputs!$B$15*Q417+Inputs!$B$16)))))</f>
        <v>0.00170557980751453</v>
      </c>
    </row>
    <row r="418" customFormat="false" ht="15" hidden="false" customHeight="false" outlineLevel="0" collapsed="false">
      <c r="A418" s="0" t="n">
        <f aca="false">Loan_Sample!A398</f>
        <v>11438</v>
      </c>
      <c r="B418" s="0" t="n">
        <f aca="false">Loan_Sample!U398</f>
        <v>219195.36</v>
      </c>
      <c r="C418" s="0" t="n">
        <f aca="false">Loan_Sample!K398+Inputs!$B$26</f>
        <v>3.70000004768372</v>
      </c>
      <c r="D418" s="0" t="n">
        <f aca="false">Loan_Sample!L398+Inputs!$B$26</f>
        <v>-0.458333253860474</v>
      </c>
      <c r="E418" s="0" t="n">
        <f aca="false">Loan_Sample!E398/(1+Inputs!$B$25/100)</f>
        <v>67.7308578491211</v>
      </c>
      <c r="F418" s="0" t="n">
        <f aca="false">Loan_Sample!H398-Inputs!$B$24/100</f>
        <v>-3.01033329963684</v>
      </c>
      <c r="G418" s="0" t="n">
        <f aca="false">IF(ISNUMBER(C418),INDEX(Scorecard!$D$54:$D$61,SUMPRODUCT(--(Scorecard!$G$54:$G$60&lt;C418))+1),Scorecard!$D$62)</f>
        <v>0.489050497890326</v>
      </c>
      <c r="H418" s="0" t="n">
        <f aca="false">IF(ISNUMBER(D418),INDEX(Scorecard!$D$63:$D$68,SUMPRODUCT(--(Scorecard!$G$63:$G$67&lt;D418))+1),Scorecard!$D$69)</f>
        <v>0.322484508656054</v>
      </c>
      <c r="I418" s="0" t="n">
        <f aca="false">IF(ISNUMBER(E418),INDEX(Scorecard!$D$19:$D$26,SUMPRODUCT(--(Scorecard!$G$19:$G$25&lt;E418))+1),Scorecard!$D$27)</f>
        <v>0.0530843085177338</v>
      </c>
      <c r="J418" s="0" t="n">
        <f aca="false">IF(ISNUMBER(F418),INDEX(Scorecard!$D$37:$D$44,SUMPRODUCT(--(Scorecard!$G$37:$G$43&lt;F418))+1),Scorecard!$D$45)</f>
        <v>1.35057635045042</v>
      </c>
      <c r="K418" s="0" t="n">
        <f aca="false">Inputs!$B$10+Scorecard!$J$5*Loan_Sample!Y398+Scorecard!$J$6*Loan_Sample!Z398+Scorecard!$J$7*I418+Scorecard!$J$8*Loan_Sample!AB398+Scorecard!$J$9*J418+Scorecard!$J$10*Loan_Sample!AD398+Scorecard!$J$11*G418+Scorecard!$J$12*H418</f>
        <v>-6.56624687355209</v>
      </c>
      <c r="L418" s="0" t="n">
        <f aca="false">MIN(1-Inputs!$B$13,MAX(Inputs!$B$13,1/(1+EXP(-(Inputs!$B$11*K418+Inputs!$B$12)))))</f>
        <v>0.00111607921951446</v>
      </c>
      <c r="M418" s="0" t="n">
        <f aca="false">Loan_Sample!AH398*Inputs!$B$4*B418</f>
        <v>85.6237852084969</v>
      </c>
      <c r="N418" s="0" t="n">
        <f aca="false">L418*Inputs!$B$4*B418</f>
        <v>85.6237852084969</v>
      </c>
      <c r="O418" s="0" t="n">
        <f aca="false">Inputs!$B$37+Inputs!$B$38*MAX(Loan_Sample!H398-Inputs!$C$38,0)+Inputs!$B$39*MAX(Loan_Sample!H398-Inputs!$C$39,0)+Inputs!$B$40*MAX(Loan_Sample!H398-Inputs!$C$40,0)+Inputs!$B$41*MAX(Loan_Sample!H398-Inputs!$C$41,0)+Inputs!$B$42*Inputs!$B$14+Inputs!$B$43*MIN(Loan_Sample!I398/Inputs!$B$17,1)+Inputs!$B$44*MIN(Loan_Sample!E398,Inputs!$B$18)+Inputs!$B$45*Loan_Sample!C398</f>
        <v>-5.28956051898786</v>
      </c>
      <c r="P418" s="0" t="n">
        <f aca="false">MIN(1-Inputs!$B$13,MAX(Inputs!$B$13,1/(1+EXP(-(Inputs!$B$15*O418+Inputs!$B$16)))))</f>
        <v>0.00371718391248122</v>
      </c>
      <c r="Q418" s="0" t="n">
        <f aca="false">Inputs!$B$37+Inputs!$B$38*MAX(F418-Inputs!$C$38,0)+Inputs!$B$39*MAX(F418-Inputs!$C$39,0)+Inputs!$B$40*MAX(F418-Inputs!$C$40,0)+Inputs!$B$41*MAX(F418-Inputs!$C$41,0)+Inputs!$B$42*Inputs!$B$14+Inputs!$B$43*MIN(Loan_Sample!I398/Inputs!$B$17,1)+Inputs!$B$44*MIN(E418,Inputs!$B$18)+Inputs!$B$45*Loan_Sample!C398</f>
        <v>-5.28956051898786</v>
      </c>
      <c r="R418" s="0" t="n">
        <f aca="false">MIN(1-Inputs!$B$13,MAX(Inputs!$B$13,1/(1+EXP(-(Inputs!$B$15*Q418+Inputs!$B$16)))))</f>
        <v>0.00371718391248122</v>
      </c>
    </row>
    <row r="419" customFormat="false" ht="15" hidden="false" customHeight="false" outlineLevel="0" collapsed="false">
      <c r="A419" s="0" t="n">
        <f aca="false">Loan_Sample!A399</f>
        <v>11443</v>
      </c>
      <c r="B419" s="0" t="n">
        <f aca="false">Loan_Sample!U399</f>
        <v>129731.09</v>
      </c>
      <c r="C419" s="0" t="n">
        <f aca="false">Loan_Sample!K399+Inputs!$B$26</f>
        <v>3.72307682037354</v>
      </c>
      <c r="D419" s="0" t="n">
        <f aca="false">Loan_Sample!L399+Inputs!$B$26</f>
        <v>-0.276923179626465</v>
      </c>
      <c r="E419" s="0" t="n">
        <f aca="false">Loan_Sample!E399/(1+Inputs!$B$25/100)</f>
        <v>87.10595703125</v>
      </c>
      <c r="F419" s="0" t="n">
        <f aca="false">Loan_Sample!H399-Inputs!$B$24/100</f>
        <v>0.0666666030883789</v>
      </c>
      <c r="G419" s="0" t="n">
        <f aca="false">IF(ISNUMBER(C419),INDEX(Scorecard!$D$54:$D$61,SUMPRODUCT(--(Scorecard!$G$54:$G$60&lt;C419))+1),Scorecard!$D$62)</f>
        <v>0.489050497890326</v>
      </c>
      <c r="H419" s="0" t="n">
        <f aca="false">IF(ISNUMBER(D419),INDEX(Scorecard!$D$63:$D$68,SUMPRODUCT(--(Scorecard!$G$63:$G$67&lt;D419))+1),Scorecard!$D$69)</f>
        <v>0.322484508656054</v>
      </c>
      <c r="I419" s="0" t="n">
        <f aca="false">IF(ISNUMBER(E419),INDEX(Scorecard!$D$19:$D$26,SUMPRODUCT(--(Scorecard!$G$19:$G$25&lt;E419))+1),Scorecard!$D$27)</f>
        <v>-0.820992370602782</v>
      </c>
      <c r="J419" s="0" t="n">
        <f aca="false">IF(ISNUMBER(F419),INDEX(Scorecard!$D$37:$D$44,SUMPRODUCT(--(Scorecard!$G$37:$G$43&lt;F419))+1),Scorecard!$D$45)</f>
        <v>0.330501541082344</v>
      </c>
      <c r="K419" s="0" t="n">
        <f aca="false">Inputs!$B$10+Scorecard!$J$5*Loan_Sample!Y399+Scorecard!$J$6*Loan_Sample!Z399+Scorecard!$J$7*I419+Scorecard!$J$8*Loan_Sample!AB399+Scorecard!$J$9*J419+Scorecard!$J$10*Loan_Sample!AD399+Scorecard!$J$11*G419+Scorecard!$J$12*H419</f>
        <v>-4.82768730325345</v>
      </c>
      <c r="L419" s="0" t="n">
        <f aca="false">MIN(1-Inputs!$B$13,MAX(Inputs!$B$13,1/(1+EXP(-(Inputs!$B$11*K419+Inputs!$B$12)))))</f>
        <v>0.00708061159135205</v>
      </c>
      <c r="M419" s="0" t="n">
        <f aca="false">Loan_Sample!AH399*Inputs!$B$4*B419</f>
        <v>321.501410864458</v>
      </c>
      <c r="N419" s="0" t="n">
        <f aca="false">L419*Inputs!$B$4*B419</f>
        <v>321.501410864458</v>
      </c>
      <c r="O419" s="0" t="n">
        <f aca="false">Inputs!$B$37+Inputs!$B$38*MAX(Loan_Sample!H399-Inputs!$C$38,0)+Inputs!$B$39*MAX(Loan_Sample!H399-Inputs!$C$39,0)+Inputs!$B$40*MAX(Loan_Sample!H399-Inputs!$C$40,0)+Inputs!$B$41*MAX(Loan_Sample!H399-Inputs!$C$41,0)+Inputs!$B$42*Inputs!$B$14+Inputs!$B$43*MIN(Loan_Sample!I399/Inputs!$B$17,1)+Inputs!$B$44*MIN(Loan_Sample!E399,Inputs!$B$18)+Inputs!$B$45*Loan_Sample!C399</f>
        <v>-6.04809400494069</v>
      </c>
      <c r="P419" s="0" t="n">
        <f aca="false">MIN(1-Inputs!$B$13,MAX(Inputs!$B$13,1/(1+EXP(-(Inputs!$B$15*O419+Inputs!$B$16)))))</f>
        <v>0.0015727359477585</v>
      </c>
      <c r="Q419" s="0" t="n">
        <f aca="false">Inputs!$B$37+Inputs!$B$38*MAX(F419-Inputs!$C$38,0)+Inputs!$B$39*MAX(F419-Inputs!$C$39,0)+Inputs!$B$40*MAX(F419-Inputs!$C$40,0)+Inputs!$B$41*MAX(F419-Inputs!$C$41,0)+Inputs!$B$42*Inputs!$B$14+Inputs!$B$43*MIN(Loan_Sample!I399/Inputs!$B$17,1)+Inputs!$B$44*MIN(E419,Inputs!$B$18)+Inputs!$B$45*Loan_Sample!C399</f>
        <v>-6.04809400494069</v>
      </c>
      <c r="R419" s="0" t="n">
        <f aca="false">MIN(1-Inputs!$B$13,MAX(Inputs!$B$13,1/(1+EXP(-(Inputs!$B$15*Q419+Inputs!$B$16)))))</f>
        <v>0.0015727359477585</v>
      </c>
    </row>
    <row r="420" customFormat="false" ht="15" hidden="false" customHeight="false" outlineLevel="0" collapsed="false">
      <c r="A420" s="0" t="n">
        <f aca="false">Loan_Sample!A400</f>
        <v>11498</v>
      </c>
      <c r="B420" s="0" t="n">
        <f aca="false">Loan_Sample!U400</f>
        <v>202393.27</v>
      </c>
      <c r="C420" s="0" t="n">
        <f aca="false">Loan_Sample!K400+Inputs!$B$26</f>
        <v>4.20833349227905</v>
      </c>
      <c r="D420" s="0" t="n">
        <f aca="false">Loan_Sample!L400+Inputs!$B$26</f>
        <v>-1.125</v>
      </c>
      <c r="E420" s="0" t="n">
        <f aca="false">Loan_Sample!E400/(1+Inputs!$B$25/100)</f>
        <v>74.8982391357422</v>
      </c>
      <c r="F420" s="0" t="n">
        <f aca="false">Loan_Sample!H400-Inputs!$B$24/100</f>
        <v>-2.21333312988281</v>
      </c>
      <c r="G420" s="0" t="n">
        <f aca="false">IF(ISNUMBER(C420),INDEX(Scorecard!$D$54:$D$61,SUMPRODUCT(--(Scorecard!$G$54:$G$60&lt;C420))+1),Scorecard!$D$62)</f>
        <v>0.489050497890326</v>
      </c>
      <c r="H420" s="0" t="n">
        <f aca="false">IF(ISNUMBER(D420),INDEX(Scorecard!$D$63:$D$68,SUMPRODUCT(--(Scorecard!$G$63:$G$67&lt;D420))+1),Scorecard!$D$69)</f>
        <v>-0.340582194386522</v>
      </c>
      <c r="I420" s="0" t="n">
        <f aca="false">IF(ISNUMBER(E420),INDEX(Scorecard!$D$19:$D$26,SUMPRODUCT(--(Scorecard!$G$19:$G$25&lt;E420))+1),Scorecard!$D$27)</f>
        <v>-0.0341578513653732</v>
      </c>
      <c r="J420" s="0" t="n">
        <f aca="false">IF(ISNUMBER(F420),INDEX(Scorecard!$D$37:$D$44,SUMPRODUCT(--(Scorecard!$G$37:$G$43&lt;F420))+1),Scorecard!$D$45)</f>
        <v>1.35057635045042</v>
      </c>
      <c r="K420" s="0" t="n">
        <f aca="false">Inputs!$B$10+Scorecard!$J$5*Loan_Sample!Y400+Scorecard!$J$6*Loan_Sample!Z400+Scorecard!$J$7*I420+Scorecard!$J$8*Loan_Sample!AB400+Scorecard!$J$9*J420+Scorecard!$J$10*Loan_Sample!AD400+Scorecard!$J$11*G420+Scorecard!$J$12*H420</f>
        <v>-3.27983882889203</v>
      </c>
      <c r="L420" s="0" t="n">
        <f aca="false">MIN(1-Inputs!$B$13,MAX(Inputs!$B$13,1/(1+EXP(-(Inputs!$B$11*K420+Inputs!$B$12)))))</f>
        <v>0.0358092070655773</v>
      </c>
      <c r="M420" s="0" t="n">
        <f aca="false">Loan_Sample!AH400*Inputs!$B$4*B420</f>
        <v>2536.63987993825</v>
      </c>
      <c r="N420" s="0" t="n">
        <f aca="false">L420*Inputs!$B$4*B420</f>
        <v>2536.63987993825</v>
      </c>
      <c r="O420" s="0" t="n">
        <f aca="false">Inputs!$B$37+Inputs!$B$38*MAX(Loan_Sample!H400-Inputs!$C$38,0)+Inputs!$B$39*MAX(Loan_Sample!H400-Inputs!$C$39,0)+Inputs!$B$40*MAX(Loan_Sample!H400-Inputs!$C$40,0)+Inputs!$B$41*MAX(Loan_Sample!H400-Inputs!$C$41,0)+Inputs!$B$42*Inputs!$B$14+Inputs!$B$43*MIN(Loan_Sample!I400/Inputs!$B$17,1)+Inputs!$B$44*MIN(Loan_Sample!E400,Inputs!$B$18)+Inputs!$B$45*Loan_Sample!C400</f>
        <v>-6.18756689627831</v>
      </c>
      <c r="P420" s="0" t="n">
        <f aca="false">MIN(1-Inputs!$B$13,MAX(Inputs!$B$13,1/(1+EXP(-(Inputs!$B$15*O420+Inputs!$B$16)))))</f>
        <v>0.0013424479683616</v>
      </c>
      <c r="Q420" s="0" t="n">
        <f aca="false">Inputs!$B$37+Inputs!$B$38*MAX(F420-Inputs!$C$38,0)+Inputs!$B$39*MAX(F420-Inputs!$C$39,0)+Inputs!$B$40*MAX(F420-Inputs!$C$40,0)+Inputs!$B$41*MAX(F420-Inputs!$C$41,0)+Inputs!$B$42*Inputs!$B$14+Inputs!$B$43*MIN(Loan_Sample!I400/Inputs!$B$17,1)+Inputs!$B$44*MIN(E420,Inputs!$B$18)+Inputs!$B$45*Loan_Sample!C400</f>
        <v>-6.18756689627831</v>
      </c>
      <c r="R420" s="0" t="n">
        <f aca="false">MIN(1-Inputs!$B$13,MAX(Inputs!$B$13,1/(1+EXP(-(Inputs!$B$15*Q420+Inputs!$B$16)))))</f>
        <v>0.0013424479683616</v>
      </c>
    </row>
    <row r="421" customFormat="false" ht="15" hidden="false" customHeight="false" outlineLevel="0" collapsed="false">
      <c r="A421" s="0" t="n">
        <f aca="false">Loan_Sample!A401</f>
        <v>11534</v>
      </c>
      <c r="B421" s="0" t="n">
        <f aca="false">Loan_Sample!U401</f>
        <v>109851.55</v>
      </c>
      <c r="C421" s="0" t="n">
        <f aca="false">Loan_Sample!K401+Inputs!$B$26</f>
        <v>7.53333330154419</v>
      </c>
      <c r="D421" s="0" t="n">
        <f aca="false">Loan_Sample!L401+Inputs!$B$26</f>
        <v>2.71025657653809</v>
      </c>
      <c r="E421" s="0" t="n">
        <f aca="false">Loan_Sample!E401/(1+Inputs!$B$25/100)</f>
        <v>49.5923805236816</v>
      </c>
      <c r="F421" s="0" t="n">
        <f aca="false">Loan_Sample!H401-Inputs!$B$24/100</f>
        <v>1.08333325386047</v>
      </c>
      <c r="G421" s="0" t="n">
        <f aca="false">IF(ISNUMBER(C421),INDEX(Scorecard!$D$54:$D$61,SUMPRODUCT(--(Scorecard!$G$54:$G$60&lt;C421))+1),Scorecard!$D$62)</f>
        <v>-0.541917179454542</v>
      </c>
      <c r="H421" s="0" t="n">
        <f aca="false">IF(ISNUMBER(D421),INDEX(Scorecard!$D$63:$D$68,SUMPRODUCT(--(Scorecard!$G$63:$G$67&lt;D421))+1),Scorecard!$D$69)</f>
        <v>0.322484508656054</v>
      </c>
      <c r="I421" s="0" t="n">
        <f aca="false">IF(ISNUMBER(E421),INDEX(Scorecard!$D$19:$D$26,SUMPRODUCT(--(Scorecard!$G$19:$G$25&lt;E421))+1),Scorecard!$D$27)</f>
        <v>0.57899015159425</v>
      </c>
      <c r="J421" s="0" t="n">
        <f aca="false">IF(ISNUMBER(F421),INDEX(Scorecard!$D$37:$D$44,SUMPRODUCT(--(Scorecard!$G$37:$G$43&lt;F421))+1),Scorecard!$D$45)</f>
        <v>-0.975503570149195</v>
      </c>
      <c r="K421" s="0" t="n">
        <f aca="false">Inputs!$B$10+Scorecard!$J$5*Loan_Sample!Y401+Scorecard!$J$6*Loan_Sample!Z401+Scorecard!$J$7*I421+Scorecard!$J$8*Loan_Sample!AB401+Scorecard!$J$9*J421+Scorecard!$J$10*Loan_Sample!AD401+Scorecard!$J$11*G421+Scorecard!$J$12*H421</f>
        <v>-5.50230079035021</v>
      </c>
      <c r="L421" s="0" t="n">
        <f aca="false">MIN(1-Inputs!$B$13,MAX(Inputs!$B$13,1/(1+EXP(-(Inputs!$B$11*K421+Inputs!$B$12)))))</f>
        <v>0.00346174850494703</v>
      </c>
      <c r="M421" s="0" t="n">
        <f aca="false">Loan_Sample!AH401*Inputs!$B$4*B421</f>
        <v>133.097453642515</v>
      </c>
      <c r="N421" s="0" t="n">
        <f aca="false">L421*Inputs!$B$4*B421</f>
        <v>133.097453642515</v>
      </c>
      <c r="O421" s="0" t="n">
        <f aca="false">Inputs!$B$37+Inputs!$B$38*MAX(Loan_Sample!H401-Inputs!$C$38,0)+Inputs!$B$39*MAX(Loan_Sample!H401-Inputs!$C$39,0)+Inputs!$B$40*MAX(Loan_Sample!H401-Inputs!$C$40,0)+Inputs!$B$41*MAX(Loan_Sample!H401-Inputs!$C$41,0)+Inputs!$B$42*Inputs!$B$14+Inputs!$B$43*MIN(Loan_Sample!I401/Inputs!$B$17,1)+Inputs!$B$44*MIN(Loan_Sample!E401,Inputs!$B$18)+Inputs!$B$45*Loan_Sample!C401</f>
        <v>-3.17691617245163</v>
      </c>
      <c r="P421" s="0" t="n">
        <f aca="false">MIN(1-Inputs!$B$13,MAX(Inputs!$B$13,1/(1+EXP(-(Inputs!$B$15*O421+Inputs!$B$16)))))</f>
        <v>0.0395660498655443</v>
      </c>
      <c r="Q421" s="0" t="n">
        <f aca="false">Inputs!$B$37+Inputs!$B$38*MAX(F421-Inputs!$C$38,0)+Inputs!$B$39*MAX(F421-Inputs!$C$39,0)+Inputs!$B$40*MAX(F421-Inputs!$C$40,0)+Inputs!$B$41*MAX(F421-Inputs!$C$41,0)+Inputs!$B$42*Inputs!$B$14+Inputs!$B$43*MIN(Loan_Sample!I401/Inputs!$B$17,1)+Inputs!$B$44*MIN(E421,Inputs!$B$18)+Inputs!$B$45*Loan_Sample!C401</f>
        <v>-3.17691617245163</v>
      </c>
      <c r="R421" s="0" t="n">
        <f aca="false">MIN(1-Inputs!$B$13,MAX(Inputs!$B$13,1/(1+EXP(-(Inputs!$B$15*Q421+Inputs!$B$16)))))</f>
        <v>0.0395660498655443</v>
      </c>
    </row>
    <row r="422" customFormat="false" ht="15" hidden="false" customHeight="false" outlineLevel="0" collapsed="false">
      <c r="A422" s="0" t="n">
        <f aca="false">Loan_Sample!A402</f>
        <v>11584</v>
      </c>
      <c r="B422" s="0" t="n">
        <f aca="false">Loan_Sample!U402</f>
        <v>320763.03</v>
      </c>
      <c r="C422" s="0" t="n">
        <f aca="false">Loan_Sample!K402+Inputs!$B$26</f>
        <v>5.03333330154419</v>
      </c>
      <c r="D422" s="0" t="n">
        <f aca="false">Loan_Sample!L402+Inputs!$B$26</f>
        <v>-3.50000047683716</v>
      </c>
      <c r="E422" s="0" t="n">
        <f aca="false">Loan_Sample!E402/(1+Inputs!$B$25/100)</f>
        <v>76.6009902954102</v>
      </c>
      <c r="F422" s="0" t="n">
        <f aca="false">Loan_Sample!H402-Inputs!$B$24/100</f>
        <v>0.374333381652832</v>
      </c>
      <c r="G422" s="0" t="n">
        <f aca="false">IF(ISNUMBER(C422),INDEX(Scorecard!$D$54:$D$61,SUMPRODUCT(--(Scorecard!$G$54:$G$60&lt;C422))+1),Scorecard!$D$62)</f>
        <v>0.214429354789033</v>
      </c>
      <c r="H422" s="0" t="n">
        <f aca="false">IF(ISNUMBER(D422),INDEX(Scorecard!$D$63:$D$68,SUMPRODUCT(--(Scorecard!$G$63:$G$67&lt;D422))+1),Scorecard!$D$69)</f>
        <v>-0.340582194386522</v>
      </c>
      <c r="I422" s="0" t="n">
        <f aca="false">IF(ISNUMBER(E422),INDEX(Scorecard!$D$19:$D$26,SUMPRODUCT(--(Scorecard!$G$19:$G$25&lt;E422))+1),Scorecard!$D$27)</f>
        <v>-0.0341578513653732</v>
      </c>
      <c r="J422" s="0" t="n">
        <f aca="false">IF(ISNUMBER(F422),INDEX(Scorecard!$D$37:$D$44,SUMPRODUCT(--(Scorecard!$G$37:$G$43&lt;F422))+1),Scorecard!$D$45)</f>
        <v>-0.0679520129233634</v>
      </c>
      <c r="K422" s="0" t="n">
        <f aca="false">Inputs!$B$10+Scorecard!$J$5*Loan_Sample!Y402+Scorecard!$J$6*Loan_Sample!Z402+Scorecard!$J$7*I422+Scorecard!$J$8*Loan_Sample!AB402+Scorecard!$J$9*J422+Scorecard!$J$10*Loan_Sample!AD402+Scorecard!$J$11*G422+Scorecard!$J$12*H422</f>
        <v>-4.36744775372368</v>
      </c>
      <c r="L422" s="0" t="n">
        <f aca="false">MIN(1-Inputs!$B$13,MAX(Inputs!$B$13,1/(1+EXP(-(Inputs!$B$11*K422+Inputs!$B$12)))))</f>
        <v>0.0115139544947263</v>
      </c>
      <c r="M422" s="0" t="n">
        <f aca="false">Loan_Sample!AH402*Inputs!$B$4*B422</f>
        <v>1292.63782585369</v>
      </c>
      <c r="N422" s="0" t="n">
        <f aca="false">L422*Inputs!$B$4*B422</f>
        <v>1292.63782585369</v>
      </c>
      <c r="O422" s="0" t="n">
        <f aca="false">Inputs!$B$37+Inputs!$B$38*MAX(Loan_Sample!H402-Inputs!$C$38,0)+Inputs!$B$39*MAX(Loan_Sample!H402-Inputs!$C$39,0)+Inputs!$B$40*MAX(Loan_Sample!H402-Inputs!$C$40,0)+Inputs!$B$41*MAX(Loan_Sample!H402-Inputs!$C$41,0)+Inputs!$B$42*Inputs!$B$14+Inputs!$B$43*MIN(Loan_Sample!I402/Inputs!$B$17,1)+Inputs!$B$44*MIN(Loan_Sample!E402,Inputs!$B$18)+Inputs!$B$45*Loan_Sample!C402</f>
        <v>-5.02202985732729</v>
      </c>
      <c r="P422" s="0" t="n">
        <f aca="false">MIN(1-Inputs!$B$13,MAX(Inputs!$B$13,1/(1+EXP(-(Inputs!$B$15*O422+Inputs!$B$16)))))</f>
        <v>0.00503178332516415</v>
      </c>
      <c r="Q422" s="0" t="n">
        <f aca="false">Inputs!$B$37+Inputs!$B$38*MAX(F422-Inputs!$C$38,0)+Inputs!$B$39*MAX(F422-Inputs!$C$39,0)+Inputs!$B$40*MAX(F422-Inputs!$C$40,0)+Inputs!$B$41*MAX(F422-Inputs!$C$41,0)+Inputs!$B$42*Inputs!$B$14+Inputs!$B$43*MIN(Loan_Sample!I402/Inputs!$B$17,1)+Inputs!$B$44*MIN(E422,Inputs!$B$18)+Inputs!$B$45*Loan_Sample!C402</f>
        <v>-5.02202985732729</v>
      </c>
      <c r="R422" s="0" t="n">
        <f aca="false">MIN(1-Inputs!$B$13,MAX(Inputs!$B$13,1/(1+EXP(-(Inputs!$B$15*Q422+Inputs!$B$16)))))</f>
        <v>0.00503178332516415</v>
      </c>
    </row>
    <row r="423" customFormat="false" ht="15" hidden="false" customHeight="false" outlineLevel="0" collapsed="false">
      <c r="A423" s="0" t="n">
        <f aca="false">Loan_Sample!A403</f>
        <v>11599</v>
      </c>
      <c r="B423" s="0" t="n">
        <f aca="false">Loan_Sample!U403</f>
        <v>112448.8</v>
      </c>
      <c r="C423" s="0" t="n">
        <f aca="false">Loan_Sample!K403+Inputs!$B$26</f>
        <v>9.23333358764648</v>
      </c>
      <c r="D423" s="0" t="n">
        <f aca="false">Loan_Sample!L403+Inputs!$B$26</f>
        <v>5.07179498672485</v>
      </c>
      <c r="E423" s="0" t="n">
        <f aca="false">Loan_Sample!E403/(1+Inputs!$B$25/100)</f>
        <v>48.7669258117676</v>
      </c>
      <c r="F423" s="0" t="n">
        <f aca="false">Loan_Sample!H403-Inputs!$B$24/100</f>
        <v>0.78766655921936</v>
      </c>
      <c r="G423" s="0" t="n">
        <f aca="false">IF(ISNUMBER(C423),INDEX(Scorecard!$D$54:$D$61,SUMPRODUCT(--(Scorecard!$G$54:$G$60&lt;C423))+1),Scorecard!$D$62)</f>
        <v>-0.541917179454542</v>
      </c>
      <c r="H423" s="0" t="n">
        <f aca="false">IF(ISNUMBER(D423),INDEX(Scorecard!$D$63:$D$68,SUMPRODUCT(--(Scorecard!$G$63:$G$67&lt;D423))+1),Scorecard!$D$69)</f>
        <v>0.322484508656054</v>
      </c>
      <c r="I423" s="0" t="n">
        <f aca="false">IF(ISNUMBER(E423),INDEX(Scorecard!$D$19:$D$26,SUMPRODUCT(--(Scorecard!$G$19:$G$25&lt;E423))+1),Scorecard!$D$27)</f>
        <v>0.57899015159425</v>
      </c>
      <c r="J423" s="0" t="n">
        <f aca="false">IF(ISNUMBER(F423),INDEX(Scorecard!$D$37:$D$44,SUMPRODUCT(--(Scorecard!$G$37:$G$43&lt;F423))+1),Scorecard!$D$45)</f>
        <v>-0.569454719285959</v>
      </c>
      <c r="K423" s="0" t="n">
        <f aca="false">Inputs!$B$10+Scorecard!$J$5*Loan_Sample!Y403+Scorecard!$J$6*Loan_Sample!Z403+Scorecard!$J$7*I423+Scorecard!$J$8*Loan_Sample!AB403+Scorecard!$J$9*J423+Scorecard!$J$10*Loan_Sample!AD403+Scorecard!$J$11*G423+Scorecard!$J$12*H423</f>
        <v>-3.52354465739405</v>
      </c>
      <c r="L423" s="0" t="n">
        <f aca="false">MIN(1-Inputs!$B$13,MAX(Inputs!$B$13,1/(1+EXP(-(Inputs!$B$11*K423+Inputs!$B$12)))))</f>
        <v>0.0278438092382486</v>
      </c>
      <c r="M423" s="0" t="n">
        <f aca="false">Loan_Sample!AH403*Inputs!$B$4*B423</f>
        <v>1095.85102769449</v>
      </c>
      <c r="N423" s="0" t="n">
        <f aca="false">L423*Inputs!$B$4*B423</f>
        <v>1095.85102769449</v>
      </c>
      <c r="O423" s="0" t="n">
        <f aca="false">Inputs!$B$37+Inputs!$B$38*MAX(Loan_Sample!H403-Inputs!$C$38,0)+Inputs!$B$39*MAX(Loan_Sample!H403-Inputs!$C$39,0)+Inputs!$B$40*MAX(Loan_Sample!H403-Inputs!$C$40,0)+Inputs!$B$41*MAX(Loan_Sample!H403-Inputs!$C$41,0)+Inputs!$B$42*Inputs!$B$14+Inputs!$B$43*MIN(Loan_Sample!I403/Inputs!$B$17,1)+Inputs!$B$44*MIN(Loan_Sample!E403,Inputs!$B$18)+Inputs!$B$45*Loan_Sample!C403</f>
        <v>-3.68912003937365</v>
      </c>
      <c r="P423" s="0" t="n">
        <f aca="false">MIN(1-Inputs!$B$13,MAX(Inputs!$B$13,1/(1+EXP(-(Inputs!$B$15*O423+Inputs!$B$16)))))</f>
        <v>0.0224955265604803</v>
      </c>
      <c r="Q423" s="0" t="n">
        <f aca="false">Inputs!$B$37+Inputs!$B$38*MAX(F423-Inputs!$C$38,0)+Inputs!$B$39*MAX(F423-Inputs!$C$39,0)+Inputs!$B$40*MAX(F423-Inputs!$C$40,0)+Inputs!$B$41*MAX(F423-Inputs!$C$41,0)+Inputs!$B$42*Inputs!$B$14+Inputs!$B$43*MIN(Loan_Sample!I403/Inputs!$B$17,1)+Inputs!$B$44*MIN(E423,Inputs!$B$18)+Inputs!$B$45*Loan_Sample!C403</f>
        <v>-3.68912003937365</v>
      </c>
      <c r="R423" s="0" t="n">
        <f aca="false">MIN(1-Inputs!$B$13,MAX(Inputs!$B$13,1/(1+EXP(-(Inputs!$B$15*Q423+Inputs!$B$16)))))</f>
        <v>0.0224955265604803</v>
      </c>
    </row>
    <row r="424" customFormat="false" ht="15" hidden="false" customHeight="false" outlineLevel="0" collapsed="false">
      <c r="A424" s="0" t="n">
        <f aca="false">Loan_Sample!A404</f>
        <v>11640</v>
      </c>
      <c r="B424" s="0" t="n">
        <f aca="false">Loan_Sample!U404</f>
        <v>286514.16</v>
      </c>
      <c r="C424" s="0" t="n">
        <f aca="false">Loan_Sample!K404+Inputs!$B$26</f>
        <v>4.42307710647583</v>
      </c>
      <c r="D424" s="0" t="n">
        <f aca="false">Loan_Sample!L404+Inputs!$B$26</f>
        <v>-0.276922702789307</v>
      </c>
      <c r="E424" s="0" t="n">
        <f aca="false">Loan_Sample!E404/(1+Inputs!$B$25/100)</f>
        <v>71.622428894043</v>
      </c>
      <c r="F424" s="0" t="n">
        <f aca="false">Loan_Sample!H404-Inputs!$B$24/100</f>
        <v>0.745666742324829</v>
      </c>
      <c r="G424" s="0" t="n">
        <f aca="false">IF(ISNUMBER(C424),INDEX(Scorecard!$D$54:$D$61,SUMPRODUCT(--(Scorecard!$G$54:$G$60&lt;C424))+1),Scorecard!$D$62)</f>
        <v>0.409483001259379</v>
      </c>
      <c r="H424" s="0" t="n">
        <f aca="false">IF(ISNUMBER(D424),INDEX(Scorecard!$D$63:$D$68,SUMPRODUCT(--(Scorecard!$G$63:$G$67&lt;D424))+1),Scorecard!$D$69)</f>
        <v>0.322484508656054</v>
      </c>
      <c r="I424" s="0" t="n">
        <f aca="false">IF(ISNUMBER(E424),INDEX(Scorecard!$D$19:$D$26,SUMPRODUCT(--(Scorecard!$G$19:$G$25&lt;E424))+1),Scorecard!$D$27)</f>
        <v>0.0530843085177338</v>
      </c>
      <c r="J424" s="0" t="n">
        <f aca="false">IF(ISNUMBER(F424),INDEX(Scorecard!$D$37:$D$44,SUMPRODUCT(--(Scorecard!$G$37:$G$43&lt;F424))+1),Scorecard!$D$45)</f>
        <v>-0.569454719285959</v>
      </c>
      <c r="K424" s="0" t="n">
        <f aca="false">Inputs!$B$10+Scorecard!$J$5*Loan_Sample!Y404+Scorecard!$J$6*Loan_Sample!Z404+Scorecard!$J$7*I424+Scorecard!$J$8*Loan_Sample!AB404+Scorecard!$J$9*J424+Scorecard!$J$10*Loan_Sample!AD404+Scorecard!$J$11*G424+Scorecard!$J$12*H424</f>
        <v>-2.3946300204829</v>
      </c>
      <c r="L424" s="0" t="n">
        <f aca="false">MIN(1-Inputs!$B$13,MAX(Inputs!$B$13,1/(1+EXP(-(Inputs!$B$11*K424+Inputs!$B$12)))))</f>
        <v>0.087118405962384</v>
      </c>
      <c r="M424" s="0" t="n">
        <f aca="false">Loan_Sample!AH404*Inputs!$B$4*B424</f>
        <v>8736.22991669801</v>
      </c>
      <c r="N424" s="0" t="n">
        <f aca="false">L424*Inputs!$B$4*B424</f>
        <v>8736.22991669801</v>
      </c>
      <c r="O424" s="0" t="n">
        <f aca="false">Inputs!$B$37+Inputs!$B$38*MAX(Loan_Sample!H404-Inputs!$C$38,0)+Inputs!$B$39*MAX(Loan_Sample!H404-Inputs!$C$39,0)+Inputs!$B$40*MAX(Loan_Sample!H404-Inputs!$C$40,0)+Inputs!$B$41*MAX(Loan_Sample!H404-Inputs!$C$41,0)+Inputs!$B$42*Inputs!$B$14+Inputs!$B$43*MIN(Loan_Sample!I404/Inputs!$B$17,1)+Inputs!$B$44*MIN(Loan_Sample!E404,Inputs!$B$18)+Inputs!$B$45*Loan_Sample!C404</f>
        <v>-4.258123153276</v>
      </c>
      <c r="P424" s="0" t="n">
        <f aca="false">MIN(1-Inputs!$B$13,MAX(Inputs!$B$13,1/(1+EXP(-(Inputs!$B$15*O424+Inputs!$B$16)))))</f>
        <v>0.0119084360594596</v>
      </c>
      <c r="Q424" s="0" t="n">
        <f aca="false">Inputs!$B$37+Inputs!$B$38*MAX(F424-Inputs!$C$38,0)+Inputs!$B$39*MAX(F424-Inputs!$C$39,0)+Inputs!$B$40*MAX(F424-Inputs!$C$40,0)+Inputs!$B$41*MAX(F424-Inputs!$C$41,0)+Inputs!$B$42*Inputs!$B$14+Inputs!$B$43*MIN(Loan_Sample!I404/Inputs!$B$17,1)+Inputs!$B$44*MIN(E424,Inputs!$B$18)+Inputs!$B$45*Loan_Sample!C404</f>
        <v>-4.258123153276</v>
      </c>
      <c r="R424" s="0" t="n">
        <f aca="false">MIN(1-Inputs!$B$13,MAX(Inputs!$B$13,1/(1+EXP(-(Inputs!$B$15*Q424+Inputs!$B$16)))))</f>
        <v>0.0119084360594596</v>
      </c>
    </row>
    <row r="425" customFormat="false" ht="15" hidden="false" customHeight="false" outlineLevel="0" collapsed="false">
      <c r="A425" s="0" t="n">
        <f aca="false">Loan_Sample!A405</f>
        <v>11695</v>
      </c>
      <c r="B425" s="0" t="n">
        <f aca="false">Loan_Sample!U405</f>
        <v>259159.58</v>
      </c>
      <c r="C425" s="0" t="n">
        <f aca="false">Loan_Sample!K405+Inputs!$B$26</f>
        <v>9.23333358764648</v>
      </c>
      <c r="D425" s="0" t="n">
        <f aca="false">Loan_Sample!L405+Inputs!$B$26</f>
        <v>5.07179498672485</v>
      </c>
      <c r="E425" s="0" t="n">
        <f aca="false">Loan_Sample!E405/(1+Inputs!$B$25/100)</f>
        <v>76.7286529541016</v>
      </c>
      <c r="F425" s="0" t="n">
        <f aca="false">Loan_Sample!H405-Inputs!$B$24/100</f>
        <v>0.619666576385498</v>
      </c>
      <c r="G425" s="0" t="n">
        <f aca="false">IF(ISNUMBER(C425),INDEX(Scorecard!$D$54:$D$61,SUMPRODUCT(--(Scorecard!$G$54:$G$60&lt;C425))+1),Scorecard!$D$62)</f>
        <v>-0.541917179454542</v>
      </c>
      <c r="H425" s="0" t="n">
        <f aca="false">IF(ISNUMBER(D425),INDEX(Scorecard!$D$63:$D$68,SUMPRODUCT(--(Scorecard!$G$63:$G$67&lt;D425))+1),Scorecard!$D$69)</f>
        <v>0.322484508656054</v>
      </c>
      <c r="I425" s="0" t="n">
        <f aca="false">IF(ISNUMBER(E425),INDEX(Scorecard!$D$19:$D$26,SUMPRODUCT(--(Scorecard!$G$19:$G$25&lt;E425))+1),Scorecard!$D$27)</f>
        <v>-0.0341578513653732</v>
      </c>
      <c r="J425" s="0" t="n">
        <f aca="false">IF(ISNUMBER(F425),INDEX(Scorecard!$D$37:$D$44,SUMPRODUCT(--(Scorecard!$G$37:$G$43&lt;F425))+1),Scorecard!$D$45)</f>
        <v>-0.271229676926091</v>
      </c>
      <c r="K425" s="0" t="n">
        <f aca="false">Inputs!$B$10+Scorecard!$J$5*Loan_Sample!Y405+Scorecard!$J$6*Loan_Sample!Z405+Scorecard!$J$7*I425+Scorecard!$J$8*Loan_Sample!AB405+Scorecard!$J$9*J425+Scorecard!$J$10*Loan_Sample!AD405+Scorecard!$J$11*G425+Scorecard!$J$12*H425</f>
        <v>-3.79880160737041</v>
      </c>
      <c r="L425" s="0" t="n">
        <f aca="false">MIN(1-Inputs!$B$13,MAX(Inputs!$B$13,1/(1+EXP(-(Inputs!$B$11*K425+Inputs!$B$12)))))</f>
        <v>0.0209106347781273</v>
      </c>
      <c r="M425" s="0" t="n">
        <f aca="false">Loan_Sample!AH405*Inputs!$B$4*B425</f>
        <v>1896.7169643215</v>
      </c>
      <c r="N425" s="0" t="n">
        <f aca="false">L425*Inputs!$B$4*B425</f>
        <v>1896.7169643215</v>
      </c>
      <c r="O425" s="0" t="n">
        <f aca="false">Inputs!$B$37+Inputs!$B$38*MAX(Loan_Sample!H405-Inputs!$C$38,0)+Inputs!$B$39*MAX(Loan_Sample!H405-Inputs!$C$39,0)+Inputs!$B$40*MAX(Loan_Sample!H405-Inputs!$C$40,0)+Inputs!$B$41*MAX(Loan_Sample!H405-Inputs!$C$41,0)+Inputs!$B$42*Inputs!$B$14+Inputs!$B$43*MIN(Loan_Sample!I405/Inputs!$B$17,1)+Inputs!$B$44*MIN(Loan_Sample!E405,Inputs!$B$18)+Inputs!$B$45*Loan_Sample!C405</f>
        <v>-4.36803446449252</v>
      </c>
      <c r="P425" s="0" t="n">
        <f aca="false">MIN(1-Inputs!$B$13,MAX(Inputs!$B$13,1/(1+EXP(-(Inputs!$B$15*O425+Inputs!$B$16)))))</f>
        <v>0.0105244354980185</v>
      </c>
      <c r="Q425" s="0" t="n">
        <f aca="false">Inputs!$B$37+Inputs!$B$38*MAX(F425-Inputs!$C$38,0)+Inputs!$B$39*MAX(F425-Inputs!$C$39,0)+Inputs!$B$40*MAX(F425-Inputs!$C$40,0)+Inputs!$B$41*MAX(F425-Inputs!$C$41,0)+Inputs!$B$42*Inputs!$B$14+Inputs!$B$43*MIN(Loan_Sample!I405/Inputs!$B$17,1)+Inputs!$B$44*MIN(E425,Inputs!$B$18)+Inputs!$B$45*Loan_Sample!C405</f>
        <v>-4.36803446449252</v>
      </c>
      <c r="R425" s="0" t="n">
        <f aca="false">MIN(1-Inputs!$B$13,MAX(Inputs!$B$13,1/(1+EXP(-(Inputs!$B$15*Q425+Inputs!$B$16)))))</f>
        <v>0.0105244354980185</v>
      </c>
    </row>
    <row r="426" customFormat="false" ht="15" hidden="false" customHeight="false" outlineLevel="0" collapsed="false">
      <c r="A426" s="0" t="n">
        <f aca="false">Loan_Sample!A406</f>
        <v>11744</v>
      </c>
      <c r="B426" s="0" t="n">
        <f aca="false">Loan_Sample!U406</f>
        <v>423826.2</v>
      </c>
      <c r="C426" s="0" t="n">
        <f aca="false">Loan_Sample!K406+Inputs!$B$26</f>
        <v>4.30833339691162</v>
      </c>
      <c r="D426" s="0" t="n">
        <f aca="false">Loan_Sample!L406+Inputs!$B$26</f>
        <v>-1.125</v>
      </c>
      <c r="E426" s="0" t="n">
        <f aca="false">Loan_Sample!E406/(1+Inputs!$B$25/100)</f>
        <v>74.0990371704102</v>
      </c>
      <c r="F426" s="0" t="n">
        <f aca="false">Loan_Sample!H406-Inputs!$B$24/100</f>
        <v>-2.22333312034607</v>
      </c>
      <c r="G426" s="0" t="n">
        <f aca="false">IF(ISNUMBER(C426),INDEX(Scorecard!$D$54:$D$61,SUMPRODUCT(--(Scorecard!$G$54:$G$60&lt;C426))+1),Scorecard!$D$62)</f>
        <v>0.489050497890326</v>
      </c>
      <c r="H426" s="0" t="n">
        <f aca="false">IF(ISNUMBER(D426),INDEX(Scorecard!$D$63:$D$68,SUMPRODUCT(--(Scorecard!$G$63:$G$67&lt;D426))+1),Scorecard!$D$69)</f>
        <v>-0.340582194386522</v>
      </c>
      <c r="I426" s="0" t="n">
        <f aca="false">IF(ISNUMBER(E426),INDEX(Scorecard!$D$19:$D$26,SUMPRODUCT(--(Scorecard!$G$19:$G$25&lt;E426))+1),Scorecard!$D$27)</f>
        <v>-0.0341578513653732</v>
      </c>
      <c r="J426" s="0" t="n">
        <f aca="false">IF(ISNUMBER(F426),INDEX(Scorecard!$D$37:$D$44,SUMPRODUCT(--(Scorecard!$G$37:$G$43&lt;F426))+1),Scorecard!$D$45)</f>
        <v>1.35057635045042</v>
      </c>
      <c r="K426" s="0" t="n">
        <f aca="false">Inputs!$B$10+Scorecard!$J$5*Loan_Sample!Y406+Scorecard!$J$6*Loan_Sample!Z406+Scorecard!$J$7*I426+Scorecard!$J$8*Loan_Sample!AB406+Scorecard!$J$9*J426+Scorecard!$J$10*Loan_Sample!AD406+Scorecard!$J$11*G426+Scorecard!$J$12*H426</f>
        <v>-4.57509833728346</v>
      </c>
      <c r="L426" s="0" t="n">
        <f aca="false">MIN(1-Inputs!$B$13,MAX(Inputs!$B$13,1/(1+EXP(-(Inputs!$B$11*K426+Inputs!$B$12)))))</f>
        <v>0.00924854963959648</v>
      </c>
      <c r="M426" s="0" t="n">
        <f aca="false">Loan_Sample!AH406*Inputs!$B$4*B426</f>
        <v>1371.92217724154</v>
      </c>
      <c r="N426" s="0" t="n">
        <f aca="false">L426*Inputs!$B$4*B426</f>
        <v>1371.92217724154</v>
      </c>
      <c r="O426" s="0" t="n">
        <f aca="false">Inputs!$B$37+Inputs!$B$38*MAX(Loan_Sample!H406-Inputs!$C$38,0)+Inputs!$B$39*MAX(Loan_Sample!H406-Inputs!$C$39,0)+Inputs!$B$40*MAX(Loan_Sample!H406-Inputs!$C$40,0)+Inputs!$B$41*MAX(Loan_Sample!H406-Inputs!$C$41,0)+Inputs!$B$42*Inputs!$B$14+Inputs!$B$43*MIN(Loan_Sample!I406/Inputs!$B$17,1)+Inputs!$B$44*MIN(Loan_Sample!E406,Inputs!$B$18)+Inputs!$B$45*Loan_Sample!C406</f>
        <v>-5.77020786958279</v>
      </c>
      <c r="P426" s="0" t="n">
        <f aca="false">MIN(1-Inputs!$B$13,MAX(Inputs!$B$13,1/(1+EXP(-(Inputs!$B$15*O426+Inputs!$B$16)))))</f>
        <v>0.00215573817753469</v>
      </c>
      <c r="Q426" s="0" t="n">
        <f aca="false">Inputs!$B$37+Inputs!$B$38*MAX(F426-Inputs!$C$38,0)+Inputs!$B$39*MAX(F426-Inputs!$C$39,0)+Inputs!$B$40*MAX(F426-Inputs!$C$40,0)+Inputs!$B$41*MAX(F426-Inputs!$C$41,0)+Inputs!$B$42*Inputs!$B$14+Inputs!$B$43*MIN(Loan_Sample!I406/Inputs!$B$17,1)+Inputs!$B$44*MIN(E426,Inputs!$B$18)+Inputs!$B$45*Loan_Sample!C406</f>
        <v>-5.77020786958279</v>
      </c>
      <c r="R426" s="0" t="n">
        <f aca="false">MIN(1-Inputs!$B$13,MAX(Inputs!$B$13,1/(1+EXP(-(Inputs!$B$15*Q426+Inputs!$B$16)))))</f>
        <v>0.00215573817753469</v>
      </c>
    </row>
    <row r="427" customFormat="false" ht="15" hidden="false" customHeight="false" outlineLevel="0" collapsed="false">
      <c r="A427" s="0" t="n">
        <f aca="false">Loan_Sample!A407</f>
        <v>11780</v>
      </c>
      <c r="B427" s="0" t="n">
        <f aca="false">Loan_Sample!U407</f>
        <v>297036.38</v>
      </c>
      <c r="C427" s="0" t="n">
        <f aca="false">Loan_Sample!K407+Inputs!$B$26</f>
        <v>3.62307691574097</v>
      </c>
      <c r="D427" s="0" t="n">
        <f aca="false">Loan_Sample!L407+Inputs!$B$26</f>
        <v>-0.276923179626465</v>
      </c>
      <c r="E427" s="0" t="n">
        <f aca="false">Loan_Sample!E407/(1+Inputs!$B$25/100)</f>
        <v>90.2368469238281</v>
      </c>
      <c r="F427" s="0" t="n">
        <f aca="false">Loan_Sample!H407-Inputs!$B$24/100</f>
        <v>0.596666574478149</v>
      </c>
      <c r="G427" s="0" t="n">
        <f aca="false">IF(ISNUMBER(C427),INDEX(Scorecard!$D$54:$D$61,SUMPRODUCT(--(Scorecard!$G$54:$G$60&lt;C427))+1),Scorecard!$D$62)</f>
        <v>0.489050497890326</v>
      </c>
      <c r="H427" s="0" t="n">
        <f aca="false">IF(ISNUMBER(D427),INDEX(Scorecard!$D$63:$D$68,SUMPRODUCT(--(Scorecard!$G$63:$G$67&lt;D427))+1),Scorecard!$D$69)</f>
        <v>0.322484508656054</v>
      </c>
      <c r="I427" s="0" t="n">
        <f aca="false">IF(ISNUMBER(E427),INDEX(Scorecard!$D$19:$D$26,SUMPRODUCT(--(Scorecard!$G$19:$G$25&lt;E427))+1),Scorecard!$D$27)</f>
        <v>-0.820992370602782</v>
      </c>
      <c r="J427" s="0" t="n">
        <f aca="false">IF(ISNUMBER(F427),INDEX(Scorecard!$D$37:$D$44,SUMPRODUCT(--(Scorecard!$G$37:$G$43&lt;F427))+1),Scorecard!$D$45)</f>
        <v>-0.271229676926091</v>
      </c>
      <c r="K427" s="0" t="n">
        <f aca="false">Inputs!$B$10+Scorecard!$J$5*Loan_Sample!Y407+Scorecard!$J$6*Loan_Sample!Z407+Scorecard!$J$7*I427+Scorecard!$J$8*Loan_Sample!AB407+Scorecard!$J$9*J427+Scorecard!$J$10*Loan_Sample!AD407+Scorecard!$J$11*G427+Scorecard!$J$12*H427</f>
        <v>-3.05993442060946</v>
      </c>
      <c r="L427" s="0" t="n">
        <f aca="false">MIN(1-Inputs!$B$13,MAX(Inputs!$B$13,1/(1+EXP(-(Inputs!$B$11*K427+Inputs!$B$12)))))</f>
        <v>0.044846014719267</v>
      </c>
      <c r="M427" s="0" t="n">
        <f aca="false">Loan_Sample!AH407*Inputs!$B$4*B427</f>
        <v>4662.31425437323</v>
      </c>
      <c r="N427" s="0" t="n">
        <f aca="false">L427*Inputs!$B$4*B427</f>
        <v>4662.31425437323</v>
      </c>
      <c r="O427" s="0" t="n">
        <f aca="false">Inputs!$B$37+Inputs!$B$38*MAX(Loan_Sample!H407-Inputs!$C$38,0)+Inputs!$B$39*MAX(Loan_Sample!H407-Inputs!$C$39,0)+Inputs!$B$40*MAX(Loan_Sample!H407-Inputs!$C$40,0)+Inputs!$B$41*MAX(Loan_Sample!H407-Inputs!$C$41,0)+Inputs!$B$42*Inputs!$B$14+Inputs!$B$43*MIN(Loan_Sample!I407/Inputs!$B$17,1)+Inputs!$B$44*MIN(Loan_Sample!E407,Inputs!$B$18)+Inputs!$B$45*Loan_Sample!C407</f>
        <v>-4.54961642983239</v>
      </c>
      <c r="P427" s="0" t="n">
        <f aca="false">MIN(1-Inputs!$B$13,MAX(Inputs!$B$13,1/(1+EXP(-(Inputs!$B$15*O427+Inputs!$B$16)))))</f>
        <v>0.00857835762353297</v>
      </c>
      <c r="Q427" s="0" t="n">
        <f aca="false">Inputs!$B$37+Inputs!$B$38*MAX(F427-Inputs!$C$38,0)+Inputs!$B$39*MAX(F427-Inputs!$C$39,0)+Inputs!$B$40*MAX(F427-Inputs!$C$40,0)+Inputs!$B$41*MAX(F427-Inputs!$C$41,0)+Inputs!$B$42*Inputs!$B$14+Inputs!$B$43*MIN(Loan_Sample!I407/Inputs!$B$17,1)+Inputs!$B$44*MIN(E427,Inputs!$B$18)+Inputs!$B$45*Loan_Sample!C407</f>
        <v>-4.54961642983239</v>
      </c>
      <c r="R427" s="0" t="n">
        <f aca="false">MIN(1-Inputs!$B$13,MAX(Inputs!$B$13,1/(1+EXP(-(Inputs!$B$15*Q427+Inputs!$B$16)))))</f>
        <v>0.00857835762353297</v>
      </c>
    </row>
    <row r="428" customFormat="false" ht="15" hidden="false" customHeight="false" outlineLevel="0" collapsed="false">
      <c r="A428" s="0" t="n">
        <f aca="false">Loan_Sample!A408</f>
        <v>11785</v>
      </c>
      <c r="B428" s="0" t="n">
        <f aca="false">Loan_Sample!U408</f>
        <v>192664.8</v>
      </c>
      <c r="C428" s="0" t="n">
        <f aca="false">Loan_Sample!K408+Inputs!$B$26</f>
        <v>4.30000019073486</v>
      </c>
      <c r="D428" s="0" t="n">
        <f aca="false">Loan_Sample!L408+Inputs!$B$26</f>
        <v>-0.208333015441895</v>
      </c>
      <c r="E428" s="0" t="n">
        <f aca="false">Loan_Sample!E408/(1+Inputs!$B$25/100)</f>
        <v>83.8298797607422</v>
      </c>
      <c r="F428" s="0" t="n">
        <f aca="false">Loan_Sample!H408-Inputs!$B$24/100</f>
        <v>-3.15733313560486</v>
      </c>
      <c r="G428" s="0" t="n">
        <f aca="false">IF(ISNUMBER(C428),INDEX(Scorecard!$D$54:$D$61,SUMPRODUCT(--(Scorecard!$G$54:$G$60&lt;C428))+1),Scorecard!$D$62)</f>
        <v>0.489050497890326</v>
      </c>
      <c r="H428" s="0" t="n">
        <f aca="false">IF(ISNUMBER(D428),INDEX(Scorecard!$D$63:$D$68,SUMPRODUCT(--(Scorecard!$G$63:$G$67&lt;D428))+1),Scorecard!$D$69)</f>
        <v>0.322484508656054</v>
      </c>
      <c r="I428" s="0" t="n">
        <f aca="false">IF(ISNUMBER(E428),INDEX(Scorecard!$D$19:$D$26,SUMPRODUCT(--(Scorecard!$G$19:$G$25&lt;E428))+1),Scorecard!$D$27)</f>
        <v>-0.219855970853228</v>
      </c>
      <c r="J428" s="0" t="n">
        <f aca="false">IF(ISNUMBER(F428),INDEX(Scorecard!$D$37:$D$44,SUMPRODUCT(--(Scorecard!$G$37:$G$43&lt;F428))+1),Scorecard!$D$45)</f>
        <v>1.35057635045042</v>
      </c>
      <c r="K428" s="0" t="n">
        <f aca="false">Inputs!$B$10+Scorecard!$J$5*Loan_Sample!Y408+Scorecard!$J$6*Loan_Sample!Z408+Scorecard!$J$7*I428+Scorecard!$J$8*Loan_Sample!AB408+Scorecard!$J$9*J428+Scorecard!$J$10*Loan_Sample!AD408+Scorecard!$J$11*G428+Scorecard!$J$12*H428</f>
        <v>-3.98005671937286</v>
      </c>
      <c r="L428" s="0" t="n">
        <f aca="false">MIN(1-Inputs!$B$13,MAX(Inputs!$B$13,1/(1+EXP(-(Inputs!$B$11*K428+Inputs!$B$12)))))</f>
        <v>0.0172998492378173</v>
      </c>
      <c r="M428" s="0" t="n">
        <f aca="false">Loan_Sample!AH408*Inputs!$B$4*B428</f>
        <v>1166.57519770198</v>
      </c>
      <c r="N428" s="0" t="n">
        <f aca="false">L428*Inputs!$B$4*B428</f>
        <v>1166.57519770198</v>
      </c>
      <c r="O428" s="0" t="n">
        <f aca="false">Inputs!$B$37+Inputs!$B$38*MAX(Loan_Sample!H408-Inputs!$C$38,0)+Inputs!$B$39*MAX(Loan_Sample!H408-Inputs!$C$39,0)+Inputs!$B$40*MAX(Loan_Sample!H408-Inputs!$C$40,0)+Inputs!$B$41*MAX(Loan_Sample!H408-Inputs!$C$41,0)+Inputs!$B$42*Inputs!$B$14+Inputs!$B$43*MIN(Loan_Sample!I408/Inputs!$B$17,1)+Inputs!$B$44*MIN(Loan_Sample!E408,Inputs!$B$18)+Inputs!$B$45*Loan_Sample!C408</f>
        <v>-5.86477806856556</v>
      </c>
      <c r="P428" s="0" t="n">
        <f aca="false">MIN(1-Inputs!$B$13,MAX(Inputs!$B$13,1/(1+EXP(-(Inputs!$B$15*O428+Inputs!$B$16)))))</f>
        <v>0.00193642928231461</v>
      </c>
      <c r="Q428" s="0" t="n">
        <f aca="false">Inputs!$B$37+Inputs!$B$38*MAX(F428-Inputs!$C$38,0)+Inputs!$B$39*MAX(F428-Inputs!$C$39,0)+Inputs!$B$40*MAX(F428-Inputs!$C$40,0)+Inputs!$B$41*MAX(F428-Inputs!$C$41,0)+Inputs!$B$42*Inputs!$B$14+Inputs!$B$43*MIN(Loan_Sample!I408/Inputs!$B$17,1)+Inputs!$B$44*MIN(E428,Inputs!$B$18)+Inputs!$B$45*Loan_Sample!C408</f>
        <v>-5.86477806856556</v>
      </c>
      <c r="R428" s="0" t="n">
        <f aca="false">MIN(1-Inputs!$B$13,MAX(Inputs!$B$13,1/(1+EXP(-(Inputs!$B$15*Q428+Inputs!$B$16)))))</f>
        <v>0.00193642928231461</v>
      </c>
    </row>
    <row r="429" customFormat="false" ht="15" hidden="false" customHeight="false" outlineLevel="0" collapsed="false">
      <c r="A429" s="0" t="n">
        <f aca="false">Loan_Sample!A409</f>
        <v>11818</v>
      </c>
      <c r="B429" s="0" t="n">
        <f aca="false">Loan_Sample!U409</f>
        <v>377502.78</v>
      </c>
      <c r="C429" s="0" t="n">
        <f aca="false">Loan_Sample!K409+Inputs!$B$26</f>
        <v>5.65833330154419</v>
      </c>
      <c r="D429" s="0" t="n">
        <f aca="false">Loan_Sample!L409+Inputs!$B$26</f>
        <v>-1.875</v>
      </c>
      <c r="E429" s="0" t="n">
        <f aca="false">Loan_Sample!E409/(1+Inputs!$B$25/100)</f>
        <v>79.9340667724609</v>
      </c>
      <c r="F429" s="0" t="n">
        <f aca="false">Loan_Sample!H409-Inputs!$B$24/100</f>
        <v>-0.479666709899902</v>
      </c>
      <c r="G429" s="0" t="n">
        <f aca="false">IF(ISNUMBER(C429),INDEX(Scorecard!$D$54:$D$61,SUMPRODUCT(--(Scorecard!$G$54:$G$60&lt;C429))+1),Scorecard!$D$62)</f>
        <v>0.0151758992857273</v>
      </c>
      <c r="H429" s="0" t="n">
        <f aca="false">IF(ISNUMBER(D429),INDEX(Scorecard!$D$63:$D$68,SUMPRODUCT(--(Scorecard!$G$63:$G$67&lt;D429))+1),Scorecard!$D$69)</f>
        <v>-0.340582194386522</v>
      </c>
      <c r="I429" s="0" t="n">
        <f aca="false">IF(ISNUMBER(E429),INDEX(Scorecard!$D$19:$D$26,SUMPRODUCT(--(Scorecard!$G$19:$G$25&lt;E429))+1),Scorecard!$D$27)</f>
        <v>-0.0341578513653732</v>
      </c>
      <c r="J429" s="0" t="n">
        <f aca="false">IF(ISNUMBER(F429),INDEX(Scorecard!$D$37:$D$44,SUMPRODUCT(--(Scorecard!$G$37:$G$43&lt;F429))+1),Scorecard!$D$45)</f>
        <v>0.769716833645565</v>
      </c>
      <c r="K429" s="0" t="n">
        <f aca="false">Inputs!$B$10+Scorecard!$J$5*Loan_Sample!Y409+Scorecard!$J$6*Loan_Sample!Z409+Scorecard!$J$7*I429+Scorecard!$J$8*Loan_Sample!AB409+Scorecard!$J$9*J429+Scorecard!$J$10*Loan_Sample!AD409+Scorecard!$J$11*G429+Scorecard!$J$12*H429</f>
        <v>-3.85892876811825</v>
      </c>
      <c r="L429" s="0" t="n">
        <f aca="false">MIN(1-Inputs!$B$13,MAX(Inputs!$B$13,1/(1+EXP(-(Inputs!$B$11*K429+Inputs!$B$12)))))</f>
        <v>0.019637751833008</v>
      </c>
      <c r="M429" s="0" t="n">
        <f aca="false">Loan_Sample!AH409*Inputs!$B$4*B429</f>
        <v>2594.65706846871</v>
      </c>
      <c r="N429" s="0" t="n">
        <f aca="false">L429*Inputs!$B$4*B429</f>
        <v>2594.65706846871</v>
      </c>
      <c r="O429" s="0" t="n">
        <f aca="false">Inputs!$B$37+Inputs!$B$38*MAX(Loan_Sample!H409-Inputs!$C$38,0)+Inputs!$B$39*MAX(Loan_Sample!H409-Inputs!$C$39,0)+Inputs!$B$40*MAX(Loan_Sample!H409-Inputs!$C$40,0)+Inputs!$B$41*MAX(Loan_Sample!H409-Inputs!$C$41,0)+Inputs!$B$42*Inputs!$B$14+Inputs!$B$43*MIN(Loan_Sample!I409/Inputs!$B$17,1)+Inputs!$B$44*MIN(Loan_Sample!E409,Inputs!$B$18)+Inputs!$B$45*Loan_Sample!C409</f>
        <v>-6.17740435450437</v>
      </c>
      <c r="P429" s="0" t="n">
        <f aca="false">MIN(1-Inputs!$B$13,MAX(Inputs!$B$13,1/(1+EXP(-(Inputs!$B$15*O429+Inputs!$B$16)))))</f>
        <v>0.00135802569918199</v>
      </c>
      <c r="Q429" s="0" t="n">
        <f aca="false">Inputs!$B$37+Inputs!$B$38*MAX(F429-Inputs!$C$38,0)+Inputs!$B$39*MAX(F429-Inputs!$C$39,0)+Inputs!$B$40*MAX(F429-Inputs!$C$40,0)+Inputs!$B$41*MAX(F429-Inputs!$C$41,0)+Inputs!$B$42*Inputs!$B$14+Inputs!$B$43*MIN(Loan_Sample!I409/Inputs!$B$17,1)+Inputs!$B$44*MIN(E429,Inputs!$B$18)+Inputs!$B$45*Loan_Sample!C409</f>
        <v>-6.17740435450437</v>
      </c>
      <c r="R429" s="0" t="n">
        <f aca="false">MIN(1-Inputs!$B$13,MAX(Inputs!$B$13,1/(1+EXP(-(Inputs!$B$15*Q429+Inputs!$B$16)))))</f>
        <v>0.00135802569918199</v>
      </c>
    </row>
    <row r="430" customFormat="false" ht="15" hidden="false" customHeight="false" outlineLevel="0" collapsed="false">
      <c r="A430" s="0" t="n">
        <f aca="false">Loan_Sample!A410</f>
        <v>11831</v>
      </c>
      <c r="B430" s="0" t="n">
        <f aca="false">Loan_Sample!U410</f>
        <v>278676.75</v>
      </c>
      <c r="C430" s="0" t="n">
        <f aca="false">Loan_Sample!K410+Inputs!$B$26</f>
        <v>4.60833311080933</v>
      </c>
      <c r="D430" s="0" t="n">
        <f aca="false">Loan_Sample!L410+Inputs!$B$26</f>
        <v>-1.125</v>
      </c>
      <c r="E430" s="0" t="n">
        <f aca="false">Loan_Sample!E410/(1+Inputs!$B$25/100)</f>
        <v>73.4328918457031</v>
      </c>
      <c r="F430" s="0" t="n">
        <f aca="false">Loan_Sample!H410-Inputs!$B$24/100</f>
        <v>-2.46133303642273</v>
      </c>
      <c r="G430" s="0" t="n">
        <f aca="false">IF(ISNUMBER(C430),INDEX(Scorecard!$D$54:$D$61,SUMPRODUCT(--(Scorecard!$G$54:$G$60&lt;C430))+1),Scorecard!$D$62)</f>
        <v>0.409483001259379</v>
      </c>
      <c r="H430" s="0" t="n">
        <f aca="false">IF(ISNUMBER(D430),INDEX(Scorecard!$D$63:$D$68,SUMPRODUCT(--(Scorecard!$G$63:$G$67&lt;D430))+1),Scorecard!$D$69)</f>
        <v>-0.340582194386522</v>
      </c>
      <c r="I430" s="0" t="n">
        <f aca="false">IF(ISNUMBER(E430),INDEX(Scorecard!$D$19:$D$26,SUMPRODUCT(--(Scorecard!$G$19:$G$25&lt;E430))+1),Scorecard!$D$27)</f>
        <v>-0.0341578513653732</v>
      </c>
      <c r="J430" s="0" t="n">
        <f aca="false">IF(ISNUMBER(F430),INDEX(Scorecard!$D$37:$D$44,SUMPRODUCT(--(Scorecard!$G$37:$G$43&lt;F430))+1),Scorecard!$D$45)</f>
        <v>1.35057635045042</v>
      </c>
      <c r="K430" s="0" t="n">
        <f aca="false">Inputs!$B$10+Scorecard!$J$5*Loan_Sample!Y410+Scorecard!$J$6*Loan_Sample!Z410+Scorecard!$J$7*I430+Scorecard!$J$8*Loan_Sample!AB410+Scorecard!$J$9*J430+Scorecard!$J$10*Loan_Sample!AD410+Scorecard!$J$11*G430+Scorecard!$J$12*H430</f>
        <v>-4.89809256290389</v>
      </c>
      <c r="L430" s="0" t="n">
        <f aca="false">MIN(1-Inputs!$B$13,MAX(Inputs!$B$13,1/(1+EXP(-(Inputs!$B$11*K430+Inputs!$B$12)))))</f>
        <v>0.00657195531256999</v>
      </c>
      <c r="M430" s="0" t="n">
        <f aca="false">Loan_Sample!AH410*Inputs!$B$4*B430</f>
        <v>641.007901678284</v>
      </c>
      <c r="N430" s="0" t="n">
        <f aca="false">L430*Inputs!$B$4*B430</f>
        <v>641.007901678284</v>
      </c>
      <c r="O430" s="0" t="n">
        <f aca="false">Inputs!$B$37+Inputs!$B$38*MAX(Loan_Sample!H410-Inputs!$C$38,0)+Inputs!$B$39*MAX(Loan_Sample!H410-Inputs!$C$39,0)+Inputs!$B$40*MAX(Loan_Sample!H410-Inputs!$C$40,0)+Inputs!$B$41*MAX(Loan_Sample!H410-Inputs!$C$41,0)+Inputs!$B$42*Inputs!$B$14+Inputs!$B$43*MIN(Loan_Sample!I410/Inputs!$B$17,1)+Inputs!$B$44*MIN(Loan_Sample!E410,Inputs!$B$18)+Inputs!$B$45*Loan_Sample!C410</f>
        <v>-5.96583217561883</v>
      </c>
      <c r="P430" s="0" t="n">
        <f aca="false">MIN(1-Inputs!$B$13,MAX(Inputs!$B$13,1/(1+EXP(-(Inputs!$B$15*O430+Inputs!$B$16)))))</f>
        <v>0.00172664067276981</v>
      </c>
      <c r="Q430" s="0" t="n">
        <f aca="false">Inputs!$B$37+Inputs!$B$38*MAX(F430-Inputs!$C$38,0)+Inputs!$B$39*MAX(F430-Inputs!$C$39,0)+Inputs!$B$40*MAX(F430-Inputs!$C$40,0)+Inputs!$B$41*MAX(F430-Inputs!$C$41,0)+Inputs!$B$42*Inputs!$B$14+Inputs!$B$43*MIN(Loan_Sample!I410/Inputs!$B$17,1)+Inputs!$B$44*MIN(E430,Inputs!$B$18)+Inputs!$B$45*Loan_Sample!C410</f>
        <v>-5.96583217561883</v>
      </c>
      <c r="R430" s="0" t="n">
        <f aca="false">MIN(1-Inputs!$B$13,MAX(Inputs!$B$13,1/(1+EXP(-(Inputs!$B$15*Q430+Inputs!$B$16)))))</f>
        <v>0.00172664067276981</v>
      </c>
    </row>
    <row r="431" customFormat="false" ht="15" hidden="false" customHeight="false" outlineLevel="0" collapsed="false">
      <c r="A431" s="0" t="n">
        <f aca="false">Loan_Sample!A411</f>
        <v>11856</v>
      </c>
      <c r="B431" s="0" t="n">
        <f aca="false">Loan_Sample!U411</f>
        <v>522054.12</v>
      </c>
      <c r="C431" s="0" t="n">
        <f aca="false">Loan_Sample!K411+Inputs!$B$26</f>
        <v>9.3333330154419</v>
      </c>
      <c r="D431" s="0" t="n">
        <f aca="false">Loan_Sample!L411+Inputs!$B$26</f>
        <v>5.0717945098877</v>
      </c>
      <c r="E431" s="0" t="n">
        <f aca="false">Loan_Sample!E411/(1+Inputs!$B$25/100)</f>
        <v>75.9498825073242</v>
      </c>
      <c r="F431" s="0" t="n">
        <f aca="false">Loan_Sample!H411-Inputs!$B$24/100</f>
        <v>1.07166647911072</v>
      </c>
      <c r="G431" s="0" t="n">
        <f aca="false">IF(ISNUMBER(C431),INDEX(Scorecard!$D$54:$D$61,SUMPRODUCT(--(Scorecard!$G$54:$G$60&lt;C431))+1),Scorecard!$D$62)</f>
        <v>-0.541917179454542</v>
      </c>
      <c r="H431" s="0" t="n">
        <f aca="false">IF(ISNUMBER(D431),INDEX(Scorecard!$D$63:$D$68,SUMPRODUCT(--(Scorecard!$G$63:$G$67&lt;D431))+1),Scorecard!$D$69)</f>
        <v>0.322484508656054</v>
      </c>
      <c r="I431" s="0" t="n">
        <f aca="false">IF(ISNUMBER(E431),INDEX(Scorecard!$D$19:$D$26,SUMPRODUCT(--(Scorecard!$G$19:$G$25&lt;E431))+1),Scorecard!$D$27)</f>
        <v>-0.0341578513653732</v>
      </c>
      <c r="J431" s="0" t="n">
        <f aca="false">IF(ISNUMBER(F431),INDEX(Scorecard!$D$37:$D$44,SUMPRODUCT(--(Scorecard!$G$37:$G$43&lt;F431))+1),Scorecard!$D$45)</f>
        <v>-0.975503570149195</v>
      </c>
      <c r="K431" s="0" t="n">
        <f aca="false">Inputs!$B$10+Scorecard!$J$5*Loan_Sample!Y411+Scorecard!$J$6*Loan_Sample!Z411+Scorecard!$J$7*I431+Scorecard!$J$8*Loan_Sample!AB411+Scorecard!$J$9*J431+Scorecard!$J$10*Loan_Sample!AD411+Scorecard!$J$11*G431+Scorecard!$J$12*H431</f>
        <v>-2.12980037769357</v>
      </c>
      <c r="L431" s="0" t="n">
        <f aca="false">MIN(1-Inputs!$B$13,MAX(Inputs!$B$13,1/(1+EXP(-(Inputs!$B$11*K431+Inputs!$B$12)))))</f>
        <v>0.112346299562104</v>
      </c>
      <c r="M431" s="0" t="n">
        <f aca="false">Loan_Sample!AH411*Inputs!$B$4*B431</f>
        <v>20527.7969936027</v>
      </c>
      <c r="N431" s="0" t="n">
        <f aca="false">L431*Inputs!$B$4*B431</f>
        <v>20527.7969936027</v>
      </c>
      <c r="O431" s="0" t="n">
        <f aca="false">Inputs!$B$37+Inputs!$B$38*MAX(Loan_Sample!H411-Inputs!$C$38,0)+Inputs!$B$39*MAX(Loan_Sample!H411-Inputs!$C$39,0)+Inputs!$B$40*MAX(Loan_Sample!H411-Inputs!$C$40,0)+Inputs!$B$41*MAX(Loan_Sample!H411-Inputs!$C$41,0)+Inputs!$B$42*Inputs!$B$14+Inputs!$B$43*MIN(Loan_Sample!I411/Inputs!$B$17,1)+Inputs!$B$44*MIN(Loan_Sample!E411,Inputs!$B$18)+Inputs!$B$45*Loan_Sample!C411</f>
        <v>-3.83100913676813</v>
      </c>
      <c r="P431" s="0" t="n">
        <f aca="false">MIN(1-Inputs!$B$13,MAX(Inputs!$B$13,1/(1+EXP(-(Inputs!$B$15*O431+Inputs!$B$16)))))</f>
        <v>0.019208901137625</v>
      </c>
      <c r="Q431" s="0" t="n">
        <f aca="false">Inputs!$B$37+Inputs!$B$38*MAX(F431-Inputs!$C$38,0)+Inputs!$B$39*MAX(F431-Inputs!$C$39,0)+Inputs!$B$40*MAX(F431-Inputs!$C$40,0)+Inputs!$B$41*MAX(F431-Inputs!$C$41,0)+Inputs!$B$42*Inputs!$B$14+Inputs!$B$43*MIN(Loan_Sample!I411/Inputs!$B$17,1)+Inputs!$B$44*MIN(E431,Inputs!$B$18)+Inputs!$B$45*Loan_Sample!C411</f>
        <v>-3.83100913676813</v>
      </c>
      <c r="R431" s="0" t="n">
        <f aca="false">MIN(1-Inputs!$B$13,MAX(Inputs!$B$13,1/(1+EXP(-(Inputs!$B$15*Q431+Inputs!$B$16)))))</f>
        <v>0.019208901137625</v>
      </c>
    </row>
    <row r="432" customFormat="false" ht="15" hidden="false" customHeight="false" outlineLevel="0" collapsed="false">
      <c r="A432" s="0" t="n">
        <f aca="false">Loan_Sample!A412</f>
        <v>11872</v>
      </c>
      <c r="B432" s="0" t="n">
        <f aca="false">Loan_Sample!U412</f>
        <v>229312.36</v>
      </c>
      <c r="C432" s="0" t="n">
        <f aca="false">Loan_Sample!K412+Inputs!$B$26</f>
        <v>5.25833320617676</v>
      </c>
      <c r="D432" s="0" t="n">
        <f aca="false">Loan_Sample!L412+Inputs!$B$26</f>
        <v>-1.875</v>
      </c>
      <c r="E432" s="0" t="n">
        <f aca="false">Loan_Sample!E412/(1+Inputs!$B$25/100)</f>
        <v>72.3810195922852</v>
      </c>
      <c r="F432" s="0" t="n">
        <f aca="false">Loan_Sample!H412-Inputs!$B$24/100</f>
        <v>0.0883333683013916</v>
      </c>
      <c r="G432" s="0" t="n">
        <f aca="false">IF(ISNUMBER(C432),INDEX(Scorecard!$D$54:$D$61,SUMPRODUCT(--(Scorecard!$G$54:$G$60&lt;C432))+1),Scorecard!$D$62)</f>
        <v>0.126303549215828</v>
      </c>
      <c r="H432" s="0" t="n">
        <f aca="false">IF(ISNUMBER(D432),INDEX(Scorecard!$D$63:$D$68,SUMPRODUCT(--(Scorecard!$G$63:$G$67&lt;D432))+1),Scorecard!$D$69)</f>
        <v>-0.340582194386522</v>
      </c>
      <c r="I432" s="0" t="n">
        <f aca="false">IF(ISNUMBER(E432),INDEX(Scorecard!$D$19:$D$26,SUMPRODUCT(--(Scorecard!$G$19:$G$25&lt;E432))+1),Scorecard!$D$27)</f>
        <v>-0.0341578513653732</v>
      </c>
      <c r="J432" s="0" t="n">
        <f aca="false">IF(ISNUMBER(F432),INDEX(Scorecard!$D$37:$D$44,SUMPRODUCT(--(Scorecard!$G$37:$G$43&lt;F432))+1),Scorecard!$D$45)</f>
        <v>0.102184252677548</v>
      </c>
      <c r="K432" s="0" t="n">
        <f aca="false">Inputs!$B$10+Scorecard!$J$5*Loan_Sample!Y412+Scorecard!$J$6*Loan_Sample!Z412+Scorecard!$J$7*I432+Scorecard!$J$8*Loan_Sample!AB412+Scorecard!$J$9*J432+Scorecard!$J$10*Loan_Sample!AD412+Scorecard!$J$11*G432+Scorecard!$J$12*H432</f>
        <v>-4.54430140785651</v>
      </c>
      <c r="L432" s="0" t="n">
        <f aca="false">MIN(1-Inputs!$B$13,MAX(Inputs!$B$13,1/(1+EXP(-(Inputs!$B$11*K432+Inputs!$B$12)))))</f>
        <v>0.00955430240404227</v>
      </c>
      <c r="M432" s="0" t="n">
        <f aca="false">Loan_Sample!AH412*Inputs!$B$4*B432</f>
        <v>766.821871348612</v>
      </c>
      <c r="N432" s="0" t="n">
        <f aca="false">L432*Inputs!$B$4*B432</f>
        <v>766.821871348612</v>
      </c>
      <c r="O432" s="0" t="n">
        <f aca="false">Inputs!$B$37+Inputs!$B$38*MAX(Loan_Sample!H412-Inputs!$C$38,0)+Inputs!$B$39*MAX(Loan_Sample!H412-Inputs!$C$39,0)+Inputs!$B$40*MAX(Loan_Sample!H412-Inputs!$C$40,0)+Inputs!$B$41*MAX(Loan_Sample!H412-Inputs!$C$41,0)+Inputs!$B$42*Inputs!$B$14+Inputs!$B$43*MIN(Loan_Sample!I412/Inputs!$B$17,1)+Inputs!$B$44*MIN(Loan_Sample!E412,Inputs!$B$18)+Inputs!$B$45*Loan_Sample!C412</f>
        <v>-5.53530797239233</v>
      </c>
      <c r="P432" s="0" t="n">
        <f aca="false">MIN(1-Inputs!$B$13,MAX(Inputs!$B$13,1/(1+EXP(-(Inputs!$B$15*O432+Inputs!$B$16)))))</f>
        <v>0.00281371998591752</v>
      </c>
      <c r="Q432" s="0" t="n">
        <f aca="false">Inputs!$B$37+Inputs!$B$38*MAX(F432-Inputs!$C$38,0)+Inputs!$B$39*MAX(F432-Inputs!$C$39,0)+Inputs!$B$40*MAX(F432-Inputs!$C$40,0)+Inputs!$B$41*MAX(F432-Inputs!$C$41,0)+Inputs!$B$42*Inputs!$B$14+Inputs!$B$43*MIN(Loan_Sample!I412/Inputs!$B$17,1)+Inputs!$B$44*MIN(E432,Inputs!$B$18)+Inputs!$B$45*Loan_Sample!C412</f>
        <v>-5.53530797239233</v>
      </c>
      <c r="R432" s="0" t="n">
        <f aca="false">MIN(1-Inputs!$B$13,MAX(Inputs!$B$13,1/(1+EXP(-(Inputs!$B$15*Q432+Inputs!$B$16)))))</f>
        <v>0.00281371998591752</v>
      </c>
    </row>
    <row r="433" customFormat="false" ht="15" hidden="false" customHeight="false" outlineLevel="0" collapsed="false">
      <c r="A433" s="0" t="n">
        <f aca="false">Loan_Sample!A413</f>
        <v>11875</v>
      </c>
      <c r="B433" s="0" t="n">
        <f aca="false">Loan_Sample!U413</f>
        <v>524573.94</v>
      </c>
      <c r="C433" s="0" t="n">
        <f aca="false">Loan_Sample!K413+Inputs!$B$26</f>
        <v>6.53333330154419</v>
      </c>
      <c r="D433" s="0" t="n">
        <f aca="false">Loan_Sample!L413+Inputs!$B$26</f>
        <v>2.71025633811951</v>
      </c>
      <c r="E433" s="0" t="n">
        <f aca="false">Loan_Sample!E413/(1+Inputs!$B$25/100)</f>
        <v>69.7522583007813</v>
      </c>
      <c r="F433" s="0" t="n">
        <f aca="false">Loan_Sample!H413-Inputs!$B$24/100</f>
        <v>0.633333206176758</v>
      </c>
      <c r="G433" s="0" t="n">
        <f aca="false">IF(ISNUMBER(C433),INDEX(Scorecard!$D$54:$D$61,SUMPRODUCT(--(Scorecard!$G$54:$G$60&lt;C433))+1),Scorecard!$D$62)</f>
        <v>-0.119873800601421</v>
      </c>
      <c r="H433" s="0" t="n">
        <f aca="false">IF(ISNUMBER(D433),INDEX(Scorecard!$D$63:$D$68,SUMPRODUCT(--(Scorecard!$G$63:$G$67&lt;D433))+1),Scorecard!$D$69)</f>
        <v>0.322484508656054</v>
      </c>
      <c r="I433" s="0" t="n">
        <f aca="false">IF(ISNUMBER(E433),INDEX(Scorecard!$D$19:$D$26,SUMPRODUCT(--(Scorecard!$G$19:$G$25&lt;E433))+1),Scorecard!$D$27)</f>
        <v>0.0530843085177338</v>
      </c>
      <c r="J433" s="0" t="n">
        <f aca="false">IF(ISNUMBER(F433),INDEX(Scorecard!$D$37:$D$44,SUMPRODUCT(--(Scorecard!$G$37:$G$43&lt;F433))+1),Scorecard!$D$45)</f>
        <v>-0.569454719285959</v>
      </c>
      <c r="K433" s="0" t="n">
        <f aca="false">Inputs!$B$10+Scorecard!$J$5*Loan_Sample!Y413+Scorecard!$J$6*Loan_Sample!Z413+Scorecard!$J$7*I433+Scorecard!$J$8*Loan_Sample!AB413+Scorecard!$J$9*J433+Scorecard!$J$10*Loan_Sample!AD413+Scorecard!$J$11*G433+Scorecard!$J$12*H433</f>
        <v>-5.69810515262507</v>
      </c>
      <c r="L433" s="0" t="n">
        <f aca="false">MIN(1-Inputs!$B$13,MAX(Inputs!$B$13,1/(1+EXP(-(Inputs!$B$11*K433+Inputs!$B$12)))))</f>
        <v>0.00281137492370721</v>
      </c>
      <c r="M433" s="0" t="n">
        <f aca="false">Loan_Sample!AH413*Inputs!$B$4*B433</f>
        <v>516.170907191202</v>
      </c>
      <c r="N433" s="0" t="n">
        <f aca="false">L433*Inputs!$B$4*B433</f>
        <v>516.170907191202</v>
      </c>
      <c r="O433" s="0" t="n">
        <f aca="false">Inputs!$B$37+Inputs!$B$38*MAX(Loan_Sample!H413-Inputs!$C$38,0)+Inputs!$B$39*MAX(Loan_Sample!H413-Inputs!$C$39,0)+Inputs!$B$40*MAX(Loan_Sample!H413-Inputs!$C$40,0)+Inputs!$B$41*MAX(Loan_Sample!H413-Inputs!$C$41,0)+Inputs!$B$42*Inputs!$B$14+Inputs!$B$43*MIN(Loan_Sample!I413/Inputs!$B$17,1)+Inputs!$B$44*MIN(Loan_Sample!E413,Inputs!$B$18)+Inputs!$B$45*Loan_Sample!C413</f>
        <v>-3.79714332126561</v>
      </c>
      <c r="P433" s="0" t="n">
        <f aca="false">MIN(1-Inputs!$B$13,MAX(Inputs!$B$13,1/(1+EXP(-(Inputs!$B$15*O433+Inputs!$B$16)))))</f>
        <v>0.0199477973881669</v>
      </c>
      <c r="Q433" s="0" t="n">
        <f aca="false">Inputs!$B$37+Inputs!$B$38*MAX(F433-Inputs!$C$38,0)+Inputs!$B$39*MAX(F433-Inputs!$C$39,0)+Inputs!$B$40*MAX(F433-Inputs!$C$40,0)+Inputs!$B$41*MAX(F433-Inputs!$C$41,0)+Inputs!$B$42*Inputs!$B$14+Inputs!$B$43*MIN(Loan_Sample!I413/Inputs!$B$17,1)+Inputs!$B$44*MIN(E433,Inputs!$B$18)+Inputs!$B$45*Loan_Sample!C413</f>
        <v>-3.79714332126561</v>
      </c>
      <c r="R433" s="0" t="n">
        <f aca="false">MIN(1-Inputs!$B$13,MAX(Inputs!$B$13,1/(1+EXP(-(Inputs!$B$15*Q433+Inputs!$B$16)))))</f>
        <v>0.0199477973881669</v>
      </c>
    </row>
    <row r="434" customFormat="false" ht="15" hidden="false" customHeight="false" outlineLevel="0" collapsed="false">
      <c r="A434" s="0" t="n">
        <f aca="false">Loan_Sample!A414</f>
        <v>11919</v>
      </c>
      <c r="B434" s="0" t="n">
        <f aca="false">Loan_Sample!U414</f>
        <v>253863.72</v>
      </c>
      <c r="C434" s="0" t="n">
        <f aca="false">Loan_Sample!K414+Inputs!$B$26</f>
        <v>9.23333358764648</v>
      </c>
      <c r="D434" s="0" t="n">
        <f aca="false">Loan_Sample!L414+Inputs!$B$26</f>
        <v>5.07179498672485</v>
      </c>
      <c r="E434" s="0" t="n">
        <f aca="false">Loan_Sample!E414/(1+Inputs!$B$25/100)</f>
        <v>69.8470764160156</v>
      </c>
      <c r="F434" s="0" t="n">
        <f aca="false">Loan_Sample!H414-Inputs!$B$24/100</f>
        <v>0.267666578292847</v>
      </c>
      <c r="G434" s="0" t="n">
        <f aca="false">IF(ISNUMBER(C434),INDEX(Scorecard!$D$54:$D$61,SUMPRODUCT(--(Scorecard!$G$54:$G$60&lt;C434))+1),Scorecard!$D$62)</f>
        <v>-0.541917179454542</v>
      </c>
      <c r="H434" s="0" t="n">
        <f aca="false">IF(ISNUMBER(D434),INDEX(Scorecard!$D$63:$D$68,SUMPRODUCT(--(Scorecard!$G$63:$G$67&lt;D434))+1),Scorecard!$D$69)</f>
        <v>0.322484508656054</v>
      </c>
      <c r="I434" s="0" t="n">
        <f aca="false">IF(ISNUMBER(E434),INDEX(Scorecard!$D$19:$D$26,SUMPRODUCT(--(Scorecard!$G$19:$G$25&lt;E434))+1),Scorecard!$D$27)</f>
        <v>0.0530843085177338</v>
      </c>
      <c r="J434" s="0" t="n">
        <f aca="false">IF(ISNUMBER(F434),INDEX(Scorecard!$D$37:$D$44,SUMPRODUCT(--(Scorecard!$G$37:$G$43&lt;F434))+1),Scorecard!$D$45)</f>
        <v>-0.0679520129233634</v>
      </c>
      <c r="K434" s="0" t="n">
        <f aca="false">Inputs!$B$10+Scorecard!$J$5*Loan_Sample!Y414+Scorecard!$J$6*Loan_Sample!Z414+Scorecard!$J$7*I434+Scorecard!$J$8*Loan_Sample!AB414+Scorecard!$J$9*J434+Scorecard!$J$10*Loan_Sample!AD414+Scorecard!$J$11*G434+Scorecard!$J$12*H434</f>
        <v>-6.52999243309537</v>
      </c>
      <c r="L434" s="0" t="n">
        <f aca="false">MIN(1-Inputs!$B$13,MAX(Inputs!$B$13,1/(1+EXP(-(Inputs!$B$11*K434+Inputs!$B$12)))))</f>
        <v>0.00116001130297728</v>
      </c>
      <c r="M434" s="0" t="n">
        <f aca="false">Loan_Sample!AH414*Inputs!$B$4*B434</f>
        <v>103.069674615551</v>
      </c>
      <c r="N434" s="0" t="n">
        <f aca="false">L434*Inputs!$B$4*B434</f>
        <v>103.069674615551</v>
      </c>
      <c r="O434" s="0" t="n">
        <f aca="false">Inputs!$B$37+Inputs!$B$38*MAX(Loan_Sample!H414-Inputs!$C$38,0)+Inputs!$B$39*MAX(Loan_Sample!H414-Inputs!$C$39,0)+Inputs!$B$40*MAX(Loan_Sample!H414-Inputs!$C$40,0)+Inputs!$B$41*MAX(Loan_Sample!H414-Inputs!$C$41,0)+Inputs!$B$42*Inputs!$B$14+Inputs!$B$43*MIN(Loan_Sample!I414/Inputs!$B$17,1)+Inputs!$B$44*MIN(Loan_Sample!E414,Inputs!$B$18)+Inputs!$B$45*Loan_Sample!C414</f>
        <v>-4.51852663135467</v>
      </c>
      <c r="P434" s="0" t="n">
        <f aca="false">MIN(1-Inputs!$B$13,MAX(Inputs!$B$13,1/(1+EXP(-(Inputs!$B$15*O434+Inputs!$B$16)))))</f>
        <v>0.00888422077252191</v>
      </c>
      <c r="Q434" s="0" t="n">
        <f aca="false">Inputs!$B$37+Inputs!$B$38*MAX(F434-Inputs!$C$38,0)+Inputs!$B$39*MAX(F434-Inputs!$C$39,0)+Inputs!$B$40*MAX(F434-Inputs!$C$40,0)+Inputs!$B$41*MAX(F434-Inputs!$C$41,0)+Inputs!$B$42*Inputs!$B$14+Inputs!$B$43*MIN(Loan_Sample!I414/Inputs!$B$17,1)+Inputs!$B$44*MIN(E434,Inputs!$B$18)+Inputs!$B$45*Loan_Sample!C414</f>
        <v>-4.51852663135467</v>
      </c>
      <c r="R434" s="0" t="n">
        <f aca="false">MIN(1-Inputs!$B$13,MAX(Inputs!$B$13,1/(1+EXP(-(Inputs!$B$15*Q434+Inputs!$B$16)))))</f>
        <v>0.00888422077252191</v>
      </c>
    </row>
    <row r="435" customFormat="false" ht="15" hidden="false" customHeight="false" outlineLevel="0" collapsed="false">
      <c r="A435" s="0" t="n">
        <f aca="false">Loan_Sample!A415</f>
        <v>11922</v>
      </c>
      <c r="B435" s="0" t="n">
        <f aca="false">Loan_Sample!U415</f>
        <v>128744.73</v>
      </c>
      <c r="C435" s="0" t="n">
        <f aca="false">Loan_Sample!K415+Inputs!$B$26</f>
        <v>4</v>
      </c>
      <c r="D435" s="0" t="n">
        <f aca="false">Loan_Sample!L415+Inputs!$B$26</f>
        <v>-0.208333492279053</v>
      </c>
      <c r="E435" s="0" t="n">
        <f aca="false">Loan_Sample!E415/(1+Inputs!$B$25/100)</f>
        <v>53.6770820617676</v>
      </c>
      <c r="F435" s="0" t="n">
        <f aca="false">Loan_Sample!H415-Inputs!$B$24/100</f>
        <v>-2.14133310317993</v>
      </c>
      <c r="G435" s="0" t="n">
        <f aca="false">IF(ISNUMBER(C435),INDEX(Scorecard!$D$54:$D$61,SUMPRODUCT(--(Scorecard!$G$54:$G$60&lt;C435))+1),Scorecard!$D$62)</f>
        <v>0.489050497890326</v>
      </c>
      <c r="H435" s="0" t="n">
        <f aca="false">IF(ISNUMBER(D435),INDEX(Scorecard!$D$63:$D$68,SUMPRODUCT(--(Scorecard!$G$63:$G$67&lt;D435))+1),Scorecard!$D$69)</f>
        <v>0.322484508656054</v>
      </c>
      <c r="I435" s="0" t="n">
        <f aca="false">IF(ISNUMBER(E435),INDEX(Scorecard!$D$19:$D$26,SUMPRODUCT(--(Scorecard!$G$19:$G$25&lt;E435))+1),Scorecard!$D$27)</f>
        <v>0.57899015159425</v>
      </c>
      <c r="J435" s="0" t="n">
        <f aca="false">IF(ISNUMBER(F435),INDEX(Scorecard!$D$37:$D$44,SUMPRODUCT(--(Scorecard!$G$37:$G$43&lt;F435))+1),Scorecard!$D$45)</f>
        <v>1.35057635045042</v>
      </c>
      <c r="K435" s="0" t="n">
        <f aca="false">Inputs!$B$10+Scorecard!$J$5*Loan_Sample!Y415+Scorecard!$J$6*Loan_Sample!Z415+Scorecard!$J$7*I435+Scorecard!$J$8*Loan_Sample!AB415+Scorecard!$J$9*J435+Scorecard!$J$10*Loan_Sample!AD415+Scorecard!$J$11*G435+Scorecard!$J$12*H435</f>
        <v>-3.61593648283695</v>
      </c>
      <c r="L435" s="0" t="n">
        <f aca="false">MIN(1-Inputs!$B$13,MAX(Inputs!$B$13,1/(1+EXP(-(Inputs!$B$11*K435+Inputs!$B$12)))))</f>
        <v>0.0252979771674481</v>
      </c>
      <c r="M435" s="0" t="n">
        <f aca="false">Loan_Sample!AH415*Inputs!$B$4*B435</f>
        <v>1139.94343398925</v>
      </c>
      <c r="N435" s="0" t="n">
        <f aca="false">L435*Inputs!$B$4*B435</f>
        <v>1139.94343398925</v>
      </c>
      <c r="O435" s="0" t="n">
        <f aca="false">Inputs!$B$37+Inputs!$B$38*MAX(Loan_Sample!H415-Inputs!$C$38,0)+Inputs!$B$39*MAX(Loan_Sample!H415-Inputs!$C$39,0)+Inputs!$B$40*MAX(Loan_Sample!H415-Inputs!$C$40,0)+Inputs!$B$41*MAX(Loan_Sample!H415-Inputs!$C$41,0)+Inputs!$B$42*Inputs!$B$14+Inputs!$B$43*MIN(Loan_Sample!I415/Inputs!$B$17,1)+Inputs!$B$44*MIN(Loan_Sample!E415,Inputs!$B$18)+Inputs!$B$45*Loan_Sample!C415</f>
        <v>-5.74217419735964</v>
      </c>
      <c r="P435" s="0" t="n">
        <f aca="false">MIN(1-Inputs!$B$13,MAX(Inputs!$B$13,1/(1+EXP(-(Inputs!$B$15*O435+Inputs!$B$16)))))</f>
        <v>0.00222538968573817</v>
      </c>
      <c r="Q435" s="0" t="n">
        <f aca="false">Inputs!$B$37+Inputs!$B$38*MAX(F435-Inputs!$C$38,0)+Inputs!$B$39*MAX(F435-Inputs!$C$39,0)+Inputs!$B$40*MAX(F435-Inputs!$C$40,0)+Inputs!$B$41*MAX(F435-Inputs!$C$41,0)+Inputs!$B$42*Inputs!$B$14+Inputs!$B$43*MIN(Loan_Sample!I415/Inputs!$B$17,1)+Inputs!$B$44*MIN(E435,Inputs!$B$18)+Inputs!$B$45*Loan_Sample!C415</f>
        <v>-5.74217419735964</v>
      </c>
      <c r="R435" s="0" t="n">
        <f aca="false">MIN(1-Inputs!$B$13,MAX(Inputs!$B$13,1/(1+EXP(-(Inputs!$B$15*Q435+Inputs!$B$16)))))</f>
        <v>0.00222538968573817</v>
      </c>
    </row>
    <row r="436" customFormat="false" ht="15" hidden="false" customHeight="false" outlineLevel="0" collapsed="false">
      <c r="A436" s="0" t="n">
        <f aca="false">Loan_Sample!A416</f>
        <v>11944</v>
      </c>
      <c r="B436" s="0" t="n">
        <f aca="false">Loan_Sample!U416</f>
        <v>158133.83</v>
      </c>
      <c r="C436" s="0" t="n">
        <f aca="false">Loan_Sample!K416+Inputs!$B$26</f>
        <v>4.40833330154419</v>
      </c>
      <c r="D436" s="0" t="n">
        <f aca="false">Loan_Sample!L416+Inputs!$B$26</f>
        <v>-1.125</v>
      </c>
      <c r="E436" s="0" t="n">
        <f aca="false">Loan_Sample!E416/(1+Inputs!$B$25/100)</f>
        <v>63.9626655578613</v>
      </c>
      <c r="F436" s="0" t="n">
        <f aca="false">Loan_Sample!H416-Inputs!$B$24/100</f>
        <v>-1.28133296966553</v>
      </c>
      <c r="G436" s="0" t="n">
        <f aca="false">IF(ISNUMBER(C436),INDEX(Scorecard!$D$54:$D$61,SUMPRODUCT(--(Scorecard!$G$54:$G$60&lt;C436))+1),Scorecard!$D$62)</f>
        <v>0.409483001259379</v>
      </c>
      <c r="H436" s="0" t="n">
        <f aca="false">IF(ISNUMBER(D436),INDEX(Scorecard!$D$63:$D$68,SUMPRODUCT(--(Scorecard!$G$63:$G$67&lt;D436))+1),Scorecard!$D$69)</f>
        <v>-0.340582194386522</v>
      </c>
      <c r="I436" s="0" t="n">
        <f aca="false">IF(ISNUMBER(E436),INDEX(Scorecard!$D$19:$D$26,SUMPRODUCT(--(Scorecard!$G$19:$G$25&lt;E436))+1),Scorecard!$D$27)</f>
        <v>0.233621608745691</v>
      </c>
      <c r="J436" s="0" t="n">
        <f aca="false">IF(ISNUMBER(F436),INDEX(Scorecard!$D$37:$D$44,SUMPRODUCT(--(Scorecard!$G$37:$G$43&lt;F436))+1),Scorecard!$D$45)</f>
        <v>1.35057635045042</v>
      </c>
      <c r="K436" s="0" t="n">
        <f aca="false">Inputs!$B$10+Scorecard!$J$5*Loan_Sample!Y416+Scorecard!$J$6*Loan_Sample!Z416+Scorecard!$J$7*I436+Scorecard!$J$8*Loan_Sample!AB416+Scorecard!$J$9*J436+Scorecard!$J$10*Loan_Sample!AD416+Scorecard!$J$11*G436+Scorecard!$J$12*H436</f>
        <v>-4.87336059937096</v>
      </c>
      <c r="L436" s="0" t="n">
        <f aca="false">MIN(1-Inputs!$B$13,MAX(Inputs!$B$13,1/(1+EXP(-(Inputs!$B$11*K436+Inputs!$B$12)))))</f>
        <v>0.00674636115491376</v>
      </c>
      <c r="M436" s="0" t="n">
        <f aca="false">Loan_Sample!AH416*Inputs!$B$4*B436</f>
        <v>373.389774796408</v>
      </c>
      <c r="N436" s="0" t="n">
        <f aca="false">L436*Inputs!$B$4*B436</f>
        <v>373.389774796408</v>
      </c>
      <c r="O436" s="0" t="n">
        <f aca="false">Inputs!$B$37+Inputs!$B$38*MAX(Loan_Sample!H416-Inputs!$C$38,0)+Inputs!$B$39*MAX(Loan_Sample!H416-Inputs!$C$39,0)+Inputs!$B$40*MAX(Loan_Sample!H416-Inputs!$C$40,0)+Inputs!$B$41*MAX(Loan_Sample!H416-Inputs!$C$41,0)+Inputs!$B$42*Inputs!$B$14+Inputs!$B$43*MIN(Loan_Sample!I416/Inputs!$B$17,1)+Inputs!$B$44*MIN(Loan_Sample!E416,Inputs!$B$18)+Inputs!$B$45*Loan_Sample!C416</f>
        <v>-5.58843180639719</v>
      </c>
      <c r="P436" s="0" t="n">
        <f aca="false">MIN(1-Inputs!$B$13,MAX(Inputs!$B$13,1/(1+EXP(-(Inputs!$B$15*O436+Inputs!$B$16)))))</f>
        <v>0.00264926238854742</v>
      </c>
      <c r="Q436" s="0" t="n">
        <f aca="false">Inputs!$B$37+Inputs!$B$38*MAX(F436-Inputs!$C$38,0)+Inputs!$B$39*MAX(F436-Inputs!$C$39,0)+Inputs!$B$40*MAX(F436-Inputs!$C$40,0)+Inputs!$B$41*MAX(F436-Inputs!$C$41,0)+Inputs!$B$42*Inputs!$B$14+Inputs!$B$43*MIN(Loan_Sample!I416/Inputs!$B$17,1)+Inputs!$B$44*MIN(E436,Inputs!$B$18)+Inputs!$B$45*Loan_Sample!C416</f>
        <v>-5.58843180639719</v>
      </c>
      <c r="R436" s="0" t="n">
        <f aca="false">MIN(1-Inputs!$B$13,MAX(Inputs!$B$13,1/(1+EXP(-(Inputs!$B$15*Q436+Inputs!$B$16)))))</f>
        <v>0.00264926238854742</v>
      </c>
    </row>
    <row r="437" customFormat="false" ht="15" hidden="false" customHeight="false" outlineLevel="0" collapsed="false">
      <c r="A437" s="0" t="n">
        <f aca="false">Loan_Sample!A417</f>
        <v>11949</v>
      </c>
      <c r="B437" s="0" t="n">
        <f aca="false">Loan_Sample!U417</f>
        <v>139118.95</v>
      </c>
      <c r="C437" s="0" t="n">
        <f aca="false">Loan_Sample!K417+Inputs!$B$26</f>
        <v>6.73333311080933</v>
      </c>
      <c r="D437" s="0" t="n">
        <f aca="false">Loan_Sample!L417+Inputs!$B$26</f>
        <v>2.71025609970093</v>
      </c>
      <c r="E437" s="0" t="n">
        <f aca="false">Loan_Sample!E417/(1+Inputs!$B$25/100)</f>
        <v>48.9448356628418</v>
      </c>
      <c r="F437" s="0" t="n">
        <f aca="false">Loan_Sample!H417-Inputs!$B$24/100</f>
        <v>1.52233338356018</v>
      </c>
      <c r="G437" s="0" t="n">
        <f aca="false">IF(ISNUMBER(C437),INDEX(Scorecard!$D$54:$D$61,SUMPRODUCT(--(Scorecard!$G$54:$G$60&lt;C437))+1),Scorecard!$D$62)</f>
        <v>-0.357264871923982</v>
      </c>
      <c r="H437" s="0" t="n">
        <f aca="false">IF(ISNUMBER(D437),INDEX(Scorecard!$D$63:$D$68,SUMPRODUCT(--(Scorecard!$G$63:$G$67&lt;D437))+1),Scorecard!$D$69)</f>
        <v>0.322484508656054</v>
      </c>
      <c r="I437" s="0" t="n">
        <f aca="false">IF(ISNUMBER(E437),INDEX(Scorecard!$D$19:$D$26,SUMPRODUCT(--(Scorecard!$G$19:$G$25&lt;E437))+1),Scorecard!$D$27)</f>
        <v>0.57899015159425</v>
      </c>
      <c r="J437" s="0" t="n">
        <f aca="false">IF(ISNUMBER(F437),INDEX(Scorecard!$D$37:$D$44,SUMPRODUCT(--(Scorecard!$G$37:$G$43&lt;F437))+1),Scorecard!$D$45)</f>
        <v>-0.975503570149195</v>
      </c>
      <c r="K437" s="0" t="n">
        <f aca="false">Inputs!$B$10+Scorecard!$J$5*Loan_Sample!Y417+Scorecard!$J$6*Loan_Sample!Z417+Scorecard!$J$7*I437+Scorecard!$J$8*Loan_Sample!AB417+Scorecard!$J$9*J437+Scorecard!$J$10*Loan_Sample!AD417+Scorecard!$J$11*G437+Scorecard!$J$12*H437</f>
        <v>-3.37402135930788</v>
      </c>
      <c r="L437" s="0" t="n">
        <f aca="false">MIN(1-Inputs!$B$13,MAX(Inputs!$B$13,1/(1+EXP(-(Inputs!$B$11*K437+Inputs!$B$12)))))</f>
        <v>0.032499387598376</v>
      </c>
      <c r="M437" s="0" t="n">
        <f aca="false">Loan_Sample!AH417*Inputs!$B$4*B437</f>
        <v>1582.44823741518</v>
      </c>
      <c r="N437" s="0" t="n">
        <f aca="false">L437*Inputs!$B$4*B437</f>
        <v>1582.44823741518</v>
      </c>
      <c r="O437" s="0" t="n">
        <f aca="false">Inputs!$B$37+Inputs!$B$38*MAX(Loan_Sample!H417-Inputs!$C$38,0)+Inputs!$B$39*MAX(Loan_Sample!H417-Inputs!$C$39,0)+Inputs!$B$40*MAX(Loan_Sample!H417-Inputs!$C$40,0)+Inputs!$B$41*MAX(Loan_Sample!H417-Inputs!$C$41,0)+Inputs!$B$42*Inputs!$B$14+Inputs!$B$43*MIN(Loan_Sample!I417/Inputs!$B$17,1)+Inputs!$B$44*MIN(Loan_Sample!E417,Inputs!$B$18)+Inputs!$B$45*Loan_Sample!C417</f>
        <v>-3.4717459748349</v>
      </c>
      <c r="P437" s="0" t="n">
        <f aca="false">MIN(1-Inputs!$B$13,MAX(Inputs!$B$13,1/(1+EXP(-(Inputs!$B$15*O437+Inputs!$B$16)))))</f>
        <v>0.0286210032895231</v>
      </c>
      <c r="Q437" s="0" t="n">
        <f aca="false">Inputs!$B$37+Inputs!$B$38*MAX(F437-Inputs!$C$38,0)+Inputs!$B$39*MAX(F437-Inputs!$C$39,0)+Inputs!$B$40*MAX(F437-Inputs!$C$40,0)+Inputs!$B$41*MAX(F437-Inputs!$C$41,0)+Inputs!$B$42*Inputs!$B$14+Inputs!$B$43*MIN(Loan_Sample!I417/Inputs!$B$17,1)+Inputs!$B$44*MIN(E437,Inputs!$B$18)+Inputs!$B$45*Loan_Sample!C417</f>
        <v>-3.4717459748349</v>
      </c>
      <c r="R437" s="0" t="n">
        <f aca="false">MIN(1-Inputs!$B$13,MAX(Inputs!$B$13,1/(1+EXP(-(Inputs!$B$15*Q437+Inputs!$B$16)))))</f>
        <v>0.0286210032895231</v>
      </c>
    </row>
    <row r="438" customFormat="false" ht="15" hidden="false" customHeight="false" outlineLevel="0" collapsed="false">
      <c r="A438" s="0" t="n">
        <f aca="false">Loan_Sample!A418</f>
        <v>11949</v>
      </c>
      <c r="B438" s="0" t="n">
        <f aca="false">Loan_Sample!U418</f>
        <v>131168.38</v>
      </c>
      <c r="C438" s="0" t="n">
        <f aca="false">Loan_Sample!K418+Inputs!$B$26</f>
        <v>4.40000009536743</v>
      </c>
      <c r="D438" s="0" t="n">
        <f aca="false">Loan_Sample!L418+Inputs!$B$26</f>
        <v>-0.458333015441895</v>
      </c>
      <c r="E438" s="0" t="n">
        <f aca="false">Loan_Sample!E418/(1+Inputs!$B$25/100)</f>
        <v>42.2677307128906</v>
      </c>
      <c r="F438" s="0" t="n">
        <f aca="false">Loan_Sample!H418-Inputs!$B$24/100</f>
        <v>-1.99433326721191</v>
      </c>
      <c r="G438" s="0" t="n">
        <f aca="false">IF(ISNUMBER(C438),INDEX(Scorecard!$D$54:$D$61,SUMPRODUCT(--(Scorecard!$G$54:$G$60&lt;C438))+1),Scorecard!$D$62)</f>
        <v>0.489050497890326</v>
      </c>
      <c r="H438" s="0" t="n">
        <f aca="false">IF(ISNUMBER(D438),INDEX(Scorecard!$D$63:$D$68,SUMPRODUCT(--(Scorecard!$G$63:$G$67&lt;D438))+1),Scorecard!$D$69)</f>
        <v>0.322484508656054</v>
      </c>
      <c r="I438" s="0" t="n">
        <f aca="false">IF(ISNUMBER(E438),INDEX(Scorecard!$D$19:$D$26,SUMPRODUCT(--(Scorecard!$G$19:$G$25&lt;E438))+1),Scorecard!$D$27)</f>
        <v>0.57899015159425</v>
      </c>
      <c r="J438" s="0" t="n">
        <f aca="false">IF(ISNUMBER(F438),INDEX(Scorecard!$D$37:$D$44,SUMPRODUCT(--(Scorecard!$G$37:$G$43&lt;F438))+1),Scorecard!$D$45)</f>
        <v>1.35057635045042</v>
      </c>
      <c r="K438" s="0" t="n">
        <f aca="false">Inputs!$B$10+Scorecard!$J$5*Loan_Sample!Y418+Scorecard!$J$6*Loan_Sample!Z418+Scorecard!$J$7*I438+Scorecard!$J$8*Loan_Sample!AB418+Scorecard!$J$9*J438+Scorecard!$J$10*Loan_Sample!AD418+Scorecard!$J$11*G438+Scorecard!$J$12*H438</f>
        <v>-4.13010819400548</v>
      </c>
      <c r="L438" s="0" t="n">
        <f aca="false">MIN(1-Inputs!$B$13,MAX(Inputs!$B$13,1/(1+EXP(-(Inputs!$B$11*K438+Inputs!$B$12)))))</f>
        <v>0.0147801409203368</v>
      </c>
      <c r="M438" s="0" t="n">
        <f aca="false">Loan_Sample!AH418*Inputs!$B$4*B438</f>
        <v>678.5404992423</v>
      </c>
      <c r="N438" s="0" t="n">
        <f aca="false">L438*Inputs!$B$4*B438</f>
        <v>678.5404992423</v>
      </c>
      <c r="O438" s="0" t="n">
        <f aca="false">Inputs!$B$37+Inputs!$B$38*MAX(Loan_Sample!H418-Inputs!$C$38,0)+Inputs!$B$39*MAX(Loan_Sample!H418-Inputs!$C$39,0)+Inputs!$B$40*MAX(Loan_Sample!H418-Inputs!$C$40,0)+Inputs!$B$41*MAX(Loan_Sample!H418-Inputs!$C$41,0)+Inputs!$B$42*Inputs!$B$14+Inputs!$B$43*MIN(Loan_Sample!I418/Inputs!$B$17,1)+Inputs!$B$44*MIN(Loan_Sample!E418,Inputs!$B$18)+Inputs!$B$45*Loan_Sample!C418</f>
        <v>-5.60386455045427</v>
      </c>
      <c r="P438" s="0" t="n">
        <f aca="false">MIN(1-Inputs!$B$13,MAX(Inputs!$B$13,1/(1+EXP(-(Inputs!$B$15*O438+Inputs!$B$16)))))</f>
        <v>0.0026033092145445</v>
      </c>
      <c r="Q438" s="0" t="n">
        <f aca="false">Inputs!$B$37+Inputs!$B$38*MAX(F438-Inputs!$C$38,0)+Inputs!$B$39*MAX(F438-Inputs!$C$39,0)+Inputs!$B$40*MAX(F438-Inputs!$C$40,0)+Inputs!$B$41*MAX(F438-Inputs!$C$41,0)+Inputs!$B$42*Inputs!$B$14+Inputs!$B$43*MIN(Loan_Sample!I418/Inputs!$B$17,1)+Inputs!$B$44*MIN(E438,Inputs!$B$18)+Inputs!$B$45*Loan_Sample!C418</f>
        <v>-5.60386455045427</v>
      </c>
      <c r="R438" s="0" t="n">
        <f aca="false">MIN(1-Inputs!$B$13,MAX(Inputs!$B$13,1/(1+EXP(-(Inputs!$B$15*Q438+Inputs!$B$16)))))</f>
        <v>0.0026033092145445</v>
      </c>
    </row>
    <row r="439" customFormat="false" ht="15" hidden="false" customHeight="false" outlineLevel="0" collapsed="false">
      <c r="A439" s="0" t="n">
        <f aca="false">Loan_Sample!A419</f>
        <v>11950</v>
      </c>
      <c r="B439" s="0" t="n">
        <f aca="false">Loan_Sample!U419</f>
        <v>193061.95</v>
      </c>
      <c r="C439" s="0" t="n">
        <f aca="false">Loan_Sample!K419+Inputs!$B$26</f>
        <v>5.00833320617676</v>
      </c>
      <c r="D439" s="0" t="n">
        <f aca="false">Loan_Sample!L419+Inputs!$B$26</f>
        <v>-1.125</v>
      </c>
      <c r="E439" s="0" t="n">
        <f aca="false">Loan_Sample!E419/(1+Inputs!$B$25/100)</f>
        <v>64.8395156860352</v>
      </c>
      <c r="F439" s="0" t="n">
        <f aca="false">Loan_Sample!H419-Inputs!$B$24/100</f>
        <v>-1.989333152771</v>
      </c>
      <c r="G439" s="0" t="n">
        <f aca="false">IF(ISNUMBER(C439),INDEX(Scorecard!$D$54:$D$61,SUMPRODUCT(--(Scorecard!$G$54:$G$60&lt;C439))+1),Scorecard!$D$62)</f>
        <v>0.214429354789033</v>
      </c>
      <c r="H439" s="0" t="n">
        <f aca="false">IF(ISNUMBER(D439),INDEX(Scorecard!$D$63:$D$68,SUMPRODUCT(--(Scorecard!$G$63:$G$67&lt;D439))+1),Scorecard!$D$69)</f>
        <v>-0.340582194386522</v>
      </c>
      <c r="I439" s="0" t="n">
        <f aca="false">IF(ISNUMBER(E439),INDEX(Scorecard!$D$19:$D$26,SUMPRODUCT(--(Scorecard!$G$19:$G$25&lt;E439))+1),Scorecard!$D$27)</f>
        <v>0.233621608745691</v>
      </c>
      <c r="J439" s="0" t="n">
        <f aca="false">IF(ISNUMBER(F439),INDEX(Scorecard!$D$37:$D$44,SUMPRODUCT(--(Scorecard!$G$37:$G$43&lt;F439))+1),Scorecard!$D$45)</f>
        <v>1.35057635045042</v>
      </c>
      <c r="K439" s="0" t="n">
        <f aca="false">Inputs!$B$10+Scorecard!$J$5*Loan_Sample!Y419+Scorecard!$J$6*Loan_Sample!Z419+Scorecard!$J$7*I439+Scorecard!$J$8*Loan_Sample!AB419+Scorecard!$J$9*J439+Scorecard!$J$10*Loan_Sample!AD419+Scorecard!$J$11*G439+Scorecard!$J$12*H439</f>
        <v>-6.20240197225836</v>
      </c>
      <c r="L439" s="0" t="n">
        <f aca="false">MIN(1-Inputs!$B$13,MAX(Inputs!$B$13,1/(1+EXP(-(Inputs!$B$11*K439+Inputs!$B$12)))))</f>
        <v>0.00164410872458081</v>
      </c>
      <c r="M439" s="0" t="n">
        <f aca="false">Loan_Sample!AH419*Inputs!$B$4*B439</f>
        <v>111.095192732855</v>
      </c>
      <c r="N439" s="0" t="n">
        <f aca="false">L439*Inputs!$B$4*B439</f>
        <v>111.095192732855</v>
      </c>
      <c r="O439" s="0" t="n">
        <f aca="false">Inputs!$B$37+Inputs!$B$38*MAX(Loan_Sample!H419-Inputs!$C$38,0)+Inputs!$B$39*MAX(Loan_Sample!H419-Inputs!$C$39,0)+Inputs!$B$40*MAX(Loan_Sample!H419-Inputs!$C$40,0)+Inputs!$B$41*MAX(Loan_Sample!H419-Inputs!$C$41,0)+Inputs!$B$42*Inputs!$B$14+Inputs!$B$43*MIN(Loan_Sample!I419/Inputs!$B$17,1)+Inputs!$B$44*MIN(Loan_Sample!E419,Inputs!$B$18)+Inputs!$B$45*Loan_Sample!C419</f>
        <v>-5.52178550014035</v>
      </c>
      <c r="P439" s="0" t="n">
        <f aca="false">MIN(1-Inputs!$B$13,MAX(Inputs!$B$13,1/(1+EXP(-(Inputs!$B$15*O439+Inputs!$B$16)))))</f>
        <v>0.00285718303410956</v>
      </c>
      <c r="Q439" s="0" t="n">
        <f aca="false">Inputs!$B$37+Inputs!$B$38*MAX(F439-Inputs!$C$38,0)+Inputs!$B$39*MAX(F439-Inputs!$C$39,0)+Inputs!$B$40*MAX(F439-Inputs!$C$40,0)+Inputs!$B$41*MAX(F439-Inputs!$C$41,0)+Inputs!$B$42*Inputs!$B$14+Inputs!$B$43*MIN(Loan_Sample!I419/Inputs!$B$17,1)+Inputs!$B$44*MIN(E439,Inputs!$B$18)+Inputs!$B$45*Loan_Sample!C419</f>
        <v>-5.52178550014035</v>
      </c>
      <c r="R439" s="0" t="n">
        <f aca="false">MIN(1-Inputs!$B$13,MAX(Inputs!$B$13,1/(1+EXP(-(Inputs!$B$15*Q439+Inputs!$B$16)))))</f>
        <v>0.00285718303410956</v>
      </c>
    </row>
    <row r="440" customFormat="false" ht="15" hidden="false" customHeight="false" outlineLevel="0" collapsed="false">
      <c r="A440" s="0" t="n">
        <f aca="false">Loan_Sample!A420</f>
        <v>11958</v>
      </c>
      <c r="B440" s="0" t="n">
        <f aca="false">Loan_Sample!U420</f>
        <v>372362.6</v>
      </c>
      <c r="C440" s="0" t="n">
        <f aca="false">Loan_Sample!K420+Inputs!$B$26</f>
        <v>6.13333320617676</v>
      </c>
      <c r="D440" s="0" t="n">
        <f aca="false">Loan_Sample!L420+Inputs!$B$26</f>
        <v>-3.5</v>
      </c>
      <c r="E440" s="0" t="n">
        <f aca="false">Loan_Sample!E420/(1+Inputs!$B$25/100)</f>
        <v>74.0288314819336</v>
      </c>
      <c r="F440" s="0" t="n">
        <f aca="false">Loan_Sample!H420-Inputs!$B$24/100</f>
        <v>0.975333452224731</v>
      </c>
      <c r="G440" s="0" t="n">
        <f aca="false">IF(ISNUMBER(C440),INDEX(Scorecard!$D$54:$D$61,SUMPRODUCT(--(Scorecard!$G$54:$G$60&lt;C440))+1),Scorecard!$D$62)</f>
        <v>0.0151758992857273</v>
      </c>
      <c r="H440" s="0" t="n">
        <f aca="false">IF(ISNUMBER(D440),INDEX(Scorecard!$D$63:$D$68,SUMPRODUCT(--(Scorecard!$G$63:$G$67&lt;D440))+1),Scorecard!$D$69)</f>
        <v>-0.340582194386522</v>
      </c>
      <c r="I440" s="0" t="n">
        <f aca="false">IF(ISNUMBER(E440),INDEX(Scorecard!$D$19:$D$26,SUMPRODUCT(--(Scorecard!$G$19:$G$25&lt;E440))+1),Scorecard!$D$27)</f>
        <v>-0.0341578513653732</v>
      </c>
      <c r="J440" s="0" t="n">
        <f aca="false">IF(ISNUMBER(F440),INDEX(Scorecard!$D$37:$D$44,SUMPRODUCT(--(Scorecard!$G$37:$G$43&lt;F440))+1),Scorecard!$D$45)</f>
        <v>-0.975503570149195</v>
      </c>
      <c r="K440" s="0" t="n">
        <f aca="false">Inputs!$B$10+Scorecard!$J$5*Loan_Sample!Y420+Scorecard!$J$6*Loan_Sample!Z420+Scorecard!$J$7*I440+Scorecard!$J$8*Loan_Sample!AB420+Scorecard!$J$9*J440+Scorecard!$J$10*Loan_Sample!AD420+Scorecard!$J$11*G440+Scorecard!$J$12*H440</f>
        <v>-5.21649334778178</v>
      </c>
      <c r="L440" s="0" t="n">
        <f aca="false">MIN(1-Inputs!$B$13,MAX(Inputs!$B$13,1/(1+EXP(-(Inputs!$B$11*K440+Inputs!$B$12)))))</f>
        <v>0.00468913812221831</v>
      </c>
      <c r="M440" s="0" t="n">
        <f aca="false">Loan_Sample!AH420*Inputs!$B$4*B440</f>
        <v>611.120882031914</v>
      </c>
      <c r="N440" s="0" t="n">
        <f aca="false">L440*Inputs!$B$4*B440</f>
        <v>611.120882031914</v>
      </c>
      <c r="O440" s="0" t="n">
        <f aca="false">Inputs!$B$37+Inputs!$B$38*MAX(Loan_Sample!H420-Inputs!$C$38,0)+Inputs!$B$39*MAX(Loan_Sample!H420-Inputs!$C$39,0)+Inputs!$B$40*MAX(Loan_Sample!H420-Inputs!$C$40,0)+Inputs!$B$41*MAX(Loan_Sample!H420-Inputs!$C$41,0)+Inputs!$B$42*Inputs!$B$14+Inputs!$B$43*MIN(Loan_Sample!I420/Inputs!$B$17,1)+Inputs!$B$44*MIN(Loan_Sample!E420,Inputs!$B$18)+Inputs!$B$45*Loan_Sample!C420</f>
        <v>-3.43416413230299</v>
      </c>
      <c r="P440" s="0" t="n">
        <f aca="false">MIN(1-Inputs!$B$13,MAX(Inputs!$B$13,1/(1+EXP(-(Inputs!$B$15*O440+Inputs!$B$16)))))</f>
        <v>0.0298330047194242</v>
      </c>
      <c r="Q440" s="0" t="n">
        <f aca="false">Inputs!$B$37+Inputs!$B$38*MAX(F440-Inputs!$C$38,0)+Inputs!$B$39*MAX(F440-Inputs!$C$39,0)+Inputs!$B$40*MAX(F440-Inputs!$C$40,0)+Inputs!$B$41*MAX(F440-Inputs!$C$41,0)+Inputs!$B$42*Inputs!$B$14+Inputs!$B$43*MIN(Loan_Sample!I420/Inputs!$B$17,1)+Inputs!$B$44*MIN(E440,Inputs!$B$18)+Inputs!$B$45*Loan_Sample!C420</f>
        <v>-3.43416413230299</v>
      </c>
      <c r="R440" s="0" t="n">
        <f aca="false">MIN(1-Inputs!$B$13,MAX(Inputs!$B$13,1/(1+EXP(-(Inputs!$B$15*Q440+Inputs!$B$16)))))</f>
        <v>0.0298330047194242</v>
      </c>
    </row>
    <row r="441" customFormat="false" ht="15" hidden="false" customHeight="false" outlineLevel="0" collapsed="false">
      <c r="A441" s="0" t="n">
        <f aca="false">Loan_Sample!A421</f>
        <v>12069</v>
      </c>
      <c r="B441" s="0" t="n">
        <f aca="false">Loan_Sample!U421</f>
        <v>275546.9</v>
      </c>
      <c r="C441" s="0" t="n">
        <f aca="false">Loan_Sample!K421+Inputs!$B$26</f>
        <v>4.30833339691162</v>
      </c>
      <c r="D441" s="0" t="n">
        <f aca="false">Loan_Sample!L421+Inputs!$B$26</f>
        <v>-1.125</v>
      </c>
      <c r="E441" s="0" t="n">
        <f aca="false">Loan_Sample!E421/(1+Inputs!$B$25/100)</f>
        <v>73.1551971435547</v>
      </c>
      <c r="F441" s="0" t="n">
        <f aca="false">Loan_Sample!H421-Inputs!$B$24/100</f>
        <v>-2.5773332118988</v>
      </c>
      <c r="G441" s="0" t="n">
        <f aca="false">IF(ISNUMBER(C441),INDEX(Scorecard!$D$54:$D$61,SUMPRODUCT(--(Scorecard!$G$54:$G$60&lt;C441))+1),Scorecard!$D$62)</f>
        <v>0.489050497890326</v>
      </c>
      <c r="H441" s="0" t="n">
        <f aca="false">IF(ISNUMBER(D441),INDEX(Scorecard!$D$63:$D$68,SUMPRODUCT(--(Scorecard!$G$63:$G$67&lt;D441))+1),Scorecard!$D$69)</f>
        <v>-0.340582194386522</v>
      </c>
      <c r="I441" s="0" t="n">
        <f aca="false">IF(ISNUMBER(E441),INDEX(Scorecard!$D$19:$D$26,SUMPRODUCT(--(Scorecard!$G$19:$G$25&lt;E441))+1),Scorecard!$D$27)</f>
        <v>-0.0341578513653732</v>
      </c>
      <c r="J441" s="0" t="n">
        <f aca="false">IF(ISNUMBER(F441),INDEX(Scorecard!$D$37:$D$44,SUMPRODUCT(--(Scorecard!$G$37:$G$43&lt;F441))+1),Scorecard!$D$45)</f>
        <v>1.35057635045042</v>
      </c>
      <c r="K441" s="0" t="n">
        <f aca="false">Inputs!$B$10+Scorecard!$J$5*Loan_Sample!Y421+Scorecard!$J$6*Loan_Sample!Z421+Scorecard!$J$7*I441+Scorecard!$J$8*Loan_Sample!AB421+Scorecard!$J$9*J441+Scorecard!$J$10*Loan_Sample!AD421+Scorecard!$J$11*G441+Scorecard!$J$12*H441</f>
        <v>-5.16939358370235</v>
      </c>
      <c r="L441" s="0" t="n">
        <f aca="false">MIN(1-Inputs!$B$13,MAX(Inputs!$B$13,1/(1+EXP(-(Inputs!$B$11*K441+Inputs!$B$12)))))</f>
        <v>0.00492942201099022</v>
      </c>
      <c r="M441" s="0" t="n">
        <f aca="false">Loan_Sample!AH421*Inputs!$B$4*B441</f>
        <v>475.400433872042</v>
      </c>
      <c r="N441" s="0" t="n">
        <f aca="false">L441*Inputs!$B$4*B441</f>
        <v>475.400433872042</v>
      </c>
      <c r="O441" s="0" t="n">
        <f aca="false">Inputs!$B$37+Inputs!$B$38*MAX(Loan_Sample!H421-Inputs!$C$38,0)+Inputs!$B$39*MAX(Loan_Sample!H421-Inputs!$C$39,0)+Inputs!$B$40*MAX(Loan_Sample!H421-Inputs!$C$40,0)+Inputs!$B$41*MAX(Loan_Sample!H421-Inputs!$C$41,0)+Inputs!$B$42*Inputs!$B$14+Inputs!$B$43*MIN(Loan_Sample!I421/Inputs!$B$17,1)+Inputs!$B$44*MIN(Loan_Sample!E421,Inputs!$B$18)+Inputs!$B$45*Loan_Sample!C421</f>
        <v>-5.98440418967928</v>
      </c>
      <c r="P441" s="0" t="n">
        <f aca="false">MIN(1-Inputs!$B$13,MAX(Inputs!$B$13,1/(1+EXP(-(Inputs!$B$15*O441+Inputs!$B$16)))))</f>
        <v>0.00169062984201972</v>
      </c>
      <c r="Q441" s="0" t="n">
        <f aca="false">Inputs!$B$37+Inputs!$B$38*MAX(F441-Inputs!$C$38,0)+Inputs!$B$39*MAX(F441-Inputs!$C$39,0)+Inputs!$B$40*MAX(F441-Inputs!$C$40,0)+Inputs!$B$41*MAX(F441-Inputs!$C$41,0)+Inputs!$B$42*Inputs!$B$14+Inputs!$B$43*MIN(Loan_Sample!I421/Inputs!$B$17,1)+Inputs!$B$44*MIN(E441,Inputs!$B$18)+Inputs!$B$45*Loan_Sample!C421</f>
        <v>-5.98440418967928</v>
      </c>
      <c r="R441" s="0" t="n">
        <f aca="false">MIN(1-Inputs!$B$13,MAX(Inputs!$B$13,1/(1+EXP(-(Inputs!$B$15*Q441+Inputs!$B$16)))))</f>
        <v>0.00169062984201972</v>
      </c>
    </row>
    <row r="442" customFormat="false" ht="15" hidden="false" customHeight="false" outlineLevel="0" collapsed="false">
      <c r="A442" s="0" t="n">
        <f aca="false">Loan_Sample!A422</f>
        <v>12071</v>
      </c>
      <c r="B442" s="0" t="n">
        <f aca="false">Loan_Sample!U422</f>
        <v>192557.1</v>
      </c>
      <c r="C442" s="0" t="n">
        <f aca="false">Loan_Sample!K422+Inputs!$B$26</f>
        <v>6.53333330154419</v>
      </c>
      <c r="D442" s="0" t="n">
        <f aca="false">Loan_Sample!L422+Inputs!$B$26</f>
        <v>2.71025633811951</v>
      </c>
      <c r="E442" s="0" t="n">
        <f aca="false">Loan_Sample!E422/(1+Inputs!$B$25/100)</f>
        <v>78.8020095825195</v>
      </c>
      <c r="F442" s="0" t="n">
        <f aca="false">Loan_Sample!H422-Inputs!$B$24/100</f>
        <v>0.2003333568573</v>
      </c>
      <c r="G442" s="0" t="n">
        <f aca="false">IF(ISNUMBER(C442),INDEX(Scorecard!$D$54:$D$61,SUMPRODUCT(--(Scorecard!$G$54:$G$60&lt;C442))+1),Scorecard!$D$62)</f>
        <v>-0.119873800601421</v>
      </c>
      <c r="H442" s="0" t="n">
        <f aca="false">IF(ISNUMBER(D442),INDEX(Scorecard!$D$63:$D$68,SUMPRODUCT(--(Scorecard!$G$63:$G$67&lt;D442))+1),Scorecard!$D$69)</f>
        <v>0.322484508656054</v>
      </c>
      <c r="I442" s="0" t="n">
        <f aca="false">IF(ISNUMBER(E442),INDEX(Scorecard!$D$19:$D$26,SUMPRODUCT(--(Scorecard!$G$19:$G$25&lt;E442))+1),Scorecard!$D$27)</f>
        <v>-0.0341578513653732</v>
      </c>
      <c r="J442" s="0" t="n">
        <f aca="false">IF(ISNUMBER(F442),INDEX(Scorecard!$D$37:$D$44,SUMPRODUCT(--(Scorecard!$G$37:$G$43&lt;F442))+1),Scorecard!$D$45)</f>
        <v>0.102184252677548</v>
      </c>
      <c r="K442" s="0" t="n">
        <f aca="false">Inputs!$B$10+Scorecard!$J$5*Loan_Sample!Y422+Scorecard!$J$6*Loan_Sample!Z422+Scorecard!$J$7*I442+Scorecard!$J$8*Loan_Sample!AB422+Scorecard!$J$9*J442+Scorecard!$J$10*Loan_Sample!AD422+Scorecard!$J$11*G442+Scorecard!$J$12*H442</f>
        <v>-6.1709279674704</v>
      </c>
      <c r="L442" s="0" t="n">
        <f aca="false">MIN(1-Inputs!$B$13,MAX(Inputs!$B$13,1/(1+EXP(-(Inputs!$B$11*K442+Inputs!$B$12)))))</f>
        <v>0.00170011798627555</v>
      </c>
      <c r="M442" s="0" t="n">
        <f aca="false">Loan_Sample!AH422*Inputs!$B$4*B442</f>
        <v>114.579426183271</v>
      </c>
      <c r="N442" s="0" t="n">
        <f aca="false">L442*Inputs!$B$4*B442</f>
        <v>114.579426183271</v>
      </c>
      <c r="O442" s="0" t="n">
        <f aca="false">Inputs!$B$37+Inputs!$B$38*MAX(Loan_Sample!H422-Inputs!$C$38,0)+Inputs!$B$39*MAX(Loan_Sample!H422-Inputs!$C$39,0)+Inputs!$B$40*MAX(Loan_Sample!H422-Inputs!$C$40,0)+Inputs!$B$41*MAX(Loan_Sample!H422-Inputs!$C$41,0)+Inputs!$B$42*Inputs!$B$14+Inputs!$B$43*MIN(Loan_Sample!I422/Inputs!$B$17,1)+Inputs!$B$44*MIN(Loan_Sample!E422,Inputs!$B$18)+Inputs!$B$45*Loan_Sample!C422</f>
        <v>-5.39138755441219</v>
      </c>
      <c r="P442" s="0" t="n">
        <f aca="false">MIN(1-Inputs!$B$13,MAX(Inputs!$B$13,1/(1+EXP(-(Inputs!$B$15*O442+Inputs!$B$16)))))</f>
        <v>0.00331221100862338</v>
      </c>
      <c r="Q442" s="0" t="n">
        <f aca="false">Inputs!$B$37+Inputs!$B$38*MAX(F442-Inputs!$C$38,0)+Inputs!$B$39*MAX(F442-Inputs!$C$39,0)+Inputs!$B$40*MAX(F442-Inputs!$C$40,0)+Inputs!$B$41*MAX(F442-Inputs!$C$41,0)+Inputs!$B$42*Inputs!$B$14+Inputs!$B$43*MIN(Loan_Sample!I422/Inputs!$B$17,1)+Inputs!$B$44*MIN(E442,Inputs!$B$18)+Inputs!$B$45*Loan_Sample!C422</f>
        <v>-5.39138755441219</v>
      </c>
      <c r="R442" s="0" t="n">
        <f aca="false">MIN(1-Inputs!$B$13,MAX(Inputs!$B$13,1/(1+EXP(-(Inputs!$B$15*Q442+Inputs!$B$16)))))</f>
        <v>0.00331221100862338</v>
      </c>
    </row>
    <row r="443" customFormat="false" ht="15" hidden="false" customHeight="false" outlineLevel="0" collapsed="false">
      <c r="A443" s="0" t="n">
        <f aca="false">Loan_Sample!A423</f>
        <v>12081</v>
      </c>
      <c r="B443" s="0" t="n">
        <f aca="false">Loan_Sample!U423</f>
        <v>216871.34</v>
      </c>
      <c r="C443" s="0" t="n">
        <f aca="false">Loan_Sample!K423+Inputs!$B$26</f>
        <v>3.70000004768372</v>
      </c>
      <c r="D443" s="0" t="n">
        <f aca="false">Loan_Sample!L423+Inputs!$B$26</f>
        <v>-0.458333253860474</v>
      </c>
      <c r="E443" s="0" t="n">
        <f aca="false">Loan_Sample!E423/(1+Inputs!$B$25/100)</f>
        <v>53.6782493591309</v>
      </c>
      <c r="F443" s="0" t="n">
        <f aca="false">Loan_Sample!H423-Inputs!$B$24/100</f>
        <v>-2.64133334159851</v>
      </c>
      <c r="G443" s="0" t="n">
        <f aca="false">IF(ISNUMBER(C443),INDEX(Scorecard!$D$54:$D$61,SUMPRODUCT(--(Scorecard!$G$54:$G$60&lt;C443))+1),Scorecard!$D$62)</f>
        <v>0.489050497890326</v>
      </c>
      <c r="H443" s="0" t="n">
        <f aca="false">IF(ISNUMBER(D443),INDEX(Scorecard!$D$63:$D$68,SUMPRODUCT(--(Scorecard!$G$63:$G$67&lt;D443))+1),Scorecard!$D$69)</f>
        <v>0.322484508656054</v>
      </c>
      <c r="I443" s="0" t="n">
        <f aca="false">IF(ISNUMBER(E443),INDEX(Scorecard!$D$19:$D$26,SUMPRODUCT(--(Scorecard!$G$19:$G$25&lt;E443))+1),Scorecard!$D$27)</f>
        <v>0.57899015159425</v>
      </c>
      <c r="J443" s="0" t="n">
        <f aca="false">IF(ISNUMBER(F443),INDEX(Scorecard!$D$37:$D$44,SUMPRODUCT(--(Scorecard!$G$37:$G$43&lt;F443))+1),Scorecard!$D$45)</f>
        <v>1.35057635045042</v>
      </c>
      <c r="K443" s="0" t="n">
        <f aca="false">Inputs!$B$10+Scorecard!$J$5*Loan_Sample!Y423+Scorecard!$J$6*Loan_Sample!Z423+Scorecard!$J$7*I443+Scorecard!$J$8*Loan_Sample!AB423+Scorecard!$J$9*J443+Scorecard!$J$10*Loan_Sample!AD423+Scorecard!$J$11*G443+Scorecard!$J$12*H443</f>
        <v>-5.72422244325144</v>
      </c>
      <c r="L443" s="0" t="n">
        <f aca="false">MIN(1-Inputs!$B$13,MAX(Inputs!$B$13,1/(1+EXP(-(Inputs!$B$11*K443+Inputs!$B$12)))))</f>
        <v>0.00273438482102439</v>
      </c>
      <c r="M443" s="0" t="n">
        <f aca="false">Loan_Sample!AH423*Inputs!$B$4*B443</f>
        <v>207.553395073927</v>
      </c>
      <c r="N443" s="0" t="n">
        <f aca="false">L443*Inputs!$B$4*B443</f>
        <v>207.553395073927</v>
      </c>
      <c r="O443" s="0" t="n">
        <f aca="false">Inputs!$B$37+Inputs!$B$38*MAX(Loan_Sample!H423-Inputs!$C$38,0)+Inputs!$B$39*MAX(Loan_Sample!H423-Inputs!$C$39,0)+Inputs!$B$40*MAX(Loan_Sample!H423-Inputs!$C$40,0)+Inputs!$B$41*MAX(Loan_Sample!H423-Inputs!$C$41,0)+Inputs!$B$42*Inputs!$B$14+Inputs!$B$43*MIN(Loan_Sample!I423/Inputs!$B$17,1)+Inputs!$B$44*MIN(Loan_Sample!E423,Inputs!$B$18)+Inputs!$B$45*Loan_Sample!C423</f>
        <v>-5.41442879282895</v>
      </c>
      <c r="P443" s="0" t="n">
        <f aca="false">MIN(1-Inputs!$B$13,MAX(Inputs!$B$13,1/(1+EXP(-(Inputs!$B$15*O443+Inputs!$B$16)))))</f>
        <v>0.00322685614481968</v>
      </c>
      <c r="Q443" s="0" t="n">
        <f aca="false">Inputs!$B$37+Inputs!$B$38*MAX(F443-Inputs!$C$38,0)+Inputs!$B$39*MAX(F443-Inputs!$C$39,0)+Inputs!$B$40*MAX(F443-Inputs!$C$40,0)+Inputs!$B$41*MAX(F443-Inputs!$C$41,0)+Inputs!$B$42*Inputs!$B$14+Inputs!$B$43*MIN(Loan_Sample!I423/Inputs!$B$17,1)+Inputs!$B$44*MIN(E443,Inputs!$B$18)+Inputs!$B$45*Loan_Sample!C423</f>
        <v>-5.41442879282895</v>
      </c>
      <c r="R443" s="0" t="n">
        <f aca="false">MIN(1-Inputs!$B$13,MAX(Inputs!$B$13,1/(1+EXP(-(Inputs!$B$15*Q443+Inputs!$B$16)))))</f>
        <v>0.00322685614481968</v>
      </c>
    </row>
    <row r="444" customFormat="false" ht="15" hidden="false" customHeight="false" outlineLevel="0" collapsed="false">
      <c r="A444" s="0" t="n">
        <f aca="false">Loan_Sample!A424</f>
        <v>12095</v>
      </c>
      <c r="B444" s="0" t="n">
        <f aca="false">Loan_Sample!U424</f>
        <v>611002.44</v>
      </c>
      <c r="C444" s="0" t="n">
        <f aca="false">Loan_Sample!K424+Inputs!$B$26</f>
        <v>9.23333358764648</v>
      </c>
      <c r="D444" s="0" t="n">
        <f aca="false">Loan_Sample!L424+Inputs!$B$26</f>
        <v>5.07179498672485</v>
      </c>
      <c r="E444" s="0" t="n">
        <f aca="false">Loan_Sample!E424/(1+Inputs!$B$25/100)</f>
        <v>71.9304275512695</v>
      </c>
      <c r="F444" s="0" t="n">
        <f aca="false">Loan_Sample!H424-Inputs!$B$24/100</f>
        <v>1.22766661643982</v>
      </c>
      <c r="G444" s="0" t="n">
        <f aca="false">IF(ISNUMBER(C444),INDEX(Scorecard!$D$54:$D$61,SUMPRODUCT(--(Scorecard!$G$54:$G$60&lt;C444))+1),Scorecard!$D$62)</f>
        <v>-0.541917179454542</v>
      </c>
      <c r="H444" s="0" t="n">
        <f aca="false">IF(ISNUMBER(D444),INDEX(Scorecard!$D$63:$D$68,SUMPRODUCT(--(Scorecard!$G$63:$G$67&lt;D444))+1),Scorecard!$D$69)</f>
        <v>0.322484508656054</v>
      </c>
      <c r="I444" s="0" t="n">
        <f aca="false">IF(ISNUMBER(E444),INDEX(Scorecard!$D$19:$D$26,SUMPRODUCT(--(Scorecard!$G$19:$G$25&lt;E444))+1),Scorecard!$D$27)</f>
        <v>0.0530843085177338</v>
      </c>
      <c r="J444" s="0" t="n">
        <f aca="false">IF(ISNUMBER(F444),INDEX(Scorecard!$D$37:$D$44,SUMPRODUCT(--(Scorecard!$G$37:$G$43&lt;F444))+1),Scorecard!$D$45)</f>
        <v>-0.975503570149195</v>
      </c>
      <c r="K444" s="0" t="n">
        <f aca="false">Inputs!$B$10+Scorecard!$J$5*Loan_Sample!Y424+Scorecard!$J$6*Loan_Sample!Z424+Scorecard!$J$7*I444+Scorecard!$J$8*Loan_Sample!AB424+Scorecard!$J$9*J444+Scorecard!$J$10*Loan_Sample!AD424+Scorecard!$J$11*G444+Scorecard!$J$12*H444</f>
        <v>-4.25688304208105</v>
      </c>
      <c r="L444" s="0" t="n">
        <f aca="false">MIN(1-Inputs!$B$13,MAX(Inputs!$B$13,1/(1+EXP(-(Inputs!$B$11*K444+Inputs!$B$12)))))</f>
        <v>0.0129357718643644</v>
      </c>
      <c r="M444" s="0" t="n">
        <f aca="false">Loan_Sample!AH424*Inputs!$B$4*B444</f>
        <v>2766.32586034351</v>
      </c>
      <c r="N444" s="0" t="n">
        <f aca="false">L444*Inputs!$B$4*B444</f>
        <v>2766.32586034351</v>
      </c>
      <c r="O444" s="0" t="n">
        <f aca="false">Inputs!$B$37+Inputs!$B$38*MAX(Loan_Sample!H424-Inputs!$C$38,0)+Inputs!$B$39*MAX(Loan_Sample!H424-Inputs!$C$39,0)+Inputs!$B$40*MAX(Loan_Sample!H424-Inputs!$C$40,0)+Inputs!$B$41*MAX(Loan_Sample!H424-Inputs!$C$41,0)+Inputs!$B$42*Inputs!$B$14+Inputs!$B$43*MIN(Loan_Sample!I424/Inputs!$B$17,1)+Inputs!$B$44*MIN(Loan_Sample!E424,Inputs!$B$18)+Inputs!$B$45*Loan_Sample!C424</f>
        <v>-3.40702597463528</v>
      </c>
      <c r="P444" s="0" t="n">
        <f aca="false">MIN(1-Inputs!$B$13,MAX(Inputs!$B$13,1/(1+EXP(-(Inputs!$B$15*O444+Inputs!$B$16)))))</f>
        <v>0.030738983363797</v>
      </c>
      <c r="Q444" s="0" t="n">
        <f aca="false">Inputs!$B$37+Inputs!$B$38*MAX(F444-Inputs!$C$38,0)+Inputs!$B$39*MAX(F444-Inputs!$C$39,0)+Inputs!$B$40*MAX(F444-Inputs!$C$40,0)+Inputs!$B$41*MAX(F444-Inputs!$C$41,0)+Inputs!$B$42*Inputs!$B$14+Inputs!$B$43*MIN(Loan_Sample!I424/Inputs!$B$17,1)+Inputs!$B$44*MIN(E444,Inputs!$B$18)+Inputs!$B$45*Loan_Sample!C424</f>
        <v>-3.40702597463528</v>
      </c>
      <c r="R444" s="0" t="n">
        <f aca="false">MIN(1-Inputs!$B$13,MAX(Inputs!$B$13,1/(1+EXP(-(Inputs!$B$15*Q444+Inputs!$B$16)))))</f>
        <v>0.030738983363797</v>
      </c>
    </row>
    <row r="445" customFormat="false" ht="15" hidden="false" customHeight="false" outlineLevel="0" collapsed="false">
      <c r="A445" s="0" t="n">
        <f aca="false">Loan_Sample!A425</f>
        <v>12134</v>
      </c>
      <c r="B445" s="0" t="n">
        <f aca="false">Loan_Sample!U425</f>
        <v>138324.25</v>
      </c>
      <c r="C445" s="0" t="n">
        <f aca="false">Loan_Sample!K425+Inputs!$B$26</f>
        <v>6.33333349227905</v>
      </c>
      <c r="D445" s="0" t="n">
        <f aca="false">Loan_Sample!L425+Inputs!$B$26</f>
        <v>2.71025657653809</v>
      </c>
      <c r="E445" s="0" t="n">
        <f aca="false">Loan_Sample!E425/(1+Inputs!$B$25/100)</f>
        <v>82.1818084716797</v>
      </c>
      <c r="F445" s="0" t="n">
        <f aca="false">Loan_Sample!H425-Inputs!$B$24/100</f>
        <v>1.23433327674866</v>
      </c>
      <c r="G445" s="0" t="n">
        <f aca="false">IF(ISNUMBER(C445),INDEX(Scorecard!$D$54:$D$61,SUMPRODUCT(--(Scorecard!$G$54:$G$60&lt;C445))+1),Scorecard!$D$62)</f>
        <v>-0.119873800601421</v>
      </c>
      <c r="H445" s="0" t="n">
        <f aca="false">IF(ISNUMBER(D445),INDEX(Scorecard!$D$63:$D$68,SUMPRODUCT(--(Scorecard!$G$63:$G$67&lt;D445))+1),Scorecard!$D$69)</f>
        <v>0.322484508656054</v>
      </c>
      <c r="I445" s="0" t="n">
        <f aca="false">IF(ISNUMBER(E445),INDEX(Scorecard!$D$19:$D$26,SUMPRODUCT(--(Scorecard!$G$19:$G$25&lt;E445))+1),Scorecard!$D$27)</f>
        <v>-0.0341578513653732</v>
      </c>
      <c r="J445" s="0" t="n">
        <f aca="false">IF(ISNUMBER(F445),INDEX(Scorecard!$D$37:$D$44,SUMPRODUCT(--(Scorecard!$G$37:$G$43&lt;F445))+1),Scorecard!$D$45)</f>
        <v>-0.975503570149195</v>
      </c>
      <c r="K445" s="0" t="n">
        <f aca="false">Inputs!$B$10+Scorecard!$J$5*Loan_Sample!Y425+Scorecard!$J$6*Loan_Sample!Z425+Scorecard!$J$7*I445+Scorecard!$J$8*Loan_Sample!AB425+Scorecard!$J$9*J445+Scorecard!$J$10*Loan_Sample!AD425+Scorecard!$J$11*G445+Scorecard!$J$12*H445</f>
        <v>-4.45950860770615</v>
      </c>
      <c r="L445" s="0" t="n">
        <f aca="false">MIN(1-Inputs!$B$13,MAX(Inputs!$B$13,1/(1+EXP(-(Inputs!$B$11*K445+Inputs!$B$12)))))</f>
        <v>0.0104488092602904</v>
      </c>
      <c r="M445" s="0" t="n">
        <f aca="false">Loan_Sample!AH425*Inputs!$B$4*B445</f>
        <v>505.863296512953</v>
      </c>
      <c r="N445" s="0" t="n">
        <f aca="false">L445*Inputs!$B$4*B445</f>
        <v>505.863296512953</v>
      </c>
      <c r="O445" s="0" t="n">
        <f aca="false">Inputs!$B$37+Inputs!$B$38*MAX(Loan_Sample!H425-Inputs!$C$38,0)+Inputs!$B$39*MAX(Loan_Sample!H425-Inputs!$C$39,0)+Inputs!$B$40*MAX(Loan_Sample!H425-Inputs!$C$40,0)+Inputs!$B$41*MAX(Loan_Sample!H425-Inputs!$C$41,0)+Inputs!$B$42*Inputs!$B$14+Inputs!$B$43*MIN(Loan_Sample!I425/Inputs!$B$17,1)+Inputs!$B$44*MIN(Loan_Sample!E425,Inputs!$B$18)+Inputs!$B$45*Loan_Sample!C425</f>
        <v>-3.88746211938093</v>
      </c>
      <c r="P445" s="0" t="n">
        <f aca="false">MIN(1-Inputs!$B$13,MAX(Inputs!$B$13,1/(1+EXP(-(Inputs!$B$15*O445+Inputs!$B$16)))))</f>
        <v>0.018036416237213</v>
      </c>
      <c r="Q445" s="0" t="n">
        <f aca="false">Inputs!$B$37+Inputs!$B$38*MAX(F445-Inputs!$C$38,0)+Inputs!$B$39*MAX(F445-Inputs!$C$39,0)+Inputs!$B$40*MAX(F445-Inputs!$C$40,0)+Inputs!$B$41*MAX(F445-Inputs!$C$41,0)+Inputs!$B$42*Inputs!$B$14+Inputs!$B$43*MIN(Loan_Sample!I425/Inputs!$B$17,1)+Inputs!$B$44*MIN(E445,Inputs!$B$18)+Inputs!$B$45*Loan_Sample!C425</f>
        <v>-3.88746211938093</v>
      </c>
      <c r="R445" s="0" t="n">
        <f aca="false">MIN(1-Inputs!$B$13,MAX(Inputs!$B$13,1/(1+EXP(-(Inputs!$B$15*Q445+Inputs!$B$16)))))</f>
        <v>0.018036416237213</v>
      </c>
    </row>
    <row r="446" customFormat="false" ht="15" hidden="false" customHeight="false" outlineLevel="0" collapsed="false">
      <c r="A446" s="0" t="n">
        <f aca="false">Loan_Sample!A426</f>
        <v>12137</v>
      </c>
      <c r="B446" s="0" t="n">
        <f aca="false">Loan_Sample!U426</f>
        <v>142108.27</v>
      </c>
      <c r="C446" s="0" t="n">
        <f aca="false">Loan_Sample!K426+Inputs!$B$26</f>
        <v>7.13333320617676</v>
      </c>
      <c r="D446" s="0" t="n">
        <f aca="false">Loan_Sample!L426+Inputs!$B$26</f>
        <v>2.71025609970093</v>
      </c>
      <c r="E446" s="0" t="n">
        <f aca="false">Loan_Sample!E426/(1+Inputs!$B$25/100)</f>
        <v>49.7763175964356</v>
      </c>
      <c r="F446" s="0" t="n">
        <f aca="false">Loan_Sample!H426-Inputs!$B$24/100</f>
        <v>0.991333246231079</v>
      </c>
      <c r="G446" s="0" t="n">
        <f aca="false">IF(ISNUMBER(C446),INDEX(Scorecard!$D$54:$D$61,SUMPRODUCT(--(Scorecard!$G$54:$G$60&lt;C446))+1),Scorecard!$D$62)</f>
        <v>-0.541917179454542</v>
      </c>
      <c r="H446" s="0" t="n">
        <f aca="false">IF(ISNUMBER(D446),INDEX(Scorecard!$D$63:$D$68,SUMPRODUCT(--(Scorecard!$G$63:$G$67&lt;D446))+1),Scorecard!$D$69)</f>
        <v>0.322484508656054</v>
      </c>
      <c r="I446" s="0" t="n">
        <f aca="false">IF(ISNUMBER(E446),INDEX(Scorecard!$D$19:$D$26,SUMPRODUCT(--(Scorecard!$G$19:$G$25&lt;E446))+1),Scorecard!$D$27)</f>
        <v>0.57899015159425</v>
      </c>
      <c r="J446" s="0" t="n">
        <f aca="false">IF(ISNUMBER(F446),INDEX(Scorecard!$D$37:$D$44,SUMPRODUCT(--(Scorecard!$G$37:$G$43&lt;F446))+1),Scorecard!$D$45)</f>
        <v>-0.975503570149195</v>
      </c>
      <c r="K446" s="0" t="n">
        <f aca="false">Inputs!$B$10+Scorecard!$J$5*Loan_Sample!Y426+Scorecard!$J$6*Loan_Sample!Z426+Scorecard!$J$7*I446+Scorecard!$J$8*Loan_Sample!AB426+Scorecard!$J$9*J446+Scorecard!$J$10*Loan_Sample!AD426+Scorecard!$J$11*G446+Scorecard!$J$12*H446</f>
        <v>-3.70372695380648</v>
      </c>
      <c r="L446" s="0" t="n">
        <f aca="false">MIN(1-Inputs!$B$13,MAX(Inputs!$B$13,1/(1+EXP(-(Inputs!$B$11*K446+Inputs!$B$12)))))</f>
        <v>0.0230898112745354</v>
      </c>
      <c r="M446" s="0" t="n">
        <f aca="false">Loan_Sample!AH426*Inputs!$B$4*B446</f>
        <v>1148.43859719775</v>
      </c>
      <c r="N446" s="0" t="n">
        <f aca="false">L446*Inputs!$B$4*B446</f>
        <v>1148.43859719775</v>
      </c>
      <c r="O446" s="0" t="n">
        <f aca="false">Inputs!$B$37+Inputs!$B$38*MAX(Loan_Sample!H426-Inputs!$C$38,0)+Inputs!$B$39*MAX(Loan_Sample!H426-Inputs!$C$39,0)+Inputs!$B$40*MAX(Loan_Sample!H426-Inputs!$C$40,0)+Inputs!$B$41*MAX(Loan_Sample!H426-Inputs!$C$41,0)+Inputs!$B$42*Inputs!$B$14+Inputs!$B$43*MIN(Loan_Sample!I426/Inputs!$B$17,1)+Inputs!$B$44*MIN(Loan_Sample!E426,Inputs!$B$18)+Inputs!$B$45*Loan_Sample!C426</f>
        <v>-3.27554728316836</v>
      </c>
      <c r="P446" s="0" t="n">
        <f aca="false">MIN(1-Inputs!$B$13,MAX(Inputs!$B$13,1/(1+EXP(-(Inputs!$B$15*O446+Inputs!$B$16)))))</f>
        <v>0.0355184818845901</v>
      </c>
      <c r="Q446" s="0" t="n">
        <f aca="false">Inputs!$B$37+Inputs!$B$38*MAX(F446-Inputs!$C$38,0)+Inputs!$B$39*MAX(F446-Inputs!$C$39,0)+Inputs!$B$40*MAX(F446-Inputs!$C$40,0)+Inputs!$B$41*MAX(F446-Inputs!$C$41,0)+Inputs!$B$42*Inputs!$B$14+Inputs!$B$43*MIN(Loan_Sample!I426/Inputs!$B$17,1)+Inputs!$B$44*MIN(E446,Inputs!$B$18)+Inputs!$B$45*Loan_Sample!C426</f>
        <v>-3.27554728316836</v>
      </c>
      <c r="R446" s="0" t="n">
        <f aca="false">MIN(1-Inputs!$B$13,MAX(Inputs!$B$13,1/(1+EXP(-(Inputs!$B$15*Q446+Inputs!$B$16)))))</f>
        <v>0.0355184818845901</v>
      </c>
    </row>
    <row r="447" customFormat="false" ht="15" hidden="false" customHeight="false" outlineLevel="0" collapsed="false">
      <c r="A447" s="0" t="n">
        <f aca="false">Loan_Sample!A427</f>
        <v>12172</v>
      </c>
      <c r="B447" s="0" t="n">
        <f aca="false">Loan_Sample!U427</f>
        <v>203733.28</v>
      </c>
      <c r="C447" s="0" t="n">
        <f aca="false">Loan_Sample!K427+Inputs!$B$26</f>
        <v>4.42307710647583</v>
      </c>
      <c r="D447" s="0" t="n">
        <f aca="false">Loan_Sample!L427+Inputs!$B$26</f>
        <v>-0.276922702789307</v>
      </c>
      <c r="E447" s="0" t="n">
        <f aca="false">Loan_Sample!E427/(1+Inputs!$B$25/100)</f>
        <v>58.2893867492676</v>
      </c>
      <c r="F447" s="0" t="n">
        <f aca="false">Loan_Sample!H427-Inputs!$B$24/100</f>
        <v>0.122666597366333</v>
      </c>
      <c r="G447" s="0" t="n">
        <f aca="false">IF(ISNUMBER(C447),INDEX(Scorecard!$D$54:$D$61,SUMPRODUCT(--(Scorecard!$G$54:$G$60&lt;C447))+1),Scorecard!$D$62)</f>
        <v>0.409483001259379</v>
      </c>
      <c r="H447" s="0" t="n">
        <f aca="false">IF(ISNUMBER(D447),INDEX(Scorecard!$D$63:$D$68,SUMPRODUCT(--(Scorecard!$G$63:$G$67&lt;D447))+1),Scorecard!$D$69)</f>
        <v>0.322484508656054</v>
      </c>
      <c r="I447" s="0" t="n">
        <f aca="false">IF(ISNUMBER(E447),INDEX(Scorecard!$D$19:$D$26,SUMPRODUCT(--(Scorecard!$G$19:$G$25&lt;E447))+1),Scorecard!$D$27)</f>
        <v>0.267179331770092</v>
      </c>
      <c r="J447" s="0" t="n">
        <f aca="false">IF(ISNUMBER(F447),INDEX(Scorecard!$D$37:$D$44,SUMPRODUCT(--(Scorecard!$G$37:$G$43&lt;F447))+1),Scorecard!$D$45)</f>
        <v>0.102184252677548</v>
      </c>
      <c r="K447" s="0" t="n">
        <f aca="false">Inputs!$B$10+Scorecard!$J$5*Loan_Sample!Y427+Scorecard!$J$6*Loan_Sample!Z427+Scorecard!$J$7*I447+Scorecard!$J$8*Loan_Sample!AB427+Scorecard!$J$9*J447+Scorecard!$J$10*Loan_Sample!AD427+Scorecard!$J$11*G447+Scorecard!$J$12*H447</f>
        <v>-7.45123617103329</v>
      </c>
      <c r="L447" s="0" t="n">
        <f aca="false">MIN(1-Inputs!$B$13,MAX(Inputs!$B$13,1/(1+EXP(-(Inputs!$B$11*K447+Inputs!$B$12)))))</f>
        <v>0.00043473944333517</v>
      </c>
      <c r="M447" s="0" t="n">
        <f aca="false">Loan_Sample!AH427*Inputs!$B$4*B447</f>
        <v>30.9998124576169</v>
      </c>
      <c r="N447" s="0" t="n">
        <f aca="false">L447*Inputs!$B$4*B447</f>
        <v>30.9998124576169</v>
      </c>
      <c r="O447" s="0" t="n">
        <f aca="false">Inputs!$B$37+Inputs!$B$38*MAX(Loan_Sample!H427-Inputs!$C$38,0)+Inputs!$B$39*MAX(Loan_Sample!H427-Inputs!$C$39,0)+Inputs!$B$40*MAX(Loan_Sample!H427-Inputs!$C$40,0)+Inputs!$B$41*MAX(Loan_Sample!H427-Inputs!$C$41,0)+Inputs!$B$42*Inputs!$B$14+Inputs!$B$43*MIN(Loan_Sample!I427/Inputs!$B$17,1)+Inputs!$B$44*MIN(Loan_Sample!E427,Inputs!$B$18)+Inputs!$B$45*Loan_Sample!C427</f>
        <v>-5.03822076644445</v>
      </c>
      <c r="P447" s="0" t="n">
        <f aca="false">MIN(1-Inputs!$B$13,MAX(Inputs!$B$13,1/(1+EXP(-(Inputs!$B$15*O447+Inputs!$B$16)))))</f>
        <v>0.00494046980215842</v>
      </c>
      <c r="Q447" s="0" t="n">
        <f aca="false">Inputs!$B$37+Inputs!$B$38*MAX(F447-Inputs!$C$38,0)+Inputs!$B$39*MAX(F447-Inputs!$C$39,0)+Inputs!$B$40*MAX(F447-Inputs!$C$40,0)+Inputs!$B$41*MAX(F447-Inputs!$C$41,0)+Inputs!$B$42*Inputs!$B$14+Inputs!$B$43*MIN(Loan_Sample!I427/Inputs!$B$17,1)+Inputs!$B$44*MIN(E447,Inputs!$B$18)+Inputs!$B$45*Loan_Sample!C427</f>
        <v>-5.03822076644445</v>
      </c>
      <c r="R447" s="0" t="n">
        <f aca="false">MIN(1-Inputs!$B$13,MAX(Inputs!$B$13,1/(1+EXP(-(Inputs!$B$15*Q447+Inputs!$B$16)))))</f>
        <v>0.00494046980215842</v>
      </c>
    </row>
    <row r="448" customFormat="false" ht="15" hidden="false" customHeight="false" outlineLevel="0" collapsed="false">
      <c r="A448" s="0" t="n">
        <f aca="false">Loan_Sample!A428</f>
        <v>12239</v>
      </c>
      <c r="B448" s="0" t="n">
        <f aca="false">Loan_Sample!U428</f>
        <v>285231.9</v>
      </c>
      <c r="C448" s="0" t="n">
        <f aca="false">Loan_Sample!K428+Inputs!$B$26</f>
        <v>5.00833320617676</v>
      </c>
      <c r="D448" s="0" t="n">
        <f aca="false">Loan_Sample!L428+Inputs!$B$26</f>
        <v>-1.125</v>
      </c>
      <c r="E448" s="0" t="n">
        <f aca="false">Loan_Sample!E428/(1+Inputs!$B$25/100)</f>
        <v>73.8139419555664</v>
      </c>
      <c r="F448" s="0" t="n">
        <f aca="false">Loan_Sample!H428-Inputs!$B$24/100</f>
        <v>-2.26733303070068</v>
      </c>
      <c r="G448" s="0" t="n">
        <f aca="false">IF(ISNUMBER(C448),INDEX(Scorecard!$D$54:$D$61,SUMPRODUCT(--(Scorecard!$G$54:$G$60&lt;C448))+1),Scorecard!$D$62)</f>
        <v>0.214429354789033</v>
      </c>
      <c r="H448" s="0" t="n">
        <f aca="false">IF(ISNUMBER(D448),INDEX(Scorecard!$D$63:$D$68,SUMPRODUCT(--(Scorecard!$G$63:$G$67&lt;D448))+1),Scorecard!$D$69)</f>
        <v>-0.340582194386522</v>
      </c>
      <c r="I448" s="0" t="n">
        <f aca="false">IF(ISNUMBER(E448),INDEX(Scorecard!$D$19:$D$26,SUMPRODUCT(--(Scorecard!$G$19:$G$25&lt;E448))+1),Scorecard!$D$27)</f>
        <v>-0.0341578513653732</v>
      </c>
      <c r="J448" s="0" t="n">
        <f aca="false">IF(ISNUMBER(F448),INDEX(Scorecard!$D$37:$D$44,SUMPRODUCT(--(Scorecard!$G$37:$G$43&lt;F448))+1),Scorecard!$D$45)</f>
        <v>1.35057635045042</v>
      </c>
      <c r="K448" s="0" t="n">
        <f aca="false">Inputs!$B$10+Scorecard!$J$5*Loan_Sample!Y428+Scorecard!$J$6*Loan_Sample!Z428+Scorecard!$J$7*I448+Scorecard!$J$8*Loan_Sample!AB428+Scorecard!$J$9*J448+Scorecard!$J$10*Loan_Sample!AD428+Scorecard!$J$11*G448+Scorecard!$J$12*H448</f>
        <v>-4.2067662971319</v>
      </c>
      <c r="L448" s="0" t="n">
        <f aca="false">MIN(1-Inputs!$B$13,MAX(Inputs!$B$13,1/(1+EXP(-(Inputs!$B$11*K448+Inputs!$B$12)))))</f>
        <v>0.0136360585747057</v>
      </c>
      <c r="M448" s="0" t="n">
        <f aca="false">Loan_Sample!AH428*Inputs!$B$4*B448</f>
        <v>1361.30361352111</v>
      </c>
      <c r="N448" s="0" t="n">
        <f aca="false">L448*Inputs!$B$4*B448</f>
        <v>1361.30361352111</v>
      </c>
      <c r="O448" s="0" t="n">
        <f aca="false">Inputs!$B$37+Inputs!$B$38*MAX(Loan_Sample!H428-Inputs!$C$38,0)+Inputs!$B$39*MAX(Loan_Sample!H428-Inputs!$C$39,0)+Inputs!$B$40*MAX(Loan_Sample!H428-Inputs!$C$40,0)+Inputs!$B$41*MAX(Loan_Sample!H428-Inputs!$C$41,0)+Inputs!$B$42*Inputs!$B$14+Inputs!$B$43*MIN(Loan_Sample!I428/Inputs!$B$17,1)+Inputs!$B$44*MIN(Loan_Sample!E428,Inputs!$B$18)+Inputs!$B$45*Loan_Sample!C428</f>
        <v>-6.09252734454328</v>
      </c>
      <c r="P448" s="0" t="n">
        <f aca="false">MIN(1-Inputs!$B$13,MAX(Inputs!$B$13,1/(1+EXP(-(Inputs!$B$15*O448+Inputs!$B$16)))))</f>
        <v>0.0014953831484937</v>
      </c>
      <c r="Q448" s="0" t="n">
        <f aca="false">Inputs!$B$37+Inputs!$B$38*MAX(F448-Inputs!$C$38,0)+Inputs!$B$39*MAX(F448-Inputs!$C$39,0)+Inputs!$B$40*MAX(F448-Inputs!$C$40,0)+Inputs!$B$41*MAX(F448-Inputs!$C$41,0)+Inputs!$B$42*Inputs!$B$14+Inputs!$B$43*MIN(Loan_Sample!I428/Inputs!$B$17,1)+Inputs!$B$44*MIN(E448,Inputs!$B$18)+Inputs!$B$45*Loan_Sample!C428</f>
        <v>-6.09252734454328</v>
      </c>
      <c r="R448" s="0" t="n">
        <f aca="false">MIN(1-Inputs!$B$13,MAX(Inputs!$B$13,1/(1+EXP(-(Inputs!$B$15*Q448+Inputs!$B$16)))))</f>
        <v>0.0014953831484937</v>
      </c>
    </row>
    <row r="449" customFormat="false" ht="15" hidden="false" customHeight="false" outlineLevel="0" collapsed="false">
      <c r="A449" s="0" t="n">
        <f aca="false">Loan_Sample!A429</f>
        <v>12263</v>
      </c>
      <c r="B449" s="0" t="n">
        <f aca="false">Loan_Sample!U429</f>
        <v>108309.695</v>
      </c>
      <c r="C449" s="0" t="n">
        <f aca="false">Loan_Sample!K429+Inputs!$B$26</f>
        <v>9.23333358764648</v>
      </c>
      <c r="D449" s="0" t="n">
        <f aca="false">Loan_Sample!L429+Inputs!$B$26</f>
        <v>5.07179498672485</v>
      </c>
      <c r="E449" s="0" t="n">
        <f aca="false">Loan_Sample!E429/(1+Inputs!$B$25/100)</f>
        <v>79.8744049072266</v>
      </c>
      <c r="F449" s="0" t="n">
        <f aca="false">Loan_Sample!H429-Inputs!$B$24/100</f>
        <v>0.280666589736939</v>
      </c>
      <c r="G449" s="0" t="n">
        <f aca="false">IF(ISNUMBER(C449),INDEX(Scorecard!$D$54:$D$61,SUMPRODUCT(--(Scorecard!$G$54:$G$60&lt;C449))+1),Scorecard!$D$62)</f>
        <v>-0.541917179454542</v>
      </c>
      <c r="H449" s="0" t="n">
        <f aca="false">IF(ISNUMBER(D449),INDEX(Scorecard!$D$63:$D$68,SUMPRODUCT(--(Scorecard!$G$63:$G$67&lt;D449))+1),Scorecard!$D$69)</f>
        <v>0.322484508656054</v>
      </c>
      <c r="I449" s="0" t="n">
        <f aca="false">IF(ISNUMBER(E449),INDEX(Scorecard!$D$19:$D$26,SUMPRODUCT(--(Scorecard!$G$19:$G$25&lt;E449))+1),Scorecard!$D$27)</f>
        <v>-0.0341578513653732</v>
      </c>
      <c r="J449" s="0" t="n">
        <f aca="false">IF(ISNUMBER(F449),INDEX(Scorecard!$D$37:$D$44,SUMPRODUCT(--(Scorecard!$G$37:$G$43&lt;F449))+1),Scorecard!$D$45)</f>
        <v>-0.0679520129233634</v>
      </c>
      <c r="K449" s="0" t="n">
        <f aca="false">Inputs!$B$10+Scorecard!$J$5*Loan_Sample!Y429+Scorecard!$J$6*Loan_Sample!Z429+Scorecard!$J$7*I449+Scorecard!$J$8*Loan_Sample!AB429+Scorecard!$J$9*J449+Scorecard!$J$10*Loan_Sample!AD429+Scorecard!$J$11*G449+Scorecard!$J$12*H449</f>
        <v>-5.63436981954916</v>
      </c>
      <c r="L449" s="0" t="n">
        <f aca="false">MIN(1-Inputs!$B$13,MAX(Inputs!$B$13,1/(1+EXP(-(Inputs!$B$11*K449+Inputs!$B$12)))))</f>
        <v>0.00300845316627721</v>
      </c>
      <c r="M449" s="0" t="n">
        <f aca="false">Loan_Sample!AH429*Inputs!$B$4*B449</f>
        <v>114.045625701444</v>
      </c>
      <c r="N449" s="0" t="n">
        <f aca="false">L449*Inputs!$B$4*B449</f>
        <v>114.045625701444</v>
      </c>
      <c r="O449" s="0" t="n">
        <f aca="false">Inputs!$B$37+Inputs!$B$38*MAX(Loan_Sample!H429-Inputs!$C$38,0)+Inputs!$B$39*MAX(Loan_Sample!H429-Inputs!$C$39,0)+Inputs!$B$40*MAX(Loan_Sample!H429-Inputs!$C$40,0)+Inputs!$B$41*MAX(Loan_Sample!H429-Inputs!$C$41,0)+Inputs!$B$42*Inputs!$B$14+Inputs!$B$43*MIN(Loan_Sample!I429/Inputs!$B$17,1)+Inputs!$B$44*MIN(Loan_Sample!E429,Inputs!$B$18)+Inputs!$B$45*Loan_Sample!C429</f>
        <v>-5.37448243068933</v>
      </c>
      <c r="P449" s="0" t="n">
        <f aca="false">MIN(1-Inputs!$B$13,MAX(Inputs!$B$13,1/(1+EXP(-(Inputs!$B$15*O449+Inputs!$B$16)))))</f>
        <v>0.00337626273535367</v>
      </c>
      <c r="Q449" s="0" t="n">
        <f aca="false">Inputs!$B$37+Inputs!$B$38*MAX(F449-Inputs!$C$38,0)+Inputs!$B$39*MAX(F449-Inputs!$C$39,0)+Inputs!$B$40*MAX(F449-Inputs!$C$40,0)+Inputs!$B$41*MAX(F449-Inputs!$C$41,0)+Inputs!$B$42*Inputs!$B$14+Inputs!$B$43*MIN(Loan_Sample!I429/Inputs!$B$17,1)+Inputs!$B$44*MIN(E449,Inputs!$B$18)+Inputs!$B$45*Loan_Sample!C429</f>
        <v>-5.37448243068933</v>
      </c>
      <c r="R449" s="0" t="n">
        <f aca="false">MIN(1-Inputs!$B$13,MAX(Inputs!$B$13,1/(1+EXP(-(Inputs!$B$15*Q449+Inputs!$B$16)))))</f>
        <v>0.00337626273535367</v>
      </c>
    </row>
    <row r="450" customFormat="false" ht="15" hidden="false" customHeight="false" outlineLevel="0" collapsed="false">
      <c r="A450" s="0" t="n">
        <f aca="false">Loan_Sample!A430</f>
        <v>12293</v>
      </c>
      <c r="B450" s="0" t="n">
        <f aca="false">Loan_Sample!U430</f>
        <v>298467.94</v>
      </c>
      <c r="C450" s="0" t="n">
        <f aca="false">Loan_Sample!K430+Inputs!$B$26</f>
        <v>3.70000004768372</v>
      </c>
      <c r="D450" s="0" t="n">
        <f aca="false">Loan_Sample!L430+Inputs!$B$26</f>
        <v>-0.208333253860474</v>
      </c>
      <c r="E450" s="0" t="n">
        <f aca="false">Loan_Sample!E430/(1+Inputs!$B$25/100)</f>
        <v>71.5672378540039</v>
      </c>
      <c r="F450" s="0" t="n">
        <f aca="false">Loan_Sample!H430-Inputs!$B$24/100</f>
        <v>-3.35233330726624</v>
      </c>
      <c r="G450" s="0" t="n">
        <f aca="false">IF(ISNUMBER(C450),INDEX(Scorecard!$D$54:$D$61,SUMPRODUCT(--(Scorecard!$G$54:$G$60&lt;C450))+1),Scorecard!$D$62)</f>
        <v>0.489050497890326</v>
      </c>
      <c r="H450" s="0" t="n">
        <f aca="false">IF(ISNUMBER(D450),INDEX(Scorecard!$D$63:$D$68,SUMPRODUCT(--(Scorecard!$G$63:$G$67&lt;D450))+1),Scorecard!$D$69)</f>
        <v>0.322484508656054</v>
      </c>
      <c r="I450" s="0" t="n">
        <f aca="false">IF(ISNUMBER(E450),INDEX(Scorecard!$D$19:$D$26,SUMPRODUCT(--(Scorecard!$G$19:$G$25&lt;E450))+1),Scorecard!$D$27)</f>
        <v>0.0530843085177338</v>
      </c>
      <c r="J450" s="0" t="n">
        <f aca="false">IF(ISNUMBER(F450),INDEX(Scorecard!$D$37:$D$44,SUMPRODUCT(--(Scorecard!$G$37:$G$43&lt;F450))+1),Scorecard!$D$45)</f>
        <v>1.35057635045042</v>
      </c>
      <c r="K450" s="0" t="n">
        <f aca="false">Inputs!$B$10+Scorecard!$J$5*Loan_Sample!Y430+Scorecard!$J$6*Loan_Sample!Z430+Scorecard!$J$7*I450+Scorecard!$J$8*Loan_Sample!AB430+Scorecard!$J$9*J450+Scorecard!$J$10*Loan_Sample!AD430+Scorecard!$J$11*G450+Scorecard!$J$12*H450</f>
        <v>-4.42191867901237</v>
      </c>
      <c r="L450" s="0" t="n">
        <f aca="false">MIN(1-Inputs!$B$13,MAX(Inputs!$B$13,1/(1+EXP(-(Inputs!$B$11*K450+Inputs!$B$12)))))</f>
        <v>0.0108714116131677</v>
      </c>
      <c r="M450" s="0" t="n">
        <f aca="false">Loan_Sample!AH430*Inputs!$B$4*B450</f>
        <v>1135.66874017599</v>
      </c>
      <c r="N450" s="0" t="n">
        <f aca="false">L450*Inputs!$B$4*B450</f>
        <v>1135.66874017599</v>
      </c>
      <c r="O450" s="0" t="n">
        <f aca="false">Inputs!$B$37+Inputs!$B$38*MAX(Loan_Sample!H430-Inputs!$C$38,0)+Inputs!$B$39*MAX(Loan_Sample!H430-Inputs!$C$39,0)+Inputs!$B$40*MAX(Loan_Sample!H430-Inputs!$C$40,0)+Inputs!$B$41*MAX(Loan_Sample!H430-Inputs!$C$41,0)+Inputs!$B$42*Inputs!$B$14+Inputs!$B$43*MIN(Loan_Sample!I430/Inputs!$B$17,1)+Inputs!$B$44*MIN(Loan_Sample!E430,Inputs!$B$18)+Inputs!$B$45*Loan_Sample!C430</f>
        <v>-5.85784818218977</v>
      </c>
      <c r="P450" s="0" t="n">
        <f aca="false">MIN(1-Inputs!$B$13,MAX(Inputs!$B$13,1/(1+EXP(-(Inputs!$B$15*O450+Inputs!$B$16)))))</f>
        <v>0.0019517146045803</v>
      </c>
      <c r="Q450" s="0" t="n">
        <f aca="false">Inputs!$B$37+Inputs!$B$38*MAX(F450-Inputs!$C$38,0)+Inputs!$B$39*MAX(F450-Inputs!$C$39,0)+Inputs!$B$40*MAX(F450-Inputs!$C$40,0)+Inputs!$B$41*MAX(F450-Inputs!$C$41,0)+Inputs!$B$42*Inputs!$B$14+Inputs!$B$43*MIN(Loan_Sample!I430/Inputs!$B$17,1)+Inputs!$B$44*MIN(E450,Inputs!$B$18)+Inputs!$B$45*Loan_Sample!C430</f>
        <v>-5.85784818218977</v>
      </c>
      <c r="R450" s="0" t="n">
        <f aca="false">MIN(1-Inputs!$B$13,MAX(Inputs!$B$13,1/(1+EXP(-(Inputs!$B$15*Q450+Inputs!$B$16)))))</f>
        <v>0.0019517146045803</v>
      </c>
    </row>
    <row r="451" customFormat="false" ht="15" hidden="false" customHeight="false" outlineLevel="0" collapsed="false">
      <c r="A451" s="0" t="n">
        <f aca="false">Loan_Sample!A431</f>
        <v>12327</v>
      </c>
      <c r="B451" s="0" t="n">
        <f aca="false">Loan_Sample!U431</f>
        <v>69857.82</v>
      </c>
      <c r="C451" s="0" t="n">
        <f aca="false">Loan_Sample!K431+Inputs!$B$26</f>
        <v>9.63333320617676</v>
      </c>
      <c r="D451" s="0" t="n">
        <f aca="false">Loan_Sample!L431+Inputs!$B$26</f>
        <v>5.0717945098877</v>
      </c>
      <c r="E451" s="0" t="n">
        <f aca="false">Loan_Sample!E431/(1+Inputs!$B$25/100)</f>
        <v>65.563102722168</v>
      </c>
      <c r="F451" s="0" t="n">
        <f aca="false">Loan_Sample!H431-Inputs!$B$24/100</f>
        <v>1.09066653251648</v>
      </c>
      <c r="G451" s="0" t="n">
        <f aca="false">IF(ISNUMBER(C451),INDEX(Scorecard!$D$54:$D$61,SUMPRODUCT(--(Scorecard!$G$54:$G$60&lt;C451))+1),Scorecard!$D$62)</f>
        <v>-0.541917179454542</v>
      </c>
      <c r="H451" s="0" t="n">
        <f aca="false">IF(ISNUMBER(D451),INDEX(Scorecard!$D$63:$D$68,SUMPRODUCT(--(Scorecard!$G$63:$G$67&lt;D451))+1),Scorecard!$D$69)</f>
        <v>0.322484508656054</v>
      </c>
      <c r="I451" s="0" t="n">
        <f aca="false">IF(ISNUMBER(E451),INDEX(Scorecard!$D$19:$D$26,SUMPRODUCT(--(Scorecard!$G$19:$G$25&lt;E451))+1),Scorecard!$D$27)</f>
        <v>0.233621608745691</v>
      </c>
      <c r="J451" s="0" t="n">
        <f aca="false">IF(ISNUMBER(F451),INDEX(Scorecard!$D$37:$D$44,SUMPRODUCT(--(Scorecard!$G$37:$G$43&lt;F451))+1),Scorecard!$D$45)</f>
        <v>-0.975503570149195</v>
      </c>
      <c r="K451" s="0" t="n">
        <f aca="false">Inputs!$B$10+Scorecard!$J$5*Loan_Sample!Y431+Scorecard!$J$6*Loan_Sample!Z431+Scorecard!$J$7*I451+Scorecard!$J$8*Loan_Sample!AB431+Scorecard!$J$9*J451+Scorecard!$J$10*Loan_Sample!AD431+Scorecard!$J$11*G451+Scorecard!$J$12*H451</f>
        <v>-5.91744851496606</v>
      </c>
      <c r="L451" s="0" t="n">
        <f aca="false">MIN(1-Inputs!$B$13,MAX(Inputs!$B$13,1/(1+EXP(-(Inputs!$B$11*K451+Inputs!$B$12)))))</f>
        <v>0.00222645779874136</v>
      </c>
      <c r="M451" s="0" t="n">
        <f aca="false">Loan_Sample!AH431*Inputs!$B$4*B451</f>
        <v>54.4374208497247</v>
      </c>
      <c r="N451" s="0" t="n">
        <f aca="false">L451*Inputs!$B$4*B451</f>
        <v>54.4374208497247</v>
      </c>
      <c r="O451" s="0" t="n">
        <f aca="false">Inputs!$B$37+Inputs!$B$38*MAX(Loan_Sample!H431-Inputs!$C$38,0)+Inputs!$B$39*MAX(Loan_Sample!H431-Inputs!$C$39,0)+Inputs!$B$40*MAX(Loan_Sample!H431-Inputs!$C$40,0)+Inputs!$B$41*MAX(Loan_Sample!H431-Inputs!$C$41,0)+Inputs!$B$42*Inputs!$B$14+Inputs!$B$43*MIN(Loan_Sample!I431/Inputs!$B$17,1)+Inputs!$B$44*MIN(Loan_Sample!E431,Inputs!$B$18)+Inputs!$B$45*Loan_Sample!C431</f>
        <v>-3.11092101813391</v>
      </c>
      <c r="P451" s="0" t="n">
        <f aca="false">MIN(1-Inputs!$B$13,MAX(Inputs!$B$13,1/(1+EXP(-(Inputs!$B$15*O451+Inputs!$B$16)))))</f>
        <v>0.0425175445192451</v>
      </c>
      <c r="Q451" s="0" t="n">
        <f aca="false">Inputs!$B$37+Inputs!$B$38*MAX(F451-Inputs!$C$38,0)+Inputs!$B$39*MAX(F451-Inputs!$C$39,0)+Inputs!$B$40*MAX(F451-Inputs!$C$40,0)+Inputs!$B$41*MAX(F451-Inputs!$C$41,0)+Inputs!$B$42*Inputs!$B$14+Inputs!$B$43*MIN(Loan_Sample!I431/Inputs!$B$17,1)+Inputs!$B$44*MIN(E451,Inputs!$B$18)+Inputs!$B$45*Loan_Sample!C431</f>
        <v>-3.11092101813391</v>
      </c>
      <c r="R451" s="0" t="n">
        <f aca="false">MIN(1-Inputs!$B$13,MAX(Inputs!$B$13,1/(1+EXP(-(Inputs!$B$15*Q451+Inputs!$B$16)))))</f>
        <v>0.0425175445192451</v>
      </c>
    </row>
    <row r="452" customFormat="false" ht="15" hidden="false" customHeight="false" outlineLevel="0" collapsed="false">
      <c r="A452" s="0" t="n">
        <f aca="false">Loan_Sample!A432</f>
        <v>12342</v>
      </c>
      <c r="B452" s="0" t="n">
        <f aca="false">Loan_Sample!U432</f>
        <v>234949.45</v>
      </c>
      <c r="C452" s="0" t="n">
        <f aca="false">Loan_Sample!K432+Inputs!$B$26</f>
        <v>6.13333320617676</v>
      </c>
      <c r="D452" s="0" t="n">
        <f aca="false">Loan_Sample!L432+Inputs!$B$26</f>
        <v>-3.5</v>
      </c>
      <c r="E452" s="0" t="n">
        <f aca="false">Loan_Sample!E432/(1+Inputs!$B$25/100)</f>
        <v>74.9117279052734</v>
      </c>
      <c r="F452" s="0" t="n">
        <f aca="false">Loan_Sample!H432-Inputs!$B$24/100</f>
        <v>0.144333362579346</v>
      </c>
      <c r="G452" s="0" t="n">
        <f aca="false">IF(ISNUMBER(C452),INDEX(Scorecard!$D$54:$D$61,SUMPRODUCT(--(Scorecard!$G$54:$G$60&lt;C452))+1),Scorecard!$D$62)</f>
        <v>0.0151758992857273</v>
      </c>
      <c r="H452" s="0" t="n">
        <f aca="false">IF(ISNUMBER(D452),INDEX(Scorecard!$D$63:$D$68,SUMPRODUCT(--(Scorecard!$G$63:$G$67&lt;D452))+1),Scorecard!$D$69)</f>
        <v>-0.340582194386522</v>
      </c>
      <c r="I452" s="0" t="n">
        <f aca="false">IF(ISNUMBER(E452),INDEX(Scorecard!$D$19:$D$26,SUMPRODUCT(--(Scorecard!$G$19:$G$25&lt;E452))+1),Scorecard!$D$27)</f>
        <v>-0.0341578513653732</v>
      </c>
      <c r="J452" s="0" t="n">
        <f aca="false">IF(ISNUMBER(F452),INDEX(Scorecard!$D$37:$D$44,SUMPRODUCT(--(Scorecard!$G$37:$G$43&lt;F452))+1),Scorecard!$D$45)</f>
        <v>0.102184252677548</v>
      </c>
      <c r="K452" s="0" t="n">
        <f aca="false">Inputs!$B$10+Scorecard!$J$5*Loan_Sample!Y432+Scorecard!$J$6*Loan_Sample!Z432+Scorecard!$J$7*I452+Scorecard!$J$8*Loan_Sample!AB432+Scorecard!$J$9*J452+Scorecard!$J$10*Loan_Sample!AD432+Scorecard!$J$11*G452+Scorecard!$J$12*H452</f>
        <v>-3.83077352215943</v>
      </c>
      <c r="L452" s="0" t="n">
        <f aca="false">MIN(1-Inputs!$B$13,MAX(Inputs!$B$13,1/(1+EXP(-(Inputs!$B$11*K452+Inputs!$B$12)))))</f>
        <v>0.0202240543627701</v>
      </c>
      <c r="M452" s="0" t="n">
        <f aca="false">Loan_Sample!AH432*Inputs!$B$4*B452</f>
        <v>1663.07065725603</v>
      </c>
      <c r="N452" s="0" t="n">
        <f aca="false">L452*Inputs!$B$4*B452</f>
        <v>1663.07065725603</v>
      </c>
      <c r="O452" s="0" t="n">
        <f aca="false">Inputs!$B$37+Inputs!$B$38*MAX(Loan_Sample!H432-Inputs!$C$38,0)+Inputs!$B$39*MAX(Loan_Sample!H432-Inputs!$C$39,0)+Inputs!$B$40*MAX(Loan_Sample!H432-Inputs!$C$40,0)+Inputs!$B$41*MAX(Loan_Sample!H432-Inputs!$C$41,0)+Inputs!$B$42*Inputs!$B$14+Inputs!$B$43*MIN(Loan_Sample!I432/Inputs!$B$17,1)+Inputs!$B$44*MIN(Loan_Sample!E432,Inputs!$B$18)+Inputs!$B$45*Loan_Sample!C432</f>
        <v>-5.90561045138793</v>
      </c>
      <c r="P452" s="0" t="n">
        <f aca="false">MIN(1-Inputs!$B$13,MAX(Inputs!$B$13,1/(1+EXP(-(Inputs!$B$15*O452+Inputs!$B$16)))))</f>
        <v>0.00184876036763833</v>
      </c>
      <c r="Q452" s="0" t="n">
        <f aca="false">Inputs!$B$37+Inputs!$B$38*MAX(F452-Inputs!$C$38,0)+Inputs!$B$39*MAX(F452-Inputs!$C$39,0)+Inputs!$B$40*MAX(F452-Inputs!$C$40,0)+Inputs!$B$41*MAX(F452-Inputs!$C$41,0)+Inputs!$B$42*Inputs!$B$14+Inputs!$B$43*MIN(Loan_Sample!I432/Inputs!$B$17,1)+Inputs!$B$44*MIN(E452,Inputs!$B$18)+Inputs!$B$45*Loan_Sample!C432</f>
        <v>-5.90561045138793</v>
      </c>
      <c r="R452" s="0" t="n">
        <f aca="false">MIN(1-Inputs!$B$13,MAX(Inputs!$B$13,1/(1+EXP(-(Inputs!$B$15*Q452+Inputs!$B$16)))))</f>
        <v>0.00184876036763833</v>
      </c>
    </row>
    <row r="453" customFormat="false" ht="15" hidden="false" customHeight="false" outlineLevel="0" collapsed="false">
      <c r="A453" s="0" t="n">
        <f aca="false">Loan_Sample!A433</f>
        <v>12476</v>
      </c>
      <c r="B453" s="0" t="n">
        <f aca="false">Loan_Sample!U433</f>
        <v>181057.5</v>
      </c>
      <c r="C453" s="0" t="n">
        <f aca="false">Loan_Sample!K433+Inputs!$B$26</f>
        <v>4.09999990463257</v>
      </c>
      <c r="D453" s="0" t="n">
        <f aca="false">Loan_Sample!L433+Inputs!$B$26</f>
        <v>-0.208333492279053</v>
      </c>
      <c r="E453" s="0" t="n">
        <f aca="false">Loan_Sample!E433/(1+Inputs!$B$25/100)</f>
        <v>63.1769485473633</v>
      </c>
      <c r="F453" s="0" t="n">
        <f aca="false">Loan_Sample!H433-Inputs!$B$24/100</f>
        <v>-3.28233313560486</v>
      </c>
      <c r="G453" s="0" t="n">
        <f aca="false">IF(ISNUMBER(C453),INDEX(Scorecard!$D$54:$D$61,SUMPRODUCT(--(Scorecard!$G$54:$G$60&lt;C453))+1),Scorecard!$D$62)</f>
        <v>0.489050497890326</v>
      </c>
      <c r="H453" s="0" t="n">
        <f aca="false">IF(ISNUMBER(D453),INDEX(Scorecard!$D$63:$D$68,SUMPRODUCT(--(Scorecard!$G$63:$G$67&lt;D453))+1),Scorecard!$D$69)</f>
        <v>0.322484508656054</v>
      </c>
      <c r="I453" s="0" t="n">
        <f aca="false">IF(ISNUMBER(E453),INDEX(Scorecard!$D$19:$D$26,SUMPRODUCT(--(Scorecard!$G$19:$G$25&lt;E453))+1),Scorecard!$D$27)</f>
        <v>0.233621608745691</v>
      </c>
      <c r="J453" s="0" t="n">
        <f aca="false">IF(ISNUMBER(F453),INDEX(Scorecard!$D$37:$D$44,SUMPRODUCT(--(Scorecard!$G$37:$G$43&lt;F453))+1),Scorecard!$D$45)</f>
        <v>1.35057635045042</v>
      </c>
      <c r="K453" s="0" t="n">
        <f aca="false">Inputs!$B$10+Scorecard!$J$5*Loan_Sample!Y433+Scorecard!$J$6*Loan_Sample!Z433+Scorecard!$J$7*I453+Scorecard!$J$8*Loan_Sample!AB433+Scorecard!$J$9*J453+Scorecard!$J$10*Loan_Sample!AD433+Scorecard!$J$11*G453+Scorecard!$J$12*H453</f>
        <v>-5.42676130040016</v>
      </c>
      <c r="L453" s="0" t="n">
        <f aca="false">MIN(1-Inputs!$B$13,MAX(Inputs!$B$13,1/(1+EXP(-(Inputs!$B$11*K453+Inputs!$B$12)))))</f>
        <v>0.00375098440636499</v>
      </c>
      <c r="M453" s="0" t="n">
        <f aca="false">Loan_Sample!AH433*Inputs!$B$4*B453</f>
        <v>237.7003507044</v>
      </c>
      <c r="N453" s="0" t="n">
        <f aca="false">L453*Inputs!$B$4*B453</f>
        <v>237.7003507044</v>
      </c>
      <c r="O453" s="0" t="n">
        <f aca="false">Inputs!$B$37+Inputs!$B$38*MAX(Loan_Sample!H433-Inputs!$C$38,0)+Inputs!$B$39*MAX(Loan_Sample!H433-Inputs!$C$39,0)+Inputs!$B$40*MAX(Loan_Sample!H433-Inputs!$C$40,0)+Inputs!$B$41*MAX(Loan_Sample!H433-Inputs!$C$41,0)+Inputs!$B$42*Inputs!$B$14+Inputs!$B$43*MIN(Loan_Sample!I433/Inputs!$B$17,1)+Inputs!$B$44*MIN(Loan_Sample!E433,Inputs!$B$18)+Inputs!$B$45*Loan_Sample!C433</f>
        <v>-5.52216615814899</v>
      </c>
      <c r="P453" s="0" t="n">
        <f aca="false">MIN(1-Inputs!$B$13,MAX(Inputs!$B$13,1/(1+EXP(-(Inputs!$B$15*O453+Inputs!$B$16)))))</f>
        <v>0.00285595043888635</v>
      </c>
      <c r="Q453" s="0" t="n">
        <f aca="false">Inputs!$B$37+Inputs!$B$38*MAX(F453-Inputs!$C$38,0)+Inputs!$B$39*MAX(F453-Inputs!$C$39,0)+Inputs!$B$40*MAX(F453-Inputs!$C$40,0)+Inputs!$B$41*MAX(F453-Inputs!$C$41,0)+Inputs!$B$42*Inputs!$B$14+Inputs!$B$43*MIN(Loan_Sample!I433/Inputs!$B$17,1)+Inputs!$B$44*MIN(E453,Inputs!$B$18)+Inputs!$B$45*Loan_Sample!C433</f>
        <v>-5.52216615814899</v>
      </c>
      <c r="R453" s="0" t="n">
        <f aca="false">MIN(1-Inputs!$B$13,MAX(Inputs!$B$13,1/(1+EXP(-(Inputs!$B$15*Q453+Inputs!$B$16)))))</f>
        <v>0.00285595043888635</v>
      </c>
    </row>
    <row r="454" customFormat="false" ht="15" hidden="false" customHeight="false" outlineLevel="0" collapsed="false">
      <c r="A454" s="0" t="n">
        <f aca="false">Loan_Sample!A434</f>
        <v>12490</v>
      </c>
      <c r="B454" s="0" t="n">
        <f aca="false">Loan_Sample!U434</f>
        <v>252616.95</v>
      </c>
      <c r="C454" s="0" t="n">
        <f aca="false">Loan_Sample!K434+Inputs!$B$26</f>
        <v>3.82307696342468</v>
      </c>
      <c r="D454" s="0" t="n">
        <f aca="false">Loan_Sample!L434+Inputs!$B$26</f>
        <v>-0.276922941207886</v>
      </c>
      <c r="E454" s="0" t="n">
        <f aca="false">Loan_Sample!E434/(1+Inputs!$B$25/100)</f>
        <v>83.9427795410156</v>
      </c>
      <c r="F454" s="0" t="n">
        <f aca="false">Loan_Sample!H434-Inputs!$B$24/100</f>
        <v>-0.23033332824707</v>
      </c>
      <c r="G454" s="0" t="n">
        <f aca="false">IF(ISNUMBER(C454),INDEX(Scorecard!$D$54:$D$61,SUMPRODUCT(--(Scorecard!$G$54:$G$60&lt;C454))+1),Scorecard!$D$62)</f>
        <v>0.489050497890326</v>
      </c>
      <c r="H454" s="0" t="n">
        <f aca="false">IF(ISNUMBER(D454),INDEX(Scorecard!$D$63:$D$68,SUMPRODUCT(--(Scorecard!$G$63:$G$67&lt;D454))+1),Scorecard!$D$69)</f>
        <v>0.322484508656054</v>
      </c>
      <c r="I454" s="0" t="n">
        <f aca="false">IF(ISNUMBER(E454),INDEX(Scorecard!$D$19:$D$26,SUMPRODUCT(--(Scorecard!$G$19:$G$25&lt;E454))+1),Scorecard!$D$27)</f>
        <v>-0.219855970853228</v>
      </c>
      <c r="J454" s="0" t="n">
        <f aca="false">IF(ISNUMBER(F454),INDEX(Scorecard!$D$37:$D$44,SUMPRODUCT(--(Scorecard!$G$37:$G$43&lt;F454))+1),Scorecard!$D$45)</f>
        <v>0.769716833645565</v>
      </c>
      <c r="K454" s="0" t="n">
        <f aca="false">Inputs!$B$10+Scorecard!$J$5*Loan_Sample!Y434+Scorecard!$J$6*Loan_Sample!Z434+Scorecard!$J$7*I454+Scorecard!$J$8*Loan_Sample!AB434+Scorecard!$J$9*J454+Scorecard!$J$10*Loan_Sample!AD434+Scorecard!$J$11*G454+Scorecard!$J$12*H454</f>
        <v>-6.28554127062859</v>
      </c>
      <c r="L454" s="0" t="n">
        <f aca="false">MIN(1-Inputs!$B$13,MAX(Inputs!$B$13,1/(1+EXP(-(Inputs!$B$11*K454+Inputs!$B$12)))))</f>
        <v>0.00150486130514978</v>
      </c>
      <c r="M454" s="0" t="n">
        <f aca="false">Loan_Sample!AH434*Inputs!$B$4*B454</f>
        <v>133.053715577985</v>
      </c>
      <c r="N454" s="0" t="n">
        <f aca="false">L454*Inputs!$B$4*B454</f>
        <v>133.053715577985</v>
      </c>
      <c r="O454" s="0" t="n">
        <f aca="false">Inputs!$B$37+Inputs!$B$38*MAX(Loan_Sample!H434-Inputs!$C$38,0)+Inputs!$B$39*MAX(Loan_Sample!H434-Inputs!$C$39,0)+Inputs!$B$40*MAX(Loan_Sample!H434-Inputs!$C$40,0)+Inputs!$B$41*MAX(Loan_Sample!H434-Inputs!$C$41,0)+Inputs!$B$42*Inputs!$B$14+Inputs!$B$43*MIN(Loan_Sample!I434/Inputs!$B$17,1)+Inputs!$B$44*MIN(Loan_Sample!E434,Inputs!$B$18)+Inputs!$B$45*Loan_Sample!C434</f>
        <v>-6.16824797834299</v>
      </c>
      <c r="P454" s="0" t="n">
        <f aca="false">MIN(1-Inputs!$B$13,MAX(Inputs!$B$13,1/(1+EXP(-(Inputs!$B$15*O454+Inputs!$B$16)))))</f>
        <v>0.00137221565370499</v>
      </c>
      <c r="Q454" s="0" t="n">
        <f aca="false">Inputs!$B$37+Inputs!$B$38*MAX(F454-Inputs!$C$38,0)+Inputs!$B$39*MAX(F454-Inputs!$C$39,0)+Inputs!$B$40*MAX(F454-Inputs!$C$40,0)+Inputs!$B$41*MAX(F454-Inputs!$C$41,0)+Inputs!$B$42*Inputs!$B$14+Inputs!$B$43*MIN(Loan_Sample!I434/Inputs!$B$17,1)+Inputs!$B$44*MIN(E454,Inputs!$B$18)+Inputs!$B$45*Loan_Sample!C434</f>
        <v>-6.16824797834299</v>
      </c>
      <c r="R454" s="0" t="n">
        <f aca="false">MIN(1-Inputs!$B$13,MAX(Inputs!$B$13,1/(1+EXP(-(Inputs!$B$15*Q454+Inputs!$B$16)))))</f>
        <v>0.00137221565370499</v>
      </c>
    </row>
    <row r="455" customFormat="false" ht="15" hidden="false" customHeight="false" outlineLevel="0" collapsed="false">
      <c r="A455" s="0" t="n">
        <f aca="false">Loan_Sample!A435</f>
        <v>12496</v>
      </c>
      <c r="B455" s="0" t="n">
        <f aca="false">Loan_Sample!U435</f>
        <v>238963.12</v>
      </c>
      <c r="C455" s="0" t="n">
        <f aca="false">Loan_Sample!K435+Inputs!$B$26</f>
        <v>9.23333358764648</v>
      </c>
      <c r="D455" s="0" t="n">
        <f aca="false">Loan_Sample!L435+Inputs!$B$26</f>
        <v>5.07179498672485</v>
      </c>
      <c r="E455" s="0" t="n">
        <f aca="false">Loan_Sample!E435/(1+Inputs!$B$25/100)</f>
        <v>71.6402130126953</v>
      </c>
      <c r="F455" s="0" t="n">
        <f aca="false">Loan_Sample!H435-Inputs!$B$24/100</f>
        <v>1.03766655921936</v>
      </c>
      <c r="G455" s="0" t="n">
        <f aca="false">IF(ISNUMBER(C455),INDEX(Scorecard!$D$54:$D$61,SUMPRODUCT(--(Scorecard!$G$54:$G$60&lt;C455))+1),Scorecard!$D$62)</f>
        <v>-0.541917179454542</v>
      </c>
      <c r="H455" s="0" t="n">
        <f aca="false">IF(ISNUMBER(D455),INDEX(Scorecard!$D$63:$D$68,SUMPRODUCT(--(Scorecard!$G$63:$G$67&lt;D455))+1),Scorecard!$D$69)</f>
        <v>0.322484508656054</v>
      </c>
      <c r="I455" s="0" t="n">
        <f aca="false">IF(ISNUMBER(E455),INDEX(Scorecard!$D$19:$D$26,SUMPRODUCT(--(Scorecard!$G$19:$G$25&lt;E455))+1),Scorecard!$D$27)</f>
        <v>0.0530843085177338</v>
      </c>
      <c r="J455" s="0" t="n">
        <f aca="false">IF(ISNUMBER(F455),INDEX(Scorecard!$D$37:$D$44,SUMPRODUCT(--(Scorecard!$G$37:$G$43&lt;F455))+1),Scorecard!$D$45)</f>
        <v>-0.975503570149195</v>
      </c>
      <c r="K455" s="0" t="n">
        <f aca="false">Inputs!$B$10+Scorecard!$J$5*Loan_Sample!Y435+Scorecard!$J$6*Loan_Sample!Z435+Scorecard!$J$7*I455+Scorecard!$J$8*Loan_Sample!AB435+Scorecard!$J$9*J455+Scorecard!$J$10*Loan_Sample!AD435+Scorecard!$J$11*G455+Scorecard!$J$12*H455</f>
        <v>-2.39808615846197</v>
      </c>
      <c r="L455" s="0" t="n">
        <f aca="false">MIN(1-Inputs!$B$13,MAX(Inputs!$B$13,1/(1+EXP(-(Inputs!$B$11*K455+Inputs!$B$12)))))</f>
        <v>0.0868258127736365</v>
      </c>
      <c r="M455" s="0" t="n">
        <f aca="false">Loan_Sample!AH435*Inputs!$B$4*B455</f>
        <v>7261.85849092341</v>
      </c>
      <c r="N455" s="0" t="n">
        <f aca="false">L455*Inputs!$B$4*B455</f>
        <v>7261.85849092341</v>
      </c>
      <c r="O455" s="0" t="n">
        <f aca="false">Inputs!$B$37+Inputs!$B$38*MAX(Loan_Sample!H435-Inputs!$C$38,0)+Inputs!$B$39*MAX(Loan_Sample!H435-Inputs!$C$39,0)+Inputs!$B$40*MAX(Loan_Sample!H435-Inputs!$C$40,0)+Inputs!$B$41*MAX(Loan_Sample!H435-Inputs!$C$41,0)+Inputs!$B$42*Inputs!$B$14+Inputs!$B$43*MIN(Loan_Sample!I435/Inputs!$B$17,1)+Inputs!$B$44*MIN(Loan_Sample!E435,Inputs!$B$18)+Inputs!$B$45*Loan_Sample!C435</f>
        <v>-3.45480926865571</v>
      </c>
      <c r="P455" s="0" t="n">
        <f aca="false">MIN(1-Inputs!$B$13,MAX(Inputs!$B$13,1/(1+EXP(-(Inputs!$B$15*O455+Inputs!$B$16)))))</f>
        <v>0.0291611752407825</v>
      </c>
      <c r="Q455" s="0" t="n">
        <f aca="false">Inputs!$B$37+Inputs!$B$38*MAX(F455-Inputs!$C$38,0)+Inputs!$B$39*MAX(F455-Inputs!$C$39,0)+Inputs!$B$40*MAX(F455-Inputs!$C$40,0)+Inputs!$B$41*MAX(F455-Inputs!$C$41,0)+Inputs!$B$42*Inputs!$B$14+Inputs!$B$43*MIN(Loan_Sample!I435/Inputs!$B$17,1)+Inputs!$B$44*MIN(E455,Inputs!$B$18)+Inputs!$B$45*Loan_Sample!C435</f>
        <v>-3.45480926865571</v>
      </c>
      <c r="R455" s="0" t="n">
        <f aca="false">MIN(1-Inputs!$B$13,MAX(Inputs!$B$13,1/(1+EXP(-(Inputs!$B$15*Q455+Inputs!$B$16)))))</f>
        <v>0.0291611752407825</v>
      </c>
    </row>
    <row r="456" customFormat="false" ht="15" hidden="false" customHeight="false" outlineLevel="0" collapsed="false">
      <c r="A456" s="0" t="n">
        <f aca="false">Loan_Sample!A436</f>
        <v>12497</v>
      </c>
      <c r="B456" s="0" t="n">
        <f aca="false">Loan_Sample!U436</f>
        <v>116855.14</v>
      </c>
      <c r="C456" s="0" t="n">
        <f aca="false">Loan_Sample!K436+Inputs!$B$26</f>
        <v>3.70000004768372</v>
      </c>
      <c r="D456" s="0" t="n">
        <f aca="false">Loan_Sample!L436+Inputs!$B$26</f>
        <v>-0.458333253860474</v>
      </c>
      <c r="E456" s="0" t="n">
        <f aca="false">Loan_Sample!E436/(1+Inputs!$B$25/100)</f>
        <v>52.3541641235352</v>
      </c>
      <c r="F456" s="0" t="n">
        <f aca="false">Loan_Sample!H436-Inputs!$B$24/100</f>
        <v>-2.77133345603943</v>
      </c>
      <c r="G456" s="0" t="n">
        <f aca="false">IF(ISNUMBER(C456),INDEX(Scorecard!$D$54:$D$61,SUMPRODUCT(--(Scorecard!$G$54:$G$60&lt;C456))+1),Scorecard!$D$62)</f>
        <v>0.489050497890326</v>
      </c>
      <c r="H456" s="0" t="n">
        <f aca="false">IF(ISNUMBER(D456),INDEX(Scorecard!$D$63:$D$68,SUMPRODUCT(--(Scorecard!$G$63:$G$67&lt;D456))+1),Scorecard!$D$69)</f>
        <v>0.322484508656054</v>
      </c>
      <c r="I456" s="0" t="n">
        <f aca="false">IF(ISNUMBER(E456),INDEX(Scorecard!$D$19:$D$26,SUMPRODUCT(--(Scorecard!$G$19:$G$25&lt;E456))+1),Scorecard!$D$27)</f>
        <v>0.57899015159425</v>
      </c>
      <c r="J456" s="0" t="n">
        <f aca="false">IF(ISNUMBER(F456),INDEX(Scorecard!$D$37:$D$44,SUMPRODUCT(--(Scorecard!$G$37:$G$43&lt;F456))+1),Scorecard!$D$45)</f>
        <v>1.35057635045042</v>
      </c>
      <c r="K456" s="0" t="n">
        <f aca="false">Inputs!$B$10+Scorecard!$J$5*Loan_Sample!Y436+Scorecard!$J$6*Loan_Sample!Z436+Scorecard!$J$7*I456+Scorecard!$J$8*Loan_Sample!AB436+Scorecard!$J$9*J456+Scorecard!$J$10*Loan_Sample!AD436+Scorecard!$J$11*G456+Scorecard!$J$12*H456</f>
        <v>-5.88905952751274</v>
      </c>
      <c r="L456" s="0" t="n">
        <f aca="false">MIN(1-Inputs!$B$13,MAX(Inputs!$B$13,1/(1+EXP(-(Inputs!$B$11*K456+Inputs!$B$12)))))</f>
        <v>0.00229471758576398</v>
      </c>
      <c r="M456" s="0" t="n">
        <f aca="false">Loan_Sample!AH436*Inputs!$B$4*B456</f>
        <v>93.852340660719</v>
      </c>
      <c r="N456" s="0" t="n">
        <f aca="false">L456*Inputs!$B$4*B456</f>
        <v>93.852340660719</v>
      </c>
      <c r="O456" s="0" t="n">
        <f aca="false">Inputs!$B$37+Inputs!$B$38*MAX(Loan_Sample!H436-Inputs!$C$38,0)+Inputs!$B$39*MAX(Loan_Sample!H436-Inputs!$C$39,0)+Inputs!$B$40*MAX(Loan_Sample!H436-Inputs!$C$40,0)+Inputs!$B$41*MAX(Loan_Sample!H436-Inputs!$C$41,0)+Inputs!$B$42*Inputs!$B$14+Inputs!$B$43*MIN(Loan_Sample!I436/Inputs!$B$17,1)+Inputs!$B$44*MIN(Loan_Sample!E436,Inputs!$B$18)+Inputs!$B$45*Loan_Sample!C436</f>
        <v>-5.40784306221933</v>
      </c>
      <c r="P456" s="0" t="n">
        <f aca="false">MIN(1-Inputs!$B$13,MAX(Inputs!$B$13,1/(1+EXP(-(Inputs!$B$15*O456+Inputs!$B$16)))))</f>
        <v>0.0032510263084549</v>
      </c>
      <c r="Q456" s="0" t="n">
        <f aca="false">Inputs!$B$37+Inputs!$B$38*MAX(F456-Inputs!$C$38,0)+Inputs!$B$39*MAX(F456-Inputs!$C$39,0)+Inputs!$B$40*MAX(F456-Inputs!$C$40,0)+Inputs!$B$41*MAX(F456-Inputs!$C$41,0)+Inputs!$B$42*Inputs!$B$14+Inputs!$B$43*MIN(Loan_Sample!I436/Inputs!$B$17,1)+Inputs!$B$44*MIN(E456,Inputs!$B$18)+Inputs!$B$45*Loan_Sample!C436</f>
        <v>-5.40784306221933</v>
      </c>
      <c r="R456" s="0" t="n">
        <f aca="false">MIN(1-Inputs!$B$13,MAX(Inputs!$B$13,1/(1+EXP(-(Inputs!$B$15*Q456+Inputs!$B$16)))))</f>
        <v>0.0032510263084549</v>
      </c>
    </row>
    <row r="457" customFormat="false" ht="15" hidden="false" customHeight="false" outlineLevel="0" collapsed="false">
      <c r="A457" s="0" t="n">
        <f aca="false">Loan_Sample!A437</f>
        <v>12506</v>
      </c>
      <c r="B457" s="0" t="n">
        <f aca="false">Loan_Sample!U437</f>
        <v>259375.33</v>
      </c>
      <c r="C457" s="0" t="n">
        <f aca="false">Loan_Sample!K437+Inputs!$B$26</f>
        <v>4.40000009536743</v>
      </c>
      <c r="D457" s="0" t="n">
        <f aca="false">Loan_Sample!L437+Inputs!$B$26</f>
        <v>-0.208333015441895</v>
      </c>
      <c r="E457" s="0" t="n">
        <f aca="false">Loan_Sample!E437/(1+Inputs!$B$25/100)</f>
        <v>68.429443359375</v>
      </c>
      <c r="F457" s="0" t="n">
        <f aca="false">Loan_Sample!H437-Inputs!$B$24/100</f>
        <v>-3.3273332118988</v>
      </c>
      <c r="G457" s="0" t="n">
        <f aca="false">IF(ISNUMBER(C457),INDEX(Scorecard!$D$54:$D$61,SUMPRODUCT(--(Scorecard!$G$54:$G$60&lt;C457))+1),Scorecard!$D$62)</f>
        <v>0.489050497890326</v>
      </c>
      <c r="H457" s="0" t="n">
        <f aca="false">IF(ISNUMBER(D457),INDEX(Scorecard!$D$63:$D$68,SUMPRODUCT(--(Scorecard!$G$63:$G$67&lt;D457))+1),Scorecard!$D$69)</f>
        <v>0.322484508656054</v>
      </c>
      <c r="I457" s="0" t="n">
        <f aca="false">IF(ISNUMBER(E457),INDEX(Scorecard!$D$19:$D$26,SUMPRODUCT(--(Scorecard!$G$19:$G$25&lt;E457))+1),Scorecard!$D$27)</f>
        <v>0.0530843085177338</v>
      </c>
      <c r="J457" s="0" t="n">
        <f aca="false">IF(ISNUMBER(F457),INDEX(Scorecard!$D$37:$D$44,SUMPRODUCT(--(Scorecard!$G$37:$G$43&lt;F457))+1),Scorecard!$D$45)</f>
        <v>1.35057635045042</v>
      </c>
      <c r="K457" s="0" t="n">
        <f aca="false">Inputs!$B$10+Scorecard!$J$5*Loan_Sample!Y437+Scorecard!$J$6*Loan_Sample!Z437+Scorecard!$J$7*I457+Scorecard!$J$8*Loan_Sample!AB437+Scorecard!$J$9*J457+Scorecard!$J$10*Loan_Sample!AD437+Scorecard!$J$11*G457+Scorecard!$J$12*H457</f>
        <v>-6.15699913217551</v>
      </c>
      <c r="L457" s="0" t="n">
        <f aca="false">MIN(1-Inputs!$B$13,MAX(Inputs!$B$13,1/(1+EXP(-(Inputs!$B$11*K457+Inputs!$B$12)))))</f>
        <v>0.00172550910964354</v>
      </c>
      <c r="M457" s="0" t="n">
        <f aca="false">Loan_Sample!AH437*Inputs!$B$4*B457</f>
        <v>156.64407315613</v>
      </c>
      <c r="N457" s="0" t="n">
        <f aca="false">L457*Inputs!$B$4*B457</f>
        <v>156.64407315613</v>
      </c>
      <c r="O457" s="0" t="n">
        <f aca="false">Inputs!$B$37+Inputs!$B$38*MAX(Loan_Sample!H437-Inputs!$C$38,0)+Inputs!$B$39*MAX(Loan_Sample!H437-Inputs!$C$39,0)+Inputs!$B$40*MAX(Loan_Sample!H437-Inputs!$C$40,0)+Inputs!$B$41*MAX(Loan_Sample!H437-Inputs!$C$41,0)+Inputs!$B$42*Inputs!$B$14+Inputs!$B$43*MIN(Loan_Sample!I437/Inputs!$B$17,1)+Inputs!$B$44*MIN(Loan_Sample!E437,Inputs!$B$18)+Inputs!$B$45*Loan_Sample!C437</f>
        <v>-5.47449335635284</v>
      </c>
      <c r="P457" s="0" t="n">
        <f aca="false">MIN(1-Inputs!$B$13,MAX(Inputs!$B$13,1/(1+EXP(-(Inputs!$B$15*O457+Inputs!$B$16)))))</f>
        <v>0.00301451823467509</v>
      </c>
      <c r="Q457" s="0" t="n">
        <f aca="false">Inputs!$B$37+Inputs!$B$38*MAX(F457-Inputs!$C$38,0)+Inputs!$B$39*MAX(F457-Inputs!$C$39,0)+Inputs!$B$40*MAX(F457-Inputs!$C$40,0)+Inputs!$B$41*MAX(F457-Inputs!$C$41,0)+Inputs!$B$42*Inputs!$B$14+Inputs!$B$43*MIN(Loan_Sample!I437/Inputs!$B$17,1)+Inputs!$B$44*MIN(E457,Inputs!$B$18)+Inputs!$B$45*Loan_Sample!C437</f>
        <v>-5.47449335635284</v>
      </c>
      <c r="R457" s="0" t="n">
        <f aca="false">MIN(1-Inputs!$B$13,MAX(Inputs!$B$13,1/(1+EXP(-(Inputs!$B$15*Q457+Inputs!$B$16)))))</f>
        <v>0.00301451823467509</v>
      </c>
    </row>
    <row r="458" customFormat="false" ht="15" hidden="false" customHeight="false" outlineLevel="0" collapsed="false">
      <c r="A458" s="0" t="n">
        <f aca="false">Loan_Sample!A438</f>
        <v>12524</v>
      </c>
      <c r="B458" s="0" t="n">
        <f aca="false">Loan_Sample!U438</f>
        <v>170576.23</v>
      </c>
      <c r="C458" s="0" t="n">
        <f aca="false">Loan_Sample!K438+Inputs!$B$26</f>
        <v>8.53333377838135</v>
      </c>
      <c r="D458" s="0" t="n">
        <f aca="false">Loan_Sample!L438+Inputs!$B$26</f>
        <v>5.07179546356201</v>
      </c>
      <c r="E458" s="0" t="n">
        <f aca="false">Loan_Sample!E438/(1+Inputs!$B$25/100)</f>
        <v>78.3301315307617</v>
      </c>
      <c r="F458" s="0" t="n">
        <f aca="false">Loan_Sample!H438-Inputs!$B$24/100</f>
        <v>0.706666707992554</v>
      </c>
      <c r="G458" s="0" t="n">
        <f aca="false">IF(ISNUMBER(C458),INDEX(Scorecard!$D$54:$D$61,SUMPRODUCT(--(Scorecard!$G$54:$G$60&lt;C458))+1),Scorecard!$D$62)</f>
        <v>-0.541917179454542</v>
      </c>
      <c r="H458" s="0" t="n">
        <f aca="false">IF(ISNUMBER(D458),INDEX(Scorecard!$D$63:$D$68,SUMPRODUCT(--(Scorecard!$G$63:$G$67&lt;D458))+1),Scorecard!$D$69)</f>
        <v>0.322484508656054</v>
      </c>
      <c r="I458" s="0" t="n">
        <f aca="false">IF(ISNUMBER(E458),INDEX(Scorecard!$D$19:$D$26,SUMPRODUCT(--(Scorecard!$G$19:$G$25&lt;E458))+1),Scorecard!$D$27)</f>
        <v>-0.0341578513653732</v>
      </c>
      <c r="J458" s="0" t="n">
        <f aca="false">IF(ISNUMBER(F458),INDEX(Scorecard!$D$37:$D$44,SUMPRODUCT(--(Scorecard!$G$37:$G$43&lt;F458))+1),Scorecard!$D$45)</f>
        <v>-0.569454719285959</v>
      </c>
      <c r="K458" s="0" t="n">
        <f aca="false">Inputs!$B$10+Scorecard!$J$5*Loan_Sample!Y438+Scorecard!$J$6*Loan_Sample!Z438+Scorecard!$J$7*I458+Scorecard!$J$8*Loan_Sample!AB438+Scorecard!$J$9*J458+Scorecard!$J$10*Loan_Sample!AD438+Scorecard!$J$11*G458+Scorecard!$J$12*H458</f>
        <v>-4.3299963414423</v>
      </c>
      <c r="L458" s="0" t="n">
        <f aca="false">MIN(1-Inputs!$B$13,MAX(Inputs!$B$13,1/(1+EXP(-(Inputs!$B$11*K458+Inputs!$B$12)))))</f>
        <v>0.0119773674524238</v>
      </c>
      <c r="M458" s="0" t="n">
        <f aca="false">Loan_Sample!AH438*Inputs!$B$4*B458</f>
        <v>715.068964875704</v>
      </c>
      <c r="N458" s="0" t="n">
        <f aca="false">L458*Inputs!$B$4*B458</f>
        <v>715.068964875704</v>
      </c>
      <c r="O458" s="0" t="n">
        <f aca="false">Inputs!$B$37+Inputs!$B$38*MAX(Loan_Sample!H438-Inputs!$C$38,0)+Inputs!$B$39*MAX(Loan_Sample!H438-Inputs!$C$39,0)+Inputs!$B$40*MAX(Loan_Sample!H438-Inputs!$C$40,0)+Inputs!$B$41*MAX(Loan_Sample!H438-Inputs!$C$41,0)+Inputs!$B$42*Inputs!$B$14+Inputs!$B$43*MIN(Loan_Sample!I438/Inputs!$B$17,1)+Inputs!$B$44*MIN(Loan_Sample!E438,Inputs!$B$18)+Inputs!$B$45*Loan_Sample!C438</f>
        <v>-4.35716577496974</v>
      </c>
      <c r="P458" s="0" t="n">
        <f aca="false">MIN(1-Inputs!$B$13,MAX(Inputs!$B$13,1/(1+EXP(-(Inputs!$B$15*O458+Inputs!$B$16)))))</f>
        <v>0.0106538829427865</v>
      </c>
      <c r="Q458" s="0" t="n">
        <f aca="false">Inputs!$B$37+Inputs!$B$38*MAX(F458-Inputs!$C$38,0)+Inputs!$B$39*MAX(F458-Inputs!$C$39,0)+Inputs!$B$40*MAX(F458-Inputs!$C$40,0)+Inputs!$B$41*MAX(F458-Inputs!$C$41,0)+Inputs!$B$42*Inputs!$B$14+Inputs!$B$43*MIN(Loan_Sample!I438/Inputs!$B$17,1)+Inputs!$B$44*MIN(E458,Inputs!$B$18)+Inputs!$B$45*Loan_Sample!C438</f>
        <v>-4.35716577496974</v>
      </c>
      <c r="R458" s="0" t="n">
        <f aca="false">MIN(1-Inputs!$B$13,MAX(Inputs!$B$13,1/(1+EXP(-(Inputs!$B$15*Q458+Inputs!$B$16)))))</f>
        <v>0.0106538829427865</v>
      </c>
    </row>
    <row r="459" customFormat="false" ht="15" hidden="false" customHeight="false" outlineLevel="0" collapsed="false">
      <c r="A459" s="0" t="n">
        <f aca="false">Loan_Sample!A439</f>
        <v>12530</v>
      </c>
      <c r="B459" s="0" t="n">
        <f aca="false">Loan_Sample!U439</f>
        <v>179216.33</v>
      </c>
      <c r="C459" s="0" t="n">
        <f aca="false">Loan_Sample!K439+Inputs!$B$26</f>
        <v>4.60833311080933</v>
      </c>
      <c r="D459" s="0" t="n">
        <f aca="false">Loan_Sample!L439+Inputs!$B$26</f>
        <v>-1.125</v>
      </c>
      <c r="E459" s="0" t="n">
        <f aca="false">Loan_Sample!E439/(1+Inputs!$B$25/100)</f>
        <v>56.4017562866211</v>
      </c>
      <c r="F459" s="0" t="n">
        <f aca="false">Loan_Sample!H439-Inputs!$B$24/100</f>
        <v>-1.44433307647705</v>
      </c>
      <c r="G459" s="0" t="n">
        <f aca="false">IF(ISNUMBER(C459),INDEX(Scorecard!$D$54:$D$61,SUMPRODUCT(--(Scorecard!$G$54:$G$60&lt;C459))+1),Scorecard!$D$62)</f>
        <v>0.409483001259379</v>
      </c>
      <c r="H459" s="0" t="n">
        <f aca="false">IF(ISNUMBER(D459),INDEX(Scorecard!$D$63:$D$68,SUMPRODUCT(--(Scorecard!$G$63:$G$67&lt;D459))+1),Scorecard!$D$69)</f>
        <v>-0.340582194386522</v>
      </c>
      <c r="I459" s="0" t="n">
        <f aca="false">IF(ISNUMBER(E459),INDEX(Scorecard!$D$19:$D$26,SUMPRODUCT(--(Scorecard!$G$19:$G$25&lt;E459))+1),Scorecard!$D$27)</f>
        <v>0.285899340811827</v>
      </c>
      <c r="J459" s="0" t="n">
        <f aca="false">IF(ISNUMBER(F459),INDEX(Scorecard!$D$37:$D$44,SUMPRODUCT(--(Scorecard!$G$37:$G$43&lt;F459))+1),Scorecard!$D$45)</f>
        <v>1.35057635045042</v>
      </c>
      <c r="K459" s="0" t="n">
        <f aca="false">Inputs!$B$10+Scorecard!$J$5*Loan_Sample!Y439+Scorecard!$J$6*Loan_Sample!Z439+Scorecard!$J$7*I459+Scorecard!$J$8*Loan_Sample!AB439+Scorecard!$J$9*J459+Scorecard!$J$10*Loan_Sample!AD439+Scorecard!$J$11*G459+Scorecard!$J$12*H459</f>
        <v>-6.17704439236039</v>
      </c>
      <c r="L459" s="0" t="n">
        <f aca="false">MIN(1-Inputs!$B$13,MAX(Inputs!$B$13,1/(1+EXP(-(Inputs!$B$11*K459+Inputs!$B$12)))))</f>
        <v>0.00168908643039058</v>
      </c>
      <c r="M459" s="0" t="n">
        <f aca="false">Loan_Sample!AH439*Inputs!$B$4*B459</f>
        <v>105.94915488759</v>
      </c>
      <c r="N459" s="0" t="n">
        <f aca="false">L459*Inputs!$B$4*B459</f>
        <v>105.94915488759</v>
      </c>
      <c r="O459" s="0" t="n">
        <f aca="false">Inputs!$B$37+Inputs!$B$38*MAX(Loan_Sample!H439-Inputs!$C$38,0)+Inputs!$B$39*MAX(Loan_Sample!H439-Inputs!$C$39,0)+Inputs!$B$40*MAX(Loan_Sample!H439-Inputs!$C$40,0)+Inputs!$B$41*MAX(Loan_Sample!H439-Inputs!$C$41,0)+Inputs!$B$42*Inputs!$B$14+Inputs!$B$43*MIN(Loan_Sample!I439/Inputs!$B$17,1)+Inputs!$B$44*MIN(Loan_Sample!E439,Inputs!$B$18)+Inputs!$B$45*Loan_Sample!C439</f>
        <v>-5.4534978948781</v>
      </c>
      <c r="P459" s="0" t="n">
        <f aca="false">MIN(1-Inputs!$B$13,MAX(Inputs!$B$13,1/(1+EXP(-(Inputs!$B$15*O459+Inputs!$B$16)))))</f>
        <v>0.00308710829438643</v>
      </c>
      <c r="Q459" s="0" t="n">
        <f aca="false">Inputs!$B$37+Inputs!$B$38*MAX(F459-Inputs!$C$38,0)+Inputs!$B$39*MAX(F459-Inputs!$C$39,0)+Inputs!$B$40*MAX(F459-Inputs!$C$40,0)+Inputs!$B$41*MAX(F459-Inputs!$C$41,0)+Inputs!$B$42*Inputs!$B$14+Inputs!$B$43*MIN(Loan_Sample!I439/Inputs!$B$17,1)+Inputs!$B$44*MIN(E459,Inputs!$B$18)+Inputs!$B$45*Loan_Sample!C439</f>
        <v>-5.4534978948781</v>
      </c>
      <c r="R459" s="0" t="n">
        <f aca="false">MIN(1-Inputs!$B$13,MAX(Inputs!$B$13,1/(1+EXP(-(Inputs!$B$15*Q459+Inputs!$B$16)))))</f>
        <v>0.00308710829438643</v>
      </c>
    </row>
    <row r="460" customFormat="false" ht="15" hidden="false" customHeight="false" outlineLevel="0" collapsed="false">
      <c r="A460" s="0" t="n">
        <f aca="false">Loan_Sample!A440</f>
        <v>12533</v>
      </c>
      <c r="B460" s="0" t="n">
        <f aca="false">Loan_Sample!U440</f>
        <v>205311.1</v>
      </c>
      <c r="C460" s="0" t="n">
        <f aca="false">Loan_Sample!K440+Inputs!$B$26</f>
        <v>6.13333320617676</v>
      </c>
      <c r="D460" s="0" t="n">
        <f aca="false">Loan_Sample!L440+Inputs!$B$26</f>
        <v>-3.5</v>
      </c>
      <c r="E460" s="0" t="n">
        <f aca="false">Loan_Sample!E440/(1+Inputs!$B$25/100)</f>
        <v>64.3649444580078</v>
      </c>
      <c r="F460" s="0" t="n">
        <f aca="false">Loan_Sample!H440-Inputs!$B$24/100</f>
        <v>1.1693332195282</v>
      </c>
      <c r="G460" s="0" t="n">
        <f aca="false">IF(ISNUMBER(C460),INDEX(Scorecard!$D$54:$D$61,SUMPRODUCT(--(Scorecard!$G$54:$G$60&lt;C460))+1),Scorecard!$D$62)</f>
        <v>0.0151758992857273</v>
      </c>
      <c r="H460" s="0" t="n">
        <f aca="false">IF(ISNUMBER(D460),INDEX(Scorecard!$D$63:$D$68,SUMPRODUCT(--(Scorecard!$G$63:$G$67&lt;D460))+1),Scorecard!$D$69)</f>
        <v>-0.340582194386522</v>
      </c>
      <c r="I460" s="0" t="n">
        <f aca="false">IF(ISNUMBER(E460),INDEX(Scorecard!$D$19:$D$26,SUMPRODUCT(--(Scorecard!$G$19:$G$25&lt;E460))+1),Scorecard!$D$27)</f>
        <v>0.233621608745691</v>
      </c>
      <c r="J460" s="0" t="n">
        <f aca="false">IF(ISNUMBER(F460),INDEX(Scorecard!$D$37:$D$44,SUMPRODUCT(--(Scorecard!$G$37:$G$43&lt;F460))+1),Scorecard!$D$45)</f>
        <v>-0.975503570149195</v>
      </c>
      <c r="K460" s="0" t="n">
        <f aca="false">Inputs!$B$10+Scorecard!$J$5*Loan_Sample!Y440+Scorecard!$J$6*Loan_Sample!Z440+Scorecard!$J$7*I460+Scorecard!$J$8*Loan_Sample!AB440+Scorecard!$J$9*J460+Scorecard!$J$10*Loan_Sample!AD440+Scorecard!$J$11*G460+Scorecard!$J$12*H460</f>
        <v>-4.72319205009642</v>
      </c>
      <c r="L460" s="0" t="n">
        <f aca="false">MIN(1-Inputs!$B$13,MAX(Inputs!$B$13,1/(1+EXP(-(Inputs!$B$11*K460+Inputs!$B$12)))))</f>
        <v>0.0079084479167914</v>
      </c>
      <c r="M460" s="0" t="n">
        <f aca="false">Loan_Sample!AH440*Inputs!$B$4*B460</f>
        <v>568.292249381203</v>
      </c>
      <c r="N460" s="0" t="n">
        <f aca="false">L460*Inputs!$B$4*B460</f>
        <v>568.292249381203</v>
      </c>
      <c r="O460" s="0" t="n">
        <f aca="false">Inputs!$B$37+Inputs!$B$38*MAX(Loan_Sample!H440-Inputs!$C$38,0)+Inputs!$B$39*MAX(Loan_Sample!H440-Inputs!$C$39,0)+Inputs!$B$40*MAX(Loan_Sample!H440-Inputs!$C$40,0)+Inputs!$B$41*MAX(Loan_Sample!H440-Inputs!$C$41,0)+Inputs!$B$42*Inputs!$B$14+Inputs!$B$43*MIN(Loan_Sample!I440/Inputs!$B$17,1)+Inputs!$B$44*MIN(Loan_Sample!E440,Inputs!$B$18)+Inputs!$B$45*Loan_Sample!C440</f>
        <v>-3.2833118443795</v>
      </c>
      <c r="P460" s="0" t="n">
        <f aca="false">MIN(1-Inputs!$B$13,MAX(Inputs!$B$13,1/(1+EXP(-(Inputs!$B$15*O460+Inputs!$B$16)))))</f>
        <v>0.0352173414890931</v>
      </c>
      <c r="Q460" s="0" t="n">
        <f aca="false">Inputs!$B$37+Inputs!$B$38*MAX(F460-Inputs!$C$38,0)+Inputs!$B$39*MAX(F460-Inputs!$C$39,0)+Inputs!$B$40*MAX(F460-Inputs!$C$40,0)+Inputs!$B$41*MAX(F460-Inputs!$C$41,0)+Inputs!$B$42*Inputs!$B$14+Inputs!$B$43*MIN(Loan_Sample!I440/Inputs!$B$17,1)+Inputs!$B$44*MIN(E460,Inputs!$B$18)+Inputs!$B$45*Loan_Sample!C440</f>
        <v>-3.2833118443795</v>
      </c>
      <c r="R460" s="0" t="n">
        <f aca="false">MIN(1-Inputs!$B$13,MAX(Inputs!$B$13,1/(1+EXP(-(Inputs!$B$15*Q460+Inputs!$B$16)))))</f>
        <v>0.0352173414890931</v>
      </c>
    </row>
    <row r="461" customFormat="false" ht="15" hidden="false" customHeight="false" outlineLevel="0" collapsed="false">
      <c r="A461" s="0" t="n">
        <f aca="false">Loan_Sample!A441</f>
        <v>12636</v>
      </c>
      <c r="B461" s="0" t="n">
        <f aca="false">Loan_Sample!U441</f>
        <v>140587.88</v>
      </c>
      <c r="C461" s="0" t="n">
        <f aca="false">Loan_Sample!K441+Inputs!$B$26</f>
        <v>5.25833320617676</v>
      </c>
      <c r="D461" s="0" t="n">
        <f aca="false">Loan_Sample!L441+Inputs!$B$26</f>
        <v>-1.875</v>
      </c>
      <c r="E461" s="0" t="n">
        <f aca="false">Loan_Sample!E441/(1+Inputs!$B$25/100)</f>
        <v>57.1302604675293</v>
      </c>
      <c r="F461" s="0" t="n">
        <f aca="false">Loan_Sample!H441-Inputs!$B$24/100</f>
        <v>0.883333444595337</v>
      </c>
      <c r="G461" s="0" t="n">
        <f aca="false">IF(ISNUMBER(C461),INDEX(Scorecard!$D$54:$D$61,SUMPRODUCT(--(Scorecard!$G$54:$G$60&lt;C461))+1),Scorecard!$D$62)</f>
        <v>0.126303549215828</v>
      </c>
      <c r="H461" s="0" t="n">
        <f aca="false">IF(ISNUMBER(D461),INDEX(Scorecard!$D$63:$D$68,SUMPRODUCT(--(Scorecard!$G$63:$G$67&lt;D461))+1),Scorecard!$D$69)</f>
        <v>-0.340582194386522</v>
      </c>
      <c r="I461" s="0" t="n">
        <f aca="false">IF(ISNUMBER(E461),INDEX(Scorecard!$D$19:$D$26,SUMPRODUCT(--(Scorecard!$G$19:$G$25&lt;E461))+1),Scorecard!$D$27)</f>
        <v>0.285899340811827</v>
      </c>
      <c r="J461" s="0" t="n">
        <f aca="false">IF(ISNUMBER(F461),INDEX(Scorecard!$D$37:$D$44,SUMPRODUCT(--(Scorecard!$G$37:$G$43&lt;F461))+1),Scorecard!$D$45)</f>
        <v>-0.569454719285959</v>
      </c>
      <c r="K461" s="0" t="n">
        <f aca="false">Inputs!$B$10+Scorecard!$J$5*Loan_Sample!Y441+Scorecard!$J$6*Loan_Sample!Z441+Scorecard!$J$7*I461+Scorecard!$J$8*Loan_Sample!AB441+Scorecard!$J$9*J461+Scorecard!$J$10*Loan_Sample!AD441+Scorecard!$J$11*G461+Scorecard!$J$12*H461</f>
        <v>-2.05431616157709</v>
      </c>
      <c r="L461" s="0" t="n">
        <f aca="false">MIN(1-Inputs!$B$13,MAX(Inputs!$B$13,1/(1+EXP(-(Inputs!$B$11*K461+Inputs!$B$12)))))</f>
        <v>0.120625540732146</v>
      </c>
      <c r="M461" s="0" t="n">
        <f aca="false">Loan_Sample!AH441*Inputs!$B$4*B461</f>
        <v>5935.4711658851</v>
      </c>
      <c r="N461" s="0" t="n">
        <f aca="false">L461*Inputs!$B$4*B461</f>
        <v>5935.4711658851</v>
      </c>
      <c r="O461" s="0" t="n">
        <f aca="false">Inputs!$B$37+Inputs!$B$38*MAX(Loan_Sample!H441-Inputs!$C$38,0)+Inputs!$B$39*MAX(Loan_Sample!H441-Inputs!$C$39,0)+Inputs!$B$40*MAX(Loan_Sample!H441-Inputs!$C$40,0)+Inputs!$B$41*MAX(Loan_Sample!H441-Inputs!$C$41,0)+Inputs!$B$42*Inputs!$B$14+Inputs!$B$43*MIN(Loan_Sample!I441/Inputs!$B$17,1)+Inputs!$B$44*MIN(Loan_Sample!E441,Inputs!$B$18)+Inputs!$B$45*Loan_Sample!C441</f>
        <v>-3.65117236346829</v>
      </c>
      <c r="P461" s="0" t="n">
        <f aca="false">MIN(1-Inputs!$B$13,MAX(Inputs!$B$13,1/(1+EXP(-(Inputs!$B$15*O461+Inputs!$B$16)))))</f>
        <v>0.0234639254987054</v>
      </c>
      <c r="Q461" s="0" t="n">
        <f aca="false">Inputs!$B$37+Inputs!$B$38*MAX(F461-Inputs!$C$38,0)+Inputs!$B$39*MAX(F461-Inputs!$C$39,0)+Inputs!$B$40*MAX(F461-Inputs!$C$40,0)+Inputs!$B$41*MAX(F461-Inputs!$C$41,0)+Inputs!$B$42*Inputs!$B$14+Inputs!$B$43*MIN(Loan_Sample!I441/Inputs!$B$17,1)+Inputs!$B$44*MIN(E461,Inputs!$B$18)+Inputs!$B$45*Loan_Sample!C441</f>
        <v>-3.65117236346829</v>
      </c>
      <c r="R461" s="0" t="n">
        <f aca="false">MIN(1-Inputs!$B$13,MAX(Inputs!$B$13,1/(1+EXP(-(Inputs!$B$15*Q461+Inputs!$B$16)))))</f>
        <v>0.0234639254987054</v>
      </c>
    </row>
    <row r="462" customFormat="false" ht="15" hidden="false" customHeight="false" outlineLevel="0" collapsed="false">
      <c r="A462" s="0" t="n">
        <f aca="false">Loan_Sample!A442</f>
        <v>12720</v>
      </c>
      <c r="B462" s="0" t="n">
        <f aca="false">Loan_Sample!U442</f>
        <v>186705.56</v>
      </c>
      <c r="C462" s="0" t="n">
        <f aca="false">Loan_Sample!K442+Inputs!$B$26</f>
        <v>4</v>
      </c>
      <c r="D462" s="0" t="n">
        <f aca="false">Loan_Sample!L442+Inputs!$B$26</f>
        <v>-0.208333492279053</v>
      </c>
      <c r="E462" s="0" t="n">
        <f aca="false">Loan_Sample!E442/(1+Inputs!$B$25/100)</f>
        <v>49.3727073669434</v>
      </c>
      <c r="F462" s="0" t="n">
        <f aca="false">Loan_Sample!H442-Inputs!$B$24/100</f>
        <v>-1.97533321380615</v>
      </c>
      <c r="G462" s="0" t="n">
        <f aca="false">IF(ISNUMBER(C462),INDEX(Scorecard!$D$54:$D$61,SUMPRODUCT(--(Scorecard!$G$54:$G$60&lt;C462))+1),Scorecard!$D$62)</f>
        <v>0.489050497890326</v>
      </c>
      <c r="H462" s="0" t="n">
        <f aca="false">IF(ISNUMBER(D462),INDEX(Scorecard!$D$63:$D$68,SUMPRODUCT(--(Scorecard!$G$63:$G$67&lt;D462))+1),Scorecard!$D$69)</f>
        <v>0.322484508656054</v>
      </c>
      <c r="I462" s="0" t="n">
        <f aca="false">IF(ISNUMBER(E462),INDEX(Scorecard!$D$19:$D$26,SUMPRODUCT(--(Scorecard!$G$19:$G$25&lt;E462))+1),Scorecard!$D$27)</f>
        <v>0.57899015159425</v>
      </c>
      <c r="J462" s="0" t="n">
        <f aca="false">IF(ISNUMBER(F462),INDEX(Scorecard!$D$37:$D$44,SUMPRODUCT(--(Scorecard!$G$37:$G$43&lt;F462))+1),Scorecard!$D$45)</f>
        <v>1.35057635045042</v>
      </c>
      <c r="K462" s="0" t="n">
        <f aca="false">Inputs!$B$10+Scorecard!$J$5*Loan_Sample!Y442+Scorecard!$J$6*Loan_Sample!Z442+Scorecard!$J$7*I462+Scorecard!$J$8*Loan_Sample!AB442+Scorecard!$J$9*J462+Scorecard!$J$10*Loan_Sample!AD442+Scorecard!$J$11*G462+Scorecard!$J$12*H462</f>
        <v>-4.75879899574097</v>
      </c>
      <c r="L462" s="0" t="n">
        <f aca="false">MIN(1-Inputs!$B$13,MAX(Inputs!$B$13,1/(1+EXP(-(Inputs!$B$11*K462+Inputs!$B$12)))))</f>
        <v>0.00761610136064027</v>
      </c>
      <c r="M462" s="0" t="n">
        <f aca="false">Loan_Sample!AH442*Inputs!$B$4*B462</f>
        <v>497.688964344286</v>
      </c>
      <c r="N462" s="0" t="n">
        <f aca="false">L462*Inputs!$B$4*B462</f>
        <v>497.688964344286</v>
      </c>
      <c r="O462" s="0" t="n">
        <f aca="false">Inputs!$B$37+Inputs!$B$38*MAX(Loan_Sample!H442-Inputs!$C$38,0)+Inputs!$B$39*MAX(Loan_Sample!H442-Inputs!$C$39,0)+Inputs!$B$40*MAX(Loan_Sample!H442-Inputs!$C$40,0)+Inputs!$B$41*MAX(Loan_Sample!H442-Inputs!$C$41,0)+Inputs!$B$42*Inputs!$B$14+Inputs!$B$43*MIN(Loan_Sample!I442/Inputs!$B$17,1)+Inputs!$B$44*MIN(Loan_Sample!E442,Inputs!$B$18)+Inputs!$B$45*Loan_Sample!C442</f>
        <v>-5.6091084032611</v>
      </c>
      <c r="P462" s="0" t="n">
        <f aca="false">MIN(1-Inputs!$B$13,MAX(Inputs!$B$13,1/(1+EXP(-(Inputs!$B$15*O462+Inputs!$B$16)))))</f>
        <v>0.00258787656185723</v>
      </c>
      <c r="Q462" s="0" t="n">
        <f aca="false">Inputs!$B$37+Inputs!$B$38*MAX(F462-Inputs!$C$38,0)+Inputs!$B$39*MAX(F462-Inputs!$C$39,0)+Inputs!$B$40*MAX(F462-Inputs!$C$40,0)+Inputs!$B$41*MAX(F462-Inputs!$C$41,0)+Inputs!$B$42*Inputs!$B$14+Inputs!$B$43*MIN(Loan_Sample!I442/Inputs!$B$17,1)+Inputs!$B$44*MIN(E462,Inputs!$B$18)+Inputs!$B$45*Loan_Sample!C442</f>
        <v>-5.6091084032611</v>
      </c>
      <c r="R462" s="0" t="n">
        <f aca="false">MIN(1-Inputs!$B$13,MAX(Inputs!$B$13,1/(1+EXP(-(Inputs!$B$15*Q462+Inputs!$B$16)))))</f>
        <v>0.00258787656185723</v>
      </c>
    </row>
    <row r="463" customFormat="false" ht="15" hidden="false" customHeight="false" outlineLevel="0" collapsed="false">
      <c r="A463" s="0" t="n">
        <f aca="false">Loan_Sample!A443</f>
        <v>12761</v>
      </c>
      <c r="B463" s="0" t="n">
        <f aca="false">Loan_Sample!U443</f>
        <v>224630.66</v>
      </c>
      <c r="C463" s="0" t="n">
        <f aca="false">Loan_Sample!K443+Inputs!$B$26</f>
        <v>5.40833330154419</v>
      </c>
      <c r="D463" s="0" t="n">
        <f aca="false">Loan_Sample!L443+Inputs!$B$26</f>
        <v>-1.125</v>
      </c>
      <c r="E463" s="0" t="n">
        <f aca="false">Loan_Sample!E443/(1+Inputs!$B$25/100)</f>
        <v>59.1272201538086</v>
      </c>
      <c r="F463" s="0" t="n">
        <f aca="false">Loan_Sample!H443-Inputs!$B$24/100</f>
        <v>-1.82233309745789</v>
      </c>
      <c r="G463" s="0" t="n">
        <f aca="false">IF(ISNUMBER(C463),INDEX(Scorecard!$D$54:$D$61,SUMPRODUCT(--(Scorecard!$G$54:$G$60&lt;C463))+1),Scorecard!$D$62)</f>
        <v>0.126303549215828</v>
      </c>
      <c r="H463" s="0" t="n">
        <f aca="false">IF(ISNUMBER(D463),INDEX(Scorecard!$D$63:$D$68,SUMPRODUCT(--(Scorecard!$G$63:$G$67&lt;D463))+1),Scorecard!$D$69)</f>
        <v>-0.340582194386522</v>
      </c>
      <c r="I463" s="0" t="n">
        <f aca="false">IF(ISNUMBER(E463),INDEX(Scorecard!$D$19:$D$26,SUMPRODUCT(--(Scorecard!$G$19:$G$25&lt;E463))+1),Scorecard!$D$27)</f>
        <v>0.267179331770092</v>
      </c>
      <c r="J463" s="0" t="n">
        <f aca="false">IF(ISNUMBER(F463),INDEX(Scorecard!$D$37:$D$44,SUMPRODUCT(--(Scorecard!$G$37:$G$43&lt;F463))+1),Scorecard!$D$45)</f>
        <v>1.35057635045042</v>
      </c>
      <c r="K463" s="0" t="n">
        <f aca="false">Inputs!$B$10+Scorecard!$J$5*Loan_Sample!Y443+Scorecard!$J$6*Loan_Sample!Z443+Scorecard!$J$7*I463+Scorecard!$J$8*Loan_Sample!AB443+Scorecard!$J$9*J463+Scorecard!$J$10*Loan_Sample!AD443+Scorecard!$J$11*G463+Scorecard!$J$12*H463</f>
        <v>-4.77224853131058</v>
      </c>
      <c r="L463" s="0" t="n">
        <f aca="false">MIN(1-Inputs!$B$13,MAX(Inputs!$B$13,1/(1+EXP(-(Inputs!$B$11*K463+Inputs!$B$12)))))</f>
        <v>0.00750848796581864</v>
      </c>
      <c r="M463" s="0" t="n">
        <f aca="false">Loan_Sample!AH443*Inputs!$B$4*B463</f>
        <v>590.322812577365</v>
      </c>
      <c r="N463" s="0" t="n">
        <f aca="false">L463*Inputs!$B$4*B463</f>
        <v>590.322812577365</v>
      </c>
      <c r="O463" s="0" t="n">
        <f aca="false">Inputs!$B$37+Inputs!$B$38*MAX(Loan_Sample!H443-Inputs!$C$38,0)+Inputs!$B$39*MAX(Loan_Sample!H443-Inputs!$C$39,0)+Inputs!$B$40*MAX(Loan_Sample!H443-Inputs!$C$40,0)+Inputs!$B$41*MAX(Loan_Sample!H443-Inputs!$C$41,0)+Inputs!$B$42*Inputs!$B$14+Inputs!$B$43*MIN(Loan_Sample!I443/Inputs!$B$17,1)+Inputs!$B$44*MIN(Loan_Sample!E443,Inputs!$B$18)+Inputs!$B$45*Loan_Sample!C443</f>
        <v>-5.52149095585292</v>
      </c>
      <c r="P463" s="0" t="n">
        <f aca="false">MIN(1-Inputs!$B$13,MAX(Inputs!$B$13,1/(1+EXP(-(Inputs!$B$15*O463+Inputs!$B$16)))))</f>
        <v>0.00285813715155108</v>
      </c>
      <c r="Q463" s="0" t="n">
        <f aca="false">Inputs!$B$37+Inputs!$B$38*MAX(F463-Inputs!$C$38,0)+Inputs!$B$39*MAX(F463-Inputs!$C$39,0)+Inputs!$B$40*MAX(F463-Inputs!$C$40,0)+Inputs!$B$41*MAX(F463-Inputs!$C$41,0)+Inputs!$B$42*Inputs!$B$14+Inputs!$B$43*MIN(Loan_Sample!I443/Inputs!$B$17,1)+Inputs!$B$44*MIN(E463,Inputs!$B$18)+Inputs!$B$45*Loan_Sample!C443</f>
        <v>-5.52149095585292</v>
      </c>
      <c r="R463" s="0" t="n">
        <f aca="false">MIN(1-Inputs!$B$13,MAX(Inputs!$B$13,1/(1+EXP(-(Inputs!$B$15*Q463+Inputs!$B$16)))))</f>
        <v>0.00285813715155108</v>
      </c>
    </row>
    <row r="464" customFormat="false" ht="15" hidden="false" customHeight="false" outlineLevel="0" collapsed="false">
      <c r="A464" s="0" t="n">
        <f aca="false">Loan_Sample!A444</f>
        <v>12765</v>
      </c>
      <c r="B464" s="0" t="n">
        <f aca="false">Loan_Sample!U444</f>
        <v>265581.75</v>
      </c>
      <c r="C464" s="0" t="n">
        <f aca="false">Loan_Sample!K444+Inputs!$B$26</f>
        <v>9.13333320617676</v>
      </c>
      <c r="D464" s="0" t="n">
        <f aca="false">Loan_Sample!L444+Inputs!$B$26</f>
        <v>5.0717945098877</v>
      </c>
      <c r="E464" s="0" t="n">
        <f aca="false">Loan_Sample!E444/(1+Inputs!$B$25/100)</f>
        <v>74.3828659057617</v>
      </c>
      <c r="F464" s="0" t="n">
        <f aca="false">Loan_Sample!H444-Inputs!$B$24/100</f>
        <v>0.556666612625122</v>
      </c>
      <c r="G464" s="0" t="n">
        <f aca="false">IF(ISNUMBER(C464),INDEX(Scorecard!$D$54:$D$61,SUMPRODUCT(--(Scorecard!$G$54:$G$60&lt;C464))+1),Scorecard!$D$62)</f>
        <v>-0.541917179454542</v>
      </c>
      <c r="H464" s="0" t="n">
        <f aca="false">IF(ISNUMBER(D464),INDEX(Scorecard!$D$63:$D$68,SUMPRODUCT(--(Scorecard!$G$63:$G$67&lt;D464))+1),Scorecard!$D$69)</f>
        <v>0.322484508656054</v>
      </c>
      <c r="I464" s="0" t="n">
        <f aca="false">IF(ISNUMBER(E464),INDEX(Scorecard!$D$19:$D$26,SUMPRODUCT(--(Scorecard!$G$19:$G$25&lt;E464))+1),Scorecard!$D$27)</f>
        <v>-0.0341578513653732</v>
      </c>
      <c r="J464" s="0" t="n">
        <f aca="false">IF(ISNUMBER(F464),INDEX(Scorecard!$D$37:$D$44,SUMPRODUCT(--(Scorecard!$G$37:$G$43&lt;F464))+1),Scorecard!$D$45)</f>
        <v>-0.271229676926091</v>
      </c>
      <c r="K464" s="0" t="n">
        <f aca="false">Inputs!$B$10+Scorecard!$J$5*Loan_Sample!Y444+Scorecard!$J$6*Loan_Sample!Z444+Scorecard!$J$7*I464+Scorecard!$J$8*Loan_Sample!AB444+Scorecard!$J$9*J464+Scorecard!$J$10*Loan_Sample!AD444+Scorecard!$J$11*G464+Scorecard!$J$12*H464</f>
        <v>-5.78368324688349</v>
      </c>
      <c r="L464" s="0" t="n">
        <f aca="false">MIN(1-Inputs!$B$13,MAX(Inputs!$B$13,1/(1+EXP(-(Inputs!$B$11*K464+Inputs!$B$12)))))</f>
        <v>0.00256685550817757</v>
      </c>
      <c r="M464" s="0" t="n">
        <f aca="false">Loan_Sample!AH444*Inputs!$B$4*B464</f>
        <v>238.598492250628</v>
      </c>
      <c r="N464" s="0" t="n">
        <f aca="false">L464*Inputs!$B$4*B464</f>
        <v>238.598492250628</v>
      </c>
      <c r="O464" s="0" t="n">
        <f aca="false">Inputs!$B$37+Inputs!$B$38*MAX(Loan_Sample!H444-Inputs!$C$38,0)+Inputs!$B$39*MAX(Loan_Sample!H444-Inputs!$C$39,0)+Inputs!$B$40*MAX(Loan_Sample!H444-Inputs!$C$40,0)+Inputs!$B$41*MAX(Loan_Sample!H444-Inputs!$C$41,0)+Inputs!$B$42*Inputs!$B$14+Inputs!$B$43*MIN(Loan_Sample!I444/Inputs!$B$17,1)+Inputs!$B$44*MIN(Loan_Sample!E444,Inputs!$B$18)+Inputs!$B$45*Loan_Sample!C444</f>
        <v>-3.99774465919327</v>
      </c>
      <c r="P464" s="0" t="n">
        <f aca="false">MIN(1-Inputs!$B$13,MAX(Inputs!$B$13,1/(1+EXP(-(Inputs!$B$15*O464+Inputs!$B$16)))))</f>
        <v>0.0159450952980536</v>
      </c>
      <c r="Q464" s="0" t="n">
        <f aca="false">Inputs!$B$37+Inputs!$B$38*MAX(F464-Inputs!$C$38,0)+Inputs!$B$39*MAX(F464-Inputs!$C$39,0)+Inputs!$B$40*MAX(F464-Inputs!$C$40,0)+Inputs!$B$41*MAX(F464-Inputs!$C$41,0)+Inputs!$B$42*Inputs!$B$14+Inputs!$B$43*MIN(Loan_Sample!I444/Inputs!$B$17,1)+Inputs!$B$44*MIN(E464,Inputs!$B$18)+Inputs!$B$45*Loan_Sample!C444</f>
        <v>-3.99774465919327</v>
      </c>
      <c r="R464" s="0" t="n">
        <f aca="false">MIN(1-Inputs!$B$13,MAX(Inputs!$B$13,1/(1+EXP(-(Inputs!$B$15*Q464+Inputs!$B$16)))))</f>
        <v>0.0159450952980536</v>
      </c>
    </row>
    <row r="465" customFormat="false" ht="15" hidden="false" customHeight="false" outlineLevel="0" collapsed="false">
      <c r="A465" s="0" t="n">
        <f aca="false">Loan_Sample!A445</f>
        <v>12771</v>
      </c>
      <c r="B465" s="0" t="n">
        <f aca="false">Loan_Sample!U445</f>
        <v>115961.44</v>
      </c>
      <c r="C465" s="0" t="n">
        <f aca="false">Loan_Sample!K445+Inputs!$B$26</f>
        <v>5.73333311080933</v>
      </c>
      <c r="D465" s="0" t="n">
        <f aca="false">Loan_Sample!L445+Inputs!$B$26</f>
        <v>-3.50000047683716</v>
      </c>
      <c r="E465" s="0" t="n">
        <f aca="false">Loan_Sample!E445/(1+Inputs!$B$25/100)</f>
        <v>70.4230270385742</v>
      </c>
      <c r="F465" s="0" t="n">
        <f aca="false">Loan_Sample!H445-Inputs!$B$24/100</f>
        <v>-0.136666536331177</v>
      </c>
      <c r="G465" s="0" t="n">
        <f aca="false">IF(ISNUMBER(C465),INDEX(Scorecard!$D$54:$D$61,SUMPRODUCT(--(Scorecard!$G$54:$G$60&lt;C465))+1),Scorecard!$D$62)</f>
        <v>0.0151758992857273</v>
      </c>
      <c r="H465" s="0" t="n">
        <f aca="false">IF(ISNUMBER(D465),INDEX(Scorecard!$D$63:$D$68,SUMPRODUCT(--(Scorecard!$G$63:$G$67&lt;D465))+1),Scorecard!$D$69)</f>
        <v>-0.340582194386522</v>
      </c>
      <c r="I465" s="0" t="n">
        <f aca="false">IF(ISNUMBER(E465),INDEX(Scorecard!$D$19:$D$26,SUMPRODUCT(--(Scorecard!$G$19:$G$25&lt;E465))+1),Scorecard!$D$27)</f>
        <v>0.0530843085177338</v>
      </c>
      <c r="J465" s="0" t="n">
        <f aca="false">IF(ISNUMBER(F465),INDEX(Scorecard!$D$37:$D$44,SUMPRODUCT(--(Scorecard!$G$37:$G$43&lt;F465))+1),Scorecard!$D$45)</f>
        <v>0.330501541082344</v>
      </c>
      <c r="K465" s="0" t="n">
        <f aca="false">Inputs!$B$10+Scorecard!$J$5*Loan_Sample!Y445+Scorecard!$J$6*Loan_Sample!Z445+Scorecard!$J$7*I465+Scorecard!$J$8*Loan_Sample!AB445+Scorecard!$J$9*J465+Scorecard!$J$10*Loan_Sample!AD445+Scorecard!$J$11*G465+Scorecard!$J$12*H465</f>
        <v>-5.69206715931201</v>
      </c>
      <c r="L465" s="0" t="n">
        <f aca="false">MIN(1-Inputs!$B$13,MAX(Inputs!$B$13,1/(1+EXP(-(Inputs!$B$11*K465+Inputs!$B$12)))))</f>
        <v>0.00282947952137599</v>
      </c>
      <c r="M465" s="0" t="n">
        <f aca="false">Loan_Sample!AH445*Inputs!$B$4*B465</f>
        <v>114.838681912245</v>
      </c>
      <c r="N465" s="0" t="n">
        <f aca="false">L465*Inputs!$B$4*B465</f>
        <v>114.838681912245</v>
      </c>
      <c r="O465" s="0" t="n">
        <f aca="false">Inputs!$B$37+Inputs!$B$38*MAX(Loan_Sample!H445-Inputs!$C$38,0)+Inputs!$B$39*MAX(Loan_Sample!H445-Inputs!$C$39,0)+Inputs!$B$40*MAX(Loan_Sample!H445-Inputs!$C$40,0)+Inputs!$B$41*MAX(Loan_Sample!H445-Inputs!$C$41,0)+Inputs!$B$42*Inputs!$B$14+Inputs!$B$43*MIN(Loan_Sample!I445/Inputs!$B$17,1)+Inputs!$B$44*MIN(Loan_Sample!E445,Inputs!$B$18)+Inputs!$B$45*Loan_Sample!C445</f>
        <v>-5.9452255706397</v>
      </c>
      <c r="P465" s="0" t="n">
        <f aca="false">MIN(1-Inputs!$B$13,MAX(Inputs!$B$13,1/(1+EXP(-(Inputs!$B$15*O465+Inputs!$B$16)))))</f>
        <v>0.00176749333412515</v>
      </c>
      <c r="Q465" s="0" t="n">
        <f aca="false">Inputs!$B$37+Inputs!$B$38*MAX(F465-Inputs!$C$38,0)+Inputs!$B$39*MAX(F465-Inputs!$C$39,0)+Inputs!$B$40*MAX(F465-Inputs!$C$40,0)+Inputs!$B$41*MAX(F465-Inputs!$C$41,0)+Inputs!$B$42*Inputs!$B$14+Inputs!$B$43*MIN(Loan_Sample!I445/Inputs!$B$17,1)+Inputs!$B$44*MIN(E465,Inputs!$B$18)+Inputs!$B$45*Loan_Sample!C445</f>
        <v>-5.9452255706397</v>
      </c>
      <c r="R465" s="0" t="n">
        <f aca="false">MIN(1-Inputs!$B$13,MAX(Inputs!$B$13,1/(1+EXP(-(Inputs!$B$15*Q465+Inputs!$B$16)))))</f>
        <v>0.00176749333412515</v>
      </c>
    </row>
    <row r="466" customFormat="false" ht="15" hidden="false" customHeight="false" outlineLevel="0" collapsed="false">
      <c r="A466" s="0" t="n">
        <f aca="false">Loan_Sample!A446</f>
        <v>12776</v>
      </c>
      <c r="B466" s="0" t="n">
        <f aca="false">Loan_Sample!U446</f>
        <v>248493.56</v>
      </c>
      <c r="C466" s="0" t="n">
        <f aca="false">Loan_Sample!K446+Inputs!$B$26</f>
        <v>6.53333330154419</v>
      </c>
      <c r="D466" s="0" t="n">
        <f aca="false">Loan_Sample!L446+Inputs!$B$26</f>
        <v>-3.50000047683716</v>
      </c>
      <c r="E466" s="0" t="n">
        <f aca="false">Loan_Sample!E446/(1+Inputs!$B$25/100)</f>
        <v>83.0147476196289</v>
      </c>
      <c r="F466" s="0" t="n">
        <f aca="false">Loan_Sample!H446-Inputs!$B$24/100</f>
        <v>0.452333450317383</v>
      </c>
      <c r="G466" s="0" t="n">
        <f aca="false">IF(ISNUMBER(C466),INDEX(Scorecard!$D$54:$D$61,SUMPRODUCT(--(Scorecard!$G$54:$G$60&lt;C466))+1),Scorecard!$D$62)</f>
        <v>-0.119873800601421</v>
      </c>
      <c r="H466" s="0" t="n">
        <f aca="false">IF(ISNUMBER(D466),INDEX(Scorecard!$D$63:$D$68,SUMPRODUCT(--(Scorecard!$G$63:$G$67&lt;D466))+1),Scorecard!$D$69)</f>
        <v>-0.340582194386522</v>
      </c>
      <c r="I466" s="0" t="n">
        <f aca="false">IF(ISNUMBER(E466),INDEX(Scorecard!$D$19:$D$26,SUMPRODUCT(--(Scorecard!$G$19:$G$25&lt;E466))+1),Scorecard!$D$27)</f>
        <v>-0.219855970853228</v>
      </c>
      <c r="J466" s="0" t="n">
        <f aca="false">IF(ISNUMBER(F466),INDEX(Scorecard!$D$37:$D$44,SUMPRODUCT(--(Scorecard!$G$37:$G$43&lt;F466))+1),Scorecard!$D$45)</f>
        <v>-0.271229676926091</v>
      </c>
      <c r="K466" s="0" t="n">
        <f aca="false">Inputs!$B$10+Scorecard!$J$5*Loan_Sample!Y446+Scorecard!$J$6*Loan_Sample!Z446+Scorecard!$J$7*I466+Scorecard!$J$8*Loan_Sample!AB446+Scorecard!$J$9*J466+Scorecard!$J$10*Loan_Sample!AD446+Scorecard!$J$11*G466+Scorecard!$J$12*H466</f>
        <v>-4.2926000320628</v>
      </c>
      <c r="L466" s="0" t="n">
        <f aca="false">MIN(1-Inputs!$B$13,MAX(Inputs!$B$13,1/(1+EXP(-(Inputs!$B$11*K466+Inputs!$B$12)))))</f>
        <v>0.0124584739414714</v>
      </c>
      <c r="M466" s="0" t="n">
        <f aca="false">Loan_Sample!AH446*Inputs!$B$4*B466</f>
        <v>1083.54768965921</v>
      </c>
      <c r="N466" s="0" t="n">
        <f aca="false">L466*Inputs!$B$4*B466</f>
        <v>1083.54768965921</v>
      </c>
      <c r="O466" s="0" t="n">
        <f aca="false">Inputs!$B$37+Inputs!$B$38*MAX(Loan_Sample!H446-Inputs!$C$38,0)+Inputs!$B$39*MAX(Loan_Sample!H446-Inputs!$C$39,0)+Inputs!$B$40*MAX(Loan_Sample!H446-Inputs!$C$40,0)+Inputs!$B$41*MAX(Loan_Sample!H446-Inputs!$C$41,0)+Inputs!$B$42*Inputs!$B$14+Inputs!$B$43*MIN(Loan_Sample!I446/Inputs!$B$17,1)+Inputs!$B$44*MIN(Loan_Sample!E446,Inputs!$B$18)+Inputs!$B$45*Loan_Sample!C446</f>
        <v>-4.68498348601556</v>
      </c>
      <c r="P466" s="0" t="n">
        <f aca="false">MIN(1-Inputs!$B$13,MAX(Inputs!$B$13,1/(1+EXP(-(Inputs!$B$15*O466+Inputs!$B$16)))))</f>
        <v>0.00736384105878473</v>
      </c>
      <c r="Q466" s="0" t="n">
        <f aca="false">Inputs!$B$37+Inputs!$B$38*MAX(F466-Inputs!$C$38,0)+Inputs!$B$39*MAX(F466-Inputs!$C$39,0)+Inputs!$B$40*MAX(F466-Inputs!$C$40,0)+Inputs!$B$41*MAX(F466-Inputs!$C$41,0)+Inputs!$B$42*Inputs!$B$14+Inputs!$B$43*MIN(Loan_Sample!I446/Inputs!$B$17,1)+Inputs!$B$44*MIN(E466,Inputs!$B$18)+Inputs!$B$45*Loan_Sample!C446</f>
        <v>-4.68498348601556</v>
      </c>
      <c r="R466" s="0" t="n">
        <f aca="false">MIN(1-Inputs!$B$13,MAX(Inputs!$B$13,1/(1+EXP(-(Inputs!$B$15*Q466+Inputs!$B$16)))))</f>
        <v>0.00736384105878473</v>
      </c>
    </row>
    <row r="467" customFormat="false" ht="15" hidden="false" customHeight="false" outlineLevel="0" collapsed="false">
      <c r="A467" s="0" t="n">
        <f aca="false">Loan_Sample!A447</f>
        <v>12776</v>
      </c>
      <c r="B467" s="0" t="n">
        <f aca="false">Loan_Sample!U447</f>
        <v>240835.95</v>
      </c>
      <c r="C467" s="0" t="n">
        <f aca="false">Loan_Sample!K447+Inputs!$B$26</f>
        <v>5.19999980926514</v>
      </c>
      <c r="D467" s="0" t="n">
        <f aca="false">Loan_Sample!L447+Inputs!$B$26</f>
        <v>-0.458333492279053</v>
      </c>
      <c r="E467" s="0" t="n">
        <f aca="false">Loan_Sample!E447/(1+Inputs!$B$25/100)</f>
        <v>72.3560256958008</v>
      </c>
      <c r="F467" s="0" t="n">
        <f aca="false">Loan_Sample!H447-Inputs!$B$24/100</f>
        <v>-2.96433329582214</v>
      </c>
      <c r="G467" s="0" t="n">
        <f aca="false">IF(ISNUMBER(C467),INDEX(Scorecard!$D$54:$D$61,SUMPRODUCT(--(Scorecard!$G$54:$G$60&lt;C467))+1),Scorecard!$D$62)</f>
        <v>0.214429354789033</v>
      </c>
      <c r="H467" s="0" t="n">
        <f aca="false">IF(ISNUMBER(D467),INDEX(Scorecard!$D$63:$D$68,SUMPRODUCT(--(Scorecard!$G$63:$G$67&lt;D467))+1),Scorecard!$D$69)</f>
        <v>0.322484508656054</v>
      </c>
      <c r="I467" s="0" t="n">
        <f aca="false">IF(ISNUMBER(E467),INDEX(Scorecard!$D$19:$D$26,SUMPRODUCT(--(Scorecard!$G$19:$G$25&lt;E467))+1),Scorecard!$D$27)</f>
        <v>-0.0341578513653732</v>
      </c>
      <c r="J467" s="0" t="n">
        <f aca="false">IF(ISNUMBER(F467),INDEX(Scorecard!$D$37:$D$44,SUMPRODUCT(--(Scorecard!$G$37:$G$43&lt;F467))+1),Scorecard!$D$45)</f>
        <v>1.35057635045042</v>
      </c>
      <c r="K467" s="0" t="n">
        <f aca="false">Inputs!$B$10+Scorecard!$J$5*Loan_Sample!Y447+Scorecard!$J$6*Loan_Sample!Z447+Scorecard!$J$7*I467+Scorecard!$J$8*Loan_Sample!AB447+Scorecard!$J$9*J467+Scorecard!$J$10*Loan_Sample!AD447+Scorecard!$J$11*G467+Scorecard!$J$12*H467</f>
        <v>-4.79012061123899</v>
      </c>
      <c r="L467" s="0" t="n">
        <f aca="false">MIN(1-Inputs!$B$13,MAX(Inputs!$B$13,1/(1+EXP(-(Inputs!$B$11*K467+Inputs!$B$12)))))</f>
        <v>0.00736782024042126</v>
      </c>
      <c r="M467" s="0" t="n">
        <f aca="false">Loan_Sample!AH447*Inputs!$B$4*B467</f>
        <v>621.052595460879</v>
      </c>
      <c r="N467" s="0" t="n">
        <f aca="false">L467*Inputs!$B$4*B467</f>
        <v>621.052595460879</v>
      </c>
      <c r="O467" s="0" t="n">
        <f aca="false">Inputs!$B$37+Inputs!$B$38*MAX(Loan_Sample!H447-Inputs!$C$38,0)+Inputs!$B$39*MAX(Loan_Sample!H447-Inputs!$C$39,0)+Inputs!$B$40*MAX(Loan_Sample!H447-Inputs!$C$40,0)+Inputs!$B$41*MAX(Loan_Sample!H447-Inputs!$C$41,0)+Inputs!$B$42*Inputs!$B$14+Inputs!$B$43*MIN(Loan_Sample!I447/Inputs!$B$17,1)+Inputs!$B$44*MIN(Loan_Sample!E447,Inputs!$B$18)+Inputs!$B$45*Loan_Sample!C447</f>
        <v>-5.49092099643729</v>
      </c>
      <c r="P467" s="0" t="n">
        <f aca="false">MIN(1-Inputs!$B$13,MAX(Inputs!$B$13,1/(1+EXP(-(Inputs!$B$15*O467+Inputs!$B$16)))))</f>
        <v>0.00295890978812801</v>
      </c>
      <c r="Q467" s="0" t="n">
        <f aca="false">Inputs!$B$37+Inputs!$B$38*MAX(F467-Inputs!$C$38,0)+Inputs!$B$39*MAX(F467-Inputs!$C$39,0)+Inputs!$B$40*MAX(F467-Inputs!$C$40,0)+Inputs!$B$41*MAX(F467-Inputs!$C$41,0)+Inputs!$B$42*Inputs!$B$14+Inputs!$B$43*MIN(Loan_Sample!I447/Inputs!$B$17,1)+Inputs!$B$44*MIN(E467,Inputs!$B$18)+Inputs!$B$45*Loan_Sample!C447</f>
        <v>-5.49092099643729</v>
      </c>
      <c r="R467" s="0" t="n">
        <f aca="false">MIN(1-Inputs!$B$13,MAX(Inputs!$B$13,1/(1+EXP(-(Inputs!$B$15*Q467+Inputs!$B$16)))))</f>
        <v>0.00295890978812801</v>
      </c>
    </row>
    <row r="468" customFormat="false" ht="15" hidden="false" customHeight="false" outlineLevel="0" collapsed="false">
      <c r="A468" s="0" t="n">
        <f aca="false">Loan_Sample!A448</f>
        <v>12839</v>
      </c>
      <c r="B468" s="0" t="n">
        <f aca="false">Loan_Sample!U448</f>
        <v>131551.8</v>
      </c>
      <c r="C468" s="0" t="n">
        <f aca="false">Loan_Sample!K448+Inputs!$B$26</f>
        <v>4.12307691574097</v>
      </c>
      <c r="D468" s="0" t="n">
        <f aca="false">Loan_Sample!L448+Inputs!$B$26</f>
        <v>-0.276923179626465</v>
      </c>
      <c r="E468" s="0" t="n">
        <f aca="false">Loan_Sample!E448/(1+Inputs!$B$25/100)</f>
        <v>59.3196220397949</v>
      </c>
      <c r="F468" s="0" t="n">
        <f aca="false">Loan_Sample!H448-Inputs!$B$24/100</f>
        <v>0.616666555404663</v>
      </c>
      <c r="G468" s="0" t="n">
        <f aca="false">IF(ISNUMBER(C468),INDEX(Scorecard!$D$54:$D$61,SUMPRODUCT(--(Scorecard!$G$54:$G$60&lt;C468))+1),Scorecard!$D$62)</f>
        <v>0.489050497890326</v>
      </c>
      <c r="H468" s="0" t="n">
        <f aca="false">IF(ISNUMBER(D468),INDEX(Scorecard!$D$63:$D$68,SUMPRODUCT(--(Scorecard!$G$63:$G$67&lt;D468))+1),Scorecard!$D$69)</f>
        <v>0.322484508656054</v>
      </c>
      <c r="I468" s="0" t="n">
        <f aca="false">IF(ISNUMBER(E468),INDEX(Scorecard!$D$19:$D$26,SUMPRODUCT(--(Scorecard!$G$19:$G$25&lt;E468))+1),Scorecard!$D$27)</f>
        <v>0.267179331770092</v>
      </c>
      <c r="J468" s="0" t="n">
        <f aca="false">IF(ISNUMBER(F468),INDEX(Scorecard!$D$37:$D$44,SUMPRODUCT(--(Scorecard!$G$37:$G$43&lt;F468))+1),Scorecard!$D$45)</f>
        <v>-0.271229676926091</v>
      </c>
      <c r="K468" s="0" t="n">
        <f aca="false">Inputs!$B$10+Scorecard!$J$5*Loan_Sample!Y448+Scorecard!$J$6*Loan_Sample!Z448+Scorecard!$J$7*I468+Scorecard!$J$8*Loan_Sample!AB448+Scorecard!$J$9*J468+Scorecard!$J$10*Loan_Sample!AD448+Scorecard!$J$11*G468+Scorecard!$J$12*H468</f>
        <v>-5.75510215281495</v>
      </c>
      <c r="L468" s="0" t="n">
        <f aca="false">MIN(1-Inputs!$B$13,MAX(Inputs!$B$13,1/(1+EXP(-(Inputs!$B$11*K468+Inputs!$B$12)))))</f>
        <v>0.00264606414939793</v>
      </c>
      <c r="M468" s="0" t="n">
        <f aca="false">Loan_Sample!AH448*Inputs!$B$4*B468</f>
        <v>121.833075619068</v>
      </c>
      <c r="N468" s="0" t="n">
        <f aca="false">L468*Inputs!$B$4*B468</f>
        <v>121.833075619068</v>
      </c>
      <c r="O468" s="0" t="n">
        <f aca="false">Inputs!$B$37+Inputs!$B$38*MAX(Loan_Sample!H448-Inputs!$C$38,0)+Inputs!$B$39*MAX(Loan_Sample!H448-Inputs!$C$39,0)+Inputs!$B$40*MAX(Loan_Sample!H448-Inputs!$C$40,0)+Inputs!$B$41*MAX(Loan_Sample!H448-Inputs!$C$41,0)+Inputs!$B$42*Inputs!$B$14+Inputs!$B$43*MIN(Loan_Sample!I448/Inputs!$B$17,1)+Inputs!$B$44*MIN(Loan_Sample!E448,Inputs!$B$18)+Inputs!$B$45*Loan_Sample!C448</f>
        <v>-3.91454559615362</v>
      </c>
      <c r="P468" s="0" t="n">
        <f aca="false">MIN(1-Inputs!$B$13,MAX(Inputs!$B$13,1/(1+EXP(-(Inputs!$B$15*O468+Inputs!$B$16)))))</f>
        <v>0.0174991338075035</v>
      </c>
      <c r="Q468" s="0" t="n">
        <f aca="false">Inputs!$B$37+Inputs!$B$38*MAX(F468-Inputs!$C$38,0)+Inputs!$B$39*MAX(F468-Inputs!$C$39,0)+Inputs!$B$40*MAX(F468-Inputs!$C$40,0)+Inputs!$B$41*MAX(F468-Inputs!$C$41,0)+Inputs!$B$42*Inputs!$B$14+Inputs!$B$43*MIN(Loan_Sample!I448/Inputs!$B$17,1)+Inputs!$B$44*MIN(E468,Inputs!$B$18)+Inputs!$B$45*Loan_Sample!C448</f>
        <v>-3.91454559615362</v>
      </c>
      <c r="R468" s="0" t="n">
        <f aca="false">MIN(1-Inputs!$B$13,MAX(Inputs!$B$13,1/(1+EXP(-(Inputs!$B$15*Q468+Inputs!$B$16)))))</f>
        <v>0.0174991338075035</v>
      </c>
    </row>
    <row r="469" customFormat="false" ht="15" hidden="false" customHeight="false" outlineLevel="0" collapsed="false">
      <c r="A469" s="0" t="n">
        <f aca="false">Loan_Sample!A449</f>
        <v>12842</v>
      </c>
      <c r="B469" s="0" t="n">
        <f aca="false">Loan_Sample!U449</f>
        <v>343443.2</v>
      </c>
      <c r="C469" s="0" t="n">
        <f aca="false">Loan_Sample!K449+Inputs!$B$26</f>
        <v>3.92307686805725</v>
      </c>
      <c r="D469" s="0" t="n">
        <f aca="false">Loan_Sample!L449+Inputs!$B$26</f>
        <v>-0.276922941207886</v>
      </c>
      <c r="E469" s="0" t="n">
        <f aca="false">Loan_Sample!E449/(1+Inputs!$B$25/100)</f>
        <v>69.1977386474609</v>
      </c>
      <c r="F469" s="0" t="n">
        <f aca="false">Loan_Sample!H449-Inputs!$B$24/100</f>
        <v>-0.166333436965942</v>
      </c>
      <c r="G469" s="0" t="n">
        <f aca="false">IF(ISNUMBER(C469),INDEX(Scorecard!$D$54:$D$61,SUMPRODUCT(--(Scorecard!$G$54:$G$60&lt;C469))+1),Scorecard!$D$62)</f>
        <v>0.489050497890326</v>
      </c>
      <c r="H469" s="0" t="n">
        <f aca="false">IF(ISNUMBER(D469),INDEX(Scorecard!$D$63:$D$68,SUMPRODUCT(--(Scorecard!$G$63:$G$67&lt;D469))+1),Scorecard!$D$69)</f>
        <v>0.322484508656054</v>
      </c>
      <c r="I469" s="0" t="n">
        <f aca="false">IF(ISNUMBER(E469),INDEX(Scorecard!$D$19:$D$26,SUMPRODUCT(--(Scorecard!$G$19:$G$25&lt;E469))+1),Scorecard!$D$27)</f>
        <v>0.0530843085177338</v>
      </c>
      <c r="J469" s="0" t="n">
        <f aca="false">IF(ISNUMBER(F469),INDEX(Scorecard!$D$37:$D$44,SUMPRODUCT(--(Scorecard!$G$37:$G$43&lt;F469))+1),Scorecard!$D$45)</f>
        <v>0.769716833645565</v>
      </c>
      <c r="K469" s="0" t="n">
        <f aca="false">Inputs!$B$10+Scorecard!$J$5*Loan_Sample!Y449+Scorecard!$J$6*Loan_Sample!Z449+Scorecard!$J$7*I469+Scorecard!$J$8*Loan_Sample!AB449+Scorecard!$J$9*J469+Scorecard!$J$10*Loan_Sample!AD449+Scorecard!$J$11*G469+Scorecard!$J$12*H469</f>
        <v>-6.78467301996637</v>
      </c>
      <c r="L469" s="0" t="n">
        <f aca="false">MIN(1-Inputs!$B$13,MAX(Inputs!$B$13,1/(1+EXP(-(Inputs!$B$11*K469+Inputs!$B$12)))))</f>
        <v>0.000884425885633247</v>
      </c>
      <c r="M469" s="0" t="n">
        <f aca="false">Loan_Sample!AH449*Inputs!$B$4*B469</f>
        <v>106.312519713651</v>
      </c>
      <c r="N469" s="0" t="n">
        <f aca="false">L469*Inputs!$B$4*B469</f>
        <v>106.312519713651</v>
      </c>
      <c r="O469" s="0" t="n">
        <f aca="false">Inputs!$B$37+Inputs!$B$38*MAX(Loan_Sample!H449-Inputs!$C$38,0)+Inputs!$B$39*MAX(Loan_Sample!H449-Inputs!$C$39,0)+Inputs!$B$40*MAX(Loan_Sample!H449-Inputs!$C$40,0)+Inputs!$B$41*MAX(Loan_Sample!H449-Inputs!$C$41,0)+Inputs!$B$42*Inputs!$B$14+Inputs!$B$43*MIN(Loan_Sample!I449/Inputs!$B$17,1)+Inputs!$B$44*MIN(Loan_Sample!E449,Inputs!$B$18)+Inputs!$B$45*Loan_Sample!C449</f>
        <v>-5.40575941625885</v>
      </c>
      <c r="P469" s="0" t="n">
        <f aca="false">MIN(1-Inputs!$B$13,MAX(Inputs!$B$13,1/(1+EXP(-(Inputs!$B$15*O469+Inputs!$B$16)))))</f>
        <v>0.00325871097140068</v>
      </c>
      <c r="Q469" s="0" t="n">
        <f aca="false">Inputs!$B$37+Inputs!$B$38*MAX(F469-Inputs!$C$38,0)+Inputs!$B$39*MAX(F469-Inputs!$C$39,0)+Inputs!$B$40*MAX(F469-Inputs!$C$40,0)+Inputs!$B$41*MAX(F469-Inputs!$C$41,0)+Inputs!$B$42*Inputs!$B$14+Inputs!$B$43*MIN(Loan_Sample!I449/Inputs!$B$17,1)+Inputs!$B$44*MIN(E469,Inputs!$B$18)+Inputs!$B$45*Loan_Sample!C449</f>
        <v>-5.40575941625885</v>
      </c>
      <c r="R469" s="0" t="n">
        <f aca="false">MIN(1-Inputs!$B$13,MAX(Inputs!$B$13,1/(1+EXP(-(Inputs!$B$15*Q469+Inputs!$B$16)))))</f>
        <v>0.00325871097140068</v>
      </c>
    </row>
    <row r="470" customFormat="false" ht="15" hidden="false" customHeight="false" outlineLevel="0" collapsed="false">
      <c r="A470" s="0" t="n">
        <f aca="false">Loan_Sample!A450</f>
        <v>12849</v>
      </c>
      <c r="B470" s="0" t="n">
        <f aca="false">Loan_Sample!U450</f>
        <v>394705.1</v>
      </c>
      <c r="C470" s="0" t="n">
        <f aca="false">Loan_Sample!K450+Inputs!$B$26</f>
        <v>4.85833311080933</v>
      </c>
      <c r="D470" s="0" t="n">
        <f aca="false">Loan_Sample!L450+Inputs!$B$26</f>
        <v>-1.875</v>
      </c>
      <c r="E470" s="0" t="n">
        <f aca="false">Loan_Sample!E450/(1+Inputs!$B$25/100)</f>
        <v>64.1267776489258</v>
      </c>
      <c r="F470" s="0" t="n">
        <f aca="false">Loan_Sample!H450-Inputs!$B$24/100</f>
        <v>-0.547666549682617</v>
      </c>
      <c r="G470" s="0" t="n">
        <f aca="false">IF(ISNUMBER(C470),INDEX(Scorecard!$D$54:$D$61,SUMPRODUCT(--(Scorecard!$G$54:$G$60&lt;C470))+1),Scorecard!$D$62)</f>
        <v>0.214429354789033</v>
      </c>
      <c r="H470" s="0" t="n">
        <f aca="false">IF(ISNUMBER(D470),INDEX(Scorecard!$D$63:$D$68,SUMPRODUCT(--(Scorecard!$G$63:$G$67&lt;D470))+1),Scorecard!$D$69)</f>
        <v>-0.340582194386522</v>
      </c>
      <c r="I470" s="0" t="n">
        <f aca="false">IF(ISNUMBER(E470),INDEX(Scorecard!$D$19:$D$26,SUMPRODUCT(--(Scorecard!$G$19:$G$25&lt;E470))+1),Scorecard!$D$27)</f>
        <v>0.233621608745691</v>
      </c>
      <c r="J470" s="0" t="n">
        <f aca="false">IF(ISNUMBER(F470),INDEX(Scorecard!$D$37:$D$44,SUMPRODUCT(--(Scorecard!$G$37:$G$43&lt;F470))+1),Scorecard!$D$45)</f>
        <v>1.35057635045042</v>
      </c>
      <c r="K470" s="0" t="n">
        <f aca="false">Inputs!$B$10+Scorecard!$J$5*Loan_Sample!Y450+Scorecard!$J$6*Loan_Sample!Z450+Scorecard!$J$7*I470+Scorecard!$J$8*Loan_Sample!AB450+Scorecard!$J$9*J470+Scorecard!$J$10*Loan_Sample!AD450+Scorecard!$J$11*G470+Scorecard!$J$12*H470</f>
        <v>-4.50052708680764</v>
      </c>
      <c r="L470" s="0" t="n">
        <f aca="false">MIN(1-Inputs!$B$13,MAX(Inputs!$B$13,1/(1+EXP(-(Inputs!$B$11*K470+Inputs!$B$12)))))</f>
        <v>0.0100061935278642</v>
      </c>
      <c r="M470" s="0" t="n">
        <f aca="false">Loan_Sample!AH450*Inputs!$B$4*B470</f>
        <v>1382.32346596224</v>
      </c>
      <c r="N470" s="0" t="n">
        <f aca="false">L470*Inputs!$B$4*B470</f>
        <v>1382.32346596224</v>
      </c>
      <c r="O470" s="0" t="n">
        <f aca="false">Inputs!$B$37+Inputs!$B$38*MAX(Loan_Sample!H450-Inputs!$C$38,0)+Inputs!$B$39*MAX(Loan_Sample!H450-Inputs!$C$39,0)+Inputs!$B$40*MAX(Loan_Sample!H450-Inputs!$C$40,0)+Inputs!$B$41*MAX(Loan_Sample!H450-Inputs!$C$41,0)+Inputs!$B$42*Inputs!$B$14+Inputs!$B$43*MIN(Loan_Sample!I450/Inputs!$B$17,1)+Inputs!$B$44*MIN(Loan_Sample!E450,Inputs!$B$18)+Inputs!$B$45*Loan_Sample!C450</f>
        <v>-6.00037604610047</v>
      </c>
      <c r="P470" s="0" t="n">
        <f aca="false">MIN(1-Inputs!$B$13,MAX(Inputs!$B$13,1/(1+EXP(-(Inputs!$B$15*O470+Inputs!$B$16)))))</f>
        <v>0.00166026094181975</v>
      </c>
      <c r="Q470" s="0" t="n">
        <f aca="false">Inputs!$B$37+Inputs!$B$38*MAX(F470-Inputs!$C$38,0)+Inputs!$B$39*MAX(F470-Inputs!$C$39,0)+Inputs!$B$40*MAX(F470-Inputs!$C$40,0)+Inputs!$B$41*MAX(F470-Inputs!$C$41,0)+Inputs!$B$42*Inputs!$B$14+Inputs!$B$43*MIN(Loan_Sample!I450/Inputs!$B$17,1)+Inputs!$B$44*MIN(E470,Inputs!$B$18)+Inputs!$B$45*Loan_Sample!C450</f>
        <v>-6.00037604610047</v>
      </c>
      <c r="R470" s="0" t="n">
        <f aca="false">MIN(1-Inputs!$B$13,MAX(Inputs!$B$13,1/(1+EXP(-(Inputs!$B$15*Q470+Inputs!$B$16)))))</f>
        <v>0.00166026094181975</v>
      </c>
    </row>
    <row r="471" customFormat="false" ht="15" hidden="false" customHeight="false" outlineLevel="0" collapsed="false">
      <c r="A471" s="0" t="n">
        <f aca="false">Loan_Sample!A451</f>
        <v>12861</v>
      </c>
      <c r="B471" s="0" t="n">
        <f aca="false">Loan_Sample!U451</f>
        <v>382595.38</v>
      </c>
      <c r="C471" s="0" t="n">
        <f aca="false">Loan_Sample!K451+Inputs!$B$26</f>
        <v>5.25833320617676</v>
      </c>
      <c r="D471" s="0" t="n">
        <f aca="false">Loan_Sample!L451+Inputs!$B$26</f>
        <v>-1.875</v>
      </c>
      <c r="E471" s="0" t="n">
        <f aca="false">Loan_Sample!E451/(1+Inputs!$B$25/100)</f>
        <v>61.5673866271973</v>
      </c>
      <c r="F471" s="0" t="n">
        <f aca="false">Loan_Sample!H451-Inputs!$B$24/100</f>
        <v>-0.0876667499542236</v>
      </c>
      <c r="G471" s="0" t="n">
        <f aca="false">IF(ISNUMBER(C471),INDEX(Scorecard!$D$54:$D$61,SUMPRODUCT(--(Scorecard!$G$54:$G$60&lt;C471))+1),Scorecard!$D$62)</f>
        <v>0.126303549215828</v>
      </c>
      <c r="H471" s="0" t="n">
        <f aca="false">IF(ISNUMBER(D471),INDEX(Scorecard!$D$63:$D$68,SUMPRODUCT(--(Scorecard!$G$63:$G$67&lt;D471))+1),Scorecard!$D$69)</f>
        <v>-0.340582194386522</v>
      </c>
      <c r="I471" s="0" t="n">
        <f aca="false">IF(ISNUMBER(E471),INDEX(Scorecard!$D$19:$D$26,SUMPRODUCT(--(Scorecard!$G$19:$G$25&lt;E471))+1),Scorecard!$D$27)</f>
        <v>0.233621608745691</v>
      </c>
      <c r="J471" s="0" t="n">
        <f aca="false">IF(ISNUMBER(F471),INDEX(Scorecard!$D$37:$D$44,SUMPRODUCT(--(Scorecard!$G$37:$G$43&lt;F471))+1),Scorecard!$D$45)</f>
        <v>0.330501541082344</v>
      </c>
      <c r="K471" s="0" t="n">
        <f aca="false">Inputs!$B$10+Scorecard!$J$5*Loan_Sample!Y451+Scorecard!$J$6*Loan_Sample!Z451+Scorecard!$J$7*I471+Scorecard!$J$8*Loan_Sample!AB451+Scorecard!$J$9*J471+Scorecard!$J$10*Loan_Sample!AD451+Scorecard!$J$11*G471+Scorecard!$J$12*H471</f>
        <v>-5.00575208625715</v>
      </c>
      <c r="L471" s="0" t="n">
        <f aca="false">MIN(1-Inputs!$B$13,MAX(Inputs!$B$13,1/(1+EXP(-(Inputs!$B$11*K471+Inputs!$B$12)))))</f>
        <v>0.00586349259864768</v>
      </c>
      <c r="M471" s="0" t="n">
        <f aca="false">Loan_Sample!AH451*Inputs!$B$4*B471</f>
        <v>785.170812617378</v>
      </c>
      <c r="N471" s="0" t="n">
        <f aca="false">L471*Inputs!$B$4*B471</f>
        <v>785.170812617378</v>
      </c>
      <c r="O471" s="0" t="n">
        <f aca="false">Inputs!$B$37+Inputs!$B$38*MAX(Loan_Sample!H451-Inputs!$C$38,0)+Inputs!$B$39*MAX(Loan_Sample!H451-Inputs!$C$39,0)+Inputs!$B$40*MAX(Loan_Sample!H451-Inputs!$C$40,0)+Inputs!$B$41*MAX(Loan_Sample!H451-Inputs!$C$41,0)+Inputs!$B$42*Inputs!$B$14+Inputs!$B$43*MIN(Loan_Sample!I451/Inputs!$B$17,1)+Inputs!$B$44*MIN(Loan_Sample!E451,Inputs!$B$18)+Inputs!$B$45*Loan_Sample!C451</f>
        <v>-5.69973049714309</v>
      </c>
      <c r="P471" s="0" t="n">
        <f aca="false">MIN(1-Inputs!$B$13,MAX(Inputs!$B$13,1/(1+EXP(-(Inputs!$B$15*O471+Inputs!$B$16)))))</f>
        <v>0.00233514030000159</v>
      </c>
      <c r="Q471" s="0" t="n">
        <f aca="false">Inputs!$B$37+Inputs!$B$38*MAX(F471-Inputs!$C$38,0)+Inputs!$B$39*MAX(F471-Inputs!$C$39,0)+Inputs!$B$40*MAX(F471-Inputs!$C$40,0)+Inputs!$B$41*MAX(F471-Inputs!$C$41,0)+Inputs!$B$42*Inputs!$B$14+Inputs!$B$43*MIN(Loan_Sample!I451/Inputs!$B$17,1)+Inputs!$B$44*MIN(E471,Inputs!$B$18)+Inputs!$B$45*Loan_Sample!C451</f>
        <v>-5.69973049714309</v>
      </c>
      <c r="R471" s="0" t="n">
        <f aca="false">MIN(1-Inputs!$B$13,MAX(Inputs!$B$13,1/(1+EXP(-(Inputs!$B$15*Q471+Inputs!$B$16)))))</f>
        <v>0.00233514030000159</v>
      </c>
    </row>
    <row r="472" customFormat="false" ht="15" hidden="false" customHeight="false" outlineLevel="0" collapsed="false">
      <c r="A472" s="0" t="n">
        <f aca="false">Loan_Sample!A452</f>
        <v>12895</v>
      </c>
      <c r="B472" s="0" t="n">
        <f aca="false">Loan_Sample!U452</f>
        <v>218615.19</v>
      </c>
      <c r="C472" s="0" t="n">
        <f aca="false">Loan_Sample!K452+Inputs!$B$26</f>
        <v>6.13333320617676</v>
      </c>
      <c r="D472" s="0" t="n">
        <f aca="false">Loan_Sample!L452+Inputs!$B$26</f>
        <v>-3.5</v>
      </c>
      <c r="E472" s="0" t="n">
        <f aca="false">Loan_Sample!E452/(1+Inputs!$B$25/100)</f>
        <v>74.7628402709961</v>
      </c>
      <c r="F472" s="0" t="n">
        <f aca="false">Loan_Sample!H452-Inputs!$B$24/100</f>
        <v>0.857333421707153</v>
      </c>
      <c r="G472" s="0" t="n">
        <f aca="false">IF(ISNUMBER(C472),INDEX(Scorecard!$D$54:$D$61,SUMPRODUCT(--(Scorecard!$G$54:$G$60&lt;C472))+1),Scorecard!$D$62)</f>
        <v>0.0151758992857273</v>
      </c>
      <c r="H472" s="0" t="n">
        <f aca="false">IF(ISNUMBER(D472),INDEX(Scorecard!$D$63:$D$68,SUMPRODUCT(--(Scorecard!$G$63:$G$67&lt;D472))+1),Scorecard!$D$69)</f>
        <v>-0.340582194386522</v>
      </c>
      <c r="I472" s="0" t="n">
        <f aca="false">IF(ISNUMBER(E472),INDEX(Scorecard!$D$19:$D$26,SUMPRODUCT(--(Scorecard!$G$19:$G$25&lt;E472))+1),Scorecard!$D$27)</f>
        <v>-0.0341578513653732</v>
      </c>
      <c r="J472" s="0" t="n">
        <f aca="false">IF(ISNUMBER(F472),INDEX(Scorecard!$D$37:$D$44,SUMPRODUCT(--(Scorecard!$G$37:$G$43&lt;F472))+1),Scorecard!$D$45)</f>
        <v>-0.569454719285959</v>
      </c>
      <c r="K472" s="0" t="n">
        <f aca="false">Inputs!$B$10+Scorecard!$J$5*Loan_Sample!Y452+Scorecard!$J$6*Loan_Sample!Z452+Scorecard!$J$7*I472+Scorecard!$J$8*Loan_Sample!AB452+Scorecard!$J$9*J472+Scorecard!$J$10*Loan_Sample!AD452+Scorecard!$J$11*G472+Scorecard!$J$12*H472</f>
        <v>-2.12363188995401</v>
      </c>
      <c r="L472" s="0" t="n">
        <f aca="false">MIN(1-Inputs!$B$13,MAX(Inputs!$B$13,1/(1+EXP(-(Inputs!$B$11*K472+Inputs!$B$12)))))</f>
        <v>0.113003802249341</v>
      </c>
      <c r="M472" s="0" t="n">
        <f aca="false">Loan_Sample!AH452*Inputs!$B$4*B472</f>
        <v>8646.52169481175</v>
      </c>
      <c r="N472" s="0" t="n">
        <f aca="false">L472*Inputs!$B$4*B472</f>
        <v>8646.52169481175</v>
      </c>
      <c r="O472" s="0" t="n">
        <f aca="false">Inputs!$B$37+Inputs!$B$38*MAX(Loan_Sample!H452-Inputs!$C$38,0)+Inputs!$B$39*MAX(Loan_Sample!H452-Inputs!$C$39,0)+Inputs!$B$40*MAX(Loan_Sample!H452-Inputs!$C$40,0)+Inputs!$B$41*MAX(Loan_Sample!H452-Inputs!$C$41,0)+Inputs!$B$42*Inputs!$B$14+Inputs!$B$43*MIN(Loan_Sample!I452/Inputs!$B$17,1)+Inputs!$B$44*MIN(Loan_Sample!E452,Inputs!$B$18)+Inputs!$B$45*Loan_Sample!C452</f>
        <v>-4.39302540830203</v>
      </c>
      <c r="P472" s="0" t="n">
        <f aca="false">MIN(1-Inputs!$B$13,MAX(Inputs!$B$13,1/(1+EXP(-(Inputs!$B$15*O472+Inputs!$B$16)))))</f>
        <v>0.0102326634944388</v>
      </c>
      <c r="Q472" s="0" t="n">
        <f aca="false">Inputs!$B$37+Inputs!$B$38*MAX(F472-Inputs!$C$38,0)+Inputs!$B$39*MAX(F472-Inputs!$C$39,0)+Inputs!$B$40*MAX(F472-Inputs!$C$40,0)+Inputs!$B$41*MAX(F472-Inputs!$C$41,0)+Inputs!$B$42*Inputs!$B$14+Inputs!$B$43*MIN(Loan_Sample!I452/Inputs!$B$17,1)+Inputs!$B$44*MIN(E472,Inputs!$B$18)+Inputs!$B$45*Loan_Sample!C452</f>
        <v>-4.39302540830203</v>
      </c>
      <c r="R472" s="0" t="n">
        <f aca="false">MIN(1-Inputs!$B$13,MAX(Inputs!$B$13,1/(1+EXP(-(Inputs!$B$15*Q472+Inputs!$B$16)))))</f>
        <v>0.0102326634944388</v>
      </c>
    </row>
    <row r="473" customFormat="false" ht="15" hidden="false" customHeight="false" outlineLevel="0" collapsed="false">
      <c r="A473" s="0" t="n">
        <f aca="false">Loan_Sample!A453</f>
        <v>12963</v>
      </c>
      <c r="B473" s="0" t="n">
        <f aca="false">Loan_Sample!U453</f>
        <v>401878.66</v>
      </c>
      <c r="C473" s="0" t="n">
        <f aca="false">Loan_Sample!K453+Inputs!$B$26</f>
        <v>4.80000019073486</v>
      </c>
      <c r="D473" s="0" t="n">
        <f aca="false">Loan_Sample!L453+Inputs!$B$26</f>
        <v>-0.458333015441895</v>
      </c>
      <c r="E473" s="0" t="n">
        <f aca="false">Loan_Sample!E453/(1+Inputs!$B$25/100)</f>
        <v>62.2726173400879</v>
      </c>
      <c r="F473" s="0" t="n">
        <f aca="false">Loan_Sample!H453-Inputs!$B$24/100</f>
        <v>-2.83133339881897</v>
      </c>
      <c r="G473" s="0" t="n">
        <f aca="false">IF(ISNUMBER(C473),INDEX(Scorecard!$D$54:$D$61,SUMPRODUCT(--(Scorecard!$G$54:$G$60&lt;C473))+1),Scorecard!$D$62)</f>
        <v>0.409483001259379</v>
      </c>
      <c r="H473" s="0" t="n">
        <f aca="false">IF(ISNUMBER(D473),INDEX(Scorecard!$D$63:$D$68,SUMPRODUCT(--(Scorecard!$G$63:$G$67&lt;D473))+1),Scorecard!$D$69)</f>
        <v>0.322484508656054</v>
      </c>
      <c r="I473" s="0" t="n">
        <f aca="false">IF(ISNUMBER(E473),INDEX(Scorecard!$D$19:$D$26,SUMPRODUCT(--(Scorecard!$G$19:$G$25&lt;E473))+1),Scorecard!$D$27)</f>
        <v>0.233621608745691</v>
      </c>
      <c r="J473" s="0" t="n">
        <f aca="false">IF(ISNUMBER(F473),INDEX(Scorecard!$D$37:$D$44,SUMPRODUCT(--(Scorecard!$G$37:$G$43&lt;F473))+1),Scorecard!$D$45)</f>
        <v>1.35057635045042</v>
      </c>
      <c r="K473" s="0" t="n">
        <f aca="false">Inputs!$B$10+Scorecard!$J$5*Loan_Sample!Y453+Scorecard!$J$6*Loan_Sample!Z453+Scorecard!$J$7*I473+Scorecard!$J$8*Loan_Sample!AB453+Scorecard!$J$9*J473+Scorecard!$J$10*Loan_Sample!AD453+Scorecard!$J$11*G473+Scorecard!$J$12*H473</f>
        <v>-3.9631869440816</v>
      </c>
      <c r="L473" s="0" t="n">
        <f aca="false">MIN(1-Inputs!$B$13,MAX(Inputs!$B$13,1/(1+EXP(-(Inputs!$B$11*K473+Inputs!$B$12)))))</f>
        <v>0.0176082795811907</v>
      </c>
      <c r="M473" s="0" t="n">
        <f aca="false">Loan_Sample!AH453*Inputs!$B$4*B473</f>
        <v>2476.737131048</v>
      </c>
      <c r="N473" s="0" t="n">
        <f aca="false">L473*Inputs!$B$4*B473</f>
        <v>2476.737131048</v>
      </c>
      <c r="O473" s="0" t="n">
        <f aca="false">Inputs!$B$37+Inputs!$B$38*MAX(Loan_Sample!H453-Inputs!$C$38,0)+Inputs!$B$39*MAX(Loan_Sample!H453-Inputs!$C$39,0)+Inputs!$B$40*MAX(Loan_Sample!H453-Inputs!$C$40,0)+Inputs!$B$41*MAX(Loan_Sample!H453-Inputs!$C$41,0)+Inputs!$B$42*Inputs!$B$14+Inputs!$B$43*MIN(Loan_Sample!I453/Inputs!$B$17,1)+Inputs!$B$44*MIN(Loan_Sample!E453,Inputs!$B$18)+Inputs!$B$45*Loan_Sample!C453</f>
        <v>-6.05860316627342</v>
      </c>
      <c r="P473" s="0" t="n">
        <f aca="false">MIN(1-Inputs!$B$13,MAX(Inputs!$B$13,1/(1+EXP(-(Inputs!$B$15*O473+Inputs!$B$16)))))</f>
        <v>0.0015540876029054</v>
      </c>
      <c r="Q473" s="0" t="n">
        <f aca="false">Inputs!$B$37+Inputs!$B$38*MAX(F473-Inputs!$C$38,0)+Inputs!$B$39*MAX(F473-Inputs!$C$39,0)+Inputs!$B$40*MAX(F473-Inputs!$C$40,0)+Inputs!$B$41*MAX(F473-Inputs!$C$41,0)+Inputs!$B$42*Inputs!$B$14+Inputs!$B$43*MIN(Loan_Sample!I453/Inputs!$B$17,1)+Inputs!$B$44*MIN(E473,Inputs!$B$18)+Inputs!$B$45*Loan_Sample!C453</f>
        <v>-6.05860316627342</v>
      </c>
      <c r="R473" s="0" t="n">
        <f aca="false">MIN(1-Inputs!$B$13,MAX(Inputs!$B$13,1/(1+EXP(-(Inputs!$B$15*Q473+Inputs!$B$16)))))</f>
        <v>0.0015540876029054</v>
      </c>
    </row>
    <row r="474" customFormat="false" ht="15" hidden="false" customHeight="false" outlineLevel="0" collapsed="false">
      <c r="A474" s="0" t="n">
        <f aca="false">Loan_Sample!A454</f>
        <v>13075</v>
      </c>
      <c r="B474" s="0" t="n">
        <f aca="false">Loan_Sample!U454</f>
        <v>180368.23</v>
      </c>
      <c r="C474" s="0" t="n">
        <f aca="false">Loan_Sample!K454+Inputs!$B$26</f>
        <v>4.60833311080933</v>
      </c>
      <c r="D474" s="0" t="n">
        <f aca="false">Loan_Sample!L454+Inputs!$B$26</f>
        <v>-1.125</v>
      </c>
      <c r="E474" s="0" t="n">
        <f aca="false">Loan_Sample!E454/(1+Inputs!$B$25/100)</f>
        <v>58.4604530334473</v>
      </c>
      <c r="F474" s="0" t="n">
        <f aca="false">Loan_Sample!H454-Inputs!$B$24/100</f>
        <v>-1.53133296966553</v>
      </c>
      <c r="G474" s="0" t="n">
        <f aca="false">IF(ISNUMBER(C474),INDEX(Scorecard!$D$54:$D$61,SUMPRODUCT(--(Scorecard!$G$54:$G$60&lt;C474))+1),Scorecard!$D$62)</f>
        <v>0.409483001259379</v>
      </c>
      <c r="H474" s="0" t="n">
        <f aca="false">IF(ISNUMBER(D474),INDEX(Scorecard!$D$63:$D$68,SUMPRODUCT(--(Scorecard!$G$63:$G$67&lt;D474))+1),Scorecard!$D$69)</f>
        <v>-0.340582194386522</v>
      </c>
      <c r="I474" s="0" t="n">
        <f aca="false">IF(ISNUMBER(E474),INDEX(Scorecard!$D$19:$D$26,SUMPRODUCT(--(Scorecard!$G$19:$G$25&lt;E474))+1),Scorecard!$D$27)</f>
        <v>0.267179331770092</v>
      </c>
      <c r="J474" s="0" t="n">
        <f aca="false">IF(ISNUMBER(F474),INDEX(Scorecard!$D$37:$D$44,SUMPRODUCT(--(Scorecard!$G$37:$G$43&lt;F474))+1),Scorecard!$D$45)</f>
        <v>1.35057635045042</v>
      </c>
      <c r="K474" s="0" t="n">
        <f aca="false">Inputs!$B$10+Scorecard!$J$5*Loan_Sample!Y454+Scorecard!$J$6*Loan_Sample!Z454+Scorecard!$J$7*I474+Scorecard!$J$8*Loan_Sample!AB454+Scorecard!$J$9*J474+Scorecard!$J$10*Loan_Sample!AD454+Scorecard!$J$11*G474+Scorecard!$J$12*H474</f>
        <v>-5.63012374908839</v>
      </c>
      <c r="L474" s="0" t="n">
        <f aca="false">MIN(1-Inputs!$B$13,MAX(Inputs!$B$13,1/(1+EXP(-(Inputs!$B$11*K474+Inputs!$B$12)))))</f>
        <v>0.0030220616215813</v>
      </c>
      <c r="M474" s="0" t="n">
        <f aca="false">Loan_Sample!AH454*Inputs!$B$4*B474</f>
        <v>190.779366972442</v>
      </c>
      <c r="N474" s="0" t="n">
        <f aca="false">L474*Inputs!$B$4*B474</f>
        <v>190.779366972442</v>
      </c>
      <c r="O474" s="0" t="n">
        <f aca="false">Inputs!$B$37+Inputs!$B$38*MAX(Loan_Sample!H454-Inputs!$C$38,0)+Inputs!$B$39*MAX(Loan_Sample!H454-Inputs!$C$39,0)+Inputs!$B$40*MAX(Loan_Sample!H454-Inputs!$C$40,0)+Inputs!$B$41*MAX(Loan_Sample!H454-Inputs!$C$41,0)+Inputs!$B$42*Inputs!$B$14+Inputs!$B$43*MIN(Loan_Sample!I454/Inputs!$B$17,1)+Inputs!$B$44*MIN(Loan_Sample!E454,Inputs!$B$18)+Inputs!$B$45*Loan_Sample!C454</f>
        <v>-5.57441739631461</v>
      </c>
      <c r="P474" s="0" t="n">
        <f aca="false">MIN(1-Inputs!$B$13,MAX(Inputs!$B$13,1/(1+EXP(-(Inputs!$B$15*O474+Inputs!$B$16)))))</f>
        <v>0.00269169275931974</v>
      </c>
      <c r="Q474" s="0" t="n">
        <f aca="false">Inputs!$B$37+Inputs!$B$38*MAX(F474-Inputs!$C$38,0)+Inputs!$B$39*MAX(F474-Inputs!$C$39,0)+Inputs!$B$40*MAX(F474-Inputs!$C$40,0)+Inputs!$B$41*MAX(F474-Inputs!$C$41,0)+Inputs!$B$42*Inputs!$B$14+Inputs!$B$43*MIN(Loan_Sample!I454/Inputs!$B$17,1)+Inputs!$B$44*MIN(E474,Inputs!$B$18)+Inputs!$B$45*Loan_Sample!C454</f>
        <v>-5.57441739631461</v>
      </c>
      <c r="R474" s="0" t="n">
        <f aca="false">MIN(1-Inputs!$B$13,MAX(Inputs!$B$13,1/(1+EXP(-(Inputs!$B$15*Q474+Inputs!$B$16)))))</f>
        <v>0.00269169275931974</v>
      </c>
    </row>
    <row r="475" customFormat="false" ht="15" hidden="false" customHeight="false" outlineLevel="0" collapsed="false">
      <c r="A475" s="0" t="n">
        <f aca="false">Loan_Sample!A455</f>
        <v>13102</v>
      </c>
      <c r="B475" s="0" t="n">
        <f aca="false">Loan_Sample!U455</f>
        <v>279731.9</v>
      </c>
      <c r="C475" s="0" t="n">
        <f aca="false">Loan_Sample!K455+Inputs!$B$26</f>
        <v>4.19999980926514</v>
      </c>
      <c r="D475" s="0" t="n">
        <f aca="false">Loan_Sample!L455+Inputs!$B$26</f>
        <v>-0.458333492279053</v>
      </c>
      <c r="E475" s="0" t="n">
        <f aca="false">Loan_Sample!E455/(1+Inputs!$B$25/100)</f>
        <v>69.631721496582</v>
      </c>
      <c r="F475" s="0" t="n">
        <f aca="false">Loan_Sample!H455-Inputs!$B$24/100</f>
        <v>-3.18133330345154</v>
      </c>
      <c r="G475" s="0" t="n">
        <f aca="false">IF(ISNUMBER(C475),INDEX(Scorecard!$D$54:$D$61,SUMPRODUCT(--(Scorecard!$G$54:$G$60&lt;C475))+1),Scorecard!$D$62)</f>
        <v>0.489050497890326</v>
      </c>
      <c r="H475" s="0" t="n">
        <f aca="false">IF(ISNUMBER(D475),INDEX(Scorecard!$D$63:$D$68,SUMPRODUCT(--(Scorecard!$G$63:$G$67&lt;D475))+1),Scorecard!$D$69)</f>
        <v>0.322484508656054</v>
      </c>
      <c r="I475" s="0" t="n">
        <f aca="false">IF(ISNUMBER(E475),INDEX(Scorecard!$D$19:$D$26,SUMPRODUCT(--(Scorecard!$G$19:$G$25&lt;E475))+1),Scorecard!$D$27)</f>
        <v>0.0530843085177338</v>
      </c>
      <c r="J475" s="0" t="n">
        <f aca="false">IF(ISNUMBER(F475),INDEX(Scorecard!$D$37:$D$44,SUMPRODUCT(--(Scorecard!$G$37:$G$43&lt;F475))+1),Scorecard!$D$45)</f>
        <v>1.35057635045042</v>
      </c>
      <c r="K475" s="0" t="n">
        <f aca="false">Inputs!$B$10+Scorecard!$J$5*Loan_Sample!Y455+Scorecard!$J$6*Loan_Sample!Z455+Scorecard!$J$7*I475+Scorecard!$J$8*Loan_Sample!AB455+Scorecard!$J$9*J475+Scorecard!$J$10*Loan_Sample!AD455+Scorecard!$J$11*G475+Scorecard!$J$12*H475</f>
        <v>-5.61301468902105</v>
      </c>
      <c r="L475" s="0" t="n">
        <f aca="false">MIN(1-Inputs!$B$13,MAX(Inputs!$B$13,1/(1+EXP(-(Inputs!$B$11*K475+Inputs!$B$12)))))</f>
        <v>0.00307752000509834</v>
      </c>
      <c r="M475" s="0" t="n">
        <f aca="false">Loan_Sample!AH455*Inputs!$B$4*B475</f>
        <v>301.308181409959</v>
      </c>
      <c r="N475" s="0" t="n">
        <f aca="false">L475*Inputs!$B$4*B475</f>
        <v>301.308181409959</v>
      </c>
      <c r="O475" s="0" t="n">
        <f aca="false">Inputs!$B$37+Inputs!$B$38*MAX(Loan_Sample!H455-Inputs!$C$38,0)+Inputs!$B$39*MAX(Loan_Sample!H455-Inputs!$C$39,0)+Inputs!$B$40*MAX(Loan_Sample!H455-Inputs!$C$40,0)+Inputs!$B$41*MAX(Loan_Sample!H455-Inputs!$C$41,0)+Inputs!$B$42*Inputs!$B$14+Inputs!$B$43*MIN(Loan_Sample!I455/Inputs!$B$17,1)+Inputs!$B$44*MIN(Loan_Sample!E455,Inputs!$B$18)+Inputs!$B$45*Loan_Sample!C455</f>
        <v>-5.84459329590564</v>
      </c>
      <c r="P475" s="0" t="n">
        <f aca="false">MIN(1-Inputs!$B$13,MAX(Inputs!$B$13,1/(1+EXP(-(Inputs!$B$15*O475+Inputs!$B$16)))))</f>
        <v>0.00198128728040369</v>
      </c>
      <c r="Q475" s="0" t="n">
        <f aca="false">Inputs!$B$37+Inputs!$B$38*MAX(F475-Inputs!$C$38,0)+Inputs!$B$39*MAX(F475-Inputs!$C$39,0)+Inputs!$B$40*MAX(F475-Inputs!$C$40,0)+Inputs!$B$41*MAX(F475-Inputs!$C$41,0)+Inputs!$B$42*Inputs!$B$14+Inputs!$B$43*MIN(Loan_Sample!I455/Inputs!$B$17,1)+Inputs!$B$44*MIN(E475,Inputs!$B$18)+Inputs!$B$45*Loan_Sample!C455</f>
        <v>-5.84459329590564</v>
      </c>
      <c r="R475" s="0" t="n">
        <f aca="false">MIN(1-Inputs!$B$13,MAX(Inputs!$B$13,1/(1+EXP(-(Inputs!$B$15*Q475+Inputs!$B$16)))))</f>
        <v>0.00198128728040369</v>
      </c>
    </row>
    <row r="476" customFormat="false" ht="15" hidden="false" customHeight="false" outlineLevel="0" collapsed="false">
      <c r="A476" s="0" t="n">
        <f aca="false">Loan_Sample!A456</f>
        <v>13112</v>
      </c>
      <c r="B476" s="0" t="n">
        <f aca="false">Loan_Sample!U456</f>
        <v>123263.96</v>
      </c>
      <c r="C476" s="0" t="n">
        <f aca="false">Loan_Sample!K456+Inputs!$B$26</f>
        <v>8.53333377838135</v>
      </c>
      <c r="D476" s="0" t="n">
        <f aca="false">Loan_Sample!L456+Inputs!$B$26</f>
        <v>5.07179546356201</v>
      </c>
      <c r="E476" s="0" t="n">
        <f aca="false">Loan_Sample!E456/(1+Inputs!$B$25/100)</f>
        <v>53.2764320373535</v>
      </c>
      <c r="F476" s="0" t="n">
        <f aca="false">Loan_Sample!H456-Inputs!$B$24/100</f>
        <v>0.709666728973389</v>
      </c>
      <c r="G476" s="0" t="n">
        <f aca="false">IF(ISNUMBER(C476),INDEX(Scorecard!$D$54:$D$61,SUMPRODUCT(--(Scorecard!$G$54:$G$60&lt;C476))+1),Scorecard!$D$62)</f>
        <v>-0.541917179454542</v>
      </c>
      <c r="H476" s="0" t="n">
        <f aca="false">IF(ISNUMBER(D476),INDEX(Scorecard!$D$63:$D$68,SUMPRODUCT(--(Scorecard!$G$63:$G$67&lt;D476))+1),Scorecard!$D$69)</f>
        <v>0.322484508656054</v>
      </c>
      <c r="I476" s="0" t="n">
        <f aca="false">IF(ISNUMBER(E476),INDEX(Scorecard!$D$19:$D$26,SUMPRODUCT(--(Scorecard!$G$19:$G$25&lt;E476))+1),Scorecard!$D$27)</f>
        <v>0.57899015159425</v>
      </c>
      <c r="J476" s="0" t="n">
        <f aca="false">IF(ISNUMBER(F476),INDEX(Scorecard!$D$37:$D$44,SUMPRODUCT(--(Scorecard!$G$37:$G$43&lt;F476))+1),Scorecard!$D$45)</f>
        <v>-0.569454719285959</v>
      </c>
      <c r="K476" s="0" t="n">
        <f aca="false">Inputs!$B$10+Scorecard!$J$5*Loan_Sample!Y456+Scorecard!$J$6*Loan_Sample!Z456+Scorecard!$J$7*I476+Scorecard!$J$8*Loan_Sample!AB456+Scorecard!$J$9*J476+Scorecard!$J$10*Loan_Sample!AD456+Scorecard!$J$11*G476+Scorecard!$J$12*H476</f>
        <v>-4.22897483125991</v>
      </c>
      <c r="L476" s="0" t="n">
        <f aca="false">MIN(1-Inputs!$B$13,MAX(Inputs!$B$13,1/(1+EXP(-(Inputs!$B$11*K476+Inputs!$B$12)))))</f>
        <v>0.0133212382838336</v>
      </c>
      <c r="M476" s="0" t="n">
        <f aca="false">Loan_Sample!AH456*Inputs!$B$4*B476</f>
        <v>574.710004039126</v>
      </c>
      <c r="N476" s="0" t="n">
        <f aca="false">L476*Inputs!$B$4*B476</f>
        <v>574.710004039126</v>
      </c>
      <c r="O476" s="0" t="n">
        <f aca="false">Inputs!$B$37+Inputs!$B$38*MAX(Loan_Sample!H456-Inputs!$C$38,0)+Inputs!$B$39*MAX(Loan_Sample!H456-Inputs!$C$39,0)+Inputs!$B$40*MAX(Loan_Sample!H456-Inputs!$C$40,0)+Inputs!$B$41*MAX(Loan_Sample!H456-Inputs!$C$41,0)+Inputs!$B$42*Inputs!$B$14+Inputs!$B$43*MIN(Loan_Sample!I456/Inputs!$B$17,1)+Inputs!$B$44*MIN(Loan_Sample!E456,Inputs!$B$18)+Inputs!$B$45*Loan_Sample!C456</f>
        <v>-3.70683919493377</v>
      </c>
      <c r="P476" s="0" t="n">
        <f aca="false">MIN(1-Inputs!$B$13,MAX(Inputs!$B$13,1/(1+EXP(-(Inputs!$B$15*O476+Inputs!$B$16)))))</f>
        <v>0.022056824541195</v>
      </c>
      <c r="Q476" s="0" t="n">
        <f aca="false">Inputs!$B$37+Inputs!$B$38*MAX(F476-Inputs!$C$38,0)+Inputs!$B$39*MAX(F476-Inputs!$C$39,0)+Inputs!$B$40*MAX(F476-Inputs!$C$40,0)+Inputs!$B$41*MAX(F476-Inputs!$C$41,0)+Inputs!$B$42*Inputs!$B$14+Inputs!$B$43*MIN(Loan_Sample!I456/Inputs!$B$17,1)+Inputs!$B$44*MIN(E476,Inputs!$B$18)+Inputs!$B$45*Loan_Sample!C456</f>
        <v>-3.70683919493377</v>
      </c>
      <c r="R476" s="0" t="n">
        <f aca="false">MIN(1-Inputs!$B$13,MAX(Inputs!$B$13,1/(1+EXP(-(Inputs!$B$15*Q476+Inputs!$B$16)))))</f>
        <v>0.022056824541195</v>
      </c>
    </row>
    <row r="477" customFormat="false" ht="15" hidden="false" customHeight="false" outlineLevel="0" collapsed="false">
      <c r="A477" s="0" t="n">
        <f aca="false">Loan_Sample!A457</f>
        <v>13125</v>
      </c>
      <c r="B477" s="0" t="n">
        <f aca="false">Loan_Sample!U457</f>
        <v>259697.84</v>
      </c>
      <c r="C477" s="0" t="n">
        <f aca="false">Loan_Sample!K457+Inputs!$B$26</f>
        <v>4.15833330154419</v>
      </c>
      <c r="D477" s="0" t="n">
        <f aca="false">Loan_Sample!L457+Inputs!$B$26</f>
        <v>-1.875</v>
      </c>
      <c r="E477" s="0" t="n">
        <f aca="false">Loan_Sample!E457/(1+Inputs!$B$25/100)</f>
        <v>90.1179733276367</v>
      </c>
      <c r="F477" s="0" t="n">
        <f aca="false">Loan_Sample!H457-Inputs!$B$24/100</f>
        <v>-0.75166654586792</v>
      </c>
      <c r="G477" s="0" t="n">
        <f aca="false">IF(ISNUMBER(C477),INDEX(Scorecard!$D$54:$D$61,SUMPRODUCT(--(Scorecard!$G$54:$G$60&lt;C477))+1),Scorecard!$D$62)</f>
        <v>0.489050497890326</v>
      </c>
      <c r="H477" s="0" t="n">
        <f aca="false">IF(ISNUMBER(D477),INDEX(Scorecard!$D$63:$D$68,SUMPRODUCT(--(Scorecard!$G$63:$G$67&lt;D477))+1),Scorecard!$D$69)</f>
        <v>-0.340582194386522</v>
      </c>
      <c r="I477" s="0" t="n">
        <f aca="false">IF(ISNUMBER(E477),INDEX(Scorecard!$D$19:$D$26,SUMPRODUCT(--(Scorecard!$G$19:$G$25&lt;E477))+1),Scorecard!$D$27)</f>
        <v>-0.820992370602782</v>
      </c>
      <c r="J477" s="0" t="n">
        <f aca="false">IF(ISNUMBER(F477),INDEX(Scorecard!$D$37:$D$44,SUMPRODUCT(--(Scorecard!$G$37:$G$43&lt;F477))+1),Scorecard!$D$45)</f>
        <v>1.35057635045042</v>
      </c>
      <c r="K477" s="0" t="n">
        <f aca="false">Inputs!$B$10+Scorecard!$J$5*Loan_Sample!Y457+Scorecard!$J$6*Loan_Sample!Z457+Scorecard!$J$7*I477+Scorecard!$J$8*Loan_Sample!AB457+Scorecard!$J$9*J477+Scorecard!$J$10*Loan_Sample!AD457+Scorecard!$J$11*G477+Scorecard!$J$12*H477</f>
        <v>-6.59284656731381</v>
      </c>
      <c r="L477" s="0" t="n">
        <f aca="false">MIN(1-Inputs!$B$13,MAX(Inputs!$B$13,1/(1+EXP(-(Inputs!$B$11*K477+Inputs!$B$12)))))</f>
        <v>0.00108490710648991</v>
      </c>
      <c r="M477" s="0" t="n">
        <f aca="false">Loan_Sample!AH457*Inputs!$B$4*B477</f>
        <v>98.6118112546278</v>
      </c>
      <c r="N477" s="0" t="n">
        <f aca="false">L477*Inputs!$B$4*B477</f>
        <v>98.6118112546278</v>
      </c>
      <c r="O477" s="0" t="n">
        <f aca="false">Inputs!$B$37+Inputs!$B$38*MAX(Loan_Sample!H457-Inputs!$C$38,0)+Inputs!$B$39*MAX(Loan_Sample!H457-Inputs!$C$39,0)+Inputs!$B$40*MAX(Loan_Sample!H457-Inputs!$C$40,0)+Inputs!$B$41*MAX(Loan_Sample!H457-Inputs!$C$41,0)+Inputs!$B$42*Inputs!$B$14+Inputs!$B$43*MIN(Loan_Sample!I457/Inputs!$B$17,1)+Inputs!$B$44*MIN(Loan_Sample!E457,Inputs!$B$18)+Inputs!$B$45*Loan_Sample!C457</f>
        <v>-6.02471761600188</v>
      </c>
      <c r="P477" s="0" t="n">
        <f aca="false">MIN(1-Inputs!$B$13,MAX(Inputs!$B$13,1/(1+EXP(-(Inputs!$B$15*O477+Inputs!$B$16)))))</f>
        <v>0.0016150220919255</v>
      </c>
      <c r="Q477" s="0" t="n">
        <f aca="false">Inputs!$B$37+Inputs!$B$38*MAX(F477-Inputs!$C$38,0)+Inputs!$B$39*MAX(F477-Inputs!$C$39,0)+Inputs!$B$40*MAX(F477-Inputs!$C$40,0)+Inputs!$B$41*MAX(F477-Inputs!$C$41,0)+Inputs!$B$42*Inputs!$B$14+Inputs!$B$43*MIN(Loan_Sample!I457/Inputs!$B$17,1)+Inputs!$B$44*MIN(E477,Inputs!$B$18)+Inputs!$B$45*Loan_Sample!C457</f>
        <v>-6.02471761600188</v>
      </c>
      <c r="R477" s="0" t="n">
        <f aca="false">MIN(1-Inputs!$B$13,MAX(Inputs!$B$13,1/(1+EXP(-(Inputs!$B$15*Q477+Inputs!$B$16)))))</f>
        <v>0.0016150220919255</v>
      </c>
    </row>
    <row r="478" customFormat="false" ht="15" hidden="false" customHeight="false" outlineLevel="0" collapsed="false">
      <c r="A478" s="0" t="n">
        <f aca="false">Loan_Sample!A458</f>
        <v>13158</v>
      </c>
      <c r="B478" s="0" t="n">
        <f aca="false">Loan_Sample!U458</f>
        <v>209589.2</v>
      </c>
      <c r="C478" s="0" t="n">
        <f aca="false">Loan_Sample!K458+Inputs!$B$26</f>
        <v>4.80000019073486</v>
      </c>
      <c r="D478" s="0" t="n">
        <f aca="false">Loan_Sample!L458+Inputs!$B$26</f>
        <v>-0.208333015441895</v>
      </c>
      <c r="E478" s="0" t="n">
        <f aca="false">Loan_Sample!E458/(1+Inputs!$B$25/100)</f>
        <v>43.2926979064941</v>
      </c>
      <c r="F478" s="0" t="n">
        <f aca="false">Loan_Sample!H458-Inputs!$B$24/100</f>
        <v>-2.66733312606812</v>
      </c>
      <c r="G478" s="0" t="n">
        <f aca="false">IF(ISNUMBER(C478),INDEX(Scorecard!$D$54:$D$61,SUMPRODUCT(--(Scorecard!$G$54:$G$60&lt;C478))+1),Scorecard!$D$62)</f>
        <v>0.409483001259379</v>
      </c>
      <c r="H478" s="0" t="n">
        <f aca="false">IF(ISNUMBER(D478),INDEX(Scorecard!$D$63:$D$68,SUMPRODUCT(--(Scorecard!$G$63:$G$67&lt;D478))+1),Scorecard!$D$69)</f>
        <v>0.322484508656054</v>
      </c>
      <c r="I478" s="0" t="n">
        <f aca="false">IF(ISNUMBER(E478),INDEX(Scorecard!$D$19:$D$26,SUMPRODUCT(--(Scorecard!$G$19:$G$25&lt;E478))+1),Scorecard!$D$27)</f>
        <v>0.57899015159425</v>
      </c>
      <c r="J478" s="0" t="n">
        <f aca="false">IF(ISNUMBER(F478),INDEX(Scorecard!$D$37:$D$44,SUMPRODUCT(--(Scorecard!$G$37:$G$43&lt;F478))+1),Scorecard!$D$45)</f>
        <v>1.35057635045042</v>
      </c>
      <c r="K478" s="0" t="n">
        <f aca="false">Inputs!$B$10+Scorecard!$J$5*Loan_Sample!Y458+Scorecard!$J$6*Loan_Sample!Z458+Scorecard!$J$7*I478+Scorecard!$J$8*Loan_Sample!AB458+Scorecard!$J$9*J478+Scorecard!$J$10*Loan_Sample!AD458+Scorecard!$J$11*G478+Scorecard!$J$12*H478</f>
        <v>-3.71010640483001</v>
      </c>
      <c r="L478" s="0" t="n">
        <f aca="false">MIN(1-Inputs!$B$13,MAX(Inputs!$B$13,1/(1+EXP(-(Inputs!$B$11*K478+Inputs!$B$12)))))</f>
        <v>0.0229368928824543</v>
      </c>
      <c r="M478" s="0" t="n">
        <f aca="false">Loan_Sample!AH458*Inputs!$B$4*B478</f>
        <v>1682.56376040175</v>
      </c>
      <c r="N478" s="0" t="n">
        <f aca="false">L478*Inputs!$B$4*B478</f>
        <v>1682.56376040175</v>
      </c>
      <c r="O478" s="0" t="n">
        <f aca="false">Inputs!$B$37+Inputs!$B$38*MAX(Loan_Sample!H458-Inputs!$C$38,0)+Inputs!$B$39*MAX(Loan_Sample!H458-Inputs!$C$39,0)+Inputs!$B$40*MAX(Loan_Sample!H458-Inputs!$C$40,0)+Inputs!$B$41*MAX(Loan_Sample!H458-Inputs!$C$41,0)+Inputs!$B$42*Inputs!$B$14+Inputs!$B$43*MIN(Loan_Sample!I458/Inputs!$B$17,1)+Inputs!$B$44*MIN(Loan_Sample!E458,Inputs!$B$18)+Inputs!$B$45*Loan_Sample!C458</f>
        <v>-5.63860738697539</v>
      </c>
      <c r="P478" s="0" t="n">
        <f aca="false">MIN(1-Inputs!$B$13,MAX(Inputs!$B$13,1/(1+EXP(-(Inputs!$B$15*O478+Inputs!$B$16)))))</f>
        <v>0.00250274624025128</v>
      </c>
      <c r="Q478" s="0" t="n">
        <f aca="false">Inputs!$B$37+Inputs!$B$38*MAX(F478-Inputs!$C$38,0)+Inputs!$B$39*MAX(F478-Inputs!$C$39,0)+Inputs!$B$40*MAX(F478-Inputs!$C$40,0)+Inputs!$B$41*MAX(F478-Inputs!$C$41,0)+Inputs!$B$42*Inputs!$B$14+Inputs!$B$43*MIN(Loan_Sample!I458/Inputs!$B$17,1)+Inputs!$B$44*MIN(E478,Inputs!$B$18)+Inputs!$B$45*Loan_Sample!C458</f>
        <v>-5.63860738697539</v>
      </c>
      <c r="R478" s="0" t="n">
        <f aca="false">MIN(1-Inputs!$B$13,MAX(Inputs!$B$13,1/(1+EXP(-(Inputs!$B$15*Q478+Inputs!$B$16)))))</f>
        <v>0.00250274624025128</v>
      </c>
    </row>
    <row r="479" customFormat="false" ht="15" hidden="false" customHeight="false" outlineLevel="0" collapsed="false">
      <c r="A479" s="0" t="n">
        <f aca="false">Loan_Sample!A459</f>
        <v>13212</v>
      </c>
      <c r="B479" s="0" t="n">
        <f aca="false">Loan_Sample!U459</f>
        <v>229598.44</v>
      </c>
      <c r="C479" s="0" t="n">
        <f aca="false">Loan_Sample!K459+Inputs!$B$26</f>
        <v>4.65833330154419</v>
      </c>
      <c r="D479" s="0" t="n">
        <f aca="false">Loan_Sample!L459+Inputs!$B$26</f>
        <v>-1.875</v>
      </c>
      <c r="E479" s="0" t="n">
        <f aca="false">Loan_Sample!E459/(1+Inputs!$B$25/100)</f>
        <v>65.358757019043</v>
      </c>
      <c r="F479" s="0" t="n">
        <f aca="false">Loan_Sample!H459-Inputs!$B$24/100</f>
        <v>0.92133355140686</v>
      </c>
      <c r="G479" s="0" t="n">
        <f aca="false">IF(ISNUMBER(C479),INDEX(Scorecard!$D$54:$D$61,SUMPRODUCT(--(Scorecard!$G$54:$G$60&lt;C479))+1),Scorecard!$D$62)</f>
        <v>0.409483001259379</v>
      </c>
      <c r="H479" s="0" t="n">
        <f aca="false">IF(ISNUMBER(D479),INDEX(Scorecard!$D$63:$D$68,SUMPRODUCT(--(Scorecard!$G$63:$G$67&lt;D479))+1),Scorecard!$D$69)</f>
        <v>-0.340582194386522</v>
      </c>
      <c r="I479" s="0" t="n">
        <f aca="false">IF(ISNUMBER(E479),INDEX(Scorecard!$D$19:$D$26,SUMPRODUCT(--(Scorecard!$G$19:$G$25&lt;E479))+1),Scorecard!$D$27)</f>
        <v>0.233621608745691</v>
      </c>
      <c r="J479" s="0" t="n">
        <f aca="false">IF(ISNUMBER(F479),INDEX(Scorecard!$D$37:$D$44,SUMPRODUCT(--(Scorecard!$G$37:$G$43&lt;F479))+1),Scorecard!$D$45)</f>
        <v>-0.975503570149195</v>
      </c>
      <c r="K479" s="0" t="n">
        <f aca="false">Inputs!$B$10+Scorecard!$J$5*Loan_Sample!Y459+Scorecard!$J$6*Loan_Sample!Z459+Scorecard!$J$7*I479+Scorecard!$J$8*Loan_Sample!AB459+Scorecard!$J$9*J479+Scorecard!$J$10*Loan_Sample!AD459+Scorecard!$J$11*G479+Scorecard!$J$12*H479</f>
        <v>-5.0895555296729</v>
      </c>
      <c r="L479" s="0" t="n">
        <f aca="false">MIN(1-Inputs!$B$13,MAX(Inputs!$B$13,1/(1+EXP(-(Inputs!$B$11*K479+Inputs!$B$12)))))</f>
        <v>0.00536502743937543</v>
      </c>
      <c r="M479" s="0" t="n">
        <f aca="false">Loan_Sample!AH459*Inputs!$B$4*B479</f>
        <v>431.130675723228</v>
      </c>
      <c r="N479" s="0" t="n">
        <f aca="false">L479*Inputs!$B$4*B479</f>
        <v>431.130675723228</v>
      </c>
      <c r="O479" s="0" t="n">
        <f aca="false">Inputs!$B$37+Inputs!$B$38*MAX(Loan_Sample!H459-Inputs!$C$38,0)+Inputs!$B$39*MAX(Loan_Sample!H459-Inputs!$C$39,0)+Inputs!$B$40*MAX(Loan_Sample!H459-Inputs!$C$40,0)+Inputs!$B$41*MAX(Loan_Sample!H459-Inputs!$C$41,0)+Inputs!$B$42*Inputs!$B$14+Inputs!$B$43*MIN(Loan_Sample!I459/Inputs!$B$17,1)+Inputs!$B$44*MIN(Loan_Sample!E459,Inputs!$B$18)+Inputs!$B$45*Loan_Sample!C459</f>
        <v>-3.4072575466512</v>
      </c>
      <c r="P479" s="0" t="n">
        <f aca="false">MIN(1-Inputs!$B$13,MAX(Inputs!$B$13,1/(1+EXP(-(Inputs!$B$15*O479+Inputs!$B$16)))))</f>
        <v>0.0307311410145212</v>
      </c>
      <c r="Q479" s="0" t="n">
        <f aca="false">Inputs!$B$37+Inputs!$B$38*MAX(F479-Inputs!$C$38,0)+Inputs!$B$39*MAX(F479-Inputs!$C$39,0)+Inputs!$B$40*MAX(F479-Inputs!$C$40,0)+Inputs!$B$41*MAX(F479-Inputs!$C$41,0)+Inputs!$B$42*Inputs!$B$14+Inputs!$B$43*MIN(Loan_Sample!I459/Inputs!$B$17,1)+Inputs!$B$44*MIN(E479,Inputs!$B$18)+Inputs!$B$45*Loan_Sample!C459</f>
        <v>-3.4072575466512</v>
      </c>
      <c r="R479" s="0" t="n">
        <f aca="false">MIN(1-Inputs!$B$13,MAX(Inputs!$B$13,1/(1+EXP(-(Inputs!$B$15*Q479+Inputs!$B$16)))))</f>
        <v>0.0307311410145212</v>
      </c>
    </row>
    <row r="480" customFormat="false" ht="15" hidden="false" customHeight="false" outlineLevel="0" collapsed="false">
      <c r="A480" s="0" t="n">
        <f aca="false">Loan_Sample!A460</f>
        <v>13256</v>
      </c>
      <c r="B480" s="0" t="n">
        <f aca="false">Loan_Sample!U460</f>
        <v>258288.92</v>
      </c>
      <c r="C480" s="0" t="n">
        <f aca="false">Loan_Sample!K460+Inputs!$B$26</f>
        <v>4.19999980926514</v>
      </c>
      <c r="D480" s="0" t="n">
        <f aca="false">Loan_Sample!L460+Inputs!$B$26</f>
        <v>-0.458333492279053</v>
      </c>
      <c r="E480" s="0" t="n">
        <f aca="false">Loan_Sample!E460/(1+Inputs!$B$25/100)</f>
        <v>41.6091423034668</v>
      </c>
      <c r="F480" s="0" t="n">
        <f aca="false">Loan_Sample!H460-Inputs!$B$24/100</f>
        <v>-3.19633340835571</v>
      </c>
      <c r="G480" s="0" t="n">
        <f aca="false">IF(ISNUMBER(C480),INDEX(Scorecard!$D$54:$D$61,SUMPRODUCT(--(Scorecard!$G$54:$G$60&lt;C480))+1),Scorecard!$D$62)</f>
        <v>0.489050497890326</v>
      </c>
      <c r="H480" s="0" t="n">
        <f aca="false">IF(ISNUMBER(D480),INDEX(Scorecard!$D$63:$D$68,SUMPRODUCT(--(Scorecard!$G$63:$G$67&lt;D480))+1),Scorecard!$D$69)</f>
        <v>0.322484508656054</v>
      </c>
      <c r="I480" s="0" t="n">
        <f aca="false">IF(ISNUMBER(E480),INDEX(Scorecard!$D$19:$D$26,SUMPRODUCT(--(Scorecard!$G$19:$G$25&lt;E480))+1),Scorecard!$D$27)</f>
        <v>0.57899015159425</v>
      </c>
      <c r="J480" s="0" t="n">
        <f aca="false">IF(ISNUMBER(F480),INDEX(Scorecard!$D$37:$D$44,SUMPRODUCT(--(Scorecard!$G$37:$G$43&lt;F480))+1),Scorecard!$D$45)</f>
        <v>1.35057635045042</v>
      </c>
      <c r="K480" s="0" t="n">
        <f aca="false">Inputs!$B$10+Scorecard!$J$5*Loan_Sample!Y460+Scorecard!$J$6*Loan_Sample!Z460+Scorecard!$J$7*I480+Scorecard!$J$8*Loan_Sample!AB460+Scorecard!$J$9*J480+Scorecard!$J$10*Loan_Sample!AD460+Scorecard!$J$11*G480+Scorecard!$J$12*H480</f>
        <v>-6.51928009766431</v>
      </c>
      <c r="L480" s="0" t="n">
        <f aca="false">MIN(1-Inputs!$B$13,MAX(Inputs!$B$13,1/(1+EXP(-(Inputs!$B$11*K480+Inputs!$B$12)))))</f>
        <v>0.00117331977891584</v>
      </c>
      <c r="M480" s="0" t="n">
        <f aca="false">Loan_Sample!AH460*Inputs!$B$4*B480</f>
        <v>106.069424478784</v>
      </c>
      <c r="N480" s="0" t="n">
        <f aca="false">L480*Inputs!$B$4*B480</f>
        <v>106.069424478784</v>
      </c>
      <c r="O480" s="0" t="n">
        <f aca="false">Inputs!$B$37+Inputs!$B$38*MAX(Loan_Sample!H460-Inputs!$C$38,0)+Inputs!$B$39*MAX(Loan_Sample!H460-Inputs!$C$39,0)+Inputs!$B$40*MAX(Loan_Sample!H460-Inputs!$C$40,0)+Inputs!$B$41*MAX(Loan_Sample!H460-Inputs!$C$41,0)+Inputs!$B$42*Inputs!$B$14+Inputs!$B$43*MIN(Loan_Sample!I460/Inputs!$B$17,1)+Inputs!$B$44*MIN(Loan_Sample!E460,Inputs!$B$18)+Inputs!$B$45*Loan_Sample!C460</f>
        <v>-5.27765193457908</v>
      </c>
      <c r="P480" s="0" t="n">
        <f aca="false">MIN(1-Inputs!$B$13,MAX(Inputs!$B$13,1/(1+EXP(-(Inputs!$B$15*O480+Inputs!$B$16)))))</f>
        <v>0.00376765716769303</v>
      </c>
      <c r="Q480" s="0" t="n">
        <f aca="false">Inputs!$B$37+Inputs!$B$38*MAX(F480-Inputs!$C$38,0)+Inputs!$B$39*MAX(F480-Inputs!$C$39,0)+Inputs!$B$40*MAX(F480-Inputs!$C$40,0)+Inputs!$B$41*MAX(F480-Inputs!$C$41,0)+Inputs!$B$42*Inputs!$B$14+Inputs!$B$43*MIN(Loan_Sample!I460/Inputs!$B$17,1)+Inputs!$B$44*MIN(E480,Inputs!$B$18)+Inputs!$B$45*Loan_Sample!C460</f>
        <v>-5.27765193457908</v>
      </c>
      <c r="R480" s="0" t="n">
        <f aca="false">MIN(1-Inputs!$B$13,MAX(Inputs!$B$13,1/(1+EXP(-(Inputs!$B$15*Q480+Inputs!$B$16)))))</f>
        <v>0.00376765716769303</v>
      </c>
    </row>
    <row r="481" customFormat="false" ht="15" hidden="false" customHeight="false" outlineLevel="0" collapsed="false">
      <c r="A481" s="0" t="n">
        <f aca="false">Loan_Sample!A461</f>
        <v>13260</v>
      </c>
      <c r="B481" s="0" t="n">
        <f aca="false">Loan_Sample!U461</f>
        <v>241928.86</v>
      </c>
      <c r="C481" s="0" t="n">
        <f aca="false">Loan_Sample!K461+Inputs!$B$26</f>
        <v>4.70833349227905</v>
      </c>
      <c r="D481" s="0" t="n">
        <f aca="false">Loan_Sample!L461+Inputs!$B$26</f>
        <v>-1.125</v>
      </c>
      <c r="E481" s="0" t="n">
        <f aca="false">Loan_Sample!E461/(1+Inputs!$B$25/100)</f>
        <v>72.7020111083984</v>
      </c>
      <c r="F481" s="0" t="n">
        <f aca="false">Loan_Sample!H461-Inputs!$B$24/100</f>
        <v>-2.1013331413269</v>
      </c>
      <c r="G481" s="0" t="n">
        <f aca="false">IF(ISNUMBER(C481),INDEX(Scorecard!$D$54:$D$61,SUMPRODUCT(--(Scorecard!$G$54:$G$60&lt;C481))+1),Scorecard!$D$62)</f>
        <v>0.409483001259379</v>
      </c>
      <c r="H481" s="0" t="n">
        <f aca="false">IF(ISNUMBER(D481),INDEX(Scorecard!$D$63:$D$68,SUMPRODUCT(--(Scorecard!$G$63:$G$67&lt;D481))+1),Scorecard!$D$69)</f>
        <v>-0.340582194386522</v>
      </c>
      <c r="I481" s="0" t="n">
        <f aca="false">IF(ISNUMBER(E481),INDEX(Scorecard!$D$19:$D$26,SUMPRODUCT(--(Scorecard!$G$19:$G$25&lt;E481))+1),Scorecard!$D$27)</f>
        <v>-0.0341578513653732</v>
      </c>
      <c r="J481" s="0" t="n">
        <f aca="false">IF(ISNUMBER(F481),INDEX(Scorecard!$D$37:$D$44,SUMPRODUCT(--(Scorecard!$G$37:$G$43&lt;F481))+1),Scorecard!$D$45)</f>
        <v>1.35057635045042</v>
      </c>
      <c r="K481" s="0" t="n">
        <f aca="false">Inputs!$B$10+Scorecard!$J$5*Loan_Sample!Y461+Scorecard!$J$6*Loan_Sample!Z461+Scorecard!$J$7*I481+Scorecard!$J$8*Loan_Sample!AB461+Scorecard!$J$9*J481+Scorecard!$J$10*Loan_Sample!AD461+Scorecard!$J$11*G481+Scorecard!$J$12*H481</f>
        <v>-3.75179795510815</v>
      </c>
      <c r="L481" s="0" t="n">
        <f aca="false">MIN(1-Inputs!$B$13,MAX(Inputs!$B$13,1/(1+EXP(-(Inputs!$B$11*K481+Inputs!$B$12)))))</f>
        <v>0.0219616071459129</v>
      </c>
      <c r="M481" s="0" t="n">
        <f aca="false">Loan_Sample!AH461*Inputs!$B$4*B481</f>
        <v>1859.6013032025</v>
      </c>
      <c r="N481" s="0" t="n">
        <f aca="false">L481*Inputs!$B$4*B481</f>
        <v>1859.6013032025</v>
      </c>
      <c r="O481" s="0" t="n">
        <f aca="false">Inputs!$B$37+Inputs!$B$38*MAX(Loan_Sample!H461-Inputs!$C$38,0)+Inputs!$B$39*MAX(Loan_Sample!H461-Inputs!$C$39,0)+Inputs!$B$40*MAX(Loan_Sample!H461-Inputs!$C$40,0)+Inputs!$B$41*MAX(Loan_Sample!H461-Inputs!$C$41,0)+Inputs!$B$42*Inputs!$B$14+Inputs!$B$43*MIN(Loan_Sample!I461/Inputs!$B$17,1)+Inputs!$B$44*MIN(Loan_Sample!E461,Inputs!$B$18)+Inputs!$B$45*Loan_Sample!C461</f>
        <v>-5.91124444694742</v>
      </c>
      <c r="P481" s="0" t="n">
        <f aca="false">MIN(1-Inputs!$B$13,MAX(Inputs!$B$13,1/(1+EXP(-(Inputs!$B$15*O481+Inputs!$B$16)))))</f>
        <v>0.00183697909836821</v>
      </c>
      <c r="Q481" s="0" t="n">
        <f aca="false">Inputs!$B$37+Inputs!$B$38*MAX(F481-Inputs!$C$38,0)+Inputs!$B$39*MAX(F481-Inputs!$C$39,0)+Inputs!$B$40*MAX(F481-Inputs!$C$40,0)+Inputs!$B$41*MAX(F481-Inputs!$C$41,0)+Inputs!$B$42*Inputs!$B$14+Inputs!$B$43*MIN(Loan_Sample!I461/Inputs!$B$17,1)+Inputs!$B$44*MIN(E481,Inputs!$B$18)+Inputs!$B$45*Loan_Sample!C461</f>
        <v>-5.91124444694742</v>
      </c>
      <c r="R481" s="0" t="n">
        <f aca="false">MIN(1-Inputs!$B$13,MAX(Inputs!$B$13,1/(1+EXP(-(Inputs!$B$15*Q481+Inputs!$B$16)))))</f>
        <v>0.00183697909836821</v>
      </c>
    </row>
    <row r="482" customFormat="false" ht="15" hidden="false" customHeight="false" outlineLevel="0" collapsed="false">
      <c r="A482" s="0" t="n">
        <f aca="false">Loan_Sample!A462</f>
        <v>13262</v>
      </c>
      <c r="B482" s="0" t="n">
        <f aca="false">Loan_Sample!U462</f>
        <v>116139.43</v>
      </c>
      <c r="C482" s="0" t="n">
        <f aca="false">Loan_Sample!K462+Inputs!$B$26</f>
        <v>4.8230767250061</v>
      </c>
      <c r="D482" s="0" t="n">
        <f aca="false">Loan_Sample!L462+Inputs!$B$26</f>
        <v>-0.276923179626465</v>
      </c>
      <c r="E482" s="0" t="n">
        <f aca="false">Loan_Sample!E462/(1+Inputs!$B$25/100)</f>
        <v>63.6644096374512</v>
      </c>
      <c r="F482" s="0" t="n">
        <f aca="false">Loan_Sample!H462-Inputs!$B$24/100</f>
        <v>0.625666379928589</v>
      </c>
      <c r="G482" s="0" t="n">
        <f aca="false">IF(ISNUMBER(C482),INDEX(Scorecard!$D$54:$D$61,SUMPRODUCT(--(Scorecard!$G$54:$G$60&lt;C482))+1),Scorecard!$D$62)</f>
        <v>0.214429354789033</v>
      </c>
      <c r="H482" s="0" t="n">
        <f aca="false">IF(ISNUMBER(D482),INDEX(Scorecard!$D$63:$D$68,SUMPRODUCT(--(Scorecard!$G$63:$G$67&lt;D482))+1),Scorecard!$D$69)</f>
        <v>0.322484508656054</v>
      </c>
      <c r="I482" s="0" t="n">
        <f aca="false">IF(ISNUMBER(E482),INDEX(Scorecard!$D$19:$D$26,SUMPRODUCT(--(Scorecard!$G$19:$G$25&lt;E482))+1),Scorecard!$D$27)</f>
        <v>0.233621608745691</v>
      </c>
      <c r="J482" s="0" t="n">
        <f aca="false">IF(ISNUMBER(F482),INDEX(Scorecard!$D$37:$D$44,SUMPRODUCT(--(Scorecard!$G$37:$G$43&lt;F482))+1),Scorecard!$D$45)</f>
        <v>-0.569454719285959</v>
      </c>
      <c r="K482" s="0" t="n">
        <f aca="false">Inputs!$B$10+Scorecard!$J$5*Loan_Sample!Y462+Scorecard!$J$6*Loan_Sample!Z462+Scorecard!$J$7*I482+Scorecard!$J$8*Loan_Sample!AB462+Scorecard!$J$9*J482+Scorecard!$J$10*Loan_Sample!AD462+Scorecard!$J$11*G482+Scorecard!$J$12*H482</f>
        <v>-4.05079515419417</v>
      </c>
      <c r="L482" s="0" t="n">
        <f aca="false">MIN(1-Inputs!$B$13,MAX(Inputs!$B$13,1/(1+EXP(-(Inputs!$B$11*K482+Inputs!$B$12)))))</f>
        <v>0.0160633300402003</v>
      </c>
      <c r="M482" s="0" t="n">
        <f aca="false">Loan_Sample!AH462*Inputs!$B$4*B482</f>
        <v>652.955098169757</v>
      </c>
      <c r="N482" s="0" t="n">
        <f aca="false">L482*Inputs!$B$4*B482</f>
        <v>652.955098169757</v>
      </c>
      <c r="O482" s="0" t="n">
        <f aca="false">Inputs!$B$37+Inputs!$B$38*MAX(Loan_Sample!H462-Inputs!$C$38,0)+Inputs!$B$39*MAX(Loan_Sample!H462-Inputs!$C$39,0)+Inputs!$B$40*MAX(Loan_Sample!H462-Inputs!$C$40,0)+Inputs!$B$41*MAX(Loan_Sample!H462-Inputs!$C$41,0)+Inputs!$B$42*Inputs!$B$14+Inputs!$B$43*MIN(Loan_Sample!I462/Inputs!$B$17,1)+Inputs!$B$44*MIN(Loan_Sample!E462,Inputs!$B$18)+Inputs!$B$45*Loan_Sample!C462</f>
        <v>-3.93947828071699</v>
      </c>
      <c r="P482" s="0" t="n">
        <f aca="false">MIN(1-Inputs!$B$13,MAX(Inputs!$B$13,1/(1+EXP(-(Inputs!$B$15*O482+Inputs!$B$16)))))</f>
        <v>0.0170184335961162</v>
      </c>
      <c r="Q482" s="0" t="n">
        <f aca="false">Inputs!$B$37+Inputs!$B$38*MAX(F482-Inputs!$C$38,0)+Inputs!$B$39*MAX(F482-Inputs!$C$39,0)+Inputs!$B$40*MAX(F482-Inputs!$C$40,0)+Inputs!$B$41*MAX(F482-Inputs!$C$41,0)+Inputs!$B$42*Inputs!$B$14+Inputs!$B$43*MIN(Loan_Sample!I462/Inputs!$B$17,1)+Inputs!$B$44*MIN(E482,Inputs!$B$18)+Inputs!$B$45*Loan_Sample!C462</f>
        <v>-3.93947828071699</v>
      </c>
      <c r="R482" s="0" t="n">
        <f aca="false">MIN(1-Inputs!$B$13,MAX(Inputs!$B$13,1/(1+EXP(-(Inputs!$B$15*Q482+Inputs!$B$16)))))</f>
        <v>0.0170184335961162</v>
      </c>
    </row>
    <row r="483" customFormat="false" ht="15" hidden="false" customHeight="false" outlineLevel="0" collapsed="false">
      <c r="A483" s="0" t="n">
        <f aca="false">Loan_Sample!A463</f>
        <v>13359</v>
      </c>
      <c r="B483" s="0" t="n">
        <f aca="false">Loan_Sample!U463</f>
        <v>169189.53</v>
      </c>
      <c r="C483" s="0" t="n">
        <f aca="false">Loan_Sample!K463+Inputs!$B$26</f>
        <v>4.15833330154419</v>
      </c>
      <c r="D483" s="0" t="n">
        <f aca="false">Loan_Sample!L463+Inputs!$B$26</f>
        <v>-1.875</v>
      </c>
      <c r="E483" s="0" t="n">
        <f aca="false">Loan_Sample!E463/(1+Inputs!$B$25/100)</f>
        <v>77.4239044189453</v>
      </c>
      <c r="F483" s="0" t="n">
        <f aca="false">Loan_Sample!H463-Inputs!$B$24/100</f>
        <v>-0.0156667232513428</v>
      </c>
      <c r="G483" s="0" t="n">
        <f aca="false">IF(ISNUMBER(C483),INDEX(Scorecard!$D$54:$D$61,SUMPRODUCT(--(Scorecard!$G$54:$G$60&lt;C483))+1),Scorecard!$D$62)</f>
        <v>0.489050497890326</v>
      </c>
      <c r="H483" s="0" t="n">
        <f aca="false">IF(ISNUMBER(D483),INDEX(Scorecard!$D$63:$D$68,SUMPRODUCT(--(Scorecard!$G$63:$G$67&lt;D483))+1),Scorecard!$D$69)</f>
        <v>-0.340582194386522</v>
      </c>
      <c r="I483" s="0" t="n">
        <f aca="false">IF(ISNUMBER(E483),INDEX(Scorecard!$D$19:$D$26,SUMPRODUCT(--(Scorecard!$G$19:$G$25&lt;E483))+1),Scorecard!$D$27)</f>
        <v>-0.0341578513653732</v>
      </c>
      <c r="J483" s="0" t="n">
        <f aca="false">IF(ISNUMBER(F483),INDEX(Scorecard!$D$37:$D$44,SUMPRODUCT(--(Scorecard!$G$37:$G$43&lt;F483))+1),Scorecard!$D$45)</f>
        <v>0.330501541082344</v>
      </c>
      <c r="K483" s="0" t="n">
        <f aca="false">Inputs!$B$10+Scorecard!$J$5*Loan_Sample!Y463+Scorecard!$J$6*Loan_Sample!Z463+Scorecard!$J$7*I483+Scorecard!$J$8*Loan_Sample!AB463+Scorecard!$J$9*J483+Scorecard!$J$10*Loan_Sample!AD463+Scorecard!$J$11*G483+Scorecard!$J$12*H483</f>
        <v>-3.2423719179401</v>
      </c>
      <c r="L483" s="0" t="n">
        <f aca="false">MIN(1-Inputs!$B$13,MAX(Inputs!$B$13,1/(1+EXP(-(Inputs!$B$11*K483+Inputs!$B$12)))))</f>
        <v>0.0372142333137618</v>
      </c>
      <c r="M483" s="0" t="n">
        <f aca="false">Loan_Sample!AH463*Inputs!$B$4*B483</f>
        <v>2203.69052528299</v>
      </c>
      <c r="N483" s="0" t="n">
        <f aca="false">L483*Inputs!$B$4*B483</f>
        <v>2203.69052528299</v>
      </c>
      <c r="O483" s="0" t="n">
        <f aca="false">Inputs!$B$37+Inputs!$B$38*MAX(Loan_Sample!H463-Inputs!$C$38,0)+Inputs!$B$39*MAX(Loan_Sample!H463-Inputs!$C$39,0)+Inputs!$B$40*MAX(Loan_Sample!H463-Inputs!$C$40,0)+Inputs!$B$41*MAX(Loan_Sample!H463-Inputs!$C$41,0)+Inputs!$B$42*Inputs!$B$14+Inputs!$B$43*MIN(Loan_Sample!I463/Inputs!$B$17,1)+Inputs!$B$44*MIN(Loan_Sample!E463,Inputs!$B$18)+Inputs!$B$45*Loan_Sample!C463</f>
        <v>-6.42847745585215</v>
      </c>
      <c r="P483" s="0" t="n">
        <f aca="false">MIN(1-Inputs!$B$13,MAX(Inputs!$B$13,1/(1+EXP(-(Inputs!$B$15*O483+Inputs!$B$16)))))</f>
        <v>0.00102117065913515</v>
      </c>
      <c r="Q483" s="0" t="n">
        <f aca="false">Inputs!$B$37+Inputs!$B$38*MAX(F483-Inputs!$C$38,0)+Inputs!$B$39*MAX(F483-Inputs!$C$39,0)+Inputs!$B$40*MAX(F483-Inputs!$C$40,0)+Inputs!$B$41*MAX(F483-Inputs!$C$41,0)+Inputs!$B$42*Inputs!$B$14+Inputs!$B$43*MIN(Loan_Sample!I463/Inputs!$B$17,1)+Inputs!$B$44*MIN(E483,Inputs!$B$18)+Inputs!$B$45*Loan_Sample!C463</f>
        <v>-6.42847745585215</v>
      </c>
      <c r="R483" s="0" t="n">
        <f aca="false">MIN(1-Inputs!$B$13,MAX(Inputs!$B$13,1/(1+EXP(-(Inputs!$B$15*Q483+Inputs!$B$16)))))</f>
        <v>0.00102117065913515</v>
      </c>
    </row>
    <row r="484" customFormat="false" ht="15" hidden="false" customHeight="false" outlineLevel="0" collapsed="false">
      <c r="A484" s="0" t="n">
        <f aca="false">Loan_Sample!A464</f>
        <v>13378</v>
      </c>
      <c r="B484" s="0" t="n">
        <f aca="false">Loan_Sample!U464</f>
        <v>173637.22</v>
      </c>
      <c r="C484" s="0" t="n">
        <f aca="false">Loan_Sample!K464+Inputs!$B$26</f>
        <v>9.23333358764648</v>
      </c>
      <c r="D484" s="0" t="n">
        <f aca="false">Loan_Sample!L464+Inputs!$B$26</f>
        <v>5.07179498672485</v>
      </c>
      <c r="E484" s="0" t="n">
        <f aca="false">Loan_Sample!E464/(1+Inputs!$B$25/100)</f>
        <v>63.881233215332</v>
      </c>
      <c r="F484" s="0" t="n">
        <f aca="false">Loan_Sample!H464-Inputs!$B$24/100</f>
        <v>0.65666675567627</v>
      </c>
      <c r="G484" s="0" t="n">
        <f aca="false">IF(ISNUMBER(C484),INDEX(Scorecard!$D$54:$D$61,SUMPRODUCT(--(Scorecard!$G$54:$G$60&lt;C484))+1),Scorecard!$D$62)</f>
        <v>-0.541917179454542</v>
      </c>
      <c r="H484" s="0" t="n">
        <f aca="false">IF(ISNUMBER(D484),INDEX(Scorecard!$D$63:$D$68,SUMPRODUCT(--(Scorecard!$G$63:$G$67&lt;D484))+1),Scorecard!$D$69)</f>
        <v>0.322484508656054</v>
      </c>
      <c r="I484" s="0" t="n">
        <f aca="false">IF(ISNUMBER(E484),INDEX(Scorecard!$D$19:$D$26,SUMPRODUCT(--(Scorecard!$G$19:$G$25&lt;E484))+1),Scorecard!$D$27)</f>
        <v>0.233621608745691</v>
      </c>
      <c r="J484" s="0" t="n">
        <f aca="false">IF(ISNUMBER(F484),INDEX(Scorecard!$D$37:$D$44,SUMPRODUCT(--(Scorecard!$G$37:$G$43&lt;F484))+1),Scorecard!$D$45)</f>
        <v>-0.569454719285959</v>
      </c>
      <c r="K484" s="0" t="n">
        <f aca="false">Inputs!$B$10+Scorecard!$J$5*Loan_Sample!Y464+Scorecard!$J$6*Loan_Sample!Z464+Scorecard!$J$7*I484+Scorecard!$J$8*Loan_Sample!AB464+Scorecard!$J$9*J484+Scorecard!$J$10*Loan_Sample!AD464+Scorecard!$J$11*G484+Scorecard!$J$12*H484</f>
        <v>-4.19125031335687</v>
      </c>
      <c r="L484" s="0" t="n">
        <f aca="false">MIN(1-Inputs!$B$13,MAX(Inputs!$B$13,1/(1+EXP(-(Inputs!$B$11*K484+Inputs!$B$12)))))</f>
        <v>0.0138603502060179</v>
      </c>
      <c r="M484" s="0" t="n">
        <f aca="false">Loan_Sample!AH464*Inputs!$B$4*B484</f>
        <v>842.335437299783</v>
      </c>
      <c r="N484" s="0" t="n">
        <f aca="false">L484*Inputs!$B$4*B484</f>
        <v>842.335437299783</v>
      </c>
      <c r="O484" s="0" t="n">
        <f aca="false">Inputs!$B$37+Inputs!$B$38*MAX(Loan_Sample!H464-Inputs!$C$38,0)+Inputs!$B$39*MAX(Loan_Sample!H464-Inputs!$C$39,0)+Inputs!$B$40*MAX(Loan_Sample!H464-Inputs!$C$40,0)+Inputs!$B$41*MAX(Loan_Sample!H464-Inputs!$C$41,0)+Inputs!$B$42*Inputs!$B$14+Inputs!$B$43*MIN(Loan_Sample!I464/Inputs!$B$17,1)+Inputs!$B$44*MIN(Loan_Sample!E464,Inputs!$B$18)+Inputs!$B$45*Loan_Sample!C464</f>
        <v>-3.82863257259038</v>
      </c>
      <c r="P484" s="0" t="n">
        <f aca="false">MIN(1-Inputs!$B$13,MAX(Inputs!$B$13,1/(1+EXP(-(Inputs!$B$15*O484+Inputs!$B$16)))))</f>
        <v>0.0192598666408181</v>
      </c>
      <c r="Q484" s="0" t="n">
        <f aca="false">Inputs!$B$37+Inputs!$B$38*MAX(F484-Inputs!$C$38,0)+Inputs!$B$39*MAX(F484-Inputs!$C$39,0)+Inputs!$B$40*MAX(F484-Inputs!$C$40,0)+Inputs!$B$41*MAX(F484-Inputs!$C$41,0)+Inputs!$B$42*Inputs!$B$14+Inputs!$B$43*MIN(Loan_Sample!I464/Inputs!$B$17,1)+Inputs!$B$44*MIN(E484,Inputs!$B$18)+Inputs!$B$45*Loan_Sample!C464</f>
        <v>-3.82863257259038</v>
      </c>
      <c r="R484" s="0" t="n">
        <f aca="false">MIN(1-Inputs!$B$13,MAX(Inputs!$B$13,1/(1+EXP(-(Inputs!$B$15*Q484+Inputs!$B$16)))))</f>
        <v>0.0192598666408181</v>
      </c>
    </row>
    <row r="485" customFormat="false" ht="15" hidden="false" customHeight="false" outlineLevel="0" collapsed="false">
      <c r="A485" s="0" t="n">
        <f aca="false">Loan_Sample!A465</f>
        <v>13392</v>
      </c>
      <c r="B485" s="0" t="n">
        <f aca="false">Loan_Sample!U465</f>
        <v>252423.84</v>
      </c>
      <c r="C485" s="0" t="n">
        <f aca="false">Loan_Sample!K465+Inputs!$B$26</f>
        <v>4.95833349227905</v>
      </c>
      <c r="D485" s="0" t="n">
        <f aca="false">Loan_Sample!L465+Inputs!$B$26</f>
        <v>-1.875</v>
      </c>
      <c r="E485" s="0" t="n">
        <f aca="false">Loan_Sample!E465/(1+Inputs!$B$25/100)</f>
        <v>79.6202926635742</v>
      </c>
      <c r="F485" s="0" t="n">
        <f aca="false">Loan_Sample!H465-Inputs!$B$24/100</f>
        <v>0.24233341217041</v>
      </c>
      <c r="G485" s="0" t="n">
        <f aca="false">IF(ISNUMBER(C485),INDEX(Scorecard!$D$54:$D$61,SUMPRODUCT(--(Scorecard!$G$54:$G$60&lt;C485))+1),Scorecard!$D$62)</f>
        <v>0.214429354789033</v>
      </c>
      <c r="H485" s="0" t="n">
        <f aca="false">IF(ISNUMBER(D485),INDEX(Scorecard!$D$63:$D$68,SUMPRODUCT(--(Scorecard!$G$63:$G$67&lt;D485))+1),Scorecard!$D$69)</f>
        <v>-0.340582194386522</v>
      </c>
      <c r="I485" s="0" t="n">
        <f aca="false">IF(ISNUMBER(E485),INDEX(Scorecard!$D$19:$D$26,SUMPRODUCT(--(Scorecard!$G$19:$G$25&lt;E485))+1),Scorecard!$D$27)</f>
        <v>-0.0341578513653732</v>
      </c>
      <c r="J485" s="0" t="n">
        <f aca="false">IF(ISNUMBER(F485),INDEX(Scorecard!$D$37:$D$44,SUMPRODUCT(--(Scorecard!$G$37:$G$43&lt;F485))+1),Scorecard!$D$45)</f>
        <v>-0.0679520129233634</v>
      </c>
      <c r="K485" s="0" t="n">
        <f aca="false">Inputs!$B$10+Scorecard!$J$5*Loan_Sample!Y465+Scorecard!$J$6*Loan_Sample!Z465+Scorecard!$J$7*I485+Scorecard!$J$8*Loan_Sample!AB465+Scorecard!$J$9*J485+Scorecard!$J$10*Loan_Sample!AD465+Scorecard!$J$11*G485+Scorecard!$J$12*H485</f>
        <v>-1.999540391726</v>
      </c>
      <c r="L485" s="0" t="n">
        <f aca="false">MIN(1-Inputs!$B$13,MAX(Inputs!$B$13,1/(1+EXP(-(Inputs!$B$11*K485+Inputs!$B$12)))))</f>
        <v>0.126958617228061</v>
      </c>
      <c r="M485" s="0" t="n">
        <f aca="false">Loan_Sample!AH465*Inputs!$B$4*B485</f>
        <v>11216.5835886291</v>
      </c>
      <c r="N485" s="0" t="n">
        <f aca="false">L485*Inputs!$B$4*B485</f>
        <v>11216.5835886291</v>
      </c>
      <c r="O485" s="0" t="n">
        <f aca="false">Inputs!$B$37+Inputs!$B$38*MAX(Loan_Sample!H465-Inputs!$C$38,0)+Inputs!$B$39*MAX(Loan_Sample!H465-Inputs!$C$39,0)+Inputs!$B$40*MAX(Loan_Sample!H465-Inputs!$C$40,0)+Inputs!$B$41*MAX(Loan_Sample!H465-Inputs!$C$41,0)+Inputs!$B$42*Inputs!$B$14+Inputs!$B$43*MIN(Loan_Sample!I465/Inputs!$B$17,1)+Inputs!$B$44*MIN(Loan_Sample!E465,Inputs!$B$18)+Inputs!$B$45*Loan_Sample!C465</f>
        <v>-5.89953405308492</v>
      </c>
      <c r="P485" s="0" t="n">
        <f aca="false">MIN(1-Inputs!$B$13,MAX(Inputs!$B$13,1/(1+EXP(-(Inputs!$B$15*O485+Inputs!$B$16)))))</f>
        <v>0.00186155129366878</v>
      </c>
      <c r="Q485" s="0" t="n">
        <f aca="false">Inputs!$B$37+Inputs!$B$38*MAX(F485-Inputs!$C$38,0)+Inputs!$B$39*MAX(F485-Inputs!$C$39,0)+Inputs!$B$40*MAX(F485-Inputs!$C$40,0)+Inputs!$B$41*MAX(F485-Inputs!$C$41,0)+Inputs!$B$42*Inputs!$B$14+Inputs!$B$43*MIN(Loan_Sample!I465/Inputs!$B$17,1)+Inputs!$B$44*MIN(E485,Inputs!$B$18)+Inputs!$B$45*Loan_Sample!C465</f>
        <v>-5.89953405308492</v>
      </c>
      <c r="R485" s="0" t="n">
        <f aca="false">MIN(1-Inputs!$B$13,MAX(Inputs!$B$13,1/(1+EXP(-(Inputs!$B$15*Q485+Inputs!$B$16)))))</f>
        <v>0.00186155129366878</v>
      </c>
    </row>
    <row r="486" customFormat="false" ht="15" hidden="false" customHeight="false" outlineLevel="0" collapsed="false">
      <c r="A486" s="0" t="n">
        <f aca="false">Loan_Sample!A466</f>
        <v>13441</v>
      </c>
      <c r="B486" s="0" t="n">
        <f aca="false">Loan_Sample!U466</f>
        <v>137967.62</v>
      </c>
      <c r="C486" s="0" t="n">
        <f aca="false">Loan_Sample!K466+Inputs!$B$26</f>
        <v>5.03333330154419</v>
      </c>
      <c r="D486" s="0" t="n">
        <f aca="false">Loan_Sample!L466+Inputs!$B$26</f>
        <v>-3.50000047683716</v>
      </c>
      <c r="E486" s="0" t="n">
        <f aca="false">Loan_Sample!E466/(1+Inputs!$B$25/100)</f>
        <v>74.1346969604492</v>
      </c>
      <c r="F486" s="0" t="n">
        <f aca="false">Loan_Sample!H466-Inputs!$B$24/100</f>
        <v>0.945333242416382</v>
      </c>
      <c r="G486" s="0" t="n">
        <f aca="false">IF(ISNUMBER(C486),INDEX(Scorecard!$D$54:$D$61,SUMPRODUCT(--(Scorecard!$G$54:$G$60&lt;C486))+1),Scorecard!$D$62)</f>
        <v>0.214429354789033</v>
      </c>
      <c r="H486" s="0" t="n">
        <f aca="false">IF(ISNUMBER(D486),INDEX(Scorecard!$D$63:$D$68,SUMPRODUCT(--(Scorecard!$G$63:$G$67&lt;D486))+1),Scorecard!$D$69)</f>
        <v>-0.340582194386522</v>
      </c>
      <c r="I486" s="0" t="n">
        <f aca="false">IF(ISNUMBER(E486),INDEX(Scorecard!$D$19:$D$26,SUMPRODUCT(--(Scorecard!$G$19:$G$25&lt;E486))+1),Scorecard!$D$27)</f>
        <v>-0.0341578513653732</v>
      </c>
      <c r="J486" s="0" t="n">
        <f aca="false">IF(ISNUMBER(F486),INDEX(Scorecard!$D$37:$D$44,SUMPRODUCT(--(Scorecard!$G$37:$G$43&lt;F486))+1),Scorecard!$D$45)</f>
        <v>-0.975503570149195</v>
      </c>
      <c r="K486" s="0" t="n">
        <f aca="false">Inputs!$B$10+Scorecard!$J$5*Loan_Sample!Y466+Scorecard!$J$6*Loan_Sample!Z466+Scorecard!$J$7*I486+Scorecard!$J$8*Loan_Sample!AB466+Scorecard!$J$9*J486+Scorecard!$J$10*Loan_Sample!AD466+Scorecard!$J$11*G486+Scorecard!$J$12*H486</f>
        <v>-5.43616703055322</v>
      </c>
      <c r="L486" s="0" t="n">
        <f aca="false">MIN(1-Inputs!$B$13,MAX(Inputs!$B$13,1/(1+EXP(-(Inputs!$B$11*K486+Inputs!$B$12)))))</f>
        <v>0.00371369755357241</v>
      </c>
      <c r="M486" s="0" t="n">
        <f aca="false">Loan_Sample!AH466*Inputs!$B$4*B486</f>
        <v>179.329504503173</v>
      </c>
      <c r="N486" s="0" t="n">
        <f aca="false">L486*Inputs!$B$4*B486</f>
        <v>179.329504503173</v>
      </c>
      <c r="O486" s="0" t="n">
        <f aca="false">Inputs!$B$37+Inputs!$B$38*MAX(Loan_Sample!H466-Inputs!$C$38,0)+Inputs!$B$39*MAX(Loan_Sample!H466-Inputs!$C$39,0)+Inputs!$B$40*MAX(Loan_Sample!H466-Inputs!$C$40,0)+Inputs!$B$41*MAX(Loan_Sample!H466-Inputs!$C$41,0)+Inputs!$B$42*Inputs!$B$14+Inputs!$B$43*MIN(Loan_Sample!I466/Inputs!$B$17,1)+Inputs!$B$44*MIN(Loan_Sample!E466,Inputs!$B$18)+Inputs!$B$45*Loan_Sample!C466</f>
        <v>-3.44268279694575</v>
      </c>
      <c r="P486" s="0" t="n">
        <f aca="false">MIN(1-Inputs!$B$13,MAX(Inputs!$B$13,1/(1+EXP(-(Inputs!$B$15*O486+Inputs!$B$16)))))</f>
        <v>0.0295539931286978</v>
      </c>
      <c r="Q486" s="0" t="n">
        <f aca="false">Inputs!$B$37+Inputs!$B$38*MAX(F486-Inputs!$C$38,0)+Inputs!$B$39*MAX(F486-Inputs!$C$39,0)+Inputs!$B$40*MAX(F486-Inputs!$C$40,0)+Inputs!$B$41*MAX(F486-Inputs!$C$41,0)+Inputs!$B$42*Inputs!$B$14+Inputs!$B$43*MIN(Loan_Sample!I466/Inputs!$B$17,1)+Inputs!$B$44*MIN(E486,Inputs!$B$18)+Inputs!$B$45*Loan_Sample!C466</f>
        <v>-3.44268279694575</v>
      </c>
      <c r="R486" s="0" t="n">
        <f aca="false">MIN(1-Inputs!$B$13,MAX(Inputs!$B$13,1/(1+EXP(-(Inputs!$B$15*Q486+Inputs!$B$16)))))</f>
        <v>0.0295539931286978</v>
      </c>
    </row>
    <row r="487" customFormat="false" ht="15" hidden="false" customHeight="false" outlineLevel="0" collapsed="false">
      <c r="A487" s="0" t="n">
        <f aca="false">Loan_Sample!A467</f>
        <v>13450</v>
      </c>
      <c r="B487" s="0" t="n">
        <f aca="false">Loan_Sample!U467</f>
        <v>164093.84</v>
      </c>
      <c r="C487" s="0" t="n">
        <f aca="false">Loan_Sample!K467+Inputs!$B$26</f>
        <v>9.13333320617676</v>
      </c>
      <c r="D487" s="0" t="n">
        <f aca="false">Loan_Sample!L467+Inputs!$B$26</f>
        <v>5.0717945098877</v>
      </c>
      <c r="E487" s="0" t="n">
        <f aca="false">Loan_Sample!E467/(1+Inputs!$B$25/100)</f>
        <v>91.3371047973633</v>
      </c>
      <c r="F487" s="0" t="n">
        <f aca="false">Loan_Sample!H467-Inputs!$B$24/100</f>
        <v>0.701666593551636</v>
      </c>
      <c r="G487" s="0" t="n">
        <f aca="false">IF(ISNUMBER(C487),INDEX(Scorecard!$D$54:$D$61,SUMPRODUCT(--(Scorecard!$G$54:$G$60&lt;C487))+1),Scorecard!$D$62)</f>
        <v>-0.541917179454542</v>
      </c>
      <c r="H487" s="0" t="n">
        <f aca="false">IF(ISNUMBER(D487),INDEX(Scorecard!$D$63:$D$68,SUMPRODUCT(--(Scorecard!$G$63:$G$67&lt;D487))+1),Scorecard!$D$69)</f>
        <v>0.322484508656054</v>
      </c>
      <c r="I487" s="0" t="n">
        <f aca="false">IF(ISNUMBER(E487),INDEX(Scorecard!$D$19:$D$26,SUMPRODUCT(--(Scorecard!$G$19:$G$25&lt;E487))+1),Scorecard!$D$27)</f>
        <v>-0.820992370602782</v>
      </c>
      <c r="J487" s="0" t="n">
        <f aca="false">IF(ISNUMBER(F487),INDEX(Scorecard!$D$37:$D$44,SUMPRODUCT(--(Scorecard!$G$37:$G$43&lt;F487))+1),Scorecard!$D$45)</f>
        <v>-0.569454719285959</v>
      </c>
      <c r="K487" s="0" t="n">
        <f aca="false">Inputs!$B$10+Scorecard!$J$5*Loan_Sample!Y467+Scorecard!$J$6*Loan_Sample!Z467+Scorecard!$J$7*I487+Scorecard!$J$8*Loan_Sample!AB467+Scorecard!$J$9*J487+Scorecard!$J$10*Loan_Sample!AD467+Scorecard!$J$11*G487+Scorecard!$J$12*H487</f>
        <v>-3.51361151237949</v>
      </c>
      <c r="L487" s="0" t="n">
        <f aca="false">MIN(1-Inputs!$B$13,MAX(Inputs!$B$13,1/(1+EXP(-(Inputs!$B$11*K487+Inputs!$B$12)))))</f>
        <v>0.0281319029890806</v>
      </c>
      <c r="M487" s="0" t="n">
        <f aca="false">Loan_Sample!AH467*Inputs!$B$4*B487</f>
        <v>1615.695195795</v>
      </c>
      <c r="N487" s="0" t="n">
        <f aca="false">L487*Inputs!$B$4*B487</f>
        <v>1615.695195795</v>
      </c>
      <c r="O487" s="0" t="n">
        <f aca="false">Inputs!$B$37+Inputs!$B$38*MAX(Loan_Sample!H467-Inputs!$C$38,0)+Inputs!$B$39*MAX(Loan_Sample!H467-Inputs!$C$39,0)+Inputs!$B$40*MAX(Loan_Sample!H467-Inputs!$C$40,0)+Inputs!$B$41*MAX(Loan_Sample!H467-Inputs!$C$41,0)+Inputs!$B$42*Inputs!$B$14+Inputs!$B$43*MIN(Loan_Sample!I467/Inputs!$B$17,1)+Inputs!$B$44*MIN(Loan_Sample!E467,Inputs!$B$18)+Inputs!$B$45*Loan_Sample!C467</f>
        <v>-4.13693953299101</v>
      </c>
      <c r="P487" s="0" t="n">
        <f aca="false">MIN(1-Inputs!$B$13,MAX(Inputs!$B$13,1/(1+EXP(-(Inputs!$B$15*O487+Inputs!$B$16)))))</f>
        <v>0.0136433343155182</v>
      </c>
      <c r="Q487" s="0" t="n">
        <f aca="false">Inputs!$B$37+Inputs!$B$38*MAX(F487-Inputs!$C$38,0)+Inputs!$B$39*MAX(F487-Inputs!$C$39,0)+Inputs!$B$40*MAX(F487-Inputs!$C$40,0)+Inputs!$B$41*MAX(F487-Inputs!$C$41,0)+Inputs!$B$42*Inputs!$B$14+Inputs!$B$43*MIN(Loan_Sample!I467/Inputs!$B$17,1)+Inputs!$B$44*MIN(E487,Inputs!$B$18)+Inputs!$B$45*Loan_Sample!C467</f>
        <v>-4.13693953299101</v>
      </c>
      <c r="R487" s="0" t="n">
        <f aca="false">MIN(1-Inputs!$B$13,MAX(Inputs!$B$13,1/(1+EXP(-(Inputs!$B$15*Q487+Inputs!$B$16)))))</f>
        <v>0.0136433343155182</v>
      </c>
    </row>
    <row r="488" customFormat="false" ht="15" hidden="false" customHeight="false" outlineLevel="0" collapsed="false">
      <c r="A488" s="0" t="n">
        <f aca="false">Loan_Sample!A468</f>
        <v>13465</v>
      </c>
      <c r="B488" s="0" t="n">
        <f aca="false">Loan_Sample!U468</f>
        <v>225327.7</v>
      </c>
      <c r="C488" s="0" t="n">
        <f aca="false">Loan_Sample!K468+Inputs!$B$26</f>
        <v>4.40833330154419</v>
      </c>
      <c r="D488" s="0" t="n">
        <f aca="false">Loan_Sample!L468+Inputs!$B$26</f>
        <v>-1.125</v>
      </c>
      <c r="E488" s="0" t="n">
        <f aca="false">Loan_Sample!E468/(1+Inputs!$B$25/100)</f>
        <v>72.4295196533203</v>
      </c>
      <c r="F488" s="0" t="n">
        <f aca="false">Loan_Sample!H468-Inputs!$B$24/100</f>
        <v>-1.06933307647705</v>
      </c>
      <c r="G488" s="0" t="n">
        <f aca="false">IF(ISNUMBER(C488),INDEX(Scorecard!$D$54:$D$61,SUMPRODUCT(--(Scorecard!$G$54:$G$60&lt;C488))+1),Scorecard!$D$62)</f>
        <v>0.409483001259379</v>
      </c>
      <c r="H488" s="0" t="n">
        <f aca="false">IF(ISNUMBER(D488),INDEX(Scorecard!$D$63:$D$68,SUMPRODUCT(--(Scorecard!$G$63:$G$67&lt;D488))+1),Scorecard!$D$69)</f>
        <v>-0.340582194386522</v>
      </c>
      <c r="I488" s="0" t="n">
        <f aca="false">IF(ISNUMBER(E488),INDEX(Scorecard!$D$19:$D$26,SUMPRODUCT(--(Scorecard!$G$19:$G$25&lt;E488))+1),Scorecard!$D$27)</f>
        <v>-0.0341578513653732</v>
      </c>
      <c r="J488" s="0" t="n">
        <f aca="false">IF(ISNUMBER(F488),INDEX(Scorecard!$D$37:$D$44,SUMPRODUCT(--(Scorecard!$G$37:$G$43&lt;F488))+1),Scorecard!$D$45)</f>
        <v>1.35057635045042</v>
      </c>
      <c r="K488" s="0" t="n">
        <f aca="false">Inputs!$B$10+Scorecard!$J$5*Loan_Sample!Y468+Scorecard!$J$6*Loan_Sample!Z468+Scorecard!$J$7*I488+Scorecard!$J$8*Loan_Sample!AB468+Scorecard!$J$9*J488+Scorecard!$J$10*Loan_Sample!AD468+Scorecard!$J$11*G488+Scorecard!$J$12*H488</f>
        <v>-4.30247034262716</v>
      </c>
      <c r="L488" s="0" t="n">
        <f aca="false">MIN(1-Inputs!$B$13,MAX(Inputs!$B$13,1/(1+EXP(-(Inputs!$B$11*K488+Inputs!$B$12)))))</f>
        <v>0.0123296685327656</v>
      </c>
      <c r="M488" s="0" t="n">
        <f aca="false">Loan_Sample!AH468*Inputs!$B$4*B488</f>
        <v>972.37554828766</v>
      </c>
      <c r="N488" s="0" t="n">
        <f aca="false">L488*Inputs!$B$4*B488</f>
        <v>972.37554828766</v>
      </c>
      <c r="O488" s="0" t="n">
        <f aca="false">Inputs!$B$37+Inputs!$B$38*MAX(Loan_Sample!H468-Inputs!$C$38,0)+Inputs!$B$39*MAX(Loan_Sample!H468-Inputs!$C$39,0)+Inputs!$B$40*MAX(Loan_Sample!H468-Inputs!$C$40,0)+Inputs!$B$41*MAX(Loan_Sample!H468-Inputs!$C$41,0)+Inputs!$B$42*Inputs!$B$14+Inputs!$B$43*MIN(Loan_Sample!I468/Inputs!$B$17,1)+Inputs!$B$44*MIN(Loan_Sample!E468,Inputs!$B$18)+Inputs!$B$45*Loan_Sample!C468</f>
        <v>-5.57143867394667</v>
      </c>
      <c r="P488" s="0" t="n">
        <f aca="false">MIN(1-Inputs!$B$13,MAX(Inputs!$B$13,1/(1+EXP(-(Inputs!$B$15*O488+Inputs!$B$16)))))</f>
        <v>0.00270079817977842</v>
      </c>
      <c r="Q488" s="0" t="n">
        <f aca="false">Inputs!$B$37+Inputs!$B$38*MAX(F488-Inputs!$C$38,0)+Inputs!$B$39*MAX(F488-Inputs!$C$39,0)+Inputs!$B$40*MAX(F488-Inputs!$C$40,0)+Inputs!$B$41*MAX(F488-Inputs!$C$41,0)+Inputs!$B$42*Inputs!$B$14+Inputs!$B$43*MIN(Loan_Sample!I468/Inputs!$B$17,1)+Inputs!$B$44*MIN(E488,Inputs!$B$18)+Inputs!$B$45*Loan_Sample!C468</f>
        <v>-5.57143867394667</v>
      </c>
      <c r="R488" s="0" t="n">
        <f aca="false">MIN(1-Inputs!$B$13,MAX(Inputs!$B$13,1/(1+EXP(-(Inputs!$B$15*Q488+Inputs!$B$16)))))</f>
        <v>0.00270079817977842</v>
      </c>
    </row>
    <row r="489" customFormat="false" ht="15" hidden="false" customHeight="false" outlineLevel="0" collapsed="false">
      <c r="A489" s="0" t="n">
        <f aca="false">Loan_Sample!A469</f>
        <v>13508</v>
      </c>
      <c r="B489" s="0" t="n">
        <f aca="false">Loan_Sample!U469</f>
        <v>202114.55</v>
      </c>
      <c r="C489" s="0" t="n">
        <f aca="false">Loan_Sample!K469+Inputs!$B$26</f>
        <v>5.03333330154419</v>
      </c>
      <c r="D489" s="0" t="n">
        <f aca="false">Loan_Sample!L469+Inputs!$B$26</f>
        <v>-3.50000047683716</v>
      </c>
      <c r="E489" s="0" t="n">
        <f aca="false">Loan_Sample!E469/(1+Inputs!$B$25/100)</f>
        <v>54.989143371582</v>
      </c>
      <c r="F489" s="0" t="n">
        <f aca="false">Loan_Sample!H469-Inputs!$B$24/100</f>
        <v>1.50833344459534</v>
      </c>
      <c r="G489" s="0" t="n">
        <f aca="false">IF(ISNUMBER(C489),INDEX(Scorecard!$D$54:$D$61,SUMPRODUCT(--(Scorecard!$G$54:$G$60&lt;C489))+1),Scorecard!$D$62)</f>
        <v>0.214429354789033</v>
      </c>
      <c r="H489" s="0" t="n">
        <f aca="false">IF(ISNUMBER(D489),INDEX(Scorecard!$D$63:$D$68,SUMPRODUCT(--(Scorecard!$G$63:$G$67&lt;D489))+1),Scorecard!$D$69)</f>
        <v>-0.340582194386522</v>
      </c>
      <c r="I489" s="0" t="n">
        <f aca="false">IF(ISNUMBER(E489),INDEX(Scorecard!$D$19:$D$26,SUMPRODUCT(--(Scorecard!$G$19:$G$25&lt;E489))+1),Scorecard!$D$27)</f>
        <v>0.285899340811827</v>
      </c>
      <c r="J489" s="0" t="n">
        <f aca="false">IF(ISNUMBER(F489),INDEX(Scorecard!$D$37:$D$44,SUMPRODUCT(--(Scorecard!$G$37:$G$43&lt;F489))+1),Scorecard!$D$45)</f>
        <v>-0.975503570149195</v>
      </c>
      <c r="K489" s="0" t="n">
        <f aca="false">Inputs!$B$10+Scorecard!$J$5*Loan_Sample!Y469+Scorecard!$J$6*Loan_Sample!Z469+Scorecard!$J$7*I489+Scorecard!$J$8*Loan_Sample!AB469+Scorecard!$J$9*J489+Scorecard!$J$10*Loan_Sample!AD469+Scorecard!$J$11*G489+Scorecard!$J$12*H489</f>
        <v>-5.43461841471324</v>
      </c>
      <c r="L489" s="0" t="n">
        <f aca="false">MIN(1-Inputs!$B$13,MAX(Inputs!$B$13,1/(1+EXP(-(Inputs!$B$11*K489+Inputs!$B$12)))))</f>
        <v>0.00371981119205107</v>
      </c>
      <c r="M489" s="0" t="n">
        <f aca="false">Loan_Sample!AH469*Inputs!$B$4*B489</f>
        <v>263.139787808228</v>
      </c>
      <c r="N489" s="0" t="n">
        <f aca="false">L489*Inputs!$B$4*B489</f>
        <v>263.139787808228</v>
      </c>
      <c r="O489" s="0" t="n">
        <f aca="false">Inputs!$B$37+Inputs!$B$38*MAX(Loan_Sample!H469-Inputs!$C$38,0)+Inputs!$B$39*MAX(Loan_Sample!H469-Inputs!$C$39,0)+Inputs!$B$40*MAX(Loan_Sample!H469-Inputs!$C$40,0)+Inputs!$B$41*MAX(Loan_Sample!H469-Inputs!$C$41,0)+Inputs!$B$42*Inputs!$B$14+Inputs!$B$43*MIN(Loan_Sample!I469/Inputs!$B$17,1)+Inputs!$B$44*MIN(Loan_Sample!E469,Inputs!$B$18)+Inputs!$B$45*Loan_Sample!C469</f>
        <v>-3.28810911550509</v>
      </c>
      <c r="P489" s="0" t="n">
        <f aca="false">MIN(1-Inputs!$B$13,MAX(Inputs!$B$13,1/(1+EXP(-(Inputs!$B$15*O489+Inputs!$B$16)))))</f>
        <v>0.0350325153724321</v>
      </c>
      <c r="Q489" s="0" t="n">
        <f aca="false">Inputs!$B$37+Inputs!$B$38*MAX(F489-Inputs!$C$38,0)+Inputs!$B$39*MAX(F489-Inputs!$C$39,0)+Inputs!$B$40*MAX(F489-Inputs!$C$40,0)+Inputs!$B$41*MAX(F489-Inputs!$C$41,0)+Inputs!$B$42*Inputs!$B$14+Inputs!$B$43*MIN(Loan_Sample!I469/Inputs!$B$17,1)+Inputs!$B$44*MIN(E489,Inputs!$B$18)+Inputs!$B$45*Loan_Sample!C469</f>
        <v>-3.28810911550509</v>
      </c>
      <c r="R489" s="0" t="n">
        <f aca="false">MIN(1-Inputs!$B$13,MAX(Inputs!$B$13,1/(1+EXP(-(Inputs!$B$15*Q489+Inputs!$B$16)))))</f>
        <v>0.0350325153724321</v>
      </c>
    </row>
    <row r="490" customFormat="false" ht="15" hidden="false" customHeight="false" outlineLevel="0" collapsed="false">
      <c r="A490" s="0" t="n">
        <f aca="false">Loan_Sample!A470</f>
        <v>13556</v>
      </c>
      <c r="B490" s="0" t="n">
        <f aca="false">Loan_Sample!U470</f>
        <v>167890.27</v>
      </c>
      <c r="C490" s="0" t="n">
        <f aca="false">Loan_Sample!K470+Inputs!$B$26</f>
        <v>5.00833320617676</v>
      </c>
      <c r="D490" s="0" t="n">
        <f aca="false">Loan_Sample!L470+Inputs!$B$26</f>
        <v>-1.125</v>
      </c>
      <c r="E490" s="0" t="n">
        <f aca="false">Loan_Sample!E470/(1+Inputs!$B$25/100)</f>
        <v>67.7102661132813</v>
      </c>
      <c r="F490" s="0" t="n">
        <f aca="false">Loan_Sample!H470-Inputs!$B$24/100</f>
        <v>-1.93233299255371</v>
      </c>
      <c r="G490" s="0" t="n">
        <f aca="false">IF(ISNUMBER(C490),INDEX(Scorecard!$D$54:$D$61,SUMPRODUCT(--(Scorecard!$G$54:$G$60&lt;C490))+1),Scorecard!$D$62)</f>
        <v>0.214429354789033</v>
      </c>
      <c r="H490" s="0" t="n">
        <f aca="false">IF(ISNUMBER(D490),INDEX(Scorecard!$D$63:$D$68,SUMPRODUCT(--(Scorecard!$G$63:$G$67&lt;D490))+1),Scorecard!$D$69)</f>
        <v>-0.340582194386522</v>
      </c>
      <c r="I490" s="0" t="n">
        <f aca="false">IF(ISNUMBER(E490),INDEX(Scorecard!$D$19:$D$26,SUMPRODUCT(--(Scorecard!$G$19:$G$25&lt;E490))+1),Scorecard!$D$27)</f>
        <v>0.0530843085177338</v>
      </c>
      <c r="J490" s="0" t="n">
        <f aca="false">IF(ISNUMBER(F490),INDEX(Scorecard!$D$37:$D$44,SUMPRODUCT(--(Scorecard!$G$37:$G$43&lt;F490))+1),Scorecard!$D$45)</f>
        <v>1.35057635045042</v>
      </c>
      <c r="K490" s="0" t="n">
        <f aca="false">Inputs!$B$10+Scorecard!$J$5*Loan_Sample!Y470+Scorecard!$J$6*Loan_Sample!Z470+Scorecard!$J$7*I490+Scorecard!$J$8*Loan_Sample!AB470+Scorecard!$J$9*J490+Scorecard!$J$10*Loan_Sample!AD470+Scorecard!$J$11*G490+Scorecard!$J$12*H490</f>
        <v>-4.49070524374763</v>
      </c>
      <c r="L490" s="0" t="n">
        <f aca="false">MIN(1-Inputs!$B$13,MAX(Inputs!$B$13,1/(1+EXP(-(Inputs!$B$11*K490+Inputs!$B$12)))))</f>
        <v>0.0101104574118353</v>
      </c>
      <c r="M490" s="0" t="n">
        <f aca="false">Loan_Sample!AH470*Inputs!$B$4*B490</f>
        <v>594.106598643785</v>
      </c>
      <c r="N490" s="0" t="n">
        <f aca="false">L490*Inputs!$B$4*B490</f>
        <v>594.106598643785</v>
      </c>
      <c r="O490" s="0" t="n">
        <f aca="false">Inputs!$B$37+Inputs!$B$38*MAX(Loan_Sample!H470-Inputs!$C$38,0)+Inputs!$B$39*MAX(Loan_Sample!H470-Inputs!$C$39,0)+Inputs!$B$40*MAX(Loan_Sample!H470-Inputs!$C$40,0)+Inputs!$B$41*MAX(Loan_Sample!H470-Inputs!$C$41,0)+Inputs!$B$42*Inputs!$B$14+Inputs!$B$43*MIN(Loan_Sample!I470/Inputs!$B$17,1)+Inputs!$B$44*MIN(Loan_Sample!E470,Inputs!$B$18)+Inputs!$B$45*Loan_Sample!C470</f>
        <v>-5.59155069339031</v>
      </c>
      <c r="P490" s="0" t="n">
        <f aca="false">MIN(1-Inputs!$B$13,MAX(Inputs!$B$13,1/(1+EXP(-(Inputs!$B$15*O490+Inputs!$B$16)))))</f>
        <v>0.00263991069152949</v>
      </c>
      <c r="Q490" s="0" t="n">
        <f aca="false">Inputs!$B$37+Inputs!$B$38*MAX(F490-Inputs!$C$38,0)+Inputs!$B$39*MAX(F490-Inputs!$C$39,0)+Inputs!$B$40*MAX(F490-Inputs!$C$40,0)+Inputs!$B$41*MAX(F490-Inputs!$C$41,0)+Inputs!$B$42*Inputs!$B$14+Inputs!$B$43*MIN(Loan_Sample!I470/Inputs!$B$17,1)+Inputs!$B$44*MIN(E490,Inputs!$B$18)+Inputs!$B$45*Loan_Sample!C470</f>
        <v>-5.59155069339031</v>
      </c>
      <c r="R490" s="0" t="n">
        <f aca="false">MIN(1-Inputs!$B$13,MAX(Inputs!$B$13,1/(1+EXP(-(Inputs!$B$15*Q490+Inputs!$B$16)))))</f>
        <v>0.00263991069152949</v>
      </c>
    </row>
    <row r="491" customFormat="false" ht="15" hidden="false" customHeight="false" outlineLevel="0" collapsed="false">
      <c r="A491" s="0" t="n">
        <f aca="false">Loan_Sample!A471</f>
        <v>13564</v>
      </c>
      <c r="B491" s="0" t="n">
        <f aca="false">Loan_Sample!U471</f>
        <v>66223.6</v>
      </c>
      <c r="C491" s="0" t="n">
        <f aca="false">Loan_Sample!K471+Inputs!$B$26</f>
        <v>4.09999990463257</v>
      </c>
      <c r="D491" s="0" t="n">
        <f aca="false">Loan_Sample!L471+Inputs!$B$26</f>
        <v>-0.208333492279053</v>
      </c>
      <c r="E491" s="0" t="n">
        <f aca="false">Loan_Sample!E471/(1+Inputs!$B$25/100)</f>
        <v>63.4823760986328</v>
      </c>
      <c r="F491" s="0" t="n">
        <f aca="false">Loan_Sample!H471-Inputs!$B$24/100</f>
        <v>-2.43233299255371</v>
      </c>
      <c r="G491" s="0" t="n">
        <f aca="false">IF(ISNUMBER(C491),INDEX(Scorecard!$D$54:$D$61,SUMPRODUCT(--(Scorecard!$G$54:$G$60&lt;C491))+1),Scorecard!$D$62)</f>
        <v>0.489050497890326</v>
      </c>
      <c r="H491" s="0" t="n">
        <f aca="false">IF(ISNUMBER(D491),INDEX(Scorecard!$D$63:$D$68,SUMPRODUCT(--(Scorecard!$G$63:$G$67&lt;D491))+1),Scorecard!$D$69)</f>
        <v>0.322484508656054</v>
      </c>
      <c r="I491" s="0" t="n">
        <f aca="false">IF(ISNUMBER(E491),INDEX(Scorecard!$D$19:$D$26,SUMPRODUCT(--(Scorecard!$G$19:$G$25&lt;E491))+1),Scorecard!$D$27)</f>
        <v>0.233621608745691</v>
      </c>
      <c r="J491" s="0" t="n">
        <f aca="false">IF(ISNUMBER(F491),INDEX(Scorecard!$D$37:$D$44,SUMPRODUCT(--(Scorecard!$G$37:$G$43&lt;F491))+1),Scorecard!$D$45)</f>
        <v>1.35057635045042</v>
      </c>
      <c r="K491" s="0" t="n">
        <f aca="false">Inputs!$B$10+Scorecard!$J$5*Loan_Sample!Y471+Scorecard!$J$6*Loan_Sample!Z471+Scorecard!$J$7*I491+Scorecard!$J$8*Loan_Sample!AB471+Scorecard!$J$9*J491+Scorecard!$J$10*Loan_Sample!AD471+Scorecard!$J$11*G491+Scorecard!$J$12*H491</f>
        <v>-3.44756263665034</v>
      </c>
      <c r="L491" s="0" t="n">
        <f aca="false">MIN(1-Inputs!$B$13,MAX(Inputs!$B$13,1/(1+EXP(-(Inputs!$B$11*K491+Inputs!$B$12)))))</f>
        <v>0.030122445256536</v>
      </c>
      <c r="M491" s="0" t="n">
        <f aca="false">Loan_Sample!AH471*Inputs!$B$4*B491</f>
        <v>698.185867991757</v>
      </c>
      <c r="N491" s="0" t="n">
        <f aca="false">L491*Inputs!$B$4*B491</f>
        <v>698.185867991757</v>
      </c>
      <c r="O491" s="0" t="n">
        <f aca="false">Inputs!$B$37+Inputs!$B$38*MAX(Loan_Sample!H471-Inputs!$C$38,0)+Inputs!$B$39*MAX(Loan_Sample!H471-Inputs!$C$39,0)+Inputs!$B$40*MAX(Loan_Sample!H471-Inputs!$C$40,0)+Inputs!$B$41*MAX(Loan_Sample!H471-Inputs!$C$41,0)+Inputs!$B$42*Inputs!$B$14+Inputs!$B$43*MIN(Loan_Sample!I471/Inputs!$B$17,1)+Inputs!$B$44*MIN(Loan_Sample!E471,Inputs!$B$18)+Inputs!$B$45*Loan_Sample!C471</f>
        <v>-5.74786945461718</v>
      </c>
      <c r="P491" s="0" t="n">
        <f aca="false">MIN(1-Inputs!$B$13,MAX(Inputs!$B$13,1/(1+EXP(-(Inputs!$B$15*O491+Inputs!$B$16)))))</f>
        <v>0.00221106000616412</v>
      </c>
      <c r="Q491" s="0" t="n">
        <f aca="false">Inputs!$B$37+Inputs!$B$38*MAX(F491-Inputs!$C$38,0)+Inputs!$B$39*MAX(F491-Inputs!$C$39,0)+Inputs!$B$40*MAX(F491-Inputs!$C$40,0)+Inputs!$B$41*MAX(F491-Inputs!$C$41,0)+Inputs!$B$42*Inputs!$B$14+Inputs!$B$43*MIN(Loan_Sample!I471/Inputs!$B$17,1)+Inputs!$B$44*MIN(E491,Inputs!$B$18)+Inputs!$B$45*Loan_Sample!C471</f>
        <v>-5.74786945461718</v>
      </c>
      <c r="R491" s="0" t="n">
        <f aca="false">MIN(1-Inputs!$B$13,MAX(Inputs!$B$13,1/(1+EXP(-(Inputs!$B$15*Q491+Inputs!$B$16)))))</f>
        <v>0.00221106000616412</v>
      </c>
    </row>
    <row r="492" customFormat="false" ht="15" hidden="false" customHeight="false" outlineLevel="0" collapsed="false">
      <c r="A492" s="0" t="n">
        <f aca="false">Loan_Sample!A472</f>
        <v>13579</v>
      </c>
      <c r="B492" s="0" t="n">
        <f aca="false">Loan_Sample!U472</f>
        <v>215556.81</v>
      </c>
      <c r="C492" s="0" t="n">
        <f aca="false">Loan_Sample!K472+Inputs!$B$26</f>
        <v>4.5</v>
      </c>
      <c r="D492" s="0" t="n">
        <f aca="false">Loan_Sample!L472+Inputs!$B$26</f>
        <v>-0.208333492279053</v>
      </c>
      <c r="E492" s="0" t="n">
        <f aca="false">Loan_Sample!E472/(1+Inputs!$B$25/100)</f>
        <v>65.1165466308594</v>
      </c>
      <c r="F492" s="0" t="n">
        <f aca="false">Loan_Sample!H472-Inputs!$B$24/100</f>
        <v>-2.69033312797546</v>
      </c>
      <c r="G492" s="0" t="n">
        <f aca="false">IF(ISNUMBER(C492),INDEX(Scorecard!$D$54:$D$61,SUMPRODUCT(--(Scorecard!$G$54:$G$60&lt;C492))+1),Scorecard!$D$62)</f>
        <v>0.409483001259379</v>
      </c>
      <c r="H492" s="0" t="n">
        <f aca="false">IF(ISNUMBER(D492),INDEX(Scorecard!$D$63:$D$68,SUMPRODUCT(--(Scorecard!$G$63:$G$67&lt;D492))+1),Scorecard!$D$69)</f>
        <v>0.322484508656054</v>
      </c>
      <c r="I492" s="0" t="n">
        <f aca="false">IF(ISNUMBER(E492),INDEX(Scorecard!$D$19:$D$26,SUMPRODUCT(--(Scorecard!$G$19:$G$25&lt;E492))+1),Scorecard!$D$27)</f>
        <v>0.233621608745691</v>
      </c>
      <c r="J492" s="0" t="n">
        <f aca="false">IF(ISNUMBER(F492),INDEX(Scorecard!$D$37:$D$44,SUMPRODUCT(--(Scorecard!$G$37:$G$43&lt;F492))+1),Scorecard!$D$45)</f>
        <v>1.35057635045042</v>
      </c>
      <c r="K492" s="0" t="n">
        <f aca="false">Inputs!$B$10+Scorecard!$J$5*Loan_Sample!Y472+Scorecard!$J$6*Loan_Sample!Z472+Scorecard!$J$7*I492+Scorecard!$J$8*Loan_Sample!AB472+Scorecard!$J$9*J492+Scorecard!$J$10*Loan_Sample!AD472+Scorecard!$J$11*G492+Scorecard!$J$12*H492</f>
        <v>-5.07831046862436</v>
      </c>
      <c r="L492" s="0" t="n">
        <f aca="false">MIN(1-Inputs!$B$13,MAX(Inputs!$B$13,1/(1+EXP(-(Inputs!$B$11*K492+Inputs!$B$12)))))</f>
        <v>0.00542938280544586</v>
      </c>
      <c r="M492" s="0" t="n">
        <f aca="false">Loan_Sample!AH472*Inputs!$B$4*B492</f>
        <v>409.619153233766</v>
      </c>
      <c r="N492" s="0" t="n">
        <f aca="false">L492*Inputs!$B$4*B492</f>
        <v>409.619153233766</v>
      </c>
      <c r="O492" s="0" t="n">
        <f aca="false">Inputs!$B$37+Inputs!$B$38*MAX(Loan_Sample!H472-Inputs!$C$38,0)+Inputs!$B$39*MAX(Loan_Sample!H472-Inputs!$C$39,0)+Inputs!$B$40*MAX(Loan_Sample!H472-Inputs!$C$40,0)+Inputs!$B$41*MAX(Loan_Sample!H472-Inputs!$C$41,0)+Inputs!$B$42*Inputs!$B$14+Inputs!$B$43*MIN(Loan_Sample!I472/Inputs!$B$17,1)+Inputs!$B$44*MIN(Loan_Sample!E472,Inputs!$B$18)+Inputs!$B$45*Loan_Sample!C472</f>
        <v>-5.56887826339125</v>
      </c>
      <c r="P492" s="0" t="n">
        <f aca="false">MIN(1-Inputs!$B$13,MAX(Inputs!$B$13,1/(1+EXP(-(Inputs!$B$15*O492+Inputs!$B$16)))))</f>
        <v>0.00270864944229184</v>
      </c>
      <c r="Q492" s="0" t="n">
        <f aca="false">Inputs!$B$37+Inputs!$B$38*MAX(F492-Inputs!$C$38,0)+Inputs!$B$39*MAX(F492-Inputs!$C$39,0)+Inputs!$B$40*MAX(F492-Inputs!$C$40,0)+Inputs!$B$41*MAX(F492-Inputs!$C$41,0)+Inputs!$B$42*Inputs!$B$14+Inputs!$B$43*MIN(Loan_Sample!I472/Inputs!$B$17,1)+Inputs!$B$44*MIN(E492,Inputs!$B$18)+Inputs!$B$45*Loan_Sample!C472</f>
        <v>-5.56887826339125</v>
      </c>
      <c r="R492" s="0" t="n">
        <f aca="false">MIN(1-Inputs!$B$13,MAX(Inputs!$B$13,1/(1+EXP(-(Inputs!$B$15*Q492+Inputs!$B$16)))))</f>
        <v>0.00270864944229184</v>
      </c>
    </row>
    <row r="493" customFormat="false" ht="15" hidden="false" customHeight="false" outlineLevel="0" collapsed="false">
      <c r="A493" s="0" t="n">
        <f aca="false">Loan_Sample!A473</f>
        <v>13616</v>
      </c>
      <c r="B493" s="0" t="n">
        <f aca="false">Loan_Sample!U473</f>
        <v>403655.7</v>
      </c>
      <c r="C493" s="0" t="n">
        <f aca="false">Loan_Sample!K473+Inputs!$B$26</f>
        <v>9.03333377838135</v>
      </c>
      <c r="D493" s="0" t="n">
        <f aca="false">Loan_Sample!L473+Inputs!$B$26</f>
        <v>5.07179546356201</v>
      </c>
      <c r="E493" s="0" t="n">
        <f aca="false">Loan_Sample!E473/(1+Inputs!$B$25/100)</f>
        <v>65.5821762084961</v>
      </c>
      <c r="F493" s="0" t="n">
        <f aca="false">Loan_Sample!H473-Inputs!$B$24/100</f>
        <v>0.441666603088379</v>
      </c>
      <c r="G493" s="0" t="n">
        <f aca="false">IF(ISNUMBER(C493),INDEX(Scorecard!$D$54:$D$61,SUMPRODUCT(--(Scorecard!$G$54:$G$60&lt;C493))+1),Scorecard!$D$62)</f>
        <v>-0.541917179454542</v>
      </c>
      <c r="H493" s="0" t="n">
        <f aca="false">IF(ISNUMBER(D493),INDEX(Scorecard!$D$63:$D$68,SUMPRODUCT(--(Scorecard!$G$63:$G$67&lt;D493))+1),Scorecard!$D$69)</f>
        <v>0.322484508656054</v>
      </c>
      <c r="I493" s="0" t="n">
        <f aca="false">IF(ISNUMBER(E493),INDEX(Scorecard!$D$19:$D$26,SUMPRODUCT(--(Scorecard!$G$19:$G$25&lt;E493))+1),Scorecard!$D$27)</f>
        <v>0.233621608745691</v>
      </c>
      <c r="J493" s="0" t="n">
        <f aca="false">IF(ISNUMBER(F493),INDEX(Scorecard!$D$37:$D$44,SUMPRODUCT(--(Scorecard!$G$37:$G$43&lt;F493))+1),Scorecard!$D$45)</f>
        <v>-0.271229676926091</v>
      </c>
      <c r="K493" s="0" t="n">
        <f aca="false">Inputs!$B$10+Scorecard!$J$5*Loan_Sample!Y473+Scorecard!$J$6*Loan_Sample!Z473+Scorecard!$J$7*I493+Scorecard!$J$8*Loan_Sample!AB473+Scorecard!$J$9*J493+Scorecard!$J$10*Loan_Sample!AD473+Scorecard!$J$11*G493+Scorecard!$J$12*H493</f>
        <v>-4.05170310610226</v>
      </c>
      <c r="L493" s="0" t="n">
        <f aca="false">MIN(1-Inputs!$B$13,MAX(Inputs!$B$13,1/(1+EXP(-(Inputs!$B$11*K493+Inputs!$B$12)))))</f>
        <v>0.0160480377824126</v>
      </c>
      <c r="M493" s="0" t="n">
        <f aca="false">Loan_Sample!AH473*Inputs!$B$4*B493</f>
        <v>2267.25867364018</v>
      </c>
      <c r="N493" s="0" t="n">
        <f aca="false">L493*Inputs!$B$4*B493</f>
        <v>2267.25867364018</v>
      </c>
      <c r="O493" s="0" t="n">
        <f aca="false">Inputs!$B$37+Inputs!$B$38*MAX(Loan_Sample!H473-Inputs!$C$38,0)+Inputs!$B$39*MAX(Loan_Sample!H473-Inputs!$C$39,0)+Inputs!$B$40*MAX(Loan_Sample!H473-Inputs!$C$40,0)+Inputs!$B$41*MAX(Loan_Sample!H473-Inputs!$C$41,0)+Inputs!$B$42*Inputs!$B$14+Inputs!$B$43*MIN(Loan_Sample!I473/Inputs!$B$17,1)+Inputs!$B$44*MIN(Loan_Sample!E473,Inputs!$B$18)+Inputs!$B$45*Loan_Sample!C473</f>
        <v>-4.25999708359167</v>
      </c>
      <c r="P493" s="0" t="n">
        <f aca="false">MIN(1-Inputs!$B$13,MAX(Inputs!$B$13,1/(1+EXP(-(Inputs!$B$15*O493+Inputs!$B$16)))))</f>
        <v>0.0118833958839662</v>
      </c>
      <c r="Q493" s="0" t="n">
        <f aca="false">Inputs!$B$37+Inputs!$B$38*MAX(F493-Inputs!$C$38,0)+Inputs!$B$39*MAX(F493-Inputs!$C$39,0)+Inputs!$B$40*MAX(F493-Inputs!$C$40,0)+Inputs!$B$41*MAX(F493-Inputs!$C$41,0)+Inputs!$B$42*Inputs!$B$14+Inputs!$B$43*MIN(Loan_Sample!I473/Inputs!$B$17,1)+Inputs!$B$44*MIN(E493,Inputs!$B$18)+Inputs!$B$45*Loan_Sample!C473</f>
        <v>-4.25999708359167</v>
      </c>
      <c r="R493" s="0" t="n">
        <f aca="false">MIN(1-Inputs!$B$13,MAX(Inputs!$B$13,1/(1+EXP(-(Inputs!$B$15*Q493+Inputs!$B$16)))))</f>
        <v>0.0118833958839662</v>
      </c>
    </row>
    <row r="494" customFormat="false" ht="15" hidden="false" customHeight="false" outlineLevel="0" collapsed="false">
      <c r="A494" s="0" t="n">
        <f aca="false">Loan_Sample!A474</f>
        <v>13662</v>
      </c>
      <c r="B494" s="0" t="n">
        <f aca="false">Loan_Sample!U474</f>
        <v>152239.84</v>
      </c>
      <c r="C494" s="0" t="n">
        <f aca="false">Loan_Sample!K474+Inputs!$B$26</f>
        <v>5.65833330154419</v>
      </c>
      <c r="D494" s="0" t="n">
        <f aca="false">Loan_Sample!L474+Inputs!$B$26</f>
        <v>-1.875</v>
      </c>
      <c r="E494" s="0" t="n">
        <f aca="false">Loan_Sample!E474/(1+Inputs!$B$25/100)</f>
        <v>69.9257507324219</v>
      </c>
      <c r="F494" s="0" t="n">
        <f aca="false">Loan_Sample!H474-Inputs!$B$24/100</f>
        <v>0.181333303451538</v>
      </c>
      <c r="G494" s="0" t="n">
        <f aca="false">IF(ISNUMBER(C494),INDEX(Scorecard!$D$54:$D$61,SUMPRODUCT(--(Scorecard!$G$54:$G$60&lt;C494))+1),Scorecard!$D$62)</f>
        <v>0.0151758992857273</v>
      </c>
      <c r="H494" s="0" t="n">
        <f aca="false">IF(ISNUMBER(D494),INDEX(Scorecard!$D$63:$D$68,SUMPRODUCT(--(Scorecard!$G$63:$G$67&lt;D494))+1),Scorecard!$D$69)</f>
        <v>-0.340582194386522</v>
      </c>
      <c r="I494" s="0" t="n">
        <f aca="false">IF(ISNUMBER(E494),INDEX(Scorecard!$D$19:$D$26,SUMPRODUCT(--(Scorecard!$G$19:$G$25&lt;E494))+1),Scorecard!$D$27)</f>
        <v>0.0530843085177338</v>
      </c>
      <c r="J494" s="0" t="n">
        <f aca="false">IF(ISNUMBER(F494),INDEX(Scorecard!$D$37:$D$44,SUMPRODUCT(--(Scorecard!$G$37:$G$43&lt;F494))+1),Scorecard!$D$45)</f>
        <v>0.102184252677548</v>
      </c>
      <c r="K494" s="0" t="n">
        <f aca="false">Inputs!$B$10+Scorecard!$J$5*Loan_Sample!Y474+Scorecard!$J$6*Loan_Sample!Z474+Scorecard!$J$7*I494+Scorecard!$J$8*Loan_Sample!AB474+Scorecard!$J$9*J494+Scorecard!$J$10*Loan_Sample!AD474+Scorecard!$J$11*G494+Scorecard!$J$12*H494</f>
        <v>-3.27525026663587</v>
      </c>
      <c r="L494" s="0" t="n">
        <f aca="false">MIN(1-Inputs!$B$13,MAX(Inputs!$B$13,1/(1+EXP(-(Inputs!$B$11*K494+Inputs!$B$12)))))</f>
        <v>0.0359784966492391</v>
      </c>
      <c r="M494" s="0" t="n">
        <f aca="false">Loan_Sample!AH474*Inputs!$B$4*B494</f>
        <v>1917.07620066224</v>
      </c>
      <c r="N494" s="0" t="n">
        <f aca="false">L494*Inputs!$B$4*B494</f>
        <v>1917.07620066224</v>
      </c>
      <c r="O494" s="0" t="n">
        <f aca="false">Inputs!$B$37+Inputs!$B$38*MAX(Loan_Sample!H474-Inputs!$C$38,0)+Inputs!$B$39*MAX(Loan_Sample!H474-Inputs!$C$39,0)+Inputs!$B$40*MAX(Loan_Sample!H474-Inputs!$C$40,0)+Inputs!$B$41*MAX(Loan_Sample!H474-Inputs!$C$41,0)+Inputs!$B$42*Inputs!$B$14+Inputs!$B$43*MIN(Loan_Sample!I474/Inputs!$B$17,1)+Inputs!$B$44*MIN(Loan_Sample!E474,Inputs!$B$18)+Inputs!$B$45*Loan_Sample!C474</f>
        <v>-5.73607177861857</v>
      </c>
      <c r="P494" s="0" t="n">
        <f aca="false">MIN(1-Inputs!$B$13,MAX(Inputs!$B$13,1/(1+EXP(-(Inputs!$B$15*O494+Inputs!$B$16)))))</f>
        <v>0.00224084666318653</v>
      </c>
      <c r="Q494" s="0" t="n">
        <f aca="false">Inputs!$B$37+Inputs!$B$38*MAX(F494-Inputs!$C$38,0)+Inputs!$B$39*MAX(F494-Inputs!$C$39,0)+Inputs!$B$40*MAX(F494-Inputs!$C$40,0)+Inputs!$B$41*MAX(F494-Inputs!$C$41,0)+Inputs!$B$42*Inputs!$B$14+Inputs!$B$43*MIN(Loan_Sample!I474/Inputs!$B$17,1)+Inputs!$B$44*MIN(E494,Inputs!$B$18)+Inputs!$B$45*Loan_Sample!C474</f>
        <v>-5.73607177861857</v>
      </c>
      <c r="R494" s="0" t="n">
        <f aca="false">MIN(1-Inputs!$B$13,MAX(Inputs!$B$13,1/(1+EXP(-(Inputs!$B$15*Q494+Inputs!$B$16)))))</f>
        <v>0.00224084666318653</v>
      </c>
    </row>
    <row r="495" customFormat="false" ht="15" hidden="false" customHeight="false" outlineLevel="0" collapsed="false">
      <c r="A495" s="0" t="n">
        <f aca="false">Loan_Sample!A475</f>
        <v>13683</v>
      </c>
      <c r="B495" s="0" t="n">
        <f aca="false">Loan_Sample!U475</f>
        <v>187161</v>
      </c>
      <c r="C495" s="0" t="n">
        <f aca="false">Loan_Sample!K475+Inputs!$B$26</f>
        <v>5.63333320617676</v>
      </c>
      <c r="D495" s="0" t="n">
        <f aca="false">Loan_Sample!L475+Inputs!$B$26</f>
        <v>-3.5</v>
      </c>
      <c r="E495" s="0" t="n">
        <f aca="false">Loan_Sample!E475/(1+Inputs!$B$25/100)</f>
        <v>67.7914810180664</v>
      </c>
      <c r="F495" s="0" t="n">
        <f aca="false">Loan_Sample!H475-Inputs!$B$24/100</f>
        <v>1.04333329200745</v>
      </c>
      <c r="G495" s="0" t="n">
        <f aca="false">IF(ISNUMBER(C495),INDEX(Scorecard!$D$54:$D$61,SUMPRODUCT(--(Scorecard!$G$54:$G$60&lt;C495))+1),Scorecard!$D$62)</f>
        <v>0.0151758992857273</v>
      </c>
      <c r="H495" s="0" t="n">
        <f aca="false">IF(ISNUMBER(D495),INDEX(Scorecard!$D$63:$D$68,SUMPRODUCT(--(Scorecard!$G$63:$G$67&lt;D495))+1),Scorecard!$D$69)</f>
        <v>-0.340582194386522</v>
      </c>
      <c r="I495" s="0" t="n">
        <f aca="false">IF(ISNUMBER(E495),INDEX(Scorecard!$D$19:$D$26,SUMPRODUCT(--(Scorecard!$G$19:$G$25&lt;E495))+1),Scorecard!$D$27)</f>
        <v>0.0530843085177338</v>
      </c>
      <c r="J495" s="0" t="n">
        <f aca="false">IF(ISNUMBER(F495),INDEX(Scorecard!$D$37:$D$44,SUMPRODUCT(--(Scorecard!$G$37:$G$43&lt;F495))+1),Scorecard!$D$45)</f>
        <v>-0.975503570149195</v>
      </c>
      <c r="K495" s="0" t="n">
        <f aca="false">Inputs!$B$10+Scorecard!$J$5*Loan_Sample!Y475+Scorecard!$J$6*Loan_Sample!Z475+Scorecard!$J$7*I495+Scorecard!$J$8*Loan_Sample!AB475+Scorecard!$J$9*J495+Scorecard!$J$10*Loan_Sample!AD475+Scorecard!$J$11*G495+Scorecard!$J$12*H495</f>
        <v>-5.31288079930513</v>
      </c>
      <c r="L495" s="0" t="n">
        <f aca="false">MIN(1-Inputs!$B$13,MAX(Inputs!$B$13,1/(1+EXP(-(Inputs!$B$11*K495+Inputs!$B$12)))))</f>
        <v>0.00423314596383495</v>
      </c>
      <c r="M495" s="0" t="n">
        <f aca="false">Loan_Sample!AH475*Inputs!$B$4*B495</f>
        <v>277.297941108059</v>
      </c>
      <c r="N495" s="0" t="n">
        <f aca="false">L495*Inputs!$B$4*B495</f>
        <v>277.297941108059</v>
      </c>
      <c r="O495" s="0" t="n">
        <f aca="false">Inputs!$B$37+Inputs!$B$38*MAX(Loan_Sample!H475-Inputs!$C$38,0)+Inputs!$B$39*MAX(Loan_Sample!H475-Inputs!$C$39,0)+Inputs!$B$40*MAX(Loan_Sample!H475-Inputs!$C$40,0)+Inputs!$B$41*MAX(Loan_Sample!H475-Inputs!$C$41,0)+Inputs!$B$42*Inputs!$B$14+Inputs!$B$43*MIN(Loan_Sample!I475/Inputs!$B$17,1)+Inputs!$B$44*MIN(Loan_Sample!E475,Inputs!$B$18)+Inputs!$B$45*Loan_Sample!C475</f>
        <v>-3.15459403535517</v>
      </c>
      <c r="P495" s="0" t="n">
        <f aca="false">MIN(1-Inputs!$B$13,MAX(Inputs!$B$13,1/(1+EXP(-(Inputs!$B$15*O495+Inputs!$B$16)))))</f>
        <v>0.0405416907972197</v>
      </c>
      <c r="Q495" s="0" t="n">
        <f aca="false">Inputs!$B$37+Inputs!$B$38*MAX(F495-Inputs!$C$38,0)+Inputs!$B$39*MAX(F495-Inputs!$C$39,0)+Inputs!$B$40*MAX(F495-Inputs!$C$40,0)+Inputs!$B$41*MAX(F495-Inputs!$C$41,0)+Inputs!$B$42*Inputs!$B$14+Inputs!$B$43*MIN(Loan_Sample!I475/Inputs!$B$17,1)+Inputs!$B$44*MIN(E495,Inputs!$B$18)+Inputs!$B$45*Loan_Sample!C475</f>
        <v>-3.15459403535517</v>
      </c>
      <c r="R495" s="0" t="n">
        <f aca="false">MIN(1-Inputs!$B$13,MAX(Inputs!$B$13,1/(1+EXP(-(Inputs!$B$15*Q495+Inputs!$B$16)))))</f>
        <v>0.0405416907972197</v>
      </c>
    </row>
    <row r="496" customFormat="false" ht="15" hidden="false" customHeight="false" outlineLevel="0" collapsed="false">
      <c r="A496" s="0" t="n">
        <f aca="false">Loan_Sample!A476</f>
        <v>13698</v>
      </c>
      <c r="B496" s="0" t="n">
        <f aca="false">Loan_Sample!U476</f>
        <v>263379.9</v>
      </c>
      <c r="C496" s="0" t="n">
        <f aca="false">Loan_Sample!K476+Inputs!$B$26</f>
        <v>5.00833320617676</v>
      </c>
      <c r="D496" s="0" t="n">
        <f aca="false">Loan_Sample!L476+Inputs!$B$26</f>
        <v>-1.125</v>
      </c>
      <c r="E496" s="0" t="n">
        <f aca="false">Loan_Sample!E476/(1+Inputs!$B$25/100)</f>
        <v>75.2887954711914</v>
      </c>
      <c r="F496" s="0" t="n">
        <f aca="false">Loan_Sample!H476-Inputs!$B$24/100</f>
        <v>-2.69933319091797</v>
      </c>
      <c r="G496" s="0" t="n">
        <f aca="false">IF(ISNUMBER(C496),INDEX(Scorecard!$D$54:$D$61,SUMPRODUCT(--(Scorecard!$G$54:$G$60&lt;C496))+1),Scorecard!$D$62)</f>
        <v>0.214429354789033</v>
      </c>
      <c r="H496" s="0" t="n">
        <f aca="false">IF(ISNUMBER(D496),INDEX(Scorecard!$D$63:$D$68,SUMPRODUCT(--(Scorecard!$G$63:$G$67&lt;D496))+1),Scorecard!$D$69)</f>
        <v>-0.340582194386522</v>
      </c>
      <c r="I496" s="0" t="n">
        <f aca="false">IF(ISNUMBER(E496),INDEX(Scorecard!$D$19:$D$26,SUMPRODUCT(--(Scorecard!$G$19:$G$25&lt;E496))+1),Scorecard!$D$27)</f>
        <v>-0.0341578513653732</v>
      </c>
      <c r="J496" s="0" t="n">
        <f aca="false">IF(ISNUMBER(F496),INDEX(Scorecard!$D$37:$D$44,SUMPRODUCT(--(Scorecard!$G$37:$G$43&lt;F496))+1),Scorecard!$D$45)</f>
        <v>1.35057635045042</v>
      </c>
      <c r="K496" s="0" t="n">
        <f aca="false">Inputs!$B$10+Scorecard!$J$5*Loan_Sample!Y476+Scorecard!$J$6*Loan_Sample!Z476+Scorecard!$J$7*I496+Scorecard!$J$8*Loan_Sample!AB476+Scorecard!$J$9*J496+Scorecard!$J$10*Loan_Sample!AD476+Scorecard!$J$11*G496+Scorecard!$J$12*H496</f>
        <v>-4.79580853373542</v>
      </c>
      <c r="L496" s="0" t="n">
        <f aca="false">MIN(1-Inputs!$B$13,MAX(Inputs!$B$13,1/(1+EXP(-(Inputs!$B$11*K496+Inputs!$B$12)))))</f>
        <v>0.00732360278708611</v>
      </c>
      <c r="M496" s="0" t="n">
        <f aca="false">Loan_Sample!AH476*Inputs!$B$4*B496</f>
        <v>675.111419395861</v>
      </c>
      <c r="N496" s="0" t="n">
        <f aca="false">L496*Inputs!$B$4*B496</f>
        <v>675.111419395861</v>
      </c>
      <c r="O496" s="0" t="n">
        <f aca="false">Inputs!$B$37+Inputs!$B$38*MAX(Loan_Sample!H476-Inputs!$C$38,0)+Inputs!$B$39*MAX(Loan_Sample!H476-Inputs!$C$39,0)+Inputs!$B$40*MAX(Loan_Sample!H476-Inputs!$C$40,0)+Inputs!$B$41*MAX(Loan_Sample!H476-Inputs!$C$41,0)+Inputs!$B$42*Inputs!$B$14+Inputs!$B$43*MIN(Loan_Sample!I476/Inputs!$B$17,1)+Inputs!$B$44*MIN(Loan_Sample!E476,Inputs!$B$18)+Inputs!$B$45*Loan_Sample!C476</f>
        <v>-5.84985899820011</v>
      </c>
      <c r="P496" s="0" t="n">
        <f aca="false">MIN(1-Inputs!$B$13,MAX(Inputs!$B$13,1/(1+EXP(-(Inputs!$B$15*O496+Inputs!$B$16)))))</f>
        <v>0.00196948592536024</v>
      </c>
      <c r="Q496" s="0" t="n">
        <f aca="false">Inputs!$B$37+Inputs!$B$38*MAX(F496-Inputs!$C$38,0)+Inputs!$B$39*MAX(F496-Inputs!$C$39,0)+Inputs!$B$40*MAX(F496-Inputs!$C$40,0)+Inputs!$B$41*MAX(F496-Inputs!$C$41,0)+Inputs!$B$42*Inputs!$B$14+Inputs!$B$43*MIN(Loan_Sample!I476/Inputs!$B$17,1)+Inputs!$B$44*MIN(E496,Inputs!$B$18)+Inputs!$B$45*Loan_Sample!C476</f>
        <v>-5.84985899820011</v>
      </c>
      <c r="R496" s="0" t="n">
        <f aca="false">MIN(1-Inputs!$B$13,MAX(Inputs!$B$13,1/(1+EXP(-(Inputs!$B$15*Q496+Inputs!$B$16)))))</f>
        <v>0.00196948592536024</v>
      </c>
    </row>
    <row r="497" customFormat="false" ht="15" hidden="false" customHeight="false" outlineLevel="0" collapsed="false">
      <c r="A497" s="0" t="n">
        <f aca="false">Loan_Sample!A477</f>
        <v>13718</v>
      </c>
      <c r="B497" s="0" t="n">
        <f aca="false">Loan_Sample!U477</f>
        <v>92237.555</v>
      </c>
      <c r="C497" s="0" t="n">
        <f aca="false">Loan_Sample!K477+Inputs!$B$26</f>
        <v>9.63333320617676</v>
      </c>
      <c r="D497" s="0" t="n">
        <f aca="false">Loan_Sample!L477+Inputs!$B$26</f>
        <v>5.0717945098877</v>
      </c>
      <c r="E497" s="0" t="n">
        <f aca="false">Loan_Sample!E477/(1+Inputs!$B$25/100)</f>
        <v>79.7488784790039</v>
      </c>
      <c r="F497" s="0" t="n">
        <f aca="false">Loan_Sample!H477-Inputs!$B$24/100</f>
        <v>0.290666580200195</v>
      </c>
      <c r="G497" s="0" t="n">
        <f aca="false">IF(ISNUMBER(C497),INDEX(Scorecard!$D$54:$D$61,SUMPRODUCT(--(Scorecard!$G$54:$G$60&lt;C497))+1),Scorecard!$D$62)</f>
        <v>-0.541917179454542</v>
      </c>
      <c r="H497" s="0" t="n">
        <f aca="false">IF(ISNUMBER(D497),INDEX(Scorecard!$D$63:$D$68,SUMPRODUCT(--(Scorecard!$G$63:$G$67&lt;D497))+1),Scorecard!$D$69)</f>
        <v>0.322484508656054</v>
      </c>
      <c r="I497" s="0" t="n">
        <f aca="false">IF(ISNUMBER(E497),INDEX(Scorecard!$D$19:$D$26,SUMPRODUCT(--(Scorecard!$G$19:$G$25&lt;E497))+1),Scorecard!$D$27)</f>
        <v>-0.0341578513653732</v>
      </c>
      <c r="J497" s="0" t="n">
        <f aca="false">IF(ISNUMBER(F497),INDEX(Scorecard!$D$37:$D$44,SUMPRODUCT(--(Scorecard!$G$37:$G$43&lt;F497))+1),Scorecard!$D$45)</f>
        <v>-0.0679520129233634</v>
      </c>
      <c r="K497" s="0" t="n">
        <f aca="false">Inputs!$B$10+Scorecard!$J$5*Loan_Sample!Y477+Scorecard!$J$6*Loan_Sample!Z477+Scorecard!$J$7*I497+Scorecard!$J$8*Loan_Sample!AB477+Scorecard!$J$9*J497+Scorecard!$J$10*Loan_Sample!AD477+Scorecard!$J$11*G497+Scorecard!$J$12*H497</f>
        <v>-5.18702934355218</v>
      </c>
      <c r="L497" s="0" t="n">
        <f aca="false">MIN(1-Inputs!$B$13,MAX(Inputs!$B$13,1/(1+EXP(-(Inputs!$B$11*K497+Inputs!$B$12)))))</f>
        <v>0.00483804919621486</v>
      </c>
      <c r="M497" s="0" t="n">
        <f aca="false">Loan_Sample!AH477*Inputs!$B$4*B497</f>
        <v>156.187440090001</v>
      </c>
      <c r="N497" s="0" t="n">
        <f aca="false">L497*Inputs!$B$4*B497</f>
        <v>156.187440090001</v>
      </c>
      <c r="O497" s="0" t="n">
        <f aca="false">Inputs!$B$37+Inputs!$B$38*MAX(Loan_Sample!H477-Inputs!$C$38,0)+Inputs!$B$39*MAX(Loan_Sample!H477-Inputs!$C$39,0)+Inputs!$B$40*MAX(Loan_Sample!H477-Inputs!$C$40,0)+Inputs!$B$41*MAX(Loan_Sample!H477-Inputs!$C$41,0)+Inputs!$B$42*Inputs!$B$14+Inputs!$B$43*MIN(Loan_Sample!I477/Inputs!$B$17,1)+Inputs!$B$44*MIN(Loan_Sample!E477,Inputs!$B$18)+Inputs!$B$45*Loan_Sample!C477</f>
        <v>-5.26070632959386</v>
      </c>
      <c r="P497" s="0" t="n">
        <f aca="false">MIN(1-Inputs!$B$13,MAX(Inputs!$B$13,1/(1+EXP(-(Inputs!$B$15*O497+Inputs!$B$16)))))</f>
        <v>0.00384065846175049</v>
      </c>
      <c r="Q497" s="0" t="n">
        <f aca="false">Inputs!$B$37+Inputs!$B$38*MAX(F497-Inputs!$C$38,0)+Inputs!$B$39*MAX(F497-Inputs!$C$39,0)+Inputs!$B$40*MAX(F497-Inputs!$C$40,0)+Inputs!$B$41*MAX(F497-Inputs!$C$41,0)+Inputs!$B$42*Inputs!$B$14+Inputs!$B$43*MIN(Loan_Sample!I477/Inputs!$B$17,1)+Inputs!$B$44*MIN(E497,Inputs!$B$18)+Inputs!$B$45*Loan_Sample!C477</f>
        <v>-5.26070632959386</v>
      </c>
      <c r="R497" s="0" t="n">
        <f aca="false">MIN(1-Inputs!$B$13,MAX(Inputs!$B$13,1/(1+EXP(-(Inputs!$B$15*Q497+Inputs!$B$16)))))</f>
        <v>0.00384065846175049</v>
      </c>
    </row>
    <row r="498" customFormat="false" ht="15" hidden="false" customHeight="false" outlineLevel="0" collapsed="false">
      <c r="A498" s="0" t="n">
        <f aca="false">Loan_Sample!A478</f>
        <v>13718</v>
      </c>
      <c r="B498" s="0" t="n">
        <f aca="false">Loan_Sample!U478</f>
        <v>90458.664</v>
      </c>
      <c r="C498" s="0" t="n">
        <f aca="false">Loan_Sample!K478+Inputs!$B$26</f>
        <v>6.13333320617676</v>
      </c>
      <c r="D498" s="0" t="n">
        <f aca="false">Loan_Sample!L478+Inputs!$B$26</f>
        <v>-3.5</v>
      </c>
      <c r="E498" s="0" t="n">
        <f aca="false">Loan_Sample!E478/(1+Inputs!$B$25/100)</f>
        <v>75.4773101806641</v>
      </c>
      <c r="F498" s="0" t="n">
        <f aca="false">Loan_Sample!H478-Inputs!$B$24/100</f>
        <v>0.507333278656006</v>
      </c>
      <c r="G498" s="0" t="n">
        <f aca="false">IF(ISNUMBER(C498),INDEX(Scorecard!$D$54:$D$61,SUMPRODUCT(--(Scorecard!$G$54:$G$60&lt;C498))+1),Scorecard!$D$62)</f>
        <v>0.0151758992857273</v>
      </c>
      <c r="H498" s="0" t="n">
        <f aca="false">IF(ISNUMBER(D498),INDEX(Scorecard!$D$63:$D$68,SUMPRODUCT(--(Scorecard!$G$63:$G$67&lt;D498))+1),Scorecard!$D$69)</f>
        <v>-0.340582194386522</v>
      </c>
      <c r="I498" s="0" t="n">
        <f aca="false">IF(ISNUMBER(E498),INDEX(Scorecard!$D$19:$D$26,SUMPRODUCT(--(Scorecard!$G$19:$G$25&lt;E498))+1),Scorecard!$D$27)</f>
        <v>-0.0341578513653732</v>
      </c>
      <c r="J498" s="0" t="n">
        <f aca="false">IF(ISNUMBER(F498),INDEX(Scorecard!$D$37:$D$44,SUMPRODUCT(--(Scorecard!$G$37:$G$43&lt;F498))+1),Scorecard!$D$45)</f>
        <v>-0.271229676926091</v>
      </c>
      <c r="K498" s="0" t="n">
        <f aca="false">Inputs!$B$10+Scorecard!$J$5*Loan_Sample!Y478+Scorecard!$J$6*Loan_Sample!Z478+Scorecard!$J$7*I498+Scorecard!$J$8*Loan_Sample!AB478+Scorecard!$J$9*J498+Scorecard!$J$10*Loan_Sample!AD478+Scorecard!$J$11*G498+Scorecard!$J$12*H498</f>
        <v>-5.5919154469588</v>
      </c>
      <c r="L498" s="0" t="n">
        <f aca="false">MIN(1-Inputs!$B$13,MAX(Inputs!$B$13,1/(1+EXP(-(Inputs!$B$11*K498+Inputs!$B$12)))))</f>
        <v>0.00314731141386706</v>
      </c>
      <c r="M498" s="0" t="n">
        <f aca="false">Loan_Sample!AH478*Inputs!$B$4*B498</f>
        <v>99.645554991628</v>
      </c>
      <c r="N498" s="0" t="n">
        <f aca="false">L498*Inputs!$B$4*B498</f>
        <v>99.645554991628</v>
      </c>
      <c r="O498" s="0" t="n">
        <f aca="false">Inputs!$B$37+Inputs!$B$38*MAX(Loan_Sample!H478-Inputs!$C$38,0)+Inputs!$B$39*MAX(Loan_Sample!H478-Inputs!$C$39,0)+Inputs!$B$40*MAX(Loan_Sample!H478-Inputs!$C$40,0)+Inputs!$B$41*MAX(Loan_Sample!H478-Inputs!$C$41,0)+Inputs!$B$42*Inputs!$B$14+Inputs!$B$43*MIN(Loan_Sample!I478/Inputs!$B$17,1)+Inputs!$B$44*MIN(Loan_Sample!E478,Inputs!$B$18)+Inputs!$B$45*Loan_Sample!C478</f>
        <v>-4.31060443721156</v>
      </c>
      <c r="P498" s="0" t="n">
        <f aca="false">MIN(1-Inputs!$B$13,MAX(Inputs!$B$13,1/(1+EXP(-(Inputs!$B$15*O498+Inputs!$B$16)))))</f>
        <v>0.0112264919655001</v>
      </c>
      <c r="Q498" s="0" t="n">
        <f aca="false">Inputs!$B$37+Inputs!$B$38*MAX(F498-Inputs!$C$38,0)+Inputs!$B$39*MAX(F498-Inputs!$C$39,0)+Inputs!$B$40*MAX(F498-Inputs!$C$40,0)+Inputs!$B$41*MAX(F498-Inputs!$C$41,0)+Inputs!$B$42*Inputs!$B$14+Inputs!$B$43*MIN(Loan_Sample!I478/Inputs!$B$17,1)+Inputs!$B$44*MIN(E498,Inputs!$B$18)+Inputs!$B$45*Loan_Sample!C478</f>
        <v>-4.31060443721156</v>
      </c>
      <c r="R498" s="0" t="n">
        <f aca="false">MIN(1-Inputs!$B$13,MAX(Inputs!$B$13,1/(1+EXP(-(Inputs!$B$15*Q498+Inputs!$B$16)))))</f>
        <v>0.0112264919655001</v>
      </c>
    </row>
    <row r="499" customFormat="false" ht="15" hidden="false" customHeight="false" outlineLevel="0" collapsed="false">
      <c r="A499" s="0" t="n">
        <f aca="false">Loan_Sample!A479</f>
        <v>13725</v>
      </c>
      <c r="B499" s="0" t="n">
        <f aca="false">Loan_Sample!U479</f>
        <v>170528.23</v>
      </c>
      <c r="C499" s="0" t="n">
        <f aca="false">Loan_Sample!K479+Inputs!$B$26</f>
        <v>3.72307682037354</v>
      </c>
      <c r="D499" s="0" t="n">
        <f aca="false">Loan_Sample!L479+Inputs!$B$26</f>
        <v>-0.276923179626465</v>
      </c>
      <c r="E499" s="0" t="n">
        <f aca="false">Loan_Sample!E479/(1+Inputs!$B$25/100)</f>
        <v>63.9551773071289</v>
      </c>
      <c r="F499" s="0" t="n">
        <f aca="false">Loan_Sample!H479-Inputs!$B$24/100</f>
        <v>0.257666349411011</v>
      </c>
      <c r="G499" s="0" t="n">
        <f aca="false">IF(ISNUMBER(C499),INDEX(Scorecard!$D$54:$D$61,SUMPRODUCT(--(Scorecard!$G$54:$G$60&lt;C499))+1),Scorecard!$D$62)</f>
        <v>0.489050497890326</v>
      </c>
      <c r="H499" s="0" t="n">
        <f aca="false">IF(ISNUMBER(D499),INDEX(Scorecard!$D$63:$D$68,SUMPRODUCT(--(Scorecard!$G$63:$G$67&lt;D499))+1),Scorecard!$D$69)</f>
        <v>0.322484508656054</v>
      </c>
      <c r="I499" s="0" t="n">
        <f aca="false">IF(ISNUMBER(E499),INDEX(Scorecard!$D$19:$D$26,SUMPRODUCT(--(Scorecard!$G$19:$G$25&lt;E499))+1),Scorecard!$D$27)</f>
        <v>0.233621608745691</v>
      </c>
      <c r="J499" s="0" t="n">
        <f aca="false">IF(ISNUMBER(F499),INDEX(Scorecard!$D$37:$D$44,SUMPRODUCT(--(Scorecard!$G$37:$G$43&lt;F499))+1),Scorecard!$D$45)</f>
        <v>-0.0679520129233634</v>
      </c>
      <c r="K499" s="0" t="n">
        <f aca="false">Inputs!$B$10+Scorecard!$J$5*Loan_Sample!Y479+Scorecard!$J$6*Loan_Sample!Z479+Scorecard!$J$7*I499+Scorecard!$J$8*Loan_Sample!AB479+Scorecard!$J$9*J499+Scorecard!$J$10*Loan_Sample!AD479+Scorecard!$J$11*G499+Scorecard!$J$12*H499</f>
        <v>-5.29417489524382</v>
      </c>
      <c r="L499" s="0" t="n">
        <f aca="false">MIN(1-Inputs!$B$13,MAX(Inputs!$B$13,1/(1+EXP(-(Inputs!$B$11*K499+Inputs!$B$12)))))</f>
        <v>0.00431804637423125</v>
      </c>
      <c r="M499" s="0" t="n">
        <f aca="false">Loan_Sample!AH479*Inputs!$B$4*B499</f>
        <v>257.72208183945</v>
      </c>
      <c r="N499" s="0" t="n">
        <f aca="false">L499*Inputs!$B$4*B499</f>
        <v>257.72208183945</v>
      </c>
      <c r="O499" s="0" t="n">
        <f aca="false">Inputs!$B$37+Inputs!$B$38*MAX(Loan_Sample!H479-Inputs!$C$38,0)+Inputs!$B$39*MAX(Loan_Sample!H479-Inputs!$C$39,0)+Inputs!$B$40*MAX(Loan_Sample!H479-Inputs!$C$40,0)+Inputs!$B$41*MAX(Loan_Sample!H479-Inputs!$C$41,0)+Inputs!$B$42*Inputs!$B$14+Inputs!$B$43*MIN(Loan_Sample!I479/Inputs!$B$17,1)+Inputs!$B$44*MIN(Loan_Sample!E479,Inputs!$B$18)+Inputs!$B$45*Loan_Sample!C479</f>
        <v>-4.78315857929597</v>
      </c>
      <c r="P499" s="0" t="n">
        <f aca="false">MIN(1-Inputs!$B$13,MAX(Inputs!$B$13,1/(1+EXP(-(Inputs!$B$15*O499+Inputs!$B$16)))))</f>
        <v>0.00659132454525731</v>
      </c>
      <c r="Q499" s="0" t="n">
        <f aca="false">Inputs!$B$37+Inputs!$B$38*MAX(F499-Inputs!$C$38,0)+Inputs!$B$39*MAX(F499-Inputs!$C$39,0)+Inputs!$B$40*MAX(F499-Inputs!$C$40,0)+Inputs!$B$41*MAX(F499-Inputs!$C$41,0)+Inputs!$B$42*Inputs!$B$14+Inputs!$B$43*MIN(Loan_Sample!I479/Inputs!$B$17,1)+Inputs!$B$44*MIN(E499,Inputs!$B$18)+Inputs!$B$45*Loan_Sample!C479</f>
        <v>-4.78315857929597</v>
      </c>
      <c r="R499" s="0" t="n">
        <f aca="false">MIN(1-Inputs!$B$13,MAX(Inputs!$B$13,1/(1+EXP(-(Inputs!$B$15*Q499+Inputs!$B$16)))))</f>
        <v>0.00659132454525731</v>
      </c>
    </row>
    <row r="500" customFormat="false" ht="15" hidden="false" customHeight="false" outlineLevel="0" collapsed="false">
      <c r="A500" s="0" t="n">
        <f aca="false">Loan_Sample!A480</f>
        <v>13750</v>
      </c>
      <c r="B500" s="0" t="n">
        <f aca="false">Loan_Sample!U480</f>
        <v>174135.28</v>
      </c>
      <c r="C500" s="0" t="n">
        <f aca="false">Loan_Sample!K480+Inputs!$B$26</f>
        <v>4.80000019073486</v>
      </c>
      <c r="D500" s="0" t="n">
        <f aca="false">Loan_Sample!L480+Inputs!$B$26</f>
        <v>-0.458333015441895</v>
      </c>
      <c r="E500" s="0" t="n">
        <f aca="false">Loan_Sample!E480/(1+Inputs!$B$25/100)</f>
        <v>67.1180191040039</v>
      </c>
      <c r="F500" s="0" t="n">
        <f aca="false">Loan_Sample!H480-Inputs!$B$24/100</f>
        <v>-3.36633348464966</v>
      </c>
      <c r="G500" s="0" t="n">
        <f aca="false">IF(ISNUMBER(C500),INDEX(Scorecard!$D$54:$D$61,SUMPRODUCT(--(Scorecard!$G$54:$G$60&lt;C500))+1),Scorecard!$D$62)</f>
        <v>0.409483001259379</v>
      </c>
      <c r="H500" s="0" t="n">
        <f aca="false">IF(ISNUMBER(D500),INDEX(Scorecard!$D$63:$D$68,SUMPRODUCT(--(Scorecard!$G$63:$G$67&lt;D500))+1),Scorecard!$D$69)</f>
        <v>0.322484508656054</v>
      </c>
      <c r="I500" s="0" t="n">
        <f aca="false">IF(ISNUMBER(E500),INDEX(Scorecard!$D$19:$D$26,SUMPRODUCT(--(Scorecard!$G$19:$G$25&lt;E500))+1),Scorecard!$D$27)</f>
        <v>0.0530843085177338</v>
      </c>
      <c r="J500" s="0" t="n">
        <f aca="false">IF(ISNUMBER(F500),INDEX(Scorecard!$D$37:$D$44,SUMPRODUCT(--(Scorecard!$G$37:$G$43&lt;F500))+1),Scorecard!$D$45)</f>
        <v>1.35057635045042</v>
      </c>
      <c r="K500" s="0" t="n">
        <f aca="false">Inputs!$B$10+Scorecard!$J$5*Loan_Sample!Y480+Scorecard!$J$6*Loan_Sample!Z480+Scorecard!$J$7*I500+Scorecard!$J$8*Loan_Sample!AB480+Scorecard!$J$9*J500+Scorecard!$J$10*Loan_Sample!AD480+Scorecard!$J$11*G500+Scorecard!$J$12*H500</f>
        <v>-6.20347897087003</v>
      </c>
      <c r="L500" s="0" t="n">
        <f aca="false">MIN(1-Inputs!$B$13,MAX(Inputs!$B$13,1/(1+EXP(-(Inputs!$B$11*K500+Inputs!$B$12)))))</f>
        <v>0.00164222511001808</v>
      </c>
      <c r="M500" s="0" t="n">
        <f aca="false">Loan_Sample!AH480*Inputs!$B$4*B500</f>
        <v>100.08926527461</v>
      </c>
      <c r="N500" s="0" t="n">
        <f aca="false">L500*Inputs!$B$4*B500</f>
        <v>100.08926527461</v>
      </c>
      <c r="O500" s="0" t="n">
        <f aca="false">Inputs!$B$37+Inputs!$B$38*MAX(Loan_Sample!H480-Inputs!$C$38,0)+Inputs!$B$39*MAX(Loan_Sample!H480-Inputs!$C$39,0)+Inputs!$B$40*MAX(Loan_Sample!H480-Inputs!$C$40,0)+Inputs!$B$41*MAX(Loan_Sample!H480-Inputs!$C$41,0)+Inputs!$B$42*Inputs!$B$14+Inputs!$B$43*MIN(Loan_Sample!I480/Inputs!$B$17,1)+Inputs!$B$44*MIN(Loan_Sample!E480,Inputs!$B$18)+Inputs!$B$45*Loan_Sample!C480</f>
        <v>-5.49636233786276</v>
      </c>
      <c r="P500" s="0" t="n">
        <f aca="false">MIN(1-Inputs!$B$13,MAX(Inputs!$B$13,1/(1+EXP(-(Inputs!$B$15*O500+Inputs!$B$16)))))</f>
        <v>0.00294071698276176</v>
      </c>
      <c r="Q500" s="0" t="n">
        <f aca="false">Inputs!$B$37+Inputs!$B$38*MAX(F500-Inputs!$C$38,0)+Inputs!$B$39*MAX(F500-Inputs!$C$39,0)+Inputs!$B$40*MAX(F500-Inputs!$C$40,0)+Inputs!$B$41*MAX(F500-Inputs!$C$41,0)+Inputs!$B$42*Inputs!$B$14+Inputs!$B$43*MIN(Loan_Sample!I480/Inputs!$B$17,1)+Inputs!$B$44*MIN(E500,Inputs!$B$18)+Inputs!$B$45*Loan_Sample!C480</f>
        <v>-5.49636233786276</v>
      </c>
      <c r="R500" s="0" t="n">
        <f aca="false">MIN(1-Inputs!$B$13,MAX(Inputs!$B$13,1/(1+EXP(-(Inputs!$B$15*Q500+Inputs!$B$16)))))</f>
        <v>0.00294071698276176</v>
      </c>
    </row>
    <row r="501" customFormat="false" ht="15" hidden="false" customHeight="false" outlineLevel="0" collapsed="false">
      <c r="A501" s="0" t="n">
        <f aca="false">Loan_Sample!A481</f>
        <v>13774</v>
      </c>
      <c r="B501" s="0" t="n">
        <f aca="false">Loan_Sample!U481</f>
        <v>149090.81</v>
      </c>
      <c r="C501" s="0" t="n">
        <f aca="false">Loan_Sample!K481+Inputs!$B$26</f>
        <v>5.53333330154419</v>
      </c>
      <c r="D501" s="0" t="n">
        <f aca="false">Loan_Sample!L481+Inputs!$B$26</f>
        <v>-3.50000047683716</v>
      </c>
      <c r="E501" s="0" t="n">
        <f aca="false">Loan_Sample!E481/(1+Inputs!$B$25/100)</f>
        <v>71.6221008300781</v>
      </c>
      <c r="F501" s="0" t="n">
        <f aca="false">Loan_Sample!H481-Inputs!$B$24/100</f>
        <v>-0.0386667251586914</v>
      </c>
      <c r="G501" s="0" t="n">
        <f aca="false">IF(ISNUMBER(C501),INDEX(Scorecard!$D$54:$D$61,SUMPRODUCT(--(Scorecard!$G$54:$G$60&lt;C501))+1),Scorecard!$D$62)</f>
        <v>0.0151758992857273</v>
      </c>
      <c r="H501" s="0" t="n">
        <f aca="false">IF(ISNUMBER(D501),INDEX(Scorecard!$D$63:$D$68,SUMPRODUCT(--(Scorecard!$G$63:$G$67&lt;D501))+1),Scorecard!$D$69)</f>
        <v>-0.340582194386522</v>
      </c>
      <c r="I501" s="0" t="n">
        <f aca="false">IF(ISNUMBER(E501),INDEX(Scorecard!$D$19:$D$26,SUMPRODUCT(--(Scorecard!$G$19:$G$25&lt;E501))+1),Scorecard!$D$27)</f>
        <v>0.0530843085177338</v>
      </c>
      <c r="J501" s="0" t="n">
        <f aca="false">IF(ISNUMBER(F501),INDEX(Scorecard!$D$37:$D$44,SUMPRODUCT(--(Scorecard!$G$37:$G$43&lt;F501))+1),Scorecard!$D$45)</f>
        <v>0.330501541082344</v>
      </c>
      <c r="K501" s="0" t="n">
        <f aca="false">Inputs!$B$10+Scorecard!$J$5*Loan_Sample!Y481+Scorecard!$J$6*Loan_Sample!Z481+Scorecard!$J$7*I501+Scorecard!$J$8*Loan_Sample!AB481+Scorecard!$J$9*J501+Scorecard!$J$10*Loan_Sample!AD481+Scorecard!$J$11*G501+Scorecard!$J$12*H501</f>
        <v>-6.32506245127811</v>
      </c>
      <c r="L501" s="0" t="n">
        <f aca="false">MIN(1-Inputs!$B$13,MAX(Inputs!$B$13,1/(1+EXP(-(Inputs!$B$11*K501+Inputs!$B$12)))))</f>
        <v>0.00144286133578972</v>
      </c>
      <c r="M501" s="0" t="n">
        <f aca="false">Loan_Sample!AH481*Inputs!$B$4*B501</f>
        <v>75.2910778447002</v>
      </c>
      <c r="N501" s="0" t="n">
        <f aca="false">L501*Inputs!$B$4*B501</f>
        <v>75.2910778447002</v>
      </c>
      <c r="O501" s="0" t="n">
        <f aca="false">Inputs!$B$37+Inputs!$B$38*MAX(Loan_Sample!H481-Inputs!$C$38,0)+Inputs!$B$39*MAX(Loan_Sample!H481-Inputs!$C$39,0)+Inputs!$B$40*MAX(Loan_Sample!H481-Inputs!$C$40,0)+Inputs!$B$41*MAX(Loan_Sample!H481-Inputs!$C$41,0)+Inputs!$B$42*Inputs!$B$14+Inputs!$B$43*MIN(Loan_Sample!I481/Inputs!$B$17,1)+Inputs!$B$44*MIN(Loan_Sample!E481,Inputs!$B$18)+Inputs!$B$45*Loan_Sample!C481</f>
        <v>-5.80508687910727</v>
      </c>
      <c r="P501" s="0" t="n">
        <f aca="false">MIN(1-Inputs!$B$13,MAX(Inputs!$B$13,1/(1+EXP(-(Inputs!$B$15*O501+Inputs!$B$16)))))</f>
        <v>0.00207210833146075</v>
      </c>
      <c r="Q501" s="0" t="n">
        <f aca="false">Inputs!$B$37+Inputs!$B$38*MAX(F501-Inputs!$C$38,0)+Inputs!$B$39*MAX(F501-Inputs!$C$39,0)+Inputs!$B$40*MAX(F501-Inputs!$C$40,0)+Inputs!$B$41*MAX(F501-Inputs!$C$41,0)+Inputs!$B$42*Inputs!$B$14+Inputs!$B$43*MIN(Loan_Sample!I481/Inputs!$B$17,1)+Inputs!$B$44*MIN(E501,Inputs!$B$18)+Inputs!$B$45*Loan_Sample!C481</f>
        <v>-5.80508687910727</v>
      </c>
      <c r="R501" s="0" t="n">
        <f aca="false">MIN(1-Inputs!$B$13,MAX(Inputs!$B$13,1/(1+EXP(-(Inputs!$B$15*Q501+Inputs!$B$16)))))</f>
        <v>0.00207210833146075</v>
      </c>
    </row>
    <row r="502" customFormat="false" ht="15" hidden="false" customHeight="false" outlineLevel="0" collapsed="false">
      <c r="A502" s="0" t="n">
        <f aca="false">Loan_Sample!A482</f>
        <v>13781</v>
      </c>
      <c r="B502" s="0" t="n">
        <f aca="false">Loan_Sample!U482</f>
        <v>170667.58</v>
      </c>
      <c r="C502" s="0" t="n">
        <f aca="false">Loan_Sample!K482+Inputs!$B$26</f>
        <v>4.40000009536743</v>
      </c>
      <c r="D502" s="0" t="n">
        <f aca="false">Loan_Sample!L482+Inputs!$B$26</f>
        <v>-0.208333015441895</v>
      </c>
      <c r="E502" s="0" t="n">
        <f aca="false">Loan_Sample!E482/(1+Inputs!$B$25/100)</f>
        <v>75.6179504394531</v>
      </c>
      <c r="F502" s="0" t="n">
        <f aca="false">Loan_Sample!H482-Inputs!$B$24/100</f>
        <v>-3.13533329963684</v>
      </c>
      <c r="G502" s="0" t="n">
        <f aca="false">IF(ISNUMBER(C502),INDEX(Scorecard!$D$54:$D$61,SUMPRODUCT(--(Scorecard!$G$54:$G$60&lt;C502))+1),Scorecard!$D$62)</f>
        <v>0.489050497890326</v>
      </c>
      <c r="H502" s="0" t="n">
        <f aca="false">IF(ISNUMBER(D502),INDEX(Scorecard!$D$63:$D$68,SUMPRODUCT(--(Scorecard!$G$63:$G$67&lt;D502))+1),Scorecard!$D$69)</f>
        <v>0.322484508656054</v>
      </c>
      <c r="I502" s="0" t="n">
        <f aca="false">IF(ISNUMBER(E502),INDEX(Scorecard!$D$19:$D$26,SUMPRODUCT(--(Scorecard!$G$19:$G$25&lt;E502))+1),Scorecard!$D$27)</f>
        <v>-0.0341578513653732</v>
      </c>
      <c r="J502" s="0" t="n">
        <f aca="false">IF(ISNUMBER(F502),INDEX(Scorecard!$D$37:$D$44,SUMPRODUCT(--(Scorecard!$G$37:$G$43&lt;F502))+1),Scorecard!$D$45)</f>
        <v>1.35057635045042</v>
      </c>
      <c r="K502" s="0" t="n">
        <f aca="false">Inputs!$B$10+Scorecard!$J$5*Loan_Sample!Y482+Scorecard!$J$6*Loan_Sample!Z482+Scorecard!$J$7*I502+Scorecard!$J$8*Loan_Sample!AB482+Scorecard!$J$9*J502+Scorecard!$J$10*Loan_Sample!AD482+Scorecard!$J$11*G502+Scorecard!$J$12*H502</f>
        <v>-3.40857335520706</v>
      </c>
      <c r="L502" s="0" t="n">
        <f aca="false">MIN(1-Inputs!$B$13,MAX(Inputs!$B$13,1/(1+EXP(-(Inputs!$B$11*K502+Inputs!$B$12)))))</f>
        <v>0.0313608553638693</v>
      </c>
      <c r="M502" s="0" t="n">
        <f aca="false">Loan_Sample!AH482*Inputs!$B$4*B502</f>
        <v>1873.29845208856</v>
      </c>
      <c r="N502" s="0" t="n">
        <f aca="false">L502*Inputs!$B$4*B502</f>
        <v>1873.29845208856</v>
      </c>
      <c r="O502" s="0" t="n">
        <f aca="false">Inputs!$B$37+Inputs!$B$38*MAX(Loan_Sample!H482-Inputs!$C$38,0)+Inputs!$B$39*MAX(Loan_Sample!H482-Inputs!$C$39,0)+Inputs!$B$40*MAX(Loan_Sample!H482-Inputs!$C$40,0)+Inputs!$B$41*MAX(Loan_Sample!H482-Inputs!$C$41,0)+Inputs!$B$42*Inputs!$B$14+Inputs!$B$43*MIN(Loan_Sample!I482/Inputs!$B$17,1)+Inputs!$B$44*MIN(Loan_Sample!E482,Inputs!$B$18)+Inputs!$B$45*Loan_Sample!C482</f>
        <v>-5.87146622027316</v>
      </c>
      <c r="P502" s="0" t="n">
        <f aca="false">MIN(1-Inputs!$B$13,MAX(Inputs!$B$13,1/(1+EXP(-(Inputs!$B$15*O502+Inputs!$B$16)))))</f>
        <v>0.00192179046818843</v>
      </c>
      <c r="Q502" s="0" t="n">
        <f aca="false">Inputs!$B$37+Inputs!$B$38*MAX(F502-Inputs!$C$38,0)+Inputs!$B$39*MAX(F502-Inputs!$C$39,0)+Inputs!$B$40*MAX(F502-Inputs!$C$40,0)+Inputs!$B$41*MAX(F502-Inputs!$C$41,0)+Inputs!$B$42*Inputs!$B$14+Inputs!$B$43*MIN(Loan_Sample!I482/Inputs!$B$17,1)+Inputs!$B$44*MIN(E502,Inputs!$B$18)+Inputs!$B$45*Loan_Sample!C482</f>
        <v>-5.87146622027316</v>
      </c>
      <c r="R502" s="0" t="n">
        <f aca="false">MIN(1-Inputs!$B$13,MAX(Inputs!$B$13,1/(1+EXP(-(Inputs!$B$15*Q502+Inputs!$B$16)))))</f>
        <v>0.00192179046818843</v>
      </c>
    </row>
    <row r="503" customFormat="false" ht="15" hidden="false" customHeight="false" outlineLevel="0" collapsed="false">
      <c r="A503" s="0" t="n">
        <f aca="false">Loan_Sample!A483</f>
        <v>13844</v>
      </c>
      <c r="B503" s="0" t="n">
        <f aca="false">Loan_Sample!U483</f>
        <v>270415.47</v>
      </c>
      <c r="C503" s="0" t="n">
        <f aca="false">Loan_Sample!K483+Inputs!$B$26</f>
        <v>9.63333320617676</v>
      </c>
      <c r="D503" s="0" t="n">
        <f aca="false">Loan_Sample!L483+Inputs!$B$26</f>
        <v>5.0717945098877</v>
      </c>
      <c r="E503" s="0" t="n">
        <f aca="false">Loan_Sample!E483/(1+Inputs!$B$25/100)</f>
        <v>69.0885314941406</v>
      </c>
      <c r="F503" s="0" t="n">
        <f aca="false">Loan_Sample!H483-Inputs!$B$24/100</f>
        <v>0.65666675567627</v>
      </c>
      <c r="G503" s="0" t="n">
        <f aca="false">IF(ISNUMBER(C503),INDEX(Scorecard!$D$54:$D$61,SUMPRODUCT(--(Scorecard!$G$54:$G$60&lt;C503))+1),Scorecard!$D$62)</f>
        <v>-0.541917179454542</v>
      </c>
      <c r="H503" s="0" t="n">
        <f aca="false">IF(ISNUMBER(D503),INDEX(Scorecard!$D$63:$D$68,SUMPRODUCT(--(Scorecard!$G$63:$G$67&lt;D503))+1),Scorecard!$D$69)</f>
        <v>0.322484508656054</v>
      </c>
      <c r="I503" s="0" t="n">
        <f aca="false">IF(ISNUMBER(E503),INDEX(Scorecard!$D$19:$D$26,SUMPRODUCT(--(Scorecard!$G$19:$G$25&lt;E503))+1),Scorecard!$D$27)</f>
        <v>0.0530843085177338</v>
      </c>
      <c r="J503" s="0" t="n">
        <f aca="false">IF(ISNUMBER(F503),INDEX(Scorecard!$D$37:$D$44,SUMPRODUCT(--(Scorecard!$G$37:$G$43&lt;F503))+1),Scorecard!$D$45)</f>
        <v>-0.569454719285959</v>
      </c>
      <c r="K503" s="0" t="n">
        <f aca="false">Inputs!$B$10+Scorecard!$J$5*Loan_Sample!Y483+Scorecard!$J$6*Loan_Sample!Z483+Scorecard!$J$7*I503+Scorecard!$J$8*Loan_Sample!AB483+Scorecard!$J$9*J503+Scorecard!$J$10*Loan_Sample!AD483+Scorecard!$J$11*G503+Scorecard!$J$12*H503</f>
        <v>-5.46758435355696</v>
      </c>
      <c r="L503" s="0" t="n">
        <f aca="false">MIN(1-Inputs!$B$13,MAX(Inputs!$B$13,1/(1+EXP(-(Inputs!$B$11*K503+Inputs!$B$12)))))</f>
        <v>0.00359180717057105</v>
      </c>
      <c r="M503" s="0" t="n">
        <f aca="false">Loan_Sample!AH483*Inputs!$B$4*B503</f>
        <v>339.948078462769</v>
      </c>
      <c r="N503" s="0" t="n">
        <f aca="false">L503*Inputs!$B$4*B503</f>
        <v>339.948078462769</v>
      </c>
      <c r="O503" s="0" t="n">
        <f aca="false">Inputs!$B$37+Inputs!$B$38*MAX(Loan_Sample!H483-Inputs!$C$38,0)+Inputs!$B$39*MAX(Loan_Sample!H483-Inputs!$C$39,0)+Inputs!$B$40*MAX(Loan_Sample!H483-Inputs!$C$40,0)+Inputs!$B$41*MAX(Loan_Sample!H483-Inputs!$C$41,0)+Inputs!$B$42*Inputs!$B$14+Inputs!$B$43*MIN(Loan_Sample!I483/Inputs!$B$17,1)+Inputs!$B$44*MIN(Loan_Sample!E483,Inputs!$B$18)+Inputs!$B$45*Loan_Sample!C483</f>
        <v>-4.35986735830256</v>
      </c>
      <c r="P503" s="0" t="n">
        <f aca="false">MIN(1-Inputs!$B$13,MAX(Inputs!$B$13,1/(1+EXP(-(Inputs!$B$15*O503+Inputs!$B$16)))))</f>
        <v>0.0106215604002087</v>
      </c>
      <c r="Q503" s="0" t="n">
        <f aca="false">Inputs!$B$37+Inputs!$B$38*MAX(F503-Inputs!$C$38,0)+Inputs!$B$39*MAX(F503-Inputs!$C$39,0)+Inputs!$B$40*MAX(F503-Inputs!$C$40,0)+Inputs!$B$41*MAX(F503-Inputs!$C$41,0)+Inputs!$B$42*Inputs!$B$14+Inputs!$B$43*MIN(Loan_Sample!I483/Inputs!$B$17,1)+Inputs!$B$44*MIN(E503,Inputs!$B$18)+Inputs!$B$45*Loan_Sample!C483</f>
        <v>-4.35986735830256</v>
      </c>
      <c r="R503" s="0" t="n">
        <f aca="false">MIN(1-Inputs!$B$13,MAX(Inputs!$B$13,1/(1+EXP(-(Inputs!$B$15*Q503+Inputs!$B$16)))))</f>
        <v>0.0106215604002087</v>
      </c>
    </row>
    <row r="504" customFormat="false" ht="15" hidden="false" customHeight="false" outlineLevel="0" collapsed="false">
      <c r="A504" s="0" t="n">
        <f aca="false">Loan_Sample!A484</f>
        <v>13868</v>
      </c>
      <c r="B504" s="0" t="n">
        <f aca="false">Loan_Sample!U484</f>
        <v>91476.89</v>
      </c>
      <c r="C504" s="0" t="n">
        <f aca="false">Loan_Sample!K484+Inputs!$B$26</f>
        <v>4.80000019073486</v>
      </c>
      <c r="D504" s="0" t="n">
        <f aca="false">Loan_Sample!L484+Inputs!$B$26</f>
        <v>-0.458333015441895</v>
      </c>
      <c r="E504" s="0" t="n">
        <f aca="false">Loan_Sample!E484/(1+Inputs!$B$25/100)</f>
        <v>44.7239151000977</v>
      </c>
      <c r="F504" s="0" t="n">
        <f aca="false">Loan_Sample!H484-Inputs!$B$24/100</f>
        <v>-2.46133351325989</v>
      </c>
      <c r="G504" s="0" t="n">
        <f aca="false">IF(ISNUMBER(C504),INDEX(Scorecard!$D$54:$D$61,SUMPRODUCT(--(Scorecard!$G$54:$G$60&lt;C504))+1),Scorecard!$D$62)</f>
        <v>0.409483001259379</v>
      </c>
      <c r="H504" s="0" t="n">
        <f aca="false">IF(ISNUMBER(D504),INDEX(Scorecard!$D$63:$D$68,SUMPRODUCT(--(Scorecard!$G$63:$G$67&lt;D504))+1),Scorecard!$D$69)</f>
        <v>0.322484508656054</v>
      </c>
      <c r="I504" s="0" t="n">
        <f aca="false">IF(ISNUMBER(E504),INDEX(Scorecard!$D$19:$D$26,SUMPRODUCT(--(Scorecard!$G$19:$G$25&lt;E504))+1),Scorecard!$D$27)</f>
        <v>0.57899015159425</v>
      </c>
      <c r="J504" s="0" t="n">
        <f aca="false">IF(ISNUMBER(F504),INDEX(Scorecard!$D$37:$D$44,SUMPRODUCT(--(Scorecard!$G$37:$G$43&lt;F504))+1),Scorecard!$D$45)</f>
        <v>1.35057635045042</v>
      </c>
      <c r="K504" s="0" t="n">
        <f aca="false">Inputs!$B$10+Scorecard!$J$5*Loan_Sample!Y484+Scorecard!$J$6*Loan_Sample!Z484+Scorecard!$J$7*I504+Scorecard!$J$8*Loan_Sample!AB484+Scorecard!$J$9*J504+Scorecard!$J$10*Loan_Sample!AD484+Scorecard!$J$11*G504+Scorecard!$J$12*H504</f>
        <v>-7.21770338336872</v>
      </c>
      <c r="L504" s="0" t="n">
        <f aca="false">MIN(1-Inputs!$B$13,MAX(Inputs!$B$13,1/(1+EXP(-(Inputs!$B$11*K504+Inputs!$B$12)))))</f>
        <v>0.000557576594670471</v>
      </c>
      <c r="M504" s="0" t="n">
        <f aca="false">Loan_Sample!AH484*Inputs!$B$4*B504</f>
        <v>17.8518804860358</v>
      </c>
      <c r="N504" s="0" t="n">
        <f aca="false">L504*Inputs!$B$4*B504</f>
        <v>17.8518804860358</v>
      </c>
      <c r="O504" s="0" t="n">
        <f aca="false">Inputs!$B$37+Inputs!$B$38*MAX(Loan_Sample!H484-Inputs!$C$38,0)+Inputs!$B$39*MAX(Loan_Sample!H484-Inputs!$C$39,0)+Inputs!$B$40*MAX(Loan_Sample!H484-Inputs!$C$40,0)+Inputs!$B$41*MAX(Loan_Sample!H484-Inputs!$C$41,0)+Inputs!$B$42*Inputs!$B$14+Inputs!$B$43*MIN(Loan_Sample!I484/Inputs!$B$17,1)+Inputs!$B$44*MIN(Loan_Sample!E484,Inputs!$B$18)+Inputs!$B$45*Loan_Sample!C484</f>
        <v>-5.32093082972609</v>
      </c>
      <c r="P504" s="0" t="n">
        <f aca="false">MIN(1-Inputs!$B$13,MAX(Inputs!$B$13,1/(1+EXP(-(Inputs!$B$15*O504+Inputs!$B$16)))))</f>
        <v>0.003587425732724</v>
      </c>
      <c r="Q504" s="0" t="n">
        <f aca="false">Inputs!$B$37+Inputs!$B$38*MAX(F504-Inputs!$C$38,0)+Inputs!$B$39*MAX(F504-Inputs!$C$39,0)+Inputs!$B$40*MAX(F504-Inputs!$C$40,0)+Inputs!$B$41*MAX(F504-Inputs!$C$41,0)+Inputs!$B$42*Inputs!$B$14+Inputs!$B$43*MIN(Loan_Sample!I484/Inputs!$B$17,1)+Inputs!$B$44*MIN(E504,Inputs!$B$18)+Inputs!$B$45*Loan_Sample!C484</f>
        <v>-5.32093082972609</v>
      </c>
      <c r="R504" s="0" t="n">
        <f aca="false">MIN(1-Inputs!$B$13,MAX(Inputs!$B$13,1/(1+EXP(-(Inputs!$B$15*Q504+Inputs!$B$16)))))</f>
        <v>0.003587425732724</v>
      </c>
    </row>
    <row r="505" customFormat="false" ht="15" hidden="false" customHeight="false" outlineLevel="0" collapsed="false">
      <c r="A505" s="0" t="n">
        <f aca="false">Loan_Sample!A485</f>
        <v>13878</v>
      </c>
      <c r="B505" s="0" t="n">
        <f aca="false">Loan_Sample!U485</f>
        <v>184861.84</v>
      </c>
      <c r="C505" s="0" t="n">
        <f aca="false">Loan_Sample!K485+Inputs!$B$26</f>
        <v>4.5</v>
      </c>
      <c r="D505" s="0" t="n">
        <f aca="false">Loan_Sample!L485+Inputs!$B$26</f>
        <v>-0.208333492279053</v>
      </c>
      <c r="E505" s="0" t="n">
        <f aca="false">Loan_Sample!E485/(1+Inputs!$B$25/100)</f>
        <v>48.2509307861328</v>
      </c>
      <c r="F505" s="0" t="n">
        <f aca="false">Loan_Sample!H485-Inputs!$B$24/100</f>
        <v>-1.76933336257935</v>
      </c>
      <c r="G505" s="0" t="n">
        <f aca="false">IF(ISNUMBER(C505),INDEX(Scorecard!$D$54:$D$61,SUMPRODUCT(--(Scorecard!$G$54:$G$60&lt;C505))+1),Scorecard!$D$62)</f>
        <v>0.409483001259379</v>
      </c>
      <c r="H505" s="0" t="n">
        <f aca="false">IF(ISNUMBER(D505),INDEX(Scorecard!$D$63:$D$68,SUMPRODUCT(--(Scorecard!$G$63:$G$67&lt;D505))+1),Scorecard!$D$69)</f>
        <v>0.322484508656054</v>
      </c>
      <c r="I505" s="0" t="n">
        <f aca="false">IF(ISNUMBER(E505),INDEX(Scorecard!$D$19:$D$26,SUMPRODUCT(--(Scorecard!$G$19:$G$25&lt;E505))+1),Scorecard!$D$27)</f>
        <v>0.57899015159425</v>
      </c>
      <c r="J505" s="0" t="n">
        <f aca="false">IF(ISNUMBER(F505),INDEX(Scorecard!$D$37:$D$44,SUMPRODUCT(--(Scorecard!$G$37:$G$43&lt;F505))+1),Scorecard!$D$45)</f>
        <v>1.35057635045042</v>
      </c>
      <c r="K505" s="0" t="n">
        <f aca="false">Inputs!$B$10+Scorecard!$J$5*Loan_Sample!Y485+Scorecard!$J$6*Loan_Sample!Z485+Scorecard!$J$7*I505+Scorecard!$J$8*Loan_Sample!AB485+Scorecard!$J$9*J505+Scorecard!$J$10*Loan_Sample!AD485+Scorecard!$J$11*G505+Scorecard!$J$12*H505</f>
        <v>-4.93063994843432</v>
      </c>
      <c r="L505" s="0" t="n">
        <f aca="false">MIN(1-Inputs!$B$13,MAX(Inputs!$B$13,1/(1+EXP(-(Inputs!$B$11*K505+Inputs!$B$12)))))</f>
        <v>0.00634924476295477</v>
      </c>
      <c r="M505" s="0" t="n">
        <f aca="false">Loan_Sample!AH485*Inputs!$B$4*B505</f>
        <v>410.806574321564</v>
      </c>
      <c r="N505" s="0" t="n">
        <f aca="false">L505*Inputs!$B$4*B505</f>
        <v>410.806574321564</v>
      </c>
      <c r="O505" s="0" t="n">
        <f aca="false">Inputs!$B$37+Inputs!$B$38*MAX(Loan_Sample!H485-Inputs!$C$38,0)+Inputs!$B$39*MAX(Loan_Sample!H485-Inputs!$C$39,0)+Inputs!$B$40*MAX(Loan_Sample!H485-Inputs!$C$40,0)+Inputs!$B$41*MAX(Loan_Sample!H485-Inputs!$C$41,0)+Inputs!$B$42*Inputs!$B$14+Inputs!$B$43*MIN(Loan_Sample!I485/Inputs!$B$17,1)+Inputs!$B$44*MIN(Loan_Sample!E485,Inputs!$B$18)+Inputs!$B$45*Loan_Sample!C485</f>
        <v>-5.6126776210661</v>
      </c>
      <c r="P505" s="0" t="n">
        <f aca="false">MIN(1-Inputs!$B$13,MAX(Inputs!$B$13,1/(1+EXP(-(Inputs!$B$15*O505+Inputs!$B$16)))))</f>
        <v>0.00257742458267112</v>
      </c>
      <c r="Q505" s="0" t="n">
        <f aca="false">Inputs!$B$37+Inputs!$B$38*MAX(F505-Inputs!$C$38,0)+Inputs!$B$39*MAX(F505-Inputs!$C$39,0)+Inputs!$B$40*MAX(F505-Inputs!$C$40,0)+Inputs!$B$41*MAX(F505-Inputs!$C$41,0)+Inputs!$B$42*Inputs!$B$14+Inputs!$B$43*MIN(Loan_Sample!I485/Inputs!$B$17,1)+Inputs!$B$44*MIN(E505,Inputs!$B$18)+Inputs!$B$45*Loan_Sample!C485</f>
        <v>-5.6126776210661</v>
      </c>
      <c r="R505" s="0" t="n">
        <f aca="false">MIN(1-Inputs!$B$13,MAX(Inputs!$B$13,1/(1+EXP(-(Inputs!$B$15*Q505+Inputs!$B$16)))))</f>
        <v>0.00257742458267112</v>
      </c>
    </row>
    <row r="506" customFormat="false" ht="15" hidden="false" customHeight="false" outlineLevel="0" collapsed="false">
      <c r="A506" s="0" t="n">
        <f aca="false">Loan_Sample!A486</f>
        <v>13904</v>
      </c>
      <c r="B506" s="0" t="n">
        <f aca="false">Loan_Sample!U486</f>
        <v>83004.31</v>
      </c>
      <c r="C506" s="0" t="n">
        <f aca="false">Loan_Sample!K486+Inputs!$B$26</f>
        <v>5.53333330154419</v>
      </c>
      <c r="D506" s="0" t="n">
        <f aca="false">Loan_Sample!L486+Inputs!$B$26</f>
        <v>-3.50000047683716</v>
      </c>
      <c r="E506" s="0" t="n">
        <f aca="false">Loan_Sample!E486/(1+Inputs!$B$25/100)</f>
        <v>48.4099464416504</v>
      </c>
      <c r="F506" s="0" t="n">
        <f aca="false">Loan_Sample!H486-Inputs!$B$24/100</f>
        <v>0.639333248138428</v>
      </c>
      <c r="G506" s="0" t="n">
        <f aca="false">IF(ISNUMBER(C506),INDEX(Scorecard!$D$54:$D$61,SUMPRODUCT(--(Scorecard!$G$54:$G$60&lt;C506))+1),Scorecard!$D$62)</f>
        <v>0.0151758992857273</v>
      </c>
      <c r="H506" s="0" t="n">
        <f aca="false">IF(ISNUMBER(D506),INDEX(Scorecard!$D$63:$D$68,SUMPRODUCT(--(Scorecard!$G$63:$G$67&lt;D506))+1),Scorecard!$D$69)</f>
        <v>-0.340582194386522</v>
      </c>
      <c r="I506" s="0" t="n">
        <f aca="false">IF(ISNUMBER(E506),INDEX(Scorecard!$D$19:$D$26,SUMPRODUCT(--(Scorecard!$G$19:$G$25&lt;E506))+1),Scorecard!$D$27)</f>
        <v>0.57899015159425</v>
      </c>
      <c r="J506" s="0" t="n">
        <f aca="false">IF(ISNUMBER(F506),INDEX(Scorecard!$D$37:$D$44,SUMPRODUCT(--(Scorecard!$G$37:$G$43&lt;F506))+1),Scorecard!$D$45)</f>
        <v>-0.569454719285959</v>
      </c>
      <c r="K506" s="0" t="n">
        <f aca="false">Inputs!$B$10+Scorecard!$J$5*Loan_Sample!Y486+Scorecard!$J$6*Loan_Sample!Z486+Scorecard!$J$7*I506+Scorecard!$J$8*Loan_Sample!AB486+Scorecard!$J$9*J506+Scorecard!$J$10*Loan_Sample!AD486+Scorecard!$J$11*G506+Scorecard!$J$12*H506</f>
        <v>-4.87217544367035</v>
      </c>
      <c r="L506" s="0" t="n">
        <f aca="false">MIN(1-Inputs!$B$13,MAX(Inputs!$B$13,1/(1+EXP(-(Inputs!$B$11*K506+Inputs!$B$12)))))</f>
        <v>0.00675483314275304</v>
      </c>
      <c r="M506" s="0" t="n">
        <f aca="false">Loan_Sample!AH486*Inputs!$B$4*B506</f>
        <v>196.238092462772</v>
      </c>
      <c r="N506" s="0" t="n">
        <f aca="false">L506*Inputs!$B$4*B506</f>
        <v>196.238092462772</v>
      </c>
      <c r="O506" s="0" t="n">
        <f aca="false">Inputs!$B$37+Inputs!$B$38*MAX(Loan_Sample!H486-Inputs!$C$38,0)+Inputs!$B$39*MAX(Loan_Sample!H486-Inputs!$C$39,0)+Inputs!$B$40*MAX(Loan_Sample!H486-Inputs!$C$40,0)+Inputs!$B$41*MAX(Loan_Sample!H486-Inputs!$C$41,0)+Inputs!$B$42*Inputs!$B$14+Inputs!$B$43*MIN(Loan_Sample!I486/Inputs!$B$17,1)+Inputs!$B$44*MIN(Loan_Sample!E486,Inputs!$B$18)+Inputs!$B$45*Loan_Sample!C486</f>
        <v>-3.77740205630853</v>
      </c>
      <c r="P506" s="0" t="n">
        <f aca="false">MIN(1-Inputs!$B$13,MAX(Inputs!$B$13,1/(1+EXP(-(Inputs!$B$15*O506+Inputs!$B$16)))))</f>
        <v>0.020391292020404</v>
      </c>
      <c r="Q506" s="0" t="n">
        <f aca="false">Inputs!$B$37+Inputs!$B$38*MAX(F506-Inputs!$C$38,0)+Inputs!$B$39*MAX(F506-Inputs!$C$39,0)+Inputs!$B$40*MAX(F506-Inputs!$C$40,0)+Inputs!$B$41*MAX(F506-Inputs!$C$41,0)+Inputs!$B$42*Inputs!$B$14+Inputs!$B$43*MIN(Loan_Sample!I486/Inputs!$B$17,1)+Inputs!$B$44*MIN(E506,Inputs!$B$18)+Inputs!$B$45*Loan_Sample!C486</f>
        <v>-3.77740205630853</v>
      </c>
      <c r="R506" s="0" t="n">
        <f aca="false">MIN(1-Inputs!$B$13,MAX(Inputs!$B$13,1/(1+EXP(-(Inputs!$B$15*Q506+Inputs!$B$16)))))</f>
        <v>0.020391292020404</v>
      </c>
    </row>
    <row r="507" customFormat="false" ht="15" hidden="false" customHeight="false" outlineLevel="0" collapsed="false">
      <c r="A507" s="0" t="n">
        <f aca="false">Loan_Sample!A487</f>
        <v>13905</v>
      </c>
      <c r="B507" s="0" t="n">
        <f aca="false">Loan_Sample!U487</f>
        <v>180706.9</v>
      </c>
      <c r="C507" s="0" t="n">
        <f aca="false">Loan_Sample!K487+Inputs!$B$26</f>
        <v>6.13333320617676</v>
      </c>
      <c r="D507" s="0" t="n">
        <f aca="false">Loan_Sample!L487+Inputs!$B$26</f>
        <v>-3.5</v>
      </c>
      <c r="E507" s="0" t="n">
        <f aca="false">Loan_Sample!E487/(1+Inputs!$B$25/100)</f>
        <v>59.0613136291504</v>
      </c>
      <c r="F507" s="0" t="n">
        <f aca="false">Loan_Sample!H487-Inputs!$B$24/100</f>
        <v>1.29733347892761</v>
      </c>
      <c r="G507" s="0" t="n">
        <f aca="false">IF(ISNUMBER(C507),INDEX(Scorecard!$D$54:$D$61,SUMPRODUCT(--(Scorecard!$G$54:$G$60&lt;C507))+1),Scorecard!$D$62)</f>
        <v>0.0151758992857273</v>
      </c>
      <c r="H507" s="0" t="n">
        <f aca="false">IF(ISNUMBER(D507),INDEX(Scorecard!$D$63:$D$68,SUMPRODUCT(--(Scorecard!$G$63:$G$67&lt;D507))+1),Scorecard!$D$69)</f>
        <v>-0.340582194386522</v>
      </c>
      <c r="I507" s="0" t="n">
        <f aca="false">IF(ISNUMBER(E507),INDEX(Scorecard!$D$19:$D$26,SUMPRODUCT(--(Scorecard!$G$19:$G$25&lt;E507))+1),Scorecard!$D$27)</f>
        <v>0.267179331770092</v>
      </c>
      <c r="J507" s="0" t="n">
        <f aca="false">IF(ISNUMBER(F507),INDEX(Scorecard!$D$37:$D$44,SUMPRODUCT(--(Scorecard!$G$37:$G$43&lt;F507))+1),Scorecard!$D$45)</f>
        <v>-0.975503570149195</v>
      </c>
      <c r="K507" s="0" t="n">
        <f aca="false">Inputs!$B$10+Scorecard!$J$5*Loan_Sample!Y487+Scorecard!$J$6*Loan_Sample!Z487+Scorecard!$J$7*I507+Scorecard!$J$8*Loan_Sample!AB487+Scorecard!$J$9*J507+Scorecard!$J$10*Loan_Sample!AD487+Scorecard!$J$11*G507+Scorecard!$J$12*H507</f>
        <v>-4.00454049748267</v>
      </c>
      <c r="L507" s="0" t="n">
        <f aca="false">MIN(1-Inputs!$B$13,MAX(Inputs!$B$13,1/(1+EXP(-(Inputs!$B$11*K507+Inputs!$B$12)))))</f>
        <v>0.0168616324282444</v>
      </c>
      <c r="M507" s="0" t="n">
        <f aca="false">Loan_Sample!AH487*Inputs!$B$4*B507</f>
        <v>1066.45466376663</v>
      </c>
      <c r="N507" s="0" t="n">
        <f aca="false">L507*Inputs!$B$4*B507</f>
        <v>1066.45466376663</v>
      </c>
      <c r="O507" s="0" t="n">
        <f aca="false">Inputs!$B$37+Inputs!$B$38*MAX(Loan_Sample!H487-Inputs!$C$38,0)+Inputs!$B$39*MAX(Loan_Sample!H487-Inputs!$C$39,0)+Inputs!$B$40*MAX(Loan_Sample!H487-Inputs!$C$40,0)+Inputs!$B$41*MAX(Loan_Sample!H487-Inputs!$C$41,0)+Inputs!$B$42*Inputs!$B$14+Inputs!$B$43*MIN(Loan_Sample!I487/Inputs!$B$17,1)+Inputs!$B$44*MIN(Loan_Sample!E487,Inputs!$B$18)+Inputs!$B$45*Loan_Sample!C487</f>
        <v>-3.40152485029982</v>
      </c>
      <c r="P507" s="0" t="n">
        <f aca="false">MIN(1-Inputs!$B$13,MAX(Inputs!$B$13,1/(1+EXP(-(Inputs!$B$15*O507+Inputs!$B$16)))))</f>
        <v>0.0309258536068773</v>
      </c>
      <c r="Q507" s="0" t="n">
        <f aca="false">Inputs!$B$37+Inputs!$B$38*MAX(F507-Inputs!$C$38,0)+Inputs!$B$39*MAX(F507-Inputs!$C$39,0)+Inputs!$B$40*MAX(F507-Inputs!$C$40,0)+Inputs!$B$41*MAX(F507-Inputs!$C$41,0)+Inputs!$B$42*Inputs!$B$14+Inputs!$B$43*MIN(Loan_Sample!I487/Inputs!$B$17,1)+Inputs!$B$44*MIN(E507,Inputs!$B$18)+Inputs!$B$45*Loan_Sample!C487</f>
        <v>-3.40152485029982</v>
      </c>
      <c r="R507" s="0" t="n">
        <f aca="false">MIN(1-Inputs!$B$13,MAX(Inputs!$B$13,1/(1+EXP(-(Inputs!$B$15*Q507+Inputs!$B$16)))))</f>
        <v>0.0309258536068773</v>
      </c>
    </row>
    <row r="508" customFormat="false" ht="15" hidden="false" customHeight="false" outlineLevel="0" collapsed="false">
      <c r="A508" s="0" t="n">
        <f aca="false">Loan_Sample!A488</f>
        <v>13958</v>
      </c>
      <c r="B508" s="0" t="n">
        <f aca="false">Loan_Sample!U488</f>
        <v>257632.81</v>
      </c>
      <c r="C508" s="0" t="n">
        <f aca="false">Loan_Sample!K488+Inputs!$B$26</f>
        <v>5.73333311080933</v>
      </c>
      <c r="D508" s="0" t="n">
        <f aca="false">Loan_Sample!L488+Inputs!$B$26</f>
        <v>-3.50000047683716</v>
      </c>
      <c r="E508" s="0" t="n">
        <f aca="false">Loan_Sample!E488/(1+Inputs!$B$25/100)</f>
        <v>75.5263061523438</v>
      </c>
      <c r="F508" s="0" t="n">
        <f aca="false">Loan_Sample!H488-Inputs!$B$24/100</f>
        <v>0.140333414077759</v>
      </c>
      <c r="G508" s="0" t="n">
        <f aca="false">IF(ISNUMBER(C508),INDEX(Scorecard!$D$54:$D$61,SUMPRODUCT(--(Scorecard!$G$54:$G$60&lt;C508))+1),Scorecard!$D$62)</f>
        <v>0.0151758992857273</v>
      </c>
      <c r="H508" s="0" t="n">
        <f aca="false">IF(ISNUMBER(D508),INDEX(Scorecard!$D$63:$D$68,SUMPRODUCT(--(Scorecard!$G$63:$G$67&lt;D508))+1),Scorecard!$D$69)</f>
        <v>-0.340582194386522</v>
      </c>
      <c r="I508" s="0" t="n">
        <f aca="false">IF(ISNUMBER(E508),INDEX(Scorecard!$D$19:$D$26,SUMPRODUCT(--(Scorecard!$G$19:$G$25&lt;E508))+1),Scorecard!$D$27)</f>
        <v>-0.0341578513653732</v>
      </c>
      <c r="J508" s="0" t="n">
        <f aca="false">IF(ISNUMBER(F508),INDEX(Scorecard!$D$37:$D$44,SUMPRODUCT(--(Scorecard!$G$37:$G$43&lt;F508))+1),Scorecard!$D$45)</f>
        <v>0.102184252677548</v>
      </c>
      <c r="K508" s="0" t="n">
        <f aca="false">Inputs!$B$10+Scorecard!$J$5*Loan_Sample!Y488+Scorecard!$J$6*Loan_Sample!Z488+Scorecard!$J$7*I508+Scorecard!$J$8*Loan_Sample!AB488+Scorecard!$J$9*J508+Scorecard!$J$10*Loan_Sample!AD488+Scorecard!$J$11*G508+Scorecard!$J$12*H508</f>
        <v>-6.23477368621495</v>
      </c>
      <c r="L508" s="0" t="n">
        <f aca="false">MIN(1-Inputs!$B$13,MAX(Inputs!$B$13,1/(1+EXP(-(Inputs!$B$11*K508+Inputs!$B$12)))))</f>
        <v>0.00158842316558161</v>
      </c>
      <c r="M508" s="0" t="n">
        <f aca="false">Loan_Sample!AH488*Inputs!$B$4*B508</f>
        <v>143.230473266259</v>
      </c>
      <c r="N508" s="0" t="n">
        <f aca="false">L508*Inputs!$B$4*B508</f>
        <v>143.230473266259</v>
      </c>
      <c r="O508" s="0" t="n">
        <f aca="false">Inputs!$B$37+Inputs!$B$38*MAX(Loan_Sample!H488-Inputs!$C$38,0)+Inputs!$B$39*MAX(Loan_Sample!H488-Inputs!$C$39,0)+Inputs!$B$40*MAX(Loan_Sample!H488-Inputs!$C$40,0)+Inputs!$B$41*MAX(Loan_Sample!H488-Inputs!$C$41,0)+Inputs!$B$42*Inputs!$B$14+Inputs!$B$43*MIN(Loan_Sample!I488/Inputs!$B$17,1)+Inputs!$B$44*MIN(Loan_Sample!E488,Inputs!$B$18)+Inputs!$B$45*Loan_Sample!C488</f>
        <v>-5.47132290340029</v>
      </c>
      <c r="P508" s="0" t="n">
        <f aca="false">MIN(1-Inputs!$B$13,MAX(Inputs!$B$13,1/(1+EXP(-(Inputs!$B$15*O508+Inputs!$B$16)))))</f>
        <v>0.00302536973312123</v>
      </c>
      <c r="Q508" s="0" t="n">
        <f aca="false">Inputs!$B$37+Inputs!$B$38*MAX(F508-Inputs!$C$38,0)+Inputs!$B$39*MAX(F508-Inputs!$C$39,0)+Inputs!$B$40*MAX(F508-Inputs!$C$40,0)+Inputs!$B$41*MAX(F508-Inputs!$C$41,0)+Inputs!$B$42*Inputs!$B$14+Inputs!$B$43*MIN(Loan_Sample!I488/Inputs!$B$17,1)+Inputs!$B$44*MIN(E508,Inputs!$B$18)+Inputs!$B$45*Loan_Sample!C488</f>
        <v>-5.47132290340029</v>
      </c>
      <c r="R508" s="0" t="n">
        <f aca="false">MIN(1-Inputs!$B$13,MAX(Inputs!$B$13,1/(1+EXP(-(Inputs!$B$15*Q508+Inputs!$B$16)))))</f>
        <v>0.00302536973312123</v>
      </c>
    </row>
    <row r="509" customFormat="false" ht="15" hidden="false" customHeight="false" outlineLevel="0" collapsed="false">
      <c r="A509" s="0" t="n">
        <f aca="false">Loan_Sample!A489</f>
        <v>13967</v>
      </c>
      <c r="B509" s="0" t="n">
        <f aca="false">Loan_Sample!U489</f>
        <v>294515.84</v>
      </c>
      <c r="C509" s="0" t="n">
        <f aca="false">Loan_Sample!K489+Inputs!$B$26</f>
        <v>8.93333339691162</v>
      </c>
      <c r="D509" s="0" t="n">
        <f aca="false">Loan_Sample!L489+Inputs!$B$26</f>
        <v>5.07179498672485</v>
      </c>
      <c r="E509" s="0" t="n">
        <f aca="false">Loan_Sample!E489/(1+Inputs!$B$25/100)</f>
        <v>76.3585205078125</v>
      </c>
      <c r="F509" s="0" t="n">
        <f aca="false">Loan_Sample!H489-Inputs!$B$24/100</f>
        <v>1.12766671180725</v>
      </c>
      <c r="G509" s="0" t="n">
        <f aca="false">IF(ISNUMBER(C509),INDEX(Scorecard!$D$54:$D$61,SUMPRODUCT(--(Scorecard!$G$54:$G$60&lt;C509))+1),Scorecard!$D$62)</f>
        <v>-0.541917179454542</v>
      </c>
      <c r="H509" s="0" t="n">
        <f aca="false">IF(ISNUMBER(D509),INDEX(Scorecard!$D$63:$D$68,SUMPRODUCT(--(Scorecard!$G$63:$G$67&lt;D509))+1),Scorecard!$D$69)</f>
        <v>0.322484508656054</v>
      </c>
      <c r="I509" s="0" t="n">
        <f aca="false">IF(ISNUMBER(E509),INDEX(Scorecard!$D$19:$D$26,SUMPRODUCT(--(Scorecard!$G$19:$G$25&lt;E509))+1),Scorecard!$D$27)</f>
        <v>-0.0341578513653732</v>
      </c>
      <c r="J509" s="0" t="n">
        <f aca="false">IF(ISNUMBER(F509),INDEX(Scorecard!$D$37:$D$44,SUMPRODUCT(--(Scorecard!$G$37:$G$43&lt;F509))+1),Scorecard!$D$45)</f>
        <v>-0.975503570149195</v>
      </c>
      <c r="K509" s="0" t="n">
        <f aca="false">Inputs!$B$10+Scorecard!$J$5*Loan_Sample!Y489+Scorecard!$J$6*Loan_Sample!Z489+Scorecard!$J$7*I509+Scorecard!$J$8*Loan_Sample!AB489+Scorecard!$J$9*J509+Scorecard!$J$10*Loan_Sample!AD489+Scorecard!$J$11*G509+Scorecard!$J$12*H509</f>
        <v>-1.57024029237236</v>
      </c>
      <c r="L509" s="0" t="n">
        <f aca="false">MIN(1-Inputs!$B$13,MAX(Inputs!$B$13,1/(1+EXP(-(Inputs!$B$11*K509+Inputs!$B$12)))))</f>
        <v>0.186876840395405</v>
      </c>
      <c r="M509" s="0" t="n">
        <f aca="false">Loan_Sample!AH489*Inputs!$B$4*B509</f>
        <v>19263.3663689595</v>
      </c>
      <c r="N509" s="0" t="n">
        <f aca="false">L509*Inputs!$B$4*B509</f>
        <v>19263.3663689595</v>
      </c>
      <c r="O509" s="0" t="n">
        <f aca="false">Inputs!$B$37+Inputs!$B$38*MAX(Loan_Sample!H489-Inputs!$C$38,0)+Inputs!$B$39*MAX(Loan_Sample!H489-Inputs!$C$39,0)+Inputs!$B$40*MAX(Loan_Sample!H489-Inputs!$C$40,0)+Inputs!$B$41*MAX(Loan_Sample!H489-Inputs!$C$41,0)+Inputs!$B$42*Inputs!$B$14+Inputs!$B$43*MIN(Loan_Sample!I489/Inputs!$B$17,1)+Inputs!$B$44*MIN(Loan_Sample!E489,Inputs!$B$18)+Inputs!$B$45*Loan_Sample!C489</f>
        <v>-4.02383382096595</v>
      </c>
      <c r="P509" s="0" t="n">
        <f aca="false">MIN(1-Inputs!$B$13,MAX(Inputs!$B$13,1/(1+EXP(-(Inputs!$B$15*O509+Inputs!$B$16)))))</f>
        <v>0.015486353586674</v>
      </c>
      <c r="Q509" s="0" t="n">
        <f aca="false">Inputs!$B$37+Inputs!$B$38*MAX(F509-Inputs!$C$38,0)+Inputs!$B$39*MAX(F509-Inputs!$C$39,0)+Inputs!$B$40*MAX(F509-Inputs!$C$40,0)+Inputs!$B$41*MAX(F509-Inputs!$C$41,0)+Inputs!$B$42*Inputs!$B$14+Inputs!$B$43*MIN(Loan_Sample!I489/Inputs!$B$17,1)+Inputs!$B$44*MIN(E509,Inputs!$B$18)+Inputs!$B$45*Loan_Sample!C489</f>
        <v>-4.02383382096595</v>
      </c>
      <c r="R509" s="0" t="n">
        <f aca="false">MIN(1-Inputs!$B$13,MAX(Inputs!$B$13,1/(1+EXP(-(Inputs!$B$15*Q509+Inputs!$B$16)))))</f>
        <v>0.015486353586674</v>
      </c>
    </row>
    <row r="510" customFormat="false" ht="15" hidden="false" customHeight="false" outlineLevel="0" collapsed="false">
      <c r="A510" s="0" t="n">
        <f aca="false">Loan_Sample!A490</f>
        <v>13987</v>
      </c>
      <c r="B510" s="0" t="n">
        <f aca="false">Loan_Sample!U490</f>
        <v>304495.6</v>
      </c>
      <c r="C510" s="0" t="n">
        <f aca="false">Loan_Sample!K490+Inputs!$B$26</f>
        <v>5.19999980926514</v>
      </c>
      <c r="D510" s="0" t="n">
        <f aca="false">Loan_Sample!L490+Inputs!$B$26</f>
        <v>-0.208333492279053</v>
      </c>
      <c r="E510" s="0" t="n">
        <f aca="false">Loan_Sample!E490/(1+Inputs!$B$25/100)</f>
        <v>67.6100845336914</v>
      </c>
      <c r="F510" s="0" t="n">
        <f aca="false">Loan_Sample!H490-Inputs!$B$24/100</f>
        <v>-3.12633323669434</v>
      </c>
      <c r="G510" s="0" t="n">
        <f aca="false">IF(ISNUMBER(C510),INDEX(Scorecard!$D$54:$D$61,SUMPRODUCT(--(Scorecard!$G$54:$G$60&lt;C510))+1),Scorecard!$D$62)</f>
        <v>0.214429354789033</v>
      </c>
      <c r="H510" s="0" t="n">
        <f aca="false">IF(ISNUMBER(D510),INDEX(Scorecard!$D$63:$D$68,SUMPRODUCT(--(Scorecard!$G$63:$G$67&lt;D510))+1),Scorecard!$D$69)</f>
        <v>0.322484508656054</v>
      </c>
      <c r="I510" s="0" t="n">
        <f aca="false">IF(ISNUMBER(E510),INDEX(Scorecard!$D$19:$D$26,SUMPRODUCT(--(Scorecard!$G$19:$G$25&lt;E510))+1),Scorecard!$D$27)</f>
        <v>0.0530843085177338</v>
      </c>
      <c r="J510" s="0" t="n">
        <f aca="false">IF(ISNUMBER(F510),INDEX(Scorecard!$D$37:$D$44,SUMPRODUCT(--(Scorecard!$G$37:$G$43&lt;F510))+1),Scorecard!$D$45)</f>
        <v>1.35057635045042</v>
      </c>
      <c r="K510" s="0" t="n">
        <f aca="false">Inputs!$B$10+Scorecard!$J$5*Loan_Sample!Y490+Scorecard!$J$6*Loan_Sample!Z490+Scorecard!$J$7*I510+Scorecard!$J$8*Loan_Sample!AB490+Scorecard!$J$9*J510+Scorecard!$J$10*Loan_Sample!AD490+Scorecard!$J$11*G510+Scorecard!$J$12*H510</f>
        <v>-4.59109444099715</v>
      </c>
      <c r="L510" s="0" t="n">
        <f aca="false">MIN(1-Inputs!$B$13,MAX(Inputs!$B$13,1/(1+EXP(-(Inputs!$B$11*K510+Inputs!$B$12)))))</f>
        <v>0.00909358521603523</v>
      </c>
      <c r="M510" s="0" t="n">
        <f aca="false">Loan_Sample!AH490*Inputs!$B$4*B510</f>
        <v>969.134840277722</v>
      </c>
      <c r="N510" s="0" t="n">
        <f aca="false">L510*Inputs!$B$4*B510</f>
        <v>969.134840277722</v>
      </c>
      <c r="O510" s="0" t="n">
        <f aca="false">Inputs!$B$37+Inputs!$B$38*MAX(Loan_Sample!H490-Inputs!$C$38,0)+Inputs!$B$39*MAX(Loan_Sample!H490-Inputs!$C$39,0)+Inputs!$B$40*MAX(Loan_Sample!H490-Inputs!$C$40,0)+Inputs!$B$41*MAX(Loan_Sample!H490-Inputs!$C$41,0)+Inputs!$B$42*Inputs!$B$14+Inputs!$B$43*MIN(Loan_Sample!I490/Inputs!$B$17,1)+Inputs!$B$44*MIN(Loan_Sample!E490,Inputs!$B$18)+Inputs!$B$45*Loan_Sample!C490</f>
        <v>-5.52703113812058</v>
      </c>
      <c r="P510" s="0" t="n">
        <f aca="false">MIN(1-Inputs!$B$13,MAX(Inputs!$B$13,1/(1+EXP(-(Inputs!$B$15*O510+Inputs!$B$16)))))</f>
        <v>0.00284024393255771</v>
      </c>
      <c r="Q510" s="0" t="n">
        <f aca="false">Inputs!$B$37+Inputs!$B$38*MAX(F510-Inputs!$C$38,0)+Inputs!$B$39*MAX(F510-Inputs!$C$39,0)+Inputs!$B$40*MAX(F510-Inputs!$C$40,0)+Inputs!$B$41*MAX(F510-Inputs!$C$41,0)+Inputs!$B$42*Inputs!$B$14+Inputs!$B$43*MIN(Loan_Sample!I490/Inputs!$B$17,1)+Inputs!$B$44*MIN(E510,Inputs!$B$18)+Inputs!$B$45*Loan_Sample!C490</f>
        <v>-5.52703113812058</v>
      </c>
      <c r="R510" s="0" t="n">
        <f aca="false">MIN(1-Inputs!$B$13,MAX(Inputs!$B$13,1/(1+EXP(-(Inputs!$B$15*Q510+Inputs!$B$16)))))</f>
        <v>0.00284024393255771</v>
      </c>
    </row>
    <row r="511" customFormat="false" ht="15" hidden="false" customHeight="false" outlineLevel="0" collapsed="false">
      <c r="A511" s="0" t="n">
        <f aca="false">Loan_Sample!A491</f>
        <v>14020</v>
      </c>
      <c r="B511" s="0" t="n">
        <f aca="false">Loan_Sample!U491</f>
        <v>197223.7</v>
      </c>
      <c r="C511" s="0" t="n">
        <f aca="false">Loan_Sample!K491+Inputs!$B$26</f>
        <v>5.19999980926514</v>
      </c>
      <c r="D511" s="0" t="n">
        <f aca="false">Loan_Sample!L491+Inputs!$B$26</f>
        <v>-0.208333492279053</v>
      </c>
      <c r="E511" s="0" t="n">
        <f aca="false">Loan_Sample!E491/(1+Inputs!$B$25/100)</f>
        <v>49.8129615783691</v>
      </c>
      <c r="F511" s="0" t="n">
        <f aca="false">Loan_Sample!H491-Inputs!$B$24/100</f>
        <v>-1.67733335494995</v>
      </c>
      <c r="G511" s="0" t="n">
        <f aca="false">IF(ISNUMBER(C511),INDEX(Scorecard!$D$54:$D$61,SUMPRODUCT(--(Scorecard!$G$54:$G$60&lt;C511))+1),Scorecard!$D$62)</f>
        <v>0.214429354789033</v>
      </c>
      <c r="H511" s="0" t="n">
        <f aca="false">IF(ISNUMBER(D511),INDEX(Scorecard!$D$63:$D$68,SUMPRODUCT(--(Scorecard!$G$63:$G$67&lt;D511))+1),Scorecard!$D$69)</f>
        <v>0.322484508656054</v>
      </c>
      <c r="I511" s="0" t="n">
        <f aca="false">IF(ISNUMBER(E511),INDEX(Scorecard!$D$19:$D$26,SUMPRODUCT(--(Scorecard!$G$19:$G$25&lt;E511))+1),Scorecard!$D$27)</f>
        <v>0.57899015159425</v>
      </c>
      <c r="J511" s="0" t="n">
        <f aca="false">IF(ISNUMBER(F511),INDEX(Scorecard!$D$37:$D$44,SUMPRODUCT(--(Scorecard!$G$37:$G$43&lt;F511))+1),Scorecard!$D$45)</f>
        <v>1.35057635045042</v>
      </c>
      <c r="K511" s="0" t="n">
        <f aca="false">Inputs!$B$10+Scorecard!$J$5*Loan_Sample!Y491+Scorecard!$J$6*Loan_Sample!Z491+Scorecard!$J$7*I511+Scorecard!$J$8*Loan_Sample!AB491+Scorecard!$J$9*J511+Scorecard!$J$10*Loan_Sample!AD491+Scorecard!$J$11*G511+Scorecard!$J$12*H511</f>
        <v>-3.56819068344259</v>
      </c>
      <c r="L511" s="0" t="n">
        <f aca="false">MIN(1-Inputs!$B$13,MAX(Inputs!$B$13,1/(1+EXP(-(Inputs!$B$11*K511+Inputs!$B$12)))))</f>
        <v>0.0265839426235054</v>
      </c>
      <c r="M511" s="0" t="n">
        <f aca="false">Loan_Sample!AH491*Inputs!$B$4*B511</f>
        <v>1835.0442336784</v>
      </c>
      <c r="N511" s="0" t="n">
        <f aca="false">L511*Inputs!$B$4*B511</f>
        <v>1835.0442336784</v>
      </c>
      <c r="O511" s="0" t="n">
        <f aca="false">Inputs!$B$37+Inputs!$B$38*MAX(Loan_Sample!H491-Inputs!$C$38,0)+Inputs!$B$39*MAX(Loan_Sample!H491-Inputs!$C$39,0)+Inputs!$B$40*MAX(Loan_Sample!H491-Inputs!$C$40,0)+Inputs!$B$41*MAX(Loan_Sample!H491-Inputs!$C$41,0)+Inputs!$B$42*Inputs!$B$14+Inputs!$B$43*MIN(Loan_Sample!I491/Inputs!$B$17,1)+Inputs!$B$44*MIN(Loan_Sample!E491,Inputs!$B$18)+Inputs!$B$45*Loan_Sample!C491</f>
        <v>-5.70662633439919</v>
      </c>
      <c r="P511" s="0" t="n">
        <f aca="false">MIN(1-Inputs!$B$13,MAX(Inputs!$B$13,1/(1+EXP(-(Inputs!$B$15*O511+Inputs!$B$16)))))</f>
        <v>0.00231694853066717</v>
      </c>
      <c r="Q511" s="0" t="n">
        <f aca="false">Inputs!$B$37+Inputs!$B$38*MAX(F511-Inputs!$C$38,0)+Inputs!$B$39*MAX(F511-Inputs!$C$39,0)+Inputs!$B$40*MAX(F511-Inputs!$C$40,0)+Inputs!$B$41*MAX(F511-Inputs!$C$41,0)+Inputs!$B$42*Inputs!$B$14+Inputs!$B$43*MIN(Loan_Sample!I491/Inputs!$B$17,1)+Inputs!$B$44*MIN(E511,Inputs!$B$18)+Inputs!$B$45*Loan_Sample!C491</f>
        <v>-5.70662633439919</v>
      </c>
      <c r="R511" s="0" t="n">
        <f aca="false">MIN(1-Inputs!$B$13,MAX(Inputs!$B$13,1/(1+EXP(-(Inputs!$B$15*Q511+Inputs!$B$16)))))</f>
        <v>0.00231694853066717</v>
      </c>
    </row>
    <row r="512" customFormat="false" ht="15" hidden="false" customHeight="false" outlineLevel="0" collapsed="false">
      <c r="A512" s="0" t="n">
        <f aca="false">Loan_Sample!A492</f>
        <v>14067</v>
      </c>
      <c r="B512" s="0" t="n">
        <f aca="false">Loan_Sample!U492</f>
        <v>128573.055</v>
      </c>
      <c r="C512" s="0" t="n">
        <f aca="false">Loan_Sample!K492+Inputs!$B$26</f>
        <v>9.63333320617676</v>
      </c>
      <c r="D512" s="0" t="n">
        <f aca="false">Loan_Sample!L492+Inputs!$B$26</f>
        <v>5.0717945098877</v>
      </c>
      <c r="E512" s="0" t="n">
        <f aca="false">Loan_Sample!E492/(1+Inputs!$B$25/100)</f>
        <v>61.5797882080078</v>
      </c>
      <c r="F512" s="0" t="n">
        <f aca="false">Loan_Sample!H492-Inputs!$B$24/100</f>
        <v>0.883666753768921</v>
      </c>
      <c r="G512" s="0" t="n">
        <f aca="false">IF(ISNUMBER(C512),INDEX(Scorecard!$D$54:$D$61,SUMPRODUCT(--(Scorecard!$G$54:$G$60&lt;C512))+1),Scorecard!$D$62)</f>
        <v>-0.541917179454542</v>
      </c>
      <c r="H512" s="0" t="n">
        <f aca="false">IF(ISNUMBER(D512),INDEX(Scorecard!$D$63:$D$68,SUMPRODUCT(--(Scorecard!$G$63:$G$67&lt;D512))+1),Scorecard!$D$69)</f>
        <v>0.322484508656054</v>
      </c>
      <c r="I512" s="0" t="n">
        <f aca="false">IF(ISNUMBER(E512),INDEX(Scorecard!$D$19:$D$26,SUMPRODUCT(--(Scorecard!$G$19:$G$25&lt;E512))+1),Scorecard!$D$27)</f>
        <v>0.233621608745691</v>
      </c>
      <c r="J512" s="0" t="n">
        <f aca="false">IF(ISNUMBER(F512),INDEX(Scorecard!$D$37:$D$44,SUMPRODUCT(--(Scorecard!$G$37:$G$43&lt;F512))+1),Scorecard!$D$45)</f>
        <v>-0.569454719285959</v>
      </c>
      <c r="K512" s="0" t="n">
        <f aca="false">Inputs!$B$10+Scorecard!$J$5*Loan_Sample!Y492+Scorecard!$J$6*Loan_Sample!Z492+Scorecard!$J$7*I512+Scorecard!$J$8*Loan_Sample!AB492+Scorecard!$J$9*J512+Scorecard!$J$10*Loan_Sample!AD492+Scorecard!$J$11*G512+Scorecard!$J$12*H512</f>
        <v>-5.5203935375313</v>
      </c>
      <c r="L512" s="0" t="n">
        <f aca="false">MIN(1-Inputs!$B$13,MAX(Inputs!$B$13,1/(1+EXP(-(Inputs!$B$11*K512+Inputs!$B$12)))))</f>
        <v>0.00339583865407662</v>
      </c>
      <c r="M512" s="0" t="n">
        <f aca="false">Loan_Sample!AH492*Inputs!$B$4*B512</f>
        <v>152.814672514602</v>
      </c>
      <c r="N512" s="0" t="n">
        <f aca="false">L512*Inputs!$B$4*B512</f>
        <v>152.814672514602</v>
      </c>
      <c r="O512" s="0" t="n">
        <f aca="false">Inputs!$B$37+Inputs!$B$38*MAX(Loan_Sample!H492-Inputs!$C$38,0)+Inputs!$B$39*MAX(Loan_Sample!H492-Inputs!$C$39,0)+Inputs!$B$40*MAX(Loan_Sample!H492-Inputs!$C$40,0)+Inputs!$B$41*MAX(Loan_Sample!H492-Inputs!$C$41,0)+Inputs!$B$42*Inputs!$B$14+Inputs!$B$43*MIN(Loan_Sample!I492/Inputs!$B$17,1)+Inputs!$B$44*MIN(Loan_Sample!E492,Inputs!$B$18)+Inputs!$B$45*Loan_Sample!C492</f>
        <v>-3.18958641715919</v>
      </c>
      <c r="P512" s="0" t="n">
        <f aca="false">MIN(1-Inputs!$B$13,MAX(Inputs!$B$13,1/(1+EXP(-(Inputs!$B$15*O512+Inputs!$B$16)))))</f>
        <v>0.0390223232730825</v>
      </c>
      <c r="Q512" s="0" t="n">
        <f aca="false">Inputs!$B$37+Inputs!$B$38*MAX(F512-Inputs!$C$38,0)+Inputs!$B$39*MAX(F512-Inputs!$C$39,0)+Inputs!$B$40*MAX(F512-Inputs!$C$40,0)+Inputs!$B$41*MAX(F512-Inputs!$C$41,0)+Inputs!$B$42*Inputs!$B$14+Inputs!$B$43*MIN(Loan_Sample!I492/Inputs!$B$17,1)+Inputs!$B$44*MIN(E512,Inputs!$B$18)+Inputs!$B$45*Loan_Sample!C492</f>
        <v>-3.18958641715919</v>
      </c>
      <c r="R512" s="0" t="n">
        <f aca="false">MIN(1-Inputs!$B$13,MAX(Inputs!$B$13,1/(1+EXP(-(Inputs!$B$15*Q512+Inputs!$B$16)))))</f>
        <v>0.0390223232730825</v>
      </c>
    </row>
    <row r="513" customFormat="false" ht="15" hidden="false" customHeight="false" outlineLevel="0" collapsed="false">
      <c r="A513" s="0" t="n">
        <f aca="false">Loan_Sample!A493</f>
        <v>14068</v>
      </c>
      <c r="B513" s="0" t="n">
        <f aca="false">Loan_Sample!U493</f>
        <v>77056.1</v>
      </c>
      <c r="C513" s="0" t="n">
        <f aca="false">Loan_Sample!K493+Inputs!$B$26</f>
        <v>4.30000019073486</v>
      </c>
      <c r="D513" s="0" t="n">
        <f aca="false">Loan_Sample!L493+Inputs!$B$26</f>
        <v>-0.458333015441895</v>
      </c>
      <c r="E513" s="0" t="n">
        <f aca="false">Loan_Sample!E493/(1+Inputs!$B$25/100)</f>
        <v>67.504508972168</v>
      </c>
      <c r="F513" s="0" t="n">
        <f aca="false">Loan_Sample!H493-Inputs!$B$24/100</f>
        <v>-2.34133338928223</v>
      </c>
      <c r="G513" s="0" t="n">
        <f aca="false">IF(ISNUMBER(C513),INDEX(Scorecard!$D$54:$D$61,SUMPRODUCT(--(Scorecard!$G$54:$G$60&lt;C513))+1),Scorecard!$D$62)</f>
        <v>0.489050497890326</v>
      </c>
      <c r="H513" s="0" t="n">
        <f aca="false">IF(ISNUMBER(D513),INDEX(Scorecard!$D$63:$D$68,SUMPRODUCT(--(Scorecard!$G$63:$G$67&lt;D513))+1),Scorecard!$D$69)</f>
        <v>0.322484508656054</v>
      </c>
      <c r="I513" s="0" t="n">
        <f aca="false">IF(ISNUMBER(E513),INDEX(Scorecard!$D$19:$D$26,SUMPRODUCT(--(Scorecard!$G$19:$G$25&lt;E513))+1),Scorecard!$D$27)</f>
        <v>0.0530843085177338</v>
      </c>
      <c r="J513" s="0" t="n">
        <f aca="false">IF(ISNUMBER(F513),INDEX(Scorecard!$D$37:$D$44,SUMPRODUCT(--(Scorecard!$G$37:$G$43&lt;F513))+1),Scorecard!$D$45)</f>
        <v>1.35057635045042</v>
      </c>
      <c r="K513" s="0" t="n">
        <f aca="false">Inputs!$B$10+Scorecard!$J$5*Loan_Sample!Y493+Scorecard!$J$6*Loan_Sample!Z493+Scorecard!$J$7*I513+Scorecard!$J$8*Loan_Sample!AB493+Scorecard!$J$9*J513+Scorecard!$J$10*Loan_Sample!AD493+Scorecard!$J$11*G513+Scorecard!$J$12*H513</f>
        <v>-5.46746551814502</v>
      </c>
      <c r="L513" s="0" t="n">
        <f aca="false">MIN(1-Inputs!$B$13,MAX(Inputs!$B$13,1/(1+EXP(-(Inputs!$B$11*K513+Inputs!$B$12)))))</f>
        <v>0.00359226062428053</v>
      </c>
      <c r="M513" s="0" t="n">
        <f aca="false">Loan_Sample!AH493*Inputs!$B$4*B513</f>
        <v>96.8819578617181</v>
      </c>
      <c r="N513" s="0" t="n">
        <f aca="false">L513*Inputs!$B$4*B513</f>
        <v>96.8819578617181</v>
      </c>
      <c r="O513" s="0" t="n">
        <f aca="false">Inputs!$B$37+Inputs!$B$38*MAX(Loan_Sample!H493-Inputs!$C$38,0)+Inputs!$B$39*MAX(Loan_Sample!H493-Inputs!$C$39,0)+Inputs!$B$40*MAX(Loan_Sample!H493-Inputs!$C$40,0)+Inputs!$B$41*MAX(Loan_Sample!H493-Inputs!$C$41,0)+Inputs!$B$42*Inputs!$B$14+Inputs!$B$43*MIN(Loan_Sample!I493/Inputs!$B$17,1)+Inputs!$B$44*MIN(Loan_Sample!E493,Inputs!$B$18)+Inputs!$B$45*Loan_Sample!C493</f>
        <v>-5.59745305845463</v>
      </c>
      <c r="P513" s="0" t="n">
        <f aca="false">MIN(1-Inputs!$B$13,MAX(Inputs!$B$13,1/(1+EXP(-(Inputs!$B$15*O513+Inputs!$B$16)))))</f>
        <v>0.00262230300644149</v>
      </c>
      <c r="Q513" s="0" t="n">
        <f aca="false">Inputs!$B$37+Inputs!$B$38*MAX(F513-Inputs!$C$38,0)+Inputs!$B$39*MAX(F513-Inputs!$C$39,0)+Inputs!$B$40*MAX(F513-Inputs!$C$40,0)+Inputs!$B$41*MAX(F513-Inputs!$C$41,0)+Inputs!$B$42*Inputs!$B$14+Inputs!$B$43*MIN(Loan_Sample!I493/Inputs!$B$17,1)+Inputs!$B$44*MIN(E513,Inputs!$B$18)+Inputs!$B$45*Loan_Sample!C493</f>
        <v>-5.59745305845463</v>
      </c>
      <c r="R513" s="0" t="n">
        <f aca="false">MIN(1-Inputs!$B$13,MAX(Inputs!$B$13,1/(1+EXP(-(Inputs!$B$15*Q513+Inputs!$B$16)))))</f>
        <v>0.00262230300644149</v>
      </c>
    </row>
    <row r="514" customFormat="false" ht="15" hidden="false" customHeight="false" outlineLevel="0" collapsed="false">
      <c r="A514" s="0" t="n">
        <f aca="false">Loan_Sample!A494</f>
        <v>14074</v>
      </c>
      <c r="B514" s="0" t="n">
        <f aca="false">Loan_Sample!U494</f>
        <v>338050.28</v>
      </c>
      <c r="C514" s="0" t="n">
        <f aca="false">Loan_Sample!K494+Inputs!$B$26</f>
        <v>4.0230770111084</v>
      </c>
      <c r="D514" s="0" t="n">
        <f aca="false">Loan_Sample!L494+Inputs!$B$26</f>
        <v>-0.276923179626465</v>
      </c>
      <c r="E514" s="0" t="n">
        <f aca="false">Loan_Sample!E494/(1+Inputs!$B$25/100)</f>
        <v>78.6625061035156</v>
      </c>
      <c r="F514" s="0" t="n">
        <f aca="false">Loan_Sample!H494-Inputs!$B$24/100</f>
        <v>0.365666627883911</v>
      </c>
      <c r="G514" s="0" t="n">
        <f aca="false">IF(ISNUMBER(C514),INDEX(Scorecard!$D$54:$D$61,SUMPRODUCT(--(Scorecard!$G$54:$G$60&lt;C514))+1),Scorecard!$D$62)</f>
        <v>0.489050497890326</v>
      </c>
      <c r="H514" s="0" t="n">
        <f aca="false">IF(ISNUMBER(D514),INDEX(Scorecard!$D$63:$D$68,SUMPRODUCT(--(Scorecard!$G$63:$G$67&lt;D514))+1),Scorecard!$D$69)</f>
        <v>0.322484508656054</v>
      </c>
      <c r="I514" s="0" t="n">
        <f aca="false">IF(ISNUMBER(E514),INDEX(Scorecard!$D$19:$D$26,SUMPRODUCT(--(Scorecard!$G$19:$G$25&lt;E514))+1),Scorecard!$D$27)</f>
        <v>-0.0341578513653732</v>
      </c>
      <c r="J514" s="0" t="n">
        <f aca="false">IF(ISNUMBER(F514),INDEX(Scorecard!$D$37:$D$44,SUMPRODUCT(--(Scorecard!$G$37:$G$43&lt;F514))+1),Scorecard!$D$45)</f>
        <v>-0.0679520129233634</v>
      </c>
      <c r="K514" s="0" t="n">
        <f aca="false">Inputs!$B$10+Scorecard!$J$5*Loan_Sample!Y494+Scorecard!$J$6*Loan_Sample!Z494+Scorecard!$J$7*I514+Scorecard!$J$8*Loan_Sample!AB494+Scorecard!$J$9*J514+Scorecard!$J$10*Loan_Sample!AD494+Scorecard!$J$11*G514+Scorecard!$J$12*H514</f>
        <v>-2.83206820630503</v>
      </c>
      <c r="L514" s="0" t="n">
        <f aca="false">MIN(1-Inputs!$B$13,MAX(Inputs!$B$13,1/(1+EXP(-(Inputs!$B$11*K514+Inputs!$B$12)))))</f>
        <v>0.0564814784778043</v>
      </c>
      <c r="M514" s="0" t="n">
        <f aca="false">Loan_Sample!AH494*Inputs!$B$4*B514</f>
        <v>6682.7528649825</v>
      </c>
      <c r="N514" s="0" t="n">
        <f aca="false">L514*Inputs!$B$4*B514</f>
        <v>6682.7528649825</v>
      </c>
      <c r="O514" s="0" t="n">
        <f aca="false">Inputs!$B$37+Inputs!$B$38*MAX(Loan_Sample!H494-Inputs!$C$38,0)+Inputs!$B$39*MAX(Loan_Sample!H494-Inputs!$C$39,0)+Inputs!$B$40*MAX(Loan_Sample!H494-Inputs!$C$40,0)+Inputs!$B$41*MAX(Loan_Sample!H494-Inputs!$C$41,0)+Inputs!$B$42*Inputs!$B$14+Inputs!$B$43*MIN(Loan_Sample!I494/Inputs!$B$17,1)+Inputs!$B$44*MIN(Loan_Sample!E494,Inputs!$B$18)+Inputs!$B$45*Loan_Sample!C494</f>
        <v>-5.34663451256935</v>
      </c>
      <c r="P514" s="0" t="n">
        <f aca="false">MIN(1-Inputs!$B$13,MAX(Inputs!$B$13,1/(1+EXP(-(Inputs!$B$15*O514+Inputs!$B$16)))))</f>
        <v>0.00348447812111983</v>
      </c>
      <c r="Q514" s="0" t="n">
        <f aca="false">Inputs!$B$37+Inputs!$B$38*MAX(F514-Inputs!$C$38,0)+Inputs!$B$39*MAX(F514-Inputs!$C$39,0)+Inputs!$B$40*MAX(F514-Inputs!$C$40,0)+Inputs!$B$41*MAX(F514-Inputs!$C$41,0)+Inputs!$B$42*Inputs!$B$14+Inputs!$B$43*MIN(Loan_Sample!I494/Inputs!$B$17,1)+Inputs!$B$44*MIN(E514,Inputs!$B$18)+Inputs!$B$45*Loan_Sample!C494</f>
        <v>-5.34663451256935</v>
      </c>
      <c r="R514" s="0" t="n">
        <f aca="false">MIN(1-Inputs!$B$13,MAX(Inputs!$B$13,1/(1+EXP(-(Inputs!$B$15*Q514+Inputs!$B$16)))))</f>
        <v>0.00348447812111983</v>
      </c>
    </row>
    <row r="515" customFormat="false" ht="15" hidden="false" customHeight="false" outlineLevel="0" collapsed="false">
      <c r="A515" s="0" t="n">
        <f aca="false">Loan_Sample!A495</f>
        <v>14116</v>
      </c>
      <c r="B515" s="0" t="n">
        <f aca="false">Loan_Sample!U495</f>
        <v>226068.64</v>
      </c>
      <c r="C515" s="0" t="n">
        <f aca="false">Loan_Sample!K495+Inputs!$B$26</f>
        <v>5.40833330154419</v>
      </c>
      <c r="D515" s="0" t="n">
        <f aca="false">Loan_Sample!L495+Inputs!$B$26</f>
        <v>-1.125</v>
      </c>
      <c r="E515" s="0" t="n">
        <f aca="false">Loan_Sample!E495/(1+Inputs!$B$25/100)</f>
        <v>73.8006973266602</v>
      </c>
      <c r="F515" s="0" t="n">
        <f aca="false">Loan_Sample!H495-Inputs!$B$24/100</f>
        <v>-2.1933331489563</v>
      </c>
      <c r="G515" s="0" t="n">
        <f aca="false">IF(ISNUMBER(C515),INDEX(Scorecard!$D$54:$D$61,SUMPRODUCT(--(Scorecard!$G$54:$G$60&lt;C515))+1),Scorecard!$D$62)</f>
        <v>0.126303549215828</v>
      </c>
      <c r="H515" s="0" t="n">
        <f aca="false">IF(ISNUMBER(D515),INDEX(Scorecard!$D$63:$D$68,SUMPRODUCT(--(Scorecard!$G$63:$G$67&lt;D515))+1),Scorecard!$D$69)</f>
        <v>-0.340582194386522</v>
      </c>
      <c r="I515" s="0" t="n">
        <f aca="false">IF(ISNUMBER(E515),INDEX(Scorecard!$D$19:$D$26,SUMPRODUCT(--(Scorecard!$G$19:$G$25&lt;E515))+1),Scorecard!$D$27)</f>
        <v>-0.0341578513653732</v>
      </c>
      <c r="J515" s="0" t="n">
        <f aca="false">IF(ISNUMBER(F515),INDEX(Scorecard!$D$37:$D$44,SUMPRODUCT(--(Scorecard!$G$37:$G$43&lt;F515))+1),Scorecard!$D$45)</f>
        <v>1.35057635045042</v>
      </c>
      <c r="K515" s="0" t="n">
        <f aca="false">Inputs!$B$10+Scorecard!$J$5*Loan_Sample!Y495+Scorecard!$J$6*Loan_Sample!Z495+Scorecard!$J$7*I515+Scorecard!$J$8*Loan_Sample!AB495+Scorecard!$J$9*J515+Scorecard!$J$10*Loan_Sample!AD495+Scorecard!$J$11*G515+Scorecard!$J$12*H515</f>
        <v>-5.13058771823902</v>
      </c>
      <c r="L515" s="0" t="n">
        <f aca="false">MIN(1-Inputs!$B$13,MAX(Inputs!$B$13,1/(1+EXP(-(Inputs!$B$11*K515+Inputs!$B$12)))))</f>
        <v>0.00513657018147082</v>
      </c>
      <c r="M515" s="0" t="n">
        <f aca="false">Loan_Sample!AH495*Inputs!$B$4*B515</f>
        <v>406.426102316381</v>
      </c>
      <c r="N515" s="0" t="n">
        <f aca="false">L515*Inputs!$B$4*B515</f>
        <v>406.426102316381</v>
      </c>
      <c r="O515" s="0" t="n">
        <f aca="false">Inputs!$B$37+Inputs!$B$38*MAX(Loan_Sample!H495-Inputs!$C$38,0)+Inputs!$B$39*MAX(Loan_Sample!H495-Inputs!$C$39,0)+Inputs!$B$40*MAX(Loan_Sample!H495-Inputs!$C$40,0)+Inputs!$B$41*MAX(Loan_Sample!H495-Inputs!$C$41,0)+Inputs!$B$42*Inputs!$B$14+Inputs!$B$43*MIN(Loan_Sample!I495/Inputs!$B$17,1)+Inputs!$B$44*MIN(Loan_Sample!E495,Inputs!$B$18)+Inputs!$B$45*Loan_Sample!C495</f>
        <v>-5.55284765532087</v>
      </c>
      <c r="P515" s="0" t="n">
        <f aca="false">MIN(1-Inputs!$B$13,MAX(Inputs!$B$13,1/(1+EXP(-(Inputs!$B$15*O515+Inputs!$B$16)))))</f>
        <v>0.00275832582134951</v>
      </c>
      <c r="Q515" s="0" t="n">
        <f aca="false">Inputs!$B$37+Inputs!$B$38*MAX(F515-Inputs!$C$38,0)+Inputs!$B$39*MAX(F515-Inputs!$C$39,0)+Inputs!$B$40*MAX(F515-Inputs!$C$40,0)+Inputs!$B$41*MAX(F515-Inputs!$C$41,0)+Inputs!$B$42*Inputs!$B$14+Inputs!$B$43*MIN(Loan_Sample!I495/Inputs!$B$17,1)+Inputs!$B$44*MIN(E515,Inputs!$B$18)+Inputs!$B$45*Loan_Sample!C495</f>
        <v>-5.55284765532087</v>
      </c>
      <c r="R515" s="0" t="n">
        <f aca="false">MIN(1-Inputs!$B$13,MAX(Inputs!$B$13,1/(1+EXP(-(Inputs!$B$15*Q515+Inputs!$B$16)))))</f>
        <v>0.00275832582134951</v>
      </c>
    </row>
    <row r="516" customFormat="false" ht="15" hidden="false" customHeight="false" outlineLevel="0" collapsed="false">
      <c r="A516" s="0" t="n">
        <f aca="false">Loan_Sample!A496</f>
        <v>14150</v>
      </c>
      <c r="B516" s="0" t="n">
        <f aca="false">Loan_Sample!U496</f>
        <v>133177.73</v>
      </c>
      <c r="C516" s="0" t="n">
        <f aca="false">Loan_Sample!K496+Inputs!$B$26</f>
        <v>3.32307696342468</v>
      </c>
      <c r="D516" s="0" t="n">
        <f aca="false">Loan_Sample!L496+Inputs!$B$26</f>
        <v>-0.276922941207886</v>
      </c>
      <c r="E516" s="0" t="n">
        <f aca="false">Loan_Sample!E496/(1+Inputs!$B$25/100)</f>
        <v>44.6373672485352</v>
      </c>
      <c r="F516" s="0" t="n">
        <f aca="false">Loan_Sample!H496-Inputs!$B$24/100</f>
        <v>0.0156664848327637</v>
      </c>
      <c r="G516" s="0" t="n">
        <f aca="false">IF(ISNUMBER(C516),INDEX(Scorecard!$D$54:$D$61,SUMPRODUCT(--(Scorecard!$G$54:$G$60&lt;C516))+1),Scorecard!$D$62)</f>
        <v>0.489050497890326</v>
      </c>
      <c r="H516" s="0" t="n">
        <f aca="false">IF(ISNUMBER(D516),INDEX(Scorecard!$D$63:$D$68,SUMPRODUCT(--(Scorecard!$G$63:$G$67&lt;D516))+1),Scorecard!$D$69)</f>
        <v>0.322484508656054</v>
      </c>
      <c r="I516" s="0" t="n">
        <f aca="false">IF(ISNUMBER(E516),INDEX(Scorecard!$D$19:$D$26,SUMPRODUCT(--(Scorecard!$G$19:$G$25&lt;E516))+1),Scorecard!$D$27)</f>
        <v>0.57899015159425</v>
      </c>
      <c r="J516" s="0" t="n">
        <f aca="false">IF(ISNUMBER(F516),INDEX(Scorecard!$D$37:$D$44,SUMPRODUCT(--(Scorecard!$G$37:$G$43&lt;F516))+1),Scorecard!$D$45)</f>
        <v>0.330501541082344</v>
      </c>
      <c r="K516" s="0" t="n">
        <f aca="false">Inputs!$B$10+Scorecard!$J$5*Loan_Sample!Y496+Scorecard!$J$6*Loan_Sample!Z496+Scorecard!$J$7*I516+Scorecard!$J$8*Loan_Sample!AB496+Scorecard!$J$9*J516+Scorecard!$J$10*Loan_Sample!AD496+Scorecard!$J$11*G516+Scorecard!$J$12*H516</f>
        <v>-6.64559876813908</v>
      </c>
      <c r="L516" s="0" t="n">
        <f aca="false">MIN(1-Inputs!$B$13,MAX(Inputs!$B$13,1/(1+EXP(-(Inputs!$B$11*K516+Inputs!$B$12)))))</f>
        <v>0.00102563618386733</v>
      </c>
      <c r="M516" s="0" t="n">
        <f aca="false">Loan_Sample!AH496*Inputs!$B$4*B516</f>
        <v>47.8071645706599</v>
      </c>
      <c r="N516" s="0" t="n">
        <f aca="false">L516*Inputs!$B$4*B516</f>
        <v>47.8071645706599</v>
      </c>
      <c r="O516" s="0" t="n">
        <f aca="false">Inputs!$B$37+Inputs!$B$38*MAX(Loan_Sample!H496-Inputs!$C$38,0)+Inputs!$B$39*MAX(Loan_Sample!H496-Inputs!$C$39,0)+Inputs!$B$40*MAX(Loan_Sample!H496-Inputs!$C$40,0)+Inputs!$B$41*MAX(Loan_Sample!H496-Inputs!$C$41,0)+Inputs!$B$42*Inputs!$B$14+Inputs!$B$43*MIN(Loan_Sample!I496/Inputs!$B$17,1)+Inputs!$B$44*MIN(Loan_Sample!E496,Inputs!$B$18)+Inputs!$B$45*Loan_Sample!C496</f>
        <v>-5.26241352964492</v>
      </c>
      <c r="P516" s="0" t="n">
        <f aca="false">MIN(1-Inputs!$B$13,MAX(Inputs!$B$13,1/(1+EXP(-(Inputs!$B$15*O516+Inputs!$B$16)))))</f>
        <v>0.00383324050497904</v>
      </c>
      <c r="Q516" s="0" t="n">
        <f aca="false">Inputs!$B$37+Inputs!$B$38*MAX(F516-Inputs!$C$38,0)+Inputs!$B$39*MAX(F516-Inputs!$C$39,0)+Inputs!$B$40*MAX(F516-Inputs!$C$40,0)+Inputs!$B$41*MAX(F516-Inputs!$C$41,0)+Inputs!$B$42*Inputs!$B$14+Inputs!$B$43*MIN(Loan_Sample!I496/Inputs!$B$17,1)+Inputs!$B$44*MIN(E516,Inputs!$B$18)+Inputs!$B$45*Loan_Sample!C496</f>
        <v>-5.26241352964492</v>
      </c>
      <c r="R516" s="0" t="n">
        <f aca="false">MIN(1-Inputs!$B$13,MAX(Inputs!$B$13,1/(1+EXP(-(Inputs!$B$15*Q516+Inputs!$B$16)))))</f>
        <v>0.00383324050497904</v>
      </c>
    </row>
    <row r="517" customFormat="false" ht="15" hidden="false" customHeight="false" outlineLevel="0" collapsed="false">
      <c r="A517" s="0" t="n">
        <f aca="false">Loan_Sample!A497</f>
        <v>14186</v>
      </c>
      <c r="B517" s="0" t="n">
        <f aca="false">Loan_Sample!U497</f>
        <v>216339.5</v>
      </c>
      <c r="C517" s="0" t="n">
        <f aca="false">Loan_Sample!K497+Inputs!$B$26</f>
        <v>7.53333330154419</v>
      </c>
      <c r="D517" s="0" t="n">
        <f aca="false">Loan_Sample!L497+Inputs!$B$26</f>
        <v>2.71025657653809</v>
      </c>
      <c r="E517" s="0" t="n">
        <f aca="false">Loan_Sample!E497/(1+Inputs!$B$25/100)</f>
        <v>69.2463150024414</v>
      </c>
      <c r="F517" s="0" t="n">
        <f aca="false">Loan_Sample!H497-Inputs!$B$24/100</f>
        <v>1.35833334922791</v>
      </c>
      <c r="G517" s="0" t="n">
        <f aca="false">IF(ISNUMBER(C517),INDEX(Scorecard!$D$54:$D$61,SUMPRODUCT(--(Scorecard!$G$54:$G$60&lt;C517))+1),Scorecard!$D$62)</f>
        <v>-0.541917179454542</v>
      </c>
      <c r="H517" s="0" t="n">
        <f aca="false">IF(ISNUMBER(D517),INDEX(Scorecard!$D$63:$D$68,SUMPRODUCT(--(Scorecard!$G$63:$G$67&lt;D517))+1),Scorecard!$D$69)</f>
        <v>0.322484508656054</v>
      </c>
      <c r="I517" s="0" t="n">
        <f aca="false">IF(ISNUMBER(E517),INDEX(Scorecard!$D$19:$D$26,SUMPRODUCT(--(Scorecard!$G$19:$G$25&lt;E517))+1),Scorecard!$D$27)</f>
        <v>0.0530843085177338</v>
      </c>
      <c r="J517" s="0" t="n">
        <f aca="false">IF(ISNUMBER(F517),INDEX(Scorecard!$D$37:$D$44,SUMPRODUCT(--(Scorecard!$G$37:$G$43&lt;F517))+1),Scorecard!$D$45)</f>
        <v>-0.975503570149195</v>
      </c>
      <c r="K517" s="0" t="n">
        <f aca="false">Inputs!$B$10+Scorecard!$J$5*Loan_Sample!Y497+Scorecard!$J$6*Loan_Sample!Z497+Scorecard!$J$7*I517+Scorecard!$J$8*Loan_Sample!AB497+Scorecard!$J$9*J517+Scorecard!$J$10*Loan_Sample!AD497+Scorecard!$J$11*G517+Scorecard!$J$12*H517</f>
        <v>-2.80433427545561</v>
      </c>
      <c r="L517" s="0" t="n">
        <f aca="false">MIN(1-Inputs!$B$13,MAX(Inputs!$B$13,1/(1+EXP(-(Inputs!$B$11*K517+Inputs!$B$12)))))</f>
        <v>0.0580780129488259</v>
      </c>
      <c r="M517" s="0" t="n">
        <f aca="false">Loan_Sample!AH497*Inputs!$B$4*B517</f>
        <v>4397.59889881988</v>
      </c>
      <c r="N517" s="0" t="n">
        <f aca="false">L517*Inputs!$B$4*B517</f>
        <v>4397.59889881988</v>
      </c>
      <c r="O517" s="0" t="n">
        <f aca="false">Inputs!$B$37+Inputs!$B$38*MAX(Loan_Sample!H497-Inputs!$C$38,0)+Inputs!$B$39*MAX(Loan_Sample!H497-Inputs!$C$39,0)+Inputs!$B$40*MAX(Loan_Sample!H497-Inputs!$C$40,0)+Inputs!$B$41*MAX(Loan_Sample!H497-Inputs!$C$41,0)+Inputs!$B$42*Inputs!$B$14+Inputs!$B$43*MIN(Loan_Sample!I497/Inputs!$B$17,1)+Inputs!$B$44*MIN(Loan_Sample!E497,Inputs!$B$18)+Inputs!$B$45*Loan_Sample!C497</f>
        <v>-4.03162739117065</v>
      </c>
      <c r="P517" s="0" t="n">
        <f aca="false">MIN(1-Inputs!$B$13,MAX(Inputs!$B$13,1/(1+EXP(-(Inputs!$B$15*O517+Inputs!$B$16)))))</f>
        <v>0.0153518518922412</v>
      </c>
      <c r="Q517" s="0" t="n">
        <f aca="false">Inputs!$B$37+Inputs!$B$38*MAX(F517-Inputs!$C$38,0)+Inputs!$B$39*MAX(F517-Inputs!$C$39,0)+Inputs!$B$40*MAX(F517-Inputs!$C$40,0)+Inputs!$B$41*MAX(F517-Inputs!$C$41,0)+Inputs!$B$42*Inputs!$B$14+Inputs!$B$43*MIN(Loan_Sample!I497/Inputs!$B$17,1)+Inputs!$B$44*MIN(E517,Inputs!$B$18)+Inputs!$B$45*Loan_Sample!C497</f>
        <v>-4.03162739117065</v>
      </c>
      <c r="R517" s="0" t="n">
        <f aca="false">MIN(1-Inputs!$B$13,MAX(Inputs!$B$13,1/(1+EXP(-(Inputs!$B$15*Q517+Inputs!$B$16)))))</f>
        <v>0.0153518518922412</v>
      </c>
    </row>
    <row r="518" customFormat="false" ht="15" hidden="false" customHeight="false" outlineLevel="0" collapsed="false">
      <c r="A518" s="0" t="n">
        <f aca="false">Loan_Sample!A498</f>
        <v>14228</v>
      </c>
      <c r="B518" s="0" t="n">
        <f aca="false">Loan_Sample!U498</f>
        <v>166847.45</v>
      </c>
      <c r="C518" s="0" t="n">
        <f aca="false">Loan_Sample!K498+Inputs!$B$26</f>
        <v>10.0333337783814</v>
      </c>
      <c r="D518" s="0" t="n">
        <f aca="false">Loan_Sample!L498+Inputs!$B$26</f>
        <v>5.07179546356201</v>
      </c>
      <c r="E518" s="0" t="n">
        <f aca="false">Loan_Sample!E498/(1+Inputs!$B$25/100)</f>
        <v>76.9118499755859</v>
      </c>
      <c r="F518" s="0" t="n">
        <f aca="false">Loan_Sample!H498-Inputs!$B$24/100</f>
        <v>0.93066668510437</v>
      </c>
      <c r="G518" s="0" t="n">
        <f aca="false">IF(ISNUMBER(C518),INDEX(Scorecard!$D$54:$D$61,SUMPRODUCT(--(Scorecard!$G$54:$G$60&lt;C518))+1),Scorecard!$D$62)</f>
        <v>-0.541917179454542</v>
      </c>
      <c r="H518" s="0" t="n">
        <f aca="false">IF(ISNUMBER(D518),INDEX(Scorecard!$D$63:$D$68,SUMPRODUCT(--(Scorecard!$G$63:$G$67&lt;D518))+1),Scorecard!$D$69)</f>
        <v>0.322484508656054</v>
      </c>
      <c r="I518" s="0" t="n">
        <f aca="false">IF(ISNUMBER(E518),INDEX(Scorecard!$D$19:$D$26,SUMPRODUCT(--(Scorecard!$G$19:$G$25&lt;E518))+1),Scorecard!$D$27)</f>
        <v>-0.0341578513653732</v>
      </c>
      <c r="J518" s="0" t="n">
        <f aca="false">IF(ISNUMBER(F518),INDEX(Scorecard!$D$37:$D$44,SUMPRODUCT(--(Scorecard!$G$37:$G$43&lt;F518))+1),Scorecard!$D$45)</f>
        <v>-0.975503570149195</v>
      </c>
      <c r="K518" s="0" t="n">
        <f aca="false">Inputs!$B$10+Scorecard!$J$5*Loan_Sample!Y498+Scorecard!$J$6*Loan_Sample!Z498+Scorecard!$J$7*I518+Scorecard!$J$8*Loan_Sample!AB498+Scorecard!$J$9*J518+Scorecard!$J$10*Loan_Sample!AD498+Scorecard!$J$11*G518+Scorecard!$J$12*H518</f>
        <v>-3.72375253339962</v>
      </c>
      <c r="L518" s="0" t="n">
        <f aca="false">MIN(1-Inputs!$B$13,MAX(Inputs!$B$13,1/(1+EXP(-(Inputs!$B$11*K518+Inputs!$B$12)))))</f>
        <v>0.0226131019498337</v>
      </c>
      <c r="M518" s="0" t="n">
        <f aca="false">Loan_Sample!AH498*Inputs!$B$4*B518</f>
        <v>1320.52843892192</v>
      </c>
      <c r="N518" s="0" t="n">
        <f aca="false">L518*Inputs!$B$4*B518</f>
        <v>1320.52843892192</v>
      </c>
      <c r="O518" s="0" t="n">
        <f aca="false">Inputs!$B$37+Inputs!$B$38*MAX(Loan_Sample!H498-Inputs!$C$38,0)+Inputs!$B$39*MAX(Loan_Sample!H498-Inputs!$C$39,0)+Inputs!$B$40*MAX(Loan_Sample!H498-Inputs!$C$40,0)+Inputs!$B$41*MAX(Loan_Sample!H498-Inputs!$C$41,0)+Inputs!$B$42*Inputs!$B$14+Inputs!$B$43*MIN(Loan_Sample!I498/Inputs!$B$17,1)+Inputs!$B$44*MIN(Loan_Sample!E498,Inputs!$B$18)+Inputs!$B$45*Loan_Sample!C498</f>
        <v>-3.84905669902415</v>
      </c>
      <c r="P518" s="0" t="n">
        <f aca="false">MIN(1-Inputs!$B$13,MAX(Inputs!$B$13,1/(1+EXP(-(Inputs!$B$15*O518+Inputs!$B$16)))))</f>
        <v>0.0188261618315003</v>
      </c>
      <c r="Q518" s="0" t="n">
        <f aca="false">Inputs!$B$37+Inputs!$B$38*MAX(F518-Inputs!$C$38,0)+Inputs!$B$39*MAX(F518-Inputs!$C$39,0)+Inputs!$B$40*MAX(F518-Inputs!$C$40,0)+Inputs!$B$41*MAX(F518-Inputs!$C$41,0)+Inputs!$B$42*Inputs!$B$14+Inputs!$B$43*MIN(Loan_Sample!I498/Inputs!$B$17,1)+Inputs!$B$44*MIN(E518,Inputs!$B$18)+Inputs!$B$45*Loan_Sample!C498</f>
        <v>-3.84905669902415</v>
      </c>
      <c r="R518" s="0" t="n">
        <f aca="false">MIN(1-Inputs!$B$13,MAX(Inputs!$B$13,1/(1+EXP(-(Inputs!$B$15*Q518+Inputs!$B$16)))))</f>
        <v>0.0188261618315003</v>
      </c>
    </row>
    <row r="519" customFormat="false" ht="15" hidden="false" customHeight="false" outlineLevel="0" collapsed="false">
      <c r="A519" s="0" t="n">
        <f aca="false">Loan_Sample!A499</f>
        <v>14300</v>
      </c>
      <c r="B519" s="0" t="n">
        <f aca="false">Loan_Sample!U499</f>
        <v>258428.1</v>
      </c>
      <c r="C519" s="0" t="n">
        <f aca="false">Loan_Sample!K499+Inputs!$B$26</f>
        <v>4.42307710647583</v>
      </c>
      <c r="D519" s="0" t="n">
        <f aca="false">Loan_Sample!L499+Inputs!$B$26</f>
        <v>-0.276922702789307</v>
      </c>
      <c r="E519" s="0" t="n">
        <f aca="false">Loan_Sample!E499/(1+Inputs!$B$25/100)</f>
        <v>80.9390487670898</v>
      </c>
      <c r="F519" s="0" t="n">
        <f aca="false">Loan_Sample!H499-Inputs!$B$24/100</f>
        <v>0.664666414260864</v>
      </c>
      <c r="G519" s="0" t="n">
        <f aca="false">IF(ISNUMBER(C519),INDEX(Scorecard!$D$54:$D$61,SUMPRODUCT(--(Scorecard!$G$54:$G$60&lt;C519))+1),Scorecard!$D$62)</f>
        <v>0.409483001259379</v>
      </c>
      <c r="H519" s="0" t="n">
        <f aca="false">IF(ISNUMBER(D519),INDEX(Scorecard!$D$63:$D$68,SUMPRODUCT(--(Scorecard!$G$63:$G$67&lt;D519))+1),Scorecard!$D$69)</f>
        <v>0.322484508656054</v>
      </c>
      <c r="I519" s="0" t="n">
        <f aca="false">IF(ISNUMBER(E519),INDEX(Scorecard!$D$19:$D$26,SUMPRODUCT(--(Scorecard!$G$19:$G$25&lt;E519))+1),Scorecard!$D$27)</f>
        <v>-0.0341578513653732</v>
      </c>
      <c r="J519" s="0" t="n">
        <f aca="false">IF(ISNUMBER(F519),INDEX(Scorecard!$D$37:$D$44,SUMPRODUCT(--(Scorecard!$G$37:$G$43&lt;F519))+1),Scorecard!$D$45)</f>
        <v>-0.569454719285959</v>
      </c>
      <c r="K519" s="0" t="n">
        <f aca="false">Inputs!$B$10+Scorecard!$J$5*Loan_Sample!Y499+Scorecard!$J$6*Loan_Sample!Z499+Scorecard!$J$7*I519+Scorecard!$J$8*Loan_Sample!AB499+Scorecard!$J$9*J519+Scorecard!$J$10*Loan_Sample!AD499+Scorecard!$J$11*G519+Scorecard!$J$12*H519</f>
        <v>-4.30087249047205</v>
      </c>
      <c r="L519" s="0" t="n">
        <f aca="false">MIN(1-Inputs!$B$13,MAX(Inputs!$B$13,1/(1+EXP(-(Inputs!$B$11*K519+Inputs!$B$12)))))</f>
        <v>0.0123504305862373</v>
      </c>
      <c r="M519" s="0" t="n">
        <f aca="false">Loan_Sample!AH499*Inputs!$B$4*B519</f>
        <v>1117.09440870412</v>
      </c>
      <c r="N519" s="0" t="n">
        <f aca="false">L519*Inputs!$B$4*B519</f>
        <v>1117.09440870412</v>
      </c>
      <c r="O519" s="0" t="n">
        <f aca="false">Inputs!$B$37+Inputs!$B$38*MAX(Loan_Sample!H499-Inputs!$C$38,0)+Inputs!$B$39*MAX(Loan_Sample!H499-Inputs!$C$39,0)+Inputs!$B$40*MAX(Loan_Sample!H499-Inputs!$C$40,0)+Inputs!$B$41*MAX(Loan_Sample!H499-Inputs!$C$41,0)+Inputs!$B$42*Inputs!$B$14+Inputs!$B$43*MIN(Loan_Sample!I499/Inputs!$B$17,1)+Inputs!$B$44*MIN(Loan_Sample!E499,Inputs!$B$18)+Inputs!$B$45*Loan_Sample!C499</f>
        <v>-4.1606227277603</v>
      </c>
      <c r="P519" s="0" t="n">
        <f aca="false">MIN(1-Inputs!$B$13,MAX(Inputs!$B$13,1/(1+EXP(-(Inputs!$B$15*O519+Inputs!$B$16)))))</f>
        <v>0.0132857301400949</v>
      </c>
      <c r="Q519" s="0" t="n">
        <f aca="false">Inputs!$B$37+Inputs!$B$38*MAX(F519-Inputs!$C$38,0)+Inputs!$B$39*MAX(F519-Inputs!$C$39,0)+Inputs!$B$40*MAX(F519-Inputs!$C$40,0)+Inputs!$B$41*MAX(F519-Inputs!$C$41,0)+Inputs!$B$42*Inputs!$B$14+Inputs!$B$43*MIN(Loan_Sample!I499/Inputs!$B$17,1)+Inputs!$B$44*MIN(E519,Inputs!$B$18)+Inputs!$B$45*Loan_Sample!C499</f>
        <v>-4.1606227277603</v>
      </c>
      <c r="R519" s="0" t="n">
        <f aca="false">MIN(1-Inputs!$B$13,MAX(Inputs!$B$13,1/(1+EXP(-(Inputs!$B$15*Q519+Inputs!$B$16)))))</f>
        <v>0.0132857301400949</v>
      </c>
    </row>
    <row r="520" customFormat="false" ht="15" hidden="false" customHeight="false" outlineLevel="0" collapsed="false">
      <c r="A520" s="0" t="n">
        <f aca="false">Loan_Sample!A500</f>
        <v>14321</v>
      </c>
      <c r="B520" s="0" t="n">
        <f aca="false">Loan_Sample!U500</f>
        <v>159162.75</v>
      </c>
      <c r="C520" s="0" t="n">
        <f aca="false">Loan_Sample!K500+Inputs!$B$26</f>
        <v>6.03333330154419</v>
      </c>
      <c r="D520" s="0" t="n">
        <f aca="false">Loan_Sample!L500+Inputs!$B$26</f>
        <v>2.71025633811951</v>
      </c>
      <c r="E520" s="0" t="n">
        <f aca="false">Loan_Sample!E500/(1+Inputs!$B$25/100)</f>
        <v>77.2427825927734</v>
      </c>
      <c r="F520" s="0" t="n">
        <f aca="false">Loan_Sample!H500-Inputs!$B$24/100</f>
        <v>0.803333282470703</v>
      </c>
      <c r="G520" s="0" t="n">
        <f aca="false">IF(ISNUMBER(C520),INDEX(Scorecard!$D$54:$D$61,SUMPRODUCT(--(Scorecard!$G$54:$G$60&lt;C520))+1),Scorecard!$D$62)</f>
        <v>0.0151758992857273</v>
      </c>
      <c r="H520" s="0" t="n">
        <f aca="false">IF(ISNUMBER(D520),INDEX(Scorecard!$D$63:$D$68,SUMPRODUCT(--(Scorecard!$G$63:$G$67&lt;D520))+1),Scorecard!$D$69)</f>
        <v>0.322484508656054</v>
      </c>
      <c r="I520" s="0" t="n">
        <f aca="false">IF(ISNUMBER(E520),INDEX(Scorecard!$D$19:$D$26,SUMPRODUCT(--(Scorecard!$G$19:$G$25&lt;E520))+1),Scorecard!$D$27)</f>
        <v>-0.0341578513653732</v>
      </c>
      <c r="J520" s="0" t="n">
        <f aca="false">IF(ISNUMBER(F520),INDEX(Scorecard!$D$37:$D$44,SUMPRODUCT(--(Scorecard!$G$37:$G$43&lt;F520))+1),Scorecard!$D$45)</f>
        <v>-0.569454719285959</v>
      </c>
      <c r="K520" s="0" t="n">
        <f aca="false">Inputs!$B$10+Scorecard!$J$5*Loan_Sample!Y500+Scorecard!$J$6*Loan_Sample!Z500+Scorecard!$J$7*I520+Scorecard!$J$8*Loan_Sample!AB500+Scorecard!$J$9*J520+Scorecard!$J$10*Loan_Sample!AD500+Scorecard!$J$11*G520+Scorecard!$J$12*H520</f>
        <v>-4.79501202742017</v>
      </c>
      <c r="L520" s="0" t="n">
        <f aca="false">MIN(1-Inputs!$B$13,MAX(Inputs!$B$13,1/(1+EXP(-(Inputs!$B$11*K520+Inputs!$B$12)))))</f>
        <v>0.00732977886654087</v>
      </c>
      <c r="M520" s="0" t="n">
        <f aca="false">Loan_Sample!AH500*Inputs!$B$4*B520</f>
        <v>408.319716451685</v>
      </c>
      <c r="N520" s="0" t="n">
        <f aca="false">L520*Inputs!$B$4*B520</f>
        <v>408.319716451685</v>
      </c>
      <c r="O520" s="0" t="n">
        <f aca="false">Inputs!$B$37+Inputs!$B$38*MAX(Loan_Sample!H500-Inputs!$C$38,0)+Inputs!$B$39*MAX(Loan_Sample!H500-Inputs!$C$39,0)+Inputs!$B$40*MAX(Loan_Sample!H500-Inputs!$C$40,0)+Inputs!$B$41*MAX(Loan_Sample!H500-Inputs!$C$41,0)+Inputs!$B$42*Inputs!$B$14+Inputs!$B$43*MIN(Loan_Sample!I500/Inputs!$B$17,1)+Inputs!$B$44*MIN(Loan_Sample!E500,Inputs!$B$18)+Inputs!$B$45*Loan_Sample!C500</f>
        <v>-3.95059809792104</v>
      </c>
      <c r="P520" s="0" t="n">
        <f aca="false">MIN(1-Inputs!$B$13,MAX(Inputs!$B$13,1/(1+EXP(-(Inputs!$B$15*O520+Inputs!$B$16)))))</f>
        <v>0.0168082509282317</v>
      </c>
      <c r="Q520" s="0" t="n">
        <f aca="false">Inputs!$B$37+Inputs!$B$38*MAX(F520-Inputs!$C$38,0)+Inputs!$B$39*MAX(F520-Inputs!$C$39,0)+Inputs!$B$40*MAX(F520-Inputs!$C$40,0)+Inputs!$B$41*MAX(F520-Inputs!$C$41,0)+Inputs!$B$42*Inputs!$B$14+Inputs!$B$43*MIN(Loan_Sample!I500/Inputs!$B$17,1)+Inputs!$B$44*MIN(E520,Inputs!$B$18)+Inputs!$B$45*Loan_Sample!C500</f>
        <v>-3.95059809792104</v>
      </c>
      <c r="R520" s="0" t="n">
        <f aca="false">MIN(1-Inputs!$B$13,MAX(Inputs!$B$13,1/(1+EXP(-(Inputs!$B$15*Q520+Inputs!$B$16)))))</f>
        <v>0.0168082509282317</v>
      </c>
    </row>
    <row r="521" customFormat="false" ht="15" hidden="false" customHeight="false" outlineLevel="0" collapsed="false">
      <c r="A521" s="0" t="n">
        <f aca="false">Loan_Sample!A501</f>
        <v>14367</v>
      </c>
      <c r="B521" s="0" t="n">
        <f aca="false">Loan_Sample!U501</f>
        <v>169470.39</v>
      </c>
      <c r="C521" s="0" t="n">
        <f aca="false">Loan_Sample!K501+Inputs!$B$26</f>
        <v>9.23333358764648</v>
      </c>
      <c r="D521" s="0" t="n">
        <f aca="false">Loan_Sample!L501+Inputs!$B$26</f>
        <v>5.07179498672485</v>
      </c>
      <c r="E521" s="0" t="n">
        <f aca="false">Loan_Sample!E501/(1+Inputs!$B$25/100)</f>
        <v>79.3363571166992</v>
      </c>
      <c r="F521" s="0" t="n">
        <f aca="false">Loan_Sample!H501-Inputs!$B$24/100</f>
        <v>1.04666686058044</v>
      </c>
      <c r="G521" s="0" t="n">
        <f aca="false">IF(ISNUMBER(C521),INDEX(Scorecard!$D$54:$D$61,SUMPRODUCT(--(Scorecard!$G$54:$G$60&lt;C521))+1),Scorecard!$D$62)</f>
        <v>-0.541917179454542</v>
      </c>
      <c r="H521" s="0" t="n">
        <f aca="false">IF(ISNUMBER(D521),INDEX(Scorecard!$D$63:$D$68,SUMPRODUCT(--(Scorecard!$G$63:$G$67&lt;D521))+1),Scorecard!$D$69)</f>
        <v>0.322484508656054</v>
      </c>
      <c r="I521" s="0" t="n">
        <f aca="false">IF(ISNUMBER(E521),INDEX(Scorecard!$D$19:$D$26,SUMPRODUCT(--(Scorecard!$G$19:$G$25&lt;E521))+1),Scorecard!$D$27)</f>
        <v>-0.0341578513653732</v>
      </c>
      <c r="J521" s="0" t="n">
        <f aca="false">IF(ISNUMBER(F521),INDEX(Scorecard!$D$37:$D$44,SUMPRODUCT(--(Scorecard!$G$37:$G$43&lt;F521))+1),Scorecard!$D$45)</f>
        <v>-0.975503570149195</v>
      </c>
      <c r="K521" s="0" t="n">
        <f aca="false">Inputs!$B$10+Scorecard!$J$5*Loan_Sample!Y501+Scorecard!$J$6*Loan_Sample!Z501+Scorecard!$J$7*I521+Scorecard!$J$8*Loan_Sample!AB501+Scorecard!$J$9*J521+Scorecard!$J$10*Loan_Sample!AD501+Scorecard!$J$11*G521+Scorecard!$J$12*H521</f>
        <v>-4.6170982459331</v>
      </c>
      <c r="L521" s="0" t="n">
        <f aca="false">MIN(1-Inputs!$B$13,MAX(Inputs!$B$13,1/(1+EXP(-(Inputs!$B$11*K521+Inputs!$B$12)))))</f>
        <v>0.0088471424957404</v>
      </c>
      <c r="M521" s="0" t="n">
        <f aca="false">Loan_Sample!AH501*Inputs!$B$4*B521</f>
        <v>524.765041198545</v>
      </c>
      <c r="N521" s="0" t="n">
        <f aca="false">L521*Inputs!$B$4*B521</f>
        <v>524.765041198545</v>
      </c>
      <c r="O521" s="0" t="n">
        <f aca="false">Inputs!$B$37+Inputs!$B$38*MAX(Loan_Sample!H501-Inputs!$C$38,0)+Inputs!$B$39*MAX(Loan_Sample!H501-Inputs!$C$39,0)+Inputs!$B$40*MAX(Loan_Sample!H501-Inputs!$C$40,0)+Inputs!$B$41*MAX(Loan_Sample!H501-Inputs!$C$41,0)+Inputs!$B$42*Inputs!$B$14+Inputs!$B$43*MIN(Loan_Sample!I501/Inputs!$B$17,1)+Inputs!$B$44*MIN(Loan_Sample!E501,Inputs!$B$18)+Inputs!$B$45*Loan_Sample!C501</f>
        <v>-3.95879745512081</v>
      </c>
      <c r="P521" s="0" t="n">
        <f aca="false">MIN(1-Inputs!$B$13,MAX(Inputs!$B$13,1/(1+EXP(-(Inputs!$B$15*O521+Inputs!$B$16)))))</f>
        <v>0.0166549060300791</v>
      </c>
      <c r="Q521" s="0" t="n">
        <f aca="false">Inputs!$B$37+Inputs!$B$38*MAX(F521-Inputs!$C$38,0)+Inputs!$B$39*MAX(F521-Inputs!$C$39,0)+Inputs!$B$40*MAX(F521-Inputs!$C$40,0)+Inputs!$B$41*MAX(F521-Inputs!$C$41,0)+Inputs!$B$42*Inputs!$B$14+Inputs!$B$43*MIN(Loan_Sample!I501/Inputs!$B$17,1)+Inputs!$B$44*MIN(E521,Inputs!$B$18)+Inputs!$B$45*Loan_Sample!C501</f>
        <v>-3.95879745512081</v>
      </c>
      <c r="R521" s="0" t="n">
        <f aca="false">MIN(1-Inputs!$B$13,MAX(Inputs!$B$13,1/(1+EXP(-(Inputs!$B$15*Q521+Inputs!$B$16)))))</f>
        <v>0.0166549060300791</v>
      </c>
    </row>
    <row r="522" customFormat="false" ht="15" hidden="false" customHeight="false" outlineLevel="0" collapsed="false">
      <c r="A522" s="0" t="n">
        <f aca="false">Loan_Sample!A502</f>
        <v>14385</v>
      </c>
      <c r="B522" s="0" t="n">
        <f aca="false">Loan_Sample!U502</f>
        <v>92323.6</v>
      </c>
      <c r="C522" s="0" t="n">
        <f aca="false">Loan_Sample!K502+Inputs!$B$26</f>
        <v>4.70833349227905</v>
      </c>
      <c r="D522" s="0" t="n">
        <f aca="false">Loan_Sample!L502+Inputs!$B$26</f>
        <v>-1.125</v>
      </c>
      <c r="E522" s="0" t="n">
        <f aca="false">Loan_Sample!E502/(1+Inputs!$B$25/100)</f>
        <v>51.4353904724121</v>
      </c>
      <c r="F522" s="0" t="n">
        <f aca="false">Loan_Sample!H502-Inputs!$B$24/100</f>
        <v>-2.28133320808411</v>
      </c>
      <c r="G522" s="0" t="n">
        <f aca="false">IF(ISNUMBER(C522),INDEX(Scorecard!$D$54:$D$61,SUMPRODUCT(--(Scorecard!$G$54:$G$60&lt;C522))+1),Scorecard!$D$62)</f>
        <v>0.409483001259379</v>
      </c>
      <c r="H522" s="0" t="n">
        <f aca="false">IF(ISNUMBER(D522),INDEX(Scorecard!$D$63:$D$68,SUMPRODUCT(--(Scorecard!$G$63:$G$67&lt;D522))+1),Scorecard!$D$69)</f>
        <v>-0.340582194386522</v>
      </c>
      <c r="I522" s="0" t="n">
        <f aca="false">IF(ISNUMBER(E522),INDEX(Scorecard!$D$19:$D$26,SUMPRODUCT(--(Scorecard!$G$19:$G$25&lt;E522))+1),Scorecard!$D$27)</f>
        <v>0.57899015159425</v>
      </c>
      <c r="J522" s="0" t="n">
        <f aca="false">IF(ISNUMBER(F522),INDEX(Scorecard!$D$37:$D$44,SUMPRODUCT(--(Scorecard!$G$37:$G$43&lt;F522))+1),Scorecard!$D$45)</f>
        <v>1.35057635045042</v>
      </c>
      <c r="K522" s="0" t="n">
        <f aca="false">Inputs!$B$10+Scorecard!$J$5*Loan_Sample!Y502+Scorecard!$J$6*Loan_Sample!Z502+Scorecard!$J$7*I522+Scorecard!$J$8*Loan_Sample!AB502+Scorecard!$J$9*J522+Scorecard!$J$10*Loan_Sample!AD502+Scorecard!$J$11*G522+Scorecard!$J$12*H522</f>
        <v>-6.89528103861173</v>
      </c>
      <c r="L522" s="0" t="n">
        <f aca="false">MIN(1-Inputs!$B$13,MAX(Inputs!$B$13,1/(1+EXP(-(Inputs!$B$11*K522+Inputs!$B$12)))))</f>
        <v>0.000786124175608493</v>
      </c>
      <c r="M522" s="0" t="n">
        <f aca="false">Loan_Sample!AH502*Inputs!$B$4*B522</f>
        <v>25.4022348787229</v>
      </c>
      <c r="N522" s="0" t="n">
        <f aca="false">L522*Inputs!$B$4*B522</f>
        <v>25.4022348787229</v>
      </c>
      <c r="O522" s="0" t="n">
        <f aca="false">Inputs!$B$37+Inputs!$B$38*MAX(Loan_Sample!H502-Inputs!$C$38,0)+Inputs!$B$39*MAX(Loan_Sample!H502-Inputs!$C$39,0)+Inputs!$B$40*MAX(Loan_Sample!H502-Inputs!$C$40,0)+Inputs!$B$41*MAX(Loan_Sample!H502-Inputs!$C$41,0)+Inputs!$B$42*Inputs!$B$14+Inputs!$B$43*MIN(Loan_Sample!I502/Inputs!$B$17,1)+Inputs!$B$44*MIN(Loan_Sample!E502,Inputs!$B$18)+Inputs!$B$45*Loan_Sample!C502</f>
        <v>-5.24805514977662</v>
      </c>
      <c r="P522" s="0" t="n">
        <f aca="false">MIN(1-Inputs!$B$13,MAX(Inputs!$B$13,1/(1+EXP(-(Inputs!$B$15*O522+Inputs!$B$16)))))</f>
        <v>0.0038960765570926</v>
      </c>
      <c r="Q522" s="0" t="n">
        <f aca="false">Inputs!$B$37+Inputs!$B$38*MAX(F522-Inputs!$C$38,0)+Inputs!$B$39*MAX(F522-Inputs!$C$39,0)+Inputs!$B$40*MAX(F522-Inputs!$C$40,0)+Inputs!$B$41*MAX(F522-Inputs!$C$41,0)+Inputs!$B$42*Inputs!$B$14+Inputs!$B$43*MIN(Loan_Sample!I502/Inputs!$B$17,1)+Inputs!$B$44*MIN(E522,Inputs!$B$18)+Inputs!$B$45*Loan_Sample!C502</f>
        <v>-5.24805514977662</v>
      </c>
      <c r="R522" s="0" t="n">
        <f aca="false">MIN(1-Inputs!$B$13,MAX(Inputs!$B$13,1/(1+EXP(-(Inputs!$B$15*Q522+Inputs!$B$16)))))</f>
        <v>0.0038960765570926</v>
      </c>
    </row>
    <row r="523" customFormat="false" ht="15" hidden="false" customHeight="false" outlineLevel="0" collapsed="false">
      <c r="A523" s="0" t="n">
        <f aca="false">Loan_Sample!A503</f>
        <v>14418</v>
      </c>
      <c r="B523" s="0" t="n">
        <f aca="false">Loan_Sample!U503</f>
        <v>293008.34</v>
      </c>
      <c r="C523" s="0" t="n">
        <f aca="false">Loan_Sample!K503+Inputs!$B$26</f>
        <v>5.00833320617676</v>
      </c>
      <c r="D523" s="0" t="n">
        <f aca="false">Loan_Sample!L503+Inputs!$B$26</f>
        <v>-1.125</v>
      </c>
      <c r="E523" s="0" t="n">
        <f aca="false">Loan_Sample!E503/(1+Inputs!$B$25/100)</f>
        <v>65.4065017700195</v>
      </c>
      <c r="F523" s="0" t="n">
        <f aca="false">Loan_Sample!H503-Inputs!$B$24/100</f>
        <v>-1.96333312988281</v>
      </c>
      <c r="G523" s="0" t="n">
        <f aca="false">IF(ISNUMBER(C523),INDEX(Scorecard!$D$54:$D$61,SUMPRODUCT(--(Scorecard!$G$54:$G$60&lt;C523))+1),Scorecard!$D$62)</f>
        <v>0.214429354789033</v>
      </c>
      <c r="H523" s="0" t="n">
        <f aca="false">IF(ISNUMBER(D523),INDEX(Scorecard!$D$63:$D$68,SUMPRODUCT(--(Scorecard!$G$63:$G$67&lt;D523))+1),Scorecard!$D$69)</f>
        <v>-0.340582194386522</v>
      </c>
      <c r="I523" s="0" t="n">
        <f aca="false">IF(ISNUMBER(E523),INDEX(Scorecard!$D$19:$D$26,SUMPRODUCT(--(Scorecard!$G$19:$G$25&lt;E523))+1),Scorecard!$D$27)</f>
        <v>0.233621608745691</v>
      </c>
      <c r="J523" s="0" t="n">
        <f aca="false">IF(ISNUMBER(F523),INDEX(Scorecard!$D$37:$D$44,SUMPRODUCT(--(Scorecard!$G$37:$G$43&lt;F523))+1),Scorecard!$D$45)</f>
        <v>1.35057635045042</v>
      </c>
      <c r="K523" s="0" t="n">
        <f aca="false">Inputs!$B$10+Scorecard!$J$5*Loan_Sample!Y503+Scorecard!$J$6*Loan_Sample!Z503+Scorecard!$J$7*I523+Scorecard!$J$8*Loan_Sample!AB503+Scorecard!$J$9*J523+Scorecard!$J$10*Loan_Sample!AD503+Scorecard!$J$11*G523+Scorecard!$J$12*H523</f>
        <v>-4.60136955647029</v>
      </c>
      <c r="L523" s="0" t="n">
        <f aca="false">MIN(1-Inputs!$B$13,MAX(Inputs!$B$13,1/(1+EXP(-(Inputs!$B$11*K523+Inputs!$B$12)))))</f>
        <v>0.00899540354951124</v>
      </c>
      <c r="M523" s="0" t="n">
        <f aca="false">Loan_Sample!AH503*Inputs!$B$4*B523</f>
        <v>922.504891585338</v>
      </c>
      <c r="N523" s="0" t="n">
        <f aca="false">L523*Inputs!$B$4*B523</f>
        <v>922.504891585338</v>
      </c>
      <c r="O523" s="0" t="n">
        <f aca="false">Inputs!$B$37+Inputs!$B$38*MAX(Loan_Sample!H503-Inputs!$C$38,0)+Inputs!$B$39*MAX(Loan_Sample!H503-Inputs!$C$39,0)+Inputs!$B$40*MAX(Loan_Sample!H503-Inputs!$C$40,0)+Inputs!$B$41*MAX(Loan_Sample!H503-Inputs!$C$41,0)+Inputs!$B$42*Inputs!$B$14+Inputs!$B$43*MIN(Loan_Sample!I503/Inputs!$B$17,1)+Inputs!$B$44*MIN(Loan_Sample!E503,Inputs!$B$18)+Inputs!$B$45*Loan_Sample!C503</f>
        <v>-5.51177884460611</v>
      </c>
      <c r="P523" s="0" t="n">
        <f aca="false">MIN(1-Inputs!$B$13,MAX(Inputs!$B$13,1/(1+EXP(-(Inputs!$B$15*O523+Inputs!$B$16)))))</f>
        <v>0.00288977617400265</v>
      </c>
      <c r="Q523" s="0" t="n">
        <f aca="false">Inputs!$B$37+Inputs!$B$38*MAX(F523-Inputs!$C$38,0)+Inputs!$B$39*MAX(F523-Inputs!$C$39,0)+Inputs!$B$40*MAX(F523-Inputs!$C$40,0)+Inputs!$B$41*MAX(F523-Inputs!$C$41,0)+Inputs!$B$42*Inputs!$B$14+Inputs!$B$43*MIN(Loan_Sample!I503/Inputs!$B$17,1)+Inputs!$B$44*MIN(E523,Inputs!$B$18)+Inputs!$B$45*Loan_Sample!C503</f>
        <v>-5.51177884460611</v>
      </c>
      <c r="R523" s="0" t="n">
        <f aca="false">MIN(1-Inputs!$B$13,MAX(Inputs!$B$13,1/(1+EXP(-(Inputs!$B$15*Q523+Inputs!$B$16)))))</f>
        <v>0.00288977617400265</v>
      </c>
    </row>
    <row r="524" customFormat="false" ht="15" hidden="false" customHeight="false" outlineLevel="0" collapsed="false">
      <c r="A524" s="0" t="n">
        <f aca="false">Loan_Sample!A504</f>
        <v>14428</v>
      </c>
      <c r="B524" s="0" t="n">
        <f aca="false">Loan_Sample!U504</f>
        <v>410896.56</v>
      </c>
      <c r="C524" s="0" t="n">
        <f aca="false">Loan_Sample!K504+Inputs!$B$26</f>
        <v>8.8333330154419</v>
      </c>
      <c r="D524" s="0" t="n">
        <f aca="false">Loan_Sample!L504+Inputs!$B$26</f>
        <v>5.0717945098877</v>
      </c>
      <c r="E524" s="0" t="n">
        <f aca="false">Loan_Sample!E504/(1+Inputs!$B$25/100)</f>
        <v>47.4578857421875</v>
      </c>
      <c r="F524" s="0" t="n">
        <f aca="false">Loan_Sample!H504-Inputs!$B$24/100</f>
        <v>0.472666740417481</v>
      </c>
      <c r="G524" s="0" t="n">
        <f aca="false">IF(ISNUMBER(C524),INDEX(Scorecard!$D$54:$D$61,SUMPRODUCT(--(Scorecard!$G$54:$G$60&lt;C524))+1),Scorecard!$D$62)</f>
        <v>-0.541917179454542</v>
      </c>
      <c r="H524" s="0" t="n">
        <f aca="false">IF(ISNUMBER(D524),INDEX(Scorecard!$D$63:$D$68,SUMPRODUCT(--(Scorecard!$G$63:$G$67&lt;D524))+1),Scorecard!$D$69)</f>
        <v>0.322484508656054</v>
      </c>
      <c r="I524" s="0" t="n">
        <f aca="false">IF(ISNUMBER(E524),INDEX(Scorecard!$D$19:$D$26,SUMPRODUCT(--(Scorecard!$G$19:$G$25&lt;E524))+1),Scorecard!$D$27)</f>
        <v>0.57899015159425</v>
      </c>
      <c r="J524" s="0" t="n">
        <f aca="false">IF(ISNUMBER(F524),INDEX(Scorecard!$D$37:$D$44,SUMPRODUCT(--(Scorecard!$G$37:$G$43&lt;F524))+1),Scorecard!$D$45)</f>
        <v>-0.271229676926091</v>
      </c>
      <c r="K524" s="0" t="n">
        <f aca="false">Inputs!$B$10+Scorecard!$J$5*Loan_Sample!Y504+Scorecard!$J$6*Loan_Sample!Z504+Scorecard!$J$7*I524+Scorecard!$J$8*Loan_Sample!AB504+Scorecard!$J$9*J524+Scorecard!$J$10*Loan_Sample!AD504+Scorecard!$J$11*G524+Scorecard!$J$12*H524</f>
        <v>-6.07757464985246</v>
      </c>
      <c r="L524" s="0" t="n">
        <f aca="false">MIN(1-Inputs!$B$13,MAX(Inputs!$B$13,1/(1+EXP(-(Inputs!$B$11*K524+Inputs!$B$12)))))</f>
        <v>0.00187769764046929</v>
      </c>
      <c r="M524" s="0" t="n">
        <f aca="false">Loan_Sample!AH504*Inputs!$B$4*B524</f>
        <v>270.038825416132</v>
      </c>
      <c r="N524" s="0" t="n">
        <f aca="false">L524*Inputs!$B$4*B524</f>
        <v>270.038825416132</v>
      </c>
      <c r="O524" s="0" t="n">
        <f aca="false">Inputs!$B$37+Inputs!$B$38*MAX(Loan_Sample!H504-Inputs!$C$38,0)+Inputs!$B$39*MAX(Loan_Sample!H504-Inputs!$C$39,0)+Inputs!$B$40*MAX(Loan_Sample!H504-Inputs!$C$40,0)+Inputs!$B$41*MAX(Loan_Sample!H504-Inputs!$C$41,0)+Inputs!$B$42*Inputs!$B$14+Inputs!$B$43*MIN(Loan_Sample!I504/Inputs!$B$17,1)+Inputs!$B$44*MIN(Loan_Sample!E504,Inputs!$B$18)+Inputs!$B$45*Loan_Sample!C504</f>
        <v>-3.92790471743392</v>
      </c>
      <c r="P524" s="0" t="n">
        <f aca="false">MIN(1-Inputs!$B$13,MAX(Inputs!$B$13,1/(1+EXP(-(Inputs!$B$15*O524+Inputs!$B$16)))))</f>
        <v>0.0172399356614284</v>
      </c>
      <c r="Q524" s="0" t="n">
        <f aca="false">Inputs!$B$37+Inputs!$B$38*MAX(F524-Inputs!$C$38,0)+Inputs!$B$39*MAX(F524-Inputs!$C$39,0)+Inputs!$B$40*MAX(F524-Inputs!$C$40,0)+Inputs!$B$41*MAX(F524-Inputs!$C$41,0)+Inputs!$B$42*Inputs!$B$14+Inputs!$B$43*MIN(Loan_Sample!I504/Inputs!$B$17,1)+Inputs!$B$44*MIN(E524,Inputs!$B$18)+Inputs!$B$45*Loan_Sample!C504</f>
        <v>-3.92790471743392</v>
      </c>
      <c r="R524" s="0" t="n">
        <f aca="false">MIN(1-Inputs!$B$13,MAX(Inputs!$B$13,1/(1+EXP(-(Inputs!$B$15*Q524+Inputs!$B$16)))))</f>
        <v>0.0172399356614284</v>
      </c>
    </row>
    <row r="525" customFormat="false" ht="15" hidden="false" customHeight="false" outlineLevel="0" collapsed="false">
      <c r="A525" s="0" t="n">
        <f aca="false">Loan_Sample!A505</f>
        <v>14431</v>
      </c>
      <c r="B525" s="0" t="n">
        <f aca="false">Loan_Sample!U505</f>
        <v>193669.42</v>
      </c>
      <c r="C525" s="0" t="n">
        <f aca="false">Loan_Sample!K505+Inputs!$B$26</f>
        <v>4.8230767250061</v>
      </c>
      <c r="D525" s="0" t="n">
        <f aca="false">Loan_Sample!L505+Inputs!$B$26</f>
        <v>-0.276923179626465</v>
      </c>
      <c r="E525" s="0" t="n">
        <f aca="false">Loan_Sample!E505/(1+Inputs!$B$25/100)</f>
        <v>38.3709831237793</v>
      </c>
      <c r="F525" s="0" t="n">
        <f aca="false">Loan_Sample!H505-Inputs!$B$24/100</f>
        <v>-0.0843334197998047</v>
      </c>
      <c r="G525" s="0" t="n">
        <f aca="false">IF(ISNUMBER(C525),INDEX(Scorecard!$D$54:$D$61,SUMPRODUCT(--(Scorecard!$G$54:$G$60&lt;C525))+1),Scorecard!$D$62)</f>
        <v>0.214429354789033</v>
      </c>
      <c r="H525" s="0" t="n">
        <f aca="false">IF(ISNUMBER(D525),INDEX(Scorecard!$D$63:$D$68,SUMPRODUCT(--(Scorecard!$G$63:$G$67&lt;D525))+1),Scorecard!$D$69)</f>
        <v>0.322484508656054</v>
      </c>
      <c r="I525" s="0" t="n">
        <f aca="false">IF(ISNUMBER(E525),INDEX(Scorecard!$D$19:$D$26,SUMPRODUCT(--(Scorecard!$G$19:$G$25&lt;E525))+1),Scorecard!$D$27)</f>
        <v>0.57899015159425</v>
      </c>
      <c r="J525" s="0" t="n">
        <f aca="false">IF(ISNUMBER(F525),INDEX(Scorecard!$D$37:$D$44,SUMPRODUCT(--(Scorecard!$G$37:$G$43&lt;F525))+1),Scorecard!$D$45)</f>
        <v>0.330501541082344</v>
      </c>
      <c r="K525" s="0" t="n">
        <f aca="false">Inputs!$B$10+Scorecard!$J$5*Loan_Sample!Y505+Scorecard!$J$6*Loan_Sample!Z505+Scorecard!$J$7*I525+Scorecard!$J$8*Loan_Sample!AB505+Scorecard!$J$9*J525+Scorecard!$J$10*Loan_Sample!AD505+Scorecard!$J$11*G525+Scorecard!$J$12*H525</f>
        <v>-6.89992560050229</v>
      </c>
      <c r="L525" s="0" t="n">
        <f aca="false">MIN(1-Inputs!$B$13,MAX(Inputs!$B$13,1/(1+EXP(-(Inputs!$B$11*K525+Inputs!$B$12)))))</f>
        <v>0.000782244184667373</v>
      </c>
      <c r="M525" s="0" t="n">
        <f aca="false">Loan_Sample!AH505*Inputs!$B$4*B525</f>
        <v>53.0238721400161</v>
      </c>
      <c r="N525" s="0" t="n">
        <f aca="false">L525*Inputs!$B$4*B525</f>
        <v>53.0238721400161</v>
      </c>
      <c r="O525" s="0" t="n">
        <f aca="false">Inputs!$B$37+Inputs!$B$38*MAX(Loan_Sample!H505-Inputs!$C$38,0)+Inputs!$B$39*MAX(Loan_Sample!H505-Inputs!$C$39,0)+Inputs!$B$40*MAX(Loan_Sample!H505-Inputs!$C$40,0)+Inputs!$B$41*MAX(Loan_Sample!H505-Inputs!$C$41,0)+Inputs!$B$42*Inputs!$B$14+Inputs!$B$43*MIN(Loan_Sample!I505/Inputs!$B$17,1)+Inputs!$B$44*MIN(Loan_Sample!E505,Inputs!$B$18)+Inputs!$B$45*Loan_Sample!C505</f>
        <v>-5.31760247227089</v>
      </c>
      <c r="P525" s="0" t="n">
        <f aca="false">MIN(1-Inputs!$B$13,MAX(Inputs!$B$13,1/(1+EXP(-(Inputs!$B$15*O525+Inputs!$B$16)))))</f>
        <v>0.00360097611523178</v>
      </c>
      <c r="Q525" s="0" t="n">
        <f aca="false">Inputs!$B$37+Inputs!$B$38*MAX(F525-Inputs!$C$38,0)+Inputs!$B$39*MAX(F525-Inputs!$C$39,0)+Inputs!$B$40*MAX(F525-Inputs!$C$40,0)+Inputs!$B$41*MAX(F525-Inputs!$C$41,0)+Inputs!$B$42*Inputs!$B$14+Inputs!$B$43*MIN(Loan_Sample!I505/Inputs!$B$17,1)+Inputs!$B$44*MIN(E525,Inputs!$B$18)+Inputs!$B$45*Loan_Sample!C505</f>
        <v>-5.31760247227089</v>
      </c>
      <c r="R525" s="0" t="n">
        <f aca="false">MIN(1-Inputs!$B$13,MAX(Inputs!$B$13,1/(1+EXP(-(Inputs!$B$15*Q525+Inputs!$B$16)))))</f>
        <v>0.00360097611523178</v>
      </c>
    </row>
    <row r="526" customFormat="false" ht="15" hidden="false" customHeight="false" outlineLevel="0" collapsed="false">
      <c r="A526" s="0" t="n">
        <f aca="false">Loan_Sample!A506</f>
        <v>14473</v>
      </c>
      <c r="B526" s="0" t="n">
        <f aca="false">Loan_Sample!U506</f>
        <v>86682.17</v>
      </c>
      <c r="C526" s="0" t="n">
        <f aca="false">Loan_Sample!K506+Inputs!$B$26</f>
        <v>6.13333320617676</v>
      </c>
      <c r="D526" s="0" t="n">
        <f aca="false">Loan_Sample!L506+Inputs!$B$26</f>
        <v>-3.5</v>
      </c>
      <c r="E526" s="0" t="n">
        <f aca="false">Loan_Sample!E506/(1+Inputs!$B$25/100)</f>
        <v>73.0009689331055</v>
      </c>
      <c r="F526" s="0" t="n">
        <f aca="false">Loan_Sample!H506-Inputs!$B$24/100</f>
        <v>0.874333381652832</v>
      </c>
      <c r="G526" s="0" t="n">
        <f aca="false">IF(ISNUMBER(C526),INDEX(Scorecard!$D$54:$D$61,SUMPRODUCT(--(Scorecard!$G$54:$G$60&lt;C526))+1),Scorecard!$D$62)</f>
        <v>0.0151758992857273</v>
      </c>
      <c r="H526" s="0" t="n">
        <f aca="false">IF(ISNUMBER(D526),INDEX(Scorecard!$D$63:$D$68,SUMPRODUCT(--(Scorecard!$G$63:$G$67&lt;D526))+1),Scorecard!$D$69)</f>
        <v>-0.340582194386522</v>
      </c>
      <c r="I526" s="0" t="n">
        <f aca="false">IF(ISNUMBER(E526),INDEX(Scorecard!$D$19:$D$26,SUMPRODUCT(--(Scorecard!$G$19:$G$25&lt;E526))+1),Scorecard!$D$27)</f>
        <v>-0.0341578513653732</v>
      </c>
      <c r="J526" s="0" t="n">
        <f aca="false">IF(ISNUMBER(F526),INDEX(Scorecard!$D$37:$D$44,SUMPRODUCT(--(Scorecard!$G$37:$G$43&lt;F526))+1),Scorecard!$D$45)</f>
        <v>-0.569454719285959</v>
      </c>
      <c r="K526" s="0" t="n">
        <f aca="false">Inputs!$B$10+Scorecard!$J$5*Loan_Sample!Y506+Scorecard!$J$6*Loan_Sample!Z506+Scorecard!$J$7*I526+Scorecard!$J$8*Loan_Sample!AB506+Scorecard!$J$9*J526+Scorecard!$J$10*Loan_Sample!AD506+Scorecard!$J$11*G526+Scorecard!$J$12*H526</f>
        <v>-4.59618159982514</v>
      </c>
      <c r="L526" s="0" t="n">
        <f aca="false">MIN(1-Inputs!$B$13,MAX(Inputs!$B$13,1/(1+EXP(-(Inputs!$B$11*K526+Inputs!$B$12)))))</f>
        <v>0.00904484395890226</v>
      </c>
      <c r="M526" s="0" t="n">
        <f aca="false">Loan_Sample!AH506*Inputs!$B$4*B526</f>
        <v>274.409345584164</v>
      </c>
      <c r="N526" s="0" t="n">
        <f aca="false">L526*Inputs!$B$4*B526</f>
        <v>274.409345584164</v>
      </c>
      <c r="O526" s="0" t="n">
        <f aca="false">Inputs!$B$37+Inputs!$B$38*MAX(Loan_Sample!H506-Inputs!$C$38,0)+Inputs!$B$39*MAX(Loan_Sample!H506-Inputs!$C$39,0)+Inputs!$B$40*MAX(Loan_Sample!H506-Inputs!$C$40,0)+Inputs!$B$41*MAX(Loan_Sample!H506-Inputs!$C$41,0)+Inputs!$B$42*Inputs!$B$14+Inputs!$B$43*MIN(Loan_Sample!I506/Inputs!$B$17,1)+Inputs!$B$44*MIN(Loan_Sample!E506,Inputs!$B$18)+Inputs!$B$45*Loan_Sample!C506</f>
        <v>-3.6235142983409</v>
      </c>
      <c r="P526" s="0" t="n">
        <f aca="false">MIN(1-Inputs!$B$13,MAX(Inputs!$B$13,1/(1+EXP(-(Inputs!$B$15*O526+Inputs!$B$16)))))</f>
        <v>0.0241952569553653</v>
      </c>
      <c r="Q526" s="0" t="n">
        <f aca="false">Inputs!$B$37+Inputs!$B$38*MAX(F526-Inputs!$C$38,0)+Inputs!$B$39*MAX(F526-Inputs!$C$39,0)+Inputs!$B$40*MAX(F526-Inputs!$C$40,0)+Inputs!$B$41*MAX(F526-Inputs!$C$41,0)+Inputs!$B$42*Inputs!$B$14+Inputs!$B$43*MIN(Loan_Sample!I506/Inputs!$B$17,1)+Inputs!$B$44*MIN(E526,Inputs!$B$18)+Inputs!$B$45*Loan_Sample!C506</f>
        <v>-3.6235142983409</v>
      </c>
      <c r="R526" s="0" t="n">
        <f aca="false">MIN(1-Inputs!$B$13,MAX(Inputs!$B$13,1/(1+EXP(-(Inputs!$B$15*Q526+Inputs!$B$16)))))</f>
        <v>0.0241952569553653</v>
      </c>
    </row>
    <row r="527" customFormat="false" ht="15" hidden="false" customHeight="false" outlineLevel="0" collapsed="false">
      <c r="A527" s="0" t="n">
        <f aca="false">Loan_Sample!A507</f>
        <v>14486</v>
      </c>
      <c r="B527" s="0" t="n">
        <f aca="false">Loan_Sample!U507</f>
        <v>248082.42</v>
      </c>
      <c r="C527" s="0" t="n">
        <f aca="false">Loan_Sample!K507+Inputs!$B$26</f>
        <v>4.42307710647583</v>
      </c>
      <c r="D527" s="0" t="n">
        <f aca="false">Loan_Sample!L507+Inputs!$B$26</f>
        <v>-0.276922702789307</v>
      </c>
      <c r="E527" s="0" t="n">
        <f aca="false">Loan_Sample!E507/(1+Inputs!$B$25/100)</f>
        <v>59.631893157959</v>
      </c>
      <c r="F527" s="0" t="n">
        <f aca="false">Loan_Sample!H507-Inputs!$B$24/100</f>
        <v>0.146666765213013</v>
      </c>
      <c r="G527" s="0" t="n">
        <f aca="false">IF(ISNUMBER(C527),INDEX(Scorecard!$D$54:$D$61,SUMPRODUCT(--(Scorecard!$G$54:$G$60&lt;C527))+1),Scorecard!$D$62)</f>
        <v>0.409483001259379</v>
      </c>
      <c r="H527" s="0" t="n">
        <f aca="false">IF(ISNUMBER(D527),INDEX(Scorecard!$D$63:$D$68,SUMPRODUCT(--(Scorecard!$G$63:$G$67&lt;D527))+1),Scorecard!$D$69)</f>
        <v>0.322484508656054</v>
      </c>
      <c r="I527" s="0" t="n">
        <f aca="false">IF(ISNUMBER(E527),INDEX(Scorecard!$D$19:$D$26,SUMPRODUCT(--(Scorecard!$G$19:$G$25&lt;E527))+1),Scorecard!$D$27)</f>
        <v>0.267179331770092</v>
      </c>
      <c r="J527" s="0" t="n">
        <f aca="false">IF(ISNUMBER(F527),INDEX(Scorecard!$D$37:$D$44,SUMPRODUCT(--(Scorecard!$G$37:$G$43&lt;F527))+1),Scorecard!$D$45)</f>
        <v>0.102184252677548</v>
      </c>
      <c r="K527" s="0" t="n">
        <f aca="false">Inputs!$B$10+Scorecard!$J$5*Loan_Sample!Y507+Scorecard!$J$6*Loan_Sample!Z507+Scorecard!$J$7*I527+Scorecard!$J$8*Loan_Sample!AB507+Scorecard!$J$9*J527+Scorecard!$J$10*Loan_Sample!AD507+Scorecard!$J$11*G527+Scorecard!$J$12*H527</f>
        <v>-4.33842217183532</v>
      </c>
      <c r="L527" s="0" t="n">
        <f aca="false">MIN(1-Inputs!$B$13,MAX(Inputs!$B$13,1/(1+EXP(-(Inputs!$B$11*K527+Inputs!$B$12)))))</f>
        <v>0.0118715279501613</v>
      </c>
      <c r="M527" s="0" t="n">
        <f aca="false">Loan_Sample!AH507*Inputs!$B$4*B527</f>
        <v>1030.79108404078</v>
      </c>
      <c r="N527" s="0" t="n">
        <f aca="false">L527*Inputs!$B$4*B527</f>
        <v>1030.79108404078</v>
      </c>
      <c r="O527" s="0" t="n">
        <f aca="false">Inputs!$B$37+Inputs!$B$38*MAX(Loan_Sample!H507-Inputs!$C$38,0)+Inputs!$B$39*MAX(Loan_Sample!H507-Inputs!$C$39,0)+Inputs!$B$40*MAX(Loan_Sample!H507-Inputs!$C$40,0)+Inputs!$B$41*MAX(Loan_Sample!H507-Inputs!$C$41,0)+Inputs!$B$42*Inputs!$B$14+Inputs!$B$43*MIN(Loan_Sample!I507/Inputs!$B$17,1)+Inputs!$B$44*MIN(Loan_Sample!E507,Inputs!$B$18)+Inputs!$B$45*Loan_Sample!C507</f>
        <v>-5.11661746389481</v>
      </c>
      <c r="P527" s="0" t="n">
        <f aca="false">MIN(1-Inputs!$B$13,MAX(Inputs!$B$13,1/(1+EXP(-(Inputs!$B$15*O527+Inputs!$B$16)))))</f>
        <v>0.00452112346279566</v>
      </c>
      <c r="Q527" s="0" t="n">
        <f aca="false">Inputs!$B$37+Inputs!$B$38*MAX(F527-Inputs!$C$38,0)+Inputs!$B$39*MAX(F527-Inputs!$C$39,0)+Inputs!$B$40*MAX(F527-Inputs!$C$40,0)+Inputs!$B$41*MAX(F527-Inputs!$C$41,0)+Inputs!$B$42*Inputs!$B$14+Inputs!$B$43*MIN(Loan_Sample!I507/Inputs!$B$17,1)+Inputs!$B$44*MIN(E527,Inputs!$B$18)+Inputs!$B$45*Loan_Sample!C507</f>
        <v>-5.11661746389481</v>
      </c>
      <c r="R527" s="0" t="n">
        <f aca="false">MIN(1-Inputs!$B$13,MAX(Inputs!$B$13,1/(1+EXP(-(Inputs!$B$15*Q527+Inputs!$B$16)))))</f>
        <v>0.00452112346279566</v>
      </c>
    </row>
    <row r="528" customFormat="false" ht="15" hidden="false" customHeight="false" outlineLevel="0" collapsed="false">
      <c r="A528" s="0" t="n">
        <f aca="false">Loan_Sample!A508</f>
        <v>14506</v>
      </c>
      <c r="B528" s="0" t="n">
        <f aca="false">Loan_Sample!U508</f>
        <v>155387.31</v>
      </c>
      <c r="C528" s="0" t="n">
        <f aca="false">Loan_Sample!K508+Inputs!$B$26</f>
        <v>4.15833330154419</v>
      </c>
      <c r="D528" s="0" t="n">
        <f aca="false">Loan_Sample!L508+Inputs!$B$26</f>
        <v>-1.875</v>
      </c>
      <c r="E528" s="0" t="n">
        <f aca="false">Loan_Sample!E508/(1+Inputs!$B$25/100)</f>
        <v>74.2959747314453</v>
      </c>
      <c r="F528" s="0" t="n">
        <f aca="false">Loan_Sample!H508-Inputs!$B$24/100</f>
        <v>-0.280666589736939</v>
      </c>
      <c r="G528" s="0" t="n">
        <f aca="false">IF(ISNUMBER(C528),INDEX(Scorecard!$D$54:$D$61,SUMPRODUCT(--(Scorecard!$G$54:$G$60&lt;C528))+1),Scorecard!$D$62)</f>
        <v>0.489050497890326</v>
      </c>
      <c r="H528" s="0" t="n">
        <f aca="false">IF(ISNUMBER(D528),INDEX(Scorecard!$D$63:$D$68,SUMPRODUCT(--(Scorecard!$G$63:$G$67&lt;D528))+1),Scorecard!$D$69)</f>
        <v>-0.340582194386522</v>
      </c>
      <c r="I528" s="0" t="n">
        <f aca="false">IF(ISNUMBER(E528),INDEX(Scorecard!$D$19:$D$26,SUMPRODUCT(--(Scorecard!$G$19:$G$25&lt;E528))+1),Scorecard!$D$27)</f>
        <v>-0.0341578513653732</v>
      </c>
      <c r="J528" s="0" t="n">
        <f aca="false">IF(ISNUMBER(F528),INDEX(Scorecard!$D$37:$D$44,SUMPRODUCT(--(Scorecard!$G$37:$G$43&lt;F528))+1),Scorecard!$D$45)</f>
        <v>0.769716833645565</v>
      </c>
      <c r="K528" s="0" t="n">
        <f aca="false">Inputs!$B$10+Scorecard!$J$5*Loan_Sample!Y508+Scorecard!$J$6*Loan_Sample!Z508+Scorecard!$J$7*I528+Scorecard!$J$8*Loan_Sample!AB508+Scorecard!$J$9*J528+Scorecard!$J$10*Loan_Sample!AD508+Scorecard!$J$11*G528+Scorecard!$J$12*H528</f>
        <v>-4.94805868462021</v>
      </c>
      <c r="L528" s="0" t="n">
        <f aca="false">MIN(1-Inputs!$B$13,MAX(Inputs!$B$13,1/(1+EXP(-(Inputs!$B$11*K528+Inputs!$B$12)))))</f>
        <v>0.0062331516741069</v>
      </c>
      <c r="M528" s="0" t="n">
        <f aca="false">Loan_Sample!AH508*Inputs!$B$4*B528</f>
        <v>338.993435011514</v>
      </c>
      <c r="N528" s="0" t="n">
        <f aca="false">L528*Inputs!$B$4*B528</f>
        <v>338.993435011514</v>
      </c>
      <c r="O528" s="0" t="n">
        <f aca="false">Inputs!$B$37+Inputs!$B$38*MAX(Loan_Sample!H508-Inputs!$C$38,0)+Inputs!$B$39*MAX(Loan_Sample!H508-Inputs!$C$39,0)+Inputs!$B$40*MAX(Loan_Sample!H508-Inputs!$C$40,0)+Inputs!$B$41*MAX(Loan_Sample!H508-Inputs!$C$41,0)+Inputs!$B$42*Inputs!$B$14+Inputs!$B$43*MIN(Loan_Sample!I508/Inputs!$B$17,1)+Inputs!$B$44*MIN(Loan_Sample!E508,Inputs!$B$18)+Inputs!$B$45*Loan_Sample!C508</f>
        <v>-6.03410601785313</v>
      </c>
      <c r="P528" s="0" t="n">
        <f aca="false">MIN(1-Inputs!$B$13,MAX(Inputs!$B$13,1/(1+EXP(-(Inputs!$B$15*O528+Inputs!$B$16)))))</f>
        <v>0.00159790446178439</v>
      </c>
      <c r="Q528" s="0" t="n">
        <f aca="false">Inputs!$B$37+Inputs!$B$38*MAX(F528-Inputs!$C$38,0)+Inputs!$B$39*MAX(F528-Inputs!$C$39,0)+Inputs!$B$40*MAX(F528-Inputs!$C$40,0)+Inputs!$B$41*MAX(F528-Inputs!$C$41,0)+Inputs!$B$42*Inputs!$B$14+Inputs!$B$43*MIN(Loan_Sample!I508/Inputs!$B$17,1)+Inputs!$B$44*MIN(E528,Inputs!$B$18)+Inputs!$B$45*Loan_Sample!C508</f>
        <v>-6.03410601785313</v>
      </c>
      <c r="R528" s="0" t="n">
        <f aca="false">MIN(1-Inputs!$B$13,MAX(Inputs!$B$13,1/(1+EXP(-(Inputs!$B$15*Q528+Inputs!$B$16)))))</f>
        <v>0.00159790446178439</v>
      </c>
    </row>
    <row r="529" customFormat="false" ht="15" hidden="false" customHeight="false" outlineLevel="0" collapsed="false">
      <c r="A529" s="0" t="n">
        <f aca="false">Loan_Sample!A509</f>
        <v>14565</v>
      </c>
      <c r="B529" s="0" t="n">
        <f aca="false">Loan_Sample!U509</f>
        <v>293846.4</v>
      </c>
      <c r="C529" s="0" t="n">
        <f aca="false">Loan_Sample!K509+Inputs!$B$26</f>
        <v>3.90833330154419</v>
      </c>
      <c r="D529" s="0" t="n">
        <f aca="false">Loan_Sample!L509+Inputs!$B$26</f>
        <v>-1.125</v>
      </c>
      <c r="E529" s="0" t="n">
        <f aca="false">Loan_Sample!E509/(1+Inputs!$B$25/100)</f>
        <v>71.3227386474609</v>
      </c>
      <c r="F529" s="0" t="n">
        <f aca="false">Loan_Sample!H509-Inputs!$B$24/100</f>
        <v>-2.46433305740356</v>
      </c>
      <c r="G529" s="0" t="n">
        <f aca="false">IF(ISNUMBER(C529),INDEX(Scorecard!$D$54:$D$61,SUMPRODUCT(--(Scorecard!$G$54:$G$60&lt;C529))+1),Scorecard!$D$62)</f>
        <v>0.489050497890326</v>
      </c>
      <c r="H529" s="0" t="n">
        <f aca="false">IF(ISNUMBER(D529),INDEX(Scorecard!$D$63:$D$68,SUMPRODUCT(--(Scorecard!$G$63:$G$67&lt;D529))+1),Scorecard!$D$69)</f>
        <v>-0.340582194386522</v>
      </c>
      <c r="I529" s="0" t="n">
        <f aca="false">IF(ISNUMBER(E529),INDEX(Scorecard!$D$19:$D$26,SUMPRODUCT(--(Scorecard!$G$19:$G$25&lt;E529))+1),Scorecard!$D$27)</f>
        <v>0.0530843085177338</v>
      </c>
      <c r="J529" s="0" t="n">
        <f aca="false">IF(ISNUMBER(F529),INDEX(Scorecard!$D$37:$D$44,SUMPRODUCT(--(Scorecard!$G$37:$G$43&lt;F529))+1),Scorecard!$D$45)</f>
        <v>1.35057635045042</v>
      </c>
      <c r="K529" s="0" t="n">
        <f aca="false">Inputs!$B$10+Scorecard!$J$5*Loan_Sample!Y509+Scorecard!$J$6*Loan_Sample!Z509+Scorecard!$J$7*I529+Scorecard!$J$8*Loan_Sample!AB509+Scorecard!$J$9*J529+Scorecard!$J$10*Loan_Sample!AD509+Scorecard!$J$11*G529+Scorecard!$J$12*H529</f>
        <v>-6.37101645823081</v>
      </c>
      <c r="L529" s="0" t="n">
        <f aca="false">MIN(1-Inputs!$B$13,MAX(Inputs!$B$13,1/(1+EXP(-(Inputs!$B$11*K529+Inputs!$B$12)))))</f>
        <v>0.00137396992190785</v>
      </c>
      <c r="M529" s="0" t="n">
        <f aca="false">Loan_Sample!AH509*Inputs!$B$4*B529</f>
        <v>141.307640341316</v>
      </c>
      <c r="N529" s="0" t="n">
        <f aca="false">L529*Inputs!$B$4*B529</f>
        <v>141.307640341316</v>
      </c>
      <c r="O529" s="0" t="n">
        <f aca="false">Inputs!$B$37+Inputs!$B$38*MAX(Loan_Sample!H509-Inputs!$C$38,0)+Inputs!$B$39*MAX(Loan_Sample!H509-Inputs!$C$39,0)+Inputs!$B$40*MAX(Loan_Sample!H509-Inputs!$C$40,0)+Inputs!$B$41*MAX(Loan_Sample!H509-Inputs!$C$41,0)+Inputs!$B$42*Inputs!$B$14+Inputs!$B$43*MIN(Loan_Sample!I509/Inputs!$B$17,1)+Inputs!$B$44*MIN(Loan_Sample!E509,Inputs!$B$18)+Inputs!$B$45*Loan_Sample!C509</f>
        <v>-5.590119162112</v>
      </c>
      <c r="P529" s="0" t="n">
        <f aca="false">MIN(1-Inputs!$B$13,MAX(Inputs!$B$13,1/(1+EXP(-(Inputs!$B$15*O529+Inputs!$B$16)))))</f>
        <v>0.0026441989122135</v>
      </c>
      <c r="Q529" s="0" t="n">
        <f aca="false">Inputs!$B$37+Inputs!$B$38*MAX(F529-Inputs!$C$38,0)+Inputs!$B$39*MAX(F529-Inputs!$C$39,0)+Inputs!$B$40*MAX(F529-Inputs!$C$40,0)+Inputs!$B$41*MAX(F529-Inputs!$C$41,0)+Inputs!$B$42*Inputs!$B$14+Inputs!$B$43*MIN(Loan_Sample!I509/Inputs!$B$17,1)+Inputs!$B$44*MIN(E529,Inputs!$B$18)+Inputs!$B$45*Loan_Sample!C509</f>
        <v>-5.590119162112</v>
      </c>
      <c r="R529" s="0" t="n">
        <f aca="false">MIN(1-Inputs!$B$13,MAX(Inputs!$B$13,1/(1+EXP(-(Inputs!$B$15*Q529+Inputs!$B$16)))))</f>
        <v>0.0026441989122135</v>
      </c>
    </row>
    <row r="530" customFormat="false" ht="15" hidden="false" customHeight="false" outlineLevel="0" collapsed="false">
      <c r="A530" s="0" t="n">
        <f aca="false">Loan_Sample!A510</f>
        <v>14604</v>
      </c>
      <c r="B530" s="0" t="n">
        <f aca="false">Loan_Sample!U510</f>
        <v>93719.43</v>
      </c>
      <c r="C530" s="0" t="n">
        <f aca="false">Loan_Sample!K510+Inputs!$B$26</f>
        <v>4.8230767250061</v>
      </c>
      <c r="D530" s="0" t="n">
        <f aca="false">Loan_Sample!L510+Inputs!$B$26</f>
        <v>-0.276923179626465</v>
      </c>
      <c r="E530" s="0" t="n">
        <f aca="false">Loan_Sample!E510/(1+Inputs!$B$25/100)</f>
        <v>49.7143974304199</v>
      </c>
      <c r="F530" s="0" t="n">
        <f aca="false">Loan_Sample!H510-Inputs!$B$24/100</f>
        <v>0.0296666622161865</v>
      </c>
      <c r="G530" s="0" t="n">
        <f aca="false">IF(ISNUMBER(C530),INDEX(Scorecard!$D$54:$D$61,SUMPRODUCT(--(Scorecard!$G$54:$G$60&lt;C530))+1),Scorecard!$D$62)</f>
        <v>0.214429354789033</v>
      </c>
      <c r="H530" s="0" t="n">
        <f aca="false">IF(ISNUMBER(D530),INDEX(Scorecard!$D$63:$D$68,SUMPRODUCT(--(Scorecard!$G$63:$G$67&lt;D530))+1),Scorecard!$D$69)</f>
        <v>0.322484508656054</v>
      </c>
      <c r="I530" s="0" t="n">
        <f aca="false">IF(ISNUMBER(E530),INDEX(Scorecard!$D$19:$D$26,SUMPRODUCT(--(Scorecard!$G$19:$G$25&lt;E530))+1),Scorecard!$D$27)</f>
        <v>0.57899015159425</v>
      </c>
      <c r="J530" s="0" t="n">
        <f aca="false">IF(ISNUMBER(F530),INDEX(Scorecard!$D$37:$D$44,SUMPRODUCT(--(Scorecard!$G$37:$G$43&lt;F530))+1),Scorecard!$D$45)</f>
        <v>0.330501541082344</v>
      </c>
      <c r="K530" s="0" t="n">
        <f aca="false">Inputs!$B$10+Scorecard!$J$5*Loan_Sample!Y510+Scorecard!$J$6*Loan_Sample!Z510+Scorecard!$J$7*I530+Scorecard!$J$8*Loan_Sample!AB510+Scorecard!$J$9*J530+Scorecard!$J$10*Loan_Sample!AD510+Scorecard!$J$11*G530+Scorecard!$J$12*H530</f>
        <v>-5.31861084286271</v>
      </c>
      <c r="L530" s="0" t="n">
        <f aca="false">MIN(1-Inputs!$B$13,MAX(Inputs!$B$13,1/(1+EXP(-(Inputs!$B$11*K530+Inputs!$B$12)))))</f>
        <v>0.00420747314080224</v>
      </c>
      <c r="M530" s="0" t="n">
        <f aca="false">Loan_Sample!AH510*Inputs!$B$4*B530</f>
        <v>138.012694573704</v>
      </c>
      <c r="N530" s="0" t="n">
        <f aca="false">L530*Inputs!$B$4*B530</f>
        <v>138.012694573704</v>
      </c>
      <c r="O530" s="0" t="n">
        <f aca="false">Inputs!$B$37+Inputs!$B$38*MAX(Loan_Sample!H510-Inputs!$C$38,0)+Inputs!$B$39*MAX(Loan_Sample!H510-Inputs!$C$39,0)+Inputs!$B$40*MAX(Loan_Sample!H510-Inputs!$C$40,0)+Inputs!$B$41*MAX(Loan_Sample!H510-Inputs!$C$41,0)+Inputs!$B$42*Inputs!$B$14+Inputs!$B$43*MIN(Loan_Sample!I510/Inputs!$B$17,1)+Inputs!$B$44*MIN(Loan_Sample!E510,Inputs!$B$18)+Inputs!$B$45*Loan_Sample!C510</f>
        <v>-5.35683681520159</v>
      </c>
      <c r="P530" s="0" t="n">
        <f aca="false">MIN(1-Inputs!$B$13,MAX(Inputs!$B$13,1/(1+EXP(-(Inputs!$B$15*O530+Inputs!$B$16)))))</f>
        <v>0.00344443711905329</v>
      </c>
      <c r="Q530" s="0" t="n">
        <f aca="false">Inputs!$B$37+Inputs!$B$38*MAX(F530-Inputs!$C$38,0)+Inputs!$B$39*MAX(F530-Inputs!$C$39,0)+Inputs!$B$40*MAX(F530-Inputs!$C$40,0)+Inputs!$B$41*MAX(F530-Inputs!$C$41,0)+Inputs!$B$42*Inputs!$B$14+Inputs!$B$43*MIN(Loan_Sample!I510/Inputs!$B$17,1)+Inputs!$B$44*MIN(E530,Inputs!$B$18)+Inputs!$B$45*Loan_Sample!C510</f>
        <v>-5.35683681520159</v>
      </c>
      <c r="R530" s="0" t="n">
        <f aca="false">MIN(1-Inputs!$B$13,MAX(Inputs!$B$13,1/(1+EXP(-(Inputs!$B$15*Q530+Inputs!$B$16)))))</f>
        <v>0.00344443711905329</v>
      </c>
    </row>
    <row r="531" customFormat="false" ht="15" hidden="false" customHeight="false" outlineLevel="0" collapsed="false">
      <c r="A531" s="0" t="n">
        <f aca="false">Loan_Sample!A511</f>
        <v>14624</v>
      </c>
      <c r="B531" s="0" t="n">
        <f aca="false">Loan_Sample!U511</f>
        <v>436647.3</v>
      </c>
      <c r="C531" s="0" t="n">
        <f aca="false">Loan_Sample!K511+Inputs!$B$26</f>
        <v>8.93333339691162</v>
      </c>
      <c r="D531" s="0" t="n">
        <f aca="false">Loan_Sample!L511+Inputs!$B$26</f>
        <v>5.07179498672485</v>
      </c>
      <c r="E531" s="0" t="n">
        <f aca="false">Loan_Sample!E511/(1+Inputs!$B$25/100)</f>
        <v>78.7544708251953</v>
      </c>
      <c r="F531" s="0" t="n">
        <f aca="false">Loan_Sample!H511-Inputs!$B$24/100</f>
        <v>1.2996666431427</v>
      </c>
      <c r="G531" s="0" t="n">
        <f aca="false">IF(ISNUMBER(C531),INDEX(Scorecard!$D$54:$D$61,SUMPRODUCT(--(Scorecard!$G$54:$G$60&lt;C531))+1),Scorecard!$D$62)</f>
        <v>-0.541917179454542</v>
      </c>
      <c r="H531" s="0" t="n">
        <f aca="false">IF(ISNUMBER(D531),INDEX(Scorecard!$D$63:$D$68,SUMPRODUCT(--(Scorecard!$G$63:$G$67&lt;D531))+1),Scorecard!$D$69)</f>
        <v>0.322484508656054</v>
      </c>
      <c r="I531" s="0" t="n">
        <f aca="false">IF(ISNUMBER(E531),INDEX(Scorecard!$D$19:$D$26,SUMPRODUCT(--(Scorecard!$G$19:$G$25&lt;E531))+1),Scorecard!$D$27)</f>
        <v>-0.0341578513653732</v>
      </c>
      <c r="J531" s="0" t="n">
        <f aca="false">IF(ISNUMBER(F531),INDEX(Scorecard!$D$37:$D$44,SUMPRODUCT(--(Scorecard!$G$37:$G$43&lt;F531))+1),Scorecard!$D$45)</f>
        <v>-0.975503570149195</v>
      </c>
      <c r="K531" s="0" t="n">
        <f aca="false">Inputs!$B$10+Scorecard!$J$5*Loan_Sample!Y511+Scorecard!$J$6*Loan_Sample!Z511+Scorecard!$J$7*I531+Scorecard!$J$8*Loan_Sample!AB511+Scorecard!$J$9*J531+Scorecard!$J$10*Loan_Sample!AD511+Scorecard!$J$11*G531+Scorecard!$J$12*H531</f>
        <v>-2.78563376663885</v>
      </c>
      <c r="L531" s="0" t="n">
        <f aca="false">MIN(1-Inputs!$B$13,MAX(Inputs!$B$13,1/(1+EXP(-(Inputs!$B$11*K531+Inputs!$B$12)))))</f>
        <v>0.059178331507418</v>
      </c>
      <c r="M531" s="0" t="n">
        <f aca="false">Loan_Sample!AH511*Inputs!$B$4*B531</f>
        <v>9044.02053492666</v>
      </c>
      <c r="N531" s="0" t="n">
        <f aca="false">L531*Inputs!$B$4*B531</f>
        <v>9044.02053492666</v>
      </c>
      <c r="O531" s="0" t="n">
        <f aca="false">Inputs!$B$37+Inputs!$B$38*MAX(Loan_Sample!H511-Inputs!$C$38,0)+Inputs!$B$39*MAX(Loan_Sample!H511-Inputs!$C$39,0)+Inputs!$B$40*MAX(Loan_Sample!H511-Inputs!$C$40,0)+Inputs!$B$41*MAX(Loan_Sample!H511-Inputs!$C$41,0)+Inputs!$B$42*Inputs!$B$14+Inputs!$B$43*MIN(Loan_Sample!I511/Inputs!$B$17,1)+Inputs!$B$44*MIN(Loan_Sample!E511,Inputs!$B$18)+Inputs!$B$45*Loan_Sample!C511</f>
        <v>-3.74984378460942</v>
      </c>
      <c r="P531" s="0" t="n">
        <f aca="false">MIN(1-Inputs!$B$13,MAX(Inputs!$B$13,1/(1+EXP(-(Inputs!$B$15*O531+Inputs!$B$16)))))</f>
        <v>0.0210265815852298</v>
      </c>
      <c r="Q531" s="0" t="n">
        <f aca="false">Inputs!$B$37+Inputs!$B$38*MAX(F531-Inputs!$C$38,0)+Inputs!$B$39*MAX(F531-Inputs!$C$39,0)+Inputs!$B$40*MAX(F531-Inputs!$C$40,0)+Inputs!$B$41*MAX(F531-Inputs!$C$41,0)+Inputs!$B$42*Inputs!$B$14+Inputs!$B$43*MIN(Loan_Sample!I511/Inputs!$B$17,1)+Inputs!$B$44*MIN(E531,Inputs!$B$18)+Inputs!$B$45*Loan_Sample!C511</f>
        <v>-3.74984378460942</v>
      </c>
      <c r="R531" s="0" t="n">
        <f aca="false">MIN(1-Inputs!$B$13,MAX(Inputs!$B$13,1/(1+EXP(-(Inputs!$B$15*Q531+Inputs!$B$16)))))</f>
        <v>0.0210265815852298</v>
      </c>
    </row>
    <row r="532" customFormat="false" ht="15" hidden="false" customHeight="false" outlineLevel="0" collapsed="false">
      <c r="A532" s="0" t="n">
        <f aca="false">Loan_Sample!A512</f>
        <v>14636</v>
      </c>
      <c r="B532" s="0" t="n">
        <f aca="false">Loan_Sample!U512</f>
        <v>309364.97</v>
      </c>
      <c r="C532" s="0" t="n">
        <f aca="false">Loan_Sample!K512+Inputs!$B$26</f>
        <v>4.80000019073486</v>
      </c>
      <c r="D532" s="0" t="n">
        <f aca="false">Loan_Sample!L512+Inputs!$B$26</f>
        <v>-0.458333015441895</v>
      </c>
      <c r="E532" s="0" t="n">
        <f aca="false">Loan_Sample!E512/(1+Inputs!$B$25/100)</f>
        <v>69.1672134399414</v>
      </c>
      <c r="F532" s="0" t="n">
        <f aca="false">Loan_Sample!H512-Inputs!$B$24/100</f>
        <v>-3.61033344268799</v>
      </c>
      <c r="G532" s="0" t="n">
        <f aca="false">IF(ISNUMBER(C532),INDEX(Scorecard!$D$54:$D$61,SUMPRODUCT(--(Scorecard!$G$54:$G$60&lt;C532))+1),Scorecard!$D$62)</f>
        <v>0.409483001259379</v>
      </c>
      <c r="H532" s="0" t="n">
        <f aca="false">IF(ISNUMBER(D532),INDEX(Scorecard!$D$63:$D$68,SUMPRODUCT(--(Scorecard!$G$63:$G$67&lt;D532))+1),Scorecard!$D$69)</f>
        <v>0.322484508656054</v>
      </c>
      <c r="I532" s="0" t="n">
        <f aca="false">IF(ISNUMBER(E532),INDEX(Scorecard!$D$19:$D$26,SUMPRODUCT(--(Scorecard!$G$19:$G$25&lt;E532))+1),Scorecard!$D$27)</f>
        <v>0.0530843085177338</v>
      </c>
      <c r="J532" s="0" t="n">
        <f aca="false">IF(ISNUMBER(F532),INDEX(Scorecard!$D$37:$D$44,SUMPRODUCT(--(Scorecard!$G$37:$G$43&lt;F532))+1),Scorecard!$D$45)</f>
        <v>1.35057635045042</v>
      </c>
      <c r="K532" s="0" t="n">
        <f aca="false">Inputs!$B$10+Scorecard!$J$5*Loan_Sample!Y512+Scorecard!$J$6*Loan_Sample!Z512+Scorecard!$J$7*I532+Scorecard!$J$8*Loan_Sample!AB512+Scorecard!$J$9*J532+Scorecard!$J$10*Loan_Sample!AD512+Scorecard!$J$11*G532+Scorecard!$J$12*H532</f>
        <v>-6.6829042919161</v>
      </c>
      <c r="L532" s="0" t="n">
        <f aca="false">MIN(1-Inputs!$B$13,MAX(Inputs!$B$13,1/(1+EXP(-(Inputs!$B$11*K532+Inputs!$B$12)))))</f>
        <v>0.000985684067022284</v>
      </c>
      <c r="M532" s="0" t="n">
        <f aca="false">Loan_Sample!AH512*Inputs!$B$4*B532</f>
        <v>106.727642638339</v>
      </c>
      <c r="N532" s="0" t="n">
        <f aca="false">L532*Inputs!$B$4*B532</f>
        <v>106.727642638339</v>
      </c>
      <c r="O532" s="0" t="n">
        <f aca="false">Inputs!$B$37+Inputs!$B$38*MAX(Loan_Sample!H512-Inputs!$C$38,0)+Inputs!$B$39*MAX(Loan_Sample!H512-Inputs!$C$39,0)+Inputs!$B$40*MAX(Loan_Sample!H512-Inputs!$C$40,0)+Inputs!$B$41*MAX(Loan_Sample!H512-Inputs!$C$41,0)+Inputs!$B$42*Inputs!$B$14+Inputs!$B$43*MIN(Loan_Sample!I512/Inputs!$B$17,1)+Inputs!$B$44*MIN(Loan_Sample!E512,Inputs!$B$18)+Inputs!$B$45*Loan_Sample!C512</f>
        <v>-5.65482324779041</v>
      </c>
      <c r="P532" s="0" t="n">
        <f aca="false">MIN(1-Inputs!$B$13,MAX(Inputs!$B$13,1/(1+EXP(-(Inputs!$B$15*O532+Inputs!$B$16)))))</f>
        <v>0.00245714516154988</v>
      </c>
      <c r="Q532" s="0" t="n">
        <f aca="false">Inputs!$B$37+Inputs!$B$38*MAX(F532-Inputs!$C$38,0)+Inputs!$B$39*MAX(F532-Inputs!$C$39,0)+Inputs!$B$40*MAX(F532-Inputs!$C$40,0)+Inputs!$B$41*MAX(F532-Inputs!$C$41,0)+Inputs!$B$42*Inputs!$B$14+Inputs!$B$43*MIN(Loan_Sample!I512/Inputs!$B$17,1)+Inputs!$B$44*MIN(E532,Inputs!$B$18)+Inputs!$B$45*Loan_Sample!C512</f>
        <v>-5.65482324779041</v>
      </c>
      <c r="R532" s="0" t="n">
        <f aca="false">MIN(1-Inputs!$B$13,MAX(Inputs!$B$13,1/(1+EXP(-(Inputs!$B$15*Q532+Inputs!$B$16)))))</f>
        <v>0.00245714516154988</v>
      </c>
    </row>
    <row r="533" customFormat="false" ht="15" hidden="false" customHeight="false" outlineLevel="0" collapsed="false">
      <c r="A533" s="0" t="n">
        <f aca="false">Loan_Sample!A513</f>
        <v>14646</v>
      </c>
      <c r="B533" s="0" t="n">
        <f aca="false">Loan_Sample!U513</f>
        <v>209815.97</v>
      </c>
      <c r="C533" s="0" t="n">
        <f aca="false">Loan_Sample!K513+Inputs!$B$26</f>
        <v>5.03333330154419</v>
      </c>
      <c r="D533" s="0" t="n">
        <f aca="false">Loan_Sample!L513+Inputs!$B$26</f>
        <v>-3.50000047683716</v>
      </c>
      <c r="E533" s="0" t="n">
        <f aca="false">Loan_Sample!E513/(1+Inputs!$B$25/100)</f>
        <v>66.55859375</v>
      </c>
      <c r="F533" s="0" t="n">
        <f aca="false">Loan_Sample!H513-Inputs!$B$24/100</f>
        <v>0.246333360671997</v>
      </c>
      <c r="G533" s="0" t="n">
        <f aca="false">IF(ISNUMBER(C533),INDEX(Scorecard!$D$54:$D$61,SUMPRODUCT(--(Scorecard!$G$54:$G$60&lt;C533))+1),Scorecard!$D$62)</f>
        <v>0.214429354789033</v>
      </c>
      <c r="H533" s="0" t="n">
        <f aca="false">IF(ISNUMBER(D533),INDEX(Scorecard!$D$63:$D$68,SUMPRODUCT(--(Scorecard!$G$63:$G$67&lt;D533))+1),Scorecard!$D$69)</f>
        <v>-0.340582194386522</v>
      </c>
      <c r="I533" s="0" t="n">
        <f aca="false">IF(ISNUMBER(E533),INDEX(Scorecard!$D$19:$D$26,SUMPRODUCT(--(Scorecard!$G$19:$G$25&lt;E533))+1),Scorecard!$D$27)</f>
        <v>0.0530843085177338</v>
      </c>
      <c r="J533" s="0" t="n">
        <f aca="false">IF(ISNUMBER(F533),INDEX(Scorecard!$D$37:$D$44,SUMPRODUCT(--(Scorecard!$G$37:$G$43&lt;F533))+1),Scorecard!$D$45)</f>
        <v>-0.0679520129233634</v>
      </c>
      <c r="K533" s="0" t="n">
        <f aca="false">Inputs!$B$10+Scorecard!$J$5*Loan_Sample!Y513+Scorecard!$J$6*Loan_Sample!Z513+Scorecard!$J$7*I533+Scorecard!$J$8*Loan_Sample!AB513+Scorecard!$J$9*J533+Scorecard!$J$10*Loan_Sample!AD513+Scorecard!$J$11*G533+Scorecard!$J$12*H533</f>
        <v>-6.68407635073079</v>
      </c>
      <c r="L533" s="0" t="n">
        <f aca="false">MIN(1-Inputs!$B$13,MAX(Inputs!$B$13,1/(1+EXP(-(Inputs!$B$11*K533+Inputs!$B$12)))))</f>
        <v>0.00098445437163734</v>
      </c>
      <c r="M533" s="0" t="n">
        <f aca="false">Loan_Sample!AH513*Inputs!$B$4*B533</f>
        <v>72.2939871170402</v>
      </c>
      <c r="N533" s="0" t="n">
        <f aca="false">L533*Inputs!$B$4*B533</f>
        <v>72.2939871170402</v>
      </c>
      <c r="O533" s="0" t="n">
        <f aca="false">Inputs!$B$37+Inputs!$B$38*MAX(Loan_Sample!H513-Inputs!$C$38,0)+Inputs!$B$39*MAX(Loan_Sample!H513-Inputs!$C$39,0)+Inputs!$B$40*MAX(Loan_Sample!H513-Inputs!$C$40,0)+Inputs!$B$41*MAX(Loan_Sample!H513-Inputs!$C$41,0)+Inputs!$B$42*Inputs!$B$14+Inputs!$B$43*MIN(Loan_Sample!I513/Inputs!$B$17,1)+Inputs!$B$44*MIN(Loan_Sample!E513,Inputs!$B$18)+Inputs!$B$45*Loan_Sample!C513</f>
        <v>-5.0735286306405</v>
      </c>
      <c r="P533" s="0" t="n">
        <f aca="false">MIN(1-Inputs!$B$13,MAX(Inputs!$B$13,1/(1+EXP(-(Inputs!$B$15*O533+Inputs!$B$16)))))</f>
        <v>0.00474701923684084</v>
      </c>
      <c r="Q533" s="0" t="n">
        <f aca="false">Inputs!$B$37+Inputs!$B$38*MAX(F533-Inputs!$C$38,0)+Inputs!$B$39*MAX(F533-Inputs!$C$39,0)+Inputs!$B$40*MAX(F533-Inputs!$C$40,0)+Inputs!$B$41*MAX(F533-Inputs!$C$41,0)+Inputs!$B$42*Inputs!$B$14+Inputs!$B$43*MIN(Loan_Sample!I513/Inputs!$B$17,1)+Inputs!$B$44*MIN(E533,Inputs!$B$18)+Inputs!$B$45*Loan_Sample!C513</f>
        <v>-5.0735286306405</v>
      </c>
      <c r="R533" s="0" t="n">
        <f aca="false">MIN(1-Inputs!$B$13,MAX(Inputs!$B$13,1/(1+EXP(-(Inputs!$B$15*Q533+Inputs!$B$16)))))</f>
        <v>0.00474701923684084</v>
      </c>
    </row>
    <row r="534" customFormat="false" ht="15" hidden="false" customHeight="false" outlineLevel="0" collapsed="false">
      <c r="A534" s="0" t="n">
        <f aca="false">Loan_Sample!A514</f>
        <v>14677</v>
      </c>
      <c r="B534" s="0" t="n">
        <f aca="false">Loan_Sample!U514</f>
        <v>181907.12</v>
      </c>
      <c r="C534" s="0" t="n">
        <f aca="false">Loan_Sample!K514+Inputs!$B$26</f>
        <v>5.00833320617676</v>
      </c>
      <c r="D534" s="0" t="n">
        <f aca="false">Loan_Sample!L514+Inputs!$B$26</f>
        <v>-1.125</v>
      </c>
      <c r="E534" s="0" t="n">
        <f aca="false">Loan_Sample!E514/(1+Inputs!$B$25/100)</f>
        <v>42.5937690734863</v>
      </c>
      <c r="F534" s="0" t="n">
        <f aca="false">Loan_Sample!H514-Inputs!$B$24/100</f>
        <v>-2.12633299827576</v>
      </c>
      <c r="G534" s="0" t="n">
        <f aca="false">IF(ISNUMBER(C534),INDEX(Scorecard!$D$54:$D$61,SUMPRODUCT(--(Scorecard!$G$54:$G$60&lt;C534))+1),Scorecard!$D$62)</f>
        <v>0.214429354789033</v>
      </c>
      <c r="H534" s="0" t="n">
        <f aca="false">IF(ISNUMBER(D534),INDEX(Scorecard!$D$63:$D$68,SUMPRODUCT(--(Scorecard!$G$63:$G$67&lt;D534))+1),Scorecard!$D$69)</f>
        <v>-0.340582194386522</v>
      </c>
      <c r="I534" s="0" t="n">
        <f aca="false">IF(ISNUMBER(E534),INDEX(Scorecard!$D$19:$D$26,SUMPRODUCT(--(Scorecard!$G$19:$G$25&lt;E534))+1),Scorecard!$D$27)</f>
        <v>0.57899015159425</v>
      </c>
      <c r="J534" s="0" t="n">
        <f aca="false">IF(ISNUMBER(F534),INDEX(Scorecard!$D$37:$D$44,SUMPRODUCT(--(Scorecard!$G$37:$G$43&lt;F534))+1),Scorecard!$D$45)</f>
        <v>1.35057635045042</v>
      </c>
      <c r="K534" s="0" t="n">
        <f aca="false">Inputs!$B$10+Scorecard!$J$5*Loan_Sample!Y514+Scorecard!$J$6*Loan_Sample!Z514+Scorecard!$J$7*I534+Scorecard!$J$8*Loan_Sample!AB514+Scorecard!$J$9*J534+Scorecard!$J$10*Loan_Sample!AD514+Scorecard!$J$11*G534+Scorecard!$J$12*H534</f>
        <v>-5.73536878787175</v>
      </c>
      <c r="L534" s="0" t="n">
        <f aca="false">MIN(1-Inputs!$B$13,MAX(Inputs!$B$13,1/(1+EXP(-(Inputs!$B$11*K534+Inputs!$B$12)))))</f>
        <v>0.00270217053268317</v>
      </c>
      <c r="M534" s="0" t="n">
        <f aca="false">Loan_Sample!AH514*Inputs!$B$4*B534</f>
        <v>172.040420772242</v>
      </c>
      <c r="N534" s="0" t="n">
        <f aca="false">L534*Inputs!$B$4*B534</f>
        <v>172.040420772242</v>
      </c>
      <c r="O534" s="0" t="n">
        <f aca="false">Inputs!$B$37+Inputs!$B$38*MAX(Loan_Sample!H514-Inputs!$C$38,0)+Inputs!$B$39*MAX(Loan_Sample!H514-Inputs!$C$39,0)+Inputs!$B$40*MAX(Loan_Sample!H514-Inputs!$C$40,0)+Inputs!$B$41*MAX(Loan_Sample!H514-Inputs!$C$41,0)+Inputs!$B$42*Inputs!$B$14+Inputs!$B$43*MIN(Loan_Sample!I514/Inputs!$B$17,1)+Inputs!$B$44*MIN(Loan_Sample!E514,Inputs!$B$18)+Inputs!$B$45*Loan_Sample!C514</f>
        <v>-5.44403401698269</v>
      </c>
      <c r="P534" s="0" t="n">
        <f aca="false">MIN(1-Inputs!$B$13,MAX(Inputs!$B$13,1/(1+EXP(-(Inputs!$B$15*O534+Inputs!$B$16)))))</f>
        <v>0.00312039612469065</v>
      </c>
      <c r="Q534" s="0" t="n">
        <f aca="false">Inputs!$B$37+Inputs!$B$38*MAX(F534-Inputs!$C$38,0)+Inputs!$B$39*MAX(F534-Inputs!$C$39,0)+Inputs!$B$40*MAX(F534-Inputs!$C$40,0)+Inputs!$B$41*MAX(F534-Inputs!$C$41,0)+Inputs!$B$42*Inputs!$B$14+Inputs!$B$43*MIN(Loan_Sample!I514/Inputs!$B$17,1)+Inputs!$B$44*MIN(E534,Inputs!$B$18)+Inputs!$B$45*Loan_Sample!C514</f>
        <v>-5.44403401698269</v>
      </c>
      <c r="R534" s="0" t="n">
        <f aca="false">MIN(1-Inputs!$B$13,MAX(Inputs!$B$13,1/(1+EXP(-(Inputs!$B$15*Q534+Inputs!$B$16)))))</f>
        <v>0.00312039612469065</v>
      </c>
    </row>
    <row r="535" customFormat="false" ht="15" hidden="false" customHeight="false" outlineLevel="0" collapsed="false">
      <c r="A535" s="0" t="n">
        <f aca="false">Loan_Sample!A515</f>
        <v>14685</v>
      </c>
      <c r="B535" s="0" t="n">
        <f aca="false">Loan_Sample!U515</f>
        <v>128948.97</v>
      </c>
      <c r="C535" s="0" t="n">
        <f aca="false">Loan_Sample!K515+Inputs!$B$26</f>
        <v>6.83333349227905</v>
      </c>
      <c r="D535" s="0" t="n">
        <f aca="false">Loan_Sample!L515+Inputs!$B$26</f>
        <v>2.71025657653809</v>
      </c>
      <c r="E535" s="0" t="n">
        <f aca="false">Loan_Sample!E515/(1+Inputs!$B$25/100)</f>
        <v>62.6216430664063</v>
      </c>
      <c r="F535" s="0" t="n">
        <f aca="false">Loan_Sample!H515-Inputs!$B$24/100</f>
        <v>2.18033337593079</v>
      </c>
      <c r="G535" s="0" t="n">
        <f aca="false">IF(ISNUMBER(C535),INDEX(Scorecard!$D$54:$D$61,SUMPRODUCT(--(Scorecard!$G$54:$G$60&lt;C535))+1),Scorecard!$D$62)</f>
        <v>-0.357264871923982</v>
      </c>
      <c r="H535" s="0" t="n">
        <f aca="false">IF(ISNUMBER(D535),INDEX(Scorecard!$D$63:$D$68,SUMPRODUCT(--(Scorecard!$G$63:$G$67&lt;D535))+1),Scorecard!$D$69)</f>
        <v>0.322484508656054</v>
      </c>
      <c r="I535" s="0" t="n">
        <f aca="false">IF(ISNUMBER(E535),INDEX(Scorecard!$D$19:$D$26,SUMPRODUCT(--(Scorecard!$G$19:$G$25&lt;E535))+1),Scorecard!$D$27)</f>
        <v>0.233621608745691</v>
      </c>
      <c r="J535" s="0" t="n">
        <f aca="false">IF(ISNUMBER(F535),INDEX(Scorecard!$D$37:$D$44,SUMPRODUCT(--(Scorecard!$G$37:$G$43&lt;F535))+1),Scorecard!$D$45)</f>
        <v>-0.975503570149195</v>
      </c>
      <c r="K535" s="0" t="n">
        <f aca="false">Inputs!$B$10+Scorecard!$J$5*Loan_Sample!Y515+Scorecard!$J$6*Loan_Sample!Z515+Scorecard!$J$7*I535+Scorecard!$J$8*Loan_Sample!AB515+Scorecard!$J$9*J535+Scorecard!$J$10*Loan_Sample!AD515+Scorecard!$J$11*G535+Scorecard!$J$12*H535</f>
        <v>-2.69147580195274</v>
      </c>
      <c r="L535" s="0" t="n">
        <f aca="false">MIN(1-Inputs!$B$13,MAX(Inputs!$B$13,1/(1+EXP(-(Inputs!$B$11*K535+Inputs!$B$12)))))</f>
        <v>0.0650210053651468</v>
      </c>
      <c r="M535" s="0" t="n">
        <f aca="false">Loan_Sample!AH515*Inputs!$B$4*B535</f>
        <v>2934.53708457005</v>
      </c>
      <c r="N535" s="0" t="n">
        <f aca="false">L535*Inputs!$B$4*B535</f>
        <v>2934.53708457005</v>
      </c>
      <c r="O535" s="0" t="n">
        <f aca="false">Inputs!$B$37+Inputs!$B$38*MAX(Loan_Sample!H515-Inputs!$C$38,0)+Inputs!$B$39*MAX(Loan_Sample!H515-Inputs!$C$39,0)+Inputs!$B$40*MAX(Loan_Sample!H515-Inputs!$C$40,0)+Inputs!$B$41*MAX(Loan_Sample!H515-Inputs!$C$41,0)+Inputs!$B$42*Inputs!$B$14+Inputs!$B$43*MIN(Loan_Sample!I515/Inputs!$B$17,1)+Inputs!$B$44*MIN(Loan_Sample!E515,Inputs!$B$18)+Inputs!$B$45*Loan_Sample!C515</f>
        <v>-3.22142657437516</v>
      </c>
      <c r="P535" s="0" t="n">
        <f aca="false">MIN(1-Inputs!$B$13,MAX(Inputs!$B$13,1/(1+EXP(-(Inputs!$B$15*O535+Inputs!$B$16)))))</f>
        <v>0.0376874136024403</v>
      </c>
      <c r="Q535" s="0" t="n">
        <f aca="false">Inputs!$B$37+Inputs!$B$38*MAX(F535-Inputs!$C$38,0)+Inputs!$B$39*MAX(F535-Inputs!$C$39,0)+Inputs!$B$40*MAX(F535-Inputs!$C$40,0)+Inputs!$B$41*MAX(F535-Inputs!$C$41,0)+Inputs!$B$42*Inputs!$B$14+Inputs!$B$43*MIN(Loan_Sample!I515/Inputs!$B$17,1)+Inputs!$B$44*MIN(E535,Inputs!$B$18)+Inputs!$B$45*Loan_Sample!C515</f>
        <v>-3.22142657437516</v>
      </c>
      <c r="R535" s="0" t="n">
        <f aca="false">MIN(1-Inputs!$B$13,MAX(Inputs!$B$13,1/(1+EXP(-(Inputs!$B$15*Q535+Inputs!$B$16)))))</f>
        <v>0.0376874136024403</v>
      </c>
    </row>
    <row r="536" customFormat="false" ht="15" hidden="false" customHeight="false" outlineLevel="0" collapsed="false">
      <c r="A536" s="0" t="n">
        <f aca="false">Loan_Sample!A516</f>
        <v>14709</v>
      </c>
      <c r="B536" s="0" t="n">
        <f aca="false">Loan_Sample!U516</f>
        <v>151165.73</v>
      </c>
      <c r="C536" s="0" t="n">
        <f aca="false">Loan_Sample!K516+Inputs!$B$26</f>
        <v>6.53333330154419</v>
      </c>
      <c r="D536" s="0" t="n">
        <f aca="false">Loan_Sample!L516+Inputs!$B$26</f>
        <v>2.71025633811951</v>
      </c>
      <c r="E536" s="0" t="n">
        <f aca="false">Loan_Sample!E516/(1+Inputs!$B$25/100)</f>
        <v>79.3396682739258</v>
      </c>
      <c r="F536" s="0" t="n">
        <f aca="false">Loan_Sample!H516-Inputs!$B$24/100</f>
        <v>0.139333248138428</v>
      </c>
      <c r="G536" s="0" t="n">
        <f aca="false">IF(ISNUMBER(C536),INDEX(Scorecard!$D$54:$D$61,SUMPRODUCT(--(Scorecard!$G$54:$G$60&lt;C536))+1),Scorecard!$D$62)</f>
        <v>-0.119873800601421</v>
      </c>
      <c r="H536" s="0" t="n">
        <f aca="false">IF(ISNUMBER(D536),INDEX(Scorecard!$D$63:$D$68,SUMPRODUCT(--(Scorecard!$G$63:$G$67&lt;D536))+1),Scorecard!$D$69)</f>
        <v>0.322484508656054</v>
      </c>
      <c r="I536" s="0" t="n">
        <f aca="false">IF(ISNUMBER(E536),INDEX(Scorecard!$D$19:$D$26,SUMPRODUCT(--(Scorecard!$G$19:$G$25&lt;E536))+1),Scorecard!$D$27)</f>
        <v>-0.0341578513653732</v>
      </c>
      <c r="J536" s="0" t="n">
        <f aca="false">IF(ISNUMBER(F536),INDEX(Scorecard!$D$37:$D$44,SUMPRODUCT(--(Scorecard!$G$37:$G$43&lt;F536))+1),Scorecard!$D$45)</f>
        <v>0.102184252677548</v>
      </c>
      <c r="K536" s="0" t="n">
        <f aca="false">Inputs!$B$10+Scorecard!$J$5*Loan_Sample!Y516+Scorecard!$J$6*Loan_Sample!Z516+Scorecard!$J$7*I536+Scorecard!$J$8*Loan_Sample!AB516+Scorecard!$J$9*J536+Scorecard!$J$10*Loan_Sample!AD516+Scorecard!$J$11*G536+Scorecard!$J$12*H536</f>
        <v>-4.53544364580597</v>
      </c>
      <c r="L536" s="0" t="n">
        <f aca="false">MIN(1-Inputs!$B$13,MAX(Inputs!$B$13,1/(1+EXP(-(Inputs!$B$11*K536+Inputs!$B$12)))))</f>
        <v>0.00964408166087056</v>
      </c>
      <c r="M536" s="0" t="n">
        <f aca="false">Loan_Sample!AH516*Inputs!$B$4*B536</f>
        <v>510.249125555789</v>
      </c>
      <c r="N536" s="0" t="n">
        <f aca="false">L536*Inputs!$B$4*B536</f>
        <v>510.249125555789</v>
      </c>
      <c r="O536" s="0" t="n">
        <f aca="false">Inputs!$B$37+Inputs!$B$38*MAX(Loan_Sample!H516-Inputs!$C$38,0)+Inputs!$B$39*MAX(Loan_Sample!H516-Inputs!$C$39,0)+Inputs!$B$40*MAX(Loan_Sample!H516-Inputs!$C$40,0)+Inputs!$B$41*MAX(Loan_Sample!H516-Inputs!$C$41,0)+Inputs!$B$42*Inputs!$B$14+Inputs!$B$43*MIN(Loan_Sample!I516/Inputs!$B$17,1)+Inputs!$B$44*MIN(Loan_Sample!E516,Inputs!$B$18)+Inputs!$B$45*Loan_Sample!C516</f>
        <v>-5.90749791919516</v>
      </c>
      <c r="P536" s="0" t="n">
        <f aca="false">MIN(1-Inputs!$B$13,MAX(Inputs!$B$13,1/(1+EXP(-(Inputs!$B$15*O536+Inputs!$B$16)))))</f>
        <v>0.0018448050996785</v>
      </c>
      <c r="Q536" s="0" t="n">
        <f aca="false">Inputs!$B$37+Inputs!$B$38*MAX(F536-Inputs!$C$38,0)+Inputs!$B$39*MAX(F536-Inputs!$C$39,0)+Inputs!$B$40*MAX(F536-Inputs!$C$40,0)+Inputs!$B$41*MAX(F536-Inputs!$C$41,0)+Inputs!$B$42*Inputs!$B$14+Inputs!$B$43*MIN(Loan_Sample!I516/Inputs!$B$17,1)+Inputs!$B$44*MIN(E536,Inputs!$B$18)+Inputs!$B$45*Loan_Sample!C516</f>
        <v>-5.90749791919516</v>
      </c>
      <c r="R536" s="0" t="n">
        <f aca="false">MIN(1-Inputs!$B$13,MAX(Inputs!$B$13,1/(1+EXP(-(Inputs!$B$15*Q536+Inputs!$B$16)))))</f>
        <v>0.0018448050996785</v>
      </c>
    </row>
    <row r="537" customFormat="false" ht="15" hidden="false" customHeight="false" outlineLevel="0" collapsed="false">
      <c r="A537" s="0" t="n">
        <f aca="false">Loan_Sample!A517</f>
        <v>14760</v>
      </c>
      <c r="B537" s="0" t="n">
        <f aca="false">Loan_Sample!U517</f>
        <v>177300.39</v>
      </c>
      <c r="C537" s="0" t="n">
        <f aca="false">Loan_Sample!K517+Inputs!$B$26</f>
        <v>8.53333377838135</v>
      </c>
      <c r="D537" s="0" t="n">
        <f aca="false">Loan_Sample!L517+Inputs!$B$26</f>
        <v>5.07179546356201</v>
      </c>
      <c r="E537" s="0" t="n">
        <f aca="false">Loan_Sample!E517/(1+Inputs!$B$25/100)</f>
        <v>47.9914665222168</v>
      </c>
      <c r="F537" s="0" t="n">
        <f aca="false">Loan_Sample!H517-Inputs!$B$24/100</f>
        <v>0.9246666431427</v>
      </c>
      <c r="G537" s="0" t="n">
        <f aca="false">IF(ISNUMBER(C537),INDEX(Scorecard!$D$54:$D$61,SUMPRODUCT(--(Scorecard!$G$54:$G$60&lt;C537))+1),Scorecard!$D$62)</f>
        <v>-0.541917179454542</v>
      </c>
      <c r="H537" s="0" t="n">
        <f aca="false">IF(ISNUMBER(D537),INDEX(Scorecard!$D$63:$D$68,SUMPRODUCT(--(Scorecard!$G$63:$G$67&lt;D537))+1),Scorecard!$D$69)</f>
        <v>0.322484508656054</v>
      </c>
      <c r="I537" s="0" t="n">
        <f aca="false">IF(ISNUMBER(E537),INDEX(Scorecard!$D$19:$D$26,SUMPRODUCT(--(Scorecard!$G$19:$G$25&lt;E537))+1),Scorecard!$D$27)</f>
        <v>0.57899015159425</v>
      </c>
      <c r="J537" s="0" t="n">
        <f aca="false">IF(ISNUMBER(F537),INDEX(Scorecard!$D$37:$D$44,SUMPRODUCT(--(Scorecard!$G$37:$G$43&lt;F537))+1),Scorecard!$D$45)</f>
        <v>-0.975503570149195</v>
      </c>
      <c r="K537" s="0" t="n">
        <f aca="false">Inputs!$B$10+Scorecard!$J$5*Loan_Sample!Y517+Scorecard!$J$6*Loan_Sample!Z517+Scorecard!$J$7*I537+Scorecard!$J$8*Loan_Sample!AB517+Scorecard!$J$9*J537+Scorecard!$J$10*Loan_Sample!AD517+Scorecard!$J$11*G537+Scorecard!$J$12*H537</f>
        <v>-3.99408633122888</v>
      </c>
      <c r="L537" s="0" t="n">
        <f aca="false">MIN(1-Inputs!$B$13,MAX(Inputs!$B$13,1/(1+EXP(-(Inputs!$B$11*K537+Inputs!$B$12)))))</f>
        <v>0.0170473929934961</v>
      </c>
      <c r="M537" s="0" t="n">
        <f aca="false">Loan_Sample!AH517*Inputs!$B$4*B537</f>
        <v>1057.87829918054</v>
      </c>
      <c r="N537" s="0" t="n">
        <f aca="false">L537*Inputs!$B$4*B537</f>
        <v>1057.87829918054</v>
      </c>
      <c r="O537" s="0" t="n">
        <f aca="false">Inputs!$B$37+Inputs!$B$38*MAX(Loan_Sample!H517-Inputs!$C$38,0)+Inputs!$B$39*MAX(Loan_Sample!H517-Inputs!$C$39,0)+Inputs!$B$40*MAX(Loan_Sample!H517-Inputs!$C$40,0)+Inputs!$B$41*MAX(Loan_Sample!H517-Inputs!$C$41,0)+Inputs!$B$42*Inputs!$B$14+Inputs!$B$43*MIN(Loan_Sample!I517/Inputs!$B$17,1)+Inputs!$B$44*MIN(Loan_Sample!E517,Inputs!$B$18)+Inputs!$B$45*Loan_Sample!C517</f>
        <v>-3.37011641330794</v>
      </c>
      <c r="P537" s="0" t="n">
        <f aca="false">MIN(1-Inputs!$B$13,MAX(Inputs!$B$13,1/(1+EXP(-(Inputs!$B$15*O537+Inputs!$B$16)))))</f>
        <v>0.0320140240331708</v>
      </c>
      <c r="Q537" s="0" t="n">
        <f aca="false">Inputs!$B$37+Inputs!$B$38*MAX(F537-Inputs!$C$38,0)+Inputs!$B$39*MAX(F537-Inputs!$C$39,0)+Inputs!$B$40*MAX(F537-Inputs!$C$40,0)+Inputs!$B$41*MAX(F537-Inputs!$C$41,0)+Inputs!$B$42*Inputs!$B$14+Inputs!$B$43*MIN(Loan_Sample!I517/Inputs!$B$17,1)+Inputs!$B$44*MIN(E537,Inputs!$B$18)+Inputs!$B$45*Loan_Sample!C517</f>
        <v>-3.37011641330794</v>
      </c>
      <c r="R537" s="0" t="n">
        <f aca="false">MIN(1-Inputs!$B$13,MAX(Inputs!$B$13,1/(1+EXP(-(Inputs!$B$15*Q537+Inputs!$B$16)))))</f>
        <v>0.0320140240331708</v>
      </c>
    </row>
    <row r="538" customFormat="false" ht="15" hidden="false" customHeight="false" outlineLevel="0" collapsed="false">
      <c r="A538" s="0" t="n">
        <f aca="false">Loan_Sample!A518</f>
        <v>14760</v>
      </c>
      <c r="B538" s="0" t="n">
        <f aca="false">Loan_Sample!U518</f>
        <v>174823.06</v>
      </c>
      <c r="C538" s="0" t="n">
        <f aca="false">Loan_Sample!K518+Inputs!$B$26</f>
        <v>6.03333330154419</v>
      </c>
      <c r="D538" s="0" t="n">
        <f aca="false">Loan_Sample!L518+Inputs!$B$26</f>
        <v>2.71025633811951</v>
      </c>
      <c r="E538" s="0" t="n">
        <f aca="false">Loan_Sample!E518/(1+Inputs!$B$25/100)</f>
        <v>47.1384811401367</v>
      </c>
      <c r="F538" s="0" t="n">
        <f aca="false">Loan_Sample!H518-Inputs!$B$24/100</f>
        <v>1.24133324623108</v>
      </c>
      <c r="G538" s="0" t="n">
        <f aca="false">IF(ISNUMBER(C538),INDEX(Scorecard!$D$54:$D$61,SUMPRODUCT(--(Scorecard!$G$54:$G$60&lt;C538))+1),Scorecard!$D$62)</f>
        <v>0.0151758992857273</v>
      </c>
      <c r="H538" s="0" t="n">
        <f aca="false">IF(ISNUMBER(D538),INDEX(Scorecard!$D$63:$D$68,SUMPRODUCT(--(Scorecard!$G$63:$G$67&lt;D538))+1),Scorecard!$D$69)</f>
        <v>0.322484508656054</v>
      </c>
      <c r="I538" s="0" t="n">
        <f aca="false">IF(ISNUMBER(E538),INDEX(Scorecard!$D$19:$D$26,SUMPRODUCT(--(Scorecard!$G$19:$G$25&lt;E538))+1),Scorecard!$D$27)</f>
        <v>0.57899015159425</v>
      </c>
      <c r="J538" s="0" t="n">
        <f aca="false">IF(ISNUMBER(F538),INDEX(Scorecard!$D$37:$D$44,SUMPRODUCT(--(Scorecard!$G$37:$G$43&lt;F538))+1),Scorecard!$D$45)</f>
        <v>-0.975503570149195</v>
      </c>
      <c r="K538" s="0" t="n">
        <f aca="false">Inputs!$B$10+Scorecard!$J$5*Loan_Sample!Y518+Scorecard!$J$6*Loan_Sample!Z518+Scorecard!$J$7*I538+Scorecard!$J$8*Loan_Sample!AB518+Scorecard!$J$9*J538+Scorecard!$J$10*Loan_Sample!AD518+Scorecard!$J$11*G538+Scorecard!$J$12*H538</f>
        <v>-4.45134349022048</v>
      </c>
      <c r="L538" s="0" t="n">
        <f aca="false">MIN(1-Inputs!$B$13,MAX(Inputs!$B$13,1/(1+EXP(-(Inputs!$B$11*K538+Inputs!$B$12)))))</f>
        <v>0.0105392010426564</v>
      </c>
      <c r="M538" s="0" t="n">
        <f aca="false">Loan_Sample!AH518*Inputs!$B$4*B538</f>
        <v>644.873381681333</v>
      </c>
      <c r="N538" s="0" t="n">
        <f aca="false">L538*Inputs!$B$4*B538</f>
        <v>644.873381681333</v>
      </c>
      <c r="O538" s="0" t="n">
        <f aca="false">Inputs!$B$37+Inputs!$B$38*MAX(Loan_Sample!H518-Inputs!$C$38,0)+Inputs!$B$39*MAX(Loan_Sample!H518-Inputs!$C$39,0)+Inputs!$B$40*MAX(Loan_Sample!H518-Inputs!$C$40,0)+Inputs!$B$41*MAX(Loan_Sample!H518-Inputs!$C$41,0)+Inputs!$B$42*Inputs!$B$14+Inputs!$B$43*MIN(Loan_Sample!I518/Inputs!$B$17,1)+Inputs!$B$44*MIN(Loan_Sample!E518,Inputs!$B$18)+Inputs!$B$45*Loan_Sample!C518</f>
        <v>-3.32256573007749</v>
      </c>
      <c r="P538" s="0" t="n">
        <f aca="false">MIN(1-Inputs!$B$13,MAX(Inputs!$B$13,1/(1+EXP(-(Inputs!$B$15*O538+Inputs!$B$16)))))</f>
        <v>0.0337322050943361</v>
      </c>
      <c r="Q538" s="0" t="n">
        <f aca="false">Inputs!$B$37+Inputs!$B$38*MAX(F538-Inputs!$C$38,0)+Inputs!$B$39*MAX(F538-Inputs!$C$39,0)+Inputs!$B$40*MAX(F538-Inputs!$C$40,0)+Inputs!$B$41*MAX(F538-Inputs!$C$41,0)+Inputs!$B$42*Inputs!$B$14+Inputs!$B$43*MIN(Loan_Sample!I518/Inputs!$B$17,1)+Inputs!$B$44*MIN(E538,Inputs!$B$18)+Inputs!$B$45*Loan_Sample!C518</f>
        <v>-3.32256573007749</v>
      </c>
      <c r="R538" s="0" t="n">
        <f aca="false">MIN(1-Inputs!$B$13,MAX(Inputs!$B$13,1/(1+EXP(-(Inputs!$B$15*Q538+Inputs!$B$16)))))</f>
        <v>0.0337322050943361</v>
      </c>
    </row>
    <row r="539" customFormat="false" ht="15" hidden="false" customHeight="false" outlineLevel="0" collapsed="false">
      <c r="A539" s="0" t="n">
        <f aca="false">Loan_Sample!A519</f>
        <v>14791</v>
      </c>
      <c r="B539" s="0" t="n">
        <f aca="false">Loan_Sample!U519</f>
        <v>178335.1</v>
      </c>
      <c r="C539" s="0" t="n">
        <f aca="false">Loan_Sample!K519+Inputs!$B$26</f>
        <v>4.70833349227905</v>
      </c>
      <c r="D539" s="0" t="n">
        <f aca="false">Loan_Sample!L519+Inputs!$B$26</f>
        <v>-1.125</v>
      </c>
      <c r="E539" s="0" t="n">
        <f aca="false">Loan_Sample!E519/(1+Inputs!$B$25/100)</f>
        <v>60.9444847106934</v>
      </c>
      <c r="F539" s="0" t="n">
        <f aca="false">Loan_Sample!H519-Inputs!$B$24/100</f>
        <v>-1.16533327102661</v>
      </c>
      <c r="G539" s="0" t="n">
        <f aca="false">IF(ISNUMBER(C539),INDEX(Scorecard!$D$54:$D$61,SUMPRODUCT(--(Scorecard!$G$54:$G$60&lt;C539))+1),Scorecard!$D$62)</f>
        <v>0.409483001259379</v>
      </c>
      <c r="H539" s="0" t="n">
        <f aca="false">IF(ISNUMBER(D539),INDEX(Scorecard!$D$63:$D$68,SUMPRODUCT(--(Scorecard!$G$63:$G$67&lt;D539))+1),Scorecard!$D$69)</f>
        <v>-0.340582194386522</v>
      </c>
      <c r="I539" s="0" t="n">
        <f aca="false">IF(ISNUMBER(E539),INDEX(Scorecard!$D$19:$D$26,SUMPRODUCT(--(Scorecard!$G$19:$G$25&lt;E539))+1),Scorecard!$D$27)</f>
        <v>0.233621608745691</v>
      </c>
      <c r="J539" s="0" t="n">
        <f aca="false">IF(ISNUMBER(F539),INDEX(Scorecard!$D$37:$D$44,SUMPRODUCT(--(Scorecard!$G$37:$G$43&lt;F539))+1),Scorecard!$D$45)</f>
        <v>1.35057635045042</v>
      </c>
      <c r="K539" s="0" t="n">
        <f aca="false">Inputs!$B$10+Scorecard!$J$5*Loan_Sample!Y519+Scorecard!$J$6*Loan_Sample!Z519+Scorecard!$J$7*I539+Scorecard!$J$8*Loan_Sample!AB519+Scorecard!$J$9*J539+Scorecard!$J$10*Loan_Sample!AD519+Scorecard!$J$11*G539+Scorecard!$J$12*H539</f>
        <v>-4.06194929315443</v>
      </c>
      <c r="L539" s="0" t="n">
        <f aca="false">MIN(1-Inputs!$B$13,MAX(Inputs!$B$13,1/(1+EXP(-(Inputs!$B$11*K539+Inputs!$B$12)))))</f>
        <v>0.0158764551194181</v>
      </c>
      <c r="M539" s="0" t="n">
        <f aca="false">Loan_Sample!AH519*Inputs!$B$4*B539</f>
        <v>990.965223978429</v>
      </c>
      <c r="N539" s="0" t="n">
        <f aca="false">L539*Inputs!$B$4*B539</f>
        <v>990.965223978429</v>
      </c>
      <c r="O539" s="0" t="n">
        <f aca="false">Inputs!$B$37+Inputs!$B$38*MAX(Loan_Sample!H519-Inputs!$C$38,0)+Inputs!$B$39*MAX(Loan_Sample!H519-Inputs!$C$39,0)+Inputs!$B$40*MAX(Loan_Sample!H519-Inputs!$C$40,0)+Inputs!$B$41*MAX(Loan_Sample!H519-Inputs!$C$41,0)+Inputs!$B$42*Inputs!$B$14+Inputs!$B$43*MIN(Loan_Sample!I519/Inputs!$B$17,1)+Inputs!$B$44*MIN(Loan_Sample!E519,Inputs!$B$18)+Inputs!$B$45*Loan_Sample!C519</f>
        <v>-5.70927312461699</v>
      </c>
      <c r="P539" s="0" t="n">
        <f aca="false">MIN(1-Inputs!$B$13,MAX(Inputs!$B$13,1/(1+EXP(-(Inputs!$B$15*O539+Inputs!$B$16)))))</f>
        <v>0.00231000369731398</v>
      </c>
      <c r="Q539" s="0" t="n">
        <f aca="false">Inputs!$B$37+Inputs!$B$38*MAX(F539-Inputs!$C$38,0)+Inputs!$B$39*MAX(F539-Inputs!$C$39,0)+Inputs!$B$40*MAX(F539-Inputs!$C$40,0)+Inputs!$B$41*MAX(F539-Inputs!$C$41,0)+Inputs!$B$42*Inputs!$B$14+Inputs!$B$43*MIN(Loan_Sample!I519/Inputs!$B$17,1)+Inputs!$B$44*MIN(E539,Inputs!$B$18)+Inputs!$B$45*Loan_Sample!C519</f>
        <v>-5.70927312461699</v>
      </c>
      <c r="R539" s="0" t="n">
        <f aca="false">MIN(1-Inputs!$B$13,MAX(Inputs!$B$13,1/(1+EXP(-(Inputs!$B$15*Q539+Inputs!$B$16)))))</f>
        <v>0.00231000369731398</v>
      </c>
    </row>
    <row r="540" customFormat="false" ht="15" hidden="false" customHeight="false" outlineLevel="0" collapsed="false">
      <c r="A540" s="0" t="n">
        <f aca="false">Loan_Sample!A520</f>
        <v>14791</v>
      </c>
      <c r="B540" s="0" t="n">
        <f aca="false">Loan_Sample!U520</f>
        <v>176205.23</v>
      </c>
      <c r="C540" s="0" t="n">
        <f aca="false">Loan_Sample!K520+Inputs!$B$26</f>
        <v>4.5</v>
      </c>
      <c r="D540" s="0" t="n">
        <f aca="false">Loan_Sample!L520+Inputs!$B$26</f>
        <v>-0.458333492279053</v>
      </c>
      <c r="E540" s="0" t="n">
        <f aca="false">Loan_Sample!E520/(1+Inputs!$B$25/100)</f>
        <v>59.0528259277344</v>
      </c>
      <c r="F540" s="0" t="n">
        <f aca="false">Loan_Sample!H520-Inputs!$B$24/100</f>
        <v>-1.86533355712891</v>
      </c>
      <c r="G540" s="0" t="n">
        <f aca="false">IF(ISNUMBER(C540),INDEX(Scorecard!$D$54:$D$61,SUMPRODUCT(--(Scorecard!$G$54:$G$60&lt;C540))+1),Scorecard!$D$62)</f>
        <v>0.409483001259379</v>
      </c>
      <c r="H540" s="0" t="n">
        <f aca="false">IF(ISNUMBER(D540),INDEX(Scorecard!$D$63:$D$68,SUMPRODUCT(--(Scorecard!$G$63:$G$67&lt;D540))+1),Scorecard!$D$69)</f>
        <v>0.322484508656054</v>
      </c>
      <c r="I540" s="0" t="n">
        <f aca="false">IF(ISNUMBER(E540),INDEX(Scorecard!$D$19:$D$26,SUMPRODUCT(--(Scorecard!$G$19:$G$25&lt;E540))+1),Scorecard!$D$27)</f>
        <v>0.267179331770092</v>
      </c>
      <c r="J540" s="0" t="n">
        <f aca="false">IF(ISNUMBER(F540),INDEX(Scorecard!$D$37:$D$44,SUMPRODUCT(--(Scorecard!$G$37:$G$43&lt;F540))+1),Scorecard!$D$45)</f>
        <v>1.35057635045042</v>
      </c>
      <c r="K540" s="0" t="n">
        <f aca="false">Inputs!$B$10+Scorecard!$J$5*Loan_Sample!Y520+Scorecard!$J$6*Loan_Sample!Z520+Scorecard!$J$7*I540+Scorecard!$J$8*Loan_Sample!AB520+Scorecard!$J$9*J540+Scorecard!$J$10*Loan_Sample!AD520+Scorecard!$J$11*G540+Scorecard!$J$12*H540</f>
        <v>-4.13207756858073</v>
      </c>
      <c r="L540" s="0" t="n">
        <f aca="false">MIN(1-Inputs!$B$13,MAX(Inputs!$B$13,1/(1+EXP(-(Inputs!$B$11*K540+Inputs!$B$12)))))</f>
        <v>0.0147495982401492</v>
      </c>
      <c r="M540" s="0" t="n">
        <f aca="false">Loan_Sample!AH520*Inputs!$B$4*B540</f>
        <v>909.63472260958</v>
      </c>
      <c r="N540" s="0" t="n">
        <f aca="false">L540*Inputs!$B$4*B540</f>
        <v>909.63472260958</v>
      </c>
      <c r="O540" s="0" t="n">
        <f aca="false">Inputs!$B$37+Inputs!$B$38*MAX(Loan_Sample!H520-Inputs!$C$38,0)+Inputs!$B$39*MAX(Loan_Sample!H520-Inputs!$C$39,0)+Inputs!$B$40*MAX(Loan_Sample!H520-Inputs!$C$40,0)+Inputs!$B$41*MAX(Loan_Sample!H520-Inputs!$C$41,0)+Inputs!$B$42*Inputs!$B$14+Inputs!$B$43*MIN(Loan_Sample!I520/Inputs!$B$17,1)+Inputs!$B$44*MIN(Loan_Sample!E520,Inputs!$B$18)+Inputs!$B$45*Loan_Sample!C520</f>
        <v>-5.70445497522653</v>
      </c>
      <c r="P540" s="0" t="n">
        <f aca="false">MIN(1-Inputs!$B$13,MAX(Inputs!$B$13,1/(1+EXP(-(Inputs!$B$15*O540+Inputs!$B$16)))))</f>
        <v>0.00232266144596751</v>
      </c>
      <c r="Q540" s="0" t="n">
        <f aca="false">Inputs!$B$37+Inputs!$B$38*MAX(F540-Inputs!$C$38,0)+Inputs!$B$39*MAX(F540-Inputs!$C$39,0)+Inputs!$B$40*MAX(F540-Inputs!$C$40,0)+Inputs!$B$41*MAX(F540-Inputs!$C$41,0)+Inputs!$B$42*Inputs!$B$14+Inputs!$B$43*MIN(Loan_Sample!I520/Inputs!$B$17,1)+Inputs!$B$44*MIN(E540,Inputs!$B$18)+Inputs!$B$45*Loan_Sample!C520</f>
        <v>-5.70445497522653</v>
      </c>
      <c r="R540" s="0" t="n">
        <f aca="false">MIN(1-Inputs!$B$13,MAX(Inputs!$B$13,1/(1+EXP(-(Inputs!$B$15*Q540+Inputs!$B$16)))))</f>
        <v>0.00232266144596751</v>
      </c>
    </row>
    <row r="541" customFormat="false" ht="15" hidden="false" customHeight="false" outlineLevel="0" collapsed="false">
      <c r="A541" s="0" t="n">
        <f aca="false">Loan_Sample!A521</f>
        <v>14807</v>
      </c>
      <c r="B541" s="0" t="n">
        <f aca="false">Loan_Sample!U521</f>
        <v>212472.45</v>
      </c>
      <c r="C541" s="0" t="n">
        <f aca="false">Loan_Sample!K521+Inputs!$B$26</f>
        <v>4.65833330154419</v>
      </c>
      <c r="D541" s="0" t="n">
        <f aca="false">Loan_Sample!L521+Inputs!$B$26</f>
        <v>-1.875</v>
      </c>
      <c r="E541" s="0" t="n">
        <f aca="false">Loan_Sample!E521/(1+Inputs!$B$25/100)</f>
        <v>73.1658401489258</v>
      </c>
      <c r="F541" s="0" t="n">
        <f aca="false">Loan_Sample!H521-Inputs!$B$24/100</f>
        <v>-0.363666534423828</v>
      </c>
      <c r="G541" s="0" t="n">
        <f aca="false">IF(ISNUMBER(C541),INDEX(Scorecard!$D$54:$D$61,SUMPRODUCT(--(Scorecard!$G$54:$G$60&lt;C541))+1),Scorecard!$D$62)</f>
        <v>0.409483001259379</v>
      </c>
      <c r="H541" s="0" t="n">
        <f aca="false">IF(ISNUMBER(D541),INDEX(Scorecard!$D$63:$D$68,SUMPRODUCT(--(Scorecard!$G$63:$G$67&lt;D541))+1),Scorecard!$D$69)</f>
        <v>-0.340582194386522</v>
      </c>
      <c r="I541" s="0" t="n">
        <f aca="false">IF(ISNUMBER(E541),INDEX(Scorecard!$D$19:$D$26,SUMPRODUCT(--(Scorecard!$G$19:$G$25&lt;E541))+1),Scorecard!$D$27)</f>
        <v>-0.0341578513653732</v>
      </c>
      <c r="J541" s="0" t="n">
        <f aca="false">IF(ISNUMBER(F541),INDEX(Scorecard!$D$37:$D$44,SUMPRODUCT(--(Scorecard!$G$37:$G$43&lt;F541))+1),Scorecard!$D$45)</f>
        <v>0.769716833645565</v>
      </c>
      <c r="K541" s="0" t="n">
        <f aca="false">Inputs!$B$10+Scorecard!$J$5*Loan_Sample!Y521+Scorecard!$J$6*Loan_Sample!Z521+Scorecard!$J$7*I541+Scorecard!$J$8*Loan_Sample!AB521+Scorecard!$J$9*J541+Scorecard!$J$10*Loan_Sample!AD521+Scorecard!$J$11*G541+Scorecard!$J$12*H541</f>
        <v>-7.09039232148391</v>
      </c>
      <c r="L541" s="0" t="n">
        <f aca="false">MIN(1-Inputs!$B$13,MAX(Inputs!$B$13,1/(1+EXP(-(Inputs!$B$11*K541+Inputs!$B$12)))))</f>
        <v>0.00063858114523453</v>
      </c>
      <c r="M541" s="0" t="n">
        <f aca="false">Loan_Sample!AH521*Inputs!$B$4*B541</f>
        <v>47.4883151581252</v>
      </c>
      <c r="N541" s="0" t="n">
        <f aca="false">L541*Inputs!$B$4*B541</f>
        <v>47.4883151581252</v>
      </c>
      <c r="O541" s="0" t="n">
        <f aca="false">Inputs!$B$37+Inputs!$B$38*MAX(Loan_Sample!H521-Inputs!$C$38,0)+Inputs!$B$39*MAX(Loan_Sample!H521-Inputs!$C$39,0)+Inputs!$B$40*MAX(Loan_Sample!H521-Inputs!$C$40,0)+Inputs!$B$41*MAX(Loan_Sample!H521-Inputs!$C$41,0)+Inputs!$B$42*Inputs!$B$14+Inputs!$B$43*MIN(Loan_Sample!I521/Inputs!$B$17,1)+Inputs!$B$44*MIN(Loan_Sample!E521,Inputs!$B$18)+Inputs!$B$45*Loan_Sample!C521</f>
        <v>-5.7764776072685</v>
      </c>
      <c r="P541" s="0" t="n">
        <f aca="false">MIN(1-Inputs!$B$13,MAX(Inputs!$B$13,1/(1+EXP(-(Inputs!$B$15*O541+Inputs!$B$16)))))</f>
        <v>0.00214046070460477</v>
      </c>
      <c r="Q541" s="0" t="n">
        <f aca="false">Inputs!$B$37+Inputs!$B$38*MAX(F541-Inputs!$C$38,0)+Inputs!$B$39*MAX(F541-Inputs!$C$39,0)+Inputs!$B$40*MAX(F541-Inputs!$C$40,0)+Inputs!$B$41*MAX(F541-Inputs!$C$41,0)+Inputs!$B$42*Inputs!$B$14+Inputs!$B$43*MIN(Loan_Sample!I521/Inputs!$B$17,1)+Inputs!$B$44*MIN(E541,Inputs!$B$18)+Inputs!$B$45*Loan_Sample!C521</f>
        <v>-5.7764776072685</v>
      </c>
      <c r="R541" s="0" t="n">
        <f aca="false">MIN(1-Inputs!$B$13,MAX(Inputs!$B$13,1/(1+EXP(-(Inputs!$B$15*Q541+Inputs!$B$16)))))</f>
        <v>0.00214046070460477</v>
      </c>
    </row>
    <row r="542" customFormat="false" ht="15" hidden="false" customHeight="false" outlineLevel="0" collapsed="false">
      <c r="A542" s="0" t="n">
        <f aca="false">Loan_Sample!A522</f>
        <v>14859</v>
      </c>
      <c r="B542" s="0" t="n">
        <f aca="false">Loan_Sample!U522</f>
        <v>313627.5</v>
      </c>
      <c r="C542" s="0" t="n">
        <f aca="false">Loan_Sample!K522+Inputs!$B$26</f>
        <v>5.19999980926514</v>
      </c>
      <c r="D542" s="0" t="n">
        <f aca="false">Loan_Sample!L522+Inputs!$B$26</f>
        <v>-0.458333492279053</v>
      </c>
      <c r="E542" s="0" t="n">
        <f aca="false">Loan_Sample!E522/(1+Inputs!$B$25/100)</f>
        <v>63.1954307556152</v>
      </c>
      <c r="F542" s="0" t="n">
        <f aca="false">Loan_Sample!H522-Inputs!$B$24/100</f>
        <v>-3.54333329200745</v>
      </c>
      <c r="G542" s="0" t="n">
        <f aca="false">IF(ISNUMBER(C542),INDEX(Scorecard!$D$54:$D$61,SUMPRODUCT(--(Scorecard!$G$54:$G$60&lt;C542))+1),Scorecard!$D$62)</f>
        <v>0.214429354789033</v>
      </c>
      <c r="H542" s="0" t="n">
        <f aca="false">IF(ISNUMBER(D542),INDEX(Scorecard!$D$63:$D$68,SUMPRODUCT(--(Scorecard!$G$63:$G$67&lt;D542))+1),Scorecard!$D$69)</f>
        <v>0.322484508656054</v>
      </c>
      <c r="I542" s="0" t="n">
        <f aca="false">IF(ISNUMBER(E542),INDEX(Scorecard!$D$19:$D$26,SUMPRODUCT(--(Scorecard!$G$19:$G$25&lt;E542))+1),Scorecard!$D$27)</f>
        <v>0.233621608745691</v>
      </c>
      <c r="J542" s="0" t="n">
        <f aca="false">IF(ISNUMBER(F542),INDEX(Scorecard!$D$37:$D$44,SUMPRODUCT(--(Scorecard!$G$37:$G$43&lt;F542))+1),Scorecard!$D$45)</f>
        <v>1.35057635045042</v>
      </c>
      <c r="K542" s="0" t="n">
        <f aca="false">Inputs!$B$10+Scorecard!$J$5*Loan_Sample!Y522+Scorecard!$J$6*Loan_Sample!Z522+Scorecard!$J$7*I542+Scorecard!$J$8*Loan_Sample!AB522+Scorecard!$J$9*J542+Scorecard!$J$10*Loan_Sample!AD522+Scorecard!$J$11*G542+Scorecard!$J$12*H542</f>
        <v>-5.50812690580298</v>
      </c>
      <c r="L542" s="0" t="n">
        <f aca="false">MIN(1-Inputs!$B$13,MAX(Inputs!$B$13,1/(1+EXP(-(Inputs!$B$11*K542+Inputs!$B$12)))))</f>
        <v>0.00344038663524382</v>
      </c>
      <c r="M542" s="0" t="n">
        <f aca="false">Loan_Sample!AH522*Inputs!$B$4*B542</f>
        <v>377.649950805726</v>
      </c>
      <c r="N542" s="0" t="n">
        <f aca="false">L542*Inputs!$B$4*B542</f>
        <v>377.649950805726</v>
      </c>
      <c r="O542" s="0" t="n">
        <f aca="false">Inputs!$B$37+Inputs!$B$38*MAX(Loan_Sample!H522-Inputs!$C$38,0)+Inputs!$B$39*MAX(Loan_Sample!H522-Inputs!$C$39,0)+Inputs!$B$40*MAX(Loan_Sample!H522-Inputs!$C$40,0)+Inputs!$B$41*MAX(Loan_Sample!H522-Inputs!$C$41,0)+Inputs!$B$42*Inputs!$B$14+Inputs!$B$43*MIN(Loan_Sample!I522/Inputs!$B$17,1)+Inputs!$B$44*MIN(Loan_Sample!E522,Inputs!$B$18)+Inputs!$B$45*Loan_Sample!C522</f>
        <v>-5.70618485661348</v>
      </c>
      <c r="P542" s="0" t="n">
        <f aca="false">MIN(1-Inputs!$B$13,MAX(Inputs!$B$13,1/(1+EXP(-(Inputs!$B$15*O542+Inputs!$B$16)))))</f>
        <v>0.00231810893628695</v>
      </c>
      <c r="Q542" s="0" t="n">
        <f aca="false">Inputs!$B$37+Inputs!$B$38*MAX(F542-Inputs!$C$38,0)+Inputs!$B$39*MAX(F542-Inputs!$C$39,0)+Inputs!$B$40*MAX(F542-Inputs!$C$40,0)+Inputs!$B$41*MAX(F542-Inputs!$C$41,0)+Inputs!$B$42*Inputs!$B$14+Inputs!$B$43*MIN(Loan_Sample!I522/Inputs!$B$17,1)+Inputs!$B$44*MIN(E542,Inputs!$B$18)+Inputs!$B$45*Loan_Sample!C522</f>
        <v>-5.70618485661348</v>
      </c>
      <c r="R542" s="0" t="n">
        <f aca="false">MIN(1-Inputs!$B$13,MAX(Inputs!$B$13,1/(1+EXP(-(Inputs!$B$15*Q542+Inputs!$B$16)))))</f>
        <v>0.00231810893628695</v>
      </c>
    </row>
    <row r="543" customFormat="false" ht="15" hidden="false" customHeight="false" outlineLevel="0" collapsed="false">
      <c r="A543" s="0" t="n">
        <f aca="false">Loan_Sample!A523</f>
        <v>14861</v>
      </c>
      <c r="B543" s="0" t="n">
        <f aca="false">Loan_Sample!U523</f>
        <v>200622.2</v>
      </c>
      <c r="C543" s="0" t="n">
        <f aca="false">Loan_Sample!K523+Inputs!$B$26</f>
        <v>9.03333377838135</v>
      </c>
      <c r="D543" s="0" t="n">
        <f aca="false">Loan_Sample!L523+Inputs!$B$26</f>
        <v>5.07179546356201</v>
      </c>
      <c r="E543" s="0" t="n">
        <f aca="false">Loan_Sample!E523/(1+Inputs!$B$25/100)</f>
        <v>60.1921882629395</v>
      </c>
      <c r="F543" s="0" t="n">
        <f aca="false">Loan_Sample!H523-Inputs!$B$24/100</f>
        <v>0.772666692733765</v>
      </c>
      <c r="G543" s="0" t="n">
        <f aca="false">IF(ISNUMBER(C543),INDEX(Scorecard!$D$54:$D$61,SUMPRODUCT(--(Scorecard!$G$54:$G$60&lt;C543))+1),Scorecard!$D$62)</f>
        <v>-0.541917179454542</v>
      </c>
      <c r="H543" s="0" t="n">
        <f aca="false">IF(ISNUMBER(D543),INDEX(Scorecard!$D$63:$D$68,SUMPRODUCT(--(Scorecard!$G$63:$G$67&lt;D543))+1),Scorecard!$D$69)</f>
        <v>0.322484508656054</v>
      </c>
      <c r="I543" s="0" t="n">
        <f aca="false">IF(ISNUMBER(E543),INDEX(Scorecard!$D$19:$D$26,SUMPRODUCT(--(Scorecard!$G$19:$G$25&lt;E543))+1),Scorecard!$D$27)</f>
        <v>0.267179331770092</v>
      </c>
      <c r="J543" s="0" t="n">
        <f aca="false">IF(ISNUMBER(F543),INDEX(Scorecard!$D$37:$D$44,SUMPRODUCT(--(Scorecard!$G$37:$G$43&lt;F543))+1),Scorecard!$D$45)</f>
        <v>-0.569454719285959</v>
      </c>
      <c r="K543" s="0" t="n">
        <f aca="false">Inputs!$B$10+Scorecard!$J$5*Loan_Sample!Y523+Scorecard!$J$6*Loan_Sample!Z523+Scorecard!$J$7*I543+Scorecard!$J$8*Loan_Sample!AB523+Scorecard!$J$9*J543+Scorecard!$J$10*Loan_Sample!AD523+Scorecard!$J$11*G543+Scorecard!$J$12*H543</f>
        <v>-4.15719448197508</v>
      </c>
      <c r="L543" s="0" t="n">
        <f aca="false">MIN(1-Inputs!$B$13,MAX(Inputs!$B$13,1/(1+EXP(-(Inputs!$B$11*K543+Inputs!$B$12)))))</f>
        <v>0.0143654754529664</v>
      </c>
      <c r="M543" s="0" t="n">
        <f aca="false">Loan_Sample!AH523*Inputs!$B$4*B543</f>
        <v>1008.71165129704</v>
      </c>
      <c r="N543" s="0" t="n">
        <f aca="false">L543*Inputs!$B$4*B543</f>
        <v>1008.71165129704</v>
      </c>
      <c r="O543" s="0" t="n">
        <f aca="false">Inputs!$B$37+Inputs!$B$38*MAX(Loan_Sample!H523-Inputs!$C$38,0)+Inputs!$B$39*MAX(Loan_Sample!H523-Inputs!$C$39,0)+Inputs!$B$40*MAX(Loan_Sample!H523-Inputs!$C$40,0)+Inputs!$B$41*MAX(Loan_Sample!H523-Inputs!$C$41,0)+Inputs!$B$42*Inputs!$B$14+Inputs!$B$43*MIN(Loan_Sample!I523/Inputs!$B$17,1)+Inputs!$B$44*MIN(Loan_Sample!E523,Inputs!$B$18)+Inputs!$B$45*Loan_Sample!C523</f>
        <v>-3.59311503584715</v>
      </c>
      <c r="P543" s="0" t="n">
        <f aca="false">MIN(1-Inputs!$B$13,MAX(Inputs!$B$13,1/(1+EXP(-(Inputs!$B$15*O543+Inputs!$B$16)))))</f>
        <v>0.0250247182940612</v>
      </c>
      <c r="Q543" s="0" t="n">
        <f aca="false">Inputs!$B$37+Inputs!$B$38*MAX(F543-Inputs!$C$38,0)+Inputs!$B$39*MAX(F543-Inputs!$C$39,0)+Inputs!$B$40*MAX(F543-Inputs!$C$40,0)+Inputs!$B$41*MAX(F543-Inputs!$C$41,0)+Inputs!$B$42*Inputs!$B$14+Inputs!$B$43*MIN(Loan_Sample!I523/Inputs!$B$17,1)+Inputs!$B$44*MIN(E543,Inputs!$B$18)+Inputs!$B$45*Loan_Sample!C523</f>
        <v>-3.59311503584715</v>
      </c>
      <c r="R543" s="0" t="n">
        <f aca="false">MIN(1-Inputs!$B$13,MAX(Inputs!$B$13,1/(1+EXP(-(Inputs!$B$15*Q543+Inputs!$B$16)))))</f>
        <v>0.0250247182940612</v>
      </c>
    </row>
    <row r="544" customFormat="false" ht="15" hidden="false" customHeight="false" outlineLevel="0" collapsed="false">
      <c r="A544" s="0" t="n">
        <f aca="false">Loan_Sample!A524</f>
        <v>14884</v>
      </c>
      <c r="B544" s="0" t="n">
        <f aca="false">Loan_Sample!U524</f>
        <v>168333.9</v>
      </c>
      <c r="C544" s="0" t="n">
        <f aca="false">Loan_Sample!K524+Inputs!$B$26</f>
        <v>5.83333349227905</v>
      </c>
      <c r="D544" s="0" t="n">
        <f aca="false">Loan_Sample!L524+Inputs!$B$26</f>
        <v>-3.49999952316284</v>
      </c>
      <c r="E544" s="0" t="n">
        <f aca="false">Loan_Sample!E524/(1+Inputs!$B$25/100)</f>
        <v>57.9618644714356</v>
      </c>
      <c r="F544" s="0" t="n">
        <f aca="false">Loan_Sample!H524-Inputs!$B$24/100</f>
        <v>1.20933318138123</v>
      </c>
      <c r="G544" s="0" t="n">
        <f aca="false">IF(ISNUMBER(C544),INDEX(Scorecard!$D$54:$D$61,SUMPRODUCT(--(Scorecard!$G$54:$G$60&lt;C544))+1),Scorecard!$D$62)</f>
        <v>0.0151758992857273</v>
      </c>
      <c r="H544" s="0" t="n">
        <f aca="false">IF(ISNUMBER(D544),INDEX(Scorecard!$D$63:$D$68,SUMPRODUCT(--(Scorecard!$G$63:$G$67&lt;D544))+1),Scorecard!$D$69)</f>
        <v>-0.340582194386522</v>
      </c>
      <c r="I544" s="0" t="n">
        <f aca="false">IF(ISNUMBER(E544),INDEX(Scorecard!$D$19:$D$26,SUMPRODUCT(--(Scorecard!$G$19:$G$25&lt;E544))+1),Scorecard!$D$27)</f>
        <v>0.285899340811827</v>
      </c>
      <c r="J544" s="0" t="n">
        <f aca="false">IF(ISNUMBER(F544),INDEX(Scorecard!$D$37:$D$44,SUMPRODUCT(--(Scorecard!$G$37:$G$43&lt;F544))+1),Scorecard!$D$45)</f>
        <v>-0.975503570149195</v>
      </c>
      <c r="K544" s="0" t="n">
        <f aca="false">Inputs!$B$10+Scorecard!$J$5*Loan_Sample!Y524+Scorecard!$J$6*Loan_Sample!Z524+Scorecard!$J$7*I544+Scorecard!$J$8*Loan_Sample!AB524+Scorecard!$J$9*J544+Scorecard!$J$10*Loan_Sample!AD524+Scorecard!$J$11*G544+Scorecard!$J$12*H544</f>
        <v>-4.56863374926065</v>
      </c>
      <c r="L544" s="0" t="n">
        <f aca="false">MIN(1-Inputs!$B$13,MAX(Inputs!$B$13,1/(1+EXP(-(Inputs!$B$11*K544+Inputs!$B$12)))))</f>
        <v>0.00931191593921003</v>
      </c>
      <c r="M544" s="0" t="n">
        <f aca="false">Loan_Sample!AH524*Inputs!$B$4*B544</f>
        <v>548.628894281785</v>
      </c>
      <c r="N544" s="0" t="n">
        <f aca="false">L544*Inputs!$B$4*B544</f>
        <v>548.628894281785</v>
      </c>
      <c r="O544" s="0" t="n">
        <f aca="false">Inputs!$B$37+Inputs!$B$38*MAX(Loan_Sample!H524-Inputs!$C$38,0)+Inputs!$B$39*MAX(Loan_Sample!H524-Inputs!$C$39,0)+Inputs!$B$40*MAX(Loan_Sample!H524-Inputs!$C$40,0)+Inputs!$B$41*MAX(Loan_Sample!H524-Inputs!$C$41,0)+Inputs!$B$42*Inputs!$B$14+Inputs!$B$43*MIN(Loan_Sample!I524/Inputs!$B$17,1)+Inputs!$B$44*MIN(Loan_Sample!E524,Inputs!$B$18)+Inputs!$B$45*Loan_Sample!C524</f>
        <v>-3.34853191236445</v>
      </c>
      <c r="P544" s="0" t="n">
        <f aca="false">MIN(1-Inputs!$B$13,MAX(Inputs!$B$13,1/(1+EXP(-(Inputs!$B$15*O544+Inputs!$B$16)))))</f>
        <v>0.0327832053048859</v>
      </c>
      <c r="Q544" s="0" t="n">
        <f aca="false">Inputs!$B$37+Inputs!$B$38*MAX(F544-Inputs!$C$38,0)+Inputs!$B$39*MAX(F544-Inputs!$C$39,0)+Inputs!$B$40*MAX(F544-Inputs!$C$40,0)+Inputs!$B$41*MAX(F544-Inputs!$C$41,0)+Inputs!$B$42*Inputs!$B$14+Inputs!$B$43*MIN(Loan_Sample!I524/Inputs!$B$17,1)+Inputs!$B$44*MIN(E544,Inputs!$B$18)+Inputs!$B$45*Loan_Sample!C524</f>
        <v>-3.34853191236445</v>
      </c>
      <c r="R544" s="0" t="n">
        <f aca="false">MIN(1-Inputs!$B$13,MAX(Inputs!$B$13,1/(1+EXP(-(Inputs!$B$15*Q544+Inputs!$B$16)))))</f>
        <v>0.0327832053048859</v>
      </c>
    </row>
    <row r="545" customFormat="false" ht="15" hidden="false" customHeight="false" outlineLevel="0" collapsed="false">
      <c r="A545" s="0" t="n">
        <f aca="false">Loan_Sample!A525</f>
        <v>14885</v>
      </c>
      <c r="B545" s="0" t="n">
        <f aca="false">Loan_Sample!U525</f>
        <v>175556.52</v>
      </c>
      <c r="C545" s="0" t="n">
        <f aca="false">Loan_Sample!K525+Inputs!$B$26</f>
        <v>4.95833349227905</v>
      </c>
      <c r="D545" s="0" t="n">
        <f aca="false">Loan_Sample!L525+Inputs!$B$26</f>
        <v>-1.875</v>
      </c>
      <c r="E545" s="0" t="n">
        <f aca="false">Loan_Sample!E525/(1+Inputs!$B$25/100)</f>
        <v>70.3103332519531</v>
      </c>
      <c r="F545" s="0" t="n">
        <f aca="false">Loan_Sample!H525-Inputs!$B$24/100</f>
        <v>0.400333404541016</v>
      </c>
      <c r="G545" s="0" t="n">
        <f aca="false">IF(ISNUMBER(C545),INDEX(Scorecard!$D$54:$D$61,SUMPRODUCT(--(Scorecard!$G$54:$G$60&lt;C545))+1),Scorecard!$D$62)</f>
        <v>0.214429354789033</v>
      </c>
      <c r="H545" s="0" t="n">
        <f aca="false">IF(ISNUMBER(D545),INDEX(Scorecard!$D$63:$D$68,SUMPRODUCT(--(Scorecard!$G$63:$G$67&lt;D545))+1),Scorecard!$D$69)</f>
        <v>-0.340582194386522</v>
      </c>
      <c r="I545" s="0" t="n">
        <f aca="false">IF(ISNUMBER(E545),INDEX(Scorecard!$D$19:$D$26,SUMPRODUCT(--(Scorecard!$G$19:$G$25&lt;E545))+1),Scorecard!$D$27)</f>
        <v>0.0530843085177338</v>
      </c>
      <c r="J545" s="0" t="n">
        <f aca="false">IF(ISNUMBER(F545),INDEX(Scorecard!$D$37:$D$44,SUMPRODUCT(--(Scorecard!$G$37:$G$43&lt;F545))+1),Scorecard!$D$45)</f>
        <v>-0.271229676926091</v>
      </c>
      <c r="K545" s="0" t="n">
        <f aca="false">Inputs!$B$10+Scorecard!$J$5*Loan_Sample!Y525+Scorecard!$J$6*Loan_Sample!Z525+Scorecard!$J$7*I545+Scorecard!$J$8*Loan_Sample!AB525+Scorecard!$J$9*J545+Scorecard!$J$10*Loan_Sample!AD525+Scorecard!$J$11*G545+Scorecard!$J$12*H545</f>
        <v>-5.19284779764531</v>
      </c>
      <c r="L545" s="0" t="n">
        <f aca="false">MIN(1-Inputs!$B$13,MAX(Inputs!$B$13,1/(1+EXP(-(Inputs!$B$11*K545+Inputs!$B$12)))))</f>
        <v>0.00480827446843414</v>
      </c>
      <c r="M545" s="0" t="n">
        <f aca="false">Loan_Sample!AH525*Inputs!$B$4*B545</f>
        <v>295.443376509101</v>
      </c>
      <c r="N545" s="0" t="n">
        <f aca="false">L545*Inputs!$B$4*B545</f>
        <v>295.443376509101</v>
      </c>
      <c r="O545" s="0" t="n">
        <f aca="false">Inputs!$B$37+Inputs!$B$38*MAX(Loan_Sample!H525-Inputs!$C$38,0)+Inputs!$B$39*MAX(Loan_Sample!H525-Inputs!$C$39,0)+Inputs!$B$40*MAX(Loan_Sample!H525-Inputs!$C$40,0)+Inputs!$B$41*MAX(Loan_Sample!H525-Inputs!$C$41,0)+Inputs!$B$42*Inputs!$B$14+Inputs!$B$43*MIN(Loan_Sample!I525/Inputs!$B$17,1)+Inputs!$B$44*MIN(Loan_Sample!E525,Inputs!$B$18)+Inputs!$B$45*Loan_Sample!C525</f>
        <v>-4.34695062276821</v>
      </c>
      <c r="P545" s="0" t="n">
        <f aca="false">MIN(1-Inputs!$B$13,MAX(Inputs!$B$13,1/(1+EXP(-(Inputs!$B$15*O545+Inputs!$B$16)))))</f>
        <v>0.0107769819530596</v>
      </c>
      <c r="Q545" s="0" t="n">
        <f aca="false">Inputs!$B$37+Inputs!$B$38*MAX(F545-Inputs!$C$38,0)+Inputs!$B$39*MAX(F545-Inputs!$C$39,0)+Inputs!$B$40*MAX(F545-Inputs!$C$40,0)+Inputs!$B$41*MAX(F545-Inputs!$C$41,0)+Inputs!$B$42*Inputs!$B$14+Inputs!$B$43*MIN(Loan_Sample!I525/Inputs!$B$17,1)+Inputs!$B$44*MIN(E545,Inputs!$B$18)+Inputs!$B$45*Loan_Sample!C525</f>
        <v>-4.34695062276821</v>
      </c>
      <c r="R545" s="0" t="n">
        <f aca="false">MIN(1-Inputs!$B$13,MAX(Inputs!$B$13,1/(1+EXP(-(Inputs!$B$15*Q545+Inputs!$B$16)))))</f>
        <v>0.0107769819530596</v>
      </c>
    </row>
    <row r="546" customFormat="false" ht="15" hidden="false" customHeight="false" outlineLevel="0" collapsed="false">
      <c r="A546" s="0" t="n">
        <f aca="false">Loan_Sample!A526</f>
        <v>14914</v>
      </c>
      <c r="B546" s="0" t="n">
        <f aca="false">Loan_Sample!U526</f>
        <v>137153.36</v>
      </c>
      <c r="C546" s="0" t="n">
        <f aca="false">Loan_Sample!K526+Inputs!$B$26</f>
        <v>4.80000019073486</v>
      </c>
      <c r="D546" s="0" t="n">
        <f aca="false">Loan_Sample!L526+Inputs!$B$26</f>
        <v>-0.458333015441895</v>
      </c>
      <c r="E546" s="0" t="n">
        <f aca="false">Loan_Sample!E526/(1+Inputs!$B$25/100)</f>
        <v>58.9565887451172</v>
      </c>
      <c r="F546" s="0" t="n">
        <f aca="false">Loan_Sample!H526-Inputs!$B$24/100</f>
        <v>-3.11433339118958</v>
      </c>
      <c r="G546" s="0" t="n">
        <f aca="false">IF(ISNUMBER(C546),INDEX(Scorecard!$D$54:$D$61,SUMPRODUCT(--(Scorecard!$G$54:$G$60&lt;C546))+1),Scorecard!$D$62)</f>
        <v>0.409483001259379</v>
      </c>
      <c r="H546" s="0" t="n">
        <f aca="false">IF(ISNUMBER(D546),INDEX(Scorecard!$D$63:$D$68,SUMPRODUCT(--(Scorecard!$G$63:$G$67&lt;D546))+1),Scorecard!$D$69)</f>
        <v>0.322484508656054</v>
      </c>
      <c r="I546" s="0" t="n">
        <f aca="false">IF(ISNUMBER(E546),INDEX(Scorecard!$D$19:$D$26,SUMPRODUCT(--(Scorecard!$G$19:$G$25&lt;E546))+1),Scorecard!$D$27)</f>
        <v>0.267179331770092</v>
      </c>
      <c r="J546" s="0" t="n">
        <f aca="false">IF(ISNUMBER(F546),INDEX(Scorecard!$D$37:$D$44,SUMPRODUCT(--(Scorecard!$G$37:$G$43&lt;F546))+1),Scorecard!$D$45)</f>
        <v>1.35057635045042</v>
      </c>
      <c r="K546" s="0" t="n">
        <f aca="false">Inputs!$B$10+Scorecard!$J$5*Loan_Sample!Y526+Scorecard!$J$6*Loan_Sample!Z526+Scorecard!$J$7*I546+Scorecard!$J$8*Loan_Sample!AB526+Scorecard!$J$9*J546+Scorecard!$J$10*Loan_Sample!AD526+Scorecard!$J$11*G546+Scorecard!$J$12*H546</f>
        <v>-5.07756023137305</v>
      </c>
      <c r="L546" s="0" t="n">
        <f aca="false">MIN(1-Inputs!$B$13,MAX(Inputs!$B$13,1/(1+EXP(-(Inputs!$B$11*K546+Inputs!$B$12)))))</f>
        <v>0.0054337036235921</v>
      </c>
      <c r="M546" s="0" t="n">
        <f aca="false">Loan_Sample!AH526*Inputs!$B$4*B546</f>
        <v>260.837748226941</v>
      </c>
      <c r="N546" s="0" t="n">
        <f aca="false">L546*Inputs!$B$4*B546</f>
        <v>260.837748226941</v>
      </c>
      <c r="O546" s="0" t="n">
        <f aca="false">Inputs!$B$37+Inputs!$B$38*MAX(Loan_Sample!H526-Inputs!$C$38,0)+Inputs!$B$39*MAX(Loan_Sample!H526-Inputs!$C$39,0)+Inputs!$B$40*MAX(Loan_Sample!H526-Inputs!$C$40,0)+Inputs!$B$41*MAX(Loan_Sample!H526-Inputs!$C$41,0)+Inputs!$B$42*Inputs!$B$14+Inputs!$B$43*MIN(Loan_Sample!I526/Inputs!$B$17,1)+Inputs!$B$44*MIN(Loan_Sample!E526,Inputs!$B$18)+Inputs!$B$45*Loan_Sample!C526</f>
        <v>-5.9853961775228</v>
      </c>
      <c r="P546" s="0" t="n">
        <f aca="false">MIN(1-Inputs!$B$13,MAX(Inputs!$B$13,1/(1+EXP(-(Inputs!$B$15*O546+Inputs!$B$16)))))</f>
        <v>0.00168872762741707</v>
      </c>
      <c r="Q546" s="0" t="n">
        <f aca="false">Inputs!$B$37+Inputs!$B$38*MAX(F546-Inputs!$C$38,0)+Inputs!$B$39*MAX(F546-Inputs!$C$39,0)+Inputs!$B$40*MAX(F546-Inputs!$C$40,0)+Inputs!$B$41*MAX(F546-Inputs!$C$41,0)+Inputs!$B$42*Inputs!$B$14+Inputs!$B$43*MIN(Loan_Sample!I526/Inputs!$B$17,1)+Inputs!$B$44*MIN(E546,Inputs!$B$18)+Inputs!$B$45*Loan_Sample!C526</f>
        <v>-5.9853961775228</v>
      </c>
      <c r="R546" s="0" t="n">
        <f aca="false">MIN(1-Inputs!$B$13,MAX(Inputs!$B$13,1/(1+EXP(-(Inputs!$B$15*Q546+Inputs!$B$16)))))</f>
        <v>0.00168872762741707</v>
      </c>
    </row>
    <row r="547" customFormat="false" ht="15" hidden="false" customHeight="false" outlineLevel="0" collapsed="false">
      <c r="A547" s="0" t="n">
        <f aca="false">Loan_Sample!A527</f>
        <v>14970</v>
      </c>
      <c r="B547" s="0" t="n">
        <f aca="false">Loan_Sample!U527</f>
        <v>442682.12</v>
      </c>
      <c r="C547" s="0" t="n">
        <f aca="false">Loan_Sample!K527+Inputs!$B$26</f>
        <v>10.0333337783814</v>
      </c>
      <c r="D547" s="0" t="n">
        <f aca="false">Loan_Sample!L527+Inputs!$B$26</f>
        <v>5.07179546356201</v>
      </c>
      <c r="E547" s="0" t="n">
        <f aca="false">Loan_Sample!E527/(1+Inputs!$B$25/100)</f>
        <v>39.5736274719238</v>
      </c>
      <c r="F547" s="0" t="n">
        <f aca="false">Loan_Sample!H527-Inputs!$B$24/100</f>
        <v>0.706666707992554</v>
      </c>
      <c r="G547" s="0" t="n">
        <f aca="false">IF(ISNUMBER(C547),INDEX(Scorecard!$D$54:$D$61,SUMPRODUCT(--(Scorecard!$G$54:$G$60&lt;C547))+1),Scorecard!$D$62)</f>
        <v>-0.541917179454542</v>
      </c>
      <c r="H547" s="0" t="n">
        <f aca="false">IF(ISNUMBER(D547),INDEX(Scorecard!$D$63:$D$68,SUMPRODUCT(--(Scorecard!$G$63:$G$67&lt;D547))+1),Scorecard!$D$69)</f>
        <v>0.322484508656054</v>
      </c>
      <c r="I547" s="0" t="n">
        <f aca="false">IF(ISNUMBER(E547),INDEX(Scorecard!$D$19:$D$26,SUMPRODUCT(--(Scorecard!$G$19:$G$25&lt;E547))+1),Scorecard!$D$27)</f>
        <v>0.57899015159425</v>
      </c>
      <c r="J547" s="0" t="n">
        <f aca="false">IF(ISNUMBER(F547),INDEX(Scorecard!$D$37:$D$44,SUMPRODUCT(--(Scorecard!$G$37:$G$43&lt;F547))+1),Scorecard!$D$45)</f>
        <v>-0.569454719285959</v>
      </c>
      <c r="K547" s="0" t="n">
        <f aca="false">Inputs!$B$10+Scorecard!$J$5*Loan_Sample!Y527+Scorecard!$J$6*Loan_Sample!Z527+Scorecard!$J$7*I547+Scorecard!$J$8*Loan_Sample!AB527+Scorecard!$J$9*J547+Scorecard!$J$10*Loan_Sample!AD527+Scorecard!$J$11*G547+Scorecard!$J$12*H547</f>
        <v>-5.31986628582735</v>
      </c>
      <c r="L547" s="0" t="n">
        <f aca="false">MIN(1-Inputs!$B$13,MAX(Inputs!$B$13,1/(1+EXP(-(Inputs!$B$11*K547+Inputs!$B$12)))))</f>
        <v>0.00420186900692734</v>
      </c>
      <c r="M547" s="0" t="n">
        <f aca="false">Loan_Sample!AH527*Inputs!$B$4*B547</f>
        <v>651.032297982112</v>
      </c>
      <c r="N547" s="0" t="n">
        <f aca="false">L547*Inputs!$B$4*B547</f>
        <v>651.032297982112</v>
      </c>
      <c r="O547" s="0" t="n">
        <f aca="false">Inputs!$B$37+Inputs!$B$38*MAX(Loan_Sample!H527-Inputs!$C$38,0)+Inputs!$B$39*MAX(Loan_Sample!H527-Inputs!$C$39,0)+Inputs!$B$40*MAX(Loan_Sample!H527-Inputs!$C$40,0)+Inputs!$B$41*MAX(Loan_Sample!H527-Inputs!$C$41,0)+Inputs!$B$42*Inputs!$B$14+Inputs!$B$43*MIN(Loan_Sample!I527/Inputs!$B$17,1)+Inputs!$B$44*MIN(Loan_Sample!E527,Inputs!$B$18)+Inputs!$B$45*Loan_Sample!C527</f>
        <v>-3.64498847461781</v>
      </c>
      <c r="P547" s="0" t="n">
        <f aca="false">MIN(1-Inputs!$B$13,MAX(Inputs!$B$13,1/(1+EXP(-(Inputs!$B$15*O547+Inputs!$B$16)))))</f>
        <v>0.0236255434756784</v>
      </c>
      <c r="Q547" s="0" t="n">
        <f aca="false">Inputs!$B$37+Inputs!$B$38*MAX(F547-Inputs!$C$38,0)+Inputs!$B$39*MAX(F547-Inputs!$C$39,0)+Inputs!$B$40*MAX(F547-Inputs!$C$40,0)+Inputs!$B$41*MAX(F547-Inputs!$C$41,0)+Inputs!$B$42*Inputs!$B$14+Inputs!$B$43*MIN(Loan_Sample!I527/Inputs!$B$17,1)+Inputs!$B$44*MIN(E547,Inputs!$B$18)+Inputs!$B$45*Loan_Sample!C527</f>
        <v>-3.64498847461781</v>
      </c>
      <c r="R547" s="0" t="n">
        <f aca="false">MIN(1-Inputs!$B$13,MAX(Inputs!$B$13,1/(1+EXP(-(Inputs!$B$15*Q547+Inputs!$B$16)))))</f>
        <v>0.0236255434756784</v>
      </c>
    </row>
    <row r="548" customFormat="false" ht="15" hidden="false" customHeight="false" outlineLevel="0" collapsed="false">
      <c r="A548" s="0" t="n">
        <f aca="false">Loan_Sample!A528</f>
        <v>15001</v>
      </c>
      <c r="B548" s="0" t="n">
        <f aca="false">Loan_Sample!U528</f>
        <v>171401.92</v>
      </c>
      <c r="C548" s="0" t="n">
        <f aca="false">Loan_Sample!K528+Inputs!$B$26</f>
        <v>4.65833330154419</v>
      </c>
      <c r="D548" s="0" t="n">
        <f aca="false">Loan_Sample!L528+Inputs!$B$26</f>
        <v>-1.875</v>
      </c>
      <c r="E548" s="0" t="n">
        <f aca="false">Loan_Sample!E528/(1+Inputs!$B$25/100)</f>
        <v>45.048770904541</v>
      </c>
      <c r="F548" s="0" t="n">
        <f aca="false">Loan_Sample!H528-Inputs!$B$24/100</f>
        <v>0.143333435058594</v>
      </c>
      <c r="G548" s="0" t="n">
        <f aca="false">IF(ISNUMBER(C548),INDEX(Scorecard!$D$54:$D$61,SUMPRODUCT(--(Scorecard!$G$54:$G$60&lt;C548))+1),Scorecard!$D$62)</f>
        <v>0.409483001259379</v>
      </c>
      <c r="H548" s="0" t="n">
        <f aca="false">IF(ISNUMBER(D548),INDEX(Scorecard!$D$63:$D$68,SUMPRODUCT(--(Scorecard!$G$63:$G$67&lt;D548))+1),Scorecard!$D$69)</f>
        <v>-0.340582194386522</v>
      </c>
      <c r="I548" s="0" t="n">
        <f aca="false">IF(ISNUMBER(E548),INDEX(Scorecard!$D$19:$D$26,SUMPRODUCT(--(Scorecard!$G$19:$G$25&lt;E548))+1),Scorecard!$D$27)</f>
        <v>0.57899015159425</v>
      </c>
      <c r="J548" s="0" t="n">
        <f aca="false">IF(ISNUMBER(F548),INDEX(Scorecard!$D$37:$D$44,SUMPRODUCT(--(Scorecard!$G$37:$G$43&lt;F548))+1),Scorecard!$D$45)</f>
        <v>0.102184252677548</v>
      </c>
      <c r="K548" s="0" t="n">
        <f aca="false">Inputs!$B$10+Scorecard!$J$5*Loan_Sample!Y528+Scorecard!$J$6*Loan_Sample!Z528+Scorecard!$J$7*I548+Scorecard!$J$8*Loan_Sample!AB528+Scorecard!$J$9*J548+Scorecard!$J$10*Loan_Sample!AD528+Scorecard!$J$11*G548+Scorecard!$J$12*H548</f>
        <v>-5.43372578557398</v>
      </c>
      <c r="L548" s="0" t="n">
        <f aca="false">MIN(1-Inputs!$B$13,MAX(Inputs!$B$13,1/(1+EXP(-(Inputs!$B$11*K548+Inputs!$B$12)))))</f>
        <v>0.00372333967518116</v>
      </c>
      <c r="M548" s="0" t="n">
        <f aca="false">Loan_Sample!AH528*Inputs!$B$4*B548</f>
        <v>223.36564919838</v>
      </c>
      <c r="N548" s="0" t="n">
        <f aca="false">L548*Inputs!$B$4*B548</f>
        <v>223.36564919838</v>
      </c>
      <c r="O548" s="0" t="n">
        <f aca="false">Inputs!$B$37+Inputs!$B$38*MAX(Loan_Sample!H528-Inputs!$C$38,0)+Inputs!$B$39*MAX(Loan_Sample!H528-Inputs!$C$39,0)+Inputs!$B$40*MAX(Loan_Sample!H528-Inputs!$C$40,0)+Inputs!$B$41*MAX(Loan_Sample!H528-Inputs!$C$41,0)+Inputs!$B$42*Inputs!$B$14+Inputs!$B$43*MIN(Loan_Sample!I528/Inputs!$B$17,1)+Inputs!$B$44*MIN(Loan_Sample!E528,Inputs!$B$18)+Inputs!$B$45*Loan_Sample!C528</f>
        <v>-5.14698050732507</v>
      </c>
      <c r="P548" s="0" t="n">
        <f aca="false">MIN(1-Inputs!$B$13,MAX(Inputs!$B$13,1/(1+EXP(-(Inputs!$B$15*O548+Inputs!$B$16)))))</f>
        <v>0.00436840195362296</v>
      </c>
      <c r="Q548" s="0" t="n">
        <f aca="false">Inputs!$B$37+Inputs!$B$38*MAX(F548-Inputs!$C$38,0)+Inputs!$B$39*MAX(F548-Inputs!$C$39,0)+Inputs!$B$40*MAX(F548-Inputs!$C$40,0)+Inputs!$B$41*MAX(F548-Inputs!$C$41,0)+Inputs!$B$42*Inputs!$B$14+Inputs!$B$43*MIN(Loan_Sample!I528/Inputs!$B$17,1)+Inputs!$B$44*MIN(E548,Inputs!$B$18)+Inputs!$B$45*Loan_Sample!C528</f>
        <v>-5.14698050732507</v>
      </c>
      <c r="R548" s="0" t="n">
        <f aca="false">MIN(1-Inputs!$B$13,MAX(Inputs!$B$13,1/(1+EXP(-(Inputs!$B$15*Q548+Inputs!$B$16)))))</f>
        <v>0.00436840195362296</v>
      </c>
    </row>
    <row r="549" customFormat="false" ht="15" hidden="false" customHeight="false" outlineLevel="0" collapsed="false">
      <c r="A549" s="0" t="n">
        <f aca="false">Loan_Sample!A529</f>
        <v>15006</v>
      </c>
      <c r="B549" s="0" t="n">
        <f aca="false">Loan_Sample!U529</f>
        <v>254872.1</v>
      </c>
      <c r="C549" s="0" t="n">
        <f aca="false">Loan_Sample!K529+Inputs!$B$26</f>
        <v>3.72307682037354</v>
      </c>
      <c r="D549" s="0" t="n">
        <f aca="false">Loan_Sample!L529+Inputs!$B$26</f>
        <v>-0.276923179626465</v>
      </c>
      <c r="E549" s="0" t="n">
        <f aca="false">Loan_Sample!E529/(1+Inputs!$B$25/100)</f>
        <v>72.029411315918</v>
      </c>
      <c r="F549" s="0" t="n">
        <f aca="false">Loan_Sample!H529-Inputs!$B$24/100</f>
        <v>0.902666330337524</v>
      </c>
      <c r="G549" s="0" t="n">
        <f aca="false">IF(ISNUMBER(C549),INDEX(Scorecard!$D$54:$D$61,SUMPRODUCT(--(Scorecard!$G$54:$G$60&lt;C549))+1),Scorecard!$D$62)</f>
        <v>0.489050497890326</v>
      </c>
      <c r="H549" s="0" t="n">
        <f aca="false">IF(ISNUMBER(D549),INDEX(Scorecard!$D$63:$D$68,SUMPRODUCT(--(Scorecard!$G$63:$G$67&lt;D549))+1),Scorecard!$D$69)</f>
        <v>0.322484508656054</v>
      </c>
      <c r="I549" s="0" t="n">
        <f aca="false">IF(ISNUMBER(E549),INDEX(Scorecard!$D$19:$D$26,SUMPRODUCT(--(Scorecard!$G$19:$G$25&lt;E549))+1),Scorecard!$D$27)</f>
        <v>-0.0341578513653732</v>
      </c>
      <c r="J549" s="0" t="n">
        <f aca="false">IF(ISNUMBER(F549),INDEX(Scorecard!$D$37:$D$44,SUMPRODUCT(--(Scorecard!$G$37:$G$43&lt;F549))+1),Scorecard!$D$45)</f>
        <v>-0.975503570149195</v>
      </c>
      <c r="K549" s="0" t="n">
        <f aca="false">Inputs!$B$10+Scorecard!$J$5*Loan_Sample!Y529+Scorecard!$J$6*Loan_Sample!Z529+Scorecard!$J$7*I549+Scorecard!$J$8*Loan_Sample!AB529+Scorecard!$J$9*J549+Scorecard!$J$10*Loan_Sample!AD529+Scorecard!$J$11*G549+Scorecard!$J$12*H549</f>
        <v>-3.63184307913089</v>
      </c>
      <c r="L549" s="0" t="n">
        <f aca="false">MIN(1-Inputs!$B$13,MAX(Inputs!$B$13,1/(1+EXP(-(Inputs!$B$11*K549+Inputs!$B$12)))))</f>
        <v>0.0248831646104548</v>
      </c>
      <c r="M549" s="0" t="n">
        <f aca="false">Loan_Sample!AH529*Inputs!$B$4*B549</f>
        <v>2219.7085466193</v>
      </c>
      <c r="N549" s="0" t="n">
        <f aca="false">L549*Inputs!$B$4*B549</f>
        <v>2219.7085466193</v>
      </c>
      <c r="O549" s="0" t="n">
        <f aca="false">Inputs!$B$37+Inputs!$B$38*MAX(Loan_Sample!H529-Inputs!$C$38,0)+Inputs!$B$39*MAX(Loan_Sample!H529-Inputs!$C$39,0)+Inputs!$B$40*MAX(Loan_Sample!H529-Inputs!$C$40,0)+Inputs!$B$41*MAX(Loan_Sample!H529-Inputs!$C$41,0)+Inputs!$B$42*Inputs!$B$14+Inputs!$B$43*MIN(Loan_Sample!I529/Inputs!$B$17,1)+Inputs!$B$44*MIN(Loan_Sample!E529,Inputs!$B$18)+Inputs!$B$45*Loan_Sample!C529</f>
        <v>-3.78597186331395</v>
      </c>
      <c r="P549" s="0" t="n">
        <f aca="false">MIN(1-Inputs!$B$13,MAX(Inputs!$B$13,1/(1+EXP(-(Inputs!$B$15*O549+Inputs!$B$16)))))</f>
        <v>0.0201975945128808</v>
      </c>
      <c r="Q549" s="0" t="n">
        <f aca="false">Inputs!$B$37+Inputs!$B$38*MAX(F549-Inputs!$C$38,0)+Inputs!$B$39*MAX(F549-Inputs!$C$39,0)+Inputs!$B$40*MAX(F549-Inputs!$C$40,0)+Inputs!$B$41*MAX(F549-Inputs!$C$41,0)+Inputs!$B$42*Inputs!$B$14+Inputs!$B$43*MIN(Loan_Sample!I529/Inputs!$B$17,1)+Inputs!$B$44*MIN(E549,Inputs!$B$18)+Inputs!$B$45*Loan_Sample!C529</f>
        <v>-3.78597186331395</v>
      </c>
      <c r="R549" s="0" t="n">
        <f aca="false">MIN(1-Inputs!$B$13,MAX(Inputs!$B$13,1/(1+EXP(-(Inputs!$B$15*Q549+Inputs!$B$16)))))</f>
        <v>0.0201975945128808</v>
      </c>
    </row>
    <row r="550" customFormat="false" ht="15" hidden="false" customHeight="false" outlineLevel="0" collapsed="false">
      <c r="A550" s="0" t="n">
        <f aca="false">Loan_Sample!A530</f>
        <v>15140</v>
      </c>
      <c r="B550" s="0" t="n">
        <f aca="false">Loan_Sample!U530</f>
        <v>317238.3</v>
      </c>
      <c r="C550" s="0" t="n">
        <f aca="false">Loan_Sample!K530+Inputs!$B$26</f>
        <v>4.20833349227905</v>
      </c>
      <c r="D550" s="0" t="n">
        <f aca="false">Loan_Sample!L530+Inputs!$B$26</f>
        <v>-1.125</v>
      </c>
      <c r="E550" s="0" t="n">
        <f aca="false">Loan_Sample!E530/(1+Inputs!$B$25/100)</f>
        <v>72.8308944702148</v>
      </c>
      <c r="F550" s="0" t="n">
        <f aca="false">Loan_Sample!H530-Inputs!$B$24/100</f>
        <v>-2.66133308410645</v>
      </c>
      <c r="G550" s="0" t="n">
        <f aca="false">IF(ISNUMBER(C550),INDEX(Scorecard!$D$54:$D$61,SUMPRODUCT(--(Scorecard!$G$54:$G$60&lt;C550))+1),Scorecard!$D$62)</f>
        <v>0.489050497890326</v>
      </c>
      <c r="H550" s="0" t="n">
        <f aca="false">IF(ISNUMBER(D550),INDEX(Scorecard!$D$63:$D$68,SUMPRODUCT(--(Scorecard!$G$63:$G$67&lt;D550))+1),Scorecard!$D$69)</f>
        <v>-0.340582194386522</v>
      </c>
      <c r="I550" s="0" t="n">
        <f aca="false">IF(ISNUMBER(E550),INDEX(Scorecard!$D$19:$D$26,SUMPRODUCT(--(Scorecard!$G$19:$G$25&lt;E550))+1),Scorecard!$D$27)</f>
        <v>-0.0341578513653732</v>
      </c>
      <c r="J550" s="0" t="n">
        <f aca="false">IF(ISNUMBER(F550),INDEX(Scorecard!$D$37:$D$44,SUMPRODUCT(--(Scorecard!$G$37:$G$43&lt;F550))+1),Scorecard!$D$45)</f>
        <v>1.35057635045042</v>
      </c>
      <c r="K550" s="0" t="n">
        <f aca="false">Inputs!$B$10+Scorecard!$J$5*Loan_Sample!Y530+Scorecard!$J$6*Loan_Sample!Z530+Scorecard!$J$7*I550+Scorecard!$J$8*Loan_Sample!AB530+Scorecard!$J$9*J550+Scorecard!$J$10*Loan_Sample!AD530+Scorecard!$J$11*G550+Scorecard!$J$12*H550</f>
        <v>-3.61291784234077</v>
      </c>
      <c r="L550" s="0" t="n">
        <f aca="false">MIN(1-Inputs!$B$13,MAX(Inputs!$B$13,1/(1+EXP(-(Inputs!$B$11*K550+Inputs!$B$12)))))</f>
        <v>0.0253774542896591</v>
      </c>
      <c r="M550" s="0" t="n">
        <f aca="false">Loan_Sample!AH530*Inputs!$B$4*B550</f>
        <v>2817.7451600127</v>
      </c>
      <c r="N550" s="0" t="n">
        <f aca="false">L550*Inputs!$B$4*B550</f>
        <v>2817.7451600127</v>
      </c>
      <c r="O550" s="0" t="n">
        <f aca="false">Inputs!$B$37+Inputs!$B$38*MAX(Loan_Sample!H530-Inputs!$C$38,0)+Inputs!$B$39*MAX(Loan_Sample!H530-Inputs!$C$39,0)+Inputs!$B$40*MAX(Loan_Sample!H530-Inputs!$C$40,0)+Inputs!$B$41*MAX(Loan_Sample!H530-Inputs!$C$41,0)+Inputs!$B$42*Inputs!$B$14+Inputs!$B$43*MIN(Loan_Sample!I530/Inputs!$B$17,1)+Inputs!$B$44*MIN(Loan_Sample!E530,Inputs!$B$18)+Inputs!$B$45*Loan_Sample!C530</f>
        <v>-6.03639176495219</v>
      </c>
      <c r="P550" s="0" t="n">
        <f aca="false">MIN(1-Inputs!$B$13,MAX(Inputs!$B$13,1/(1+EXP(-(Inputs!$B$15*O550+Inputs!$B$16)))))</f>
        <v>0.0015937644110967</v>
      </c>
      <c r="Q550" s="0" t="n">
        <f aca="false">Inputs!$B$37+Inputs!$B$38*MAX(F550-Inputs!$C$38,0)+Inputs!$B$39*MAX(F550-Inputs!$C$39,0)+Inputs!$B$40*MAX(F550-Inputs!$C$40,0)+Inputs!$B$41*MAX(F550-Inputs!$C$41,0)+Inputs!$B$42*Inputs!$B$14+Inputs!$B$43*MIN(Loan_Sample!I530/Inputs!$B$17,1)+Inputs!$B$44*MIN(E550,Inputs!$B$18)+Inputs!$B$45*Loan_Sample!C530</f>
        <v>-6.03639176495219</v>
      </c>
      <c r="R550" s="0" t="n">
        <f aca="false">MIN(1-Inputs!$B$13,MAX(Inputs!$B$13,1/(1+EXP(-(Inputs!$B$15*Q550+Inputs!$B$16)))))</f>
        <v>0.0015937644110967</v>
      </c>
    </row>
    <row r="551" customFormat="false" ht="15" hidden="false" customHeight="false" outlineLevel="0" collapsed="false">
      <c r="A551" s="0" t="n">
        <f aca="false">Loan_Sample!A531</f>
        <v>15143</v>
      </c>
      <c r="B551" s="0" t="n">
        <f aca="false">Loan_Sample!U531</f>
        <v>244280.73</v>
      </c>
      <c r="C551" s="0" t="n">
        <f aca="false">Loan_Sample!K531+Inputs!$B$26</f>
        <v>3.70000004768372</v>
      </c>
      <c r="D551" s="0" t="n">
        <f aca="false">Loan_Sample!L531+Inputs!$B$26</f>
        <v>-0.458333253860474</v>
      </c>
      <c r="E551" s="0" t="n">
        <f aca="false">Loan_Sample!E531/(1+Inputs!$B$25/100)</f>
        <v>81.6099624633789</v>
      </c>
      <c r="F551" s="0" t="n">
        <f aca="false">Loan_Sample!H531-Inputs!$B$24/100</f>
        <v>-3.17033338546753</v>
      </c>
      <c r="G551" s="0" t="n">
        <f aca="false">IF(ISNUMBER(C551),INDEX(Scorecard!$D$54:$D$61,SUMPRODUCT(--(Scorecard!$G$54:$G$60&lt;C551))+1),Scorecard!$D$62)</f>
        <v>0.489050497890326</v>
      </c>
      <c r="H551" s="0" t="n">
        <f aca="false">IF(ISNUMBER(D551),INDEX(Scorecard!$D$63:$D$68,SUMPRODUCT(--(Scorecard!$G$63:$G$67&lt;D551))+1),Scorecard!$D$69)</f>
        <v>0.322484508656054</v>
      </c>
      <c r="I551" s="0" t="n">
        <f aca="false">IF(ISNUMBER(E551),INDEX(Scorecard!$D$19:$D$26,SUMPRODUCT(--(Scorecard!$G$19:$G$25&lt;E551))+1),Scorecard!$D$27)</f>
        <v>-0.0341578513653732</v>
      </c>
      <c r="J551" s="0" t="n">
        <f aca="false">IF(ISNUMBER(F551),INDEX(Scorecard!$D$37:$D$44,SUMPRODUCT(--(Scorecard!$G$37:$G$43&lt;F551))+1),Scorecard!$D$45)</f>
        <v>1.35057635045042</v>
      </c>
      <c r="K551" s="0" t="n">
        <f aca="false">Inputs!$B$10+Scorecard!$J$5*Loan_Sample!Y531+Scorecard!$J$6*Loan_Sample!Z531+Scorecard!$J$7*I551+Scorecard!$J$8*Loan_Sample!AB531+Scorecard!$J$9*J551+Scorecard!$J$10*Loan_Sample!AD531+Scorecard!$J$11*G551+Scorecard!$J$12*H551</f>
        <v>-5.2630931001362</v>
      </c>
      <c r="L551" s="0" t="n">
        <f aca="false">MIN(1-Inputs!$B$13,MAX(Inputs!$B$13,1/(1+EXP(-(Inputs!$B$11*K551+Inputs!$B$12)))))</f>
        <v>0.00446288214544831</v>
      </c>
      <c r="M551" s="0" t="n">
        <f aca="false">Loan_Sample!AH531*Inputs!$B$4*B551</f>
        <v>381.568637937928</v>
      </c>
      <c r="N551" s="0" t="n">
        <f aca="false">L551*Inputs!$B$4*B551</f>
        <v>381.568637937928</v>
      </c>
      <c r="O551" s="0" t="n">
        <f aca="false">Inputs!$B$37+Inputs!$B$38*MAX(Loan_Sample!H531-Inputs!$C$38,0)+Inputs!$B$39*MAX(Loan_Sample!H531-Inputs!$C$39,0)+Inputs!$B$40*MAX(Loan_Sample!H531-Inputs!$C$40,0)+Inputs!$B$41*MAX(Loan_Sample!H531-Inputs!$C$41,0)+Inputs!$B$42*Inputs!$B$14+Inputs!$B$43*MIN(Loan_Sample!I531/Inputs!$B$17,1)+Inputs!$B$44*MIN(Loan_Sample!E531,Inputs!$B$18)+Inputs!$B$45*Loan_Sample!C531</f>
        <v>-6.05042746010002</v>
      </c>
      <c r="P551" s="0" t="n">
        <f aca="false">MIN(1-Inputs!$B$13,MAX(Inputs!$B$13,1/(1+EXP(-(Inputs!$B$15*O551+Inputs!$B$16)))))</f>
        <v>0.00156857606462714</v>
      </c>
      <c r="Q551" s="0" t="n">
        <f aca="false">Inputs!$B$37+Inputs!$B$38*MAX(F551-Inputs!$C$38,0)+Inputs!$B$39*MAX(F551-Inputs!$C$39,0)+Inputs!$B$40*MAX(F551-Inputs!$C$40,0)+Inputs!$B$41*MAX(F551-Inputs!$C$41,0)+Inputs!$B$42*Inputs!$B$14+Inputs!$B$43*MIN(Loan_Sample!I531/Inputs!$B$17,1)+Inputs!$B$44*MIN(E551,Inputs!$B$18)+Inputs!$B$45*Loan_Sample!C531</f>
        <v>-6.05042746010002</v>
      </c>
      <c r="R551" s="0" t="n">
        <f aca="false">MIN(1-Inputs!$B$13,MAX(Inputs!$B$13,1/(1+EXP(-(Inputs!$B$15*Q551+Inputs!$B$16)))))</f>
        <v>0.00156857606462714</v>
      </c>
    </row>
    <row r="552" customFormat="false" ht="15" hidden="false" customHeight="false" outlineLevel="0" collapsed="false">
      <c r="A552" s="0" t="n">
        <f aca="false">Loan_Sample!A532</f>
        <v>15256</v>
      </c>
      <c r="B552" s="0" t="n">
        <f aca="false">Loan_Sample!U532</f>
        <v>142289.67</v>
      </c>
      <c r="C552" s="0" t="n">
        <f aca="false">Loan_Sample!K532+Inputs!$B$26</f>
        <v>4.42307710647583</v>
      </c>
      <c r="D552" s="0" t="n">
        <f aca="false">Loan_Sample!L532+Inputs!$B$26</f>
        <v>-0.276922702789307</v>
      </c>
      <c r="E552" s="0" t="n">
        <f aca="false">Loan_Sample!E532/(1+Inputs!$B$25/100)</f>
        <v>85.4704132080078</v>
      </c>
      <c r="F552" s="0" t="n">
        <f aca="false">Loan_Sample!H532-Inputs!$B$24/100</f>
        <v>-0.0293333530426025</v>
      </c>
      <c r="G552" s="0" t="n">
        <f aca="false">IF(ISNUMBER(C552),INDEX(Scorecard!$D$54:$D$61,SUMPRODUCT(--(Scorecard!$G$54:$G$60&lt;C552))+1),Scorecard!$D$62)</f>
        <v>0.409483001259379</v>
      </c>
      <c r="H552" s="0" t="n">
        <f aca="false">IF(ISNUMBER(D552),INDEX(Scorecard!$D$63:$D$68,SUMPRODUCT(--(Scorecard!$G$63:$G$67&lt;D552))+1),Scorecard!$D$69)</f>
        <v>0.322484508656054</v>
      </c>
      <c r="I552" s="0" t="n">
        <f aca="false">IF(ISNUMBER(E552),INDEX(Scorecard!$D$19:$D$26,SUMPRODUCT(--(Scorecard!$G$19:$G$25&lt;E552))+1),Scorecard!$D$27)</f>
        <v>-0.219855970853228</v>
      </c>
      <c r="J552" s="0" t="n">
        <f aca="false">IF(ISNUMBER(F552),INDEX(Scorecard!$D$37:$D$44,SUMPRODUCT(--(Scorecard!$G$37:$G$43&lt;F552))+1),Scorecard!$D$45)</f>
        <v>0.330501541082344</v>
      </c>
      <c r="K552" s="0" t="n">
        <f aca="false">Inputs!$B$10+Scorecard!$J$5*Loan_Sample!Y532+Scorecard!$J$6*Loan_Sample!Z532+Scorecard!$J$7*I552+Scorecard!$J$8*Loan_Sample!AB532+Scorecard!$J$9*J552+Scorecard!$J$10*Loan_Sample!AD532+Scorecard!$J$11*G552+Scorecard!$J$12*H552</f>
        <v>-4.99865955220118</v>
      </c>
      <c r="L552" s="0" t="n">
        <f aca="false">MIN(1-Inputs!$B$13,MAX(Inputs!$B$13,1/(1+EXP(-(Inputs!$B$11*K552+Inputs!$B$12)))))</f>
        <v>0.00590773482533208</v>
      </c>
      <c r="M552" s="0" t="n">
        <f aca="false">Loan_Sample!AH532*Inputs!$B$4*B552</f>
        <v>294.213373560403</v>
      </c>
      <c r="N552" s="0" t="n">
        <f aca="false">L552*Inputs!$B$4*B552</f>
        <v>294.213373560403</v>
      </c>
      <c r="O552" s="0" t="n">
        <f aca="false">Inputs!$B$37+Inputs!$B$38*MAX(Loan_Sample!H532-Inputs!$C$38,0)+Inputs!$B$39*MAX(Loan_Sample!H532-Inputs!$C$39,0)+Inputs!$B$40*MAX(Loan_Sample!H532-Inputs!$C$40,0)+Inputs!$B$41*MAX(Loan_Sample!H532-Inputs!$C$41,0)+Inputs!$B$42*Inputs!$B$14+Inputs!$B$43*MIN(Loan_Sample!I532/Inputs!$B$17,1)+Inputs!$B$44*MIN(Loan_Sample!E532,Inputs!$B$18)+Inputs!$B$45*Loan_Sample!C532</f>
        <v>-5.99278261376661</v>
      </c>
      <c r="P552" s="0" t="n">
        <f aca="false">MIN(1-Inputs!$B$13,MAX(Inputs!$B$13,1/(1+EXP(-(Inputs!$B$15*O552+Inputs!$B$16)))))</f>
        <v>0.00167463058224357</v>
      </c>
      <c r="Q552" s="0" t="n">
        <f aca="false">Inputs!$B$37+Inputs!$B$38*MAX(F552-Inputs!$C$38,0)+Inputs!$B$39*MAX(F552-Inputs!$C$39,0)+Inputs!$B$40*MAX(F552-Inputs!$C$40,0)+Inputs!$B$41*MAX(F552-Inputs!$C$41,0)+Inputs!$B$42*Inputs!$B$14+Inputs!$B$43*MIN(Loan_Sample!I532/Inputs!$B$17,1)+Inputs!$B$44*MIN(E552,Inputs!$B$18)+Inputs!$B$45*Loan_Sample!C532</f>
        <v>-5.99278261376661</v>
      </c>
      <c r="R552" s="0" t="n">
        <f aca="false">MIN(1-Inputs!$B$13,MAX(Inputs!$B$13,1/(1+EXP(-(Inputs!$B$15*Q552+Inputs!$B$16)))))</f>
        <v>0.00167463058224357</v>
      </c>
    </row>
    <row r="553" customFormat="false" ht="15" hidden="false" customHeight="false" outlineLevel="0" collapsed="false">
      <c r="A553" s="0" t="n">
        <f aca="false">Loan_Sample!A533</f>
        <v>15320</v>
      </c>
      <c r="B553" s="0" t="n">
        <f aca="false">Loan_Sample!U533</f>
        <v>346118.72</v>
      </c>
      <c r="C553" s="0" t="n">
        <f aca="false">Loan_Sample!K533+Inputs!$B$26</f>
        <v>4.75833320617676</v>
      </c>
      <c r="D553" s="0" t="n">
        <f aca="false">Loan_Sample!L533+Inputs!$B$26</f>
        <v>-1.875</v>
      </c>
      <c r="E553" s="0" t="n">
        <f aca="false">Loan_Sample!E533/(1+Inputs!$B$25/100)</f>
        <v>74.4492568969727</v>
      </c>
      <c r="F553" s="0" t="n">
        <f aca="false">Loan_Sample!H533-Inputs!$B$24/100</f>
        <v>0.757333517074585</v>
      </c>
      <c r="G553" s="0" t="n">
        <f aca="false">IF(ISNUMBER(C553),INDEX(Scorecard!$D$54:$D$61,SUMPRODUCT(--(Scorecard!$G$54:$G$60&lt;C553))+1),Scorecard!$D$62)</f>
        <v>0.409483001259379</v>
      </c>
      <c r="H553" s="0" t="n">
        <f aca="false">IF(ISNUMBER(D553),INDEX(Scorecard!$D$63:$D$68,SUMPRODUCT(--(Scorecard!$G$63:$G$67&lt;D553))+1),Scorecard!$D$69)</f>
        <v>-0.340582194386522</v>
      </c>
      <c r="I553" s="0" t="n">
        <f aca="false">IF(ISNUMBER(E553),INDEX(Scorecard!$D$19:$D$26,SUMPRODUCT(--(Scorecard!$G$19:$G$25&lt;E553))+1),Scorecard!$D$27)</f>
        <v>-0.0341578513653732</v>
      </c>
      <c r="J553" s="0" t="n">
        <f aca="false">IF(ISNUMBER(F553),INDEX(Scorecard!$D$37:$D$44,SUMPRODUCT(--(Scorecard!$G$37:$G$43&lt;F553))+1),Scorecard!$D$45)</f>
        <v>-0.569454719285959</v>
      </c>
      <c r="K553" s="0" t="n">
        <f aca="false">Inputs!$B$10+Scorecard!$J$5*Loan_Sample!Y533+Scorecard!$J$6*Loan_Sample!Z533+Scorecard!$J$7*I553+Scorecard!$J$8*Loan_Sample!AB533+Scorecard!$J$9*J553+Scorecard!$J$10*Loan_Sample!AD533+Scorecard!$J$11*G553+Scorecard!$J$12*H553</f>
        <v>-4.67635631818266</v>
      </c>
      <c r="L553" s="0" t="n">
        <f aca="false">MIN(1-Inputs!$B$13,MAX(Inputs!$B$13,1/(1+EXP(-(Inputs!$B$11*K553+Inputs!$B$12)))))</f>
        <v>0.00830999999536913</v>
      </c>
      <c r="M553" s="0" t="n">
        <f aca="false">Loan_Sample!AH533*Inputs!$B$4*B553</f>
        <v>1006.68629655901</v>
      </c>
      <c r="N553" s="0" t="n">
        <f aca="false">L553*Inputs!$B$4*B553</f>
        <v>1006.68629655901</v>
      </c>
      <c r="O553" s="0" t="n">
        <f aca="false">Inputs!$B$37+Inputs!$B$38*MAX(Loan_Sample!H533-Inputs!$C$38,0)+Inputs!$B$39*MAX(Loan_Sample!H533-Inputs!$C$39,0)+Inputs!$B$40*MAX(Loan_Sample!H533-Inputs!$C$40,0)+Inputs!$B$41*MAX(Loan_Sample!H533-Inputs!$C$41,0)+Inputs!$B$42*Inputs!$B$14+Inputs!$B$43*MIN(Loan_Sample!I533/Inputs!$B$17,1)+Inputs!$B$44*MIN(Loan_Sample!E533,Inputs!$B$18)+Inputs!$B$45*Loan_Sample!C533</f>
        <v>-3.86057298069156</v>
      </c>
      <c r="P553" s="0" t="n">
        <f aca="false">MIN(1-Inputs!$B$13,MAX(Inputs!$B$13,1/(1+EXP(-(Inputs!$B$15*O553+Inputs!$B$16)))))</f>
        <v>0.0185858527606769</v>
      </c>
      <c r="Q553" s="0" t="n">
        <f aca="false">Inputs!$B$37+Inputs!$B$38*MAX(F553-Inputs!$C$38,0)+Inputs!$B$39*MAX(F553-Inputs!$C$39,0)+Inputs!$B$40*MAX(F553-Inputs!$C$40,0)+Inputs!$B$41*MAX(F553-Inputs!$C$41,0)+Inputs!$B$42*Inputs!$B$14+Inputs!$B$43*MIN(Loan_Sample!I533/Inputs!$B$17,1)+Inputs!$B$44*MIN(E553,Inputs!$B$18)+Inputs!$B$45*Loan_Sample!C533</f>
        <v>-3.86057298069156</v>
      </c>
      <c r="R553" s="0" t="n">
        <f aca="false">MIN(1-Inputs!$B$13,MAX(Inputs!$B$13,1/(1+EXP(-(Inputs!$B$15*Q553+Inputs!$B$16)))))</f>
        <v>0.0185858527606769</v>
      </c>
    </row>
    <row r="554" customFormat="false" ht="15" hidden="false" customHeight="false" outlineLevel="0" collapsed="false">
      <c r="A554" s="0" t="n">
        <f aca="false">Loan_Sample!A534</f>
        <v>15325</v>
      </c>
      <c r="B554" s="0" t="n">
        <f aca="false">Loan_Sample!U534</f>
        <v>130878.234</v>
      </c>
      <c r="C554" s="0" t="n">
        <f aca="false">Loan_Sample!K534+Inputs!$B$26</f>
        <v>4.70833349227905</v>
      </c>
      <c r="D554" s="0" t="n">
        <f aca="false">Loan_Sample!L534+Inputs!$B$26</f>
        <v>-1.125</v>
      </c>
      <c r="E554" s="0" t="n">
        <f aca="false">Loan_Sample!E534/(1+Inputs!$B$25/100)</f>
        <v>71.5197219848633</v>
      </c>
      <c r="F554" s="0" t="n">
        <f aca="false">Loan_Sample!H534-Inputs!$B$24/100</f>
        <v>-1.45733308792114</v>
      </c>
      <c r="G554" s="0" t="n">
        <f aca="false">IF(ISNUMBER(C554),INDEX(Scorecard!$D$54:$D$61,SUMPRODUCT(--(Scorecard!$G$54:$G$60&lt;C554))+1),Scorecard!$D$62)</f>
        <v>0.409483001259379</v>
      </c>
      <c r="H554" s="0" t="n">
        <f aca="false">IF(ISNUMBER(D554),INDEX(Scorecard!$D$63:$D$68,SUMPRODUCT(--(Scorecard!$G$63:$G$67&lt;D554))+1),Scorecard!$D$69)</f>
        <v>-0.340582194386522</v>
      </c>
      <c r="I554" s="0" t="n">
        <f aca="false">IF(ISNUMBER(E554),INDEX(Scorecard!$D$19:$D$26,SUMPRODUCT(--(Scorecard!$G$19:$G$25&lt;E554))+1),Scorecard!$D$27)</f>
        <v>0.0530843085177338</v>
      </c>
      <c r="J554" s="0" t="n">
        <f aca="false">IF(ISNUMBER(F554),INDEX(Scorecard!$D$37:$D$44,SUMPRODUCT(--(Scorecard!$G$37:$G$43&lt;F554))+1),Scorecard!$D$45)</f>
        <v>1.35057635045042</v>
      </c>
      <c r="K554" s="0" t="n">
        <f aca="false">Inputs!$B$10+Scorecard!$J$5*Loan_Sample!Y534+Scorecard!$J$6*Loan_Sample!Z534+Scorecard!$J$7*I554+Scorecard!$J$8*Loan_Sample!AB534+Scorecard!$J$9*J554+Scorecard!$J$10*Loan_Sample!AD534+Scorecard!$J$11*G554+Scorecard!$J$12*H554</f>
        <v>-2.98475110726148</v>
      </c>
      <c r="L554" s="0" t="n">
        <f aca="false">MIN(1-Inputs!$B$13,MAX(Inputs!$B$13,1/(1+EXP(-(Inputs!$B$11*K554+Inputs!$B$12)))))</f>
        <v>0.0484074701290089</v>
      </c>
      <c r="M554" s="0" t="n">
        <f aca="false">Loan_Sample!AH534*Inputs!$B$4*B554</f>
        <v>2217.41947101235</v>
      </c>
      <c r="N554" s="0" t="n">
        <f aca="false">L554*Inputs!$B$4*B554</f>
        <v>2217.41947101235</v>
      </c>
      <c r="O554" s="0" t="n">
        <f aca="false">Inputs!$B$37+Inputs!$B$38*MAX(Loan_Sample!H534-Inputs!$C$38,0)+Inputs!$B$39*MAX(Loan_Sample!H534-Inputs!$C$39,0)+Inputs!$B$40*MAX(Loan_Sample!H534-Inputs!$C$40,0)+Inputs!$B$41*MAX(Loan_Sample!H534-Inputs!$C$41,0)+Inputs!$B$42*Inputs!$B$14+Inputs!$B$43*MIN(Loan_Sample!I534/Inputs!$B$17,1)+Inputs!$B$44*MIN(Loan_Sample!E534,Inputs!$B$18)+Inputs!$B$45*Loan_Sample!C534</f>
        <v>-5.71692946575125</v>
      </c>
      <c r="P554" s="0" t="n">
        <f aca="false">MIN(1-Inputs!$B$13,MAX(Inputs!$B$13,1/(1+EXP(-(Inputs!$B$15*O554+Inputs!$B$16)))))</f>
        <v>0.00229003116409264</v>
      </c>
      <c r="Q554" s="0" t="n">
        <f aca="false">Inputs!$B$37+Inputs!$B$38*MAX(F554-Inputs!$C$38,0)+Inputs!$B$39*MAX(F554-Inputs!$C$39,0)+Inputs!$B$40*MAX(F554-Inputs!$C$40,0)+Inputs!$B$41*MAX(F554-Inputs!$C$41,0)+Inputs!$B$42*Inputs!$B$14+Inputs!$B$43*MIN(Loan_Sample!I534/Inputs!$B$17,1)+Inputs!$B$44*MIN(E554,Inputs!$B$18)+Inputs!$B$45*Loan_Sample!C534</f>
        <v>-5.71692946575125</v>
      </c>
      <c r="R554" s="0" t="n">
        <f aca="false">MIN(1-Inputs!$B$13,MAX(Inputs!$B$13,1/(1+EXP(-(Inputs!$B$15*Q554+Inputs!$B$16)))))</f>
        <v>0.00229003116409264</v>
      </c>
    </row>
    <row r="555" customFormat="false" ht="15" hidden="false" customHeight="false" outlineLevel="0" collapsed="false">
      <c r="A555" s="0" t="n">
        <f aca="false">Loan_Sample!A535</f>
        <v>15341</v>
      </c>
      <c r="B555" s="0" t="n">
        <f aca="false">Loan_Sample!U535</f>
        <v>269427.66</v>
      </c>
      <c r="C555" s="0" t="n">
        <f aca="false">Loan_Sample!K535+Inputs!$B$26</f>
        <v>8.53333377838135</v>
      </c>
      <c r="D555" s="0" t="n">
        <f aca="false">Loan_Sample!L535+Inputs!$B$26</f>
        <v>5.07179546356201</v>
      </c>
      <c r="E555" s="0" t="n">
        <f aca="false">Loan_Sample!E535/(1+Inputs!$B$25/100)</f>
        <v>62.632568359375</v>
      </c>
      <c r="F555" s="0" t="n">
        <f aca="false">Loan_Sample!H535-Inputs!$B$24/100</f>
        <v>1.30266642570496</v>
      </c>
      <c r="G555" s="0" t="n">
        <f aca="false">IF(ISNUMBER(C555),INDEX(Scorecard!$D$54:$D$61,SUMPRODUCT(--(Scorecard!$G$54:$G$60&lt;C555))+1),Scorecard!$D$62)</f>
        <v>-0.541917179454542</v>
      </c>
      <c r="H555" s="0" t="n">
        <f aca="false">IF(ISNUMBER(D555),INDEX(Scorecard!$D$63:$D$68,SUMPRODUCT(--(Scorecard!$G$63:$G$67&lt;D555))+1),Scorecard!$D$69)</f>
        <v>0.322484508656054</v>
      </c>
      <c r="I555" s="0" t="n">
        <f aca="false">IF(ISNUMBER(E555),INDEX(Scorecard!$D$19:$D$26,SUMPRODUCT(--(Scorecard!$G$19:$G$25&lt;E555))+1),Scorecard!$D$27)</f>
        <v>0.233621608745691</v>
      </c>
      <c r="J555" s="0" t="n">
        <f aca="false">IF(ISNUMBER(F555),INDEX(Scorecard!$D$37:$D$44,SUMPRODUCT(--(Scorecard!$G$37:$G$43&lt;F555))+1),Scorecard!$D$45)</f>
        <v>-0.975503570149195</v>
      </c>
      <c r="K555" s="0" t="n">
        <f aca="false">Inputs!$B$10+Scorecard!$J$5*Loan_Sample!Y535+Scorecard!$J$6*Loan_Sample!Z535+Scorecard!$J$7*I555+Scorecard!$J$8*Loan_Sample!AB535+Scorecard!$J$9*J555+Scorecard!$J$10*Loan_Sample!AD535+Scorecard!$J$11*G555+Scorecard!$J$12*H555</f>
        <v>-4.62761846093707</v>
      </c>
      <c r="L555" s="0" t="n">
        <f aca="false">MIN(1-Inputs!$B$13,MAX(Inputs!$B$13,1/(1+EXP(-(Inputs!$B$11*K555+Inputs!$B$12)))))</f>
        <v>0.00874933156934754</v>
      </c>
      <c r="M555" s="0" t="n">
        <f aca="false">Loan_Sample!AH535*Inputs!$B$4*B555</f>
        <v>825.059175952702</v>
      </c>
      <c r="N555" s="0" t="n">
        <f aca="false">L555*Inputs!$B$4*B555</f>
        <v>825.059175952702</v>
      </c>
      <c r="O555" s="0" t="n">
        <f aca="false">Inputs!$B$37+Inputs!$B$38*MAX(Loan_Sample!H535-Inputs!$C$38,0)+Inputs!$B$39*MAX(Loan_Sample!H535-Inputs!$C$39,0)+Inputs!$B$40*MAX(Loan_Sample!H535-Inputs!$C$40,0)+Inputs!$B$41*MAX(Loan_Sample!H535-Inputs!$C$41,0)+Inputs!$B$42*Inputs!$B$14+Inputs!$B$43*MIN(Loan_Sample!I535/Inputs!$B$17,1)+Inputs!$B$44*MIN(Loan_Sample!E535,Inputs!$B$18)+Inputs!$B$45*Loan_Sample!C535</f>
        <v>-3.35786967420164</v>
      </c>
      <c r="P555" s="0" t="n">
        <f aca="false">MIN(1-Inputs!$B$13,MAX(Inputs!$B$13,1/(1+EXP(-(Inputs!$B$15*O555+Inputs!$B$16)))))</f>
        <v>0.0324482792829791</v>
      </c>
      <c r="Q555" s="0" t="n">
        <f aca="false">Inputs!$B$37+Inputs!$B$38*MAX(F555-Inputs!$C$38,0)+Inputs!$B$39*MAX(F555-Inputs!$C$39,0)+Inputs!$B$40*MAX(F555-Inputs!$C$40,0)+Inputs!$B$41*MAX(F555-Inputs!$C$41,0)+Inputs!$B$42*Inputs!$B$14+Inputs!$B$43*MIN(Loan_Sample!I535/Inputs!$B$17,1)+Inputs!$B$44*MIN(E555,Inputs!$B$18)+Inputs!$B$45*Loan_Sample!C535</f>
        <v>-3.35786967420164</v>
      </c>
      <c r="R555" s="0" t="n">
        <f aca="false">MIN(1-Inputs!$B$13,MAX(Inputs!$B$13,1/(1+EXP(-(Inputs!$B$15*Q555+Inputs!$B$16)))))</f>
        <v>0.0324482792829791</v>
      </c>
    </row>
    <row r="556" customFormat="false" ht="15" hidden="false" customHeight="false" outlineLevel="0" collapsed="false">
      <c r="A556" s="0" t="n">
        <f aca="false">Loan_Sample!A536</f>
        <v>15389</v>
      </c>
      <c r="B556" s="0" t="n">
        <f aca="false">Loan_Sample!U536</f>
        <v>245808.67</v>
      </c>
      <c r="C556" s="0" t="n">
        <f aca="false">Loan_Sample!K536+Inputs!$B$26</f>
        <v>5.03333330154419</v>
      </c>
      <c r="D556" s="0" t="n">
        <f aca="false">Loan_Sample!L536+Inputs!$B$26</f>
        <v>-3.50000047683716</v>
      </c>
      <c r="E556" s="0" t="n">
        <f aca="false">Loan_Sample!E536/(1+Inputs!$B$25/100)</f>
        <v>60.8475646972656</v>
      </c>
      <c r="F556" s="0" t="n">
        <f aca="false">Loan_Sample!H536-Inputs!$B$24/100</f>
        <v>1.01933312416077</v>
      </c>
      <c r="G556" s="0" t="n">
        <f aca="false">IF(ISNUMBER(C556),INDEX(Scorecard!$D$54:$D$61,SUMPRODUCT(--(Scorecard!$G$54:$G$60&lt;C556))+1),Scorecard!$D$62)</f>
        <v>0.214429354789033</v>
      </c>
      <c r="H556" s="0" t="n">
        <f aca="false">IF(ISNUMBER(D556),INDEX(Scorecard!$D$63:$D$68,SUMPRODUCT(--(Scorecard!$G$63:$G$67&lt;D556))+1),Scorecard!$D$69)</f>
        <v>-0.340582194386522</v>
      </c>
      <c r="I556" s="0" t="n">
        <f aca="false">IF(ISNUMBER(E556),INDEX(Scorecard!$D$19:$D$26,SUMPRODUCT(--(Scorecard!$G$19:$G$25&lt;E556))+1),Scorecard!$D$27)</f>
        <v>0.233621608745691</v>
      </c>
      <c r="J556" s="0" t="n">
        <f aca="false">IF(ISNUMBER(F556),INDEX(Scorecard!$D$37:$D$44,SUMPRODUCT(--(Scorecard!$G$37:$G$43&lt;F556))+1),Scorecard!$D$45)</f>
        <v>-0.975503570149195</v>
      </c>
      <c r="K556" s="0" t="n">
        <f aca="false">Inputs!$B$10+Scorecard!$J$5*Loan_Sample!Y536+Scorecard!$J$6*Loan_Sample!Z536+Scorecard!$J$7*I556+Scorecard!$J$8*Loan_Sample!AB536+Scorecard!$J$9*J556+Scorecard!$J$10*Loan_Sample!AD536+Scorecard!$J$11*G556+Scorecard!$J$12*H556</f>
        <v>-5.39680289423061</v>
      </c>
      <c r="L556" s="0" t="n">
        <f aca="false">MIN(1-Inputs!$B$13,MAX(Inputs!$B$13,1/(1+EXP(-(Inputs!$B$11*K556+Inputs!$B$12)))))</f>
        <v>0.00387225136975032</v>
      </c>
      <c r="M556" s="0" t="n">
        <f aca="false">Loan_Sample!AH536*Inputs!$B$4*B556</f>
        <v>333.141535686402</v>
      </c>
      <c r="N556" s="0" t="n">
        <f aca="false">L556*Inputs!$B$4*B556</f>
        <v>333.141535686402</v>
      </c>
      <c r="O556" s="0" t="n">
        <f aca="false">Inputs!$B$37+Inputs!$B$38*MAX(Loan_Sample!H536-Inputs!$C$38,0)+Inputs!$B$39*MAX(Loan_Sample!H536-Inputs!$C$39,0)+Inputs!$B$40*MAX(Loan_Sample!H536-Inputs!$C$40,0)+Inputs!$B$41*MAX(Loan_Sample!H536-Inputs!$C$41,0)+Inputs!$B$42*Inputs!$B$14+Inputs!$B$43*MIN(Loan_Sample!I536/Inputs!$B$17,1)+Inputs!$B$44*MIN(Loan_Sample!E536,Inputs!$B$18)+Inputs!$B$45*Loan_Sample!C536</f>
        <v>-3.17988812174165</v>
      </c>
      <c r="P556" s="0" t="n">
        <f aca="false">MIN(1-Inputs!$B$13,MAX(Inputs!$B$13,1/(1+EXP(-(Inputs!$B$15*O556+Inputs!$B$16)))))</f>
        <v>0.0394378641498301</v>
      </c>
      <c r="Q556" s="0" t="n">
        <f aca="false">Inputs!$B$37+Inputs!$B$38*MAX(F556-Inputs!$C$38,0)+Inputs!$B$39*MAX(F556-Inputs!$C$39,0)+Inputs!$B$40*MAX(F556-Inputs!$C$40,0)+Inputs!$B$41*MAX(F556-Inputs!$C$41,0)+Inputs!$B$42*Inputs!$B$14+Inputs!$B$43*MIN(Loan_Sample!I536/Inputs!$B$17,1)+Inputs!$B$44*MIN(E556,Inputs!$B$18)+Inputs!$B$45*Loan_Sample!C536</f>
        <v>-3.17988812174165</v>
      </c>
      <c r="R556" s="0" t="n">
        <f aca="false">MIN(1-Inputs!$B$13,MAX(Inputs!$B$13,1/(1+EXP(-(Inputs!$B$15*Q556+Inputs!$B$16)))))</f>
        <v>0.0394378641498301</v>
      </c>
    </row>
    <row r="557" customFormat="false" ht="15" hidden="false" customHeight="false" outlineLevel="0" collapsed="false">
      <c r="A557" s="0" t="n">
        <f aca="false">Loan_Sample!A537</f>
        <v>15432</v>
      </c>
      <c r="B557" s="0" t="n">
        <f aca="false">Loan_Sample!U537</f>
        <v>198765.67</v>
      </c>
      <c r="C557" s="0" t="n">
        <f aca="false">Loan_Sample!K537+Inputs!$B$26</f>
        <v>4.12307691574097</v>
      </c>
      <c r="D557" s="0" t="n">
        <f aca="false">Loan_Sample!L537+Inputs!$B$26</f>
        <v>-0.276923179626465</v>
      </c>
      <c r="E557" s="0" t="n">
        <f aca="false">Loan_Sample!E537/(1+Inputs!$B$25/100)</f>
        <v>74.0689086914063</v>
      </c>
      <c r="F557" s="0" t="n">
        <f aca="false">Loan_Sample!H537-Inputs!$B$24/100</f>
        <v>0.228666543960571</v>
      </c>
      <c r="G557" s="0" t="n">
        <f aca="false">IF(ISNUMBER(C557),INDEX(Scorecard!$D$54:$D$61,SUMPRODUCT(--(Scorecard!$G$54:$G$60&lt;C557))+1),Scorecard!$D$62)</f>
        <v>0.489050497890326</v>
      </c>
      <c r="H557" s="0" t="n">
        <f aca="false">IF(ISNUMBER(D557),INDEX(Scorecard!$D$63:$D$68,SUMPRODUCT(--(Scorecard!$G$63:$G$67&lt;D557))+1),Scorecard!$D$69)</f>
        <v>0.322484508656054</v>
      </c>
      <c r="I557" s="0" t="n">
        <f aca="false">IF(ISNUMBER(E557),INDEX(Scorecard!$D$19:$D$26,SUMPRODUCT(--(Scorecard!$G$19:$G$25&lt;E557))+1),Scorecard!$D$27)</f>
        <v>-0.0341578513653732</v>
      </c>
      <c r="J557" s="0" t="n">
        <f aca="false">IF(ISNUMBER(F557),INDEX(Scorecard!$D$37:$D$44,SUMPRODUCT(--(Scorecard!$G$37:$G$43&lt;F557))+1),Scorecard!$D$45)</f>
        <v>-0.0679520129233634</v>
      </c>
      <c r="K557" s="0" t="n">
        <f aca="false">Inputs!$B$10+Scorecard!$J$5*Loan_Sample!Y537+Scorecard!$J$6*Loan_Sample!Z537+Scorecard!$J$7*I557+Scorecard!$J$8*Loan_Sample!AB537+Scorecard!$J$9*J557+Scorecard!$J$10*Loan_Sample!AD537+Scorecard!$J$11*G557+Scorecard!$J$12*H557</f>
        <v>-6.49110290220728</v>
      </c>
      <c r="L557" s="0" t="n">
        <f aca="false">MIN(1-Inputs!$B$13,MAX(Inputs!$B$13,1/(1+EXP(-(Inputs!$B$11*K557+Inputs!$B$12)))))</f>
        <v>0.0012090583973864</v>
      </c>
      <c r="M557" s="0" t="n">
        <f aca="false">Loan_Sample!AH537*Inputs!$B$4*B557</f>
        <v>84.1117558489719</v>
      </c>
      <c r="N557" s="0" t="n">
        <f aca="false">L557*Inputs!$B$4*B557</f>
        <v>84.1117558489719</v>
      </c>
      <c r="O557" s="0" t="n">
        <f aca="false">Inputs!$B$37+Inputs!$B$38*MAX(Loan_Sample!H537-Inputs!$C$38,0)+Inputs!$B$39*MAX(Loan_Sample!H537-Inputs!$C$39,0)+Inputs!$B$40*MAX(Loan_Sample!H537-Inputs!$C$40,0)+Inputs!$B$41*MAX(Loan_Sample!H537-Inputs!$C$41,0)+Inputs!$B$42*Inputs!$B$14+Inputs!$B$43*MIN(Loan_Sample!I537/Inputs!$B$17,1)+Inputs!$B$44*MIN(Loan_Sample!E537,Inputs!$B$18)+Inputs!$B$45*Loan_Sample!C537</f>
        <v>-5.06868547330461</v>
      </c>
      <c r="P557" s="0" t="n">
        <f aca="false">MIN(1-Inputs!$B$13,MAX(Inputs!$B$13,1/(1+EXP(-(Inputs!$B$15*O557+Inputs!$B$16)))))</f>
        <v>0.00477310186062075</v>
      </c>
      <c r="Q557" s="0" t="n">
        <f aca="false">Inputs!$B$37+Inputs!$B$38*MAX(F557-Inputs!$C$38,0)+Inputs!$B$39*MAX(F557-Inputs!$C$39,0)+Inputs!$B$40*MAX(F557-Inputs!$C$40,0)+Inputs!$B$41*MAX(F557-Inputs!$C$41,0)+Inputs!$B$42*Inputs!$B$14+Inputs!$B$43*MIN(Loan_Sample!I537/Inputs!$B$17,1)+Inputs!$B$44*MIN(E557,Inputs!$B$18)+Inputs!$B$45*Loan_Sample!C537</f>
        <v>-5.06868547330461</v>
      </c>
      <c r="R557" s="0" t="n">
        <f aca="false">MIN(1-Inputs!$B$13,MAX(Inputs!$B$13,1/(1+EXP(-(Inputs!$B$15*Q557+Inputs!$B$16)))))</f>
        <v>0.00477310186062075</v>
      </c>
    </row>
    <row r="558" customFormat="false" ht="15" hidden="false" customHeight="false" outlineLevel="0" collapsed="false">
      <c r="A558" s="0" t="n">
        <f aca="false">Loan_Sample!A538</f>
        <v>15446</v>
      </c>
      <c r="B558" s="0" t="n">
        <f aca="false">Loan_Sample!U538</f>
        <v>177087.66</v>
      </c>
      <c r="C558" s="0" t="n">
        <f aca="false">Loan_Sample!K538+Inputs!$B$26</f>
        <v>3.70000004768372</v>
      </c>
      <c r="D558" s="0" t="n">
        <f aca="false">Loan_Sample!L538+Inputs!$B$26</f>
        <v>-0.208333253860474</v>
      </c>
      <c r="E558" s="0" t="n">
        <f aca="false">Loan_Sample!E538/(1+Inputs!$B$25/100)</f>
        <v>65.8581771850586</v>
      </c>
      <c r="F558" s="0" t="n">
        <f aca="false">Loan_Sample!H538-Inputs!$B$24/100</f>
        <v>-2.66133332252502</v>
      </c>
      <c r="G558" s="0" t="n">
        <f aca="false">IF(ISNUMBER(C558),INDEX(Scorecard!$D$54:$D$61,SUMPRODUCT(--(Scorecard!$G$54:$G$60&lt;C558))+1),Scorecard!$D$62)</f>
        <v>0.489050497890326</v>
      </c>
      <c r="H558" s="0" t="n">
        <f aca="false">IF(ISNUMBER(D558),INDEX(Scorecard!$D$63:$D$68,SUMPRODUCT(--(Scorecard!$G$63:$G$67&lt;D558))+1),Scorecard!$D$69)</f>
        <v>0.322484508656054</v>
      </c>
      <c r="I558" s="0" t="n">
        <f aca="false">IF(ISNUMBER(E558),INDEX(Scorecard!$D$19:$D$26,SUMPRODUCT(--(Scorecard!$G$19:$G$25&lt;E558))+1),Scorecard!$D$27)</f>
        <v>0.233621608745691</v>
      </c>
      <c r="J558" s="0" t="n">
        <f aca="false">IF(ISNUMBER(F558),INDEX(Scorecard!$D$37:$D$44,SUMPRODUCT(--(Scorecard!$G$37:$G$43&lt;F558))+1),Scorecard!$D$45)</f>
        <v>1.35057635045042</v>
      </c>
      <c r="K558" s="0" t="n">
        <f aca="false">Inputs!$B$10+Scorecard!$J$5*Loan_Sample!Y538+Scorecard!$J$6*Loan_Sample!Z538+Scorecard!$J$7*I558+Scorecard!$J$8*Loan_Sample!AB538+Scorecard!$J$9*J558+Scorecard!$J$10*Loan_Sample!AD538+Scorecard!$J$11*G558+Scorecard!$J$12*H558</f>
        <v>-4.62909583154228</v>
      </c>
      <c r="L558" s="0" t="n">
        <f aca="false">MIN(1-Inputs!$B$13,MAX(Inputs!$B$13,1/(1+EXP(-(Inputs!$B$11*K558+Inputs!$B$12)))))</f>
        <v>0.0087356819263699</v>
      </c>
      <c r="M558" s="0" t="n">
        <f aca="false">Loan_Sample!AH538*Inputs!$B$4*B558</f>
        <v>541.443514795798</v>
      </c>
      <c r="N558" s="0" t="n">
        <f aca="false">L558*Inputs!$B$4*B558</f>
        <v>541.443514795798</v>
      </c>
      <c r="O558" s="0" t="n">
        <f aca="false">Inputs!$B$37+Inputs!$B$38*MAX(Loan_Sample!H538-Inputs!$C$38,0)+Inputs!$B$39*MAX(Loan_Sample!H538-Inputs!$C$39,0)+Inputs!$B$40*MAX(Loan_Sample!H538-Inputs!$C$40,0)+Inputs!$B$41*MAX(Loan_Sample!H538-Inputs!$C$41,0)+Inputs!$B$42*Inputs!$B$14+Inputs!$B$43*MIN(Loan_Sample!I538/Inputs!$B$17,1)+Inputs!$B$44*MIN(Loan_Sample!E538,Inputs!$B$18)+Inputs!$B$45*Loan_Sample!C538</f>
        <v>-5.62217874367687</v>
      </c>
      <c r="P558" s="0" t="n">
        <f aca="false">MIN(1-Inputs!$B$13,MAX(Inputs!$B$13,1/(1+EXP(-(Inputs!$B$15*O558+Inputs!$B$16)))))</f>
        <v>0.00254980657480738</v>
      </c>
      <c r="Q558" s="0" t="n">
        <f aca="false">Inputs!$B$37+Inputs!$B$38*MAX(F558-Inputs!$C$38,0)+Inputs!$B$39*MAX(F558-Inputs!$C$39,0)+Inputs!$B$40*MAX(F558-Inputs!$C$40,0)+Inputs!$B$41*MAX(F558-Inputs!$C$41,0)+Inputs!$B$42*Inputs!$B$14+Inputs!$B$43*MIN(Loan_Sample!I538/Inputs!$B$17,1)+Inputs!$B$44*MIN(E558,Inputs!$B$18)+Inputs!$B$45*Loan_Sample!C538</f>
        <v>-5.62217874367687</v>
      </c>
      <c r="R558" s="0" t="n">
        <f aca="false">MIN(1-Inputs!$B$13,MAX(Inputs!$B$13,1/(1+EXP(-(Inputs!$B$15*Q558+Inputs!$B$16)))))</f>
        <v>0.00254980657480738</v>
      </c>
    </row>
    <row r="559" customFormat="false" ht="15" hidden="false" customHeight="false" outlineLevel="0" collapsed="false">
      <c r="A559" s="0" t="n">
        <f aca="false">Loan_Sample!A539</f>
        <v>15529</v>
      </c>
      <c r="B559" s="0" t="n">
        <f aca="false">Loan_Sample!U539</f>
        <v>318311.12</v>
      </c>
      <c r="C559" s="0" t="n">
        <f aca="false">Loan_Sample!K539+Inputs!$B$26</f>
        <v>4.42307710647583</v>
      </c>
      <c r="D559" s="0" t="n">
        <f aca="false">Loan_Sample!L539+Inputs!$B$26</f>
        <v>-0.276922702789307</v>
      </c>
      <c r="E559" s="0" t="n">
        <f aca="false">Loan_Sample!E539/(1+Inputs!$B$25/100)</f>
        <v>52.7954406738281</v>
      </c>
      <c r="F559" s="0" t="n">
        <f aca="false">Loan_Sample!H539-Inputs!$B$24/100</f>
        <v>0.0406665802001953</v>
      </c>
      <c r="G559" s="0" t="n">
        <f aca="false">IF(ISNUMBER(C559),INDEX(Scorecard!$D$54:$D$61,SUMPRODUCT(--(Scorecard!$G$54:$G$60&lt;C559))+1),Scorecard!$D$62)</f>
        <v>0.409483001259379</v>
      </c>
      <c r="H559" s="0" t="n">
        <f aca="false">IF(ISNUMBER(D559),INDEX(Scorecard!$D$63:$D$68,SUMPRODUCT(--(Scorecard!$G$63:$G$67&lt;D559))+1),Scorecard!$D$69)</f>
        <v>0.322484508656054</v>
      </c>
      <c r="I559" s="0" t="n">
        <f aca="false">IF(ISNUMBER(E559),INDEX(Scorecard!$D$19:$D$26,SUMPRODUCT(--(Scorecard!$G$19:$G$25&lt;E559))+1),Scorecard!$D$27)</f>
        <v>0.57899015159425</v>
      </c>
      <c r="J559" s="0" t="n">
        <f aca="false">IF(ISNUMBER(F559),INDEX(Scorecard!$D$37:$D$44,SUMPRODUCT(--(Scorecard!$G$37:$G$43&lt;F559))+1),Scorecard!$D$45)</f>
        <v>0.330501541082344</v>
      </c>
      <c r="K559" s="0" t="n">
        <f aca="false">Inputs!$B$10+Scorecard!$J$5*Loan_Sample!Y539+Scorecard!$J$6*Loan_Sample!Z539+Scorecard!$J$7*I559+Scorecard!$J$8*Loan_Sample!AB539+Scorecard!$J$9*J559+Scorecard!$J$10*Loan_Sample!AD539+Scorecard!$J$11*G559+Scorecard!$J$12*H559</f>
        <v>-6.31769718406894</v>
      </c>
      <c r="L559" s="0" t="n">
        <f aca="false">MIN(1-Inputs!$B$13,MAX(Inputs!$B$13,1/(1+EXP(-(Inputs!$B$11*K559+Inputs!$B$12)))))</f>
        <v>0.00145421920271236</v>
      </c>
      <c r="M559" s="0" t="n">
        <f aca="false">Loan_Sample!AH539*Inputs!$B$4*B559</f>
        <v>162.012950099307</v>
      </c>
      <c r="N559" s="0" t="n">
        <f aca="false">L559*Inputs!$B$4*B559</f>
        <v>162.012950099307</v>
      </c>
      <c r="O559" s="0" t="n">
        <f aca="false">Inputs!$B$37+Inputs!$B$38*MAX(Loan_Sample!H539-Inputs!$C$38,0)+Inputs!$B$39*MAX(Loan_Sample!H539-Inputs!$C$39,0)+Inputs!$B$40*MAX(Loan_Sample!H539-Inputs!$C$40,0)+Inputs!$B$41*MAX(Loan_Sample!H539-Inputs!$C$41,0)+Inputs!$B$42*Inputs!$B$14+Inputs!$B$43*MIN(Loan_Sample!I539/Inputs!$B$17,1)+Inputs!$B$44*MIN(Loan_Sample!E539,Inputs!$B$18)+Inputs!$B$45*Loan_Sample!C539</f>
        <v>-5.33277677788231</v>
      </c>
      <c r="P559" s="0" t="n">
        <f aca="false">MIN(1-Inputs!$B$13,MAX(Inputs!$B$13,1/(1+EXP(-(Inputs!$B$15*O559+Inputs!$B$16)))))</f>
        <v>0.00353960949831387</v>
      </c>
      <c r="Q559" s="0" t="n">
        <f aca="false">Inputs!$B$37+Inputs!$B$38*MAX(F559-Inputs!$C$38,0)+Inputs!$B$39*MAX(F559-Inputs!$C$39,0)+Inputs!$B$40*MAX(F559-Inputs!$C$40,0)+Inputs!$B$41*MAX(F559-Inputs!$C$41,0)+Inputs!$B$42*Inputs!$B$14+Inputs!$B$43*MIN(Loan_Sample!I539/Inputs!$B$17,1)+Inputs!$B$44*MIN(E559,Inputs!$B$18)+Inputs!$B$45*Loan_Sample!C539</f>
        <v>-5.33277677788231</v>
      </c>
      <c r="R559" s="0" t="n">
        <f aca="false">MIN(1-Inputs!$B$13,MAX(Inputs!$B$13,1/(1+EXP(-(Inputs!$B$15*Q559+Inputs!$B$16)))))</f>
        <v>0.00353960949831387</v>
      </c>
    </row>
    <row r="560" customFormat="false" ht="15" hidden="false" customHeight="false" outlineLevel="0" collapsed="false">
      <c r="A560" s="0" t="n">
        <f aca="false">Loan_Sample!A540</f>
        <v>15575</v>
      </c>
      <c r="B560" s="0" t="n">
        <f aca="false">Loan_Sample!U540</f>
        <v>266486.56</v>
      </c>
      <c r="C560" s="0" t="n">
        <f aca="false">Loan_Sample!K540+Inputs!$B$26</f>
        <v>8.53333377838135</v>
      </c>
      <c r="D560" s="0" t="n">
        <f aca="false">Loan_Sample!L540+Inputs!$B$26</f>
        <v>5.07179546356201</v>
      </c>
      <c r="E560" s="0" t="n">
        <f aca="false">Loan_Sample!E540/(1+Inputs!$B$25/100)</f>
        <v>68.5361557006836</v>
      </c>
      <c r="F560" s="0" t="n">
        <f aca="false">Loan_Sample!H540-Inputs!$B$24/100</f>
        <v>1.08466649055481</v>
      </c>
      <c r="G560" s="0" t="n">
        <f aca="false">IF(ISNUMBER(C560),INDEX(Scorecard!$D$54:$D$61,SUMPRODUCT(--(Scorecard!$G$54:$G$60&lt;C560))+1),Scorecard!$D$62)</f>
        <v>-0.541917179454542</v>
      </c>
      <c r="H560" s="0" t="n">
        <f aca="false">IF(ISNUMBER(D560),INDEX(Scorecard!$D$63:$D$68,SUMPRODUCT(--(Scorecard!$G$63:$G$67&lt;D560))+1),Scorecard!$D$69)</f>
        <v>0.322484508656054</v>
      </c>
      <c r="I560" s="0" t="n">
        <f aca="false">IF(ISNUMBER(E560),INDEX(Scorecard!$D$19:$D$26,SUMPRODUCT(--(Scorecard!$G$19:$G$25&lt;E560))+1),Scorecard!$D$27)</f>
        <v>0.0530843085177338</v>
      </c>
      <c r="J560" s="0" t="n">
        <f aca="false">IF(ISNUMBER(F560),INDEX(Scorecard!$D$37:$D$44,SUMPRODUCT(--(Scorecard!$G$37:$G$43&lt;F560))+1),Scorecard!$D$45)</f>
        <v>-0.975503570149195</v>
      </c>
      <c r="K560" s="0" t="n">
        <f aca="false">Inputs!$B$10+Scorecard!$J$5*Loan_Sample!Y540+Scorecard!$J$6*Loan_Sample!Z540+Scorecard!$J$7*I560+Scorecard!$J$8*Loan_Sample!AB540+Scorecard!$J$9*J560+Scorecard!$J$10*Loan_Sample!AD540+Scorecard!$J$11*G560+Scorecard!$J$12*H560</f>
        <v>-4.90132826204566</v>
      </c>
      <c r="L560" s="0" t="n">
        <f aca="false">MIN(1-Inputs!$B$13,MAX(Inputs!$B$13,1/(1+EXP(-(Inputs!$B$11*K560+Inputs!$B$12)))))</f>
        <v>0.00654947151970052</v>
      </c>
      <c r="M560" s="0" t="n">
        <f aca="false">Loan_Sample!AH540*Inputs!$B$4*B560</f>
        <v>610.871147286037</v>
      </c>
      <c r="N560" s="0" t="n">
        <f aca="false">L560*Inputs!$B$4*B560</f>
        <v>610.871147286037</v>
      </c>
      <c r="O560" s="0" t="n">
        <f aca="false">Inputs!$B$37+Inputs!$B$38*MAX(Loan_Sample!H540-Inputs!$C$38,0)+Inputs!$B$39*MAX(Loan_Sample!H540-Inputs!$C$39,0)+Inputs!$B$40*MAX(Loan_Sample!H540-Inputs!$C$40,0)+Inputs!$B$41*MAX(Loan_Sample!H540-Inputs!$C$41,0)+Inputs!$B$42*Inputs!$B$14+Inputs!$B$43*MIN(Loan_Sample!I540/Inputs!$B$17,1)+Inputs!$B$44*MIN(Loan_Sample!E540,Inputs!$B$18)+Inputs!$B$45*Loan_Sample!C540</f>
        <v>-3.19028984794944</v>
      </c>
      <c r="P560" s="0" t="n">
        <f aca="false">MIN(1-Inputs!$B$13,MAX(Inputs!$B$13,1/(1+EXP(-(Inputs!$B$15*O560+Inputs!$B$16)))))</f>
        <v>0.0389923474430311</v>
      </c>
      <c r="Q560" s="0" t="n">
        <f aca="false">Inputs!$B$37+Inputs!$B$38*MAX(F560-Inputs!$C$38,0)+Inputs!$B$39*MAX(F560-Inputs!$C$39,0)+Inputs!$B$40*MAX(F560-Inputs!$C$40,0)+Inputs!$B$41*MAX(F560-Inputs!$C$41,0)+Inputs!$B$42*Inputs!$B$14+Inputs!$B$43*MIN(Loan_Sample!I540/Inputs!$B$17,1)+Inputs!$B$44*MIN(E560,Inputs!$B$18)+Inputs!$B$45*Loan_Sample!C540</f>
        <v>-3.19028984794944</v>
      </c>
      <c r="R560" s="0" t="n">
        <f aca="false">MIN(1-Inputs!$B$13,MAX(Inputs!$B$13,1/(1+EXP(-(Inputs!$B$15*Q560+Inputs!$B$16)))))</f>
        <v>0.0389923474430311</v>
      </c>
    </row>
    <row r="561" customFormat="false" ht="15" hidden="false" customHeight="false" outlineLevel="0" collapsed="false">
      <c r="A561" s="0" t="n">
        <f aca="false">Loan_Sample!A541</f>
        <v>15607</v>
      </c>
      <c r="B561" s="0" t="n">
        <f aca="false">Loan_Sample!U541</f>
        <v>321301.53</v>
      </c>
      <c r="C561" s="0" t="n">
        <f aca="false">Loan_Sample!K541+Inputs!$B$26</f>
        <v>4.40000009536743</v>
      </c>
      <c r="D561" s="0" t="n">
        <f aca="false">Loan_Sample!L541+Inputs!$B$26</f>
        <v>-0.208333015441895</v>
      </c>
      <c r="E561" s="0" t="n">
        <f aca="false">Loan_Sample!E541/(1+Inputs!$B$25/100)</f>
        <v>59.8117904663086</v>
      </c>
      <c r="F561" s="0" t="n">
        <f aca="false">Loan_Sample!H541-Inputs!$B$24/100</f>
        <v>-1.48833322525024</v>
      </c>
      <c r="G561" s="0" t="n">
        <f aca="false">IF(ISNUMBER(C561),INDEX(Scorecard!$D$54:$D$61,SUMPRODUCT(--(Scorecard!$G$54:$G$60&lt;C561))+1),Scorecard!$D$62)</f>
        <v>0.489050497890326</v>
      </c>
      <c r="H561" s="0" t="n">
        <f aca="false">IF(ISNUMBER(D561),INDEX(Scorecard!$D$63:$D$68,SUMPRODUCT(--(Scorecard!$G$63:$G$67&lt;D561))+1),Scorecard!$D$69)</f>
        <v>0.322484508656054</v>
      </c>
      <c r="I561" s="0" t="n">
        <f aca="false">IF(ISNUMBER(E561),INDEX(Scorecard!$D$19:$D$26,SUMPRODUCT(--(Scorecard!$G$19:$G$25&lt;E561))+1),Scorecard!$D$27)</f>
        <v>0.267179331770092</v>
      </c>
      <c r="J561" s="0" t="n">
        <f aca="false">IF(ISNUMBER(F561),INDEX(Scorecard!$D$37:$D$44,SUMPRODUCT(--(Scorecard!$G$37:$G$43&lt;F561))+1),Scorecard!$D$45)</f>
        <v>1.35057635045042</v>
      </c>
      <c r="K561" s="0" t="n">
        <f aca="false">Inputs!$B$10+Scorecard!$J$5*Loan_Sample!Y541+Scorecard!$J$6*Loan_Sample!Z541+Scorecard!$J$7*I561+Scorecard!$J$8*Loan_Sample!AB541+Scorecard!$J$9*J561+Scorecard!$J$10*Loan_Sample!AD541+Scorecard!$J$11*G561+Scorecard!$J$12*H561</f>
        <v>-2.79883779039557</v>
      </c>
      <c r="L561" s="0" t="n">
        <f aca="false">MIN(1-Inputs!$B$13,MAX(Inputs!$B$13,1/(1+EXP(-(Inputs!$B$11*K561+Inputs!$B$12)))))</f>
        <v>0.05839941310465</v>
      </c>
      <c r="M561" s="0" t="n">
        <f aca="false">Loan_Sample!AH541*Inputs!$B$4*B561</f>
        <v>6567.33727356914</v>
      </c>
      <c r="N561" s="0" t="n">
        <f aca="false">L561*Inputs!$B$4*B561</f>
        <v>6567.33727356914</v>
      </c>
      <c r="O561" s="0" t="n">
        <f aca="false">Inputs!$B$37+Inputs!$B$38*MAX(Loan_Sample!H541-Inputs!$C$38,0)+Inputs!$B$39*MAX(Loan_Sample!H541-Inputs!$C$39,0)+Inputs!$B$40*MAX(Loan_Sample!H541-Inputs!$C$40,0)+Inputs!$B$41*MAX(Loan_Sample!H541-Inputs!$C$41,0)+Inputs!$B$42*Inputs!$B$14+Inputs!$B$43*MIN(Loan_Sample!I541/Inputs!$B$17,1)+Inputs!$B$44*MIN(Loan_Sample!E541,Inputs!$B$18)+Inputs!$B$45*Loan_Sample!C541</f>
        <v>-5.81563755504108</v>
      </c>
      <c r="P561" s="0" t="n">
        <f aca="false">MIN(1-Inputs!$B$13,MAX(Inputs!$B$13,1/(1+EXP(-(Inputs!$B$15*O561+Inputs!$B$16)))))</f>
        <v>0.00204745450815056</v>
      </c>
      <c r="Q561" s="0" t="n">
        <f aca="false">Inputs!$B$37+Inputs!$B$38*MAX(F561-Inputs!$C$38,0)+Inputs!$B$39*MAX(F561-Inputs!$C$39,0)+Inputs!$B$40*MAX(F561-Inputs!$C$40,0)+Inputs!$B$41*MAX(F561-Inputs!$C$41,0)+Inputs!$B$42*Inputs!$B$14+Inputs!$B$43*MIN(Loan_Sample!I541/Inputs!$B$17,1)+Inputs!$B$44*MIN(E561,Inputs!$B$18)+Inputs!$B$45*Loan_Sample!C541</f>
        <v>-5.81563755504108</v>
      </c>
      <c r="R561" s="0" t="n">
        <f aca="false">MIN(1-Inputs!$B$13,MAX(Inputs!$B$13,1/(1+EXP(-(Inputs!$B$15*Q561+Inputs!$B$16)))))</f>
        <v>0.00204745450815056</v>
      </c>
    </row>
    <row r="562" customFormat="false" ht="15" hidden="false" customHeight="false" outlineLevel="0" collapsed="false">
      <c r="A562" s="0" t="n">
        <f aca="false">Loan_Sample!A542</f>
        <v>15665</v>
      </c>
      <c r="B562" s="0" t="n">
        <f aca="false">Loan_Sample!U542</f>
        <v>377761.84</v>
      </c>
      <c r="C562" s="0" t="n">
        <f aca="false">Loan_Sample!K542+Inputs!$B$26</f>
        <v>4.80000019073486</v>
      </c>
      <c r="D562" s="0" t="n">
        <f aca="false">Loan_Sample!L542+Inputs!$B$26</f>
        <v>-0.208333015441895</v>
      </c>
      <c r="E562" s="0" t="n">
        <f aca="false">Loan_Sample!E542/(1+Inputs!$B$25/100)</f>
        <v>79.8704833984375</v>
      </c>
      <c r="F562" s="0" t="n">
        <f aca="false">Loan_Sample!H542-Inputs!$B$24/100</f>
        <v>-3.64233326911926</v>
      </c>
      <c r="G562" s="0" t="n">
        <f aca="false">IF(ISNUMBER(C562),INDEX(Scorecard!$D$54:$D$61,SUMPRODUCT(--(Scorecard!$G$54:$G$60&lt;C562))+1),Scorecard!$D$62)</f>
        <v>0.409483001259379</v>
      </c>
      <c r="H562" s="0" t="n">
        <f aca="false">IF(ISNUMBER(D562),INDEX(Scorecard!$D$63:$D$68,SUMPRODUCT(--(Scorecard!$G$63:$G$67&lt;D562))+1),Scorecard!$D$69)</f>
        <v>0.322484508656054</v>
      </c>
      <c r="I562" s="0" t="n">
        <f aca="false">IF(ISNUMBER(E562),INDEX(Scorecard!$D$19:$D$26,SUMPRODUCT(--(Scorecard!$G$19:$G$25&lt;E562))+1),Scorecard!$D$27)</f>
        <v>-0.0341578513653732</v>
      </c>
      <c r="J562" s="0" t="n">
        <f aca="false">IF(ISNUMBER(F562),INDEX(Scorecard!$D$37:$D$44,SUMPRODUCT(--(Scorecard!$G$37:$G$43&lt;F562))+1),Scorecard!$D$45)</f>
        <v>1.35057635045042</v>
      </c>
      <c r="K562" s="0" t="n">
        <f aca="false">Inputs!$B$10+Scorecard!$J$5*Loan_Sample!Y542+Scorecard!$J$6*Loan_Sample!Z542+Scorecard!$J$7*I562+Scorecard!$J$8*Loan_Sample!AB542+Scorecard!$J$9*J562+Scorecard!$J$10*Loan_Sample!AD542+Scorecard!$J$11*G562+Scorecard!$J$12*H562</f>
        <v>-6.05829326448868</v>
      </c>
      <c r="L562" s="0" t="n">
        <f aca="false">MIN(1-Inputs!$B$13,MAX(Inputs!$B$13,1/(1+EXP(-(Inputs!$B$11*K562+Inputs!$B$12)))))</f>
        <v>0.00191662111522878</v>
      </c>
      <c r="M562" s="0" t="n">
        <f aca="false">Loan_Sample!AH542*Inputs!$B$4*B562</f>
        <v>253.409211675086</v>
      </c>
      <c r="N562" s="0" t="n">
        <f aca="false">L562*Inputs!$B$4*B562</f>
        <v>253.409211675086</v>
      </c>
      <c r="O562" s="0" t="n">
        <f aca="false">Inputs!$B$37+Inputs!$B$38*MAX(Loan_Sample!H542-Inputs!$C$38,0)+Inputs!$B$39*MAX(Loan_Sample!H542-Inputs!$C$39,0)+Inputs!$B$40*MAX(Loan_Sample!H542-Inputs!$C$40,0)+Inputs!$B$41*MAX(Loan_Sample!H542-Inputs!$C$41,0)+Inputs!$B$42*Inputs!$B$14+Inputs!$B$43*MIN(Loan_Sample!I542/Inputs!$B$17,1)+Inputs!$B$44*MIN(Loan_Sample!E542,Inputs!$B$18)+Inputs!$B$45*Loan_Sample!C542</f>
        <v>-5.59170580891673</v>
      </c>
      <c r="P562" s="0" t="n">
        <f aca="false">MIN(1-Inputs!$B$13,MAX(Inputs!$B$13,1/(1+EXP(-(Inputs!$B$15*O562+Inputs!$B$16)))))</f>
        <v>0.00263944645222081</v>
      </c>
      <c r="Q562" s="0" t="n">
        <f aca="false">Inputs!$B$37+Inputs!$B$38*MAX(F562-Inputs!$C$38,0)+Inputs!$B$39*MAX(F562-Inputs!$C$39,0)+Inputs!$B$40*MAX(F562-Inputs!$C$40,0)+Inputs!$B$41*MAX(F562-Inputs!$C$41,0)+Inputs!$B$42*Inputs!$B$14+Inputs!$B$43*MIN(Loan_Sample!I542/Inputs!$B$17,1)+Inputs!$B$44*MIN(E562,Inputs!$B$18)+Inputs!$B$45*Loan_Sample!C542</f>
        <v>-5.59170580891673</v>
      </c>
      <c r="R562" s="0" t="n">
        <f aca="false">MIN(1-Inputs!$B$13,MAX(Inputs!$B$13,1/(1+EXP(-(Inputs!$B$15*Q562+Inputs!$B$16)))))</f>
        <v>0.00263944645222081</v>
      </c>
    </row>
    <row r="563" customFormat="false" ht="15" hidden="false" customHeight="false" outlineLevel="0" collapsed="false">
      <c r="A563" s="0" t="n">
        <f aca="false">Loan_Sample!A543</f>
        <v>15762</v>
      </c>
      <c r="B563" s="0" t="n">
        <f aca="false">Loan_Sample!U543</f>
        <v>80947.23</v>
      </c>
      <c r="C563" s="0" t="n">
        <f aca="false">Loan_Sample!K543+Inputs!$B$26</f>
        <v>4.65833330154419</v>
      </c>
      <c r="D563" s="0" t="n">
        <f aca="false">Loan_Sample!L543+Inputs!$B$26</f>
        <v>-1.875</v>
      </c>
      <c r="E563" s="0" t="n">
        <f aca="false">Loan_Sample!E543/(1+Inputs!$B$25/100)</f>
        <v>41.0444145202637</v>
      </c>
      <c r="F563" s="0" t="n">
        <f aca="false">Loan_Sample!H543-Inputs!$B$24/100</f>
        <v>0.751333475112915</v>
      </c>
      <c r="G563" s="0" t="n">
        <f aca="false">IF(ISNUMBER(C563),INDEX(Scorecard!$D$54:$D$61,SUMPRODUCT(--(Scorecard!$G$54:$G$60&lt;C563))+1),Scorecard!$D$62)</f>
        <v>0.409483001259379</v>
      </c>
      <c r="H563" s="0" t="n">
        <f aca="false">IF(ISNUMBER(D563),INDEX(Scorecard!$D$63:$D$68,SUMPRODUCT(--(Scorecard!$G$63:$G$67&lt;D563))+1),Scorecard!$D$69)</f>
        <v>-0.340582194386522</v>
      </c>
      <c r="I563" s="0" t="n">
        <f aca="false">IF(ISNUMBER(E563),INDEX(Scorecard!$D$19:$D$26,SUMPRODUCT(--(Scorecard!$G$19:$G$25&lt;E563))+1),Scorecard!$D$27)</f>
        <v>0.57899015159425</v>
      </c>
      <c r="J563" s="0" t="n">
        <f aca="false">IF(ISNUMBER(F563),INDEX(Scorecard!$D$37:$D$44,SUMPRODUCT(--(Scorecard!$G$37:$G$43&lt;F563))+1),Scorecard!$D$45)</f>
        <v>-0.569454719285959</v>
      </c>
      <c r="K563" s="0" t="n">
        <f aca="false">Inputs!$B$10+Scorecard!$J$5*Loan_Sample!Y543+Scorecard!$J$6*Loan_Sample!Z543+Scorecard!$J$7*I563+Scorecard!$J$8*Loan_Sample!AB543+Scorecard!$J$9*J563+Scorecard!$J$10*Loan_Sample!AD543+Scorecard!$J$11*G563+Scorecard!$J$12*H563</f>
        <v>-6.34573251439844</v>
      </c>
      <c r="L563" s="0" t="n">
        <f aca="false">MIN(1-Inputs!$B$13,MAX(Inputs!$B$13,1/(1+EXP(-(Inputs!$B$11*K563+Inputs!$B$12)))))</f>
        <v>0.00141145726331454</v>
      </c>
      <c r="M563" s="0" t="n">
        <f aca="false">Loan_Sample!AH543*Inputs!$B$4*B563</f>
        <v>39.9887445050424</v>
      </c>
      <c r="N563" s="0" t="n">
        <f aca="false">L563*Inputs!$B$4*B563</f>
        <v>39.9887445050424</v>
      </c>
      <c r="O563" s="0" t="n">
        <f aca="false">Inputs!$B$37+Inputs!$B$38*MAX(Loan_Sample!H543-Inputs!$C$38,0)+Inputs!$B$39*MAX(Loan_Sample!H543-Inputs!$C$39,0)+Inputs!$B$40*MAX(Loan_Sample!H543-Inputs!$C$40,0)+Inputs!$B$41*MAX(Loan_Sample!H543-Inputs!$C$41,0)+Inputs!$B$42*Inputs!$B$14+Inputs!$B$43*MIN(Loan_Sample!I543/Inputs!$B$17,1)+Inputs!$B$44*MIN(Loan_Sample!E543,Inputs!$B$18)+Inputs!$B$45*Loan_Sample!C543</f>
        <v>-3.39483583674659</v>
      </c>
      <c r="P563" s="0" t="n">
        <f aca="false">MIN(1-Inputs!$B$13,MAX(Inputs!$B$13,1/(1+EXP(-(Inputs!$B$15*O563+Inputs!$B$16)))))</f>
        <v>0.0311545577471816</v>
      </c>
      <c r="Q563" s="0" t="n">
        <f aca="false">Inputs!$B$37+Inputs!$B$38*MAX(F563-Inputs!$C$38,0)+Inputs!$B$39*MAX(F563-Inputs!$C$39,0)+Inputs!$B$40*MAX(F563-Inputs!$C$40,0)+Inputs!$B$41*MAX(F563-Inputs!$C$41,0)+Inputs!$B$42*Inputs!$B$14+Inputs!$B$43*MIN(Loan_Sample!I543/Inputs!$B$17,1)+Inputs!$B$44*MIN(E563,Inputs!$B$18)+Inputs!$B$45*Loan_Sample!C543</f>
        <v>-3.39483583674659</v>
      </c>
      <c r="R563" s="0" t="n">
        <f aca="false">MIN(1-Inputs!$B$13,MAX(Inputs!$B$13,1/(1+EXP(-(Inputs!$B$15*Q563+Inputs!$B$16)))))</f>
        <v>0.0311545577471816</v>
      </c>
    </row>
    <row r="564" customFormat="false" ht="15" hidden="false" customHeight="false" outlineLevel="0" collapsed="false">
      <c r="A564" s="0" t="n">
        <f aca="false">Loan_Sample!A544</f>
        <v>15782</v>
      </c>
      <c r="B564" s="0" t="n">
        <f aca="false">Loan_Sample!U544</f>
        <v>313554.5</v>
      </c>
      <c r="C564" s="0" t="n">
        <f aca="false">Loan_Sample!K544+Inputs!$B$26</f>
        <v>4.70833349227905</v>
      </c>
      <c r="D564" s="0" t="n">
        <f aca="false">Loan_Sample!L544+Inputs!$B$26</f>
        <v>-1.125</v>
      </c>
      <c r="E564" s="0" t="n">
        <f aca="false">Loan_Sample!E544/(1+Inputs!$B$25/100)</f>
        <v>64.8479843139648</v>
      </c>
      <c r="F564" s="0" t="n">
        <f aca="false">Loan_Sample!H544-Inputs!$B$24/100</f>
        <v>-2.40633320808411</v>
      </c>
      <c r="G564" s="0" t="n">
        <f aca="false">IF(ISNUMBER(C564),INDEX(Scorecard!$D$54:$D$61,SUMPRODUCT(--(Scorecard!$G$54:$G$60&lt;C564))+1),Scorecard!$D$62)</f>
        <v>0.409483001259379</v>
      </c>
      <c r="H564" s="0" t="n">
        <f aca="false">IF(ISNUMBER(D564),INDEX(Scorecard!$D$63:$D$68,SUMPRODUCT(--(Scorecard!$G$63:$G$67&lt;D564))+1),Scorecard!$D$69)</f>
        <v>-0.340582194386522</v>
      </c>
      <c r="I564" s="0" t="n">
        <f aca="false">IF(ISNUMBER(E564),INDEX(Scorecard!$D$19:$D$26,SUMPRODUCT(--(Scorecard!$G$19:$G$25&lt;E564))+1),Scorecard!$D$27)</f>
        <v>0.233621608745691</v>
      </c>
      <c r="J564" s="0" t="n">
        <f aca="false">IF(ISNUMBER(F564),INDEX(Scorecard!$D$37:$D$44,SUMPRODUCT(--(Scorecard!$G$37:$G$43&lt;F564))+1),Scorecard!$D$45)</f>
        <v>1.35057635045042</v>
      </c>
      <c r="K564" s="0" t="n">
        <f aca="false">Inputs!$B$10+Scorecard!$J$5*Loan_Sample!Y544+Scorecard!$J$6*Loan_Sample!Z544+Scorecard!$J$7*I564+Scorecard!$J$8*Loan_Sample!AB544+Scorecard!$J$9*J564+Scorecard!$J$10*Loan_Sample!AD544+Scorecard!$J$11*G564+Scorecard!$J$12*H564</f>
        <v>-4.34997382897158</v>
      </c>
      <c r="L564" s="0" t="n">
        <f aca="false">MIN(1-Inputs!$B$13,MAX(Inputs!$B$13,1/(1+EXP(-(Inputs!$B$11*K564+Inputs!$B$12)))))</f>
        <v>0.0117279243402916</v>
      </c>
      <c r="M564" s="0" t="n">
        <f aca="false">Loan_Sample!AH544*Inputs!$B$4*B564</f>
        <v>1287.07020839528</v>
      </c>
      <c r="N564" s="0" t="n">
        <f aca="false">L564*Inputs!$B$4*B564</f>
        <v>1287.07020839528</v>
      </c>
      <c r="O564" s="0" t="n">
        <f aca="false">Inputs!$B$37+Inputs!$B$38*MAX(Loan_Sample!H544-Inputs!$C$38,0)+Inputs!$B$39*MAX(Loan_Sample!H544-Inputs!$C$39,0)+Inputs!$B$40*MAX(Loan_Sample!H544-Inputs!$C$40,0)+Inputs!$B$41*MAX(Loan_Sample!H544-Inputs!$C$41,0)+Inputs!$B$42*Inputs!$B$14+Inputs!$B$43*MIN(Loan_Sample!I544/Inputs!$B$17,1)+Inputs!$B$44*MIN(Loan_Sample!E544,Inputs!$B$18)+Inputs!$B$45*Loan_Sample!C544</f>
        <v>-6.15595101564197</v>
      </c>
      <c r="P564" s="0" t="n">
        <f aca="false">MIN(1-Inputs!$B$13,MAX(Inputs!$B$13,1/(1+EXP(-(Inputs!$B$15*O564+Inputs!$B$16)))))</f>
        <v>0.00139150591287468</v>
      </c>
      <c r="Q564" s="0" t="n">
        <f aca="false">Inputs!$B$37+Inputs!$B$38*MAX(F564-Inputs!$C$38,0)+Inputs!$B$39*MAX(F564-Inputs!$C$39,0)+Inputs!$B$40*MAX(F564-Inputs!$C$40,0)+Inputs!$B$41*MAX(F564-Inputs!$C$41,0)+Inputs!$B$42*Inputs!$B$14+Inputs!$B$43*MIN(Loan_Sample!I544/Inputs!$B$17,1)+Inputs!$B$44*MIN(E564,Inputs!$B$18)+Inputs!$B$45*Loan_Sample!C544</f>
        <v>-6.15595101564197</v>
      </c>
      <c r="R564" s="0" t="n">
        <f aca="false">MIN(1-Inputs!$B$13,MAX(Inputs!$B$13,1/(1+EXP(-(Inputs!$B$15*Q564+Inputs!$B$16)))))</f>
        <v>0.00139150591287468</v>
      </c>
    </row>
    <row r="565" customFormat="false" ht="15" hidden="false" customHeight="false" outlineLevel="0" collapsed="false">
      <c r="A565" s="0" t="n">
        <f aca="false">Loan_Sample!A545</f>
        <v>15784</v>
      </c>
      <c r="B565" s="0" t="n">
        <f aca="false">Loan_Sample!U545</f>
        <v>425731.75</v>
      </c>
      <c r="C565" s="0" t="n">
        <f aca="false">Loan_Sample!K545+Inputs!$B$26</f>
        <v>9.13333320617676</v>
      </c>
      <c r="D565" s="0" t="n">
        <f aca="false">Loan_Sample!L545+Inputs!$B$26</f>
        <v>5.0717945098877</v>
      </c>
      <c r="E565" s="0" t="n">
        <f aca="false">Loan_Sample!E545/(1+Inputs!$B$25/100)</f>
        <v>77.83740234375</v>
      </c>
      <c r="F565" s="0" t="n">
        <f aca="false">Loan_Sample!H545-Inputs!$B$24/100</f>
        <v>0.846666574478149</v>
      </c>
      <c r="G565" s="0" t="n">
        <f aca="false">IF(ISNUMBER(C565),INDEX(Scorecard!$D$54:$D$61,SUMPRODUCT(--(Scorecard!$G$54:$G$60&lt;C565))+1),Scorecard!$D$62)</f>
        <v>-0.541917179454542</v>
      </c>
      <c r="H565" s="0" t="n">
        <f aca="false">IF(ISNUMBER(D565),INDEX(Scorecard!$D$63:$D$68,SUMPRODUCT(--(Scorecard!$G$63:$G$67&lt;D565))+1),Scorecard!$D$69)</f>
        <v>0.322484508656054</v>
      </c>
      <c r="I565" s="0" t="n">
        <f aca="false">IF(ISNUMBER(E565),INDEX(Scorecard!$D$19:$D$26,SUMPRODUCT(--(Scorecard!$G$19:$G$25&lt;E565))+1),Scorecard!$D$27)</f>
        <v>-0.0341578513653732</v>
      </c>
      <c r="J565" s="0" t="n">
        <f aca="false">IF(ISNUMBER(F565),INDEX(Scorecard!$D$37:$D$44,SUMPRODUCT(--(Scorecard!$G$37:$G$43&lt;F565))+1),Scorecard!$D$45)</f>
        <v>-0.569454719285959</v>
      </c>
      <c r="K565" s="0" t="n">
        <f aca="false">Inputs!$B$10+Scorecard!$J$5*Loan_Sample!Y545+Scorecard!$J$6*Loan_Sample!Z545+Scorecard!$J$7*I565+Scorecard!$J$8*Loan_Sample!AB545+Scorecard!$J$9*J565+Scorecard!$J$10*Loan_Sample!AD545+Scorecard!$J$11*G565+Scorecard!$J$12*H565</f>
        <v>-3.93834881462502</v>
      </c>
      <c r="L565" s="0" t="n">
        <f aca="false">MIN(1-Inputs!$B$13,MAX(Inputs!$B$13,1/(1+EXP(-(Inputs!$B$11*K565+Inputs!$B$12)))))</f>
        <v>0.0180722472284125</v>
      </c>
      <c r="M565" s="0" t="n">
        <f aca="false">Loan_Sample!AH545*Inputs!$B$4*B565</f>
        <v>2692.87530364465</v>
      </c>
      <c r="N565" s="0" t="n">
        <f aca="false">L565*Inputs!$B$4*B565</f>
        <v>2692.87530364465</v>
      </c>
      <c r="O565" s="0" t="n">
        <f aca="false">Inputs!$B$37+Inputs!$B$38*MAX(Loan_Sample!H545-Inputs!$C$38,0)+Inputs!$B$39*MAX(Loan_Sample!H545-Inputs!$C$39,0)+Inputs!$B$40*MAX(Loan_Sample!H545-Inputs!$C$40,0)+Inputs!$B$41*MAX(Loan_Sample!H545-Inputs!$C$41,0)+Inputs!$B$42*Inputs!$B$14+Inputs!$B$43*MIN(Loan_Sample!I545/Inputs!$B$17,1)+Inputs!$B$44*MIN(Loan_Sample!E545,Inputs!$B$18)+Inputs!$B$45*Loan_Sample!C545</f>
        <v>-4.03510156753886</v>
      </c>
      <c r="P565" s="0" t="n">
        <f aca="false">MIN(1-Inputs!$B$13,MAX(Inputs!$B$13,1/(1+EXP(-(Inputs!$B$15*O565+Inputs!$B$16)))))</f>
        <v>0.0152922656273633</v>
      </c>
      <c r="Q565" s="0" t="n">
        <f aca="false">Inputs!$B$37+Inputs!$B$38*MAX(F565-Inputs!$C$38,0)+Inputs!$B$39*MAX(F565-Inputs!$C$39,0)+Inputs!$B$40*MAX(F565-Inputs!$C$40,0)+Inputs!$B$41*MAX(F565-Inputs!$C$41,0)+Inputs!$B$42*Inputs!$B$14+Inputs!$B$43*MIN(Loan_Sample!I545/Inputs!$B$17,1)+Inputs!$B$44*MIN(E565,Inputs!$B$18)+Inputs!$B$45*Loan_Sample!C545</f>
        <v>-4.03510156753886</v>
      </c>
      <c r="R565" s="0" t="n">
        <f aca="false">MIN(1-Inputs!$B$13,MAX(Inputs!$B$13,1/(1+EXP(-(Inputs!$B$15*Q565+Inputs!$B$16)))))</f>
        <v>0.0152922656273633</v>
      </c>
    </row>
    <row r="566" customFormat="false" ht="15" hidden="false" customHeight="false" outlineLevel="0" collapsed="false">
      <c r="A566" s="0" t="n">
        <f aca="false">Loan_Sample!A546</f>
        <v>15803</v>
      </c>
      <c r="B566" s="0" t="n">
        <f aca="false">Loan_Sample!U546</f>
        <v>157223.48</v>
      </c>
      <c r="C566" s="0" t="n">
        <f aca="false">Loan_Sample!K546+Inputs!$B$26</f>
        <v>6.63333320617676</v>
      </c>
      <c r="D566" s="0" t="n">
        <f aca="false">Loan_Sample!L546+Inputs!$B$26</f>
        <v>2.71025633811951</v>
      </c>
      <c r="E566" s="0" t="n">
        <f aca="false">Loan_Sample!E546/(1+Inputs!$B$25/100)</f>
        <v>68.4280776977539</v>
      </c>
      <c r="F566" s="0" t="n">
        <f aca="false">Loan_Sample!H546-Inputs!$B$24/100</f>
        <v>1.15333342552185</v>
      </c>
      <c r="G566" s="0" t="n">
        <f aca="false">IF(ISNUMBER(C566),INDEX(Scorecard!$D$54:$D$61,SUMPRODUCT(--(Scorecard!$G$54:$G$60&lt;C566))+1),Scorecard!$D$62)</f>
        <v>-0.357264871923982</v>
      </c>
      <c r="H566" s="0" t="n">
        <f aca="false">IF(ISNUMBER(D566),INDEX(Scorecard!$D$63:$D$68,SUMPRODUCT(--(Scorecard!$G$63:$G$67&lt;D566))+1),Scorecard!$D$69)</f>
        <v>0.322484508656054</v>
      </c>
      <c r="I566" s="0" t="n">
        <f aca="false">IF(ISNUMBER(E566),INDEX(Scorecard!$D$19:$D$26,SUMPRODUCT(--(Scorecard!$G$19:$G$25&lt;E566))+1),Scorecard!$D$27)</f>
        <v>0.0530843085177338</v>
      </c>
      <c r="J566" s="0" t="n">
        <f aca="false">IF(ISNUMBER(F566),INDEX(Scorecard!$D$37:$D$44,SUMPRODUCT(--(Scorecard!$G$37:$G$43&lt;F566))+1),Scorecard!$D$45)</f>
        <v>-0.975503570149195</v>
      </c>
      <c r="K566" s="0" t="n">
        <f aca="false">Inputs!$B$10+Scorecard!$J$5*Loan_Sample!Y546+Scorecard!$J$6*Loan_Sample!Z546+Scorecard!$J$7*I566+Scorecard!$J$8*Loan_Sample!AB546+Scorecard!$J$9*J566+Scorecard!$J$10*Loan_Sample!AD546+Scorecard!$J$11*G566+Scorecard!$J$12*H566</f>
        <v>-4.56320028182276</v>
      </c>
      <c r="L566" s="0" t="n">
        <f aca="false">MIN(1-Inputs!$B$13,MAX(Inputs!$B$13,1/(1+EXP(-(Inputs!$B$11*K566+Inputs!$B$12)))))</f>
        <v>0.00936550763742052</v>
      </c>
      <c r="M566" s="0" t="n">
        <f aca="false">Loan_Sample!AH546*Inputs!$B$4*B566</f>
        <v>515.367195952642</v>
      </c>
      <c r="N566" s="0" t="n">
        <f aca="false">L566*Inputs!$B$4*B566</f>
        <v>515.367195952642</v>
      </c>
      <c r="O566" s="0" t="n">
        <f aca="false">Inputs!$B$37+Inputs!$B$38*MAX(Loan_Sample!H546-Inputs!$C$38,0)+Inputs!$B$39*MAX(Loan_Sample!H546-Inputs!$C$39,0)+Inputs!$B$40*MAX(Loan_Sample!H546-Inputs!$C$40,0)+Inputs!$B$41*MAX(Loan_Sample!H546-Inputs!$C$41,0)+Inputs!$B$42*Inputs!$B$14+Inputs!$B$43*MIN(Loan_Sample!I546/Inputs!$B$17,1)+Inputs!$B$44*MIN(Loan_Sample!E546,Inputs!$B$18)+Inputs!$B$45*Loan_Sample!C546</f>
        <v>-3.27840068636644</v>
      </c>
      <c r="P566" s="0" t="n">
        <f aca="false">MIN(1-Inputs!$B$13,MAX(Inputs!$B$13,1/(1+EXP(-(Inputs!$B$15*O566+Inputs!$B$16)))))</f>
        <v>0.0354075284540903</v>
      </c>
      <c r="Q566" s="0" t="n">
        <f aca="false">Inputs!$B$37+Inputs!$B$38*MAX(F566-Inputs!$C$38,0)+Inputs!$B$39*MAX(F566-Inputs!$C$39,0)+Inputs!$B$40*MAX(F566-Inputs!$C$40,0)+Inputs!$B$41*MAX(F566-Inputs!$C$41,0)+Inputs!$B$42*Inputs!$B$14+Inputs!$B$43*MIN(Loan_Sample!I546/Inputs!$B$17,1)+Inputs!$B$44*MIN(E566,Inputs!$B$18)+Inputs!$B$45*Loan_Sample!C546</f>
        <v>-3.27840068636644</v>
      </c>
      <c r="R566" s="0" t="n">
        <f aca="false">MIN(1-Inputs!$B$13,MAX(Inputs!$B$13,1/(1+EXP(-(Inputs!$B$15*Q566+Inputs!$B$16)))))</f>
        <v>0.0354075284540903</v>
      </c>
    </row>
    <row r="567" customFormat="false" ht="15" hidden="false" customHeight="false" outlineLevel="0" collapsed="false">
      <c r="A567" s="0" t="n">
        <f aca="false">Loan_Sample!A547</f>
        <v>15883</v>
      </c>
      <c r="B567" s="0" t="n">
        <f aca="false">Loan_Sample!U547</f>
        <v>185419.16</v>
      </c>
      <c r="C567" s="0" t="n">
        <f aca="false">Loan_Sample!K547+Inputs!$B$26</f>
        <v>6.53333330154419</v>
      </c>
      <c r="D567" s="0" t="n">
        <f aca="false">Loan_Sample!L547+Inputs!$B$26</f>
        <v>-3.50000047683716</v>
      </c>
      <c r="E567" s="0" t="n">
        <f aca="false">Loan_Sample!E547/(1+Inputs!$B$25/100)</f>
        <v>81.4687042236328</v>
      </c>
      <c r="F567" s="0" t="n">
        <f aca="false">Loan_Sample!H547-Inputs!$B$24/100</f>
        <v>0.274333238601685</v>
      </c>
      <c r="G567" s="0" t="n">
        <f aca="false">IF(ISNUMBER(C567),INDEX(Scorecard!$D$54:$D$61,SUMPRODUCT(--(Scorecard!$G$54:$G$60&lt;C567))+1),Scorecard!$D$62)</f>
        <v>-0.119873800601421</v>
      </c>
      <c r="H567" s="0" t="n">
        <f aca="false">IF(ISNUMBER(D567),INDEX(Scorecard!$D$63:$D$68,SUMPRODUCT(--(Scorecard!$G$63:$G$67&lt;D567))+1),Scorecard!$D$69)</f>
        <v>-0.340582194386522</v>
      </c>
      <c r="I567" s="0" t="n">
        <f aca="false">IF(ISNUMBER(E567),INDEX(Scorecard!$D$19:$D$26,SUMPRODUCT(--(Scorecard!$G$19:$G$25&lt;E567))+1),Scorecard!$D$27)</f>
        <v>-0.0341578513653732</v>
      </c>
      <c r="J567" s="0" t="n">
        <f aca="false">IF(ISNUMBER(F567),INDEX(Scorecard!$D$37:$D$44,SUMPRODUCT(--(Scorecard!$G$37:$G$43&lt;F567))+1),Scorecard!$D$45)</f>
        <v>-0.0679520129233634</v>
      </c>
      <c r="K567" s="0" t="n">
        <f aca="false">Inputs!$B$10+Scorecard!$J$5*Loan_Sample!Y547+Scorecard!$J$6*Loan_Sample!Z547+Scorecard!$J$7*I567+Scorecard!$J$8*Loan_Sample!AB547+Scorecard!$J$9*J567+Scorecard!$J$10*Loan_Sample!AD547+Scorecard!$J$11*G567+Scorecard!$J$12*H567</f>
        <v>-2.4321315490164</v>
      </c>
      <c r="L567" s="0" t="n">
        <f aca="false">MIN(1-Inputs!$B$13,MAX(Inputs!$B$13,1/(1+EXP(-(Inputs!$B$11*K567+Inputs!$B$12)))))</f>
        <v>0.0839907766906345</v>
      </c>
      <c r="M567" s="0" t="n">
        <f aca="false">Loan_Sample!AH547*Inputs!$B$4*B567</f>
        <v>5450.72474160376</v>
      </c>
      <c r="N567" s="0" t="n">
        <f aca="false">L567*Inputs!$B$4*B567</f>
        <v>5450.72474160376</v>
      </c>
      <c r="O567" s="0" t="n">
        <f aca="false">Inputs!$B$37+Inputs!$B$38*MAX(Loan_Sample!H547-Inputs!$C$38,0)+Inputs!$B$39*MAX(Loan_Sample!H547-Inputs!$C$39,0)+Inputs!$B$40*MAX(Loan_Sample!H547-Inputs!$C$40,0)+Inputs!$B$41*MAX(Loan_Sample!H547-Inputs!$C$41,0)+Inputs!$B$42*Inputs!$B$14+Inputs!$B$43*MIN(Loan_Sample!I547/Inputs!$B$17,1)+Inputs!$B$44*MIN(Loan_Sample!E547,Inputs!$B$18)+Inputs!$B$45*Loan_Sample!C547</f>
        <v>-5.67786659351049</v>
      </c>
      <c r="P567" s="0" t="n">
        <f aca="false">MIN(1-Inputs!$B$13,MAX(Inputs!$B$13,1/(1+EXP(-(Inputs!$B$15*O567+Inputs!$B$16)))))</f>
        <v>0.00239376649211026</v>
      </c>
      <c r="Q567" s="0" t="n">
        <f aca="false">Inputs!$B$37+Inputs!$B$38*MAX(F567-Inputs!$C$38,0)+Inputs!$B$39*MAX(F567-Inputs!$C$39,0)+Inputs!$B$40*MAX(F567-Inputs!$C$40,0)+Inputs!$B$41*MAX(F567-Inputs!$C$41,0)+Inputs!$B$42*Inputs!$B$14+Inputs!$B$43*MIN(Loan_Sample!I547/Inputs!$B$17,1)+Inputs!$B$44*MIN(E567,Inputs!$B$18)+Inputs!$B$45*Loan_Sample!C547</f>
        <v>-5.67786659351049</v>
      </c>
      <c r="R567" s="0" t="n">
        <f aca="false">MIN(1-Inputs!$B$13,MAX(Inputs!$B$13,1/(1+EXP(-(Inputs!$B$15*Q567+Inputs!$B$16)))))</f>
        <v>0.00239376649211026</v>
      </c>
    </row>
    <row r="568" customFormat="false" ht="15" hidden="false" customHeight="false" outlineLevel="0" collapsed="false">
      <c r="A568" s="0" t="n">
        <f aca="false">Loan_Sample!A548</f>
        <v>15912</v>
      </c>
      <c r="B568" s="0" t="n">
        <f aca="false">Loan_Sample!U548</f>
        <v>53844.42</v>
      </c>
      <c r="C568" s="0" t="n">
        <f aca="false">Loan_Sample!K548+Inputs!$B$26</f>
        <v>4.40000009536743</v>
      </c>
      <c r="D568" s="0" t="n">
        <f aca="false">Loan_Sample!L548+Inputs!$B$26</f>
        <v>-0.458333015441895</v>
      </c>
      <c r="E568" s="0" t="n">
        <f aca="false">Loan_Sample!E548/(1+Inputs!$B$25/100)</f>
        <v>60.2455177307129</v>
      </c>
      <c r="F568" s="0" t="n">
        <f aca="false">Loan_Sample!H548-Inputs!$B$24/100</f>
        <v>-1.99033355712891</v>
      </c>
      <c r="G568" s="0" t="n">
        <f aca="false">IF(ISNUMBER(C568),INDEX(Scorecard!$D$54:$D$61,SUMPRODUCT(--(Scorecard!$G$54:$G$60&lt;C568))+1),Scorecard!$D$62)</f>
        <v>0.489050497890326</v>
      </c>
      <c r="H568" s="0" t="n">
        <f aca="false">IF(ISNUMBER(D568),INDEX(Scorecard!$D$63:$D$68,SUMPRODUCT(--(Scorecard!$G$63:$G$67&lt;D568))+1),Scorecard!$D$69)</f>
        <v>0.322484508656054</v>
      </c>
      <c r="I568" s="0" t="n">
        <f aca="false">IF(ISNUMBER(E568),INDEX(Scorecard!$D$19:$D$26,SUMPRODUCT(--(Scorecard!$G$19:$G$25&lt;E568))+1),Scorecard!$D$27)</f>
        <v>0.267179331770092</v>
      </c>
      <c r="J568" s="0" t="n">
        <f aca="false">IF(ISNUMBER(F568),INDEX(Scorecard!$D$37:$D$44,SUMPRODUCT(--(Scorecard!$G$37:$G$43&lt;F568))+1),Scorecard!$D$45)</f>
        <v>1.35057635045042</v>
      </c>
      <c r="K568" s="0" t="n">
        <f aca="false">Inputs!$B$10+Scorecard!$J$5*Loan_Sample!Y548+Scorecard!$J$6*Loan_Sample!Z548+Scorecard!$J$7*I568+Scorecard!$J$8*Loan_Sample!AB548+Scorecard!$J$9*J568+Scorecard!$J$10*Loan_Sample!AD548+Scorecard!$J$11*G568+Scorecard!$J$12*H568</f>
        <v>-5.29915656216997</v>
      </c>
      <c r="L568" s="0" t="n">
        <f aca="false">MIN(1-Inputs!$B$13,MAX(Inputs!$B$13,1/(1+EXP(-(Inputs!$B$11*K568+Inputs!$B$12)))))</f>
        <v>0.00429527185353793</v>
      </c>
      <c r="M568" s="0" t="n">
        <f aca="false">Loan_Sample!AH548*Inputs!$B$4*B568</f>
        <v>80.9467475936261</v>
      </c>
      <c r="N568" s="0" t="n">
        <f aca="false">L568*Inputs!$B$4*B568</f>
        <v>80.9467475936261</v>
      </c>
      <c r="O568" s="0" t="n">
        <f aca="false">Inputs!$B$37+Inputs!$B$38*MAX(Loan_Sample!H548-Inputs!$C$38,0)+Inputs!$B$39*MAX(Loan_Sample!H548-Inputs!$C$39,0)+Inputs!$B$40*MAX(Loan_Sample!H548-Inputs!$C$40,0)+Inputs!$B$41*MAX(Loan_Sample!H548-Inputs!$C$41,0)+Inputs!$B$42*Inputs!$B$14+Inputs!$B$43*MIN(Loan_Sample!I548/Inputs!$B$17,1)+Inputs!$B$44*MIN(Loan_Sample!E548,Inputs!$B$18)+Inputs!$B$45*Loan_Sample!C548</f>
        <v>-5.54683185135375</v>
      </c>
      <c r="P568" s="0" t="n">
        <f aca="false">MIN(1-Inputs!$B$13,MAX(Inputs!$B$13,1/(1+EXP(-(Inputs!$B$15*O568+Inputs!$B$16)))))</f>
        <v>0.00277720142331088</v>
      </c>
      <c r="Q568" s="0" t="n">
        <f aca="false">Inputs!$B$37+Inputs!$B$38*MAX(F568-Inputs!$C$38,0)+Inputs!$B$39*MAX(F568-Inputs!$C$39,0)+Inputs!$B$40*MAX(F568-Inputs!$C$40,0)+Inputs!$B$41*MAX(F568-Inputs!$C$41,0)+Inputs!$B$42*Inputs!$B$14+Inputs!$B$43*MIN(Loan_Sample!I548/Inputs!$B$17,1)+Inputs!$B$44*MIN(E568,Inputs!$B$18)+Inputs!$B$45*Loan_Sample!C548</f>
        <v>-5.54683185135375</v>
      </c>
      <c r="R568" s="0" t="n">
        <f aca="false">MIN(1-Inputs!$B$13,MAX(Inputs!$B$13,1/(1+EXP(-(Inputs!$B$15*Q568+Inputs!$B$16)))))</f>
        <v>0.00277720142331088</v>
      </c>
    </row>
    <row r="569" customFormat="false" ht="15" hidden="false" customHeight="false" outlineLevel="0" collapsed="false">
      <c r="A569" s="0" t="n">
        <f aca="false">Loan_Sample!A549</f>
        <v>15922</v>
      </c>
      <c r="B569" s="0" t="n">
        <f aca="false">Loan_Sample!U549</f>
        <v>538847.56</v>
      </c>
      <c r="C569" s="0" t="n">
        <f aca="false">Loan_Sample!K549+Inputs!$B$26</f>
        <v>4.42307710647583</v>
      </c>
      <c r="D569" s="0" t="n">
        <f aca="false">Loan_Sample!L549+Inputs!$B$26</f>
        <v>-0.276922702789307</v>
      </c>
      <c r="E569" s="0" t="n">
        <f aca="false">Loan_Sample!E549/(1+Inputs!$B$25/100)</f>
        <v>67.5583724975586</v>
      </c>
      <c r="F569" s="0" t="n">
        <f aca="false">Loan_Sample!H549-Inputs!$B$24/100</f>
        <v>0.0086665153503418</v>
      </c>
      <c r="G569" s="0" t="n">
        <f aca="false">IF(ISNUMBER(C569),INDEX(Scorecard!$D$54:$D$61,SUMPRODUCT(--(Scorecard!$G$54:$G$60&lt;C569))+1),Scorecard!$D$62)</f>
        <v>0.409483001259379</v>
      </c>
      <c r="H569" s="0" t="n">
        <f aca="false">IF(ISNUMBER(D569),INDEX(Scorecard!$D$63:$D$68,SUMPRODUCT(--(Scorecard!$G$63:$G$67&lt;D569))+1),Scorecard!$D$69)</f>
        <v>0.322484508656054</v>
      </c>
      <c r="I569" s="0" t="n">
        <f aca="false">IF(ISNUMBER(E569),INDEX(Scorecard!$D$19:$D$26,SUMPRODUCT(--(Scorecard!$G$19:$G$25&lt;E569))+1),Scorecard!$D$27)</f>
        <v>0.0530843085177338</v>
      </c>
      <c r="J569" s="0" t="n">
        <f aca="false">IF(ISNUMBER(F569),INDEX(Scorecard!$D$37:$D$44,SUMPRODUCT(--(Scorecard!$G$37:$G$43&lt;F569))+1),Scorecard!$D$45)</f>
        <v>0.330501541082344</v>
      </c>
      <c r="K569" s="0" t="n">
        <f aca="false">Inputs!$B$10+Scorecard!$J$5*Loan_Sample!Y549+Scorecard!$J$6*Loan_Sample!Z549+Scorecard!$J$7*I569+Scorecard!$J$8*Loan_Sample!AB549+Scorecard!$J$9*J569+Scorecard!$J$10*Loan_Sample!AD549+Scorecard!$J$11*G569+Scorecard!$J$12*H569</f>
        <v>-5.59930412533098</v>
      </c>
      <c r="L569" s="0" t="n">
        <f aca="false">MIN(1-Inputs!$B$13,MAX(Inputs!$B$13,1/(1+EXP(-(Inputs!$B$11*K569+Inputs!$B$12)))))</f>
        <v>0.00312269367003677</v>
      </c>
      <c r="M569" s="0" t="n">
        <f aca="false">Loan_Sample!AH549*Inputs!$B$4*B569</f>
        <v>588.929552654365</v>
      </c>
      <c r="N569" s="0" t="n">
        <f aca="false">L569*Inputs!$B$4*B569</f>
        <v>588.929552654365</v>
      </c>
      <c r="O569" s="0" t="n">
        <f aca="false">Inputs!$B$37+Inputs!$B$38*MAX(Loan_Sample!H549-Inputs!$C$38,0)+Inputs!$B$39*MAX(Loan_Sample!H549-Inputs!$C$39,0)+Inputs!$B$40*MAX(Loan_Sample!H549-Inputs!$C$40,0)+Inputs!$B$41*MAX(Loan_Sample!H549-Inputs!$C$41,0)+Inputs!$B$42*Inputs!$B$14+Inputs!$B$43*MIN(Loan_Sample!I549/Inputs!$B$17,1)+Inputs!$B$44*MIN(Loan_Sample!E549,Inputs!$B$18)+Inputs!$B$45*Loan_Sample!C549</f>
        <v>-5.44070918029858</v>
      </c>
      <c r="P569" s="0" t="n">
        <f aca="false">MIN(1-Inputs!$B$13,MAX(Inputs!$B$13,1/(1+EXP(-(Inputs!$B$15*O569+Inputs!$B$16)))))</f>
        <v>0.00313217549668208</v>
      </c>
      <c r="Q569" s="0" t="n">
        <f aca="false">Inputs!$B$37+Inputs!$B$38*MAX(F569-Inputs!$C$38,0)+Inputs!$B$39*MAX(F569-Inputs!$C$39,0)+Inputs!$B$40*MAX(F569-Inputs!$C$40,0)+Inputs!$B$41*MAX(F569-Inputs!$C$41,0)+Inputs!$B$42*Inputs!$B$14+Inputs!$B$43*MIN(Loan_Sample!I549/Inputs!$B$17,1)+Inputs!$B$44*MIN(E569,Inputs!$B$18)+Inputs!$B$45*Loan_Sample!C549</f>
        <v>-5.44070918029858</v>
      </c>
      <c r="R569" s="0" t="n">
        <f aca="false">MIN(1-Inputs!$B$13,MAX(Inputs!$B$13,1/(1+EXP(-(Inputs!$B$15*Q569+Inputs!$B$16)))))</f>
        <v>0.00313217549668208</v>
      </c>
    </row>
    <row r="570" customFormat="false" ht="15" hidden="false" customHeight="false" outlineLevel="0" collapsed="false">
      <c r="A570" s="0" t="n">
        <f aca="false">Loan_Sample!A550</f>
        <v>16059</v>
      </c>
      <c r="B570" s="0" t="n">
        <f aca="false">Loan_Sample!U550</f>
        <v>119409.11</v>
      </c>
      <c r="C570" s="0" t="n">
        <f aca="false">Loan_Sample!K550+Inputs!$B$26</f>
        <v>4.80000019073486</v>
      </c>
      <c r="D570" s="0" t="n">
        <f aca="false">Loan_Sample!L550+Inputs!$B$26</f>
        <v>-0.458333015441895</v>
      </c>
      <c r="E570" s="0" t="n">
        <f aca="false">Loan_Sample!E550/(1+Inputs!$B$25/100)</f>
        <v>71.1353073120117</v>
      </c>
      <c r="F570" s="0" t="n">
        <f aca="false">Loan_Sample!H550-Inputs!$B$24/100</f>
        <v>-2.6763334274292</v>
      </c>
      <c r="G570" s="0" t="n">
        <f aca="false">IF(ISNUMBER(C570),INDEX(Scorecard!$D$54:$D$61,SUMPRODUCT(--(Scorecard!$G$54:$G$60&lt;C570))+1),Scorecard!$D$62)</f>
        <v>0.409483001259379</v>
      </c>
      <c r="H570" s="0" t="n">
        <f aca="false">IF(ISNUMBER(D570),INDEX(Scorecard!$D$63:$D$68,SUMPRODUCT(--(Scorecard!$G$63:$G$67&lt;D570))+1),Scorecard!$D$69)</f>
        <v>0.322484508656054</v>
      </c>
      <c r="I570" s="0" t="n">
        <f aca="false">IF(ISNUMBER(E570),INDEX(Scorecard!$D$19:$D$26,SUMPRODUCT(--(Scorecard!$G$19:$G$25&lt;E570))+1),Scorecard!$D$27)</f>
        <v>0.0530843085177338</v>
      </c>
      <c r="J570" s="0" t="n">
        <f aca="false">IF(ISNUMBER(F570),INDEX(Scorecard!$D$37:$D$44,SUMPRODUCT(--(Scorecard!$G$37:$G$43&lt;F570))+1),Scorecard!$D$45)</f>
        <v>1.35057635045042</v>
      </c>
      <c r="K570" s="0" t="n">
        <f aca="false">Inputs!$B$10+Scorecard!$J$5*Loan_Sample!Y550+Scorecard!$J$6*Loan_Sample!Z550+Scorecard!$J$7*I570+Scorecard!$J$8*Loan_Sample!AB550+Scorecard!$J$9*J570+Scorecard!$J$10*Loan_Sample!AD550+Scorecard!$J$11*G570+Scorecard!$J$12*H570</f>
        <v>-4.40841297539602</v>
      </c>
      <c r="L570" s="0" t="n">
        <f aca="false">MIN(1-Inputs!$B$13,MAX(Inputs!$B$13,1/(1+EXP(-(Inputs!$B$11*K570+Inputs!$B$12)))))</f>
        <v>0.0110273407662117</v>
      </c>
      <c r="M570" s="0" t="n">
        <f aca="false">Loan_Sample!AH550*Inputs!$B$4*B570</f>
        <v>460.867731296021</v>
      </c>
      <c r="N570" s="0" t="n">
        <f aca="false">L570*Inputs!$B$4*B570</f>
        <v>460.867731296021</v>
      </c>
      <c r="O570" s="0" t="n">
        <f aca="false">Inputs!$B$37+Inputs!$B$38*MAX(Loan_Sample!H550-Inputs!$C$38,0)+Inputs!$B$39*MAX(Loan_Sample!H550-Inputs!$C$39,0)+Inputs!$B$40*MAX(Loan_Sample!H550-Inputs!$C$40,0)+Inputs!$B$41*MAX(Loan_Sample!H550-Inputs!$C$41,0)+Inputs!$B$42*Inputs!$B$14+Inputs!$B$43*MIN(Loan_Sample!I550/Inputs!$B$17,1)+Inputs!$B$44*MIN(Loan_Sample!E550,Inputs!$B$18)+Inputs!$B$45*Loan_Sample!C550</f>
        <v>-5.59706122498236</v>
      </c>
      <c r="P570" s="0" t="n">
        <f aca="false">MIN(1-Inputs!$B$13,MAX(Inputs!$B$13,1/(1+EXP(-(Inputs!$B$15*O570+Inputs!$B$16)))))</f>
        <v>0.00262346826898572</v>
      </c>
      <c r="Q570" s="0" t="n">
        <f aca="false">Inputs!$B$37+Inputs!$B$38*MAX(F570-Inputs!$C$38,0)+Inputs!$B$39*MAX(F570-Inputs!$C$39,0)+Inputs!$B$40*MAX(F570-Inputs!$C$40,0)+Inputs!$B$41*MAX(F570-Inputs!$C$41,0)+Inputs!$B$42*Inputs!$B$14+Inputs!$B$43*MIN(Loan_Sample!I550/Inputs!$B$17,1)+Inputs!$B$44*MIN(E570,Inputs!$B$18)+Inputs!$B$45*Loan_Sample!C550</f>
        <v>-5.59706122498236</v>
      </c>
      <c r="R570" s="0" t="n">
        <f aca="false">MIN(1-Inputs!$B$13,MAX(Inputs!$B$13,1/(1+EXP(-(Inputs!$B$15*Q570+Inputs!$B$16)))))</f>
        <v>0.00262346826898572</v>
      </c>
    </row>
    <row r="571" customFormat="false" ht="15" hidden="false" customHeight="false" outlineLevel="0" collapsed="false">
      <c r="A571" s="0" t="n">
        <f aca="false">Loan_Sample!A551</f>
        <v>16082</v>
      </c>
      <c r="B571" s="0" t="n">
        <f aca="false">Loan_Sample!U551</f>
        <v>431550.03</v>
      </c>
      <c r="C571" s="0" t="n">
        <f aca="false">Loan_Sample!K551+Inputs!$B$26</f>
        <v>4.42307710647583</v>
      </c>
      <c r="D571" s="0" t="n">
        <f aca="false">Loan_Sample!L551+Inputs!$B$26</f>
        <v>-0.276922702789307</v>
      </c>
      <c r="E571" s="0" t="n">
        <f aca="false">Loan_Sample!E551/(1+Inputs!$B$25/100)</f>
        <v>79.7742614746094</v>
      </c>
      <c r="F571" s="0" t="n">
        <f aca="false">Loan_Sample!H551-Inputs!$B$24/100</f>
        <v>0.235666513442993</v>
      </c>
      <c r="G571" s="0" t="n">
        <f aca="false">IF(ISNUMBER(C571),INDEX(Scorecard!$D$54:$D$61,SUMPRODUCT(--(Scorecard!$G$54:$G$60&lt;C571))+1),Scorecard!$D$62)</f>
        <v>0.409483001259379</v>
      </c>
      <c r="H571" s="0" t="n">
        <f aca="false">IF(ISNUMBER(D571),INDEX(Scorecard!$D$63:$D$68,SUMPRODUCT(--(Scorecard!$G$63:$G$67&lt;D571))+1),Scorecard!$D$69)</f>
        <v>0.322484508656054</v>
      </c>
      <c r="I571" s="0" t="n">
        <f aca="false">IF(ISNUMBER(E571),INDEX(Scorecard!$D$19:$D$26,SUMPRODUCT(--(Scorecard!$G$19:$G$25&lt;E571))+1),Scorecard!$D$27)</f>
        <v>-0.0341578513653732</v>
      </c>
      <c r="J571" s="0" t="n">
        <f aca="false">IF(ISNUMBER(F571),INDEX(Scorecard!$D$37:$D$44,SUMPRODUCT(--(Scorecard!$G$37:$G$43&lt;F571))+1),Scorecard!$D$45)</f>
        <v>-0.0679520129233634</v>
      </c>
      <c r="K571" s="0" t="n">
        <f aca="false">Inputs!$B$10+Scorecard!$J$5*Loan_Sample!Y551+Scorecard!$J$6*Loan_Sample!Z551+Scorecard!$J$7*I571+Scorecard!$J$8*Loan_Sample!AB551+Scorecard!$J$9*J571+Scorecard!$J$10*Loan_Sample!AD551+Scorecard!$J$11*G571+Scorecard!$J$12*H571</f>
        <v>-4.39310406013971</v>
      </c>
      <c r="L571" s="0" t="n">
        <f aca="false">MIN(1-Inputs!$B$13,MAX(Inputs!$B$13,1/(1+EXP(-(Inputs!$B$11*K571+Inputs!$B$12)))))</f>
        <v>0.0112067641760608</v>
      </c>
      <c r="M571" s="0" t="n">
        <f aca="false">Loan_Sample!AH551*Inputs!$B$4*B571</f>
        <v>1692.69779573368</v>
      </c>
      <c r="N571" s="0" t="n">
        <f aca="false">L571*Inputs!$B$4*B571</f>
        <v>1692.69779573368</v>
      </c>
      <c r="O571" s="0" t="n">
        <f aca="false">Inputs!$B$37+Inputs!$B$38*MAX(Loan_Sample!H551-Inputs!$C$38,0)+Inputs!$B$39*MAX(Loan_Sample!H551-Inputs!$C$39,0)+Inputs!$B$40*MAX(Loan_Sample!H551-Inputs!$C$40,0)+Inputs!$B$41*MAX(Loan_Sample!H551-Inputs!$C$41,0)+Inputs!$B$42*Inputs!$B$14+Inputs!$B$43*MIN(Loan_Sample!I551/Inputs!$B$17,1)+Inputs!$B$44*MIN(Loan_Sample!E551,Inputs!$B$18)+Inputs!$B$45*Loan_Sample!C551</f>
        <v>-5.75448522263736</v>
      </c>
      <c r="P571" s="0" t="n">
        <f aca="false">MIN(1-Inputs!$B$13,MAX(Inputs!$B$13,1/(1+EXP(-(Inputs!$B$15*O571+Inputs!$B$16)))))</f>
        <v>0.0021945298068912</v>
      </c>
      <c r="Q571" s="0" t="n">
        <f aca="false">Inputs!$B$37+Inputs!$B$38*MAX(F571-Inputs!$C$38,0)+Inputs!$B$39*MAX(F571-Inputs!$C$39,0)+Inputs!$B$40*MAX(F571-Inputs!$C$40,0)+Inputs!$B$41*MAX(F571-Inputs!$C$41,0)+Inputs!$B$42*Inputs!$B$14+Inputs!$B$43*MIN(Loan_Sample!I551/Inputs!$B$17,1)+Inputs!$B$44*MIN(E571,Inputs!$B$18)+Inputs!$B$45*Loan_Sample!C551</f>
        <v>-5.75448522263736</v>
      </c>
      <c r="R571" s="0" t="n">
        <f aca="false">MIN(1-Inputs!$B$13,MAX(Inputs!$B$13,1/(1+EXP(-(Inputs!$B$15*Q571+Inputs!$B$16)))))</f>
        <v>0.0021945298068912</v>
      </c>
    </row>
    <row r="572" customFormat="false" ht="15" hidden="false" customHeight="false" outlineLevel="0" collapsed="false">
      <c r="A572" s="0" t="n">
        <f aca="false">Loan_Sample!A552</f>
        <v>16147</v>
      </c>
      <c r="B572" s="0" t="n">
        <f aca="false">Loan_Sample!U552</f>
        <v>398402.5</v>
      </c>
      <c r="C572" s="0" t="n">
        <f aca="false">Loan_Sample!K552+Inputs!$B$26</f>
        <v>9.3333330154419</v>
      </c>
      <c r="D572" s="0" t="n">
        <f aca="false">Loan_Sample!L552+Inputs!$B$26</f>
        <v>5.0717945098877</v>
      </c>
      <c r="E572" s="0" t="n">
        <f aca="false">Loan_Sample!E552/(1+Inputs!$B$25/100)</f>
        <v>86.3320159912109</v>
      </c>
      <c r="F572" s="0" t="n">
        <f aca="false">Loan_Sample!H552-Inputs!$B$24/100</f>
        <v>0.283666610717773</v>
      </c>
      <c r="G572" s="0" t="n">
        <f aca="false">IF(ISNUMBER(C572),INDEX(Scorecard!$D$54:$D$61,SUMPRODUCT(--(Scorecard!$G$54:$G$60&lt;C572))+1),Scorecard!$D$62)</f>
        <v>-0.541917179454542</v>
      </c>
      <c r="H572" s="0" t="n">
        <f aca="false">IF(ISNUMBER(D572),INDEX(Scorecard!$D$63:$D$68,SUMPRODUCT(--(Scorecard!$G$63:$G$67&lt;D572))+1),Scorecard!$D$69)</f>
        <v>0.322484508656054</v>
      </c>
      <c r="I572" s="0" t="n">
        <f aca="false">IF(ISNUMBER(E572),INDEX(Scorecard!$D$19:$D$26,SUMPRODUCT(--(Scorecard!$G$19:$G$25&lt;E572))+1),Scorecard!$D$27)</f>
        <v>-0.219855970853228</v>
      </c>
      <c r="J572" s="0" t="n">
        <f aca="false">IF(ISNUMBER(F572),INDEX(Scorecard!$D$37:$D$44,SUMPRODUCT(--(Scorecard!$G$37:$G$43&lt;F572))+1),Scorecard!$D$45)</f>
        <v>-0.0679520129233634</v>
      </c>
      <c r="K572" s="0" t="n">
        <f aca="false">Inputs!$B$10+Scorecard!$J$5*Loan_Sample!Y552+Scorecard!$J$6*Loan_Sample!Z552+Scorecard!$J$7*I572+Scorecard!$J$8*Loan_Sample!AB552+Scorecard!$J$9*J572+Scorecard!$J$10*Loan_Sample!AD552+Scorecard!$J$11*G572+Scorecard!$J$12*H572</f>
        <v>-5.44591307620167</v>
      </c>
      <c r="L572" s="0" t="n">
        <f aca="false">MIN(1-Inputs!$B$13,MAX(Inputs!$B$13,1/(1+EXP(-(Inputs!$B$11*K572+Inputs!$B$12)))))</f>
        <v>0.00367545111965893</v>
      </c>
      <c r="M572" s="0" t="n">
        <f aca="false">Loan_Sample!AH552*Inputs!$B$4*B572</f>
        <v>512.508120144971</v>
      </c>
      <c r="N572" s="0" t="n">
        <f aca="false">L572*Inputs!$B$4*B572</f>
        <v>512.508120144971</v>
      </c>
      <c r="O572" s="0" t="n">
        <f aca="false">Inputs!$B$37+Inputs!$B$38*MAX(Loan_Sample!H552-Inputs!$C$38,0)+Inputs!$B$39*MAX(Loan_Sample!H552-Inputs!$C$39,0)+Inputs!$B$40*MAX(Loan_Sample!H552-Inputs!$C$40,0)+Inputs!$B$41*MAX(Loan_Sample!H552-Inputs!$C$41,0)+Inputs!$B$42*Inputs!$B$14+Inputs!$B$43*MIN(Loan_Sample!I552/Inputs!$B$17,1)+Inputs!$B$44*MIN(Loan_Sample!E552,Inputs!$B$18)+Inputs!$B$45*Loan_Sample!C552</f>
        <v>-5.01559946986698</v>
      </c>
      <c r="P572" s="0" t="n">
        <f aca="false">MIN(1-Inputs!$B$13,MAX(Inputs!$B$13,1/(1+EXP(-(Inputs!$B$15*O572+Inputs!$B$16)))))</f>
        <v>0.00506851359183113</v>
      </c>
      <c r="Q572" s="0" t="n">
        <f aca="false">Inputs!$B$37+Inputs!$B$38*MAX(F572-Inputs!$C$38,0)+Inputs!$B$39*MAX(F572-Inputs!$C$39,0)+Inputs!$B$40*MAX(F572-Inputs!$C$40,0)+Inputs!$B$41*MAX(F572-Inputs!$C$41,0)+Inputs!$B$42*Inputs!$B$14+Inputs!$B$43*MIN(Loan_Sample!I552/Inputs!$B$17,1)+Inputs!$B$44*MIN(E572,Inputs!$B$18)+Inputs!$B$45*Loan_Sample!C552</f>
        <v>-5.01559946986698</v>
      </c>
      <c r="R572" s="0" t="n">
        <f aca="false">MIN(1-Inputs!$B$13,MAX(Inputs!$B$13,1/(1+EXP(-(Inputs!$B$15*Q572+Inputs!$B$16)))))</f>
        <v>0.00506851359183113</v>
      </c>
    </row>
    <row r="573" customFormat="false" ht="15" hidden="false" customHeight="false" outlineLevel="0" collapsed="false">
      <c r="A573" s="0" t="n">
        <f aca="false">Loan_Sample!A553</f>
        <v>16150</v>
      </c>
      <c r="B573" s="0" t="n">
        <f aca="false">Loan_Sample!U553</f>
        <v>245618.33</v>
      </c>
      <c r="C573" s="0" t="n">
        <f aca="false">Loan_Sample!K553+Inputs!$B$26</f>
        <v>4.19999980926514</v>
      </c>
      <c r="D573" s="0" t="n">
        <f aca="false">Loan_Sample!L553+Inputs!$B$26</f>
        <v>-0.208333492279053</v>
      </c>
      <c r="E573" s="0" t="n">
        <f aca="false">Loan_Sample!E553/(1+Inputs!$B$25/100)</f>
        <v>55.0943145751953</v>
      </c>
      <c r="F573" s="0" t="n">
        <f aca="false">Loan_Sample!H553-Inputs!$B$24/100</f>
        <v>-2.1933331489563</v>
      </c>
      <c r="G573" s="0" t="n">
        <f aca="false">IF(ISNUMBER(C573),INDEX(Scorecard!$D$54:$D$61,SUMPRODUCT(--(Scorecard!$G$54:$G$60&lt;C573))+1),Scorecard!$D$62)</f>
        <v>0.489050497890326</v>
      </c>
      <c r="H573" s="0" t="n">
        <f aca="false">IF(ISNUMBER(D573),INDEX(Scorecard!$D$63:$D$68,SUMPRODUCT(--(Scorecard!$G$63:$G$67&lt;D573))+1),Scorecard!$D$69)</f>
        <v>0.322484508656054</v>
      </c>
      <c r="I573" s="0" t="n">
        <f aca="false">IF(ISNUMBER(E573),INDEX(Scorecard!$D$19:$D$26,SUMPRODUCT(--(Scorecard!$G$19:$G$25&lt;E573))+1),Scorecard!$D$27)</f>
        <v>0.285899340811827</v>
      </c>
      <c r="J573" s="0" t="n">
        <f aca="false">IF(ISNUMBER(F573),INDEX(Scorecard!$D$37:$D$44,SUMPRODUCT(--(Scorecard!$G$37:$G$43&lt;F573))+1),Scorecard!$D$45)</f>
        <v>1.35057635045042</v>
      </c>
      <c r="K573" s="0" t="n">
        <f aca="false">Inputs!$B$10+Scorecard!$J$5*Loan_Sample!Y553+Scorecard!$J$6*Loan_Sample!Z553+Scorecard!$J$7*I573+Scorecard!$J$8*Loan_Sample!AB553+Scorecard!$J$9*J573+Scorecard!$J$10*Loan_Sample!AD553+Scorecard!$J$11*G573+Scorecard!$J$12*H573</f>
        <v>-5.04037626183764</v>
      </c>
      <c r="L573" s="0" t="n">
        <f aca="false">MIN(1-Inputs!$B$13,MAX(Inputs!$B$13,1/(1+EXP(-(Inputs!$B$11*K573+Inputs!$B$12)))))</f>
        <v>0.00565219598708879</v>
      </c>
      <c r="M573" s="0" t="n">
        <f aca="false">Loan_Sample!AH553*Inputs!$B$4*B573</f>
        <v>485.899028713507</v>
      </c>
      <c r="N573" s="0" t="n">
        <f aca="false">L573*Inputs!$B$4*B573</f>
        <v>485.899028713507</v>
      </c>
      <c r="O573" s="0" t="n">
        <f aca="false">Inputs!$B$37+Inputs!$B$38*MAX(Loan_Sample!H553-Inputs!$C$38,0)+Inputs!$B$39*MAX(Loan_Sample!H553-Inputs!$C$39,0)+Inputs!$B$40*MAX(Loan_Sample!H553-Inputs!$C$40,0)+Inputs!$B$41*MAX(Loan_Sample!H553-Inputs!$C$41,0)+Inputs!$B$42*Inputs!$B$14+Inputs!$B$43*MIN(Loan_Sample!I553/Inputs!$B$17,1)+Inputs!$B$44*MIN(Loan_Sample!E553,Inputs!$B$18)+Inputs!$B$45*Loan_Sample!C553</f>
        <v>-5.61725518378174</v>
      </c>
      <c r="P573" s="0" t="n">
        <f aca="false">MIN(1-Inputs!$B$13,MAX(Inputs!$B$13,1/(1+EXP(-(Inputs!$B$15*O573+Inputs!$B$16)))))</f>
        <v>0.00256408140444568</v>
      </c>
      <c r="Q573" s="0" t="n">
        <f aca="false">Inputs!$B$37+Inputs!$B$38*MAX(F573-Inputs!$C$38,0)+Inputs!$B$39*MAX(F573-Inputs!$C$39,0)+Inputs!$B$40*MAX(F573-Inputs!$C$40,0)+Inputs!$B$41*MAX(F573-Inputs!$C$41,0)+Inputs!$B$42*Inputs!$B$14+Inputs!$B$43*MIN(Loan_Sample!I553/Inputs!$B$17,1)+Inputs!$B$44*MIN(E573,Inputs!$B$18)+Inputs!$B$45*Loan_Sample!C553</f>
        <v>-5.61725518378174</v>
      </c>
      <c r="R573" s="0" t="n">
        <f aca="false">MIN(1-Inputs!$B$13,MAX(Inputs!$B$13,1/(1+EXP(-(Inputs!$B$15*Q573+Inputs!$B$16)))))</f>
        <v>0.00256408140444568</v>
      </c>
    </row>
    <row r="574" customFormat="false" ht="15" hidden="false" customHeight="false" outlineLevel="0" collapsed="false">
      <c r="A574" s="0" t="n">
        <f aca="false">Loan_Sample!A554</f>
        <v>16151</v>
      </c>
      <c r="B574" s="0" t="n">
        <f aca="false">Loan_Sample!U554</f>
        <v>358431.12</v>
      </c>
      <c r="C574" s="0" t="n">
        <f aca="false">Loan_Sample!K554+Inputs!$B$26</f>
        <v>4.30833339691162</v>
      </c>
      <c r="D574" s="0" t="n">
        <f aca="false">Loan_Sample!L554+Inputs!$B$26</f>
        <v>-1.125</v>
      </c>
      <c r="E574" s="0" t="n">
        <f aca="false">Loan_Sample!E554/(1+Inputs!$B$25/100)</f>
        <v>64.7259979248047</v>
      </c>
      <c r="F574" s="0" t="n">
        <f aca="false">Loan_Sample!H554-Inputs!$B$24/100</f>
        <v>-2.55633306503296</v>
      </c>
      <c r="G574" s="0" t="n">
        <f aca="false">IF(ISNUMBER(C574),INDEX(Scorecard!$D$54:$D$61,SUMPRODUCT(--(Scorecard!$G$54:$G$60&lt;C574))+1),Scorecard!$D$62)</f>
        <v>0.489050497890326</v>
      </c>
      <c r="H574" s="0" t="n">
        <f aca="false">IF(ISNUMBER(D574),INDEX(Scorecard!$D$63:$D$68,SUMPRODUCT(--(Scorecard!$G$63:$G$67&lt;D574))+1),Scorecard!$D$69)</f>
        <v>-0.340582194386522</v>
      </c>
      <c r="I574" s="0" t="n">
        <f aca="false">IF(ISNUMBER(E574),INDEX(Scorecard!$D$19:$D$26,SUMPRODUCT(--(Scorecard!$G$19:$G$25&lt;E574))+1),Scorecard!$D$27)</f>
        <v>0.233621608745691</v>
      </c>
      <c r="J574" s="0" t="n">
        <f aca="false">IF(ISNUMBER(F574),INDEX(Scorecard!$D$37:$D$44,SUMPRODUCT(--(Scorecard!$G$37:$G$43&lt;F574))+1),Scorecard!$D$45)</f>
        <v>1.35057635045042</v>
      </c>
      <c r="K574" s="0" t="n">
        <f aca="false">Inputs!$B$10+Scorecard!$J$5*Loan_Sample!Y554+Scorecard!$J$6*Loan_Sample!Z554+Scorecard!$J$7*I574+Scorecard!$J$8*Loan_Sample!AB554+Scorecard!$J$9*J574+Scorecard!$J$10*Loan_Sample!AD554+Scorecard!$J$11*G574+Scorecard!$J$12*H574</f>
        <v>-5.62980321784948</v>
      </c>
      <c r="L574" s="0" t="n">
        <f aca="false">MIN(1-Inputs!$B$13,MAX(Inputs!$B$13,1/(1+EXP(-(Inputs!$B$11*K574+Inputs!$B$12)))))</f>
        <v>0.00302309139683424</v>
      </c>
      <c r="M574" s="0" t="n">
        <f aca="false">Loan_Sample!AH554*Inputs!$B$4*B574</f>
        <v>379.249512330382</v>
      </c>
      <c r="N574" s="0" t="n">
        <f aca="false">L574*Inputs!$B$4*B574</f>
        <v>379.249512330382</v>
      </c>
      <c r="O574" s="0" t="n">
        <f aca="false">Inputs!$B$37+Inputs!$B$38*MAX(Loan_Sample!H554-Inputs!$C$38,0)+Inputs!$B$39*MAX(Loan_Sample!H554-Inputs!$C$39,0)+Inputs!$B$40*MAX(Loan_Sample!H554-Inputs!$C$40,0)+Inputs!$B$41*MAX(Loan_Sample!H554-Inputs!$C$41,0)+Inputs!$B$42*Inputs!$B$14+Inputs!$B$43*MIN(Loan_Sample!I554/Inputs!$B$17,1)+Inputs!$B$44*MIN(Loan_Sample!E554,Inputs!$B$18)+Inputs!$B$45*Loan_Sample!C554</f>
        <v>-6.19601008212494</v>
      </c>
      <c r="P574" s="0" t="n">
        <f aca="false">MIN(1-Inputs!$B$13,MAX(Inputs!$B$13,1/(1+EXP(-(Inputs!$B$15*O574+Inputs!$B$16)))))</f>
        <v>0.00132964157250326</v>
      </c>
      <c r="Q574" s="0" t="n">
        <f aca="false">Inputs!$B$37+Inputs!$B$38*MAX(F574-Inputs!$C$38,0)+Inputs!$B$39*MAX(F574-Inputs!$C$39,0)+Inputs!$B$40*MAX(F574-Inputs!$C$40,0)+Inputs!$B$41*MAX(F574-Inputs!$C$41,0)+Inputs!$B$42*Inputs!$B$14+Inputs!$B$43*MIN(Loan_Sample!I554/Inputs!$B$17,1)+Inputs!$B$44*MIN(E574,Inputs!$B$18)+Inputs!$B$45*Loan_Sample!C554</f>
        <v>-6.19601008212494</v>
      </c>
      <c r="R574" s="0" t="n">
        <f aca="false">MIN(1-Inputs!$B$13,MAX(Inputs!$B$13,1/(1+EXP(-(Inputs!$B$15*Q574+Inputs!$B$16)))))</f>
        <v>0.00132964157250326</v>
      </c>
    </row>
    <row r="575" customFormat="false" ht="15" hidden="false" customHeight="false" outlineLevel="0" collapsed="false">
      <c r="A575" s="0" t="n">
        <f aca="false">Loan_Sample!A555</f>
        <v>16166</v>
      </c>
      <c r="B575" s="0" t="n">
        <f aca="false">Loan_Sample!U555</f>
        <v>258334.61</v>
      </c>
      <c r="C575" s="0" t="n">
        <f aca="false">Loan_Sample!K555+Inputs!$B$26</f>
        <v>3.32307696342468</v>
      </c>
      <c r="D575" s="0" t="n">
        <f aca="false">Loan_Sample!L555+Inputs!$B$26</f>
        <v>-0.276922941207886</v>
      </c>
      <c r="E575" s="0" t="n">
        <f aca="false">Loan_Sample!E555/(1+Inputs!$B$25/100)</f>
        <v>56.3778076171875</v>
      </c>
      <c r="F575" s="0" t="n">
        <f aca="false">Loan_Sample!H555-Inputs!$B$24/100</f>
        <v>0.229666471481323</v>
      </c>
      <c r="G575" s="0" t="n">
        <f aca="false">IF(ISNUMBER(C575),INDEX(Scorecard!$D$54:$D$61,SUMPRODUCT(--(Scorecard!$G$54:$G$60&lt;C575))+1),Scorecard!$D$62)</f>
        <v>0.489050497890326</v>
      </c>
      <c r="H575" s="0" t="n">
        <f aca="false">IF(ISNUMBER(D575),INDEX(Scorecard!$D$63:$D$68,SUMPRODUCT(--(Scorecard!$G$63:$G$67&lt;D575))+1),Scorecard!$D$69)</f>
        <v>0.322484508656054</v>
      </c>
      <c r="I575" s="0" t="n">
        <f aca="false">IF(ISNUMBER(E575),INDEX(Scorecard!$D$19:$D$26,SUMPRODUCT(--(Scorecard!$G$19:$G$25&lt;E575))+1),Scorecard!$D$27)</f>
        <v>0.285899340811827</v>
      </c>
      <c r="J575" s="0" t="n">
        <f aca="false">IF(ISNUMBER(F575),INDEX(Scorecard!$D$37:$D$44,SUMPRODUCT(--(Scorecard!$G$37:$G$43&lt;F575))+1),Scorecard!$D$45)</f>
        <v>-0.0679520129233634</v>
      </c>
      <c r="K575" s="0" t="n">
        <f aca="false">Inputs!$B$10+Scorecard!$J$5*Loan_Sample!Y555+Scorecard!$J$6*Loan_Sample!Z555+Scorecard!$J$7*I575+Scorecard!$J$8*Loan_Sample!AB555+Scorecard!$J$9*J575+Scorecard!$J$10*Loan_Sample!AD555+Scorecard!$J$11*G575+Scorecard!$J$12*H575</f>
        <v>-5.92225783660223</v>
      </c>
      <c r="L575" s="0" t="n">
        <f aca="false">MIN(1-Inputs!$B$13,MAX(Inputs!$B$13,1/(1+EXP(-(Inputs!$B$11*K575+Inputs!$B$12)))))</f>
        <v>0.00221509640083051</v>
      </c>
      <c r="M575" s="0" t="n">
        <f aca="false">Loan_Sample!AH555*Inputs!$B$4*B575</f>
        <v>200.282622687333</v>
      </c>
      <c r="N575" s="0" t="n">
        <f aca="false">L575*Inputs!$B$4*B575</f>
        <v>200.282622687333</v>
      </c>
      <c r="O575" s="0" t="n">
        <f aca="false">Inputs!$B$37+Inputs!$B$38*MAX(Loan_Sample!H555-Inputs!$C$38,0)+Inputs!$B$39*MAX(Loan_Sample!H555-Inputs!$C$39,0)+Inputs!$B$40*MAX(Loan_Sample!H555-Inputs!$C$40,0)+Inputs!$B$41*MAX(Loan_Sample!H555-Inputs!$C$41,0)+Inputs!$B$42*Inputs!$B$14+Inputs!$B$43*MIN(Loan_Sample!I555/Inputs!$B$17,1)+Inputs!$B$44*MIN(Loan_Sample!E555,Inputs!$B$18)+Inputs!$B$45*Loan_Sample!C555</f>
        <v>-4.78724030941391</v>
      </c>
      <c r="P575" s="0" t="n">
        <f aca="false">MIN(1-Inputs!$B$13,MAX(Inputs!$B$13,1/(1+EXP(-(Inputs!$B$15*O575+Inputs!$B$16)))))</f>
        <v>0.00656101115618979</v>
      </c>
      <c r="Q575" s="0" t="n">
        <f aca="false">Inputs!$B$37+Inputs!$B$38*MAX(F575-Inputs!$C$38,0)+Inputs!$B$39*MAX(F575-Inputs!$C$39,0)+Inputs!$B$40*MAX(F575-Inputs!$C$40,0)+Inputs!$B$41*MAX(F575-Inputs!$C$41,0)+Inputs!$B$42*Inputs!$B$14+Inputs!$B$43*MIN(Loan_Sample!I555/Inputs!$B$17,1)+Inputs!$B$44*MIN(E575,Inputs!$B$18)+Inputs!$B$45*Loan_Sample!C555</f>
        <v>-4.78724030941391</v>
      </c>
      <c r="R575" s="0" t="n">
        <f aca="false">MIN(1-Inputs!$B$13,MAX(Inputs!$B$13,1/(1+EXP(-(Inputs!$B$15*Q575+Inputs!$B$16)))))</f>
        <v>0.00656101115618979</v>
      </c>
    </row>
    <row r="576" customFormat="false" ht="15" hidden="false" customHeight="false" outlineLevel="0" collapsed="false">
      <c r="A576" s="0" t="n">
        <f aca="false">Loan_Sample!A556</f>
        <v>16180</v>
      </c>
      <c r="B576" s="0" t="n">
        <f aca="false">Loan_Sample!U556</f>
        <v>253279.1</v>
      </c>
      <c r="C576" s="0" t="n">
        <f aca="false">Loan_Sample!K556+Inputs!$B$26</f>
        <v>6.33333349227905</v>
      </c>
      <c r="D576" s="0" t="n">
        <f aca="false">Loan_Sample!L556+Inputs!$B$26</f>
        <v>2.71025657653809</v>
      </c>
      <c r="E576" s="0" t="n">
        <f aca="false">Loan_Sample!E556/(1+Inputs!$B$25/100)</f>
        <v>79.5945510864258</v>
      </c>
      <c r="F576" s="0" t="n">
        <f aca="false">Loan_Sample!H556-Inputs!$B$24/100</f>
        <v>0.404333353042603</v>
      </c>
      <c r="G576" s="0" t="n">
        <f aca="false">IF(ISNUMBER(C576),INDEX(Scorecard!$D$54:$D$61,SUMPRODUCT(--(Scorecard!$G$54:$G$60&lt;C576))+1),Scorecard!$D$62)</f>
        <v>-0.119873800601421</v>
      </c>
      <c r="H576" s="0" t="n">
        <f aca="false">IF(ISNUMBER(D576),INDEX(Scorecard!$D$63:$D$68,SUMPRODUCT(--(Scorecard!$G$63:$G$67&lt;D576))+1),Scorecard!$D$69)</f>
        <v>0.322484508656054</v>
      </c>
      <c r="I576" s="0" t="n">
        <f aca="false">IF(ISNUMBER(E576),INDEX(Scorecard!$D$19:$D$26,SUMPRODUCT(--(Scorecard!$G$19:$G$25&lt;E576))+1),Scorecard!$D$27)</f>
        <v>-0.0341578513653732</v>
      </c>
      <c r="J576" s="0" t="n">
        <f aca="false">IF(ISNUMBER(F576),INDEX(Scorecard!$D$37:$D$44,SUMPRODUCT(--(Scorecard!$G$37:$G$43&lt;F576))+1),Scorecard!$D$45)</f>
        <v>-0.271229676926091</v>
      </c>
      <c r="K576" s="0" t="n">
        <f aca="false">Inputs!$B$10+Scorecard!$J$5*Loan_Sample!Y556+Scorecard!$J$6*Loan_Sample!Z556+Scorecard!$J$7*I576+Scorecard!$J$8*Loan_Sample!AB556+Scorecard!$J$9*J576+Scorecard!$J$10*Loan_Sample!AD556+Scorecard!$J$11*G576+Scorecard!$J$12*H576</f>
        <v>-3.9365384619124</v>
      </c>
      <c r="L576" s="0" t="n">
        <f aca="false">MIN(1-Inputs!$B$13,MAX(Inputs!$B$13,1/(1+EXP(-(Inputs!$B$11*K576+Inputs!$B$12)))))</f>
        <v>0.0181065294036788</v>
      </c>
      <c r="M576" s="0" t="n">
        <f aca="false">Loan_Sample!AH556*Inputs!$B$4*B576</f>
        <v>1605.10191502056</v>
      </c>
      <c r="N576" s="0" t="n">
        <f aca="false">L576*Inputs!$B$4*B576</f>
        <v>1605.10191502056</v>
      </c>
      <c r="O576" s="0" t="n">
        <f aca="false">Inputs!$B$37+Inputs!$B$38*MAX(Loan_Sample!H556-Inputs!$C$38,0)+Inputs!$B$39*MAX(Loan_Sample!H556-Inputs!$C$39,0)+Inputs!$B$40*MAX(Loan_Sample!H556-Inputs!$C$40,0)+Inputs!$B$41*MAX(Loan_Sample!H556-Inputs!$C$41,0)+Inputs!$B$42*Inputs!$B$14+Inputs!$B$43*MIN(Loan_Sample!I556/Inputs!$B$17,1)+Inputs!$B$44*MIN(Loan_Sample!E556,Inputs!$B$18)+Inputs!$B$45*Loan_Sample!C556</f>
        <v>-5.22390706498369</v>
      </c>
      <c r="P576" s="0" t="n">
        <f aca="false">MIN(1-Inputs!$B$13,MAX(Inputs!$B$13,1/(1+EXP(-(Inputs!$B$15*O576+Inputs!$B$16)))))</f>
        <v>0.00400407708989245</v>
      </c>
      <c r="Q576" s="0" t="n">
        <f aca="false">Inputs!$B$37+Inputs!$B$38*MAX(F576-Inputs!$C$38,0)+Inputs!$B$39*MAX(F576-Inputs!$C$39,0)+Inputs!$B$40*MAX(F576-Inputs!$C$40,0)+Inputs!$B$41*MAX(F576-Inputs!$C$41,0)+Inputs!$B$42*Inputs!$B$14+Inputs!$B$43*MIN(Loan_Sample!I556/Inputs!$B$17,1)+Inputs!$B$44*MIN(E576,Inputs!$B$18)+Inputs!$B$45*Loan_Sample!C556</f>
        <v>-5.22390706498369</v>
      </c>
      <c r="R576" s="0" t="n">
        <f aca="false">MIN(1-Inputs!$B$13,MAX(Inputs!$B$13,1/(1+EXP(-(Inputs!$B$15*Q576+Inputs!$B$16)))))</f>
        <v>0.00400407708989245</v>
      </c>
    </row>
    <row r="577" customFormat="false" ht="15" hidden="false" customHeight="false" outlineLevel="0" collapsed="false">
      <c r="A577" s="0" t="n">
        <f aca="false">Loan_Sample!A557</f>
        <v>16183</v>
      </c>
      <c r="B577" s="0" t="n">
        <f aca="false">Loan_Sample!U557</f>
        <v>224319.67</v>
      </c>
      <c r="C577" s="0" t="n">
        <f aca="false">Loan_Sample!K557+Inputs!$B$26</f>
        <v>5.73333311080933</v>
      </c>
      <c r="D577" s="0" t="n">
        <f aca="false">Loan_Sample!L557+Inputs!$B$26</f>
        <v>-3.50000047683716</v>
      </c>
      <c r="E577" s="0" t="n">
        <f aca="false">Loan_Sample!E557/(1+Inputs!$B$25/100)</f>
        <v>76.0325241088867</v>
      </c>
      <c r="F577" s="0" t="n">
        <f aca="false">Loan_Sample!H557-Inputs!$B$24/100</f>
        <v>1.03533339500427</v>
      </c>
      <c r="G577" s="0" t="n">
        <f aca="false">IF(ISNUMBER(C577),INDEX(Scorecard!$D$54:$D$61,SUMPRODUCT(--(Scorecard!$G$54:$G$60&lt;C577))+1),Scorecard!$D$62)</f>
        <v>0.0151758992857273</v>
      </c>
      <c r="H577" s="0" t="n">
        <f aca="false">IF(ISNUMBER(D577),INDEX(Scorecard!$D$63:$D$68,SUMPRODUCT(--(Scorecard!$G$63:$G$67&lt;D577))+1),Scorecard!$D$69)</f>
        <v>-0.340582194386522</v>
      </c>
      <c r="I577" s="0" t="n">
        <f aca="false">IF(ISNUMBER(E577),INDEX(Scorecard!$D$19:$D$26,SUMPRODUCT(--(Scorecard!$G$19:$G$25&lt;E577))+1),Scorecard!$D$27)</f>
        <v>-0.0341578513653732</v>
      </c>
      <c r="J577" s="0" t="n">
        <f aca="false">IF(ISNUMBER(F577),INDEX(Scorecard!$D$37:$D$44,SUMPRODUCT(--(Scorecard!$G$37:$G$43&lt;F577))+1),Scorecard!$D$45)</f>
        <v>-0.975503570149195</v>
      </c>
      <c r="K577" s="0" t="n">
        <f aca="false">Inputs!$B$10+Scorecard!$J$5*Loan_Sample!Y557+Scorecard!$J$6*Loan_Sample!Z557+Scorecard!$J$7*I577+Scorecard!$J$8*Loan_Sample!AB557+Scorecard!$J$9*J577+Scorecard!$J$10*Loan_Sample!AD557+Scorecard!$J$11*G577+Scorecard!$J$12*H577</f>
        <v>-6.72065213420492</v>
      </c>
      <c r="L577" s="0" t="n">
        <f aca="false">MIN(1-Inputs!$B$13,MAX(Inputs!$B$13,1/(1+EXP(-(Inputs!$B$11*K577+Inputs!$B$12)))))</f>
        <v>0.000946840566915635</v>
      </c>
      <c r="M577" s="0" t="n">
        <f aca="false">Loan_Sample!AH557*Inputs!$B$4*B577</f>
        <v>74.3382372295949</v>
      </c>
      <c r="N577" s="0" t="n">
        <f aca="false">L577*Inputs!$B$4*B577</f>
        <v>74.3382372295949</v>
      </c>
      <c r="O577" s="0" t="n">
        <f aca="false">Inputs!$B$37+Inputs!$B$38*MAX(Loan_Sample!H557-Inputs!$C$38,0)+Inputs!$B$39*MAX(Loan_Sample!H557-Inputs!$C$39,0)+Inputs!$B$40*MAX(Loan_Sample!H557-Inputs!$C$40,0)+Inputs!$B$41*MAX(Loan_Sample!H557-Inputs!$C$41,0)+Inputs!$B$42*Inputs!$B$14+Inputs!$B$43*MIN(Loan_Sample!I557/Inputs!$B$17,1)+Inputs!$B$44*MIN(Loan_Sample!E557,Inputs!$B$18)+Inputs!$B$45*Loan_Sample!C557</f>
        <v>-3.47052306279216</v>
      </c>
      <c r="P577" s="0" t="n">
        <f aca="false">MIN(1-Inputs!$B$13,MAX(Inputs!$B$13,1/(1+EXP(-(Inputs!$B$15*O577+Inputs!$B$16)))))</f>
        <v>0.0286596788765232</v>
      </c>
      <c r="Q577" s="0" t="n">
        <f aca="false">Inputs!$B$37+Inputs!$B$38*MAX(F577-Inputs!$C$38,0)+Inputs!$B$39*MAX(F577-Inputs!$C$39,0)+Inputs!$B$40*MAX(F577-Inputs!$C$40,0)+Inputs!$B$41*MAX(F577-Inputs!$C$41,0)+Inputs!$B$42*Inputs!$B$14+Inputs!$B$43*MIN(Loan_Sample!I557/Inputs!$B$17,1)+Inputs!$B$44*MIN(E577,Inputs!$B$18)+Inputs!$B$45*Loan_Sample!C557</f>
        <v>-3.47052306279216</v>
      </c>
      <c r="R577" s="0" t="n">
        <f aca="false">MIN(1-Inputs!$B$13,MAX(Inputs!$B$13,1/(1+EXP(-(Inputs!$B$15*Q577+Inputs!$B$16)))))</f>
        <v>0.0286596788765232</v>
      </c>
    </row>
    <row r="578" customFormat="false" ht="15" hidden="false" customHeight="false" outlineLevel="0" collapsed="false">
      <c r="A578" s="0" t="n">
        <f aca="false">Loan_Sample!A558</f>
        <v>16194</v>
      </c>
      <c r="B578" s="0" t="n">
        <f aca="false">Loan_Sample!U558</f>
        <v>299501.44</v>
      </c>
      <c r="C578" s="0" t="n">
        <f aca="false">Loan_Sample!K558+Inputs!$B$26</f>
        <v>4</v>
      </c>
      <c r="D578" s="0" t="n">
        <f aca="false">Loan_Sample!L558+Inputs!$B$26</f>
        <v>-0.458333492279053</v>
      </c>
      <c r="E578" s="0" t="n">
        <f aca="false">Loan_Sample!E558/(1+Inputs!$B$25/100)</f>
        <v>79.9427719116211</v>
      </c>
      <c r="F578" s="0" t="n">
        <f aca="false">Loan_Sample!H558-Inputs!$B$24/100</f>
        <v>-2.35033321380615</v>
      </c>
      <c r="G578" s="0" t="n">
        <f aca="false">IF(ISNUMBER(C578),INDEX(Scorecard!$D$54:$D$61,SUMPRODUCT(--(Scorecard!$G$54:$G$60&lt;C578))+1),Scorecard!$D$62)</f>
        <v>0.489050497890326</v>
      </c>
      <c r="H578" s="0" t="n">
        <f aca="false">IF(ISNUMBER(D578),INDEX(Scorecard!$D$63:$D$68,SUMPRODUCT(--(Scorecard!$G$63:$G$67&lt;D578))+1),Scorecard!$D$69)</f>
        <v>0.322484508656054</v>
      </c>
      <c r="I578" s="0" t="n">
        <f aca="false">IF(ISNUMBER(E578),INDEX(Scorecard!$D$19:$D$26,SUMPRODUCT(--(Scorecard!$G$19:$G$25&lt;E578))+1),Scorecard!$D$27)</f>
        <v>-0.0341578513653732</v>
      </c>
      <c r="J578" s="0" t="n">
        <f aca="false">IF(ISNUMBER(F578),INDEX(Scorecard!$D$37:$D$44,SUMPRODUCT(--(Scorecard!$G$37:$G$43&lt;F578))+1),Scorecard!$D$45)</f>
        <v>1.35057635045042</v>
      </c>
      <c r="K578" s="0" t="n">
        <f aca="false">Inputs!$B$10+Scorecard!$J$5*Loan_Sample!Y558+Scorecard!$J$6*Loan_Sample!Z558+Scorecard!$J$7*I578+Scorecard!$J$8*Loan_Sample!AB558+Scorecard!$J$9*J578+Scorecard!$J$10*Loan_Sample!AD558+Scorecard!$J$11*G578+Scorecard!$J$12*H578</f>
        <v>-4.47508601636909</v>
      </c>
      <c r="L578" s="0" t="n">
        <f aca="false">MIN(1-Inputs!$B$13,MAX(Inputs!$B$13,1/(1+EXP(-(Inputs!$B$11*K578+Inputs!$B$12)))))</f>
        <v>0.0102784823736588</v>
      </c>
      <c r="M578" s="0" t="n">
        <f aca="false">Loan_Sample!AH558*Inputs!$B$4*B578</f>
        <v>1077.4470951739</v>
      </c>
      <c r="N578" s="0" t="n">
        <f aca="false">L578*Inputs!$B$4*B578</f>
        <v>1077.4470951739</v>
      </c>
      <c r="O578" s="0" t="n">
        <f aca="false">Inputs!$B$37+Inputs!$B$38*MAX(Loan_Sample!H558-Inputs!$C$38,0)+Inputs!$B$39*MAX(Loan_Sample!H558-Inputs!$C$39,0)+Inputs!$B$40*MAX(Loan_Sample!H558-Inputs!$C$40,0)+Inputs!$B$41*MAX(Loan_Sample!H558-Inputs!$C$41,0)+Inputs!$B$42*Inputs!$B$14+Inputs!$B$43*MIN(Loan_Sample!I558/Inputs!$B$17,1)+Inputs!$B$44*MIN(Loan_Sample!E558,Inputs!$B$18)+Inputs!$B$45*Loan_Sample!C558</f>
        <v>-5.70625120067379</v>
      </c>
      <c r="P578" s="0" t="n">
        <f aca="false">MIN(1-Inputs!$B$13,MAX(Inputs!$B$13,1/(1+EXP(-(Inputs!$B$15*O578+Inputs!$B$16)))))</f>
        <v>0.00231793451672798</v>
      </c>
      <c r="Q578" s="0" t="n">
        <f aca="false">Inputs!$B$37+Inputs!$B$38*MAX(F578-Inputs!$C$38,0)+Inputs!$B$39*MAX(F578-Inputs!$C$39,0)+Inputs!$B$40*MAX(F578-Inputs!$C$40,0)+Inputs!$B$41*MAX(F578-Inputs!$C$41,0)+Inputs!$B$42*Inputs!$B$14+Inputs!$B$43*MIN(Loan_Sample!I558/Inputs!$B$17,1)+Inputs!$B$44*MIN(E578,Inputs!$B$18)+Inputs!$B$45*Loan_Sample!C558</f>
        <v>-5.70625120067379</v>
      </c>
      <c r="R578" s="0" t="n">
        <f aca="false">MIN(1-Inputs!$B$13,MAX(Inputs!$B$13,1/(1+EXP(-(Inputs!$B$15*Q578+Inputs!$B$16)))))</f>
        <v>0.00231793451672798</v>
      </c>
    </row>
    <row r="579" customFormat="false" ht="15" hidden="false" customHeight="false" outlineLevel="0" collapsed="false">
      <c r="A579" s="0" t="n">
        <f aca="false">Loan_Sample!A559</f>
        <v>16242</v>
      </c>
      <c r="B579" s="0" t="n">
        <f aca="false">Loan_Sample!U559</f>
        <v>266106.34</v>
      </c>
      <c r="C579" s="0" t="n">
        <f aca="false">Loan_Sample!K559+Inputs!$B$26</f>
        <v>4.42307710647583</v>
      </c>
      <c r="D579" s="0" t="n">
        <f aca="false">Loan_Sample!L559+Inputs!$B$26</f>
        <v>-0.276922702789307</v>
      </c>
      <c r="E579" s="0" t="n">
        <f aca="false">Loan_Sample!E559/(1+Inputs!$B$25/100)</f>
        <v>39.2811050415039</v>
      </c>
      <c r="F579" s="0" t="n">
        <f aca="false">Loan_Sample!H559-Inputs!$B$24/100</f>
        <v>0.101666450500488</v>
      </c>
      <c r="G579" s="0" t="n">
        <f aca="false">IF(ISNUMBER(C579),INDEX(Scorecard!$D$54:$D$61,SUMPRODUCT(--(Scorecard!$G$54:$G$60&lt;C579))+1),Scorecard!$D$62)</f>
        <v>0.409483001259379</v>
      </c>
      <c r="H579" s="0" t="n">
        <f aca="false">IF(ISNUMBER(D579),INDEX(Scorecard!$D$63:$D$68,SUMPRODUCT(--(Scorecard!$G$63:$G$67&lt;D579))+1),Scorecard!$D$69)</f>
        <v>0.322484508656054</v>
      </c>
      <c r="I579" s="0" t="n">
        <f aca="false">IF(ISNUMBER(E579),INDEX(Scorecard!$D$19:$D$26,SUMPRODUCT(--(Scorecard!$G$19:$G$25&lt;E579))+1),Scorecard!$D$27)</f>
        <v>0.57899015159425</v>
      </c>
      <c r="J579" s="0" t="n">
        <f aca="false">IF(ISNUMBER(F579),INDEX(Scorecard!$D$37:$D$44,SUMPRODUCT(--(Scorecard!$G$37:$G$43&lt;F579))+1),Scorecard!$D$45)</f>
        <v>0.102184252677548</v>
      </c>
      <c r="K579" s="0" t="n">
        <f aca="false">Inputs!$B$10+Scorecard!$J$5*Loan_Sample!Y559+Scorecard!$J$6*Loan_Sample!Z559+Scorecard!$J$7*I579+Scorecard!$J$8*Loan_Sample!AB559+Scorecard!$J$9*J579+Scorecard!$J$10*Loan_Sample!AD559+Scorecard!$J$11*G579+Scorecard!$J$12*H579</f>
        <v>-4.64382912797294</v>
      </c>
      <c r="L579" s="0" t="n">
        <f aca="false">MIN(1-Inputs!$B$13,MAX(Inputs!$B$13,1/(1+EXP(-(Inputs!$B$11*K579+Inputs!$B$12)))))</f>
        <v>0.00860070845547804</v>
      </c>
      <c r="M579" s="0" t="n">
        <f aca="false">Loan_Sample!AH559*Inputs!$B$4*B579</f>
        <v>801.04606697301</v>
      </c>
      <c r="N579" s="0" t="n">
        <f aca="false">L579*Inputs!$B$4*B579</f>
        <v>801.04606697301</v>
      </c>
      <c r="O579" s="0" t="n">
        <f aca="false">Inputs!$B$37+Inputs!$B$38*MAX(Loan_Sample!H559-Inputs!$C$38,0)+Inputs!$B$39*MAX(Loan_Sample!H559-Inputs!$C$39,0)+Inputs!$B$40*MAX(Loan_Sample!H559-Inputs!$C$40,0)+Inputs!$B$41*MAX(Loan_Sample!H559-Inputs!$C$41,0)+Inputs!$B$42*Inputs!$B$14+Inputs!$B$43*MIN(Loan_Sample!I559/Inputs!$B$17,1)+Inputs!$B$44*MIN(Loan_Sample!E559,Inputs!$B$18)+Inputs!$B$45*Loan_Sample!C559</f>
        <v>-5.26922004730572</v>
      </c>
      <c r="P579" s="0" t="n">
        <f aca="false">MIN(1-Inputs!$B$13,MAX(Inputs!$B$13,1/(1+EXP(-(Inputs!$B$15*O579+Inputs!$B$16)))))</f>
        <v>0.00380380711356565</v>
      </c>
      <c r="Q579" s="0" t="n">
        <f aca="false">Inputs!$B$37+Inputs!$B$38*MAX(F579-Inputs!$C$38,0)+Inputs!$B$39*MAX(F579-Inputs!$C$39,0)+Inputs!$B$40*MAX(F579-Inputs!$C$40,0)+Inputs!$B$41*MAX(F579-Inputs!$C$41,0)+Inputs!$B$42*Inputs!$B$14+Inputs!$B$43*MIN(Loan_Sample!I559/Inputs!$B$17,1)+Inputs!$B$44*MIN(E579,Inputs!$B$18)+Inputs!$B$45*Loan_Sample!C559</f>
        <v>-5.26922004730572</v>
      </c>
      <c r="R579" s="0" t="n">
        <f aca="false">MIN(1-Inputs!$B$13,MAX(Inputs!$B$13,1/(1+EXP(-(Inputs!$B$15*Q579+Inputs!$B$16)))))</f>
        <v>0.00380380711356565</v>
      </c>
    </row>
    <row r="580" customFormat="false" ht="15" hidden="false" customHeight="false" outlineLevel="0" collapsed="false">
      <c r="A580" s="0" t="n">
        <f aca="false">Loan_Sample!A560</f>
        <v>16282</v>
      </c>
      <c r="B580" s="0" t="n">
        <f aca="false">Loan_Sample!U560</f>
        <v>173171.19</v>
      </c>
      <c r="C580" s="0" t="n">
        <f aca="false">Loan_Sample!K560+Inputs!$B$26</f>
        <v>4.55833339691162</v>
      </c>
      <c r="D580" s="0" t="n">
        <f aca="false">Loan_Sample!L560+Inputs!$B$26</f>
        <v>-1.875</v>
      </c>
      <c r="E580" s="0" t="n">
        <f aca="false">Loan_Sample!E560/(1+Inputs!$B$25/100)</f>
        <v>64.6693954467773</v>
      </c>
      <c r="F580" s="0" t="n">
        <f aca="false">Loan_Sample!H560-Inputs!$B$24/100</f>
        <v>-0.51366662979126</v>
      </c>
      <c r="G580" s="0" t="n">
        <f aca="false">IF(ISNUMBER(C580),INDEX(Scorecard!$D$54:$D$61,SUMPRODUCT(--(Scorecard!$G$54:$G$60&lt;C580))+1),Scorecard!$D$62)</f>
        <v>0.409483001259379</v>
      </c>
      <c r="H580" s="0" t="n">
        <f aca="false">IF(ISNUMBER(D580),INDEX(Scorecard!$D$63:$D$68,SUMPRODUCT(--(Scorecard!$G$63:$G$67&lt;D580))+1),Scorecard!$D$69)</f>
        <v>-0.340582194386522</v>
      </c>
      <c r="I580" s="0" t="n">
        <f aca="false">IF(ISNUMBER(E580),INDEX(Scorecard!$D$19:$D$26,SUMPRODUCT(--(Scorecard!$G$19:$G$25&lt;E580))+1),Scorecard!$D$27)</f>
        <v>0.233621608745691</v>
      </c>
      <c r="J580" s="0" t="n">
        <f aca="false">IF(ISNUMBER(F580),INDEX(Scorecard!$D$37:$D$44,SUMPRODUCT(--(Scorecard!$G$37:$G$43&lt;F580))+1),Scorecard!$D$45)</f>
        <v>0.769716833645565</v>
      </c>
      <c r="K580" s="0" t="n">
        <f aca="false">Inputs!$B$10+Scorecard!$J$5*Loan_Sample!Y560+Scorecard!$J$6*Loan_Sample!Z560+Scorecard!$J$7*I580+Scorecard!$J$8*Loan_Sample!AB560+Scorecard!$J$9*J580+Scorecard!$J$10*Loan_Sample!AD560+Scorecard!$J$11*G580+Scorecard!$J$12*H580</f>
        <v>-6.72810803462704</v>
      </c>
      <c r="L580" s="0" t="n">
        <f aca="false">MIN(1-Inputs!$B$13,MAX(Inputs!$B$13,1/(1+EXP(-(Inputs!$B$11*K580+Inputs!$B$12)))))</f>
        <v>0.000939351058259266</v>
      </c>
      <c r="M580" s="0" t="n">
        <f aca="false">Loan_Sample!AH560*Inputs!$B$4*B580</f>
        <v>56.9339892052807</v>
      </c>
      <c r="N580" s="0" t="n">
        <f aca="false">L580*Inputs!$B$4*B580</f>
        <v>56.9339892052807</v>
      </c>
      <c r="O580" s="0" t="n">
        <f aca="false">Inputs!$B$37+Inputs!$B$38*MAX(Loan_Sample!H560-Inputs!$C$38,0)+Inputs!$B$39*MAX(Loan_Sample!H560-Inputs!$C$39,0)+Inputs!$B$40*MAX(Loan_Sample!H560-Inputs!$C$40,0)+Inputs!$B$41*MAX(Loan_Sample!H560-Inputs!$C$41,0)+Inputs!$B$42*Inputs!$B$14+Inputs!$B$43*MIN(Loan_Sample!I560/Inputs!$B$17,1)+Inputs!$B$44*MIN(Loan_Sample!E560,Inputs!$B$18)+Inputs!$B$45*Loan_Sample!C560</f>
        <v>-5.72822541356352</v>
      </c>
      <c r="P580" s="0" t="n">
        <f aca="false">MIN(1-Inputs!$B$13,MAX(Inputs!$B$13,1/(1+EXP(-(Inputs!$B$15*O580+Inputs!$B$16)))))</f>
        <v>0.00226087844098954</v>
      </c>
      <c r="Q580" s="0" t="n">
        <f aca="false">Inputs!$B$37+Inputs!$B$38*MAX(F580-Inputs!$C$38,0)+Inputs!$B$39*MAX(F580-Inputs!$C$39,0)+Inputs!$B$40*MAX(F580-Inputs!$C$40,0)+Inputs!$B$41*MAX(F580-Inputs!$C$41,0)+Inputs!$B$42*Inputs!$B$14+Inputs!$B$43*MIN(Loan_Sample!I560/Inputs!$B$17,1)+Inputs!$B$44*MIN(E580,Inputs!$B$18)+Inputs!$B$45*Loan_Sample!C560</f>
        <v>-5.72822541356352</v>
      </c>
      <c r="R580" s="0" t="n">
        <f aca="false">MIN(1-Inputs!$B$13,MAX(Inputs!$B$13,1/(1+EXP(-(Inputs!$B$15*Q580+Inputs!$B$16)))))</f>
        <v>0.00226087844098954</v>
      </c>
    </row>
    <row r="581" customFormat="false" ht="15" hidden="false" customHeight="false" outlineLevel="0" collapsed="false">
      <c r="A581" s="0" t="n">
        <f aca="false">Loan_Sample!A561</f>
        <v>16349</v>
      </c>
      <c r="B581" s="0" t="n">
        <f aca="false">Loan_Sample!U561</f>
        <v>245247.06</v>
      </c>
      <c r="C581" s="0" t="n">
        <f aca="false">Loan_Sample!K561+Inputs!$B$26</f>
        <v>5.25833320617676</v>
      </c>
      <c r="D581" s="0" t="n">
        <f aca="false">Loan_Sample!L561+Inputs!$B$26</f>
        <v>-1.875</v>
      </c>
      <c r="E581" s="0" t="n">
        <f aca="false">Loan_Sample!E561/(1+Inputs!$B$25/100)</f>
        <v>69.5259628295898</v>
      </c>
      <c r="F581" s="0" t="n">
        <f aca="false">Loan_Sample!H561-Inputs!$B$24/100</f>
        <v>1.03633332252502</v>
      </c>
      <c r="G581" s="0" t="n">
        <f aca="false">IF(ISNUMBER(C581),INDEX(Scorecard!$D$54:$D$61,SUMPRODUCT(--(Scorecard!$G$54:$G$60&lt;C581))+1),Scorecard!$D$62)</f>
        <v>0.126303549215828</v>
      </c>
      <c r="H581" s="0" t="n">
        <f aca="false">IF(ISNUMBER(D581),INDEX(Scorecard!$D$63:$D$68,SUMPRODUCT(--(Scorecard!$G$63:$G$67&lt;D581))+1),Scorecard!$D$69)</f>
        <v>-0.340582194386522</v>
      </c>
      <c r="I581" s="0" t="n">
        <f aca="false">IF(ISNUMBER(E581),INDEX(Scorecard!$D$19:$D$26,SUMPRODUCT(--(Scorecard!$G$19:$G$25&lt;E581))+1),Scorecard!$D$27)</f>
        <v>0.0530843085177338</v>
      </c>
      <c r="J581" s="0" t="n">
        <f aca="false">IF(ISNUMBER(F581),INDEX(Scorecard!$D$37:$D$44,SUMPRODUCT(--(Scorecard!$G$37:$G$43&lt;F581))+1),Scorecard!$D$45)</f>
        <v>-0.975503570149195</v>
      </c>
      <c r="K581" s="0" t="n">
        <f aca="false">Inputs!$B$10+Scorecard!$J$5*Loan_Sample!Y561+Scorecard!$J$6*Loan_Sample!Z561+Scorecard!$J$7*I581+Scorecard!$J$8*Loan_Sample!AB561+Scorecard!$J$9*J581+Scorecard!$J$10*Loan_Sample!AD561+Scorecard!$J$11*G581+Scorecard!$J$12*H581</f>
        <v>-2.53862194867478</v>
      </c>
      <c r="L581" s="0" t="n">
        <f aca="false">MIN(1-Inputs!$B$13,MAX(Inputs!$B$13,1/(1+EXP(-(Inputs!$B$11*K581+Inputs!$B$12)))))</f>
        <v>0.0756584950401445</v>
      </c>
      <c r="M581" s="0" t="n">
        <f aca="false">Loan_Sample!AH561*Inputs!$B$4*B581</f>
        <v>6494.25821541701</v>
      </c>
      <c r="N581" s="0" t="n">
        <f aca="false">L581*Inputs!$B$4*B581</f>
        <v>6494.25821541701</v>
      </c>
      <c r="O581" s="0" t="n">
        <f aca="false">Inputs!$B$37+Inputs!$B$38*MAX(Loan_Sample!H561-Inputs!$C$38,0)+Inputs!$B$39*MAX(Loan_Sample!H561-Inputs!$C$39,0)+Inputs!$B$40*MAX(Loan_Sample!H561-Inputs!$C$40,0)+Inputs!$B$41*MAX(Loan_Sample!H561-Inputs!$C$41,0)+Inputs!$B$42*Inputs!$B$14+Inputs!$B$43*MIN(Loan_Sample!I561/Inputs!$B$17,1)+Inputs!$B$44*MIN(Loan_Sample!E561,Inputs!$B$18)+Inputs!$B$45*Loan_Sample!C561</f>
        <v>-3.55177884096376</v>
      </c>
      <c r="P581" s="0" t="n">
        <f aca="false">MIN(1-Inputs!$B$13,MAX(Inputs!$B$13,1/(1+EXP(-(Inputs!$B$15*O581+Inputs!$B$16)))))</f>
        <v>0.0261971785672126</v>
      </c>
      <c r="Q581" s="0" t="n">
        <f aca="false">Inputs!$B$37+Inputs!$B$38*MAX(F581-Inputs!$C$38,0)+Inputs!$B$39*MAX(F581-Inputs!$C$39,0)+Inputs!$B$40*MAX(F581-Inputs!$C$40,0)+Inputs!$B$41*MAX(F581-Inputs!$C$41,0)+Inputs!$B$42*Inputs!$B$14+Inputs!$B$43*MIN(Loan_Sample!I561/Inputs!$B$17,1)+Inputs!$B$44*MIN(E581,Inputs!$B$18)+Inputs!$B$45*Loan_Sample!C561</f>
        <v>-3.55177884096376</v>
      </c>
      <c r="R581" s="0" t="n">
        <f aca="false">MIN(1-Inputs!$B$13,MAX(Inputs!$B$13,1/(1+EXP(-(Inputs!$B$15*Q581+Inputs!$B$16)))))</f>
        <v>0.0261971785672126</v>
      </c>
    </row>
    <row r="582" customFormat="false" ht="15" hidden="false" customHeight="false" outlineLevel="0" collapsed="false">
      <c r="A582" s="0" t="n">
        <f aca="false">Loan_Sample!A562</f>
        <v>16349</v>
      </c>
      <c r="B582" s="0" t="n">
        <f aca="false">Loan_Sample!U562</f>
        <v>242970.83</v>
      </c>
      <c r="C582" s="0" t="n">
        <f aca="false">Loan_Sample!K562+Inputs!$B$26</f>
        <v>5.00833320617676</v>
      </c>
      <c r="D582" s="0" t="n">
        <f aca="false">Loan_Sample!L562+Inputs!$B$26</f>
        <v>-1.125</v>
      </c>
      <c r="E582" s="0" t="n">
        <f aca="false">Loan_Sample!E562/(1+Inputs!$B$25/100)</f>
        <v>66.8119277954102</v>
      </c>
      <c r="F582" s="0" t="n">
        <f aca="false">Loan_Sample!H562-Inputs!$B$24/100</f>
        <v>-1.18033313751221</v>
      </c>
      <c r="G582" s="0" t="n">
        <f aca="false">IF(ISNUMBER(C582),INDEX(Scorecard!$D$54:$D$61,SUMPRODUCT(--(Scorecard!$G$54:$G$60&lt;C582))+1),Scorecard!$D$62)</f>
        <v>0.214429354789033</v>
      </c>
      <c r="H582" s="0" t="n">
        <f aca="false">IF(ISNUMBER(D582),INDEX(Scorecard!$D$63:$D$68,SUMPRODUCT(--(Scorecard!$G$63:$G$67&lt;D582))+1),Scorecard!$D$69)</f>
        <v>-0.340582194386522</v>
      </c>
      <c r="I582" s="0" t="n">
        <f aca="false">IF(ISNUMBER(E582),INDEX(Scorecard!$D$19:$D$26,SUMPRODUCT(--(Scorecard!$G$19:$G$25&lt;E582))+1),Scorecard!$D$27)</f>
        <v>0.0530843085177338</v>
      </c>
      <c r="J582" s="0" t="n">
        <f aca="false">IF(ISNUMBER(F582),INDEX(Scorecard!$D$37:$D$44,SUMPRODUCT(--(Scorecard!$G$37:$G$43&lt;F582))+1),Scorecard!$D$45)</f>
        <v>1.35057635045042</v>
      </c>
      <c r="K582" s="0" t="n">
        <f aca="false">Inputs!$B$10+Scorecard!$J$5*Loan_Sample!Y562+Scorecard!$J$6*Loan_Sample!Z562+Scorecard!$J$7*I582+Scorecard!$J$8*Loan_Sample!AB562+Scorecard!$J$9*J582+Scorecard!$J$10*Loan_Sample!AD562+Scorecard!$J$11*G582+Scorecard!$J$12*H582</f>
        <v>-2.77170405501339</v>
      </c>
      <c r="L582" s="0" t="n">
        <f aca="false">MIN(1-Inputs!$B$13,MAX(Inputs!$B$13,1/(1+EXP(-(Inputs!$B$11*K582+Inputs!$B$12)))))</f>
        <v>0.0600106050258478</v>
      </c>
      <c r="M582" s="0" t="n">
        <f aca="false">Loan_Sample!AH562*Inputs!$B$4*B582</f>
        <v>5103.28927917635</v>
      </c>
      <c r="N582" s="0" t="n">
        <f aca="false">L582*Inputs!$B$4*B582</f>
        <v>5103.28927917635</v>
      </c>
      <c r="O582" s="0" t="n">
        <f aca="false">Inputs!$B$37+Inputs!$B$38*MAX(Loan_Sample!H562-Inputs!$C$38,0)+Inputs!$B$39*MAX(Loan_Sample!H562-Inputs!$C$39,0)+Inputs!$B$40*MAX(Loan_Sample!H562-Inputs!$C$40,0)+Inputs!$B$41*MAX(Loan_Sample!H562-Inputs!$C$41,0)+Inputs!$B$42*Inputs!$B$14+Inputs!$B$43*MIN(Loan_Sample!I562/Inputs!$B$17,1)+Inputs!$B$44*MIN(Loan_Sample!E562,Inputs!$B$18)+Inputs!$B$45*Loan_Sample!C562</f>
        <v>-5.8463201319649</v>
      </c>
      <c r="P582" s="0" t="n">
        <f aca="false">MIN(1-Inputs!$B$13,MAX(Inputs!$B$13,1/(1+EXP(-(Inputs!$B$15*O582+Inputs!$B$16)))))</f>
        <v>0.00197740938371105</v>
      </c>
      <c r="Q582" s="0" t="n">
        <f aca="false">Inputs!$B$37+Inputs!$B$38*MAX(F582-Inputs!$C$38,0)+Inputs!$B$39*MAX(F582-Inputs!$C$39,0)+Inputs!$B$40*MAX(F582-Inputs!$C$40,0)+Inputs!$B$41*MAX(F582-Inputs!$C$41,0)+Inputs!$B$42*Inputs!$B$14+Inputs!$B$43*MIN(Loan_Sample!I562/Inputs!$B$17,1)+Inputs!$B$44*MIN(E582,Inputs!$B$18)+Inputs!$B$45*Loan_Sample!C562</f>
        <v>-5.8463201319649</v>
      </c>
      <c r="R582" s="0" t="n">
        <f aca="false">MIN(1-Inputs!$B$13,MAX(Inputs!$B$13,1/(1+EXP(-(Inputs!$B$15*Q582+Inputs!$B$16)))))</f>
        <v>0.00197740938371105</v>
      </c>
    </row>
    <row r="583" customFormat="false" ht="15" hidden="false" customHeight="false" outlineLevel="0" collapsed="false">
      <c r="A583" s="0" t="n">
        <f aca="false">Loan_Sample!A563</f>
        <v>16430</v>
      </c>
      <c r="B583" s="0" t="n">
        <f aca="false">Loan_Sample!U563</f>
        <v>205472.69</v>
      </c>
      <c r="C583" s="0" t="n">
        <f aca="false">Loan_Sample!K563+Inputs!$B$26</f>
        <v>4.42307710647583</v>
      </c>
      <c r="D583" s="0" t="n">
        <f aca="false">Loan_Sample!L563+Inputs!$B$26</f>
        <v>-0.276922702789307</v>
      </c>
      <c r="E583" s="0" t="n">
        <f aca="false">Loan_Sample!E563/(1+Inputs!$B$25/100)</f>
        <v>59.6474952697754</v>
      </c>
      <c r="F583" s="0" t="n">
        <f aca="false">Loan_Sample!H563-Inputs!$B$24/100</f>
        <v>-0.49833345413208</v>
      </c>
      <c r="G583" s="0" t="n">
        <f aca="false">IF(ISNUMBER(C583),INDEX(Scorecard!$D$54:$D$61,SUMPRODUCT(--(Scorecard!$G$54:$G$60&lt;C583))+1),Scorecard!$D$62)</f>
        <v>0.409483001259379</v>
      </c>
      <c r="H583" s="0" t="n">
        <f aca="false">IF(ISNUMBER(D583),INDEX(Scorecard!$D$63:$D$68,SUMPRODUCT(--(Scorecard!$G$63:$G$67&lt;D583))+1),Scorecard!$D$69)</f>
        <v>0.322484508656054</v>
      </c>
      <c r="I583" s="0" t="n">
        <f aca="false">IF(ISNUMBER(E583),INDEX(Scorecard!$D$19:$D$26,SUMPRODUCT(--(Scorecard!$G$19:$G$25&lt;E583))+1),Scorecard!$D$27)</f>
        <v>0.267179331770092</v>
      </c>
      <c r="J583" s="0" t="n">
        <f aca="false">IF(ISNUMBER(F583),INDEX(Scorecard!$D$37:$D$44,SUMPRODUCT(--(Scorecard!$G$37:$G$43&lt;F583))+1),Scorecard!$D$45)</f>
        <v>0.769716833645565</v>
      </c>
      <c r="K583" s="0" t="n">
        <f aca="false">Inputs!$B$10+Scorecard!$J$5*Loan_Sample!Y563+Scorecard!$J$6*Loan_Sample!Z563+Scorecard!$J$7*I583+Scorecard!$J$8*Loan_Sample!AB563+Scorecard!$J$9*J583+Scorecard!$J$10*Loan_Sample!AD563+Scorecard!$J$11*G583+Scorecard!$J$12*H583</f>
        <v>-6.61258149408421</v>
      </c>
      <c r="L583" s="0" t="n">
        <f aca="false">MIN(1-Inputs!$B$13,MAX(Inputs!$B$13,1/(1+EXP(-(Inputs!$B$11*K583+Inputs!$B$12)))))</f>
        <v>0.00106234315460876</v>
      </c>
      <c r="M583" s="0" t="n">
        <f aca="false">Loan_Sample!AH563*Inputs!$B$4*B583</f>
        <v>76.398876988192</v>
      </c>
      <c r="N583" s="0" t="n">
        <f aca="false">L583*Inputs!$B$4*B583</f>
        <v>76.398876988192</v>
      </c>
      <c r="O583" s="0" t="n">
        <f aca="false">Inputs!$B$37+Inputs!$B$38*MAX(Loan_Sample!H563-Inputs!$C$38,0)+Inputs!$B$39*MAX(Loan_Sample!H563-Inputs!$C$39,0)+Inputs!$B$40*MAX(Loan_Sample!H563-Inputs!$C$40,0)+Inputs!$B$41*MAX(Loan_Sample!H563-Inputs!$C$41,0)+Inputs!$B$42*Inputs!$B$14+Inputs!$B$43*MIN(Loan_Sample!I563/Inputs!$B$17,1)+Inputs!$B$44*MIN(Loan_Sample!E563,Inputs!$B$18)+Inputs!$B$45*Loan_Sample!C563</f>
        <v>-5.74797563599569</v>
      </c>
      <c r="P583" s="0" t="n">
        <f aca="false">MIN(1-Inputs!$B$13,MAX(Inputs!$B$13,1/(1+EXP(-(Inputs!$B$15*O583+Inputs!$B$16)))))</f>
        <v>0.00221079372221654</v>
      </c>
      <c r="Q583" s="0" t="n">
        <f aca="false">Inputs!$B$37+Inputs!$B$38*MAX(F583-Inputs!$C$38,0)+Inputs!$B$39*MAX(F583-Inputs!$C$39,0)+Inputs!$B$40*MAX(F583-Inputs!$C$40,0)+Inputs!$B$41*MAX(F583-Inputs!$C$41,0)+Inputs!$B$42*Inputs!$B$14+Inputs!$B$43*MIN(Loan_Sample!I563/Inputs!$B$17,1)+Inputs!$B$44*MIN(E583,Inputs!$B$18)+Inputs!$B$45*Loan_Sample!C563</f>
        <v>-5.74797563599569</v>
      </c>
      <c r="R583" s="0" t="n">
        <f aca="false">MIN(1-Inputs!$B$13,MAX(Inputs!$B$13,1/(1+EXP(-(Inputs!$B$15*Q583+Inputs!$B$16)))))</f>
        <v>0.00221079372221654</v>
      </c>
    </row>
    <row r="584" customFormat="false" ht="15" hidden="false" customHeight="false" outlineLevel="0" collapsed="false">
      <c r="A584" s="0" t="n">
        <f aca="false">Loan_Sample!A564</f>
        <v>16512</v>
      </c>
      <c r="B584" s="0" t="n">
        <f aca="false">Loan_Sample!U564</f>
        <v>217149.98</v>
      </c>
      <c r="C584" s="0" t="n">
        <f aca="false">Loan_Sample!K564+Inputs!$B$26</f>
        <v>5.00833320617676</v>
      </c>
      <c r="D584" s="0" t="n">
        <f aca="false">Loan_Sample!L564+Inputs!$B$26</f>
        <v>-1.125</v>
      </c>
      <c r="E584" s="0" t="n">
        <f aca="false">Loan_Sample!E564/(1+Inputs!$B$25/100)</f>
        <v>38.2090187072754</v>
      </c>
      <c r="F584" s="0" t="n">
        <f aca="false">Loan_Sample!H564-Inputs!$B$24/100</f>
        <v>-1.18533325195313</v>
      </c>
      <c r="G584" s="0" t="n">
        <f aca="false">IF(ISNUMBER(C584),INDEX(Scorecard!$D$54:$D$61,SUMPRODUCT(--(Scorecard!$G$54:$G$60&lt;C584))+1),Scorecard!$D$62)</f>
        <v>0.214429354789033</v>
      </c>
      <c r="H584" s="0" t="n">
        <f aca="false">IF(ISNUMBER(D584),INDEX(Scorecard!$D$63:$D$68,SUMPRODUCT(--(Scorecard!$G$63:$G$67&lt;D584))+1),Scorecard!$D$69)</f>
        <v>-0.340582194386522</v>
      </c>
      <c r="I584" s="0" t="n">
        <f aca="false">IF(ISNUMBER(E584),INDEX(Scorecard!$D$19:$D$26,SUMPRODUCT(--(Scorecard!$G$19:$G$25&lt;E584))+1),Scorecard!$D$27)</f>
        <v>0.57899015159425</v>
      </c>
      <c r="J584" s="0" t="n">
        <f aca="false">IF(ISNUMBER(F584),INDEX(Scorecard!$D$37:$D$44,SUMPRODUCT(--(Scorecard!$G$37:$G$43&lt;F584))+1),Scorecard!$D$45)</f>
        <v>1.35057635045042</v>
      </c>
      <c r="K584" s="0" t="n">
        <f aca="false">Inputs!$B$10+Scorecard!$J$5*Loan_Sample!Y564+Scorecard!$J$6*Loan_Sample!Z564+Scorecard!$J$7*I584+Scorecard!$J$8*Loan_Sample!AB564+Scorecard!$J$9*J584+Scorecard!$J$10*Loan_Sample!AD564+Scorecard!$J$11*G584+Scorecard!$J$12*H584</f>
        <v>-5.41951356381905</v>
      </c>
      <c r="L584" s="0" t="n">
        <f aca="false">MIN(1-Inputs!$B$13,MAX(Inputs!$B$13,1/(1+EXP(-(Inputs!$B$11*K584+Inputs!$B$12)))))</f>
        <v>0.00377997061244003</v>
      </c>
      <c r="M584" s="0" t="n">
        <f aca="false">Loan_Sample!AH564*Inputs!$B$4*B584</f>
        <v>287.287190012179</v>
      </c>
      <c r="N584" s="0" t="n">
        <f aca="false">L584*Inputs!$B$4*B584</f>
        <v>287.287190012179</v>
      </c>
      <c r="O584" s="0" t="n">
        <f aca="false">Inputs!$B$37+Inputs!$B$38*MAX(Loan_Sample!H564-Inputs!$C$38,0)+Inputs!$B$39*MAX(Loan_Sample!H564-Inputs!$C$39,0)+Inputs!$B$40*MAX(Loan_Sample!H564-Inputs!$C$40,0)+Inputs!$B$41*MAX(Loan_Sample!H564-Inputs!$C$41,0)+Inputs!$B$42*Inputs!$B$14+Inputs!$B$43*MIN(Loan_Sample!I564/Inputs!$B$17,1)+Inputs!$B$44*MIN(Loan_Sample!E564,Inputs!$B$18)+Inputs!$B$45*Loan_Sample!C564</f>
        <v>-5.46499803271531</v>
      </c>
      <c r="P584" s="0" t="n">
        <f aca="false">MIN(1-Inputs!$B$13,MAX(Inputs!$B$13,1/(1+EXP(-(Inputs!$B$15*O584+Inputs!$B$16)))))</f>
        <v>0.00304713432303123</v>
      </c>
      <c r="Q584" s="0" t="n">
        <f aca="false">Inputs!$B$37+Inputs!$B$38*MAX(F584-Inputs!$C$38,0)+Inputs!$B$39*MAX(F584-Inputs!$C$39,0)+Inputs!$B$40*MAX(F584-Inputs!$C$40,0)+Inputs!$B$41*MAX(F584-Inputs!$C$41,0)+Inputs!$B$42*Inputs!$B$14+Inputs!$B$43*MIN(Loan_Sample!I564/Inputs!$B$17,1)+Inputs!$B$44*MIN(E584,Inputs!$B$18)+Inputs!$B$45*Loan_Sample!C564</f>
        <v>-5.46499803271531</v>
      </c>
      <c r="R584" s="0" t="n">
        <f aca="false">MIN(1-Inputs!$B$13,MAX(Inputs!$B$13,1/(1+EXP(-(Inputs!$B$15*Q584+Inputs!$B$16)))))</f>
        <v>0.00304713432303123</v>
      </c>
    </row>
    <row r="585" customFormat="false" ht="15" hidden="false" customHeight="false" outlineLevel="0" collapsed="false">
      <c r="A585" s="0" t="n">
        <f aca="false">Loan_Sample!A565</f>
        <v>16525</v>
      </c>
      <c r="B585" s="0" t="n">
        <f aca="false">Loan_Sample!U565</f>
        <v>299452.34</v>
      </c>
      <c r="C585" s="0" t="n">
        <f aca="false">Loan_Sample!K565+Inputs!$B$26</f>
        <v>9.13333320617676</v>
      </c>
      <c r="D585" s="0" t="n">
        <f aca="false">Loan_Sample!L565+Inputs!$B$26</f>
        <v>5.0717945098877</v>
      </c>
      <c r="E585" s="0" t="n">
        <f aca="false">Loan_Sample!E565/(1+Inputs!$B$25/100)</f>
        <v>76.8189849853516</v>
      </c>
      <c r="F585" s="0" t="n">
        <f aca="false">Loan_Sample!H565-Inputs!$B$24/100</f>
        <v>0.815666437149048</v>
      </c>
      <c r="G585" s="0" t="n">
        <f aca="false">IF(ISNUMBER(C585),INDEX(Scorecard!$D$54:$D$61,SUMPRODUCT(--(Scorecard!$G$54:$G$60&lt;C585))+1),Scorecard!$D$62)</f>
        <v>-0.541917179454542</v>
      </c>
      <c r="H585" s="0" t="n">
        <f aca="false">IF(ISNUMBER(D585),INDEX(Scorecard!$D$63:$D$68,SUMPRODUCT(--(Scorecard!$G$63:$G$67&lt;D585))+1),Scorecard!$D$69)</f>
        <v>0.322484508656054</v>
      </c>
      <c r="I585" s="0" t="n">
        <f aca="false">IF(ISNUMBER(E585),INDEX(Scorecard!$D$19:$D$26,SUMPRODUCT(--(Scorecard!$G$19:$G$25&lt;E585))+1),Scorecard!$D$27)</f>
        <v>-0.0341578513653732</v>
      </c>
      <c r="J585" s="0" t="n">
        <f aca="false">IF(ISNUMBER(F585),INDEX(Scorecard!$D$37:$D$44,SUMPRODUCT(--(Scorecard!$G$37:$G$43&lt;F585))+1),Scorecard!$D$45)</f>
        <v>-0.569454719285959</v>
      </c>
      <c r="K585" s="0" t="n">
        <f aca="false">Inputs!$B$10+Scorecard!$J$5*Loan_Sample!Y565+Scorecard!$J$6*Loan_Sample!Z565+Scorecard!$J$7*I585+Scorecard!$J$8*Loan_Sample!AB565+Scorecard!$J$9*J585+Scorecard!$J$10*Loan_Sample!AD565+Scorecard!$J$11*G585+Scorecard!$J$12*H585</f>
        <v>-4.33775486842858</v>
      </c>
      <c r="L585" s="0" t="n">
        <f aca="false">MIN(1-Inputs!$B$13,MAX(Inputs!$B$13,1/(1+EXP(-(Inputs!$B$11*K585+Inputs!$B$12)))))</f>
        <v>0.0118798763581716</v>
      </c>
      <c r="M585" s="0" t="n">
        <f aca="false">Loan_Sample!AH565*Inputs!$B$4*B585</f>
        <v>1245.10987102781</v>
      </c>
      <c r="N585" s="0" t="n">
        <f aca="false">L585*Inputs!$B$4*B585</f>
        <v>1245.10987102781</v>
      </c>
      <c r="O585" s="0" t="n">
        <f aca="false">Inputs!$B$37+Inputs!$B$38*MAX(Loan_Sample!H565-Inputs!$C$38,0)+Inputs!$B$39*MAX(Loan_Sample!H565-Inputs!$C$39,0)+Inputs!$B$40*MAX(Loan_Sample!H565-Inputs!$C$40,0)+Inputs!$B$41*MAX(Loan_Sample!H565-Inputs!$C$41,0)+Inputs!$B$42*Inputs!$B$14+Inputs!$B$43*MIN(Loan_Sample!I565/Inputs!$B$17,1)+Inputs!$B$44*MIN(Loan_Sample!E565,Inputs!$B$18)+Inputs!$B$45*Loan_Sample!C565</f>
        <v>-3.93232919520029</v>
      </c>
      <c r="P585" s="0" t="n">
        <f aca="false">MIN(1-Inputs!$B$13,MAX(Inputs!$B$13,1/(1+EXP(-(Inputs!$B$15*O585+Inputs!$B$16)))))</f>
        <v>0.0171549247847686</v>
      </c>
      <c r="Q585" s="0" t="n">
        <f aca="false">Inputs!$B$37+Inputs!$B$38*MAX(F585-Inputs!$C$38,0)+Inputs!$B$39*MAX(F585-Inputs!$C$39,0)+Inputs!$B$40*MAX(F585-Inputs!$C$40,0)+Inputs!$B$41*MAX(F585-Inputs!$C$41,0)+Inputs!$B$42*Inputs!$B$14+Inputs!$B$43*MIN(Loan_Sample!I565/Inputs!$B$17,1)+Inputs!$B$44*MIN(E585,Inputs!$B$18)+Inputs!$B$45*Loan_Sample!C565</f>
        <v>-3.93232919520029</v>
      </c>
      <c r="R585" s="0" t="n">
        <f aca="false">MIN(1-Inputs!$B$13,MAX(Inputs!$B$13,1/(1+EXP(-(Inputs!$B$15*Q585+Inputs!$B$16)))))</f>
        <v>0.0171549247847686</v>
      </c>
    </row>
    <row r="586" customFormat="false" ht="15" hidden="false" customHeight="false" outlineLevel="0" collapsed="false">
      <c r="A586" s="0" t="n">
        <f aca="false">Loan_Sample!A566</f>
        <v>16531</v>
      </c>
      <c r="B586" s="0" t="n">
        <f aca="false">Loan_Sample!U566</f>
        <v>186274.22</v>
      </c>
      <c r="C586" s="0" t="n">
        <f aca="false">Loan_Sample!K566+Inputs!$B$26</f>
        <v>4.09999990463257</v>
      </c>
      <c r="D586" s="0" t="n">
        <f aca="false">Loan_Sample!L566+Inputs!$B$26</f>
        <v>-0.208333492279053</v>
      </c>
      <c r="E586" s="0" t="n">
        <f aca="false">Loan_Sample!E566/(1+Inputs!$B$25/100)</f>
        <v>73.2282867431641</v>
      </c>
      <c r="F586" s="0" t="n">
        <f aca="false">Loan_Sample!H566-Inputs!$B$24/100</f>
        <v>-3.34133315086365</v>
      </c>
      <c r="G586" s="0" t="n">
        <f aca="false">IF(ISNUMBER(C586),INDEX(Scorecard!$D$54:$D$61,SUMPRODUCT(--(Scorecard!$G$54:$G$60&lt;C586))+1),Scorecard!$D$62)</f>
        <v>0.489050497890326</v>
      </c>
      <c r="H586" s="0" t="n">
        <f aca="false">IF(ISNUMBER(D586),INDEX(Scorecard!$D$63:$D$68,SUMPRODUCT(--(Scorecard!$G$63:$G$67&lt;D586))+1),Scorecard!$D$69)</f>
        <v>0.322484508656054</v>
      </c>
      <c r="I586" s="0" t="n">
        <f aca="false">IF(ISNUMBER(E586),INDEX(Scorecard!$D$19:$D$26,SUMPRODUCT(--(Scorecard!$G$19:$G$25&lt;E586))+1),Scorecard!$D$27)</f>
        <v>-0.0341578513653732</v>
      </c>
      <c r="J586" s="0" t="n">
        <f aca="false">IF(ISNUMBER(F586),INDEX(Scorecard!$D$37:$D$44,SUMPRODUCT(--(Scorecard!$G$37:$G$43&lt;F586))+1),Scorecard!$D$45)</f>
        <v>1.35057635045042</v>
      </c>
      <c r="K586" s="0" t="n">
        <f aca="false">Inputs!$B$10+Scorecard!$J$5*Loan_Sample!Y566+Scorecard!$J$6*Loan_Sample!Z566+Scorecard!$J$7*I586+Scorecard!$J$8*Loan_Sample!AB566+Scorecard!$J$9*J586+Scorecard!$J$10*Loan_Sample!AD566+Scorecard!$J$11*G586+Scorecard!$J$12*H586</f>
        <v>-5.21367617351254</v>
      </c>
      <c r="L586" s="0" t="n">
        <f aca="false">MIN(1-Inputs!$B$13,MAX(Inputs!$B$13,1/(1+EXP(-(Inputs!$B$11*K586+Inputs!$B$12)))))</f>
        <v>0.00470317663756139</v>
      </c>
      <c r="M586" s="0" t="n">
        <f aca="false">Loan_Sample!AH566*Inputs!$B$4*B586</f>
        <v>306.62819588939</v>
      </c>
      <c r="N586" s="0" t="n">
        <f aca="false">L586*Inputs!$B$4*B586</f>
        <v>306.62819588939</v>
      </c>
      <c r="O586" s="0" t="n">
        <f aca="false">Inputs!$B$37+Inputs!$B$38*MAX(Loan_Sample!H566-Inputs!$C$38,0)+Inputs!$B$39*MAX(Loan_Sample!H566-Inputs!$C$39,0)+Inputs!$B$40*MAX(Loan_Sample!H566-Inputs!$C$40,0)+Inputs!$B$41*MAX(Loan_Sample!H566-Inputs!$C$41,0)+Inputs!$B$42*Inputs!$B$14+Inputs!$B$43*MIN(Loan_Sample!I566/Inputs!$B$17,1)+Inputs!$B$44*MIN(Loan_Sample!E566,Inputs!$B$18)+Inputs!$B$45*Loan_Sample!C566</f>
        <v>-5.50278234705354</v>
      </c>
      <c r="P586" s="0" t="n">
        <f aca="false">MIN(1-Inputs!$B$13,MAX(Inputs!$B$13,1/(1+EXP(-(Inputs!$B$15*O586+Inputs!$B$16)))))</f>
        <v>0.00291939543032782</v>
      </c>
      <c r="Q586" s="0" t="n">
        <f aca="false">Inputs!$B$37+Inputs!$B$38*MAX(F586-Inputs!$C$38,0)+Inputs!$B$39*MAX(F586-Inputs!$C$39,0)+Inputs!$B$40*MAX(F586-Inputs!$C$40,0)+Inputs!$B$41*MAX(F586-Inputs!$C$41,0)+Inputs!$B$42*Inputs!$B$14+Inputs!$B$43*MIN(Loan_Sample!I566/Inputs!$B$17,1)+Inputs!$B$44*MIN(E586,Inputs!$B$18)+Inputs!$B$45*Loan_Sample!C566</f>
        <v>-5.50278234705354</v>
      </c>
      <c r="R586" s="0" t="n">
        <f aca="false">MIN(1-Inputs!$B$13,MAX(Inputs!$B$13,1/(1+EXP(-(Inputs!$B$15*Q586+Inputs!$B$16)))))</f>
        <v>0.00291939543032782</v>
      </c>
    </row>
    <row r="587" customFormat="false" ht="15" hidden="false" customHeight="false" outlineLevel="0" collapsed="false">
      <c r="A587" s="0" t="n">
        <f aca="false">Loan_Sample!A567</f>
        <v>16546</v>
      </c>
      <c r="B587" s="0" t="n">
        <f aca="false">Loan_Sample!U567</f>
        <v>349604.1</v>
      </c>
      <c r="C587" s="0" t="n">
        <f aca="false">Loan_Sample!K567+Inputs!$B$26</f>
        <v>10.0333337783814</v>
      </c>
      <c r="D587" s="0" t="n">
        <f aca="false">Loan_Sample!L567+Inputs!$B$26</f>
        <v>5.07179546356201</v>
      </c>
      <c r="E587" s="0" t="n">
        <f aca="false">Loan_Sample!E567/(1+Inputs!$B$25/100)</f>
        <v>51.2166862487793</v>
      </c>
      <c r="F587" s="0" t="n">
        <f aca="false">Loan_Sample!H567-Inputs!$B$24/100</f>
        <v>1.128666639328</v>
      </c>
      <c r="G587" s="0" t="n">
        <f aca="false">IF(ISNUMBER(C587),INDEX(Scorecard!$D$54:$D$61,SUMPRODUCT(--(Scorecard!$G$54:$G$60&lt;C587))+1),Scorecard!$D$62)</f>
        <v>-0.541917179454542</v>
      </c>
      <c r="H587" s="0" t="n">
        <f aca="false">IF(ISNUMBER(D587),INDEX(Scorecard!$D$63:$D$68,SUMPRODUCT(--(Scorecard!$G$63:$G$67&lt;D587))+1),Scorecard!$D$69)</f>
        <v>0.322484508656054</v>
      </c>
      <c r="I587" s="0" t="n">
        <f aca="false">IF(ISNUMBER(E587),INDEX(Scorecard!$D$19:$D$26,SUMPRODUCT(--(Scorecard!$G$19:$G$25&lt;E587))+1),Scorecard!$D$27)</f>
        <v>0.57899015159425</v>
      </c>
      <c r="J587" s="0" t="n">
        <f aca="false">IF(ISNUMBER(F587),INDEX(Scorecard!$D$37:$D$44,SUMPRODUCT(--(Scorecard!$G$37:$G$43&lt;F587))+1),Scorecard!$D$45)</f>
        <v>-0.975503570149195</v>
      </c>
      <c r="K587" s="0" t="n">
        <f aca="false">Inputs!$B$10+Scorecard!$J$5*Loan_Sample!Y567+Scorecard!$J$6*Loan_Sample!Z567+Scorecard!$J$7*I587+Scorecard!$J$8*Loan_Sample!AB567+Scorecard!$J$9*J587+Scorecard!$J$10*Loan_Sample!AD567+Scorecard!$J$11*G587+Scorecard!$J$12*H587</f>
        <v>-3.9183336223215</v>
      </c>
      <c r="L587" s="0" t="n">
        <f aca="false">MIN(1-Inputs!$B$13,MAX(Inputs!$B$13,1/(1+EXP(-(Inputs!$B$11*K587+Inputs!$B$12)))))</f>
        <v>0.0184548371916705</v>
      </c>
      <c r="M587" s="0" t="n">
        <f aca="false">Loan_Sample!AH567*Inputs!$B$4*B587</f>
        <v>2258.16036146417</v>
      </c>
      <c r="N587" s="0" t="n">
        <f aca="false">L587*Inputs!$B$4*B587</f>
        <v>2258.16036146417</v>
      </c>
      <c r="O587" s="0" t="n">
        <f aca="false">Inputs!$B$37+Inputs!$B$38*MAX(Loan_Sample!H567-Inputs!$C$38,0)+Inputs!$B$39*MAX(Loan_Sample!H567-Inputs!$C$39,0)+Inputs!$B$40*MAX(Loan_Sample!H567-Inputs!$C$40,0)+Inputs!$B$41*MAX(Loan_Sample!H567-Inputs!$C$41,0)+Inputs!$B$42*Inputs!$B$14+Inputs!$B$43*MIN(Loan_Sample!I567/Inputs!$B$17,1)+Inputs!$B$44*MIN(Loan_Sample!E567,Inputs!$B$18)+Inputs!$B$45*Loan_Sample!C567</f>
        <v>-3.27409560777887</v>
      </c>
      <c r="P587" s="0" t="n">
        <f aca="false">MIN(1-Inputs!$B$13,MAX(Inputs!$B$13,1/(1+EXP(-(Inputs!$B$15*O587+Inputs!$B$16)))))</f>
        <v>0.0355750581465059</v>
      </c>
      <c r="Q587" s="0" t="n">
        <f aca="false">Inputs!$B$37+Inputs!$B$38*MAX(F587-Inputs!$C$38,0)+Inputs!$B$39*MAX(F587-Inputs!$C$39,0)+Inputs!$B$40*MAX(F587-Inputs!$C$40,0)+Inputs!$B$41*MAX(F587-Inputs!$C$41,0)+Inputs!$B$42*Inputs!$B$14+Inputs!$B$43*MIN(Loan_Sample!I567/Inputs!$B$17,1)+Inputs!$B$44*MIN(E587,Inputs!$B$18)+Inputs!$B$45*Loan_Sample!C567</f>
        <v>-3.27409560777887</v>
      </c>
      <c r="R587" s="0" t="n">
        <f aca="false">MIN(1-Inputs!$B$13,MAX(Inputs!$B$13,1/(1+EXP(-(Inputs!$B$15*Q587+Inputs!$B$16)))))</f>
        <v>0.0355750581465059</v>
      </c>
    </row>
    <row r="588" customFormat="false" ht="15" hidden="false" customHeight="false" outlineLevel="0" collapsed="false">
      <c r="A588" s="0" t="n">
        <f aca="false">Loan_Sample!A568</f>
        <v>16569</v>
      </c>
      <c r="B588" s="0" t="n">
        <f aca="false">Loan_Sample!U568</f>
        <v>311210.4</v>
      </c>
      <c r="C588" s="0" t="n">
        <f aca="false">Loan_Sample!K568+Inputs!$B$26</f>
        <v>4.5</v>
      </c>
      <c r="D588" s="0" t="n">
        <f aca="false">Loan_Sample!L568+Inputs!$B$26</f>
        <v>-0.208333492279053</v>
      </c>
      <c r="E588" s="0" t="n">
        <f aca="false">Loan_Sample!E568/(1+Inputs!$B$25/100)</f>
        <v>59.861572265625</v>
      </c>
      <c r="F588" s="0" t="n">
        <f aca="false">Loan_Sample!H568-Inputs!$B$24/100</f>
        <v>-3.13733315467835</v>
      </c>
      <c r="G588" s="0" t="n">
        <f aca="false">IF(ISNUMBER(C588),INDEX(Scorecard!$D$54:$D$61,SUMPRODUCT(--(Scorecard!$G$54:$G$60&lt;C588))+1),Scorecard!$D$62)</f>
        <v>0.409483001259379</v>
      </c>
      <c r="H588" s="0" t="n">
        <f aca="false">IF(ISNUMBER(D588),INDEX(Scorecard!$D$63:$D$68,SUMPRODUCT(--(Scorecard!$G$63:$G$67&lt;D588))+1),Scorecard!$D$69)</f>
        <v>0.322484508656054</v>
      </c>
      <c r="I588" s="0" t="n">
        <f aca="false">IF(ISNUMBER(E588),INDEX(Scorecard!$D$19:$D$26,SUMPRODUCT(--(Scorecard!$G$19:$G$25&lt;E588))+1),Scorecard!$D$27)</f>
        <v>0.267179331770092</v>
      </c>
      <c r="J588" s="0" t="n">
        <f aca="false">IF(ISNUMBER(F588),INDEX(Scorecard!$D$37:$D$44,SUMPRODUCT(--(Scorecard!$G$37:$G$43&lt;F588))+1),Scorecard!$D$45)</f>
        <v>1.35057635045042</v>
      </c>
      <c r="K588" s="0" t="n">
        <f aca="false">Inputs!$B$10+Scorecard!$J$5*Loan_Sample!Y568+Scorecard!$J$6*Loan_Sample!Z568+Scorecard!$J$7*I588+Scorecard!$J$8*Loan_Sample!AB568+Scorecard!$J$9*J588+Scorecard!$J$10*Loan_Sample!AD568+Scorecard!$J$11*G588+Scorecard!$J$12*H588</f>
        <v>-4.27390153812102</v>
      </c>
      <c r="L588" s="0" t="n">
        <f aca="false">MIN(1-Inputs!$B$13,MAX(Inputs!$B$13,1/(1+EXP(-(Inputs!$B$11*K588+Inputs!$B$12)))))</f>
        <v>0.0127061382359679</v>
      </c>
      <c r="M588" s="0" t="n">
        <f aca="false">Loan_Sample!AH568*Inputs!$B$4*B588</f>
        <v>1383.9988270048</v>
      </c>
      <c r="N588" s="0" t="n">
        <f aca="false">L588*Inputs!$B$4*B588</f>
        <v>1383.9988270048</v>
      </c>
      <c r="O588" s="0" t="n">
        <f aca="false">Inputs!$B$37+Inputs!$B$38*MAX(Loan_Sample!H568-Inputs!$C$38,0)+Inputs!$B$39*MAX(Loan_Sample!H568-Inputs!$C$39,0)+Inputs!$B$40*MAX(Loan_Sample!H568-Inputs!$C$40,0)+Inputs!$B$41*MAX(Loan_Sample!H568-Inputs!$C$41,0)+Inputs!$B$42*Inputs!$B$14+Inputs!$B$43*MIN(Loan_Sample!I568/Inputs!$B$17,1)+Inputs!$B$44*MIN(Loan_Sample!E568,Inputs!$B$18)+Inputs!$B$45*Loan_Sample!C568</f>
        <v>-5.86889954979024</v>
      </c>
      <c r="P588" s="0" t="n">
        <f aca="false">MIN(1-Inputs!$B$13,MAX(Inputs!$B$13,1/(1+EXP(-(Inputs!$B$15*O588+Inputs!$B$16)))))</f>
        <v>0.00192739520904799</v>
      </c>
      <c r="Q588" s="0" t="n">
        <f aca="false">Inputs!$B$37+Inputs!$B$38*MAX(F588-Inputs!$C$38,0)+Inputs!$B$39*MAX(F588-Inputs!$C$39,0)+Inputs!$B$40*MAX(F588-Inputs!$C$40,0)+Inputs!$B$41*MAX(F588-Inputs!$C$41,0)+Inputs!$B$42*Inputs!$B$14+Inputs!$B$43*MIN(Loan_Sample!I568/Inputs!$B$17,1)+Inputs!$B$44*MIN(E588,Inputs!$B$18)+Inputs!$B$45*Loan_Sample!C568</f>
        <v>-5.86889954979024</v>
      </c>
      <c r="R588" s="0" t="n">
        <f aca="false">MIN(1-Inputs!$B$13,MAX(Inputs!$B$13,1/(1+EXP(-(Inputs!$B$15*Q588+Inputs!$B$16)))))</f>
        <v>0.00192739520904799</v>
      </c>
    </row>
    <row r="589" customFormat="false" ht="15" hidden="false" customHeight="false" outlineLevel="0" collapsed="false">
      <c r="A589" s="0" t="n">
        <f aca="false">Loan_Sample!A569</f>
        <v>16573</v>
      </c>
      <c r="B589" s="0" t="n">
        <f aca="false">Loan_Sample!U569</f>
        <v>257045.23</v>
      </c>
      <c r="C589" s="0" t="n">
        <f aca="false">Loan_Sample!K569+Inputs!$B$26</f>
        <v>3.72307682037354</v>
      </c>
      <c r="D589" s="0" t="n">
        <f aca="false">Loan_Sample!L569+Inputs!$B$26</f>
        <v>-0.276923179626465</v>
      </c>
      <c r="E589" s="0" t="n">
        <f aca="false">Loan_Sample!E569/(1+Inputs!$B$25/100)</f>
        <v>73.4399948120117</v>
      </c>
      <c r="F589" s="0" t="n">
        <f aca="false">Loan_Sample!H569-Inputs!$B$24/100</f>
        <v>0.516666650772095</v>
      </c>
      <c r="G589" s="0" t="n">
        <f aca="false">IF(ISNUMBER(C589),INDEX(Scorecard!$D$54:$D$61,SUMPRODUCT(--(Scorecard!$G$54:$G$60&lt;C589))+1),Scorecard!$D$62)</f>
        <v>0.489050497890326</v>
      </c>
      <c r="H589" s="0" t="n">
        <f aca="false">IF(ISNUMBER(D589),INDEX(Scorecard!$D$63:$D$68,SUMPRODUCT(--(Scorecard!$G$63:$G$67&lt;D589))+1),Scorecard!$D$69)</f>
        <v>0.322484508656054</v>
      </c>
      <c r="I589" s="0" t="n">
        <f aca="false">IF(ISNUMBER(E589),INDEX(Scorecard!$D$19:$D$26,SUMPRODUCT(--(Scorecard!$G$19:$G$25&lt;E589))+1),Scorecard!$D$27)</f>
        <v>-0.0341578513653732</v>
      </c>
      <c r="J589" s="0" t="n">
        <f aca="false">IF(ISNUMBER(F589),INDEX(Scorecard!$D$37:$D$44,SUMPRODUCT(--(Scorecard!$G$37:$G$43&lt;F589))+1),Scorecard!$D$45)</f>
        <v>-0.271229676926091</v>
      </c>
      <c r="K589" s="0" t="n">
        <f aca="false">Inputs!$B$10+Scorecard!$J$5*Loan_Sample!Y569+Scorecard!$J$6*Loan_Sample!Z569+Scorecard!$J$7*I589+Scorecard!$J$8*Loan_Sample!AB569+Scorecard!$J$9*J589+Scorecard!$J$10*Loan_Sample!AD569+Scorecard!$J$11*G589+Scorecard!$J$12*H589</f>
        <v>-5.68034946249931</v>
      </c>
      <c r="L589" s="0" t="n">
        <f aca="false">MIN(1-Inputs!$B$13,MAX(Inputs!$B$13,1/(1+EXP(-(Inputs!$B$11*K589+Inputs!$B$12)))))</f>
        <v>0.00286494679557152</v>
      </c>
      <c r="M589" s="0" t="n">
        <f aca="false">Loan_Sample!AH569*Inputs!$B$4*B589</f>
        <v>257.747317801905</v>
      </c>
      <c r="N589" s="0" t="n">
        <f aca="false">L589*Inputs!$B$4*B589</f>
        <v>257.747317801905</v>
      </c>
      <c r="O589" s="0" t="n">
        <f aca="false">Inputs!$B$37+Inputs!$B$38*MAX(Loan_Sample!H569-Inputs!$C$38,0)+Inputs!$B$39*MAX(Loan_Sample!H569-Inputs!$C$39,0)+Inputs!$B$40*MAX(Loan_Sample!H569-Inputs!$C$40,0)+Inputs!$B$41*MAX(Loan_Sample!H569-Inputs!$C$41,0)+Inputs!$B$42*Inputs!$B$14+Inputs!$B$43*MIN(Loan_Sample!I569/Inputs!$B$17,1)+Inputs!$B$44*MIN(Loan_Sample!E569,Inputs!$B$18)+Inputs!$B$45*Loan_Sample!C569</f>
        <v>-4.33798462574137</v>
      </c>
      <c r="P589" s="0" t="n">
        <f aca="false">MIN(1-Inputs!$B$13,MAX(Inputs!$B$13,1/(1+EXP(-(Inputs!$B$15*O589+Inputs!$B$16)))))</f>
        <v>0.0108861864897961</v>
      </c>
      <c r="Q589" s="0" t="n">
        <f aca="false">Inputs!$B$37+Inputs!$B$38*MAX(F589-Inputs!$C$38,0)+Inputs!$B$39*MAX(F589-Inputs!$C$39,0)+Inputs!$B$40*MAX(F589-Inputs!$C$40,0)+Inputs!$B$41*MAX(F589-Inputs!$C$41,0)+Inputs!$B$42*Inputs!$B$14+Inputs!$B$43*MIN(Loan_Sample!I569/Inputs!$B$17,1)+Inputs!$B$44*MIN(E589,Inputs!$B$18)+Inputs!$B$45*Loan_Sample!C569</f>
        <v>-4.33798462574137</v>
      </c>
      <c r="R589" s="0" t="n">
        <f aca="false">MIN(1-Inputs!$B$13,MAX(Inputs!$B$13,1/(1+EXP(-(Inputs!$B$15*Q589+Inputs!$B$16)))))</f>
        <v>0.0108861864897961</v>
      </c>
    </row>
    <row r="590" customFormat="false" ht="15" hidden="false" customHeight="false" outlineLevel="0" collapsed="false">
      <c r="A590" s="0" t="n">
        <f aca="false">Loan_Sample!A570</f>
        <v>16573</v>
      </c>
      <c r="B590" s="0" t="n">
        <f aca="false">Loan_Sample!U570</f>
        <v>245156.22</v>
      </c>
      <c r="C590" s="0" t="n">
        <f aca="false">Loan_Sample!K570+Inputs!$B$26</f>
        <v>4.30833339691162</v>
      </c>
      <c r="D590" s="0" t="n">
        <f aca="false">Loan_Sample!L570+Inputs!$B$26</f>
        <v>-1.125</v>
      </c>
      <c r="E590" s="0" t="n">
        <f aca="false">Loan_Sample!E570/(1+Inputs!$B$25/100)</f>
        <v>65.0869293212891</v>
      </c>
      <c r="F590" s="0" t="n">
        <f aca="false">Loan_Sample!H570-Inputs!$B$24/100</f>
        <v>-1.3333330154419</v>
      </c>
      <c r="G590" s="0" t="n">
        <f aca="false">IF(ISNUMBER(C590),INDEX(Scorecard!$D$54:$D$61,SUMPRODUCT(--(Scorecard!$G$54:$G$60&lt;C590))+1),Scorecard!$D$62)</f>
        <v>0.489050497890326</v>
      </c>
      <c r="H590" s="0" t="n">
        <f aca="false">IF(ISNUMBER(D590),INDEX(Scorecard!$D$63:$D$68,SUMPRODUCT(--(Scorecard!$G$63:$G$67&lt;D590))+1),Scorecard!$D$69)</f>
        <v>-0.340582194386522</v>
      </c>
      <c r="I590" s="0" t="n">
        <f aca="false">IF(ISNUMBER(E590),INDEX(Scorecard!$D$19:$D$26,SUMPRODUCT(--(Scorecard!$G$19:$G$25&lt;E590))+1),Scorecard!$D$27)</f>
        <v>0.233621608745691</v>
      </c>
      <c r="J590" s="0" t="n">
        <f aca="false">IF(ISNUMBER(F590),INDEX(Scorecard!$D$37:$D$44,SUMPRODUCT(--(Scorecard!$G$37:$G$43&lt;F590))+1),Scorecard!$D$45)</f>
        <v>1.35057635045042</v>
      </c>
      <c r="K590" s="0" t="n">
        <f aca="false">Inputs!$B$10+Scorecard!$J$5*Loan_Sample!Y570+Scorecard!$J$6*Loan_Sample!Z570+Scorecard!$J$7*I590+Scorecard!$J$8*Loan_Sample!AB570+Scorecard!$J$9*J590+Scorecard!$J$10*Loan_Sample!AD570+Scorecard!$J$11*G590+Scorecard!$J$12*H590</f>
        <v>-5.97400745195812</v>
      </c>
      <c r="L590" s="0" t="n">
        <f aca="false">MIN(1-Inputs!$B$13,MAX(Inputs!$B$13,1/(1+EXP(-(Inputs!$B$11*K590+Inputs!$B$12)))))</f>
        <v>0.00209644510517104</v>
      </c>
      <c r="M590" s="0" t="n">
        <f aca="false">Loan_Sample!AH570*Inputs!$B$4*B590</f>
        <v>179.884795097432</v>
      </c>
      <c r="N590" s="0" t="n">
        <f aca="false">L590*Inputs!$B$4*B590</f>
        <v>179.884795097432</v>
      </c>
      <c r="O590" s="0" t="n">
        <f aca="false">Inputs!$B$37+Inputs!$B$38*MAX(Loan_Sample!H570-Inputs!$C$38,0)+Inputs!$B$39*MAX(Loan_Sample!H570-Inputs!$C$39,0)+Inputs!$B$40*MAX(Loan_Sample!H570-Inputs!$C$40,0)+Inputs!$B$41*MAX(Loan_Sample!H570-Inputs!$C$41,0)+Inputs!$B$42*Inputs!$B$14+Inputs!$B$43*MIN(Loan_Sample!I570/Inputs!$B$17,1)+Inputs!$B$44*MIN(Loan_Sample!E570,Inputs!$B$18)+Inputs!$B$45*Loan_Sample!C570</f>
        <v>-5.44991370922537</v>
      </c>
      <c r="P590" s="0" t="n">
        <f aca="false">MIN(1-Inputs!$B$13,MAX(Inputs!$B$13,1/(1+EXP(-(Inputs!$B$15*O590+Inputs!$B$16)))))</f>
        <v>0.00309967329961553</v>
      </c>
      <c r="Q590" s="0" t="n">
        <f aca="false">Inputs!$B$37+Inputs!$B$38*MAX(F590-Inputs!$C$38,0)+Inputs!$B$39*MAX(F590-Inputs!$C$39,0)+Inputs!$B$40*MAX(F590-Inputs!$C$40,0)+Inputs!$B$41*MAX(F590-Inputs!$C$41,0)+Inputs!$B$42*Inputs!$B$14+Inputs!$B$43*MIN(Loan_Sample!I570/Inputs!$B$17,1)+Inputs!$B$44*MIN(E590,Inputs!$B$18)+Inputs!$B$45*Loan_Sample!C570</f>
        <v>-5.44991370922537</v>
      </c>
      <c r="R590" s="0" t="n">
        <f aca="false">MIN(1-Inputs!$B$13,MAX(Inputs!$B$13,1/(1+EXP(-(Inputs!$B$15*Q590+Inputs!$B$16)))))</f>
        <v>0.00309967329961553</v>
      </c>
    </row>
    <row r="591" customFormat="false" ht="15" hidden="false" customHeight="false" outlineLevel="0" collapsed="false">
      <c r="A591" s="0" t="n">
        <f aca="false">Loan_Sample!A571</f>
        <v>16579</v>
      </c>
      <c r="B591" s="0" t="n">
        <f aca="false">Loan_Sample!U571</f>
        <v>352693.9</v>
      </c>
      <c r="C591" s="0" t="n">
        <f aca="false">Loan_Sample!K571+Inputs!$B$26</f>
        <v>3.82307696342468</v>
      </c>
      <c r="D591" s="0" t="n">
        <f aca="false">Loan_Sample!L571+Inputs!$B$26</f>
        <v>-0.276922941207886</v>
      </c>
      <c r="E591" s="0" t="n">
        <f aca="false">Loan_Sample!E571/(1+Inputs!$B$25/100)</f>
        <v>73.5634841918945</v>
      </c>
      <c r="F591" s="0" t="n">
        <f aca="false">Loan_Sample!H571-Inputs!$B$24/100</f>
        <v>0.221666574478149</v>
      </c>
      <c r="G591" s="0" t="n">
        <f aca="false">IF(ISNUMBER(C591),INDEX(Scorecard!$D$54:$D$61,SUMPRODUCT(--(Scorecard!$G$54:$G$60&lt;C591))+1),Scorecard!$D$62)</f>
        <v>0.489050497890326</v>
      </c>
      <c r="H591" s="0" t="n">
        <f aca="false">IF(ISNUMBER(D591),INDEX(Scorecard!$D$63:$D$68,SUMPRODUCT(--(Scorecard!$G$63:$G$67&lt;D591))+1),Scorecard!$D$69)</f>
        <v>0.322484508656054</v>
      </c>
      <c r="I591" s="0" t="n">
        <f aca="false">IF(ISNUMBER(E591),INDEX(Scorecard!$D$19:$D$26,SUMPRODUCT(--(Scorecard!$G$19:$G$25&lt;E591))+1),Scorecard!$D$27)</f>
        <v>-0.0341578513653732</v>
      </c>
      <c r="J591" s="0" t="n">
        <f aca="false">IF(ISNUMBER(F591),INDEX(Scorecard!$D$37:$D$44,SUMPRODUCT(--(Scorecard!$G$37:$G$43&lt;F591))+1),Scorecard!$D$45)</f>
        <v>-0.0679520129233634</v>
      </c>
      <c r="K591" s="0" t="n">
        <f aca="false">Inputs!$B$10+Scorecard!$J$5*Loan_Sample!Y571+Scorecard!$J$6*Loan_Sample!Z571+Scorecard!$J$7*I591+Scorecard!$J$8*Loan_Sample!AB571+Scorecard!$J$9*J591+Scorecard!$J$10*Loan_Sample!AD571+Scorecard!$J$11*G591+Scorecard!$J$12*H591</f>
        <v>-5.04127339651198</v>
      </c>
      <c r="L591" s="0" t="n">
        <f aca="false">MIN(1-Inputs!$B$13,MAX(Inputs!$B$13,1/(1+EXP(-(Inputs!$B$11*K591+Inputs!$B$12)))))</f>
        <v>0.00564682298127389</v>
      </c>
      <c r="M591" s="0" t="n">
        <f aca="false">Loan_Sample!AH571*Inputs!$B$4*B591</f>
        <v>697.06000695629</v>
      </c>
      <c r="N591" s="0" t="n">
        <f aca="false">L591*Inputs!$B$4*B591</f>
        <v>697.06000695629</v>
      </c>
      <c r="O591" s="0" t="n">
        <f aca="false">Inputs!$B$37+Inputs!$B$38*MAX(Loan_Sample!H571-Inputs!$C$38,0)+Inputs!$B$39*MAX(Loan_Sample!H571-Inputs!$C$39,0)+Inputs!$B$40*MAX(Loan_Sample!H571-Inputs!$C$40,0)+Inputs!$B$41*MAX(Loan_Sample!H571-Inputs!$C$41,0)+Inputs!$B$42*Inputs!$B$14+Inputs!$B$43*MIN(Loan_Sample!I571/Inputs!$B$17,1)+Inputs!$B$44*MIN(Loan_Sample!E571,Inputs!$B$18)+Inputs!$B$45*Loan_Sample!C571</f>
        <v>-5.33783763822171</v>
      </c>
      <c r="P591" s="0" t="n">
        <f aca="false">MIN(1-Inputs!$B$13,MAX(Inputs!$B$13,1/(1+EXP(-(Inputs!$B$15*O591+Inputs!$B$16)))))</f>
        <v>0.00351937542204085</v>
      </c>
      <c r="Q591" s="0" t="n">
        <f aca="false">Inputs!$B$37+Inputs!$B$38*MAX(F591-Inputs!$C$38,0)+Inputs!$B$39*MAX(F591-Inputs!$C$39,0)+Inputs!$B$40*MAX(F591-Inputs!$C$40,0)+Inputs!$B$41*MAX(F591-Inputs!$C$41,0)+Inputs!$B$42*Inputs!$B$14+Inputs!$B$43*MIN(Loan_Sample!I571/Inputs!$B$17,1)+Inputs!$B$44*MIN(E591,Inputs!$B$18)+Inputs!$B$45*Loan_Sample!C571</f>
        <v>-5.33783763822171</v>
      </c>
      <c r="R591" s="0" t="n">
        <f aca="false">MIN(1-Inputs!$B$13,MAX(Inputs!$B$13,1/(1+EXP(-(Inputs!$B$15*Q591+Inputs!$B$16)))))</f>
        <v>0.00351937542204085</v>
      </c>
    </row>
    <row r="592" customFormat="false" ht="15" hidden="false" customHeight="false" outlineLevel="0" collapsed="false">
      <c r="A592" s="0" t="n">
        <f aca="false">Loan_Sample!A572</f>
        <v>16586</v>
      </c>
      <c r="B592" s="0" t="n">
        <f aca="false">Loan_Sample!U572</f>
        <v>329048.9</v>
      </c>
      <c r="C592" s="0" t="n">
        <f aca="false">Loan_Sample!K572+Inputs!$B$26</f>
        <v>3.82307696342468</v>
      </c>
      <c r="D592" s="0" t="n">
        <f aca="false">Loan_Sample!L572+Inputs!$B$26</f>
        <v>-0.276922941207886</v>
      </c>
      <c r="E592" s="0" t="n">
        <f aca="false">Loan_Sample!E572/(1+Inputs!$B$25/100)</f>
        <v>71.9706115722656</v>
      </c>
      <c r="F592" s="0" t="n">
        <f aca="false">Loan_Sample!H572-Inputs!$B$24/100</f>
        <v>1.07766652107239</v>
      </c>
      <c r="G592" s="0" t="n">
        <f aca="false">IF(ISNUMBER(C592),INDEX(Scorecard!$D$54:$D$61,SUMPRODUCT(--(Scorecard!$G$54:$G$60&lt;C592))+1),Scorecard!$D$62)</f>
        <v>0.489050497890326</v>
      </c>
      <c r="H592" s="0" t="n">
        <f aca="false">IF(ISNUMBER(D592),INDEX(Scorecard!$D$63:$D$68,SUMPRODUCT(--(Scorecard!$G$63:$G$67&lt;D592))+1),Scorecard!$D$69)</f>
        <v>0.322484508656054</v>
      </c>
      <c r="I592" s="0" t="n">
        <f aca="false">IF(ISNUMBER(E592),INDEX(Scorecard!$D$19:$D$26,SUMPRODUCT(--(Scorecard!$G$19:$G$25&lt;E592))+1),Scorecard!$D$27)</f>
        <v>0.0530843085177338</v>
      </c>
      <c r="J592" s="0" t="n">
        <f aca="false">IF(ISNUMBER(F592),INDEX(Scorecard!$D$37:$D$44,SUMPRODUCT(--(Scorecard!$G$37:$G$43&lt;F592))+1),Scorecard!$D$45)</f>
        <v>-0.975503570149195</v>
      </c>
      <c r="K592" s="0" t="n">
        <f aca="false">Inputs!$B$10+Scorecard!$J$5*Loan_Sample!Y572+Scorecard!$J$6*Loan_Sample!Z572+Scorecard!$J$7*I592+Scorecard!$J$8*Loan_Sample!AB572+Scorecard!$J$9*J592+Scorecard!$J$10*Loan_Sample!AD572+Scorecard!$J$11*G592+Scorecard!$J$12*H592</f>
        <v>-3.81080744055551</v>
      </c>
      <c r="L592" s="0" t="n">
        <f aca="false">MIN(1-Inputs!$B$13,MAX(Inputs!$B$13,1/(1+EXP(-(Inputs!$B$11*K592+Inputs!$B$12)))))</f>
        <v>0.0206501811763876</v>
      </c>
      <c r="M592" s="0" t="n">
        <f aca="false">Loan_Sample!AH572*Inputs!$B$4*B592</f>
        <v>2378.22179031187</v>
      </c>
      <c r="N592" s="0" t="n">
        <f aca="false">L592*Inputs!$B$4*B592</f>
        <v>2378.22179031187</v>
      </c>
      <c r="O592" s="0" t="n">
        <f aca="false">Inputs!$B$37+Inputs!$B$38*MAX(Loan_Sample!H572-Inputs!$C$38,0)+Inputs!$B$39*MAX(Loan_Sample!H572-Inputs!$C$39,0)+Inputs!$B$40*MAX(Loan_Sample!H572-Inputs!$C$40,0)+Inputs!$B$41*MAX(Loan_Sample!H572-Inputs!$C$41,0)+Inputs!$B$42*Inputs!$B$14+Inputs!$B$43*MIN(Loan_Sample!I572/Inputs!$B$17,1)+Inputs!$B$44*MIN(Loan_Sample!E572,Inputs!$B$18)+Inputs!$B$45*Loan_Sample!C572</f>
        <v>-3.71834730582562</v>
      </c>
      <c r="P592" s="0" t="n">
        <f aca="false">MIN(1-Inputs!$B$13,MAX(Inputs!$B$13,1/(1+EXP(-(Inputs!$B$15*O592+Inputs!$B$16)))))</f>
        <v>0.0217763903494216</v>
      </c>
      <c r="Q592" s="0" t="n">
        <f aca="false">Inputs!$B$37+Inputs!$B$38*MAX(F592-Inputs!$C$38,0)+Inputs!$B$39*MAX(F592-Inputs!$C$39,0)+Inputs!$B$40*MAX(F592-Inputs!$C$40,0)+Inputs!$B$41*MAX(F592-Inputs!$C$41,0)+Inputs!$B$42*Inputs!$B$14+Inputs!$B$43*MIN(Loan_Sample!I572/Inputs!$B$17,1)+Inputs!$B$44*MIN(E592,Inputs!$B$18)+Inputs!$B$45*Loan_Sample!C572</f>
        <v>-3.71834730582562</v>
      </c>
      <c r="R592" s="0" t="n">
        <f aca="false">MIN(1-Inputs!$B$13,MAX(Inputs!$B$13,1/(1+EXP(-(Inputs!$B$15*Q592+Inputs!$B$16)))))</f>
        <v>0.0217763903494216</v>
      </c>
    </row>
    <row r="593" customFormat="false" ht="15" hidden="false" customHeight="false" outlineLevel="0" collapsed="false">
      <c r="A593" s="0" t="n">
        <f aca="false">Loan_Sample!A573</f>
        <v>16627</v>
      </c>
      <c r="B593" s="0" t="n">
        <f aca="false">Loan_Sample!U573</f>
        <v>283083.16</v>
      </c>
      <c r="C593" s="0" t="n">
        <f aca="false">Loan_Sample!K573+Inputs!$B$26</f>
        <v>4.15833330154419</v>
      </c>
      <c r="D593" s="0" t="n">
        <f aca="false">Loan_Sample!L573+Inputs!$B$26</f>
        <v>-1.875</v>
      </c>
      <c r="E593" s="0" t="n">
        <f aca="false">Loan_Sample!E573/(1+Inputs!$B$25/100)</f>
        <v>76.8994598388672</v>
      </c>
      <c r="F593" s="0" t="n">
        <f aca="false">Loan_Sample!H573-Inputs!$B$24/100</f>
        <v>-0.666666746139526</v>
      </c>
      <c r="G593" s="0" t="n">
        <f aca="false">IF(ISNUMBER(C593),INDEX(Scorecard!$D$54:$D$61,SUMPRODUCT(--(Scorecard!$G$54:$G$60&lt;C593))+1),Scorecard!$D$62)</f>
        <v>0.489050497890326</v>
      </c>
      <c r="H593" s="0" t="n">
        <f aca="false">IF(ISNUMBER(D593),INDEX(Scorecard!$D$63:$D$68,SUMPRODUCT(--(Scorecard!$G$63:$G$67&lt;D593))+1),Scorecard!$D$69)</f>
        <v>-0.340582194386522</v>
      </c>
      <c r="I593" s="0" t="n">
        <f aca="false">IF(ISNUMBER(E593),INDEX(Scorecard!$D$19:$D$26,SUMPRODUCT(--(Scorecard!$G$19:$G$25&lt;E593))+1),Scorecard!$D$27)</f>
        <v>-0.0341578513653732</v>
      </c>
      <c r="J593" s="0" t="n">
        <f aca="false">IF(ISNUMBER(F593),INDEX(Scorecard!$D$37:$D$44,SUMPRODUCT(--(Scorecard!$G$37:$G$43&lt;F593))+1),Scorecard!$D$45)</f>
        <v>1.35057635045042</v>
      </c>
      <c r="K593" s="0" t="n">
        <f aca="false">Inputs!$B$10+Scorecard!$J$5*Loan_Sample!Y573+Scorecard!$J$6*Loan_Sample!Z573+Scorecard!$J$7*I593+Scorecard!$J$8*Loan_Sample!AB573+Scorecard!$J$9*J593+Scorecard!$J$10*Loan_Sample!AD573+Scorecard!$J$11*G593+Scorecard!$J$12*H593</f>
        <v>-6.02370421177602</v>
      </c>
      <c r="L593" s="0" t="n">
        <f aca="false">MIN(1-Inputs!$B$13,MAX(Inputs!$B$13,1/(1+EXP(-(Inputs!$B$11*K593+Inputs!$B$12)))))</f>
        <v>0.00198847531681243</v>
      </c>
      <c r="M593" s="0" t="n">
        <f aca="false">Loan_Sample!AH573*Inputs!$B$4*B593</f>
        <v>197.016356692842</v>
      </c>
      <c r="N593" s="0" t="n">
        <f aca="false">L593*Inputs!$B$4*B593</f>
        <v>197.016356692842</v>
      </c>
      <c r="O593" s="0" t="n">
        <f aca="false">Inputs!$B$37+Inputs!$B$38*MAX(Loan_Sample!H573-Inputs!$C$38,0)+Inputs!$B$39*MAX(Loan_Sample!H573-Inputs!$C$39,0)+Inputs!$B$40*MAX(Loan_Sample!H573-Inputs!$C$40,0)+Inputs!$B$41*MAX(Loan_Sample!H573-Inputs!$C$41,0)+Inputs!$B$42*Inputs!$B$14+Inputs!$B$43*MIN(Loan_Sample!I573/Inputs!$B$17,1)+Inputs!$B$44*MIN(Loan_Sample!E573,Inputs!$B$18)+Inputs!$B$45*Loan_Sample!C573</f>
        <v>-5.98281182399113</v>
      </c>
      <c r="P593" s="0" t="n">
        <f aca="false">MIN(1-Inputs!$B$13,MAX(Inputs!$B$13,1/(1+EXP(-(Inputs!$B$15*O593+Inputs!$B$16)))))</f>
        <v>0.00169368780205445</v>
      </c>
      <c r="Q593" s="0" t="n">
        <f aca="false">Inputs!$B$37+Inputs!$B$38*MAX(F593-Inputs!$C$38,0)+Inputs!$B$39*MAX(F593-Inputs!$C$39,0)+Inputs!$B$40*MAX(F593-Inputs!$C$40,0)+Inputs!$B$41*MAX(F593-Inputs!$C$41,0)+Inputs!$B$42*Inputs!$B$14+Inputs!$B$43*MIN(Loan_Sample!I573/Inputs!$B$17,1)+Inputs!$B$44*MIN(E593,Inputs!$B$18)+Inputs!$B$45*Loan_Sample!C573</f>
        <v>-5.98281182399113</v>
      </c>
      <c r="R593" s="0" t="n">
        <f aca="false">MIN(1-Inputs!$B$13,MAX(Inputs!$B$13,1/(1+EXP(-(Inputs!$B$15*Q593+Inputs!$B$16)))))</f>
        <v>0.00169368780205445</v>
      </c>
    </row>
    <row r="594" customFormat="false" ht="15" hidden="false" customHeight="false" outlineLevel="0" collapsed="false">
      <c r="A594" s="0" t="n">
        <f aca="false">Loan_Sample!A574</f>
        <v>16642</v>
      </c>
      <c r="B594" s="0" t="n">
        <f aca="false">Loan_Sample!U574</f>
        <v>274891.97</v>
      </c>
      <c r="C594" s="0" t="n">
        <f aca="false">Loan_Sample!K574+Inputs!$B$26</f>
        <v>3.32307696342468</v>
      </c>
      <c r="D594" s="0" t="n">
        <f aca="false">Loan_Sample!L574+Inputs!$B$26</f>
        <v>-0.276922941207886</v>
      </c>
      <c r="E594" s="0" t="n">
        <f aca="false">Loan_Sample!E574/(1+Inputs!$B$25/100)</f>
        <v>71.5939407348633</v>
      </c>
      <c r="F594" s="0" t="n">
        <f aca="false">Loan_Sample!H574-Inputs!$B$24/100</f>
        <v>0.733666658401489</v>
      </c>
      <c r="G594" s="0" t="n">
        <f aca="false">IF(ISNUMBER(C594),INDEX(Scorecard!$D$54:$D$61,SUMPRODUCT(--(Scorecard!$G$54:$G$60&lt;C594))+1),Scorecard!$D$62)</f>
        <v>0.489050497890326</v>
      </c>
      <c r="H594" s="0" t="n">
        <f aca="false">IF(ISNUMBER(D594),INDEX(Scorecard!$D$63:$D$68,SUMPRODUCT(--(Scorecard!$G$63:$G$67&lt;D594))+1),Scorecard!$D$69)</f>
        <v>0.322484508656054</v>
      </c>
      <c r="I594" s="0" t="n">
        <f aca="false">IF(ISNUMBER(E594),INDEX(Scorecard!$D$19:$D$26,SUMPRODUCT(--(Scorecard!$G$19:$G$25&lt;E594))+1),Scorecard!$D$27)</f>
        <v>0.0530843085177338</v>
      </c>
      <c r="J594" s="0" t="n">
        <f aca="false">IF(ISNUMBER(F594),INDEX(Scorecard!$D$37:$D$44,SUMPRODUCT(--(Scorecard!$G$37:$G$43&lt;F594))+1),Scorecard!$D$45)</f>
        <v>-0.569454719285959</v>
      </c>
      <c r="K594" s="0" t="n">
        <f aca="false">Inputs!$B$10+Scorecard!$J$5*Loan_Sample!Y574+Scorecard!$J$6*Loan_Sample!Z574+Scorecard!$J$7*I594+Scorecard!$J$8*Loan_Sample!AB574+Scorecard!$J$9*J594+Scorecard!$J$10*Loan_Sample!AD574+Scorecard!$J$11*G594+Scorecard!$J$12*H594</f>
        <v>-4.60550343188849</v>
      </c>
      <c r="L594" s="0" t="n">
        <f aca="false">MIN(1-Inputs!$B$13,MAX(Inputs!$B$13,1/(1+EXP(-(Inputs!$B$11*K594+Inputs!$B$12)))))</f>
        <v>0.00895620015420351</v>
      </c>
      <c r="M594" s="0" t="n">
        <f aca="false">Loan_Sample!AH574*Inputs!$B$4*B594</f>
        <v>861.695626436157</v>
      </c>
      <c r="N594" s="0" t="n">
        <f aca="false">L594*Inputs!$B$4*B594</f>
        <v>861.695626436157</v>
      </c>
      <c r="O594" s="0" t="n">
        <f aca="false">Inputs!$B$37+Inputs!$B$38*MAX(Loan_Sample!H574-Inputs!$C$38,0)+Inputs!$B$39*MAX(Loan_Sample!H574-Inputs!$C$39,0)+Inputs!$B$40*MAX(Loan_Sample!H574-Inputs!$C$40,0)+Inputs!$B$41*MAX(Loan_Sample!H574-Inputs!$C$41,0)+Inputs!$B$42*Inputs!$B$14+Inputs!$B$43*MIN(Loan_Sample!I574/Inputs!$B$17,1)+Inputs!$B$44*MIN(Loan_Sample!E574,Inputs!$B$18)+Inputs!$B$45*Loan_Sample!C574</f>
        <v>-3.71845604604646</v>
      </c>
      <c r="P594" s="0" t="n">
        <f aca="false">MIN(1-Inputs!$B$13,MAX(Inputs!$B$13,1/(1+EXP(-(Inputs!$B$15*O594+Inputs!$B$16)))))</f>
        <v>0.0217737572207754</v>
      </c>
      <c r="Q594" s="0" t="n">
        <f aca="false">Inputs!$B$37+Inputs!$B$38*MAX(F594-Inputs!$C$38,0)+Inputs!$B$39*MAX(F594-Inputs!$C$39,0)+Inputs!$B$40*MAX(F594-Inputs!$C$40,0)+Inputs!$B$41*MAX(F594-Inputs!$C$41,0)+Inputs!$B$42*Inputs!$B$14+Inputs!$B$43*MIN(Loan_Sample!I574/Inputs!$B$17,1)+Inputs!$B$44*MIN(E594,Inputs!$B$18)+Inputs!$B$45*Loan_Sample!C574</f>
        <v>-3.71845604604646</v>
      </c>
      <c r="R594" s="0" t="n">
        <f aca="false">MIN(1-Inputs!$B$13,MAX(Inputs!$B$13,1/(1+EXP(-(Inputs!$B$15*Q594+Inputs!$B$16)))))</f>
        <v>0.0217737572207754</v>
      </c>
    </row>
    <row r="595" customFormat="false" ht="15" hidden="false" customHeight="false" outlineLevel="0" collapsed="false">
      <c r="A595" s="0" t="n">
        <f aca="false">Loan_Sample!A575</f>
        <v>16660</v>
      </c>
      <c r="B595" s="0" t="n">
        <f aca="false">Loan_Sample!U575</f>
        <v>228225.1</v>
      </c>
      <c r="C595" s="0" t="n">
        <f aca="false">Loan_Sample!K575+Inputs!$B$26</f>
        <v>4.40000009536743</v>
      </c>
      <c r="D595" s="0" t="n">
        <f aca="false">Loan_Sample!L575+Inputs!$B$26</f>
        <v>-0.458333015441895</v>
      </c>
      <c r="E595" s="0" t="n">
        <f aca="false">Loan_Sample!E575/(1+Inputs!$B$25/100)</f>
        <v>73.6093292236328</v>
      </c>
      <c r="F595" s="0" t="n">
        <f aca="false">Loan_Sample!H575-Inputs!$B$24/100</f>
        <v>-2.61933350563049</v>
      </c>
      <c r="G595" s="0" t="n">
        <f aca="false">IF(ISNUMBER(C595),INDEX(Scorecard!$D$54:$D$61,SUMPRODUCT(--(Scorecard!$G$54:$G$60&lt;C595))+1),Scorecard!$D$62)</f>
        <v>0.489050497890326</v>
      </c>
      <c r="H595" s="0" t="n">
        <f aca="false">IF(ISNUMBER(D595),INDEX(Scorecard!$D$63:$D$68,SUMPRODUCT(--(Scorecard!$G$63:$G$67&lt;D595))+1),Scorecard!$D$69)</f>
        <v>0.322484508656054</v>
      </c>
      <c r="I595" s="0" t="n">
        <f aca="false">IF(ISNUMBER(E595),INDEX(Scorecard!$D$19:$D$26,SUMPRODUCT(--(Scorecard!$G$19:$G$25&lt;E595))+1),Scorecard!$D$27)</f>
        <v>-0.0341578513653732</v>
      </c>
      <c r="J595" s="0" t="n">
        <f aca="false">IF(ISNUMBER(F595),INDEX(Scorecard!$D$37:$D$44,SUMPRODUCT(--(Scorecard!$G$37:$G$43&lt;F595))+1),Scorecard!$D$45)</f>
        <v>1.35057635045042</v>
      </c>
      <c r="K595" s="0" t="n">
        <f aca="false">Inputs!$B$10+Scorecard!$J$5*Loan_Sample!Y575+Scorecard!$J$6*Loan_Sample!Z575+Scorecard!$J$7*I595+Scorecard!$J$8*Loan_Sample!AB575+Scorecard!$J$9*J595+Scorecard!$J$10*Loan_Sample!AD575+Scorecard!$J$11*G595+Scorecard!$J$12*H595</f>
        <v>-2.66354295279637</v>
      </c>
      <c r="L595" s="0" t="n">
        <f aca="false">MIN(1-Inputs!$B$13,MAX(Inputs!$B$13,1/(1+EXP(-(Inputs!$B$11*K595+Inputs!$B$12)))))</f>
        <v>0.0668550512005643</v>
      </c>
      <c r="M595" s="0" t="n">
        <f aca="false">Loan_Sample!AH575*Inputs!$B$4*B595</f>
        <v>5340.30026101386</v>
      </c>
      <c r="N595" s="0" t="n">
        <f aca="false">L595*Inputs!$B$4*B595</f>
        <v>5340.30026101386</v>
      </c>
      <c r="O595" s="0" t="n">
        <f aca="false">Inputs!$B$37+Inputs!$B$38*MAX(Loan_Sample!H575-Inputs!$C$38,0)+Inputs!$B$39*MAX(Loan_Sample!H575-Inputs!$C$39,0)+Inputs!$B$40*MAX(Loan_Sample!H575-Inputs!$C$40,0)+Inputs!$B$41*MAX(Loan_Sample!H575-Inputs!$C$41,0)+Inputs!$B$42*Inputs!$B$14+Inputs!$B$43*MIN(Loan_Sample!I575/Inputs!$B$17,1)+Inputs!$B$44*MIN(Loan_Sample!E575,Inputs!$B$18)+Inputs!$B$45*Loan_Sample!C575</f>
        <v>-6.22333912156539</v>
      </c>
      <c r="P595" s="0" t="n">
        <f aca="false">MIN(1-Inputs!$B$13,MAX(Inputs!$B$13,1/(1+EXP(-(Inputs!$B$15*O595+Inputs!$B$16)))))</f>
        <v>0.00128902030186542</v>
      </c>
      <c r="Q595" s="0" t="n">
        <f aca="false">Inputs!$B$37+Inputs!$B$38*MAX(F595-Inputs!$C$38,0)+Inputs!$B$39*MAX(F595-Inputs!$C$39,0)+Inputs!$B$40*MAX(F595-Inputs!$C$40,0)+Inputs!$B$41*MAX(F595-Inputs!$C$41,0)+Inputs!$B$42*Inputs!$B$14+Inputs!$B$43*MIN(Loan_Sample!I575/Inputs!$B$17,1)+Inputs!$B$44*MIN(E595,Inputs!$B$18)+Inputs!$B$45*Loan_Sample!C575</f>
        <v>-6.22333912156539</v>
      </c>
      <c r="R595" s="0" t="n">
        <f aca="false">MIN(1-Inputs!$B$13,MAX(Inputs!$B$13,1/(1+EXP(-(Inputs!$B$15*Q595+Inputs!$B$16)))))</f>
        <v>0.00128902030186542</v>
      </c>
    </row>
    <row r="596" customFormat="false" ht="15" hidden="false" customHeight="false" outlineLevel="0" collapsed="false">
      <c r="A596" s="0" t="n">
        <f aca="false">Loan_Sample!A576</f>
        <v>16692</v>
      </c>
      <c r="B596" s="0" t="n">
        <f aca="false">Loan_Sample!U576</f>
        <v>324988.03</v>
      </c>
      <c r="C596" s="0" t="n">
        <f aca="false">Loan_Sample!K576+Inputs!$B$26</f>
        <v>4.55833339691162</v>
      </c>
      <c r="D596" s="0" t="n">
        <f aca="false">Loan_Sample!L576+Inputs!$B$26</f>
        <v>-1.875</v>
      </c>
      <c r="E596" s="0" t="n">
        <f aca="false">Loan_Sample!E576/(1+Inputs!$B$25/100)</f>
        <v>62.3938789367676</v>
      </c>
      <c r="F596" s="0" t="n">
        <f aca="false">Loan_Sample!H576-Inputs!$B$24/100</f>
        <v>-0.199666738510132</v>
      </c>
      <c r="G596" s="0" t="n">
        <f aca="false">IF(ISNUMBER(C596),INDEX(Scorecard!$D$54:$D$61,SUMPRODUCT(--(Scorecard!$G$54:$G$60&lt;C596))+1),Scorecard!$D$62)</f>
        <v>0.409483001259379</v>
      </c>
      <c r="H596" s="0" t="n">
        <f aca="false">IF(ISNUMBER(D596),INDEX(Scorecard!$D$63:$D$68,SUMPRODUCT(--(Scorecard!$G$63:$G$67&lt;D596))+1),Scorecard!$D$69)</f>
        <v>-0.340582194386522</v>
      </c>
      <c r="I596" s="0" t="n">
        <f aca="false">IF(ISNUMBER(E596),INDEX(Scorecard!$D$19:$D$26,SUMPRODUCT(--(Scorecard!$G$19:$G$25&lt;E596))+1),Scorecard!$D$27)</f>
        <v>0.233621608745691</v>
      </c>
      <c r="J596" s="0" t="n">
        <f aca="false">IF(ISNUMBER(F596),INDEX(Scorecard!$D$37:$D$44,SUMPRODUCT(--(Scorecard!$G$37:$G$43&lt;F596))+1),Scorecard!$D$45)</f>
        <v>0.769716833645565</v>
      </c>
      <c r="K596" s="0" t="n">
        <f aca="false">Inputs!$B$10+Scorecard!$J$5*Loan_Sample!Y576+Scorecard!$J$6*Loan_Sample!Z576+Scorecard!$J$7*I596+Scorecard!$J$8*Loan_Sample!AB576+Scorecard!$J$9*J596+Scorecard!$J$10*Loan_Sample!AD576+Scorecard!$J$11*G596+Scorecard!$J$12*H596</f>
        <v>-6.54367684986066</v>
      </c>
      <c r="L596" s="0" t="n">
        <f aca="false">MIN(1-Inputs!$B$13,MAX(Inputs!$B$13,1/(1+EXP(-(Inputs!$B$11*K596+Inputs!$B$12)))))</f>
        <v>0.00114322956201769</v>
      </c>
      <c r="M596" s="0" t="n">
        <f aca="false">Loan_Sample!AH576*Inputs!$B$4*B596</f>
        <v>130.037573119262</v>
      </c>
      <c r="N596" s="0" t="n">
        <f aca="false">L596*Inputs!$B$4*B596</f>
        <v>130.037573119262</v>
      </c>
      <c r="O596" s="0" t="n">
        <f aca="false">Inputs!$B$37+Inputs!$B$38*MAX(Loan_Sample!H576-Inputs!$C$38,0)+Inputs!$B$39*MAX(Loan_Sample!H576-Inputs!$C$39,0)+Inputs!$B$40*MAX(Loan_Sample!H576-Inputs!$C$40,0)+Inputs!$B$41*MAX(Loan_Sample!H576-Inputs!$C$41,0)+Inputs!$B$42*Inputs!$B$14+Inputs!$B$43*MIN(Loan_Sample!I576/Inputs!$B$17,1)+Inputs!$B$44*MIN(Loan_Sample!E576,Inputs!$B$18)+Inputs!$B$45*Loan_Sample!C576</f>
        <v>-5.54348229464252</v>
      </c>
      <c r="P596" s="0" t="n">
        <f aca="false">MIN(1-Inputs!$B$13,MAX(Inputs!$B$13,1/(1+EXP(-(Inputs!$B$15*O596+Inputs!$B$16)))))</f>
        <v>0.00278776699323762</v>
      </c>
      <c r="Q596" s="0" t="n">
        <f aca="false">Inputs!$B$37+Inputs!$B$38*MAX(F596-Inputs!$C$38,0)+Inputs!$B$39*MAX(F596-Inputs!$C$39,0)+Inputs!$B$40*MAX(F596-Inputs!$C$40,0)+Inputs!$B$41*MAX(F596-Inputs!$C$41,0)+Inputs!$B$42*Inputs!$B$14+Inputs!$B$43*MIN(Loan_Sample!I576/Inputs!$B$17,1)+Inputs!$B$44*MIN(E596,Inputs!$B$18)+Inputs!$B$45*Loan_Sample!C576</f>
        <v>-5.54348229464252</v>
      </c>
      <c r="R596" s="0" t="n">
        <f aca="false">MIN(1-Inputs!$B$13,MAX(Inputs!$B$13,1/(1+EXP(-(Inputs!$B$15*Q596+Inputs!$B$16)))))</f>
        <v>0.00278776699323762</v>
      </c>
    </row>
    <row r="597" customFormat="false" ht="15" hidden="false" customHeight="false" outlineLevel="0" collapsed="false">
      <c r="A597" s="0" t="n">
        <f aca="false">Loan_Sample!A577</f>
        <v>16719</v>
      </c>
      <c r="B597" s="0" t="n">
        <f aca="false">Loan_Sample!U577</f>
        <v>216081.97</v>
      </c>
      <c r="C597" s="0" t="n">
        <f aca="false">Loan_Sample!K577+Inputs!$B$26</f>
        <v>5.00833320617676</v>
      </c>
      <c r="D597" s="0" t="n">
        <f aca="false">Loan_Sample!L577+Inputs!$B$26</f>
        <v>-1.125</v>
      </c>
      <c r="E597" s="0" t="n">
        <f aca="false">Loan_Sample!E577/(1+Inputs!$B$25/100)</f>
        <v>57.508544921875</v>
      </c>
      <c r="F597" s="0" t="n">
        <f aca="false">Loan_Sample!H577-Inputs!$B$24/100</f>
        <v>-0.796333312988281</v>
      </c>
      <c r="G597" s="0" t="n">
        <f aca="false">IF(ISNUMBER(C597),INDEX(Scorecard!$D$54:$D$61,SUMPRODUCT(--(Scorecard!$G$54:$G$60&lt;C597))+1),Scorecard!$D$62)</f>
        <v>0.214429354789033</v>
      </c>
      <c r="H597" s="0" t="n">
        <f aca="false">IF(ISNUMBER(D597),INDEX(Scorecard!$D$63:$D$68,SUMPRODUCT(--(Scorecard!$G$63:$G$67&lt;D597))+1),Scorecard!$D$69)</f>
        <v>-0.340582194386522</v>
      </c>
      <c r="I597" s="0" t="n">
        <f aca="false">IF(ISNUMBER(E597),INDEX(Scorecard!$D$19:$D$26,SUMPRODUCT(--(Scorecard!$G$19:$G$25&lt;E597))+1),Scorecard!$D$27)</f>
        <v>0.285899340811827</v>
      </c>
      <c r="J597" s="0" t="n">
        <f aca="false">IF(ISNUMBER(F597),INDEX(Scorecard!$D$37:$D$44,SUMPRODUCT(--(Scorecard!$G$37:$G$43&lt;F597))+1),Scorecard!$D$45)</f>
        <v>1.35057635045042</v>
      </c>
      <c r="K597" s="0" t="n">
        <f aca="false">Inputs!$B$10+Scorecard!$J$5*Loan_Sample!Y577+Scorecard!$J$6*Loan_Sample!Z577+Scorecard!$J$7*I597+Scorecard!$J$8*Loan_Sample!AB577+Scorecard!$J$9*J597+Scorecard!$J$10*Loan_Sample!AD577+Scorecard!$J$11*G597+Scorecard!$J$12*H597</f>
        <v>-2.52293577010508</v>
      </c>
      <c r="L597" s="0" t="n">
        <f aca="false">MIN(1-Inputs!$B$13,MAX(Inputs!$B$13,1/(1+EXP(-(Inputs!$B$11*K597+Inputs!$B$12)))))</f>
        <v>0.0768363709051876</v>
      </c>
      <c r="M597" s="0" t="n">
        <f aca="false">Loan_Sample!AH577*Inputs!$B$4*B597</f>
        <v>5811.03403749526</v>
      </c>
      <c r="N597" s="0" t="n">
        <f aca="false">L597*Inputs!$B$4*B597</f>
        <v>5811.03403749526</v>
      </c>
      <c r="O597" s="0" t="n">
        <f aca="false">Inputs!$B$37+Inputs!$B$38*MAX(Loan_Sample!H577-Inputs!$C$38,0)+Inputs!$B$39*MAX(Loan_Sample!H577-Inputs!$C$39,0)+Inputs!$B$40*MAX(Loan_Sample!H577-Inputs!$C$40,0)+Inputs!$B$41*MAX(Loan_Sample!H577-Inputs!$C$41,0)+Inputs!$B$42*Inputs!$B$14+Inputs!$B$43*MIN(Loan_Sample!I577/Inputs!$B$17,1)+Inputs!$B$44*MIN(Loan_Sample!E577,Inputs!$B$18)+Inputs!$B$45*Loan_Sample!C577</f>
        <v>-5.81941073178183</v>
      </c>
      <c r="P597" s="0" t="n">
        <f aca="false">MIN(1-Inputs!$B$13,MAX(Inputs!$B$13,1/(1+EXP(-(Inputs!$B$15*O597+Inputs!$B$16)))))</f>
        <v>0.0020387089500859</v>
      </c>
      <c r="Q597" s="0" t="n">
        <f aca="false">Inputs!$B$37+Inputs!$B$38*MAX(F597-Inputs!$C$38,0)+Inputs!$B$39*MAX(F597-Inputs!$C$39,0)+Inputs!$B$40*MAX(F597-Inputs!$C$40,0)+Inputs!$B$41*MAX(F597-Inputs!$C$41,0)+Inputs!$B$42*Inputs!$B$14+Inputs!$B$43*MIN(Loan_Sample!I577/Inputs!$B$17,1)+Inputs!$B$44*MIN(E597,Inputs!$B$18)+Inputs!$B$45*Loan_Sample!C577</f>
        <v>-5.81941073178183</v>
      </c>
      <c r="R597" s="0" t="n">
        <f aca="false">MIN(1-Inputs!$B$13,MAX(Inputs!$B$13,1/(1+EXP(-(Inputs!$B$15*Q597+Inputs!$B$16)))))</f>
        <v>0.0020387089500859</v>
      </c>
    </row>
    <row r="598" customFormat="false" ht="15" hidden="false" customHeight="false" outlineLevel="0" collapsed="false">
      <c r="A598" s="0" t="n">
        <f aca="false">Loan_Sample!A578</f>
        <v>16747</v>
      </c>
      <c r="B598" s="0" t="n">
        <f aca="false">Loan_Sample!U578</f>
        <v>194744.62</v>
      </c>
      <c r="C598" s="0" t="n">
        <f aca="false">Loan_Sample!K578+Inputs!$B$26</f>
        <v>6.53333330154419</v>
      </c>
      <c r="D598" s="0" t="n">
        <f aca="false">Loan_Sample!L578+Inputs!$B$26</f>
        <v>2.71025633811951</v>
      </c>
      <c r="E598" s="0" t="n">
        <f aca="false">Loan_Sample!E578/(1+Inputs!$B$25/100)</f>
        <v>65.8676071166992</v>
      </c>
      <c r="F598" s="0" t="n">
        <f aca="false">Loan_Sample!H578-Inputs!$B$24/100</f>
        <v>0.344333171844482</v>
      </c>
      <c r="G598" s="0" t="n">
        <f aca="false">IF(ISNUMBER(C598),INDEX(Scorecard!$D$54:$D$61,SUMPRODUCT(--(Scorecard!$G$54:$G$60&lt;C598))+1),Scorecard!$D$62)</f>
        <v>-0.119873800601421</v>
      </c>
      <c r="H598" s="0" t="n">
        <f aca="false">IF(ISNUMBER(D598),INDEX(Scorecard!$D$63:$D$68,SUMPRODUCT(--(Scorecard!$G$63:$G$67&lt;D598))+1),Scorecard!$D$69)</f>
        <v>0.322484508656054</v>
      </c>
      <c r="I598" s="0" t="n">
        <f aca="false">IF(ISNUMBER(E598),INDEX(Scorecard!$D$19:$D$26,SUMPRODUCT(--(Scorecard!$G$19:$G$25&lt;E598))+1),Scorecard!$D$27)</f>
        <v>0.233621608745691</v>
      </c>
      <c r="J598" s="0" t="n">
        <f aca="false">IF(ISNUMBER(F598),INDEX(Scorecard!$D$37:$D$44,SUMPRODUCT(--(Scorecard!$G$37:$G$43&lt;F598))+1),Scorecard!$D$45)</f>
        <v>-0.0679520129233634</v>
      </c>
      <c r="K598" s="0" t="n">
        <f aca="false">Inputs!$B$10+Scorecard!$J$5*Loan_Sample!Y578+Scorecard!$J$6*Loan_Sample!Z578+Scorecard!$J$7*I598+Scorecard!$J$8*Loan_Sample!AB578+Scorecard!$J$9*J598+Scorecard!$J$10*Loan_Sample!AD578+Scorecard!$J$11*G598+Scorecard!$J$12*H598</f>
        <v>-5.18451892158424</v>
      </c>
      <c r="L598" s="0" t="n">
        <f aca="false">MIN(1-Inputs!$B$13,MAX(Inputs!$B$13,1/(1+EXP(-(Inputs!$B$11*K598+Inputs!$B$12)))))</f>
        <v>0.00485095235121331</v>
      </c>
      <c r="M598" s="0" t="n">
        <f aca="false">Loan_Sample!AH578*Inputs!$B$4*B598</f>
        <v>330.6439052963</v>
      </c>
      <c r="N598" s="0" t="n">
        <f aca="false">L598*Inputs!$B$4*B598</f>
        <v>330.6439052963</v>
      </c>
      <c r="O598" s="0" t="n">
        <f aca="false">Inputs!$B$37+Inputs!$B$38*MAX(Loan_Sample!H578-Inputs!$C$38,0)+Inputs!$B$39*MAX(Loan_Sample!H578-Inputs!$C$39,0)+Inputs!$B$40*MAX(Loan_Sample!H578-Inputs!$C$40,0)+Inputs!$B$41*MAX(Loan_Sample!H578-Inputs!$C$41,0)+Inputs!$B$42*Inputs!$B$14+Inputs!$B$43*MIN(Loan_Sample!I578/Inputs!$B$17,1)+Inputs!$B$44*MIN(Loan_Sample!E578,Inputs!$B$18)+Inputs!$B$45*Loan_Sample!C578</f>
        <v>-5.0917621190092</v>
      </c>
      <c r="P598" s="0" t="n">
        <f aca="false">MIN(1-Inputs!$B$13,MAX(Inputs!$B$13,1/(1+EXP(-(Inputs!$B$15*O598+Inputs!$B$16)))))</f>
        <v>0.0046500895444313</v>
      </c>
      <c r="Q598" s="0" t="n">
        <f aca="false">Inputs!$B$37+Inputs!$B$38*MAX(F598-Inputs!$C$38,0)+Inputs!$B$39*MAX(F598-Inputs!$C$39,0)+Inputs!$B$40*MAX(F598-Inputs!$C$40,0)+Inputs!$B$41*MAX(F598-Inputs!$C$41,0)+Inputs!$B$42*Inputs!$B$14+Inputs!$B$43*MIN(Loan_Sample!I578/Inputs!$B$17,1)+Inputs!$B$44*MIN(E598,Inputs!$B$18)+Inputs!$B$45*Loan_Sample!C578</f>
        <v>-5.0917621190092</v>
      </c>
      <c r="R598" s="0" t="n">
        <f aca="false">MIN(1-Inputs!$B$13,MAX(Inputs!$B$13,1/(1+EXP(-(Inputs!$B$15*Q598+Inputs!$B$16)))))</f>
        <v>0.0046500895444313</v>
      </c>
    </row>
    <row r="599" customFormat="false" ht="15" hidden="false" customHeight="false" outlineLevel="0" collapsed="false">
      <c r="A599" s="0" t="n">
        <f aca="false">Loan_Sample!A579</f>
        <v>16776</v>
      </c>
      <c r="B599" s="0" t="n">
        <f aca="false">Loan_Sample!U579</f>
        <v>213197.03</v>
      </c>
      <c r="C599" s="0" t="n">
        <f aca="false">Loan_Sample!K579+Inputs!$B$26</f>
        <v>4.15833330154419</v>
      </c>
      <c r="D599" s="0" t="n">
        <f aca="false">Loan_Sample!L579+Inputs!$B$26</f>
        <v>-1.875</v>
      </c>
      <c r="E599" s="0" t="n">
        <f aca="false">Loan_Sample!E579/(1+Inputs!$B$25/100)</f>
        <v>73.9769592285156</v>
      </c>
      <c r="F599" s="0" t="n">
        <f aca="false">Loan_Sample!H579-Inputs!$B$24/100</f>
        <v>-0.0776667594909668</v>
      </c>
      <c r="G599" s="0" t="n">
        <f aca="false">IF(ISNUMBER(C599),INDEX(Scorecard!$D$54:$D$61,SUMPRODUCT(--(Scorecard!$G$54:$G$60&lt;C599))+1),Scorecard!$D$62)</f>
        <v>0.489050497890326</v>
      </c>
      <c r="H599" s="0" t="n">
        <f aca="false">IF(ISNUMBER(D599),INDEX(Scorecard!$D$63:$D$68,SUMPRODUCT(--(Scorecard!$G$63:$G$67&lt;D599))+1),Scorecard!$D$69)</f>
        <v>-0.340582194386522</v>
      </c>
      <c r="I599" s="0" t="n">
        <f aca="false">IF(ISNUMBER(E599),INDEX(Scorecard!$D$19:$D$26,SUMPRODUCT(--(Scorecard!$G$19:$G$25&lt;E599))+1),Scorecard!$D$27)</f>
        <v>-0.0341578513653732</v>
      </c>
      <c r="J599" s="0" t="n">
        <f aca="false">IF(ISNUMBER(F599),INDEX(Scorecard!$D$37:$D$44,SUMPRODUCT(--(Scorecard!$G$37:$G$43&lt;F599))+1),Scorecard!$D$45)</f>
        <v>0.330501541082344</v>
      </c>
      <c r="K599" s="0" t="n">
        <f aca="false">Inputs!$B$10+Scorecard!$J$5*Loan_Sample!Y579+Scorecard!$J$6*Loan_Sample!Z579+Scorecard!$J$7*I599+Scorecard!$J$8*Loan_Sample!AB579+Scorecard!$J$9*J599+Scorecard!$J$10*Loan_Sample!AD579+Scorecard!$J$11*G599+Scorecard!$J$12*H599</f>
        <v>-4.42193478503596</v>
      </c>
      <c r="L599" s="0" t="n">
        <f aca="false">MIN(1-Inputs!$B$13,MAX(Inputs!$B$13,1/(1+EXP(-(Inputs!$B$11*K599+Inputs!$B$12)))))</f>
        <v>0.0108712269701697</v>
      </c>
      <c r="M599" s="0" t="n">
        <f aca="false">Loan_Sample!AH579*Inputs!$B$4*B599</f>
        <v>811.199655873627</v>
      </c>
      <c r="N599" s="0" t="n">
        <f aca="false">L599*Inputs!$B$4*B599</f>
        <v>811.199655873627</v>
      </c>
      <c r="O599" s="0" t="n">
        <f aca="false">Inputs!$B$37+Inputs!$B$38*MAX(Loan_Sample!H579-Inputs!$C$38,0)+Inputs!$B$39*MAX(Loan_Sample!H579-Inputs!$C$39,0)+Inputs!$B$40*MAX(Loan_Sample!H579-Inputs!$C$40,0)+Inputs!$B$41*MAX(Loan_Sample!H579-Inputs!$C$41,0)+Inputs!$B$42*Inputs!$B$14+Inputs!$B$43*MIN(Loan_Sample!I579/Inputs!$B$17,1)+Inputs!$B$44*MIN(Loan_Sample!E579,Inputs!$B$18)+Inputs!$B$45*Loan_Sample!C579</f>
        <v>-5.97273881157307</v>
      </c>
      <c r="P599" s="0" t="n">
        <f aca="false">MIN(1-Inputs!$B$13,MAX(Inputs!$B$13,1/(1+EXP(-(Inputs!$B$15*O599+Inputs!$B$16)))))</f>
        <v>0.00171316024792532</v>
      </c>
      <c r="Q599" s="0" t="n">
        <f aca="false">Inputs!$B$37+Inputs!$B$38*MAX(F599-Inputs!$C$38,0)+Inputs!$B$39*MAX(F599-Inputs!$C$39,0)+Inputs!$B$40*MAX(F599-Inputs!$C$40,0)+Inputs!$B$41*MAX(F599-Inputs!$C$41,0)+Inputs!$B$42*Inputs!$B$14+Inputs!$B$43*MIN(Loan_Sample!I579/Inputs!$B$17,1)+Inputs!$B$44*MIN(E599,Inputs!$B$18)+Inputs!$B$45*Loan_Sample!C579</f>
        <v>-5.97273881157307</v>
      </c>
      <c r="R599" s="0" t="n">
        <f aca="false">MIN(1-Inputs!$B$13,MAX(Inputs!$B$13,1/(1+EXP(-(Inputs!$B$15*Q599+Inputs!$B$16)))))</f>
        <v>0.00171316024792532</v>
      </c>
    </row>
    <row r="600" customFormat="false" ht="15" hidden="false" customHeight="false" outlineLevel="0" collapsed="false">
      <c r="A600" s="0" t="n">
        <f aca="false">Loan_Sample!A580</f>
        <v>16816</v>
      </c>
      <c r="B600" s="0" t="n">
        <f aca="false">Loan_Sample!U580</f>
        <v>258321.98</v>
      </c>
      <c r="C600" s="0" t="n">
        <f aca="false">Loan_Sample!K580+Inputs!$B$26</f>
        <v>7.13333320617676</v>
      </c>
      <c r="D600" s="0" t="n">
        <f aca="false">Loan_Sample!L580+Inputs!$B$26</f>
        <v>2.71025609970093</v>
      </c>
      <c r="E600" s="0" t="n">
        <f aca="false">Loan_Sample!E580/(1+Inputs!$B$25/100)</f>
        <v>54.3538208007813</v>
      </c>
      <c r="F600" s="0" t="n">
        <f aca="false">Loan_Sample!H580-Inputs!$B$24/100</f>
        <v>1.49433302879334</v>
      </c>
      <c r="G600" s="0" t="n">
        <f aca="false">IF(ISNUMBER(C600),INDEX(Scorecard!$D$54:$D$61,SUMPRODUCT(--(Scorecard!$G$54:$G$60&lt;C600))+1),Scorecard!$D$62)</f>
        <v>-0.541917179454542</v>
      </c>
      <c r="H600" s="0" t="n">
        <f aca="false">IF(ISNUMBER(D600),INDEX(Scorecard!$D$63:$D$68,SUMPRODUCT(--(Scorecard!$G$63:$G$67&lt;D600))+1),Scorecard!$D$69)</f>
        <v>0.322484508656054</v>
      </c>
      <c r="I600" s="0" t="n">
        <f aca="false">IF(ISNUMBER(E600),INDEX(Scorecard!$D$19:$D$26,SUMPRODUCT(--(Scorecard!$G$19:$G$25&lt;E600))+1),Scorecard!$D$27)</f>
        <v>0.57899015159425</v>
      </c>
      <c r="J600" s="0" t="n">
        <f aca="false">IF(ISNUMBER(F600),INDEX(Scorecard!$D$37:$D$44,SUMPRODUCT(--(Scorecard!$G$37:$G$43&lt;F600))+1),Scorecard!$D$45)</f>
        <v>-0.975503570149195</v>
      </c>
      <c r="K600" s="0" t="n">
        <f aca="false">Inputs!$B$10+Scorecard!$J$5*Loan_Sample!Y580+Scorecard!$J$6*Loan_Sample!Z580+Scorecard!$J$7*I600+Scorecard!$J$8*Loan_Sample!AB580+Scorecard!$J$9*J600+Scorecard!$J$10*Loan_Sample!AD580+Scorecard!$J$11*G600+Scorecard!$J$12*H600</f>
        <v>-3.40381067528912</v>
      </c>
      <c r="L600" s="0" t="n">
        <f aca="false">MIN(1-Inputs!$B$13,MAX(Inputs!$B$13,1/(1+EXP(-(Inputs!$B$11*K600+Inputs!$B$12)))))</f>
        <v>0.0315154678306612</v>
      </c>
      <c r="M600" s="0" t="n">
        <f aca="false">Loan_Sample!AH580*Inputs!$B$4*B600</f>
        <v>2849.39831772494</v>
      </c>
      <c r="N600" s="0" t="n">
        <f aca="false">L600*Inputs!$B$4*B600</f>
        <v>2849.39831772494</v>
      </c>
      <c r="O600" s="0" t="n">
        <f aca="false">Inputs!$B$37+Inputs!$B$38*MAX(Loan_Sample!H580-Inputs!$C$38,0)+Inputs!$B$39*MAX(Loan_Sample!H580-Inputs!$C$39,0)+Inputs!$B$40*MAX(Loan_Sample!H580-Inputs!$C$40,0)+Inputs!$B$41*MAX(Loan_Sample!H580-Inputs!$C$41,0)+Inputs!$B$42*Inputs!$B$14+Inputs!$B$43*MIN(Loan_Sample!I580/Inputs!$B$17,1)+Inputs!$B$44*MIN(Loan_Sample!E580,Inputs!$B$18)+Inputs!$B$45*Loan_Sample!C580</f>
        <v>-3.46837746666643</v>
      </c>
      <c r="P600" s="0" t="n">
        <f aca="false">MIN(1-Inputs!$B$13,MAX(Inputs!$B$13,1/(1+EXP(-(Inputs!$B$15*O600+Inputs!$B$16)))))</f>
        <v>0.0287276576899338</v>
      </c>
      <c r="Q600" s="0" t="n">
        <f aca="false">Inputs!$B$37+Inputs!$B$38*MAX(F600-Inputs!$C$38,0)+Inputs!$B$39*MAX(F600-Inputs!$C$39,0)+Inputs!$B$40*MAX(F600-Inputs!$C$40,0)+Inputs!$B$41*MAX(F600-Inputs!$C$41,0)+Inputs!$B$42*Inputs!$B$14+Inputs!$B$43*MIN(Loan_Sample!I580/Inputs!$B$17,1)+Inputs!$B$44*MIN(E600,Inputs!$B$18)+Inputs!$B$45*Loan_Sample!C580</f>
        <v>-3.46837746666643</v>
      </c>
      <c r="R600" s="0" t="n">
        <f aca="false">MIN(1-Inputs!$B$13,MAX(Inputs!$B$13,1/(1+EXP(-(Inputs!$B$15*Q600+Inputs!$B$16)))))</f>
        <v>0.0287276576899338</v>
      </c>
    </row>
    <row r="601" customFormat="false" ht="15" hidden="false" customHeight="false" outlineLevel="0" collapsed="false">
      <c r="A601" s="0" t="n">
        <f aca="false">Loan_Sample!A581</f>
        <v>16832</v>
      </c>
      <c r="B601" s="0" t="n">
        <f aca="false">Loan_Sample!U581</f>
        <v>121514.305</v>
      </c>
      <c r="C601" s="0" t="n">
        <f aca="false">Loan_Sample!K581+Inputs!$B$26</f>
        <v>3.62307691574097</v>
      </c>
      <c r="D601" s="0" t="n">
        <f aca="false">Loan_Sample!L581+Inputs!$B$26</f>
        <v>-0.276923179626465</v>
      </c>
      <c r="E601" s="0" t="n">
        <f aca="false">Loan_Sample!E581/(1+Inputs!$B$25/100)</f>
        <v>62.083911895752</v>
      </c>
      <c r="F601" s="0" t="n">
        <f aca="false">Loan_Sample!H581-Inputs!$B$24/100</f>
        <v>0.706666707992554</v>
      </c>
      <c r="G601" s="0" t="n">
        <f aca="false">IF(ISNUMBER(C601),INDEX(Scorecard!$D$54:$D$61,SUMPRODUCT(--(Scorecard!$G$54:$G$60&lt;C601))+1),Scorecard!$D$62)</f>
        <v>0.489050497890326</v>
      </c>
      <c r="H601" s="0" t="n">
        <f aca="false">IF(ISNUMBER(D601),INDEX(Scorecard!$D$63:$D$68,SUMPRODUCT(--(Scorecard!$G$63:$G$67&lt;D601))+1),Scorecard!$D$69)</f>
        <v>0.322484508656054</v>
      </c>
      <c r="I601" s="0" t="n">
        <f aca="false">IF(ISNUMBER(E601),INDEX(Scorecard!$D$19:$D$26,SUMPRODUCT(--(Scorecard!$G$19:$G$25&lt;E601))+1),Scorecard!$D$27)</f>
        <v>0.233621608745691</v>
      </c>
      <c r="J601" s="0" t="n">
        <f aca="false">IF(ISNUMBER(F601),INDEX(Scorecard!$D$37:$D$44,SUMPRODUCT(--(Scorecard!$G$37:$G$43&lt;F601))+1),Scorecard!$D$45)</f>
        <v>-0.569454719285959</v>
      </c>
      <c r="K601" s="0" t="n">
        <f aca="false">Inputs!$B$10+Scorecard!$J$5*Loan_Sample!Y581+Scorecard!$J$6*Loan_Sample!Z581+Scorecard!$J$7*I601+Scorecard!$J$8*Loan_Sample!AB581+Scorecard!$J$9*J601+Scorecard!$J$10*Loan_Sample!AD581+Scorecard!$J$11*G601+Scorecard!$J$12*H601</f>
        <v>-4.2328091185896</v>
      </c>
      <c r="L601" s="0" t="n">
        <f aca="false">MIN(1-Inputs!$B$13,MAX(Inputs!$B$13,1/(1+EXP(-(Inputs!$B$11*K601+Inputs!$B$12)))))</f>
        <v>0.0132676153294127</v>
      </c>
      <c r="M601" s="0" t="n">
        <f aca="false">Loan_Sample!AH581*Inputs!$B$4*B601</f>
        <v>564.271769516325</v>
      </c>
      <c r="N601" s="0" t="n">
        <f aca="false">L601*Inputs!$B$4*B601</f>
        <v>564.271769516325</v>
      </c>
      <c r="O601" s="0" t="n">
        <f aca="false">Inputs!$B$37+Inputs!$B$38*MAX(Loan_Sample!H581-Inputs!$C$38,0)+Inputs!$B$39*MAX(Loan_Sample!H581-Inputs!$C$39,0)+Inputs!$B$40*MAX(Loan_Sample!H581-Inputs!$C$40,0)+Inputs!$B$41*MAX(Loan_Sample!H581-Inputs!$C$41,0)+Inputs!$B$42*Inputs!$B$14+Inputs!$B$43*MIN(Loan_Sample!I581/Inputs!$B$17,1)+Inputs!$B$44*MIN(Loan_Sample!E581,Inputs!$B$18)+Inputs!$B$45*Loan_Sample!C581</f>
        <v>-3.81799919122886</v>
      </c>
      <c r="P601" s="0" t="n">
        <f aca="false">MIN(1-Inputs!$B$13,MAX(Inputs!$B$13,1/(1+EXP(-(Inputs!$B$15*O601+Inputs!$B$16)))))</f>
        <v>0.0194895280007262</v>
      </c>
      <c r="Q601" s="0" t="n">
        <f aca="false">Inputs!$B$37+Inputs!$B$38*MAX(F601-Inputs!$C$38,0)+Inputs!$B$39*MAX(F601-Inputs!$C$39,0)+Inputs!$B$40*MAX(F601-Inputs!$C$40,0)+Inputs!$B$41*MAX(F601-Inputs!$C$41,0)+Inputs!$B$42*Inputs!$B$14+Inputs!$B$43*MIN(Loan_Sample!I581/Inputs!$B$17,1)+Inputs!$B$44*MIN(E601,Inputs!$B$18)+Inputs!$B$45*Loan_Sample!C581</f>
        <v>-3.81799919122886</v>
      </c>
      <c r="R601" s="0" t="n">
        <f aca="false">MIN(1-Inputs!$B$13,MAX(Inputs!$B$13,1/(1+EXP(-(Inputs!$B$15*Q601+Inputs!$B$16)))))</f>
        <v>0.0194895280007262</v>
      </c>
    </row>
    <row r="602" customFormat="false" ht="15" hidden="false" customHeight="false" outlineLevel="0" collapsed="false">
      <c r="A602" s="0" t="n">
        <f aca="false">Loan_Sample!A582</f>
        <v>16835</v>
      </c>
      <c r="B602" s="0" t="n">
        <f aca="false">Loan_Sample!U582</f>
        <v>102630.95</v>
      </c>
      <c r="C602" s="0" t="n">
        <f aca="false">Loan_Sample!K582+Inputs!$B$26</f>
        <v>9.03333377838135</v>
      </c>
      <c r="D602" s="0" t="n">
        <f aca="false">Loan_Sample!L582+Inputs!$B$26</f>
        <v>5.07179546356201</v>
      </c>
      <c r="E602" s="0" t="n">
        <f aca="false">Loan_Sample!E582/(1+Inputs!$B$25/100)</f>
        <v>84.1137542724609</v>
      </c>
      <c r="F602" s="0" t="n">
        <f aca="false">Loan_Sample!H582-Inputs!$B$24/100</f>
        <v>0.826666593551636</v>
      </c>
      <c r="G602" s="0" t="n">
        <f aca="false">IF(ISNUMBER(C602),INDEX(Scorecard!$D$54:$D$61,SUMPRODUCT(--(Scorecard!$G$54:$G$60&lt;C602))+1),Scorecard!$D$62)</f>
        <v>-0.541917179454542</v>
      </c>
      <c r="H602" s="0" t="n">
        <f aca="false">IF(ISNUMBER(D602),INDEX(Scorecard!$D$63:$D$68,SUMPRODUCT(--(Scorecard!$G$63:$G$67&lt;D602))+1),Scorecard!$D$69)</f>
        <v>0.322484508656054</v>
      </c>
      <c r="I602" s="0" t="n">
        <f aca="false">IF(ISNUMBER(E602),INDEX(Scorecard!$D$19:$D$26,SUMPRODUCT(--(Scorecard!$G$19:$G$25&lt;E602))+1),Scorecard!$D$27)</f>
        <v>-0.219855970853228</v>
      </c>
      <c r="J602" s="0" t="n">
        <f aca="false">IF(ISNUMBER(F602),INDEX(Scorecard!$D$37:$D$44,SUMPRODUCT(--(Scorecard!$G$37:$G$43&lt;F602))+1),Scorecard!$D$45)</f>
        <v>-0.569454719285959</v>
      </c>
      <c r="K602" s="0" t="n">
        <f aca="false">Inputs!$B$10+Scorecard!$J$5*Loan_Sample!Y582+Scorecard!$J$6*Loan_Sample!Z582+Scorecard!$J$7*I602+Scorecard!$J$8*Loan_Sample!AB582+Scorecard!$J$9*J602+Scorecard!$J$10*Loan_Sample!AD582+Scorecard!$J$11*G602+Scorecard!$J$12*H602</f>
        <v>-4.02678069353316</v>
      </c>
      <c r="L602" s="0" t="n">
        <f aca="false">MIN(1-Inputs!$B$13,MAX(Inputs!$B$13,1/(1+EXP(-(Inputs!$B$11*K602+Inputs!$B$12)))))</f>
        <v>0.0164730390630189</v>
      </c>
      <c r="M602" s="0" t="n">
        <f aca="false">Loan_Sample!AH582*Inputs!$B$4*B602</f>
        <v>591.725276948659</v>
      </c>
      <c r="N602" s="0" t="n">
        <f aca="false">L602*Inputs!$B$4*B602</f>
        <v>591.725276948659</v>
      </c>
      <c r="O602" s="0" t="n">
        <f aca="false">Inputs!$B$37+Inputs!$B$38*MAX(Loan_Sample!H582-Inputs!$C$38,0)+Inputs!$B$39*MAX(Loan_Sample!H582-Inputs!$C$39,0)+Inputs!$B$40*MAX(Loan_Sample!H582-Inputs!$C$40,0)+Inputs!$B$41*MAX(Loan_Sample!H582-Inputs!$C$41,0)+Inputs!$B$42*Inputs!$B$14+Inputs!$B$43*MIN(Loan_Sample!I582/Inputs!$B$17,1)+Inputs!$B$44*MIN(Loan_Sample!E582,Inputs!$B$18)+Inputs!$B$45*Loan_Sample!C582</f>
        <v>-3.78418348831199</v>
      </c>
      <c r="P602" s="0" t="n">
        <f aca="false">MIN(1-Inputs!$B$13,MAX(Inputs!$B$13,1/(1+EXP(-(Inputs!$B$15*O602+Inputs!$B$16)))))</f>
        <v>0.020237866581446</v>
      </c>
      <c r="Q602" s="0" t="n">
        <f aca="false">Inputs!$B$37+Inputs!$B$38*MAX(F602-Inputs!$C$38,0)+Inputs!$B$39*MAX(F602-Inputs!$C$39,0)+Inputs!$B$40*MAX(F602-Inputs!$C$40,0)+Inputs!$B$41*MAX(F602-Inputs!$C$41,0)+Inputs!$B$42*Inputs!$B$14+Inputs!$B$43*MIN(Loan_Sample!I582/Inputs!$B$17,1)+Inputs!$B$44*MIN(E602,Inputs!$B$18)+Inputs!$B$45*Loan_Sample!C582</f>
        <v>-3.78418348831199</v>
      </c>
      <c r="R602" s="0" t="n">
        <f aca="false">MIN(1-Inputs!$B$13,MAX(Inputs!$B$13,1/(1+EXP(-(Inputs!$B$15*Q602+Inputs!$B$16)))))</f>
        <v>0.020237866581446</v>
      </c>
    </row>
    <row r="603" customFormat="false" ht="15" hidden="false" customHeight="false" outlineLevel="0" collapsed="false">
      <c r="A603" s="0" t="n">
        <f aca="false">Loan_Sample!A583</f>
        <v>16857</v>
      </c>
      <c r="B603" s="0" t="n">
        <f aca="false">Loan_Sample!U583</f>
        <v>240525.31</v>
      </c>
      <c r="C603" s="0" t="n">
        <f aca="false">Loan_Sample!K583+Inputs!$B$26</f>
        <v>4.19999980926514</v>
      </c>
      <c r="D603" s="0" t="n">
        <f aca="false">Loan_Sample!L583+Inputs!$B$26</f>
        <v>-0.208333492279053</v>
      </c>
      <c r="E603" s="0" t="n">
        <f aca="false">Loan_Sample!E583/(1+Inputs!$B$25/100)</f>
        <v>55.4049186706543</v>
      </c>
      <c r="F603" s="0" t="n">
        <f aca="false">Loan_Sample!H583-Inputs!$B$24/100</f>
        <v>-2.15133333206177</v>
      </c>
      <c r="G603" s="0" t="n">
        <f aca="false">IF(ISNUMBER(C603),INDEX(Scorecard!$D$54:$D$61,SUMPRODUCT(--(Scorecard!$G$54:$G$60&lt;C603))+1),Scorecard!$D$62)</f>
        <v>0.489050497890326</v>
      </c>
      <c r="H603" s="0" t="n">
        <f aca="false">IF(ISNUMBER(D603),INDEX(Scorecard!$D$63:$D$68,SUMPRODUCT(--(Scorecard!$G$63:$G$67&lt;D603))+1),Scorecard!$D$69)</f>
        <v>0.322484508656054</v>
      </c>
      <c r="I603" s="0" t="n">
        <f aca="false">IF(ISNUMBER(E603),INDEX(Scorecard!$D$19:$D$26,SUMPRODUCT(--(Scorecard!$G$19:$G$25&lt;E603))+1),Scorecard!$D$27)</f>
        <v>0.285899340811827</v>
      </c>
      <c r="J603" s="0" t="n">
        <f aca="false">IF(ISNUMBER(F603),INDEX(Scorecard!$D$37:$D$44,SUMPRODUCT(--(Scorecard!$G$37:$G$43&lt;F603))+1),Scorecard!$D$45)</f>
        <v>1.35057635045042</v>
      </c>
      <c r="K603" s="0" t="n">
        <f aca="false">Inputs!$B$10+Scorecard!$J$5*Loan_Sample!Y583+Scorecard!$J$6*Loan_Sample!Z583+Scorecard!$J$7*I603+Scorecard!$J$8*Loan_Sample!AB583+Scorecard!$J$9*J603+Scorecard!$J$10*Loan_Sample!AD583+Scorecard!$J$11*G603+Scorecard!$J$12*H603</f>
        <v>-5.30618686199552</v>
      </c>
      <c r="L603" s="0" t="n">
        <f aca="false">MIN(1-Inputs!$B$13,MAX(Inputs!$B$13,1/(1+EXP(-(Inputs!$B$11*K603+Inputs!$B$12)))))</f>
        <v>0.00426333501500003</v>
      </c>
      <c r="M603" s="0" t="n">
        <f aca="false">Loan_Sample!AH583*Inputs!$B$4*B603</f>
        <v>358.903991640858</v>
      </c>
      <c r="N603" s="0" t="n">
        <f aca="false">L603*Inputs!$B$4*B603</f>
        <v>358.903991640858</v>
      </c>
      <c r="O603" s="0" t="n">
        <f aca="false">Inputs!$B$37+Inputs!$B$38*MAX(Loan_Sample!H583-Inputs!$C$38,0)+Inputs!$B$39*MAX(Loan_Sample!H583-Inputs!$C$39,0)+Inputs!$B$40*MAX(Loan_Sample!H583-Inputs!$C$40,0)+Inputs!$B$41*MAX(Loan_Sample!H583-Inputs!$C$41,0)+Inputs!$B$42*Inputs!$B$14+Inputs!$B$43*MIN(Loan_Sample!I583/Inputs!$B$17,1)+Inputs!$B$44*MIN(Loan_Sample!E583,Inputs!$B$18)+Inputs!$B$45*Loan_Sample!C583</f>
        <v>-5.55699513953034</v>
      </c>
      <c r="P603" s="0" t="n">
        <f aca="false">MIN(1-Inputs!$B$13,MAX(Inputs!$B$13,1/(1+EXP(-(Inputs!$B$15*O603+Inputs!$B$16)))))</f>
        <v>0.00274538694828315</v>
      </c>
      <c r="Q603" s="0" t="n">
        <f aca="false">Inputs!$B$37+Inputs!$B$38*MAX(F603-Inputs!$C$38,0)+Inputs!$B$39*MAX(F603-Inputs!$C$39,0)+Inputs!$B$40*MAX(F603-Inputs!$C$40,0)+Inputs!$B$41*MAX(F603-Inputs!$C$41,0)+Inputs!$B$42*Inputs!$B$14+Inputs!$B$43*MIN(Loan_Sample!I583/Inputs!$B$17,1)+Inputs!$B$44*MIN(E603,Inputs!$B$18)+Inputs!$B$45*Loan_Sample!C583</f>
        <v>-5.55699513953034</v>
      </c>
      <c r="R603" s="0" t="n">
        <f aca="false">MIN(1-Inputs!$B$13,MAX(Inputs!$B$13,1/(1+EXP(-(Inputs!$B$15*Q603+Inputs!$B$16)))))</f>
        <v>0.00274538694828315</v>
      </c>
    </row>
    <row r="604" customFormat="false" ht="15" hidden="false" customHeight="false" outlineLevel="0" collapsed="false">
      <c r="A604" s="0" t="n">
        <f aca="false">Loan_Sample!A584</f>
        <v>16907</v>
      </c>
      <c r="B604" s="0" t="n">
        <f aca="false">Loan_Sample!U584</f>
        <v>374423.38</v>
      </c>
      <c r="C604" s="0" t="n">
        <f aca="false">Loan_Sample!K584+Inputs!$B$26</f>
        <v>3.82307696342468</v>
      </c>
      <c r="D604" s="0" t="n">
        <f aca="false">Loan_Sample!L584+Inputs!$B$26</f>
        <v>-0.276922941207886</v>
      </c>
      <c r="E604" s="0" t="n">
        <f aca="false">Loan_Sample!E584/(1+Inputs!$B$25/100)</f>
        <v>57.5287170410156</v>
      </c>
      <c r="F604" s="0" t="n">
        <f aca="false">Loan_Sample!H584-Inputs!$B$24/100</f>
        <v>-0.225333452224731</v>
      </c>
      <c r="G604" s="0" t="n">
        <f aca="false">IF(ISNUMBER(C604),INDEX(Scorecard!$D$54:$D$61,SUMPRODUCT(--(Scorecard!$G$54:$G$60&lt;C604))+1),Scorecard!$D$62)</f>
        <v>0.489050497890326</v>
      </c>
      <c r="H604" s="0" t="n">
        <f aca="false">IF(ISNUMBER(D604),INDEX(Scorecard!$D$63:$D$68,SUMPRODUCT(--(Scorecard!$G$63:$G$67&lt;D604))+1),Scorecard!$D$69)</f>
        <v>0.322484508656054</v>
      </c>
      <c r="I604" s="0" t="n">
        <f aca="false">IF(ISNUMBER(E604),INDEX(Scorecard!$D$19:$D$26,SUMPRODUCT(--(Scorecard!$G$19:$G$25&lt;E604))+1),Scorecard!$D$27)</f>
        <v>0.285899340811827</v>
      </c>
      <c r="J604" s="0" t="n">
        <f aca="false">IF(ISNUMBER(F604),INDEX(Scorecard!$D$37:$D$44,SUMPRODUCT(--(Scorecard!$G$37:$G$43&lt;F604))+1),Scorecard!$D$45)</f>
        <v>0.769716833645565</v>
      </c>
      <c r="K604" s="0" t="n">
        <f aca="false">Inputs!$B$10+Scorecard!$J$5*Loan_Sample!Y584+Scorecard!$J$6*Loan_Sample!Z584+Scorecard!$J$7*I604+Scorecard!$J$8*Loan_Sample!AB584+Scorecard!$J$9*J604+Scorecard!$J$10*Loan_Sample!AD584+Scorecard!$J$11*G604+Scorecard!$J$12*H604</f>
        <v>-5.45726763512163</v>
      </c>
      <c r="L604" s="0" t="n">
        <f aca="false">MIN(1-Inputs!$B$13,MAX(Inputs!$B$13,1/(1+EXP(-(Inputs!$B$11*K604+Inputs!$B$12)))))</f>
        <v>0.0036313870689865</v>
      </c>
      <c r="M604" s="0" t="n">
        <f aca="false">Loan_Sample!AH584*Inputs!$B$4*B604</f>
        <v>475.886677160376</v>
      </c>
      <c r="N604" s="0" t="n">
        <f aca="false">L604*Inputs!$B$4*B604</f>
        <v>475.886677160376</v>
      </c>
      <c r="O604" s="0" t="n">
        <f aca="false">Inputs!$B$37+Inputs!$B$38*MAX(Loan_Sample!H584-Inputs!$C$38,0)+Inputs!$B$39*MAX(Loan_Sample!H584-Inputs!$C$39,0)+Inputs!$B$40*MAX(Loan_Sample!H584-Inputs!$C$40,0)+Inputs!$B$41*MAX(Loan_Sample!H584-Inputs!$C$41,0)+Inputs!$B$42*Inputs!$B$14+Inputs!$B$43*MIN(Loan_Sample!I584/Inputs!$B$17,1)+Inputs!$B$44*MIN(Loan_Sample!E584,Inputs!$B$18)+Inputs!$B$45*Loan_Sample!C584</f>
        <v>-6.06661764980862</v>
      </c>
      <c r="P604" s="0" t="n">
        <f aca="false">MIN(1-Inputs!$B$13,MAX(Inputs!$B$13,1/(1+EXP(-(Inputs!$B$15*O604+Inputs!$B$16)))))</f>
        <v>0.00154001455018356</v>
      </c>
      <c r="Q604" s="0" t="n">
        <f aca="false">Inputs!$B$37+Inputs!$B$38*MAX(F604-Inputs!$C$38,0)+Inputs!$B$39*MAX(F604-Inputs!$C$39,0)+Inputs!$B$40*MAX(F604-Inputs!$C$40,0)+Inputs!$B$41*MAX(F604-Inputs!$C$41,0)+Inputs!$B$42*Inputs!$B$14+Inputs!$B$43*MIN(Loan_Sample!I584/Inputs!$B$17,1)+Inputs!$B$44*MIN(E604,Inputs!$B$18)+Inputs!$B$45*Loan_Sample!C584</f>
        <v>-6.06661764980862</v>
      </c>
      <c r="R604" s="0" t="n">
        <f aca="false">MIN(1-Inputs!$B$13,MAX(Inputs!$B$13,1/(1+EXP(-(Inputs!$B$15*Q604+Inputs!$B$16)))))</f>
        <v>0.00154001455018356</v>
      </c>
    </row>
    <row r="605" customFormat="false" ht="15" hidden="false" customHeight="false" outlineLevel="0" collapsed="false">
      <c r="A605" s="0" t="n">
        <f aca="false">Loan_Sample!A585</f>
        <v>16922</v>
      </c>
      <c r="B605" s="0" t="n">
        <f aca="false">Loan_Sample!U585</f>
        <v>301975.78</v>
      </c>
      <c r="C605" s="0" t="n">
        <f aca="false">Loan_Sample!K585+Inputs!$B$26</f>
        <v>9.23333358764648</v>
      </c>
      <c r="D605" s="0" t="n">
        <f aca="false">Loan_Sample!L585+Inputs!$B$26</f>
        <v>5.07179498672485</v>
      </c>
      <c r="E605" s="0" t="n">
        <f aca="false">Loan_Sample!E585/(1+Inputs!$B$25/100)</f>
        <v>85.3040466308594</v>
      </c>
      <c r="F605" s="0" t="n">
        <f aca="false">Loan_Sample!H585-Inputs!$B$24/100</f>
        <v>0.282666683197022</v>
      </c>
      <c r="G605" s="0" t="n">
        <f aca="false">IF(ISNUMBER(C605),INDEX(Scorecard!$D$54:$D$61,SUMPRODUCT(--(Scorecard!$G$54:$G$60&lt;C605))+1),Scorecard!$D$62)</f>
        <v>-0.541917179454542</v>
      </c>
      <c r="H605" s="0" t="n">
        <f aca="false">IF(ISNUMBER(D605),INDEX(Scorecard!$D$63:$D$68,SUMPRODUCT(--(Scorecard!$G$63:$G$67&lt;D605))+1),Scorecard!$D$69)</f>
        <v>0.322484508656054</v>
      </c>
      <c r="I605" s="0" t="n">
        <f aca="false">IF(ISNUMBER(E605),INDEX(Scorecard!$D$19:$D$26,SUMPRODUCT(--(Scorecard!$G$19:$G$25&lt;E605))+1),Scorecard!$D$27)</f>
        <v>-0.219855970853228</v>
      </c>
      <c r="J605" s="0" t="n">
        <f aca="false">IF(ISNUMBER(F605),INDEX(Scorecard!$D$37:$D$44,SUMPRODUCT(--(Scorecard!$G$37:$G$43&lt;F605))+1),Scorecard!$D$45)</f>
        <v>-0.0679520129233634</v>
      </c>
      <c r="K605" s="0" t="n">
        <f aca="false">Inputs!$B$10+Scorecard!$J$5*Loan_Sample!Y585+Scorecard!$J$6*Loan_Sample!Z585+Scorecard!$J$7*I605+Scorecard!$J$8*Loan_Sample!AB585+Scorecard!$J$9*J605+Scorecard!$J$10*Loan_Sample!AD585+Scorecard!$J$11*G605+Scorecard!$J$12*H605</f>
        <v>-3.72390805814311</v>
      </c>
      <c r="L605" s="0" t="n">
        <f aca="false">MIN(1-Inputs!$B$13,MAX(Inputs!$B$13,1/(1+EXP(-(Inputs!$B$11*K605+Inputs!$B$12)))))</f>
        <v>0.0226094375636468</v>
      </c>
      <c r="M605" s="0" t="n">
        <f aca="false">Loan_Sample!AH585*Inputs!$B$4*B605</f>
        <v>2389.62589027524</v>
      </c>
      <c r="N605" s="0" t="n">
        <f aca="false">L605*Inputs!$B$4*B605</f>
        <v>2389.62589027524</v>
      </c>
      <c r="O605" s="0" t="n">
        <f aca="false">Inputs!$B$37+Inputs!$B$38*MAX(Loan_Sample!H585-Inputs!$C$38,0)+Inputs!$B$39*MAX(Loan_Sample!H585-Inputs!$C$39,0)+Inputs!$B$40*MAX(Loan_Sample!H585-Inputs!$C$40,0)+Inputs!$B$41*MAX(Loan_Sample!H585-Inputs!$C$41,0)+Inputs!$B$42*Inputs!$B$14+Inputs!$B$43*MIN(Loan_Sample!I585/Inputs!$B$17,1)+Inputs!$B$44*MIN(Loan_Sample!E585,Inputs!$B$18)+Inputs!$B$45*Loan_Sample!C585</f>
        <v>-5.52298638513364</v>
      </c>
      <c r="P605" s="0" t="n">
        <f aca="false">MIN(1-Inputs!$B$13,MAX(Inputs!$B$13,1/(1+EXP(-(Inputs!$B$15*O605+Inputs!$B$16)))))</f>
        <v>0.002853296292785</v>
      </c>
      <c r="Q605" s="0" t="n">
        <f aca="false">Inputs!$B$37+Inputs!$B$38*MAX(F605-Inputs!$C$38,0)+Inputs!$B$39*MAX(F605-Inputs!$C$39,0)+Inputs!$B$40*MAX(F605-Inputs!$C$40,0)+Inputs!$B$41*MAX(F605-Inputs!$C$41,0)+Inputs!$B$42*Inputs!$B$14+Inputs!$B$43*MIN(Loan_Sample!I585/Inputs!$B$17,1)+Inputs!$B$44*MIN(E605,Inputs!$B$18)+Inputs!$B$45*Loan_Sample!C585</f>
        <v>-5.52298638513364</v>
      </c>
      <c r="R605" s="0" t="n">
        <f aca="false">MIN(1-Inputs!$B$13,MAX(Inputs!$B$13,1/(1+EXP(-(Inputs!$B$15*Q605+Inputs!$B$16)))))</f>
        <v>0.002853296292785</v>
      </c>
    </row>
    <row r="606" customFormat="false" ht="15" hidden="false" customHeight="false" outlineLevel="0" collapsed="false">
      <c r="A606" s="0" t="n">
        <f aca="false">Loan_Sample!A586</f>
        <v>16935</v>
      </c>
      <c r="B606" s="0" t="n">
        <f aca="false">Loan_Sample!U586</f>
        <v>180249.2</v>
      </c>
      <c r="C606" s="0" t="n">
        <f aca="false">Loan_Sample!K586+Inputs!$B$26</f>
        <v>5.03333330154419</v>
      </c>
      <c r="D606" s="0" t="n">
        <f aca="false">Loan_Sample!L586+Inputs!$B$26</f>
        <v>-3.50000047683716</v>
      </c>
      <c r="E606" s="0" t="n">
        <f aca="false">Loan_Sample!E586/(1+Inputs!$B$25/100)</f>
        <v>71.8769607543945</v>
      </c>
      <c r="F606" s="0" t="n">
        <f aca="false">Loan_Sample!H586-Inputs!$B$24/100</f>
        <v>0.916333436965942</v>
      </c>
      <c r="G606" s="0" t="n">
        <f aca="false">IF(ISNUMBER(C606),INDEX(Scorecard!$D$54:$D$61,SUMPRODUCT(--(Scorecard!$G$54:$G$60&lt;C606))+1),Scorecard!$D$62)</f>
        <v>0.214429354789033</v>
      </c>
      <c r="H606" s="0" t="n">
        <f aca="false">IF(ISNUMBER(D606),INDEX(Scorecard!$D$63:$D$68,SUMPRODUCT(--(Scorecard!$G$63:$G$67&lt;D606))+1),Scorecard!$D$69)</f>
        <v>-0.340582194386522</v>
      </c>
      <c r="I606" s="0" t="n">
        <f aca="false">IF(ISNUMBER(E606),INDEX(Scorecard!$D$19:$D$26,SUMPRODUCT(--(Scorecard!$G$19:$G$25&lt;E606))+1),Scorecard!$D$27)</f>
        <v>0.0530843085177338</v>
      </c>
      <c r="J606" s="0" t="n">
        <f aca="false">IF(ISNUMBER(F606),INDEX(Scorecard!$D$37:$D$44,SUMPRODUCT(--(Scorecard!$G$37:$G$43&lt;F606))+1),Scorecard!$D$45)</f>
        <v>-0.975503570149195</v>
      </c>
      <c r="K606" s="0" t="n">
        <f aca="false">Inputs!$B$10+Scorecard!$J$5*Loan_Sample!Y586+Scorecard!$J$6*Loan_Sample!Z586+Scorecard!$J$7*I606+Scorecard!$J$8*Loan_Sample!AB586+Scorecard!$J$9*J606+Scorecard!$J$10*Loan_Sample!AD586+Scorecard!$J$11*G606+Scorecard!$J$12*H606</f>
        <v>-4.87402143882247</v>
      </c>
      <c r="L606" s="0" t="n">
        <f aca="false">MIN(1-Inputs!$B$13,MAX(Inputs!$B$13,1/(1+EXP(-(Inputs!$B$11*K606+Inputs!$B$12)))))</f>
        <v>0.00674164178234963</v>
      </c>
      <c r="M606" s="0" t="n">
        <f aca="false">Loan_Sample!AH586*Inputs!$B$4*B606</f>
        <v>425.311438284283</v>
      </c>
      <c r="N606" s="0" t="n">
        <f aca="false">L606*Inputs!$B$4*B606</f>
        <v>425.311438284283</v>
      </c>
      <c r="O606" s="0" t="n">
        <f aca="false">Inputs!$B$37+Inputs!$B$38*MAX(Loan_Sample!H586-Inputs!$C$38,0)+Inputs!$B$39*MAX(Loan_Sample!H586-Inputs!$C$39,0)+Inputs!$B$40*MAX(Loan_Sample!H586-Inputs!$C$40,0)+Inputs!$B$41*MAX(Loan_Sample!H586-Inputs!$C$41,0)+Inputs!$B$42*Inputs!$B$14+Inputs!$B$43*MIN(Loan_Sample!I586/Inputs!$B$17,1)+Inputs!$B$44*MIN(Loan_Sample!E586,Inputs!$B$18)+Inputs!$B$45*Loan_Sample!C586</f>
        <v>-3.58705468126325</v>
      </c>
      <c r="P606" s="0" t="n">
        <f aca="false">MIN(1-Inputs!$B$13,MAX(Inputs!$B$13,1/(1+EXP(-(Inputs!$B$15*O606+Inputs!$B$16)))))</f>
        <v>0.025193360429121</v>
      </c>
      <c r="Q606" s="0" t="n">
        <f aca="false">Inputs!$B$37+Inputs!$B$38*MAX(F606-Inputs!$C$38,0)+Inputs!$B$39*MAX(F606-Inputs!$C$39,0)+Inputs!$B$40*MAX(F606-Inputs!$C$40,0)+Inputs!$B$41*MAX(F606-Inputs!$C$41,0)+Inputs!$B$42*Inputs!$B$14+Inputs!$B$43*MIN(Loan_Sample!I586/Inputs!$B$17,1)+Inputs!$B$44*MIN(E606,Inputs!$B$18)+Inputs!$B$45*Loan_Sample!C586</f>
        <v>-3.58705468126325</v>
      </c>
      <c r="R606" s="0" t="n">
        <f aca="false">MIN(1-Inputs!$B$13,MAX(Inputs!$B$13,1/(1+EXP(-(Inputs!$B$15*Q606+Inputs!$B$16)))))</f>
        <v>0.025193360429121</v>
      </c>
    </row>
    <row r="607" customFormat="false" ht="15" hidden="false" customHeight="false" outlineLevel="0" collapsed="false">
      <c r="A607" s="0" t="n">
        <f aca="false">Loan_Sample!A587</f>
        <v>16962</v>
      </c>
      <c r="B607" s="0" t="n">
        <f aca="false">Loan_Sample!U587</f>
        <v>126780.63</v>
      </c>
      <c r="C607" s="0" t="n">
        <f aca="false">Loan_Sample!K587+Inputs!$B$26</f>
        <v>4.0230770111084</v>
      </c>
      <c r="D607" s="0" t="n">
        <f aca="false">Loan_Sample!L587+Inputs!$B$26</f>
        <v>-0.276923179626465</v>
      </c>
      <c r="E607" s="0" t="n">
        <f aca="false">Loan_Sample!E587/(1+Inputs!$B$25/100)</f>
        <v>74.3697662353516</v>
      </c>
      <c r="F607" s="0" t="n">
        <f aca="false">Loan_Sample!H587-Inputs!$B$24/100</f>
        <v>0.278666734695435</v>
      </c>
      <c r="G607" s="0" t="n">
        <f aca="false">IF(ISNUMBER(C607),INDEX(Scorecard!$D$54:$D$61,SUMPRODUCT(--(Scorecard!$G$54:$G$60&lt;C607))+1),Scorecard!$D$62)</f>
        <v>0.489050497890326</v>
      </c>
      <c r="H607" s="0" t="n">
        <f aca="false">IF(ISNUMBER(D607),INDEX(Scorecard!$D$63:$D$68,SUMPRODUCT(--(Scorecard!$G$63:$G$67&lt;D607))+1),Scorecard!$D$69)</f>
        <v>0.322484508656054</v>
      </c>
      <c r="I607" s="0" t="n">
        <f aca="false">IF(ISNUMBER(E607),INDEX(Scorecard!$D$19:$D$26,SUMPRODUCT(--(Scorecard!$G$19:$G$25&lt;E607))+1),Scorecard!$D$27)</f>
        <v>-0.0341578513653732</v>
      </c>
      <c r="J607" s="0" t="n">
        <f aca="false">IF(ISNUMBER(F607),INDEX(Scorecard!$D$37:$D$44,SUMPRODUCT(--(Scorecard!$G$37:$G$43&lt;F607))+1),Scorecard!$D$45)</f>
        <v>-0.0679520129233634</v>
      </c>
      <c r="K607" s="0" t="n">
        <f aca="false">Inputs!$B$10+Scorecard!$J$5*Loan_Sample!Y587+Scorecard!$J$6*Loan_Sample!Z587+Scorecard!$J$7*I607+Scorecard!$J$8*Loan_Sample!AB587+Scorecard!$J$9*J607+Scorecard!$J$10*Loan_Sample!AD587+Scorecard!$J$11*G607+Scorecard!$J$12*H607</f>
        <v>-4.593932920515</v>
      </c>
      <c r="L607" s="0" t="n">
        <f aca="false">MIN(1-Inputs!$B$13,MAX(Inputs!$B$13,1/(1+EXP(-(Inputs!$B$11*K607+Inputs!$B$12)))))</f>
        <v>0.00906635707549634</v>
      </c>
      <c r="M607" s="0" t="n">
        <f aca="false">Loan_Sample!AH587*Inputs!$B$4*B607</f>
        <v>402.303461642734</v>
      </c>
      <c r="N607" s="0" t="n">
        <f aca="false">L607*Inputs!$B$4*B607</f>
        <v>402.303461642734</v>
      </c>
      <c r="O607" s="0" t="n">
        <f aca="false">Inputs!$B$37+Inputs!$B$38*MAX(Loan_Sample!H587-Inputs!$C$38,0)+Inputs!$B$39*MAX(Loan_Sample!H587-Inputs!$C$39,0)+Inputs!$B$40*MAX(Loan_Sample!H587-Inputs!$C$40,0)+Inputs!$B$41*MAX(Loan_Sample!H587-Inputs!$C$41,0)+Inputs!$B$42*Inputs!$B$14+Inputs!$B$43*MIN(Loan_Sample!I587/Inputs!$B$17,1)+Inputs!$B$44*MIN(Loan_Sample!E587,Inputs!$B$18)+Inputs!$B$45*Loan_Sample!C587</f>
        <v>-5.13187273467296</v>
      </c>
      <c r="P607" s="0" t="n">
        <f aca="false">MIN(1-Inputs!$B$13,MAX(Inputs!$B$13,1/(1+EXP(-(Inputs!$B$15*O607+Inputs!$B$16)))))</f>
        <v>0.00444373873823202</v>
      </c>
      <c r="Q607" s="0" t="n">
        <f aca="false">Inputs!$B$37+Inputs!$B$38*MAX(F607-Inputs!$C$38,0)+Inputs!$B$39*MAX(F607-Inputs!$C$39,0)+Inputs!$B$40*MAX(F607-Inputs!$C$40,0)+Inputs!$B$41*MAX(F607-Inputs!$C$41,0)+Inputs!$B$42*Inputs!$B$14+Inputs!$B$43*MIN(Loan_Sample!I587/Inputs!$B$17,1)+Inputs!$B$44*MIN(E607,Inputs!$B$18)+Inputs!$B$45*Loan_Sample!C587</f>
        <v>-5.13187273467296</v>
      </c>
      <c r="R607" s="0" t="n">
        <f aca="false">MIN(1-Inputs!$B$13,MAX(Inputs!$B$13,1/(1+EXP(-(Inputs!$B$15*Q607+Inputs!$B$16)))))</f>
        <v>0.00444373873823202</v>
      </c>
    </row>
    <row r="608" customFormat="false" ht="15" hidden="false" customHeight="false" outlineLevel="0" collapsed="false">
      <c r="A608" s="0" t="n">
        <f aca="false">Loan_Sample!A588</f>
        <v>17089</v>
      </c>
      <c r="B608" s="0" t="n">
        <f aca="false">Loan_Sample!U588</f>
        <v>151982.4</v>
      </c>
      <c r="C608" s="0" t="n">
        <f aca="false">Loan_Sample!K588+Inputs!$B$26</f>
        <v>4.8230767250061</v>
      </c>
      <c r="D608" s="0" t="n">
        <f aca="false">Loan_Sample!L588+Inputs!$B$26</f>
        <v>-0.276923179626465</v>
      </c>
      <c r="E608" s="0" t="n">
        <f aca="false">Loan_Sample!E588/(1+Inputs!$B$25/100)</f>
        <v>72.5957336425781</v>
      </c>
      <c r="F608" s="0" t="n">
        <f aca="false">Loan_Sample!H588-Inputs!$B$24/100</f>
        <v>0.213666677474976</v>
      </c>
      <c r="G608" s="0" t="n">
        <f aca="false">IF(ISNUMBER(C608),INDEX(Scorecard!$D$54:$D$61,SUMPRODUCT(--(Scorecard!$G$54:$G$60&lt;C608))+1),Scorecard!$D$62)</f>
        <v>0.214429354789033</v>
      </c>
      <c r="H608" s="0" t="n">
        <f aca="false">IF(ISNUMBER(D608),INDEX(Scorecard!$D$63:$D$68,SUMPRODUCT(--(Scorecard!$G$63:$G$67&lt;D608))+1),Scorecard!$D$69)</f>
        <v>0.322484508656054</v>
      </c>
      <c r="I608" s="0" t="n">
        <f aca="false">IF(ISNUMBER(E608),INDEX(Scorecard!$D$19:$D$26,SUMPRODUCT(--(Scorecard!$G$19:$G$25&lt;E608))+1),Scorecard!$D$27)</f>
        <v>-0.0341578513653732</v>
      </c>
      <c r="J608" s="0" t="n">
        <f aca="false">IF(ISNUMBER(F608),INDEX(Scorecard!$D$37:$D$44,SUMPRODUCT(--(Scorecard!$G$37:$G$43&lt;F608))+1),Scorecard!$D$45)</f>
        <v>-0.0679520129233634</v>
      </c>
      <c r="K608" s="0" t="n">
        <f aca="false">Inputs!$B$10+Scorecard!$J$5*Loan_Sample!Y588+Scorecard!$J$6*Loan_Sample!Z588+Scorecard!$J$7*I608+Scorecard!$J$8*Loan_Sample!AB588+Scorecard!$J$9*J608+Scorecard!$J$10*Loan_Sample!AD588+Scorecard!$J$11*G608+Scorecard!$J$12*H608</f>
        <v>-4.24352949191382</v>
      </c>
      <c r="L608" s="0" t="n">
        <f aca="false">MIN(1-Inputs!$B$13,MAX(Inputs!$B$13,1/(1+EXP(-(Inputs!$B$11*K608+Inputs!$B$12)))))</f>
        <v>0.0131188171424239</v>
      </c>
      <c r="M608" s="0" t="n">
        <f aca="false">Loan_Sample!AH588*Inputs!$B$4*B608</f>
        <v>697.840260063357</v>
      </c>
      <c r="N608" s="0" t="n">
        <f aca="false">L608*Inputs!$B$4*B608</f>
        <v>697.840260063357</v>
      </c>
      <c r="O608" s="0" t="n">
        <f aca="false">Inputs!$B$37+Inputs!$B$38*MAX(Loan_Sample!H588-Inputs!$C$38,0)+Inputs!$B$39*MAX(Loan_Sample!H588-Inputs!$C$39,0)+Inputs!$B$40*MAX(Loan_Sample!H588-Inputs!$C$40,0)+Inputs!$B$41*MAX(Loan_Sample!H588-Inputs!$C$41,0)+Inputs!$B$42*Inputs!$B$14+Inputs!$B$43*MIN(Loan_Sample!I588/Inputs!$B$17,1)+Inputs!$B$44*MIN(Loan_Sample!E588,Inputs!$B$18)+Inputs!$B$45*Loan_Sample!C588</f>
        <v>-5.42926896339203</v>
      </c>
      <c r="P608" s="0" t="n">
        <f aca="false">MIN(1-Inputs!$B$13,MAX(Inputs!$B$13,1/(1+EXP(-(Inputs!$B$15*O608+Inputs!$B$16)))))</f>
        <v>0.00317304607050956</v>
      </c>
      <c r="Q608" s="0" t="n">
        <f aca="false">Inputs!$B$37+Inputs!$B$38*MAX(F608-Inputs!$C$38,0)+Inputs!$B$39*MAX(F608-Inputs!$C$39,0)+Inputs!$B$40*MAX(F608-Inputs!$C$40,0)+Inputs!$B$41*MAX(F608-Inputs!$C$41,0)+Inputs!$B$42*Inputs!$B$14+Inputs!$B$43*MIN(Loan_Sample!I588/Inputs!$B$17,1)+Inputs!$B$44*MIN(E608,Inputs!$B$18)+Inputs!$B$45*Loan_Sample!C588</f>
        <v>-5.42926896339203</v>
      </c>
      <c r="R608" s="0" t="n">
        <f aca="false">MIN(1-Inputs!$B$13,MAX(Inputs!$B$13,1/(1+EXP(-(Inputs!$B$15*Q608+Inputs!$B$16)))))</f>
        <v>0.00317304607050956</v>
      </c>
    </row>
    <row r="609" customFormat="false" ht="15" hidden="false" customHeight="false" outlineLevel="0" collapsed="false">
      <c r="A609" s="0" t="n">
        <f aca="false">Loan_Sample!A589</f>
        <v>17096</v>
      </c>
      <c r="B609" s="0" t="n">
        <f aca="false">Loan_Sample!U589</f>
        <v>559553.8</v>
      </c>
      <c r="C609" s="0" t="n">
        <f aca="false">Loan_Sample!K589+Inputs!$B$26</f>
        <v>7.13333320617676</v>
      </c>
      <c r="D609" s="0" t="n">
        <f aca="false">Loan_Sample!L589+Inputs!$B$26</f>
        <v>2.71025609970093</v>
      </c>
      <c r="E609" s="0" t="n">
        <f aca="false">Loan_Sample!E589/(1+Inputs!$B$25/100)</f>
        <v>73.0527267456055</v>
      </c>
      <c r="F609" s="0" t="n">
        <f aca="false">Loan_Sample!H589-Inputs!$B$24/100</f>
        <v>1.09133315086365</v>
      </c>
      <c r="G609" s="0" t="n">
        <f aca="false">IF(ISNUMBER(C609),INDEX(Scorecard!$D$54:$D$61,SUMPRODUCT(--(Scorecard!$G$54:$G$60&lt;C609))+1),Scorecard!$D$62)</f>
        <v>-0.541917179454542</v>
      </c>
      <c r="H609" s="0" t="n">
        <f aca="false">IF(ISNUMBER(D609),INDEX(Scorecard!$D$63:$D$68,SUMPRODUCT(--(Scorecard!$G$63:$G$67&lt;D609))+1),Scorecard!$D$69)</f>
        <v>0.322484508656054</v>
      </c>
      <c r="I609" s="0" t="n">
        <f aca="false">IF(ISNUMBER(E609),INDEX(Scorecard!$D$19:$D$26,SUMPRODUCT(--(Scorecard!$G$19:$G$25&lt;E609))+1),Scorecard!$D$27)</f>
        <v>-0.0341578513653732</v>
      </c>
      <c r="J609" s="0" t="n">
        <f aca="false">IF(ISNUMBER(F609),INDEX(Scorecard!$D$37:$D$44,SUMPRODUCT(--(Scorecard!$G$37:$G$43&lt;F609))+1),Scorecard!$D$45)</f>
        <v>-0.975503570149195</v>
      </c>
      <c r="K609" s="0" t="n">
        <f aca="false">Inputs!$B$10+Scorecard!$J$5*Loan_Sample!Y589+Scorecard!$J$6*Loan_Sample!Z589+Scorecard!$J$7*I609+Scorecard!$J$8*Loan_Sample!AB589+Scorecard!$J$9*J609+Scorecard!$J$10*Loan_Sample!AD589+Scorecard!$J$11*G609+Scorecard!$J$12*H609</f>
        <v>-2.98039263396429</v>
      </c>
      <c r="L609" s="0" t="n">
        <f aca="false">MIN(1-Inputs!$B$13,MAX(Inputs!$B$13,1/(1+EXP(-(Inputs!$B$11*K609+Inputs!$B$12)))))</f>
        <v>0.0486219659172264</v>
      </c>
      <c r="M609" s="0" t="n">
        <f aca="false">Loan_Sample!AH589*Inputs!$B$4*B609</f>
        <v>9522.31202735909</v>
      </c>
      <c r="N609" s="0" t="n">
        <f aca="false">L609*Inputs!$B$4*B609</f>
        <v>9522.31202735909</v>
      </c>
      <c r="O609" s="0" t="n">
        <f aca="false">Inputs!$B$37+Inputs!$B$38*MAX(Loan_Sample!H589-Inputs!$C$38,0)+Inputs!$B$39*MAX(Loan_Sample!H589-Inputs!$C$39,0)+Inputs!$B$40*MAX(Loan_Sample!H589-Inputs!$C$40,0)+Inputs!$B$41*MAX(Loan_Sample!H589-Inputs!$C$41,0)+Inputs!$B$42*Inputs!$B$14+Inputs!$B$43*MIN(Loan_Sample!I589/Inputs!$B$17,1)+Inputs!$B$44*MIN(Loan_Sample!E589,Inputs!$B$18)+Inputs!$B$45*Loan_Sample!C589</f>
        <v>-3.56714202371035</v>
      </c>
      <c r="P609" s="0" t="n">
        <f aca="false">MIN(1-Inputs!$B$13,MAX(Inputs!$B$13,1/(1+EXP(-(Inputs!$B$15*O609+Inputs!$B$16)))))</f>
        <v>0.0257553026302725</v>
      </c>
      <c r="Q609" s="0" t="n">
        <f aca="false">Inputs!$B$37+Inputs!$B$38*MAX(F609-Inputs!$C$38,0)+Inputs!$B$39*MAX(F609-Inputs!$C$39,0)+Inputs!$B$40*MAX(F609-Inputs!$C$40,0)+Inputs!$B$41*MAX(F609-Inputs!$C$41,0)+Inputs!$B$42*Inputs!$B$14+Inputs!$B$43*MIN(Loan_Sample!I589/Inputs!$B$17,1)+Inputs!$B$44*MIN(E609,Inputs!$B$18)+Inputs!$B$45*Loan_Sample!C589</f>
        <v>-3.56714202371035</v>
      </c>
      <c r="R609" s="0" t="n">
        <f aca="false">MIN(1-Inputs!$B$13,MAX(Inputs!$B$13,1/(1+EXP(-(Inputs!$B$15*Q609+Inputs!$B$16)))))</f>
        <v>0.0257553026302725</v>
      </c>
    </row>
    <row r="610" customFormat="false" ht="15" hidden="false" customHeight="false" outlineLevel="0" collapsed="false">
      <c r="A610" s="0" t="n">
        <f aca="false">Loan_Sample!A590</f>
        <v>17108</v>
      </c>
      <c r="B610" s="0" t="n">
        <f aca="false">Loan_Sample!U590</f>
        <v>221573.6</v>
      </c>
      <c r="C610" s="0" t="n">
        <f aca="false">Loan_Sample!K590+Inputs!$B$26</f>
        <v>6.53333330154419</v>
      </c>
      <c r="D610" s="0" t="n">
        <f aca="false">Loan_Sample!L590+Inputs!$B$26</f>
        <v>2.71025633811951</v>
      </c>
      <c r="E610" s="0" t="n">
        <f aca="false">Loan_Sample!E590/(1+Inputs!$B$25/100)</f>
        <v>88.6232376098633</v>
      </c>
      <c r="F610" s="0" t="n">
        <f aca="false">Loan_Sample!H590-Inputs!$B$24/100</f>
        <v>1.22133326530457</v>
      </c>
      <c r="G610" s="0" t="n">
        <f aca="false">IF(ISNUMBER(C610),INDEX(Scorecard!$D$54:$D$61,SUMPRODUCT(--(Scorecard!$G$54:$G$60&lt;C610))+1),Scorecard!$D$62)</f>
        <v>-0.119873800601421</v>
      </c>
      <c r="H610" s="0" t="n">
        <f aca="false">IF(ISNUMBER(D610),INDEX(Scorecard!$D$63:$D$68,SUMPRODUCT(--(Scorecard!$G$63:$G$67&lt;D610))+1),Scorecard!$D$69)</f>
        <v>0.322484508656054</v>
      </c>
      <c r="I610" s="0" t="n">
        <f aca="false">IF(ISNUMBER(E610),INDEX(Scorecard!$D$19:$D$26,SUMPRODUCT(--(Scorecard!$G$19:$G$25&lt;E610))+1),Scorecard!$D$27)</f>
        <v>-0.820992370602782</v>
      </c>
      <c r="J610" s="0" t="n">
        <f aca="false">IF(ISNUMBER(F610),INDEX(Scorecard!$D$37:$D$44,SUMPRODUCT(--(Scorecard!$G$37:$G$43&lt;F610))+1),Scorecard!$D$45)</f>
        <v>-0.975503570149195</v>
      </c>
      <c r="K610" s="0" t="n">
        <f aca="false">Inputs!$B$10+Scorecard!$J$5*Loan_Sample!Y590+Scorecard!$J$6*Loan_Sample!Z590+Scorecard!$J$7*I610+Scorecard!$J$8*Loan_Sample!AB590+Scorecard!$J$9*J610+Scorecard!$J$10*Loan_Sample!AD590+Scorecard!$J$11*G610+Scorecard!$J$12*H610</f>
        <v>-2.54275635731346</v>
      </c>
      <c r="L610" s="0" t="n">
        <f aca="false">MIN(1-Inputs!$B$13,MAX(Inputs!$B$13,1/(1+EXP(-(Inputs!$B$11*K610+Inputs!$B$12)))))</f>
        <v>0.0753508139799116</v>
      </c>
      <c r="M610" s="0" t="n">
        <f aca="false">Loan_Sample!AH590*Inputs!$B$4*B610</f>
        <v>5843.51289076077</v>
      </c>
      <c r="N610" s="0" t="n">
        <f aca="false">L610*Inputs!$B$4*B610</f>
        <v>5843.51289076077</v>
      </c>
      <c r="O610" s="0" t="n">
        <f aca="false">Inputs!$B$37+Inputs!$B$38*MAX(Loan_Sample!H590-Inputs!$C$38,0)+Inputs!$B$39*MAX(Loan_Sample!H590-Inputs!$C$39,0)+Inputs!$B$40*MAX(Loan_Sample!H590-Inputs!$C$40,0)+Inputs!$B$41*MAX(Loan_Sample!H590-Inputs!$C$41,0)+Inputs!$B$42*Inputs!$B$14+Inputs!$B$43*MIN(Loan_Sample!I590/Inputs!$B$17,1)+Inputs!$B$44*MIN(Loan_Sample!E590,Inputs!$B$18)+Inputs!$B$45*Loan_Sample!C590</f>
        <v>-3.81584578680865</v>
      </c>
      <c r="P610" s="0" t="n">
        <f aca="false">MIN(1-Inputs!$B$13,MAX(Inputs!$B$13,1/(1+EXP(-(Inputs!$B$15*O610+Inputs!$B$16)))))</f>
        <v>0.0195363633326483</v>
      </c>
      <c r="Q610" s="0" t="n">
        <f aca="false">Inputs!$B$37+Inputs!$B$38*MAX(F610-Inputs!$C$38,0)+Inputs!$B$39*MAX(F610-Inputs!$C$39,0)+Inputs!$B$40*MAX(F610-Inputs!$C$40,0)+Inputs!$B$41*MAX(F610-Inputs!$C$41,0)+Inputs!$B$42*Inputs!$B$14+Inputs!$B$43*MIN(Loan_Sample!I590/Inputs!$B$17,1)+Inputs!$B$44*MIN(E610,Inputs!$B$18)+Inputs!$B$45*Loan_Sample!C590</f>
        <v>-3.81584578680865</v>
      </c>
      <c r="R610" s="0" t="n">
        <f aca="false">MIN(1-Inputs!$B$13,MAX(Inputs!$B$13,1/(1+EXP(-(Inputs!$B$15*Q610+Inputs!$B$16)))))</f>
        <v>0.0195363633326483</v>
      </c>
    </row>
    <row r="611" customFormat="false" ht="15" hidden="false" customHeight="false" outlineLevel="0" collapsed="false">
      <c r="A611" s="0" t="n">
        <f aca="false">Loan_Sample!A591</f>
        <v>17109</v>
      </c>
      <c r="B611" s="0" t="n">
        <f aca="false">Loan_Sample!U591</f>
        <v>185823.61</v>
      </c>
      <c r="C611" s="0" t="n">
        <f aca="false">Loan_Sample!K591+Inputs!$B$26</f>
        <v>4.42307710647583</v>
      </c>
      <c r="D611" s="0" t="n">
        <f aca="false">Loan_Sample!L591+Inputs!$B$26</f>
        <v>-0.276922702789307</v>
      </c>
      <c r="E611" s="0" t="n">
        <f aca="false">Loan_Sample!E591/(1+Inputs!$B$25/100)</f>
        <v>50.6600303649902</v>
      </c>
      <c r="F611" s="0" t="n">
        <f aca="false">Loan_Sample!H591-Inputs!$B$24/100</f>
        <v>0.638666391372681</v>
      </c>
      <c r="G611" s="0" t="n">
        <f aca="false">IF(ISNUMBER(C611),INDEX(Scorecard!$D$54:$D$61,SUMPRODUCT(--(Scorecard!$G$54:$G$60&lt;C611))+1),Scorecard!$D$62)</f>
        <v>0.409483001259379</v>
      </c>
      <c r="H611" s="0" t="n">
        <f aca="false">IF(ISNUMBER(D611),INDEX(Scorecard!$D$63:$D$68,SUMPRODUCT(--(Scorecard!$G$63:$G$67&lt;D611))+1),Scorecard!$D$69)</f>
        <v>0.322484508656054</v>
      </c>
      <c r="I611" s="0" t="n">
        <f aca="false">IF(ISNUMBER(E611),INDEX(Scorecard!$D$19:$D$26,SUMPRODUCT(--(Scorecard!$G$19:$G$25&lt;E611))+1),Scorecard!$D$27)</f>
        <v>0.57899015159425</v>
      </c>
      <c r="J611" s="0" t="n">
        <f aca="false">IF(ISNUMBER(F611),INDEX(Scorecard!$D$37:$D$44,SUMPRODUCT(--(Scorecard!$G$37:$G$43&lt;F611))+1),Scorecard!$D$45)</f>
        <v>-0.569454719285959</v>
      </c>
      <c r="K611" s="0" t="n">
        <f aca="false">Inputs!$B$10+Scorecard!$J$5*Loan_Sample!Y591+Scorecard!$J$6*Loan_Sample!Z591+Scorecard!$J$7*I611+Scorecard!$J$8*Loan_Sample!AB591+Scorecard!$J$9*J611+Scorecard!$J$10*Loan_Sample!AD591+Scorecard!$J$11*G611+Scorecard!$J$12*H611</f>
        <v>-4.24693105492644</v>
      </c>
      <c r="L611" s="0" t="n">
        <f aca="false">MIN(1-Inputs!$B$13,MAX(Inputs!$B$13,1/(1+EXP(-(Inputs!$B$11*K611+Inputs!$B$12)))))</f>
        <v>0.013071948657853</v>
      </c>
      <c r="M611" s="0" t="n">
        <f aca="false">Loan_Sample!AH591*Inputs!$B$4*B611</f>
        <v>850.176841267915</v>
      </c>
      <c r="N611" s="0" t="n">
        <f aca="false">L611*Inputs!$B$4*B611</f>
        <v>850.176841267915</v>
      </c>
      <c r="O611" s="0" t="n">
        <f aca="false">Inputs!$B$37+Inputs!$B$38*MAX(Loan_Sample!H591-Inputs!$C$38,0)+Inputs!$B$39*MAX(Loan_Sample!H591-Inputs!$C$39,0)+Inputs!$B$40*MAX(Loan_Sample!H591-Inputs!$C$40,0)+Inputs!$B$41*MAX(Loan_Sample!H591-Inputs!$C$41,0)+Inputs!$B$42*Inputs!$B$14+Inputs!$B$43*MIN(Loan_Sample!I591/Inputs!$B$17,1)+Inputs!$B$44*MIN(Loan_Sample!E591,Inputs!$B$18)+Inputs!$B$45*Loan_Sample!C591</f>
        <v>-3.88389507635155</v>
      </c>
      <c r="P611" s="0" t="n">
        <f aca="false">MIN(1-Inputs!$B$13,MAX(Inputs!$B$13,1/(1+EXP(-(Inputs!$B$15*O611+Inputs!$B$16)))))</f>
        <v>0.018108375464668</v>
      </c>
      <c r="Q611" s="0" t="n">
        <f aca="false">Inputs!$B$37+Inputs!$B$38*MAX(F611-Inputs!$C$38,0)+Inputs!$B$39*MAX(F611-Inputs!$C$39,0)+Inputs!$B$40*MAX(F611-Inputs!$C$40,0)+Inputs!$B$41*MAX(F611-Inputs!$C$41,0)+Inputs!$B$42*Inputs!$B$14+Inputs!$B$43*MIN(Loan_Sample!I591/Inputs!$B$17,1)+Inputs!$B$44*MIN(E611,Inputs!$B$18)+Inputs!$B$45*Loan_Sample!C591</f>
        <v>-3.88389507635155</v>
      </c>
      <c r="R611" s="0" t="n">
        <f aca="false">MIN(1-Inputs!$B$13,MAX(Inputs!$B$13,1/(1+EXP(-(Inputs!$B$15*Q611+Inputs!$B$16)))))</f>
        <v>0.018108375464668</v>
      </c>
    </row>
    <row r="612" customFormat="false" ht="15" hidden="false" customHeight="false" outlineLevel="0" collapsed="false">
      <c r="A612" s="0" t="n">
        <f aca="false">Loan_Sample!A592</f>
        <v>17120</v>
      </c>
      <c r="B612" s="0" t="n">
        <f aca="false">Loan_Sample!U592</f>
        <v>256323.34</v>
      </c>
      <c r="C612" s="0" t="n">
        <f aca="false">Loan_Sample!K592+Inputs!$B$26</f>
        <v>5.00833320617676</v>
      </c>
      <c r="D612" s="0" t="n">
        <f aca="false">Loan_Sample!L592+Inputs!$B$26</f>
        <v>-1.125</v>
      </c>
      <c r="E612" s="0" t="n">
        <f aca="false">Loan_Sample!E592/(1+Inputs!$B$25/100)</f>
        <v>64.4264450073242</v>
      </c>
      <c r="F612" s="0" t="n">
        <f aca="false">Loan_Sample!H592-Inputs!$B$24/100</f>
        <v>-2.14833307266235</v>
      </c>
      <c r="G612" s="0" t="n">
        <f aca="false">IF(ISNUMBER(C612),INDEX(Scorecard!$D$54:$D$61,SUMPRODUCT(--(Scorecard!$G$54:$G$60&lt;C612))+1),Scorecard!$D$62)</f>
        <v>0.214429354789033</v>
      </c>
      <c r="H612" s="0" t="n">
        <f aca="false">IF(ISNUMBER(D612),INDEX(Scorecard!$D$63:$D$68,SUMPRODUCT(--(Scorecard!$G$63:$G$67&lt;D612))+1),Scorecard!$D$69)</f>
        <v>-0.340582194386522</v>
      </c>
      <c r="I612" s="0" t="n">
        <f aca="false">IF(ISNUMBER(E612),INDEX(Scorecard!$D$19:$D$26,SUMPRODUCT(--(Scorecard!$G$19:$G$25&lt;E612))+1),Scorecard!$D$27)</f>
        <v>0.233621608745691</v>
      </c>
      <c r="J612" s="0" t="n">
        <f aca="false">IF(ISNUMBER(F612),INDEX(Scorecard!$D$37:$D$44,SUMPRODUCT(--(Scorecard!$G$37:$G$43&lt;F612))+1),Scorecard!$D$45)</f>
        <v>1.35057635045042</v>
      </c>
      <c r="K612" s="0" t="n">
        <f aca="false">Inputs!$B$10+Scorecard!$J$5*Loan_Sample!Y592+Scorecard!$J$6*Loan_Sample!Z592+Scorecard!$J$7*I612+Scorecard!$J$8*Loan_Sample!AB592+Scorecard!$J$9*J612+Scorecard!$J$10*Loan_Sample!AD592+Scorecard!$J$11*G612+Scorecard!$J$12*H612</f>
        <v>-6.30329910855702</v>
      </c>
      <c r="L612" s="0" t="n">
        <f aca="false">MIN(1-Inputs!$B$13,MAX(Inputs!$B$13,1/(1+EXP(-(Inputs!$B$11*K612+Inputs!$B$12)))))</f>
        <v>0.0014766807420704</v>
      </c>
      <c r="M612" s="0" t="n">
        <f aca="false">Loan_Sample!AH592*Inputs!$B$4*B612</f>
        <v>132.477708972407</v>
      </c>
      <c r="N612" s="0" t="n">
        <f aca="false">L612*Inputs!$B$4*B612</f>
        <v>132.477708972407</v>
      </c>
      <c r="O612" s="0" t="n">
        <f aca="false">Inputs!$B$37+Inputs!$B$38*MAX(Loan_Sample!H592-Inputs!$C$38,0)+Inputs!$B$39*MAX(Loan_Sample!H592-Inputs!$C$39,0)+Inputs!$B$40*MAX(Loan_Sample!H592-Inputs!$C$40,0)+Inputs!$B$41*MAX(Loan_Sample!H592-Inputs!$C$41,0)+Inputs!$B$42*Inputs!$B$14+Inputs!$B$43*MIN(Loan_Sample!I592/Inputs!$B$17,1)+Inputs!$B$44*MIN(Loan_Sample!E592,Inputs!$B$18)+Inputs!$B$45*Loan_Sample!C592</f>
        <v>-5.42755002620681</v>
      </c>
      <c r="P612" s="0" t="n">
        <f aca="false">MIN(1-Inputs!$B$13,MAX(Inputs!$B$13,1/(1+EXP(-(Inputs!$B$15*O612+Inputs!$B$16)))))</f>
        <v>0.00317923280335117</v>
      </c>
      <c r="Q612" s="0" t="n">
        <f aca="false">Inputs!$B$37+Inputs!$B$38*MAX(F612-Inputs!$C$38,0)+Inputs!$B$39*MAX(F612-Inputs!$C$39,0)+Inputs!$B$40*MAX(F612-Inputs!$C$40,0)+Inputs!$B$41*MAX(F612-Inputs!$C$41,0)+Inputs!$B$42*Inputs!$B$14+Inputs!$B$43*MIN(Loan_Sample!I592/Inputs!$B$17,1)+Inputs!$B$44*MIN(E612,Inputs!$B$18)+Inputs!$B$45*Loan_Sample!C592</f>
        <v>-5.42755002620681</v>
      </c>
      <c r="R612" s="0" t="n">
        <f aca="false">MIN(1-Inputs!$B$13,MAX(Inputs!$B$13,1/(1+EXP(-(Inputs!$B$15*Q612+Inputs!$B$16)))))</f>
        <v>0.00317923280335117</v>
      </c>
    </row>
    <row r="613" customFormat="false" ht="15" hidden="false" customHeight="false" outlineLevel="0" collapsed="false">
      <c r="A613" s="0" t="n">
        <f aca="false">Loan_Sample!A593</f>
        <v>17130</v>
      </c>
      <c r="B613" s="0" t="n">
        <f aca="false">Loan_Sample!U593</f>
        <v>189961.36</v>
      </c>
      <c r="C613" s="0" t="n">
        <f aca="false">Loan_Sample!K593+Inputs!$B$26</f>
        <v>9.03333377838135</v>
      </c>
      <c r="D613" s="0" t="n">
        <f aca="false">Loan_Sample!L593+Inputs!$B$26</f>
        <v>5.07179546356201</v>
      </c>
      <c r="E613" s="0" t="n">
        <f aca="false">Loan_Sample!E593/(1+Inputs!$B$25/100)</f>
        <v>61.283088684082</v>
      </c>
      <c r="F613" s="0" t="n">
        <f aca="false">Loan_Sample!H593-Inputs!$B$24/100</f>
        <v>0.867666482925415</v>
      </c>
      <c r="G613" s="0" t="n">
        <f aca="false">IF(ISNUMBER(C613),INDEX(Scorecard!$D$54:$D$61,SUMPRODUCT(--(Scorecard!$G$54:$G$60&lt;C613))+1),Scorecard!$D$62)</f>
        <v>-0.541917179454542</v>
      </c>
      <c r="H613" s="0" t="n">
        <f aca="false">IF(ISNUMBER(D613),INDEX(Scorecard!$D$63:$D$68,SUMPRODUCT(--(Scorecard!$G$63:$G$67&lt;D613))+1),Scorecard!$D$69)</f>
        <v>0.322484508656054</v>
      </c>
      <c r="I613" s="0" t="n">
        <f aca="false">IF(ISNUMBER(E613),INDEX(Scorecard!$D$19:$D$26,SUMPRODUCT(--(Scorecard!$G$19:$G$25&lt;E613))+1),Scorecard!$D$27)</f>
        <v>0.233621608745691</v>
      </c>
      <c r="J613" s="0" t="n">
        <f aca="false">IF(ISNUMBER(F613),INDEX(Scorecard!$D$37:$D$44,SUMPRODUCT(--(Scorecard!$G$37:$G$43&lt;F613))+1),Scorecard!$D$45)</f>
        <v>-0.569454719285959</v>
      </c>
      <c r="K613" s="0" t="n">
        <f aca="false">Inputs!$B$10+Scorecard!$J$5*Loan_Sample!Y593+Scorecard!$J$6*Loan_Sample!Z593+Scorecard!$J$7*I613+Scorecard!$J$8*Loan_Sample!AB593+Scorecard!$J$9*J613+Scorecard!$J$10*Loan_Sample!AD593+Scorecard!$J$11*G613+Scorecard!$J$12*H613</f>
        <v>-2.95157807997159</v>
      </c>
      <c r="L613" s="0" t="n">
        <f aca="false">MIN(1-Inputs!$B$13,MAX(Inputs!$B$13,1/(1+EXP(-(Inputs!$B$11*K613+Inputs!$B$12)))))</f>
        <v>0.0500628750237253</v>
      </c>
      <c r="M613" s="0" t="n">
        <f aca="false">Loan_Sample!AH593*Inputs!$B$4*B613</f>
        <v>3328.50413875591</v>
      </c>
      <c r="N613" s="0" t="n">
        <f aca="false">L613*Inputs!$B$4*B613</f>
        <v>3328.50413875591</v>
      </c>
      <c r="O613" s="0" t="n">
        <f aca="false">Inputs!$B$37+Inputs!$B$38*MAX(Loan_Sample!H593-Inputs!$C$38,0)+Inputs!$B$39*MAX(Loan_Sample!H593-Inputs!$C$39,0)+Inputs!$B$40*MAX(Loan_Sample!H593-Inputs!$C$40,0)+Inputs!$B$41*MAX(Loan_Sample!H593-Inputs!$C$41,0)+Inputs!$B$42*Inputs!$B$14+Inputs!$B$43*MIN(Loan_Sample!I593/Inputs!$B$17,1)+Inputs!$B$44*MIN(Loan_Sample!E593,Inputs!$B$18)+Inputs!$B$45*Loan_Sample!C593</f>
        <v>-4.33341969465066</v>
      </c>
      <c r="P613" s="0" t="n">
        <f aca="false">MIN(1-Inputs!$B$13,MAX(Inputs!$B$13,1/(1+EXP(-(Inputs!$B$15*O613+Inputs!$B$16)))))</f>
        <v>0.0109422064151305</v>
      </c>
      <c r="Q613" s="0" t="n">
        <f aca="false">Inputs!$B$37+Inputs!$B$38*MAX(F613-Inputs!$C$38,0)+Inputs!$B$39*MAX(F613-Inputs!$C$39,0)+Inputs!$B$40*MAX(F613-Inputs!$C$40,0)+Inputs!$B$41*MAX(F613-Inputs!$C$41,0)+Inputs!$B$42*Inputs!$B$14+Inputs!$B$43*MIN(Loan_Sample!I593/Inputs!$B$17,1)+Inputs!$B$44*MIN(E613,Inputs!$B$18)+Inputs!$B$45*Loan_Sample!C593</f>
        <v>-4.33341969465066</v>
      </c>
      <c r="R613" s="0" t="n">
        <f aca="false">MIN(1-Inputs!$B$13,MAX(Inputs!$B$13,1/(1+EXP(-(Inputs!$B$15*Q613+Inputs!$B$16)))))</f>
        <v>0.0109422064151305</v>
      </c>
    </row>
    <row r="614" customFormat="false" ht="15" hidden="false" customHeight="false" outlineLevel="0" collapsed="false">
      <c r="A614" s="0" t="n">
        <f aca="false">Loan_Sample!A594</f>
        <v>17234</v>
      </c>
      <c r="B614" s="0" t="n">
        <f aca="false">Loan_Sample!U594</f>
        <v>127698.83</v>
      </c>
      <c r="C614" s="0" t="n">
        <f aca="false">Loan_Sample!K594+Inputs!$B$26</f>
        <v>5.33333349227905</v>
      </c>
      <c r="D614" s="0" t="n">
        <f aca="false">Loan_Sample!L594+Inputs!$B$26</f>
        <v>-3.49999952316284</v>
      </c>
      <c r="E614" s="0" t="n">
        <f aca="false">Loan_Sample!E594/(1+Inputs!$B$25/100)</f>
        <v>71.1372146606445</v>
      </c>
      <c r="F614" s="0" t="n">
        <f aca="false">Loan_Sample!H594-Inputs!$B$24/100</f>
        <v>1.25633311271668</v>
      </c>
      <c r="G614" s="0" t="n">
        <f aca="false">IF(ISNUMBER(C614),INDEX(Scorecard!$D$54:$D$61,SUMPRODUCT(--(Scorecard!$G$54:$G$60&lt;C614))+1),Scorecard!$D$62)</f>
        <v>0.126303549215828</v>
      </c>
      <c r="H614" s="0" t="n">
        <f aca="false">IF(ISNUMBER(D614),INDEX(Scorecard!$D$63:$D$68,SUMPRODUCT(--(Scorecard!$G$63:$G$67&lt;D614))+1),Scorecard!$D$69)</f>
        <v>-0.340582194386522</v>
      </c>
      <c r="I614" s="0" t="n">
        <f aca="false">IF(ISNUMBER(E614),INDEX(Scorecard!$D$19:$D$26,SUMPRODUCT(--(Scorecard!$G$19:$G$25&lt;E614))+1),Scorecard!$D$27)</f>
        <v>0.0530843085177338</v>
      </c>
      <c r="J614" s="0" t="n">
        <f aca="false">IF(ISNUMBER(F614),INDEX(Scorecard!$D$37:$D$44,SUMPRODUCT(--(Scorecard!$G$37:$G$43&lt;F614))+1),Scorecard!$D$45)</f>
        <v>-0.975503570149195</v>
      </c>
      <c r="K614" s="0" t="n">
        <f aca="false">Inputs!$B$10+Scorecard!$J$5*Loan_Sample!Y594+Scorecard!$J$6*Loan_Sample!Z594+Scorecard!$J$7*I614+Scorecard!$J$8*Loan_Sample!AB594+Scorecard!$J$9*J614+Scorecard!$J$10*Loan_Sample!AD594+Scorecard!$J$11*G614+Scorecard!$J$12*H614</f>
        <v>-4.15878490227821</v>
      </c>
      <c r="L614" s="0" t="n">
        <f aca="false">MIN(1-Inputs!$B$13,MAX(Inputs!$B$13,1/(1+EXP(-(Inputs!$B$11*K614+Inputs!$B$12)))))</f>
        <v>0.0143414871393585</v>
      </c>
      <c r="M614" s="0" t="n">
        <f aca="false">Loan_Sample!AH594*Inputs!$B$4*B614</f>
        <v>640.986894854647</v>
      </c>
      <c r="N614" s="0" t="n">
        <f aca="false">L614*Inputs!$B$4*B614</f>
        <v>640.986894854647</v>
      </c>
      <c r="O614" s="0" t="n">
        <f aca="false">Inputs!$B$37+Inputs!$B$38*MAX(Loan_Sample!H594-Inputs!$C$38,0)+Inputs!$B$39*MAX(Loan_Sample!H594-Inputs!$C$39,0)+Inputs!$B$40*MAX(Loan_Sample!H594-Inputs!$C$40,0)+Inputs!$B$41*MAX(Loan_Sample!H594-Inputs!$C$41,0)+Inputs!$B$42*Inputs!$B$14+Inputs!$B$43*MIN(Loan_Sample!I594/Inputs!$B$17,1)+Inputs!$B$44*MIN(Loan_Sample!E594,Inputs!$B$18)+Inputs!$B$45*Loan_Sample!C594</f>
        <v>-3.38253450669811</v>
      </c>
      <c r="P614" s="0" t="n">
        <f aca="false">MIN(1-Inputs!$B$13,MAX(Inputs!$B$13,1/(1+EXP(-(Inputs!$B$15*O614+Inputs!$B$16)))))</f>
        <v>0.031579432894497</v>
      </c>
      <c r="Q614" s="0" t="n">
        <f aca="false">Inputs!$B$37+Inputs!$B$38*MAX(F614-Inputs!$C$38,0)+Inputs!$B$39*MAX(F614-Inputs!$C$39,0)+Inputs!$B$40*MAX(F614-Inputs!$C$40,0)+Inputs!$B$41*MAX(F614-Inputs!$C$41,0)+Inputs!$B$42*Inputs!$B$14+Inputs!$B$43*MIN(Loan_Sample!I594/Inputs!$B$17,1)+Inputs!$B$44*MIN(E614,Inputs!$B$18)+Inputs!$B$45*Loan_Sample!C594</f>
        <v>-3.38253450669811</v>
      </c>
      <c r="R614" s="0" t="n">
        <f aca="false">MIN(1-Inputs!$B$13,MAX(Inputs!$B$13,1/(1+EXP(-(Inputs!$B$15*Q614+Inputs!$B$16)))))</f>
        <v>0.031579432894497</v>
      </c>
    </row>
    <row r="615" customFormat="false" ht="15" hidden="false" customHeight="false" outlineLevel="0" collapsed="false">
      <c r="A615" s="0" t="n">
        <f aca="false">Loan_Sample!A595</f>
        <v>17282</v>
      </c>
      <c r="B615" s="0" t="n">
        <f aca="false">Loan_Sample!U595</f>
        <v>153428.8</v>
      </c>
      <c r="C615" s="0" t="n">
        <f aca="false">Loan_Sample!K595+Inputs!$B$26</f>
        <v>5.00833320617676</v>
      </c>
      <c r="D615" s="0" t="n">
        <f aca="false">Loan_Sample!L595+Inputs!$B$26</f>
        <v>-1.125</v>
      </c>
      <c r="E615" s="0" t="n">
        <f aca="false">Loan_Sample!E595/(1+Inputs!$B$25/100)</f>
        <v>70.0321960449219</v>
      </c>
      <c r="F615" s="0" t="n">
        <f aca="false">Loan_Sample!H595-Inputs!$B$24/100</f>
        <v>-2.22533321380615</v>
      </c>
      <c r="G615" s="0" t="n">
        <f aca="false">IF(ISNUMBER(C615),INDEX(Scorecard!$D$54:$D$61,SUMPRODUCT(--(Scorecard!$G$54:$G$60&lt;C615))+1),Scorecard!$D$62)</f>
        <v>0.214429354789033</v>
      </c>
      <c r="H615" s="0" t="n">
        <f aca="false">IF(ISNUMBER(D615),INDEX(Scorecard!$D$63:$D$68,SUMPRODUCT(--(Scorecard!$G$63:$G$67&lt;D615))+1),Scorecard!$D$69)</f>
        <v>-0.340582194386522</v>
      </c>
      <c r="I615" s="0" t="n">
        <f aca="false">IF(ISNUMBER(E615),INDEX(Scorecard!$D$19:$D$26,SUMPRODUCT(--(Scorecard!$G$19:$G$25&lt;E615))+1),Scorecard!$D$27)</f>
        <v>0.0530843085177338</v>
      </c>
      <c r="J615" s="0" t="n">
        <f aca="false">IF(ISNUMBER(F615),INDEX(Scorecard!$D$37:$D$44,SUMPRODUCT(--(Scorecard!$G$37:$G$43&lt;F615))+1),Scorecard!$D$45)</f>
        <v>1.35057635045042</v>
      </c>
      <c r="K615" s="0" t="n">
        <f aca="false">Inputs!$B$10+Scorecard!$J$5*Loan_Sample!Y595+Scorecard!$J$6*Loan_Sample!Z595+Scorecard!$J$7*I615+Scorecard!$J$8*Loan_Sample!AB595+Scorecard!$J$9*J615+Scorecard!$J$10*Loan_Sample!AD595+Scorecard!$J$11*G615+Scorecard!$J$12*H615</f>
        <v>-6.33142807211518</v>
      </c>
      <c r="L615" s="0" t="n">
        <f aca="false">MIN(1-Inputs!$B$13,MAX(Inputs!$B$13,1/(1+EXP(-(Inputs!$B$11*K615+Inputs!$B$12)))))</f>
        <v>0.00143311639652768</v>
      </c>
      <c r="M615" s="0" t="n">
        <f aca="false">Loan_Sample!AH595*Inputs!$B$4*B615</f>
        <v>76.958465142848</v>
      </c>
      <c r="N615" s="0" t="n">
        <f aca="false">L615*Inputs!$B$4*B615</f>
        <v>76.958465142848</v>
      </c>
      <c r="O615" s="0" t="n">
        <f aca="false">Inputs!$B$37+Inputs!$B$38*MAX(Loan_Sample!H595-Inputs!$C$38,0)+Inputs!$B$39*MAX(Loan_Sample!H595-Inputs!$C$39,0)+Inputs!$B$40*MAX(Loan_Sample!H595-Inputs!$C$40,0)+Inputs!$B$41*MAX(Loan_Sample!H595-Inputs!$C$41,0)+Inputs!$B$42*Inputs!$B$14+Inputs!$B$43*MIN(Loan_Sample!I595/Inputs!$B$17,1)+Inputs!$B$44*MIN(Loan_Sample!E595,Inputs!$B$18)+Inputs!$B$45*Loan_Sample!C595</f>
        <v>-5.29542214230239</v>
      </c>
      <c r="P615" s="0" t="n">
        <f aca="false">MIN(1-Inputs!$B$13,MAX(Inputs!$B$13,1/(1+EXP(-(Inputs!$B$15*O615+Inputs!$B$16)))))</f>
        <v>0.0036925880152532</v>
      </c>
      <c r="Q615" s="0" t="n">
        <f aca="false">Inputs!$B$37+Inputs!$B$38*MAX(F615-Inputs!$C$38,0)+Inputs!$B$39*MAX(F615-Inputs!$C$39,0)+Inputs!$B$40*MAX(F615-Inputs!$C$40,0)+Inputs!$B$41*MAX(F615-Inputs!$C$41,0)+Inputs!$B$42*Inputs!$B$14+Inputs!$B$43*MIN(Loan_Sample!I595/Inputs!$B$17,1)+Inputs!$B$44*MIN(E615,Inputs!$B$18)+Inputs!$B$45*Loan_Sample!C595</f>
        <v>-5.29542214230239</v>
      </c>
      <c r="R615" s="0" t="n">
        <f aca="false">MIN(1-Inputs!$B$13,MAX(Inputs!$B$13,1/(1+EXP(-(Inputs!$B$15*Q615+Inputs!$B$16)))))</f>
        <v>0.0036925880152532</v>
      </c>
    </row>
    <row r="616" customFormat="false" ht="15" hidden="false" customHeight="false" outlineLevel="0" collapsed="false">
      <c r="A616" s="0" t="n">
        <f aca="false">Loan_Sample!A596</f>
        <v>17290</v>
      </c>
      <c r="B616" s="0" t="n">
        <f aca="false">Loan_Sample!U596</f>
        <v>152116.08</v>
      </c>
      <c r="C616" s="0" t="n">
        <f aca="false">Loan_Sample!K596+Inputs!$B$26</f>
        <v>4.55833339691162</v>
      </c>
      <c r="D616" s="0" t="n">
        <f aca="false">Loan_Sample!L596+Inputs!$B$26</f>
        <v>-1.875</v>
      </c>
      <c r="E616" s="0" t="n">
        <f aca="false">Loan_Sample!E596/(1+Inputs!$B$25/100)</f>
        <v>66.8718338012695</v>
      </c>
      <c r="F616" s="0" t="n">
        <f aca="false">Loan_Sample!H596-Inputs!$B$24/100</f>
        <v>0.81933331489563</v>
      </c>
      <c r="G616" s="0" t="n">
        <f aca="false">IF(ISNUMBER(C616),INDEX(Scorecard!$D$54:$D$61,SUMPRODUCT(--(Scorecard!$G$54:$G$60&lt;C616))+1),Scorecard!$D$62)</f>
        <v>0.409483001259379</v>
      </c>
      <c r="H616" s="0" t="n">
        <f aca="false">IF(ISNUMBER(D616),INDEX(Scorecard!$D$63:$D$68,SUMPRODUCT(--(Scorecard!$G$63:$G$67&lt;D616))+1),Scorecard!$D$69)</f>
        <v>-0.340582194386522</v>
      </c>
      <c r="I616" s="0" t="n">
        <f aca="false">IF(ISNUMBER(E616),INDEX(Scorecard!$D$19:$D$26,SUMPRODUCT(--(Scorecard!$G$19:$G$25&lt;E616))+1),Scorecard!$D$27)</f>
        <v>0.0530843085177338</v>
      </c>
      <c r="J616" s="0" t="n">
        <f aca="false">IF(ISNUMBER(F616),INDEX(Scorecard!$D$37:$D$44,SUMPRODUCT(--(Scorecard!$G$37:$G$43&lt;F616))+1),Scorecard!$D$45)</f>
        <v>-0.569454719285959</v>
      </c>
      <c r="K616" s="0" t="n">
        <f aca="false">Inputs!$B$10+Scorecard!$J$5*Loan_Sample!Y596+Scorecard!$J$6*Loan_Sample!Z596+Scorecard!$J$7*I616+Scorecard!$J$8*Loan_Sample!AB596+Scorecard!$J$9*J616+Scorecard!$J$10*Loan_Sample!AD596+Scorecard!$J$11*G616+Scorecard!$J$12*H616</f>
        <v>-5.09029398207053</v>
      </c>
      <c r="L616" s="0" t="n">
        <f aca="false">MIN(1-Inputs!$B$13,MAX(Inputs!$B$13,1/(1+EXP(-(Inputs!$B$11*K616+Inputs!$B$12)))))</f>
        <v>0.00536082793022164</v>
      </c>
      <c r="M616" s="0" t="n">
        <f aca="false">Loan_Sample!AH596*Inputs!$B$4*B616</f>
        <v>285.41384560494</v>
      </c>
      <c r="N616" s="0" t="n">
        <f aca="false">L616*Inputs!$B$4*B616</f>
        <v>285.41384560494</v>
      </c>
      <c r="O616" s="0" t="n">
        <f aca="false">Inputs!$B$37+Inputs!$B$38*MAX(Loan_Sample!H596-Inputs!$C$38,0)+Inputs!$B$39*MAX(Loan_Sample!H596-Inputs!$C$39,0)+Inputs!$B$40*MAX(Loan_Sample!H596-Inputs!$C$40,0)+Inputs!$B$41*MAX(Loan_Sample!H596-Inputs!$C$41,0)+Inputs!$B$42*Inputs!$B$14+Inputs!$B$43*MIN(Loan_Sample!I596/Inputs!$B$17,1)+Inputs!$B$44*MIN(Loan_Sample!E596,Inputs!$B$18)+Inputs!$B$45*Loan_Sample!C596</f>
        <v>-3.51986183611478</v>
      </c>
      <c r="P616" s="0" t="n">
        <f aca="false">MIN(1-Inputs!$B$13,MAX(Inputs!$B$13,1/(1+EXP(-(Inputs!$B$15*O616+Inputs!$B$16)))))</f>
        <v>0.0271388808522736</v>
      </c>
      <c r="Q616" s="0" t="n">
        <f aca="false">Inputs!$B$37+Inputs!$B$38*MAX(F616-Inputs!$C$38,0)+Inputs!$B$39*MAX(F616-Inputs!$C$39,0)+Inputs!$B$40*MAX(F616-Inputs!$C$40,0)+Inputs!$B$41*MAX(F616-Inputs!$C$41,0)+Inputs!$B$42*Inputs!$B$14+Inputs!$B$43*MIN(Loan_Sample!I596/Inputs!$B$17,1)+Inputs!$B$44*MIN(E616,Inputs!$B$18)+Inputs!$B$45*Loan_Sample!C596</f>
        <v>-3.51986183611478</v>
      </c>
      <c r="R616" s="0" t="n">
        <f aca="false">MIN(1-Inputs!$B$13,MAX(Inputs!$B$13,1/(1+EXP(-(Inputs!$B$15*Q616+Inputs!$B$16)))))</f>
        <v>0.0271388808522736</v>
      </c>
    </row>
    <row r="617" customFormat="false" ht="15" hidden="false" customHeight="false" outlineLevel="0" collapsed="false">
      <c r="A617" s="0" t="n">
        <f aca="false">Loan_Sample!A597</f>
        <v>17293</v>
      </c>
      <c r="B617" s="0" t="n">
        <f aca="false">Loan_Sample!U597</f>
        <v>274659.78</v>
      </c>
      <c r="C617" s="0" t="n">
        <f aca="false">Loan_Sample!K597+Inputs!$B$26</f>
        <v>5.19999980926514</v>
      </c>
      <c r="D617" s="0" t="n">
        <f aca="false">Loan_Sample!L597+Inputs!$B$26</f>
        <v>-0.208333492279053</v>
      </c>
      <c r="E617" s="0" t="n">
        <f aca="false">Loan_Sample!E597/(1+Inputs!$B$25/100)</f>
        <v>64.1274719238281</v>
      </c>
      <c r="F617" s="0" t="n">
        <f aca="false">Loan_Sample!H597-Inputs!$B$24/100</f>
        <v>-3.42233324050903</v>
      </c>
      <c r="G617" s="0" t="n">
        <f aca="false">IF(ISNUMBER(C617),INDEX(Scorecard!$D$54:$D$61,SUMPRODUCT(--(Scorecard!$G$54:$G$60&lt;C617))+1),Scorecard!$D$62)</f>
        <v>0.214429354789033</v>
      </c>
      <c r="H617" s="0" t="n">
        <f aca="false">IF(ISNUMBER(D617),INDEX(Scorecard!$D$63:$D$68,SUMPRODUCT(--(Scorecard!$G$63:$G$67&lt;D617))+1),Scorecard!$D$69)</f>
        <v>0.322484508656054</v>
      </c>
      <c r="I617" s="0" t="n">
        <f aca="false">IF(ISNUMBER(E617),INDEX(Scorecard!$D$19:$D$26,SUMPRODUCT(--(Scorecard!$G$19:$G$25&lt;E617))+1),Scorecard!$D$27)</f>
        <v>0.233621608745691</v>
      </c>
      <c r="J617" s="0" t="n">
        <f aca="false">IF(ISNUMBER(F617),INDEX(Scorecard!$D$37:$D$44,SUMPRODUCT(--(Scorecard!$G$37:$G$43&lt;F617))+1),Scorecard!$D$45)</f>
        <v>1.35057635045042</v>
      </c>
      <c r="K617" s="0" t="n">
        <f aca="false">Inputs!$B$10+Scorecard!$J$5*Loan_Sample!Y597+Scorecard!$J$6*Loan_Sample!Z597+Scorecard!$J$7*I617+Scorecard!$J$8*Loan_Sample!AB597+Scorecard!$J$9*J617+Scorecard!$J$10*Loan_Sample!AD597+Scorecard!$J$11*G617+Scorecard!$J$12*H617</f>
        <v>-2.96563239373755</v>
      </c>
      <c r="L617" s="0" t="n">
        <f aca="false">MIN(1-Inputs!$B$13,MAX(Inputs!$B$13,1/(1+EXP(-(Inputs!$B$11*K617+Inputs!$B$12)))))</f>
        <v>0.0493550863311966</v>
      </c>
      <c r="M617" s="0" t="n">
        <f aca="false">Loan_Sample!AH597*Inputs!$B$4*B617</f>
        <v>4744.55000376261</v>
      </c>
      <c r="N617" s="0" t="n">
        <f aca="false">L617*Inputs!$B$4*B617</f>
        <v>4744.55000376261</v>
      </c>
      <c r="O617" s="0" t="n">
        <f aca="false">Inputs!$B$37+Inputs!$B$38*MAX(Loan_Sample!H597-Inputs!$C$38,0)+Inputs!$B$39*MAX(Loan_Sample!H597-Inputs!$C$39,0)+Inputs!$B$40*MAX(Loan_Sample!H597-Inputs!$C$40,0)+Inputs!$B$41*MAX(Loan_Sample!H597-Inputs!$C$41,0)+Inputs!$B$42*Inputs!$B$14+Inputs!$B$43*MIN(Loan_Sample!I597/Inputs!$B$17,1)+Inputs!$B$44*MIN(Loan_Sample!E597,Inputs!$B$18)+Inputs!$B$45*Loan_Sample!C597</f>
        <v>-5.80685398437347</v>
      </c>
      <c r="P617" s="0" t="n">
        <f aca="false">MIN(1-Inputs!$B$13,MAX(Inputs!$B$13,1/(1+EXP(-(Inputs!$B$15*O617+Inputs!$B$16)))))</f>
        <v>0.00206795856925475</v>
      </c>
      <c r="Q617" s="0" t="n">
        <f aca="false">Inputs!$B$37+Inputs!$B$38*MAX(F617-Inputs!$C$38,0)+Inputs!$B$39*MAX(F617-Inputs!$C$39,0)+Inputs!$B$40*MAX(F617-Inputs!$C$40,0)+Inputs!$B$41*MAX(F617-Inputs!$C$41,0)+Inputs!$B$42*Inputs!$B$14+Inputs!$B$43*MIN(Loan_Sample!I597/Inputs!$B$17,1)+Inputs!$B$44*MIN(E617,Inputs!$B$18)+Inputs!$B$45*Loan_Sample!C597</f>
        <v>-5.80685398437347</v>
      </c>
      <c r="R617" s="0" t="n">
        <f aca="false">MIN(1-Inputs!$B$13,MAX(Inputs!$B$13,1/(1+EXP(-(Inputs!$B$15*Q617+Inputs!$B$16)))))</f>
        <v>0.00206795856925475</v>
      </c>
    </row>
    <row r="618" customFormat="false" ht="15" hidden="false" customHeight="false" outlineLevel="0" collapsed="false">
      <c r="A618" s="0" t="n">
        <f aca="false">Loan_Sample!A598</f>
        <v>17297</v>
      </c>
      <c r="B618" s="0" t="n">
        <f aca="false">Loan_Sample!U598</f>
        <v>278009.5</v>
      </c>
      <c r="C618" s="0" t="n">
        <f aca="false">Loan_Sample!K598+Inputs!$B$26</f>
        <v>3.32307696342468</v>
      </c>
      <c r="D618" s="0" t="n">
        <f aca="false">Loan_Sample!L598+Inputs!$B$26</f>
        <v>-0.276922941207886</v>
      </c>
      <c r="E618" s="0" t="n">
        <f aca="false">Loan_Sample!E598/(1+Inputs!$B$25/100)</f>
        <v>76.9149169921875</v>
      </c>
      <c r="F618" s="0" t="n">
        <f aca="false">Loan_Sample!H598-Inputs!$B$24/100</f>
        <v>-0.148333549499512</v>
      </c>
      <c r="G618" s="0" t="n">
        <f aca="false">IF(ISNUMBER(C618),INDEX(Scorecard!$D$54:$D$61,SUMPRODUCT(--(Scorecard!$G$54:$G$60&lt;C618))+1),Scorecard!$D$62)</f>
        <v>0.489050497890326</v>
      </c>
      <c r="H618" s="0" t="n">
        <f aca="false">IF(ISNUMBER(D618),INDEX(Scorecard!$D$63:$D$68,SUMPRODUCT(--(Scorecard!$G$63:$G$67&lt;D618))+1),Scorecard!$D$69)</f>
        <v>0.322484508656054</v>
      </c>
      <c r="I618" s="0" t="n">
        <f aca="false">IF(ISNUMBER(E618),INDEX(Scorecard!$D$19:$D$26,SUMPRODUCT(--(Scorecard!$G$19:$G$25&lt;E618))+1),Scorecard!$D$27)</f>
        <v>-0.0341578513653732</v>
      </c>
      <c r="J618" s="0" t="n">
        <f aca="false">IF(ISNUMBER(F618),INDEX(Scorecard!$D$37:$D$44,SUMPRODUCT(--(Scorecard!$G$37:$G$43&lt;F618))+1),Scorecard!$D$45)</f>
        <v>0.330501541082344</v>
      </c>
      <c r="K618" s="0" t="n">
        <f aca="false">Inputs!$B$10+Scorecard!$J$5*Loan_Sample!Y598+Scorecard!$J$6*Loan_Sample!Z598+Scorecard!$J$7*I618+Scorecard!$J$8*Loan_Sample!AB598+Scorecard!$J$9*J618+Scorecard!$J$10*Loan_Sample!AD598+Scorecard!$J$11*G618+Scorecard!$J$12*H618</f>
        <v>-5.55330775308746</v>
      </c>
      <c r="L618" s="0" t="n">
        <f aca="false">MIN(1-Inputs!$B$13,MAX(Inputs!$B$13,1/(1+EXP(-(Inputs!$B$11*K618+Inputs!$B$12)))))</f>
        <v>0.0032791265246316</v>
      </c>
      <c r="M618" s="0" t="n">
        <f aca="false">Loan_Sample!AH598*Inputs!$B$4*B618</f>
        <v>319.069913942349</v>
      </c>
      <c r="N618" s="0" t="n">
        <f aca="false">L618*Inputs!$B$4*B618</f>
        <v>319.069913942349</v>
      </c>
      <c r="O618" s="0" t="n">
        <f aca="false">Inputs!$B$37+Inputs!$B$38*MAX(Loan_Sample!H598-Inputs!$C$38,0)+Inputs!$B$39*MAX(Loan_Sample!H598-Inputs!$C$39,0)+Inputs!$B$40*MAX(Loan_Sample!H598-Inputs!$C$40,0)+Inputs!$B$41*MAX(Loan_Sample!H598-Inputs!$C$41,0)+Inputs!$B$42*Inputs!$B$14+Inputs!$B$43*MIN(Loan_Sample!I598/Inputs!$B$17,1)+Inputs!$B$44*MIN(Loan_Sample!E598,Inputs!$B$18)+Inputs!$B$45*Loan_Sample!C598</f>
        <v>-6.03978357351855</v>
      </c>
      <c r="P618" s="0" t="n">
        <f aca="false">MIN(1-Inputs!$B$13,MAX(Inputs!$B$13,1/(1+EXP(-(Inputs!$B$15*O618+Inputs!$B$16)))))</f>
        <v>0.00158764073931151</v>
      </c>
      <c r="Q618" s="0" t="n">
        <f aca="false">Inputs!$B$37+Inputs!$B$38*MAX(F618-Inputs!$C$38,0)+Inputs!$B$39*MAX(F618-Inputs!$C$39,0)+Inputs!$B$40*MAX(F618-Inputs!$C$40,0)+Inputs!$B$41*MAX(F618-Inputs!$C$41,0)+Inputs!$B$42*Inputs!$B$14+Inputs!$B$43*MIN(Loan_Sample!I598/Inputs!$B$17,1)+Inputs!$B$44*MIN(E618,Inputs!$B$18)+Inputs!$B$45*Loan_Sample!C598</f>
        <v>-6.03978357351855</v>
      </c>
      <c r="R618" s="0" t="n">
        <f aca="false">MIN(1-Inputs!$B$13,MAX(Inputs!$B$13,1/(1+EXP(-(Inputs!$B$15*Q618+Inputs!$B$16)))))</f>
        <v>0.00158764073931151</v>
      </c>
    </row>
    <row r="619" customFormat="false" ht="15" hidden="false" customHeight="false" outlineLevel="0" collapsed="false">
      <c r="A619" s="0" t="n">
        <f aca="false">Loan_Sample!A599</f>
        <v>17302</v>
      </c>
      <c r="B619" s="0" t="n">
        <f aca="false">Loan_Sample!U599</f>
        <v>154823.98</v>
      </c>
      <c r="C619" s="0" t="n">
        <f aca="false">Loan_Sample!K599+Inputs!$B$26</f>
        <v>5.00833320617676</v>
      </c>
      <c r="D619" s="0" t="n">
        <f aca="false">Loan_Sample!L599+Inputs!$B$26</f>
        <v>-1.125</v>
      </c>
      <c r="E619" s="0" t="n">
        <f aca="false">Loan_Sample!E599/(1+Inputs!$B$25/100)</f>
        <v>71.5354843139648</v>
      </c>
      <c r="F619" s="0" t="n">
        <f aca="false">Loan_Sample!H599-Inputs!$B$24/100</f>
        <v>-2.7943332195282</v>
      </c>
      <c r="G619" s="0" t="n">
        <f aca="false">IF(ISNUMBER(C619),INDEX(Scorecard!$D$54:$D$61,SUMPRODUCT(--(Scorecard!$G$54:$G$60&lt;C619))+1),Scorecard!$D$62)</f>
        <v>0.214429354789033</v>
      </c>
      <c r="H619" s="0" t="n">
        <f aca="false">IF(ISNUMBER(D619),INDEX(Scorecard!$D$63:$D$68,SUMPRODUCT(--(Scorecard!$G$63:$G$67&lt;D619))+1),Scorecard!$D$69)</f>
        <v>-0.340582194386522</v>
      </c>
      <c r="I619" s="0" t="n">
        <f aca="false">IF(ISNUMBER(E619),INDEX(Scorecard!$D$19:$D$26,SUMPRODUCT(--(Scorecard!$G$19:$G$25&lt;E619))+1),Scorecard!$D$27)</f>
        <v>0.0530843085177338</v>
      </c>
      <c r="J619" s="0" t="n">
        <f aca="false">IF(ISNUMBER(F619),INDEX(Scorecard!$D$37:$D$44,SUMPRODUCT(--(Scorecard!$G$37:$G$43&lt;F619))+1),Scorecard!$D$45)</f>
        <v>1.35057635045042</v>
      </c>
      <c r="K619" s="0" t="n">
        <f aca="false">Inputs!$B$10+Scorecard!$J$5*Loan_Sample!Y599+Scorecard!$J$6*Loan_Sample!Z599+Scorecard!$J$7*I619+Scorecard!$J$8*Loan_Sample!AB599+Scorecard!$J$9*J619+Scorecard!$J$10*Loan_Sample!AD599+Scorecard!$J$11*G619+Scorecard!$J$12*H619</f>
        <v>-5.88255580525603</v>
      </c>
      <c r="L619" s="0" t="n">
        <f aca="false">MIN(1-Inputs!$B$13,MAX(Inputs!$B$13,1/(1+EXP(-(Inputs!$B$11*K619+Inputs!$B$12)))))</f>
        <v>0.00231064710101502</v>
      </c>
      <c r="M619" s="0" t="n">
        <f aca="false">Loan_Sample!AH599*Inputs!$B$4*B619</f>
        <v>125.210253194113</v>
      </c>
      <c r="N619" s="0" t="n">
        <f aca="false">L619*Inputs!$B$4*B619</f>
        <v>125.210253194113</v>
      </c>
      <c r="O619" s="0" t="n">
        <f aca="false">Inputs!$B$37+Inputs!$B$38*MAX(Loan_Sample!H599-Inputs!$C$38,0)+Inputs!$B$39*MAX(Loan_Sample!H599-Inputs!$C$39,0)+Inputs!$B$40*MAX(Loan_Sample!H599-Inputs!$C$40,0)+Inputs!$B$41*MAX(Loan_Sample!H599-Inputs!$C$41,0)+Inputs!$B$42*Inputs!$B$14+Inputs!$B$43*MIN(Loan_Sample!I599/Inputs!$B$17,1)+Inputs!$B$44*MIN(Loan_Sample!E599,Inputs!$B$18)+Inputs!$B$45*Loan_Sample!C599</f>
        <v>-5.96503072144166</v>
      </c>
      <c r="P619" s="0" t="n">
        <f aca="false">MIN(1-Inputs!$B$13,MAX(Inputs!$B$13,1/(1+EXP(-(Inputs!$B$15*O619+Inputs!$B$16)))))</f>
        <v>0.00172821179808071</v>
      </c>
      <c r="Q619" s="0" t="n">
        <f aca="false">Inputs!$B$37+Inputs!$B$38*MAX(F619-Inputs!$C$38,0)+Inputs!$B$39*MAX(F619-Inputs!$C$39,0)+Inputs!$B$40*MAX(F619-Inputs!$C$40,0)+Inputs!$B$41*MAX(F619-Inputs!$C$41,0)+Inputs!$B$42*Inputs!$B$14+Inputs!$B$43*MIN(Loan_Sample!I599/Inputs!$B$17,1)+Inputs!$B$44*MIN(E619,Inputs!$B$18)+Inputs!$B$45*Loan_Sample!C599</f>
        <v>-5.96503072144166</v>
      </c>
      <c r="R619" s="0" t="n">
        <f aca="false">MIN(1-Inputs!$B$13,MAX(Inputs!$B$13,1/(1+EXP(-(Inputs!$B$15*Q619+Inputs!$B$16)))))</f>
        <v>0.00172821179808071</v>
      </c>
    </row>
    <row r="620" customFormat="false" ht="15" hidden="false" customHeight="false" outlineLevel="0" collapsed="false">
      <c r="A620" s="0" t="n">
        <f aca="false">Loan_Sample!A600</f>
        <v>17357</v>
      </c>
      <c r="B620" s="0" t="n">
        <f aca="false">Loan_Sample!U600</f>
        <v>382731.75</v>
      </c>
      <c r="C620" s="0" t="n">
        <f aca="false">Loan_Sample!K600+Inputs!$B$26</f>
        <v>4.0230770111084</v>
      </c>
      <c r="D620" s="0" t="n">
        <f aca="false">Loan_Sample!L600+Inputs!$B$26</f>
        <v>-0.276923179626465</v>
      </c>
      <c r="E620" s="0" t="n">
        <f aca="false">Loan_Sample!E600/(1+Inputs!$B$25/100)</f>
        <v>80.6059799194336</v>
      </c>
      <c r="F620" s="0" t="n">
        <f aca="false">Loan_Sample!H600-Inputs!$B$24/100</f>
        <v>0.569666624069214</v>
      </c>
      <c r="G620" s="0" t="n">
        <f aca="false">IF(ISNUMBER(C620),INDEX(Scorecard!$D$54:$D$61,SUMPRODUCT(--(Scorecard!$G$54:$G$60&lt;C620))+1),Scorecard!$D$62)</f>
        <v>0.489050497890326</v>
      </c>
      <c r="H620" s="0" t="n">
        <f aca="false">IF(ISNUMBER(D620),INDEX(Scorecard!$D$63:$D$68,SUMPRODUCT(--(Scorecard!$G$63:$G$67&lt;D620))+1),Scorecard!$D$69)</f>
        <v>0.322484508656054</v>
      </c>
      <c r="I620" s="0" t="n">
        <f aca="false">IF(ISNUMBER(E620),INDEX(Scorecard!$D$19:$D$26,SUMPRODUCT(--(Scorecard!$G$19:$G$25&lt;E620))+1),Scorecard!$D$27)</f>
        <v>-0.0341578513653732</v>
      </c>
      <c r="J620" s="0" t="n">
        <f aca="false">IF(ISNUMBER(F620),INDEX(Scorecard!$D$37:$D$44,SUMPRODUCT(--(Scorecard!$G$37:$G$43&lt;F620))+1),Scorecard!$D$45)</f>
        <v>-0.271229676926091</v>
      </c>
      <c r="K620" s="0" t="n">
        <f aca="false">Inputs!$B$10+Scorecard!$J$5*Loan_Sample!Y600+Scorecard!$J$6*Loan_Sample!Z600+Scorecard!$J$7*I620+Scorecard!$J$8*Loan_Sample!AB600+Scorecard!$J$9*J620+Scorecard!$J$10*Loan_Sample!AD600+Scorecard!$J$11*G620+Scorecard!$J$12*H620</f>
        <v>-3.12452588723959</v>
      </c>
      <c r="L620" s="0" t="n">
        <f aca="false">MIN(1-Inputs!$B$13,MAX(Inputs!$B$13,1/(1+EXP(-(Inputs!$B$11*K620+Inputs!$B$12)))))</f>
        <v>0.0419870269325195</v>
      </c>
      <c r="M620" s="0" t="n">
        <f aca="false">Loan_Sample!AH600*Inputs!$B$4*B620</f>
        <v>5624.41890331311</v>
      </c>
      <c r="N620" s="0" t="n">
        <f aca="false">L620*Inputs!$B$4*B620</f>
        <v>5624.41890331311</v>
      </c>
      <c r="O620" s="0" t="n">
        <f aca="false">Inputs!$B$37+Inputs!$B$38*MAX(Loan_Sample!H600-Inputs!$C$38,0)+Inputs!$B$39*MAX(Loan_Sample!H600-Inputs!$C$39,0)+Inputs!$B$40*MAX(Loan_Sample!H600-Inputs!$C$40,0)+Inputs!$B$41*MAX(Loan_Sample!H600-Inputs!$C$41,0)+Inputs!$B$42*Inputs!$B$14+Inputs!$B$43*MIN(Loan_Sample!I600/Inputs!$B$17,1)+Inputs!$B$44*MIN(Loan_Sample!E600,Inputs!$B$18)+Inputs!$B$45*Loan_Sample!C600</f>
        <v>-5.14260710759678</v>
      </c>
      <c r="P620" s="0" t="n">
        <f aca="false">MIN(1-Inputs!$B$13,MAX(Inputs!$B$13,1/(1+EXP(-(Inputs!$B$15*O620+Inputs!$B$16)))))</f>
        <v>0.00439007872125583</v>
      </c>
      <c r="Q620" s="0" t="n">
        <f aca="false">Inputs!$B$37+Inputs!$B$38*MAX(F620-Inputs!$C$38,0)+Inputs!$B$39*MAX(F620-Inputs!$C$39,0)+Inputs!$B$40*MAX(F620-Inputs!$C$40,0)+Inputs!$B$41*MAX(F620-Inputs!$C$41,0)+Inputs!$B$42*Inputs!$B$14+Inputs!$B$43*MIN(Loan_Sample!I600/Inputs!$B$17,1)+Inputs!$B$44*MIN(E620,Inputs!$B$18)+Inputs!$B$45*Loan_Sample!C600</f>
        <v>-5.14260710759678</v>
      </c>
      <c r="R620" s="0" t="n">
        <f aca="false">MIN(1-Inputs!$B$13,MAX(Inputs!$B$13,1/(1+EXP(-(Inputs!$B$15*Q620+Inputs!$B$16)))))</f>
        <v>0.00439007872125583</v>
      </c>
    </row>
    <row r="621" customFormat="false" ht="15" hidden="false" customHeight="false" outlineLevel="0" collapsed="false">
      <c r="A621" s="0" t="n">
        <f aca="false">Loan_Sample!A601</f>
        <v>17374</v>
      </c>
      <c r="B621" s="0" t="n">
        <f aca="false">Loan_Sample!U601</f>
        <v>135298.48</v>
      </c>
      <c r="C621" s="0" t="n">
        <f aca="false">Loan_Sample!K601+Inputs!$B$26</f>
        <v>3.90833330154419</v>
      </c>
      <c r="D621" s="0" t="n">
        <f aca="false">Loan_Sample!L601+Inputs!$B$26</f>
        <v>-1.125</v>
      </c>
      <c r="E621" s="0" t="n">
        <f aca="false">Loan_Sample!E601/(1+Inputs!$B$25/100)</f>
        <v>59.4711227416992</v>
      </c>
      <c r="F621" s="0" t="n">
        <f aca="false">Loan_Sample!H601-Inputs!$B$24/100</f>
        <v>-1.32733297348023</v>
      </c>
      <c r="G621" s="0" t="n">
        <f aca="false">IF(ISNUMBER(C621),INDEX(Scorecard!$D$54:$D$61,SUMPRODUCT(--(Scorecard!$G$54:$G$60&lt;C621))+1),Scorecard!$D$62)</f>
        <v>0.489050497890326</v>
      </c>
      <c r="H621" s="0" t="n">
        <f aca="false">IF(ISNUMBER(D621),INDEX(Scorecard!$D$63:$D$68,SUMPRODUCT(--(Scorecard!$G$63:$G$67&lt;D621))+1),Scorecard!$D$69)</f>
        <v>-0.340582194386522</v>
      </c>
      <c r="I621" s="0" t="n">
        <f aca="false">IF(ISNUMBER(E621),INDEX(Scorecard!$D$19:$D$26,SUMPRODUCT(--(Scorecard!$G$19:$G$25&lt;E621))+1),Scorecard!$D$27)</f>
        <v>0.267179331770092</v>
      </c>
      <c r="J621" s="0" t="n">
        <f aca="false">IF(ISNUMBER(F621),INDEX(Scorecard!$D$37:$D$44,SUMPRODUCT(--(Scorecard!$G$37:$G$43&lt;F621))+1),Scorecard!$D$45)</f>
        <v>1.35057635045042</v>
      </c>
      <c r="K621" s="0" t="n">
        <f aca="false">Inputs!$B$10+Scorecard!$J$5*Loan_Sample!Y601+Scorecard!$J$6*Loan_Sample!Z601+Scorecard!$J$7*I621+Scorecard!$J$8*Loan_Sample!AB601+Scorecard!$J$9*J621+Scorecard!$J$10*Loan_Sample!AD601+Scorecard!$J$11*G621+Scorecard!$J$12*H621</f>
        <v>-3.9338674959091</v>
      </c>
      <c r="L621" s="0" t="n">
        <f aca="false">MIN(1-Inputs!$B$13,MAX(Inputs!$B$13,1/(1+EXP(-(Inputs!$B$11*K621+Inputs!$B$12)))))</f>
        <v>0.0181572253790116</v>
      </c>
      <c r="M621" s="0" t="n">
        <f aca="false">Loan_Sample!AH601*Inputs!$B$4*B621</f>
        <v>859.825748179194</v>
      </c>
      <c r="N621" s="0" t="n">
        <f aca="false">L621*Inputs!$B$4*B621</f>
        <v>859.825748179194</v>
      </c>
      <c r="O621" s="0" t="n">
        <f aca="false">Inputs!$B$37+Inputs!$B$38*MAX(Loan_Sample!H601-Inputs!$C$38,0)+Inputs!$B$39*MAX(Loan_Sample!H601-Inputs!$C$39,0)+Inputs!$B$40*MAX(Loan_Sample!H601-Inputs!$C$40,0)+Inputs!$B$41*MAX(Loan_Sample!H601-Inputs!$C$41,0)+Inputs!$B$42*Inputs!$B$14+Inputs!$B$43*MIN(Loan_Sample!I601/Inputs!$B$17,1)+Inputs!$B$44*MIN(Loan_Sample!E601,Inputs!$B$18)+Inputs!$B$45*Loan_Sample!C601</f>
        <v>-5.71194683687996</v>
      </c>
      <c r="P621" s="0" t="n">
        <f aca="false">MIN(1-Inputs!$B$13,MAX(Inputs!$B$13,1/(1+EXP(-(Inputs!$B$15*O621+Inputs!$B$16)))))</f>
        <v>0.00230300931017372</v>
      </c>
      <c r="Q621" s="0" t="n">
        <f aca="false">Inputs!$B$37+Inputs!$B$38*MAX(F621-Inputs!$C$38,0)+Inputs!$B$39*MAX(F621-Inputs!$C$39,0)+Inputs!$B$40*MAX(F621-Inputs!$C$40,0)+Inputs!$B$41*MAX(F621-Inputs!$C$41,0)+Inputs!$B$42*Inputs!$B$14+Inputs!$B$43*MIN(Loan_Sample!I601/Inputs!$B$17,1)+Inputs!$B$44*MIN(E621,Inputs!$B$18)+Inputs!$B$45*Loan_Sample!C601</f>
        <v>-5.71194683687996</v>
      </c>
      <c r="R621" s="0" t="n">
        <f aca="false">MIN(1-Inputs!$B$13,MAX(Inputs!$B$13,1/(1+EXP(-(Inputs!$B$15*Q621+Inputs!$B$16)))))</f>
        <v>0.00230300931017372</v>
      </c>
    </row>
    <row r="622" customFormat="false" ht="15" hidden="false" customHeight="false" outlineLevel="0" collapsed="false">
      <c r="A622" s="0" t="n">
        <f aca="false">Loan_Sample!A602</f>
        <v>17412</v>
      </c>
      <c r="B622" s="0" t="n">
        <f aca="false">Loan_Sample!U602</f>
        <v>170329.75</v>
      </c>
      <c r="C622" s="0" t="n">
        <f aca="false">Loan_Sample!K602+Inputs!$B$26</f>
        <v>5.73333311080933</v>
      </c>
      <c r="D622" s="0" t="n">
        <f aca="false">Loan_Sample!L602+Inputs!$B$26</f>
        <v>-3.50000047683716</v>
      </c>
      <c r="E622" s="0" t="n">
        <f aca="false">Loan_Sample!E602/(1+Inputs!$B$25/100)</f>
        <v>80.2222213745117</v>
      </c>
      <c r="F622" s="0" t="n">
        <f aca="false">Loan_Sample!H602-Inputs!$B$24/100</f>
        <v>-0.130666732788086</v>
      </c>
      <c r="G622" s="0" t="n">
        <f aca="false">IF(ISNUMBER(C622),INDEX(Scorecard!$D$54:$D$61,SUMPRODUCT(--(Scorecard!$G$54:$G$60&lt;C622))+1),Scorecard!$D$62)</f>
        <v>0.0151758992857273</v>
      </c>
      <c r="H622" s="0" t="n">
        <f aca="false">IF(ISNUMBER(D622),INDEX(Scorecard!$D$63:$D$68,SUMPRODUCT(--(Scorecard!$G$63:$G$67&lt;D622))+1),Scorecard!$D$69)</f>
        <v>-0.340582194386522</v>
      </c>
      <c r="I622" s="0" t="n">
        <f aca="false">IF(ISNUMBER(E622),INDEX(Scorecard!$D$19:$D$26,SUMPRODUCT(--(Scorecard!$G$19:$G$25&lt;E622))+1),Scorecard!$D$27)</f>
        <v>-0.0341578513653732</v>
      </c>
      <c r="J622" s="0" t="n">
        <f aca="false">IF(ISNUMBER(F622),INDEX(Scorecard!$D$37:$D$44,SUMPRODUCT(--(Scorecard!$G$37:$G$43&lt;F622))+1),Scorecard!$D$45)</f>
        <v>0.330501541082344</v>
      </c>
      <c r="K622" s="0" t="n">
        <f aca="false">Inputs!$B$10+Scorecard!$J$5*Loan_Sample!Y602+Scorecard!$J$6*Loan_Sample!Z602+Scorecard!$J$7*I622+Scorecard!$J$8*Loan_Sample!AB602+Scorecard!$J$9*J622+Scorecard!$J$10*Loan_Sample!AD602+Scorecard!$J$11*G622+Scorecard!$J$12*H622</f>
        <v>-6.04462562332063</v>
      </c>
      <c r="L622" s="0" t="n">
        <f aca="false">MIN(1-Inputs!$B$13,MAX(Inputs!$B$13,1/(1+EXP(-(Inputs!$B$11*K622+Inputs!$B$12)))))</f>
        <v>0.00194469883937494</v>
      </c>
      <c r="M622" s="0" t="n">
        <f aca="false">Loan_Sample!AH602*Inputs!$B$4*B622</f>
        <v>115.934023497608</v>
      </c>
      <c r="N622" s="0" t="n">
        <f aca="false">L622*Inputs!$B$4*B622</f>
        <v>115.934023497608</v>
      </c>
      <c r="O622" s="0" t="n">
        <f aca="false">Inputs!$B$37+Inputs!$B$38*MAX(Loan_Sample!H602-Inputs!$C$38,0)+Inputs!$B$39*MAX(Loan_Sample!H602-Inputs!$C$39,0)+Inputs!$B$40*MAX(Loan_Sample!H602-Inputs!$C$40,0)+Inputs!$B$41*MAX(Loan_Sample!H602-Inputs!$C$41,0)+Inputs!$B$42*Inputs!$B$14+Inputs!$B$43*MIN(Loan_Sample!I602/Inputs!$B$17,1)+Inputs!$B$44*MIN(Loan_Sample!E602,Inputs!$B$18)+Inputs!$B$45*Loan_Sample!C602</f>
        <v>-6.07251111791092</v>
      </c>
      <c r="P622" s="0" t="n">
        <f aca="false">MIN(1-Inputs!$B$13,MAX(Inputs!$B$13,1/(1+EXP(-(Inputs!$B$15*O622+Inputs!$B$16)))))</f>
        <v>0.00152974715227127</v>
      </c>
      <c r="Q622" s="0" t="n">
        <f aca="false">Inputs!$B$37+Inputs!$B$38*MAX(F622-Inputs!$C$38,0)+Inputs!$B$39*MAX(F622-Inputs!$C$39,0)+Inputs!$B$40*MAX(F622-Inputs!$C$40,0)+Inputs!$B$41*MAX(F622-Inputs!$C$41,0)+Inputs!$B$42*Inputs!$B$14+Inputs!$B$43*MIN(Loan_Sample!I602/Inputs!$B$17,1)+Inputs!$B$44*MIN(E622,Inputs!$B$18)+Inputs!$B$45*Loan_Sample!C602</f>
        <v>-6.07251111791092</v>
      </c>
      <c r="R622" s="0" t="n">
        <f aca="false">MIN(1-Inputs!$B$13,MAX(Inputs!$B$13,1/(1+EXP(-(Inputs!$B$15*Q622+Inputs!$B$16)))))</f>
        <v>0.00152974715227127</v>
      </c>
    </row>
    <row r="623" customFormat="false" ht="15" hidden="false" customHeight="false" outlineLevel="0" collapsed="false">
      <c r="A623" s="0" t="n">
        <f aca="false">Loan_Sample!A603</f>
        <v>17454</v>
      </c>
      <c r="B623" s="0" t="n">
        <f aca="false">Loan_Sample!U603</f>
        <v>319916.28</v>
      </c>
      <c r="C623" s="0" t="n">
        <f aca="false">Loan_Sample!K603+Inputs!$B$26</f>
        <v>9.23333358764648</v>
      </c>
      <c r="D623" s="0" t="n">
        <f aca="false">Loan_Sample!L603+Inputs!$B$26</f>
        <v>5.07179498672485</v>
      </c>
      <c r="E623" s="0" t="n">
        <f aca="false">Loan_Sample!E603/(1+Inputs!$B$25/100)</f>
        <v>72.9838409423828</v>
      </c>
      <c r="F623" s="0" t="n">
        <f aca="false">Loan_Sample!H603-Inputs!$B$24/100</f>
        <v>1.04466652870178</v>
      </c>
      <c r="G623" s="0" t="n">
        <f aca="false">IF(ISNUMBER(C623),INDEX(Scorecard!$D$54:$D$61,SUMPRODUCT(--(Scorecard!$G$54:$G$60&lt;C623))+1),Scorecard!$D$62)</f>
        <v>-0.541917179454542</v>
      </c>
      <c r="H623" s="0" t="n">
        <f aca="false">IF(ISNUMBER(D623),INDEX(Scorecard!$D$63:$D$68,SUMPRODUCT(--(Scorecard!$G$63:$G$67&lt;D623))+1),Scorecard!$D$69)</f>
        <v>0.322484508656054</v>
      </c>
      <c r="I623" s="0" t="n">
        <f aca="false">IF(ISNUMBER(E623),INDEX(Scorecard!$D$19:$D$26,SUMPRODUCT(--(Scorecard!$G$19:$G$25&lt;E623))+1),Scorecard!$D$27)</f>
        <v>-0.0341578513653732</v>
      </c>
      <c r="J623" s="0" t="n">
        <f aca="false">IF(ISNUMBER(F623),INDEX(Scorecard!$D$37:$D$44,SUMPRODUCT(--(Scorecard!$G$37:$G$43&lt;F623))+1),Scorecard!$D$45)</f>
        <v>-0.975503570149195</v>
      </c>
      <c r="K623" s="0" t="n">
        <f aca="false">Inputs!$B$10+Scorecard!$J$5*Loan_Sample!Y603+Scorecard!$J$6*Loan_Sample!Z603+Scorecard!$J$7*I623+Scorecard!$J$8*Loan_Sample!AB603+Scorecard!$J$9*J623+Scorecard!$J$10*Loan_Sample!AD603+Scorecard!$J$11*G623+Scorecard!$J$12*H623</f>
        <v>-4.86856446689791</v>
      </c>
      <c r="L623" s="0" t="n">
        <f aca="false">MIN(1-Inputs!$B$13,MAX(Inputs!$B$13,1/(1+EXP(-(Inputs!$B$11*K623+Inputs!$B$12)))))</f>
        <v>0.00678071111041445</v>
      </c>
      <c r="M623" s="0" t="n">
        <f aca="false">Loan_Sample!AH603*Inputs!$B$4*B623</f>
        <v>759.240955969461</v>
      </c>
      <c r="N623" s="0" t="n">
        <f aca="false">L623*Inputs!$B$4*B623</f>
        <v>759.240955969461</v>
      </c>
      <c r="O623" s="0" t="n">
        <f aca="false">Inputs!$B$37+Inputs!$B$38*MAX(Loan_Sample!H603-Inputs!$C$38,0)+Inputs!$B$39*MAX(Loan_Sample!H603-Inputs!$C$39,0)+Inputs!$B$40*MAX(Loan_Sample!H603-Inputs!$C$40,0)+Inputs!$B$41*MAX(Loan_Sample!H603-Inputs!$C$41,0)+Inputs!$B$42*Inputs!$B$14+Inputs!$B$43*MIN(Loan_Sample!I603/Inputs!$B$17,1)+Inputs!$B$44*MIN(Loan_Sample!E603,Inputs!$B$18)+Inputs!$B$45*Loan_Sample!C603</f>
        <v>-3.25545356532836</v>
      </c>
      <c r="P623" s="0" t="n">
        <f aca="false">MIN(1-Inputs!$B$13,MAX(Inputs!$B$13,1/(1+EXP(-(Inputs!$B$15*O623+Inputs!$B$16)))))</f>
        <v>0.0363093525660285</v>
      </c>
      <c r="Q623" s="0" t="n">
        <f aca="false">Inputs!$B$37+Inputs!$B$38*MAX(F623-Inputs!$C$38,0)+Inputs!$B$39*MAX(F623-Inputs!$C$39,0)+Inputs!$B$40*MAX(F623-Inputs!$C$40,0)+Inputs!$B$41*MAX(F623-Inputs!$C$41,0)+Inputs!$B$42*Inputs!$B$14+Inputs!$B$43*MIN(Loan_Sample!I603/Inputs!$B$17,1)+Inputs!$B$44*MIN(E623,Inputs!$B$18)+Inputs!$B$45*Loan_Sample!C603</f>
        <v>-3.25545356532836</v>
      </c>
      <c r="R623" s="0" t="n">
        <f aca="false">MIN(1-Inputs!$B$13,MAX(Inputs!$B$13,1/(1+EXP(-(Inputs!$B$15*Q623+Inputs!$B$16)))))</f>
        <v>0.0363093525660285</v>
      </c>
    </row>
    <row r="624" customFormat="false" ht="15" hidden="false" customHeight="false" outlineLevel="0" collapsed="false">
      <c r="A624" s="0" t="n">
        <f aca="false">Loan_Sample!A604</f>
        <v>17525</v>
      </c>
      <c r="B624" s="0" t="n">
        <f aca="false">Loan_Sample!U604</f>
        <v>293626.25</v>
      </c>
      <c r="C624" s="0" t="n">
        <f aca="false">Loan_Sample!K604+Inputs!$B$26</f>
        <v>9.3333330154419</v>
      </c>
      <c r="D624" s="0" t="n">
        <f aca="false">Loan_Sample!L604+Inputs!$B$26</f>
        <v>5.0717945098877</v>
      </c>
      <c r="E624" s="0" t="n">
        <f aca="false">Loan_Sample!E604/(1+Inputs!$B$25/100)</f>
        <v>75.6615447998047</v>
      </c>
      <c r="F624" s="0" t="n">
        <f aca="false">Loan_Sample!H604-Inputs!$B$24/100</f>
        <v>1.29366660118103</v>
      </c>
      <c r="G624" s="0" t="n">
        <f aca="false">IF(ISNUMBER(C624),INDEX(Scorecard!$D$54:$D$61,SUMPRODUCT(--(Scorecard!$G$54:$G$60&lt;C624))+1),Scorecard!$D$62)</f>
        <v>-0.541917179454542</v>
      </c>
      <c r="H624" s="0" t="n">
        <f aca="false">IF(ISNUMBER(D624),INDEX(Scorecard!$D$63:$D$68,SUMPRODUCT(--(Scorecard!$G$63:$G$67&lt;D624))+1),Scorecard!$D$69)</f>
        <v>0.322484508656054</v>
      </c>
      <c r="I624" s="0" t="n">
        <f aca="false">IF(ISNUMBER(E624),INDEX(Scorecard!$D$19:$D$26,SUMPRODUCT(--(Scorecard!$G$19:$G$25&lt;E624))+1),Scorecard!$D$27)</f>
        <v>-0.0341578513653732</v>
      </c>
      <c r="J624" s="0" t="n">
        <f aca="false">IF(ISNUMBER(F624),INDEX(Scorecard!$D$37:$D$44,SUMPRODUCT(--(Scorecard!$G$37:$G$43&lt;F624))+1),Scorecard!$D$45)</f>
        <v>-0.975503570149195</v>
      </c>
      <c r="K624" s="0" t="n">
        <f aca="false">Inputs!$B$10+Scorecard!$J$5*Loan_Sample!Y604+Scorecard!$J$6*Loan_Sample!Z604+Scorecard!$J$7*I624+Scorecard!$J$8*Loan_Sample!AB604+Scorecard!$J$9*J624+Scorecard!$J$10*Loan_Sample!AD604+Scorecard!$J$11*G624+Scorecard!$J$12*H624</f>
        <v>-3.27713898558575</v>
      </c>
      <c r="L624" s="0" t="n">
        <f aca="false">MIN(1-Inputs!$B$13,MAX(Inputs!$B$13,1/(1+EXP(-(Inputs!$B$11*K624+Inputs!$B$12)))))</f>
        <v>0.0359087214970158</v>
      </c>
      <c r="M624" s="0" t="n">
        <f aca="false">Loan_Sample!AH604*Inputs!$B$4*B624</f>
        <v>3690.31013241209</v>
      </c>
      <c r="N624" s="0" t="n">
        <f aca="false">L624*Inputs!$B$4*B624</f>
        <v>3690.31013241209</v>
      </c>
      <c r="O624" s="0" t="n">
        <f aca="false">Inputs!$B$37+Inputs!$B$38*MAX(Loan_Sample!H604-Inputs!$C$38,0)+Inputs!$B$39*MAX(Loan_Sample!H604-Inputs!$C$39,0)+Inputs!$B$40*MAX(Loan_Sample!H604-Inputs!$C$40,0)+Inputs!$B$41*MAX(Loan_Sample!H604-Inputs!$C$41,0)+Inputs!$B$42*Inputs!$B$14+Inputs!$B$43*MIN(Loan_Sample!I604/Inputs!$B$17,1)+Inputs!$B$44*MIN(Loan_Sample!E604,Inputs!$B$18)+Inputs!$B$45*Loan_Sample!C604</f>
        <v>-3.91378112311581</v>
      </c>
      <c r="P624" s="0" t="n">
        <f aca="false">MIN(1-Inputs!$B$13,MAX(Inputs!$B$13,1/(1+EXP(-(Inputs!$B$15*O624+Inputs!$B$16)))))</f>
        <v>0.0175140816079979</v>
      </c>
      <c r="Q624" s="0" t="n">
        <f aca="false">Inputs!$B$37+Inputs!$B$38*MAX(F624-Inputs!$C$38,0)+Inputs!$B$39*MAX(F624-Inputs!$C$39,0)+Inputs!$B$40*MAX(F624-Inputs!$C$40,0)+Inputs!$B$41*MAX(F624-Inputs!$C$41,0)+Inputs!$B$42*Inputs!$B$14+Inputs!$B$43*MIN(Loan_Sample!I604/Inputs!$B$17,1)+Inputs!$B$44*MIN(E624,Inputs!$B$18)+Inputs!$B$45*Loan_Sample!C604</f>
        <v>-3.91378112311581</v>
      </c>
      <c r="R624" s="0" t="n">
        <f aca="false">MIN(1-Inputs!$B$13,MAX(Inputs!$B$13,1/(1+EXP(-(Inputs!$B$15*Q624+Inputs!$B$16)))))</f>
        <v>0.0175140816079979</v>
      </c>
    </row>
    <row r="625" customFormat="false" ht="15" hidden="false" customHeight="false" outlineLevel="0" collapsed="false">
      <c r="A625" s="0" t="n">
        <f aca="false">Loan_Sample!A605</f>
        <v>17643</v>
      </c>
      <c r="B625" s="0" t="n">
        <f aca="false">Loan_Sample!U605</f>
        <v>163432.19</v>
      </c>
      <c r="C625" s="0" t="n">
        <f aca="false">Loan_Sample!K605+Inputs!$B$26</f>
        <v>4.19999980926514</v>
      </c>
      <c r="D625" s="0" t="n">
        <f aca="false">Loan_Sample!L605+Inputs!$B$26</f>
        <v>-0.458333492279053</v>
      </c>
      <c r="E625" s="0" t="n">
        <f aca="false">Loan_Sample!E605/(1+Inputs!$B$25/100)</f>
        <v>54.2019309997559</v>
      </c>
      <c r="F625" s="0" t="n">
        <f aca="false">Loan_Sample!H605-Inputs!$B$24/100</f>
        <v>-2.09133338928223</v>
      </c>
      <c r="G625" s="0" t="n">
        <f aca="false">IF(ISNUMBER(C625),INDEX(Scorecard!$D$54:$D$61,SUMPRODUCT(--(Scorecard!$G$54:$G$60&lt;C625))+1),Scorecard!$D$62)</f>
        <v>0.489050497890326</v>
      </c>
      <c r="H625" s="0" t="n">
        <f aca="false">IF(ISNUMBER(D625),INDEX(Scorecard!$D$63:$D$68,SUMPRODUCT(--(Scorecard!$G$63:$G$67&lt;D625))+1),Scorecard!$D$69)</f>
        <v>0.322484508656054</v>
      </c>
      <c r="I625" s="0" t="n">
        <f aca="false">IF(ISNUMBER(E625),INDEX(Scorecard!$D$19:$D$26,SUMPRODUCT(--(Scorecard!$G$19:$G$25&lt;E625))+1),Scorecard!$D$27)</f>
        <v>0.57899015159425</v>
      </c>
      <c r="J625" s="0" t="n">
        <f aca="false">IF(ISNUMBER(F625),INDEX(Scorecard!$D$37:$D$44,SUMPRODUCT(--(Scorecard!$G$37:$G$43&lt;F625))+1),Scorecard!$D$45)</f>
        <v>1.35057635045042</v>
      </c>
      <c r="K625" s="0" t="n">
        <f aca="false">Inputs!$B$10+Scorecard!$J$5*Loan_Sample!Y605+Scorecard!$J$6*Loan_Sample!Z605+Scorecard!$J$7*I625+Scorecard!$J$8*Loan_Sample!AB605+Scorecard!$J$9*J625+Scorecard!$J$10*Loan_Sample!AD605+Scorecard!$J$11*G625+Scorecard!$J$12*H625</f>
        <v>-5.92237135718272</v>
      </c>
      <c r="L625" s="0" t="n">
        <f aca="false">MIN(1-Inputs!$B$13,MAX(Inputs!$B$13,1/(1+EXP(-(Inputs!$B$11*K625+Inputs!$B$12)))))</f>
        <v>0.00221482892320101</v>
      </c>
      <c r="M625" s="0" t="n">
        <f aca="false">Loan_Sample!AH605*Inputs!$B$4*B625</f>
        <v>126.691019487929</v>
      </c>
      <c r="N625" s="0" t="n">
        <f aca="false">L625*Inputs!$B$4*B625</f>
        <v>126.691019487929</v>
      </c>
      <c r="O625" s="0" t="n">
        <f aca="false">Inputs!$B$37+Inputs!$B$38*MAX(Loan_Sample!H605-Inputs!$C$38,0)+Inputs!$B$39*MAX(Loan_Sample!H605-Inputs!$C$39,0)+Inputs!$B$40*MAX(Loan_Sample!H605-Inputs!$C$40,0)+Inputs!$B$41*MAX(Loan_Sample!H605-Inputs!$C$41,0)+Inputs!$B$42*Inputs!$B$14+Inputs!$B$43*MIN(Loan_Sample!I605/Inputs!$B$17,1)+Inputs!$B$44*MIN(Loan_Sample!E605,Inputs!$B$18)+Inputs!$B$45*Loan_Sample!C605</f>
        <v>-5.45753448817973</v>
      </c>
      <c r="P625" s="0" t="n">
        <f aca="false">MIN(1-Inputs!$B$13,MAX(Inputs!$B$13,1/(1+EXP(-(Inputs!$B$15*O625+Inputs!$B$16)))))</f>
        <v>0.00307301807825382</v>
      </c>
      <c r="Q625" s="0" t="n">
        <f aca="false">Inputs!$B$37+Inputs!$B$38*MAX(F625-Inputs!$C$38,0)+Inputs!$B$39*MAX(F625-Inputs!$C$39,0)+Inputs!$B$40*MAX(F625-Inputs!$C$40,0)+Inputs!$B$41*MAX(F625-Inputs!$C$41,0)+Inputs!$B$42*Inputs!$B$14+Inputs!$B$43*MIN(Loan_Sample!I605/Inputs!$B$17,1)+Inputs!$B$44*MIN(E625,Inputs!$B$18)+Inputs!$B$45*Loan_Sample!C605</f>
        <v>-5.45753448817973</v>
      </c>
      <c r="R625" s="0" t="n">
        <f aca="false">MIN(1-Inputs!$B$13,MAX(Inputs!$B$13,1/(1+EXP(-(Inputs!$B$15*Q625+Inputs!$B$16)))))</f>
        <v>0.00307301807825382</v>
      </c>
    </row>
    <row r="626" customFormat="false" ht="15" hidden="false" customHeight="false" outlineLevel="0" collapsed="false">
      <c r="A626" s="0" t="n">
        <f aca="false">Loan_Sample!A606</f>
        <v>17653</v>
      </c>
      <c r="B626" s="0" t="n">
        <f aca="false">Loan_Sample!U606</f>
        <v>454348.1</v>
      </c>
      <c r="C626" s="0" t="n">
        <f aca="false">Loan_Sample!K606+Inputs!$B$26</f>
        <v>4.30000019073486</v>
      </c>
      <c r="D626" s="0" t="n">
        <f aca="false">Loan_Sample!L606+Inputs!$B$26</f>
        <v>-0.208333015441895</v>
      </c>
      <c r="E626" s="0" t="n">
        <f aca="false">Loan_Sample!E606/(1+Inputs!$B$25/100)</f>
        <v>61.4271697998047</v>
      </c>
      <c r="F626" s="0" t="n">
        <f aca="false">Loan_Sample!H606-Inputs!$B$24/100</f>
        <v>-3.47733330726624</v>
      </c>
      <c r="G626" s="0" t="n">
        <f aca="false">IF(ISNUMBER(C626),INDEX(Scorecard!$D$54:$D$61,SUMPRODUCT(--(Scorecard!$G$54:$G$60&lt;C626))+1),Scorecard!$D$62)</f>
        <v>0.489050497890326</v>
      </c>
      <c r="H626" s="0" t="n">
        <f aca="false">IF(ISNUMBER(D626),INDEX(Scorecard!$D$63:$D$68,SUMPRODUCT(--(Scorecard!$G$63:$G$67&lt;D626))+1),Scorecard!$D$69)</f>
        <v>0.322484508656054</v>
      </c>
      <c r="I626" s="0" t="n">
        <f aca="false">IF(ISNUMBER(E626),INDEX(Scorecard!$D$19:$D$26,SUMPRODUCT(--(Scorecard!$G$19:$G$25&lt;E626))+1),Scorecard!$D$27)</f>
        <v>0.233621608745691</v>
      </c>
      <c r="J626" s="0" t="n">
        <f aca="false">IF(ISNUMBER(F626),INDEX(Scorecard!$D$37:$D$44,SUMPRODUCT(--(Scorecard!$G$37:$G$43&lt;F626))+1),Scorecard!$D$45)</f>
        <v>1.35057635045042</v>
      </c>
      <c r="K626" s="0" t="n">
        <f aca="false">Inputs!$B$10+Scorecard!$J$5*Loan_Sample!Y606+Scorecard!$J$6*Loan_Sample!Z606+Scorecard!$J$7*I626+Scorecard!$J$8*Loan_Sample!AB606+Scorecard!$J$9*J626+Scorecard!$J$10*Loan_Sample!AD606+Scorecard!$J$11*G626+Scorecard!$J$12*H626</f>
        <v>-4.55462245452075</v>
      </c>
      <c r="L626" s="0" t="n">
        <f aca="false">MIN(1-Inputs!$B$13,MAX(Inputs!$B$13,1/(1+EXP(-(Inputs!$B$11*K626+Inputs!$B$12)))))</f>
        <v>0.00945073548207648</v>
      </c>
      <c r="M626" s="0" t="n">
        <f aca="false">Loan_Sample!AH606*Inputs!$B$4*B626</f>
        <v>1502.87329845941</v>
      </c>
      <c r="N626" s="0" t="n">
        <f aca="false">L626*Inputs!$B$4*B626</f>
        <v>1502.87329845941</v>
      </c>
      <c r="O626" s="0" t="n">
        <f aca="false">Inputs!$B$37+Inputs!$B$38*MAX(Loan_Sample!H606-Inputs!$C$38,0)+Inputs!$B$39*MAX(Loan_Sample!H606-Inputs!$C$39,0)+Inputs!$B$40*MAX(Loan_Sample!H606-Inputs!$C$40,0)+Inputs!$B$41*MAX(Loan_Sample!H606-Inputs!$C$41,0)+Inputs!$B$42*Inputs!$B$14+Inputs!$B$43*MIN(Loan_Sample!I606/Inputs!$B$17,1)+Inputs!$B$44*MIN(Loan_Sample!E606,Inputs!$B$18)+Inputs!$B$45*Loan_Sample!C606</f>
        <v>-5.72648119314559</v>
      </c>
      <c r="P626" s="0" t="n">
        <f aca="false">MIN(1-Inputs!$B$13,MAX(Inputs!$B$13,1/(1+EXP(-(Inputs!$B$15*O626+Inputs!$B$16)))))</f>
        <v>0.0022653556541866</v>
      </c>
      <c r="Q626" s="0" t="n">
        <f aca="false">Inputs!$B$37+Inputs!$B$38*MAX(F626-Inputs!$C$38,0)+Inputs!$B$39*MAX(F626-Inputs!$C$39,0)+Inputs!$B$40*MAX(F626-Inputs!$C$40,0)+Inputs!$B$41*MAX(F626-Inputs!$C$41,0)+Inputs!$B$42*Inputs!$B$14+Inputs!$B$43*MIN(Loan_Sample!I606/Inputs!$B$17,1)+Inputs!$B$44*MIN(E626,Inputs!$B$18)+Inputs!$B$45*Loan_Sample!C606</f>
        <v>-5.72648119314559</v>
      </c>
      <c r="R626" s="0" t="n">
        <f aca="false">MIN(1-Inputs!$B$13,MAX(Inputs!$B$13,1/(1+EXP(-(Inputs!$B$15*Q626+Inputs!$B$16)))))</f>
        <v>0.0022653556541866</v>
      </c>
    </row>
    <row r="627" customFormat="false" ht="15" hidden="false" customHeight="false" outlineLevel="0" collapsed="false">
      <c r="A627" s="0" t="n">
        <f aca="false">Loan_Sample!A607</f>
        <v>17676</v>
      </c>
      <c r="B627" s="0" t="n">
        <f aca="false">Loan_Sample!U607</f>
        <v>256168.1</v>
      </c>
      <c r="C627" s="0" t="n">
        <f aca="false">Loan_Sample!K607+Inputs!$B$26</f>
        <v>3.70000004768372</v>
      </c>
      <c r="D627" s="0" t="n">
        <f aca="false">Loan_Sample!L607+Inputs!$B$26</f>
        <v>-0.458333253860474</v>
      </c>
      <c r="E627" s="0" t="n">
        <f aca="false">Loan_Sample!E607/(1+Inputs!$B$25/100)</f>
        <v>63.8703575134277</v>
      </c>
      <c r="F627" s="0" t="n">
        <f aca="false">Loan_Sample!H607-Inputs!$B$24/100</f>
        <v>-2.98033332824707</v>
      </c>
      <c r="G627" s="0" t="n">
        <f aca="false">IF(ISNUMBER(C627),INDEX(Scorecard!$D$54:$D$61,SUMPRODUCT(--(Scorecard!$G$54:$G$60&lt;C627))+1),Scorecard!$D$62)</f>
        <v>0.489050497890326</v>
      </c>
      <c r="H627" s="0" t="n">
        <f aca="false">IF(ISNUMBER(D627),INDEX(Scorecard!$D$63:$D$68,SUMPRODUCT(--(Scorecard!$G$63:$G$67&lt;D627))+1),Scorecard!$D$69)</f>
        <v>0.322484508656054</v>
      </c>
      <c r="I627" s="0" t="n">
        <f aca="false">IF(ISNUMBER(E627),INDEX(Scorecard!$D$19:$D$26,SUMPRODUCT(--(Scorecard!$G$19:$G$25&lt;E627))+1),Scorecard!$D$27)</f>
        <v>0.233621608745691</v>
      </c>
      <c r="J627" s="0" t="n">
        <f aca="false">IF(ISNUMBER(F627),INDEX(Scorecard!$D$37:$D$44,SUMPRODUCT(--(Scorecard!$G$37:$G$43&lt;F627))+1),Scorecard!$D$45)</f>
        <v>1.35057635045042</v>
      </c>
      <c r="K627" s="0" t="n">
        <f aca="false">Inputs!$B$10+Scorecard!$J$5*Loan_Sample!Y607+Scorecard!$J$6*Loan_Sample!Z607+Scorecard!$J$7*I627+Scorecard!$J$8*Loan_Sample!AB607+Scorecard!$J$9*J627+Scorecard!$J$10*Loan_Sample!AD607+Scorecard!$J$11*G627+Scorecard!$J$12*H627</f>
        <v>-4.7114888642015</v>
      </c>
      <c r="L627" s="0" t="n">
        <f aca="false">MIN(1-Inputs!$B$13,MAX(Inputs!$B$13,1/(1+EXP(-(Inputs!$B$11*K627+Inputs!$B$12)))))</f>
        <v>0.00800694551582845</v>
      </c>
      <c r="M627" s="0" t="n">
        <f aca="false">Loan_Sample!AH607*Inputs!$B$4*B627</f>
        <v>717.893406857652</v>
      </c>
      <c r="N627" s="0" t="n">
        <f aca="false">L627*Inputs!$B$4*B627</f>
        <v>717.893406857652</v>
      </c>
      <c r="O627" s="0" t="n">
        <f aca="false">Inputs!$B$37+Inputs!$B$38*MAX(Loan_Sample!H607-Inputs!$C$38,0)+Inputs!$B$39*MAX(Loan_Sample!H607-Inputs!$C$39,0)+Inputs!$B$40*MAX(Loan_Sample!H607-Inputs!$C$40,0)+Inputs!$B$41*MAX(Loan_Sample!H607-Inputs!$C$41,0)+Inputs!$B$42*Inputs!$B$14+Inputs!$B$43*MIN(Loan_Sample!I607/Inputs!$B$17,1)+Inputs!$B$44*MIN(Loan_Sample!E607,Inputs!$B$18)+Inputs!$B$45*Loan_Sample!C607</f>
        <v>-5.70016286128716</v>
      </c>
      <c r="P627" s="0" t="n">
        <f aca="false">MIN(1-Inputs!$B$13,MAX(Inputs!$B$13,1/(1+EXP(-(Inputs!$B$15*O627+Inputs!$B$16)))))</f>
        <v>0.00233399551322241</v>
      </c>
      <c r="Q627" s="0" t="n">
        <f aca="false">Inputs!$B$37+Inputs!$B$38*MAX(F627-Inputs!$C$38,0)+Inputs!$B$39*MAX(F627-Inputs!$C$39,0)+Inputs!$B$40*MAX(F627-Inputs!$C$40,0)+Inputs!$B$41*MAX(F627-Inputs!$C$41,0)+Inputs!$B$42*Inputs!$B$14+Inputs!$B$43*MIN(Loan_Sample!I607/Inputs!$B$17,1)+Inputs!$B$44*MIN(E627,Inputs!$B$18)+Inputs!$B$45*Loan_Sample!C607</f>
        <v>-5.70016286128716</v>
      </c>
      <c r="R627" s="0" t="n">
        <f aca="false">MIN(1-Inputs!$B$13,MAX(Inputs!$B$13,1/(1+EXP(-(Inputs!$B$15*Q627+Inputs!$B$16)))))</f>
        <v>0.00233399551322241</v>
      </c>
    </row>
    <row r="628" customFormat="false" ht="15" hidden="false" customHeight="false" outlineLevel="0" collapsed="false">
      <c r="A628" s="0" t="n">
        <f aca="false">Loan_Sample!A608</f>
        <v>17699</v>
      </c>
      <c r="B628" s="0" t="n">
        <f aca="false">Loan_Sample!U608</f>
        <v>126522.02</v>
      </c>
      <c r="C628" s="0" t="n">
        <f aca="false">Loan_Sample!K608+Inputs!$B$26</f>
        <v>3.70000004768372</v>
      </c>
      <c r="D628" s="0" t="n">
        <f aca="false">Loan_Sample!L608+Inputs!$B$26</f>
        <v>-0.458333253860474</v>
      </c>
      <c r="E628" s="0" t="n">
        <f aca="false">Loan_Sample!E608/(1+Inputs!$B$25/100)</f>
        <v>62.7724227905273</v>
      </c>
      <c r="F628" s="0" t="n">
        <f aca="false">Loan_Sample!H608-Inputs!$B$24/100</f>
        <v>-1.83933353424072</v>
      </c>
      <c r="G628" s="0" t="n">
        <f aca="false">IF(ISNUMBER(C628),INDEX(Scorecard!$D$54:$D$61,SUMPRODUCT(--(Scorecard!$G$54:$G$60&lt;C628))+1),Scorecard!$D$62)</f>
        <v>0.489050497890326</v>
      </c>
      <c r="H628" s="0" t="n">
        <f aca="false">IF(ISNUMBER(D628),INDEX(Scorecard!$D$63:$D$68,SUMPRODUCT(--(Scorecard!$G$63:$G$67&lt;D628))+1),Scorecard!$D$69)</f>
        <v>0.322484508656054</v>
      </c>
      <c r="I628" s="0" t="n">
        <f aca="false">IF(ISNUMBER(E628),INDEX(Scorecard!$D$19:$D$26,SUMPRODUCT(--(Scorecard!$G$19:$G$25&lt;E628))+1),Scorecard!$D$27)</f>
        <v>0.233621608745691</v>
      </c>
      <c r="J628" s="0" t="n">
        <f aca="false">IF(ISNUMBER(F628),INDEX(Scorecard!$D$37:$D$44,SUMPRODUCT(--(Scorecard!$G$37:$G$43&lt;F628))+1),Scorecard!$D$45)</f>
        <v>1.35057635045042</v>
      </c>
      <c r="K628" s="0" t="n">
        <f aca="false">Inputs!$B$10+Scorecard!$J$5*Loan_Sample!Y608+Scorecard!$J$6*Loan_Sample!Z608+Scorecard!$J$7*I628+Scorecard!$J$8*Loan_Sample!AB608+Scorecard!$J$9*J628+Scorecard!$J$10*Loan_Sample!AD608+Scorecard!$J$11*G628+Scorecard!$J$12*H628</f>
        <v>-6.75039546501387</v>
      </c>
      <c r="L628" s="0" t="n">
        <f aca="false">MIN(1-Inputs!$B$13,MAX(Inputs!$B$13,1/(1+EXP(-(Inputs!$B$11*K628+Inputs!$B$12)))))</f>
        <v>0.000917314216545584</v>
      </c>
      <c r="M628" s="0" t="n">
        <f aca="false">Loan_Sample!AH608*Inputs!$B$4*B628</f>
        <v>40.6211566782227</v>
      </c>
      <c r="N628" s="0" t="n">
        <f aca="false">L628*Inputs!$B$4*B628</f>
        <v>40.6211566782227</v>
      </c>
      <c r="O628" s="0" t="n">
        <f aca="false">Inputs!$B$37+Inputs!$B$38*MAX(Loan_Sample!H608-Inputs!$C$38,0)+Inputs!$B$39*MAX(Loan_Sample!H608-Inputs!$C$39,0)+Inputs!$B$40*MAX(Loan_Sample!H608-Inputs!$C$40,0)+Inputs!$B$41*MAX(Loan_Sample!H608-Inputs!$C$41,0)+Inputs!$B$42*Inputs!$B$14+Inputs!$B$43*MIN(Loan_Sample!I608/Inputs!$B$17,1)+Inputs!$B$44*MIN(Loan_Sample!E608,Inputs!$B$18)+Inputs!$B$45*Loan_Sample!C608</f>
        <v>-5.38618059649899</v>
      </c>
      <c r="P628" s="0" t="n">
        <f aca="false">MIN(1-Inputs!$B$13,MAX(Inputs!$B$13,1/(1+EXP(-(Inputs!$B$15*O628+Inputs!$B$16)))))</f>
        <v>0.00333180947798073</v>
      </c>
      <c r="Q628" s="0" t="n">
        <f aca="false">Inputs!$B$37+Inputs!$B$38*MAX(F628-Inputs!$C$38,0)+Inputs!$B$39*MAX(F628-Inputs!$C$39,0)+Inputs!$B$40*MAX(F628-Inputs!$C$40,0)+Inputs!$B$41*MAX(F628-Inputs!$C$41,0)+Inputs!$B$42*Inputs!$B$14+Inputs!$B$43*MIN(Loan_Sample!I608/Inputs!$B$17,1)+Inputs!$B$44*MIN(E628,Inputs!$B$18)+Inputs!$B$45*Loan_Sample!C608</f>
        <v>-5.38618059649899</v>
      </c>
      <c r="R628" s="0" t="n">
        <f aca="false">MIN(1-Inputs!$B$13,MAX(Inputs!$B$13,1/(1+EXP(-(Inputs!$B$15*Q628+Inputs!$B$16)))))</f>
        <v>0.00333180947798073</v>
      </c>
    </row>
    <row r="629" customFormat="false" ht="15" hidden="false" customHeight="false" outlineLevel="0" collapsed="false">
      <c r="A629" s="0" t="n">
        <f aca="false">Loan_Sample!A609</f>
        <v>17725</v>
      </c>
      <c r="B629" s="0" t="n">
        <f aca="false">Loan_Sample!U609</f>
        <v>159113.77</v>
      </c>
      <c r="C629" s="0" t="n">
        <f aca="false">Loan_Sample!K609+Inputs!$B$26</f>
        <v>4.80000019073486</v>
      </c>
      <c r="D629" s="0" t="n">
        <f aca="false">Loan_Sample!L609+Inputs!$B$26</f>
        <v>-0.458333015441895</v>
      </c>
      <c r="E629" s="0" t="n">
        <f aca="false">Loan_Sample!E609/(1+Inputs!$B$25/100)</f>
        <v>71.1032485961914</v>
      </c>
      <c r="F629" s="0" t="n">
        <f aca="false">Loan_Sample!H609-Inputs!$B$24/100</f>
        <v>-2.19733333587647</v>
      </c>
      <c r="G629" s="0" t="n">
        <f aca="false">IF(ISNUMBER(C629),INDEX(Scorecard!$D$54:$D$61,SUMPRODUCT(--(Scorecard!$G$54:$G$60&lt;C629))+1),Scorecard!$D$62)</f>
        <v>0.409483001259379</v>
      </c>
      <c r="H629" s="0" t="n">
        <f aca="false">IF(ISNUMBER(D629),INDEX(Scorecard!$D$63:$D$68,SUMPRODUCT(--(Scorecard!$G$63:$G$67&lt;D629))+1),Scorecard!$D$69)</f>
        <v>0.322484508656054</v>
      </c>
      <c r="I629" s="0" t="n">
        <f aca="false">IF(ISNUMBER(E629),INDEX(Scorecard!$D$19:$D$26,SUMPRODUCT(--(Scorecard!$G$19:$G$25&lt;E629))+1),Scorecard!$D$27)</f>
        <v>0.0530843085177338</v>
      </c>
      <c r="J629" s="0" t="n">
        <f aca="false">IF(ISNUMBER(F629),INDEX(Scorecard!$D$37:$D$44,SUMPRODUCT(--(Scorecard!$G$37:$G$43&lt;F629))+1),Scorecard!$D$45)</f>
        <v>1.35057635045042</v>
      </c>
      <c r="K629" s="0" t="n">
        <f aca="false">Inputs!$B$10+Scorecard!$J$5*Loan_Sample!Y609+Scorecard!$J$6*Loan_Sample!Z609+Scorecard!$J$7*I629+Scorecard!$J$8*Loan_Sample!AB609+Scorecard!$J$9*J629+Scorecard!$J$10*Loan_Sample!AD609+Scorecard!$J$11*G629+Scorecard!$J$12*H629</f>
        <v>-5.14053931505629</v>
      </c>
      <c r="L629" s="0" t="n">
        <f aca="false">MIN(1-Inputs!$B$13,MAX(Inputs!$B$13,1/(1+EXP(-(Inputs!$B$11*K629+Inputs!$B$12)))))</f>
        <v>0.00508263642747786</v>
      </c>
      <c r="M629" s="0" t="n">
        <f aca="false">Loan_Sample!AH609*Inputs!$B$4*B629</f>
        <v>283.051105230367</v>
      </c>
      <c r="N629" s="0" t="n">
        <f aca="false">L629*Inputs!$B$4*B629</f>
        <v>283.051105230367</v>
      </c>
      <c r="O629" s="0" t="n">
        <f aca="false">Inputs!$B$37+Inputs!$B$38*MAX(Loan_Sample!H609-Inputs!$C$38,0)+Inputs!$B$39*MAX(Loan_Sample!H609-Inputs!$C$39,0)+Inputs!$B$40*MAX(Loan_Sample!H609-Inputs!$C$40,0)+Inputs!$B$41*MAX(Loan_Sample!H609-Inputs!$C$41,0)+Inputs!$B$42*Inputs!$B$14+Inputs!$B$43*MIN(Loan_Sample!I609/Inputs!$B$17,1)+Inputs!$B$44*MIN(Loan_Sample!E609,Inputs!$B$18)+Inputs!$B$45*Loan_Sample!C609</f>
        <v>-5.65803073822637</v>
      </c>
      <c r="P629" s="0" t="n">
        <f aca="false">MIN(1-Inputs!$B$13,MAX(Inputs!$B$13,1/(1+EXP(-(Inputs!$B$15*O629+Inputs!$B$16)))))</f>
        <v>0.00244822395486879</v>
      </c>
      <c r="Q629" s="0" t="n">
        <f aca="false">Inputs!$B$37+Inputs!$B$38*MAX(F629-Inputs!$C$38,0)+Inputs!$B$39*MAX(F629-Inputs!$C$39,0)+Inputs!$B$40*MAX(F629-Inputs!$C$40,0)+Inputs!$B$41*MAX(F629-Inputs!$C$41,0)+Inputs!$B$42*Inputs!$B$14+Inputs!$B$43*MIN(Loan_Sample!I609/Inputs!$B$17,1)+Inputs!$B$44*MIN(E629,Inputs!$B$18)+Inputs!$B$45*Loan_Sample!C609</f>
        <v>-5.65803073822637</v>
      </c>
      <c r="R629" s="0" t="n">
        <f aca="false">MIN(1-Inputs!$B$13,MAX(Inputs!$B$13,1/(1+EXP(-(Inputs!$B$15*Q629+Inputs!$B$16)))))</f>
        <v>0.00244822395486879</v>
      </c>
    </row>
    <row r="630" customFormat="false" ht="15" hidden="false" customHeight="false" outlineLevel="0" collapsed="false">
      <c r="A630" s="0" t="n">
        <f aca="false">Loan_Sample!A610</f>
        <v>17741</v>
      </c>
      <c r="B630" s="0" t="n">
        <f aca="false">Loan_Sample!U610</f>
        <v>89785.62</v>
      </c>
      <c r="C630" s="0" t="n">
        <f aca="false">Loan_Sample!K610+Inputs!$B$26</f>
        <v>5.43333339691162</v>
      </c>
      <c r="D630" s="0" t="n">
        <f aca="false">Loan_Sample!L610+Inputs!$B$26</f>
        <v>-3.5</v>
      </c>
      <c r="E630" s="0" t="n">
        <f aca="false">Loan_Sample!E610/(1+Inputs!$B$25/100)</f>
        <v>60.9963645935059</v>
      </c>
      <c r="F630" s="0" t="n">
        <f aca="false">Loan_Sample!H610-Inputs!$B$24/100</f>
        <v>1.17833352088928</v>
      </c>
      <c r="G630" s="0" t="n">
        <f aca="false">IF(ISNUMBER(C630),INDEX(Scorecard!$D$54:$D$61,SUMPRODUCT(--(Scorecard!$G$54:$G$60&lt;C630))+1),Scorecard!$D$62)</f>
        <v>0.126303549215828</v>
      </c>
      <c r="H630" s="0" t="n">
        <f aca="false">IF(ISNUMBER(D630),INDEX(Scorecard!$D$63:$D$68,SUMPRODUCT(--(Scorecard!$G$63:$G$67&lt;D630))+1),Scorecard!$D$69)</f>
        <v>-0.340582194386522</v>
      </c>
      <c r="I630" s="0" t="n">
        <f aca="false">IF(ISNUMBER(E630),INDEX(Scorecard!$D$19:$D$26,SUMPRODUCT(--(Scorecard!$G$19:$G$25&lt;E630))+1),Scorecard!$D$27)</f>
        <v>0.233621608745691</v>
      </c>
      <c r="J630" s="0" t="n">
        <f aca="false">IF(ISNUMBER(F630),INDEX(Scorecard!$D$37:$D$44,SUMPRODUCT(--(Scorecard!$G$37:$G$43&lt;F630))+1),Scorecard!$D$45)</f>
        <v>-0.975503570149195</v>
      </c>
      <c r="K630" s="0" t="n">
        <f aca="false">Inputs!$B$10+Scorecard!$J$5*Loan_Sample!Y610+Scorecard!$J$6*Loan_Sample!Z610+Scorecard!$J$7*I630+Scorecard!$J$8*Loan_Sample!AB610+Scorecard!$J$9*J630+Scorecard!$J$10*Loan_Sample!AD610+Scorecard!$J$11*G630+Scorecard!$J$12*H630</f>
        <v>-2.92909152441006</v>
      </c>
      <c r="L630" s="0" t="n">
        <f aca="false">MIN(1-Inputs!$B$13,MAX(Inputs!$B$13,1/(1+EXP(-(Inputs!$B$11*K630+Inputs!$B$12)))))</f>
        <v>0.0512153513934536</v>
      </c>
      <c r="M630" s="0" t="n">
        <f aca="false">Loan_Sample!AH610*Inputs!$B$4*B630</f>
        <v>1609.44072743268</v>
      </c>
      <c r="N630" s="0" t="n">
        <f aca="false">L630*Inputs!$B$4*B630</f>
        <v>1609.44072743268</v>
      </c>
      <c r="O630" s="0" t="n">
        <f aca="false">Inputs!$B$37+Inputs!$B$38*MAX(Loan_Sample!H610-Inputs!$C$38,0)+Inputs!$B$39*MAX(Loan_Sample!H610-Inputs!$C$39,0)+Inputs!$B$40*MAX(Loan_Sample!H610-Inputs!$C$40,0)+Inputs!$B$41*MAX(Loan_Sample!H610-Inputs!$C$41,0)+Inputs!$B$42*Inputs!$B$14+Inputs!$B$43*MIN(Loan_Sample!I610/Inputs!$B$17,1)+Inputs!$B$44*MIN(Loan_Sample!E610,Inputs!$B$18)+Inputs!$B$45*Loan_Sample!C610</f>
        <v>-3.4417677716579</v>
      </c>
      <c r="P630" s="0" t="n">
        <f aca="false">MIN(1-Inputs!$B$13,MAX(Inputs!$B$13,1/(1+EXP(-(Inputs!$B$15*O630+Inputs!$B$16)))))</f>
        <v>0.0295838412284559</v>
      </c>
      <c r="Q630" s="0" t="n">
        <f aca="false">Inputs!$B$37+Inputs!$B$38*MAX(F630-Inputs!$C$38,0)+Inputs!$B$39*MAX(F630-Inputs!$C$39,0)+Inputs!$B$40*MAX(F630-Inputs!$C$40,0)+Inputs!$B$41*MAX(F630-Inputs!$C$41,0)+Inputs!$B$42*Inputs!$B$14+Inputs!$B$43*MIN(Loan_Sample!I610/Inputs!$B$17,1)+Inputs!$B$44*MIN(E630,Inputs!$B$18)+Inputs!$B$45*Loan_Sample!C610</f>
        <v>-3.4417677716579</v>
      </c>
      <c r="R630" s="0" t="n">
        <f aca="false">MIN(1-Inputs!$B$13,MAX(Inputs!$B$13,1/(1+EXP(-(Inputs!$B$15*Q630+Inputs!$B$16)))))</f>
        <v>0.0295838412284559</v>
      </c>
    </row>
    <row r="631" customFormat="false" ht="15" hidden="false" customHeight="false" outlineLevel="0" collapsed="false">
      <c r="A631" s="0" t="n">
        <f aca="false">Loan_Sample!A611</f>
        <v>17754</v>
      </c>
      <c r="B631" s="0" t="n">
        <f aca="false">Loan_Sample!U611</f>
        <v>95920.01</v>
      </c>
      <c r="C631" s="0" t="n">
        <f aca="false">Loan_Sample!K611+Inputs!$B$26</f>
        <v>5.43333339691162</v>
      </c>
      <c r="D631" s="0" t="n">
        <f aca="false">Loan_Sample!L611+Inputs!$B$26</f>
        <v>-3.5</v>
      </c>
      <c r="E631" s="0" t="n">
        <f aca="false">Loan_Sample!E611/(1+Inputs!$B$25/100)</f>
        <v>70.411018371582</v>
      </c>
      <c r="F631" s="0" t="n">
        <f aca="false">Loan_Sample!H611-Inputs!$B$24/100</f>
        <v>1.54033350944519</v>
      </c>
      <c r="G631" s="0" t="n">
        <f aca="false">IF(ISNUMBER(C631),INDEX(Scorecard!$D$54:$D$61,SUMPRODUCT(--(Scorecard!$G$54:$G$60&lt;C631))+1),Scorecard!$D$62)</f>
        <v>0.126303549215828</v>
      </c>
      <c r="H631" s="0" t="n">
        <f aca="false">IF(ISNUMBER(D631),INDEX(Scorecard!$D$63:$D$68,SUMPRODUCT(--(Scorecard!$G$63:$G$67&lt;D631))+1),Scorecard!$D$69)</f>
        <v>-0.340582194386522</v>
      </c>
      <c r="I631" s="0" t="n">
        <f aca="false">IF(ISNUMBER(E631),INDEX(Scorecard!$D$19:$D$26,SUMPRODUCT(--(Scorecard!$G$19:$G$25&lt;E631))+1),Scorecard!$D$27)</f>
        <v>0.0530843085177338</v>
      </c>
      <c r="J631" s="0" t="n">
        <f aca="false">IF(ISNUMBER(F631),INDEX(Scorecard!$D$37:$D$44,SUMPRODUCT(--(Scorecard!$G$37:$G$43&lt;F631))+1),Scorecard!$D$45)</f>
        <v>-0.975503570149195</v>
      </c>
      <c r="K631" s="0" t="n">
        <f aca="false">Inputs!$B$10+Scorecard!$J$5*Loan_Sample!Y611+Scorecard!$J$6*Loan_Sample!Z611+Scorecard!$J$7*I631+Scorecard!$J$8*Loan_Sample!AB611+Scorecard!$J$9*J631+Scorecard!$J$10*Loan_Sample!AD611+Scorecard!$J$11*G631+Scorecard!$J$12*H631</f>
        <v>-4.01534971616609</v>
      </c>
      <c r="L631" s="0" t="n">
        <f aca="false">MIN(1-Inputs!$B$13,MAX(Inputs!$B$13,1/(1+EXP(-(Inputs!$B$11*K631+Inputs!$B$12)))))</f>
        <v>0.0166716550278109</v>
      </c>
      <c r="M631" s="0" t="n">
        <f aca="false">Loan_Sample!AH611*Inputs!$B$4*B631</f>
        <v>559.700860944459</v>
      </c>
      <c r="N631" s="0" t="n">
        <f aca="false">L631*Inputs!$B$4*B631</f>
        <v>559.700860944459</v>
      </c>
      <c r="O631" s="0" t="n">
        <f aca="false">Inputs!$B$37+Inputs!$B$38*MAX(Loan_Sample!H611-Inputs!$C$38,0)+Inputs!$B$39*MAX(Loan_Sample!H611-Inputs!$C$39,0)+Inputs!$B$40*MAX(Loan_Sample!H611-Inputs!$C$40,0)+Inputs!$B$41*MAX(Loan_Sample!H611-Inputs!$C$41,0)+Inputs!$B$42*Inputs!$B$14+Inputs!$B$43*MIN(Loan_Sample!I611/Inputs!$B$17,1)+Inputs!$B$44*MIN(Loan_Sample!E611,Inputs!$B$18)+Inputs!$B$45*Loan_Sample!C611</f>
        <v>-3.49863825107411</v>
      </c>
      <c r="P631" s="0" t="n">
        <f aca="false">MIN(1-Inputs!$B$13,MAX(Inputs!$B$13,1/(1+EXP(-(Inputs!$B$15*O631+Inputs!$B$16)))))</f>
        <v>0.027783208752592</v>
      </c>
      <c r="Q631" s="0" t="n">
        <f aca="false">Inputs!$B$37+Inputs!$B$38*MAX(F631-Inputs!$C$38,0)+Inputs!$B$39*MAX(F631-Inputs!$C$39,0)+Inputs!$B$40*MAX(F631-Inputs!$C$40,0)+Inputs!$B$41*MAX(F631-Inputs!$C$41,0)+Inputs!$B$42*Inputs!$B$14+Inputs!$B$43*MIN(Loan_Sample!I611/Inputs!$B$17,1)+Inputs!$B$44*MIN(E631,Inputs!$B$18)+Inputs!$B$45*Loan_Sample!C611</f>
        <v>-3.49863825107411</v>
      </c>
      <c r="R631" s="0" t="n">
        <f aca="false">MIN(1-Inputs!$B$13,MAX(Inputs!$B$13,1/(1+EXP(-(Inputs!$B$15*Q631+Inputs!$B$16)))))</f>
        <v>0.027783208752592</v>
      </c>
    </row>
    <row r="632" customFormat="false" ht="15" hidden="false" customHeight="false" outlineLevel="0" collapsed="false">
      <c r="A632" s="0" t="n">
        <f aca="false">Loan_Sample!A612</f>
        <v>17762</v>
      </c>
      <c r="B632" s="0" t="n">
        <f aca="false">Loan_Sample!U612</f>
        <v>197009.8</v>
      </c>
      <c r="C632" s="0" t="n">
        <f aca="false">Loan_Sample!K612+Inputs!$B$26</f>
        <v>4.80000019073486</v>
      </c>
      <c r="D632" s="0" t="n">
        <f aca="false">Loan_Sample!L612+Inputs!$B$26</f>
        <v>-0.208333015441895</v>
      </c>
      <c r="E632" s="0" t="n">
        <f aca="false">Loan_Sample!E612/(1+Inputs!$B$25/100)</f>
        <v>66.5317916870117</v>
      </c>
      <c r="F632" s="0" t="n">
        <f aca="false">Loan_Sample!H612-Inputs!$B$24/100</f>
        <v>-3.39033317565918</v>
      </c>
      <c r="G632" s="0" t="n">
        <f aca="false">IF(ISNUMBER(C632),INDEX(Scorecard!$D$54:$D$61,SUMPRODUCT(--(Scorecard!$G$54:$G$60&lt;C632))+1),Scorecard!$D$62)</f>
        <v>0.409483001259379</v>
      </c>
      <c r="H632" s="0" t="n">
        <f aca="false">IF(ISNUMBER(D632),INDEX(Scorecard!$D$63:$D$68,SUMPRODUCT(--(Scorecard!$G$63:$G$67&lt;D632))+1),Scorecard!$D$69)</f>
        <v>0.322484508656054</v>
      </c>
      <c r="I632" s="0" t="n">
        <f aca="false">IF(ISNUMBER(E632),INDEX(Scorecard!$D$19:$D$26,SUMPRODUCT(--(Scorecard!$G$19:$G$25&lt;E632))+1),Scorecard!$D$27)</f>
        <v>0.0530843085177338</v>
      </c>
      <c r="J632" s="0" t="n">
        <f aca="false">IF(ISNUMBER(F632),INDEX(Scorecard!$D$37:$D$44,SUMPRODUCT(--(Scorecard!$G$37:$G$43&lt;F632))+1),Scorecard!$D$45)</f>
        <v>1.35057635045042</v>
      </c>
      <c r="K632" s="0" t="n">
        <f aca="false">Inputs!$B$10+Scorecard!$J$5*Loan_Sample!Y612+Scorecard!$J$6*Loan_Sample!Z612+Scorecard!$J$7*I632+Scorecard!$J$8*Loan_Sample!AB612+Scorecard!$J$9*J632+Scorecard!$J$10*Loan_Sample!AD612+Scorecard!$J$11*G632+Scorecard!$J$12*H632</f>
        <v>-5.04122863625582</v>
      </c>
      <c r="L632" s="0" t="n">
        <f aca="false">MIN(1-Inputs!$B$13,MAX(Inputs!$B$13,1/(1+EXP(-(Inputs!$B$11*K632+Inputs!$B$12)))))</f>
        <v>0.0056470909333424</v>
      </c>
      <c r="M632" s="0" t="n">
        <f aca="false">Loan_Sample!AH612*Inputs!$B$4*B632</f>
        <v>389.38628937586</v>
      </c>
      <c r="N632" s="0" t="n">
        <f aca="false">L632*Inputs!$B$4*B632</f>
        <v>389.38628937586</v>
      </c>
      <c r="O632" s="0" t="n">
        <f aca="false">Inputs!$B$37+Inputs!$B$38*MAX(Loan_Sample!H612-Inputs!$C$38,0)+Inputs!$B$39*MAX(Loan_Sample!H612-Inputs!$C$39,0)+Inputs!$B$40*MAX(Loan_Sample!H612-Inputs!$C$40,0)+Inputs!$B$41*MAX(Loan_Sample!H612-Inputs!$C$41,0)+Inputs!$B$42*Inputs!$B$14+Inputs!$B$43*MIN(Loan_Sample!I612/Inputs!$B$17,1)+Inputs!$B$44*MIN(Loan_Sample!E612,Inputs!$B$18)+Inputs!$B$45*Loan_Sample!C612</f>
        <v>-5.735860641543</v>
      </c>
      <c r="P632" s="0" t="n">
        <f aca="false">MIN(1-Inputs!$B$13,MAX(Inputs!$B$13,1/(1+EXP(-(Inputs!$B$15*O632+Inputs!$B$16)))))</f>
        <v>0.00224138337080103</v>
      </c>
      <c r="Q632" s="0" t="n">
        <f aca="false">Inputs!$B$37+Inputs!$B$38*MAX(F632-Inputs!$C$38,0)+Inputs!$B$39*MAX(F632-Inputs!$C$39,0)+Inputs!$B$40*MAX(F632-Inputs!$C$40,0)+Inputs!$B$41*MAX(F632-Inputs!$C$41,0)+Inputs!$B$42*Inputs!$B$14+Inputs!$B$43*MIN(Loan_Sample!I612/Inputs!$B$17,1)+Inputs!$B$44*MIN(E632,Inputs!$B$18)+Inputs!$B$45*Loan_Sample!C612</f>
        <v>-5.735860641543</v>
      </c>
      <c r="R632" s="0" t="n">
        <f aca="false">MIN(1-Inputs!$B$13,MAX(Inputs!$B$13,1/(1+EXP(-(Inputs!$B$15*Q632+Inputs!$B$16)))))</f>
        <v>0.00224138337080103</v>
      </c>
    </row>
    <row r="633" customFormat="false" ht="15" hidden="false" customHeight="false" outlineLevel="0" collapsed="false">
      <c r="A633" s="0" t="n">
        <f aca="false">Loan_Sample!A613</f>
        <v>17849</v>
      </c>
      <c r="B633" s="0" t="n">
        <f aca="false">Loan_Sample!U613</f>
        <v>398253.28</v>
      </c>
      <c r="C633" s="0" t="n">
        <f aca="false">Loan_Sample!K613+Inputs!$B$26</f>
        <v>4.65833330154419</v>
      </c>
      <c r="D633" s="0" t="n">
        <f aca="false">Loan_Sample!L613+Inputs!$B$26</f>
        <v>-1.875</v>
      </c>
      <c r="E633" s="0" t="n">
        <f aca="false">Loan_Sample!E613/(1+Inputs!$B$25/100)</f>
        <v>87.7918014526367</v>
      </c>
      <c r="F633" s="0" t="n">
        <f aca="false">Loan_Sample!H613-Inputs!$B$24/100</f>
        <v>-0.0766665935516357</v>
      </c>
      <c r="G633" s="0" t="n">
        <f aca="false">IF(ISNUMBER(C633),INDEX(Scorecard!$D$54:$D$61,SUMPRODUCT(--(Scorecard!$G$54:$G$60&lt;C633))+1),Scorecard!$D$62)</f>
        <v>0.409483001259379</v>
      </c>
      <c r="H633" s="0" t="n">
        <f aca="false">IF(ISNUMBER(D633),INDEX(Scorecard!$D$63:$D$68,SUMPRODUCT(--(Scorecard!$G$63:$G$67&lt;D633))+1),Scorecard!$D$69)</f>
        <v>-0.340582194386522</v>
      </c>
      <c r="I633" s="0" t="n">
        <f aca="false">IF(ISNUMBER(E633),INDEX(Scorecard!$D$19:$D$26,SUMPRODUCT(--(Scorecard!$G$19:$G$25&lt;E633))+1),Scorecard!$D$27)</f>
        <v>-0.820992370602782</v>
      </c>
      <c r="J633" s="0" t="n">
        <f aca="false">IF(ISNUMBER(F633),INDEX(Scorecard!$D$37:$D$44,SUMPRODUCT(--(Scorecard!$G$37:$G$43&lt;F633))+1),Scorecard!$D$45)</f>
        <v>0.330501541082344</v>
      </c>
      <c r="K633" s="0" t="n">
        <f aca="false">Inputs!$B$10+Scorecard!$J$5*Loan_Sample!Y613+Scorecard!$J$6*Loan_Sample!Z613+Scorecard!$J$7*I633+Scorecard!$J$8*Loan_Sample!AB613+Scorecard!$J$9*J633+Scorecard!$J$10*Loan_Sample!AD613+Scorecard!$J$11*G633+Scorecard!$J$12*H633</f>
        <v>-2.7568153232811</v>
      </c>
      <c r="L633" s="0" t="n">
        <f aca="false">MIN(1-Inputs!$B$13,MAX(Inputs!$B$13,1/(1+EXP(-(Inputs!$B$11*K633+Inputs!$B$12)))))</f>
        <v>0.0609122856503146</v>
      </c>
      <c r="M633" s="0" t="n">
        <f aca="false">Loan_Sample!AH613*Inputs!$B$4*B633</f>
        <v>8490.48114338715</v>
      </c>
      <c r="N633" s="0" t="n">
        <f aca="false">L633*Inputs!$B$4*B633</f>
        <v>8490.48114338715</v>
      </c>
      <c r="O633" s="0" t="n">
        <f aca="false">Inputs!$B$37+Inputs!$B$38*MAX(Loan_Sample!H613-Inputs!$C$38,0)+Inputs!$B$39*MAX(Loan_Sample!H613-Inputs!$C$39,0)+Inputs!$B$40*MAX(Loan_Sample!H613-Inputs!$C$40,0)+Inputs!$B$41*MAX(Loan_Sample!H613-Inputs!$C$41,0)+Inputs!$B$42*Inputs!$B$14+Inputs!$B$43*MIN(Loan_Sample!I613/Inputs!$B$17,1)+Inputs!$B$44*MIN(Loan_Sample!E613,Inputs!$B$18)+Inputs!$B$45*Loan_Sample!C613</f>
        <v>-6.45990936600162</v>
      </c>
      <c r="P633" s="0" t="n">
        <f aca="false">MIN(1-Inputs!$B$13,MAX(Inputs!$B$13,1/(1+EXP(-(Inputs!$B$15*O633+Inputs!$B$16)))))</f>
        <v>0.000985361962477465</v>
      </c>
      <c r="Q633" s="0" t="n">
        <f aca="false">Inputs!$B$37+Inputs!$B$38*MAX(F633-Inputs!$C$38,0)+Inputs!$B$39*MAX(F633-Inputs!$C$39,0)+Inputs!$B$40*MAX(F633-Inputs!$C$40,0)+Inputs!$B$41*MAX(F633-Inputs!$C$41,0)+Inputs!$B$42*Inputs!$B$14+Inputs!$B$43*MIN(Loan_Sample!I613/Inputs!$B$17,1)+Inputs!$B$44*MIN(E633,Inputs!$B$18)+Inputs!$B$45*Loan_Sample!C613</f>
        <v>-6.45990936600162</v>
      </c>
      <c r="R633" s="0" t="n">
        <f aca="false">MIN(1-Inputs!$B$13,MAX(Inputs!$B$13,1/(1+EXP(-(Inputs!$B$15*Q633+Inputs!$B$16)))))</f>
        <v>0.000985361962477465</v>
      </c>
    </row>
    <row r="634" customFormat="false" ht="15" hidden="false" customHeight="false" outlineLevel="0" collapsed="false">
      <c r="A634" s="0" t="n">
        <f aca="false">Loan_Sample!A614</f>
        <v>17853</v>
      </c>
      <c r="B634" s="0" t="n">
        <f aca="false">Loan_Sample!U614</f>
        <v>194931.58</v>
      </c>
      <c r="C634" s="0" t="n">
        <f aca="false">Loan_Sample!K614+Inputs!$B$26</f>
        <v>3.32307696342468</v>
      </c>
      <c r="D634" s="0" t="n">
        <f aca="false">Loan_Sample!L614+Inputs!$B$26</f>
        <v>-0.276922941207886</v>
      </c>
      <c r="E634" s="0" t="n">
        <f aca="false">Loan_Sample!E614/(1+Inputs!$B$25/100)</f>
        <v>67.4538040161133</v>
      </c>
      <c r="F634" s="0" t="n">
        <f aca="false">Loan_Sample!H614-Inputs!$B$24/100</f>
        <v>-0.0303335189819336</v>
      </c>
      <c r="G634" s="0" t="n">
        <f aca="false">IF(ISNUMBER(C634),INDEX(Scorecard!$D$54:$D$61,SUMPRODUCT(--(Scorecard!$G$54:$G$60&lt;C634))+1),Scorecard!$D$62)</f>
        <v>0.489050497890326</v>
      </c>
      <c r="H634" s="0" t="n">
        <f aca="false">IF(ISNUMBER(D634),INDEX(Scorecard!$D$63:$D$68,SUMPRODUCT(--(Scorecard!$G$63:$G$67&lt;D634))+1),Scorecard!$D$69)</f>
        <v>0.322484508656054</v>
      </c>
      <c r="I634" s="0" t="n">
        <f aca="false">IF(ISNUMBER(E634),INDEX(Scorecard!$D$19:$D$26,SUMPRODUCT(--(Scorecard!$G$19:$G$25&lt;E634))+1),Scorecard!$D$27)</f>
        <v>0.0530843085177338</v>
      </c>
      <c r="J634" s="0" t="n">
        <f aca="false">IF(ISNUMBER(F634),INDEX(Scorecard!$D$37:$D$44,SUMPRODUCT(--(Scorecard!$G$37:$G$43&lt;F634))+1),Scorecard!$D$45)</f>
        <v>0.330501541082344</v>
      </c>
      <c r="K634" s="0" t="n">
        <f aca="false">Inputs!$B$10+Scorecard!$J$5*Loan_Sample!Y614+Scorecard!$J$6*Loan_Sample!Z614+Scorecard!$J$7*I634+Scorecard!$J$8*Loan_Sample!AB614+Scorecard!$J$9*J634+Scorecard!$J$10*Loan_Sample!AD614+Scorecard!$J$11*G634+Scorecard!$J$12*H634</f>
        <v>-5.20582203128579</v>
      </c>
      <c r="L634" s="0" t="n">
        <f aca="false">MIN(1-Inputs!$B$13,MAX(Inputs!$B$13,1/(1+EXP(-(Inputs!$B$11*K634+Inputs!$B$12)))))</f>
        <v>0.00474253658563734</v>
      </c>
      <c r="M634" s="0" t="n">
        <f aca="false">Loan_Sample!AH614*Inputs!$B$4*B634</f>
        <v>323.564552446132</v>
      </c>
      <c r="N634" s="0" t="n">
        <f aca="false">L634*Inputs!$B$4*B634</f>
        <v>323.564552446132</v>
      </c>
      <c r="O634" s="0" t="n">
        <f aca="false">Inputs!$B$37+Inputs!$B$38*MAX(Loan_Sample!H614-Inputs!$C$38,0)+Inputs!$B$39*MAX(Loan_Sample!H614-Inputs!$C$39,0)+Inputs!$B$40*MAX(Loan_Sample!H614-Inputs!$C$40,0)+Inputs!$B$41*MAX(Loan_Sample!H614-Inputs!$C$41,0)+Inputs!$B$42*Inputs!$B$14+Inputs!$B$43*MIN(Loan_Sample!I614/Inputs!$B$17,1)+Inputs!$B$44*MIN(Loan_Sample!E614,Inputs!$B$18)+Inputs!$B$45*Loan_Sample!C614</f>
        <v>-5.52984630322676</v>
      </c>
      <c r="P634" s="0" t="n">
        <f aca="false">MIN(1-Inputs!$B$13,MAX(Inputs!$B$13,1/(1+EXP(-(Inputs!$B$15*O634+Inputs!$B$16)))))</f>
        <v>0.00283119459148334</v>
      </c>
      <c r="Q634" s="0" t="n">
        <f aca="false">Inputs!$B$37+Inputs!$B$38*MAX(F634-Inputs!$C$38,0)+Inputs!$B$39*MAX(F634-Inputs!$C$39,0)+Inputs!$B$40*MAX(F634-Inputs!$C$40,0)+Inputs!$B$41*MAX(F634-Inputs!$C$41,0)+Inputs!$B$42*Inputs!$B$14+Inputs!$B$43*MIN(Loan_Sample!I614/Inputs!$B$17,1)+Inputs!$B$44*MIN(E634,Inputs!$B$18)+Inputs!$B$45*Loan_Sample!C614</f>
        <v>-5.52984630322676</v>
      </c>
      <c r="R634" s="0" t="n">
        <f aca="false">MIN(1-Inputs!$B$13,MAX(Inputs!$B$13,1/(1+EXP(-(Inputs!$B$15*Q634+Inputs!$B$16)))))</f>
        <v>0.00283119459148334</v>
      </c>
    </row>
    <row r="635" customFormat="false" ht="15" hidden="false" customHeight="false" outlineLevel="0" collapsed="false">
      <c r="A635" s="0" t="n">
        <f aca="false">Loan_Sample!A615</f>
        <v>17859</v>
      </c>
      <c r="B635" s="0" t="n">
        <f aca="false">Loan_Sample!U615</f>
        <v>221703.86</v>
      </c>
      <c r="C635" s="0" t="n">
        <f aca="false">Loan_Sample!K615+Inputs!$B$26</f>
        <v>4.09999990463257</v>
      </c>
      <c r="D635" s="0" t="n">
        <f aca="false">Loan_Sample!L615+Inputs!$B$26</f>
        <v>-0.208333492279053</v>
      </c>
      <c r="E635" s="0" t="n">
        <f aca="false">Loan_Sample!E615/(1+Inputs!$B$25/100)</f>
        <v>73.0439453125</v>
      </c>
      <c r="F635" s="0" t="n">
        <f aca="false">Loan_Sample!H615-Inputs!$B$24/100</f>
        <v>-3.10933327674866</v>
      </c>
      <c r="G635" s="0" t="n">
        <f aca="false">IF(ISNUMBER(C635),INDEX(Scorecard!$D$54:$D$61,SUMPRODUCT(--(Scorecard!$G$54:$G$60&lt;C635))+1),Scorecard!$D$62)</f>
        <v>0.489050497890326</v>
      </c>
      <c r="H635" s="0" t="n">
        <f aca="false">IF(ISNUMBER(D635),INDEX(Scorecard!$D$63:$D$68,SUMPRODUCT(--(Scorecard!$G$63:$G$67&lt;D635))+1),Scorecard!$D$69)</f>
        <v>0.322484508656054</v>
      </c>
      <c r="I635" s="0" t="n">
        <f aca="false">IF(ISNUMBER(E635),INDEX(Scorecard!$D$19:$D$26,SUMPRODUCT(--(Scorecard!$G$19:$G$25&lt;E635))+1),Scorecard!$D$27)</f>
        <v>-0.0341578513653732</v>
      </c>
      <c r="J635" s="0" t="n">
        <f aca="false">IF(ISNUMBER(F635),INDEX(Scorecard!$D$37:$D$44,SUMPRODUCT(--(Scorecard!$G$37:$G$43&lt;F635))+1),Scorecard!$D$45)</f>
        <v>1.35057635045042</v>
      </c>
      <c r="K635" s="0" t="n">
        <f aca="false">Inputs!$B$10+Scorecard!$J$5*Loan_Sample!Y615+Scorecard!$J$6*Loan_Sample!Z615+Scorecard!$J$7*I635+Scorecard!$J$8*Loan_Sample!AB615+Scorecard!$J$9*J635+Scorecard!$J$10*Loan_Sample!AD615+Scorecard!$J$11*G635+Scorecard!$J$12*H635</f>
        <v>-4.10159825874532</v>
      </c>
      <c r="L635" s="0" t="n">
        <f aca="false">MIN(1-Inputs!$B$13,MAX(Inputs!$B$13,1/(1+EXP(-(Inputs!$B$11*K635+Inputs!$B$12)))))</f>
        <v>0.0152293373921039</v>
      </c>
      <c r="M635" s="0" t="n">
        <f aca="false">Loan_Sample!AH615*Inputs!$B$4*B635</f>
        <v>1181.74100977512</v>
      </c>
      <c r="N635" s="0" t="n">
        <f aca="false">L635*Inputs!$B$4*B635</f>
        <v>1181.74100977512</v>
      </c>
      <c r="O635" s="0" t="n">
        <f aca="false">Inputs!$B$37+Inputs!$B$38*MAX(Loan_Sample!H615-Inputs!$C$38,0)+Inputs!$B$39*MAX(Loan_Sample!H615-Inputs!$C$39,0)+Inputs!$B$40*MAX(Loan_Sample!H615-Inputs!$C$40,0)+Inputs!$B$41*MAX(Loan_Sample!H615-Inputs!$C$41,0)+Inputs!$B$42*Inputs!$B$14+Inputs!$B$43*MIN(Loan_Sample!I615/Inputs!$B$17,1)+Inputs!$B$44*MIN(Loan_Sample!E615,Inputs!$B$18)+Inputs!$B$45*Loan_Sample!C615</f>
        <v>-5.62762837640118</v>
      </c>
      <c r="P635" s="0" t="n">
        <f aca="false">MIN(1-Inputs!$B$13,MAX(Inputs!$B$13,1/(1+EXP(-(Inputs!$B$15*O635+Inputs!$B$16)))))</f>
        <v>0.00253409891544881</v>
      </c>
      <c r="Q635" s="0" t="n">
        <f aca="false">Inputs!$B$37+Inputs!$B$38*MAX(F635-Inputs!$C$38,0)+Inputs!$B$39*MAX(F635-Inputs!$C$39,0)+Inputs!$B$40*MAX(F635-Inputs!$C$40,0)+Inputs!$B$41*MAX(F635-Inputs!$C$41,0)+Inputs!$B$42*Inputs!$B$14+Inputs!$B$43*MIN(Loan_Sample!I615/Inputs!$B$17,1)+Inputs!$B$44*MIN(E635,Inputs!$B$18)+Inputs!$B$45*Loan_Sample!C615</f>
        <v>-5.62762837640118</v>
      </c>
      <c r="R635" s="0" t="n">
        <f aca="false">MIN(1-Inputs!$B$13,MAX(Inputs!$B$13,1/(1+EXP(-(Inputs!$B$15*Q635+Inputs!$B$16)))))</f>
        <v>0.00253409891544881</v>
      </c>
    </row>
    <row r="636" customFormat="false" ht="15" hidden="false" customHeight="false" outlineLevel="0" collapsed="false">
      <c r="A636" s="0" t="n">
        <f aca="false">Loan_Sample!A616</f>
        <v>17864</v>
      </c>
      <c r="B636" s="0" t="n">
        <f aca="false">Loan_Sample!U616</f>
        <v>297500.1</v>
      </c>
      <c r="C636" s="0" t="n">
        <f aca="false">Loan_Sample!K616+Inputs!$B$26</f>
        <v>4.30000019073486</v>
      </c>
      <c r="D636" s="0" t="n">
        <f aca="false">Loan_Sample!L616+Inputs!$B$26</f>
        <v>-0.458333015441895</v>
      </c>
      <c r="E636" s="0" t="n">
        <f aca="false">Loan_Sample!E616/(1+Inputs!$B$25/100)</f>
        <v>74.1412887573242</v>
      </c>
      <c r="F636" s="0" t="n">
        <f aca="false">Loan_Sample!H616-Inputs!$B$24/100</f>
        <v>-2.91233348846436</v>
      </c>
      <c r="G636" s="0" t="n">
        <f aca="false">IF(ISNUMBER(C636),INDEX(Scorecard!$D$54:$D$61,SUMPRODUCT(--(Scorecard!$G$54:$G$60&lt;C636))+1),Scorecard!$D$62)</f>
        <v>0.489050497890326</v>
      </c>
      <c r="H636" s="0" t="n">
        <f aca="false">IF(ISNUMBER(D636),INDEX(Scorecard!$D$63:$D$68,SUMPRODUCT(--(Scorecard!$G$63:$G$67&lt;D636))+1),Scorecard!$D$69)</f>
        <v>0.322484508656054</v>
      </c>
      <c r="I636" s="0" t="n">
        <f aca="false">IF(ISNUMBER(E636),INDEX(Scorecard!$D$19:$D$26,SUMPRODUCT(--(Scorecard!$G$19:$G$25&lt;E636))+1),Scorecard!$D$27)</f>
        <v>-0.0341578513653732</v>
      </c>
      <c r="J636" s="0" t="n">
        <f aca="false">IF(ISNUMBER(F636),INDEX(Scorecard!$D$37:$D$44,SUMPRODUCT(--(Scorecard!$G$37:$G$43&lt;F636))+1),Scorecard!$D$45)</f>
        <v>1.35057635045042</v>
      </c>
      <c r="K636" s="0" t="n">
        <f aca="false">Inputs!$B$10+Scorecard!$J$5*Loan_Sample!Y616+Scorecard!$J$6*Loan_Sample!Z616+Scorecard!$J$7*I636+Scorecard!$J$8*Loan_Sample!AB616+Scorecard!$J$9*J636+Scorecard!$J$10*Loan_Sample!AD616+Scorecard!$J$11*G636+Scorecard!$J$12*H636</f>
        <v>-3.13921558673453</v>
      </c>
      <c r="L636" s="0" t="n">
        <f aca="false">MIN(1-Inputs!$B$13,MAX(Inputs!$B$13,1/(1+EXP(-(Inputs!$B$11*K636+Inputs!$B$12)))))</f>
        <v>0.041361572019376</v>
      </c>
      <c r="M636" s="0" t="n">
        <f aca="false">Loan_Sample!AH616*Inputs!$B$4*B636</f>
        <v>4306.77513417255</v>
      </c>
      <c r="N636" s="0" t="n">
        <f aca="false">L636*Inputs!$B$4*B636</f>
        <v>4306.77513417255</v>
      </c>
      <c r="O636" s="0" t="n">
        <f aca="false">Inputs!$B$37+Inputs!$B$38*MAX(Loan_Sample!H616-Inputs!$C$38,0)+Inputs!$B$39*MAX(Loan_Sample!H616-Inputs!$C$39,0)+Inputs!$B$40*MAX(Loan_Sample!H616-Inputs!$C$40,0)+Inputs!$B$41*MAX(Loan_Sample!H616-Inputs!$C$41,0)+Inputs!$B$42*Inputs!$B$14+Inputs!$B$43*MIN(Loan_Sample!I616/Inputs!$B$17,1)+Inputs!$B$44*MIN(Loan_Sample!E616,Inputs!$B$18)+Inputs!$B$45*Loan_Sample!C616</f>
        <v>-6.10168614265644</v>
      </c>
      <c r="P636" s="0" t="n">
        <f aca="false">MIN(1-Inputs!$B$13,MAX(Inputs!$B$13,1/(1+EXP(-(Inputs!$B$15*O636+Inputs!$B$16)))))</f>
        <v>0.00147991734927865</v>
      </c>
      <c r="Q636" s="0" t="n">
        <f aca="false">Inputs!$B$37+Inputs!$B$38*MAX(F636-Inputs!$C$38,0)+Inputs!$B$39*MAX(F636-Inputs!$C$39,0)+Inputs!$B$40*MAX(F636-Inputs!$C$40,0)+Inputs!$B$41*MAX(F636-Inputs!$C$41,0)+Inputs!$B$42*Inputs!$B$14+Inputs!$B$43*MIN(Loan_Sample!I616/Inputs!$B$17,1)+Inputs!$B$44*MIN(E636,Inputs!$B$18)+Inputs!$B$45*Loan_Sample!C616</f>
        <v>-6.10168614265644</v>
      </c>
      <c r="R636" s="0" t="n">
        <f aca="false">MIN(1-Inputs!$B$13,MAX(Inputs!$B$13,1/(1+EXP(-(Inputs!$B$15*Q636+Inputs!$B$16)))))</f>
        <v>0.00147991734927865</v>
      </c>
    </row>
    <row r="637" customFormat="false" ht="15" hidden="false" customHeight="false" outlineLevel="0" collapsed="false">
      <c r="A637" s="0" t="n">
        <f aca="false">Loan_Sample!A617</f>
        <v>17870</v>
      </c>
      <c r="B637" s="0" t="n">
        <f aca="false">Loan_Sample!U617</f>
        <v>239505.4</v>
      </c>
      <c r="C637" s="0" t="n">
        <f aca="false">Loan_Sample!K617+Inputs!$B$26</f>
        <v>4.42307710647583</v>
      </c>
      <c r="D637" s="0" t="n">
        <f aca="false">Loan_Sample!L617+Inputs!$B$26</f>
        <v>-0.276922702789307</v>
      </c>
      <c r="E637" s="0" t="n">
        <f aca="false">Loan_Sample!E617/(1+Inputs!$B$25/100)</f>
        <v>40.2655792236328</v>
      </c>
      <c r="F637" s="0" t="n">
        <f aca="false">Loan_Sample!H617-Inputs!$B$24/100</f>
        <v>0.390666723251343</v>
      </c>
      <c r="G637" s="0" t="n">
        <f aca="false">IF(ISNUMBER(C637),INDEX(Scorecard!$D$54:$D$61,SUMPRODUCT(--(Scorecard!$G$54:$G$60&lt;C637))+1),Scorecard!$D$62)</f>
        <v>0.409483001259379</v>
      </c>
      <c r="H637" s="0" t="n">
        <f aca="false">IF(ISNUMBER(D637),INDEX(Scorecard!$D$63:$D$68,SUMPRODUCT(--(Scorecard!$G$63:$G$67&lt;D637))+1),Scorecard!$D$69)</f>
        <v>0.322484508656054</v>
      </c>
      <c r="I637" s="0" t="n">
        <f aca="false">IF(ISNUMBER(E637),INDEX(Scorecard!$D$19:$D$26,SUMPRODUCT(--(Scorecard!$G$19:$G$25&lt;E637))+1),Scorecard!$D$27)</f>
        <v>0.57899015159425</v>
      </c>
      <c r="J637" s="0" t="n">
        <f aca="false">IF(ISNUMBER(F637),INDEX(Scorecard!$D$37:$D$44,SUMPRODUCT(--(Scorecard!$G$37:$G$43&lt;F637))+1),Scorecard!$D$45)</f>
        <v>-0.271229676926091</v>
      </c>
      <c r="K637" s="0" t="n">
        <f aca="false">Inputs!$B$10+Scorecard!$J$5*Loan_Sample!Y617+Scorecard!$J$6*Loan_Sample!Z617+Scorecard!$J$7*I637+Scorecard!$J$8*Loan_Sample!AB617+Scorecard!$J$9*J637+Scorecard!$J$10*Loan_Sample!AD617+Scorecard!$J$11*G637+Scorecard!$J$12*H637</f>
        <v>-7.09562491503786</v>
      </c>
      <c r="L637" s="0" t="n">
        <f aca="false">MIN(1-Inputs!$B$13,MAX(Inputs!$B$13,1/(1+EXP(-(Inputs!$B$11*K637+Inputs!$B$12)))))</f>
        <v>0.000635030920351682</v>
      </c>
      <c r="M637" s="0" t="n">
        <f aca="false">Loan_Sample!AH617*Inputs!$B$4*B637</f>
        <v>53.2326671069192</v>
      </c>
      <c r="N637" s="0" t="n">
        <f aca="false">L637*Inputs!$B$4*B637</f>
        <v>53.2326671069192</v>
      </c>
      <c r="O637" s="0" t="n">
        <f aca="false">Inputs!$B$37+Inputs!$B$38*MAX(Loan_Sample!H617-Inputs!$C$38,0)+Inputs!$B$39*MAX(Loan_Sample!H617-Inputs!$C$39,0)+Inputs!$B$40*MAX(Loan_Sample!H617-Inputs!$C$40,0)+Inputs!$B$41*MAX(Loan_Sample!H617-Inputs!$C$41,0)+Inputs!$B$42*Inputs!$B$14+Inputs!$B$43*MIN(Loan_Sample!I617/Inputs!$B$17,1)+Inputs!$B$44*MIN(Loan_Sample!E617,Inputs!$B$18)+Inputs!$B$45*Loan_Sample!C617</f>
        <v>-4.19242916489294</v>
      </c>
      <c r="P637" s="0" t="n">
        <f aca="false">MIN(1-Inputs!$B$13,MAX(Inputs!$B$13,1/(1+EXP(-(Inputs!$B$15*O637+Inputs!$B$16)))))</f>
        <v>0.0128199805645213</v>
      </c>
      <c r="Q637" s="0" t="n">
        <f aca="false">Inputs!$B$37+Inputs!$B$38*MAX(F637-Inputs!$C$38,0)+Inputs!$B$39*MAX(F637-Inputs!$C$39,0)+Inputs!$B$40*MAX(F637-Inputs!$C$40,0)+Inputs!$B$41*MAX(F637-Inputs!$C$41,0)+Inputs!$B$42*Inputs!$B$14+Inputs!$B$43*MIN(Loan_Sample!I617/Inputs!$B$17,1)+Inputs!$B$44*MIN(E637,Inputs!$B$18)+Inputs!$B$45*Loan_Sample!C617</f>
        <v>-4.19242916489294</v>
      </c>
      <c r="R637" s="0" t="n">
        <f aca="false">MIN(1-Inputs!$B$13,MAX(Inputs!$B$13,1/(1+EXP(-(Inputs!$B$15*Q637+Inputs!$B$16)))))</f>
        <v>0.0128199805645213</v>
      </c>
    </row>
    <row r="638" customFormat="false" ht="15" hidden="false" customHeight="false" outlineLevel="0" collapsed="false">
      <c r="A638" s="0" t="n">
        <f aca="false">Loan_Sample!A618</f>
        <v>17881</v>
      </c>
      <c r="B638" s="0" t="n">
        <f aca="false">Loan_Sample!U618</f>
        <v>212241.14</v>
      </c>
      <c r="C638" s="0" t="n">
        <f aca="false">Loan_Sample!K618+Inputs!$B$26</f>
        <v>4.80000019073486</v>
      </c>
      <c r="D638" s="0" t="n">
        <f aca="false">Loan_Sample!L618+Inputs!$B$26</f>
        <v>-0.208333015441895</v>
      </c>
      <c r="E638" s="0" t="n">
        <f aca="false">Loan_Sample!E618/(1+Inputs!$B$25/100)</f>
        <v>33.9794616699219</v>
      </c>
      <c r="F638" s="0" t="n">
        <f aca="false">Loan_Sample!H618-Inputs!$B$24/100</f>
        <v>-2.48533344268799</v>
      </c>
      <c r="G638" s="0" t="n">
        <f aca="false">IF(ISNUMBER(C638),INDEX(Scorecard!$D$54:$D$61,SUMPRODUCT(--(Scorecard!$G$54:$G$60&lt;C638))+1),Scorecard!$D$62)</f>
        <v>0.409483001259379</v>
      </c>
      <c r="H638" s="0" t="n">
        <f aca="false">IF(ISNUMBER(D638),INDEX(Scorecard!$D$63:$D$68,SUMPRODUCT(--(Scorecard!$G$63:$G$67&lt;D638))+1),Scorecard!$D$69)</f>
        <v>0.322484508656054</v>
      </c>
      <c r="I638" s="0" t="n">
        <f aca="false">IF(ISNUMBER(E638),INDEX(Scorecard!$D$19:$D$26,SUMPRODUCT(--(Scorecard!$G$19:$G$25&lt;E638))+1),Scorecard!$D$27)</f>
        <v>0.57899015159425</v>
      </c>
      <c r="J638" s="0" t="n">
        <f aca="false">IF(ISNUMBER(F638),INDEX(Scorecard!$D$37:$D$44,SUMPRODUCT(--(Scorecard!$G$37:$G$43&lt;F638))+1),Scorecard!$D$45)</f>
        <v>1.35057635045042</v>
      </c>
      <c r="K638" s="0" t="n">
        <f aca="false">Inputs!$B$10+Scorecard!$J$5*Loan_Sample!Y618+Scorecard!$J$6*Loan_Sample!Z618+Scorecard!$J$7*I638+Scorecard!$J$8*Loan_Sample!AB618+Scorecard!$J$9*J638+Scorecard!$J$10*Loan_Sample!AD618+Scorecard!$J$11*G638+Scorecard!$J$12*H638</f>
        <v>-7.04424744365376</v>
      </c>
      <c r="L638" s="0" t="n">
        <f aca="false">MIN(1-Inputs!$B$13,MAX(Inputs!$B$13,1/(1+EXP(-(Inputs!$B$11*K638+Inputs!$B$12)))))</f>
        <v>0.000670761016465856</v>
      </c>
      <c r="M638" s="0" t="n">
        <f aca="false">Loan_Sample!AH618*Inputs!$B$4*B638</f>
        <v>49.8270789807952</v>
      </c>
      <c r="N638" s="0" t="n">
        <f aca="false">L638*Inputs!$B$4*B638</f>
        <v>49.8270789807952</v>
      </c>
      <c r="O638" s="0" t="n">
        <f aca="false">Inputs!$B$37+Inputs!$B$38*MAX(Loan_Sample!H618-Inputs!$C$38,0)+Inputs!$B$39*MAX(Loan_Sample!H618-Inputs!$C$39,0)+Inputs!$B$40*MAX(Loan_Sample!H618-Inputs!$C$40,0)+Inputs!$B$41*MAX(Loan_Sample!H618-Inputs!$C$41,0)+Inputs!$B$42*Inputs!$B$14+Inputs!$B$43*MIN(Loan_Sample!I618/Inputs!$B$17,1)+Inputs!$B$44*MIN(Loan_Sample!E618,Inputs!$B$18)+Inputs!$B$45*Loan_Sample!C618</f>
        <v>-5.31926992537009</v>
      </c>
      <c r="P638" s="0" t="n">
        <f aca="false">MIN(1-Inputs!$B$13,MAX(Inputs!$B$13,1/(1+EXP(-(Inputs!$B$15*O638+Inputs!$B$16)))))</f>
        <v>0.00359418123071003</v>
      </c>
      <c r="Q638" s="0" t="n">
        <f aca="false">Inputs!$B$37+Inputs!$B$38*MAX(F638-Inputs!$C$38,0)+Inputs!$B$39*MAX(F638-Inputs!$C$39,0)+Inputs!$B$40*MAX(F638-Inputs!$C$40,0)+Inputs!$B$41*MAX(F638-Inputs!$C$41,0)+Inputs!$B$42*Inputs!$B$14+Inputs!$B$43*MIN(Loan_Sample!I618/Inputs!$B$17,1)+Inputs!$B$44*MIN(E638,Inputs!$B$18)+Inputs!$B$45*Loan_Sample!C618</f>
        <v>-5.31926992537009</v>
      </c>
      <c r="R638" s="0" t="n">
        <f aca="false">MIN(1-Inputs!$B$13,MAX(Inputs!$B$13,1/(1+EXP(-(Inputs!$B$15*Q638+Inputs!$B$16)))))</f>
        <v>0.00359418123071003</v>
      </c>
    </row>
    <row r="639" customFormat="false" ht="15" hidden="false" customHeight="false" outlineLevel="0" collapsed="false">
      <c r="A639" s="0" t="n">
        <f aca="false">Loan_Sample!A619</f>
        <v>17882</v>
      </c>
      <c r="B639" s="0" t="n">
        <f aca="false">Loan_Sample!U619</f>
        <v>123977.21</v>
      </c>
      <c r="C639" s="0" t="n">
        <f aca="false">Loan_Sample!K619+Inputs!$B$26</f>
        <v>4.75833320617676</v>
      </c>
      <c r="D639" s="0" t="n">
        <f aca="false">Loan_Sample!L619+Inputs!$B$26</f>
        <v>-1.875</v>
      </c>
      <c r="E639" s="0" t="n">
        <f aca="false">Loan_Sample!E619/(1+Inputs!$B$25/100)</f>
        <v>43.3346328735352</v>
      </c>
      <c r="F639" s="0" t="n">
        <f aca="false">Loan_Sample!H619-Inputs!$B$24/100</f>
        <v>0.334333419799805</v>
      </c>
      <c r="G639" s="0" t="n">
        <f aca="false">IF(ISNUMBER(C639),INDEX(Scorecard!$D$54:$D$61,SUMPRODUCT(--(Scorecard!$G$54:$G$60&lt;C639))+1),Scorecard!$D$62)</f>
        <v>0.409483001259379</v>
      </c>
      <c r="H639" s="0" t="n">
        <f aca="false">IF(ISNUMBER(D639),INDEX(Scorecard!$D$63:$D$68,SUMPRODUCT(--(Scorecard!$G$63:$G$67&lt;D639))+1),Scorecard!$D$69)</f>
        <v>-0.340582194386522</v>
      </c>
      <c r="I639" s="0" t="n">
        <f aca="false">IF(ISNUMBER(E639),INDEX(Scorecard!$D$19:$D$26,SUMPRODUCT(--(Scorecard!$G$19:$G$25&lt;E639))+1),Scorecard!$D$27)</f>
        <v>0.57899015159425</v>
      </c>
      <c r="J639" s="0" t="n">
        <f aca="false">IF(ISNUMBER(F639),INDEX(Scorecard!$D$37:$D$44,SUMPRODUCT(--(Scorecard!$G$37:$G$43&lt;F639))+1),Scorecard!$D$45)</f>
        <v>-0.0679520129233634</v>
      </c>
      <c r="K639" s="0" t="n">
        <f aca="false">Inputs!$B$10+Scorecard!$J$5*Loan_Sample!Y619+Scorecard!$J$6*Loan_Sample!Z619+Scorecard!$J$7*I639+Scorecard!$J$8*Loan_Sample!AB619+Scorecard!$J$9*J639+Scorecard!$J$10*Loan_Sample!AD619+Scorecard!$J$11*G639+Scorecard!$J$12*H639</f>
        <v>-5.30745013032709</v>
      </c>
      <c r="L639" s="0" t="n">
        <f aca="false">MIN(1-Inputs!$B$13,MAX(Inputs!$B$13,1/(1+EXP(-(Inputs!$B$11*K639+Inputs!$B$12)))))</f>
        <v>0.00425762142457564</v>
      </c>
      <c r="M639" s="0" t="n">
        <f aca="false">Loan_Sample!AH619*Inputs!$B$4*B639</f>
        <v>184.74680890929</v>
      </c>
      <c r="N639" s="0" t="n">
        <f aca="false">L639*Inputs!$B$4*B639</f>
        <v>184.74680890929</v>
      </c>
      <c r="O639" s="0" t="n">
        <f aca="false">Inputs!$B$37+Inputs!$B$38*MAX(Loan_Sample!H619-Inputs!$C$38,0)+Inputs!$B$39*MAX(Loan_Sample!H619-Inputs!$C$39,0)+Inputs!$B$40*MAX(Loan_Sample!H619-Inputs!$C$40,0)+Inputs!$B$41*MAX(Loan_Sample!H619-Inputs!$C$41,0)+Inputs!$B$42*Inputs!$B$14+Inputs!$B$43*MIN(Loan_Sample!I619/Inputs!$B$17,1)+Inputs!$B$44*MIN(Loan_Sample!E619,Inputs!$B$18)+Inputs!$B$45*Loan_Sample!C619</f>
        <v>-4.51467427131575</v>
      </c>
      <c r="P639" s="0" t="n">
        <f aca="false">MIN(1-Inputs!$B$13,MAX(Inputs!$B$13,1/(1+EXP(-(Inputs!$B$15*O639+Inputs!$B$16)))))</f>
        <v>0.00892286534328917</v>
      </c>
      <c r="Q639" s="0" t="n">
        <f aca="false">Inputs!$B$37+Inputs!$B$38*MAX(F639-Inputs!$C$38,0)+Inputs!$B$39*MAX(F639-Inputs!$C$39,0)+Inputs!$B$40*MAX(F639-Inputs!$C$40,0)+Inputs!$B$41*MAX(F639-Inputs!$C$41,0)+Inputs!$B$42*Inputs!$B$14+Inputs!$B$43*MIN(Loan_Sample!I619/Inputs!$B$17,1)+Inputs!$B$44*MIN(E639,Inputs!$B$18)+Inputs!$B$45*Loan_Sample!C619</f>
        <v>-4.51467427131575</v>
      </c>
      <c r="R639" s="0" t="n">
        <f aca="false">MIN(1-Inputs!$B$13,MAX(Inputs!$B$13,1/(1+EXP(-(Inputs!$B$15*Q639+Inputs!$B$16)))))</f>
        <v>0.00892286534328917</v>
      </c>
    </row>
    <row r="640" customFormat="false" ht="15" hidden="false" customHeight="false" outlineLevel="0" collapsed="false">
      <c r="A640" s="0" t="n">
        <f aca="false">Loan_Sample!A620</f>
        <v>17888</v>
      </c>
      <c r="B640" s="0" t="n">
        <f aca="false">Loan_Sample!U620</f>
        <v>234018.48</v>
      </c>
      <c r="C640" s="0" t="n">
        <f aca="false">Loan_Sample!K620+Inputs!$B$26</f>
        <v>5.00833320617676</v>
      </c>
      <c r="D640" s="0" t="n">
        <f aca="false">Loan_Sample!L620+Inputs!$B$26</f>
        <v>-1.125</v>
      </c>
      <c r="E640" s="0" t="n">
        <f aca="false">Loan_Sample!E620/(1+Inputs!$B$25/100)</f>
        <v>70.1191024780273</v>
      </c>
      <c r="F640" s="0" t="n">
        <f aca="false">Loan_Sample!H620-Inputs!$B$24/100</f>
        <v>-2.3423330783844</v>
      </c>
      <c r="G640" s="0" t="n">
        <f aca="false">IF(ISNUMBER(C640),INDEX(Scorecard!$D$54:$D$61,SUMPRODUCT(--(Scorecard!$G$54:$G$60&lt;C640))+1),Scorecard!$D$62)</f>
        <v>0.214429354789033</v>
      </c>
      <c r="H640" s="0" t="n">
        <f aca="false">IF(ISNUMBER(D640),INDEX(Scorecard!$D$63:$D$68,SUMPRODUCT(--(Scorecard!$G$63:$G$67&lt;D640))+1),Scorecard!$D$69)</f>
        <v>-0.340582194386522</v>
      </c>
      <c r="I640" s="0" t="n">
        <f aca="false">IF(ISNUMBER(E640),INDEX(Scorecard!$D$19:$D$26,SUMPRODUCT(--(Scorecard!$G$19:$G$25&lt;E640))+1),Scorecard!$D$27)</f>
        <v>0.0530843085177338</v>
      </c>
      <c r="J640" s="0" t="n">
        <f aca="false">IF(ISNUMBER(F640),INDEX(Scorecard!$D$37:$D$44,SUMPRODUCT(--(Scorecard!$G$37:$G$43&lt;F640))+1),Scorecard!$D$45)</f>
        <v>1.35057635045042</v>
      </c>
      <c r="K640" s="0" t="n">
        <f aca="false">Inputs!$B$10+Scorecard!$J$5*Loan_Sample!Y620+Scorecard!$J$6*Loan_Sample!Z620+Scorecard!$J$7*I640+Scorecard!$J$8*Loan_Sample!AB620+Scorecard!$J$9*J640+Scorecard!$J$10*Loan_Sample!AD620+Scorecard!$J$11*G640+Scorecard!$J$12*H640</f>
        <v>-4.77180201975612</v>
      </c>
      <c r="L640" s="0" t="n">
        <f aca="false">MIN(1-Inputs!$B$13,MAX(Inputs!$B$13,1/(1+EXP(-(Inputs!$B$11*K640+Inputs!$B$12)))))</f>
        <v>0.00751203628991213</v>
      </c>
      <c r="M640" s="0" t="n">
        <f aca="false">Loan_Sample!AH620*Inputs!$B$4*B640</f>
        <v>615.284359994526</v>
      </c>
      <c r="N640" s="0" t="n">
        <f aca="false">L640*Inputs!$B$4*B640</f>
        <v>615.284359994526</v>
      </c>
      <c r="O640" s="0" t="n">
        <f aca="false">Inputs!$B$37+Inputs!$B$38*MAX(Loan_Sample!H620-Inputs!$C$38,0)+Inputs!$B$39*MAX(Loan_Sample!H620-Inputs!$C$39,0)+Inputs!$B$40*MAX(Loan_Sample!H620-Inputs!$C$40,0)+Inputs!$B$41*MAX(Loan_Sample!H620-Inputs!$C$41,0)+Inputs!$B$42*Inputs!$B$14+Inputs!$B$43*MIN(Loan_Sample!I620/Inputs!$B$17,1)+Inputs!$B$44*MIN(Loan_Sample!E620,Inputs!$B$18)+Inputs!$B$45*Loan_Sample!C620</f>
        <v>-5.89823921089594</v>
      </c>
      <c r="P640" s="0" t="n">
        <f aca="false">MIN(1-Inputs!$B$13,MAX(Inputs!$B$13,1/(1+EXP(-(Inputs!$B$15*O640+Inputs!$B$16)))))</f>
        <v>0.00186428835560353</v>
      </c>
      <c r="Q640" s="0" t="n">
        <f aca="false">Inputs!$B$37+Inputs!$B$38*MAX(F640-Inputs!$C$38,0)+Inputs!$B$39*MAX(F640-Inputs!$C$39,0)+Inputs!$B$40*MAX(F640-Inputs!$C$40,0)+Inputs!$B$41*MAX(F640-Inputs!$C$41,0)+Inputs!$B$42*Inputs!$B$14+Inputs!$B$43*MIN(Loan_Sample!I620/Inputs!$B$17,1)+Inputs!$B$44*MIN(E640,Inputs!$B$18)+Inputs!$B$45*Loan_Sample!C620</f>
        <v>-5.89823921089594</v>
      </c>
      <c r="R640" s="0" t="n">
        <f aca="false">MIN(1-Inputs!$B$13,MAX(Inputs!$B$13,1/(1+EXP(-(Inputs!$B$15*Q640+Inputs!$B$16)))))</f>
        <v>0.00186428835560353</v>
      </c>
    </row>
    <row r="641" customFormat="false" ht="15" hidden="false" customHeight="false" outlineLevel="0" collapsed="false">
      <c r="A641" s="0" t="n">
        <f aca="false">Loan_Sample!A621</f>
        <v>17969</v>
      </c>
      <c r="B641" s="0" t="n">
        <f aca="false">Loan_Sample!U621</f>
        <v>158351.4</v>
      </c>
      <c r="C641" s="0" t="n">
        <f aca="false">Loan_Sample!K621+Inputs!$B$26</f>
        <v>9.03333377838135</v>
      </c>
      <c r="D641" s="0" t="n">
        <f aca="false">Loan_Sample!L621+Inputs!$B$26</f>
        <v>5.07179546356201</v>
      </c>
      <c r="E641" s="0" t="n">
        <f aca="false">Loan_Sample!E621/(1+Inputs!$B$25/100)</f>
        <v>86.6646194458008</v>
      </c>
      <c r="F641" s="0" t="n">
        <f aca="false">Loan_Sample!H621-Inputs!$B$24/100</f>
        <v>1.27166676521301</v>
      </c>
      <c r="G641" s="0" t="n">
        <f aca="false">IF(ISNUMBER(C641),INDEX(Scorecard!$D$54:$D$61,SUMPRODUCT(--(Scorecard!$G$54:$G$60&lt;C641))+1),Scorecard!$D$62)</f>
        <v>-0.541917179454542</v>
      </c>
      <c r="H641" s="0" t="n">
        <f aca="false">IF(ISNUMBER(D641),INDEX(Scorecard!$D$63:$D$68,SUMPRODUCT(--(Scorecard!$G$63:$G$67&lt;D641))+1),Scorecard!$D$69)</f>
        <v>0.322484508656054</v>
      </c>
      <c r="I641" s="0" t="n">
        <f aca="false">IF(ISNUMBER(E641),INDEX(Scorecard!$D$19:$D$26,SUMPRODUCT(--(Scorecard!$G$19:$G$25&lt;E641))+1),Scorecard!$D$27)</f>
        <v>-0.219855970853228</v>
      </c>
      <c r="J641" s="0" t="n">
        <f aca="false">IF(ISNUMBER(F641),INDEX(Scorecard!$D$37:$D$44,SUMPRODUCT(--(Scorecard!$G$37:$G$43&lt;F641))+1),Scorecard!$D$45)</f>
        <v>-0.975503570149195</v>
      </c>
      <c r="K641" s="0" t="n">
        <f aca="false">Inputs!$B$10+Scorecard!$J$5*Loan_Sample!Y621+Scorecard!$J$6*Loan_Sample!Z621+Scorecard!$J$7*I641+Scorecard!$J$8*Loan_Sample!AB621+Scorecard!$J$9*J641+Scorecard!$J$10*Loan_Sample!AD621+Scorecard!$J$11*G641+Scorecard!$J$12*H641</f>
        <v>-2.93839321902529</v>
      </c>
      <c r="L641" s="0" t="n">
        <f aca="false">MIN(1-Inputs!$B$13,MAX(Inputs!$B$13,1/(1+EXP(-(Inputs!$B$11*K641+Inputs!$B$12)))))</f>
        <v>0.0507356099214303</v>
      </c>
      <c r="M641" s="0" t="n">
        <f aca="false">Loan_Sample!AH621*Inputs!$B$4*B641</f>
        <v>2811.91920131933</v>
      </c>
      <c r="N641" s="0" t="n">
        <f aca="false">L641*Inputs!$B$4*B641</f>
        <v>2811.91920131933</v>
      </c>
      <c r="O641" s="0" t="n">
        <f aca="false">Inputs!$B$37+Inputs!$B$38*MAX(Loan_Sample!H621-Inputs!$C$38,0)+Inputs!$B$39*MAX(Loan_Sample!H621-Inputs!$C$39,0)+Inputs!$B$40*MAX(Loan_Sample!H621-Inputs!$C$40,0)+Inputs!$B$41*MAX(Loan_Sample!H621-Inputs!$C$41,0)+Inputs!$B$42*Inputs!$B$14+Inputs!$B$43*MIN(Loan_Sample!I621/Inputs!$B$17,1)+Inputs!$B$44*MIN(Loan_Sample!E621,Inputs!$B$18)+Inputs!$B$45*Loan_Sample!C621</f>
        <v>-3.62338901038275</v>
      </c>
      <c r="P641" s="0" t="n">
        <f aca="false">MIN(1-Inputs!$B$13,MAX(Inputs!$B$13,1/(1+EXP(-(Inputs!$B$15*O641+Inputs!$B$16)))))</f>
        <v>0.0241986198668296</v>
      </c>
      <c r="Q641" s="0" t="n">
        <f aca="false">Inputs!$B$37+Inputs!$B$38*MAX(F641-Inputs!$C$38,0)+Inputs!$B$39*MAX(F641-Inputs!$C$39,0)+Inputs!$B$40*MAX(F641-Inputs!$C$40,0)+Inputs!$B$41*MAX(F641-Inputs!$C$41,0)+Inputs!$B$42*Inputs!$B$14+Inputs!$B$43*MIN(Loan_Sample!I621/Inputs!$B$17,1)+Inputs!$B$44*MIN(E641,Inputs!$B$18)+Inputs!$B$45*Loan_Sample!C621</f>
        <v>-3.62338901038275</v>
      </c>
      <c r="R641" s="0" t="n">
        <f aca="false">MIN(1-Inputs!$B$13,MAX(Inputs!$B$13,1/(1+EXP(-(Inputs!$B$15*Q641+Inputs!$B$16)))))</f>
        <v>0.0241986198668296</v>
      </c>
    </row>
    <row r="642" customFormat="false" ht="15" hidden="false" customHeight="false" outlineLevel="0" collapsed="false">
      <c r="A642" s="0" t="n">
        <f aca="false">Loan_Sample!A622</f>
        <v>18033</v>
      </c>
      <c r="B642" s="0" t="n">
        <f aca="false">Loan_Sample!U622</f>
        <v>163778.94</v>
      </c>
      <c r="C642" s="0" t="n">
        <f aca="false">Loan_Sample!K622+Inputs!$B$26</f>
        <v>4.80000019073486</v>
      </c>
      <c r="D642" s="0" t="n">
        <f aca="false">Loan_Sample!L622+Inputs!$B$26</f>
        <v>-0.458333015441895</v>
      </c>
      <c r="E642" s="0" t="n">
        <f aca="false">Loan_Sample!E622/(1+Inputs!$B$25/100)</f>
        <v>73.3793411254883</v>
      </c>
      <c r="F642" s="0" t="n">
        <f aca="false">Loan_Sample!H622-Inputs!$B$24/100</f>
        <v>-2.72933340072632</v>
      </c>
      <c r="G642" s="0" t="n">
        <f aca="false">IF(ISNUMBER(C642),INDEX(Scorecard!$D$54:$D$61,SUMPRODUCT(--(Scorecard!$G$54:$G$60&lt;C642))+1),Scorecard!$D$62)</f>
        <v>0.409483001259379</v>
      </c>
      <c r="H642" s="0" t="n">
        <f aca="false">IF(ISNUMBER(D642),INDEX(Scorecard!$D$63:$D$68,SUMPRODUCT(--(Scorecard!$G$63:$G$67&lt;D642))+1),Scorecard!$D$69)</f>
        <v>0.322484508656054</v>
      </c>
      <c r="I642" s="0" t="n">
        <f aca="false">IF(ISNUMBER(E642),INDEX(Scorecard!$D$19:$D$26,SUMPRODUCT(--(Scorecard!$G$19:$G$25&lt;E642))+1),Scorecard!$D$27)</f>
        <v>-0.0341578513653732</v>
      </c>
      <c r="J642" s="0" t="n">
        <f aca="false">IF(ISNUMBER(F642),INDEX(Scorecard!$D$37:$D$44,SUMPRODUCT(--(Scorecard!$G$37:$G$43&lt;F642))+1),Scorecard!$D$45)</f>
        <v>1.35057635045042</v>
      </c>
      <c r="K642" s="0" t="n">
        <f aca="false">Inputs!$B$10+Scorecard!$J$5*Loan_Sample!Y622+Scorecard!$J$6*Loan_Sample!Z622+Scorecard!$J$7*I642+Scorecard!$J$8*Loan_Sample!AB622+Scorecard!$J$9*J642+Scorecard!$J$10*Loan_Sample!AD622+Scorecard!$J$11*G642+Scorecard!$J$12*H642</f>
        <v>-2.26515562939732</v>
      </c>
      <c r="L642" s="0" t="n">
        <f aca="false">MIN(1-Inputs!$B$13,MAX(Inputs!$B$13,1/(1+EXP(-(Inputs!$B$11*K642+Inputs!$B$12)))))</f>
        <v>0.0987401744453667</v>
      </c>
      <c r="M642" s="0" t="n">
        <f aca="false">Loan_Sample!AH622*Inputs!$B$4*B642</f>
        <v>5660.04638712704</v>
      </c>
      <c r="N642" s="0" t="n">
        <f aca="false">L642*Inputs!$B$4*B642</f>
        <v>5660.04638712704</v>
      </c>
      <c r="O642" s="0" t="n">
        <f aca="false">Inputs!$B$37+Inputs!$B$38*MAX(Loan_Sample!H622-Inputs!$C$38,0)+Inputs!$B$39*MAX(Loan_Sample!H622-Inputs!$C$39,0)+Inputs!$B$40*MAX(Loan_Sample!H622-Inputs!$C$40,0)+Inputs!$B$41*MAX(Loan_Sample!H622-Inputs!$C$41,0)+Inputs!$B$42*Inputs!$B$14+Inputs!$B$43*MIN(Loan_Sample!I622/Inputs!$B$17,1)+Inputs!$B$44*MIN(Loan_Sample!E622,Inputs!$B$18)+Inputs!$B$45*Loan_Sample!C622</f>
        <v>-6.25438901375351</v>
      </c>
      <c r="P642" s="0" t="n">
        <f aca="false">MIN(1-Inputs!$B$13,MAX(Inputs!$B$13,1/(1+EXP(-(Inputs!$B$15*O642+Inputs!$B$16)))))</f>
        <v>0.00124437041134126</v>
      </c>
      <c r="Q642" s="0" t="n">
        <f aca="false">Inputs!$B$37+Inputs!$B$38*MAX(F642-Inputs!$C$38,0)+Inputs!$B$39*MAX(F642-Inputs!$C$39,0)+Inputs!$B$40*MAX(F642-Inputs!$C$40,0)+Inputs!$B$41*MAX(F642-Inputs!$C$41,0)+Inputs!$B$42*Inputs!$B$14+Inputs!$B$43*MIN(Loan_Sample!I622/Inputs!$B$17,1)+Inputs!$B$44*MIN(E642,Inputs!$B$18)+Inputs!$B$45*Loan_Sample!C622</f>
        <v>-6.25438901375351</v>
      </c>
      <c r="R642" s="0" t="n">
        <f aca="false">MIN(1-Inputs!$B$13,MAX(Inputs!$B$13,1/(1+EXP(-(Inputs!$B$15*Q642+Inputs!$B$16)))))</f>
        <v>0.00124437041134126</v>
      </c>
    </row>
    <row r="643" customFormat="false" ht="15" hidden="false" customHeight="false" outlineLevel="0" collapsed="false">
      <c r="A643" s="0" t="n">
        <f aca="false">Loan_Sample!A623</f>
        <v>18083</v>
      </c>
      <c r="B643" s="0" t="n">
        <f aca="false">Loan_Sample!U623</f>
        <v>174448.31</v>
      </c>
      <c r="C643" s="0" t="n">
        <f aca="false">Loan_Sample!K623+Inputs!$B$26</f>
        <v>4.19999980926514</v>
      </c>
      <c r="D643" s="0" t="n">
        <f aca="false">Loan_Sample!L623+Inputs!$B$26</f>
        <v>-0.208333492279053</v>
      </c>
      <c r="E643" s="0" t="n">
        <f aca="false">Loan_Sample!E623/(1+Inputs!$B$25/100)</f>
        <v>65.3552856445313</v>
      </c>
      <c r="F643" s="0" t="n">
        <f aca="false">Loan_Sample!H623-Inputs!$B$24/100</f>
        <v>-3.37133312225342</v>
      </c>
      <c r="G643" s="0" t="n">
        <f aca="false">IF(ISNUMBER(C643),INDEX(Scorecard!$D$54:$D$61,SUMPRODUCT(--(Scorecard!$G$54:$G$60&lt;C643))+1),Scorecard!$D$62)</f>
        <v>0.489050497890326</v>
      </c>
      <c r="H643" s="0" t="n">
        <f aca="false">IF(ISNUMBER(D643),INDEX(Scorecard!$D$63:$D$68,SUMPRODUCT(--(Scorecard!$G$63:$G$67&lt;D643))+1),Scorecard!$D$69)</f>
        <v>0.322484508656054</v>
      </c>
      <c r="I643" s="0" t="n">
        <f aca="false">IF(ISNUMBER(E643),INDEX(Scorecard!$D$19:$D$26,SUMPRODUCT(--(Scorecard!$G$19:$G$25&lt;E643))+1),Scorecard!$D$27)</f>
        <v>0.233621608745691</v>
      </c>
      <c r="J643" s="0" t="n">
        <f aca="false">IF(ISNUMBER(F643),INDEX(Scorecard!$D$37:$D$44,SUMPRODUCT(--(Scorecard!$G$37:$G$43&lt;F643))+1),Scorecard!$D$45)</f>
        <v>1.35057635045042</v>
      </c>
      <c r="K643" s="0" t="n">
        <f aca="false">Inputs!$B$10+Scorecard!$J$5*Loan_Sample!Y623+Scorecard!$J$6*Loan_Sample!Z623+Scorecard!$J$7*I643+Scorecard!$J$8*Loan_Sample!AB623+Scorecard!$J$9*J643+Scorecard!$J$10*Loan_Sample!AD623+Scorecard!$J$11*G643+Scorecard!$J$12*H643</f>
        <v>-5.41798648975197</v>
      </c>
      <c r="L643" s="0" t="n">
        <f aca="false">MIN(1-Inputs!$B$13,MAX(Inputs!$B$13,1/(1+EXP(-(Inputs!$B$11*K643+Inputs!$B$12)))))</f>
        <v>0.00378610631307556</v>
      </c>
      <c r="M643" s="0" t="n">
        <f aca="false">Loan_Sample!AH623*Inputs!$B$4*B643</f>
        <v>231.167946728727</v>
      </c>
      <c r="N643" s="0" t="n">
        <f aca="false">L643*Inputs!$B$4*B643</f>
        <v>231.167946728727</v>
      </c>
      <c r="O643" s="0" t="n">
        <f aca="false">Inputs!$B$37+Inputs!$B$38*MAX(Loan_Sample!H623-Inputs!$C$38,0)+Inputs!$B$39*MAX(Loan_Sample!H623-Inputs!$C$39,0)+Inputs!$B$40*MAX(Loan_Sample!H623-Inputs!$C$40,0)+Inputs!$B$41*MAX(Loan_Sample!H623-Inputs!$C$41,0)+Inputs!$B$42*Inputs!$B$14+Inputs!$B$43*MIN(Loan_Sample!I623/Inputs!$B$17,1)+Inputs!$B$44*MIN(Loan_Sample!E623,Inputs!$B$18)+Inputs!$B$45*Loan_Sample!C623</f>
        <v>-5.51486161396591</v>
      </c>
      <c r="P643" s="0" t="n">
        <f aca="false">MIN(1-Inputs!$B$13,MAX(Inputs!$B$13,1/(1+EXP(-(Inputs!$B$15*O643+Inputs!$B$16)))))</f>
        <v>0.00287969582567375</v>
      </c>
      <c r="Q643" s="0" t="n">
        <f aca="false">Inputs!$B$37+Inputs!$B$38*MAX(F643-Inputs!$C$38,0)+Inputs!$B$39*MAX(F643-Inputs!$C$39,0)+Inputs!$B$40*MAX(F643-Inputs!$C$40,0)+Inputs!$B$41*MAX(F643-Inputs!$C$41,0)+Inputs!$B$42*Inputs!$B$14+Inputs!$B$43*MIN(Loan_Sample!I623/Inputs!$B$17,1)+Inputs!$B$44*MIN(E643,Inputs!$B$18)+Inputs!$B$45*Loan_Sample!C623</f>
        <v>-5.51486161396591</v>
      </c>
      <c r="R643" s="0" t="n">
        <f aca="false">MIN(1-Inputs!$B$13,MAX(Inputs!$B$13,1/(1+EXP(-(Inputs!$B$15*Q643+Inputs!$B$16)))))</f>
        <v>0.00287969582567375</v>
      </c>
    </row>
    <row r="644" customFormat="false" ht="15" hidden="false" customHeight="false" outlineLevel="0" collapsed="false">
      <c r="A644" s="0" t="n">
        <f aca="false">Loan_Sample!A624</f>
        <v>18097</v>
      </c>
      <c r="B644" s="0" t="n">
        <f aca="false">Loan_Sample!U624</f>
        <v>255958.25</v>
      </c>
      <c r="C644" s="0" t="n">
        <f aca="false">Loan_Sample!K624+Inputs!$B$26</f>
        <v>4.40000009536743</v>
      </c>
      <c r="D644" s="0" t="n">
        <f aca="false">Loan_Sample!L624+Inputs!$B$26</f>
        <v>-0.208333015441895</v>
      </c>
      <c r="E644" s="0" t="n">
        <f aca="false">Loan_Sample!E624/(1+Inputs!$B$25/100)</f>
        <v>61.4085884094238</v>
      </c>
      <c r="F644" s="0" t="n">
        <f aca="false">Loan_Sample!H624-Inputs!$B$24/100</f>
        <v>-3.03533315658569</v>
      </c>
      <c r="G644" s="0" t="n">
        <f aca="false">IF(ISNUMBER(C644),INDEX(Scorecard!$D$54:$D$61,SUMPRODUCT(--(Scorecard!$G$54:$G$60&lt;C644))+1),Scorecard!$D$62)</f>
        <v>0.489050497890326</v>
      </c>
      <c r="H644" s="0" t="n">
        <f aca="false">IF(ISNUMBER(D644),INDEX(Scorecard!$D$63:$D$68,SUMPRODUCT(--(Scorecard!$G$63:$G$67&lt;D644))+1),Scorecard!$D$69)</f>
        <v>0.322484508656054</v>
      </c>
      <c r="I644" s="0" t="n">
        <f aca="false">IF(ISNUMBER(E644),INDEX(Scorecard!$D$19:$D$26,SUMPRODUCT(--(Scorecard!$G$19:$G$25&lt;E644))+1),Scorecard!$D$27)</f>
        <v>0.233621608745691</v>
      </c>
      <c r="J644" s="0" t="n">
        <f aca="false">IF(ISNUMBER(F644),INDEX(Scorecard!$D$37:$D$44,SUMPRODUCT(--(Scorecard!$G$37:$G$43&lt;F644))+1),Scorecard!$D$45)</f>
        <v>1.35057635045042</v>
      </c>
      <c r="K644" s="0" t="n">
        <f aca="false">Inputs!$B$10+Scorecard!$J$5*Loan_Sample!Y624+Scorecard!$J$6*Loan_Sample!Z624+Scorecard!$J$7*I644+Scorecard!$J$8*Loan_Sample!AB624+Scorecard!$J$9*J644+Scorecard!$J$10*Loan_Sample!AD624+Scorecard!$J$11*G644+Scorecard!$J$12*H644</f>
        <v>-5.77873543058457</v>
      </c>
      <c r="L644" s="0" t="n">
        <f aca="false">MIN(1-Inputs!$B$13,MAX(Inputs!$B$13,1/(1+EXP(-(Inputs!$B$11*K644+Inputs!$B$12)))))</f>
        <v>0.00258039643253086</v>
      </c>
      <c r="M644" s="0" t="n">
        <f aca="false">Loan_Sample!AH624*Inputs!$B$4*B644</f>
        <v>231.165814311894</v>
      </c>
      <c r="N644" s="0" t="n">
        <f aca="false">L644*Inputs!$B$4*B644</f>
        <v>231.165814311894</v>
      </c>
      <c r="O644" s="0" t="n">
        <f aca="false">Inputs!$B$37+Inputs!$B$38*MAX(Loan_Sample!H624-Inputs!$C$38,0)+Inputs!$B$39*MAX(Loan_Sample!H624-Inputs!$C$39,0)+Inputs!$B$40*MAX(Loan_Sample!H624-Inputs!$C$40,0)+Inputs!$B$41*MAX(Loan_Sample!H624-Inputs!$C$41,0)+Inputs!$B$42*Inputs!$B$14+Inputs!$B$43*MIN(Loan_Sample!I624/Inputs!$B$17,1)+Inputs!$B$44*MIN(Loan_Sample!E624,Inputs!$B$18)+Inputs!$B$45*Loan_Sample!C624</f>
        <v>-5.51766205656498</v>
      </c>
      <c r="P644" s="0" t="n">
        <f aca="false">MIN(1-Inputs!$B$13,MAX(Inputs!$B$13,1/(1+EXP(-(Inputs!$B$15*O644+Inputs!$B$16)))))</f>
        <v>0.00287056905325515</v>
      </c>
      <c r="Q644" s="0" t="n">
        <f aca="false">Inputs!$B$37+Inputs!$B$38*MAX(F644-Inputs!$C$38,0)+Inputs!$B$39*MAX(F644-Inputs!$C$39,0)+Inputs!$B$40*MAX(F644-Inputs!$C$40,0)+Inputs!$B$41*MAX(F644-Inputs!$C$41,0)+Inputs!$B$42*Inputs!$B$14+Inputs!$B$43*MIN(Loan_Sample!I624/Inputs!$B$17,1)+Inputs!$B$44*MIN(E644,Inputs!$B$18)+Inputs!$B$45*Loan_Sample!C624</f>
        <v>-5.51766205656498</v>
      </c>
      <c r="R644" s="0" t="n">
        <f aca="false">MIN(1-Inputs!$B$13,MAX(Inputs!$B$13,1/(1+EXP(-(Inputs!$B$15*Q644+Inputs!$B$16)))))</f>
        <v>0.00287056905325515</v>
      </c>
    </row>
    <row r="645" customFormat="false" ht="15" hidden="false" customHeight="false" outlineLevel="0" collapsed="false">
      <c r="A645" s="0" t="n">
        <f aca="false">Loan_Sample!A625</f>
        <v>18106</v>
      </c>
      <c r="B645" s="0" t="n">
        <f aca="false">Loan_Sample!U625</f>
        <v>198911.23</v>
      </c>
      <c r="C645" s="0" t="n">
        <f aca="false">Loan_Sample!K625+Inputs!$B$26</f>
        <v>6.13333320617676</v>
      </c>
      <c r="D645" s="0" t="n">
        <f aca="false">Loan_Sample!L625+Inputs!$B$26</f>
        <v>-3.5</v>
      </c>
      <c r="E645" s="0" t="n">
        <f aca="false">Loan_Sample!E625/(1+Inputs!$B$25/100)</f>
        <v>60.4407005310059</v>
      </c>
      <c r="F645" s="0" t="n">
        <f aca="false">Loan_Sample!H625-Inputs!$B$24/100</f>
        <v>0.977333307266235</v>
      </c>
      <c r="G645" s="0" t="n">
        <f aca="false">IF(ISNUMBER(C645),INDEX(Scorecard!$D$54:$D$61,SUMPRODUCT(--(Scorecard!$G$54:$G$60&lt;C645))+1),Scorecard!$D$62)</f>
        <v>0.0151758992857273</v>
      </c>
      <c r="H645" s="0" t="n">
        <f aca="false">IF(ISNUMBER(D645),INDEX(Scorecard!$D$63:$D$68,SUMPRODUCT(--(Scorecard!$G$63:$G$67&lt;D645))+1),Scorecard!$D$69)</f>
        <v>-0.340582194386522</v>
      </c>
      <c r="I645" s="0" t="n">
        <f aca="false">IF(ISNUMBER(E645),INDEX(Scorecard!$D$19:$D$26,SUMPRODUCT(--(Scorecard!$G$19:$G$25&lt;E645))+1),Scorecard!$D$27)</f>
        <v>0.267179331770092</v>
      </c>
      <c r="J645" s="0" t="n">
        <f aca="false">IF(ISNUMBER(F645),INDEX(Scorecard!$D$37:$D$44,SUMPRODUCT(--(Scorecard!$G$37:$G$43&lt;F645))+1),Scorecard!$D$45)</f>
        <v>-0.975503570149195</v>
      </c>
      <c r="K645" s="0" t="n">
        <f aca="false">Inputs!$B$10+Scorecard!$J$5*Loan_Sample!Y625+Scorecard!$J$6*Loan_Sample!Z625+Scorecard!$J$7*I645+Scorecard!$J$8*Loan_Sample!AB625+Scorecard!$J$9*J645+Scorecard!$J$10*Loan_Sample!AD625+Scorecard!$J$11*G645+Scorecard!$J$12*H645</f>
        <v>-4.49201700414351</v>
      </c>
      <c r="L645" s="0" t="n">
        <f aca="false">MIN(1-Inputs!$B$13,MAX(Inputs!$B$13,1/(1+EXP(-(Inputs!$B$11*K645+Inputs!$B$12)))))</f>
        <v>0.01009647042997</v>
      </c>
      <c r="M645" s="0" t="n">
        <f aca="false">Loan_Sample!AH625*Inputs!$B$4*B645</f>
        <v>702.905473159384</v>
      </c>
      <c r="N645" s="0" t="n">
        <f aca="false">L645*Inputs!$B$4*B645</f>
        <v>702.905473159384</v>
      </c>
      <c r="O645" s="0" t="n">
        <f aca="false">Inputs!$B$37+Inputs!$B$38*MAX(Loan_Sample!H625-Inputs!$C$38,0)+Inputs!$B$39*MAX(Loan_Sample!H625-Inputs!$C$39,0)+Inputs!$B$40*MAX(Loan_Sample!H625-Inputs!$C$40,0)+Inputs!$B$41*MAX(Loan_Sample!H625-Inputs!$C$41,0)+Inputs!$B$42*Inputs!$B$14+Inputs!$B$43*MIN(Loan_Sample!I625/Inputs!$B$17,1)+Inputs!$B$44*MIN(Loan_Sample!E625,Inputs!$B$18)+Inputs!$B$45*Loan_Sample!C625</f>
        <v>-3.61410169930077</v>
      </c>
      <c r="P645" s="0" t="n">
        <f aca="false">MIN(1-Inputs!$B$13,MAX(Inputs!$B$13,1/(1+EXP(-(Inputs!$B$15*O645+Inputs!$B$16)))))</f>
        <v>0.0244491780615043</v>
      </c>
      <c r="Q645" s="0" t="n">
        <f aca="false">Inputs!$B$37+Inputs!$B$38*MAX(F645-Inputs!$C$38,0)+Inputs!$B$39*MAX(F645-Inputs!$C$39,0)+Inputs!$B$40*MAX(F645-Inputs!$C$40,0)+Inputs!$B$41*MAX(F645-Inputs!$C$41,0)+Inputs!$B$42*Inputs!$B$14+Inputs!$B$43*MIN(Loan_Sample!I625/Inputs!$B$17,1)+Inputs!$B$44*MIN(E645,Inputs!$B$18)+Inputs!$B$45*Loan_Sample!C625</f>
        <v>-3.61410169930077</v>
      </c>
      <c r="R645" s="0" t="n">
        <f aca="false">MIN(1-Inputs!$B$13,MAX(Inputs!$B$13,1/(1+EXP(-(Inputs!$B$15*Q645+Inputs!$B$16)))))</f>
        <v>0.0244491780615043</v>
      </c>
    </row>
    <row r="646" customFormat="false" ht="15" hidden="false" customHeight="false" outlineLevel="0" collapsed="false">
      <c r="A646" s="0" t="n">
        <f aca="false">Loan_Sample!A626</f>
        <v>18117</v>
      </c>
      <c r="B646" s="0" t="n">
        <f aca="false">Loan_Sample!U626</f>
        <v>170283.64</v>
      </c>
      <c r="C646" s="0" t="n">
        <f aca="false">Loan_Sample!K626+Inputs!$B$26</f>
        <v>3.70000004768372</v>
      </c>
      <c r="D646" s="0" t="n">
        <f aca="false">Loan_Sample!L626+Inputs!$B$26</f>
        <v>-0.208333253860474</v>
      </c>
      <c r="E646" s="0" t="n">
        <f aca="false">Loan_Sample!E626/(1+Inputs!$B$25/100)</f>
        <v>61.9434661865234</v>
      </c>
      <c r="F646" s="0" t="n">
        <f aca="false">Loan_Sample!H626-Inputs!$B$24/100</f>
        <v>-3.23633313179016</v>
      </c>
      <c r="G646" s="0" t="n">
        <f aca="false">IF(ISNUMBER(C646),INDEX(Scorecard!$D$54:$D$61,SUMPRODUCT(--(Scorecard!$G$54:$G$60&lt;C646))+1),Scorecard!$D$62)</f>
        <v>0.489050497890326</v>
      </c>
      <c r="H646" s="0" t="n">
        <f aca="false">IF(ISNUMBER(D646),INDEX(Scorecard!$D$63:$D$68,SUMPRODUCT(--(Scorecard!$G$63:$G$67&lt;D646))+1),Scorecard!$D$69)</f>
        <v>0.322484508656054</v>
      </c>
      <c r="I646" s="0" t="n">
        <f aca="false">IF(ISNUMBER(E646),INDEX(Scorecard!$D$19:$D$26,SUMPRODUCT(--(Scorecard!$G$19:$G$25&lt;E646))+1),Scorecard!$D$27)</f>
        <v>0.233621608745691</v>
      </c>
      <c r="J646" s="0" t="n">
        <f aca="false">IF(ISNUMBER(F646),INDEX(Scorecard!$D$37:$D$44,SUMPRODUCT(--(Scorecard!$G$37:$G$43&lt;F646))+1),Scorecard!$D$45)</f>
        <v>1.35057635045042</v>
      </c>
      <c r="K646" s="0" t="n">
        <f aca="false">Inputs!$B$10+Scorecard!$J$5*Loan_Sample!Y626+Scorecard!$J$6*Loan_Sample!Z626+Scorecard!$J$7*I646+Scorecard!$J$8*Loan_Sample!AB626+Scorecard!$J$9*J646+Scorecard!$J$10*Loan_Sample!AD626+Scorecard!$J$11*G646+Scorecard!$J$12*H646</f>
        <v>-3.34430085334044</v>
      </c>
      <c r="L646" s="0" t="n">
        <f aca="false">MIN(1-Inputs!$B$13,MAX(Inputs!$B$13,1/(1+EXP(-(Inputs!$B$11*K646+Inputs!$B$12)))))</f>
        <v>0.0335105865509275</v>
      </c>
      <c r="M646" s="0" t="n">
        <f aca="false">Loan_Sample!AH626*Inputs!$B$4*B646</f>
        <v>1997.20662974944</v>
      </c>
      <c r="N646" s="0" t="n">
        <f aca="false">L646*Inputs!$B$4*B646</f>
        <v>1997.20662974944</v>
      </c>
      <c r="O646" s="0" t="n">
        <f aca="false">Inputs!$B$37+Inputs!$B$38*MAX(Loan_Sample!H626-Inputs!$C$38,0)+Inputs!$B$39*MAX(Loan_Sample!H626-Inputs!$C$39,0)+Inputs!$B$40*MAX(Loan_Sample!H626-Inputs!$C$40,0)+Inputs!$B$41*MAX(Loan_Sample!H626-Inputs!$C$41,0)+Inputs!$B$42*Inputs!$B$14+Inputs!$B$43*MIN(Loan_Sample!I626/Inputs!$B$17,1)+Inputs!$B$44*MIN(Loan_Sample!E626,Inputs!$B$18)+Inputs!$B$45*Loan_Sample!C626</f>
        <v>-5.74716299360637</v>
      </c>
      <c r="P646" s="0" t="n">
        <f aca="false">MIN(1-Inputs!$B$13,MAX(Inputs!$B$13,1/(1+EXP(-(Inputs!$B$15*O646+Inputs!$B$16)))))</f>
        <v>0.00221283249926159</v>
      </c>
      <c r="Q646" s="0" t="n">
        <f aca="false">Inputs!$B$37+Inputs!$B$38*MAX(F646-Inputs!$C$38,0)+Inputs!$B$39*MAX(F646-Inputs!$C$39,0)+Inputs!$B$40*MAX(F646-Inputs!$C$40,0)+Inputs!$B$41*MAX(F646-Inputs!$C$41,0)+Inputs!$B$42*Inputs!$B$14+Inputs!$B$43*MIN(Loan_Sample!I626/Inputs!$B$17,1)+Inputs!$B$44*MIN(E646,Inputs!$B$18)+Inputs!$B$45*Loan_Sample!C626</f>
        <v>-5.74716299360637</v>
      </c>
      <c r="R646" s="0" t="n">
        <f aca="false">MIN(1-Inputs!$B$13,MAX(Inputs!$B$13,1/(1+EXP(-(Inputs!$B$15*Q646+Inputs!$B$16)))))</f>
        <v>0.00221283249926159</v>
      </c>
    </row>
    <row r="647" customFormat="false" ht="15" hidden="false" customHeight="false" outlineLevel="0" collapsed="false">
      <c r="A647" s="0" t="n">
        <f aca="false">Loan_Sample!A627</f>
        <v>18141</v>
      </c>
      <c r="B647" s="0" t="n">
        <f aca="false">Loan_Sample!U627</f>
        <v>520001.2</v>
      </c>
      <c r="C647" s="0" t="n">
        <f aca="false">Loan_Sample!K627+Inputs!$B$26</f>
        <v>9.3333330154419</v>
      </c>
      <c r="D647" s="0" t="n">
        <f aca="false">Loan_Sample!L627+Inputs!$B$26</f>
        <v>5.0717945098877</v>
      </c>
      <c r="E647" s="0" t="n">
        <f aca="false">Loan_Sample!E627/(1+Inputs!$B$25/100)</f>
        <v>78.8379974365234</v>
      </c>
      <c r="F647" s="0" t="n">
        <f aca="false">Loan_Sample!H627-Inputs!$B$24/100</f>
        <v>0.938666582107544</v>
      </c>
      <c r="G647" s="0" t="n">
        <f aca="false">IF(ISNUMBER(C647),INDEX(Scorecard!$D$54:$D$61,SUMPRODUCT(--(Scorecard!$G$54:$G$60&lt;C647))+1),Scorecard!$D$62)</f>
        <v>-0.541917179454542</v>
      </c>
      <c r="H647" s="0" t="n">
        <f aca="false">IF(ISNUMBER(D647),INDEX(Scorecard!$D$63:$D$68,SUMPRODUCT(--(Scorecard!$G$63:$G$67&lt;D647))+1),Scorecard!$D$69)</f>
        <v>0.322484508656054</v>
      </c>
      <c r="I647" s="0" t="n">
        <f aca="false">IF(ISNUMBER(E647),INDEX(Scorecard!$D$19:$D$26,SUMPRODUCT(--(Scorecard!$G$19:$G$25&lt;E647))+1),Scorecard!$D$27)</f>
        <v>-0.0341578513653732</v>
      </c>
      <c r="J647" s="0" t="n">
        <f aca="false">IF(ISNUMBER(F647),INDEX(Scorecard!$D$37:$D$44,SUMPRODUCT(--(Scorecard!$G$37:$G$43&lt;F647))+1),Scorecard!$D$45)</f>
        <v>-0.975503570149195</v>
      </c>
      <c r="K647" s="0" t="n">
        <f aca="false">Inputs!$B$10+Scorecard!$J$5*Loan_Sample!Y627+Scorecard!$J$6*Loan_Sample!Z627+Scorecard!$J$7*I647+Scorecard!$J$8*Loan_Sample!AB627+Scorecard!$J$9*J647+Scorecard!$J$10*Loan_Sample!AD627+Scorecard!$J$11*G647+Scorecard!$J$12*H647</f>
        <v>-4.11309906906679</v>
      </c>
      <c r="L647" s="0" t="n">
        <f aca="false">MIN(1-Inputs!$B$13,MAX(Inputs!$B$13,1/(1+EXP(-(Inputs!$B$11*K647+Inputs!$B$12)))))</f>
        <v>0.0150465379647777</v>
      </c>
      <c r="M647" s="0" t="n">
        <f aca="false">Loan_Sample!AH627*Inputs!$B$4*B647</f>
        <v>2738.47622913549</v>
      </c>
      <c r="N647" s="0" t="n">
        <f aca="false">L647*Inputs!$B$4*B647</f>
        <v>2738.47622913549</v>
      </c>
      <c r="O647" s="0" t="n">
        <f aca="false">Inputs!$B$37+Inputs!$B$38*MAX(Loan_Sample!H627-Inputs!$C$38,0)+Inputs!$B$39*MAX(Loan_Sample!H627-Inputs!$C$39,0)+Inputs!$B$40*MAX(Loan_Sample!H627-Inputs!$C$40,0)+Inputs!$B$41*MAX(Loan_Sample!H627-Inputs!$C$41,0)+Inputs!$B$42*Inputs!$B$14+Inputs!$B$43*MIN(Loan_Sample!I627/Inputs!$B$17,1)+Inputs!$B$44*MIN(Loan_Sample!E627,Inputs!$B$18)+Inputs!$B$45*Loan_Sample!C627</f>
        <v>-4.02922453116838</v>
      </c>
      <c r="P647" s="0" t="n">
        <f aca="false">MIN(1-Inputs!$B$13,MAX(Inputs!$B$13,1/(1+EXP(-(Inputs!$B$15*O647+Inputs!$B$16)))))</f>
        <v>0.0153931974511392</v>
      </c>
      <c r="Q647" s="0" t="n">
        <f aca="false">Inputs!$B$37+Inputs!$B$38*MAX(F647-Inputs!$C$38,0)+Inputs!$B$39*MAX(F647-Inputs!$C$39,0)+Inputs!$B$40*MAX(F647-Inputs!$C$40,0)+Inputs!$B$41*MAX(F647-Inputs!$C$41,0)+Inputs!$B$42*Inputs!$B$14+Inputs!$B$43*MIN(Loan_Sample!I627/Inputs!$B$17,1)+Inputs!$B$44*MIN(E647,Inputs!$B$18)+Inputs!$B$45*Loan_Sample!C627</f>
        <v>-4.02922453116838</v>
      </c>
      <c r="R647" s="0" t="n">
        <f aca="false">MIN(1-Inputs!$B$13,MAX(Inputs!$B$13,1/(1+EXP(-(Inputs!$B$15*Q647+Inputs!$B$16)))))</f>
        <v>0.0153931974511392</v>
      </c>
    </row>
    <row r="648" customFormat="false" ht="15" hidden="false" customHeight="false" outlineLevel="0" collapsed="false">
      <c r="A648" s="0" t="n">
        <f aca="false">Loan_Sample!A628</f>
        <v>18172</v>
      </c>
      <c r="B648" s="0" t="n">
        <f aca="false">Loan_Sample!U628</f>
        <v>300208.28</v>
      </c>
      <c r="C648" s="0" t="n">
        <f aca="false">Loan_Sample!K628+Inputs!$B$26</f>
        <v>3.32307696342468</v>
      </c>
      <c r="D648" s="0" t="n">
        <f aca="false">Loan_Sample!L628+Inputs!$B$26</f>
        <v>-0.276922941207886</v>
      </c>
      <c r="E648" s="0" t="n">
        <f aca="false">Loan_Sample!E628/(1+Inputs!$B$25/100)</f>
        <v>71.5229110717773</v>
      </c>
      <c r="F648" s="0" t="n">
        <f aca="false">Loan_Sample!H628-Inputs!$B$24/100</f>
        <v>0.562666654586792</v>
      </c>
      <c r="G648" s="0" t="n">
        <f aca="false">IF(ISNUMBER(C648),INDEX(Scorecard!$D$54:$D$61,SUMPRODUCT(--(Scorecard!$G$54:$G$60&lt;C648))+1),Scorecard!$D$62)</f>
        <v>0.489050497890326</v>
      </c>
      <c r="H648" s="0" t="n">
        <f aca="false">IF(ISNUMBER(D648),INDEX(Scorecard!$D$63:$D$68,SUMPRODUCT(--(Scorecard!$G$63:$G$67&lt;D648))+1),Scorecard!$D$69)</f>
        <v>0.322484508656054</v>
      </c>
      <c r="I648" s="0" t="n">
        <f aca="false">IF(ISNUMBER(E648),INDEX(Scorecard!$D$19:$D$26,SUMPRODUCT(--(Scorecard!$G$19:$G$25&lt;E648))+1),Scorecard!$D$27)</f>
        <v>0.0530843085177338</v>
      </c>
      <c r="J648" s="0" t="n">
        <f aca="false">IF(ISNUMBER(F648),INDEX(Scorecard!$D$37:$D$44,SUMPRODUCT(--(Scorecard!$G$37:$G$43&lt;F648))+1),Scorecard!$D$45)</f>
        <v>-0.271229676926091</v>
      </c>
      <c r="K648" s="0" t="n">
        <f aca="false">Inputs!$B$10+Scorecard!$J$5*Loan_Sample!Y628+Scorecard!$J$6*Loan_Sample!Z628+Scorecard!$J$7*I648+Scorecard!$J$8*Loan_Sample!AB628+Scorecard!$J$9*J648+Scorecard!$J$10*Loan_Sample!AD628+Scorecard!$J$11*G648+Scorecard!$J$12*H648</f>
        <v>-4.67899834621296</v>
      </c>
      <c r="L648" s="0" t="n">
        <f aca="false">MIN(1-Inputs!$B$13,MAX(Inputs!$B$13,1/(1+EXP(-(Inputs!$B$11*K648+Inputs!$B$12)))))</f>
        <v>0.00828681951177237</v>
      </c>
      <c r="M648" s="0" t="n">
        <f aca="false">Loan_Sample!AH628*Inputs!$B$4*B648</f>
        <v>870.720141304868</v>
      </c>
      <c r="N648" s="0" t="n">
        <f aca="false">L648*Inputs!$B$4*B648</f>
        <v>870.720141304868</v>
      </c>
      <c r="O648" s="0" t="n">
        <f aca="false">Inputs!$B$37+Inputs!$B$38*MAX(Loan_Sample!H628-Inputs!$C$38,0)+Inputs!$B$39*MAX(Loan_Sample!H628-Inputs!$C$39,0)+Inputs!$B$40*MAX(Loan_Sample!H628-Inputs!$C$40,0)+Inputs!$B$41*MAX(Loan_Sample!H628-Inputs!$C$41,0)+Inputs!$B$42*Inputs!$B$14+Inputs!$B$43*MIN(Loan_Sample!I628/Inputs!$B$17,1)+Inputs!$B$44*MIN(Loan_Sample!E628,Inputs!$B$18)+Inputs!$B$45*Loan_Sample!C628</f>
        <v>-4.24267222944071</v>
      </c>
      <c r="P648" s="0" t="n">
        <f aca="false">MIN(1-Inputs!$B$13,MAX(Inputs!$B$13,1/(1+EXP(-(Inputs!$B$15*O648+Inputs!$B$16)))))</f>
        <v>0.0121168937545358</v>
      </c>
      <c r="Q648" s="0" t="n">
        <f aca="false">Inputs!$B$37+Inputs!$B$38*MAX(F648-Inputs!$C$38,0)+Inputs!$B$39*MAX(F648-Inputs!$C$39,0)+Inputs!$B$40*MAX(F648-Inputs!$C$40,0)+Inputs!$B$41*MAX(F648-Inputs!$C$41,0)+Inputs!$B$42*Inputs!$B$14+Inputs!$B$43*MIN(Loan_Sample!I628/Inputs!$B$17,1)+Inputs!$B$44*MIN(E648,Inputs!$B$18)+Inputs!$B$45*Loan_Sample!C628</f>
        <v>-4.24267222944071</v>
      </c>
      <c r="R648" s="0" t="n">
        <f aca="false">MIN(1-Inputs!$B$13,MAX(Inputs!$B$13,1/(1+EXP(-(Inputs!$B$15*Q648+Inputs!$B$16)))))</f>
        <v>0.0121168937545358</v>
      </c>
    </row>
    <row r="649" customFormat="false" ht="15" hidden="false" customHeight="false" outlineLevel="0" collapsed="false">
      <c r="A649" s="0" t="n">
        <f aca="false">Loan_Sample!A629</f>
        <v>18199</v>
      </c>
      <c r="B649" s="0" t="n">
        <f aca="false">Loan_Sample!U629</f>
        <v>118677.57</v>
      </c>
      <c r="C649" s="0" t="n">
        <f aca="false">Loan_Sample!K629+Inputs!$B$26</f>
        <v>5.25833320617676</v>
      </c>
      <c r="D649" s="0" t="n">
        <f aca="false">Loan_Sample!L629+Inputs!$B$26</f>
        <v>-1.875</v>
      </c>
      <c r="E649" s="0" t="n">
        <f aca="false">Loan_Sample!E629/(1+Inputs!$B$25/100)</f>
        <v>55.8363418579102</v>
      </c>
      <c r="F649" s="0" t="n">
        <f aca="false">Loan_Sample!H629-Inputs!$B$24/100</f>
        <v>0.836333513259888</v>
      </c>
      <c r="G649" s="0" t="n">
        <f aca="false">IF(ISNUMBER(C649),INDEX(Scorecard!$D$54:$D$61,SUMPRODUCT(--(Scorecard!$G$54:$G$60&lt;C649))+1),Scorecard!$D$62)</f>
        <v>0.126303549215828</v>
      </c>
      <c r="H649" s="0" t="n">
        <f aca="false">IF(ISNUMBER(D649),INDEX(Scorecard!$D$63:$D$68,SUMPRODUCT(--(Scorecard!$G$63:$G$67&lt;D649))+1),Scorecard!$D$69)</f>
        <v>-0.340582194386522</v>
      </c>
      <c r="I649" s="0" t="n">
        <f aca="false">IF(ISNUMBER(E649),INDEX(Scorecard!$D$19:$D$26,SUMPRODUCT(--(Scorecard!$G$19:$G$25&lt;E649))+1),Scorecard!$D$27)</f>
        <v>0.285899340811827</v>
      </c>
      <c r="J649" s="0" t="n">
        <f aca="false">IF(ISNUMBER(F649),INDEX(Scorecard!$D$37:$D$44,SUMPRODUCT(--(Scorecard!$G$37:$G$43&lt;F649))+1),Scorecard!$D$45)</f>
        <v>-0.569454719285959</v>
      </c>
      <c r="K649" s="0" t="n">
        <f aca="false">Inputs!$B$10+Scorecard!$J$5*Loan_Sample!Y629+Scorecard!$J$6*Loan_Sample!Z629+Scorecard!$J$7*I649+Scorecard!$J$8*Loan_Sample!AB629+Scorecard!$J$9*J649+Scorecard!$J$10*Loan_Sample!AD629+Scorecard!$J$11*G649+Scorecard!$J$12*H649</f>
        <v>-3.40678983430616</v>
      </c>
      <c r="L649" s="0" t="n">
        <f aca="false">MIN(1-Inputs!$B$13,MAX(Inputs!$B$13,1/(1+EXP(-(Inputs!$B$11*K649+Inputs!$B$12)))))</f>
        <v>0.0314186682466891</v>
      </c>
      <c r="M649" s="0" t="n">
        <f aca="false">Loan_Sample!AH629*Inputs!$B$4*B649</f>
        <v>1305.04192005363</v>
      </c>
      <c r="N649" s="0" t="n">
        <f aca="false">L649*Inputs!$B$4*B649</f>
        <v>1305.04192005363</v>
      </c>
      <c r="O649" s="0" t="n">
        <f aca="false">Inputs!$B$37+Inputs!$B$38*MAX(Loan_Sample!H629-Inputs!$C$38,0)+Inputs!$B$39*MAX(Loan_Sample!H629-Inputs!$C$39,0)+Inputs!$B$40*MAX(Loan_Sample!H629-Inputs!$C$40,0)+Inputs!$B$41*MAX(Loan_Sample!H629-Inputs!$C$41,0)+Inputs!$B$42*Inputs!$B$14+Inputs!$B$43*MIN(Loan_Sample!I629/Inputs!$B$17,1)+Inputs!$B$44*MIN(Loan_Sample!E629,Inputs!$B$18)+Inputs!$B$45*Loan_Sample!C629</f>
        <v>-3.67766797572685</v>
      </c>
      <c r="P649" s="0" t="n">
        <f aca="false">MIN(1-Inputs!$B$13,MAX(Inputs!$B$13,1/(1+EXP(-(Inputs!$B$15*O649+Inputs!$B$16)))))</f>
        <v>0.0227835873957605</v>
      </c>
      <c r="Q649" s="0" t="n">
        <f aca="false">Inputs!$B$37+Inputs!$B$38*MAX(F649-Inputs!$C$38,0)+Inputs!$B$39*MAX(F649-Inputs!$C$39,0)+Inputs!$B$40*MAX(F649-Inputs!$C$40,0)+Inputs!$B$41*MAX(F649-Inputs!$C$41,0)+Inputs!$B$42*Inputs!$B$14+Inputs!$B$43*MIN(Loan_Sample!I629/Inputs!$B$17,1)+Inputs!$B$44*MIN(E649,Inputs!$B$18)+Inputs!$B$45*Loan_Sample!C629</f>
        <v>-3.67766797572685</v>
      </c>
      <c r="R649" s="0" t="n">
        <f aca="false">MIN(1-Inputs!$B$13,MAX(Inputs!$B$13,1/(1+EXP(-(Inputs!$B$15*Q649+Inputs!$B$16)))))</f>
        <v>0.0227835873957605</v>
      </c>
    </row>
    <row r="650" customFormat="false" ht="15" hidden="false" customHeight="false" outlineLevel="0" collapsed="false">
      <c r="A650" s="0" t="n">
        <f aca="false">Loan_Sample!A630</f>
        <v>18200</v>
      </c>
      <c r="B650" s="0" t="n">
        <f aca="false">Loan_Sample!U630</f>
        <v>111013.87</v>
      </c>
      <c r="C650" s="0" t="n">
        <f aca="false">Loan_Sample!K630+Inputs!$B$26</f>
        <v>4.0230770111084</v>
      </c>
      <c r="D650" s="0" t="n">
        <f aca="false">Loan_Sample!L630+Inputs!$B$26</f>
        <v>-0.276923179626465</v>
      </c>
      <c r="E650" s="0" t="n">
        <f aca="false">Loan_Sample!E630/(1+Inputs!$B$25/100)</f>
        <v>72.6440505981445</v>
      </c>
      <c r="F650" s="0" t="n">
        <f aca="false">Loan_Sample!H630-Inputs!$B$24/100</f>
        <v>0.771666765213013</v>
      </c>
      <c r="G650" s="0" t="n">
        <f aca="false">IF(ISNUMBER(C650),INDEX(Scorecard!$D$54:$D$61,SUMPRODUCT(--(Scorecard!$G$54:$G$60&lt;C650))+1),Scorecard!$D$62)</f>
        <v>0.489050497890326</v>
      </c>
      <c r="H650" s="0" t="n">
        <f aca="false">IF(ISNUMBER(D650),INDEX(Scorecard!$D$63:$D$68,SUMPRODUCT(--(Scorecard!$G$63:$G$67&lt;D650))+1),Scorecard!$D$69)</f>
        <v>0.322484508656054</v>
      </c>
      <c r="I650" s="0" t="n">
        <f aca="false">IF(ISNUMBER(E650),INDEX(Scorecard!$D$19:$D$26,SUMPRODUCT(--(Scorecard!$G$19:$G$25&lt;E650))+1),Scorecard!$D$27)</f>
        <v>-0.0341578513653732</v>
      </c>
      <c r="J650" s="0" t="n">
        <f aca="false">IF(ISNUMBER(F650),INDEX(Scorecard!$D$37:$D$44,SUMPRODUCT(--(Scorecard!$G$37:$G$43&lt;F650))+1),Scorecard!$D$45)</f>
        <v>-0.569454719285959</v>
      </c>
      <c r="K650" s="0" t="n">
        <f aca="false">Inputs!$B$10+Scorecard!$J$5*Loan_Sample!Y630+Scorecard!$J$6*Loan_Sample!Z630+Scorecard!$J$7*I650+Scorecard!$J$8*Loan_Sample!AB630+Scorecard!$J$9*J650+Scorecard!$J$10*Loan_Sample!AD630+Scorecard!$J$11*G650+Scorecard!$J$12*H650</f>
        <v>-4.1352968597016</v>
      </c>
      <c r="L650" s="0" t="n">
        <f aca="false">MIN(1-Inputs!$B$13,MAX(Inputs!$B$13,1/(1+EXP(-(Inputs!$B$11*K650+Inputs!$B$12)))))</f>
        <v>0.0146998046542683</v>
      </c>
      <c r="M650" s="0" t="n">
        <f aca="false">Loan_Sample!AH630*Inputs!$B$4*B650</f>
        <v>571.158771020019</v>
      </c>
      <c r="N650" s="0" t="n">
        <f aca="false">L650*Inputs!$B$4*B650</f>
        <v>571.158771020019</v>
      </c>
      <c r="O650" s="0" t="n">
        <f aca="false">Inputs!$B$37+Inputs!$B$38*MAX(Loan_Sample!H630-Inputs!$C$38,0)+Inputs!$B$39*MAX(Loan_Sample!H630-Inputs!$C$39,0)+Inputs!$B$40*MAX(Loan_Sample!H630-Inputs!$C$40,0)+Inputs!$B$41*MAX(Loan_Sample!H630-Inputs!$C$41,0)+Inputs!$B$42*Inputs!$B$14+Inputs!$B$43*MIN(Loan_Sample!I630/Inputs!$B$17,1)+Inputs!$B$44*MIN(Loan_Sample!E630,Inputs!$B$18)+Inputs!$B$45*Loan_Sample!C630</f>
        <v>-4.10153065508925</v>
      </c>
      <c r="P650" s="0" t="n">
        <f aca="false">MIN(1-Inputs!$B$13,MAX(Inputs!$B$13,1/(1+EXP(-(Inputs!$B$15*O650+Inputs!$B$16)))))</f>
        <v>0.0141957639509759</v>
      </c>
      <c r="Q650" s="0" t="n">
        <f aca="false">Inputs!$B$37+Inputs!$B$38*MAX(F650-Inputs!$C$38,0)+Inputs!$B$39*MAX(F650-Inputs!$C$39,0)+Inputs!$B$40*MAX(F650-Inputs!$C$40,0)+Inputs!$B$41*MAX(F650-Inputs!$C$41,0)+Inputs!$B$42*Inputs!$B$14+Inputs!$B$43*MIN(Loan_Sample!I630/Inputs!$B$17,1)+Inputs!$B$44*MIN(E650,Inputs!$B$18)+Inputs!$B$45*Loan_Sample!C630</f>
        <v>-4.10153065508925</v>
      </c>
      <c r="R650" s="0" t="n">
        <f aca="false">MIN(1-Inputs!$B$13,MAX(Inputs!$B$13,1/(1+EXP(-(Inputs!$B$15*Q650+Inputs!$B$16)))))</f>
        <v>0.0141957639509759</v>
      </c>
    </row>
    <row r="651" customFormat="false" ht="15" hidden="false" customHeight="false" outlineLevel="0" collapsed="false">
      <c r="A651" s="0" t="n">
        <f aca="false">Loan_Sample!A631</f>
        <v>18222</v>
      </c>
      <c r="B651" s="0" t="n">
        <f aca="false">Loan_Sample!U631</f>
        <v>351904.6</v>
      </c>
      <c r="C651" s="0" t="n">
        <f aca="false">Loan_Sample!K631+Inputs!$B$26</f>
        <v>4.09999990463257</v>
      </c>
      <c r="D651" s="0" t="n">
        <f aca="false">Loan_Sample!L631+Inputs!$B$26</f>
        <v>-0.458333492279053</v>
      </c>
      <c r="E651" s="0" t="n">
        <f aca="false">Loan_Sample!E631/(1+Inputs!$B$25/100)</f>
        <v>53.8414649963379</v>
      </c>
      <c r="F651" s="0" t="n">
        <f aca="false">Loan_Sample!H631-Inputs!$B$24/100</f>
        <v>-3.32133340835571</v>
      </c>
      <c r="G651" s="0" t="n">
        <f aca="false">IF(ISNUMBER(C651),INDEX(Scorecard!$D$54:$D$61,SUMPRODUCT(--(Scorecard!$G$54:$G$60&lt;C651))+1),Scorecard!$D$62)</f>
        <v>0.489050497890326</v>
      </c>
      <c r="H651" s="0" t="n">
        <f aca="false">IF(ISNUMBER(D651),INDEX(Scorecard!$D$63:$D$68,SUMPRODUCT(--(Scorecard!$G$63:$G$67&lt;D651))+1),Scorecard!$D$69)</f>
        <v>0.322484508656054</v>
      </c>
      <c r="I651" s="0" t="n">
        <f aca="false">IF(ISNUMBER(E651),INDEX(Scorecard!$D$19:$D$26,SUMPRODUCT(--(Scorecard!$G$19:$G$25&lt;E651))+1),Scorecard!$D$27)</f>
        <v>0.57899015159425</v>
      </c>
      <c r="J651" s="0" t="n">
        <f aca="false">IF(ISNUMBER(F651),INDEX(Scorecard!$D$37:$D$44,SUMPRODUCT(--(Scorecard!$G$37:$G$43&lt;F651))+1),Scorecard!$D$45)</f>
        <v>1.35057635045042</v>
      </c>
      <c r="K651" s="0" t="n">
        <f aca="false">Inputs!$B$10+Scorecard!$J$5*Loan_Sample!Y631+Scorecard!$J$6*Loan_Sample!Z631+Scorecard!$J$7*I651+Scorecard!$J$8*Loan_Sample!AB631+Scorecard!$J$9*J651+Scorecard!$J$10*Loan_Sample!AD631+Scorecard!$J$11*G651+Scorecard!$J$12*H651</f>
        <v>-6.17993599766111</v>
      </c>
      <c r="L651" s="0" t="n">
        <f aca="false">MIN(1-Inputs!$B$13,MAX(Inputs!$B$13,1/(1+EXP(-(Inputs!$B$11*K651+Inputs!$B$12)))))</f>
        <v>0.00168389605016216</v>
      </c>
      <c r="M651" s="0" t="n">
        <f aca="false">Loan_Sample!AH631*Inputs!$B$4*B651</f>
        <v>207.399768090863</v>
      </c>
      <c r="N651" s="0" t="n">
        <f aca="false">L651*Inputs!$B$4*B651</f>
        <v>207.399768090863</v>
      </c>
      <c r="O651" s="0" t="n">
        <f aca="false">Inputs!$B$37+Inputs!$B$38*MAX(Loan_Sample!H631-Inputs!$C$38,0)+Inputs!$B$39*MAX(Loan_Sample!H631-Inputs!$C$39,0)+Inputs!$B$40*MAX(Loan_Sample!H631-Inputs!$C$40,0)+Inputs!$B$41*MAX(Loan_Sample!H631-Inputs!$C$41,0)+Inputs!$B$42*Inputs!$B$14+Inputs!$B$43*MIN(Loan_Sample!I631/Inputs!$B$17,1)+Inputs!$B$44*MIN(Loan_Sample!E631,Inputs!$B$18)+Inputs!$B$45*Loan_Sample!C631</f>
        <v>-5.5194786708996</v>
      </c>
      <c r="P651" s="0" t="n">
        <f aca="false">MIN(1-Inputs!$B$13,MAX(Inputs!$B$13,1/(1+EXP(-(Inputs!$B$15*O651+Inputs!$B$16)))))</f>
        <v>0.00286466405204775</v>
      </c>
      <c r="Q651" s="0" t="n">
        <f aca="false">Inputs!$B$37+Inputs!$B$38*MAX(F651-Inputs!$C$38,0)+Inputs!$B$39*MAX(F651-Inputs!$C$39,0)+Inputs!$B$40*MAX(F651-Inputs!$C$40,0)+Inputs!$B$41*MAX(F651-Inputs!$C$41,0)+Inputs!$B$42*Inputs!$B$14+Inputs!$B$43*MIN(Loan_Sample!I631/Inputs!$B$17,1)+Inputs!$B$44*MIN(E651,Inputs!$B$18)+Inputs!$B$45*Loan_Sample!C631</f>
        <v>-5.5194786708996</v>
      </c>
      <c r="R651" s="0" t="n">
        <f aca="false">MIN(1-Inputs!$B$13,MAX(Inputs!$B$13,1/(1+EXP(-(Inputs!$B$15*Q651+Inputs!$B$16)))))</f>
        <v>0.00286466405204775</v>
      </c>
    </row>
    <row r="652" customFormat="false" ht="15" hidden="false" customHeight="false" outlineLevel="0" collapsed="false">
      <c r="A652" s="0" t="n">
        <f aca="false">Loan_Sample!A632</f>
        <v>18227</v>
      </c>
      <c r="B652" s="0" t="n">
        <f aca="false">Loan_Sample!U632</f>
        <v>154335.52</v>
      </c>
      <c r="C652" s="0" t="n">
        <f aca="false">Loan_Sample!K632+Inputs!$B$26</f>
        <v>5.25833320617676</v>
      </c>
      <c r="D652" s="0" t="n">
        <f aca="false">Loan_Sample!L632+Inputs!$B$26</f>
        <v>-1.875</v>
      </c>
      <c r="E652" s="0" t="n">
        <f aca="false">Loan_Sample!E632/(1+Inputs!$B$25/100)</f>
        <v>72.1515350341797</v>
      </c>
      <c r="F652" s="0" t="n">
        <f aca="false">Loan_Sample!H632-Inputs!$B$24/100</f>
        <v>0.126333236694336</v>
      </c>
      <c r="G652" s="0" t="n">
        <f aca="false">IF(ISNUMBER(C652),INDEX(Scorecard!$D$54:$D$61,SUMPRODUCT(--(Scorecard!$G$54:$G$60&lt;C652))+1),Scorecard!$D$62)</f>
        <v>0.126303549215828</v>
      </c>
      <c r="H652" s="0" t="n">
        <f aca="false">IF(ISNUMBER(D652),INDEX(Scorecard!$D$63:$D$68,SUMPRODUCT(--(Scorecard!$G$63:$G$67&lt;D652))+1),Scorecard!$D$69)</f>
        <v>-0.340582194386522</v>
      </c>
      <c r="I652" s="0" t="n">
        <f aca="false">IF(ISNUMBER(E652),INDEX(Scorecard!$D$19:$D$26,SUMPRODUCT(--(Scorecard!$G$19:$G$25&lt;E652))+1),Scorecard!$D$27)</f>
        <v>-0.0341578513653732</v>
      </c>
      <c r="J652" s="0" t="n">
        <f aca="false">IF(ISNUMBER(F652),INDEX(Scorecard!$D$37:$D$44,SUMPRODUCT(--(Scorecard!$G$37:$G$43&lt;F652))+1),Scorecard!$D$45)</f>
        <v>0.102184252677548</v>
      </c>
      <c r="K652" s="0" t="n">
        <f aca="false">Inputs!$B$10+Scorecard!$J$5*Loan_Sample!Y632+Scorecard!$J$6*Loan_Sample!Z632+Scorecard!$J$7*I652+Scorecard!$J$8*Loan_Sample!AB632+Scorecard!$J$9*J652+Scorecard!$J$10*Loan_Sample!AD632+Scorecard!$J$11*G652+Scorecard!$J$12*H652</f>
        <v>-5.70762317662139</v>
      </c>
      <c r="L652" s="0" t="n">
        <f aca="false">MIN(1-Inputs!$B$13,MAX(Inputs!$B$13,1/(1+EXP(-(Inputs!$B$11*K652+Inputs!$B$12)))))</f>
        <v>0.00278306993099869</v>
      </c>
      <c r="M652" s="0" t="n">
        <f aca="false">Loan_Sample!AH632*Inputs!$B$4*B652</f>
        <v>150.334290748966</v>
      </c>
      <c r="N652" s="0" t="n">
        <f aca="false">L652*Inputs!$B$4*B652</f>
        <v>150.334290748966</v>
      </c>
      <c r="O652" s="0" t="n">
        <f aca="false">Inputs!$B$37+Inputs!$B$38*MAX(Loan_Sample!H632-Inputs!$C$38,0)+Inputs!$B$39*MAX(Loan_Sample!H632-Inputs!$C$39,0)+Inputs!$B$40*MAX(Loan_Sample!H632-Inputs!$C$40,0)+Inputs!$B$41*MAX(Loan_Sample!H632-Inputs!$C$41,0)+Inputs!$B$42*Inputs!$B$14+Inputs!$B$43*MIN(Loan_Sample!I632/Inputs!$B$17,1)+Inputs!$B$44*MIN(Loan_Sample!E632,Inputs!$B$18)+Inputs!$B$45*Loan_Sample!C632</f>
        <v>-5.24595853470287</v>
      </c>
      <c r="P652" s="0" t="n">
        <f aca="false">MIN(1-Inputs!$B$13,MAX(Inputs!$B$13,1/(1+EXP(-(Inputs!$B$15*O652+Inputs!$B$16)))))</f>
        <v>0.00390533734556043</v>
      </c>
      <c r="Q652" s="0" t="n">
        <f aca="false">Inputs!$B$37+Inputs!$B$38*MAX(F652-Inputs!$C$38,0)+Inputs!$B$39*MAX(F652-Inputs!$C$39,0)+Inputs!$B$40*MAX(F652-Inputs!$C$40,0)+Inputs!$B$41*MAX(F652-Inputs!$C$41,0)+Inputs!$B$42*Inputs!$B$14+Inputs!$B$43*MIN(Loan_Sample!I632/Inputs!$B$17,1)+Inputs!$B$44*MIN(E652,Inputs!$B$18)+Inputs!$B$45*Loan_Sample!C632</f>
        <v>-5.24595853470287</v>
      </c>
      <c r="R652" s="0" t="n">
        <f aca="false">MIN(1-Inputs!$B$13,MAX(Inputs!$B$13,1/(1+EXP(-(Inputs!$B$15*Q652+Inputs!$B$16)))))</f>
        <v>0.00390533734556043</v>
      </c>
    </row>
    <row r="653" customFormat="false" ht="15" hidden="false" customHeight="false" outlineLevel="0" collapsed="false">
      <c r="A653" s="0" t="n">
        <f aca="false">Loan_Sample!A633</f>
        <v>18292</v>
      </c>
      <c r="B653" s="0" t="n">
        <f aca="false">Loan_Sample!U633</f>
        <v>207906.5</v>
      </c>
      <c r="C653" s="0" t="n">
        <f aca="false">Loan_Sample!K633+Inputs!$B$26</f>
        <v>9.63333320617676</v>
      </c>
      <c r="D653" s="0" t="n">
        <f aca="false">Loan_Sample!L633+Inputs!$B$26</f>
        <v>5.0717945098877</v>
      </c>
      <c r="E653" s="0" t="n">
        <f aca="false">Loan_Sample!E633/(1+Inputs!$B$25/100)</f>
        <v>61.716251373291</v>
      </c>
      <c r="F653" s="0" t="n">
        <f aca="false">Loan_Sample!H633-Inputs!$B$24/100</f>
        <v>0.0916666984558106</v>
      </c>
      <c r="G653" s="0" t="n">
        <f aca="false">IF(ISNUMBER(C653),INDEX(Scorecard!$D$54:$D$61,SUMPRODUCT(--(Scorecard!$G$54:$G$60&lt;C653))+1),Scorecard!$D$62)</f>
        <v>-0.541917179454542</v>
      </c>
      <c r="H653" s="0" t="n">
        <f aca="false">IF(ISNUMBER(D653),INDEX(Scorecard!$D$63:$D$68,SUMPRODUCT(--(Scorecard!$G$63:$G$67&lt;D653))+1),Scorecard!$D$69)</f>
        <v>0.322484508656054</v>
      </c>
      <c r="I653" s="0" t="n">
        <f aca="false">IF(ISNUMBER(E653),INDEX(Scorecard!$D$19:$D$26,SUMPRODUCT(--(Scorecard!$G$19:$G$25&lt;E653))+1),Scorecard!$D$27)</f>
        <v>0.233621608745691</v>
      </c>
      <c r="J653" s="0" t="n">
        <f aca="false">IF(ISNUMBER(F653),INDEX(Scorecard!$D$37:$D$44,SUMPRODUCT(--(Scorecard!$G$37:$G$43&lt;F653))+1),Scorecard!$D$45)</f>
        <v>0.102184252677548</v>
      </c>
      <c r="K653" s="0" t="n">
        <f aca="false">Inputs!$B$10+Scorecard!$J$5*Loan_Sample!Y633+Scorecard!$J$6*Loan_Sample!Z633+Scorecard!$J$7*I653+Scorecard!$J$8*Loan_Sample!AB633+Scorecard!$J$9*J653+Scorecard!$J$10*Loan_Sample!AD633+Scorecard!$J$11*G653+Scorecard!$J$12*H653</f>
        <v>-6.60228701365506</v>
      </c>
      <c r="L653" s="0" t="n">
        <f aca="false">MIN(1-Inputs!$B$13,MAX(Inputs!$B$13,1/(1+EXP(-(Inputs!$B$11*K653+Inputs!$B$12)))))</f>
        <v>0.00107405424782796</v>
      </c>
      <c r="M653" s="0" t="n">
        <f aca="false">Loan_Sample!AH633*Inputs!$B$4*B653</f>
        <v>78.1560008166152</v>
      </c>
      <c r="N653" s="0" t="n">
        <f aca="false">L653*Inputs!$B$4*B653</f>
        <v>78.1560008166152</v>
      </c>
      <c r="O653" s="0" t="n">
        <f aca="false">Inputs!$B$37+Inputs!$B$38*MAX(Loan_Sample!H633-Inputs!$C$38,0)+Inputs!$B$39*MAX(Loan_Sample!H633-Inputs!$C$39,0)+Inputs!$B$40*MAX(Loan_Sample!H633-Inputs!$C$40,0)+Inputs!$B$41*MAX(Loan_Sample!H633-Inputs!$C$41,0)+Inputs!$B$42*Inputs!$B$14+Inputs!$B$43*MIN(Loan_Sample!I633/Inputs!$B$17,1)+Inputs!$B$44*MIN(Loan_Sample!E633,Inputs!$B$18)+Inputs!$B$45*Loan_Sample!C633</f>
        <v>-5.05332727654429</v>
      </c>
      <c r="P653" s="0" t="n">
        <f aca="false">MIN(1-Inputs!$B$13,MAX(Inputs!$B$13,1/(1+EXP(-(Inputs!$B$15*O653+Inputs!$B$16)))))</f>
        <v>0.00485675972280977</v>
      </c>
      <c r="Q653" s="0" t="n">
        <f aca="false">Inputs!$B$37+Inputs!$B$38*MAX(F653-Inputs!$C$38,0)+Inputs!$B$39*MAX(F653-Inputs!$C$39,0)+Inputs!$B$40*MAX(F653-Inputs!$C$40,0)+Inputs!$B$41*MAX(F653-Inputs!$C$41,0)+Inputs!$B$42*Inputs!$B$14+Inputs!$B$43*MIN(Loan_Sample!I633/Inputs!$B$17,1)+Inputs!$B$44*MIN(E653,Inputs!$B$18)+Inputs!$B$45*Loan_Sample!C633</f>
        <v>-5.05332727654429</v>
      </c>
      <c r="R653" s="0" t="n">
        <f aca="false">MIN(1-Inputs!$B$13,MAX(Inputs!$B$13,1/(1+EXP(-(Inputs!$B$15*Q653+Inputs!$B$16)))))</f>
        <v>0.00485675972280977</v>
      </c>
    </row>
    <row r="654" customFormat="false" ht="15" hidden="false" customHeight="false" outlineLevel="0" collapsed="false">
      <c r="A654" s="0" t="n">
        <f aca="false">Loan_Sample!A634</f>
        <v>18318</v>
      </c>
      <c r="B654" s="0" t="n">
        <f aca="false">Loan_Sample!U634</f>
        <v>239897.6</v>
      </c>
      <c r="C654" s="0" t="n">
        <f aca="false">Loan_Sample!K634+Inputs!$B$26</f>
        <v>4.0230770111084</v>
      </c>
      <c r="D654" s="0" t="n">
        <f aca="false">Loan_Sample!L634+Inputs!$B$26</f>
        <v>-0.276923179626465</v>
      </c>
      <c r="E654" s="0" t="n">
        <f aca="false">Loan_Sample!E634/(1+Inputs!$B$25/100)</f>
        <v>77.5478057861328</v>
      </c>
      <c r="F654" s="0" t="n">
        <f aca="false">Loan_Sample!H634-Inputs!$B$24/100</f>
        <v>0.0296666622161865</v>
      </c>
      <c r="G654" s="0" t="n">
        <f aca="false">IF(ISNUMBER(C654),INDEX(Scorecard!$D$54:$D$61,SUMPRODUCT(--(Scorecard!$G$54:$G$60&lt;C654))+1),Scorecard!$D$62)</f>
        <v>0.489050497890326</v>
      </c>
      <c r="H654" s="0" t="n">
        <f aca="false">IF(ISNUMBER(D654),INDEX(Scorecard!$D$63:$D$68,SUMPRODUCT(--(Scorecard!$G$63:$G$67&lt;D654))+1),Scorecard!$D$69)</f>
        <v>0.322484508656054</v>
      </c>
      <c r="I654" s="0" t="n">
        <f aca="false">IF(ISNUMBER(E654),INDEX(Scorecard!$D$19:$D$26,SUMPRODUCT(--(Scorecard!$G$19:$G$25&lt;E654))+1),Scorecard!$D$27)</f>
        <v>-0.0341578513653732</v>
      </c>
      <c r="J654" s="0" t="n">
        <f aca="false">IF(ISNUMBER(F654),INDEX(Scorecard!$D$37:$D$44,SUMPRODUCT(--(Scorecard!$G$37:$G$43&lt;F654))+1),Scorecard!$D$45)</f>
        <v>0.330501541082344</v>
      </c>
      <c r="K654" s="0" t="n">
        <f aca="false">Inputs!$B$10+Scorecard!$J$5*Loan_Sample!Y634+Scorecard!$J$6*Loan_Sample!Z634+Scorecard!$J$7*I654+Scorecard!$J$8*Loan_Sample!AB634+Scorecard!$J$9*J654+Scorecard!$J$10*Loan_Sample!AD634+Scorecard!$J$11*G654+Scorecard!$J$12*H654</f>
        <v>-4.99380377273583</v>
      </c>
      <c r="L654" s="0" t="n">
        <f aca="false">MIN(1-Inputs!$B$13,MAX(Inputs!$B$13,1/(1+EXP(-(Inputs!$B$11*K654+Inputs!$B$12)))))</f>
        <v>0.00593821569983668</v>
      </c>
      <c r="M654" s="0" t="n">
        <f aca="false">Loan_Sample!AH634*Inputs!$B$4*B654</f>
        <v>498.597293135599</v>
      </c>
      <c r="N654" s="0" t="n">
        <f aca="false">L654*Inputs!$B$4*B654</f>
        <v>498.597293135599</v>
      </c>
      <c r="O654" s="0" t="n">
        <f aca="false">Inputs!$B$37+Inputs!$B$38*MAX(Loan_Sample!H634-Inputs!$C$38,0)+Inputs!$B$39*MAX(Loan_Sample!H634-Inputs!$C$39,0)+Inputs!$B$40*MAX(Loan_Sample!H634-Inputs!$C$40,0)+Inputs!$B$41*MAX(Loan_Sample!H634-Inputs!$C$41,0)+Inputs!$B$42*Inputs!$B$14+Inputs!$B$43*MIN(Loan_Sample!I634/Inputs!$B$17,1)+Inputs!$B$44*MIN(Loan_Sample!E634,Inputs!$B$18)+Inputs!$B$45*Loan_Sample!C634</f>
        <v>-6.18117201826599</v>
      </c>
      <c r="P654" s="0" t="n">
        <f aca="false">MIN(1-Inputs!$B$13,MAX(Inputs!$B$13,1/(1+EXP(-(Inputs!$B$15*O654+Inputs!$B$16)))))</f>
        <v>0.00135222946071207</v>
      </c>
      <c r="Q654" s="0" t="n">
        <f aca="false">Inputs!$B$37+Inputs!$B$38*MAX(F654-Inputs!$C$38,0)+Inputs!$B$39*MAX(F654-Inputs!$C$39,0)+Inputs!$B$40*MAX(F654-Inputs!$C$40,0)+Inputs!$B$41*MAX(F654-Inputs!$C$41,0)+Inputs!$B$42*Inputs!$B$14+Inputs!$B$43*MIN(Loan_Sample!I634/Inputs!$B$17,1)+Inputs!$B$44*MIN(E654,Inputs!$B$18)+Inputs!$B$45*Loan_Sample!C634</f>
        <v>-6.18117201826599</v>
      </c>
      <c r="R654" s="0" t="n">
        <f aca="false">MIN(1-Inputs!$B$13,MAX(Inputs!$B$13,1/(1+EXP(-(Inputs!$B$15*Q654+Inputs!$B$16)))))</f>
        <v>0.00135222946071207</v>
      </c>
    </row>
    <row r="655" customFormat="false" ht="15" hidden="false" customHeight="false" outlineLevel="0" collapsed="false">
      <c r="A655" s="0" t="n">
        <f aca="false">Loan_Sample!A635</f>
        <v>18335</v>
      </c>
      <c r="B655" s="0" t="n">
        <f aca="false">Loan_Sample!U635</f>
        <v>306640.5</v>
      </c>
      <c r="C655" s="0" t="n">
        <f aca="false">Loan_Sample!K635+Inputs!$B$26</f>
        <v>5.73333311080933</v>
      </c>
      <c r="D655" s="0" t="n">
        <f aca="false">Loan_Sample!L635+Inputs!$B$26</f>
        <v>-3.50000047683716</v>
      </c>
      <c r="E655" s="0" t="n">
        <f aca="false">Loan_Sample!E635/(1+Inputs!$B$25/100)</f>
        <v>78.3090591430664</v>
      </c>
      <c r="F655" s="0" t="n">
        <f aca="false">Loan_Sample!H635-Inputs!$B$24/100</f>
        <v>0.83133339881897</v>
      </c>
      <c r="G655" s="0" t="n">
        <f aca="false">IF(ISNUMBER(C655),INDEX(Scorecard!$D$54:$D$61,SUMPRODUCT(--(Scorecard!$G$54:$G$60&lt;C655))+1),Scorecard!$D$62)</f>
        <v>0.0151758992857273</v>
      </c>
      <c r="H655" s="0" t="n">
        <f aca="false">IF(ISNUMBER(D655),INDEX(Scorecard!$D$63:$D$68,SUMPRODUCT(--(Scorecard!$G$63:$G$67&lt;D655))+1),Scorecard!$D$69)</f>
        <v>-0.340582194386522</v>
      </c>
      <c r="I655" s="0" t="n">
        <f aca="false">IF(ISNUMBER(E655),INDEX(Scorecard!$D$19:$D$26,SUMPRODUCT(--(Scorecard!$G$19:$G$25&lt;E655))+1),Scorecard!$D$27)</f>
        <v>-0.0341578513653732</v>
      </c>
      <c r="J655" s="0" t="n">
        <f aca="false">IF(ISNUMBER(F655),INDEX(Scorecard!$D$37:$D$44,SUMPRODUCT(--(Scorecard!$G$37:$G$43&lt;F655))+1),Scorecard!$D$45)</f>
        <v>-0.569454719285959</v>
      </c>
      <c r="K655" s="0" t="n">
        <f aca="false">Inputs!$B$10+Scorecard!$J$5*Loan_Sample!Y635+Scorecard!$J$6*Loan_Sample!Z635+Scorecard!$J$7*I655+Scorecard!$J$8*Loan_Sample!AB635+Scorecard!$J$9*J655+Scorecard!$J$10*Loan_Sample!AD635+Scorecard!$J$11*G655+Scorecard!$J$12*H655</f>
        <v>-4.19187973556597</v>
      </c>
      <c r="L655" s="0" t="n">
        <f aca="false">MIN(1-Inputs!$B$13,MAX(Inputs!$B$13,1/(1+EXP(-(Inputs!$B$11*K655+Inputs!$B$12)))))</f>
        <v>0.0138511811952188</v>
      </c>
      <c r="M655" s="0" t="n">
        <f aca="false">Loan_Sample!AH635*Inputs!$B$4*B655</f>
        <v>1486.56659455237</v>
      </c>
      <c r="N655" s="0" t="n">
        <f aca="false">L655*Inputs!$B$4*B655</f>
        <v>1486.56659455237</v>
      </c>
      <c r="O655" s="0" t="n">
        <f aca="false">Inputs!$B$37+Inputs!$B$38*MAX(Loan_Sample!H635-Inputs!$C$38,0)+Inputs!$B$39*MAX(Loan_Sample!H635-Inputs!$C$39,0)+Inputs!$B$40*MAX(Loan_Sample!H635-Inputs!$C$40,0)+Inputs!$B$41*MAX(Loan_Sample!H635-Inputs!$C$41,0)+Inputs!$B$42*Inputs!$B$14+Inputs!$B$43*MIN(Loan_Sample!I635/Inputs!$B$17,1)+Inputs!$B$44*MIN(Loan_Sample!E635,Inputs!$B$18)+Inputs!$B$45*Loan_Sample!C635</f>
        <v>-3.8691830786231</v>
      </c>
      <c r="P655" s="0" t="n">
        <f aca="false">MIN(1-Inputs!$B$13,MAX(Inputs!$B$13,1/(1+EXP(-(Inputs!$B$15*O655+Inputs!$B$16)))))</f>
        <v>0.0184081552514099</v>
      </c>
      <c r="Q655" s="0" t="n">
        <f aca="false">Inputs!$B$37+Inputs!$B$38*MAX(F655-Inputs!$C$38,0)+Inputs!$B$39*MAX(F655-Inputs!$C$39,0)+Inputs!$B$40*MAX(F655-Inputs!$C$40,0)+Inputs!$B$41*MAX(F655-Inputs!$C$41,0)+Inputs!$B$42*Inputs!$B$14+Inputs!$B$43*MIN(Loan_Sample!I635/Inputs!$B$17,1)+Inputs!$B$44*MIN(E655,Inputs!$B$18)+Inputs!$B$45*Loan_Sample!C635</f>
        <v>-3.8691830786231</v>
      </c>
      <c r="R655" s="0" t="n">
        <f aca="false">MIN(1-Inputs!$B$13,MAX(Inputs!$B$13,1/(1+EXP(-(Inputs!$B$15*Q655+Inputs!$B$16)))))</f>
        <v>0.0184081552514099</v>
      </c>
    </row>
    <row r="656" customFormat="false" ht="15" hidden="false" customHeight="false" outlineLevel="0" collapsed="false">
      <c r="A656" s="0" t="n">
        <f aca="false">Loan_Sample!A636</f>
        <v>18345</v>
      </c>
      <c r="B656" s="0" t="n">
        <f aca="false">Loan_Sample!U636</f>
        <v>561803.56</v>
      </c>
      <c r="C656" s="0" t="n">
        <f aca="false">Loan_Sample!K636+Inputs!$B$26</f>
        <v>3.32307696342468</v>
      </c>
      <c r="D656" s="0" t="n">
        <f aca="false">Loan_Sample!L636+Inputs!$B$26</f>
        <v>-0.276922941207886</v>
      </c>
      <c r="E656" s="0" t="n">
        <f aca="false">Loan_Sample!E636/(1+Inputs!$B$25/100)</f>
        <v>78.1891555786133</v>
      </c>
      <c r="F656" s="0" t="n">
        <f aca="false">Loan_Sample!H636-Inputs!$B$24/100</f>
        <v>-0.0113334655761719</v>
      </c>
      <c r="G656" s="0" t="n">
        <f aca="false">IF(ISNUMBER(C656),INDEX(Scorecard!$D$54:$D$61,SUMPRODUCT(--(Scorecard!$G$54:$G$60&lt;C656))+1),Scorecard!$D$62)</f>
        <v>0.489050497890326</v>
      </c>
      <c r="H656" s="0" t="n">
        <f aca="false">IF(ISNUMBER(D656),INDEX(Scorecard!$D$63:$D$68,SUMPRODUCT(--(Scorecard!$G$63:$G$67&lt;D656))+1),Scorecard!$D$69)</f>
        <v>0.322484508656054</v>
      </c>
      <c r="I656" s="0" t="n">
        <f aca="false">IF(ISNUMBER(E656),INDEX(Scorecard!$D$19:$D$26,SUMPRODUCT(--(Scorecard!$G$19:$G$25&lt;E656))+1),Scorecard!$D$27)</f>
        <v>-0.0341578513653732</v>
      </c>
      <c r="J656" s="0" t="n">
        <f aca="false">IF(ISNUMBER(F656),INDEX(Scorecard!$D$37:$D$44,SUMPRODUCT(--(Scorecard!$G$37:$G$43&lt;F656))+1),Scorecard!$D$45)</f>
        <v>0.330501541082344</v>
      </c>
      <c r="K656" s="0" t="n">
        <f aca="false">Inputs!$B$10+Scorecard!$J$5*Loan_Sample!Y636+Scorecard!$J$6*Loan_Sample!Z636+Scorecard!$J$7*I656+Scorecard!$J$8*Loan_Sample!AB636+Scorecard!$J$9*J656+Scorecard!$J$10*Loan_Sample!AD636+Scorecard!$J$11*G656+Scorecard!$J$12*H656</f>
        <v>-5.19721087151048</v>
      </c>
      <c r="L656" s="0" t="n">
        <f aca="false">MIN(1-Inputs!$B$13,MAX(Inputs!$B$13,1/(1+EXP(-(Inputs!$B$11*K656+Inputs!$B$12)))))</f>
        <v>0.0047860670518361</v>
      </c>
      <c r="M656" s="0" t="n">
        <f aca="false">Loan_Sample!AH636*Inputs!$B$4*B656</f>
        <v>941.090327842079</v>
      </c>
      <c r="N656" s="0" t="n">
        <f aca="false">L656*Inputs!$B$4*B656</f>
        <v>941.090327842079</v>
      </c>
      <c r="O656" s="0" t="n">
        <f aca="false">Inputs!$B$37+Inputs!$B$38*MAX(Loan_Sample!H636-Inputs!$C$38,0)+Inputs!$B$39*MAX(Loan_Sample!H636-Inputs!$C$39,0)+Inputs!$B$40*MAX(Loan_Sample!H636-Inputs!$C$40,0)+Inputs!$B$41*MAX(Loan_Sample!H636-Inputs!$C$41,0)+Inputs!$B$42*Inputs!$B$14+Inputs!$B$43*MIN(Loan_Sample!I636/Inputs!$B$17,1)+Inputs!$B$44*MIN(Loan_Sample!E636,Inputs!$B$18)+Inputs!$B$45*Loan_Sample!C636</f>
        <v>-6.16784816847994</v>
      </c>
      <c r="P656" s="0" t="n">
        <f aca="false">MIN(1-Inputs!$B$13,MAX(Inputs!$B$13,1/(1+EXP(-(Inputs!$B$15*O656+Inputs!$B$16)))))</f>
        <v>0.0013728386155565</v>
      </c>
      <c r="Q656" s="0" t="n">
        <f aca="false">Inputs!$B$37+Inputs!$B$38*MAX(F656-Inputs!$C$38,0)+Inputs!$B$39*MAX(F656-Inputs!$C$39,0)+Inputs!$B$40*MAX(F656-Inputs!$C$40,0)+Inputs!$B$41*MAX(F656-Inputs!$C$41,0)+Inputs!$B$42*Inputs!$B$14+Inputs!$B$43*MIN(Loan_Sample!I636/Inputs!$B$17,1)+Inputs!$B$44*MIN(E656,Inputs!$B$18)+Inputs!$B$45*Loan_Sample!C636</f>
        <v>-6.16784816847994</v>
      </c>
      <c r="R656" s="0" t="n">
        <f aca="false">MIN(1-Inputs!$B$13,MAX(Inputs!$B$13,1/(1+EXP(-(Inputs!$B$15*Q656+Inputs!$B$16)))))</f>
        <v>0.0013728386155565</v>
      </c>
    </row>
    <row r="657" customFormat="false" ht="15" hidden="false" customHeight="false" outlineLevel="0" collapsed="false">
      <c r="A657" s="0" t="n">
        <f aca="false">Loan_Sample!A637</f>
        <v>18367</v>
      </c>
      <c r="B657" s="0" t="n">
        <f aca="false">Loan_Sample!U637</f>
        <v>90743.52</v>
      </c>
      <c r="C657" s="0" t="n">
        <f aca="false">Loan_Sample!K637+Inputs!$B$26</f>
        <v>4.55833339691162</v>
      </c>
      <c r="D657" s="0" t="n">
        <f aca="false">Loan_Sample!L637+Inputs!$B$26</f>
        <v>-1.875</v>
      </c>
      <c r="E657" s="0" t="n">
        <f aca="false">Loan_Sample!E637/(1+Inputs!$B$25/100)</f>
        <v>58.2839164733887</v>
      </c>
      <c r="F657" s="0" t="n">
        <f aca="false">Loan_Sample!H637-Inputs!$B$24/100</f>
        <v>0.717333555221558</v>
      </c>
      <c r="G657" s="0" t="n">
        <f aca="false">IF(ISNUMBER(C657),INDEX(Scorecard!$D$54:$D$61,SUMPRODUCT(--(Scorecard!$G$54:$G$60&lt;C657))+1),Scorecard!$D$62)</f>
        <v>0.409483001259379</v>
      </c>
      <c r="H657" s="0" t="n">
        <f aca="false">IF(ISNUMBER(D657),INDEX(Scorecard!$D$63:$D$68,SUMPRODUCT(--(Scorecard!$G$63:$G$67&lt;D657))+1),Scorecard!$D$69)</f>
        <v>-0.340582194386522</v>
      </c>
      <c r="I657" s="0" t="n">
        <f aca="false">IF(ISNUMBER(E657),INDEX(Scorecard!$D$19:$D$26,SUMPRODUCT(--(Scorecard!$G$19:$G$25&lt;E657))+1),Scorecard!$D$27)</f>
        <v>0.267179331770092</v>
      </c>
      <c r="J657" s="0" t="n">
        <f aca="false">IF(ISNUMBER(F657),INDEX(Scorecard!$D$37:$D$44,SUMPRODUCT(--(Scorecard!$G$37:$G$43&lt;F657))+1),Scorecard!$D$45)</f>
        <v>-0.569454719285959</v>
      </c>
      <c r="K657" s="0" t="n">
        <f aca="false">Inputs!$B$10+Scorecard!$J$5*Loan_Sample!Y637+Scorecard!$J$6*Loan_Sample!Z637+Scorecard!$J$7*I657+Scorecard!$J$8*Loan_Sample!AB637+Scorecard!$J$9*J657+Scorecard!$J$10*Loan_Sample!AD637+Scorecard!$J$11*G657+Scorecard!$J$12*H657</f>
        <v>-4.02383829526517</v>
      </c>
      <c r="L657" s="0" t="n">
        <f aca="false">MIN(1-Inputs!$B$13,MAX(Inputs!$B$13,1/(1+EXP(-(Inputs!$B$11*K657+Inputs!$B$12)))))</f>
        <v>0.0165239404722994</v>
      </c>
      <c r="M657" s="0" t="n">
        <f aca="false">Loan_Sample!AH637*Inputs!$B$4*B657</f>
        <v>524.804182954418</v>
      </c>
      <c r="N657" s="0" t="n">
        <f aca="false">L657*Inputs!$B$4*B657</f>
        <v>524.804182954418</v>
      </c>
      <c r="O657" s="0" t="n">
        <f aca="false">Inputs!$B$37+Inputs!$B$38*MAX(Loan_Sample!H637-Inputs!$C$38,0)+Inputs!$B$39*MAX(Loan_Sample!H637-Inputs!$C$39,0)+Inputs!$B$40*MAX(Loan_Sample!H637-Inputs!$C$40,0)+Inputs!$B$41*MAX(Loan_Sample!H637-Inputs!$C$41,0)+Inputs!$B$42*Inputs!$B$14+Inputs!$B$43*MIN(Loan_Sample!I637/Inputs!$B$17,1)+Inputs!$B$44*MIN(Loan_Sample!E637,Inputs!$B$18)+Inputs!$B$45*Loan_Sample!C637</f>
        <v>-3.84772901947775</v>
      </c>
      <c r="P657" s="0" t="n">
        <f aca="false">MIN(1-Inputs!$B$13,MAX(Inputs!$B$13,1/(1+EXP(-(Inputs!$B$15*O657+Inputs!$B$16)))))</f>
        <v>0.018854061558436</v>
      </c>
      <c r="Q657" s="0" t="n">
        <f aca="false">Inputs!$B$37+Inputs!$B$38*MAX(F657-Inputs!$C$38,0)+Inputs!$B$39*MAX(F657-Inputs!$C$39,0)+Inputs!$B$40*MAX(F657-Inputs!$C$40,0)+Inputs!$B$41*MAX(F657-Inputs!$C$41,0)+Inputs!$B$42*Inputs!$B$14+Inputs!$B$43*MIN(Loan_Sample!I637/Inputs!$B$17,1)+Inputs!$B$44*MIN(E657,Inputs!$B$18)+Inputs!$B$45*Loan_Sample!C637</f>
        <v>-3.84772901947775</v>
      </c>
      <c r="R657" s="0" t="n">
        <f aca="false">MIN(1-Inputs!$B$13,MAX(Inputs!$B$13,1/(1+EXP(-(Inputs!$B$15*Q657+Inputs!$B$16)))))</f>
        <v>0.018854061558436</v>
      </c>
    </row>
    <row r="658" customFormat="false" ht="15" hidden="false" customHeight="false" outlineLevel="0" collapsed="false">
      <c r="A658" s="0" t="n">
        <f aca="false">Loan_Sample!A638</f>
        <v>18393</v>
      </c>
      <c r="B658" s="0" t="n">
        <f aca="false">Loan_Sample!U638</f>
        <v>116367.664</v>
      </c>
      <c r="C658" s="0" t="n">
        <f aca="false">Loan_Sample!K638+Inputs!$B$26</f>
        <v>4.85833311080933</v>
      </c>
      <c r="D658" s="0" t="n">
        <f aca="false">Loan_Sample!L638+Inputs!$B$26</f>
        <v>-1.875</v>
      </c>
      <c r="E658" s="0" t="n">
        <f aca="false">Loan_Sample!E638/(1+Inputs!$B$25/100)</f>
        <v>61.025447845459</v>
      </c>
      <c r="F658" s="0" t="n">
        <f aca="false">Loan_Sample!H638-Inputs!$B$24/100</f>
        <v>0.833333253860474</v>
      </c>
      <c r="G658" s="0" t="n">
        <f aca="false">IF(ISNUMBER(C658),INDEX(Scorecard!$D$54:$D$61,SUMPRODUCT(--(Scorecard!$G$54:$G$60&lt;C658))+1),Scorecard!$D$62)</f>
        <v>0.214429354789033</v>
      </c>
      <c r="H658" s="0" t="n">
        <f aca="false">IF(ISNUMBER(D658),INDEX(Scorecard!$D$63:$D$68,SUMPRODUCT(--(Scorecard!$G$63:$G$67&lt;D658))+1),Scorecard!$D$69)</f>
        <v>-0.340582194386522</v>
      </c>
      <c r="I658" s="0" t="n">
        <f aca="false">IF(ISNUMBER(E658),INDEX(Scorecard!$D$19:$D$26,SUMPRODUCT(--(Scorecard!$G$19:$G$25&lt;E658))+1),Scorecard!$D$27)</f>
        <v>0.233621608745691</v>
      </c>
      <c r="J658" s="0" t="n">
        <f aca="false">IF(ISNUMBER(F658),INDEX(Scorecard!$D$37:$D$44,SUMPRODUCT(--(Scorecard!$G$37:$G$43&lt;F658))+1),Scorecard!$D$45)</f>
        <v>-0.569454719285959</v>
      </c>
      <c r="K658" s="0" t="n">
        <f aca="false">Inputs!$B$10+Scorecard!$J$5*Loan_Sample!Y638+Scorecard!$J$6*Loan_Sample!Z638+Scorecard!$J$7*I658+Scorecard!$J$8*Loan_Sample!AB638+Scorecard!$J$9*J658+Scorecard!$J$10*Loan_Sample!AD638+Scorecard!$J$11*G658+Scorecard!$J$12*H658</f>
        <v>-4.36263238091985</v>
      </c>
      <c r="L658" s="0" t="n">
        <f aca="false">MIN(1-Inputs!$B$13,MAX(Inputs!$B$13,1/(1+EXP(-(Inputs!$B$11*K658+Inputs!$B$12)))))</f>
        <v>0.011572531068462</v>
      </c>
      <c r="M658" s="0" t="n">
        <f aca="false">Loan_Sample!AH638*Inputs!$B$4*B658</f>
        <v>471.333942451522</v>
      </c>
      <c r="N658" s="0" t="n">
        <f aca="false">L658*Inputs!$B$4*B658</f>
        <v>471.333942451522</v>
      </c>
      <c r="O658" s="0" t="n">
        <f aca="false">Inputs!$B$37+Inputs!$B$38*MAX(Loan_Sample!H638-Inputs!$C$38,0)+Inputs!$B$39*MAX(Loan_Sample!H638-Inputs!$C$39,0)+Inputs!$B$40*MAX(Loan_Sample!H638-Inputs!$C$40,0)+Inputs!$B$41*MAX(Loan_Sample!H638-Inputs!$C$41,0)+Inputs!$B$42*Inputs!$B$14+Inputs!$B$43*MIN(Loan_Sample!I638/Inputs!$B$17,1)+Inputs!$B$44*MIN(Loan_Sample!E638,Inputs!$B$18)+Inputs!$B$45*Loan_Sample!C638</f>
        <v>-3.5161282150787</v>
      </c>
      <c r="P658" s="0" t="n">
        <f aca="false">MIN(1-Inputs!$B$13,MAX(Inputs!$B$13,1/(1+EXP(-(Inputs!$B$15*O658+Inputs!$B$16)))))</f>
        <v>0.0272511675669109</v>
      </c>
      <c r="Q658" s="0" t="n">
        <f aca="false">Inputs!$B$37+Inputs!$B$38*MAX(F658-Inputs!$C$38,0)+Inputs!$B$39*MAX(F658-Inputs!$C$39,0)+Inputs!$B$40*MAX(F658-Inputs!$C$40,0)+Inputs!$B$41*MAX(F658-Inputs!$C$41,0)+Inputs!$B$42*Inputs!$B$14+Inputs!$B$43*MIN(Loan_Sample!I638/Inputs!$B$17,1)+Inputs!$B$44*MIN(E658,Inputs!$B$18)+Inputs!$B$45*Loan_Sample!C638</f>
        <v>-3.5161282150787</v>
      </c>
      <c r="R658" s="0" t="n">
        <f aca="false">MIN(1-Inputs!$B$13,MAX(Inputs!$B$13,1/(1+EXP(-(Inputs!$B$15*Q658+Inputs!$B$16)))))</f>
        <v>0.0272511675669109</v>
      </c>
    </row>
    <row r="659" customFormat="false" ht="15" hidden="false" customHeight="false" outlineLevel="0" collapsed="false">
      <c r="A659" s="0" t="n">
        <f aca="false">Loan_Sample!A639</f>
        <v>18443</v>
      </c>
      <c r="B659" s="0" t="n">
        <f aca="false">Loan_Sample!U639</f>
        <v>280013.16</v>
      </c>
      <c r="C659" s="0" t="n">
        <f aca="false">Loan_Sample!K639+Inputs!$B$26</f>
        <v>3.62307691574097</v>
      </c>
      <c r="D659" s="0" t="n">
        <f aca="false">Loan_Sample!L639+Inputs!$B$26</f>
        <v>-0.276923179626465</v>
      </c>
      <c r="E659" s="0" t="n">
        <f aca="false">Loan_Sample!E639/(1+Inputs!$B$25/100)</f>
        <v>62.611759185791</v>
      </c>
      <c r="F659" s="0" t="n">
        <f aca="false">Loan_Sample!H639-Inputs!$B$24/100</f>
        <v>0.478666543960571</v>
      </c>
      <c r="G659" s="0" t="n">
        <f aca="false">IF(ISNUMBER(C659),INDEX(Scorecard!$D$54:$D$61,SUMPRODUCT(--(Scorecard!$G$54:$G$60&lt;C659))+1),Scorecard!$D$62)</f>
        <v>0.489050497890326</v>
      </c>
      <c r="H659" s="0" t="n">
        <f aca="false">IF(ISNUMBER(D659),INDEX(Scorecard!$D$63:$D$68,SUMPRODUCT(--(Scorecard!$G$63:$G$67&lt;D659))+1),Scorecard!$D$69)</f>
        <v>0.322484508656054</v>
      </c>
      <c r="I659" s="0" t="n">
        <f aca="false">IF(ISNUMBER(E659),INDEX(Scorecard!$D$19:$D$26,SUMPRODUCT(--(Scorecard!$G$19:$G$25&lt;E659))+1),Scorecard!$D$27)</f>
        <v>0.233621608745691</v>
      </c>
      <c r="J659" s="0" t="n">
        <f aca="false">IF(ISNUMBER(F659),INDEX(Scorecard!$D$37:$D$44,SUMPRODUCT(--(Scorecard!$G$37:$G$43&lt;F659))+1),Scorecard!$D$45)</f>
        <v>-0.271229676926091</v>
      </c>
      <c r="K659" s="0" t="n">
        <f aca="false">Inputs!$B$10+Scorecard!$J$5*Loan_Sample!Y639+Scorecard!$J$6*Loan_Sample!Z639+Scorecard!$J$7*I659+Scorecard!$J$8*Loan_Sample!AB639+Scorecard!$J$9*J659+Scorecard!$J$10*Loan_Sample!AD639+Scorecard!$J$11*G659+Scorecard!$J$12*H659</f>
        <v>-3.24843800448696</v>
      </c>
      <c r="L659" s="0" t="n">
        <f aca="false">MIN(1-Inputs!$B$13,MAX(Inputs!$B$13,1/(1+EXP(-(Inputs!$B$11*K659+Inputs!$B$12)))))</f>
        <v>0.0369832091427864</v>
      </c>
      <c r="M659" s="0" t="n">
        <f aca="false">Loan_Sample!AH639*Inputs!$B$4*B659</f>
        <v>3624.52484065437</v>
      </c>
      <c r="N659" s="0" t="n">
        <f aca="false">L659*Inputs!$B$4*B659</f>
        <v>3624.52484065437</v>
      </c>
      <c r="O659" s="0" t="n">
        <f aca="false">Inputs!$B$37+Inputs!$B$38*MAX(Loan_Sample!H639-Inputs!$C$38,0)+Inputs!$B$39*MAX(Loan_Sample!H639-Inputs!$C$39,0)+Inputs!$B$40*MAX(Loan_Sample!H639-Inputs!$C$40,0)+Inputs!$B$41*MAX(Loan_Sample!H639-Inputs!$C$41,0)+Inputs!$B$42*Inputs!$B$14+Inputs!$B$43*MIN(Loan_Sample!I639/Inputs!$B$17,1)+Inputs!$B$44*MIN(Loan_Sample!E639,Inputs!$B$18)+Inputs!$B$45*Loan_Sample!C639</f>
        <v>-4.74761332485006</v>
      </c>
      <c r="P659" s="0" t="n">
        <f aca="false">MIN(1-Inputs!$B$13,MAX(Inputs!$B$13,1/(1+EXP(-(Inputs!$B$15*O659+Inputs!$B$16)))))</f>
        <v>0.00686125491089736</v>
      </c>
      <c r="Q659" s="0" t="n">
        <f aca="false">Inputs!$B$37+Inputs!$B$38*MAX(F659-Inputs!$C$38,0)+Inputs!$B$39*MAX(F659-Inputs!$C$39,0)+Inputs!$B$40*MAX(F659-Inputs!$C$40,0)+Inputs!$B$41*MAX(F659-Inputs!$C$41,0)+Inputs!$B$42*Inputs!$B$14+Inputs!$B$43*MIN(Loan_Sample!I639/Inputs!$B$17,1)+Inputs!$B$44*MIN(E659,Inputs!$B$18)+Inputs!$B$45*Loan_Sample!C639</f>
        <v>-4.74761332485006</v>
      </c>
      <c r="R659" s="0" t="n">
        <f aca="false">MIN(1-Inputs!$B$13,MAX(Inputs!$B$13,1/(1+EXP(-(Inputs!$B$15*Q659+Inputs!$B$16)))))</f>
        <v>0.00686125491089736</v>
      </c>
    </row>
    <row r="660" customFormat="false" ht="15" hidden="false" customHeight="false" outlineLevel="0" collapsed="false">
      <c r="A660" s="0" t="n">
        <f aca="false">Loan_Sample!A640</f>
        <v>18500</v>
      </c>
      <c r="B660" s="0" t="n">
        <f aca="false">Loan_Sample!U640</f>
        <v>293349.3</v>
      </c>
      <c r="C660" s="0" t="n">
        <f aca="false">Loan_Sample!K640+Inputs!$B$26</f>
        <v>5.00833320617676</v>
      </c>
      <c r="D660" s="0" t="n">
        <f aca="false">Loan_Sample!L640+Inputs!$B$26</f>
        <v>-1.125</v>
      </c>
      <c r="E660" s="0" t="n">
        <f aca="false">Loan_Sample!E640/(1+Inputs!$B$25/100)</f>
        <v>82.5804443359375</v>
      </c>
      <c r="F660" s="0" t="n">
        <f aca="false">Loan_Sample!H640-Inputs!$B$24/100</f>
        <v>-2.6383330821991</v>
      </c>
      <c r="G660" s="0" t="n">
        <f aca="false">IF(ISNUMBER(C660),INDEX(Scorecard!$D$54:$D$61,SUMPRODUCT(--(Scorecard!$G$54:$G$60&lt;C660))+1),Scorecard!$D$62)</f>
        <v>0.214429354789033</v>
      </c>
      <c r="H660" s="0" t="n">
        <f aca="false">IF(ISNUMBER(D660),INDEX(Scorecard!$D$63:$D$68,SUMPRODUCT(--(Scorecard!$G$63:$G$67&lt;D660))+1),Scorecard!$D$69)</f>
        <v>-0.340582194386522</v>
      </c>
      <c r="I660" s="0" t="n">
        <f aca="false">IF(ISNUMBER(E660),INDEX(Scorecard!$D$19:$D$26,SUMPRODUCT(--(Scorecard!$G$19:$G$25&lt;E660))+1),Scorecard!$D$27)</f>
        <v>-0.219855970853228</v>
      </c>
      <c r="J660" s="0" t="n">
        <f aca="false">IF(ISNUMBER(F660),INDEX(Scorecard!$D$37:$D$44,SUMPRODUCT(--(Scorecard!$G$37:$G$43&lt;F660))+1),Scorecard!$D$45)</f>
        <v>1.35057635045042</v>
      </c>
      <c r="K660" s="0" t="n">
        <f aca="false">Inputs!$B$10+Scorecard!$J$5*Loan_Sample!Y640+Scorecard!$J$6*Loan_Sample!Z640+Scorecard!$J$7*I660+Scorecard!$J$8*Loan_Sample!AB640+Scorecard!$J$9*J660+Scorecard!$J$10*Loan_Sample!AD640+Scorecard!$J$11*G660+Scorecard!$J$12*H660</f>
        <v>-5.91835451876405</v>
      </c>
      <c r="L660" s="0" t="n">
        <f aca="false">MIN(1-Inputs!$B$13,MAX(Inputs!$B$13,1/(1+EXP(-(Inputs!$B$11*K660+Inputs!$B$12)))))</f>
        <v>0.00222431304645124</v>
      </c>
      <c r="M660" s="0" t="n">
        <f aca="false">Loan_Sample!AH640*Inputs!$B$4*B660</f>
        <v>228.375236305068</v>
      </c>
      <c r="N660" s="0" t="n">
        <f aca="false">L660*Inputs!$B$4*B660</f>
        <v>228.375236305068</v>
      </c>
      <c r="O660" s="0" t="n">
        <f aca="false">Inputs!$B$37+Inputs!$B$38*MAX(Loan_Sample!H640-Inputs!$C$38,0)+Inputs!$B$39*MAX(Loan_Sample!H640-Inputs!$C$39,0)+Inputs!$B$40*MAX(Loan_Sample!H640-Inputs!$C$40,0)+Inputs!$B$41*MAX(Loan_Sample!H640-Inputs!$C$41,0)+Inputs!$B$42*Inputs!$B$14+Inputs!$B$43*MIN(Loan_Sample!I640/Inputs!$B$17,1)+Inputs!$B$44*MIN(Loan_Sample!E640,Inputs!$B$18)+Inputs!$B$45*Loan_Sample!C640</f>
        <v>-5.51687564988093</v>
      </c>
      <c r="P660" s="0" t="n">
        <f aca="false">MIN(1-Inputs!$B$13,MAX(Inputs!$B$13,1/(1+EXP(-(Inputs!$B$15*O660+Inputs!$B$16)))))</f>
        <v>0.00287312907269465</v>
      </c>
      <c r="Q660" s="0" t="n">
        <f aca="false">Inputs!$B$37+Inputs!$B$38*MAX(F660-Inputs!$C$38,0)+Inputs!$B$39*MAX(F660-Inputs!$C$39,0)+Inputs!$B$40*MAX(F660-Inputs!$C$40,0)+Inputs!$B$41*MAX(F660-Inputs!$C$41,0)+Inputs!$B$42*Inputs!$B$14+Inputs!$B$43*MIN(Loan_Sample!I640/Inputs!$B$17,1)+Inputs!$B$44*MIN(E660,Inputs!$B$18)+Inputs!$B$45*Loan_Sample!C640</f>
        <v>-5.51687564988093</v>
      </c>
      <c r="R660" s="0" t="n">
        <f aca="false">MIN(1-Inputs!$B$13,MAX(Inputs!$B$13,1/(1+EXP(-(Inputs!$B$15*Q660+Inputs!$B$16)))))</f>
        <v>0.00287312907269465</v>
      </c>
    </row>
    <row r="661" customFormat="false" ht="15" hidden="false" customHeight="false" outlineLevel="0" collapsed="false">
      <c r="A661" s="0" t="n">
        <f aca="false">Loan_Sample!A641</f>
        <v>18534</v>
      </c>
      <c r="B661" s="0" t="n">
        <f aca="false">Loan_Sample!U641</f>
        <v>211266.1</v>
      </c>
      <c r="C661" s="0" t="n">
        <f aca="false">Loan_Sample!K641+Inputs!$B$26</f>
        <v>9.63333320617676</v>
      </c>
      <c r="D661" s="0" t="n">
        <f aca="false">Loan_Sample!L641+Inputs!$B$26</f>
        <v>5.0717945098877</v>
      </c>
      <c r="E661" s="0" t="n">
        <f aca="false">Loan_Sample!E641/(1+Inputs!$B$25/100)</f>
        <v>90.5220184326172</v>
      </c>
      <c r="F661" s="0" t="n">
        <f aca="false">Loan_Sample!H641-Inputs!$B$24/100</f>
        <v>0.68666672706604</v>
      </c>
      <c r="G661" s="0" t="n">
        <f aca="false">IF(ISNUMBER(C661),INDEX(Scorecard!$D$54:$D$61,SUMPRODUCT(--(Scorecard!$G$54:$G$60&lt;C661))+1),Scorecard!$D$62)</f>
        <v>-0.541917179454542</v>
      </c>
      <c r="H661" s="0" t="n">
        <f aca="false">IF(ISNUMBER(D661),INDEX(Scorecard!$D$63:$D$68,SUMPRODUCT(--(Scorecard!$G$63:$G$67&lt;D661))+1),Scorecard!$D$69)</f>
        <v>0.322484508656054</v>
      </c>
      <c r="I661" s="0" t="n">
        <f aca="false">IF(ISNUMBER(E661),INDEX(Scorecard!$D$19:$D$26,SUMPRODUCT(--(Scorecard!$G$19:$G$25&lt;E661))+1),Scorecard!$D$27)</f>
        <v>-0.820992370602782</v>
      </c>
      <c r="J661" s="0" t="n">
        <f aca="false">IF(ISNUMBER(F661),INDEX(Scorecard!$D$37:$D$44,SUMPRODUCT(--(Scorecard!$G$37:$G$43&lt;F661))+1),Scorecard!$D$45)</f>
        <v>-0.569454719285959</v>
      </c>
      <c r="K661" s="0" t="n">
        <f aca="false">Inputs!$B$10+Scorecard!$J$5*Loan_Sample!Y641+Scorecard!$J$6*Loan_Sample!Z641+Scorecard!$J$7*I661+Scorecard!$J$8*Loan_Sample!AB641+Scorecard!$J$9*J661+Scorecard!$J$10*Loan_Sample!AD641+Scorecard!$J$11*G661+Scorecard!$J$12*H661</f>
        <v>-3.61414545762933</v>
      </c>
      <c r="L661" s="0" t="n">
        <f aca="false">MIN(1-Inputs!$B$13,MAX(Inputs!$B$13,1/(1+EXP(-(Inputs!$B$11*K661+Inputs!$B$12)))))</f>
        <v>0.0253451033792042</v>
      </c>
      <c r="M661" s="0" t="n">
        <f aca="false">Loan_Sample!AH641*Inputs!$B$4*B661</f>
        <v>1874.09640075745</v>
      </c>
      <c r="N661" s="0" t="n">
        <f aca="false">L661*Inputs!$B$4*B661</f>
        <v>1874.09640075745</v>
      </c>
      <c r="O661" s="0" t="n">
        <f aca="false">Inputs!$B$37+Inputs!$B$38*MAX(Loan_Sample!H641-Inputs!$C$38,0)+Inputs!$B$39*MAX(Loan_Sample!H641-Inputs!$C$39,0)+Inputs!$B$40*MAX(Loan_Sample!H641-Inputs!$C$40,0)+Inputs!$B$41*MAX(Loan_Sample!H641-Inputs!$C$41,0)+Inputs!$B$42*Inputs!$B$14+Inputs!$B$43*MIN(Loan_Sample!I641/Inputs!$B$17,1)+Inputs!$B$44*MIN(Loan_Sample!E641,Inputs!$B$18)+Inputs!$B$45*Loan_Sample!C641</f>
        <v>-4.24473182423861</v>
      </c>
      <c r="P661" s="0" t="n">
        <f aca="false">MIN(1-Inputs!$B$13,MAX(Inputs!$B$13,1/(1+EXP(-(Inputs!$B$15*O661+Inputs!$B$16)))))</f>
        <v>0.0120888996782631</v>
      </c>
      <c r="Q661" s="0" t="n">
        <f aca="false">Inputs!$B$37+Inputs!$B$38*MAX(F661-Inputs!$C$38,0)+Inputs!$B$39*MAX(F661-Inputs!$C$39,0)+Inputs!$B$40*MAX(F661-Inputs!$C$40,0)+Inputs!$B$41*MAX(F661-Inputs!$C$41,0)+Inputs!$B$42*Inputs!$B$14+Inputs!$B$43*MIN(Loan_Sample!I641/Inputs!$B$17,1)+Inputs!$B$44*MIN(E661,Inputs!$B$18)+Inputs!$B$45*Loan_Sample!C641</f>
        <v>-4.24473182423861</v>
      </c>
      <c r="R661" s="0" t="n">
        <f aca="false">MIN(1-Inputs!$B$13,MAX(Inputs!$B$13,1/(1+EXP(-(Inputs!$B$15*Q661+Inputs!$B$16)))))</f>
        <v>0.0120888996782631</v>
      </c>
    </row>
    <row r="662" customFormat="false" ht="15" hidden="false" customHeight="false" outlineLevel="0" collapsed="false">
      <c r="A662" s="0" t="n">
        <f aca="false">Loan_Sample!A642</f>
        <v>18553</v>
      </c>
      <c r="B662" s="0" t="n">
        <f aca="false">Loan_Sample!U642</f>
        <v>244878.9</v>
      </c>
      <c r="C662" s="0" t="n">
        <f aca="false">Loan_Sample!K642+Inputs!$B$26</f>
        <v>3.92307686805725</v>
      </c>
      <c r="D662" s="0" t="n">
        <f aca="false">Loan_Sample!L642+Inputs!$B$26</f>
        <v>-0.276922941207886</v>
      </c>
      <c r="E662" s="0" t="n">
        <f aca="false">Loan_Sample!E642/(1+Inputs!$B$25/100)</f>
        <v>71.3432006835938</v>
      </c>
      <c r="F662" s="0" t="n">
        <f aca="false">Loan_Sample!H642-Inputs!$B$24/100</f>
        <v>0.897666692733765</v>
      </c>
      <c r="G662" s="0" t="n">
        <f aca="false">IF(ISNUMBER(C662),INDEX(Scorecard!$D$54:$D$61,SUMPRODUCT(--(Scorecard!$G$54:$G$60&lt;C662))+1),Scorecard!$D$62)</f>
        <v>0.489050497890326</v>
      </c>
      <c r="H662" s="0" t="n">
        <f aca="false">IF(ISNUMBER(D662),INDEX(Scorecard!$D$63:$D$68,SUMPRODUCT(--(Scorecard!$G$63:$G$67&lt;D662))+1),Scorecard!$D$69)</f>
        <v>0.322484508656054</v>
      </c>
      <c r="I662" s="0" t="n">
        <f aca="false">IF(ISNUMBER(E662),INDEX(Scorecard!$D$19:$D$26,SUMPRODUCT(--(Scorecard!$G$19:$G$25&lt;E662))+1),Scorecard!$D$27)</f>
        <v>0.0530843085177338</v>
      </c>
      <c r="J662" s="0" t="n">
        <f aca="false">IF(ISNUMBER(F662),INDEX(Scorecard!$D$37:$D$44,SUMPRODUCT(--(Scorecard!$G$37:$G$43&lt;F662))+1),Scorecard!$D$45)</f>
        <v>-0.569454719285959</v>
      </c>
      <c r="K662" s="0" t="n">
        <f aca="false">Inputs!$B$10+Scorecard!$J$5*Loan_Sample!Y642+Scorecard!$J$6*Loan_Sample!Z642+Scorecard!$J$7*I662+Scorecard!$J$8*Loan_Sample!AB642+Scorecard!$J$9*J662+Scorecard!$J$10*Loan_Sample!AD642+Scorecard!$J$11*G662+Scorecard!$J$12*H662</f>
        <v>-3.37244093180848</v>
      </c>
      <c r="L662" s="0" t="n">
        <f aca="false">MIN(1-Inputs!$B$13,MAX(Inputs!$B$13,1/(1+EXP(-(Inputs!$B$11*K662+Inputs!$B$12)))))</f>
        <v>0.0325524091704189</v>
      </c>
      <c r="M662" s="0" t="n">
        <f aca="false">Loan_Sample!AH642*Inputs!$B$4*B662</f>
        <v>2789.98935250073</v>
      </c>
      <c r="N662" s="0" t="n">
        <f aca="false">L662*Inputs!$B$4*B662</f>
        <v>2789.98935250073</v>
      </c>
      <c r="O662" s="0" t="n">
        <f aca="false">Inputs!$B$37+Inputs!$B$38*MAX(Loan_Sample!H642-Inputs!$C$38,0)+Inputs!$B$39*MAX(Loan_Sample!H642-Inputs!$C$39,0)+Inputs!$B$40*MAX(Loan_Sample!H642-Inputs!$C$40,0)+Inputs!$B$41*MAX(Loan_Sample!H642-Inputs!$C$41,0)+Inputs!$B$42*Inputs!$B$14+Inputs!$B$43*MIN(Loan_Sample!I642/Inputs!$B$17,1)+Inputs!$B$44*MIN(Loan_Sample!E642,Inputs!$B$18)+Inputs!$B$45*Loan_Sample!C642</f>
        <v>-3.69976612173422</v>
      </c>
      <c r="P662" s="0" t="n">
        <f aca="false">MIN(1-Inputs!$B$13,MAX(Inputs!$B$13,1/(1+EXP(-(Inputs!$B$15*O662+Inputs!$B$16)))))</f>
        <v>0.0222309322977346</v>
      </c>
      <c r="Q662" s="0" t="n">
        <f aca="false">Inputs!$B$37+Inputs!$B$38*MAX(F662-Inputs!$C$38,0)+Inputs!$B$39*MAX(F662-Inputs!$C$39,0)+Inputs!$B$40*MAX(F662-Inputs!$C$40,0)+Inputs!$B$41*MAX(F662-Inputs!$C$41,0)+Inputs!$B$42*Inputs!$B$14+Inputs!$B$43*MIN(Loan_Sample!I642/Inputs!$B$17,1)+Inputs!$B$44*MIN(E662,Inputs!$B$18)+Inputs!$B$45*Loan_Sample!C642</f>
        <v>-3.69976612173422</v>
      </c>
      <c r="R662" s="0" t="n">
        <f aca="false">MIN(1-Inputs!$B$13,MAX(Inputs!$B$13,1/(1+EXP(-(Inputs!$B$15*Q662+Inputs!$B$16)))))</f>
        <v>0.0222309322977346</v>
      </c>
    </row>
    <row r="663" customFormat="false" ht="15" hidden="false" customHeight="false" outlineLevel="0" collapsed="false">
      <c r="A663" s="0" t="n">
        <f aca="false">Loan_Sample!A643</f>
        <v>18664</v>
      </c>
      <c r="B663" s="0" t="n">
        <f aca="false">Loan_Sample!U643</f>
        <v>202715.52</v>
      </c>
      <c r="C663" s="0" t="n">
        <f aca="false">Loan_Sample!K643+Inputs!$B$26</f>
        <v>6.43333339691162</v>
      </c>
      <c r="D663" s="0" t="n">
        <f aca="false">Loan_Sample!L643+Inputs!$B$26</f>
        <v>2.71025657653809</v>
      </c>
      <c r="E663" s="0" t="n">
        <f aca="false">Loan_Sample!E643/(1+Inputs!$B$25/100)</f>
        <v>82.0178909301758</v>
      </c>
      <c r="F663" s="0" t="n">
        <f aca="false">Loan_Sample!H643-Inputs!$B$24/100</f>
        <v>0.939333200454712</v>
      </c>
      <c r="G663" s="0" t="n">
        <f aca="false">IF(ISNUMBER(C663),INDEX(Scorecard!$D$54:$D$61,SUMPRODUCT(--(Scorecard!$G$54:$G$60&lt;C663))+1),Scorecard!$D$62)</f>
        <v>-0.119873800601421</v>
      </c>
      <c r="H663" s="0" t="n">
        <f aca="false">IF(ISNUMBER(D663),INDEX(Scorecard!$D$63:$D$68,SUMPRODUCT(--(Scorecard!$G$63:$G$67&lt;D663))+1),Scorecard!$D$69)</f>
        <v>0.322484508656054</v>
      </c>
      <c r="I663" s="0" t="n">
        <f aca="false">IF(ISNUMBER(E663),INDEX(Scorecard!$D$19:$D$26,SUMPRODUCT(--(Scorecard!$G$19:$G$25&lt;E663))+1),Scorecard!$D$27)</f>
        <v>-0.0341578513653732</v>
      </c>
      <c r="J663" s="0" t="n">
        <f aca="false">IF(ISNUMBER(F663),INDEX(Scorecard!$D$37:$D$44,SUMPRODUCT(--(Scorecard!$G$37:$G$43&lt;F663))+1),Scorecard!$D$45)</f>
        <v>-0.975503570149195</v>
      </c>
      <c r="K663" s="0" t="n">
        <f aca="false">Inputs!$B$10+Scorecard!$J$5*Loan_Sample!Y643+Scorecard!$J$6*Loan_Sample!Z643+Scorecard!$J$7*I663+Scorecard!$J$8*Loan_Sample!AB643+Scorecard!$J$9*J663+Scorecard!$J$10*Loan_Sample!AD643+Scorecard!$J$11*G663+Scorecard!$J$12*H663</f>
        <v>-3.90244565575373</v>
      </c>
      <c r="L663" s="0" t="n">
        <f aca="false">MIN(1-Inputs!$B$13,MAX(Inputs!$B$13,1/(1+EXP(-(Inputs!$B$11*K663+Inputs!$B$12)))))</f>
        <v>0.0187641833723844</v>
      </c>
      <c r="M663" s="0" t="n">
        <f aca="false">Loan_Sample!AH643*Inputs!$B$4*B663</f>
        <v>1331.32691639789</v>
      </c>
      <c r="N663" s="0" t="n">
        <f aca="false">L663*Inputs!$B$4*B663</f>
        <v>1331.32691639789</v>
      </c>
      <c r="O663" s="0" t="n">
        <f aca="false">Inputs!$B$37+Inputs!$B$38*MAX(Loan_Sample!H643-Inputs!$C$38,0)+Inputs!$B$39*MAX(Loan_Sample!H643-Inputs!$C$39,0)+Inputs!$B$40*MAX(Loan_Sample!H643-Inputs!$C$40,0)+Inputs!$B$41*MAX(Loan_Sample!H643-Inputs!$C$41,0)+Inputs!$B$42*Inputs!$B$14+Inputs!$B$43*MIN(Loan_Sample!I643/Inputs!$B$17,1)+Inputs!$B$44*MIN(Loan_Sample!E643,Inputs!$B$18)+Inputs!$B$45*Loan_Sample!C643</f>
        <v>-3.96045696257801</v>
      </c>
      <c r="P663" s="0" t="n">
        <f aca="false">MIN(1-Inputs!$B$13,MAX(Inputs!$B$13,1/(1+EXP(-(Inputs!$B$15*O663+Inputs!$B$16)))))</f>
        <v>0.0166240375745014</v>
      </c>
      <c r="Q663" s="0" t="n">
        <f aca="false">Inputs!$B$37+Inputs!$B$38*MAX(F663-Inputs!$C$38,0)+Inputs!$B$39*MAX(F663-Inputs!$C$39,0)+Inputs!$B$40*MAX(F663-Inputs!$C$40,0)+Inputs!$B$41*MAX(F663-Inputs!$C$41,0)+Inputs!$B$42*Inputs!$B$14+Inputs!$B$43*MIN(Loan_Sample!I643/Inputs!$B$17,1)+Inputs!$B$44*MIN(E663,Inputs!$B$18)+Inputs!$B$45*Loan_Sample!C643</f>
        <v>-3.96045696257801</v>
      </c>
      <c r="R663" s="0" t="n">
        <f aca="false">MIN(1-Inputs!$B$13,MAX(Inputs!$B$13,1/(1+EXP(-(Inputs!$B$15*Q663+Inputs!$B$16)))))</f>
        <v>0.0166240375745014</v>
      </c>
    </row>
    <row r="664" customFormat="false" ht="15" hidden="false" customHeight="false" outlineLevel="0" collapsed="false">
      <c r="A664" s="0" t="n">
        <f aca="false">Loan_Sample!A644</f>
        <v>18715</v>
      </c>
      <c r="B664" s="0" t="n">
        <f aca="false">Loan_Sample!U644</f>
        <v>303223.72</v>
      </c>
      <c r="C664" s="0" t="n">
        <f aca="false">Loan_Sample!K644+Inputs!$B$26</f>
        <v>4.30833339691162</v>
      </c>
      <c r="D664" s="0" t="n">
        <f aca="false">Loan_Sample!L644+Inputs!$B$26</f>
        <v>-1.125</v>
      </c>
      <c r="E664" s="0" t="n">
        <f aca="false">Loan_Sample!E644/(1+Inputs!$B$25/100)</f>
        <v>67.494873046875</v>
      </c>
      <c r="F664" s="0" t="n">
        <f aca="false">Loan_Sample!H644-Inputs!$B$24/100</f>
        <v>-2.10333299636841</v>
      </c>
      <c r="G664" s="0" t="n">
        <f aca="false">IF(ISNUMBER(C664),INDEX(Scorecard!$D$54:$D$61,SUMPRODUCT(--(Scorecard!$G$54:$G$60&lt;C664))+1),Scorecard!$D$62)</f>
        <v>0.489050497890326</v>
      </c>
      <c r="H664" s="0" t="n">
        <f aca="false">IF(ISNUMBER(D664),INDEX(Scorecard!$D$63:$D$68,SUMPRODUCT(--(Scorecard!$G$63:$G$67&lt;D664))+1),Scorecard!$D$69)</f>
        <v>-0.340582194386522</v>
      </c>
      <c r="I664" s="0" t="n">
        <f aca="false">IF(ISNUMBER(E664),INDEX(Scorecard!$D$19:$D$26,SUMPRODUCT(--(Scorecard!$G$19:$G$25&lt;E664))+1),Scorecard!$D$27)</f>
        <v>0.0530843085177338</v>
      </c>
      <c r="J664" s="0" t="n">
        <f aca="false">IF(ISNUMBER(F664),INDEX(Scorecard!$D$37:$D$44,SUMPRODUCT(--(Scorecard!$G$37:$G$43&lt;F664))+1),Scorecard!$D$45)</f>
        <v>1.35057635045042</v>
      </c>
      <c r="K664" s="0" t="n">
        <f aca="false">Inputs!$B$10+Scorecard!$J$5*Loan_Sample!Y644+Scorecard!$J$6*Loan_Sample!Z644+Scorecard!$J$7*I664+Scorecard!$J$8*Loan_Sample!AB644+Scorecard!$J$9*J664+Scorecard!$J$10*Loan_Sample!AD644+Scorecard!$J$11*G664+Scorecard!$J$12*H664</f>
        <v>-5.36225282217355</v>
      </c>
      <c r="L664" s="0" t="n">
        <f aca="false">MIN(1-Inputs!$B$13,MAX(Inputs!$B$13,1/(1+EXP(-(Inputs!$B$11*K664+Inputs!$B$12)))))</f>
        <v>0.00401696086797003</v>
      </c>
      <c r="M664" s="0" t="n">
        <f aca="false">Loan_Sample!AH644*Inputs!$B$4*B664</f>
        <v>426.313236118105</v>
      </c>
      <c r="N664" s="0" t="n">
        <f aca="false">L664*Inputs!$B$4*B664</f>
        <v>426.313236118105</v>
      </c>
      <c r="O664" s="0" t="n">
        <f aca="false">Inputs!$B$37+Inputs!$B$38*MAX(Loan_Sample!H644-Inputs!$C$38,0)+Inputs!$B$39*MAX(Loan_Sample!H644-Inputs!$C$39,0)+Inputs!$B$40*MAX(Loan_Sample!H644-Inputs!$C$40,0)+Inputs!$B$41*MAX(Loan_Sample!H644-Inputs!$C$41,0)+Inputs!$B$42*Inputs!$B$14+Inputs!$B$43*MIN(Loan_Sample!I644/Inputs!$B$17,1)+Inputs!$B$44*MIN(Loan_Sample!E644,Inputs!$B$18)+Inputs!$B$45*Loan_Sample!C644</f>
        <v>-5.45926008153737</v>
      </c>
      <c r="P664" s="0" t="n">
        <f aca="false">MIN(1-Inputs!$B$13,MAX(Inputs!$B$13,1/(1+EXP(-(Inputs!$B$15*O664+Inputs!$B$16)))))</f>
        <v>0.00306701426533265</v>
      </c>
      <c r="Q664" s="0" t="n">
        <f aca="false">Inputs!$B$37+Inputs!$B$38*MAX(F664-Inputs!$C$38,0)+Inputs!$B$39*MAX(F664-Inputs!$C$39,0)+Inputs!$B$40*MAX(F664-Inputs!$C$40,0)+Inputs!$B$41*MAX(F664-Inputs!$C$41,0)+Inputs!$B$42*Inputs!$B$14+Inputs!$B$43*MIN(Loan_Sample!I644/Inputs!$B$17,1)+Inputs!$B$44*MIN(E664,Inputs!$B$18)+Inputs!$B$45*Loan_Sample!C644</f>
        <v>-5.45926008153737</v>
      </c>
      <c r="R664" s="0" t="n">
        <f aca="false">MIN(1-Inputs!$B$13,MAX(Inputs!$B$13,1/(1+EXP(-(Inputs!$B$15*Q664+Inputs!$B$16)))))</f>
        <v>0.00306701426533265</v>
      </c>
    </row>
    <row r="665" customFormat="false" ht="15" hidden="false" customHeight="false" outlineLevel="0" collapsed="false">
      <c r="A665" s="0" t="n">
        <f aca="false">Loan_Sample!A645</f>
        <v>18734</v>
      </c>
      <c r="B665" s="0" t="n">
        <f aca="false">Loan_Sample!U645</f>
        <v>101254.016</v>
      </c>
      <c r="C665" s="0" t="n">
        <f aca="false">Loan_Sample!K645+Inputs!$B$26</f>
        <v>9.63333320617676</v>
      </c>
      <c r="D665" s="0" t="n">
        <f aca="false">Loan_Sample!L645+Inputs!$B$26</f>
        <v>5.0717945098877</v>
      </c>
      <c r="E665" s="0" t="n">
        <f aca="false">Loan_Sample!E645/(1+Inputs!$B$25/100)</f>
        <v>64.2568206787109</v>
      </c>
      <c r="F665" s="0" t="n">
        <f aca="false">Loan_Sample!H645-Inputs!$B$24/100</f>
        <v>0.613666534423828</v>
      </c>
      <c r="G665" s="0" t="n">
        <f aca="false">IF(ISNUMBER(C665),INDEX(Scorecard!$D$54:$D$61,SUMPRODUCT(--(Scorecard!$G$54:$G$60&lt;C665))+1),Scorecard!$D$62)</f>
        <v>-0.541917179454542</v>
      </c>
      <c r="H665" s="0" t="n">
        <f aca="false">IF(ISNUMBER(D665),INDEX(Scorecard!$D$63:$D$68,SUMPRODUCT(--(Scorecard!$G$63:$G$67&lt;D665))+1),Scorecard!$D$69)</f>
        <v>0.322484508656054</v>
      </c>
      <c r="I665" s="0" t="n">
        <f aca="false">IF(ISNUMBER(E665),INDEX(Scorecard!$D$19:$D$26,SUMPRODUCT(--(Scorecard!$G$19:$G$25&lt;E665))+1),Scorecard!$D$27)</f>
        <v>0.233621608745691</v>
      </c>
      <c r="J665" s="0" t="n">
        <f aca="false">IF(ISNUMBER(F665),INDEX(Scorecard!$D$37:$D$44,SUMPRODUCT(--(Scorecard!$G$37:$G$43&lt;F665))+1),Scorecard!$D$45)</f>
        <v>-0.271229676926091</v>
      </c>
      <c r="K665" s="0" t="n">
        <f aca="false">Inputs!$B$10+Scorecard!$J$5*Loan_Sample!Y645+Scorecard!$J$6*Loan_Sample!Z645+Scorecard!$J$7*I665+Scorecard!$J$8*Loan_Sample!AB645+Scorecard!$J$9*J665+Scorecard!$J$10*Loan_Sample!AD645+Scorecard!$J$11*G665+Scorecard!$J$12*H665</f>
        <v>-5.08704164873911</v>
      </c>
      <c r="L665" s="0" t="n">
        <f aca="false">MIN(1-Inputs!$B$13,MAX(Inputs!$B$13,1/(1+EXP(-(Inputs!$B$11*K665+Inputs!$B$12)))))</f>
        <v>0.00537934818731932</v>
      </c>
      <c r="M665" s="0" t="n">
        <f aca="false">Loan_Sample!AH645*Inputs!$B$4*B665</f>
        <v>190.63821259994</v>
      </c>
      <c r="N665" s="0" t="n">
        <f aca="false">L665*Inputs!$B$4*B665</f>
        <v>190.63821259994</v>
      </c>
      <c r="O665" s="0" t="n">
        <f aca="false">Inputs!$B$37+Inputs!$B$38*MAX(Loan_Sample!H645-Inputs!$C$38,0)+Inputs!$B$39*MAX(Loan_Sample!H645-Inputs!$C$39,0)+Inputs!$B$40*MAX(Loan_Sample!H645-Inputs!$C$40,0)+Inputs!$B$41*MAX(Loan_Sample!H645-Inputs!$C$41,0)+Inputs!$B$42*Inputs!$B$14+Inputs!$B$43*MIN(Loan_Sample!I645/Inputs!$B$17,1)+Inputs!$B$44*MIN(Loan_Sample!E645,Inputs!$B$18)+Inputs!$B$45*Loan_Sample!C645</f>
        <v>-3.81069826252417</v>
      </c>
      <c r="P665" s="0" t="n">
        <f aca="false">MIN(1-Inputs!$B$13,MAX(Inputs!$B$13,1/(1+EXP(-(Inputs!$B$15*O665+Inputs!$B$16)))))</f>
        <v>0.019648766522104</v>
      </c>
      <c r="Q665" s="0" t="n">
        <f aca="false">Inputs!$B$37+Inputs!$B$38*MAX(F665-Inputs!$C$38,0)+Inputs!$B$39*MAX(F665-Inputs!$C$39,0)+Inputs!$B$40*MAX(F665-Inputs!$C$40,0)+Inputs!$B$41*MAX(F665-Inputs!$C$41,0)+Inputs!$B$42*Inputs!$B$14+Inputs!$B$43*MIN(Loan_Sample!I645/Inputs!$B$17,1)+Inputs!$B$44*MIN(E665,Inputs!$B$18)+Inputs!$B$45*Loan_Sample!C645</f>
        <v>-3.81069826252417</v>
      </c>
      <c r="R665" s="0" t="n">
        <f aca="false">MIN(1-Inputs!$B$13,MAX(Inputs!$B$13,1/(1+EXP(-(Inputs!$B$15*Q665+Inputs!$B$16)))))</f>
        <v>0.019648766522104</v>
      </c>
    </row>
    <row r="666" customFormat="false" ht="15" hidden="false" customHeight="false" outlineLevel="0" collapsed="false">
      <c r="A666" s="0" t="n">
        <f aca="false">Loan_Sample!A646</f>
        <v>18783</v>
      </c>
      <c r="B666" s="0" t="n">
        <f aca="false">Loan_Sample!U646</f>
        <v>138920.56</v>
      </c>
      <c r="C666" s="0" t="n">
        <f aca="false">Loan_Sample!K646+Inputs!$B$26</f>
        <v>4.5</v>
      </c>
      <c r="D666" s="0" t="n">
        <f aca="false">Loan_Sample!L646+Inputs!$B$26</f>
        <v>-0.458333492279053</v>
      </c>
      <c r="E666" s="0" t="n">
        <f aca="false">Loan_Sample!E646/(1+Inputs!$B$25/100)</f>
        <v>71.9793930053711</v>
      </c>
      <c r="F666" s="0" t="n">
        <f aca="false">Loan_Sample!H646-Inputs!$B$24/100</f>
        <v>-3.38333344459534</v>
      </c>
      <c r="G666" s="0" t="n">
        <f aca="false">IF(ISNUMBER(C666),INDEX(Scorecard!$D$54:$D$61,SUMPRODUCT(--(Scorecard!$G$54:$G$60&lt;C666))+1),Scorecard!$D$62)</f>
        <v>0.409483001259379</v>
      </c>
      <c r="H666" s="0" t="n">
        <f aca="false">IF(ISNUMBER(D666),INDEX(Scorecard!$D$63:$D$68,SUMPRODUCT(--(Scorecard!$G$63:$G$67&lt;D666))+1),Scorecard!$D$69)</f>
        <v>0.322484508656054</v>
      </c>
      <c r="I666" s="0" t="n">
        <f aca="false">IF(ISNUMBER(E666),INDEX(Scorecard!$D$19:$D$26,SUMPRODUCT(--(Scorecard!$G$19:$G$25&lt;E666))+1),Scorecard!$D$27)</f>
        <v>0.0530843085177338</v>
      </c>
      <c r="J666" s="0" t="n">
        <f aca="false">IF(ISNUMBER(F666),INDEX(Scorecard!$D$37:$D$44,SUMPRODUCT(--(Scorecard!$G$37:$G$43&lt;F666))+1),Scorecard!$D$45)</f>
        <v>1.35057635045042</v>
      </c>
      <c r="K666" s="0" t="n">
        <f aca="false">Inputs!$B$10+Scorecard!$J$5*Loan_Sample!Y646+Scorecard!$J$6*Loan_Sample!Z646+Scorecard!$J$7*I666+Scorecard!$J$8*Loan_Sample!AB646+Scorecard!$J$9*J666+Scorecard!$J$10*Loan_Sample!AD646+Scorecard!$J$11*G666+Scorecard!$J$12*H666</f>
        <v>-6.15167636453608</v>
      </c>
      <c r="L666" s="0" t="n">
        <f aca="false">MIN(1-Inputs!$B$13,MAX(Inputs!$B$13,1/(1+EXP(-(Inputs!$B$11*K666+Inputs!$B$12)))))</f>
        <v>0.00173531174345312</v>
      </c>
      <c r="M666" s="0" t="n">
        <f aca="false">Loan_Sample!AH646*Inputs!$B$4*B666</f>
        <v>84.3746677112795</v>
      </c>
      <c r="N666" s="0" t="n">
        <f aca="false">L666*Inputs!$B$4*B666</f>
        <v>84.3746677112795</v>
      </c>
      <c r="O666" s="0" t="n">
        <f aca="false">Inputs!$B$37+Inputs!$B$38*MAX(Loan_Sample!H646-Inputs!$C$38,0)+Inputs!$B$39*MAX(Loan_Sample!H646-Inputs!$C$39,0)+Inputs!$B$40*MAX(Loan_Sample!H646-Inputs!$C$40,0)+Inputs!$B$41*MAX(Loan_Sample!H646-Inputs!$C$41,0)+Inputs!$B$42*Inputs!$B$14+Inputs!$B$43*MIN(Loan_Sample!I646/Inputs!$B$17,1)+Inputs!$B$44*MIN(Loan_Sample!E646,Inputs!$B$18)+Inputs!$B$45*Loan_Sample!C646</f>
        <v>-5.62985381569334</v>
      </c>
      <c r="P666" s="0" t="n">
        <f aca="false">MIN(1-Inputs!$B$13,MAX(Inputs!$B$13,1/(1+EXP(-(Inputs!$B$15*O666+Inputs!$B$16)))))</f>
        <v>0.00252771224626618</v>
      </c>
      <c r="Q666" s="0" t="n">
        <f aca="false">Inputs!$B$37+Inputs!$B$38*MAX(F666-Inputs!$C$38,0)+Inputs!$B$39*MAX(F666-Inputs!$C$39,0)+Inputs!$B$40*MAX(F666-Inputs!$C$40,0)+Inputs!$B$41*MAX(F666-Inputs!$C$41,0)+Inputs!$B$42*Inputs!$B$14+Inputs!$B$43*MIN(Loan_Sample!I646/Inputs!$B$17,1)+Inputs!$B$44*MIN(E666,Inputs!$B$18)+Inputs!$B$45*Loan_Sample!C646</f>
        <v>-5.62985381569334</v>
      </c>
      <c r="R666" s="0" t="n">
        <f aca="false">MIN(1-Inputs!$B$13,MAX(Inputs!$B$13,1/(1+EXP(-(Inputs!$B$15*Q666+Inputs!$B$16)))))</f>
        <v>0.00252771224626618</v>
      </c>
    </row>
    <row r="667" customFormat="false" ht="15" hidden="false" customHeight="false" outlineLevel="0" collapsed="false">
      <c r="A667" s="0" t="n">
        <f aca="false">Loan_Sample!A647</f>
        <v>18786</v>
      </c>
      <c r="B667" s="0" t="n">
        <f aca="false">Loan_Sample!U647</f>
        <v>324585.12</v>
      </c>
      <c r="C667" s="0" t="n">
        <f aca="false">Loan_Sample!K647+Inputs!$B$26</f>
        <v>4.95833349227905</v>
      </c>
      <c r="D667" s="0" t="n">
        <f aca="false">Loan_Sample!L647+Inputs!$B$26</f>
        <v>-1.875</v>
      </c>
      <c r="E667" s="0" t="n">
        <f aca="false">Loan_Sample!E647/(1+Inputs!$B$25/100)</f>
        <v>75.7103881835938</v>
      </c>
      <c r="F667" s="0" t="n">
        <f aca="false">Loan_Sample!H647-Inputs!$B$24/100</f>
        <v>-0.526666641235352</v>
      </c>
      <c r="G667" s="0" t="n">
        <f aca="false">IF(ISNUMBER(C667),INDEX(Scorecard!$D$54:$D$61,SUMPRODUCT(--(Scorecard!$G$54:$G$60&lt;C667))+1),Scorecard!$D$62)</f>
        <v>0.214429354789033</v>
      </c>
      <c r="H667" s="0" t="n">
        <f aca="false">IF(ISNUMBER(D667),INDEX(Scorecard!$D$63:$D$68,SUMPRODUCT(--(Scorecard!$G$63:$G$67&lt;D667))+1),Scorecard!$D$69)</f>
        <v>-0.340582194386522</v>
      </c>
      <c r="I667" s="0" t="n">
        <f aca="false">IF(ISNUMBER(E667),INDEX(Scorecard!$D$19:$D$26,SUMPRODUCT(--(Scorecard!$G$19:$G$25&lt;E667))+1),Scorecard!$D$27)</f>
        <v>-0.0341578513653732</v>
      </c>
      <c r="J667" s="0" t="n">
        <f aca="false">IF(ISNUMBER(F667),INDEX(Scorecard!$D$37:$D$44,SUMPRODUCT(--(Scorecard!$G$37:$G$43&lt;F667))+1),Scorecard!$D$45)</f>
        <v>0.769716833645565</v>
      </c>
      <c r="K667" s="0" t="n">
        <f aca="false">Inputs!$B$10+Scorecard!$J$5*Loan_Sample!Y647+Scorecard!$J$6*Loan_Sample!Z647+Scorecard!$J$7*I667+Scorecard!$J$8*Loan_Sample!AB647+Scorecard!$J$9*J667+Scorecard!$J$10*Loan_Sample!AD647+Scorecard!$J$11*G667+Scorecard!$J$12*H667</f>
        <v>-4.67993240025159</v>
      </c>
      <c r="L667" s="0" t="n">
        <f aca="false">MIN(1-Inputs!$B$13,MAX(Inputs!$B$13,1/(1+EXP(-(Inputs!$B$11*K667+Inputs!$B$12)))))</f>
        <v>0.00827863970971634</v>
      </c>
      <c r="M667" s="0" t="n">
        <f aca="false">Loan_Sample!AH647*Inputs!$B$4*B667</f>
        <v>940.493142265265</v>
      </c>
      <c r="N667" s="0" t="n">
        <f aca="false">L667*Inputs!$B$4*B667</f>
        <v>940.493142265265</v>
      </c>
      <c r="O667" s="0" t="n">
        <f aca="false">Inputs!$B$37+Inputs!$B$38*MAX(Loan_Sample!H647-Inputs!$C$38,0)+Inputs!$B$39*MAX(Loan_Sample!H647-Inputs!$C$39,0)+Inputs!$B$40*MAX(Loan_Sample!H647-Inputs!$C$40,0)+Inputs!$B$41*MAX(Loan_Sample!H647-Inputs!$C$41,0)+Inputs!$B$42*Inputs!$B$14+Inputs!$B$43*MIN(Loan_Sample!I647/Inputs!$B$17,1)+Inputs!$B$44*MIN(Loan_Sample!E647,Inputs!$B$18)+Inputs!$B$45*Loan_Sample!C647</f>
        <v>-6.11754257374953</v>
      </c>
      <c r="P667" s="0" t="n">
        <f aca="false">MIN(1-Inputs!$B$13,MAX(Inputs!$B$13,1/(1+EXP(-(Inputs!$B$15*O667+Inputs!$B$16)))))</f>
        <v>0.00145351841610336</v>
      </c>
      <c r="Q667" s="0" t="n">
        <f aca="false">Inputs!$B$37+Inputs!$B$38*MAX(F667-Inputs!$C$38,0)+Inputs!$B$39*MAX(F667-Inputs!$C$39,0)+Inputs!$B$40*MAX(F667-Inputs!$C$40,0)+Inputs!$B$41*MAX(F667-Inputs!$C$41,0)+Inputs!$B$42*Inputs!$B$14+Inputs!$B$43*MIN(Loan_Sample!I647/Inputs!$B$17,1)+Inputs!$B$44*MIN(E667,Inputs!$B$18)+Inputs!$B$45*Loan_Sample!C647</f>
        <v>-6.11754257374953</v>
      </c>
      <c r="R667" s="0" t="n">
        <f aca="false">MIN(1-Inputs!$B$13,MAX(Inputs!$B$13,1/(1+EXP(-(Inputs!$B$15*Q667+Inputs!$B$16)))))</f>
        <v>0.00145351841610336</v>
      </c>
    </row>
    <row r="668" customFormat="false" ht="15" hidden="false" customHeight="false" outlineLevel="0" collapsed="false">
      <c r="A668" s="0" t="n">
        <f aca="false">Loan_Sample!A648</f>
        <v>18794</v>
      </c>
      <c r="B668" s="0" t="n">
        <f aca="false">Loan_Sample!U648</f>
        <v>234944.88</v>
      </c>
      <c r="C668" s="0" t="n">
        <f aca="false">Loan_Sample!K648+Inputs!$B$26</f>
        <v>4.70833349227905</v>
      </c>
      <c r="D668" s="0" t="n">
        <f aca="false">Loan_Sample!L648+Inputs!$B$26</f>
        <v>-1.125</v>
      </c>
      <c r="E668" s="0" t="n">
        <f aca="false">Loan_Sample!E648/(1+Inputs!$B$25/100)</f>
        <v>65.526985168457</v>
      </c>
      <c r="F668" s="0" t="n">
        <f aca="false">Loan_Sample!H648-Inputs!$B$24/100</f>
        <v>-2.50333309173584</v>
      </c>
      <c r="G668" s="0" t="n">
        <f aca="false">IF(ISNUMBER(C668),INDEX(Scorecard!$D$54:$D$61,SUMPRODUCT(--(Scorecard!$G$54:$G$60&lt;C668))+1),Scorecard!$D$62)</f>
        <v>0.409483001259379</v>
      </c>
      <c r="H668" s="0" t="n">
        <f aca="false">IF(ISNUMBER(D668),INDEX(Scorecard!$D$63:$D$68,SUMPRODUCT(--(Scorecard!$G$63:$G$67&lt;D668))+1),Scorecard!$D$69)</f>
        <v>-0.340582194386522</v>
      </c>
      <c r="I668" s="0" t="n">
        <f aca="false">IF(ISNUMBER(E668),INDEX(Scorecard!$D$19:$D$26,SUMPRODUCT(--(Scorecard!$G$19:$G$25&lt;E668))+1),Scorecard!$D$27)</f>
        <v>0.233621608745691</v>
      </c>
      <c r="J668" s="0" t="n">
        <f aca="false">IF(ISNUMBER(F668),INDEX(Scorecard!$D$37:$D$44,SUMPRODUCT(--(Scorecard!$G$37:$G$43&lt;F668))+1),Scorecard!$D$45)</f>
        <v>1.35057635045042</v>
      </c>
      <c r="K668" s="0" t="n">
        <f aca="false">Inputs!$B$10+Scorecard!$J$5*Loan_Sample!Y648+Scorecard!$J$6*Loan_Sample!Z648+Scorecard!$J$7*I668+Scorecard!$J$8*Loan_Sample!AB648+Scorecard!$J$9*J668+Scorecard!$J$10*Loan_Sample!AD648+Scorecard!$J$11*G668+Scorecard!$J$12*H668</f>
        <v>-4.96054170371697</v>
      </c>
      <c r="L668" s="0" t="n">
        <f aca="false">MIN(1-Inputs!$B$13,MAX(Inputs!$B$13,1/(1+EXP(-(Inputs!$B$11*K668+Inputs!$B$12)))))</f>
        <v>0.00615125422194031</v>
      </c>
      <c r="M668" s="0" t="n">
        <f aca="false">Loan_Sample!AH648*Inputs!$B$4*B668</f>
        <v>505.821989758141</v>
      </c>
      <c r="N668" s="0" t="n">
        <f aca="false">L668*Inputs!$B$4*B668</f>
        <v>505.821989758141</v>
      </c>
      <c r="O668" s="0" t="n">
        <f aca="false">Inputs!$B$37+Inputs!$B$38*MAX(Loan_Sample!H648-Inputs!$C$38,0)+Inputs!$B$39*MAX(Loan_Sample!H648-Inputs!$C$39,0)+Inputs!$B$40*MAX(Loan_Sample!H648-Inputs!$C$40,0)+Inputs!$B$41*MAX(Loan_Sample!H648-Inputs!$C$41,0)+Inputs!$B$42*Inputs!$B$14+Inputs!$B$43*MIN(Loan_Sample!I648/Inputs!$B$17,1)+Inputs!$B$44*MIN(Loan_Sample!E648,Inputs!$B$18)+Inputs!$B$45*Loan_Sample!C648</f>
        <v>-6.07001797160127</v>
      </c>
      <c r="P668" s="0" t="n">
        <f aca="false">MIN(1-Inputs!$B$13,MAX(Inputs!$B$13,1/(1+EXP(-(Inputs!$B$15*O668+Inputs!$B$16)))))</f>
        <v>0.00153408225862705</v>
      </c>
      <c r="Q668" s="0" t="n">
        <f aca="false">Inputs!$B$37+Inputs!$B$38*MAX(F668-Inputs!$C$38,0)+Inputs!$B$39*MAX(F668-Inputs!$C$39,0)+Inputs!$B$40*MAX(F668-Inputs!$C$40,0)+Inputs!$B$41*MAX(F668-Inputs!$C$41,0)+Inputs!$B$42*Inputs!$B$14+Inputs!$B$43*MIN(Loan_Sample!I648/Inputs!$B$17,1)+Inputs!$B$44*MIN(E668,Inputs!$B$18)+Inputs!$B$45*Loan_Sample!C648</f>
        <v>-6.07001797160127</v>
      </c>
      <c r="R668" s="0" t="n">
        <f aca="false">MIN(1-Inputs!$B$13,MAX(Inputs!$B$13,1/(1+EXP(-(Inputs!$B$15*Q668+Inputs!$B$16)))))</f>
        <v>0.00153408225862705</v>
      </c>
    </row>
    <row r="669" customFormat="false" ht="15" hidden="false" customHeight="false" outlineLevel="0" collapsed="false">
      <c r="A669" s="0" t="n">
        <f aca="false">Loan_Sample!A649</f>
        <v>18816</v>
      </c>
      <c r="B669" s="0" t="n">
        <f aca="false">Loan_Sample!U649</f>
        <v>94686.766</v>
      </c>
      <c r="C669" s="0" t="n">
        <f aca="false">Loan_Sample!K649+Inputs!$B$26</f>
        <v>4.42307710647583</v>
      </c>
      <c r="D669" s="0" t="n">
        <f aca="false">Loan_Sample!L649+Inputs!$B$26</f>
        <v>-0.276922702789307</v>
      </c>
      <c r="E669" s="0" t="n">
        <f aca="false">Loan_Sample!E649/(1+Inputs!$B$25/100)</f>
        <v>63.6896705627441</v>
      </c>
      <c r="F669" s="0" t="n">
        <f aca="false">Loan_Sample!H649-Inputs!$B$24/100</f>
        <v>0.0806665420532227</v>
      </c>
      <c r="G669" s="0" t="n">
        <f aca="false">IF(ISNUMBER(C669),INDEX(Scorecard!$D$54:$D$61,SUMPRODUCT(--(Scorecard!$G$54:$G$60&lt;C669))+1),Scorecard!$D$62)</f>
        <v>0.409483001259379</v>
      </c>
      <c r="H669" s="0" t="n">
        <f aca="false">IF(ISNUMBER(D669),INDEX(Scorecard!$D$63:$D$68,SUMPRODUCT(--(Scorecard!$G$63:$G$67&lt;D669))+1),Scorecard!$D$69)</f>
        <v>0.322484508656054</v>
      </c>
      <c r="I669" s="0" t="n">
        <f aca="false">IF(ISNUMBER(E669),INDEX(Scorecard!$D$19:$D$26,SUMPRODUCT(--(Scorecard!$G$19:$G$25&lt;E669))+1),Scorecard!$D$27)</f>
        <v>0.233621608745691</v>
      </c>
      <c r="J669" s="0" t="n">
        <f aca="false">IF(ISNUMBER(F669),INDEX(Scorecard!$D$37:$D$44,SUMPRODUCT(--(Scorecard!$G$37:$G$43&lt;F669))+1),Scorecard!$D$45)</f>
        <v>0.330501541082344</v>
      </c>
      <c r="K669" s="0" t="n">
        <f aca="false">Inputs!$B$10+Scorecard!$J$5*Loan_Sample!Y649+Scorecard!$J$6*Loan_Sample!Z649+Scorecard!$J$7*I669+Scorecard!$J$8*Loan_Sample!AB649+Scorecard!$J$9*J669+Scorecard!$J$10*Loan_Sample!AD649+Scorecard!$J$11*G669+Scorecard!$J$12*H669</f>
        <v>-5.28301540298948</v>
      </c>
      <c r="L669" s="0" t="n">
        <f aca="false">MIN(1-Inputs!$B$13,MAX(Inputs!$B$13,1/(1+EXP(-(Inputs!$B$11*K669+Inputs!$B$12)))))</f>
        <v>0.00436950112218837</v>
      </c>
      <c r="M669" s="0" t="n">
        <f aca="false">Loan_Sample!AH649*Inputs!$B$4*B669</f>
        <v>144.806875602686</v>
      </c>
      <c r="N669" s="0" t="n">
        <f aca="false">L669*Inputs!$B$4*B669</f>
        <v>144.806875602686</v>
      </c>
      <c r="O669" s="0" t="n">
        <f aca="false">Inputs!$B$37+Inputs!$B$38*MAX(Loan_Sample!H649-Inputs!$C$38,0)+Inputs!$B$39*MAX(Loan_Sample!H649-Inputs!$C$39,0)+Inputs!$B$40*MAX(Loan_Sample!H649-Inputs!$C$40,0)+Inputs!$B$41*MAX(Loan_Sample!H649-Inputs!$C$41,0)+Inputs!$B$42*Inputs!$B$14+Inputs!$B$43*MIN(Loan_Sample!I649/Inputs!$B$17,1)+Inputs!$B$44*MIN(Loan_Sample!E649,Inputs!$B$18)+Inputs!$B$45*Loan_Sample!C649</f>
        <v>-5.29590801459297</v>
      </c>
      <c r="P669" s="0" t="n">
        <f aca="false">MIN(1-Inputs!$B$13,MAX(Inputs!$B$13,1/(1+EXP(-(Inputs!$B$15*O669+Inputs!$B$16)))))</f>
        <v>0.00369055654340395</v>
      </c>
      <c r="Q669" s="0" t="n">
        <f aca="false">Inputs!$B$37+Inputs!$B$38*MAX(F669-Inputs!$C$38,0)+Inputs!$B$39*MAX(F669-Inputs!$C$39,0)+Inputs!$B$40*MAX(F669-Inputs!$C$40,0)+Inputs!$B$41*MAX(F669-Inputs!$C$41,0)+Inputs!$B$42*Inputs!$B$14+Inputs!$B$43*MIN(Loan_Sample!I649/Inputs!$B$17,1)+Inputs!$B$44*MIN(E669,Inputs!$B$18)+Inputs!$B$45*Loan_Sample!C649</f>
        <v>-5.29590801459297</v>
      </c>
      <c r="R669" s="0" t="n">
        <f aca="false">MIN(1-Inputs!$B$13,MAX(Inputs!$B$13,1/(1+EXP(-(Inputs!$B$15*Q669+Inputs!$B$16)))))</f>
        <v>0.00369055654340395</v>
      </c>
    </row>
    <row r="670" customFormat="false" ht="15" hidden="false" customHeight="false" outlineLevel="0" collapsed="false">
      <c r="A670" s="0" t="n">
        <f aca="false">Loan_Sample!A650</f>
        <v>18824</v>
      </c>
      <c r="B670" s="0" t="n">
        <f aca="false">Loan_Sample!U650</f>
        <v>230237.17</v>
      </c>
      <c r="C670" s="0" t="n">
        <f aca="false">Loan_Sample!K650+Inputs!$B$26</f>
        <v>4.09999990463257</v>
      </c>
      <c r="D670" s="0" t="n">
        <f aca="false">Loan_Sample!L650+Inputs!$B$26</f>
        <v>-0.208333492279053</v>
      </c>
      <c r="E670" s="0" t="n">
        <f aca="false">Loan_Sample!E650/(1+Inputs!$B$25/100)</f>
        <v>62.0097541809082</v>
      </c>
      <c r="F670" s="0" t="n">
        <f aca="false">Loan_Sample!H650-Inputs!$B$24/100</f>
        <v>-3.43833327293396</v>
      </c>
      <c r="G670" s="0" t="n">
        <f aca="false">IF(ISNUMBER(C670),INDEX(Scorecard!$D$54:$D$61,SUMPRODUCT(--(Scorecard!$G$54:$G$60&lt;C670))+1),Scorecard!$D$62)</f>
        <v>0.489050497890326</v>
      </c>
      <c r="H670" s="0" t="n">
        <f aca="false">IF(ISNUMBER(D670),INDEX(Scorecard!$D$63:$D$68,SUMPRODUCT(--(Scorecard!$G$63:$G$67&lt;D670))+1),Scorecard!$D$69)</f>
        <v>0.322484508656054</v>
      </c>
      <c r="I670" s="0" t="n">
        <f aca="false">IF(ISNUMBER(E670),INDEX(Scorecard!$D$19:$D$26,SUMPRODUCT(--(Scorecard!$G$19:$G$25&lt;E670))+1),Scorecard!$D$27)</f>
        <v>0.233621608745691</v>
      </c>
      <c r="J670" s="0" t="n">
        <f aca="false">IF(ISNUMBER(F670),INDEX(Scorecard!$D$37:$D$44,SUMPRODUCT(--(Scorecard!$G$37:$G$43&lt;F670))+1),Scorecard!$D$45)</f>
        <v>1.35057635045042</v>
      </c>
      <c r="K670" s="0" t="n">
        <f aca="false">Inputs!$B$10+Scorecard!$J$5*Loan_Sample!Y650+Scorecard!$J$6*Loan_Sample!Z650+Scorecard!$J$7*I670+Scorecard!$J$8*Loan_Sample!AB650+Scorecard!$J$9*J670+Scorecard!$J$10*Loan_Sample!AD650+Scorecard!$J$11*G670+Scorecard!$J$12*H670</f>
        <v>-4.85453873303811</v>
      </c>
      <c r="L670" s="0" t="n">
        <f aca="false">MIN(1-Inputs!$B$13,MAX(Inputs!$B$13,1/(1+EXP(-(Inputs!$B$11*K670+Inputs!$B$12)))))</f>
        <v>0.00688216347716183</v>
      </c>
      <c r="M670" s="0" t="n">
        <f aca="false">Loan_Sample!AH650*Inputs!$B$4*B670</f>
        <v>554.585444860685</v>
      </c>
      <c r="N670" s="0" t="n">
        <f aca="false">L670*Inputs!$B$4*B670</f>
        <v>554.585444860685</v>
      </c>
      <c r="O670" s="0" t="n">
        <f aca="false">Inputs!$B$37+Inputs!$B$38*MAX(Loan_Sample!H650-Inputs!$C$38,0)+Inputs!$B$39*MAX(Loan_Sample!H650-Inputs!$C$39,0)+Inputs!$B$40*MAX(Loan_Sample!H650-Inputs!$C$40,0)+Inputs!$B$41*MAX(Loan_Sample!H650-Inputs!$C$41,0)+Inputs!$B$42*Inputs!$B$14+Inputs!$B$43*MIN(Loan_Sample!I650/Inputs!$B$17,1)+Inputs!$B$44*MIN(Loan_Sample!E650,Inputs!$B$18)+Inputs!$B$45*Loan_Sample!C650</f>
        <v>-5.72384627565052</v>
      </c>
      <c r="P670" s="0" t="n">
        <f aca="false">MIN(1-Inputs!$B$13,MAX(Inputs!$B$13,1/(1+EXP(-(Inputs!$B$15*O670+Inputs!$B$16)))))</f>
        <v>0.00227213596531992</v>
      </c>
      <c r="Q670" s="0" t="n">
        <f aca="false">Inputs!$B$37+Inputs!$B$38*MAX(F670-Inputs!$C$38,0)+Inputs!$B$39*MAX(F670-Inputs!$C$39,0)+Inputs!$B$40*MAX(F670-Inputs!$C$40,0)+Inputs!$B$41*MAX(F670-Inputs!$C$41,0)+Inputs!$B$42*Inputs!$B$14+Inputs!$B$43*MIN(Loan_Sample!I650/Inputs!$B$17,1)+Inputs!$B$44*MIN(E670,Inputs!$B$18)+Inputs!$B$45*Loan_Sample!C650</f>
        <v>-5.72384627565052</v>
      </c>
      <c r="R670" s="0" t="n">
        <f aca="false">MIN(1-Inputs!$B$13,MAX(Inputs!$B$13,1/(1+EXP(-(Inputs!$B$15*Q670+Inputs!$B$16)))))</f>
        <v>0.00227213596531992</v>
      </c>
    </row>
    <row r="671" customFormat="false" ht="15" hidden="false" customHeight="false" outlineLevel="0" collapsed="false">
      <c r="A671" s="0" t="n">
        <f aca="false">Loan_Sample!A651</f>
        <v>18829</v>
      </c>
      <c r="B671" s="0" t="n">
        <f aca="false">Loan_Sample!U651</f>
        <v>178107.05</v>
      </c>
      <c r="C671" s="0" t="n">
        <f aca="false">Loan_Sample!K651+Inputs!$B$26</f>
        <v>3.82307696342468</v>
      </c>
      <c r="D671" s="0" t="n">
        <f aca="false">Loan_Sample!L651+Inputs!$B$26</f>
        <v>-0.276922941207886</v>
      </c>
      <c r="E671" s="0" t="n">
        <f aca="false">Loan_Sample!E651/(1+Inputs!$B$25/100)</f>
        <v>64.5304641723633</v>
      </c>
      <c r="F671" s="0" t="n">
        <f aca="false">Loan_Sample!H651-Inputs!$B$24/100</f>
        <v>0.0376665592193604</v>
      </c>
      <c r="G671" s="0" t="n">
        <f aca="false">IF(ISNUMBER(C671),INDEX(Scorecard!$D$54:$D$61,SUMPRODUCT(--(Scorecard!$G$54:$G$60&lt;C671))+1),Scorecard!$D$62)</f>
        <v>0.489050497890326</v>
      </c>
      <c r="H671" s="0" t="n">
        <f aca="false">IF(ISNUMBER(D671),INDEX(Scorecard!$D$63:$D$68,SUMPRODUCT(--(Scorecard!$G$63:$G$67&lt;D671))+1),Scorecard!$D$69)</f>
        <v>0.322484508656054</v>
      </c>
      <c r="I671" s="0" t="n">
        <f aca="false">IF(ISNUMBER(E671),INDEX(Scorecard!$D$19:$D$26,SUMPRODUCT(--(Scorecard!$G$19:$G$25&lt;E671))+1),Scorecard!$D$27)</f>
        <v>0.233621608745691</v>
      </c>
      <c r="J671" s="0" t="n">
        <f aca="false">IF(ISNUMBER(F671),INDEX(Scorecard!$D$37:$D$44,SUMPRODUCT(--(Scorecard!$G$37:$G$43&lt;F671))+1),Scorecard!$D$45)</f>
        <v>0.330501541082344</v>
      </c>
      <c r="K671" s="0" t="n">
        <f aca="false">Inputs!$B$10+Scorecard!$J$5*Loan_Sample!Y651+Scorecard!$J$6*Loan_Sample!Z651+Scorecard!$J$7*I671+Scorecard!$J$8*Loan_Sample!AB651+Scorecard!$J$9*J671+Scorecard!$J$10*Loan_Sample!AD651+Scorecard!$J$11*G671+Scorecard!$J$12*H671</f>
        <v>-4.447396460772</v>
      </c>
      <c r="L671" s="0" t="n">
        <f aca="false">MIN(1-Inputs!$B$13,MAX(Inputs!$B$13,1/(1+EXP(-(Inputs!$B$11*K671+Inputs!$B$12)))))</f>
        <v>0.0105831735164252</v>
      </c>
      <c r="M671" s="0" t="n">
        <f aca="false">Loan_Sample!AH651*Inputs!$B$4*B671</f>
        <v>659.728235127019</v>
      </c>
      <c r="N671" s="0" t="n">
        <f aca="false">L671*Inputs!$B$4*B671</f>
        <v>659.728235127019</v>
      </c>
      <c r="O671" s="0" t="n">
        <f aca="false">Inputs!$B$37+Inputs!$B$38*MAX(Loan_Sample!H651-Inputs!$C$38,0)+Inputs!$B$39*MAX(Loan_Sample!H651-Inputs!$C$39,0)+Inputs!$B$40*MAX(Loan_Sample!H651-Inputs!$C$40,0)+Inputs!$B$41*MAX(Loan_Sample!H651-Inputs!$C$41,0)+Inputs!$B$42*Inputs!$B$14+Inputs!$B$43*MIN(Loan_Sample!I651/Inputs!$B$17,1)+Inputs!$B$44*MIN(Loan_Sample!E651,Inputs!$B$18)+Inputs!$B$45*Loan_Sample!C651</f>
        <v>-5.50311066448258</v>
      </c>
      <c r="P671" s="0" t="n">
        <f aca="false">MIN(1-Inputs!$B$13,MAX(Inputs!$B$13,1/(1+EXP(-(Inputs!$B$15*O671+Inputs!$B$16)))))</f>
        <v>0.00291830920464364</v>
      </c>
      <c r="Q671" s="0" t="n">
        <f aca="false">Inputs!$B$37+Inputs!$B$38*MAX(F671-Inputs!$C$38,0)+Inputs!$B$39*MAX(F671-Inputs!$C$39,0)+Inputs!$B$40*MAX(F671-Inputs!$C$40,0)+Inputs!$B$41*MAX(F671-Inputs!$C$41,0)+Inputs!$B$42*Inputs!$B$14+Inputs!$B$43*MIN(Loan_Sample!I651/Inputs!$B$17,1)+Inputs!$B$44*MIN(E671,Inputs!$B$18)+Inputs!$B$45*Loan_Sample!C651</f>
        <v>-5.50311066448258</v>
      </c>
      <c r="R671" s="0" t="n">
        <f aca="false">MIN(1-Inputs!$B$13,MAX(Inputs!$B$13,1/(1+EXP(-(Inputs!$B$15*Q671+Inputs!$B$16)))))</f>
        <v>0.00291830920464364</v>
      </c>
    </row>
    <row r="672" customFormat="false" ht="15" hidden="false" customHeight="false" outlineLevel="0" collapsed="false">
      <c r="A672" s="0" t="n">
        <f aca="false">Loan_Sample!A652</f>
        <v>18874</v>
      </c>
      <c r="B672" s="0" t="n">
        <f aca="false">Loan_Sample!U652</f>
        <v>111579.09</v>
      </c>
      <c r="C672" s="0" t="n">
        <f aca="false">Loan_Sample!K652+Inputs!$B$26</f>
        <v>4.12307691574097</v>
      </c>
      <c r="D672" s="0" t="n">
        <f aca="false">Loan_Sample!L652+Inputs!$B$26</f>
        <v>-0.276923179626465</v>
      </c>
      <c r="E672" s="0" t="n">
        <f aca="false">Loan_Sample!E652/(1+Inputs!$B$25/100)</f>
        <v>59.8424491882324</v>
      </c>
      <c r="F672" s="0" t="n">
        <f aca="false">Loan_Sample!H652-Inputs!$B$24/100</f>
        <v>0.648666620254517</v>
      </c>
      <c r="G672" s="0" t="n">
        <f aca="false">IF(ISNUMBER(C672),INDEX(Scorecard!$D$54:$D$61,SUMPRODUCT(--(Scorecard!$G$54:$G$60&lt;C672))+1),Scorecard!$D$62)</f>
        <v>0.489050497890326</v>
      </c>
      <c r="H672" s="0" t="n">
        <f aca="false">IF(ISNUMBER(D672),INDEX(Scorecard!$D$63:$D$68,SUMPRODUCT(--(Scorecard!$G$63:$G$67&lt;D672))+1),Scorecard!$D$69)</f>
        <v>0.322484508656054</v>
      </c>
      <c r="I672" s="0" t="n">
        <f aca="false">IF(ISNUMBER(E672),INDEX(Scorecard!$D$19:$D$26,SUMPRODUCT(--(Scorecard!$G$19:$G$25&lt;E672))+1),Scorecard!$D$27)</f>
        <v>0.267179331770092</v>
      </c>
      <c r="J672" s="0" t="n">
        <f aca="false">IF(ISNUMBER(F672),INDEX(Scorecard!$D$37:$D$44,SUMPRODUCT(--(Scorecard!$G$37:$G$43&lt;F672))+1),Scorecard!$D$45)</f>
        <v>-0.569454719285959</v>
      </c>
      <c r="K672" s="0" t="n">
        <f aca="false">Inputs!$B$10+Scorecard!$J$5*Loan_Sample!Y652+Scorecard!$J$6*Loan_Sample!Z652+Scorecard!$J$7*I672+Scorecard!$J$8*Loan_Sample!AB652+Scorecard!$J$9*J672+Scorecard!$J$10*Loan_Sample!AD652+Scorecard!$J$11*G672+Scorecard!$J$12*H672</f>
        <v>-4.65687384976327</v>
      </c>
      <c r="L672" s="0" t="n">
        <f aca="false">MIN(1-Inputs!$B$13,MAX(Inputs!$B$13,1/(1+EXP(-(Inputs!$B$11*K672+Inputs!$B$12)))))</f>
        <v>0.00848293097306855</v>
      </c>
      <c r="M672" s="0" t="n">
        <f aca="false">Loan_Sample!AH652*Inputs!$B$4*B672</f>
        <v>331.281201477731</v>
      </c>
      <c r="N672" s="0" t="n">
        <f aca="false">L672*Inputs!$B$4*B672</f>
        <v>331.281201477731</v>
      </c>
      <c r="O672" s="0" t="n">
        <f aca="false">Inputs!$B$37+Inputs!$B$38*MAX(Loan_Sample!H652-Inputs!$C$38,0)+Inputs!$B$39*MAX(Loan_Sample!H652-Inputs!$C$39,0)+Inputs!$B$40*MAX(Loan_Sample!H652-Inputs!$C$40,0)+Inputs!$B$41*MAX(Loan_Sample!H652-Inputs!$C$41,0)+Inputs!$B$42*Inputs!$B$14+Inputs!$B$43*MIN(Loan_Sample!I652/Inputs!$B$17,1)+Inputs!$B$44*MIN(Loan_Sample!E652,Inputs!$B$18)+Inputs!$B$45*Loan_Sample!C652</f>
        <v>-4.52777176792096</v>
      </c>
      <c r="P672" s="0" t="n">
        <f aca="false">MIN(1-Inputs!$B$13,MAX(Inputs!$B$13,1/(1+EXP(-(Inputs!$B$15*O672+Inputs!$B$16)))))</f>
        <v>0.00879215446538551</v>
      </c>
      <c r="Q672" s="0" t="n">
        <f aca="false">Inputs!$B$37+Inputs!$B$38*MAX(F672-Inputs!$C$38,0)+Inputs!$B$39*MAX(F672-Inputs!$C$39,0)+Inputs!$B$40*MAX(F672-Inputs!$C$40,0)+Inputs!$B$41*MAX(F672-Inputs!$C$41,0)+Inputs!$B$42*Inputs!$B$14+Inputs!$B$43*MIN(Loan_Sample!I652/Inputs!$B$17,1)+Inputs!$B$44*MIN(E672,Inputs!$B$18)+Inputs!$B$45*Loan_Sample!C652</f>
        <v>-4.52777176792096</v>
      </c>
      <c r="R672" s="0" t="n">
        <f aca="false">MIN(1-Inputs!$B$13,MAX(Inputs!$B$13,1/(1+EXP(-(Inputs!$B$15*Q672+Inputs!$B$16)))))</f>
        <v>0.00879215446538551</v>
      </c>
    </row>
    <row r="673" customFormat="false" ht="15" hidden="false" customHeight="false" outlineLevel="0" collapsed="false">
      <c r="A673" s="0" t="n">
        <f aca="false">Loan_Sample!A653</f>
        <v>18878</v>
      </c>
      <c r="B673" s="0" t="n">
        <f aca="false">Loan_Sample!U653</f>
        <v>173348.56</v>
      </c>
      <c r="C673" s="0" t="n">
        <f aca="false">Loan_Sample!K653+Inputs!$B$26</f>
        <v>4.42307710647583</v>
      </c>
      <c r="D673" s="0" t="n">
        <f aca="false">Loan_Sample!L653+Inputs!$B$26</f>
        <v>-0.276922702789307</v>
      </c>
      <c r="E673" s="0" t="n">
        <f aca="false">Loan_Sample!E653/(1+Inputs!$B$25/100)</f>
        <v>76.2983703613281</v>
      </c>
      <c r="F673" s="0" t="n">
        <f aca="false">Loan_Sample!H653-Inputs!$B$24/100</f>
        <v>0.0836665630340576</v>
      </c>
      <c r="G673" s="0" t="n">
        <f aca="false">IF(ISNUMBER(C673),INDEX(Scorecard!$D$54:$D$61,SUMPRODUCT(--(Scorecard!$G$54:$G$60&lt;C673))+1),Scorecard!$D$62)</f>
        <v>0.409483001259379</v>
      </c>
      <c r="H673" s="0" t="n">
        <f aca="false">IF(ISNUMBER(D673),INDEX(Scorecard!$D$63:$D$68,SUMPRODUCT(--(Scorecard!$G$63:$G$67&lt;D673))+1),Scorecard!$D$69)</f>
        <v>0.322484508656054</v>
      </c>
      <c r="I673" s="0" t="n">
        <f aca="false">IF(ISNUMBER(E673),INDEX(Scorecard!$D$19:$D$26,SUMPRODUCT(--(Scorecard!$G$19:$G$25&lt;E673))+1),Scorecard!$D$27)</f>
        <v>-0.0341578513653732</v>
      </c>
      <c r="J673" s="0" t="n">
        <f aca="false">IF(ISNUMBER(F673),INDEX(Scorecard!$D$37:$D$44,SUMPRODUCT(--(Scorecard!$G$37:$G$43&lt;F673))+1),Scorecard!$D$45)</f>
        <v>0.330501541082344</v>
      </c>
      <c r="K673" s="0" t="n">
        <f aca="false">Inputs!$B$10+Scorecard!$J$5*Loan_Sample!Y653+Scorecard!$J$6*Loan_Sample!Z653+Scorecard!$J$7*I673+Scorecard!$J$8*Loan_Sample!AB653+Scorecard!$J$9*J673+Scorecard!$J$10*Loan_Sample!AD653+Scorecard!$J$11*G673+Scorecard!$J$12*H673</f>
        <v>-4.29567980192572</v>
      </c>
      <c r="L673" s="0" t="n">
        <f aca="false">MIN(1-Inputs!$B$13,MAX(Inputs!$B$13,1/(1+EXP(-(Inputs!$B$11*K673+Inputs!$B$12)))))</f>
        <v>0.012418141650648</v>
      </c>
      <c r="M673" s="0" t="n">
        <f aca="false">Loan_Sample!AH653*Inputs!$B$4*B673</f>
        <v>753.433440555551</v>
      </c>
      <c r="N673" s="0" t="n">
        <f aca="false">L673*Inputs!$B$4*B673</f>
        <v>753.433440555551</v>
      </c>
      <c r="O673" s="0" t="n">
        <f aca="false">Inputs!$B$37+Inputs!$B$38*MAX(Loan_Sample!H653-Inputs!$C$38,0)+Inputs!$B$39*MAX(Loan_Sample!H653-Inputs!$C$39,0)+Inputs!$B$40*MAX(Loan_Sample!H653-Inputs!$C$40,0)+Inputs!$B$41*MAX(Loan_Sample!H653-Inputs!$C$41,0)+Inputs!$B$42*Inputs!$B$14+Inputs!$B$43*MIN(Loan_Sample!I653/Inputs!$B$17,1)+Inputs!$B$44*MIN(Loan_Sample!E653,Inputs!$B$18)+Inputs!$B$45*Loan_Sample!C653</f>
        <v>-5.94654179809571</v>
      </c>
      <c r="P673" s="0" t="n">
        <f aca="false">MIN(1-Inputs!$B$13,MAX(Inputs!$B$13,1/(1+EXP(-(Inputs!$B$15*O673+Inputs!$B$16)))))</f>
        <v>0.00176485530114903</v>
      </c>
      <c r="Q673" s="0" t="n">
        <f aca="false">Inputs!$B$37+Inputs!$B$38*MAX(F673-Inputs!$C$38,0)+Inputs!$B$39*MAX(F673-Inputs!$C$39,0)+Inputs!$B$40*MAX(F673-Inputs!$C$40,0)+Inputs!$B$41*MAX(F673-Inputs!$C$41,0)+Inputs!$B$42*Inputs!$B$14+Inputs!$B$43*MIN(Loan_Sample!I653/Inputs!$B$17,1)+Inputs!$B$44*MIN(E673,Inputs!$B$18)+Inputs!$B$45*Loan_Sample!C653</f>
        <v>-5.94654179809571</v>
      </c>
      <c r="R673" s="0" t="n">
        <f aca="false">MIN(1-Inputs!$B$13,MAX(Inputs!$B$13,1/(1+EXP(-(Inputs!$B$15*Q673+Inputs!$B$16)))))</f>
        <v>0.00176485530114903</v>
      </c>
    </row>
    <row r="674" customFormat="false" ht="15" hidden="false" customHeight="false" outlineLevel="0" collapsed="false">
      <c r="A674" s="0" t="n">
        <f aca="false">Loan_Sample!A654</f>
        <v>18952</v>
      </c>
      <c r="B674" s="0" t="n">
        <f aca="false">Loan_Sample!U654</f>
        <v>252819.69</v>
      </c>
      <c r="C674" s="0" t="n">
        <f aca="false">Loan_Sample!K654+Inputs!$B$26</f>
        <v>4.42307710647583</v>
      </c>
      <c r="D674" s="0" t="n">
        <f aca="false">Loan_Sample!L654+Inputs!$B$26</f>
        <v>-0.276922702789307</v>
      </c>
      <c r="E674" s="0" t="n">
        <f aca="false">Loan_Sample!E654/(1+Inputs!$B$25/100)</f>
        <v>66.1830596923828</v>
      </c>
      <c r="F674" s="0" t="n">
        <f aca="false">Loan_Sample!H654-Inputs!$B$24/100</f>
        <v>0.672666788101196</v>
      </c>
      <c r="G674" s="0" t="n">
        <f aca="false">IF(ISNUMBER(C674),INDEX(Scorecard!$D$54:$D$61,SUMPRODUCT(--(Scorecard!$G$54:$G$60&lt;C674))+1),Scorecard!$D$62)</f>
        <v>0.409483001259379</v>
      </c>
      <c r="H674" s="0" t="n">
        <f aca="false">IF(ISNUMBER(D674),INDEX(Scorecard!$D$63:$D$68,SUMPRODUCT(--(Scorecard!$G$63:$G$67&lt;D674))+1),Scorecard!$D$69)</f>
        <v>0.322484508656054</v>
      </c>
      <c r="I674" s="0" t="n">
        <f aca="false">IF(ISNUMBER(E674),INDEX(Scorecard!$D$19:$D$26,SUMPRODUCT(--(Scorecard!$G$19:$G$25&lt;E674))+1),Scorecard!$D$27)</f>
        <v>0.0530843085177338</v>
      </c>
      <c r="J674" s="0" t="n">
        <f aca="false">IF(ISNUMBER(F674),INDEX(Scorecard!$D$37:$D$44,SUMPRODUCT(--(Scorecard!$G$37:$G$43&lt;F674))+1),Scorecard!$D$45)</f>
        <v>-0.569454719285959</v>
      </c>
      <c r="K674" s="0" t="n">
        <f aca="false">Inputs!$B$10+Scorecard!$J$5*Loan_Sample!Y654+Scorecard!$J$6*Loan_Sample!Z654+Scorecard!$J$7*I674+Scorecard!$J$8*Loan_Sample!AB654+Scorecard!$J$9*J674+Scorecard!$J$10*Loan_Sample!AD654+Scorecard!$J$11*G674+Scorecard!$J$12*H674</f>
        <v>-3.00721634334081</v>
      </c>
      <c r="L674" s="0" t="n">
        <f aca="false">MIN(1-Inputs!$B$13,MAX(Inputs!$B$13,1/(1+EXP(-(Inputs!$B$11*K674+Inputs!$B$12)))))</f>
        <v>0.0473160518776119</v>
      </c>
      <c r="M674" s="0" t="n">
        <f aca="false">Loan_Sample!AH654*Inputs!$B$4*B674</f>
        <v>4186.85034870262</v>
      </c>
      <c r="N674" s="0" t="n">
        <f aca="false">L674*Inputs!$B$4*B674</f>
        <v>4186.85034870262</v>
      </c>
      <c r="O674" s="0" t="n">
        <f aca="false">Inputs!$B$37+Inputs!$B$38*MAX(Loan_Sample!H654-Inputs!$C$38,0)+Inputs!$B$39*MAX(Loan_Sample!H654-Inputs!$C$39,0)+Inputs!$B$40*MAX(Loan_Sample!H654-Inputs!$C$40,0)+Inputs!$B$41*MAX(Loan_Sample!H654-Inputs!$C$41,0)+Inputs!$B$42*Inputs!$B$14+Inputs!$B$43*MIN(Loan_Sample!I654/Inputs!$B$17,1)+Inputs!$B$44*MIN(Loan_Sample!E654,Inputs!$B$18)+Inputs!$B$45*Loan_Sample!C654</f>
        <v>-3.99321856211148</v>
      </c>
      <c r="P674" s="0" t="n">
        <f aca="false">MIN(1-Inputs!$B$13,MAX(Inputs!$B$13,1/(1+EXP(-(Inputs!$B$15*O674+Inputs!$B$16)))))</f>
        <v>0.0160260302027441</v>
      </c>
      <c r="Q674" s="0" t="n">
        <f aca="false">Inputs!$B$37+Inputs!$B$38*MAX(F674-Inputs!$C$38,0)+Inputs!$B$39*MAX(F674-Inputs!$C$39,0)+Inputs!$B$40*MAX(F674-Inputs!$C$40,0)+Inputs!$B$41*MAX(F674-Inputs!$C$41,0)+Inputs!$B$42*Inputs!$B$14+Inputs!$B$43*MIN(Loan_Sample!I654/Inputs!$B$17,1)+Inputs!$B$44*MIN(E674,Inputs!$B$18)+Inputs!$B$45*Loan_Sample!C654</f>
        <v>-3.99321856211148</v>
      </c>
      <c r="R674" s="0" t="n">
        <f aca="false">MIN(1-Inputs!$B$13,MAX(Inputs!$B$13,1/(1+EXP(-(Inputs!$B$15*Q674+Inputs!$B$16)))))</f>
        <v>0.0160260302027441</v>
      </c>
    </row>
    <row r="675" customFormat="false" ht="15" hidden="false" customHeight="false" outlineLevel="0" collapsed="false">
      <c r="A675" s="0" t="n">
        <f aca="false">Loan_Sample!A655</f>
        <v>19010</v>
      </c>
      <c r="B675" s="0" t="n">
        <f aca="false">Loan_Sample!U655</f>
        <v>170051.25</v>
      </c>
      <c r="C675" s="0" t="n">
        <f aca="false">Loan_Sample!K655+Inputs!$B$26</f>
        <v>9.03333377838135</v>
      </c>
      <c r="D675" s="0" t="n">
        <f aca="false">Loan_Sample!L655+Inputs!$B$26</f>
        <v>5.07179546356201</v>
      </c>
      <c r="E675" s="0" t="n">
        <f aca="false">Loan_Sample!E655/(1+Inputs!$B$25/100)</f>
        <v>68.5910339355469</v>
      </c>
      <c r="F675" s="0" t="n">
        <f aca="false">Loan_Sample!H655-Inputs!$B$24/100</f>
        <v>1.40066647529602</v>
      </c>
      <c r="G675" s="0" t="n">
        <f aca="false">IF(ISNUMBER(C675),INDEX(Scorecard!$D$54:$D$61,SUMPRODUCT(--(Scorecard!$G$54:$G$60&lt;C675))+1),Scorecard!$D$62)</f>
        <v>-0.541917179454542</v>
      </c>
      <c r="H675" s="0" t="n">
        <f aca="false">IF(ISNUMBER(D675),INDEX(Scorecard!$D$63:$D$68,SUMPRODUCT(--(Scorecard!$G$63:$G$67&lt;D675))+1),Scorecard!$D$69)</f>
        <v>0.322484508656054</v>
      </c>
      <c r="I675" s="0" t="n">
        <f aca="false">IF(ISNUMBER(E675),INDEX(Scorecard!$D$19:$D$26,SUMPRODUCT(--(Scorecard!$G$19:$G$25&lt;E675))+1),Scorecard!$D$27)</f>
        <v>0.0530843085177338</v>
      </c>
      <c r="J675" s="0" t="n">
        <f aca="false">IF(ISNUMBER(F675),INDEX(Scorecard!$D$37:$D$44,SUMPRODUCT(--(Scorecard!$G$37:$G$43&lt;F675))+1),Scorecard!$D$45)</f>
        <v>-0.975503570149195</v>
      </c>
      <c r="K675" s="0" t="n">
        <f aca="false">Inputs!$B$10+Scorecard!$J$5*Loan_Sample!Y655+Scorecard!$J$6*Loan_Sample!Z655+Scorecard!$J$7*I675+Scorecard!$J$8*Loan_Sample!AB655+Scorecard!$J$9*J675+Scorecard!$J$10*Loan_Sample!AD655+Scorecard!$J$11*G675+Scorecard!$J$12*H675</f>
        <v>-3.15331785844515</v>
      </c>
      <c r="L675" s="0" t="n">
        <f aca="false">MIN(1-Inputs!$B$13,MAX(Inputs!$B$13,1/(1+EXP(-(Inputs!$B$11*K675+Inputs!$B$12)))))</f>
        <v>0.0407695227245047</v>
      </c>
      <c r="M675" s="0" t="n">
        <f aca="false">Loan_Sample!AH655*Inputs!$B$4*B675</f>
        <v>2426.5179054219</v>
      </c>
      <c r="N675" s="0" t="n">
        <f aca="false">L675*Inputs!$B$4*B675</f>
        <v>2426.5179054219</v>
      </c>
      <c r="O675" s="0" t="n">
        <f aca="false">Inputs!$B$37+Inputs!$B$38*MAX(Loan_Sample!H655-Inputs!$C$38,0)+Inputs!$B$39*MAX(Loan_Sample!H655-Inputs!$C$39,0)+Inputs!$B$40*MAX(Loan_Sample!H655-Inputs!$C$40,0)+Inputs!$B$41*MAX(Loan_Sample!H655-Inputs!$C$41,0)+Inputs!$B$42*Inputs!$B$14+Inputs!$B$43*MIN(Loan_Sample!I655/Inputs!$B$17,1)+Inputs!$B$44*MIN(Loan_Sample!E655,Inputs!$B$18)+Inputs!$B$45*Loan_Sample!C655</f>
        <v>-3.43960441974751</v>
      </c>
      <c r="P675" s="0" t="n">
        <f aca="false">MIN(1-Inputs!$B$13,MAX(Inputs!$B$13,1/(1+EXP(-(Inputs!$B$15*O675+Inputs!$B$16)))))</f>
        <v>0.029654525984774</v>
      </c>
      <c r="Q675" s="0" t="n">
        <f aca="false">Inputs!$B$37+Inputs!$B$38*MAX(F675-Inputs!$C$38,0)+Inputs!$B$39*MAX(F675-Inputs!$C$39,0)+Inputs!$B$40*MAX(F675-Inputs!$C$40,0)+Inputs!$B$41*MAX(F675-Inputs!$C$41,0)+Inputs!$B$42*Inputs!$B$14+Inputs!$B$43*MIN(Loan_Sample!I655/Inputs!$B$17,1)+Inputs!$B$44*MIN(E675,Inputs!$B$18)+Inputs!$B$45*Loan_Sample!C655</f>
        <v>-3.43960441974751</v>
      </c>
      <c r="R675" s="0" t="n">
        <f aca="false">MIN(1-Inputs!$B$13,MAX(Inputs!$B$13,1/(1+EXP(-(Inputs!$B$15*Q675+Inputs!$B$16)))))</f>
        <v>0.029654525984774</v>
      </c>
    </row>
    <row r="676" customFormat="false" ht="15" hidden="false" customHeight="false" outlineLevel="0" collapsed="false">
      <c r="A676" s="0" t="n">
        <f aca="false">Loan_Sample!A656</f>
        <v>19040</v>
      </c>
      <c r="B676" s="0" t="n">
        <f aca="false">Loan_Sample!U656</f>
        <v>85748.52</v>
      </c>
      <c r="C676" s="0" t="n">
        <f aca="false">Loan_Sample!K656+Inputs!$B$26</f>
        <v>4.60833311080933</v>
      </c>
      <c r="D676" s="0" t="n">
        <f aca="false">Loan_Sample!L656+Inputs!$B$26</f>
        <v>-1.125</v>
      </c>
      <c r="E676" s="0" t="n">
        <f aca="false">Loan_Sample!E656/(1+Inputs!$B$25/100)</f>
        <v>35.472469329834</v>
      </c>
      <c r="F676" s="0" t="n">
        <f aca="false">Loan_Sample!H656-Inputs!$B$24/100</f>
        <v>-1.4123330116272</v>
      </c>
      <c r="G676" s="0" t="n">
        <f aca="false">IF(ISNUMBER(C676),INDEX(Scorecard!$D$54:$D$61,SUMPRODUCT(--(Scorecard!$G$54:$G$60&lt;C676))+1),Scorecard!$D$62)</f>
        <v>0.409483001259379</v>
      </c>
      <c r="H676" s="0" t="n">
        <f aca="false">IF(ISNUMBER(D676),INDEX(Scorecard!$D$63:$D$68,SUMPRODUCT(--(Scorecard!$G$63:$G$67&lt;D676))+1),Scorecard!$D$69)</f>
        <v>-0.340582194386522</v>
      </c>
      <c r="I676" s="0" t="n">
        <f aca="false">IF(ISNUMBER(E676),INDEX(Scorecard!$D$19:$D$26,SUMPRODUCT(--(Scorecard!$G$19:$G$25&lt;E676))+1),Scorecard!$D$27)</f>
        <v>0.57899015159425</v>
      </c>
      <c r="J676" s="0" t="n">
        <f aca="false">IF(ISNUMBER(F676),INDEX(Scorecard!$D$37:$D$44,SUMPRODUCT(--(Scorecard!$G$37:$G$43&lt;F676))+1),Scorecard!$D$45)</f>
        <v>1.35057635045042</v>
      </c>
      <c r="K676" s="0" t="n">
        <f aca="false">Inputs!$B$10+Scorecard!$J$5*Loan_Sample!Y656+Scorecard!$J$6*Loan_Sample!Z656+Scorecard!$J$7*I676+Scorecard!$J$8*Loan_Sample!AB656+Scorecard!$J$9*J676+Scorecard!$J$10*Loan_Sample!AD656+Scorecard!$J$11*G676+Scorecard!$J$12*H676</f>
        <v>-6.02620342995233</v>
      </c>
      <c r="L676" s="0" t="n">
        <f aca="false">MIN(1-Inputs!$B$13,MAX(Inputs!$B$13,1/(1+EXP(-(Inputs!$B$11*K676+Inputs!$B$12)))))</f>
        <v>0.00198319459562453</v>
      </c>
      <c r="M676" s="0" t="n">
        <f aca="false">Loan_Sample!AH656*Inputs!$B$4*B676</f>
        <v>59.5196005063806</v>
      </c>
      <c r="N676" s="0" t="n">
        <f aca="false">L676*Inputs!$B$4*B676</f>
        <v>59.5196005063806</v>
      </c>
      <c r="O676" s="0" t="n">
        <f aca="false">Inputs!$B$37+Inputs!$B$38*MAX(Loan_Sample!H656-Inputs!$C$38,0)+Inputs!$B$39*MAX(Loan_Sample!H656-Inputs!$C$39,0)+Inputs!$B$40*MAX(Loan_Sample!H656-Inputs!$C$40,0)+Inputs!$B$41*MAX(Loan_Sample!H656-Inputs!$C$41,0)+Inputs!$B$42*Inputs!$B$14+Inputs!$B$43*MIN(Loan_Sample!I656/Inputs!$B$17,1)+Inputs!$B$44*MIN(Loan_Sample!E656,Inputs!$B$18)+Inputs!$B$45*Loan_Sample!C656</f>
        <v>-5.39697673639226</v>
      </c>
      <c r="P676" s="0" t="n">
        <f aca="false">MIN(1-Inputs!$B$13,MAX(Inputs!$B$13,1/(1+EXP(-(Inputs!$B$15*O676+Inputs!$B$16)))))</f>
        <v>0.00329130173103105</v>
      </c>
      <c r="Q676" s="0" t="n">
        <f aca="false">Inputs!$B$37+Inputs!$B$38*MAX(F676-Inputs!$C$38,0)+Inputs!$B$39*MAX(F676-Inputs!$C$39,0)+Inputs!$B$40*MAX(F676-Inputs!$C$40,0)+Inputs!$B$41*MAX(F676-Inputs!$C$41,0)+Inputs!$B$42*Inputs!$B$14+Inputs!$B$43*MIN(Loan_Sample!I656/Inputs!$B$17,1)+Inputs!$B$44*MIN(E676,Inputs!$B$18)+Inputs!$B$45*Loan_Sample!C656</f>
        <v>-5.39697673639226</v>
      </c>
      <c r="R676" s="0" t="n">
        <f aca="false">MIN(1-Inputs!$B$13,MAX(Inputs!$B$13,1/(1+EXP(-(Inputs!$B$15*Q676+Inputs!$B$16)))))</f>
        <v>0.00329130173103105</v>
      </c>
    </row>
    <row r="677" customFormat="false" ht="15" hidden="false" customHeight="false" outlineLevel="0" collapsed="false">
      <c r="A677" s="0" t="n">
        <f aca="false">Loan_Sample!A657</f>
        <v>19084</v>
      </c>
      <c r="B677" s="0" t="n">
        <f aca="false">Loan_Sample!U657</f>
        <v>468767.1</v>
      </c>
      <c r="C677" s="0" t="n">
        <f aca="false">Loan_Sample!K657+Inputs!$B$26</f>
        <v>5.00833320617676</v>
      </c>
      <c r="D677" s="0" t="n">
        <f aca="false">Loan_Sample!L657+Inputs!$B$26</f>
        <v>-1.125</v>
      </c>
      <c r="E677" s="0" t="n">
        <f aca="false">Loan_Sample!E657/(1+Inputs!$B$25/100)</f>
        <v>70.1610488891602</v>
      </c>
      <c r="F677" s="0" t="n">
        <f aca="false">Loan_Sample!H657-Inputs!$B$24/100</f>
        <v>-2.5443332195282</v>
      </c>
      <c r="G677" s="0" t="n">
        <f aca="false">IF(ISNUMBER(C677),INDEX(Scorecard!$D$54:$D$61,SUMPRODUCT(--(Scorecard!$G$54:$G$60&lt;C677))+1),Scorecard!$D$62)</f>
        <v>0.214429354789033</v>
      </c>
      <c r="H677" s="0" t="n">
        <f aca="false">IF(ISNUMBER(D677),INDEX(Scorecard!$D$63:$D$68,SUMPRODUCT(--(Scorecard!$G$63:$G$67&lt;D677))+1),Scorecard!$D$69)</f>
        <v>-0.340582194386522</v>
      </c>
      <c r="I677" s="0" t="n">
        <f aca="false">IF(ISNUMBER(E677),INDEX(Scorecard!$D$19:$D$26,SUMPRODUCT(--(Scorecard!$G$19:$G$25&lt;E677))+1),Scorecard!$D$27)</f>
        <v>0.0530843085177338</v>
      </c>
      <c r="J677" s="0" t="n">
        <f aca="false">IF(ISNUMBER(F677),INDEX(Scorecard!$D$37:$D$44,SUMPRODUCT(--(Scorecard!$G$37:$G$43&lt;F677))+1),Scorecard!$D$45)</f>
        <v>1.35057635045042</v>
      </c>
      <c r="K677" s="0" t="n">
        <f aca="false">Inputs!$B$10+Scorecard!$J$5*Loan_Sample!Y657+Scorecard!$J$6*Loan_Sample!Z657+Scorecard!$J$7*I677+Scorecard!$J$8*Loan_Sample!AB657+Scorecard!$J$9*J677+Scorecard!$J$10*Loan_Sample!AD657+Scorecard!$J$11*G677+Scorecard!$J$12*H677</f>
        <v>-4.4634514146782</v>
      </c>
      <c r="L677" s="0" t="n">
        <f aca="false">MIN(1-Inputs!$B$13,MAX(Inputs!$B$13,1/(1+EXP(-(Inputs!$B$11*K677+Inputs!$B$12)))))</f>
        <v>0.0104054355456714</v>
      </c>
      <c r="M677" s="0" t="n">
        <f aca="false">Loan_Sample!AH657*Inputs!$B$4*B677</f>
        <v>1707.20404574345</v>
      </c>
      <c r="N677" s="0" t="n">
        <f aca="false">L677*Inputs!$B$4*B677</f>
        <v>1707.20404574345</v>
      </c>
      <c r="O677" s="0" t="n">
        <f aca="false">Inputs!$B$37+Inputs!$B$38*MAX(Loan_Sample!H657-Inputs!$C$38,0)+Inputs!$B$39*MAX(Loan_Sample!H657-Inputs!$C$39,0)+Inputs!$B$40*MAX(Loan_Sample!H657-Inputs!$C$40,0)+Inputs!$B$41*MAX(Loan_Sample!H657-Inputs!$C$41,0)+Inputs!$B$42*Inputs!$B$14+Inputs!$B$43*MIN(Loan_Sample!I657/Inputs!$B$17,1)+Inputs!$B$44*MIN(Loan_Sample!E657,Inputs!$B$18)+Inputs!$B$45*Loan_Sample!C657</f>
        <v>-5.88318552317315</v>
      </c>
      <c r="P677" s="0" t="n">
        <f aca="false">MIN(1-Inputs!$B$13,MAX(Inputs!$B$13,1/(1+EXP(-(Inputs!$B$15*O677+Inputs!$B$16)))))</f>
        <v>0.00189640546560041</v>
      </c>
      <c r="Q677" s="0" t="n">
        <f aca="false">Inputs!$B$37+Inputs!$B$38*MAX(F677-Inputs!$C$38,0)+Inputs!$B$39*MAX(F677-Inputs!$C$39,0)+Inputs!$B$40*MAX(F677-Inputs!$C$40,0)+Inputs!$B$41*MAX(F677-Inputs!$C$41,0)+Inputs!$B$42*Inputs!$B$14+Inputs!$B$43*MIN(Loan_Sample!I657/Inputs!$B$17,1)+Inputs!$B$44*MIN(E677,Inputs!$B$18)+Inputs!$B$45*Loan_Sample!C657</f>
        <v>-5.88318552317315</v>
      </c>
      <c r="R677" s="0" t="n">
        <f aca="false">MIN(1-Inputs!$B$13,MAX(Inputs!$B$13,1/(1+EXP(-(Inputs!$B$15*Q677+Inputs!$B$16)))))</f>
        <v>0.00189640546560041</v>
      </c>
    </row>
    <row r="678" customFormat="false" ht="15" hidden="false" customHeight="false" outlineLevel="0" collapsed="false">
      <c r="A678" s="0" t="n">
        <f aca="false">Loan_Sample!A658</f>
        <v>19126</v>
      </c>
      <c r="B678" s="0" t="n">
        <f aca="false">Loan_Sample!U658</f>
        <v>197878.03</v>
      </c>
      <c r="C678" s="0" t="n">
        <f aca="false">Loan_Sample!K658+Inputs!$B$26</f>
        <v>4.0230770111084</v>
      </c>
      <c r="D678" s="0" t="n">
        <f aca="false">Loan_Sample!L658+Inputs!$B$26</f>
        <v>-0.276923179626465</v>
      </c>
      <c r="E678" s="0" t="n">
        <f aca="false">Loan_Sample!E658/(1+Inputs!$B$25/100)</f>
        <v>84.7895126342773</v>
      </c>
      <c r="F678" s="0" t="n">
        <f aca="false">Loan_Sample!H658-Inputs!$B$24/100</f>
        <v>0.184666395187378</v>
      </c>
      <c r="G678" s="0" t="n">
        <f aca="false">IF(ISNUMBER(C678),INDEX(Scorecard!$D$54:$D$61,SUMPRODUCT(--(Scorecard!$G$54:$G$60&lt;C678))+1),Scorecard!$D$62)</f>
        <v>0.489050497890326</v>
      </c>
      <c r="H678" s="0" t="n">
        <f aca="false">IF(ISNUMBER(D678),INDEX(Scorecard!$D$63:$D$68,SUMPRODUCT(--(Scorecard!$G$63:$G$67&lt;D678))+1),Scorecard!$D$69)</f>
        <v>0.322484508656054</v>
      </c>
      <c r="I678" s="0" t="n">
        <f aca="false">IF(ISNUMBER(E678),INDEX(Scorecard!$D$19:$D$26,SUMPRODUCT(--(Scorecard!$G$19:$G$25&lt;E678))+1),Scorecard!$D$27)</f>
        <v>-0.219855970853228</v>
      </c>
      <c r="J678" s="0" t="n">
        <f aca="false">IF(ISNUMBER(F678),INDEX(Scorecard!$D$37:$D$44,SUMPRODUCT(--(Scorecard!$G$37:$G$43&lt;F678))+1),Scorecard!$D$45)</f>
        <v>0.102184252677548</v>
      </c>
      <c r="K678" s="0" t="n">
        <f aca="false">Inputs!$B$10+Scorecard!$J$5*Loan_Sample!Y658+Scorecard!$J$6*Loan_Sample!Z658+Scorecard!$J$7*I678+Scorecard!$J$8*Loan_Sample!AB658+Scorecard!$J$9*J678+Scorecard!$J$10*Loan_Sample!AD658+Scorecard!$J$11*G678+Scorecard!$J$12*H678</f>
        <v>-5.90535966828543</v>
      </c>
      <c r="L678" s="0" t="n">
        <f aca="false">MIN(1-Inputs!$B$13,MAX(Inputs!$B$13,1/(1+EXP(-(Inputs!$B$11*K678+Inputs!$B$12)))))</f>
        <v>0.00225527354696001</v>
      </c>
      <c r="M678" s="0" t="n">
        <f aca="false">Loan_Sample!AH658*Inputs!$B$4*B678</f>
        <v>156.194180304246</v>
      </c>
      <c r="N678" s="0" t="n">
        <f aca="false">L678*Inputs!$B$4*B678</f>
        <v>156.194180304246</v>
      </c>
      <c r="O678" s="0" t="n">
        <f aca="false">Inputs!$B$37+Inputs!$B$38*MAX(Loan_Sample!H658-Inputs!$C$38,0)+Inputs!$B$39*MAX(Loan_Sample!H658-Inputs!$C$39,0)+Inputs!$B$40*MAX(Loan_Sample!H658-Inputs!$C$40,0)+Inputs!$B$41*MAX(Loan_Sample!H658-Inputs!$C$41,0)+Inputs!$B$42*Inputs!$B$14+Inputs!$B$43*MIN(Loan_Sample!I658/Inputs!$B$17,1)+Inputs!$B$44*MIN(Loan_Sample!E658,Inputs!$B$18)+Inputs!$B$45*Loan_Sample!C658</f>
        <v>-5.48701974188943</v>
      </c>
      <c r="P678" s="0" t="n">
        <f aca="false">MIN(1-Inputs!$B$13,MAX(Inputs!$B$13,1/(1+EXP(-(Inputs!$B$15*O678+Inputs!$B$16)))))</f>
        <v>0.00297202243169321</v>
      </c>
      <c r="Q678" s="0" t="n">
        <f aca="false">Inputs!$B$37+Inputs!$B$38*MAX(F678-Inputs!$C$38,0)+Inputs!$B$39*MAX(F678-Inputs!$C$39,0)+Inputs!$B$40*MAX(F678-Inputs!$C$40,0)+Inputs!$B$41*MAX(F678-Inputs!$C$41,0)+Inputs!$B$42*Inputs!$B$14+Inputs!$B$43*MIN(Loan_Sample!I658/Inputs!$B$17,1)+Inputs!$B$44*MIN(E678,Inputs!$B$18)+Inputs!$B$45*Loan_Sample!C658</f>
        <v>-5.48701974188943</v>
      </c>
      <c r="R678" s="0" t="n">
        <f aca="false">MIN(1-Inputs!$B$13,MAX(Inputs!$B$13,1/(1+EXP(-(Inputs!$B$15*Q678+Inputs!$B$16)))))</f>
        <v>0.00297202243169321</v>
      </c>
    </row>
    <row r="679" customFormat="false" ht="15" hidden="false" customHeight="false" outlineLevel="0" collapsed="false">
      <c r="A679" s="0" t="n">
        <f aca="false">Loan_Sample!A659</f>
        <v>19171</v>
      </c>
      <c r="B679" s="0" t="n">
        <f aca="false">Loan_Sample!U659</f>
        <v>274501.53</v>
      </c>
      <c r="C679" s="0" t="n">
        <f aca="false">Loan_Sample!K659+Inputs!$B$26</f>
        <v>4.60833311080933</v>
      </c>
      <c r="D679" s="0" t="n">
        <f aca="false">Loan_Sample!L659+Inputs!$B$26</f>
        <v>-1.125</v>
      </c>
      <c r="E679" s="0" t="n">
        <f aca="false">Loan_Sample!E659/(1+Inputs!$B$25/100)</f>
        <v>68.4603729248047</v>
      </c>
      <c r="F679" s="0" t="n">
        <f aca="false">Loan_Sample!H659-Inputs!$B$24/100</f>
        <v>-1.39233303070068</v>
      </c>
      <c r="G679" s="0" t="n">
        <f aca="false">IF(ISNUMBER(C679),INDEX(Scorecard!$D$54:$D$61,SUMPRODUCT(--(Scorecard!$G$54:$G$60&lt;C679))+1),Scorecard!$D$62)</f>
        <v>0.409483001259379</v>
      </c>
      <c r="H679" s="0" t="n">
        <f aca="false">IF(ISNUMBER(D679),INDEX(Scorecard!$D$63:$D$68,SUMPRODUCT(--(Scorecard!$G$63:$G$67&lt;D679))+1),Scorecard!$D$69)</f>
        <v>-0.340582194386522</v>
      </c>
      <c r="I679" s="0" t="n">
        <f aca="false">IF(ISNUMBER(E679),INDEX(Scorecard!$D$19:$D$26,SUMPRODUCT(--(Scorecard!$G$19:$G$25&lt;E679))+1),Scorecard!$D$27)</f>
        <v>0.0530843085177338</v>
      </c>
      <c r="J679" s="0" t="n">
        <f aca="false">IF(ISNUMBER(F679),INDEX(Scorecard!$D$37:$D$44,SUMPRODUCT(--(Scorecard!$G$37:$G$43&lt;F679))+1),Scorecard!$D$45)</f>
        <v>1.35057635045042</v>
      </c>
      <c r="K679" s="0" t="n">
        <f aca="false">Inputs!$B$10+Scorecard!$J$5*Loan_Sample!Y659+Scorecard!$J$6*Loan_Sample!Z659+Scorecard!$J$7*I679+Scorecard!$J$8*Loan_Sample!AB659+Scorecard!$J$9*J679+Scorecard!$J$10*Loan_Sample!AD659+Scorecard!$J$11*G679+Scorecard!$J$12*H679</f>
        <v>-7.34628077238679</v>
      </c>
      <c r="L679" s="0" t="n">
        <f aca="false">MIN(1-Inputs!$B$13,MAX(Inputs!$B$13,1/(1+EXP(-(Inputs!$B$11*K679+Inputs!$B$12)))))</f>
        <v>0.000486186025818028</v>
      </c>
      <c r="M679" s="0" t="n">
        <f aca="false">Loan_Sample!AH659*Inputs!$B$4*B679</f>
        <v>46.7105827830839</v>
      </c>
      <c r="N679" s="0" t="n">
        <f aca="false">L679*Inputs!$B$4*B679</f>
        <v>46.7105827830839</v>
      </c>
      <c r="O679" s="0" t="n">
        <f aca="false">Inputs!$B$37+Inputs!$B$38*MAX(Loan_Sample!H659-Inputs!$C$38,0)+Inputs!$B$39*MAX(Loan_Sample!H659-Inputs!$C$39,0)+Inputs!$B$40*MAX(Loan_Sample!H659-Inputs!$C$40,0)+Inputs!$B$41*MAX(Loan_Sample!H659-Inputs!$C$41,0)+Inputs!$B$42*Inputs!$B$14+Inputs!$B$43*MIN(Loan_Sample!I659/Inputs!$B$17,1)+Inputs!$B$44*MIN(Loan_Sample!E659,Inputs!$B$18)+Inputs!$B$45*Loan_Sample!C659</f>
        <v>-5.40388130893888</v>
      </c>
      <c r="P679" s="0" t="n">
        <f aca="false">MIN(1-Inputs!$B$13,MAX(Inputs!$B$13,1/(1+EXP(-(Inputs!$B$15*O679+Inputs!$B$16)))))</f>
        <v>0.00326565310357263</v>
      </c>
      <c r="Q679" s="0" t="n">
        <f aca="false">Inputs!$B$37+Inputs!$B$38*MAX(F679-Inputs!$C$38,0)+Inputs!$B$39*MAX(F679-Inputs!$C$39,0)+Inputs!$B$40*MAX(F679-Inputs!$C$40,0)+Inputs!$B$41*MAX(F679-Inputs!$C$41,0)+Inputs!$B$42*Inputs!$B$14+Inputs!$B$43*MIN(Loan_Sample!I659/Inputs!$B$17,1)+Inputs!$B$44*MIN(E679,Inputs!$B$18)+Inputs!$B$45*Loan_Sample!C659</f>
        <v>-5.40388130893888</v>
      </c>
      <c r="R679" s="0" t="n">
        <f aca="false">MIN(1-Inputs!$B$13,MAX(Inputs!$B$13,1/(1+EXP(-(Inputs!$B$15*Q679+Inputs!$B$16)))))</f>
        <v>0.00326565310357263</v>
      </c>
    </row>
    <row r="680" customFormat="false" ht="15" hidden="false" customHeight="false" outlineLevel="0" collapsed="false">
      <c r="A680" s="0" t="n">
        <f aca="false">Loan_Sample!A660</f>
        <v>19177</v>
      </c>
      <c r="B680" s="0" t="n">
        <f aca="false">Loan_Sample!U660</f>
        <v>179891.94</v>
      </c>
      <c r="C680" s="0" t="n">
        <f aca="false">Loan_Sample!K660+Inputs!$B$26</f>
        <v>5.00833320617676</v>
      </c>
      <c r="D680" s="0" t="n">
        <f aca="false">Loan_Sample!L660+Inputs!$B$26</f>
        <v>-1.125</v>
      </c>
      <c r="E680" s="0" t="n">
        <f aca="false">Loan_Sample!E660/(1+Inputs!$B$25/100)</f>
        <v>35.3897132873535</v>
      </c>
      <c r="F680" s="0" t="n">
        <f aca="false">Loan_Sample!H660-Inputs!$B$24/100</f>
        <v>-1.41733312606812</v>
      </c>
      <c r="G680" s="0" t="n">
        <f aca="false">IF(ISNUMBER(C680),INDEX(Scorecard!$D$54:$D$61,SUMPRODUCT(--(Scorecard!$G$54:$G$60&lt;C680))+1),Scorecard!$D$62)</f>
        <v>0.214429354789033</v>
      </c>
      <c r="H680" s="0" t="n">
        <f aca="false">IF(ISNUMBER(D680),INDEX(Scorecard!$D$63:$D$68,SUMPRODUCT(--(Scorecard!$G$63:$G$67&lt;D680))+1),Scorecard!$D$69)</f>
        <v>-0.340582194386522</v>
      </c>
      <c r="I680" s="0" t="n">
        <f aca="false">IF(ISNUMBER(E680),INDEX(Scorecard!$D$19:$D$26,SUMPRODUCT(--(Scorecard!$G$19:$G$25&lt;E680))+1),Scorecard!$D$27)</f>
        <v>0.57899015159425</v>
      </c>
      <c r="J680" s="0" t="n">
        <f aca="false">IF(ISNUMBER(F680),INDEX(Scorecard!$D$37:$D$44,SUMPRODUCT(--(Scorecard!$G$37:$G$43&lt;F680))+1),Scorecard!$D$45)</f>
        <v>1.35057635045042</v>
      </c>
      <c r="K680" s="0" t="n">
        <f aca="false">Inputs!$B$10+Scorecard!$J$5*Loan_Sample!Y660+Scorecard!$J$6*Loan_Sample!Z660+Scorecard!$J$7*I680+Scorecard!$J$8*Loan_Sample!AB660+Scorecard!$J$9*J680+Scorecard!$J$10*Loan_Sample!AD660+Scorecard!$J$11*G680+Scorecard!$J$12*H680</f>
        <v>-4.47586667562492</v>
      </c>
      <c r="L680" s="0" t="n">
        <f aca="false">MIN(1-Inputs!$B$13,MAX(Inputs!$B$13,1/(1+EXP(-(Inputs!$B$11*K680+Inputs!$B$12)))))</f>
        <v>0.0102700191467368</v>
      </c>
      <c r="M680" s="0" t="n">
        <f aca="false">Loan_Sample!AH660*Inputs!$B$4*B680</f>
        <v>646.622783850268</v>
      </c>
      <c r="N680" s="0" t="n">
        <f aca="false">L680*Inputs!$B$4*B680</f>
        <v>646.622783850268</v>
      </c>
      <c r="O680" s="0" t="n">
        <f aca="false">Inputs!$B$37+Inputs!$B$38*MAX(Loan_Sample!H660-Inputs!$C$38,0)+Inputs!$B$39*MAX(Loan_Sample!H660-Inputs!$C$39,0)+Inputs!$B$40*MAX(Loan_Sample!H660-Inputs!$C$40,0)+Inputs!$B$41*MAX(Loan_Sample!H660-Inputs!$C$41,0)+Inputs!$B$42*Inputs!$B$14+Inputs!$B$43*MIN(Loan_Sample!I660/Inputs!$B$17,1)+Inputs!$B$44*MIN(Loan_Sample!E660,Inputs!$B$18)+Inputs!$B$45*Loan_Sample!C660</f>
        <v>-5.57991945780189</v>
      </c>
      <c r="P680" s="0" t="n">
        <f aca="false">MIN(1-Inputs!$B$13,MAX(Inputs!$B$13,1/(1+EXP(-(Inputs!$B$15*O680+Inputs!$B$16)))))</f>
        <v>0.00267495436987751</v>
      </c>
      <c r="Q680" s="0" t="n">
        <f aca="false">Inputs!$B$37+Inputs!$B$38*MAX(F680-Inputs!$C$38,0)+Inputs!$B$39*MAX(F680-Inputs!$C$39,0)+Inputs!$B$40*MAX(F680-Inputs!$C$40,0)+Inputs!$B$41*MAX(F680-Inputs!$C$41,0)+Inputs!$B$42*Inputs!$B$14+Inputs!$B$43*MIN(Loan_Sample!I660/Inputs!$B$17,1)+Inputs!$B$44*MIN(E680,Inputs!$B$18)+Inputs!$B$45*Loan_Sample!C660</f>
        <v>-5.57991945780189</v>
      </c>
      <c r="R680" s="0" t="n">
        <f aca="false">MIN(1-Inputs!$B$13,MAX(Inputs!$B$13,1/(1+EXP(-(Inputs!$B$15*Q680+Inputs!$B$16)))))</f>
        <v>0.00267495436987751</v>
      </c>
    </row>
    <row r="681" customFormat="false" ht="15" hidden="false" customHeight="false" outlineLevel="0" collapsed="false">
      <c r="A681" s="0" t="n">
        <f aca="false">Loan_Sample!A661</f>
        <v>19180</v>
      </c>
      <c r="B681" s="0" t="n">
        <f aca="false">Loan_Sample!U661</f>
        <v>137969.83</v>
      </c>
      <c r="C681" s="0" t="n">
        <f aca="false">Loan_Sample!K661+Inputs!$B$26</f>
        <v>6.43333339691162</v>
      </c>
      <c r="D681" s="0" t="n">
        <f aca="false">Loan_Sample!L661+Inputs!$B$26</f>
        <v>2.71025657653809</v>
      </c>
      <c r="E681" s="0" t="n">
        <f aca="false">Loan_Sample!E661/(1+Inputs!$B$25/100)</f>
        <v>61.7097473144531</v>
      </c>
      <c r="F681" s="0" t="n">
        <f aca="false">Loan_Sample!H661-Inputs!$B$24/100</f>
        <v>0.672333240509033</v>
      </c>
      <c r="G681" s="0" t="n">
        <f aca="false">IF(ISNUMBER(C681),INDEX(Scorecard!$D$54:$D$61,SUMPRODUCT(--(Scorecard!$G$54:$G$60&lt;C681))+1),Scorecard!$D$62)</f>
        <v>-0.119873800601421</v>
      </c>
      <c r="H681" s="0" t="n">
        <f aca="false">IF(ISNUMBER(D681),INDEX(Scorecard!$D$63:$D$68,SUMPRODUCT(--(Scorecard!$G$63:$G$67&lt;D681))+1),Scorecard!$D$69)</f>
        <v>0.322484508656054</v>
      </c>
      <c r="I681" s="0" t="n">
        <f aca="false">IF(ISNUMBER(E681),INDEX(Scorecard!$D$19:$D$26,SUMPRODUCT(--(Scorecard!$G$19:$G$25&lt;E681))+1),Scorecard!$D$27)</f>
        <v>0.233621608745691</v>
      </c>
      <c r="J681" s="0" t="n">
        <f aca="false">IF(ISNUMBER(F681),INDEX(Scorecard!$D$37:$D$44,SUMPRODUCT(--(Scorecard!$G$37:$G$43&lt;F681))+1),Scorecard!$D$45)</f>
        <v>-0.569454719285959</v>
      </c>
      <c r="K681" s="0" t="n">
        <f aca="false">Inputs!$B$10+Scorecard!$J$5*Loan_Sample!Y661+Scorecard!$J$6*Loan_Sample!Z661+Scorecard!$J$7*I681+Scorecard!$J$8*Loan_Sample!AB661+Scorecard!$J$9*J681+Scorecard!$J$10*Loan_Sample!AD661+Scorecard!$J$11*G681+Scorecard!$J$12*H681</f>
        <v>-6.28640403406812</v>
      </c>
      <c r="L681" s="0" t="n">
        <f aca="false">MIN(1-Inputs!$B$13,MAX(Inputs!$B$13,1/(1+EXP(-(Inputs!$B$11*K681+Inputs!$B$12)))))</f>
        <v>0.00150347982544225</v>
      </c>
      <c r="M681" s="0" t="n">
        <f aca="false">Loan_Sample!AH661*Inputs!$B$4*B681</f>
        <v>72.6021995736439</v>
      </c>
      <c r="N681" s="0" t="n">
        <f aca="false">L681*Inputs!$B$4*B681</f>
        <v>72.6021995736439</v>
      </c>
      <c r="O681" s="0" t="n">
        <f aca="false">Inputs!$B$37+Inputs!$B$38*MAX(Loan_Sample!H661-Inputs!$C$38,0)+Inputs!$B$39*MAX(Loan_Sample!H661-Inputs!$C$39,0)+Inputs!$B$40*MAX(Loan_Sample!H661-Inputs!$C$40,0)+Inputs!$B$41*MAX(Loan_Sample!H661-Inputs!$C$41,0)+Inputs!$B$42*Inputs!$B$14+Inputs!$B$43*MIN(Loan_Sample!I661/Inputs!$B$17,1)+Inputs!$B$44*MIN(Loan_Sample!E661,Inputs!$B$18)+Inputs!$B$45*Loan_Sample!C661</f>
        <v>-3.57110900766031</v>
      </c>
      <c r="P681" s="0" t="n">
        <f aca="false">MIN(1-Inputs!$B$13,MAX(Inputs!$B$13,1/(1+EXP(-(Inputs!$B$15*O681+Inputs!$B$16)))))</f>
        <v>0.0256423880309078</v>
      </c>
      <c r="Q681" s="0" t="n">
        <f aca="false">Inputs!$B$37+Inputs!$B$38*MAX(F681-Inputs!$C$38,0)+Inputs!$B$39*MAX(F681-Inputs!$C$39,0)+Inputs!$B$40*MAX(F681-Inputs!$C$40,0)+Inputs!$B$41*MAX(F681-Inputs!$C$41,0)+Inputs!$B$42*Inputs!$B$14+Inputs!$B$43*MIN(Loan_Sample!I661/Inputs!$B$17,1)+Inputs!$B$44*MIN(E681,Inputs!$B$18)+Inputs!$B$45*Loan_Sample!C661</f>
        <v>-3.57110900766031</v>
      </c>
      <c r="R681" s="0" t="n">
        <f aca="false">MIN(1-Inputs!$B$13,MAX(Inputs!$B$13,1/(1+EXP(-(Inputs!$B$15*Q681+Inputs!$B$16)))))</f>
        <v>0.0256423880309078</v>
      </c>
    </row>
    <row r="682" customFormat="false" ht="15" hidden="false" customHeight="false" outlineLevel="0" collapsed="false">
      <c r="A682" s="0" t="n">
        <f aca="false">Loan_Sample!A662</f>
        <v>19183</v>
      </c>
      <c r="B682" s="0" t="n">
        <f aca="false">Loan_Sample!U662</f>
        <v>210517.58</v>
      </c>
      <c r="C682" s="0" t="n">
        <f aca="false">Loan_Sample!K662+Inputs!$B$26</f>
        <v>4.42307710647583</v>
      </c>
      <c r="D682" s="0" t="n">
        <f aca="false">Loan_Sample!L662+Inputs!$B$26</f>
        <v>-0.276922702789307</v>
      </c>
      <c r="E682" s="0" t="n">
        <f aca="false">Loan_Sample!E662/(1+Inputs!$B$25/100)</f>
        <v>68.2288208007813</v>
      </c>
      <c r="F682" s="0" t="n">
        <f aca="false">Loan_Sample!H662-Inputs!$B$24/100</f>
        <v>0.455666780471802</v>
      </c>
      <c r="G682" s="0" t="n">
        <f aca="false">IF(ISNUMBER(C682),INDEX(Scorecard!$D$54:$D$61,SUMPRODUCT(--(Scorecard!$G$54:$G$60&lt;C682))+1),Scorecard!$D$62)</f>
        <v>0.409483001259379</v>
      </c>
      <c r="H682" s="0" t="n">
        <f aca="false">IF(ISNUMBER(D682),INDEX(Scorecard!$D$63:$D$68,SUMPRODUCT(--(Scorecard!$G$63:$G$67&lt;D682))+1),Scorecard!$D$69)</f>
        <v>0.322484508656054</v>
      </c>
      <c r="I682" s="0" t="n">
        <f aca="false">IF(ISNUMBER(E682),INDEX(Scorecard!$D$19:$D$26,SUMPRODUCT(--(Scorecard!$G$19:$G$25&lt;E682))+1),Scorecard!$D$27)</f>
        <v>0.0530843085177338</v>
      </c>
      <c r="J682" s="0" t="n">
        <f aca="false">IF(ISNUMBER(F682),INDEX(Scorecard!$D$37:$D$44,SUMPRODUCT(--(Scorecard!$G$37:$G$43&lt;F682))+1),Scorecard!$D$45)</f>
        <v>-0.271229676926091</v>
      </c>
      <c r="K682" s="0" t="n">
        <f aca="false">Inputs!$B$10+Scorecard!$J$5*Loan_Sample!Y662+Scorecard!$J$6*Loan_Sample!Z662+Scorecard!$J$7*I682+Scorecard!$J$8*Loan_Sample!AB662+Scorecard!$J$9*J682+Scorecard!$J$10*Loan_Sample!AD662+Scorecard!$J$11*G682+Scorecard!$J$12*H682</f>
        <v>-3.34501327912938</v>
      </c>
      <c r="L682" s="0" t="n">
        <f aca="false">MIN(1-Inputs!$B$13,MAX(Inputs!$B$13,1/(1+EXP(-(Inputs!$B$11*K682+Inputs!$B$12)))))</f>
        <v>0.0334859956546519</v>
      </c>
      <c r="M682" s="0" t="n">
        <f aca="false">Loan_Sample!AH662*Inputs!$B$4*B682</f>
        <v>2467.28676918774</v>
      </c>
      <c r="N682" s="0" t="n">
        <f aca="false">L682*Inputs!$B$4*B682</f>
        <v>2467.28676918774</v>
      </c>
      <c r="O682" s="0" t="n">
        <f aca="false">Inputs!$B$37+Inputs!$B$38*MAX(Loan_Sample!H662-Inputs!$C$38,0)+Inputs!$B$39*MAX(Loan_Sample!H662-Inputs!$C$39,0)+Inputs!$B$40*MAX(Loan_Sample!H662-Inputs!$C$40,0)+Inputs!$B$41*MAX(Loan_Sample!H662-Inputs!$C$41,0)+Inputs!$B$42*Inputs!$B$14+Inputs!$B$43*MIN(Loan_Sample!I662/Inputs!$B$17,1)+Inputs!$B$44*MIN(Loan_Sample!E662,Inputs!$B$18)+Inputs!$B$45*Loan_Sample!C662</f>
        <v>-4.37393581079048</v>
      </c>
      <c r="P682" s="0" t="n">
        <f aca="false">MIN(1-Inputs!$B$13,MAX(Inputs!$B$13,1/(1+EXP(-(Inputs!$B$15*O682+Inputs!$B$16)))))</f>
        <v>0.010454802818873</v>
      </c>
      <c r="Q682" s="0" t="n">
        <f aca="false">Inputs!$B$37+Inputs!$B$38*MAX(F682-Inputs!$C$38,0)+Inputs!$B$39*MAX(F682-Inputs!$C$39,0)+Inputs!$B$40*MAX(F682-Inputs!$C$40,0)+Inputs!$B$41*MAX(F682-Inputs!$C$41,0)+Inputs!$B$42*Inputs!$B$14+Inputs!$B$43*MIN(Loan_Sample!I662/Inputs!$B$17,1)+Inputs!$B$44*MIN(E682,Inputs!$B$18)+Inputs!$B$45*Loan_Sample!C662</f>
        <v>-4.37393581079048</v>
      </c>
      <c r="R682" s="0" t="n">
        <f aca="false">MIN(1-Inputs!$B$13,MAX(Inputs!$B$13,1/(1+EXP(-(Inputs!$B$15*Q682+Inputs!$B$16)))))</f>
        <v>0.010454802818873</v>
      </c>
    </row>
    <row r="683" customFormat="false" ht="15" hidden="false" customHeight="false" outlineLevel="0" collapsed="false">
      <c r="A683" s="0" t="n">
        <f aca="false">Loan_Sample!A663</f>
        <v>19197</v>
      </c>
      <c r="B683" s="0" t="n">
        <f aca="false">Loan_Sample!U663</f>
        <v>347536.38</v>
      </c>
      <c r="C683" s="0" t="n">
        <f aca="false">Loan_Sample!K663+Inputs!$B$26</f>
        <v>4.5</v>
      </c>
      <c r="D683" s="0" t="n">
        <f aca="false">Loan_Sample!L663+Inputs!$B$26</f>
        <v>-0.458333492279053</v>
      </c>
      <c r="E683" s="0" t="n">
        <f aca="false">Loan_Sample!E663/(1+Inputs!$B$25/100)</f>
        <v>72.4913787841797</v>
      </c>
      <c r="F683" s="0" t="n">
        <f aca="false">Loan_Sample!H663-Inputs!$B$24/100</f>
        <v>-3.04133343696594</v>
      </c>
      <c r="G683" s="0" t="n">
        <f aca="false">IF(ISNUMBER(C683),INDEX(Scorecard!$D$54:$D$61,SUMPRODUCT(--(Scorecard!$G$54:$G$60&lt;C683))+1),Scorecard!$D$62)</f>
        <v>0.409483001259379</v>
      </c>
      <c r="H683" s="0" t="n">
        <f aca="false">IF(ISNUMBER(D683),INDEX(Scorecard!$D$63:$D$68,SUMPRODUCT(--(Scorecard!$G$63:$G$67&lt;D683))+1),Scorecard!$D$69)</f>
        <v>0.322484508656054</v>
      </c>
      <c r="I683" s="0" t="n">
        <f aca="false">IF(ISNUMBER(E683),INDEX(Scorecard!$D$19:$D$26,SUMPRODUCT(--(Scorecard!$G$19:$G$25&lt;E683))+1),Scorecard!$D$27)</f>
        <v>-0.0341578513653732</v>
      </c>
      <c r="J683" s="0" t="n">
        <f aca="false">IF(ISNUMBER(F683),INDEX(Scorecard!$D$37:$D$44,SUMPRODUCT(--(Scorecard!$G$37:$G$43&lt;F683))+1),Scorecard!$D$45)</f>
        <v>1.35057635045042</v>
      </c>
      <c r="K683" s="0" t="n">
        <f aca="false">Inputs!$B$10+Scorecard!$J$5*Loan_Sample!Y663+Scorecard!$J$6*Loan_Sample!Z663+Scorecard!$J$7*I683+Scorecard!$J$8*Loan_Sample!AB663+Scorecard!$J$9*J683+Scorecard!$J$10*Loan_Sample!AD663+Scorecard!$J$11*G683+Scorecard!$J$12*H683</f>
        <v>-3.42070401939787</v>
      </c>
      <c r="L683" s="0" t="n">
        <f aca="false">MIN(1-Inputs!$B$13,MAX(Inputs!$B$13,1/(1+EXP(-(Inputs!$B$11*K683+Inputs!$B$12)))))</f>
        <v>0.0309703619605267</v>
      </c>
      <c r="M683" s="0" t="n">
        <f aca="false">Loan_Sample!AH663*Inputs!$B$4*B683</f>
        <v>3767.16461906791</v>
      </c>
      <c r="N683" s="0" t="n">
        <f aca="false">L683*Inputs!$B$4*B683</f>
        <v>3767.16461906791</v>
      </c>
      <c r="O683" s="0" t="n">
        <f aca="false">Inputs!$B$37+Inputs!$B$38*MAX(Loan_Sample!H663-Inputs!$C$38,0)+Inputs!$B$39*MAX(Loan_Sample!H663-Inputs!$C$39,0)+Inputs!$B$40*MAX(Loan_Sample!H663-Inputs!$C$40,0)+Inputs!$B$41*MAX(Loan_Sample!H663-Inputs!$C$41,0)+Inputs!$B$42*Inputs!$B$14+Inputs!$B$43*MIN(Loan_Sample!I663/Inputs!$B$17,1)+Inputs!$B$44*MIN(Loan_Sample!E663,Inputs!$B$18)+Inputs!$B$45*Loan_Sample!C663</f>
        <v>-5.97587791330105</v>
      </c>
      <c r="P683" s="0" t="n">
        <f aca="false">MIN(1-Inputs!$B$13,MAX(Inputs!$B$13,1/(1+EXP(-(Inputs!$B$15*O683+Inputs!$B$16)))))</f>
        <v>0.00170706810312842</v>
      </c>
      <c r="Q683" s="0" t="n">
        <f aca="false">Inputs!$B$37+Inputs!$B$38*MAX(F683-Inputs!$C$38,0)+Inputs!$B$39*MAX(F683-Inputs!$C$39,0)+Inputs!$B$40*MAX(F683-Inputs!$C$40,0)+Inputs!$B$41*MAX(F683-Inputs!$C$41,0)+Inputs!$B$42*Inputs!$B$14+Inputs!$B$43*MIN(Loan_Sample!I663/Inputs!$B$17,1)+Inputs!$B$44*MIN(E683,Inputs!$B$18)+Inputs!$B$45*Loan_Sample!C663</f>
        <v>-5.97587791330105</v>
      </c>
      <c r="R683" s="0" t="n">
        <f aca="false">MIN(1-Inputs!$B$13,MAX(Inputs!$B$13,1/(1+EXP(-(Inputs!$B$15*Q683+Inputs!$B$16)))))</f>
        <v>0.00170706810312842</v>
      </c>
    </row>
    <row r="684" customFormat="false" ht="15" hidden="false" customHeight="false" outlineLevel="0" collapsed="false">
      <c r="A684" s="0" t="n">
        <f aca="false">Loan_Sample!A664</f>
        <v>19197</v>
      </c>
      <c r="B684" s="0" t="n">
        <f aca="false">Loan_Sample!U664</f>
        <v>343851.56</v>
      </c>
      <c r="C684" s="0" t="n">
        <f aca="false">Loan_Sample!K664+Inputs!$B$26</f>
        <v>4.5</v>
      </c>
      <c r="D684" s="0" t="n">
        <f aca="false">Loan_Sample!L664+Inputs!$B$26</f>
        <v>-0.208333492279053</v>
      </c>
      <c r="E684" s="0" t="n">
        <f aca="false">Loan_Sample!E664/(1+Inputs!$B$25/100)</f>
        <v>70.3366012573242</v>
      </c>
      <c r="F684" s="0" t="n">
        <f aca="false">Loan_Sample!H664-Inputs!$B$24/100</f>
        <v>-3.24133324623108</v>
      </c>
      <c r="G684" s="0" t="n">
        <f aca="false">IF(ISNUMBER(C684),INDEX(Scorecard!$D$54:$D$61,SUMPRODUCT(--(Scorecard!$G$54:$G$60&lt;C684))+1),Scorecard!$D$62)</f>
        <v>0.409483001259379</v>
      </c>
      <c r="H684" s="0" t="n">
        <f aca="false">IF(ISNUMBER(D684),INDEX(Scorecard!$D$63:$D$68,SUMPRODUCT(--(Scorecard!$G$63:$G$67&lt;D684))+1),Scorecard!$D$69)</f>
        <v>0.322484508656054</v>
      </c>
      <c r="I684" s="0" t="n">
        <f aca="false">IF(ISNUMBER(E684),INDEX(Scorecard!$D$19:$D$26,SUMPRODUCT(--(Scorecard!$G$19:$G$25&lt;E684))+1),Scorecard!$D$27)</f>
        <v>0.0530843085177338</v>
      </c>
      <c r="J684" s="0" t="n">
        <f aca="false">IF(ISNUMBER(F684),INDEX(Scorecard!$D$37:$D$44,SUMPRODUCT(--(Scorecard!$G$37:$G$43&lt;F684))+1),Scorecard!$D$45)</f>
        <v>1.35057635045042</v>
      </c>
      <c r="K684" s="0" t="n">
        <f aca="false">Inputs!$B$10+Scorecard!$J$5*Loan_Sample!Y664+Scorecard!$J$6*Loan_Sample!Z664+Scorecard!$J$7*I684+Scorecard!$J$8*Loan_Sample!AB664+Scorecard!$J$9*J684+Scorecard!$J$10*Loan_Sample!AD664+Scorecard!$J$11*G684+Scorecard!$J$12*H684</f>
        <v>-3.50527042087957</v>
      </c>
      <c r="L684" s="0" t="n">
        <f aca="false">MIN(1-Inputs!$B$13,MAX(Inputs!$B$13,1/(1+EXP(-(Inputs!$B$11*K684+Inputs!$B$12)))))</f>
        <v>0.0283760560210783</v>
      </c>
      <c r="M684" s="0" t="n">
        <f aca="false">Loan_Sample!AH664*Inputs!$B$4*B684</f>
        <v>3415.00289532331</v>
      </c>
      <c r="N684" s="0" t="n">
        <f aca="false">L684*Inputs!$B$4*B684</f>
        <v>3415.00289532331</v>
      </c>
      <c r="O684" s="0" t="n">
        <f aca="false">Inputs!$B$37+Inputs!$B$38*MAX(Loan_Sample!H664-Inputs!$C$38,0)+Inputs!$B$39*MAX(Loan_Sample!H664-Inputs!$C$39,0)+Inputs!$B$40*MAX(Loan_Sample!H664-Inputs!$C$40,0)+Inputs!$B$41*MAX(Loan_Sample!H664-Inputs!$C$41,0)+Inputs!$B$42*Inputs!$B$14+Inputs!$B$43*MIN(Loan_Sample!I664/Inputs!$B$17,1)+Inputs!$B$44*MIN(Loan_Sample!E664,Inputs!$B$18)+Inputs!$B$45*Loan_Sample!C664</f>
        <v>-5.81072163893493</v>
      </c>
      <c r="P684" s="0" t="n">
        <f aca="false">MIN(1-Inputs!$B$13,MAX(Inputs!$B$13,1/(1+EXP(-(Inputs!$B$15*O684+Inputs!$B$16)))))</f>
        <v>0.00205890492271244</v>
      </c>
      <c r="Q684" s="0" t="n">
        <f aca="false">Inputs!$B$37+Inputs!$B$38*MAX(F684-Inputs!$C$38,0)+Inputs!$B$39*MAX(F684-Inputs!$C$39,0)+Inputs!$B$40*MAX(F684-Inputs!$C$40,0)+Inputs!$B$41*MAX(F684-Inputs!$C$41,0)+Inputs!$B$42*Inputs!$B$14+Inputs!$B$43*MIN(Loan_Sample!I664/Inputs!$B$17,1)+Inputs!$B$44*MIN(E684,Inputs!$B$18)+Inputs!$B$45*Loan_Sample!C664</f>
        <v>-5.81072163893493</v>
      </c>
      <c r="R684" s="0" t="n">
        <f aca="false">MIN(1-Inputs!$B$13,MAX(Inputs!$B$13,1/(1+EXP(-(Inputs!$B$15*Q684+Inputs!$B$16)))))</f>
        <v>0.00205890492271244</v>
      </c>
    </row>
    <row r="685" customFormat="false" ht="15" hidden="false" customHeight="false" outlineLevel="0" collapsed="false">
      <c r="A685" s="0" t="n">
        <f aca="false">Loan_Sample!A665</f>
        <v>19209</v>
      </c>
      <c r="B685" s="0" t="n">
        <f aca="false">Loan_Sample!U665</f>
        <v>168711.62</v>
      </c>
      <c r="C685" s="0" t="n">
        <f aca="false">Loan_Sample!K665+Inputs!$B$26</f>
        <v>6.03333330154419</v>
      </c>
      <c r="D685" s="0" t="n">
        <f aca="false">Loan_Sample!L665+Inputs!$B$26</f>
        <v>2.71025633811951</v>
      </c>
      <c r="E685" s="0" t="n">
        <f aca="false">Loan_Sample!E665/(1+Inputs!$B$25/100)</f>
        <v>74.5011825561523</v>
      </c>
      <c r="F685" s="0" t="n">
        <f aca="false">Loan_Sample!H665-Inputs!$B$24/100</f>
        <v>0.332333326339722</v>
      </c>
      <c r="G685" s="0" t="n">
        <f aca="false">IF(ISNUMBER(C685),INDEX(Scorecard!$D$54:$D$61,SUMPRODUCT(--(Scorecard!$G$54:$G$60&lt;C685))+1),Scorecard!$D$62)</f>
        <v>0.0151758992857273</v>
      </c>
      <c r="H685" s="0" t="n">
        <f aca="false">IF(ISNUMBER(D685),INDEX(Scorecard!$D$63:$D$68,SUMPRODUCT(--(Scorecard!$G$63:$G$67&lt;D685))+1),Scorecard!$D$69)</f>
        <v>0.322484508656054</v>
      </c>
      <c r="I685" s="0" t="n">
        <f aca="false">IF(ISNUMBER(E685),INDEX(Scorecard!$D$19:$D$26,SUMPRODUCT(--(Scorecard!$G$19:$G$25&lt;E685))+1),Scorecard!$D$27)</f>
        <v>-0.0341578513653732</v>
      </c>
      <c r="J685" s="0" t="n">
        <f aca="false">IF(ISNUMBER(F685),INDEX(Scorecard!$D$37:$D$44,SUMPRODUCT(--(Scorecard!$G$37:$G$43&lt;F685))+1),Scorecard!$D$45)</f>
        <v>-0.0679520129233634</v>
      </c>
      <c r="K685" s="0" t="n">
        <f aca="false">Inputs!$B$10+Scorecard!$J$5*Loan_Sample!Y665+Scorecard!$J$6*Loan_Sample!Z665+Scorecard!$J$7*I685+Scorecard!$J$8*Loan_Sample!AB665+Scorecard!$J$9*J685+Scorecard!$J$10*Loan_Sample!AD665+Scorecard!$J$11*G685+Scorecard!$J$12*H685</f>
        <v>-4.69329191951998</v>
      </c>
      <c r="L685" s="0" t="n">
        <f aca="false">MIN(1-Inputs!$B$13,MAX(Inputs!$B$13,1/(1+EXP(-(Inputs!$B$11*K685+Inputs!$B$12)))))</f>
        <v>0.0081625187419886</v>
      </c>
      <c r="M685" s="0" t="n">
        <f aca="false">Loan_Sample!AH665*Inputs!$B$4*B685</f>
        <v>481.98911608444</v>
      </c>
      <c r="N685" s="0" t="n">
        <f aca="false">L685*Inputs!$B$4*B685</f>
        <v>481.98911608444</v>
      </c>
      <c r="O685" s="0" t="n">
        <f aca="false">Inputs!$B$37+Inputs!$B$38*MAX(Loan_Sample!H665-Inputs!$C$38,0)+Inputs!$B$39*MAX(Loan_Sample!H665-Inputs!$C$39,0)+Inputs!$B$40*MAX(Loan_Sample!H665-Inputs!$C$40,0)+Inputs!$B$41*MAX(Loan_Sample!H665-Inputs!$C$41,0)+Inputs!$B$42*Inputs!$B$14+Inputs!$B$43*MIN(Loan_Sample!I665/Inputs!$B$17,1)+Inputs!$B$44*MIN(Loan_Sample!E665,Inputs!$B$18)+Inputs!$B$45*Loan_Sample!C665</f>
        <v>-5.27890029300435</v>
      </c>
      <c r="P685" s="0" t="n">
        <f aca="false">MIN(1-Inputs!$B$13,MAX(Inputs!$B$13,1/(1+EXP(-(Inputs!$B$15*O685+Inputs!$B$16)))))</f>
        <v>0.00376233425901293</v>
      </c>
      <c r="Q685" s="0" t="n">
        <f aca="false">Inputs!$B$37+Inputs!$B$38*MAX(F685-Inputs!$C$38,0)+Inputs!$B$39*MAX(F685-Inputs!$C$39,0)+Inputs!$B$40*MAX(F685-Inputs!$C$40,0)+Inputs!$B$41*MAX(F685-Inputs!$C$41,0)+Inputs!$B$42*Inputs!$B$14+Inputs!$B$43*MIN(Loan_Sample!I665/Inputs!$B$17,1)+Inputs!$B$44*MIN(E685,Inputs!$B$18)+Inputs!$B$45*Loan_Sample!C665</f>
        <v>-5.27890029300435</v>
      </c>
      <c r="R685" s="0" t="n">
        <f aca="false">MIN(1-Inputs!$B$13,MAX(Inputs!$B$13,1/(1+EXP(-(Inputs!$B$15*Q685+Inputs!$B$16)))))</f>
        <v>0.00376233425901293</v>
      </c>
    </row>
    <row r="686" customFormat="false" ht="15" hidden="false" customHeight="false" outlineLevel="0" collapsed="false">
      <c r="A686" s="0" t="n">
        <f aca="false">Loan_Sample!A666</f>
        <v>19239</v>
      </c>
      <c r="B686" s="0" t="n">
        <f aca="false">Loan_Sample!U666</f>
        <v>133916.58</v>
      </c>
      <c r="C686" s="0" t="n">
        <f aca="false">Loan_Sample!K666+Inputs!$B$26</f>
        <v>5.73333311080933</v>
      </c>
      <c r="D686" s="0" t="n">
        <f aca="false">Loan_Sample!L666+Inputs!$B$26</f>
        <v>-3.50000047683716</v>
      </c>
      <c r="E686" s="0" t="n">
        <f aca="false">Loan_Sample!E666/(1+Inputs!$B$25/100)</f>
        <v>41.7734985351563</v>
      </c>
      <c r="F686" s="0" t="n">
        <f aca="false">Loan_Sample!H666-Inputs!$B$24/100</f>
        <v>1.50633311271668</v>
      </c>
      <c r="G686" s="0" t="n">
        <f aca="false">IF(ISNUMBER(C686),INDEX(Scorecard!$D$54:$D$61,SUMPRODUCT(--(Scorecard!$G$54:$G$60&lt;C686))+1),Scorecard!$D$62)</f>
        <v>0.0151758992857273</v>
      </c>
      <c r="H686" s="0" t="n">
        <f aca="false">IF(ISNUMBER(D686),INDEX(Scorecard!$D$63:$D$68,SUMPRODUCT(--(Scorecard!$G$63:$G$67&lt;D686))+1),Scorecard!$D$69)</f>
        <v>-0.340582194386522</v>
      </c>
      <c r="I686" s="0" t="n">
        <f aca="false">IF(ISNUMBER(E686),INDEX(Scorecard!$D$19:$D$26,SUMPRODUCT(--(Scorecard!$G$19:$G$25&lt;E686))+1),Scorecard!$D$27)</f>
        <v>0.57899015159425</v>
      </c>
      <c r="J686" s="0" t="n">
        <f aca="false">IF(ISNUMBER(F686),INDEX(Scorecard!$D$37:$D$44,SUMPRODUCT(--(Scorecard!$G$37:$G$43&lt;F686))+1),Scorecard!$D$45)</f>
        <v>-0.975503570149195</v>
      </c>
      <c r="K686" s="0" t="n">
        <f aca="false">Inputs!$B$10+Scorecard!$J$5*Loan_Sample!Y666+Scorecard!$J$6*Loan_Sample!Z666+Scorecard!$J$7*I686+Scorecard!$J$8*Loan_Sample!AB666+Scorecard!$J$9*J686+Scorecard!$J$10*Loan_Sample!AD666+Scorecard!$J$11*G686+Scorecard!$J$12*H686</f>
        <v>-5.00237521707365</v>
      </c>
      <c r="L686" s="0" t="n">
        <f aca="false">MIN(1-Inputs!$B$13,MAX(Inputs!$B$13,1/(1+EXP(-(Inputs!$B$11*K686+Inputs!$B$12)))))</f>
        <v>0.00588451580366241</v>
      </c>
      <c r="M686" s="0" t="n">
        <f aca="false">Loan_Sample!AH666*Inputs!$B$4*B686</f>
        <v>275.811980983847</v>
      </c>
      <c r="N686" s="0" t="n">
        <f aca="false">L686*Inputs!$B$4*B686</f>
        <v>275.811980983847</v>
      </c>
      <c r="O686" s="0" t="n">
        <f aca="false">Inputs!$B$37+Inputs!$B$38*MAX(Loan_Sample!H666-Inputs!$C$38,0)+Inputs!$B$39*MAX(Loan_Sample!H666-Inputs!$C$39,0)+Inputs!$B$40*MAX(Loan_Sample!H666-Inputs!$C$40,0)+Inputs!$B$41*MAX(Loan_Sample!H666-Inputs!$C$41,0)+Inputs!$B$42*Inputs!$B$14+Inputs!$B$43*MIN(Loan_Sample!I666/Inputs!$B$17,1)+Inputs!$B$44*MIN(Loan_Sample!E666,Inputs!$B$18)+Inputs!$B$45*Loan_Sample!C666</f>
        <v>-3.44818639351252</v>
      </c>
      <c r="P686" s="0" t="n">
        <f aca="false">MIN(1-Inputs!$B$13,MAX(Inputs!$B$13,1/(1+EXP(-(Inputs!$B$15*O686+Inputs!$B$16)))))</f>
        <v>0.029375080978884</v>
      </c>
      <c r="Q686" s="0" t="n">
        <f aca="false">Inputs!$B$37+Inputs!$B$38*MAX(F686-Inputs!$C$38,0)+Inputs!$B$39*MAX(F686-Inputs!$C$39,0)+Inputs!$B$40*MAX(F686-Inputs!$C$40,0)+Inputs!$B$41*MAX(F686-Inputs!$C$41,0)+Inputs!$B$42*Inputs!$B$14+Inputs!$B$43*MIN(Loan_Sample!I666/Inputs!$B$17,1)+Inputs!$B$44*MIN(E686,Inputs!$B$18)+Inputs!$B$45*Loan_Sample!C666</f>
        <v>-3.44818639351252</v>
      </c>
      <c r="R686" s="0" t="n">
        <f aca="false">MIN(1-Inputs!$B$13,MAX(Inputs!$B$13,1/(1+EXP(-(Inputs!$B$15*Q686+Inputs!$B$16)))))</f>
        <v>0.029375080978884</v>
      </c>
    </row>
    <row r="687" customFormat="false" ht="15" hidden="false" customHeight="false" outlineLevel="0" collapsed="false">
      <c r="A687" s="0" t="n">
        <f aca="false">Loan_Sample!A667</f>
        <v>19313</v>
      </c>
      <c r="B687" s="0" t="n">
        <f aca="false">Loan_Sample!U667</f>
        <v>112888</v>
      </c>
      <c r="C687" s="0" t="n">
        <f aca="false">Loan_Sample!K667+Inputs!$B$26</f>
        <v>6.63333320617676</v>
      </c>
      <c r="D687" s="0" t="n">
        <f aca="false">Loan_Sample!L667+Inputs!$B$26</f>
        <v>2.71025633811951</v>
      </c>
      <c r="E687" s="0" t="n">
        <f aca="false">Loan_Sample!E667/(1+Inputs!$B$25/100)</f>
        <v>76.9376373291016</v>
      </c>
      <c r="F687" s="0" t="n">
        <f aca="false">Loan_Sample!H667-Inputs!$B$24/100</f>
        <v>0.644333362579346</v>
      </c>
      <c r="G687" s="0" t="n">
        <f aca="false">IF(ISNUMBER(C687),INDEX(Scorecard!$D$54:$D$61,SUMPRODUCT(--(Scorecard!$G$54:$G$60&lt;C687))+1),Scorecard!$D$62)</f>
        <v>-0.357264871923982</v>
      </c>
      <c r="H687" s="0" t="n">
        <f aca="false">IF(ISNUMBER(D687),INDEX(Scorecard!$D$63:$D$68,SUMPRODUCT(--(Scorecard!$G$63:$G$67&lt;D687))+1),Scorecard!$D$69)</f>
        <v>0.322484508656054</v>
      </c>
      <c r="I687" s="0" t="n">
        <f aca="false">IF(ISNUMBER(E687),INDEX(Scorecard!$D$19:$D$26,SUMPRODUCT(--(Scorecard!$G$19:$G$25&lt;E687))+1),Scorecard!$D$27)</f>
        <v>-0.0341578513653732</v>
      </c>
      <c r="J687" s="0" t="n">
        <f aca="false">IF(ISNUMBER(F687),INDEX(Scorecard!$D$37:$D$44,SUMPRODUCT(--(Scorecard!$G$37:$G$43&lt;F687))+1),Scorecard!$D$45)</f>
        <v>-0.569454719285959</v>
      </c>
      <c r="K687" s="0" t="n">
        <f aca="false">Inputs!$B$10+Scorecard!$J$5*Loan_Sample!Y667+Scorecard!$J$6*Loan_Sample!Z667+Scorecard!$J$7*I687+Scorecard!$J$8*Loan_Sample!AB667+Scorecard!$J$9*J687+Scorecard!$J$10*Loan_Sample!AD667+Scorecard!$J$11*G687+Scorecard!$J$12*H687</f>
        <v>-3.4279626798703</v>
      </c>
      <c r="L687" s="0" t="n">
        <f aca="false">MIN(1-Inputs!$B$13,MAX(Inputs!$B$13,1/(1+EXP(-(Inputs!$B$11*K687+Inputs!$B$12)))))</f>
        <v>0.0307389564790683</v>
      </c>
      <c r="M687" s="0" t="n">
        <f aca="false">Loan_Sample!AH667*Inputs!$B$4*B687</f>
        <v>1214.52076165317</v>
      </c>
      <c r="N687" s="0" t="n">
        <f aca="false">L687*Inputs!$B$4*B687</f>
        <v>1214.52076165317</v>
      </c>
      <c r="O687" s="0" t="n">
        <f aca="false">Inputs!$B$37+Inputs!$B$38*MAX(Loan_Sample!H667-Inputs!$C$38,0)+Inputs!$B$39*MAX(Loan_Sample!H667-Inputs!$C$39,0)+Inputs!$B$40*MAX(Loan_Sample!H667-Inputs!$C$40,0)+Inputs!$B$41*MAX(Loan_Sample!H667-Inputs!$C$41,0)+Inputs!$B$42*Inputs!$B$14+Inputs!$B$43*MIN(Loan_Sample!I667/Inputs!$B$17,1)+Inputs!$B$44*MIN(Loan_Sample!E667,Inputs!$B$18)+Inputs!$B$45*Loan_Sample!C667</f>
        <v>-4.54897618473302</v>
      </c>
      <c r="P687" s="0" t="n">
        <f aca="false">MIN(1-Inputs!$B$13,MAX(Inputs!$B$13,1/(1+EXP(-(Inputs!$B$15*O687+Inputs!$B$16)))))</f>
        <v>0.00858454986176473</v>
      </c>
      <c r="Q687" s="0" t="n">
        <f aca="false">Inputs!$B$37+Inputs!$B$38*MAX(F687-Inputs!$C$38,0)+Inputs!$B$39*MAX(F687-Inputs!$C$39,0)+Inputs!$B$40*MAX(F687-Inputs!$C$40,0)+Inputs!$B$41*MAX(F687-Inputs!$C$41,0)+Inputs!$B$42*Inputs!$B$14+Inputs!$B$43*MIN(Loan_Sample!I667/Inputs!$B$17,1)+Inputs!$B$44*MIN(E687,Inputs!$B$18)+Inputs!$B$45*Loan_Sample!C667</f>
        <v>-4.54897618473302</v>
      </c>
      <c r="R687" s="0" t="n">
        <f aca="false">MIN(1-Inputs!$B$13,MAX(Inputs!$B$13,1/(1+EXP(-(Inputs!$B$15*Q687+Inputs!$B$16)))))</f>
        <v>0.00858454986176473</v>
      </c>
    </row>
    <row r="688" customFormat="false" ht="15" hidden="false" customHeight="false" outlineLevel="0" collapsed="false">
      <c r="A688" s="0" t="n">
        <f aca="false">Loan_Sample!A668</f>
        <v>19321</v>
      </c>
      <c r="B688" s="0" t="n">
        <f aca="false">Loan_Sample!U668</f>
        <v>286976.38</v>
      </c>
      <c r="C688" s="0" t="n">
        <f aca="false">Loan_Sample!K668+Inputs!$B$26</f>
        <v>4.40833330154419</v>
      </c>
      <c r="D688" s="0" t="n">
        <f aca="false">Loan_Sample!L668+Inputs!$B$26</f>
        <v>-1.125</v>
      </c>
      <c r="E688" s="0" t="n">
        <f aca="false">Loan_Sample!E668/(1+Inputs!$B$25/100)</f>
        <v>74.42626953125</v>
      </c>
      <c r="F688" s="0" t="n">
        <f aca="false">Loan_Sample!H668-Inputs!$B$24/100</f>
        <v>-2.49933314323425</v>
      </c>
      <c r="G688" s="0" t="n">
        <f aca="false">IF(ISNUMBER(C688),INDEX(Scorecard!$D$54:$D$61,SUMPRODUCT(--(Scorecard!$G$54:$G$60&lt;C688))+1),Scorecard!$D$62)</f>
        <v>0.409483001259379</v>
      </c>
      <c r="H688" s="0" t="n">
        <f aca="false">IF(ISNUMBER(D688),INDEX(Scorecard!$D$63:$D$68,SUMPRODUCT(--(Scorecard!$G$63:$G$67&lt;D688))+1),Scorecard!$D$69)</f>
        <v>-0.340582194386522</v>
      </c>
      <c r="I688" s="0" t="n">
        <f aca="false">IF(ISNUMBER(E688),INDEX(Scorecard!$D$19:$D$26,SUMPRODUCT(--(Scorecard!$G$19:$G$25&lt;E688))+1),Scorecard!$D$27)</f>
        <v>-0.0341578513653732</v>
      </c>
      <c r="J688" s="0" t="n">
        <f aca="false">IF(ISNUMBER(F688),INDEX(Scorecard!$D$37:$D$44,SUMPRODUCT(--(Scorecard!$G$37:$G$43&lt;F688))+1),Scorecard!$D$45)</f>
        <v>1.35057635045042</v>
      </c>
      <c r="K688" s="0" t="n">
        <f aca="false">Inputs!$B$10+Scorecard!$J$5*Loan_Sample!Y668+Scorecard!$J$6*Loan_Sample!Z668+Scorecard!$J$7*I688+Scorecard!$J$8*Loan_Sample!AB668+Scorecard!$J$9*J688+Scorecard!$J$10*Loan_Sample!AD668+Scorecard!$J$11*G688+Scorecard!$J$12*H688</f>
        <v>-5.65590500402259</v>
      </c>
      <c r="L688" s="0" t="n">
        <f aca="false">MIN(1-Inputs!$B$13,MAX(Inputs!$B$13,1/(1+EXP(-(Inputs!$B$11*K688+Inputs!$B$12)))))</f>
        <v>0.00294036894928242</v>
      </c>
      <c r="M688" s="0" t="n">
        <f aca="false">Loan_Sample!AH668*Inputs!$B$4*B688</f>
        <v>295.335752925315</v>
      </c>
      <c r="N688" s="0" t="n">
        <f aca="false">L688*Inputs!$B$4*B688</f>
        <v>295.335752925315</v>
      </c>
      <c r="O688" s="0" t="n">
        <f aca="false">Inputs!$B$37+Inputs!$B$38*MAX(Loan_Sample!H668-Inputs!$C$38,0)+Inputs!$B$39*MAX(Loan_Sample!H668-Inputs!$C$39,0)+Inputs!$B$40*MAX(Loan_Sample!H668-Inputs!$C$40,0)+Inputs!$B$41*MAX(Loan_Sample!H668-Inputs!$C$41,0)+Inputs!$B$42*Inputs!$B$14+Inputs!$B$43*MIN(Loan_Sample!I668/Inputs!$B$17,1)+Inputs!$B$44*MIN(Loan_Sample!E668,Inputs!$B$18)+Inputs!$B$45*Loan_Sample!C668</f>
        <v>-6.0339413746833</v>
      </c>
      <c r="P688" s="0" t="n">
        <f aca="false">MIN(1-Inputs!$B$13,MAX(Inputs!$B$13,1/(1+EXP(-(Inputs!$B$15*O688+Inputs!$B$16)))))</f>
        <v>0.00159820308531993</v>
      </c>
      <c r="Q688" s="0" t="n">
        <f aca="false">Inputs!$B$37+Inputs!$B$38*MAX(F688-Inputs!$C$38,0)+Inputs!$B$39*MAX(F688-Inputs!$C$39,0)+Inputs!$B$40*MAX(F688-Inputs!$C$40,0)+Inputs!$B$41*MAX(F688-Inputs!$C$41,0)+Inputs!$B$42*Inputs!$B$14+Inputs!$B$43*MIN(Loan_Sample!I668/Inputs!$B$17,1)+Inputs!$B$44*MIN(E688,Inputs!$B$18)+Inputs!$B$45*Loan_Sample!C668</f>
        <v>-6.0339413746833</v>
      </c>
      <c r="R688" s="0" t="n">
        <f aca="false">MIN(1-Inputs!$B$13,MAX(Inputs!$B$13,1/(1+EXP(-(Inputs!$B$15*Q688+Inputs!$B$16)))))</f>
        <v>0.00159820308531993</v>
      </c>
    </row>
    <row r="689" customFormat="false" ht="15" hidden="false" customHeight="false" outlineLevel="0" collapsed="false">
      <c r="A689" s="0" t="n">
        <f aca="false">Loan_Sample!A669</f>
        <v>19332</v>
      </c>
      <c r="B689" s="0" t="n">
        <f aca="false">Loan_Sample!U669</f>
        <v>88878.01</v>
      </c>
      <c r="C689" s="0" t="n">
        <f aca="false">Loan_Sample!K669+Inputs!$B$26</f>
        <v>4.60833311080933</v>
      </c>
      <c r="D689" s="0" t="n">
        <f aca="false">Loan_Sample!L669+Inputs!$B$26</f>
        <v>-1.125</v>
      </c>
      <c r="E689" s="0" t="n">
        <f aca="false">Loan_Sample!E669/(1+Inputs!$B$25/100)</f>
        <v>41.6468391418457</v>
      </c>
      <c r="F689" s="0" t="n">
        <f aca="false">Loan_Sample!H669-Inputs!$B$24/100</f>
        <v>-1.46733331680298</v>
      </c>
      <c r="G689" s="0" t="n">
        <f aca="false">IF(ISNUMBER(C689),INDEX(Scorecard!$D$54:$D$61,SUMPRODUCT(--(Scorecard!$G$54:$G$60&lt;C689))+1),Scorecard!$D$62)</f>
        <v>0.409483001259379</v>
      </c>
      <c r="H689" s="0" t="n">
        <f aca="false">IF(ISNUMBER(D689),INDEX(Scorecard!$D$63:$D$68,SUMPRODUCT(--(Scorecard!$G$63:$G$67&lt;D689))+1),Scorecard!$D$69)</f>
        <v>-0.340582194386522</v>
      </c>
      <c r="I689" s="0" t="n">
        <f aca="false">IF(ISNUMBER(E689),INDEX(Scorecard!$D$19:$D$26,SUMPRODUCT(--(Scorecard!$G$19:$G$25&lt;E689))+1),Scorecard!$D$27)</f>
        <v>0.57899015159425</v>
      </c>
      <c r="J689" s="0" t="n">
        <f aca="false">IF(ISNUMBER(F689),INDEX(Scorecard!$D$37:$D$44,SUMPRODUCT(--(Scorecard!$G$37:$G$43&lt;F689))+1),Scorecard!$D$45)</f>
        <v>1.35057635045042</v>
      </c>
      <c r="K689" s="0" t="n">
        <f aca="false">Inputs!$B$10+Scorecard!$J$5*Loan_Sample!Y669+Scorecard!$J$6*Loan_Sample!Z669+Scorecard!$J$7*I689+Scorecard!$J$8*Loan_Sample!AB669+Scorecard!$J$9*J689+Scorecard!$J$10*Loan_Sample!AD669+Scorecard!$J$11*G689+Scorecard!$J$12*H689</f>
        <v>-5.06396601660054</v>
      </c>
      <c r="L689" s="0" t="n">
        <f aca="false">MIN(1-Inputs!$B$13,MAX(Inputs!$B$13,1/(1+EXP(-(Inputs!$B$11*K689+Inputs!$B$12)))))</f>
        <v>0.00551259141236557</v>
      </c>
      <c r="M689" s="0" t="n">
        <f aca="false">Loan_Sample!AH669*Inputs!$B$4*B689</f>
        <v>171.481854135949</v>
      </c>
      <c r="N689" s="0" t="n">
        <f aca="false">L689*Inputs!$B$4*B689</f>
        <v>171.481854135949</v>
      </c>
      <c r="O689" s="0" t="n">
        <f aca="false">Inputs!$B$37+Inputs!$B$38*MAX(Loan_Sample!H669-Inputs!$C$38,0)+Inputs!$B$39*MAX(Loan_Sample!H669-Inputs!$C$39,0)+Inputs!$B$40*MAX(Loan_Sample!H669-Inputs!$C$40,0)+Inputs!$B$41*MAX(Loan_Sample!H669-Inputs!$C$41,0)+Inputs!$B$42*Inputs!$B$14+Inputs!$B$43*MIN(Loan_Sample!I669/Inputs!$B$17,1)+Inputs!$B$44*MIN(Loan_Sample!E669,Inputs!$B$18)+Inputs!$B$45*Loan_Sample!C669</f>
        <v>-5.51231296571846</v>
      </c>
      <c r="P689" s="0" t="n">
        <f aca="false">MIN(1-Inputs!$B$13,MAX(Inputs!$B$13,1/(1+EXP(-(Inputs!$B$15*O689+Inputs!$B$16)))))</f>
        <v>0.00288802713478771</v>
      </c>
      <c r="Q689" s="0" t="n">
        <f aca="false">Inputs!$B$37+Inputs!$B$38*MAX(F689-Inputs!$C$38,0)+Inputs!$B$39*MAX(F689-Inputs!$C$39,0)+Inputs!$B$40*MAX(F689-Inputs!$C$40,0)+Inputs!$B$41*MAX(F689-Inputs!$C$41,0)+Inputs!$B$42*Inputs!$B$14+Inputs!$B$43*MIN(Loan_Sample!I669/Inputs!$B$17,1)+Inputs!$B$44*MIN(E689,Inputs!$B$18)+Inputs!$B$45*Loan_Sample!C669</f>
        <v>-5.51231296571846</v>
      </c>
      <c r="R689" s="0" t="n">
        <f aca="false">MIN(1-Inputs!$B$13,MAX(Inputs!$B$13,1/(1+EXP(-(Inputs!$B$15*Q689+Inputs!$B$16)))))</f>
        <v>0.00288802713478771</v>
      </c>
    </row>
    <row r="690" customFormat="false" ht="15" hidden="false" customHeight="false" outlineLevel="0" collapsed="false">
      <c r="A690" s="0" t="n">
        <f aca="false">Loan_Sample!A670</f>
        <v>19353</v>
      </c>
      <c r="B690" s="0" t="n">
        <f aca="false">Loan_Sample!U670</f>
        <v>489742.44</v>
      </c>
      <c r="C690" s="0" t="n">
        <f aca="false">Loan_Sample!K670+Inputs!$B$26</f>
        <v>6.33333349227905</v>
      </c>
      <c r="D690" s="0" t="n">
        <f aca="false">Loan_Sample!L670+Inputs!$B$26</f>
        <v>2.71025657653809</v>
      </c>
      <c r="E690" s="0" t="n">
        <f aca="false">Loan_Sample!E670/(1+Inputs!$B$25/100)</f>
        <v>71.9525680541992</v>
      </c>
      <c r="F690" s="0" t="n">
        <f aca="false">Loan_Sample!H670-Inputs!$B$24/100</f>
        <v>1.42433333396912</v>
      </c>
      <c r="G690" s="0" t="n">
        <f aca="false">IF(ISNUMBER(C690),INDEX(Scorecard!$D$54:$D$61,SUMPRODUCT(--(Scorecard!$G$54:$G$60&lt;C690))+1),Scorecard!$D$62)</f>
        <v>-0.119873800601421</v>
      </c>
      <c r="H690" s="0" t="n">
        <f aca="false">IF(ISNUMBER(D690),INDEX(Scorecard!$D$63:$D$68,SUMPRODUCT(--(Scorecard!$G$63:$G$67&lt;D690))+1),Scorecard!$D$69)</f>
        <v>0.322484508656054</v>
      </c>
      <c r="I690" s="0" t="n">
        <f aca="false">IF(ISNUMBER(E690),INDEX(Scorecard!$D$19:$D$26,SUMPRODUCT(--(Scorecard!$G$19:$G$25&lt;E690))+1),Scorecard!$D$27)</f>
        <v>0.0530843085177338</v>
      </c>
      <c r="J690" s="0" t="n">
        <f aca="false">IF(ISNUMBER(F690),INDEX(Scorecard!$D$37:$D$44,SUMPRODUCT(--(Scorecard!$G$37:$G$43&lt;F690))+1),Scorecard!$D$45)</f>
        <v>-0.975503570149195</v>
      </c>
      <c r="K690" s="0" t="n">
        <f aca="false">Inputs!$B$10+Scorecard!$J$5*Loan_Sample!Y670+Scorecard!$J$6*Loan_Sample!Z670+Scorecard!$J$7*I690+Scorecard!$J$8*Loan_Sample!AB670+Scorecard!$J$9*J690+Scorecard!$J$10*Loan_Sample!AD670+Scorecard!$J$11*G690+Scorecard!$J$12*H690</f>
        <v>-5.90569788893609</v>
      </c>
      <c r="L690" s="0" t="n">
        <f aca="false">MIN(1-Inputs!$B$13,MAX(Inputs!$B$13,1/(1+EXP(-(Inputs!$B$11*K690+Inputs!$B$12)))))</f>
        <v>0.00225446230518065</v>
      </c>
      <c r="M690" s="0" t="n">
        <f aca="false">Loan_Sample!AH670*Inputs!$B$4*B690</f>
        <v>386.437054579519</v>
      </c>
      <c r="N690" s="0" t="n">
        <f aca="false">L690*Inputs!$B$4*B690</f>
        <v>386.437054579519</v>
      </c>
      <c r="O690" s="0" t="n">
        <f aca="false">Inputs!$B$37+Inputs!$B$38*MAX(Loan_Sample!H670-Inputs!$C$38,0)+Inputs!$B$39*MAX(Loan_Sample!H670-Inputs!$C$39,0)+Inputs!$B$40*MAX(Loan_Sample!H670-Inputs!$C$40,0)+Inputs!$B$41*MAX(Loan_Sample!H670-Inputs!$C$41,0)+Inputs!$B$42*Inputs!$B$14+Inputs!$B$43*MIN(Loan_Sample!I670/Inputs!$B$17,1)+Inputs!$B$44*MIN(Loan_Sample!E670,Inputs!$B$18)+Inputs!$B$45*Loan_Sample!C670</f>
        <v>-3.21870201557894</v>
      </c>
      <c r="P690" s="0" t="n">
        <f aca="false">MIN(1-Inputs!$B$13,MAX(Inputs!$B$13,1/(1+EXP(-(Inputs!$B$15*O690+Inputs!$B$16)))))</f>
        <v>0.0377999036654554</v>
      </c>
      <c r="Q690" s="0" t="n">
        <f aca="false">Inputs!$B$37+Inputs!$B$38*MAX(F690-Inputs!$C$38,0)+Inputs!$B$39*MAX(F690-Inputs!$C$39,0)+Inputs!$B$40*MAX(F690-Inputs!$C$40,0)+Inputs!$B$41*MAX(F690-Inputs!$C$41,0)+Inputs!$B$42*Inputs!$B$14+Inputs!$B$43*MIN(Loan_Sample!I670/Inputs!$B$17,1)+Inputs!$B$44*MIN(E690,Inputs!$B$18)+Inputs!$B$45*Loan_Sample!C670</f>
        <v>-3.21870201557894</v>
      </c>
      <c r="R690" s="0" t="n">
        <f aca="false">MIN(1-Inputs!$B$13,MAX(Inputs!$B$13,1/(1+EXP(-(Inputs!$B$15*Q690+Inputs!$B$16)))))</f>
        <v>0.0377999036654554</v>
      </c>
    </row>
    <row r="691" customFormat="false" ht="15" hidden="false" customHeight="false" outlineLevel="0" collapsed="false">
      <c r="A691" s="0" t="n">
        <f aca="false">Loan_Sample!A671</f>
        <v>19423</v>
      </c>
      <c r="B691" s="0" t="n">
        <f aca="false">Loan_Sample!U671</f>
        <v>58212.29</v>
      </c>
      <c r="C691" s="0" t="n">
        <f aca="false">Loan_Sample!K671+Inputs!$B$26</f>
        <v>4.42307710647583</v>
      </c>
      <c r="D691" s="0" t="n">
        <f aca="false">Loan_Sample!L671+Inputs!$B$26</f>
        <v>-0.276922702789307</v>
      </c>
      <c r="E691" s="0" t="n">
        <f aca="false">Loan_Sample!E671/(1+Inputs!$B$25/100)</f>
        <v>75.6253662109375</v>
      </c>
      <c r="F691" s="0" t="n">
        <f aca="false">Loan_Sample!H671-Inputs!$B$24/100</f>
        <v>0.509666681289673</v>
      </c>
      <c r="G691" s="0" t="n">
        <f aca="false">IF(ISNUMBER(C691),INDEX(Scorecard!$D$54:$D$61,SUMPRODUCT(--(Scorecard!$G$54:$G$60&lt;C691))+1),Scorecard!$D$62)</f>
        <v>0.409483001259379</v>
      </c>
      <c r="H691" s="0" t="n">
        <f aca="false">IF(ISNUMBER(D691),INDEX(Scorecard!$D$63:$D$68,SUMPRODUCT(--(Scorecard!$G$63:$G$67&lt;D691))+1),Scorecard!$D$69)</f>
        <v>0.322484508656054</v>
      </c>
      <c r="I691" s="0" t="n">
        <f aca="false">IF(ISNUMBER(E691),INDEX(Scorecard!$D$19:$D$26,SUMPRODUCT(--(Scorecard!$G$19:$G$25&lt;E691))+1),Scorecard!$D$27)</f>
        <v>-0.0341578513653732</v>
      </c>
      <c r="J691" s="0" t="n">
        <f aca="false">IF(ISNUMBER(F691),INDEX(Scorecard!$D$37:$D$44,SUMPRODUCT(--(Scorecard!$G$37:$G$43&lt;F691))+1),Scorecard!$D$45)</f>
        <v>-0.271229676926091</v>
      </c>
      <c r="K691" s="0" t="n">
        <f aca="false">Inputs!$B$10+Scorecard!$J$5*Loan_Sample!Y671+Scorecard!$J$6*Loan_Sample!Z671+Scorecard!$J$7*I691+Scorecard!$J$8*Loan_Sample!AB671+Scorecard!$J$9*J691+Scorecard!$J$10*Loan_Sample!AD671+Scorecard!$J$11*G691+Scorecard!$J$12*H691</f>
        <v>-4.17910815344736</v>
      </c>
      <c r="L691" s="0" t="n">
        <f aca="false">MIN(1-Inputs!$B$13,MAX(Inputs!$B$13,1/(1+EXP(-(Inputs!$B$11*K691+Inputs!$B$12)))))</f>
        <v>0.0140384049879778</v>
      </c>
      <c r="M691" s="0" t="n">
        <f aca="false">Loan_Sample!AH671*Inputs!$B$4*B691</f>
        <v>286.022695804164</v>
      </c>
      <c r="N691" s="0" t="n">
        <f aca="false">L691*Inputs!$B$4*B691</f>
        <v>286.022695804164</v>
      </c>
      <c r="O691" s="0" t="n">
        <f aca="false">Inputs!$B$37+Inputs!$B$38*MAX(Loan_Sample!H671-Inputs!$C$38,0)+Inputs!$B$39*MAX(Loan_Sample!H671-Inputs!$C$39,0)+Inputs!$B$40*MAX(Loan_Sample!H671-Inputs!$C$40,0)+Inputs!$B$41*MAX(Loan_Sample!H671-Inputs!$C$41,0)+Inputs!$B$42*Inputs!$B$14+Inputs!$B$43*MIN(Loan_Sample!I671/Inputs!$B$17,1)+Inputs!$B$44*MIN(Loan_Sample!E671,Inputs!$B$18)+Inputs!$B$45*Loan_Sample!C671</f>
        <v>-4.21624926349519</v>
      </c>
      <c r="P691" s="0" t="n">
        <f aca="false">MIN(1-Inputs!$B$13,MAX(Inputs!$B$13,1/(1+EXP(-(Inputs!$B$15*O691+Inputs!$B$16)))))</f>
        <v>0.0124817656411751</v>
      </c>
      <c r="Q691" s="0" t="n">
        <f aca="false">Inputs!$B$37+Inputs!$B$38*MAX(F691-Inputs!$C$38,0)+Inputs!$B$39*MAX(F691-Inputs!$C$39,0)+Inputs!$B$40*MAX(F691-Inputs!$C$40,0)+Inputs!$B$41*MAX(F691-Inputs!$C$41,0)+Inputs!$B$42*Inputs!$B$14+Inputs!$B$43*MIN(Loan_Sample!I671/Inputs!$B$17,1)+Inputs!$B$44*MIN(E691,Inputs!$B$18)+Inputs!$B$45*Loan_Sample!C671</f>
        <v>-4.21624926349519</v>
      </c>
      <c r="R691" s="0" t="n">
        <f aca="false">MIN(1-Inputs!$B$13,MAX(Inputs!$B$13,1/(1+EXP(-(Inputs!$B$15*Q691+Inputs!$B$16)))))</f>
        <v>0.0124817656411751</v>
      </c>
    </row>
    <row r="692" customFormat="false" ht="15" hidden="false" customHeight="false" outlineLevel="0" collapsed="false">
      <c r="A692" s="0" t="n">
        <f aca="false">Loan_Sample!A672</f>
        <v>19461</v>
      </c>
      <c r="B692" s="0" t="n">
        <f aca="false">Loan_Sample!U672</f>
        <v>191024.1</v>
      </c>
      <c r="C692" s="0" t="n">
        <f aca="false">Loan_Sample!K672+Inputs!$B$26</f>
        <v>4.60833311080933</v>
      </c>
      <c r="D692" s="0" t="n">
        <f aca="false">Loan_Sample!L672+Inputs!$B$26</f>
        <v>-1.125</v>
      </c>
      <c r="E692" s="0" t="n">
        <f aca="false">Loan_Sample!E672/(1+Inputs!$B$25/100)</f>
        <v>72.1663055419922</v>
      </c>
      <c r="F692" s="0" t="n">
        <f aca="false">Loan_Sample!H672-Inputs!$B$24/100</f>
        <v>-2.64133310317993</v>
      </c>
      <c r="G692" s="0" t="n">
        <f aca="false">IF(ISNUMBER(C692),INDEX(Scorecard!$D$54:$D$61,SUMPRODUCT(--(Scorecard!$G$54:$G$60&lt;C692))+1),Scorecard!$D$62)</f>
        <v>0.409483001259379</v>
      </c>
      <c r="H692" s="0" t="n">
        <f aca="false">IF(ISNUMBER(D692),INDEX(Scorecard!$D$63:$D$68,SUMPRODUCT(--(Scorecard!$G$63:$G$67&lt;D692))+1),Scorecard!$D$69)</f>
        <v>-0.340582194386522</v>
      </c>
      <c r="I692" s="0" t="n">
        <f aca="false">IF(ISNUMBER(E692),INDEX(Scorecard!$D$19:$D$26,SUMPRODUCT(--(Scorecard!$G$19:$G$25&lt;E692))+1),Scorecard!$D$27)</f>
        <v>-0.0341578513653732</v>
      </c>
      <c r="J692" s="0" t="n">
        <f aca="false">IF(ISNUMBER(F692),INDEX(Scorecard!$D$37:$D$44,SUMPRODUCT(--(Scorecard!$G$37:$G$43&lt;F692))+1),Scorecard!$D$45)</f>
        <v>1.35057635045042</v>
      </c>
      <c r="K692" s="0" t="n">
        <f aca="false">Inputs!$B$10+Scorecard!$J$5*Loan_Sample!Y672+Scorecard!$J$6*Loan_Sample!Z672+Scorecard!$J$7*I692+Scorecard!$J$8*Loan_Sample!AB672+Scorecard!$J$9*J692+Scorecard!$J$10*Loan_Sample!AD672+Scorecard!$J$11*G692+Scorecard!$J$12*H692</f>
        <v>-6.40573637782269</v>
      </c>
      <c r="L692" s="0" t="n">
        <f aca="false">MIN(1-Inputs!$B$13,MAX(Inputs!$B$13,1/(1+EXP(-(Inputs!$B$11*K692+Inputs!$B$12)))))</f>
        <v>0.00132410709864564</v>
      </c>
      <c r="M692" s="0" t="n">
        <f aca="false">Loan_Sample!AH672*Inputs!$B$4*B692</f>
        <v>88.5277283878381</v>
      </c>
      <c r="N692" s="0" t="n">
        <f aca="false">L692*Inputs!$B$4*B692</f>
        <v>88.5277283878381</v>
      </c>
      <c r="O692" s="0" t="n">
        <f aca="false">Inputs!$B$37+Inputs!$B$38*MAX(Loan_Sample!H672-Inputs!$C$38,0)+Inputs!$B$39*MAX(Loan_Sample!H672-Inputs!$C$39,0)+Inputs!$B$40*MAX(Loan_Sample!H672-Inputs!$C$40,0)+Inputs!$B$41*MAX(Loan_Sample!H672-Inputs!$C$41,0)+Inputs!$B$42*Inputs!$B$14+Inputs!$B$43*MIN(Loan_Sample!I672/Inputs!$B$17,1)+Inputs!$B$44*MIN(Loan_Sample!E672,Inputs!$B$18)+Inputs!$B$45*Loan_Sample!C672</f>
        <v>-5.92074681354546</v>
      </c>
      <c r="P692" s="0" t="n">
        <f aca="false">MIN(1-Inputs!$B$13,MAX(Inputs!$B$13,1/(1+EXP(-(Inputs!$B$15*O692+Inputs!$B$16)))))</f>
        <v>0.00181727820235103</v>
      </c>
      <c r="Q692" s="0" t="n">
        <f aca="false">Inputs!$B$37+Inputs!$B$38*MAX(F692-Inputs!$C$38,0)+Inputs!$B$39*MAX(F692-Inputs!$C$39,0)+Inputs!$B$40*MAX(F692-Inputs!$C$40,0)+Inputs!$B$41*MAX(F692-Inputs!$C$41,0)+Inputs!$B$42*Inputs!$B$14+Inputs!$B$43*MIN(Loan_Sample!I672/Inputs!$B$17,1)+Inputs!$B$44*MIN(E692,Inputs!$B$18)+Inputs!$B$45*Loan_Sample!C672</f>
        <v>-5.92074681354546</v>
      </c>
      <c r="R692" s="0" t="n">
        <f aca="false">MIN(1-Inputs!$B$13,MAX(Inputs!$B$13,1/(1+EXP(-(Inputs!$B$15*Q692+Inputs!$B$16)))))</f>
        <v>0.00181727820235103</v>
      </c>
    </row>
    <row r="693" customFormat="false" ht="15" hidden="false" customHeight="false" outlineLevel="0" collapsed="false">
      <c r="A693" s="0" t="n">
        <f aca="false">Loan_Sample!A673</f>
        <v>19483</v>
      </c>
      <c r="B693" s="0" t="n">
        <f aca="false">Loan_Sample!U673</f>
        <v>165843.11</v>
      </c>
      <c r="C693" s="0" t="n">
        <f aca="false">Loan_Sample!K673+Inputs!$B$26</f>
        <v>9.23333358764648</v>
      </c>
      <c r="D693" s="0" t="n">
        <f aca="false">Loan_Sample!L673+Inputs!$B$26</f>
        <v>5.07179498672485</v>
      </c>
      <c r="E693" s="0" t="n">
        <f aca="false">Loan_Sample!E673/(1+Inputs!$B$25/100)</f>
        <v>68.1127777099609</v>
      </c>
      <c r="F693" s="0" t="n">
        <f aca="false">Loan_Sample!H673-Inputs!$B$24/100</f>
        <v>0.962666749954224</v>
      </c>
      <c r="G693" s="0" t="n">
        <f aca="false">IF(ISNUMBER(C693),INDEX(Scorecard!$D$54:$D$61,SUMPRODUCT(--(Scorecard!$G$54:$G$60&lt;C693))+1),Scorecard!$D$62)</f>
        <v>-0.541917179454542</v>
      </c>
      <c r="H693" s="0" t="n">
        <f aca="false">IF(ISNUMBER(D693),INDEX(Scorecard!$D$63:$D$68,SUMPRODUCT(--(Scorecard!$G$63:$G$67&lt;D693))+1),Scorecard!$D$69)</f>
        <v>0.322484508656054</v>
      </c>
      <c r="I693" s="0" t="n">
        <f aca="false">IF(ISNUMBER(E693),INDEX(Scorecard!$D$19:$D$26,SUMPRODUCT(--(Scorecard!$G$19:$G$25&lt;E693))+1),Scorecard!$D$27)</f>
        <v>0.0530843085177338</v>
      </c>
      <c r="J693" s="0" t="n">
        <f aca="false">IF(ISNUMBER(F693),INDEX(Scorecard!$D$37:$D$44,SUMPRODUCT(--(Scorecard!$G$37:$G$43&lt;F693))+1),Scorecard!$D$45)</f>
        <v>-0.975503570149195</v>
      </c>
      <c r="K693" s="0" t="n">
        <f aca="false">Inputs!$B$10+Scorecard!$J$5*Loan_Sample!Y673+Scorecard!$J$6*Loan_Sample!Z673+Scorecard!$J$7*I693+Scorecard!$J$8*Loan_Sample!AB673+Scorecard!$J$9*J693+Scorecard!$J$10*Loan_Sample!AD673+Scorecard!$J$11*G693+Scorecard!$J$12*H693</f>
        <v>-3.56607344089145</v>
      </c>
      <c r="L693" s="0" t="n">
        <f aca="false">MIN(1-Inputs!$B$13,MAX(Inputs!$B$13,1/(1+EXP(-(Inputs!$B$11*K693+Inputs!$B$12)))))</f>
        <v>0.0266424165336309</v>
      </c>
      <c r="M693" s="0" t="n">
        <f aca="false">Loan_Sample!AH673*Inputs!$B$4*B693</f>
        <v>1546.46142554847</v>
      </c>
      <c r="N693" s="0" t="n">
        <f aca="false">L693*Inputs!$B$4*B693</f>
        <v>1546.46142554847</v>
      </c>
      <c r="O693" s="0" t="n">
        <f aca="false">Inputs!$B$37+Inputs!$B$38*MAX(Loan_Sample!H673-Inputs!$C$38,0)+Inputs!$B$39*MAX(Loan_Sample!H673-Inputs!$C$39,0)+Inputs!$B$40*MAX(Loan_Sample!H673-Inputs!$C$40,0)+Inputs!$B$41*MAX(Loan_Sample!H673-Inputs!$C$41,0)+Inputs!$B$42*Inputs!$B$14+Inputs!$B$43*MIN(Loan_Sample!I673/Inputs!$B$17,1)+Inputs!$B$44*MIN(Loan_Sample!E673,Inputs!$B$18)+Inputs!$B$45*Loan_Sample!C673</f>
        <v>-3.34285991387356</v>
      </c>
      <c r="P693" s="0" t="n">
        <f aca="false">MIN(1-Inputs!$B$13,MAX(Inputs!$B$13,1/(1+EXP(-(Inputs!$B$15*O693+Inputs!$B$16)))))</f>
        <v>0.0329882760301418</v>
      </c>
      <c r="Q693" s="0" t="n">
        <f aca="false">Inputs!$B$37+Inputs!$B$38*MAX(F693-Inputs!$C$38,0)+Inputs!$B$39*MAX(F693-Inputs!$C$39,0)+Inputs!$B$40*MAX(F693-Inputs!$C$40,0)+Inputs!$B$41*MAX(F693-Inputs!$C$41,0)+Inputs!$B$42*Inputs!$B$14+Inputs!$B$43*MIN(Loan_Sample!I673/Inputs!$B$17,1)+Inputs!$B$44*MIN(E693,Inputs!$B$18)+Inputs!$B$45*Loan_Sample!C673</f>
        <v>-3.34285991387356</v>
      </c>
      <c r="R693" s="0" t="n">
        <f aca="false">MIN(1-Inputs!$B$13,MAX(Inputs!$B$13,1/(1+EXP(-(Inputs!$B$15*Q693+Inputs!$B$16)))))</f>
        <v>0.0329882760301418</v>
      </c>
    </row>
    <row r="694" customFormat="false" ht="15" hidden="false" customHeight="false" outlineLevel="0" collapsed="false">
      <c r="A694" s="0" t="n">
        <f aca="false">Loan_Sample!A674</f>
        <v>19510</v>
      </c>
      <c r="B694" s="0" t="n">
        <f aca="false">Loan_Sample!U674</f>
        <v>192079.28</v>
      </c>
      <c r="C694" s="0" t="n">
        <f aca="false">Loan_Sample!K674+Inputs!$B$26</f>
        <v>6.53333330154419</v>
      </c>
      <c r="D694" s="0" t="n">
        <f aca="false">Loan_Sample!L674+Inputs!$B$26</f>
        <v>-3.50000047683716</v>
      </c>
      <c r="E694" s="0" t="n">
        <f aca="false">Loan_Sample!E674/(1+Inputs!$B$25/100)</f>
        <v>65.9018859863281</v>
      </c>
      <c r="F694" s="0" t="n">
        <f aca="false">Loan_Sample!H674-Inputs!$B$24/100</f>
        <v>0.918333292007446</v>
      </c>
      <c r="G694" s="0" t="n">
        <f aca="false">IF(ISNUMBER(C694),INDEX(Scorecard!$D$54:$D$61,SUMPRODUCT(--(Scorecard!$G$54:$G$60&lt;C694))+1),Scorecard!$D$62)</f>
        <v>-0.119873800601421</v>
      </c>
      <c r="H694" s="0" t="n">
        <f aca="false">IF(ISNUMBER(D694),INDEX(Scorecard!$D$63:$D$68,SUMPRODUCT(--(Scorecard!$G$63:$G$67&lt;D694))+1),Scorecard!$D$69)</f>
        <v>-0.340582194386522</v>
      </c>
      <c r="I694" s="0" t="n">
        <f aca="false">IF(ISNUMBER(E694),INDEX(Scorecard!$D$19:$D$26,SUMPRODUCT(--(Scorecard!$G$19:$G$25&lt;E694))+1),Scorecard!$D$27)</f>
        <v>0.233621608745691</v>
      </c>
      <c r="J694" s="0" t="n">
        <f aca="false">IF(ISNUMBER(F694),INDEX(Scorecard!$D$37:$D$44,SUMPRODUCT(--(Scorecard!$G$37:$G$43&lt;F694))+1),Scorecard!$D$45)</f>
        <v>-0.975503570149195</v>
      </c>
      <c r="K694" s="0" t="n">
        <f aca="false">Inputs!$B$10+Scorecard!$J$5*Loan_Sample!Y674+Scorecard!$J$6*Loan_Sample!Z674+Scorecard!$J$7*I694+Scorecard!$J$8*Loan_Sample!AB674+Scorecard!$J$9*J694+Scorecard!$J$10*Loan_Sample!AD674+Scorecard!$J$11*G694+Scorecard!$J$12*H694</f>
        <v>-6.07649758381635</v>
      </c>
      <c r="L694" s="0" t="n">
        <f aca="false">MIN(1-Inputs!$B$13,MAX(Inputs!$B$13,1/(1+EXP(-(Inputs!$B$11*K694+Inputs!$B$12)))))</f>
        <v>0.00187985096581717</v>
      </c>
      <c r="M694" s="0" t="n">
        <f aca="false">Loan_Sample!AH674*Inputs!$B$4*B694</f>
        <v>126.378147007513</v>
      </c>
      <c r="N694" s="0" t="n">
        <f aca="false">L694*Inputs!$B$4*B694</f>
        <v>126.378147007513</v>
      </c>
      <c r="O694" s="0" t="n">
        <f aca="false">Inputs!$B$37+Inputs!$B$38*MAX(Loan_Sample!H674-Inputs!$C$38,0)+Inputs!$B$39*MAX(Loan_Sample!H674-Inputs!$C$39,0)+Inputs!$B$40*MAX(Loan_Sample!H674-Inputs!$C$40,0)+Inputs!$B$41*MAX(Loan_Sample!H674-Inputs!$C$41,0)+Inputs!$B$42*Inputs!$B$14+Inputs!$B$43*MIN(Loan_Sample!I674/Inputs!$B$17,1)+Inputs!$B$44*MIN(Loan_Sample!E674,Inputs!$B$18)+Inputs!$B$45*Loan_Sample!C674</f>
        <v>-3.37979375172925</v>
      </c>
      <c r="P694" s="0" t="n">
        <f aca="false">MIN(1-Inputs!$B$13,MAX(Inputs!$B$13,1/(1+EXP(-(Inputs!$B$15*O694+Inputs!$B$16)))))</f>
        <v>0.0316748565372383</v>
      </c>
      <c r="Q694" s="0" t="n">
        <f aca="false">Inputs!$B$37+Inputs!$B$38*MAX(F694-Inputs!$C$38,0)+Inputs!$B$39*MAX(F694-Inputs!$C$39,0)+Inputs!$B$40*MAX(F694-Inputs!$C$40,0)+Inputs!$B$41*MAX(F694-Inputs!$C$41,0)+Inputs!$B$42*Inputs!$B$14+Inputs!$B$43*MIN(Loan_Sample!I674/Inputs!$B$17,1)+Inputs!$B$44*MIN(E694,Inputs!$B$18)+Inputs!$B$45*Loan_Sample!C674</f>
        <v>-3.37979375172925</v>
      </c>
      <c r="R694" s="0" t="n">
        <f aca="false">MIN(1-Inputs!$B$13,MAX(Inputs!$B$13,1/(1+EXP(-(Inputs!$B$15*Q694+Inputs!$B$16)))))</f>
        <v>0.0316748565372383</v>
      </c>
    </row>
    <row r="695" customFormat="false" ht="15" hidden="false" customHeight="false" outlineLevel="0" collapsed="false">
      <c r="A695" s="0" t="n">
        <f aca="false">Loan_Sample!A675</f>
        <v>19517</v>
      </c>
      <c r="B695" s="0" t="n">
        <f aca="false">Loan_Sample!U675</f>
        <v>195397.2</v>
      </c>
      <c r="C695" s="0" t="n">
        <f aca="false">Loan_Sample!K675+Inputs!$B$26</f>
        <v>4.19999980926514</v>
      </c>
      <c r="D695" s="0" t="n">
        <f aca="false">Loan_Sample!L675+Inputs!$B$26</f>
        <v>-0.458333492279053</v>
      </c>
      <c r="E695" s="0" t="n">
        <f aca="false">Loan_Sample!E675/(1+Inputs!$B$25/100)</f>
        <v>62.7925109863281</v>
      </c>
      <c r="F695" s="0" t="n">
        <f aca="false">Loan_Sample!H675-Inputs!$B$24/100</f>
        <v>-2.59033346176148</v>
      </c>
      <c r="G695" s="0" t="n">
        <f aca="false">IF(ISNUMBER(C695),INDEX(Scorecard!$D$54:$D$61,SUMPRODUCT(--(Scorecard!$G$54:$G$60&lt;C695))+1),Scorecard!$D$62)</f>
        <v>0.489050497890326</v>
      </c>
      <c r="H695" s="0" t="n">
        <f aca="false">IF(ISNUMBER(D695),INDEX(Scorecard!$D$63:$D$68,SUMPRODUCT(--(Scorecard!$G$63:$G$67&lt;D695))+1),Scorecard!$D$69)</f>
        <v>0.322484508656054</v>
      </c>
      <c r="I695" s="0" t="n">
        <f aca="false">IF(ISNUMBER(E695),INDEX(Scorecard!$D$19:$D$26,SUMPRODUCT(--(Scorecard!$G$19:$G$25&lt;E695))+1),Scorecard!$D$27)</f>
        <v>0.233621608745691</v>
      </c>
      <c r="J695" s="0" t="n">
        <f aca="false">IF(ISNUMBER(F695),INDEX(Scorecard!$D$37:$D$44,SUMPRODUCT(--(Scorecard!$G$37:$G$43&lt;F695))+1),Scorecard!$D$45)</f>
        <v>1.35057635045042</v>
      </c>
      <c r="K695" s="0" t="n">
        <f aca="false">Inputs!$B$10+Scorecard!$J$5*Loan_Sample!Y675+Scorecard!$J$6*Loan_Sample!Z675+Scorecard!$J$7*I695+Scorecard!$J$8*Loan_Sample!AB675+Scorecard!$J$9*J695+Scorecard!$J$10*Loan_Sample!AD675+Scorecard!$J$11*G695+Scorecard!$J$12*H695</f>
        <v>-5.03756368784695</v>
      </c>
      <c r="L695" s="0" t="n">
        <f aca="false">MIN(1-Inputs!$B$13,MAX(Inputs!$B$13,1/(1+EXP(-(Inputs!$B$11*K695+Inputs!$B$12)))))</f>
        <v>0.00566907367200838</v>
      </c>
      <c r="M695" s="0" t="n">
        <f aca="false">Loan_Sample!AH675*Inputs!$B$4*B695</f>
        <v>387.702392736455</v>
      </c>
      <c r="N695" s="0" t="n">
        <f aca="false">L695*Inputs!$B$4*B695</f>
        <v>387.702392736455</v>
      </c>
      <c r="O695" s="0" t="n">
        <f aca="false">Inputs!$B$37+Inputs!$B$38*MAX(Loan_Sample!H675-Inputs!$C$38,0)+Inputs!$B$39*MAX(Loan_Sample!H675-Inputs!$C$39,0)+Inputs!$B$40*MAX(Loan_Sample!H675-Inputs!$C$40,0)+Inputs!$B$41*MAX(Loan_Sample!H675-Inputs!$C$41,0)+Inputs!$B$42*Inputs!$B$14+Inputs!$B$43*MIN(Loan_Sample!I675/Inputs!$B$17,1)+Inputs!$B$44*MIN(Loan_Sample!E675,Inputs!$B$18)+Inputs!$B$45*Loan_Sample!C675</f>
        <v>-5.53082663464957</v>
      </c>
      <c r="P695" s="0" t="n">
        <f aca="false">MIN(1-Inputs!$B$13,MAX(Inputs!$B$13,1/(1+EXP(-(Inputs!$B$15*O695+Inputs!$B$16)))))</f>
        <v>0.00282805007243844</v>
      </c>
      <c r="Q695" s="0" t="n">
        <f aca="false">Inputs!$B$37+Inputs!$B$38*MAX(F695-Inputs!$C$38,0)+Inputs!$B$39*MAX(F695-Inputs!$C$39,0)+Inputs!$B$40*MAX(F695-Inputs!$C$40,0)+Inputs!$B$41*MAX(F695-Inputs!$C$41,0)+Inputs!$B$42*Inputs!$B$14+Inputs!$B$43*MIN(Loan_Sample!I675/Inputs!$B$17,1)+Inputs!$B$44*MIN(E695,Inputs!$B$18)+Inputs!$B$45*Loan_Sample!C675</f>
        <v>-5.53082663464957</v>
      </c>
      <c r="R695" s="0" t="n">
        <f aca="false">MIN(1-Inputs!$B$13,MAX(Inputs!$B$13,1/(1+EXP(-(Inputs!$B$15*Q695+Inputs!$B$16)))))</f>
        <v>0.00282805007243844</v>
      </c>
    </row>
    <row r="696" customFormat="false" ht="15" hidden="false" customHeight="false" outlineLevel="0" collapsed="false">
      <c r="A696" s="0" t="n">
        <f aca="false">Loan_Sample!A676</f>
        <v>19537</v>
      </c>
      <c r="B696" s="0" t="n">
        <f aca="false">Loan_Sample!U676</f>
        <v>175495.03</v>
      </c>
      <c r="C696" s="0" t="n">
        <f aca="false">Loan_Sample!K676+Inputs!$B$26</f>
        <v>5.00833320617676</v>
      </c>
      <c r="D696" s="0" t="n">
        <f aca="false">Loan_Sample!L676+Inputs!$B$26</f>
        <v>-1.125</v>
      </c>
      <c r="E696" s="0" t="n">
        <f aca="false">Loan_Sample!E676/(1+Inputs!$B$25/100)</f>
        <v>69.5273513793945</v>
      </c>
      <c r="F696" s="0" t="n">
        <f aca="false">Loan_Sample!H676-Inputs!$B$24/100</f>
        <v>-1.81633305549622</v>
      </c>
      <c r="G696" s="0" t="n">
        <f aca="false">IF(ISNUMBER(C696),INDEX(Scorecard!$D$54:$D$61,SUMPRODUCT(--(Scorecard!$G$54:$G$60&lt;C696))+1),Scorecard!$D$62)</f>
        <v>0.214429354789033</v>
      </c>
      <c r="H696" s="0" t="n">
        <f aca="false">IF(ISNUMBER(D696),INDEX(Scorecard!$D$63:$D$68,SUMPRODUCT(--(Scorecard!$G$63:$G$67&lt;D696))+1),Scorecard!$D$69)</f>
        <v>-0.340582194386522</v>
      </c>
      <c r="I696" s="0" t="n">
        <f aca="false">IF(ISNUMBER(E696),INDEX(Scorecard!$D$19:$D$26,SUMPRODUCT(--(Scorecard!$G$19:$G$25&lt;E696))+1),Scorecard!$D$27)</f>
        <v>0.0530843085177338</v>
      </c>
      <c r="J696" s="0" t="n">
        <f aca="false">IF(ISNUMBER(F696),INDEX(Scorecard!$D$37:$D$44,SUMPRODUCT(--(Scorecard!$G$37:$G$43&lt;F696))+1),Scorecard!$D$45)</f>
        <v>1.35057635045042</v>
      </c>
      <c r="K696" s="0" t="n">
        <f aca="false">Inputs!$B$10+Scorecard!$J$5*Loan_Sample!Y676+Scorecard!$J$6*Loan_Sample!Z676+Scorecard!$J$7*I696+Scorecard!$J$8*Loan_Sample!AB676+Scorecard!$J$9*J696+Scorecard!$J$10*Loan_Sample!AD676+Scorecard!$J$11*G696+Scorecard!$J$12*H696</f>
        <v>-4.49070524374763</v>
      </c>
      <c r="L696" s="0" t="n">
        <f aca="false">MIN(1-Inputs!$B$13,MAX(Inputs!$B$13,1/(1+EXP(-(Inputs!$B$11*K696+Inputs!$B$12)))))</f>
        <v>0.0101104574118353</v>
      </c>
      <c r="M696" s="0" t="n">
        <f aca="false">Loan_Sample!AH676*Inputs!$B$4*B696</f>
        <v>621.017259381315</v>
      </c>
      <c r="N696" s="0" t="n">
        <f aca="false">L696*Inputs!$B$4*B696</f>
        <v>621.017259381315</v>
      </c>
      <c r="O696" s="0" t="n">
        <f aca="false">Inputs!$B$37+Inputs!$B$38*MAX(Loan_Sample!H676-Inputs!$C$38,0)+Inputs!$B$39*MAX(Loan_Sample!H676-Inputs!$C$39,0)+Inputs!$B$40*MAX(Loan_Sample!H676-Inputs!$C$40,0)+Inputs!$B$41*MAX(Loan_Sample!H676-Inputs!$C$41,0)+Inputs!$B$42*Inputs!$B$14+Inputs!$B$43*MIN(Loan_Sample!I676/Inputs!$B$17,1)+Inputs!$B$44*MIN(Loan_Sample!E676,Inputs!$B$18)+Inputs!$B$45*Loan_Sample!C676</f>
        <v>-5.60441647832565</v>
      </c>
      <c r="P696" s="0" t="n">
        <f aca="false">MIN(1-Inputs!$B$13,MAX(Inputs!$B$13,1/(1+EXP(-(Inputs!$B$15*O696+Inputs!$B$16)))))</f>
        <v>0.00260168057872156</v>
      </c>
      <c r="Q696" s="0" t="n">
        <f aca="false">Inputs!$B$37+Inputs!$B$38*MAX(F696-Inputs!$C$38,0)+Inputs!$B$39*MAX(F696-Inputs!$C$39,0)+Inputs!$B$40*MAX(F696-Inputs!$C$40,0)+Inputs!$B$41*MAX(F696-Inputs!$C$41,0)+Inputs!$B$42*Inputs!$B$14+Inputs!$B$43*MIN(Loan_Sample!I676/Inputs!$B$17,1)+Inputs!$B$44*MIN(E696,Inputs!$B$18)+Inputs!$B$45*Loan_Sample!C676</f>
        <v>-5.60441647832565</v>
      </c>
      <c r="R696" s="0" t="n">
        <f aca="false">MIN(1-Inputs!$B$13,MAX(Inputs!$B$13,1/(1+EXP(-(Inputs!$B$15*Q696+Inputs!$B$16)))))</f>
        <v>0.00260168057872156</v>
      </c>
    </row>
    <row r="697" customFormat="false" ht="15" hidden="false" customHeight="false" outlineLevel="0" collapsed="false">
      <c r="A697" s="0" t="n">
        <f aca="false">Loan_Sample!A677</f>
        <v>19547</v>
      </c>
      <c r="B697" s="0" t="n">
        <f aca="false">Loan_Sample!U677</f>
        <v>134955.34</v>
      </c>
      <c r="C697" s="0" t="n">
        <f aca="false">Loan_Sample!K677+Inputs!$B$26</f>
        <v>4.70833349227905</v>
      </c>
      <c r="D697" s="0" t="n">
        <f aca="false">Loan_Sample!L677+Inputs!$B$26</f>
        <v>-1.125</v>
      </c>
      <c r="E697" s="0" t="n">
        <f aca="false">Loan_Sample!E677/(1+Inputs!$B$25/100)</f>
        <v>63.4342308044434</v>
      </c>
      <c r="F697" s="0" t="n">
        <f aca="false">Loan_Sample!H677-Inputs!$B$24/100</f>
        <v>-2.03933310508728</v>
      </c>
      <c r="G697" s="0" t="n">
        <f aca="false">IF(ISNUMBER(C697),INDEX(Scorecard!$D$54:$D$61,SUMPRODUCT(--(Scorecard!$G$54:$G$60&lt;C697))+1),Scorecard!$D$62)</f>
        <v>0.409483001259379</v>
      </c>
      <c r="H697" s="0" t="n">
        <f aca="false">IF(ISNUMBER(D697),INDEX(Scorecard!$D$63:$D$68,SUMPRODUCT(--(Scorecard!$G$63:$G$67&lt;D697))+1),Scorecard!$D$69)</f>
        <v>-0.340582194386522</v>
      </c>
      <c r="I697" s="0" t="n">
        <f aca="false">IF(ISNUMBER(E697),INDEX(Scorecard!$D$19:$D$26,SUMPRODUCT(--(Scorecard!$G$19:$G$25&lt;E697))+1),Scorecard!$D$27)</f>
        <v>0.233621608745691</v>
      </c>
      <c r="J697" s="0" t="n">
        <f aca="false">IF(ISNUMBER(F697),INDEX(Scorecard!$D$37:$D$44,SUMPRODUCT(--(Scorecard!$G$37:$G$43&lt;F697))+1),Scorecard!$D$45)</f>
        <v>1.35057635045042</v>
      </c>
      <c r="K697" s="0" t="n">
        <f aca="false">Inputs!$B$10+Scorecard!$J$5*Loan_Sample!Y677+Scorecard!$J$6*Loan_Sample!Z677+Scorecard!$J$7*I697+Scorecard!$J$8*Loan_Sample!AB677+Scorecard!$J$9*J697+Scorecard!$J$10*Loan_Sample!AD677+Scorecard!$J$11*G697+Scorecard!$J$12*H697</f>
        <v>-4.50231074530876</v>
      </c>
      <c r="L697" s="0" t="n">
        <f aca="false">MIN(1-Inputs!$B$13,MAX(Inputs!$B$13,1/(1+EXP(-(Inputs!$B$11*K697+Inputs!$B$12)))))</f>
        <v>0.00998737360052254</v>
      </c>
      <c r="M697" s="0" t="n">
        <f aca="false">Loan_Sample!AH677*Inputs!$B$4*B697</f>
        <v>471.74728998794</v>
      </c>
      <c r="N697" s="0" t="n">
        <f aca="false">L697*Inputs!$B$4*B697</f>
        <v>471.74728998794</v>
      </c>
      <c r="O697" s="0" t="n">
        <f aca="false">Inputs!$B$37+Inputs!$B$38*MAX(Loan_Sample!H677-Inputs!$C$38,0)+Inputs!$B$39*MAX(Loan_Sample!H677-Inputs!$C$39,0)+Inputs!$B$40*MAX(Loan_Sample!H677-Inputs!$C$40,0)+Inputs!$B$41*MAX(Loan_Sample!H677-Inputs!$C$41,0)+Inputs!$B$42*Inputs!$B$14+Inputs!$B$43*MIN(Loan_Sample!I677/Inputs!$B$17,1)+Inputs!$B$44*MIN(Loan_Sample!E677,Inputs!$B$18)+Inputs!$B$45*Loan_Sample!C677</f>
        <v>-5.59029907607914</v>
      </c>
      <c r="P697" s="0" t="n">
        <f aca="false">MIN(1-Inputs!$B$13,MAX(Inputs!$B$13,1/(1+EXP(-(Inputs!$B$15*O697+Inputs!$B$16)))))</f>
        <v>0.00264365958982265</v>
      </c>
      <c r="Q697" s="0" t="n">
        <f aca="false">Inputs!$B$37+Inputs!$B$38*MAX(F697-Inputs!$C$38,0)+Inputs!$B$39*MAX(F697-Inputs!$C$39,0)+Inputs!$B$40*MAX(F697-Inputs!$C$40,0)+Inputs!$B$41*MAX(F697-Inputs!$C$41,0)+Inputs!$B$42*Inputs!$B$14+Inputs!$B$43*MIN(Loan_Sample!I677/Inputs!$B$17,1)+Inputs!$B$44*MIN(E697,Inputs!$B$18)+Inputs!$B$45*Loan_Sample!C677</f>
        <v>-5.59029907607914</v>
      </c>
      <c r="R697" s="0" t="n">
        <f aca="false">MIN(1-Inputs!$B$13,MAX(Inputs!$B$13,1/(1+EXP(-(Inputs!$B$15*Q697+Inputs!$B$16)))))</f>
        <v>0.00264365958982265</v>
      </c>
    </row>
    <row r="698" customFormat="false" ht="15" hidden="false" customHeight="false" outlineLevel="0" collapsed="false">
      <c r="A698" s="0" t="n">
        <f aca="false">Loan_Sample!A678</f>
        <v>19704</v>
      </c>
      <c r="B698" s="0" t="n">
        <f aca="false">Loan_Sample!U678</f>
        <v>196421.12</v>
      </c>
      <c r="C698" s="0" t="n">
        <f aca="false">Loan_Sample!K678+Inputs!$B$26</f>
        <v>6.73333311080933</v>
      </c>
      <c r="D698" s="0" t="n">
        <f aca="false">Loan_Sample!L678+Inputs!$B$26</f>
        <v>2.71025609970093</v>
      </c>
      <c r="E698" s="0" t="n">
        <f aca="false">Loan_Sample!E678/(1+Inputs!$B$25/100)</f>
        <v>89.1668930053711</v>
      </c>
      <c r="F698" s="0" t="n">
        <f aca="false">Loan_Sample!H678-Inputs!$B$24/100</f>
        <v>1.05433320999146</v>
      </c>
      <c r="G698" s="0" t="n">
        <f aca="false">IF(ISNUMBER(C698),INDEX(Scorecard!$D$54:$D$61,SUMPRODUCT(--(Scorecard!$G$54:$G$60&lt;C698))+1),Scorecard!$D$62)</f>
        <v>-0.357264871923982</v>
      </c>
      <c r="H698" s="0" t="n">
        <f aca="false">IF(ISNUMBER(D698),INDEX(Scorecard!$D$63:$D$68,SUMPRODUCT(--(Scorecard!$G$63:$G$67&lt;D698))+1),Scorecard!$D$69)</f>
        <v>0.322484508656054</v>
      </c>
      <c r="I698" s="0" t="n">
        <f aca="false">IF(ISNUMBER(E698),INDEX(Scorecard!$D$19:$D$26,SUMPRODUCT(--(Scorecard!$G$19:$G$25&lt;E698))+1),Scorecard!$D$27)</f>
        <v>-0.820992370602782</v>
      </c>
      <c r="J698" s="0" t="n">
        <f aca="false">IF(ISNUMBER(F698),INDEX(Scorecard!$D$37:$D$44,SUMPRODUCT(--(Scorecard!$G$37:$G$43&lt;F698))+1),Scorecard!$D$45)</f>
        <v>-0.975503570149195</v>
      </c>
      <c r="K698" s="0" t="n">
        <f aca="false">Inputs!$B$10+Scorecard!$J$5*Loan_Sample!Y678+Scorecard!$J$6*Loan_Sample!Z678+Scorecard!$J$7*I698+Scorecard!$J$8*Loan_Sample!AB678+Scorecard!$J$9*J698+Scorecard!$J$10*Loan_Sample!AD678+Scorecard!$J$11*G698+Scorecard!$J$12*H698</f>
        <v>-4.39942675693018</v>
      </c>
      <c r="L698" s="0" t="n">
        <f aca="false">MIN(1-Inputs!$B$13,MAX(Inputs!$B$13,1/(1+EXP(-(Inputs!$B$11*K698+Inputs!$B$12)))))</f>
        <v>0.011132313728115</v>
      </c>
      <c r="M698" s="0" t="n">
        <f aca="false">Loan_Sample!AH678*Inputs!$B$4*B698</f>
        <v>765.3175357337</v>
      </c>
      <c r="N698" s="0" t="n">
        <f aca="false">L698*Inputs!$B$4*B698</f>
        <v>765.3175357337</v>
      </c>
      <c r="O698" s="0" t="n">
        <f aca="false">Inputs!$B$37+Inputs!$B$38*MAX(Loan_Sample!H678-Inputs!$C$38,0)+Inputs!$B$39*MAX(Loan_Sample!H678-Inputs!$C$39,0)+Inputs!$B$40*MAX(Loan_Sample!H678-Inputs!$C$40,0)+Inputs!$B$41*MAX(Loan_Sample!H678-Inputs!$C$41,0)+Inputs!$B$42*Inputs!$B$14+Inputs!$B$43*MIN(Loan_Sample!I678/Inputs!$B$17,1)+Inputs!$B$44*MIN(Loan_Sample!E678,Inputs!$B$18)+Inputs!$B$45*Loan_Sample!C678</f>
        <v>-3.76992907416205</v>
      </c>
      <c r="P698" s="0" t="n">
        <f aca="false">MIN(1-Inputs!$B$13,MAX(Inputs!$B$13,1/(1+EXP(-(Inputs!$B$15*O698+Inputs!$B$16)))))</f>
        <v>0.0205616824972455</v>
      </c>
      <c r="Q698" s="0" t="n">
        <f aca="false">Inputs!$B$37+Inputs!$B$38*MAX(F698-Inputs!$C$38,0)+Inputs!$B$39*MAX(F698-Inputs!$C$39,0)+Inputs!$B$40*MAX(F698-Inputs!$C$40,0)+Inputs!$B$41*MAX(F698-Inputs!$C$41,0)+Inputs!$B$42*Inputs!$B$14+Inputs!$B$43*MIN(Loan_Sample!I678/Inputs!$B$17,1)+Inputs!$B$44*MIN(E698,Inputs!$B$18)+Inputs!$B$45*Loan_Sample!C678</f>
        <v>-3.76992907416205</v>
      </c>
      <c r="R698" s="0" t="n">
        <f aca="false">MIN(1-Inputs!$B$13,MAX(Inputs!$B$13,1/(1+EXP(-(Inputs!$B$15*Q698+Inputs!$B$16)))))</f>
        <v>0.0205616824972455</v>
      </c>
    </row>
    <row r="699" customFormat="false" ht="15" hidden="false" customHeight="false" outlineLevel="0" collapsed="false">
      <c r="A699" s="0" t="n">
        <f aca="false">Loan_Sample!A679</f>
        <v>19736</v>
      </c>
      <c r="B699" s="0" t="n">
        <f aca="false">Loan_Sample!U679</f>
        <v>299185.16</v>
      </c>
      <c r="C699" s="0" t="n">
        <f aca="false">Loan_Sample!K679+Inputs!$B$26</f>
        <v>6.13333320617676</v>
      </c>
      <c r="D699" s="0" t="n">
        <f aca="false">Loan_Sample!L679+Inputs!$B$26</f>
        <v>-3.5</v>
      </c>
      <c r="E699" s="0" t="n">
        <f aca="false">Loan_Sample!E679/(1+Inputs!$B$25/100)</f>
        <v>78.9203491210938</v>
      </c>
      <c r="F699" s="0" t="n">
        <f aca="false">Loan_Sample!H679-Inputs!$B$24/100</f>
        <v>0.0163333415985107</v>
      </c>
      <c r="G699" s="0" t="n">
        <f aca="false">IF(ISNUMBER(C699),INDEX(Scorecard!$D$54:$D$61,SUMPRODUCT(--(Scorecard!$G$54:$G$60&lt;C699))+1),Scorecard!$D$62)</f>
        <v>0.0151758992857273</v>
      </c>
      <c r="H699" s="0" t="n">
        <f aca="false">IF(ISNUMBER(D699),INDEX(Scorecard!$D$63:$D$68,SUMPRODUCT(--(Scorecard!$G$63:$G$67&lt;D699))+1),Scorecard!$D$69)</f>
        <v>-0.340582194386522</v>
      </c>
      <c r="I699" s="0" t="n">
        <f aca="false">IF(ISNUMBER(E699),INDEX(Scorecard!$D$19:$D$26,SUMPRODUCT(--(Scorecard!$G$19:$G$25&lt;E699))+1),Scorecard!$D$27)</f>
        <v>-0.0341578513653732</v>
      </c>
      <c r="J699" s="0" t="n">
        <f aca="false">IF(ISNUMBER(F699),INDEX(Scorecard!$D$37:$D$44,SUMPRODUCT(--(Scorecard!$G$37:$G$43&lt;F699))+1),Scorecard!$D$45)</f>
        <v>0.330501541082344</v>
      </c>
      <c r="K699" s="0" t="n">
        <f aca="false">Inputs!$B$10+Scorecard!$J$5*Loan_Sample!Y679+Scorecard!$J$6*Loan_Sample!Z679+Scorecard!$J$7*I699+Scorecard!$J$8*Loan_Sample!AB679+Scorecard!$J$9*J699+Scorecard!$J$10*Loan_Sample!AD679+Scorecard!$J$11*G699+Scorecard!$J$12*H699</f>
        <v>-6.43627315013791</v>
      </c>
      <c r="L699" s="0" t="n">
        <f aca="false">MIN(1-Inputs!$B$13,MAX(Inputs!$B$13,1/(1+EXP(-(Inputs!$B$11*K699+Inputs!$B$12)))))</f>
        <v>0.00128174783455905</v>
      </c>
      <c r="M699" s="0" t="n">
        <f aca="false">Loan_Sample!AH679*Inputs!$B$4*B699</f>
        <v>134.217975836771</v>
      </c>
      <c r="N699" s="0" t="n">
        <f aca="false">L699*Inputs!$B$4*B699</f>
        <v>134.217975836771</v>
      </c>
      <c r="O699" s="0" t="n">
        <f aca="false">Inputs!$B$37+Inputs!$B$38*MAX(Loan_Sample!H679-Inputs!$C$38,0)+Inputs!$B$39*MAX(Loan_Sample!H679-Inputs!$C$39,0)+Inputs!$B$40*MAX(Loan_Sample!H679-Inputs!$C$40,0)+Inputs!$B$41*MAX(Loan_Sample!H679-Inputs!$C$41,0)+Inputs!$B$42*Inputs!$B$14+Inputs!$B$43*MIN(Loan_Sample!I679/Inputs!$B$17,1)+Inputs!$B$44*MIN(Loan_Sample!E679,Inputs!$B$18)+Inputs!$B$45*Loan_Sample!C679</f>
        <v>-6.05435809613438</v>
      </c>
      <c r="P699" s="0" t="n">
        <f aca="false">MIN(1-Inputs!$B$13,MAX(Inputs!$B$13,1/(1+EXP(-(Inputs!$B$15*O699+Inputs!$B$16)))))</f>
        <v>0.00156159368794642</v>
      </c>
      <c r="Q699" s="0" t="n">
        <f aca="false">Inputs!$B$37+Inputs!$B$38*MAX(F699-Inputs!$C$38,0)+Inputs!$B$39*MAX(F699-Inputs!$C$39,0)+Inputs!$B$40*MAX(F699-Inputs!$C$40,0)+Inputs!$B$41*MAX(F699-Inputs!$C$41,0)+Inputs!$B$42*Inputs!$B$14+Inputs!$B$43*MIN(Loan_Sample!I679/Inputs!$B$17,1)+Inputs!$B$44*MIN(E699,Inputs!$B$18)+Inputs!$B$45*Loan_Sample!C679</f>
        <v>-6.05435809613438</v>
      </c>
      <c r="R699" s="0" t="n">
        <f aca="false">MIN(1-Inputs!$B$13,MAX(Inputs!$B$13,1/(1+EXP(-(Inputs!$B$15*Q699+Inputs!$B$16)))))</f>
        <v>0.00156159368794642</v>
      </c>
    </row>
    <row r="700" customFormat="false" ht="15" hidden="false" customHeight="false" outlineLevel="0" collapsed="false">
      <c r="A700" s="0" t="n">
        <f aca="false">Loan_Sample!A680</f>
        <v>20079</v>
      </c>
      <c r="B700" s="0" t="n">
        <f aca="false">Loan_Sample!U680</f>
        <v>726115.06</v>
      </c>
      <c r="C700" s="0" t="n">
        <f aca="false">Loan_Sample!K680+Inputs!$B$26</f>
        <v>4.0230770111084</v>
      </c>
      <c r="D700" s="0" t="n">
        <f aca="false">Loan_Sample!L680+Inputs!$B$26</f>
        <v>-0.276923179626465</v>
      </c>
      <c r="E700" s="0" t="n">
        <f aca="false">Loan_Sample!E680/(1+Inputs!$B$25/100)</f>
        <v>67.0256881713867</v>
      </c>
      <c r="F700" s="0" t="n">
        <f aca="false">Loan_Sample!H680-Inputs!$B$24/100</f>
        <v>-0.189333438873291</v>
      </c>
      <c r="G700" s="0" t="n">
        <f aca="false">IF(ISNUMBER(C700),INDEX(Scorecard!$D$54:$D$61,SUMPRODUCT(--(Scorecard!$G$54:$G$60&lt;C700))+1),Scorecard!$D$62)</f>
        <v>0.489050497890326</v>
      </c>
      <c r="H700" s="0" t="n">
        <f aca="false">IF(ISNUMBER(D700),INDEX(Scorecard!$D$63:$D$68,SUMPRODUCT(--(Scorecard!$G$63:$G$67&lt;D700))+1),Scorecard!$D$69)</f>
        <v>0.322484508656054</v>
      </c>
      <c r="I700" s="0" t="n">
        <f aca="false">IF(ISNUMBER(E700),INDEX(Scorecard!$D$19:$D$26,SUMPRODUCT(--(Scorecard!$G$19:$G$25&lt;E700))+1),Scorecard!$D$27)</f>
        <v>0.0530843085177338</v>
      </c>
      <c r="J700" s="0" t="n">
        <f aca="false">IF(ISNUMBER(F700),INDEX(Scorecard!$D$37:$D$44,SUMPRODUCT(--(Scorecard!$G$37:$G$43&lt;F700))+1),Scorecard!$D$45)</f>
        <v>0.769716833645565</v>
      </c>
      <c r="K700" s="0" t="n">
        <f aca="false">Inputs!$B$10+Scorecard!$J$5*Loan_Sample!Y680+Scorecard!$J$6*Loan_Sample!Z680+Scorecard!$J$7*I700+Scorecard!$J$8*Loan_Sample!AB680+Scorecard!$J$9*J700+Scorecard!$J$10*Loan_Sample!AD680+Scorecard!$J$11*G700+Scorecard!$J$12*H700</f>
        <v>-6.15167772800027</v>
      </c>
      <c r="L700" s="0" t="n">
        <f aca="false">MIN(1-Inputs!$B$13,MAX(Inputs!$B$13,1/(1+EXP(-(Inputs!$B$11*K700+Inputs!$B$12)))))</f>
        <v>0.00173530922533497</v>
      </c>
      <c r="M700" s="0" t="n">
        <f aca="false">Loan_Sample!AH680*Inputs!$B$4*B700</f>
        <v>441.011956795429</v>
      </c>
      <c r="N700" s="0" t="n">
        <f aca="false">L700*Inputs!$B$4*B700</f>
        <v>441.011956795429</v>
      </c>
      <c r="O700" s="0" t="n">
        <f aca="false">Inputs!$B$37+Inputs!$B$38*MAX(Loan_Sample!H680-Inputs!$C$38,0)+Inputs!$B$39*MAX(Loan_Sample!H680-Inputs!$C$39,0)+Inputs!$B$40*MAX(Loan_Sample!H680-Inputs!$C$40,0)+Inputs!$B$41*MAX(Loan_Sample!H680-Inputs!$C$41,0)+Inputs!$B$42*Inputs!$B$14+Inputs!$B$43*MIN(Loan_Sample!I680/Inputs!$B$17,1)+Inputs!$B$44*MIN(Loan_Sample!E680,Inputs!$B$18)+Inputs!$B$45*Loan_Sample!C680</f>
        <v>-5.31668339110472</v>
      </c>
      <c r="P700" s="0" t="n">
        <f aca="false">MIN(1-Inputs!$B$13,MAX(Inputs!$B$13,1/(1+EXP(-(Inputs!$B$15*O700+Inputs!$B$16)))))</f>
        <v>0.00360472684841609</v>
      </c>
      <c r="Q700" s="0" t="n">
        <f aca="false">Inputs!$B$37+Inputs!$B$38*MAX(F700-Inputs!$C$38,0)+Inputs!$B$39*MAX(F700-Inputs!$C$39,0)+Inputs!$B$40*MAX(F700-Inputs!$C$40,0)+Inputs!$B$41*MAX(F700-Inputs!$C$41,0)+Inputs!$B$42*Inputs!$B$14+Inputs!$B$43*MIN(Loan_Sample!I680/Inputs!$B$17,1)+Inputs!$B$44*MIN(E700,Inputs!$B$18)+Inputs!$B$45*Loan_Sample!C680</f>
        <v>-5.31668339110472</v>
      </c>
      <c r="R700" s="0" t="n">
        <f aca="false">MIN(1-Inputs!$B$13,MAX(Inputs!$B$13,1/(1+EXP(-(Inputs!$B$15*Q700+Inputs!$B$16)))))</f>
        <v>0.00360472684841609</v>
      </c>
    </row>
    <row r="701" customFormat="false" ht="15" hidden="false" customHeight="false" outlineLevel="0" collapsed="false">
      <c r="A701" s="0" t="n">
        <f aca="false">Loan_Sample!A681</f>
        <v>20087</v>
      </c>
      <c r="B701" s="0" t="n">
        <f aca="false">Loan_Sample!U681</f>
        <v>303702.28</v>
      </c>
      <c r="C701" s="0" t="n">
        <f aca="false">Loan_Sample!K681+Inputs!$B$26</f>
        <v>9.23333358764648</v>
      </c>
      <c r="D701" s="0" t="n">
        <f aca="false">Loan_Sample!L681+Inputs!$B$26</f>
        <v>5.07179498672485</v>
      </c>
      <c r="E701" s="0" t="n">
        <f aca="false">Loan_Sample!E681/(1+Inputs!$B$25/100)</f>
        <v>66.0127639770508</v>
      </c>
      <c r="F701" s="0" t="n">
        <f aca="false">Loan_Sample!H681-Inputs!$B$24/100</f>
        <v>0.0546667575836182</v>
      </c>
      <c r="G701" s="0" t="n">
        <f aca="false">IF(ISNUMBER(C701),INDEX(Scorecard!$D$54:$D$61,SUMPRODUCT(--(Scorecard!$G$54:$G$60&lt;C701))+1),Scorecard!$D$62)</f>
        <v>-0.541917179454542</v>
      </c>
      <c r="H701" s="0" t="n">
        <f aca="false">IF(ISNUMBER(D701),INDEX(Scorecard!$D$63:$D$68,SUMPRODUCT(--(Scorecard!$G$63:$G$67&lt;D701))+1),Scorecard!$D$69)</f>
        <v>0.322484508656054</v>
      </c>
      <c r="I701" s="0" t="n">
        <f aca="false">IF(ISNUMBER(E701),INDEX(Scorecard!$D$19:$D$26,SUMPRODUCT(--(Scorecard!$G$19:$G$25&lt;E701))+1),Scorecard!$D$27)</f>
        <v>0.233621608745691</v>
      </c>
      <c r="J701" s="0" t="n">
        <f aca="false">IF(ISNUMBER(F701),INDEX(Scorecard!$D$37:$D$44,SUMPRODUCT(--(Scorecard!$G$37:$G$43&lt;F701))+1),Scorecard!$D$45)</f>
        <v>0.330501541082344</v>
      </c>
      <c r="K701" s="0" t="n">
        <f aca="false">Inputs!$B$10+Scorecard!$J$5*Loan_Sample!Y681+Scorecard!$J$6*Loan_Sample!Z681+Scorecard!$J$7*I701+Scorecard!$J$8*Loan_Sample!AB681+Scorecard!$J$9*J701+Scorecard!$J$10*Loan_Sample!AD681+Scorecard!$J$11*G701+Scorecard!$J$12*H701</f>
        <v>-6.05125458494352</v>
      </c>
      <c r="L701" s="0" t="n">
        <f aca="false">MIN(1-Inputs!$B$13,MAX(Inputs!$B$13,1/(1+EXP(-(Inputs!$B$11*K701+Inputs!$B$12)))))</f>
        <v>0.00193102992151802</v>
      </c>
      <c r="M701" s="0" t="n">
        <f aca="false">Loan_Sample!AH681*Inputs!$B$4*B701</f>
        <v>205.260366469635</v>
      </c>
      <c r="N701" s="0" t="n">
        <f aca="false">L701*Inputs!$B$4*B701</f>
        <v>205.260366469635</v>
      </c>
      <c r="O701" s="0" t="n">
        <f aca="false">Inputs!$B$37+Inputs!$B$38*MAX(Loan_Sample!H681-Inputs!$C$38,0)+Inputs!$B$39*MAX(Loan_Sample!H681-Inputs!$C$39,0)+Inputs!$B$40*MAX(Loan_Sample!H681-Inputs!$C$40,0)+Inputs!$B$41*MAX(Loan_Sample!H681-Inputs!$C$41,0)+Inputs!$B$42*Inputs!$B$14+Inputs!$B$43*MIN(Loan_Sample!I681/Inputs!$B$17,1)+Inputs!$B$44*MIN(Loan_Sample!E681,Inputs!$B$18)+Inputs!$B$45*Loan_Sample!C681</f>
        <v>-5.1266118576318</v>
      </c>
      <c r="P701" s="0" t="n">
        <f aca="false">MIN(1-Inputs!$B$13,MAX(Inputs!$B$13,1/(1+EXP(-(Inputs!$B$15*O701+Inputs!$B$16)))))</f>
        <v>0.00447027524283938</v>
      </c>
      <c r="Q701" s="0" t="n">
        <f aca="false">Inputs!$B$37+Inputs!$B$38*MAX(F701-Inputs!$C$38,0)+Inputs!$B$39*MAX(F701-Inputs!$C$39,0)+Inputs!$B$40*MAX(F701-Inputs!$C$40,0)+Inputs!$B$41*MAX(F701-Inputs!$C$41,0)+Inputs!$B$42*Inputs!$B$14+Inputs!$B$43*MIN(Loan_Sample!I681/Inputs!$B$17,1)+Inputs!$B$44*MIN(E701,Inputs!$B$18)+Inputs!$B$45*Loan_Sample!C681</f>
        <v>-5.1266118576318</v>
      </c>
      <c r="R701" s="0" t="n">
        <f aca="false">MIN(1-Inputs!$B$13,MAX(Inputs!$B$13,1/(1+EXP(-(Inputs!$B$15*Q701+Inputs!$B$16)))))</f>
        <v>0.00447027524283938</v>
      </c>
    </row>
    <row r="702" customFormat="false" ht="15" hidden="false" customHeight="false" outlineLevel="0" collapsed="false">
      <c r="A702" s="0" t="n">
        <f aca="false">Loan_Sample!A682</f>
        <v>20134</v>
      </c>
      <c r="B702" s="0" t="n">
        <f aca="false">Loan_Sample!U682</f>
        <v>281849.28</v>
      </c>
      <c r="C702" s="0" t="n">
        <f aca="false">Loan_Sample!K682+Inputs!$B$26</f>
        <v>3.32307696342468</v>
      </c>
      <c r="D702" s="0" t="n">
        <f aca="false">Loan_Sample!L682+Inputs!$B$26</f>
        <v>-0.276922941207886</v>
      </c>
      <c r="E702" s="0" t="n">
        <f aca="false">Loan_Sample!E682/(1+Inputs!$B$25/100)</f>
        <v>79.5948867797852</v>
      </c>
      <c r="F702" s="0" t="n">
        <f aca="false">Loan_Sample!H682-Inputs!$B$24/100</f>
        <v>0.352666616439819</v>
      </c>
      <c r="G702" s="0" t="n">
        <f aca="false">IF(ISNUMBER(C702),INDEX(Scorecard!$D$54:$D$61,SUMPRODUCT(--(Scorecard!$G$54:$G$60&lt;C702))+1),Scorecard!$D$62)</f>
        <v>0.489050497890326</v>
      </c>
      <c r="H702" s="0" t="n">
        <f aca="false">IF(ISNUMBER(D702),INDEX(Scorecard!$D$63:$D$68,SUMPRODUCT(--(Scorecard!$G$63:$G$67&lt;D702))+1),Scorecard!$D$69)</f>
        <v>0.322484508656054</v>
      </c>
      <c r="I702" s="0" t="n">
        <f aca="false">IF(ISNUMBER(E702),INDEX(Scorecard!$D$19:$D$26,SUMPRODUCT(--(Scorecard!$G$19:$G$25&lt;E702))+1),Scorecard!$D$27)</f>
        <v>-0.0341578513653732</v>
      </c>
      <c r="J702" s="0" t="n">
        <f aca="false">IF(ISNUMBER(F702),INDEX(Scorecard!$D$37:$D$44,SUMPRODUCT(--(Scorecard!$G$37:$G$43&lt;F702))+1),Scorecard!$D$45)</f>
        <v>-0.0679520129233634</v>
      </c>
      <c r="K702" s="0" t="n">
        <f aca="false">Inputs!$B$10+Scorecard!$J$5*Loan_Sample!Y682+Scorecard!$J$6*Loan_Sample!Z682+Scorecard!$J$7*I702+Scorecard!$J$8*Loan_Sample!AB682+Scorecard!$J$9*J702+Scorecard!$J$10*Loan_Sample!AD682+Scorecard!$J$11*G702+Scorecard!$J$12*H702</f>
        <v>-6.34367870472767</v>
      </c>
      <c r="L702" s="0" t="n">
        <f aca="false">MIN(1-Inputs!$B$13,MAX(Inputs!$B$13,1/(1+EXP(-(Inputs!$B$11*K702+Inputs!$B$12)))))</f>
        <v>0.00141454683436136</v>
      </c>
      <c r="M702" s="0" t="n">
        <f aca="false">Loan_Sample!AH682*Inputs!$B$4*B702</f>
        <v>139.54115237686</v>
      </c>
      <c r="N702" s="0" t="n">
        <f aca="false">L702*Inputs!$B$4*B702</f>
        <v>139.54115237686</v>
      </c>
      <c r="O702" s="0" t="n">
        <f aca="false">Inputs!$B$37+Inputs!$B$38*MAX(Loan_Sample!H682-Inputs!$C$38,0)+Inputs!$B$39*MAX(Loan_Sample!H682-Inputs!$C$39,0)+Inputs!$B$40*MAX(Loan_Sample!H682-Inputs!$C$40,0)+Inputs!$B$41*MAX(Loan_Sample!H682-Inputs!$C$41,0)+Inputs!$B$42*Inputs!$B$14+Inputs!$B$43*MIN(Loan_Sample!I682/Inputs!$B$17,1)+Inputs!$B$44*MIN(Loan_Sample!E682,Inputs!$B$18)+Inputs!$B$45*Loan_Sample!C682</f>
        <v>-4.67487346593299</v>
      </c>
      <c r="P702" s="0" t="n">
        <f aca="false">MIN(1-Inputs!$B$13,MAX(Inputs!$B$13,1/(1+EXP(-(Inputs!$B$15*O702+Inputs!$B$16)))))</f>
        <v>0.00744832830068076</v>
      </c>
      <c r="Q702" s="0" t="n">
        <f aca="false">Inputs!$B$37+Inputs!$B$38*MAX(F702-Inputs!$C$38,0)+Inputs!$B$39*MAX(F702-Inputs!$C$39,0)+Inputs!$B$40*MAX(F702-Inputs!$C$40,0)+Inputs!$B$41*MAX(F702-Inputs!$C$41,0)+Inputs!$B$42*Inputs!$B$14+Inputs!$B$43*MIN(Loan_Sample!I682/Inputs!$B$17,1)+Inputs!$B$44*MIN(E702,Inputs!$B$18)+Inputs!$B$45*Loan_Sample!C682</f>
        <v>-4.67487346593299</v>
      </c>
      <c r="R702" s="0" t="n">
        <f aca="false">MIN(1-Inputs!$B$13,MAX(Inputs!$B$13,1/(1+EXP(-(Inputs!$B$15*Q702+Inputs!$B$16)))))</f>
        <v>0.00744832830068076</v>
      </c>
    </row>
    <row r="703" customFormat="false" ht="15" hidden="false" customHeight="false" outlineLevel="0" collapsed="false">
      <c r="A703" s="0" t="n">
        <f aca="false">Loan_Sample!A683</f>
        <v>20157</v>
      </c>
      <c r="B703" s="0" t="n">
        <f aca="false">Loan_Sample!U683</f>
        <v>111324.055</v>
      </c>
      <c r="C703" s="0" t="n">
        <f aca="false">Loan_Sample!K683+Inputs!$B$26</f>
        <v>4.12307691574097</v>
      </c>
      <c r="D703" s="0" t="n">
        <f aca="false">Loan_Sample!L683+Inputs!$B$26</f>
        <v>-0.276923179626465</v>
      </c>
      <c r="E703" s="0" t="n">
        <f aca="false">Loan_Sample!E683/(1+Inputs!$B$25/100)</f>
        <v>77.2300033569336</v>
      </c>
      <c r="F703" s="0" t="n">
        <f aca="false">Loan_Sample!H683-Inputs!$B$24/100</f>
        <v>-0.0763335227966309</v>
      </c>
      <c r="G703" s="0" t="n">
        <f aca="false">IF(ISNUMBER(C703),INDEX(Scorecard!$D$54:$D$61,SUMPRODUCT(--(Scorecard!$G$54:$G$60&lt;C703))+1),Scorecard!$D$62)</f>
        <v>0.489050497890326</v>
      </c>
      <c r="H703" s="0" t="n">
        <f aca="false">IF(ISNUMBER(D703),INDEX(Scorecard!$D$63:$D$68,SUMPRODUCT(--(Scorecard!$G$63:$G$67&lt;D703))+1),Scorecard!$D$69)</f>
        <v>0.322484508656054</v>
      </c>
      <c r="I703" s="0" t="n">
        <f aca="false">IF(ISNUMBER(E703),INDEX(Scorecard!$D$19:$D$26,SUMPRODUCT(--(Scorecard!$G$19:$G$25&lt;E703))+1),Scorecard!$D$27)</f>
        <v>-0.0341578513653732</v>
      </c>
      <c r="J703" s="0" t="n">
        <f aca="false">IF(ISNUMBER(F703),INDEX(Scorecard!$D$37:$D$44,SUMPRODUCT(--(Scorecard!$G$37:$G$43&lt;F703))+1),Scorecard!$D$45)</f>
        <v>0.330501541082344</v>
      </c>
      <c r="K703" s="0" t="n">
        <f aca="false">Inputs!$B$10+Scorecard!$J$5*Loan_Sample!Y683+Scorecard!$J$6*Loan_Sample!Z683+Scorecard!$J$7*I703+Scorecard!$J$8*Loan_Sample!AB683+Scorecard!$J$9*J703+Scorecard!$J$10*Loan_Sample!AD683+Scorecard!$J$11*G703+Scorecard!$J$12*H703</f>
        <v>-5.18673303272669</v>
      </c>
      <c r="L703" s="0" t="n">
        <f aca="false">MIN(1-Inputs!$B$13,MAX(Inputs!$B$13,1/(1+EXP(-(Inputs!$B$11*K703+Inputs!$B$12)))))</f>
        <v>0.00483957040548579</v>
      </c>
      <c r="M703" s="0" t="n">
        <f aca="false">Loan_Sample!AH683*Inputs!$B$4*B703</f>
        <v>188.566210698835</v>
      </c>
      <c r="N703" s="0" t="n">
        <f aca="false">L703*Inputs!$B$4*B703</f>
        <v>188.566210698835</v>
      </c>
      <c r="O703" s="0" t="n">
        <f aca="false">Inputs!$B$37+Inputs!$B$38*MAX(Loan_Sample!H683-Inputs!$C$38,0)+Inputs!$B$39*MAX(Loan_Sample!H683-Inputs!$C$39,0)+Inputs!$B$40*MAX(Loan_Sample!H683-Inputs!$C$40,0)+Inputs!$B$41*MAX(Loan_Sample!H683-Inputs!$C$41,0)+Inputs!$B$42*Inputs!$B$14+Inputs!$B$43*MIN(Loan_Sample!I683/Inputs!$B$17,1)+Inputs!$B$44*MIN(Loan_Sample!E683,Inputs!$B$18)+Inputs!$B$45*Loan_Sample!C683</f>
        <v>-5.5322542354513</v>
      </c>
      <c r="P703" s="0" t="n">
        <f aca="false">MIN(1-Inputs!$B$13,MAX(Inputs!$B$13,1/(1+EXP(-(Inputs!$B$15*O703+Inputs!$B$16)))))</f>
        <v>0.00282347711592978</v>
      </c>
      <c r="Q703" s="0" t="n">
        <f aca="false">Inputs!$B$37+Inputs!$B$38*MAX(F703-Inputs!$C$38,0)+Inputs!$B$39*MAX(F703-Inputs!$C$39,0)+Inputs!$B$40*MAX(F703-Inputs!$C$40,0)+Inputs!$B$41*MAX(F703-Inputs!$C$41,0)+Inputs!$B$42*Inputs!$B$14+Inputs!$B$43*MIN(Loan_Sample!I683/Inputs!$B$17,1)+Inputs!$B$44*MIN(E703,Inputs!$B$18)+Inputs!$B$45*Loan_Sample!C683</f>
        <v>-5.5322542354513</v>
      </c>
      <c r="R703" s="0" t="n">
        <f aca="false">MIN(1-Inputs!$B$13,MAX(Inputs!$B$13,1/(1+EXP(-(Inputs!$B$15*Q703+Inputs!$B$16)))))</f>
        <v>0.00282347711592978</v>
      </c>
    </row>
    <row r="704" customFormat="false" ht="15" hidden="false" customHeight="false" outlineLevel="0" collapsed="false">
      <c r="A704" s="0" t="n">
        <f aca="false">Loan_Sample!A684</f>
        <v>20176</v>
      </c>
      <c r="B704" s="0" t="n">
        <f aca="false">Loan_Sample!U684</f>
        <v>163415.62</v>
      </c>
      <c r="C704" s="0" t="n">
        <f aca="false">Loan_Sample!K684+Inputs!$B$26</f>
        <v>4.80000019073486</v>
      </c>
      <c r="D704" s="0" t="n">
        <f aca="false">Loan_Sample!L684+Inputs!$B$26</f>
        <v>-0.208333015441895</v>
      </c>
      <c r="E704" s="0" t="n">
        <f aca="false">Loan_Sample!E684/(1+Inputs!$B$25/100)</f>
        <v>68.8939819335938</v>
      </c>
      <c r="F704" s="0" t="n">
        <f aca="false">Loan_Sample!H684-Inputs!$B$24/100</f>
        <v>-3.3403332233429</v>
      </c>
      <c r="G704" s="0" t="n">
        <f aca="false">IF(ISNUMBER(C704),INDEX(Scorecard!$D$54:$D$61,SUMPRODUCT(--(Scorecard!$G$54:$G$60&lt;C704))+1),Scorecard!$D$62)</f>
        <v>0.409483001259379</v>
      </c>
      <c r="H704" s="0" t="n">
        <f aca="false">IF(ISNUMBER(D704),INDEX(Scorecard!$D$63:$D$68,SUMPRODUCT(--(Scorecard!$G$63:$G$67&lt;D704))+1),Scorecard!$D$69)</f>
        <v>0.322484508656054</v>
      </c>
      <c r="I704" s="0" t="n">
        <f aca="false">IF(ISNUMBER(E704),INDEX(Scorecard!$D$19:$D$26,SUMPRODUCT(--(Scorecard!$G$19:$G$25&lt;E704))+1),Scorecard!$D$27)</f>
        <v>0.0530843085177338</v>
      </c>
      <c r="J704" s="0" t="n">
        <f aca="false">IF(ISNUMBER(F704),INDEX(Scorecard!$D$37:$D$44,SUMPRODUCT(--(Scorecard!$G$37:$G$43&lt;F704))+1),Scorecard!$D$45)</f>
        <v>1.35057635045042</v>
      </c>
      <c r="K704" s="0" t="n">
        <f aca="false">Inputs!$B$10+Scorecard!$J$5*Loan_Sample!Y684+Scorecard!$J$6*Loan_Sample!Z684+Scorecard!$J$7*I704+Scorecard!$J$8*Loan_Sample!AB684+Scorecard!$J$9*J704+Scorecard!$J$10*Loan_Sample!AD684+Scorecard!$J$11*G704+Scorecard!$J$12*H704</f>
        <v>-6.2489281421687</v>
      </c>
      <c r="L704" s="0" t="n">
        <f aca="false">MIN(1-Inputs!$B$13,MAX(Inputs!$B$13,1/(1+EXP(-(Inputs!$B$11*K704+Inputs!$B$12)))))</f>
        <v>0.0015646702969064</v>
      </c>
      <c r="M704" s="0" t="n">
        <f aca="false">Loan_Sample!AH684*Inputs!$B$4*B704</f>
        <v>89.4920483325902</v>
      </c>
      <c r="N704" s="0" t="n">
        <f aca="false">L704*Inputs!$B$4*B704</f>
        <v>89.4920483325902</v>
      </c>
      <c r="O704" s="0" t="n">
        <f aca="false">Inputs!$B$37+Inputs!$B$38*MAX(Loan_Sample!H684-Inputs!$C$38,0)+Inputs!$B$39*MAX(Loan_Sample!H684-Inputs!$C$39,0)+Inputs!$B$40*MAX(Loan_Sample!H684-Inputs!$C$40,0)+Inputs!$B$41*MAX(Loan_Sample!H684-Inputs!$C$41,0)+Inputs!$B$42*Inputs!$B$14+Inputs!$B$43*MIN(Loan_Sample!I684/Inputs!$B$17,1)+Inputs!$B$44*MIN(Loan_Sample!E684,Inputs!$B$18)+Inputs!$B$45*Loan_Sample!C684</f>
        <v>-5.6917803765494</v>
      </c>
      <c r="P704" s="0" t="n">
        <f aca="false">MIN(1-Inputs!$B$13,MAX(Inputs!$B$13,1/(1+EXP(-(Inputs!$B$15*O704+Inputs!$B$16)))))</f>
        <v>0.0023562902652457</v>
      </c>
      <c r="Q704" s="0" t="n">
        <f aca="false">Inputs!$B$37+Inputs!$B$38*MAX(F704-Inputs!$C$38,0)+Inputs!$B$39*MAX(F704-Inputs!$C$39,0)+Inputs!$B$40*MAX(F704-Inputs!$C$40,0)+Inputs!$B$41*MAX(F704-Inputs!$C$41,0)+Inputs!$B$42*Inputs!$B$14+Inputs!$B$43*MIN(Loan_Sample!I684/Inputs!$B$17,1)+Inputs!$B$44*MIN(E704,Inputs!$B$18)+Inputs!$B$45*Loan_Sample!C684</f>
        <v>-5.6917803765494</v>
      </c>
      <c r="R704" s="0" t="n">
        <f aca="false">MIN(1-Inputs!$B$13,MAX(Inputs!$B$13,1/(1+EXP(-(Inputs!$B$15*Q704+Inputs!$B$16)))))</f>
        <v>0.0023562902652457</v>
      </c>
    </row>
    <row r="705" customFormat="false" ht="15" hidden="false" customHeight="false" outlineLevel="0" collapsed="false">
      <c r="A705" s="0" t="n">
        <f aca="false">Loan_Sample!A685</f>
        <v>20178</v>
      </c>
      <c r="B705" s="0" t="n">
        <f aca="false">Loan_Sample!U685</f>
        <v>170214.39</v>
      </c>
      <c r="C705" s="0" t="n">
        <f aca="false">Loan_Sample!K685+Inputs!$B$26</f>
        <v>9.63333320617676</v>
      </c>
      <c r="D705" s="0" t="n">
        <f aca="false">Loan_Sample!L685+Inputs!$B$26</f>
        <v>5.0717945098877</v>
      </c>
      <c r="E705" s="0" t="n">
        <f aca="false">Loan_Sample!E685/(1+Inputs!$B$25/100)</f>
        <v>60.7195510864258</v>
      </c>
      <c r="F705" s="0" t="n">
        <f aca="false">Loan_Sample!H685-Inputs!$B$24/100</f>
        <v>0.496666669845581</v>
      </c>
      <c r="G705" s="0" t="n">
        <f aca="false">IF(ISNUMBER(C705),INDEX(Scorecard!$D$54:$D$61,SUMPRODUCT(--(Scorecard!$G$54:$G$60&lt;C705))+1),Scorecard!$D$62)</f>
        <v>-0.541917179454542</v>
      </c>
      <c r="H705" s="0" t="n">
        <f aca="false">IF(ISNUMBER(D705),INDEX(Scorecard!$D$63:$D$68,SUMPRODUCT(--(Scorecard!$G$63:$G$67&lt;D705))+1),Scorecard!$D$69)</f>
        <v>0.322484508656054</v>
      </c>
      <c r="I705" s="0" t="n">
        <f aca="false">IF(ISNUMBER(E705),INDEX(Scorecard!$D$19:$D$26,SUMPRODUCT(--(Scorecard!$G$19:$G$25&lt;E705))+1),Scorecard!$D$27)</f>
        <v>0.233621608745691</v>
      </c>
      <c r="J705" s="0" t="n">
        <f aca="false">IF(ISNUMBER(F705),INDEX(Scorecard!$D$37:$D$44,SUMPRODUCT(--(Scorecard!$G$37:$G$43&lt;F705))+1),Scorecard!$D$45)</f>
        <v>-0.271229676926091</v>
      </c>
      <c r="K705" s="0" t="n">
        <f aca="false">Inputs!$B$10+Scorecard!$J$5*Loan_Sample!Y685+Scorecard!$J$6*Loan_Sample!Z685+Scorecard!$J$7*I705+Scorecard!$J$8*Loan_Sample!AB685+Scorecard!$J$9*J705+Scorecard!$J$10*Loan_Sample!AD685+Scorecard!$J$11*G705+Scorecard!$J$12*H705</f>
        <v>-6.64786961754898</v>
      </c>
      <c r="L705" s="0" t="n">
        <f aca="false">MIN(1-Inputs!$B$13,MAX(Inputs!$B$13,1/(1+EXP(-(Inputs!$B$11*K705+Inputs!$B$12)))))</f>
        <v>0.00102315864232743</v>
      </c>
      <c r="M705" s="0" t="n">
        <f aca="false">Loan_Sample!AH685*Inputs!$B$4*B705</f>
        <v>60.9547134619473</v>
      </c>
      <c r="N705" s="0" t="n">
        <f aca="false">L705*Inputs!$B$4*B705</f>
        <v>60.9547134619473</v>
      </c>
      <c r="O705" s="0" t="n">
        <f aca="false">Inputs!$B$37+Inputs!$B$38*MAX(Loan_Sample!H685-Inputs!$C$38,0)+Inputs!$B$39*MAX(Loan_Sample!H685-Inputs!$C$39,0)+Inputs!$B$40*MAX(Loan_Sample!H685-Inputs!$C$40,0)+Inputs!$B$41*MAX(Loan_Sample!H685-Inputs!$C$41,0)+Inputs!$B$42*Inputs!$B$14+Inputs!$B$43*MIN(Loan_Sample!I685/Inputs!$B$17,1)+Inputs!$B$44*MIN(Loan_Sample!E685,Inputs!$B$18)+Inputs!$B$45*Loan_Sample!C685</f>
        <v>-3.83101475861817</v>
      </c>
      <c r="P705" s="0" t="n">
        <f aca="false">MIN(1-Inputs!$B$13,MAX(Inputs!$B$13,1/(1+EXP(-(Inputs!$B$15*O705+Inputs!$B$16)))))</f>
        <v>0.0192087807337492</v>
      </c>
      <c r="Q705" s="0" t="n">
        <f aca="false">Inputs!$B$37+Inputs!$B$38*MAX(F705-Inputs!$C$38,0)+Inputs!$B$39*MAX(F705-Inputs!$C$39,0)+Inputs!$B$40*MAX(F705-Inputs!$C$40,0)+Inputs!$B$41*MAX(F705-Inputs!$C$41,0)+Inputs!$B$42*Inputs!$B$14+Inputs!$B$43*MIN(Loan_Sample!I685/Inputs!$B$17,1)+Inputs!$B$44*MIN(E705,Inputs!$B$18)+Inputs!$B$45*Loan_Sample!C685</f>
        <v>-3.83101475861817</v>
      </c>
      <c r="R705" s="0" t="n">
        <f aca="false">MIN(1-Inputs!$B$13,MAX(Inputs!$B$13,1/(1+EXP(-(Inputs!$B$15*Q705+Inputs!$B$16)))))</f>
        <v>0.0192087807337492</v>
      </c>
    </row>
    <row r="706" customFormat="false" ht="15" hidden="false" customHeight="false" outlineLevel="0" collapsed="false">
      <c r="A706" s="0" t="n">
        <f aca="false">Loan_Sample!A686</f>
        <v>20189</v>
      </c>
      <c r="B706" s="0" t="n">
        <f aca="false">Loan_Sample!U686</f>
        <v>101699.68</v>
      </c>
      <c r="C706" s="0" t="n">
        <f aca="false">Loan_Sample!K686+Inputs!$B$26</f>
        <v>4.30833339691162</v>
      </c>
      <c r="D706" s="0" t="n">
        <f aca="false">Loan_Sample!L686+Inputs!$B$26</f>
        <v>-1.125</v>
      </c>
      <c r="E706" s="0" t="n">
        <f aca="false">Loan_Sample!E686/(1+Inputs!$B$25/100)</f>
        <v>69.8450622558594</v>
      </c>
      <c r="F706" s="0" t="n">
        <f aca="false">Loan_Sample!H686-Inputs!$B$24/100</f>
        <v>-2.04833316802979</v>
      </c>
      <c r="G706" s="0" t="n">
        <f aca="false">IF(ISNUMBER(C706),INDEX(Scorecard!$D$54:$D$61,SUMPRODUCT(--(Scorecard!$G$54:$G$60&lt;C706))+1),Scorecard!$D$62)</f>
        <v>0.489050497890326</v>
      </c>
      <c r="H706" s="0" t="n">
        <f aca="false">IF(ISNUMBER(D706),INDEX(Scorecard!$D$63:$D$68,SUMPRODUCT(--(Scorecard!$G$63:$G$67&lt;D706))+1),Scorecard!$D$69)</f>
        <v>-0.340582194386522</v>
      </c>
      <c r="I706" s="0" t="n">
        <f aca="false">IF(ISNUMBER(E706),INDEX(Scorecard!$D$19:$D$26,SUMPRODUCT(--(Scorecard!$G$19:$G$25&lt;E706))+1),Scorecard!$D$27)</f>
        <v>0.0530843085177338</v>
      </c>
      <c r="J706" s="0" t="n">
        <f aca="false">IF(ISNUMBER(F706),INDEX(Scorecard!$D$37:$D$44,SUMPRODUCT(--(Scorecard!$G$37:$G$43&lt;F706))+1),Scorecard!$D$45)</f>
        <v>1.35057635045042</v>
      </c>
      <c r="K706" s="0" t="n">
        <f aca="false">Inputs!$B$10+Scorecard!$J$5*Loan_Sample!Y686+Scorecard!$J$6*Loan_Sample!Z686+Scorecard!$J$7*I706+Scorecard!$J$8*Loan_Sample!AB686+Scorecard!$J$9*J706+Scorecard!$J$10*Loan_Sample!AD686+Scorecard!$J$11*G706+Scorecard!$J$12*H706</f>
        <v>-6.84180021522705</v>
      </c>
      <c r="L706" s="0" t="n">
        <f aca="false">MIN(1-Inputs!$B$13,MAX(Inputs!$B$13,1/(1+EXP(-(Inputs!$B$11*K706+Inputs!$B$12)))))</f>
        <v>0.000832211036755408</v>
      </c>
      <c r="M706" s="0" t="n">
        <f aca="false">Loan_Sample!AH686*Inputs!$B$4*B706</f>
        <v>29.6224586456726</v>
      </c>
      <c r="N706" s="0" t="n">
        <f aca="false">L706*Inputs!$B$4*B706</f>
        <v>29.6224586456726</v>
      </c>
      <c r="O706" s="0" t="n">
        <f aca="false">Inputs!$B$37+Inputs!$B$38*MAX(Loan_Sample!H686-Inputs!$C$38,0)+Inputs!$B$39*MAX(Loan_Sample!H686-Inputs!$C$39,0)+Inputs!$B$40*MAX(Loan_Sample!H686-Inputs!$C$40,0)+Inputs!$B$41*MAX(Loan_Sample!H686-Inputs!$C$41,0)+Inputs!$B$42*Inputs!$B$14+Inputs!$B$43*MIN(Loan_Sample!I686/Inputs!$B$17,1)+Inputs!$B$44*MIN(Loan_Sample!E686,Inputs!$B$18)+Inputs!$B$45*Loan_Sample!C686</f>
        <v>-5.41704783998458</v>
      </c>
      <c r="P706" s="0" t="n">
        <f aca="false">MIN(1-Inputs!$B$13,MAX(Inputs!$B$13,1/(1+EXP(-(Inputs!$B$15*O706+Inputs!$B$16)))))</f>
        <v>0.00321729388441942</v>
      </c>
      <c r="Q706" s="0" t="n">
        <f aca="false">Inputs!$B$37+Inputs!$B$38*MAX(F706-Inputs!$C$38,0)+Inputs!$B$39*MAX(F706-Inputs!$C$39,0)+Inputs!$B$40*MAX(F706-Inputs!$C$40,0)+Inputs!$B$41*MAX(F706-Inputs!$C$41,0)+Inputs!$B$42*Inputs!$B$14+Inputs!$B$43*MIN(Loan_Sample!I686/Inputs!$B$17,1)+Inputs!$B$44*MIN(E706,Inputs!$B$18)+Inputs!$B$45*Loan_Sample!C686</f>
        <v>-5.41704783998458</v>
      </c>
      <c r="R706" s="0" t="n">
        <f aca="false">MIN(1-Inputs!$B$13,MAX(Inputs!$B$13,1/(1+EXP(-(Inputs!$B$15*Q706+Inputs!$B$16)))))</f>
        <v>0.00321729388441942</v>
      </c>
    </row>
    <row r="707" customFormat="false" ht="15" hidden="false" customHeight="false" outlineLevel="0" collapsed="false">
      <c r="A707" s="0" t="n">
        <f aca="false">Loan_Sample!A687</f>
        <v>20207</v>
      </c>
      <c r="B707" s="0" t="n">
        <f aca="false">Loan_Sample!U687</f>
        <v>147709.45</v>
      </c>
      <c r="C707" s="0" t="n">
        <f aca="false">Loan_Sample!K687+Inputs!$B$26</f>
        <v>9.23333358764648</v>
      </c>
      <c r="D707" s="0" t="n">
        <f aca="false">Loan_Sample!L687+Inputs!$B$26</f>
        <v>5.07179498672485</v>
      </c>
      <c r="E707" s="0" t="n">
        <f aca="false">Loan_Sample!E687/(1+Inputs!$B$25/100)</f>
        <v>83.9654541015625</v>
      </c>
      <c r="F707" s="0" t="n">
        <f aca="false">Loan_Sample!H687-Inputs!$B$24/100</f>
        <v>2.10566687583923</v>
      </c>
      <c r="G707" s="0" t="n">
        <f aca="false">IF(ISNUMBER(C707),INDEX(Scorecard!$D$54:$D$61,SUMPRODUCT(--(Scorecard!$G$54:$G$60&lt;C707))+1),Scorecard!$D$62)</f>
        <v>-0.541917179454542</v>
      </c>
      <c r="H707" s="0" t="n">
        <f aca="false">IF(ISNUMBER(D707),INDEX(Scorecard!$D$63:$D$68,SUMPRODUCT(--(Scorecard!$G$63:$G$67&lt;D707))+1),Scorecard!$D$69)</f>
        <v>0.322484508656054</v>
      </c>
      <c r="I707" s="0" t="n">
        <f aca="false">IF(ISNUMBER(E707),INDEX(Scorecard!$D$19:$D$26,SUMPRODUCT(--(Scorecard!$G$19:$G$25&lt;E707))+1),Scorecard!$D$27)</f>
        <v>-0.219855970853228</v>
      </c>
      <c r="J707" s="0" t="n">
        <f aca="false">IF(ISNUMBER(F707),INDEX(Scorecard!$D$37:$D$44,SUMPRODUCT(--(Scorecard!$G$37:$G$43&lt;F707))+1),Scorecard!$D$45)</f>
        <v>-0.975503570149195</v>
      </c>
      <c r="K707" s="0" t="n">
        <f aca="false">Inputs!$B$10+Scorecard!$J$5*Loan_Sample!Y687+Scorecard!$J$6*Loan_Sample!Z687+Scorecard!$J$7*I707+Scorecard!$J$8*Loan_Sample!AB687+Scorecard!$J$9*J707+Scorecard!$J$10*Loan_Sample!AD687+Scorecard!$J$11*G707+Scorecard!$J$12*H707</f>
        <v>-1.46700565242184</v>
      </c>
      <c r="L707" s="0" t="n">
        <f aca="false">MIN(1-Inputs!$B$13,MAX(Inputs!$B$13,1/(1+EXP(-(Inputs!$B$11*K707+Inputs!$B$12)))))</f>
        <v>0.204179942827862</v>
      </c>
      <c r="M707" s="0" t="n">
        <f aca="false">Loan_Sample!AH687*Inputs!$B$4*B707</f>
        <v>10555.7574696472</v>
      </c>
      <c r="N707" s="0" t="n">
        <f aca="false">L707*Inputs!$B$4*B707</f>
        <v>10555.7574696472</v>
      </c>
      <c r="O707" s="0" t="n">
        <f aca="false">Inputs!$B$37+Inputs!$B$38*MAX(Loan_Sample!H687-Inputs!$C$38,0)+Inputs!$B$39*MAX(Loan_Sample!H687-Inputs!$C$39,0)+Inputs!$B$40*MAX(Loan_Sample!H687-Inputs!$C$40,0)+Inputs!$B$41*MAX(Loan_Sample!H687-Inputs!$C$41,0)+Inputs!$B$42*Inputs!$B$14+Inputs!$B$43*MIN(Loan_Sample!I687/Inputs!$B$17,1)+Inputs!$B$44*MIN(Loan_Sample!E687,Inputs!$B$18)+Inputs!$B$45*Loan_Sample!C687</f>
        <v>-3.55296224183258</v>
      </c>
      <c r="P707" s="0" t="n">
        <f aca="false">MIN(1-Inputs!$B$13,MAX(Inputs!$B$13,1/(1+EXP(-(Inputs!$B$15*O707+Inputs!$B$16)))))</f>
        <v>0.0261628809346806</v>
      </c>
      <c r="Q707" s="0" t="n">
        <f aca="false">Inputs!$B$37+Inputs!$B$38*MAX(F707-Inputs!$C$38,0)+Inputs!$B$39*MAX(F707-Inputs!$C$39,0)+Inputs!$B$40*MAX(F707-Inputs!$C$40,0)+Inputs!$B$41*MAX(F707-Inputs!$C$41,0)+Inputs!$B$42*Inputs!$B$14+Inputs!$B$43*MIN(Loan_Sample!I687/Inputs!$B$17,1)+Inputs!$B$44*MIN(E707,Inputs!$B$18)+Inputs!$B$45*Loan_Sample!C687</f>
        <v>-3.55296224183258</v>
      </c>
      <c r="R707" s="0" t="n">
        <f aca="false">MIN(1-Inputs!$B$13,MAX(Inputs!$B$13,1/(1+EXP(-(Inputs!$B$15*Q707+Inputs!$B$16)))))</f>
        <v>0.0261628809346806</v>
      </c>
    </row>
    <row r="708" customFormat="false" ht="15" hidden="false" customHeight="false" outlineLevel="0" collapsed="false">
      <c r="A708" s="0" t="n">
        <f aca="false">Loan_Sample!A688</f>
        <v>20228</v>
      </c>
      <c r="B708" s="0" t="n">
        <f aca="false">Loan_Sample!U688</f>
        <v>253769.1</v>
      </c>
      <c r="C708" s="0" t="n">
        <f aca="false">Loan_Sample!K688+Inputs!$B$26</f>
        <v>4.45833349227905</v>
      </c>
      <c r="D708" s="0" t="n">
        <f aca="false">Loan_Sample!L688+Inputs!$B$26</f>
        <v>-1.875</v>
      </c>
      <c r="E708" s="0" t="n">
        <f aca="false">Loan_Sample!E688/(1+Inputs!$B$25/100)</f>
        <v>83.4251556396484</v>
      </c>
      <c r="F708" s="0" t="n">
        <f aca="false">Loan_Sample!H688-Inputs!$B$24/100</f>
        <v>-0.399666547775269</v>
      </c>
      <c r="G708" s="0" t="n">
        <f aca="false">IF(ISNUMBER(C708),INDEX(Scorecard!$D$54:$D$61,SUMPRODUCT(--(Scorecard!$G$54:$G$60&lt;C708))+1),Scorecard!$D$62)</f>
        <v>0.409483001259379</v>
      </c>
      <c r="H708" s="0" t="n">
        <f aca="false">IF(ISNUMBER(D708),INDEX(Scorecard!$D$63:$D$68,SUMPRODUCT(--(Scorecard!$G$63:$G$67&lt;D708))+1),Scorecard!$D$69)</f>
        <v>-0.340582194386522</v>
      </c>
      <c r="I708" s="0" t="n">
        <f aca="false">IF(ISNUMBER(E708),INDEX(Scorecard!$D$19:$D$26,SUMPRODUCT(--(Scorecard!$G$19:$G$25&lt;E708))+1),Scorecard!$D$27)</f>
        <v>-0.219855970853228</v>
      </c>
      <c r="J708" s="0" t="n">
        <f aca="false">IF(ISNUMBER(F708),INDEX(Scorecard!$D$37:$D$44,SUMPRODUCT(--(Scorecard!$G$37:$G$43&lt;F708))+1),Scorecard!$D$45)</f>
        <v>0.769716833645565</v>
      </c>
      <c r="K708" s="0" t="n">
        <f aca="false">Inputs!$B$10+Scorecard!$J$5*Loan_Sample!Y688+Scorecard!$J$6*Loan_Sample!Z688+Scorecard!$J$7*I708+Scorecard!$J$8*Loan_Sample!AB688+Scorecard!$J$9*J708+Scorecard!$J$10*Loan_Sample!AD688+Scorecard!$J$11*G708+Scorecard!$J$12*H708</f>
        <v>-4.20775566776481</v>
      </c>
      <c r="L708" s="0" t="n">
        <f aca="false">MIN(1-Inputs!$B$13,MAX(Inputs!$B$13,1/(1+EXP(-(Inputs!$B$11*K708+Inputs!$B$12)))))</f>
        <v>0.0136218787211926</v>
      </c>
      <c r="M708" s="0" t="n">
        <f aca="false">Loan_Sample!AH688*Inputs!$B$4*B708</f>
        <v>1209.88416618517</v>
      </c>
      <c r="N708" s="0" t="n">
        <f aca="false">L708*Inputs!$B$4*B708</f>
        <v>1209.88416618517</v>
      </c>
      <c r="O708" s="0" t="n">
        <f aca="false">Inputs!$B$37+Inputs!$B$38*MAX(Loan_Sample!H688-Inputs!$C$38,0)+Inputs!$B$39*MAX(Loan_Sample!H688-Inputs!$C$39,0)+Inputs!$B$40*MAX(Loan_Sample!H688-Inputs!$C$40,0)+Inputs!$B$41*MAX(Loan_Sample!H688-Inputs!$C$41,0)+Inputs!$B$42*Inputs!$B$14+Inputs!$B$43*MIN(Loan_Sample!I688/Inputs!$B$17,1)+Inputs!$B$44*MIN(Loan_Sample!E688,Inputs!$B$18)+Inputs!$B$45*Loan_Sample!C688</f>
        <v>-6.04541118960401</v>
      </c>
      <c r="P708" s="0" t="n">
        <f aca="false">MIN(1-Inputs!$B$13,MAX(Inputs!$B$13,1/(1+EXP(-(Inputs!$B$15*O708+Inputs!$B$16)))))</f>
        <v>0.00157753225367428</v>
      </c>
      <c r="Q708" s="0" t="n">
        <f aca="false">Inputs!$B$37+Inputs!$B$38*MAX(F708-Inputs!$C$38,0)+Inputs!$B$39*MAX(F708-Inputs!$C$39,0)+Inputs!$B$40*MAX(F708-Inputs!$C$40,0)+Inputs!$B$41*MAX(F708-Inputs!$C$41,0)+Inputs!$B$42*Inputs!$B$14+Inputs!$B$43*MIN(Loan_Sample!I688/Inputs!$B$17,1)+Inputs!$B$44*MIN(E708,Inputs!$B$18)+Inputs!$B$45*Loan_Sample!C688</f>
        <v>-6.04541118960401</v>
      </c>
      <c r="R708" s="0" t="n">
        <f aca="false">MIN(1-Inputs!$B$13,MAX(Inputs!$B$13,1/(1+EXP(-(Inputs!$B$15*Q708+Inputs!$B$16)))))</f>
        <v>0.00157753225367428</v>
      </c>
    </row>
    <row r="709" customFormat="false" ht="15" hidden="false" customHeight="false" outlineLevel="0" collapsed="false">
      <c r="A709" s="0" t="n">
        <f aca="false">Loan_Sample!A689</f>
        <v>20242</v>
      </c>
      <c r="B709" s="0" t="n">
        <f aca="false">Loan_Sample!U689</f>
        <v>214466.94</v>
      </c>
      <c r="C709" s="0" t="n">
        <f aca="false">Loan_Sample!K689+Inputs!$B$26</f>
        <v>5.00833320617676</v>
      </c>
      <c r="D709" s="0" t="n">
        <f aca="false">Loan_Sample!L689+Inputs!$B$26</f>
        <v>-1.125</v>
      </c>
      <c r="E709" s="0" t="n">
        <f aca="false">Loan_Sample!E689/(1+Inputs!$B$25/100)</f>
        <v>56.8701782226563</v>
      </c>
      <c r="F709" s="0" t="n">
        <f aca="false">Loan_Sample!H689-Inputs!$B$24/100</f>
        <v>-2.14233303070068</v>
      </c>
      <c r="G709" s="0" t="n">
        <f aca="false">IF(ISNUMBER(C709),INDEX(Scorecard!$D$54:$D$61,SUMPRODUCT(--(Scorecard!$G$54:$G$60&lt;C709))+1),Scorecard!$D$62)</f>
        <v>0.214429354789033</v>
      </c>
      <c r="H709" s="0" t="n">
        <f aca="false">IF(ISNUMBER(D709),INDEX(Scorecard!$D$63:$D$68,SUMPRODUCT(--(Scorecard!$G$63:$G$67&lt;D709))+1),Scorecard!$D$69)</f>
        <v>-0.340582194386522</v>
      </c>
      <c r="I709" s="0" t="n">
        <f aca="false">IF(ISNUMBER(E709),INDEX(Scorecard!$D$19:$D$26,SUMPRODUCT(--(Scorecard!$G$19:$G$25&lt;E709))+1),Scorecard!$D$27)</f>
        <v>0.285899340811827</v>
      </c>
      <c r="J709" s="0" t="n">
        <f aca="false">IF(ISNUMBER(F709),INDEX(Scorecard!$D$37:$D$44,SUMPRODUCT(--(Scorecard!$G$37:$G$43&lt;F709))+1),Scorecard!$D$45)</f>
        <v>1.35057635045042</v>
      </c>
      <c r="K709" s="0" t="n">
        <f aca="false">Inputs!$B$10+Scorecard!$J$5*Loan_Sample!Y689+Scorecard!$J$6*Loan_Sample!Z689+Scorecard!$J$7*I709+Scorecard!$J$8*Loan_Sample!AB689+Scorecard!$J$9*J709+Scorecard!$J$10*Loan_Sample!AD689+Scorecard!$J$11*G709+Scorecard!$J$12*H709</f>
        <v>-6.12627751682764</v>
      </c>
      <c r="L709" s="0" t="n">
        <f aca="false">MIN(1-Inputs!$B$13,MAX(Inputs!$B$13,1/(1+EXP(-(Inputs!$B$11*K709+Inputs!$B$12)))))</f>
        <v>0.00178285832350027</v>
      </c>
      <c r="M709" s="0" t="n">
        <f aca="false">Loan_Sample!AH689*Inputs!$B$4*B709</f>
        <v>133.827459183122</v>
      </c>
      <c r="N709" s="0" t="n">
        <f aca="false">L709*Inputs!$B$4*B709</f>
        <v>133.827459183122</v>
      </c>
      <c r="O709" s="0" t="n">
        <f aca="false">Inputs!$B$37+Inputs!$B$38*MAX(Loan_Sample!H689-Inputs!$C$38,0)+Inputs!$B$39*MAX(Loan_Sample!H689-Inputs!$C$39,0)+Inputs!$B$40*MAX(Loan_Sample!H689-Inputs!$C$40,0)+Inputs!$B$41*MAX(Loan_Sample!H689-Inputs!$C$41,0)+Inputs!$B$42*Inputs!$B$14+Inputs!$B$43*MIN(Loan_Sample!I689/Inputs!$B$17,1)+Inputs!$B$44*MIN(Loan_Sample!E689,Inputs!$B$18)+Inputs!$B$45*Loan_Sample!C689</f>
        <v>-5.29724323887304</v>
      </c>
      <c r="P709" s="0" t="n">
        <f aca="false">MIN(1-Inputs!$B$13,MAX(Inputs!$B$13,1/(1+EXP(-(Inputs!$B$15*O709+Inputs!$B$16)))))</f>
        <v>0.0036849795939551</v>
      </c>
      <c r="Q709" s="0" t="n">
        <f aca="false">Inputs!$B$37+Inputs!$B$38*MAX(F709-Inputs!$C$38,0)+Inputs!$B$39*MAX(F709-Inputs!$C$39,0)+Inputs!$B$40*MAX(F709-Inputs!$C$40,0)+Inputs!$B$41*MAX(F709-Inputs!$C$41,0)+Inputs!$B$42*Inputs!$B$14+Inputs!$B$43*MIN(Loan_Sample!I689/Inputs!$B$17,1)+Inputs!$B$44*MIN(E709,Inputs!$B$18)+Inputs!$B$45*Loan_Sample!C689</f>
        <v>-5.29724323887304</v>
      </c>
      <c r="R709" s="0" t="n">
        <f aca="false">MIN(1-Inputs!$B$13,MAX(Inputs!$B$13,1/(1+EXP(-(Inputs!$B$15*Q709+Inputs!$B$16)))))</f>
        <v>0.0036849795939551</v>
      </c>
    </row>
    <row r="710" customFormat="false" ht="15" hidden="false" customHeight="false" outlineLevel="0" collapsed="false">
      <c r="A710" s="0" t="n">
        <f aca="false">Loan_Sample!A690</f>
        <v>20262</v>
      </c>
      <c r="B710" s="0" t="n">
        <f aca="false">Loan_Sample!U690</f>
        <v>313584.6</v>
      </c>
      <c r="C710" s="0" t="n">
        <f aca="false">Loan_Sample!K690+Inputs!$B$26</f>
        <v>4.80000019073486</v>
      </c>
      <c r="D710" s="0" t="n">
        <f aca="false">Loan_Sample!L690+Inputs!$B$26</f>
        <v>-0.458333015441895</v>
      </c>
      <c r="E710" s="0" t="n">
        <f aca="false">Loan_Sample!E690/(1+Inputs!$B$25/100)</f>
        <v>66.9037322998047</v>
      </c>
      <c r="F710" s="0" t="n">
        <f aca="false">Loan_Sample!H690-Inputs!$B$24/100</f>
        <v>-2.65833330154419</v>
      </c>
      <c r="G710" s="0" t="n">
        <f aca="false">IF(ISNUMBER(C710),INDEX(Scorecard!$D$54:$D$61,SUMPRODUCT(--(Scorecard!$G$54:$G$60&lt;C710))+1),Scorecard!$D$62)</f>
        <v>0.409483001259379</v>
      </c>
      <c r="H710" s="0" t="n">
        <f aca="false">IF(ISNUMBER(D710),INDEX(Scorecard!$D$63:$D$68,SUMPRODUCT(--(Scorecard!$G$63:$G$67&lt;D710))+1),Scorecard!$D$69)</f>
        <v>0.322484508656054</v>
      </c>
      <c r="I710" s="0" t="n">
        <f aca="false">IF(ISNUMBER(E710),INDEX(Scorecard!$D$19:$D$26,SUMPRODUCT(--(Scorecard!$G$19:$G$25&lt;E710))+1),Scorecard!$D$27)</f>
        <v>0.0530843085177338</v>
      </c>
      <c r="J710" s="0" t="n">
        <f aca="false">IF(ISNUMBER(F710),INDEX(Scorecard!$D$37:$D$44,SUMPRODUCT(--(Scorecard!$G$37:$G$43&lt;F710))+1),Scorecard!$D$45)</f>
        <v>1.35057635045042</v>
      </c>
      <c r="K710" s="0" t="n">
        <f aca="false">Inputs!$B$10+Scorecard!$J$5*Loan_Sample!Y690+Scorecard!$J$6*Loan_Sample!Z690+Scorecard!$J$7*I710+Scorecard!$J$8*Loan_Sample!AB690+Scorecard!$J$9*J710+Scorecard!$J$10*Loan_Sample!AD690+Scorecard!$J$11*G710+Scorecard!$J$12*H710</f>
        <v>-5.28487739255474</v>
      </c>
      <c r="L710" s="0" t="n">
        <f aca="false">MIN(1-Inputs!$B$13,MAX(Inputs!$B$13,1/(1+EXP(-(Inputs!$B$11*K710+Inputs!$B$12)))))</f>
        <v>0.00436087353161147</v>
      </c>
      <c r="M710" s="0" t="n">
        <f aca="false">Loan_Sample!AH690*Inputs!$B$4*B710</f>
        <v>478.62597372134</v>
      </c>
      <c r="N710" s="0" t="n">
        <f aca="false">L710*Inputs!$B$4*B710</f>
        <v>478.62597372134</v>
      </c>
      <c r="O710" s="0" t="n">
        <f aca="false">Inputs!$B$37+Inputs!$B$38*MAX(Loan_Sample!H690-Inputs!$C$38,0)+Inputs!$B$39*MAX(Loan_Sample!H690-Inputs!$C$39,0)+Inputs!$B$40*MAX(Loan_Sample!H690-Inputs!$C$40,0)+Inputs!$B$41*MAX(Loan_Sample!H690-Inputs!$C$41,0)+Inputs!$B$42*Inputs!$B$14+Inputs!$B$43*MIN(Loan_Sample!I690/Inputs!$B$17,1)+Inputs!$B$44*MIN(Loan_Sample!E690,Inputs!$B$18)+Inputs!$B$45*Loan_Sample!C690</f>
        <v>-5.54129812065118</v>
      </c>
      <c r="P710" s="0" t="n">
        <f aca="false">MIN(1-Inputs!$B$13,MAX(Inputs!$B$13,1/(1+EXP(-(Inputs!$B$15*O710+Inputs!$B$16)))))</f>
        <v>0.00279467815533</v>
      </c>
      <c r="Q710" s="0" t="n">
        <f aca="false">Inputs!$B$37+Inputs!$B$38*MAX(F710-Inputs!$C$38,0)+Inputs!$B$39*MAX(F710-Inputs!$C$39,0)+Inputs!$B$40*MAX(F710-Inputs!$C$40,0)+Inputs!$B$41*MAX(F710-Inputs!$C$41,0)+Inputs!$B$42*Inputs!$B$14+Inputs!$B$43*MIN(Loan_Sample!I690/Inputs!$B$17,1)+Inputs!$B$44*MIN(E710,Inputs!$B$18)+Inputs!$B$45*Loan_Sample!C690</f>
        <v>-5.54129812065118</v>
      </c>
      <c r="R710" s="0" t="n">
        <f aca="false">MIN(1-Inputs!$B$13,MAX(Inputs!$B$13,1/(1+EXP(-(Inputs!$B$15*Q710+Inputs!$B$16)))))</f>
        <v>0.00279467815533</v>
      </c>
    </row>
    <row r="711" customFormat="false" ht="15" hidden="false" customHeight="false" outlineLevel="0" collapsed="false">
      <c r="A711" s="0" t="n">
        <f aca="false">Loan_Sample!A691</f>
        <v>20287</v>
      </c>
      <c r="B711" s="0" t="n">
        <f aca="false">Loan_Sample!U691</f>
        <v>669697.7</v>
      </c>
      <c r="C711" s="0" t="n">
        <f aca="false">Loan_Sample!K691+Inputs!$B$26</f>
        <v>3.90833330154419</v>
      </c>
      <c r="D711" s="0" t="n">
        <f aca="false">Loan_Sample!L691+Inputs!$B$26</f>
        <v>-1.125</v>
      </c>
      <c r="E711" s="0" t="n">
        <f aca="false">Loan_Sample!E691/(1+Inputs!$B$25/100)</f>
        <v>76.0389785766602</v>
      </c>
      <c r="F711" s="0" t="n">
        <f aca="false">Loan_Sample!H691-Inputs!$B$24/100</f>
        <v>-2.84333300590515</v>
      </c>
      <c r="G711" s="0" t="n">
        <f aca="false">IF(ISNUMBER(C711),INDEX(Scorecard!$D$54:$D$61,SUMPRODUCT(--(Scorecard!$G$54:$G$60&lt;C711))+1),Scorecard!$D$62)</f>
        <v>0.489050497890326</v>
      </c>
      <c r="H711" s="0" t="n">
        <f aca="false">IF(ISNUMBER(D711),INDEX(Scorecard!$D$63:$D$68,SUMPRODUCT(--(Scorecard!$G$63:$G$67&lt;D711))+1),Scorecard!$D$69)</f>
        <v>-0.340582194386522</v>
      </c>
      <c r="I711" s="0" t="n">
        <f aca="false">IF(ISNUMBER(E711),INDEX(Scorecard!$D$19:$D$26,SUMPRODUCT(--(Scorecard!$G$19:$G$25&lt;E711))+1),Scorecard!$D$27)</f>
        <v>-0.0341578513653732</v>
      </c>
      <c r="J711" s="0" t="n">
        <f aca="false">IF(ISNUMBER(F711),INDEX(Scorecard!$D$37:$D$44,SUMPRODUCT(--(Scorecard!$G$37:$G$43&lt;F711))+1),Scorecard!$D$45)</f>
        <v>1.35057635045042</v>
      </c>
      <c r="K711" s="0" t="n">
        <f aca="false">Inputs!$B$10+Scorecard!$J$5*Loan_Sample!Y691+Scorecard!$J$6*Loan_Sample!Z691+Scorecard!$J$7*I711+Scorecard!$J$8*Loan_Sample!AB691+Scorecard!$J$9*J711+Scorecard!$J$10*Loan_Sample!AD691+Scorecard!$J$11*G711+Scorecard!$J$12*H711</f>
        <v>-5.3753010246199</v>
      </c>
      <c r="L711" s="0" t="n">
        <f aca="false">MIN(1-Inputs!$B$13,MAX(Inputs!$B$13,1/(1+EXP(-(Inputs!$B$11*K711+Inputs!$B$12)))))</f>
        <v>0.00396168742069113</v>
      </c>
      <c r="M711" s="0" t="n">
        <f aca="false">Loan_Sample!AH691*Inputs!$B$4*B711</f>
        <v>928.596533814525</v>
      </c>
      <c r="N711" s="0" t="n">
        <f aca="false">L711*Inputs!$B$4*B711</f>
        <v>928.596533814525</v>
      </c>
      <c r="O711" s="0" t="n">
        <f aca="false">Inputs!$B$37+Inputs!$B$38*MAX(Loan_Sample!H691-Inputs!$C$38,0)+Inputs!$B$39*MAX(Loan_Sample!H691-Inputs!$C$39,0)+Inputs!$B$40*MAX(Loan_Sample!H691-Inputs!$C$40,0)+Inputs!$B$41*MAX(Loan_Sample!H691-Inputs!$C$41,0)+Inputs!$B$42*Inputs!$B$14+Inputs!$B$43*MIN(Loan_Sample!I691/Inputs!$B$17,1)+Inputs!$B$44*MIN(Loan_Sample!E691,Inputs!$B$18)+Inputs!$B$45*Loan_Sample!C691</f>
        <v>-6.01415440928617</v>
      </c>
      <c r="P711" s="0" t="n">
        <f aca="false">MIN(1-Inputs!$B$13,MAX(Inputs!$B$13,1/(1+EXP(-(Inputs!$B$15*O711+Inputs!$B$16)))))</f>
        <v>0.00163450068044758</v>
      </c>
      <c r="Q711" s="0" t="n">
        <f aca="false">Inputs!$B$37+Inputs!$B$38*MAX(F711-Inputs!$C$38,0)+Inputs!$B$39*MAX(F711-Inputs!$C$39,0)+Inputs!$B$40*MAX(F711-Inputs!$C$40,0)+Inputs!$B$41*MAX(F711-Inputs!$C$41,0)+Inputs!$B$42*Inputs!$B$14+Inputs!$B$43*MIN(Loan_Sample!I691/Inputs!$B$17,1)+Inputs!$B$44*MIN(E711,Inputs!$B$18)+Inputs!$B$45*Loan_Sample!C691</f>
        <v>-6.01415440928617</v>
      </c>
      <c r="R711" s="0" t="n">
        <f aca="false">MIN(1-Inputs!$B$13,MAX(Inputs!$B$13,1/(1+EXP(-(Inputs!$B$15*Q711+Inputs!$B$16)))))</f>
        <v>0.00163450068044758</v>
      </c>
    </row>
    <row r="712" customFormat="false" ht="15" hidden="false" customHeight="false" outlineLevel="0" collapsed="false">
      <c r="A712" s="0" t="n">
        <f aca="false">Loan_Sample!A692</f>
        <v>20329</v>
      </c>
      <c r="B712" s="0" t="n">
        <f aca="false">Loan_Sample!U692</f>
        <v>346939.62</v>
      </c>
      <c r="C712" s="0" t="n">
        <f aca="false">Loan_Sample!K692+Inputs!$B$26</f>
        <v>9.23333358764648</v>
      </c>
      <c r="D712" s="0" t="n">
        <f aca="false">Loan_Sample!L692+Inputs!$B$26</f>
        <v>5.07179498672485</v>
      </c>
      <c r="E712" s="0" t="n">
        <f aca="false">Loan_Sample!E692/(1+Inputs!$B$25/100)</f>
        <v>73.1532135009766</v>
      </c>
      <c r="F712" s="0" t="n">
        <f aca="false">Loan_Sample!H692-Inputs!$B$24/100</f>
        <v>1.28766655921936</v>
      </c>
      <c r="G712" s="0" t="n">
        <f aca="false">IF(ISNUMBER(C712),INDEX(Scorecard!$D$54:$D$61,SUMPRODUCT(--(Scorecard!$G$54:$G$60&lt;C712))+1),Scorecard!$D$62)</f>
        <v>-0.541917179454542</v>
      </c>
      <c r="H712" s="0" t="n">
        <f aca="false">IF(ISNUMBER(D712),INDEX(Scorecard!$D$63:$D$68,SUMPRODUCT(--(Scorecard!$G$63:$G$67&lt;D712))+1),Scorecard!$D$69)</f>
        <v>0.322484508656054</v>
      </c>
      <c r="I712" s="0" t="n">
        <f aca="false">IF(ISNUMBER(E712),INDEX(Scorecard!$D$19:$D$26,SUMPRODUCT(--(Scorecard!$G$19:$G$25&lt;E712))+1),Scorecard!$D$27)</f>
        <v>-0.0341578513653732</v>
      </c>
      <c r="J712" s="0" t="n">
        <f aca="false">IF(ISNUMBER(F712),INDEX(Scorecard!$D$37:$D$44,SUMPRODUCT(--(Scorecard!$G$37:$G$43&lt;F712))+1),Scorecard!$D$45)</f>
        <v>-0.975503570149195</v>
      </c>
      <c r="K712" s="0" t="n">
        <f aca="false">Inputs!$B$10+Scorecard!$J$5*Loan_Sample!Y692+Scorecard!$J$6*Loan_Sample!Z692+Scorecard!$J$7*I712+Scorecard!$J$8*Loan_Sample!AB692+Scorecard!$J$9*J712+Scorecard!$J$10*Loan_Sample!AD692+Scorecard!$J$11*G712+Scorecard!$J$12*H712</f>
        <v>-2.20584413137086</v>
      </c>
      <c r="L712" s="0" t="n">
        <f aca="false">MIN(1-Inputs!$B$13,MAX(Inputs!$B$13,1/(1+EXP(-(Inputs!$B$11*K712+Inputs!$B$12)))))</f>
        <v>0.10451189689818</v>
      </c>
      <c r="M712" s="0" t="n">
        <f aca="false">Loan_Sample!AH692*Inputs!$B$4*B712</f>
        <v>12690.7612283668</v>
      </c>
      <c r="N712" s="0" t="n">
        <f aca="false">L712*Inputs!$B$4*B712</f>
        <v>12690.7612283668</v>
      </c>
      <c r="O712" s="0" t="n">
        <f aca="false">Inputs!$B$37+Inputs!$B$38*MAX(Loan_Sample!H692-Inputs!$C$38,0)+Inputs!$B$39*MAX(Loan_Sample!H692-Inputs!$C$39,0)+Inputs!$B$40*MAX(Loan_Sample!H692-Inputs!$C$40,0)+Inputs!$B$41*MAX(Loan_Sample!H692-Inputs!$C$41,0)+Inputs!$B$42*Inputs!$B$14+Inputs!$B$43*MIN(Loan_Sample!I692/Inputs!$B$17,1)+Inputs!$B$44*MIN(Loan_Sample!E692,Inputs!$B$18)+Inputs!$B$45*Loan_Sample!C692</f>
        <v>-3.67822644336075</v>
      </c>
      <c r="P712" s="0" t="n">
        <f aca="false">MIN(1-Inputs!$B$13,MAX(Inputs!$B$13,1/(1+EXP(-(Inputs!$B$15*O712+Inputs!$B$16)))))</f>
        <v>0.0227694567241558</v>
      </c>
      <c r="Q712" s="0" t="n">
        <f aca="false">Inputs!$B$37+Inputs!$B$38*MAX(F712-Inputs!$C$38,0)+Inputs!$B$39*MAX(F712-Inputs!$C$39,0)+Inputs!$B$40*MAX(F712-Inputs!$C$40,0)+Inputs!$B$41*MAX(F712-Inputs!$C$41,0)+Inputs!$B$42*Inputs!$B$14+Inputs!$B$43*MIN(Loan_Sample!I692/Inputs!$B$17,1)+Inputs!$B$44*MIN(E712,Inputs!$B$18)+Inputs!$B$45*Loan_Sample!C692</f>
        <v>-3.67822644336075</v>
      </c>
      <c r="R712" s="0" t="n">
        <f aca="false">MIN(1-Inputs!$B$13,MAX(Inputs!$B$13,1/(1+EXP(-(Inputs!$B$15*Q712+Inputs!$B$16)))))</f>
        <v>0.0227694567241558</v>
      </c>
    </row>
    <row r="713" customFormat="false" ht="15" hidden="false" customHeight="false" outlineLevel="0" collapsed="false">
      <c r="A713" s="0" t="n">
        <f aca="false">Loan_Sample!A693</f>
        <v>20411</v>
      </c>
      <c r="B713" s="0" t="n">
        <f aca="false">Loan_Sample!U693</f>
        <v>236442.94</v>
      </c>
      <c r="C713" s="0" t="n">
        <f aca="false">Loan_Sample!K693+Inputs!$B$26</f>
        <v>8.53333377838135</v>
      </c>
      <c r="D713" s="0" t="n">
        <f aca="false">Loan_Sample!L693+Inputs!$B$26</f>
        <v>5.07179546356201</v>
      </c>
      <c r="E713" s="0" t="n">
        <f aca="false">Loan_Sample!E693/(1+Inputs!$B$25/100)</f>
        <v>45.3695755004883</v>
      </c>
      <c r="F713" s="0" t="n">
        <f aca="false">Loan_Sample!H693-Inputs!$B$24/100</f>
        <v>0.480666637420654</v>
      </c>
      <c r="G713" s="0" t="n">
        <f aca="false">IF(ISNUMBER(C713),INDEX(Scorecard!$D$54:$D$61,SUMPRODUCT(--(Scorecard!$G$54:$G$60&lt;C713))+1),Scorecard!$D$62)</f>
        <v>-0.541917179454542</v>
      </c>
      <c r="H713" s="0" t="n">
        <f aca="false">IF(ISNUMBER(D713),INDEX(Scorecard!$D$63:$D$68,SUMPRODUCT(--(Scorecard!$G$63:$G$67&lt;D713))+1),Scorecard!$D$69)</f>
        <v>0.322484508656054</v>
      </c>
      <c r="I713" s="0" t="n">
        <f aca="false">IF(ISNUMBER(E713),INDEX(Scorecard!$D$19:$D$26,SUMPRODUCT(--(Scorecard!$G$19:$G$25&lt;E713))+1),Scorecard!$D$27)</f>
        <v>0.57899015159425</v>
      </c>
      <c r="J713" s="0" t="n">
        <f aca="false">IF(ISNUMBER(F713),INDEX(Scorecard!$D$37:$D$44,SUMPRODUCT(--(Scorecard!$G$37:$G$43&lt;F713))+1),Scorecard!$D$45)</f>
        <v>-0.271229676926091</v>
      </c>
      <c r="K713" s="0" t="n">
        <f aca="false">Inputs!$B$10+Scorecard!$J$5*Loan_Sample!Y693+Scorecard!$J$6*Loan_Sample!Z693+Scorecard!$J$7*I713+Scorecard!$J$8*Loan_Sample!AB693+Scorecard!$J$9*J713+Scorecard!$J$10*Loan_Sample!AD693+Scorecard!$J$11*G713+Scorecard!$J$12*H713</f>
        <v>-4.23685182148491</v>
      </c>
      <c r="L713" s="0" t="n">
        <f aca="false">MIN(1-Inputs!$B$13,MAX(Inputs!$B$13,1/(1+EXP(-(Inputs!$B$11*K713+Inputs!$B$12)))))</f>
        <v>0.0132113082826067</v>
      </c>
      <c r="M713" s="0" t="n">
        <f aca="false">Loan_Sample!AH693*Inputs!$B$4*B713</f>
        <v>1093.30220005506</v>
      </c>
      <c r="N713" s="0" t="n">
        <f aca="false">L713*Inputs!$B$4*B713</f>
        <v>1093.30220005506</v>
      </c>
      <c r="O713" s="0" t="n">
        <f aca="false">Inputs!$B$37+Inputs!$B$38*MAX(Loan_Sample!H693-Inputs!$C$38,0)+Inputs!$B$39*MAX(Loan_Sample!H693-Inputs!$C$39,0)+Inputs!$B$40*MAX(Loan_Sample!H693-Inputs!$C$40,0)+Inputs!$B$41*MAX(Loan_Sample!H693-Inputs!$C$41,0)+Inputs!$B$42*Inputs!$B$14+Inputs!$B$43*MIN(Loan_Sample!I693/Inputs!$B$17,1)+Inputs!$B$44*MIN(Loan_Sample!E693,Inputs!$B$18)+Inputs!$B$45*Loan_Sample!C693</f>
        <v>-4.11145275905485</v>
      </c>
      <c r="P713" s="0" t="n">
        <f aca="false">MIN(1-Inputs!$B$13,MAX(Inputs!$B$13,1/(1+EXP(-(Inputs!$B$15*O713+Inputs!$B$16)))))</f>
        <v>0.0140387786866526</v>
      </c>
      <c r="Q713" s="0" t="n">
        <f aca="false">Inputs!$B$37+Inputs!$B$38*MAX(F713-Inputs!$C$38,0)+Inputs!$B$39*MAX(F713-Inputs!$C$39,0)+Inputs!$B$40*MAX(F713-Inputs!$C$40,0)+Inputs!$B$41*MAX(F713-Inputs!$C$41,0)+Inputs!$B$42*Inputs!$B$14+Inputs!$B$43*MIN(Loan_Sample!I693/Inputs!$B$17,1)+Inputs!$B$44*MIN(E713,Inputs!$B$18)+Inputs!$B$45*Loan_Sample!C693</f>
        <v>-4.11145275905485</v>
      </c>
      <c r="R713" s="0" t="n">
        <f aca="false">MIN(1-Inputs!$B$13,MAX(Inputs!$B$13,1/(1+EXP(-(Inputs!$B$15*Q713+Inputs!$B$16)))))</f>
        <v>0.0140387786866526</v>
      </c>
    </row>
    <row r="714" customFormat="false" ht="15" hidden="false" customHeight="false" outlineLevel="0" collapsed="false">
      <c r="A714" s="0" t="n">
        <f aca="false">Loan_Sample!A694</f>
        <v>20432</v>
      </c>
      <c r="B714" s="0" t="n">
        <f aca="false">Loan_Sample!U694</f>
        <v>464403.2</v>
      </c>
      <c r="C714" s="0" t="n">
        <f aca="false">Loan_Sample!K694+Inputs!$B$26</f>
        <v>3.72307682037354</v>
      </c>
      <c r="D714" s="0" t="n">
        <f aca="false">Loan_Sample!L694+Inputs!$B$26</f>
        <v>-0.276923179626465</v>
      </c>
      <c r="E714" s="0" t="n">
        <f aca="false">Loan_Sample!E694/(1+Inputs!$B$25/100)</f>
        <v>71.9481048583984</v>
      </c>
      <c r="F714" s="0" t="n">
        <f aca="false">Loan_Sample!H694-Inputs!$B$24/100</f>
        <v>0.676666498184204</v>
      </c>
      <c r="G714" s="0" t="n">
        <f aca="false">IF(ISNUMBER(C714),INDEX(Scorecard!$D$54:$D$61,SUMPRODUCT(--(Scorecard!$G$54:$G$60&lt;C714))+1),Scorecard!$D$62)</f>
        <v>0.489050497890326</v>
      </c>
      <c r="H714" s="0" t="n">
        <f aca="false">IF(ISNUMBER(D714),INDEX(Scorecard!$D$63:$D$68,SUMPRODUCT(--(Scorecard!$G$63:$G$67&lt;D714))+1),Scorecard!$D$69)</f>
        <v>0.322484508656054</v>
      </c>
      <c r="I714" s="0" t="n">
        <f aca="false">IF(ISNUMBER(E714),INDEX(Scorecard!$D$19:$D$26,SUMPRODUCT(--(Scorecard!$G$19:$G$25&lt;E714))+1),Scorecard!$D$27)</f>
        <v>0.0530843085177338</v>
      </c>
      <c r="J714" s="0" t="n">
        <f aca="false">IF(ISNUMBER(F714),INDEX(Scorecard!$D$37:$D$44,SUMPRODUCT(--(Scorecard!$G$37:$G$43&lt;F714))+1),Scorecard!$D$45)</f>
        <v>-0.569454719285959</v>
      </c>
      <c r="K714" s="0" t="n">
        <f aca="false">Inputs!$B$10+Scorecard!$J$5*Loan_Sample!Y694+Scorecard!$J$6*Loan_Sample!Z694+Scorecard!$J$7*I714+Scorecard!$J$8*Loan_Sample!AB694+Scorecard!$J$9*J714+Scorecard!$J$10*Loan_Sample!AD694+Scorecard!$J$11*G714+Scorecard!$J$12*H714</f>
        <v>-5.20494985860297</v>
      </c>
      <c r="L714" s="0" t="n">
        <f aca="false">MIN(1-Inputs!$B$13,MAX(Inputs!$B$13,1/(1+EXP(-(Inputs!$B$11*K714+Inputs!$B$12)))))</f>
        <v>0.00474692753160275</v>
      </c>
      <c r="M714" s="0" t="n">
        <f aca="false">Loan_Sample!AH694*Inputs!$B$4*B714</f>
        <v>771.570917545546</v>
      </c>
      <c r="N714" s="0" t="n">
        <f aca="false">L714*Inputs!$B$4*B714</f>
        <v>771.570917545546</v>
      </c>
      <c r="O714" s="0" t="n">
        <f aca="false">Inputs!$B$37+Inputs!$B$38*MAX(Loan_Sample!H694-Inputs!$C$38,0)+Inputs!$B$39*MAX(Loan_Sample!H694-Inputs!$C$39,0)+Inputs!$B$40*MAX(Loan_Sample!H694-Inputs!$C$40,0)+Inputs!$B$41*MAX(Loan_Sample!H694-Inputs!$C$41,0)+Inputs!$B$42*Inputs!$B$14+Inputs!$B$43*MIN(Loan_Sample!I694/Inputs!$B$17,1)+Inputs!$B$44*MIN(Loan_Sample!E694,Inputs!$B$18)+Inputs!$B$45*Loan_Sample!C694</f>
        <v>-4.02842147735566</v>
      </c>
      <c r="P714" s="0" t="n">
        <f aca="false">MIN(1-Inputs!$B$13,MAX(Inputs!$B$13,1/(1+EXP(-(Inputs!$B$15*O714+Inputs!$B$16)))))</f>
        <v>0.0154070398695796</v>
      </c>
      <c r="Q714" s="0" t="n">
        <f aca="false">Inputs!$B$37+Inputs!$B$38*MAX(F714-Inputs!$C$38,0)+Inputs!$B$39*MAX(F714-Inputs!$C$39,0)+Inputs!$B$40*MAX(F714-Inputs!$C$40,0)+Inputs!$B$41*MAX(F714-Inputs!$C$41,0)+Inputs!$B$42*Inputs!$B$14+Inputs!$B$43*MIN(Loan_Sample!I694/Inputs!$B$17,1)+Inputs!$B$44*MIN(E714,Inputs!$B$18)+Inputs!$B$45*Loan_Sample!C694</f>
        <v>-4.02842147735566</v>
      </c>
      <c r="R714" s="0" t="n">
        <f aca="false">MIN(1-Inputs!$B$13,MAX(Inputs!$B$13,1/(1+EXP(-(Inputs!$B$15*Q714+Inputs!$B$16)))))</f>
        <v>0.0154070398695796</v>
      </c>
    </row>
    <row r="715" customFormat="false" ht="15" hidden="false" customHeight="false" outlineLevel="0" collapsed="false">
      <c r="A715" s="0" t="n">
        <f aca="false">Loan_Sample!A695</f>
        <v>20434</v>
      </c>
      <c r="B715" s="0" t="n">
        <f aca="false">Loan_Sample!U695</f>
        <v>255143.2</v>
      </c>
      <c r="C715" s="0" t="n">
        <f aca="false">Loan_Sample!K695+Inputs!$B$26</f>
        <v>4.42307710647583</v>
      </c>
      <c r="D715" s="0" t="n">
        <f aca="false">Loan_Sample!L695+Inputs!$B$26</f>
        <v>-0.276922702789307</v>
      </c>
      <c r="E715" s="0" t="n">
        <f aca="false">Loan_Sample!E695/(1+Inputs!$B$25/100)</f>
        <v>65.6346435546875</v>
      </c>
      <c r="F715" s="0" t="n">
        <f aca="false">Loan_Sample!H695-Inputs!$B$24/100</f>
        <v>0.449666738510132</v>
      </c>
      <c r="G715" s="0" t="n">
        <f aca="false">IF(ISNUMBER(C715),INDEX(Scorecard!$D$54:$D$61,SUMPRODUCT(--(Scorecard!$G$54:$G$60&lt;C715))+1),Scorecard!$D$62)</f>
        <v>0.409483001259379</v>
      </c>
      <c r="H715" s="0" t="n">
        <f aca="false">IF(ISNUMBER(D715),INDEX(Scorecard!$D$63:$D$68,SUMPRODUCT(--(Scorecard!$G$63:$G$67&lt;D715))+1),Scorecard!$D$69)</f>
        <v>0.322484508656054</v>
      </c>
      <c r="I715" s="0" t="n">
        <f aca="false">IF(ISNUMBER(E715),INDEX(Scorecard!$D$19:$D$26,SUMPRODUCT(--(Scorecard!$G$19:$G$25&lt;E715))+1),Scorecard!$D$27)</f>
        <v>0.233621608745691</v>
      </c>
      <c r="J715" s="0" t="n">
        <f aca="false">IF(ISNUMBER(F715),INDEX(Scorecard!$D$37:$D$44,SUMPRODUCT(--(Scorecard!$G$37:$G$43&lt;F715))+1),Scorecard!$D$45)</f>
        <v>-0.271229676926091</v>
      </c>
      <c r="K715" s="0" t="n">
        <f aca="false">Inputs!$B$10+Scorecard!$J$5*Loan_Sample!Y695+Scorecard!$J$6*Loan_Sample!Z695+Scorecard!$J$7*I715+Scorecard!$J$8*Loan_Sample!AB695+Scorecard!$J$9*J715+Scorecard!$J$10*Loan_Sample!AD695+Scorecard!$J$11*G715+Scorecard!$J$12*H715</f>
        <v>-3.08289412081274</v>
      </c>
      <c r="L715" s="0" t="n">
        <f aca="false">MIN(1-Inputs!$B$13,MAX(Inputs!$B$13,1/(1+EXP(-(Inputs!$B$11*K715+Inputs!$B$12)))))</f>
        <v>0.0438091080874901</v>
      </c>
      <c r="M715" s="0" t="n">
        <f aca="false">Loan_Sample!AH695*Inputs!$B$4*B715</f>
        <v>3912.15860930584</v>
      </c>
      <c r="N715" s="0" t="n">
        <f aca="false">L715*Inputs!$B$4*B715</f>
        <v>3912.15860930584</v>
      </c>
      <c r="O715" s="0" t="n">
        <f aca="false">Inputs!$B$37+Inputs!$B$38*MAX(Loan_Sample!H695-Inputs!$C$38,0)+Inputs!$B$39*MAX(Loan_Sample!H695-Inputs!$C$39,0)+Inputs!$B$40*MAX(Loan_Sample!H695-Inputs!$C$40,0)+Inputs!$B$41*MAX(Loan_Sample!H695-Inputs!$C$41,0)+Inputs!$B$42*Inputs!$B$14+Inputs!$B$43*MIN(Loan_Sample!I695/Inputs!$B$17,1)+Inputs!$B$44*MIN(Loan_Sample!E695,Inputs!$B$18)+Inputs!$B$45*Loan_Sample!C695</f>
        <v>-4.40722524899717</v>
      </c>
      <c r="P715" s="0" t="n">
        <f aca="false">MIN(1-Inputs!$B$13,MAX(Inputs!$B$13,1/(1+EXP(-(Inputs!$B$15*O715+Inputs!$B$16)))))</f>
        <v>0.0100704603001228</v>
      </c>
      <c r="Q715" s="0" t="n">
        <f aca="false">Inputs!$B$37+Inputs!$B$38*MAX(F715-Inputs!$C$38,0)+Inputs!$B$39*MAX(F715-Inputs!$C$39,0)+Inputs!$B$40*MAX(F715-Inputs!$C$40,0)+Inputs!$B$41*MAX(F715-Inputs!$C$41,0)+Inputs!$B$42*Inputs!$B$14+Inputs!$B$43*MIN(Loan_Sample!I695/Inputs!$B$17,1)+Inputs!$B$44*MIN(E715,Inputs!$B$18)+Inputs!$B$45*Loan_Sample!C695</f>
        <v>-4.40722524899717</v>
      </c>
      <c r="R715" s="0" t="n">
        <f aca="false">MIN(1-Inputs!$B$13,MAX(Inputs!$B$13,1/(1+EXP(-(Inputs!$B$15*Q715+Inputs!$B$16)))))</f>
        <v>0.0100704603001228</v>
      </c>
    </row>
    <row r="716" customFormat="false" ht="15" hidden="false" customHeight="false" outlineLevel="0" collapsed="false">
      <c r="A716" s="0" t="n">
        <f aca="false">Loan_Sample!A696</f>
        <v>20462</v>
      </c>
      <c r="B716" s="0" t="n">
        <f aca="false">Loan_Sample!U696</f>
        <v>369465.66</v>
      </c>
      <c r="C716" s="0" t="n">
        <f aca="false">Loan_Sample!K696+Inputs!$B$26</f>
        <v>4.95833349227905</v>
      </c>
      <c r="D716" s="0" t="n">
        <f aca="false">Loan_Sample!L696+Inputs!$B$26</f>
        <v>-1.875</v>
      </c>
      <c r="E716" s="0" t="n">
        <f aca="false">Loan_Sample!E696/(1+Inputs!$B$25/100)</f>
        <v>76.2029647827148</v>
      </c>
      <c r="F716" s="0" t="n">
        <f aca="false">Loan_Sample!H696-Inputs!$B$24/100</f>
        <v>-0.0256667137145996</v>
      </c>
      <c r="G716" s="0" t="n">
        <f aca="false">IF(ISNUMBER(C716),INDEX(Scorecard!$D$54:$D$61,SUMPRODUCT(--(Scorecard!$G$54:$G$60&lt;C716))+1),Scorecard!$D$62)</f>
        <v>0.214429354789033</v>
      </c>
      <c r="H716" s="0" t="n">
        <f aca="false">IF(ISNUMBER(D716),INDEX(Scorecard!$D$63:$D$68,SUMPRODUCT(--(Scorecard!$G$63:$G$67&lt;D716))+1),Scorecard!$D$69)</f>
        <v>-0.340582194386522</v>
      </c>
      <c r="I716" s="0" t="n">
        <f aca="false">IF(ISNUMBER(E716),INDEX(Scorecard!$D$19:$D$26,SUMPRODUCT(--(Scorecard!$G$19:$G$25&lt;E716))+1),Scorecard!$D$27)</f>
        <v>-0.0341578513653732</v>
      </c>
      <c r="J716" s="0" t="n">
        <f aca="false">IF(ISNUMBER(F716),INDEX(Scorecard!$D$37:$D$44,SUMPRODUCT(--(Scorecard!$G$37:$G$43&lt;F716))+1),Scorecard!$D$45)</f>
        <v>0.330501541082344</v>
      </c>
      <c r="K716" s="0" t="n">
        <f aca="false">Inputs!$B$10+Scorecard!$J$5*Loan_Sample!Y696+Scorecard!$J$6*Loan_Sample!Z696+Scorecard!$J$7*I716+Scorecard!$J$8*Loan_Sample!AB696+Scorecard!$J$9*J716+Scorecard!$J$10*Loan_Sample!AD696+Scorecard!$J$11*G716+Scorecard!$J$12*H716</f>
        <v>-2.16801267592534</v>
      </c>
      <c r="L716" s="0" t="n">
        <f aca="false">MIN(1-Inputs!$B$13,MAX(Inputs!$B$13,1/(1+EXP(-(Inputs!$B$11*K716+Inputs!$B$12)))))</f>
        <v>0.108347305599701</v>
      </c>
      <c r="M716" s="0" t="n">
        <f aca="false">Loan_Sample!AH696*Inputs!$B$4*B716</f>
        <v>14010.7130704154</v>
      </c>
      <c r="N716" s="0" t="n">
        <f aca="false">L716*Inputs!$B$4*B716</f>
        <v>14010.7130704154</v>
      </c>
      <c r="O716" s="0" t="n">
        <f aca="false">Inputs!$B$37+Inputs!$B$38*MAX(Loan_Sample!H696-Inputs!$C$38,0)+Inputs!$B$39*MAX(Loan_Sample!H696-Inputs!$C$39,0)+Inputs!$B$40*MAX(Loan_Sample!H696-Inputs!$C$40,0)+Inputs!$B$41*MAX(Loan_Sample!H696-Inputs!$C$41,0)+Inputs!$B$42*Inputs!$B$14+Inputs!$B$43*MIN(Loan_Sample!I696/Inputs!$B$17,1)+Inputs!$B$44*MIN(Loan_Sample!E696,Inputs!$B$18)+Inputs!$B$45*Loan_Sample!C696</f>
        <v>-6.40567928620221</v>
      </c>
      <c r="P716" s="0" t="n">
        <f aca="false">MIN(1-Inputs!$B$13,MAX(Inputs!$B$13,1/(1+EXP(-(Inputs!$B$15*O716+Inputs!$B$16)))))</f>
        <v>0.00104795410188961</v>
      </c>
      <c r="Q716" s="0" t="n">
        <f aca="false">Inputs!$B$37+Inputs!$B$38*MAX(F716-Inputs!$C$38,0)+Inputs!$B$39*MAX(F716-Inputs!$C$39,0)+Inputs!$B$40*MAX(F716-Inputs!$C$40,0)+Inputs!$B$41*MAX(F716-Inputs!$C$41,0)+Inputs!$B$42*Inputs!$B$14+Inputs!$B$43*MIN(Loan_Sample!I696/Inputs!$B$17,1)+Inputs!$B$44*MIN(E716,Inputs!$B$18)+Inputs!$B$45*Loan_Sample!C696</f>
        <v>-6.40567928620221</v>
      </c>
      <c r="R716" s="0" t="n">
        <f aca="false">MIN(1-Inputs!$B$13,MAX(Inputs!$B$13,1/(1+EXP(-(Inputs!$B$15*Q716+Inputs!$B$16)))))</f>
        <v>0.00104795410188961</v>
      </c>
    </row>
    <row r="717" customFormat="false" ht="15" hidden="false" customHeight="false" outlineLevel="0" collapsed="false">
      <c r="A717" s="0" t="n">
        <f aca="false">Loan_Sample!A697</f>
        <v>20501</v>
      </c>
      <c r="B717" s="0" t="n">
        <f aca="false">Loan_Sample!U697</f>
        <v>245664.97</v>
      </c>
      <c r="C717" s="0" t="n">
        <f aca="false">Loan_Sample!K697+Inputs!$B$26</f>
        <v>4.50833320617676</v>
      </c>
      <c r="D717" s="0" t="n">
        <f aca="false">Loan_Sample!L697+Inputs!$B$26</f>
        <v>-1.125</v>
      </c>
      <c r="E717" s="0" t="n">
        <f aca="false">Loan_Sample!E697/(1+Inputs!$B$25/100)</f>
        <v>87.4069747924805</v>
      </c>
      <c r="F717" s="0" t="n">
        <f aca="false">Loan_Sample!H697-Inputs!$B$24/100</f>
        <v>-2.41133308410645</v>
      </c>
      <c r="G717" s="0" t="n">
        <f aca="false">IF(ISNUMBER(C717),INDEX(Scorecard!$D$54:$D$61,SUMPRODUCT(--(Scorecard!$G$54:$G$60&lt;C717))+1),Scorecard!$D$62)</f>
        <v>0.409483001259379</v>
      </c>
      <c r="H717" s="0" t="n">
        <f aca="false">IF(ISNUMBER(D717),INDEX(Scorecard!$D$63:$D$68,SUMPRODUCT(--(Scorecard!$G$63:$G$67&lt;D717))+1),Scorecard!$D$69)</f>
        <v>-0.340582194386522</v>
      </c>
      <c r="I717" s="0" t="n">
        <f aca="false">IF(ISNUMBER(E717),INDEX(Scorecard!$D$19:$D$26,SUMPRODUCT(--(Scorecard!$G$19:$G$25&lt;E717))+1),Scorecard!$D$27)</f>
        <v>-0.820992370602782</v>
      </c>
      <c r="J717" s="0" t="n">
        <f aca="false">IF(ISNUMBER(F717),INDEX(Scorecard!$D$37:$D$44,SUMPRODUCT(--(Scorecard!$G$37:$G$43&lt;F717))+1),Scorecard!$D$45)</f>
        <v>1.35057635045042</v>
      </c>
      <c r="K717" s="0" t="n">
        <f aca="false">Inputs!$B$10+Scorecard!$J$5*Loan_Sample!Y697+Scorecard!$J$6*Loan_Sample!Z697+Scorecard!$J$7*I717+Scorecard!$J$8*Loan_Sample!AB697+Scorecard!$J$9*J717+Scorecard!$J$10*Loan_Sample!AD697+Scorecard!$J$11*G717+Scorecard!$J$12*H717</f>
        <v>-5.58974256185611</v>
      </c>
      <c r="L717" s="0" t="n">
        <f aca="false">MIN(1-Inputs!$B$13,MAX(Inputs!$B$13,1/(1+EXP(-(Inputs!$B$11*K717+Inputs!$B$12)))))</f>
        <v>0.00315458781938701</v>
      </c>
      <c r="M717" s="0" t="n">
        <f aca="false">Loan_Sample!AH697*Inputs!$B$4*B717</f>
        <v>271.240102704226</v>
      </c>
      <c r="N717" s="0" t="n">
        <f aca="false">L717*Inputs!$B$4*B717</f>
        <v>271.240102704226</v>
      </c>
      <c r="O717" s="0" t="n">
        <f aca="false">Inputs!$B$37+Inputs!$B$38*MAX(Loan_Sample!H697-Inputs!$C$38,0)+Inputs!$B$39*MAX(Loan_Sample!H697-Inputs!$C$39,0)+Inputs!$B$40*MAX(Loan_Sample!H697-Inputs!$C$40,0)+Inputs!$B$41*MAX(Loan_Sample!H697-Inputs!$C$41,0)+Inputs!$B$42*Inputs!$B$14+Inputs!$B$43*MIN(Loan_Sample!I697/Inputs!$B$17,1)+Inputs!$B$44*MIN(Loan_Sample!E697,Inputs!$B$18)+Inputs!$B$45*Loan_Sample!C697</f>
        <v>-6.01559236901903</v>
      </c>
      <c r="P717" s="0" t="n">
        <f aca="false">MIN(1-Inputs!$B$13,MAX(Inputs!$B$13,1/(1+EXP(-(Inputs!$B$15*O717+Inputs!$B$16)))))</f>
        <v>0.00163183534947484</v>
      </c>
      <c r="Q717" s="0" t="n">
        <f aca="false">Inputs!$B$37+Inputs!$B$38*MAX(F717-Inputs!$C$38,0)+Inputs!$B$39*MAX(F717-Inputs!$C$39,0)+Inputs!$B$40*MAX(F717-Inputs!$C$40,0)+Inputs!$B$41*MAX(F717-Inputs!$C$41,0)+Inputs!$B$42*Inputs!$B$14+Inputs!$B$43*MIN(Loan_Sample!I697/Inputs!$B$17,1)+Inputs!$B$44*MIN(E717,Inputs!$B$18)+Inputs!$B$45*Loan_Sample!C697</f>
        <v>-6.01559236901903</v>
      </c>
      <c r="R717" s="0" t="n">
        <f aca="false">MIN(1-Inputs!$B$13,MAX(Inputs!$B$13,1/(1+EXP(-(Inputs!$B$15*Q717+Inputs!$B$16)))))</f>
        <v>0.00163183534947484</v>
      </c>
    </row>
    <row r="718" customFormat="false" ht="15" hidden="false" customHeight="false" outlineLevel="0" collapsed="false">
      <c r="A718" s="0" t="n">
        <f aca="false">Loan_Sample!A698</f>
        <v>20514</v>
      </c>
      <c r="B718" s="0" t="n">
        <f aca="false">Loan_Sample!U698</f>
        <v>164158.97</v>
      </c>
      <c r="C718" s="0" t="n">
        <f aca="false">Loan_Sample!K698+Inputs!$B$26</f>
        <v>6.73333311080933</v>
      </c>
      <c r="D718" s="0" t="n">
        <f aca="false">Loan_Sample!L698+Inputs!$B$26</f>
        <v>2.71025609970093</v>
      </c>
      <c r="E718" s="0" t="n">
        <f aca="false">Loan_Sample!E698/(1+Inputs!$B$25/100)</f>
        <v>70.7568893432617</v>
      </c>
      <c r="F718" s="0" t="n">
        <f aca="false">Loan_Sample!H698-Inputs!$B$24/100</f>
        <v>1.74933314323425</v>
      </c>
      <c r="G718" s="0" t="n">
        <f aca="false">IF(ISNUMBER(C718),INDEX(Scorecard!$D$54:$D$61,SUMPRODUCT(--(Scorecard!$G$54:$G$60&lt;C718))+1),Scorecard!$D$62)</f>
        <v>-0.357264871923982</v>
      </c>
      <c r="H718" s="0" t="n">
        <f aca="false">IF(ISNUMBER(D718),INDEX(Scorecard!$D$63:$D$68,SUMPRODUCT(--(Scorecard!$G$63:$G$67&lt;D718))+1),Scorecard!$D$69)</f>
        <v>0.322484508656054</v>
      </c>
      <c r="I718" s="0" t="n">
        <f aca="false">IF(ISNUMBER(E718),INDEX(Scorecard!$D$19:$D$26,SUMPRODUCT(--(Scorecard!$G$19:$G$25&lt;E718))+1),Scorecard!$D$27)</f>
        <v>0.0530843085177338</v>
      </c>
      <c r="J718" s="0" t="n">
        <f aca="false">IF(ISNUMBER(F718),INDEX(Scorecard!$D$37:$D$44,SUMPRODUCT(--(Scorecard!$G$37:$G$43&lt;F718))+1),Scorecard!$D$45)</f>
        <v>-0.975503570149195</v>
      </c>
      <c r="K718" s="0" t="n">
        <f aca="false">Inputs!$B$10+Scorecard!$J$5*Loan_Sample!Y698+Scorecard!$J$6*Loan_Sample!Z698+Scorecard!$J$7*I718+Scorecard!$J$8*Loan_Sample!AB698+Scorecard!$J$9*J718+Scorecard!$J$10*Loan_Sample!AD698+Scorecard!$J$11*G718+Scorecard!$J$12*H718</f>
        <v>-2.81449189613228</v>
      </c>
      <c r="L718" s="0" t="n">
        <f aca="false">MIN(1-Inputs!$B$13,MAX(Inputs!$B$13,1/(1+EXP(-(Inputs!$B$11*K718+Inputs!$B$12)))))</f>
        <v>0.0574884224674325</v>
      </c>
      <c r="M718" s="0" t="n">
        <f aca="false">Loan_Sample!AH698*Inputs!$B$4*B718</f>
        <v>3303.0340767125</v>
      </c>
      <c r="N718" s="0" t="n">
        <f aca="false">L718*Inputs!$B$4*B718</f>
        <v>3303.0340767125</v>
      </c>
      <c r="O718" s="0" t="n">
        <f aca="false">Inputs!$B$37+Inputs!$B$38*MAX(Loan_Sample!H698-Inputs!$C$38,0)+Inputs!$B$39*MAX(Loan_Sample!H698-Inputs!$C$39,0)+Inputs!$B$40*MAX(Loan_Sample!H698-Inputs!$C$40,0)+Inputs!$B$41*MAX(Loan_Sample!H698-Inputs!$C$41,0)+Inputs!$B$42*Inputs!$B$14+Inputs!$B$43*MIN(Loan_Sample!I698/Inputs!$B$17,1)+Inputs!$B$44*MIN(Loan_Sample!E698,Inputs!$B$18)+Inputs!$B$45*Loan_Sample!C698</f>
        <v>-3.48753787852137</v>
      </c>
      <c r="P718" s="0" t="n">
        <f aca="false">MIN(1-Inputs!$B$13,MAX(Inputs!$B$13,1/(1+EXP(-(Inputs!$B$15*O718+Inputs!$B$16)))))</f>
        <v>0.0281261000174646</v>
      </c>
      <c r="Q718" s="0" t="n">
        <f aca="false">Inputs!$B$37+Inputs!$B$38*MAX(F718-Inputs!$C$38,0)+Inputs!$B$39*MAX(F718-Inputs!$C$39,0)+Inputs!$B$40*MAX(F718-Inputs!$C$40,0)+Inputs!$B$41*MAX(F718-Inputs!$C$41,0)+Inputs!$B$42*Inputs!$B$14+Inputs!$B$43*MIN(Loan_Sample!I698/Inputs!$B$17,1)+Inputs!$B$44*MIN(E718,Inputs!$B$18)+Inputs!$B$45*Loan_Sample!C698</f>
        <v>-3.48753787852137</v>
      </c>
      <c r="R718" s="0" t="n">
        <f aca="false">MIN(1-Inputs!$B$13,MAX(Inputs!$B$13,1/(1+EXP(-(Inputs!$B$15*Q718+Inputs!$B$16)))))</f>
        <v>0.0281261000174646</v>
      </c>
    </row>
    <row r="719" customFormat="false" ht="15" hidden="false" customHeight="false" outlineLevel="0" collapsed="false">
      <c r="A719" s="0" t="n">
        <f aca="false">Loan_Sample!A699</f>
        <v>20589</v>
      </c>
      <c r="B719" s="0" t="n">
        <f aca="false">Loan_Sample!U699</f>
        <v>178962.42</v>
      </c>
      <c r="C719" s="0" t="n">
        <f aca="false">Loan_Sample!K699+Inputs!$B$26</f>
        <v>4.50833320617676</v>
      </c>
      <c r="D719" s="0" t="n">
        <f aca="false">Loan_Sample!L699+Inputs!$B$26</f>
        <v>-1.125</v>
      </c>
      <c r="E719" s="0" t="n">
        <f aca="false">Loan_Sample!E699/(1+Inputs!$B$25/100)</f>
        <v>80.6411819458008</v>
      </c>
      <c r="F719" s="0" t="n">
        <f aca="false">Loan_Sample!H699-Inputs!$B$24/100</f>
        <v>-2.67333316802979</v>
      </c>
      <c r="G719" s="0" t="n">
        <f aca="false">IF(ISNUMBER(C719),INDEX(Scorecard!$D$54:$D$61,SUMPRODUCT(--(Scorecard!$G$54:$G$60&lt;C719))+1),Scorecard!$D$62)</f>
        <v>0.409483001259379</v>
      </c>
      <c r="H719" s="0" t="n">
        <f aca="false">IF(ISNUMBER(D719),INDEX(Scorecard!$D$63:$D$68,SUMPRODUCT(--(Scorecard!$G$63:$G$67&lt;D719))+1),Scorecard!$D$69)</f>
        <v>-0.340582194386522</v>
      </c>
      <c r="I719" s="0" t="n">
        <f aca="false">IF(ISNUMBER(E719),INDEX(Scorecard!$D$19:$D$26,SUMPRODUCT(--(Scorecard!$G$19:$G$25&lt;E719))+1),Scorecard!$D$27)</f>
        <v>-0.0341578513653732</v>
      </c>
      <c r="J719" s="0" t="n">
        <f aca="false">IF(ISNUMBER(F719),INDEX(Scorecard!$D$37:$D$44,SUMPRODUCT(--(Scorecard!$G$37:$G$43&lt;F719))+1),Scorecard!$D$45)</f>
        <v>1.35057635045042</v>
      </c>
      <c r="K719" s="0" t="n">
        <f aca="false">Inputs!$B$10+Scorecard!$J$5*Loan_Sample!Y699+Scorecard!$J$6*Loan_Sample!Z699+Scorecard!$J$7*I719+Scorecard!$J$8*Loan_Sample!AB699+Scorecard!$J$9*J719+Scorecard!$J$10*Loan_Sample!AD699+Scorecard!$J$11*G719+Scorecard!$J$12*H719</f>
        <v>-4.87060855888141</v>
      </c>
      <c r="L719" s="0" t="n">
        <f aca="false">MIN(1-Inputs!$B$13,MAX(Inputs!$B$13,1/(1+EXP(-(Inputs!$B$11*K719+Inputs!$B$12)))))</f>
        <v>0.00676605011143151</v>
      </c>
      <c r="M719" s="0" t="n">
        <f aca="false">Loan_Sample!AH699*Inputs!$B$4*B719</f>
        <v>423.804045624068</v>
      </c>
      <c r="N719" s="0" t="n">
        <f aca="false">L719*Inputs!$B$4*B719</f>
        <v>423.804045624068</v>
      </c>
      <c r="O719" s="0" t="n">
        <f aca="false">Inputs!$B$37+Inputs!$B$38*MAX(Loan_Sample!H699-Inputs!$C$38,0)+Inputs!$B$39*MAX(Loan_Sample!H699-Inputs!$C$39,0)+Inputs!$B$40*MAX(Loan_Sample!H699-Inputs!$C$40,0)+Inputs!$B$41*MAX(Loan_Sample!H699-Inputs!$C$41,0)+Inputs!$B$42*Inputs!$B$14+Inputs!$B$43*MIN(Loan_Sample!I699/Inputs!$B$17,1)+Inputs!$B$44*MIN(Loan_Sample!E699,Inputs!$B$18)+Inputs!$B$45*Loan_Sample!C699</f>
        <v>-5.83688046911901</v>
      </c>
      <c r="P719" s="0" t="n">
        <f aca="false">MIN(1-Inputs!$B$13,MAX(Inputs!$B$13,1/(1+EXP(-(Inputs!$B$15*O719+Inputs!$B$16)))))</f>
        <v>0.00199870057577736</v>
      </c>
      <c r="Q719" s="0" t="n">
        <f aca="false">Inputs!$B$37+Inputs!$B$38*MAX(F719-Inputs!$C$38,0)+Inputs!$B$39*MAX(F719-Inputs!$C$39,0)+Inputs!$B$40*MAX(F719-Inputs!$C$40,0)+Inputs!$B$41*MAX(F719-Inputs!$C$41,0)+Inputs!$B$42*Inputs!$B$14+Inputs!$B$43*MIN(Loan_Sample!I699/Inputs!$B$17,1)+Inputs!$B$44*MIN(E719,Inputs!$B$18)+Inputs!$B$45*Loan_Sample!C699</f>
        <v>-5.83688046911901</v>
      </c>
      <c r="R719" s="0" t="n">
        <f aca="false">MIN(1-Inputs!$B$13,MAX(Inputs!$B$13,1/(1+EXP(-(Inputs!$B$15*Q719+Inputs!$B$16)))))</f>
        <v>0.00199870057577736</v>
      </c>
    </row>
    <row r="720" customFormat="false" ht="15" hidden="false" customHeight="false" outlineLevel="0" collapsed="false">
      <c r="A720" s="0" t="n">
        <f aca="false">Loan_Sample!A700</f>
        <v>20606</v>
      </c>
      <c r="B720" s="0" t="n">
        <f aca="false">Loan_Sample!U700</f>
        <v>88106.21</v>
      </c>
      <c r="C720" s="0" t="n">
        <f aca="false">Loan_Sample!K700+Inputs!$B$26</f>
        <v>3.90833330154419</v>
      </c>
      <c r="D720" s="0" t="n">
        <f aca="false">Loan_Sample!L700+Inputs!$B$26</f>
        <v>-1.125</v>
      </c>
      <c r="E720" s="0" t="n">
        <f aca="false">Loan_Sample!E700/(1+Inputs!$B$25/100)</f>
        <v>71.0762100219727</v>
      </c>
      <c r="F720" s="0" t="n">
        <f aca="false">Loan_Sample!H700-Inputs!$B$24/100</f>
        <v>-2.68833303451538</v>
      </c>
      <c r="G720" s="0" t="n">
        <f aca="false">IF(ISNUMBER(C720),INDEX(Scorecard!$D$54:$D$61,SUMPRODUCT(--(Scorecard!$G$54:$G$60&lt;C720))+1),Scorecard!$D$62)</f>
        <v>0.489050497890326</v>
      </c>
      <c r="H720" s="0" t="n">
        <f aca="false">IF(ISNUMBER(D720),INDEX(Scorecard!$D$63:$D$68,SUMPRODUCT(--(Scorecard!$G$63:$G$67&lt;D720))+1),Scorecard!$D$69)</f>
        <v>-0.340582194386522</v>
      </c>
      <c r="I720" s="0" t="n">
        <f aca="false">IF(ISNUMBER(E720),INDEX(Scorecard!$D$19:$D$26,SUMPRODUCT(--(Scorecard!$G$19:$G$25&lt;E720))+1),Scorecard!$D$27)</f>
        <v>0.0530843085177338</v>
      </c>
      <c r="J720" s="0" t="n">
        <f aca="false">IF(ISNUMBER(F720),INDEX(Scorecard!$D$37:$D$44,SUMPRODUCT(--(Scorecard!$G$37:$G$43&lt;F720))+1),Scorecard!$D$45)</f>
        <v>1.35057635045042</v>
      </c>
      <c r="K720" s="0" t="n">
        <f aca="false">Inputs!$B$10+Scorecard!$J$5*Loan_Sample!Y700+Scorecard!$J$6*Loan_Sample!Z700+Scorecard!$J$7*I720+Scorecard!$J$8*Loan_Sample!AB700+Scorecard!$J$9*J720+Scorecard!$J$10*Loan_Sample!AD700+Scorecard!$J$11*G720+Scorecard!$J$12*H720</f>
        <v>-6.17286754429953</v>
      </c>
      <c r="L720" s="0" t="n">
        <f aca="false">MIN(1-Inputs!$B$13,MAX(Inputs!$B$13,1/(1+EXP(-(Inputs!$B$11*K720+Inputs!$B$12)))))</f>
        <v>0.0016966120088729</v>
      </c>
      <c r="M720" s="0" t="n">
        <f aca="false">Loan_Sample!AH700*Inputs!$B$4*B720</f>
        <v>52.3187188797973</v>
      </c>
      <c r="N720" s="0" t="n">
        <f aca="false">L720*Inputs!$B$4*B720</f>
        <v>52.3187188797973</v>
      </c>
      <c r="O720" s="0" t="n">
        <f aca="false">Inputs!$B$37+Inputs!$B$38*MAX(Loan_Sample!H700-Inputs!$C$38,0)+Inputs!$B$39*MAX(Loan_Sample!H700-Inputs!$C$39,0)+Inputs!$B$40*MAX(Loan_Sample!H700-Inputs!$C$40,0)+Inputs!$B$41*MAX(Loan_Sample!H700-Inputs!$C$41,0)+Inputs!$B$42*Inputs!$B$14+Inputs!$B$43*MIN(Loan_Sample!I700/Inputs!$B$17,1)+Inputs!$B$44*MIN(Loan_Sample!E700,Inputs!$B$18)+Inputs!$B$45*Loan_Sample!C700</f>
        <v>-5.43113792170271</v>
      </c>
      <c r="P720" s="0" t="n">
        <f aca="false">MIN(1-Inputs!$B$13,MAX(Inputs!$B$13,1/(1+EXP(-(Inputs!$B$15*O720+Inputs!$B$16)))))</f>
        <v>0.00316633300444665</v>
      </c>
      <c r="Q720" s="0" t="n">
        <f aca="false">Inputs!$B$37+Inputs!$B$38*MAX(F720-Inputs!$C$38,0)+Inputs!$B$39*MAX(F720-Inputs!$C$39,0)+Inputs!$B$40*MAX(F720-Inputs!$C$40,0)+Inputs!$B$41*MAX(F720-Inputs!$C$41,0)+Inputs!$B$42*Inputs!$B$14+Inputs!$B$43*MIN(Loan_Sample!I700/Inputs!$B$17,1)+Inputs!$B$44*MIN(E720,Inputs!$B$18)+Inputs!$B$45*Loan_Sample!C700</f>
        <v>-5.43113792170271</v>
      </c>
      <c r="R720" s="0" t="n">
        <f aca="false">MIN(1-Inputs!$B$13,MAX(Inputs!$B$13,1/(1+EXP(-(Inputs!$B$15*Q720+Inputs!$B$16)))))</f>
        <v>0.00316633300444665</v>
      </c>
    </row>
    <row r="721" customFormat="false" ht="15" hidden="false" customHeight="false" outlineLevel="0" collapsed="false">
      <c r="A721" s="0" t="n">
        <f aca="false">Loan_Sample!A701</f>
        <v>20615</v>
      </c>
      <c r="B721" s="0" t="n">
        <f aca="false">Loan_Sample!U701</f>
        <v>77186.66</v>
      </c>
      <c r="C721" s="0" t="n">
        <f aca="false">Loan_Sample!K701+Inputs!$B$26</f>
        <v>4.85833311080933</v>
      </c>
      <c r="D721" s="0" t="n">
        <f aca="false">Loan_Sample!L701+Inputs!$B$26</f>
        <v>-1.875</v>
      </c>
      <c r="E721" s="0" t="n">
        <f aca="false">Loan_Sample!E701/(1+Inputs!$B$25/100)</f>
        <v>43.9078254699707</v>
      </c>
      <c r="F721" s="0" t="n">
        <f aca="false">Loan_Sample!H701-Inputs!$B$24/100</f>
        <v>1.23433327674866</v>
      </c>
      <c r="G721" s="0" t="n">
        <f aca="false">IF(ISNUMBER(C721),INDEX(Scorecard!$D$54:$D$61,SUMPRODUCT(--(Scorecard!$G$54:$G$60&lt;C721))+1),Scorecard!$D$62)</f>
        <v>0.214429354789033</v>
      </c>
      <c r="H721" s="0" t="n">
        <f aca="false">IF(ISNUMBER(D721),INDEX(Scorecard!$D$63:$D$68,SUMPRODUCT(--(Scorecard!$G$63:$G$67&lt;D721))+1),Scorecard!$D$69)</f>
        <v>-0.340582194386522</v>
      </c>
      <c r="I721" s="0" t="n">
        <f aca="false">IF(ISNUMBER(E721),INDEX(Scorecard!$D$19:$D$26,SUMPRODUCT(--(Scorecard!$G$19:$G$25&lt;E721))+1),Scorecard!$D$27)</f>
        <v>0.57899015159425</v>
      </c>
      <c r="J721" s="0" t="n">
        <f aca="false">IF(ISNUMBER(F721),INDEX(Scorecard!$D$37:$D$44,SUMPRODUCT(--(Scorecard!$G$37:$G$43&lt;F721))+1),Scorecard!$D$45)</f>
        <v>-0.975503570149195</v>
      </c>
      <c r="K721" s="0" t="n">
        <f aca="false">Inputs!$B$10+Scorecard!$J$5*Loan_Sample!Y701+Scorecard!$J$6*Loan_Sample!Z701+Scorecard!$J$7*I721+Scorecard!$J$8*Loan_Sample!AB701+Scorecard!$J$9*J721+Scorecard!$J$10*Loan_Sample!AD701+Scorecard!$J$11*G721+Scorecard!$J$12*H721</f>
        <v>-2.71450267880565</v>
      </c>
      <c r="L721" s="0" t="n">
        <f aca="false">MIN(1-Inputs!$B$13,MAX(Inputs!$B$13,1/(1+EXP(-(Inputs!$B$11*K721+Inputs!$B$12)))))</f>
        <v>0.0635443967278261</v>
      </c>
      <c r="M721" s="0" t="n">
        <f aca="false">Loan_Sample!AH701*Inputs!$B$4*B721</f>
        <v>1716.67291079754</v>
      </c>
      <c r="N721" s="0" t="n">
        <f aca="false">L721*Inputs!$B$4*B721</f>
        <v>1716.67291079754</v>
      </c>
      <c r="O721" s="0" t="n">
        <f aca="false">Inputs!$B$37+Inputs!$B$38*MAX(Loan_Sample!H701-Inputs!$C$38,0)+Inputs!$B$39*MAX(Loan_Sample!H701-Inputs!$C$39,0)+Inputs!$B$40*MAX(Loan_Sample!H701-Inputs!$C$40,0)+Inputs!$B$41*MAX(Loan_Sample!H701-Inputs!$C$41,0)+Inputs!$B$42*Inputs!$B$14+Inputs!$B$43*MIN(Loan_Sample!I701/Inputs!$B$17,1)+Inputs!$B$44*MIN(Loan_Sample!E701,Inputs!$B$18)+Inputs!$B$45*Loan_Sample!C701</f>
        <v>-3.629986817219</v>
      </c>
      <c r="P721" s="0" t="n">
        <f aca="false">MIN(1-Inputs!$B$13,MAX(Inputs!$B$13,1/(1+EXP(-(Inputs!$B$15*O721+Inputs!$B$16)))))</f>
        <v>0.0240221437262998</v>
      </c>
      <c r="Q721" s="0" t="n">
        <f aca="false">Inputs!$B$37+Inputs!$B$38*MAX(F721-Inputs!$C$38,0)+Inputs!$B$39*MAX(F721-Inputs!$C$39,0)+Inputs!$B$40*MAX(F721-Inputs!$C$40,0)+Inputs!$B$41*MAX(F721-Inputs!$C$41,0)+Inputs!$B$42*Inputs!$B$14+Inputs!$B$43*MIN(Loan_Sample!I701/Inputs!$B$17,1)+Inputs!$B$44*MIN(E721,Inputs!$B$18)+Inputs!$B$45*Loan_Sample!C701</f>
        <v>-3.629986817219</v>
      </c>
      <c r="R721" s="0" t="n">
        <f aca="false">MIN(1-Inputs!$B$13,MAX(Inputs!$B$13,1/(1+EXP(-(Inputs!$B$15*Q721+Inputs!$B$16)))))</f>
        <v>0.0240221437262998</v>
      </c>
    </row>
    <row r="722" customFormat="false" ht="15" hidden="false" customHeight="false" outlineLevel="0" collapsed="false">
      <c r="A722" s="0" t="n">
        <f aca="false">Loan_Sample!A702</f>
        <v>20625</v>
      </c>
      <c r="B722" s="0" t="n">
        <f aca="false">Loan_Sample!U702</f>
        <v>167357.25</v>
      </c>
      <c r="C722" s="0" t="n">
        <f aca="false">Loan_Sample!K702+Inputs!$B$26</f>
        <v>9.03333377838135</v>
      </c>
      <c r="D722" s="0" t="n">
        <f aca="false">Loan_Sample!L702+Inputs!$B$26</f>
        <v>5.07179546356201</v>
      </c>
      <c r="E722" s="0" t="n">
        <f aca="false">Loan_Sample!E702/(1+Inputs!$B$25/100)</f>
        <v>58.9797019958496</v>
      </c>
      <c r="F722" s="0" t="n">
        <f aca="false">Loan_Sample!H702-Inputs!$B$24/100</f>
        <v>1.17566657066345</v>
      </c>
      <c r="G722" s="0" t="n">
        <f aca="false">IF(ISNUMBER(C722),INDEX(Scorecard!$D$54:$D$61,SUMPRODUCT(--(Scorecard!$G$54:$G$60&lt;C722))+1),Scorecard!$D$62)</f>
        <v>-0.541917179454542</v>
      </c>
      <c r="H722" s="0" t="n">
        <f aca="false">IF(ISNUMBER(D722),INDEX(Scorecard!$D$63:$D$68,SUMPRODUCT(--(Scorecard!$G$63:$G$67&lt;D722))+1),Scorecard!$D$69)</f>
        <v>0.322484508656054</v>
      </c>
      <c r="I722" s="0" t="n">
        <f aca="false">IF(ISNUMBER(E722),INDEX(Scorecard!$D$19:$D$26,SUMPRODUCT(--(Scorecard!$G$19:$G$25&lt;E722))+1),Scorecard!$D$27)</f>
        <v>0.267179331770092</v>
      </c>
      <c r="J722" s="0" t="n">
        <f aca="false">IF(ISNUMBER(F722),INDEX(Scorecard!$D$37:$D$44,SUMPRODUCT(--(Scorecard!$G$37:$G$43&lt;F722))+1),Scorecard!$D$45)</f>
        <v>-0.975503570149195</v>
      </c>
      <c r="K722" s="0" t="n">
        <f aca="false">Inputs!$B$10+Scorecard!$J$5*Loan_Sample!Y702+Scorecard!$J$6*Loan_Sample!Z702+Scorecard!$J$7*I722+Scorecard!$J$8*Loan_Sample!AB702+Scorecard!$J$9*J722+Scorecard!$J$10*Loan_Sample!AD702+Scorecard!$J$11*G722+Scorecard!$J$12*H722</f>
        <v>-1.47158898804323</v>
      </c>
      <c r="L722" s="0" t="n">
        <f aca="false">MIN(1-Inputs!$B$13,MAX(Inputs!$B$13,1/(1+EXP(-(Inputs!$B$11*K722+Inputs!$B$12)))))</f>
        <v>0.203387093063071</v>
      </c>
      <c r="M722" s="0" t="n">
        <f aca="false">Loan_Sample!AH702*Inputs!$B$4*B722</f>
        <v>11913.4066031854</v>
      </c>
      <c r="N722" s="0" t="n">
        <f aca="false">L722*Inputs!$B$4*B722</f>
        <v>11913.4066031854</v>
      </c>
      <c r="O722" s="0" t="n">
        <f aca="false">Inputs!$B$37+Inputs!$B$38*MAX(Loan_Sample!H702-Inputs!$C$38,0)+Inputs!$B$39*MAX(Loan_Sample!H702-Inputs!$C$39,0)+Inputs!$B$40*MAX(Loan_Sample!H702-Inputs!$C$40,0)+Inputs!$B$41*MAX(Loan_Sample!H702-Inputs!$C$41,0)+Inputs!$B$42*Inputs!$B$14+Inputs!$B$43*MIN(Loan_Sample!I702/Inputs!$B$17,1)+Inputs!$B$44*MIN(Loan_Sample!E702,Inputs!$B$18)+Inputs!$B$45*Loan_Sample!C702</f>
        <v>-3.50959841506847</v>
      </c>
      <c r="P722" s="0" t="n">
        <f aca="false">MIN(1-Inputs!$B$13,MAX(Inputs!$B$13,1/(1+EXP(-(Inputs!$B$15*O722+Inputs!$B$16)))))</f>
        <v>0.0274486343020058</v>
      </c>
      <c r="Q722" s="0" t="n">
        <f aca="false">Inputs!$B$37+Inputs!$B$38*MAX(F722-Inputs!$C$38,0)+Inputs!$B$39*MAX(F722-Inputs!$C$39,0)+Inputs!$B$40*MAX(F722-Inputs!$C$40,0)+Inputs!$B$41*MAX(F722-Inputs!$C$41,0)+Inputs!$B$42*Inputs!$B$14+Inputs!$B$43*MIN(Loan_Sample!I702/Inputs!$B$17,1)+Inputs!$B$44*MIN(E722,Inputs!$B$18)+Inputs!$B$45*Loan_Sample!C702</f>
        <v>-3.50959841506847</v>
      </c>
      <c r="R722" s="0" t="n">
        <f aca="false">MIN(1-Inputs!$B$13,MAX(Inputs!$B$13,1/(1+EXP(-(Inputs!$B$15*Q722+Inputs!$B$16)))))</f>
        <v>0.0274486343020058</v>
      </c>
    </row>
    <row r="723" customFormat="false" ht="15" hidden="false" customHeight="false" outlineLevel="0" collapsed="false">
      <c r="A723" s="0" t="n">
        <f aca="false">Loan_Sample!A703</f>
        <v>20683</v>
      </c>
      <c r="B723" s="0" t="n">
        <f aca="false">Loan_Sample!U703</f>
        <v>204911.52</v>
      </c>
      <c r="C723" s="0" t="n">
        <f aca="false">Loan_Sample!K703+Inputs!$B$26</f>
        <v>5.43333339691162</v>
      </c>
      <c r="D723" s="0" t="n">
        <f aca="false">Loan_Sample!L703+Inputs!$B$26</f>
        <v>-3.5</v>
      </c>
      <c r="E723" s="0" t="n">
        <f aca="false">Loan_Sample!E703/(1+Inputs!$B$25/100)</f>
        <v>59.7518577575684</v>
      </c>
      <c r="F723" s="0" t="n">
        <f aca="false">Loan_Sample!H703-Inputs!$B$24/100</f>
        <v>0.970333337783814</v>
      </c>
      <c r="G723" s="0" t="n">
        <f aca="false">IF(ISNUMBER(C723),INDEX(Scorecard!$D$54:$D$61,SUMPRODUCT(--(Scorecard!$G$54:$G$60&lt;C723))+1),Scorecard!$D$62)</f>
        <v>0.126303549215828</v>
      </c>
      <c r="H723" s="0" t="n">
        <f aca="false">IF(ISNUMBER(D723),INDEX(Scorecard!$D$63:$D$68,SUMPRODUCT(--(Scorecard!$G$63:$G$67&lt;D723))+1),Scorecard!$D$69)</f>
        <v>-0.340582194386522</v>
      </c>
      <c r="I723" s="0" t="n">
        <f aca="false">IF(ISNUMBER(E723),INDEX(Scorecard!$D$19:$D$26,SUMPRODUCT(--(Scorecard!$G$19:$G$25&lt;E723))+1),Scorecard!$D$27)</f>
        <v>0.267179331770092</v>
      </c>
      <c r="J723" s="0" t="n">
        <f aca="false">IF(ISNUMBER(F723),INDEX(Scorecard!$D$37:$D$44,SUMPRODUCT(--(Scorecard!$G$37:$G$43&lt;F723))+1),Scorecard!$D$45)</f>
        <v>-0.975503570149195</v>
      </c>
      <c r="K723" s="0" t="n">
        <f aca="false">Inputs!$B$10+Scorecard!$J$5*Loan_Sample!Y703+Scorecard!$J$6*Loan_Sample!Z703+Scorecard!$J$7*I723+Scorecard!$J$8*Loan_Sample!AB703+Scorecard!$J$9*J723+Scorecard!$J$10*Loan_Sample!AD703+Scorecard!$J$11*G723+Scorecard!$J$12*H723</f>
        <v>-4.92517245054211</v>
      </c>
      <c r="L723" s="0" t="n">
        <f aca="false">MIN(1-Inputs!$B$13,MAX(Inputs!$B$13,1/(1+EXP(-(Inputs!$B$11*K723+Inputs!$B$12)))))</f>
        <v>0.00638612589006334</v>
      </c>
      <c r="M723" s="0" t="n">
        <f aca="false">Loan_Sample!AH703*Inputs!$B$4*B723</f>
        <v>458.006767065481</v>
      </c>
      <c r="N723" s="0" t="n">
        <f aca="false">L723*Inputs!$B$4*B723</f>
        <v>458.006767065481</v>
      </c>
      <c r="O723" s="0" t="n">
        <f aca="false">Inputs!$B$37+Inputs!$B$38*MAX(Loan_Sample!H703-Inputs!$C$38,0)+Inputs!$B$39*MAX(Loan_Sample!H703-Inputs!$C$39,0)+Inputs!$B$40*MAX(Loan_Sample!H703-Inputs!$C$40,0)+Inputs!$B$41*MAX(Loan_Sample!H703-Inputs!$C$41,0)+Inputs!$B$42*Inputs!$B$14+Inputs!$B$43*MIN(Loan_Sample!I703/Inputs!$B$17,1)+Inputs!$B$44*MIN(Loan_Sample!E703,Inputs!$B$18)+Inputs!$B$45*Loan_Sample!C703</f>
        <v>-3.29546562605703</v>
      </c>
      <c r="P723" s="0" t="n">
        <f aca="false">MIN(1-Inputs!$B$13,MAX(Inputs!$B$13,1/(1+EXP(-(Inputs!$B$15*O723+Inputs!$B$16)))))</f>
        <v>0.0347509032237682</v>
      </c>
      <c r="Q723" s="0" t="n">
        <f aca="false">Inputs!$B$37+Inputs!$B$38*MAX(F723-Inputs!$C$38,0)+Inputs!$B$39*MAX(F723-Inputs!$C$39,0)+Inputs!$B$40*MAX(F723-Inputs!$C$40,0)+Inputs!$B$41*MAX(F723-Inputs!$C$41,0)+Inputs!$B$42*Inputs!$B$14+Inputs!$B$43*MIN(Loan_Sample!I703/Inputs!$B$17,1)+Inputs!$B$44*MIN(E723,Inputs!$B$18)+Inputs!$B$45*Loan_Sample!C703</f>
        <v>-3.29546562605703</v>
      </c>
      <c r="R723" s="0" t="n">
        <f aca="false">MIN(1-Inputs!$B$13,MAX(Inputs!$B$13,1/(1+EXP(-(Inputs!$B$15*Q723+Inputs!$B$16)))))</f>
        <v>0.0347509032237682</v>
      </c>
    </row>
    <row r="724" customFormat="false" ht="15" hidden="false" customHeight="false" outlineLevel="0" collapsed="false">
      <c r="A724" s="0" t="n">
        <f aca="false">Loan_Sample!A704</f>
        <v>20689</v>
      </c>
      <c r="B724" s="0" t="n">
        <f aca="false">Loan_Sample!U704</f>
        <v>470814.94</v>
      </c>
      <c r="C724" s="0" t="n">
        <f aca="false">Loan_Sample!K704+Inputs!$B$26</f>
        <v>4.85833311080933</v>
      </c>
      <c r="D724" s="0" t="n">
        <f aca="false">Loan_Sample!L704+Inputs!$B$26</f>
        <v>-1.875</v>
      </c>
      <c r="E724" s="0" t="n">
        <f aca="false">Loan_Sample!E704/(1+Inputs!$B$25/100)</f>
        <v>72.9007263183594</v>
      </c>
      <c r="F724" s="0" t="n">
        <f aca="false">Loan_Sample!H704-Inputs!$B$24/100</f>
        <v>-0.393666744232178</v>
      </c>
      <c r="G724" s="0" t="n">
        <f aca="false">IF(ISNUMBER(C724),INDEX(Scorecard!$D$54:$D$61,SUMPRODUCT(--(Scorecard!$G$54:$G$60&lt;C724))+1),Scorecard!$D$62)</f>
        <v>0.214429354789033</v>
      </c>
      <c r="H724" s="0" t="n">
        <f aca="false">IF(ISNUMBER(D724),INDEX(Scorecard!$D$63:$D$68,SUMPRODUCT(--(Scorecard!$G$63:$G$67&lt;D724))+1),Scorecard!$D$69)</f>
        <v>-0.340582194386522</v>
      </c>
      <c r="I724" s="0" t="n">
        <f aca="false">IF(ISNUMBER(E724),INDEX(Scorecard!$D$19:$D$26,SUMPRODUCT(--(Scorecard!$G$19:$G$25&lt;E724))+1),Scorecard!$D$27)</f>
        <v>-0.0341578513653732</v>
      </c>
      <c r="J724" s="0" t="n">
        <f aca="false">IF(ISNUMBER(F724),INDEX(Scorecard!$D$37:$D$44,SUMPRODUCT(--(Scorecard!$G$37:$G$43&lt;F724))+1),Scorecard!$D$45)</f>
        <v>0.769716833645565</v>
      </c>
      <c r="K724" s="0" t="n">
        <f aca="false">Inputs!$B$10+Scorecard!$J$5*Loan_Sample!Y704+Scorecard!$J$6*Loan_Sample!Z704+Scorecard!$J$7*I724+Scorecard!$J$8*Loan_Sample!AB704+Scorecard!$J$9*J724+Scorecard!$J$10*Loan_Sample!AD704+Scorecard!$J$11*G724+Scorecard!$J$12*H724</f>
        <v>-4.53699722030881</v>
      </c>
      <c r="L724" s="0" t="n">
        <f aca="false">MIN(1-Inputs!$B$13,MAX(Inputs!$B$13,1/(1+EXP(-(Inputs!$B$11*K724+Inputs!$B$12)))))</f>
        <v>0.00962827496673246</v>
      </c>
      <c r="M724" s="0" t="n">
        <f aca="false">Loan_Sample!AH704*Inputs!$B$4*B724</f>
        <v>1586.59749526798</v>
      </c>
      <c r="N724" s="0" t="n">
        <f aca="false">L724*Inputs!$B$4*B724</f>
        <v>1586.59749526798</v>
      </c>
      <c r="O724" s="0" t="n">
        <f aca="false">Inputs!$B$37+Inputs!$B$38*MAX(Loan_Sample!H704-Inputs!$C$38,0)+Inputs!$B$39*MAX(Loan_Sample!H704-Inputs!$C$39,0)+Inputs!$B$40*MAX(Loan_Sample!H704-Inputs!$C$40,0)+Inputs!$B$41*MAX(Loan_Sample!H704-Inputs!$C$41,0)+Inputs!$B$42*Inputs!$B$14+Inputs!$B$43*MIN(Loan_Sample!I704/Inputs!$B$17,1)+Inputs!$B$44*MIN(Loan_Sample!E704,Inputs!$B$18)+Inputs!$B$45*Loan_Sample!C704</f>
        <v>-6.03697868924402</v>
      </c>
      <c r="P724" s="0" t="n">
        <f aca="false">MIN(1-Inputs!$B$13,MAX(Inputs!$B$13,1/(1+EXP(-(Inputs!$B$15*O724+Inputs!$B$16)))))</f>
        <v>0.00159270307584943</v>
      </c>
      <c r="Q724" s="0" t="n">
        <f aca="false">Inputs!$B$37+Inputs!$B$38*MAX(F724-Inputs!$C$38,0)+Inputs!$B$39*MAX(F724-Inputs!$C$39,0)+Inputs!$B$40*MAX(F724-Inputs!$C$40,0)+Inputs!$B$41*MAX(F724-Inputs!$C$41,0)+Inputs!$B$42*Inputs!$B$14+Inputs!$B$43*MIN(Loan_Sample!I704/Inputs!$B$17,1)+Inputs!$B$44*MIN(E724,Inputs!$B$18)+Inputs!$B$45*Loan_Sample!C704</f>
        <v>-6.03697868924402</v>
      </c>
      <c r="R724" s="0" t="n">
        <f aca="false">MIN(1-Inputs!$B$13,MAX(Inputs!$B$13,1/(1+EXP(-(Inputs!$B$15*Q724+Inputs!$B$16)))))</f>
        <v>0.00159270307584943</v>
      </c>
    </row>
    <row r="725" customFormat="false" ht="15" hidden="false" customHeight="false" outlineLevel="0" collapsed="false">
      <c r="A725" s="0" t="n">
        <f aca="false">Loan_Sample!A705</f>
        <v>20695</v>
      </c>
      <c r="B725" s="0" t="n">
        <f aca="false">Loan_Sample!U705</f>
        <v>147164.92</v>
      </c>
      <c r="C725" s="0" t="n">
        <f aca="false">Loan_Sample!K705+Inputs!$B$26</f>
        <v>3.92307686805725</v>
      </c>
      <c r="D725" s="0" t="n">
        <f aca="false">Loan_Sample!L705+Inputs!$B$26</f>
        <v>-0.276922941207886</v>
      </c>
      <c r="E725" s="0" t="n">
        <f aca="false">Loan_Sample!E705/(1+Inputs!$B$25/100)</f>
        <v>51.5809516906738</v>
      </c>
      <c r="F725" s="0" t="n">
        <f aca="false">Loan_Sample!H705-Inputs!$B$24/100</f>
        <v>-0.0233335494995117</v>
      </c>
      <c r="G725" s="0" t="n">
        <f aca="false">IF(ISNUMBER(C725),INDEX(Scorecard!$D$54:$D$61,SUMPRODUCT(--(Scorecard!$G$54:$G$60&lt;C725))+1),Scorecard!$D$62)</f>
        <v>0.489050497890326</v>
      </c>
      <c r="H725" s="0" t="n">
        <f aca="false">IF(ISNUMBER(D725),INDEX(Scorecard!$D$63:$D$68,SUMPRODUCT(--(Scorecard!$G$63:$G$67&lt;D725))+1),Scorecard!$D$69)</f>
        <v>0.322484508656054</v>
      </c>
      <c r="I725" s="0" t="n">
        <f aca="false">IF(ISNUMBER(E725),INDEX(Scorecard!$D$19:$D$26,SUMPRODUCT(--(Scorecard!$G$19:$G$25&lt;E725))+1),Scorecard!$D$27)</f>
        <v>0.57899015159425</v>
      </c>
      <c r="J725" s="0" t="n">
        <f aca="false">IF(ISNUMBER(F725),INDEX(Scorecard!$D$37:$D$44,SUMPRODUCT(--(Scorecard!$G$37:$G$43&lt;F725))+1),Scorecard!$D$45)</f>
        <v>0.330501541082344</v>
      </c>
      <c r="K725" s="0" t="n">
        <f aca="false">Inputs!$B$10+Scorecard!$J$5*Loan_Sample!Y705+Scorecard!$J$6*Loan_Sample!Z705+Scorecard!$J$7*I725+Scorecard!$J$8*Loan_Sample!AB705+Scorecard!$J$9*J725+Scorecard!$J$10*Loan_Sample!AD705+Scorecard!$J$11*G725+Scorecard!$J$12*H725</f>
        <v>-5.46582800088431</v>
      </c>
      <c r="L725" s="0" t="n">
        <f aca="false">MIN(1-Inputs!$B$13,MAX(Inputs!$B$13,1/(1+EXP(-(Inputs!$B$11*K725+Inputs!$B$12)))))</f>
        <v>0.00359851489546627</v>
      </c>
      <c r="M725" s="0" t="n">
        <f aca="false">Loan_Sample!AH705*Inputs!$B$4*B725</f>
        <v>185.351304848536</v>
      </c>
      <c r="N725" s="0" t="n">
        <f aca="false">L725*Inputs!$B$4*B725</f>
        <v>185.351304848536</v>
      </c>
      <c r="O725" s="0" t="n">
        <f aca="false">Inputs!$B$37+Inputs!$B$38*MAX(Loan_Sample!H705-Inputs!$C$38,0)+Inputs!$B$39*MAX(Loan_Sample!H705-Inputs!$C$39,0)+Inputs!$B$40*MAX(Loan_Sample!H705-Inputs!$C$40,0)+Inputs!$B$41*MAX(Loan_Sample!H705-Inputs!$C$41,0)+Inputs!$B$42*Inputs!$B$14+Inputs!$B$43*MIN(Loan_Sample!I705/Inputs!$B$17,1)+Inputs!$B$44*MIN(Loan_Sample!E705,Inputs!$B$18)+Inputs!$B$45*Loan_Sample!C705</f>
        <v>-5.47977769748918</v>
      </c>
      <c r="P725" s="0" t="n">
        <f aca="false">MIN(1-Inputs!$B$13,MAX(Inputs!$B$13,1/(1+EXP(-(Inputs!$B$15*O725+Inputs!$B$16)))))</f>
        <v>0.00299651771085266</v>
      </c>
      <c r="Q725" s="0" t="n">
        <f aca="false">Inputs!$B$37+Inputs!$B$38*MAX(F725-Inputs!$C$38,0)+Inputs!$B$39*MAX(F725-Inputs!$C$39,0)+Inputs!$B$40*MAX(F725-Inputs!$C$40,0)+Inputs!$B$41*MAX(F725-Inputs!$C$41,0)+Inputs!$B$42*Inputs!$B$14+Inputs!$B$43*MIN(Loan_Sample!I705/Inputs!$B$17,1)+Inputs!$B$44*MIN(E725,Inputs!$B$18)+Inputs!$B$45*Loan_Sample!C705</f>
        <v>-5.47977769748918</v>
      </c>
      <c r="R725" s="0" t="n">
        <f aca="false">MIN(1-Inputs!$B$13,MAX(Inputs!$B$13,1/(1+EXP(-(Inputs!$B$15*Q725+Inputs!$B$16)))))</f>
        <v>0.00299651771085266</v>
      </c>
    </row>
    <row r="726" customFormat="false" ht="15" hidden="false" customHeight="false" outlineLevel="0" collapsed="false">
      <c r="A726" s="0" t="n">
        <f aca="false">Loan_Sample!A706</f>
        <v>20712</v>
      </c>
      <c r="B726" s="0" t="n">
        <f aca="false">Loan_Sample!U706</f>
        <v>165697.08</v>
      </c>
      <c r="C726" s="0" t="n">
        <f aca="false">Loan_Sample!K706+Inputs!$B$26</f>
        <v>5.25833320617676</v>
      </c>
      <c r="D726" s="0" t="n">
        <f aca="false">Loan_Sample!L706+Inputs!$B$26</f>
        <v>-1.875</v>
      </c>
      <c r="E726" s="0" t="n">
        <f aca="false">Loan_Sample!E706/(1+Inputs!$B$25/100)</f>
        <v>68.5499801635742</v>
      </c>
      <c r="F726" s="0" t="n">
        <f aca="false">Loan_Sample!H706-Inputs!$B$24/100</f>
        <v>0.132333278656006</v>
      </c>
      <c r="G726" s="0" t="n">
        <f aca="false">IF(ISNUMBER(C726),INDEX(Scorecard!$D$54:$D$61,SUMPRODUCT(--(Scorecard!$G$54:$G$60&lt;C726))+1),Scorecard!$D$62)</f>
        <v>0.126303549215828</v>
      </c>
      <c r="H726" s="0" t="n">
        <f aca="false">IF(ISNUMBER(D726),INDEX(Scorecard!$D$63:$D$68,SUMPRODUCT(--(Scorecard!$G$63:$G$67&lt;D726))+1),Scorecard!$D$69)</f>
        <v>-0.340582194386522</v>
      </c>
      <c r="I726" s="0" t="n">
        <f aca="false">IF(ISNUMBER(E726),INDEX(Scorecard!$D$19:$D$26,SUMPRODUCT(--(Scorecard!$G$19:$G$25&lt;E726))+1),Scorecard!$D$27)</f>
        <v>0.0530843085177338</v>
      </c>
      <c r="J726" s="0" t="n">
        <f aca="false">IF(ISNUMBER(F726),INDEX(Scorecard!$D$37:$D$44,SUMPRODUCT(--(Scorecard!$G$37:$G$43&lt;F726))+1),Scorecard!$D$45)</f>
        <v>0.102184252677548</v>
      </c>
      <c r="K726" s="0" t="n">
        <f aca="false">Inputs!$B$10+Scorecard!$J$5*Loan_Sample!Y706+Scorecard!$J$6*Loan_Sample!Z706+Scorecard!$J$7*I726+Scorecard!$J$8*Loan_Sample!AB706+Scorecard!$J$9*J726+Scorecard!$J$10*Loan_Sample!AD706+Scorecard!$J$11*G726+Scorecard!$J$12*H726</f>
        <v>-5.27780204683966</v>
      </c>
      <c r="L726" s="0" t="n">
        <f aca="false">MIN(1-Inputs!$B$13,MAX(Inputs!$B$13,1/(1+EXP(-(Inputs!$B$11*K726+Inputs!$B$12)))))</f>
        <v>0.00439374788800198</v>
      </c>
      <c r="M726" s="0" t="n">
        <f aca="false">Loan_Sample!AH706*Inputs!$B$4*B726</f>
        <v>254.810918354333</v>
      </c>
      <c r="N726" s="0" t="n">
        <f aca="false">L726*Inputs!$B$4*B726</f>
        <v>254.810918354333</v>
      </c>
      <c r="O726" s="0" t="n">
        <f aca="false">Inputs!$B$37+Inputs!$B$38*MAX(Loan_Sample!H706-Inputs!$C$38,0)+Inputs!$B$39*MAX(Loan_Sample!H706-Inputs!$C$39,0)+Inputs!$B$40*MAX(Loan_Sample!H706-Inputs!$C$40,0)+Inputs!$B$41*MAX(Loan_Sample!H706-Inputs!$C$41,0)+Inputs!$B$42*Inputs!$B$14+Inputs!$B$43*MIN(Loan_Sample!I706/Inputs!$B$17,1)+Inputs!$B$44*MIN(Loan_Sample!E706,Inputs!$B$18)+Inputs!$B$45*Loan_Sample!C706</f>
        <v>-5.08772624959032</v>
      </c>
      <c r="P726" s="0" t="n">
        <f aca="false">MIN(1-Inputs!$B$13,MAX(Inputs!$B$13,1/(1+EXP(-(Inputs!$B$15*O726+Inputs!$B$16)))))</f>
        <v>0.00467137314356963</v>
      </c>
      <c r="Q726" s="0" t="n">
        <f aca="false">Inputs!$B$37+Inputs!$B$38*MAX(F726-Inputs!$C$38,0)+Inputs!$B$39*MAX(F726-Inputs!$C$39,0)+Inputs!$B$40*MAX(F726-Inputs!$C$40,0)+Inputs!$B$41*MAX(F726-Inputs!$C$41,0)+Inputs!$B$42*Inputs!$B$14+Inputs!$B$43*MIN(Loan_Sample!I706/Inputs!$B$17,1)+Inputs!$B$44*MIN(E726,Inputs!$B$18)+Inputs!$B$45*Loan_Sample!C706</f>
        <v>-5.08772624959032</v>
      </c>
      <c r="R726" s="0" t="n">
        <f aca="false">MIN(1-Inputs!$B$13,MAX(Inputs!$B$13,1/(1+EXP(-(Inputs!$B$15*Q726+Inputs!$B$16)))))</f>
        <v>0.00467137314356963</v>
      </c>
    </row>
    <row r="727" customFormat="false" ht="15" hidden="false" customHeight="false" outlineLevel="0" collapsed="false">
      <c r="A727" s="0" t="n">
        <f aca="false">Loan_Sample!A707</f>
        <v>20719</v>
      </c>
      <c r="B727" s="0" t="n">
        <f aca="false">Loan_Sample!U707</f>
        <v>434162.3</v>
      </c>
      <c r="C727" s="0" t="n">
        <f aca="false">Loan_Sample!K707+Inputs!$B$26</f>
        <v>5.25833320617676</v>
      </c>
      <c r="D727" s="0" t="n">
        <f aca="false">Loan_Sample!L707+Inputs!$B$26</f>
        <v>-1.875</v>
      </c>
      <c r="E727" s="0" t="n">
        <f aca="false">Loan_Sample!E707/(1+Inputs!$B$25/100)</f>
        <v>61.3127479553223</v>
      </c>
      <c r="F727" s="0" t="n">
        <f aca="false">Loan_Sample!H707-Inputs!$B$24/100</f>
        <v>-0.332666635513306</v>
      </c>
      <c r="G727" s="0" t="n">
        <f aca="false">IF(ISNUMBER(C727),INDEX(Scorecard!$D$54:$D$61,SUMPRODUCT(--(Scorecard!$G$54:$G$60&lt;C727))+1),Scorecard!$D$62)</f>
        <v>0.126303549215828</v>
      </c>
      <c r="H727" s="0" t="n">
        <f aca="false">IF(ISNUMBER(D727),INDEX(Scorecard!$D$63:$D$68,SUMPRODUCT(--(Scorecard!$G$63:$G$67&lt;D727))+1),Scorecard!$D$69)</f>
        <v>-0.340582194386522</v>
      </c>
      <c r="I727" s="0" t="n">
        <f aca="false">IF(ISNUMBER(E727),INDEX(Scorecard!$D$19:$D$26,SUMPRODUCT(--(Scorecard!$G$19:$G$25&lt;E727))+1),Scorecard!$D$27)</f>
        <v>0.233621608745691</v>
      </c>
      <c r="J727" s="0" t="n">
        <f aca="false">IF(ISNUMBER(F727),INDEX(Scorecard!$D$37:$D$44,SUMPRODUCT(--(Scorecard!$G$37:$G$43&lt;F727))+1),Scorecard!$D$45)</f>
        <v>0.769716833645565</v>
      </c>
      <c r="K727" s="0" t="n">
        <f aca="false">Inputs!$B$10+Scorecard!$J$5*Loan_Sample!Y707+Scorecard!$J$6*Loan_Sample!Z707+Scorecard!$J$7*I727+Scorecard!$J$8*Loan_Sample!AB707+Scorecard!$J$9*J727+Scorecard!$J$10*Loan_Sample!AD707+Scorecard!$J$11*G727+Scorecard!$J$12*H727</f>
        <v>-6.31002198469063</v>
      </c>
      <c r="L727" s="0" t="n">
        <f aca="false">MIN(1-Inputs!$B$13,MAX(Inputs!$B$13,1/(1+EXP(-(Inputs!$B$11*K727+Inputs!$B$12)))))</f>
        <v>0.00146615001112639</v>
      </c>
      <c r="M727" s="0" t="n">
        <f aca="false">Loan_Sample!AH707*Inputs!$B$4*B727</f>
        <v>222.791471341481</v>
      </c>
      <c r="N727" s="0" t="n">
        <f aca="false">L727*Inputs!$B$4*B727</f>
        <v>222.791471341481</v>
      </c>
      <c r="O727" s="0" t="n">
        <f aca="false">Inputs!$B$37+Inputs!$B$38*MAX(Loan_Sample!H707-Inputs!$C$38,0)+Inputs!$B$39*MAX(Loan_Sample!H707-Inputs!$C$39,0)+Inputs!$B$40*MAX(Loan_Sample!H707-Inputs!$C$40,0)+Inputs!$B$41*MAX(Loan_Sample!H707-Inputs!$C$41,0)+Inputs!$B$42*Inputs!$B$14+Inputs!$B$43*MIN(Loan_Sample!I707/Inputs!$B$17,1)+Inputs!$B$44*MIN(Loan_Sample!E707,Inputs!$B$18)+Inputs!$B$45*Loan_Sample!C707</f>
        <v>-5.74859483927288</v>
      </c>
      <c r="P727" s="0" t="n">
        <f aca="false">MIN(1-Inputs!$B$13,MAX(Inputs!$B$13,1/(1+EXP(-(Inputs!$B$15*O727+Inputs!$B$16)))))</f>
        <v>0.00220924150816508</v>
      </c>
      <c r="Q727" s="0" t="n">
        <f aca="false">Inputs!$B$37+Inputs!$B$38*MAX(F727-Inputs!$C$38,0)+Inputs!$B$39*MAX(F727-Inputs!$C$39,0)+Inputs!$B$40*MAX(F727-Inputs!$C$40,0)+Inputs!$B$41*MAX(F727-Inputs!$C$41,0)+Inputs!$B$42*Inputs!$B$14+Inputs!$B$43*MIN(Loan_Sample!I707/Inputs!$B$17,1)+Inputs!$B$44*MIN(E727,Inputs!$B$18)+Inputs!$B$45*Loan_Sample!C707</f>
        <v>-5.74859483927288</v>
      </c>
      <c r="R727" s="0" t="n">
        <f aca="false">MIN(1-Inputs!$B$13,MAX(Inputs!$B$13,1/(1+EXP(-(Inputs!$B$15*Q727+Inputs!$B$16)))))</f>
        <v>0.00220924150816508</v>
      </c>
    </row>
    <row r="728" customFormat="false" ht="15" hidden="false" customHeight="false" outlineLevel="0" collapsed="false">
      <c r="A728" s="0" t="n">
        <f aca="false">Loan_Sample!A708</f>
        <v>20762</v>
      </c>
      <c r="B728" s="0" t="n">
        <f aca="false">Loan_Sample!U708</f>
        <v>215093</v>
      </c>
      <c r="C728" s="0" t="n">
        <f aca="false">Loan_Sample!K708+Inputs!$B$26</f>
        <v>9.63333320617676</v>
      </c>
      <c r="D728" s="0" t="n">
        <f aca="false">Loan_Sample!L708+Inputs!$B$26</f>
        <v>5.0717945098877</v>
      </c>
      <c r="E728" s="0" t="n">
        <f aca="false">Loan_Sample!E708/(1+Inputs!$B$25/100)</f>
        <v>61.7232055664063</v>
      </c>
      <c r="F728" s="0" t="n">
        <f aca="false">Loan_Sample!H708-Inputs!$B$24/100</f>
        <v>0.704666614532471</v>
      </c>
      <c r="G728" s="0" t="n">
        <f aca="false">IF(ISNUMBER(C728),INDEX(Scorecard!$D$54:$D$61,SUMPRODUCT(--(Scorecard!$G$54:$G$60&lt;C728))+1),Scorecard!$D$62)</f>
        <v>-0.541917179454542</v>
      </c>
      <c r="H728" s="0" t="n">
        <f aca="false">IF(ISNUMBER(D728),INDEX(Scorecard!$D$63:$D$68,SUMPRODUCT(--(Scorecard!$G$63:$G$67&lt;D728))+1),Scorecard!$D$69)</f>
        <v>0.322484508656054</v>
      </c>
      <c r="I728" s="0" t="n">
        <f aca="false">IF(ISNUMBER(E728),INDEX(Scorecard!$D$19:$D$26,SUMPRODUCT(--(Scorecard!$G$19:$G$25&lt;E728))+1),Scorecard!$D$27)</f>
        <v>0.233621608745691</v>
      </c>
      <c r="J728" s="0" t="n">
        <f aca="false">IF(ISNUMBER(F728),INDEX(Scorecard!$D$37:$D$44,SUMPRODUCT(--(Scorecard!$G$37:$G$43&lt;F728))+1),Scorecard!$D$45)</f>
        <v>-0.569454719285959</v>
      </c>
      <c r="K728" s="0" t="n">
        <f aca="false">Inputs!$B$10+Scorecard!$J$5*Loan_Sample!Y708+Scorecard!$J$6*Loan_Sample!Z708+Scorecard!$J$7*I728+Scorecard!$J$8*Loan_Sample!AB708+Scorecard!$J$9*J728+Scorecard!$J$10*Loan_Sample!AD708+Scorecard!$J$11*G728+Scorecard!$J$12*H728</f>
        <v>-4.38963104448362</v>
      </c>
      <c r="L728" s="0" t="n">
        <f aca="false">MIN(1-Inputs!$B$13,MAX(Inputs!$B$13,1/(1+EXP(-(Inputs!$B$11*K728+Inputs!$B$12)))))</f>
        <v>0.0112478685604335</v>
      </c>
      <c r="M728" s="0" t="n">
        <f aca="false">Loan_Sample!AH708*Inputs!$B$4*B728</f>
        <v>846.768227294261</v>
      </c>
      <c r="N728" s="0" t="n">
        <f aca="false">L728*Inputs!$B$4*B728</f>
        <v>846.768227294261</v>
      </c>
      <c r="O728" s="0" t="n">
        <f aca="false">Inputs!$B$37+Inputs!$B$38*MAX(Loan_Sample!H708-Inputs!$C$38,0)+Inputs!$B$39*MAX(Loan_Sample!H708-Inputs!$C$39,0)+Inputs!$B$40*MAX(Loan_Sample!H708-Inputs!$C$40,0)+Inputs!$B$41*MAX(Loan_Sample!H708-Inputs!$C$41,0)+Inputs!$B$42*Inputs!$B$14+Inputs!$B$43*MIN(Loan_Sample!I708/Inputs!$B$17,1)+Inputs!$B$44*MIN(Loan_Sample!E708,Inputs!$B$18)+Inputs!$B$45*Loan_Sample!C708</f>
        <v>-3.72735269663386</v>
      </c>
      <c r="P728" s="0" t="n">
        <f aca="false">MIN(1-Inputs!$B$13,MAX(Inputs!$B$13,1/(1+EXP(-(Inputs!$B$15*O728+Inputs!$B$16)))))</f>
        <v>0.0215593775586624</v>
      </c>
      <c r="Q728" s="0" t="n">
        <f aca="false">Inputs!$B$37+Inputs!$B$38*MAX(F728-Inputs!$C$38,0)+Inputs!$B$39*MAX(F728-Inputs!$C$39,0)+Inputs!$B$40*MAX(F728-Inputs!$C$40,0)+Inputs!$B$41*MAX(F728-Inputs!$C$41,0)+Inputs!$B$42*Inputs!$B$14+Inputs!$B$43*MIN(Loan_Sample!I708/Inputs!$B$17,1)+Inputs!$B$44*MIN(E728,Inputs!$B$18)+Inputs!$B$45*Loan_Sample!C708</f>
        <v>-3.72735269663386</v>
      </c>
      <c r="R728" s="0" t="n">
        <f aca="false">MIN(1-Inputs!$B$13,MAX(Inputs!$B$13,1/(1+EXP(-(Inputs!$B$15*Q728+Inputs!$B$16)))))</f>
        <v>0.0215593775586624</v>
      </c>
    </row>
    <row r="729" customFormat="false" ht="15" hidden="false" customHeight="false" outlineLevel="0" collapsed="false">
      <c r="A729" s="0" t="n">
        <f aca="false">Loan_Sample!A709</f>
        <v>20768</v>
      </c>
      <c r="B729" s="0" t="n">
        <f aca="false">Loan_Sample!U709</f>
        <v>145504.58</v>
      </c>
      <c r="C729" s="0" t="n">
        <f aca="false">Loan_Sample!K709+Inputs!$B$26</f>
        <v>9.63333320617676</v>
      </c>
      <c r="D729" s="0" t="n">
        <f aca="false">Loan_Sample!L709+Inputs!$B$26</f>
        <v>5.0717945098877</v>
      </c>
      <c r="E729" s="0" t="n">
        <f aca="false">Loan_Sample!E709/(1+Inputs!$B$25/100)</f>
        <v>65.9047470092773</v>
      </c>
      <c r="F729" s="0" t="n">
        <f aca="false">Loan_Sample!H709-Inputs!$B$24/100</f>
        <v>1.50966668128967</v>
      </c>
      <c r="G729" s="0" t="n">
        <f aca="false">IF(ISNUMBER(C729),INDEX(Scorecard!$D$54:$D$61,SUMPRODUCT(--(Scorecard!$G$54:$G$60&lt;C729))+1),Scorecard!$D$62)</f>
        <v>-0.541917179454542</v>
      </c>
      <c r="H729" s="0" t="n">
        <f aca="false">IF(ISNUMBER(D729),INDEX(Scorecard!$D$63:$D$68,SUMPRODUCT(--(Scorecard!$G$63:$G$67&lt;D729))+1),Scorecard!$D$69)</f>
        <v>0.322484508656054</v>
      </c>
      <c r="I729" s="0" t="n">
        <f aca="false">IF(ISNUMBER(E729),INDEX(Scorecard!$D$19:$D$26,SUMPRODUCT(--(Scorecard!$G$19:$G$25&lt;E729))+1),Scorecard!$D$27)</f>
        <v>0.233621608745691</v>
      </c>
      <c r="J729" s="0" t="n">
        <f aca="false">IF(ISNUMBER(F729),INDEX(Scorecard!$D$37:$D$44,SUMPRODUCT(--(Scorecard!$G$37:$G$43&lt;F729))+1),Scorecard!$D$45)</f>
        <v>-0.975503570149195</v>
      </c>
      <c r="K729" s="0" t="n">
        <f aca="false">Inputs!$B$10+Scorecard!$J$5*Loan_Sample!Y709+Scorecard!$J$6*Loan_Sample!Z709+Scorecard!$J$7*I729+Scorecard!$J$8*Loan_Sample!AB709+Scorecard!$J$9*J729+Scorecard!$J$10*Loan_Sample!AD709+Scorecard!$J$11*G729+Scorecard!$J$12*H729</f>
        <v>-3.56669175710297</v>
      </c>
      <c r="L729" s="0" t="n">
        <f aca="false">MIN(1-Inputs!$B$13,MAX(Inputs!$B$13,1/(1+EXP(-(Inputs!$B$11*K729+Inputs!$B$12)))))</f>
        <v>0.0266253269839603</v>
      </c>
      <c r="M729" s="0" t="n">
        <f aca="false">Loan_Sample!AH709*Inputs!$B$4*B729</f>
        <v>1355.93745705733</v>
      </c>
      <c r="N729" s="0" t="n">
        <f aca="false">L729*Inputs!$B$4*B729</f>
        <v>1355.93745705733</v>
      </c>
      <c r="O729" s="0" t="n">
        <f aca="false">Inputs!$B$37+Inputs!$B$38*MAX(Loan_Sample!H709-Inputs!$C$38,0)+Inputs!$B$39*MAX(Loan_Sample!H709-Inputs!$C$39,0)+Inputs!$B$40*MAX(Loan_Sample!H709-Inputs!$C$40,0)+Inputs!$B$41*MAX(Loan_Sample!H709-Inputs!$C$41,0)+Inputs!$B$42*Inputs!$B$14+Inputs!$B$43*MIN(Loan_Sample!I709/Inputs!$B$17,1)+Inputs!$B$44*MIN(Loan_Sample!E709,Inputs!$B$18)+Inputs!$B$45*Loan_Sample!C709</f>
        <v>-3.45987671109481</v>
      </c>
      <c r="P729" s="0" t="n">
        <f aca="false">MIN(1-Inputs!$B$13,MAX(Inputs!$B$13,1/(1+EXP(-(Inputs!$B$15*O729+Inputs!$B$16)))))</f>
        <v>0.0289985279132963</v>
      </c>
      <c r="Q729" s="0" t="n">
        <f aca="false">Inputs!$B$37+Inputs!$B$38*MAX(F729-Inputs!$C$38,0)+Inputs!$B$39*MAX(F729-Inputs!$C$39,0)+Inputs!$B$40*MAX(F729-Inputs!$C$40,0)+Inputs!$B$41*MAX(F729-Inputs!$C$41,0)+Inputs!$B$42*Inputs!$B$14+Inputs!$B$43*MIN(Loan_Sample!I709/Inputs!$B$17,1)+Inputs!$B$44*MIN(E729,Inputs!$B$18)+Inputs!$B$45*Loan_Sample!C709</f>
        <v>-3.45987671109481</v>
      </c>
      <c r="R729" s="0" t="n">
        <f aca="false">MIN(1-Inputs!$B$13,MAX(Inputs!$B$13,1/(1+EXP(-(Inputs!$B$15*Q729+Inputs!$B$16)))))</f>
        <v>0.0289985279132963</v>
      </c>
    </row>
    <row r="730" customFormat="false" ht="15" hidden="false" customHeight="false" outlineLevel="0" collapsed="false">
      <c r="A730" s="0" t="n">
        <f aca="false">Loan_Sample!A710</f>
        <v>20797</v>
      </c>
      <c r="B730" s="0" t="n">
        <f aca="false">Loan_Sample!U710</f>
        <v>184704.48</v>
      </c>
      <c r="C730" s="0" t="n">
        <f aca="false">Loan_Sample!K710+Inputs!$B$26</f>
        <v>6.13333320617676</v>
      </c>
      <c r="D730" s="0" t="n">
        <f aca="false">Loan_Sample!L710+Inputs!$B$26</f>
        <v>-3.5</v>
      </c>
      <c r="E730" s="0" t="n">
        <f aca="false">Loan_Sample!E710/(1+Inputs!$B$25/100)</f>
        <v>75.2935104370117</v>
      </c>
      <c r="F730" s="0" t="n">
        <f aca="false">Loan_Sample!H710-Inputs!$B$24/100</f>
        <v>1.74033331871033</v>
      </c>
      <c r="G730" s="0" t="n">
        <f aca="false">IF(ISNUMBER(C730),INDEX(Scorecard!$D$54:$D$61,SUMPRODUCT(--(Scorecard!$G$54:$G$60&lt;C730))+1),Scorecard!$D$62)</f>
        <v>0.0151758992857273</v>
      </c>
      <c r="H730" s="0" t="n">
        <f aca="false">IF(ISNUMBER(D730),INDEX(Scorecard!$D$63:$D$68,SUMPRODUCT(--(Scorecard!$G$63:$G$67&lt;D730))+1),Scorecard!$D$69)</f>
        <v>-0.340582194386522</v>
      </c>
      <c r="I730" s="0" t="n">
        <f aca="false">IF(ISNUMBER(E730),INDEX(Scorecard!$D$19:$D$26,SUMPRODUCT(--(Scorecard!$G$19:$G$25&lt;E730))+1),Scorecard!$D$27)</f>
        <v>-0.0341578513653732</v>
      </c>
      <c r="J730" s="0" t="n">
        <f aca="false">IF(ISNUMBER(F730),INDEX(Scorecard!$D$37:$D$44,SUMPRODUCT(--(Scorecard!$G$37:$G$43&lt;F730))+1),Scorecard!$D$45)</f>
        <v>-0.975503570149195</v>
      </c>
      <c r="K730" s="0" t="n">
        <f aca="false">Inputs!$B$10+Scorecard!$J$5*Loan_Sample!Y710+Scorecard!$J$6*Loan_Sample!Z710+Scorecard!$J$7*I730+Scorecard!$J$8*Loan_Sample!AB710+Scorecard!$J$9*J730+Scorecard!$J$10*Loan_Sample!AD710+Scorecard!$J$11*G730+Scorecard!$J$12*H730</f>
        <v>-1.97119541079293</v>
      </c>
      <c r="L730" s="0" t="n">
        <f aca="false">MIN(1-Inputs!$B$13,MAX(Inputs!$B$13,1/(1+EXP(-(Inputs!$B$11*K730+Inputs!$B$12)))))</f>
        <v>0.130346067010796</v>
      </c>
      <c r="M730" s="0" t="n">
        <f aca="false">Loan_Sample!AH710*Inputs!$B$4*B730</f>
        <v>8426.42588454601</v>
      </c>
      <c r="N730" s="0" t="n">
        <f aca="false">L730*Inputs!$B$4*B730</f>
        <v>8426.42588454601</v>
      </c>
      <c r="O730" s="0" t="n">
        <f aca="false">Inputs!$B$37+Inputs!$B$38*MAX(Loan_Sample!H710-Inputs!$C$38,0)+Inputs!$B$39*MAX(Loan_Sample!H710-Inputs!$C$39,0)+Inputs!$B$40*MAX(Loan_Sample!H710-Inputs!$C$40,0)+Inputs!$B$41*MAX(Loan_Sample!H710-Inputs!$C$41,0)+Inputs!$B$42*Inputs!$B$14+Inputs!$B$43*MIN(Loan_Sample!I710/Inputs!$B$17,1)+Inputs!$B$44*MIN(Loan_Sample!E710,Inputs!$B$18)+Inputs!$B$45*Loan_Sample!C710</f>
        <v>-3.88603940473272</v>
      </c>
      <c r="P730" s="0" t="n">
        <f aca="false">MIN(1-Inputs!$B$13,MAX(Inputs!$B$13,1/(1+EXP(-(Inputs!$B$15*O730+Inputs!$B$16)))))</f>
        <v>0.0180650834527226</v>
      </c>
      <c r="Q730" s="0" t="n">
        <f aca="false">Inputs!$B$37+Inputs!$B$38*MAX(F730-Inputs!$C$38,0)+Inputs!$B$39*MAX(F730-Inputs!$C$39,0)+Inputs!$B$40*MAX(F730-Inputs!$C$40,0)+Inputs!$B$41*MAX(F730-Inputs!$C$41,0)+Inputs!$B$42*Inputs!$B$14+Inputs!$B$43*MIN(Loan_Sample!I710/Inputs!$B$17,1)+Inputs!$B$44*MIN(E730,Inputs!$B$18)+Inputs!$B$45*Loan_Sample!C710</f>
        <v>-3.88603940473272</v>
      </c>
      <c r="R730" s="0" t="n">
        <f aca="false">MIN(1-Inputs!$B$13,MAX(Inputs!$B$13,1/(1+EXP(-(Inputs!$B$15*Q730+Inputs!$B$16)))))</f>
        <v>0.0180650834527226</v>
      </c>
    </row>
    <row r="731" customFormat="false" ht="15" hidden="false" customHeight="false" outlineLevel="0" collapsed="false">
      <c r="A731" s="0" t="n">
        <f aca="false">Loan_Sample!A711</f>
        <v>20818</v>
      </c>
      <c r="B731" s="0" t="n">
        <f aca="false">Loan_Sample!U711</f>
        <v>150733.27</v>
      </c>
      <c r="C731" s="0" t="n">
        <f aca="false">Loan_Sample!K711+Inputs!$B$26</f>
        <v>4.85833311080933</v>
      </c>
      <c r="D731" s="0" t="n">
        <f aca="false">Loan_Sample!L711+Inputs!$B$26</f>
        <v>-1.875</v>
      </c>
      <c r="E731" s="0" t="n">
        <f aca="false">Loan_Sample!E711/(1+Inputs!$B$25/100)</f>
        <v>78.3744277954102</v>
      </c>
      <c r="F731" s="0" t="n">
        <f aca="false">Loan_Sample!H711-Inputs!$B$24/100</f>
        <v>0.403333425521851</v>
      </c>
      <c r="G731" s="0" t="n">
        <f aca="false">IF(ISNUMBER(C731),INDEX(Scorecard!$D$54:$D$61,SUMPRODUCT(--(Scorecard!$G$54:$G$60&lt;C731))+1),Scorecard!$D$62)</f>
        <v>0.214429354789033</v>
      </c>
      <c r="H731" s="0" t="n">
        <f aca="false">IF(ISNUMBER(D731),INDEX(Scorecard!$D$63:$D$68,SUMPRODUCT(--(Scorecard!$G$63:$G$67&lt;D731))+1),Scorecard!$D$69)</f>
        <v>-0.340582194386522</v>
      </c>
      <c r="I731" s="0" t="n">
        <f aca="false">IF(ISNUMBER(E731),INDEX(Scorecard!$D$19:$D$26,SUMPRODUCT(--(Scorecard!$G$19:$G$25&lt;E731))+1),Scorecard!$D$27)</f>
        <v>-0.0341578513653732</v>
      </c>
      <c r="J731" s="0" t="n">
        <f aca="false">IF(ISNUMBER(F731),INDEX(Scorecard!$D$37:$D$44,SUMPRODUCT(--(Scorecard!$G$37:$G$43&lt;F731))+1),Scorecard!$D$45)</f>
        <v>-0.271229676926091</v>
      </c>
      <c r="K731" s="0" t="n">
        <f aca="false">Inputs!$B$10+Scorecard!$J$5*Loan_Sample!Y711+Scorecard!$J$6*Loan_Sample!Z711+Scorecard!$J$7*I731+Scorecard!$J$8*Loan_Sample!AB711+Scorecard!$J$9*J731+Scorecard!$J$10*Loan_Sample!AD711+Scorecard!$J$11*G731+Scorecard!$J$12*H731</f>
        <v>-2.28453061517112</v>
      </c>
      <c r="L731" s="0" t="n">
        <f aca="false">MIN(1-Inputs!$B$13,MAX(Inputs!$B$13,1/(1+EXP(-(Inputs!$B$11*K731+Inputs!$B$12)))))</f>
        <v>0.0969171410364161</v>
      </c>
      <c r="M731" s="0" t="n">
        <f aca="false">Loan_Sample!AH711*Inputs!$B$4*B731</f>
        <v>5113.02315561456</v>
      </c>
      <c r="N731" s="0" t="n">
        <f aca="false">L731*Inputs!$B$4*B731</f>
        <v>5113.02315561456</v>
      </c>
      <c r="O731" s="0" t="n">
        <f aca="false">Inputs!$B$37+Inputs!$B$38*MAX(Loan_Sample!H711-Inputs!$C$38,0)+Inputs!$B$39*MAX(Loan_Sample!H711-Inputs!$C$39,0)+Inputs!$B$40*MAX(Loan_Sample!H711-Inputs!$C$40,0)+Inputs!$B$41*MAX(Loan_Sample!H711-Inputs!$C$41,0)+Inputs!$B$42*Inputs!$B$14+Inputs!$B$43*MIN(Loan_Sample!I711/Inputs!$B$17,1)+Inputs!$B$44*MIN(Loan_Sample!E711,Inputs!$B$18)+Inputs!$B$45*Loan_Sample!C711</f>
        <v>-5.40734986879506</v>
      </c>
      <c r="P731" s="0" t="n">
        <f aca="false">MIN(1-Inputs!$B$13,MAX(Inputs!$B$13,1/(1+EXP(-(Inputs!$B$15*O731+Inputs!$B$16)))))</f>
        <v>0.0032528436143113</v>
      </c>
      <c r="Q731" s="0" t="n">
        <f aca="false">Inputs!$B$37+Inputs!$B$38*MAX(F731-Inputs!$C$38,0)+Inputs!$B$39*MAX(F731-Inputs!$C$39,0)+Inputs!$B$40*MAX(F731-Inputs!$C$40,0)+Inputs!$B$41*MAX(F731-Inputs!$C$41,0)+Inputs!$B$42*Inputs!$B$14+Inputs!$B$43*MIN(Loan_Sample!I711/Inputs!$B$17,1)+Inputs!$B$44*MIN(E731,Inputs!$B$18)+Inputs!$B$45*Loan_Sample!C711</f>
        <v>-5.40734986879506</v>
      </c>
      <c r="R731" s="0" t="n">
        <f aca="false">MIN(1-Inputs!$B$13,MAX(Inputs!$B$13,1/(1+EXP(-(Inputs!$B$15*Q731+Inputs!$B$16)))))</f>
        <v>0.0032528436143113</v>
      </c>
    </row>
    <row r="732" customFormat="false" ht="15" hidden="false" customHeight="false" outlineLevel="0" collapsed="false">
      <c r="A732" s="0" t="n">
        <f aca="false">Loan_Sample!A712</f>
        <v>20851</v>
      </c>
      <c r="B732" s="0" t="n">
        <f aca="false">Loan_Sample!U712</f>
        <v>90363.234</v>
      </c>
      <c r="C732" s="0" t="n">
        <f aca="false">Loan_Sample!K712+Inputs!$B$26</f>
        <v>5.83333349227905</v>
      </c>
      <c r="D732" s="0" t="n">
        <f aca="false">Loan_Sample!L712+Inputs!$B$26</f>
        <v>-3.49999952316284</v>
      </c>
      <c r="E732" s="0" t="n">
        <f aca="false">Loan_Sample!E712/(1+Inputs!$B$25/100)</f>
        <v>54.5597076416016</v>
      </c>
      <c r="F732" s="0" t="n">
        <f aca="false">Loan_Sample!H712-Inputs!$B$24/100</f>
        <v>2.10233330726624</v>
      </c>
      <c r="G732" s="0" t="n">
        <f aca="false">IF(ISNUMBER(C732),INDEX(Scorecard!$D$54:$D$61,SUMPRODUCT(--(Scorecard!$G$54:$G$60&lt;C732))+1),Scorecard!$D$62)</f>
        <v>0.0151758992857273</v>
      </c>
      <c r="H732" s="0" t="n">
        <f aca="false">IF(ISNUMBER(D732),INDEX(Scorecard!$D$63:$D$68,SUMPRODUCT(--(Scorecard!$G$63:$G$67&lt;D732))+1),Scorecard!$D$69)</f>
        <v>-0.340582194386522</v>
      </c>
      <c r="I732" s="0" t="n">
        <f aca="false">IF(ISNUMBER(E732),INDEX(Scorecard!$D$19:$D$26,SUMPRODUCT(--(Scorecard!$G$19:$G$25&lt;E732))+1),Scorecard!$D$27)</f>
        <v>0.57899015159425</v>
      </c>
      <c r="J732" s="0" t="n">
        <f aca="false">IF(ISNUMBER(F732),INDEX(Scorecard!$D$37:$D$44,SUMPRODUCT(--(Scorecard!$G$37:$G$43&lt;F732))+1),Scorecard!$D$45)</f>
        <v>-0.975503570149195</v>
      </c>
      <c r="K732" s="0" t="n">
        <f aca="false">Inputs!$B$10+Scorecard!$J$5*Loan_Sample!Y712+Scorecard!$J$6*Loan_Sample!Z712+Scorecard!$J$7*I732+Scorecard!$J$8*Loan_Sample!AB712+Scorecard!$J$9*J732+Scorecard!$J$10*Loan_Sample!AD712+Scorecard!$J$11*G732+Scorecard!$J$12*H732</f>
        <v>-4.48803190114757</v>
      </c>
      <c r="L732" s="0" t="n">
        <f aca="false">MIN(1-Inputs!$B$13,MAX(Inputs!$B$13,1/(1+EXP(-(Inputs!$B$11*K732+Inputs!$B$12)))))</f>
        <v>0.0101390220112104</v>
      </c>
      <c r="M732" s="0" t="n">
        <f aca="false">Loan_Sample!AH712*Inputs!$B$4*B732</f>
        <v>320.668186485555</v>
      </c>
      <c r="N732" s="0" t="n">
        <f aca="false">L732*Inputs!$B$4*B732</f>
        <v>320.668186485555</v>
      </c>
      <c r="O732" s="0" t="n">
        <f aca="false">Inputs!$B$37+Inputs!$B$38*MAX(Loan_Sample!H712-Inputs!$C$38,0)+Inputs!$B$39*MAX(Loan_Sample!H712-Inputs!$C$39,0)+Inputs!$B$40*MAX(Loan_Sample!H712-Inputs!$C$40,0)+Inputs!$B$41*MAX(Loan_Sample!H712-Inputs!$C$41,0)+Inputs!$B$42*Inputs!$B$14+Inputs!$B$43*MIN(Loan_Sample!I712/Inputs!$B$17,1)+Inputs!$B$44*MIN(Loan_Sample!E712,Inputs!$B$18)+Inputs!$B$45*Loan_Sample!C712</f>
        <v>-3.15098527631762</v>
      </c>
      <c r="P732" s="0" t="n">
        <f aca="false">MIN(1-Inputs!$B$13,MAX(Inputs!$B$13,1/(1+EXP(-(Inputs!$B$15*O732+Inputs!$B$16)))))</f>
        <v>0.0407015685811006</v>
      </c>
      <c r="Q732" s="0" t="n">
        <f aca="false">Inputs!$B$37+Inputs!$B$38*MAX(F732-Inputs!$C$38,0)+Inputs!$B$39*MAX(F732-Inputs!$C$39,0)+Inputs!$B$40*MAX(F732-Inputs!$C$40,0)+Inputs!$B$41*MAX(F732-Inputs!$C$41,0)+Inputs!$B$42*Inputs!$B$14+Inputs!$B$43*MIN(Loan_Sample!I712/Inputs!$B$17,1)+Inputs!$B$44*MIN(E732,Inputs!$B$18)+Inputs!$B$45*Loan_Sample!C712</f>
        <v>-3.15098527631762</v>
      </c>
      <c r="R732" s="0" t="n">
        <f aca="false">MIN(1-Inputs!$B$13,MAX(Inputs!$B$13,1/(1+EXP(-(Inputs!$B$15*Q732+Inputs!$B$16)))))</f>
        <v>0.0407015685811006</v>
      </c>
    </row>
    <row r="733" customFormat="false" ht="15" hidden="false" customHeight="false" outlineLevel="0" collapsed="false">
      <c r="A733" s="0" t="n">
        <f aca="false">Loan_Sample!A713</f>
        <v>20866</v>
      </c>
      <c r="B733" s="0" t="n">
        <f aca="false">Loan_Sample!U713</f>
        <v>379838.44</v>
      </c>
      <c r="C733" s="0" t="n">
        <f aca="false">Loan_Sample!K713+Inputs!$B$26</f>
        <v>3.62307691574097</v>
      </c>
      <c r="D733" s="0" t="n">
        <f aca="false">Loan_Sample!L713+Inputs!$B$26</f>
        <v>-0.276923179626465</v>
      </c>
      <c r="E733" s="0" t="n">
        <f aca="false">Loan_Sample!E713/(1+Inputs!$B$25/100)</f>
        <v>71.8202285766602</v>
      </c>
      <c r="F733" s="0" t="n">
        <f aca="false">Loan_Sample!H713-Inputs!$B$24/100</f>
        <v>0.193666696548462</v>
      </c>
      <c r="G733" s="0" t="n">
        <f aca="false">IF(ISNUMBER(C733),INDEX(Scorecard!$D$54:$D$61,SUMPRODUCT(--(Scorecard!$G$54:$G$60&lt;C733))+1),Scorecard!$D$62)</f>
        <v>0.489050497890326</v>
      </c>
      <c r="H733" s="0" t="n">
        <f aca="false">IF(ISNUMBER(D733),INDEX(Scorecard!$D$63:$D$68,SUMPRODUCT(--(Scorecard!$G$63:$G$67&lt;D733))+1),Scorecard!$D$69)</f>
        <v>0.322484508656054</v>
      </c>
      <c r="I733" s="0" t="n">
        <f aca="false">IF(ISNUMBER(E733),INDEX(Scorecard!$D$19:$D$26,SUMPRODUCT(--(Scorecard!$G$19:$G$25&lt;E733))+1),Scorecard!$D$27)</f>
        <v>0.0530843085177338</v>
      </c>
      <c r="J733" s="0" t="n">
        <f aca="false">IF(ISNUMBER(F733),INDEX(Scorecard!$D$37:$D$44,SUMPRODUCT(--(Scorecard!$G$37:$G$43&lt;F733))+1),Scorecard!$D$45)</f>
        <v>0.102184252677548</v>
      </c>
      <c r="K733" s="0" t="n">
        <f aca="false">Inputs!$B$10+Scorecard!$J$5*Loan_Sample!Y713+Scorecard!$J$6*Loan_Sample!Z713+Scorecard!$J$7*I733+Scorecard!$J$8*Loan_Sample!AB713+Scorecard!$J$9*J733+Scorecard!$J$10*Loan_Sample!AD713+Scorecard!$J$11*G733+Scorecard!$J$12*H733</f>
        <v>-3.5255495057749</v>
      </c>
      <c r="L733" s="0" t="n">
        <f aca="false">MIN(1-Inputs!$B$13,MAX(Inputs!$B$13,1/(1+EXP(-(Inputs!$B$11*K733+Inputs!$B$12)))))</f>
        <v>0.0277860106191431</v>
      </c>
      <c r="M733" s="0" t="n">
        <f aca="false">Loan_Sample!AH713*Inputs!$B$4*B733</f>
        <v>3693.96822458956</v>
      </c>
      <c r="N733" s="0" t="n">
        <f aca="false">L733*Inputs!$B$4*B733</f>
        <v>3693.96822458956</v>
      </c>
      <c r="O733" s="0" t="n">
        <f aca="false">Inputs!$B$37+Inputs!$B$38*MAX(Loan_Sample!H713-Inputs!$C$38,0)+Inputs!$B$39*MAX(Loan_Sample!H713-Inputs!$C$39,0)+Inputs!$B$40*MAX(Loan_Sample!H713-Inputs!$C$40,0)+Inputs!$B$41*MAX(Loan_Sample!H713-Inputs!$C$41,0)+Inputs!$B$42*Inputs!$B$14+Inputs!$B$43*MIN(Loan_Sample!I713/Inputs!$B$17,1)+Inputs!$B$44*MIN(Loan_Sample!E713,Inputs!$B$18)+Inputs!$B$45*Loan_Sample!C713</f>
        <v>-5.93407816578823</v>
      </c>
      <c r="P733" s="0" t="n">
        <f aca="false">MIN(1-Inputs!$B$13,MAX(Inputs!$B$13,1/(1+EXP(-(Inputs!$B$15*O733+Inputs!$B$16)))))</f>
        <v>0.00178999380763712</v>
      </c>
      <c r="Q733" s="0" t="n">
        <f aca="false">Inputs!$B$37+Inputs!$B$38*MAX(F733-Inputs!$C$38,0)+Inputs!$B$39*MAX(F733-Inputs!$C$39,0)+Inputs!$B$40*MAX(F733-Inputs!$C$40,0)+Inputs!$B$41*MAX(F733-Inputs!$C$41,0)+Inputs!$B$42*Inputs!$B$14+Inputs!$B$43*MIN(Loan_Sample!I713/Inputs!$B$17,1)+Inputs!$B$44*MIN(E733,Inputs!$B$18)+Inputs!$B$45*Loan_Sample!C713</f>
        <v>-5.93407816578823</v>
      </c>
      <c r="R733" s="0" t="n">
        <f aca="false">MIN(1-Inputs!$B$13,MAX(Inputs!$B$13,1/(1+EXP(-(Inputs!$B$15*Q733+Inputs!$B$16)))))</f>
        <v>0.00178999380763712</v>
      </c>
    </row>
    <row r="734" customFormat="false" ht="15" hidden="false" customHeight="false" outlineLevel="0" collapsed="false">
      <c r="A734" s="0" t="n">
        <f aca="false">Loan_Sample!A714</f>
        <v>20902</v>
      </c>
      <c r="B734" s="0" t="n">
        <f aca="false">Loan_Sample!U714</f>
        <v>378443.3</v>
      </c>
      <c r="C734" s="0" t="n">
        <f aca="false">Loan_Sample!K714+Inputs!$B$26</f>
        <v>4.5</v>
      </c>
      <c r="D734" s="0" t="n">
        <f aca="false">Loan_Sample!L714+Inputs!$B$26</f>
        <v>-0.458333492279053</v>
      </c>
      <c r="E734" s="0" t="n">
        <f aca="false">Loan_Sample!E714/(1+Inputs!$B$25/100)</f>
        <v>88.2170944213867</v>
      </c>
      <c r="F734" s="0" t="n">
        <f aca="false">Loan_Sample!H714-Inputs!$B$24/100</f>
        <v>-2.9413332939148</v>
      </c>
      <c r="G734" s="0" t="n">
        <f aca="false">IF(ISNUMBER(C734),INDEX(Scorecard!$D$54:$D$61,SUMPRODUCT(--(Scorecard!$G$54:$G$60&lt;C734))+1),Scorecard!$D$62)</f>
        <v>0.409483001259379</v>
      </c>
      <c r="H734" s="0" t="n">
        <f aca="false">IF(ISNUMBER(D734),INDEX(Scorecard!$D$63:$D$68,SUMPRODUCT(--(Scorecard!$G$63:$G$67&lt;D734))+1),Scorecard!$D$69)</f>
        <v>0.322484508656054</v>
      </c>
      <c r="I734" s="0" t="n">
        <f aca="false">IF(ISNUMBER(E734),INDEX(Scorecard!$D$19:$D$26,SUMPRODUCT(--(Scorecard!$G$19:$G$25&lt;E734))+1),Scorecard!$D$27)</f>
        <v>-0.820992370602782</v>
      </c>
      <c r="J734" s="0" t="n">
        <f aca="false">IF(ISNUMBER(F734),INDEX(Scorecard!$D$37:$D$44,SUMPRODUCT(--(Scorecard!$G$37:$G$43&lt;F734))+1),Scorecard!$D$45)</f>
        <v>1.35057635045042</v>
      </c>
      <c r="K734" s="0" t="n">
        <f aca="false">Inputs!$B$10+Scorecard!$J$5*Loan_Sample!Y714+Scorecard!$J$6*Loan_Sample!Z714+Scorecard!$J$7*I734+Scorecard!$J$8*Loan_Sample!AB714+Scorecard!$J$9*J734+Scorecard!$J$10*Loan_Sample!AD714+Scorecard!$J$11*G734+Scorecard!$J$12*H734</f>
        <v>-3.87464643665972</v>
      </c>
      <c r="L734" s="0" t="n">
        <f aca="false">MIN(1-Inputs!$B$13,MAX(Inputs!$B$13,1/(1+EXP(-(Inputs!$B$11*K734+Inputs!$B$12)))))</f>
        <v>0.0193177267502186</v>
      </c>
      <c r="M734" s="0" t="n">
        <f aca="false">Loan_Sample!AH714*Inputs!$B$4*B734</f>
        <v>2558.73249094785</v>
      </c>
      <c r="N734" s="0" t="n">
        <f aca="false">L734*Inputs!$B$4*B734</f>
        <v>2558.73249094785</v>
      </c>
      <c r="O734" s="0" t="n">
        <f aca="false">Inputs!$B$37+Inputs!$B$38*MAX(Loan_Sample!H714-Inputs!$C$38,0)+Inputs!$B$39*MAX(Loan_Sample!H714-Inputs!$C$39,0)+Inputs!$B$40*MAX(Loan_Sample!H714-Inputs!$C$40,0)+Inputs!$B$41*MAX(Loan_Sample!H714-Inputs!$C$41,0)+Inputs!$B$42*Inputs!$B$14+Inputs!$B$43*MIN(Loan_Sample!I714/Inputs!$B$17,1)+Inputs!$B$44*MIN(Loan_Sample!E714,Inputs!$B$18)+Inputs!$B$45*Loan_Sample!C714</f>
        <v>-5.99113191088386</v>
      </c>
      <c r="P734" s="0" t="n">
        <f aca="false">MIN(1-Inputs!$B$13,MAX(Inputs!$B$13,1/(1+EXP(-(Inputs!$B$15*O734+Inputs!$B$16)))))</f>
        <v>0.0016777707273759</v>
      </c>
      <c r="Q734" s="0" t="n">
        <f aca="false">Inputs!$B$37+Inputs!$B$38*MAX(F734-Inputs!$C$38,0)+Inputs!$B$39*MAX(F734-Inputs!$C$39,0)+Inputs!$B$40*MAX(F734-Inputs!$C$40,0)+Inputs!$B$41*MAX(F734-Inputs!$C$41,0)+Inputs!$B$42*Inputs!$B$14+Inputs!$B$43*MIN(Loan_Sample!I714/Inputs!$B$17,1)+Inputs!$B$44*MIN(E734,Inputs!$B$18)+Inputs!$B$45*Loan_Sample!C714</f>
        <v>-5.99113191088386</v>
      </c>
      <c r="R734" s="0" t="n">
        <f aca="false">MIN(1-Inputs!$B$13,MAX(Inputs!$B$13,1/(1+EXP(-(Inputs!$B$15*Q734+Inputs!$B$16)))))</f>
        <v>0.0016777707273759</v>
      </c>
    </row>
    <row r="735" customFormat="false" ht="15" hidden="false" customHeight="false" outlineLevel="0" collapsed="false">
      <c r="A735" s="0" t="n">
        <f aca="false">Loan_Sample!A715</f>
        <v>20918</v>
      </c>
      <c r="B735" s="0" t="n">
        <f aca="false">Loan_Sample!U715</f>
        <v>254165.11</v>
      </c>
      <c r="C735" s="0" t="n">
        <f aca="false">Loan_Sample!K715+Inputs!$B$26</f>
        <v>3.90833330154419</v>
      </c>
      <c r="D735" s="0" t="n">
        <f aca="false">Loan_Sample!L715+Inputs!$B$26</f>
        <v>-1.125</v>
      </c>
      <c r="E735" s="0" t="n">
        <f aca="false">Loan_Sample!E715/(1+Inputs!$B$25/100)</f>
        <v>70.5688323974609</v>
      </c>
      <c r="F735" s="0" t="n">
        <f aca="false">Loan_Sample!H715-Inputs!$B$24/100</f>
        <v>-1.79933309555054</v>
      </c>
      <c r="G735" s="0" t="n">
        <f aca="false">IF(ISNUMBER(C735),INDEX(Scorecard!$D$54:$D$61,SUMPRODUCT(--(Scorecard!$G$54:$G$60&lt;C735))+1),Scorecard!$D$62)</f>
        <v>0.489050497890326</v>
      </c>
      <c r="H735" s="0" t="n">
        <f aca="false">IF(ISNUMBER(D735),INDEX(Scorecard!$D$63:$D$68,SUMPRODUCT(--(Scorecard!$G$63:$G$67&lt;D735))+1),Scorecard!$D$69)</f>
        <v>-0.340582194386522</v>
      </c>
      <c r="I735" s="0" t="n">
        <f aca="false">IF(ISNUMBER(E735),INDEX(Scorecard!$D$19:$D$26,SUMPRODUCT(--(Scorecard!$G$19:$G$25&lt;E735))+1),Scorecard!$D$27)</f>
        <v>0.0530843085177338</v>
      </c>
      <c r="J735" s="0" t="n">
        <f aca="false">IF(ISNUMBER(F735),INDEX(Scorecard!$D$37:$D$44,SUMPRODUCT(--(Scorecard!$G$37:$G$43&lt;F735))+1),Scorecard!$D$45)</f>
        <v>1.35057635045042</v>
      </c>
      <c r="K735" s="0" t="n">
        <f aca="false">Inputs!$B$10+Scorecard!$J$5*Loan_Sample!Y715+Scorecard!$J$6*Loan_Sample!Z715+Scorecard!$J$7*I735+Scorecard!$J$8*Loan_Sample!AB715+Scorecard!$J$9*J735+Scorecard!$J$10*Loan_Sample!AD715+Scorecard!$J$11*G735+Scorecard!$J$12*H735</f>
        <v>-4.51796297815862</v>
      </c>
      <c r="L735" s="0" t="n">
        <f aca="false">MIN(1-Inputs!$B$13,MAX(Inputs!$B$13,1/(1+EXP(-(Inputs!$B$11*K735+Inputs!$B$12)))))</f>
        <v>0.00982371794349882</v>
      </c>
      <c r="M735" s="0" t="n">
        <f aca="false">Loan_Sample!AH715*Inputs!$B$4*B735</f>
        <v>873.896223101423</v>
      </c>
      <c r="N735" s="0" t="n">
        <f aca="false">L735*Inputs!$B$4*B735</f>
        <v>873.896223101423</v>
      </c>
      <c r="O735" s="0" t="n">
        <f aca="false">Inputs!$B$37+Inputs!$B$38*MAX(Loan_Sample!H715-Inputs!$C$38,0)+Inputs!$B$39*MAX(Loan_Sample!H715-Inputs!$C$39,0)+Inputs!$B$40*MAX(Loan_Sample!H715-Inputs!$C$40,0)+Inputs!$B$41*MAX(Loan_Sample!H715-Inputs!$C$41,0)+Inputs!$B$42*Inputs!$B$14+Inputs!$B$43*MIN(Loan_Sample!I715/Inputs!$B$17,1)+Inputs!$B$44*MIN(Loan_Sample!E715,Inputs!$B$18)+Inputs!$B$45*Loan_Sample!C715</f>
        <v>-5.62544292920661</v>
      </c>
      <c r="P735" s="0" t="n">
        <f aca="false">MIN(1-Inputs!$B$13,MAX(Inputs!$B$13,1/(1+EXP(-(Inputs!$B$15*O735+Inputs!$B$16)))))</f>
        <v>0.00254038647778105</v>
      </c>
      <c r="Q735" s="0" t="n">
        <f aca="false">Inputs!$B$37+Inputs!$B$38*MAX(F735-Inputs!$C$38,0)+Inputs!$B$39*MAX(F735-Inputs!$C$39,0)+Inputs!$B$40*MAX(F735-Inputs!$C$40,0)+Inputs!$B$41*MAX(F735-Inputs!$C$41,0)+Inputs!$B$42*Inputs!$B$14+Inputs!$B$43*MIN(Loan_Sample!I715/Inputs!$B$17,1)+Inputs!$B$44*MIN(E735,Inputs!$B$18)+Inputs!$B$45*Loan_Sample!C715</f>
        <v>-5.62544292920661</v>
      </c>
      <c r="R735" s="0" t="n">
        <f aca="false">MIN(1-Inputs!$B$13,MAX(Inputs!$B$13,1/(1+EXP(-(Inputs!$B$15*Q735+Inputs!$B$16)))))</f>
        <v>0.00254038647778105</v>
      </c>
    </row>
    <row r="736" customFormat="false" ht="15" hidden="false" customHeight="false" outlineLevel="0" collapsed="false">
      <c r="A736" s="0" t="n">
        <f aca="false">Loan_Sample!A716</f>
        <v>20926</v>
      </c>
      <c r="B736" s="0" t="n">
        <f aca="false">Loan_Sample!U716</f>
        <v>349725.56</v>
      </c>
      <c r="C736" s="0" t="n">
        <f aca="false">Loan_Sample!K716+Inputs!$B$26</f>
        <v>6.13333320617676</v>
      </c>
      <c r="D736" s="0" t="n">
        <f aca="false">Loan_Sample!L716+Inputs!$B$26</f>
        <v>-3.5</v>
      </c>
      <c r="E736" s="0" t="n">
        <f aca="false">Loan_Sample!E716/(1+Inputs!$B$25/100)</f>
        <v>69.9787063598633</v>
      </c>
      <c r="F736" s="0" t="n">
        <f aca="false">Loan_Sample!H716-Inputs!$B$24/100</f>
        <v>1.39633345603943</v>
      </c>
      <c r="G736" s="0" t="n">
        <f aca="false">IF(ISNUMBER(C736),INDEX(Scorecard!$D$54:$D$61,SUMPRODUCT(--(Scorecard!$G$54:$G$60&lt;C736))+1),Scorecard!$D$62)</f>
        <v>0.0151758992857273</v>
      </c>
      <c r="H736" s="0" t="n">
        <f aca="false">IF(ISNUMBER(D736),INDEX(Scorecard!$D$63:$D$68,SUMPRODUCT(--(Scorecard!$G$63:$G$67&lt;D736))+1),Scorecard!$D$69)</f>
        <v>-0.340582194386522</v>
      </c>
      <c r="I736" s="0" t="n">
        <f aca="false">IF(ISNUMBER(E736),INDEX(Scorecard!$D$19:$D$26,SUMPRODUCT(--(Scorecard!$G$19:$G$25&lt;E736))+1),Scorecard!$D$27)</f>
        <v>0.0530843085177338</v>
      </c>
      <c r="J736" s="0" t="n">
        <f aca="false">IF(ISNUMBER(F736),INDEX(Scorecard!$D$37:$D$44,SUMPRODUCT(--(Scorecard!$G$37:$G$43&lt;F736))+1),Scorecard!$D$45)</f>
        <v>-0.975503570149195</v>
      </c>
      <c r="K736" s="0" t="n">
        <f aca="false">Inputs!$B$10+Scorecard!$J$5*Loan_Sample!Y716+Scorecard!$J$6*Loan_Sample!Z716+Scorecard!$J$7*I736+Scorecard!$J$8*Loan_Sample!AB716+Scorecard!$J$9*J736+Scorecard!$J$10*Loan_Sample!AD716+Scorecard!$J$11*G736+Scorecard!$J$12*H736</f>
        <v>-4.75592520809934</v>
      </c>
      <c r="L736" s="0" t="n">
        <f aca="false">MIN(1-Inputs!$B$13,MAX(Inputs!$B$13,1/(1+EXP(-(Inputs!$B$11*K736+Inputs!$B$12)))))</f>
        <v>0.00763929302331363</v>
      </c>
      <c r="M736" s="0" t="n">
        <f aca="false">Loan_Sample!AH716*Inputs!$B$4*B736</f>
        <v>935.079610703858</v>
      </c>
      <c r="N736" s="0" t="n">
        <f aca="false">L736*Inputs!$B$4*B736</f>
        <v>935.079610703858</v>
      </c>
      <c r="O736" s="0" t="n">
        <f aca="false">Inputs!$B$37+Inputs!$B$38*MAX(Loan_Sample!H716-Inputs!$C$38,0)+Inputs!$B$39*MAX(Loan_Sample!H716-Inputs!$C$39,0)+Inputs!$B$40*MAX(Loan_Sample!H716-Inputs!$C$40,0)+Inputs!$B$41*MAX(Loan_Sample!H716-Inputs!$C$41,0)+Inputs!$B$42*Inputs!$B$14+Inputs!$B$43*MIN(Loan_Sample!I716/Inputs!$B$17,1)+Inputs!$B$44*MIN(Loan_Sample!E716,Inputs!$B$18)+Inputs!$B$45*Loan_Sample!C716</f>
        <v>-3.35485983834265</v>
      </c>
      <c r="P736" s="0" t="n">
        <f aca="false">MIN(1-Inputs!$B$13,MAX(Inputs!$B$13,1/(1+EXP(-(Inputs!$B$15*O736+Inputs!$B$16)))))</f>
        <v>0.0325558730421008</v>
      </c>
      <c r="Q736" s="0" t="n">
        <f aca="false">Inputs!$B$37+Inputs!$B$38*MAX(F736-Inputs!$C$38,0)+Inputs!$B$39*MAX(F736-Inputs!$C$39,0)+Inputs!$B$40*MAX(F736-Inputs!$C$40,0)+Inputs!$B$41*MAX(F736-Inputs!$C$41,0)+Inputs!$B$42*Inputs!$B$14+Inputs!$B$43*MIN(Loan_Sample!I716/Inputs!$B$17,1)+Inputs!$B$44*MIN(E736,Inputs!$B$18)+Inputs!$B$45*Loan_Sample!C716</f>
        <v>-3.35485983834265</v>
      </c>
      <c r="R736" s="0" t="n">
        <f aca="false">MIN(1-Inputs!$B$13,MAX(Inputs!$B$13,1/(1+EXP(-(Inputs!$B$15*Q736+Inputs!$B$16)))))</f>
        <v>0.0325558730421008</v>
      </c>
    </row>
    <row r="737" customFormat="false" ht="15" hidden="false" customHeight="false" outlineLevel="0" collapsed="false">
      <c r="A737" s="0" t="n">
        <f aca="false">Loan_Sample!A717</f>
        <v>20952</v>
      </c>
      <c r="B737" s="0" t="n">
        <f aca="false">Loan_Sample!U717</f>
        <v>183532.16</v>
      </c>
      <c r="C737" s="0" t="n">
        <f aca="false">Loan_Sample!K717+Inputs!$B$26</f>
        <v>3.70000004768372</v>
      </c>
      <c r="D737" s="0" t="n">
        <f aca="false">Loan_Sample!L717+Inputs!$B$26</f>
        <v>-0.458333253860474</v>
      </c>
      <c r="E737" s="0" t="n">
        <f aca="false">Loan_Sample!E717/(1+Inputs!$B$25/100)</f>
        <v>74.0258941650391</v>
      </c>
      <c r="F737" s="0" t="n">
        <f aca="false">Loan_Sample!H717-Inputs!$B$24/100</f>
        <v>-3.14233350753784</v>
      </c>
      <c r="G737" s="0" t="n">
        <f aca="false">IF(ISNUMBER(C737),INDEX(Scorecard!$D$54:$D$61,SUMPRODUCT(--(Scorecard!$G$54:$G$60&lt;C737))+1),Scorecard!$D$62)</f>
        <v>0.489050497890326</v>
      </c>
      <c r="H737" s="0" t="n">
        <f aca="false">IF(ISNUMBER(D737),INDEX(Scorecard!$D$63:$D$68,SUMPRODUCT(--(Scorecard!$G$63:$G$67&lt;D737))+1),Scorecard!$D$69)</f>
        <v>0.322484508656054</v>
      </c>
      <c r="I737" s="0" t="n">
        <f aca="false">IF(ISNUMBER(E737),INDEX(Scorecard!$D$19:$D$26,SUMPRODUCT(--(Scorecard!$G$19:$G$25&lt;E737))+1),Scorecard!$D$27)</f>
        <v>-0.0341578513653732</v>
      </c>
      <c r="J737" s="0" t="n">
        <f aca="false">IF(ISNUMBER(F737),INDEX(Scorecard!$D$37:$D$44,SUMPRODUCT(--(Scorecard!$G$37:$G$43&lt;F737))+1),Scorecard!$D$45)</f>
        <v>1.35057635045042</v>
      </c>
      <c r="K737" s="0" t="n">
        <f aca="false">Inputs!$B$10+Scorecard!$J$5*Loan_Sample!Y717+Scorecard!$J$6*Loan_Sample!Z717+Scorecard!$J$7*I737+Scorecard!$J$8*Loan_Sample!AB717+Scorecard!$J$9*J737+Scorecard!$J$10*Loan_Sample!AD717+Scorecard!$J$11*G737+Scorecard!$J$12*H737</f>
        <v>-4.97820690860163</v>
      </c>
      <c r="L737" s="0" t="n">
        <f aca="false">MIN(1-Inputs!$B$13,MAX(Inputs!$B$13,1/(1+EXP(-(Inputs!$B$11*K737+Inputs!$B$12)))))</f>
        <v>0.00603718229894427</v>
      </c>
      <c r="M737" s="0" t="n">
        <f aca="false">Loan_Sample!AH717*Inputs!$B$4*B737</f>
        <v>387.805987673653</v>
      </c>
      <c r="N737" s="0" t="n">
        <f aca="false">L737*Inputs!$B$4*B737</f>
        <v>387.805987673653</v>
      </c>
      <c r="O737" s="0" t="n">
        <f aca="false">Inputs!$B$37+Inputs!$B$38*MAX(Loan_Sample!H717-Inputs!$C$38,0)+Inputs!$B$39*MAX(Loan_Sample!H717-Inputs!$C$39,0)+Inputs!$B$40*MAX(Loan_Sample!H717-Inputs!$C$40,0)+Inputs!$B$41*MAX(Loan_Sample!H717-Inputs!$C$41,0)+Inputs!$B$42*Inputs!$B$14+Inputs!$B$43*MIN(Loan_Sample!I717/Inputs!$B$17,1)+Inputs!$B$44*MIN(Loan_Sample!E717,Inputs!$B$18)+Inputs!$B$45*Loan_Sample!C717</f>
        <v>-6.01092557343836</v>
      </c>
      <c r="P737" s="0" t="n">
        <f aca="false">MIN(1-Inputs!$B$13,MAX(Inputs!$B$13,1/(1+EXP(-(Inputs!$B$15*O737+Inputs!$B$16)))))</f>
        <v>0.00164050133774178</v>
      </c>
      <c r="Q737" s="0" t="n">
        <f aca="false">Inputs!$B$37+Inputs!$B$38*MAX(F737-Inputs!$C$38,0)+Inputs!$B$39*MAX(F737-Inputs!$C$39,0)+Inputs!$B$40*MAX(F737-Inputs!$C$40,0)+Inputs!$B$41*MAX(F737-Inputs!$C$41,0)+Inputs!$B$42*Inputs!$B$14+Inputs!$B$43*MIN(Loan_Sample!I717/Inputs!$B$17,1)+Inputs!$B$44*MIN(E737,Inputs!$B$18)+Inputs!$B$45*Loan_Sample!C717</f>
        <v>-6.01092557343836</v>
      </c>
      <c r="R737" s="0" t="n">
        <f aca="false">MIN(1-Inputs!$B$13,MAX(Inputs!$B$13,1/(1+EXP(-(Inputs!$B$15*Q737+Inputs!$B$16)))))</f>
        <v>0.00164050133774178</v>
      </c>
    </row>
    <row r="738" customFormat="false" ht="15" hidden="false" customHeight="false" outlineLevel="0" collapsed="false">
      <c r="A738" s="0" t="n">
        <f aca="false">Loan_Sample!A718</f>
        <v>20963</v>
      </c>
      <c r="B738" s="0" t="n">
        <f aca="false">Loan_Sample!U718</f>
        <v>240244.52</v>
      </c>
      <c r="C738" s="0" t="n">
        <f aca="false">Loan_Sample!K718+Inputs!$B$26</f>
        <v>5.53333330154419</v>
      </c>
      <c r="D738" s="0" t="n">
        <f aca="false">Loan_Sample!L718+Inputs!$B$26</f>
        <v>-3.50000047683716</v>
      </c>
      <c r="E738" s="0" t="n">
        <f aca="false">Loan_Sample!E718/(1+Inputs!$B$25/100)</f>
        <v>72.3121948242188</v>
      </c>
      <c r="F738" s="0" t="n">
        <f aca="false">Loan_Sample!H718-Inputs!$B$24/100</f>
        <v>-0.18066668510437</v>
      </c>
      <c r="G738" s="0" t="n">
        <f aca="false">IF(ISNUMBER(C738),INDEX(Scorecard!$D$54:$D$61,SUMPRODUCT(--(Scorecard!$G$54:$G$60&lt;C738))+1),Scorecard!$D$62)</f>
        <v>0.0151758992857273</v>
      </c>
      <c r="H738" s="0" t="n">
        <f aca="false">IF(ISNUMBER(D738),INDEX(Scorecard!$D$63:$D$68,SUMPRODUCT(--(Scorecard!$G$63:$G$67&lt;D738))+1),Scorecard!$D$69)</f>
        <v>-0.340582194386522</v>
      </c>
      <c r="I738" s="0" t="n">
        <f aca="false">IF(ISNUMBER(E738),INDEX(Scorecard!$D$19:$D$26,SUMPRODUCT(--(Scorecard!$G$19:$G$25&lt;E738))+1),Scorecard!$D$27)</f>
        <v>-0.0341578513653732</v>
      </c>
      <c r="J738" s="0" t="n">
        <f aca="false">IF(ISNUMBER(F738),INDEX(Scorecard!$D$37:$D$44,SUMPRODUCT(--(Scorecard!$G$37:$G$43&lt;F738))+1),Scorecard!$D$45)</f>
        <v>0.769716833645565</v>
      </c>
      <c r="K738" s="0" t="n">
        <f aca="false">Inputs!$B$10+Scorecard!$J$5*Loan_Sample!Y718+Scorecard!$J$6*Loan_Sample!Z718+Scorecard!$J$7*I738+Scorecard!$J$8*Loan_Sample!AB718+Scorecard!$J$9*J738+Scorecard!$J$10*Loan_Sample!AD718+Scorecard!$J$11*G738+Scorecard!$J$12*H738</f>
        <v>-6.4993685493643</v>
      </c>
      <c r="L738" s="0" t="n">
        <f aca="false">MIN(1-Inputs!$B$13,MAX(Inputs!$B$13,1/(1+EXP(-(Inputs!$B$11*K738+Inputs!$B$12)))))</f>
        <v>0.00119846340474051</v>
      </c>
      <c r="M738" s="0" t="n">
        <f aca="false">Loan_Sample!AH718*Inputs!$B$4*B738</f>
        <v>100.773492893307</v>
      </c>
      <c r="N738" s="0" t="n">
        <f aca="false">L738*Inputs!$B$4*B738</f>
        <v>100.773492893307</v>
      </c>
      <c r="O738" s="0" t="n">
        <f aca="false">Inputs!$B$37+Inputs!$B$38*MAX(Loan_Sample!H718-Inputs!$C$38,0)+Inputs!$B$39*MAX(Loan_Sample!H718-Inputs!$C$39,0)+Inputs!$B$40*MAX(Loan_Sample!H718-Inputs!$C$40,0)+Inputs!$B$41*MAX(Loan_Sample!H718-Inputs!$C$41,0)+Inputs!$B$42*Inputs!$B$14+Inputs!$B$43*MIN(Loan_Sample!I718/Inputs!$B$17,1)+Inputs!$B$44*MIN(Loan_Sample!E718,Inputs!$B$18)+Inputs!$B$45*Loan_Sample!C718</f>
        <v>-5.93990120663618</v>
      </c>
      <c r="P738" s="0" t="n">
        <f aca="false">MIN(1-Inputs!$B$13,MAX(Inputs!$B$13,1/(1+EXP(-(Inputs!$B$15*O738+Inputs!$B$16)))))</f>
        <v>0.0017782048534367</v>
      </c>
      <c r="Q738" s="0" t="n">
        <f aca="false">Inputs!$B$37+Inputs!$B$38*MAX(F738-Inputs!$C$38,0)+Inputs!$B$39*MAX(F738-Inputs!$C$39,0)+Inputs!$B$40*MAX(F738-Inputs!$C$40,0)+Inputs!$B$41*MAX(F738-Inputs!$C$41,0)+Inputs!$B$42*Inputs!$B$14+Inputs!$B$43*MIN(Loan_Sample!I718/Inputs!$B$17,1)+Inputs!$B$44*MIN(E738,Inputs!$B$18)+Inputs!$B$45*Loan_Sample!C718</f>
        <v>-5.93990120663618</v>
      </c>
      <c r="R738" s="0" t="n">
        <f aca="false">MIN(1-Inputs!$B$13,MAX(Inputs!$B$13,1/(1+EXP(-(Inputs!$B$15*Q738+Inputs!$B$16)))))</f>
        <v>0.0017782048534367</v>
      </c>
    </row>
    <row r="739" customFormat="false" ht="15" hidden="false" customHeight="false" outlineLevel="0" collapsed="false">
      <c r="A739" s="0" t="n">
        <f aca="false">Loan_Sample!A719</f>
        <v>20985</v>
      </c>
      <c r="B739" s="0" t="n">
        <f aca="false">Loan_Sample!U719</f>
        <v>390916.22</v>
      </c>
      <c r="C739" s="0" t="n">
        <f aca="false">Loan_Sample!K719+Inputs!$B$26</f>
        <v>6.63333320617676</v>
      </c>
      <c r="D739" s="0" t="n">
        <f aca="false">Loan_Sample!L719+Inputs!$B$26</f>
        <v>2.71025633811951</v>
      </c>
      <c r="E739" s="0" t="n">
        <f aca="false">Loan_Sample!E719/(1+Inputs!$B$25/100)</f>
        <v>78.8173904418945</v>
      </c>
      <c r="F739" s="0" t="n">
        <f aca="false">Loan_Sample!H719-Inputs!$B$24/100</f>
        <v>0.14633321762085</v>
      </c>
      <c r="G739" s="0" t="n">
        <f aca="false">IF(ISNUMBER(C739),INDEX(Scorecard!$D$54:$D$61,SUMPRODUCT(--(Scorecard!$G$54:$G$60&lt;C739))+1),Scorecard!$D$62)</f>
        <v>-0.357264871923982</v>
      </c>
      <c r="H739" s="0" t="n">
        <f aca="false">IF(ISNUMBER(D739),INDEX(Scorecard!$D$63:$D$68,SUMPRODUCT(--(Scorecard!$G$63:$G$67&lt;D739))+1),Scorecard!$D$69)</f>
        <v>0.322484508656054</v>
      </c>
      <c r="I739" s="0" t="n">
        <f aca="false">IF(ISNUMBER(E739),INDEX(Scorecard!$D$19:$D$26,SUMPRODUCT(--(Scorecard!$G$19:$G$25&lt;E739))+1),Scorecard!$D$27)</f>
        <v>-0.0341578513653732</v>
      </c>
      <c r="J739" s="0" t="n">
        <f aca="false">IF(ISNUMBER(F739),INDEX(Scorecard!$D$37:$D$44,SUMPRODUCT(--(Scorecard!$G$37:$G$43&lt;F739))+1),Scorecard!$D$45)</f>
        <v>0.102184252677548</v>
      </c>
      <c r="K739" s="0" t="n">
        <f aca="false">Inputs!$B$10+Scorecard!$J$5*Loan_Sample!Y719+Scorecard!$J$6*Loan_Sample!Z719+Scorecard!$J$7*I739+Scorecard!$J$8*Loan_Sample!AB719+Scorecard!$J$9*J739+Scorecard!$J$10*Loan_Sample!AD719+Scorecard!$J$11*G739+Scorecard!$J$12*H739</f>
        <v>-5.65352419530567</v>
      </c>
      <c r="L739" s="0" t="n">
        <f aca="false">MIN(1-Inputs!$B$13,MAX(Inputs!$B$13,1/(1+EXP(-(Inputs!$B$11*K739+Inputs!$B$12)))))</f>
        <v>0.00294781978479077</v>
      </c>
      <c r="M739" s="0" t="n">
        <f aca="false">Loan_Sample!AH719*Inputs!$B$4*B739</f>
        <v>403.322698629068</v>
      </c>
      <c r="N739" s="0" t="n">
        <f aca="false">L739*Inputs!$B$4*B739</f>
        <v>403.322698629068</v>
      </c>
      <c r="O739" s="0" t="n">
        <f aca="false">Inputs!$B$37+Inputs!$B$38*MAX(Loan_Sample!H719-Inputs!$C$38,0)+Inputs!$B$39*MAX(Loan_Sample!H719-Inputs!$C$39,0)+Inputs!$B$40*MAX(Loan_Sample!H719-Inputs!$C$40,0)+Inputs!$B$41*MAX(Loan_Sample!H719-Inputs!$C$41,0)+Inputs!$B$42*Inputs!$B$14+Inputs!$B$43*MIN(Loan_Sample!I719/Inputs!$B$17,1)+Inputs!$B$44*MIN(Loan_Sample!E719,Inputs!$B$18)+Inputs!$B$45*Loan_Sample!C719</f>
        <v>-5.50538823031074</v>
      </c>
      <c r="P739" s="0" t="n">
        <f aca="false">MIN(1-Inputs!$B$13,MAX(Inputs!$B$13,1/(1+EXP(-(Inputs!$B$15*O739+Inputs!$B$16)))))</f>
        <v>0.00291078505078936</v>
      </c>
      <c r="Q739" s="0" t="n">
        <f aca="false">Inputs!$B$37+Inputs!$B$38*MAX(F739-Inputs!$C$38,0)+Inputs!$B$39*MAX(F739-Inputs!$C$39,0)+Inputs!$B$40*MAX(F739-Inputs!$C$40,0)+Inputs!$B$41*MAX(F739-Inputs!$C$41,0)+Inputs!$B$42*Inputs!$B$14+Inputs!$B$43*MIN(Loan_Sample!I719/Inputs!$B$17,1)+Inputs!$B$44*MIN(E739,Inputs!$B$18)+Inputs!$B$45*Loan_Sample!C719</f>
        <v>-5.50538823031074</v>
      </c>
      <c r="R739" s="0" t="n">
        <f aca="false">MIN(1-Inputs!$B$13,MAX(Inputs!$B$13,1/(1+EXP(-(Inputs!$B$15*Q739+Inputs!$B$16)))))</f>
        <v>0.00291078505078936</v>
      </c>
    </row>
    <row r="740" customFormat="false" ht="15" hidden="false" customHeight="false" outlineLevel="0" collapsed="false">
      <c r="A740" s="0" t="n">
        <f aca="false">Loan_Sample!A720</f>
        <v>21105</v>
      </c>
      <c r="B740" s="0" t="n">
        <f aca="false">Loan_Sample!U720</f>
        <v>239580.86</v>
      </c>
      <c r="C740" s="0" t="n">
        <f aca="false">Loan_Sample!K720+Inputs!$B$26</f>
        <v>4.40000009536743</v>
      </c>
      <c r="D740" s="0" t="n">
        <f aca="false">Loan_Sample!L720+Inputs!$B$26</f>
        <v>-0.208333015441895</v>
      </c>
      <c r="E740" s="0" t="n">
        <f aca="false">Loan_Sample!E720/(1+Inputs!$B$25/100)</f>
        <v>64.213981628418</v>
      </c>
      <c r="F740" s="0" t="n">
        <f aca="false">Loan_Sample!H720-Inputs!$B$24/100</f>
        <v>-3.13133311271668</v>
      </c>
      <c r="G740" s="0" t="n">
        <f aca="false">IF(ISNUMBER(C740),INDEX(Scorecard!$D$54:$D$61,SUMPRODUCT(--(Scorecard!$G$54:$G$60&lt;C740))+1),Scorecard!$D$62)</f>
        <v>0.489050497890326</v>
      </c>
      <c r="H740" s="0" t="n">
        <f aca="false">IF(ISNUMBER(D740),INDEX(Scorecard!$D$63:$D$68,SUMPRODUCT(--(Scorecard!$G$63:$G$67&lt;D740))+1),Scorecard!$D$69)</f>
        <v>0.322484508656054</v>
      </c>
      <c r="I740" s="0" t="n">
        <f aca="false">IF(ISNUMBER(E740),INDEX(Scorecard!$D$19:$D$26,SUMPRODUCT(--(Scorecard!$G$19:$G$25&lt;E740))+1),Scorecard!$D$27)</f>
        <v>0.233621608745691</v>
      </c>
      <c r="J740" s="0" t="n">
        <f aca="false">IF(ISNUMBER(F740),INDEX(Scorecard!$D$37:$D$44,SUMPRODUCT(--(Scorecard!$G$37:$G$43&lt;F740))+1),Scorecard!$D$45)</f>
        <v>1.35057635045042</v>
      </c>
      <c r="K740" s="0" t="n">
        <f aca="false">Inputs!$B$10+Scorecard!$J$5*Loan_Sample!Y720+Scorecard!$J$6*Loan_Sample!Z720+Scorecard!$J$7*I740+Scorecard!$J$8*Loan_Sample!AB720+Scorecard!$J$9*J740+Scorecard!$J$10*Loan_Sample!AD720+Scorecard!$J$11*G740+Scorecard!$J$12*H740</f>
        <v>-5.17433773345305</v>
      </c>
      <c r="L740" s="0" t="n">
        <f aca="false">MIN(1-Inputs!$B$13,MAX(Inputs!$B$13,1/(1+EXP(-(Inputs!$B$11*K740+Inputs!$B$12)))))</f>
        <v>0.00490363398369198</v>
      </c>
      <c r="M740" s="0" t="n">
        <f aca="false">Loan_Sample!AH720*Inputs!$B$4*B740</f>
        <v>411.185896428352</v>
      </c>
      <c r="N740" s="0" t="n">
        <f aca="false">L740*Inputs!$B$4*B740</f>
        <v>411.185896428352</v>
      </c>
      <c r="O740" s="0" t="n">
        <f aca="false">Inputs!$B$37+Inputs!$B$38*MAX(Loan_Sample!H720-Inputs!$C$38,0)+Inputs!$B$39*MAX(Loan_Sample!H720-Inputs!$C$39,0)+Inputs!$B$40*MAX(Loan_Sample!H720-Inputs!$C$40,0)+Inputs!$B$41*MAX(Loan_Sample!H720-Inputs!$C$41,0)+Inputs!$B$42*Inputs!$B$14+Inputs!$B$43*MIN(Loan_Sample!I720/Inputs!$B$17,1)+Inputs!$B$44*MIN(Loan_Sample!E720,Inputs!$B$18)+Inputs!$B$45*Loan_Sample!C720</f>
        <v>-5.61477767609309</v>
      </c>
      <c r="P740" s="0" t="n">
        <f aca="false">MIN(1-Inputs!$B$13,MAX(Inputs!$B$13,1/(1+EXP(-(Inputs!$B$15*O740+Inputs!$B$16)))))</f>
        <v>0.00257129453700015</v>
      </c>
      <c r="Q740" s="0" t="n">
        <f aca="false">Inputs!$B$37+Inputs!$B$38*MAX(F740-Inputs!$C$38,0)+Inputs!$B$39*MAX(F740-Inputs!$C$39,0)+Inputs!$B$40*MAX(F740-Inputs!$C$40,0)+Inputs!$B$41*MAX(F740-Inputs!$C$41,0)+Inputs!$B$42*Inputs!$B$14+Inputs!$B$43*MIN(Loan_Sample!I720/Inputs!$B$17,1)+Inputs!$B$44*MIN(E740,Inputs!$B$18)+Inputs!$B$45*Loan_Sample!C720</f>
        <v>-5.61477767609309</v>
      </c>
      <c r="R740" s="0" t="n">
        <f aca="false">MIN(1-Inputs!$B$13,MAX(Inputs!$B$13,1/(1+EXP(-(Inputs!$B$15*Q740+Inputs!$B$16)))))</f>
        <v>0.00257129453700015</v>
      </c>
    </row>
    <row r="741" customFormat="false" ht="15" hidden="false" customHeight="false" outlineLevel="0" collapsed="false">
      <c r="A741" s="0" t="n">
        <f aca="false">Loan_Sample!A721</f>
        <v>21199</v>
      </c>
      <c r="B741" s="0" t="n">
        <f aca="false">Loan_Sample!U721</f>
        <v>309336.6</v>
      </c>
      <c r="C741" s="0" t="n">
        <f aca="false">Loan_Sample!K721+Inputs!$B$26</f>
        <v>4.42307710647583</v>
      </c>
      <c r="D741" s="0" t="n">
        <f aca="false">Loan_Sample!L721+Inputs!$B$26</f>
        <v>-0.276922702789307</v>
      </c>
      <c r="E741" s="0" t="n">
        <f aca="false">Loan_Sample!E721/(1+Inputs!$B$25/100)</f>
        <v>70.4734649658203</v>
      </c>
      <c r="F741" s="0" t="n">
        <f aca="false">Loan_Sample!H721-Inputs!$B$24/100</f>
        <v>0.520666360855103</v>
      </c>
      <c r="G741" s="0" t="n">
        <f aca="false">IF(ISNUMBER(C741),INDEX(Scorecard!$D$54:$D$61,SUMPRODUCT(--(Scorecard!$G$54:$G$60&lt;C741))+1),Scorecard!$D$62)</f>
        <v>0.409483001259379</v>
      </c>
      <c r="H741" s="0" t="n">
        <f aca="false">IF(ISNUMBER(D741),INDEX(Scorecard!$D$63:$D$68,SUMPRODUCT(--(Scorecard!$G$63:$G$67&lt;D741))+1),Scorecard!$D$69)</f>
        <v>0.322484508656054</v>
      </c>
      <c r="I741" s="0" t="n">
        <f aca="false">IF(ISNUMBER(E741),INDEX(Scorecard!$D$19:$D$26,SUMPRODUCT(--(Scorecard!$G$19:$G$25&lt;E741))+1),Scorecard!$D$27)</f>
        <v>0.0530843085177338</v>
      </c>
      <c r="J741" s="0" t="n">
        <f aca="false">IF(ISNUMBER(F741),INDEX(Scorecard!$D$37:$D$44,SUMPRODUCT(--(Scorecard!$G$37:$G$43&lt;F741))+1),Scorecard!$D$45)</f>
        <v>-0.271229676926091</v>
      </c>
      <c r="K741" s="0" t="n">
        <f aca="false">Inputs!$B$10+Scorecard!$J$5*Loan_Sample!Y721+Scorecard!$J$6*Loan_Sample!Z721+Scorecard!$J$7*I741+Scorecard!$J$8*Loan_Sample!AB721+Scorecard!$J$9*J741+Scorecard!$J$10*Loan_Sample!AD721+Scorecard!$J$11*G741+Scorecard!$J$12*H741</f>
        <v>-4.94536578740234</v>
      </c>
      <c r="L741" s="0" t="n">
        <f aca="false">MIN(1-Inputs!$B$13,MAX(Inputs!$B$13,1/(1+EXP(-(Inputs!$B$11*K741+Inputs!$B$12)))))</f>
        <v>0.00625096057978965</v>
      </c>
      <c r="M741" s="0" t="n">
        <f aca="false">Loan_Sample!AH721*Inputs!$B$4*B741</f>
        <v>676.777812370155</v>
      </c>
      <c r="N741" s="0" t="n">
        <f aca="false">L741*Inputs!$B$4*B741</f>
        <v>676.777812370155</v>
      </c>
      <c r="O741" s="0" t="n">
        <f aca="false">Inputs!$B$37+Inputs!$B$38*MAX(Loan_Sample!H721-Inputs!$C$38,0)+Inputs!$B$39*MAX(Loan_Sample!H721-Inputs!$C$39,0)+Inputs!$B$40*MAX(Loan_Sample!H721-Inputs!$C$40,0)+Inputs!$B$41*MAX(Loan_Sample!H721-Inputs!$C$41,0)+Inputs!$B$42*Inputs!$B$14+Inputs!$B$43*MIN(Loan_Sample!I721/Inputs!$B$17,1)+Inputs!$B$44*MIN(Loan_Sample!E721,Inputs!$B$18)+Inputs!$B$45*Loan_Sample!C721</f>
        <v>-4.54934926732499</v>
      </c>
      <c r="P741" s="0" t="n">
        <f aca="false">MIN(1-Inputs!$B$13,MAX(Inputs!$B$13,1/(1+EXP(-(Inputs!$B$15*O741+Inputs!$B$16)))))</f>
        <v>0.00858094099215846</v>
      </c>
      <c r="Q741" s="0" t="n">
        <f aca="false">Inputs!$B$37+Inputs!$B$38*MAX(F741-Inputs!$C$38,0)+Inputs!$B$39*MAX(F741-Inputs!$C$39,0)+Inputs!$B$40*MAX(F741-Inputs!$C$40,0)+Inputs!$B$41*MAX(F741-Inputs!$C$41,0)+Inputs!$B$42*Inputs!$B$14+Inputs!$B$43*MIN(Loan_Sample!I721/Inputs!$B$17,1)+Inputs!$B$44*MIN(E741,Inputs!$B$18)+Inputs!$B$45*Loan_Sample!C721</f>
        <v>-4.54934926732499</v>
      </c>
      <c r="R741" s="0" t="n">
        <f aca="false">MIN(1-Inputs!$B$13,MAX(Inputs!$B$13,1/(1+EXP(-(Inputs!$B$15*Q741+Inputs!$B$16)))))</f>
        <v>0.00858094099215846</v>
      </c>
    </row>
    <row r="742" customFormat="false" ht="15" hidden="false" customHeight="false" outlineLevel="0" collapsed="false">
      <c r="A742" s="0" t="n">
        <f aca="false">Loan_Sample!A722</f>
        <v>21208</v>
      </c>
      <c r="B742" s="0" t="n">
        <f aca="false">Loan_Sample!U722</f>
        <v>152128.98</v>
      </c>
      <c r="C742" s="0" t="n">
        <f aca="false">Loan_Sample!K722+Inputs!$B$26</f>
        <v>4.30833339691162</v>
      </c>
      <c r="D742" s="0" t="n">
        <f aca="false">Loan_Sample!L722+Inputs!$B$26</f>
        <v>-1.125</v>
      </c>
      <c r="E742" s="0" t="n">
        <f aca="false">Loan_Sample!E722/(1+Inputs!$B$25/100)</f>
        <v>72.541633605957</v>
      </c>
      <c r="F742" s="0" t="n">
        <f aca="false">Loan_Sample!H722-Inputs!$B$24/100</f>
        <v>-2.00433301925659</v>
      </c>
      <c r="G742" s="0" t="n">
        <f aca="false">IF(ISNUMBER(C742),INDEX(Scorecard!$D$54:$D$61,SUMPRODUCT(--(Scorecard!$G$54:$G$60&lt;C742))+1),Scorecard!$D$62)</f>
        <v>0.489050497890326</v>
      </c>
      <c r="H742" s="0" t="n">
        <f aca="false">IF(ISNUMBER(D742),INDEX(Scorecard!$D$63:$D$68,SUMPRODUCT(--(Scorecard!$G$63:$G$67&lt;D742))+1),Scorecard!$D$69)</f>
        <v>-0.340582194386522</v>
      </c>
      <c r="I742" s="0" t="n">
        <f aca="false">IF(ISNUMBER(E742),INDEX(Scorecard!$D$19:$D$26,SUMPRODUCT(--(Scorecard!$G$19:$G$25&lt;E742))+1),Scorecard!$D$27)</f>
        <v>-0.0341578513653732</v>
      </c>
      <c r="J742" s="0" t="n">
        <f aca="false">IF(ISNUMBER(F742),INDEX(Scorecard!$D$37:$D$44,SUMPRODUCT(--(Scorecard!$G$37:$G$43&lt;F742))+1),Scorecard!$D$45)</f>
        <v>1.35057635045042</v>
      </c>
      <c r="K742" s="0" t="n">
        <f aca="false">Inputs!$B$10+Scorecard!$J$5*Loan_Sample!Y722+Scorecard!$J$6*Loan_Sample!Z722+Scorecard!$J$7*I742+Scorecard!$J$8*Loan_Sample!AB722+Scorecard!$J$9*J742+Scorecard!$J$10*Loan_Sample!AD722+Scorecard!$J$11*G742+Scorecard!$J$12*H742</f>
        <v>-4.65487063666997</v>
      </c>
      <c r="L742" s="0" t="n">
        <f aca="false">MIN(1-Inputs!$B$13,MAX(Inputs!$B$13,1/(1+EXP(-(Inputs!$B$11*K742+Inputs!$B$12)))))</f>
        <v>0.00850091300266547</v>
      </c>
      <c r="M742" s="0" t="n">
        <f aca="false">Loan_Sample!AH722*Inputs!$B$4*B742</f>
        <v>452.632328457482</v>
      </c>
      <c r="N742" s="0" t="n">
        <f aca="false">L742*Inputs!$B$4*B742</f>
        <v>452.632328457482</v>
      </c>
      <c r="O742" s="0" t="n">
        <f aca="false">Inputs!$B$37+Inputs!$B$38*MAX(Loan_Sample!H722-Inputs!$C$38,0)+Inputs!$B$39*MAX(Loan_Sample!H722-Inputs!$C$39,0)+Inputs!$B$40*MAX(Loan_Sample!H722-Inputs!$C$40,0)+Inputs!$B$41*MAX(Loan_Sample!H722-Inputs!$C$41,0)+Inputs!$B$42*Inputs!$B$14+Inputs!$B$43*MIN(Loan_Sample!I722/Inputs!$B$17,1)+Inputs!$B$44*MIN(Loan_Sample!E722,Inputs!$B$18)+Inputs!$B$45*Loan_Sample!C722</f>
        <v>-5.93604520202083</v>
      </c>
      <c r="P742" s="0" t="n">
        <f aca="false">MIN(1-Inputs!$B$13,MAX(Inputs!$B$13,1/(1+EXP(-(Inputs!$B$15*O742+Inputs!$B$16)))))</f>
        <v>0.00178600277229702</v>
      </c>
      <c r="Q742" s="0" t="n">
        <f aca="false">Inputs!$B$37+Inputs!$B$38*MAX(F742-Inputs!$C$38,0)+Inputs!$B$39*MAX(F742-Inputs!$C$39,0)+Inputs!$B$40*MAX(F742-Inputs!$C$40,0)+Inputs!$B$41*MAX(F742-Inputs!$C$41,0)+Inputs!$B$42*Inputs!$B$14+Inputs!$B$43*MIN(Loan_Sample!I722/Inputs!$B$17,1)+Inputs!$B$44*MIN(E742,Inputs!$B$18)+Inputs!$B$45*Loan_Sample!C722</f>
        <v>-5.93604520202083</v>
      </c>
      <c r="R742" s="0" t="n">
        <f aca="false">MIN(1-Inputs!$B$13,MAX(Inputs!$B$13,1/(1+EXP(-(Inputs!$B$15*Q742+Inputs!$B$16)))))</f>
        <v>0.00178600277229702</v>
      </c>
    </row>
    <row r="743" customFormat="false" ht="15" hidden="false" customHeight="false" outlineLevel="0" collapsed="false">
      <c r="A743" s="0" t="n">
        <f aca="false">Loan_Sample!A723</f>
        <v>21212</v>
      </c>
      <c r="B743" s="0" t="n">
        <f aca="false">Loan_Sample!U723</f>
        <v>443078.8</v>
      </c>
      <c r="C743" s="0" t="n">
        <f aca="false">Loan_Sample!K723+Inputs!$B$26</f>
        <v>9.63333320617676</v>
      </c>
      <c r="D743" s="0" t="n">
        <f aca="false">Loan_Sample!L723+Inputs!$B$26</f>
        <v>5.0717945098877</v>
      </c>
      <c r="E743" s="0" t="n">
        <f aca="false">Loan_Sample!E723/(1+Inputs!$B$25/100)</f>
        <v>70.1922302246094</v>
      </c>
      <c r="F743" s="0" t="n">
        <f aca="false">Loan_Sample!H723-Inputs!$B$24/100</f>
        <v>0.876666784286499</v>
      </c>
      <c r="G743" s="0" t="n">
        <f aca="false">IF(ISNUMBER(C743),INDEX(Scorecard!$D$54:$D$61,SUMPRODUCT(--(Scorecard!$G$54:$G$60&lt;C743))+1),Scorecard!$D$62)</f>
        <v>-0.541917179454542</v>
      </c>
      <c r="H743" s="0" t="n">
        <f aca="false">IF(ISNUMBER(D743),INDEX(Scorecard!$D$63:$D$68,SUMPRODUCT(--(Scorecard!$G$63:$G$67&lt;D743))+1),Scorecard!$D$69)</f>
        <v>0.322484508656054</v>
      </c>
      <c r="I743" s="0" t="n">
        <f aca="false">IF(ISNUMBER(E743),INDEX(Scorecard!$D$19:$D$26,SUMPRODUCT(--(Scorecard!$G$19:$G$25&lt;E743))+1),Scorecard!$D$27)</f>
        <v>0.0530843085177338</v>
      </c>
      <c r="J743" s="0" t="n">
        <f aca="false">IF(ISNUMBER(F743),INDEX(Scorecard!$D$37:$D$44,SUMPRODUCT(--(Scorecard!$G$37:$G$43&lt;F743))+1),Scorecard!$D$45)</f>
        <v>-0.569454719285959</v>
      </c>
      <c r="K743" s="0" t="n">
        <f aca="false">Inputs!$B$10+Scorecard!$J$5*Loan_Sample!Y723+Scorecard!$J$6*Loan_Sample!Z723+Scorecard!$J$7*I743+Scorecard!$J$8*Loan_Sample!AB723+Scorecard!$J$9*J743+Scorecard!$J$10*Loan_Sample!AD723+Scorecard!$J$11*G743+Scorecard!$J$12*H743</f>
        <v>-5.71743747819741</v>
      </c>
      <c r="L743" s="0" t="n">
        <f aca="false">MIN(1-Inputs!$B$13,MAX(Inputs!$B$13,1/(1+EXP(-(Inputs!$B$11*K743+Inputs!$B$12)))))</f>
        <v>0.00275418142305023</v>
      </c>
      <c r="M743" s="0" t="n">
        <f aca="false">Loan_Sample!AH723*Inputs!$B$4*B743</f>
        <v>427.111789967586</v>
      </c>
      <c r="N743" s="0" t="n">
        <f aca="false">L743*Inputs!$B$4*B743</f>
        <v>427.111789967586</v>
      </c>
      <c r="O743" s="0" t="n">
        <f aca="false">Inputs!$B$37+Inputs!$B$38*MAX(Loan_Sample!H723-Inputs!$C$38,0)+Inputs!$B$39*MAX(Loan_Sample!H723-Inputs!$C$39,0)+Inputs!$B$40*MAX(Loan_Sample!H723-Inputs!$C$40,0)+Inputs!$B$41*MAX(Loan_Sample!H723-Inputs!$C$41,0)+Inputs!$B$42*Inputs!$B$14+Inputs!$B$43*MIN(Loan_Sample!I723/Inputs!$B$17,1)+Inputs!$B$44*MIN(Loan_Sample!E723,Inputs!$B$18)+Inputs!$B$45*Loan_Sample!C723</f>
        <v>-3.34431699238028</v>
      </c>
      <c r="P743" s="0" t="n">
        <f aca="false">MIN(1-Inputs!$B$13,MAX(Inputs!$B$13,1/(1+EXP(-(Inputs!$B$15*O743+Inputs!$B$16)))))</f>
        <v>0.0329354774922113</v>
      </c>
      <c r="Q743" s="0" t="n">
        <f aca="false">Inputs!$B$37+Inputs!$B$38*MAX(F743-Inputs!$C$38,0)+Inputs!$B$39*MAX(F743-Inputs!$C$39,0)+Inputs!$B$40*MAX(F743-Inputs!$C$40,0)+Inputs!$B$41*MAX(F743-Inputs!$C$41,0)+Inputs!$B$42*Inputs!$B$14+Inputs!$B$43*MIN(Loan_Sample!I723/Inputs!$B$17,1)+Inputs!$B$44*MIN(E743,Inputs!$B$18)+Inputs!$B$45*Loan_Sample!C723</f>
        <v>-3.34431699238028</v>
      </c>
      <c r="R743" s="0" t="n">
        <f aca="false">MIN(1-Inputs!$B$13,MAX(Inputs!$B$13,1/(1+EXP(-(Inputs!$B$15*Q743+Inputs!$B$16)))))</f>
        <v>0.0329354774922113</v>
      </c>
    </row>
    <row r="744" customFormat="false" ht="15" hidden="false" customHeight="false" outlineLevel="0" collapsed="false">
      <c r="A744" s="0" t="n">
        <f aca="false">Loan_Sample!A724</f>
        <v>21241</v>
      </c>
      <c r="B744" s="0" t="n">
        <f aca="false">Loan_Sample!U724</f>
        <v>142239.75</v>
      </c>
      <c r="C744" s="0" t="n">
        <f aca="false">Loan_Sample!K724+Inputs!$B$26</f>
        <v>6.73333311080933</v>
      </c>
      <c r="D744" s="0" t="n">
        <f aca="false">Loan_Sample!L724+Inputs!$B$26</f>
        <v>2.71025609970093</v>
      </c>
      <c r="E744" s="0" t="n">
        <f aca="false">Loan_Sample!E724/(1+Inputs!$B$25/100)</f>
        <v>61.3633728027344</v>
      </c>
      <c r="F744" s="0" t="n">
        <f aca="false">Loan_Sample!H724-Inputs!$B$24/100</f>
        <v>0.753333330154419</v>
      </c>
      <c r="G744" s="0" t="n">
        <f aca="false">IF(ISNUMBER(C744),INDEX(Scorecard!$D$54:$D$61,SUMPRODUCT(--(Scorecard!$G$54:$G$60&lt;C744))+1),Scorecard!$D$62)</f>
        <v>-0.357264871923982</v>
      </c>
      <c r="H744" s="0" t="n">
        <f aca="false">IF(ISNUMBER(D744),INDEX(Scorecard!$D$63:$D$68,SUMPRODUCT(--(Scorecard!$G$63:$G$67&lt;D744))+1),Scorecard!$D$69)</f>
        <v>0.322484508656054</v>
      </c>
      <c r="I744" s="0" t="n">
        <f aca="false">IF(ISNUMBER(E744),INDEX(Scorecard!$D$19:$D$26,SUMPRODUCT(--(Scorecard!$G$19:$G$25&lt;E744))+1),Scorecard!$D$27)</f>
        <v>0.233621608745691</v>
      </c>
      <c r="J744" s="0" t="n">
        <f aca="false">IF(ISNUMBER(F744),INDEX(Scorecard!$D$37:$D$44,SUMPRODUCT(--(Scorecard!$G$37:$G$43&lt;F744))+1),Scorecard!$D$45)</f>
        <v>-0.569454719285959</v>
      </c>
      <c r="K744" s="0" t="n">
        <f aca="false">Inputs!$B$10+Scorecard!$J$5*Loan_Sample!Y724+Scorecard!$J$6*Loan_Sample!Z724+Scorecard!$J$7*I744+Scorecard!$J$8*Loan_Sample!AB724+Scorecard!$J$9*J744+Scorecard!$J$10*Loan_Sample!AD724+Scorecard!$J$11*G744+Scorecard!$J$12*H744</f>
        <v>-4.82738081545986</v>
      </c>
      <c r="L744" s="0" t="n">
        <f aca="false">MIN(1-Inputs!$B$13,MAX(Inputs!$B$13,1/(1+EXP(-(Inputs!$B$11*K744+Inputs!$B$12)))))</f>
        <v>0.00708290920690671</v>
      </c>
      <c r="M744" s="0" t="n">
        <f aca="false">Loan_Sample!AH724*Inputs!$B$4*B744</f>
        <v>352.614932202088</v>
      </c>
      <c r="N744" s="0" t="n">
        <f aca="false">L744*Inputs!$B$4*B744</f>
        <v>352.614932202088</v>
      </c>
      <c r="O744" s="0" t="n">
        <f aca="false">Inputs!$B$37+Inputs!$B$38*MAX(Loan_Sample!H724-Inputs!$C$38,0)+Inputs!$B$39*MAX(Loan_Sample!H724-Inputs!$C$39,0)+Inputs!$B$40*MAX(Loan_Sample!H724-Inputs!$C$40,0)+Inputs!$B$41*MAX(Loan_Sample!H724-Inputs!$C$41,0)+Inputs!$B$42*Inputs!$B$14+Inputs!$B$43*MIN(Loan_Sample!I724/Inputs!$B$17,1)+Inputs!$B$44*MIN(Loan_Sample!E724,Inputs!$B$18)+Inputs!$B$45*Loan_Sample!C724</f>
        <v>-3.63914042816441</v>
      </c>
      <c r="P744" s="0" t="n">
        <f aca="false">MIN(1-Inputs!$B$13,MAX(Inputs!$B$13,1/(1+EXP(-(Inputs!$B$15*O744+Inputs!$B$16)))))</f>
        <v>0.0237793832059655</v>
      </c>
      <c r="Q744" s="0" t="n">
        <f aca="false">Inputs!$B$37+Inputs!$B$38*MAX(F744-Inputs!$C$38,0)+Inputs!$B$39*MAX(F744-Inputs!$C$39,0)+Inputs!$B$40*MAX(F744-Inputs!$C$40,0)+Inputs!$B$41*MAX(F744-Inputs!$C$41,0)+Inputs!$B$42*Inputs!$B$14+Inputs!$B$43*MIN(Loan_Sample!I724/Inputs!$B$17,1)+Inputs!$B$44*MIN(E744,Inputs!$B$18)+Inputs!$B$45*Loan_Sample!C724</f>
        <v>-3.63914042816441</v>
      </c>
      <c r="R744" s="0" t="n">
        <f aca="false">MIN(1-Inputs!$B$13,MAX(Inputs!$B$13,1/(1+EXP(-(Inputs!$B$15*Q744+Inputs!$B$16)))))</f>
        <v>0.0237793832059655</v>
      </c>
    </row>
    <row r="745" customFormat="false" ht="15" hidden="false" customHeight="false" outlineLevel="0" collapsed="false">
      <c r="A745" s="0" t="n">
        <f aca="false">Loan_Sample!A725</f>
        <v>21247</v>
      </c>
      <c r="B745" s="0" t="n">
        <f aca="false">Loan_Sample!U725</f>
        <v>189233.16</v>
      </c>
      <c r="C745" s="0" t="n">
        <f aca="false">Loan_Sample!K725+Inputs!$B$26</f>
        <v>9.3333330154419</v>
      </c>
      <c r="D745" s="0" t="n">
        <f aca="false">Loan_Sample!L725+Inputs!$B$26</f>
        <v>5.0717945098877</v>
      </c>
      <c r="E745" s="0" t="n">
        <f aca="false">Loan_Sample!E725/(1+Inputs!$B$25/100)</f>
        <v>41.3942527770996</v>
      </c>
      <c r="F745" s="0" t="n">
        <f aca="false">Loan_Sample!H725-Inputs!$B$24/100</f>
        <v>0.578666687011719</v>
      </c>
      <c r="G745" s="0" t="n">
        <f aca="false">IF(ISNUMBER(C745),INDEX(Scorecard!$D$54:$D$61,SUMPRODUCT(--(Scorecard!$G$54:$G$60&lt;C745))+1),Scorecard!$D$62)</f>
        <v>-0.541917179454542</v>
      </c>
      <c r="H745" s="0" t="n">
        <f aca="false">IF(ISNUMBER(D745),INDEX(Scorecard!$D$63:$D$68,SUMPRODUCT(--(Scorecard!$G$63:$G$67&lt;D745))+1),Scorecard!$D$69)</f>
        <v>0.322484508656054</v>
      </c>
      <c r="I745" s="0" t="n">
        <f aca="false">IF(ISNUMBER(E745),INDEX(Scorecard!$D$19:$D$26,SUMPRODUCT(--(Scorecard!$G$19:$G$25&lt;E745))+1),Scorecard!$D$27)</f>
        <v>0.57899015159425</v>
      </c>
      <c r="J745" s="0" t="n">
        <f aca="false">IF(ISNUMBER(F745),INDEX(Scorecard!$D$37:$D$44,SUMPRODUCT(--(Scorecard!$G$37:$G$43&lt;F745))+1),Scorecard!$D$45)</f>
        <v>-0.271229676926091</v>
      </c>
      <c r="K745" s="0" t="n">
        <f aca="false">Inputs!$B$10+Scorecard!$J$5*Loan_Sample!Y725+Scorecard!$J$6*Loan_Sample!Z725+Scorecard!$J$7*I745+Scorecard!$J$8*Loan_Sample!AB725+Scorecard!$J$9*J745+Scorecard!$J$10*Loan_Sample!AD725+Scorecard!$J$11*G745+Scorecard!$J$12*H745</f>
        <v>-6.8290672284222</v>
      </c>
      <c r="L745" s="0" t="n">
        <f aca="false">MIN(1-Inputs!$B$13,MAX(Inputs!$B$13,1/(1+EXP(-(Inputs!$B$11*K745+Inputs!$B$12)))))</f>
        <v>0.000843575732658561</v>
      </c>
      <c r="M745" s="0" t="n">
        <f aca="false">Loan_Sample!AH725*Inputs!$B$4*B745</f>
        <v>55.8713755566031</v>
      </c>
      <c r="N745" s="0" t="n">
        <f aca="false">L745*Inputs!$B$4*B745</f>
        <v>55.8713755566031</v>
      </c>
      <c r="O745" s="0" t="n">
        <f aca="false">Inputs!$B$37+Inputs!$B$38*MAX(Loan_Sample!H725-Inputs!$C$38,0)+Inputs!$B$39*MAX(Loan_Sample!H725-Inputs!$C$39,0)+Inputs!$B$40*MAX(Loan_Sample!H725-Inputs!$C$40,0)+Inputs!$B$41*MAX(Loan_Sample!H725-Inputs!$C$41,0)+Inputs!$B$42*Inputs!$B$14+Inputs!$B$43*MIN(Loan_Sample!I725/Inputs!$B$17,1)+Inputs!$B$44*MIN(Loan_Sample!E725,Inputs!$B$18)+Inputs!$B$45*Loan_Sample!C725</f>
        <v>-3.76795108215484</v>
      </c>
      <c r="P745" s="0" t="n">
        <f aca="false">MIN(1-Inputs!$B$13,MAX(Inputs!$B$13,1/(1+EXP(-(Inputs!$B$15*O745+Inputs!$B$16)))))</f>
        <v>0.0206070152447698</v>
      </c>
      <c r="Q745" s="0" t="n">
        <f aca="false">Inputs!$B$37+Inputs!$B$38*MAX(F745-Inputs!$C$38,0)+Inputs!$B$39*MAX(F745-Inputs!$C$39,0)+Inputs!$B$40*MAX(F745-Inputs!$C$40,0)+Inputs!$B$41*MAX(F745-Inputs!$C$41,0)+Inputs!$B$42*Inputs!$B$14+Inputs!$B$43*MIN(Loan_Sample!I725/Inputs!$B$17,1)+Inputs!$B$44*MIN(E745,Inputs!$B$18)+Inputs!$B$45*Loan_Sample!C725</f>
        <v>-3.76795108215484</v>
      </c>
      <c r="R745" s="0" t="n">
        <f aca="false">MIN(1-Inputs!$B$13,MAX(Inputs!$B$13,1/(1+EXP(-(Inputs!$B$15*Q745+Inputs!$B$16)))))</f>
        <v>0.0206070152447698</v>
      </c>
    </row>
    <row r="746" customFormat="false" ht="15" hidden="false" customHeight="false" outlineLevel="0" collapsed="false">
      <c r="A746" s="0" t="n">
        <f aca="false">Loan_Sample!A726</f>
        <v>21248</v>
      </c>
      <c r="B746" s="0" t="n">
        <f aca="false">Loan_Sample!U726</f>
        <v>188765.73</v>
      </c>
      <c r="C746" s="0" t="n">
        <f aca="false">Loan_Sample!K726+Inputs!$B$26</f>
        <v>3.70000004768372</v>
      </c>
      <c r="D746" s="0" t="n">
        <f aca="false">Loan_Sample!L726+Inputs!$B$26</f>
        <v>-0.458333253860474</v>
      </c>
      <c r="E746" s="0" t="n">
        <f aca="false">Loan_Sample!E726/(1+Inputs!$B$25/100)</f>
        <v>60.5564880371094</v>
      </c>
      <c r="F746" s="0" t="n">
        <f aca="false">Loan_Sample!H726-Inputs!$B$24/100</f>
        <v>-1.96433353424072</v>
      </c>
      <c r="G746" s="0" t="n">
        <f aca="false">IF(ISNUMBER(C746),INDEX(Scorecard!$D$54:$D$61,SUMPRODUCT(--(Scorecard!$G$54:$G$60&lt;C746))+1),Scorecard!$D$62)</f>
        <v>0.489050497890326</v>
      </c>
      <c r="H746" s="0" t="n">
        <f aca="false">IF(ISNUMBER(D746),INDEX(Scorecard!$D$63:$D$68,SUMPRODUCT(--(Scorecard!$G$63:$G$67&lt;D746))+1),Scorecard!$D$69)</f>
        <v>0.322484508656054</v>
      </c>
      <c r="I746" s="0" t="n">
        <f aca="false">IF(ISNUMBER(E746),INDEX(Scorecard!$D$19:$D$26,SUMPRODUCT(--(Scorecard!$G$19:$G$25&lt;E746))+1),Scorecard!$D$27)</f>
        <v>0.233621608745691</v>
      </c>
      <c r="J746" s="0" t="n">
        <f aca="false">IF(ISNUMBER(F746),INDEX(Scorecard!$D$37:$D$44,SUMPRODUCT(--(Scorecard!$G$37:$G$43&lt;F746))+1),Scorecard!$D$45)</f>
        <v>1.35057635045042</v>
      </c>
      <c r="K746" s="0" t="n">
        <f aca="false">Inputs!$B$10+Scorecard!$J$5*Loan_Sample!Y726+Scorecard!$J$6*Loan_Sample!Z726+Scorecard!$J$7*I746+Scorecard!$J$8*Loan_Sample!AB726+Scorecard!$J$9*J746+Scorecard!$J$10*Loan_Sample!AD726+Scorecard!$J$11*G746+Scorecard!$J$12*H746</f>
        <v>-4.48167163406266</v>
      </c>
      <c r="L746" s="0" t="n">
        <f aca="false">MIN(1-Inputs!$B$13,MAX(Inputs!$B$13,1/(1+EXP(-(Inputs!$B$11*K746+Inputs!$B$12)))))</f>
        <v>0.0102073027808658</v>
      </c>
      <c r="M746" s="0" t="n">
        <f aca="false">Loan_Sample!AH726*Inputs!$B$4*B746</f>
        <v>674.376136266409</v>
      </c>
      <c r="N746" s="0" t="n">
        <f aca="false">L746*Inputs!$B$4*B746</f>
        <v>674.376136266409</v>
      </c>
      <c r="O746" s="0" t="n">
        <f aca="false">Inputs!$B$37+Inputs!$B$38*MAX(Loan_Sample!H726-Inputs!$C$38,0)+Inputs!$B$39*MAX(Loan_Sample!H726-Inputs!$C$39,0)+Inputs!$B$40*MAX(Loan_Sample!H726-Inputs!$C$40,0)+Inputs!$B$41*MAX(Loan_Sample!H726-Inputs!$C$41,0)+Inputs!$B$42*Inputs!$B$14+Inputs!$B$43*MIN(Loan_Sample!I726/Inputs!$B$17,1)+Inputs!$B$44*MIN(Loan_Sample!E726,Inputs!$B$18)+Inputs!$B$45*Loan_Sample!C726</f>
        <v>-5.62474117359422</v>
      </c>
      <c r="P746" s="0" t="n">
        <f aca="false">MIN(1-Inputs!$B$13,MAX(Inputs!$B$13,1/(1+EXP(-(Inputs!$B$15*O746+Inputs!$B$16)))))</f>
        <v>0.00254240873724338</v>
      </c>
      <c r="Q746" s="0" t="n">
        <f aca="false">Inputs!$B$37+Inputs!$B$38*MAX(F746-Inputs!$C$38,0)+Inputs!$B$39*MAX(F746-Inputs!$C$39,0)+Inputs!$B$40*MAX(F746-Inputs!$C$40,0)+Inputs!$B$41*MAX(F746-Inputs!$C$41,0)+Inputs!$B$42*Inputs!$B$14+Inputs!$B$43*MIN(Loan_Sample!I726/Inputs!$B$17,1)+Inputs!$B$44*MIN(E746,Inputs!$B$18)+Inputs!$B$45*Loan_Sample!C726</f>
        <v>-5.62474117359422</v>
      </c>
      <c r="R746" s="0" t="n">
        <f aca="false">MIN(1-Inputs!$B$13,MAX(Inputs!$B$13,1/(1+EXP(-(Inputs!$B$15*Q746+Inputs!$B$16)))))</f>
        <v>0.00254240873724338</v>
      </c>
    </row>
    <row r="747" customFormat="false" ht="15" hidden="false" customHeight="false" outlineLevel="0" collapsed="false">
      <c r="A747" s="0" t="n">
        <f aca="false">Loan_Sample!A727</f>
        <v>21256</v>
      </c>
      <c r="B747" s="0" t="n">
        <f aca="false">Loan_Sample!U727</f>
        <v>199936.6</v>
      </c>
      <c r="C747" s="0" t="n">
        <f aca="false">Loan_Sample!K727+Inputs!$B$26</f>
        <v>4.95833349227905</v>
      </c>
      <c r="D747" s="0" t="n">
        <f aca="false">Loan_Sample!L727+Inputs!$B$26</f>
        <v>-1.875</v>
      </c>
      <c r="E747" s="0" t="n">
        <f aca="false">Loan_Sample!E727/(1+Inputs!$B$25/100)</f>
        <v>76.5315017700195</v>
      </c>
      <c r="F747" s="0" t="n">
        <f aca="false">Loan_Sample!H727-Inputs!$B$24/100</f>
        <v>0.303333282470703</v>
      </c>
      <c r="G747" s="0" t="n">
        <f aca="false">IF(ISNUMBER(C747),INDEX(Scorecard!$D$54:$D$61,SUMPRODUCT(--(Scorecard!$G$54:$G$60&lt;C747))+1),Scorecard!$D$62)</f>
        <v>0.214429354789033</v>
      </c>
      <c r="H747" s="0" t="n">
        <f aca="false">IF(ISNUMBER(D747),INDEX(Scorecard!$D$63:$D$68,SUMPRODUCT(--(Scorecard!$G$63:$G$67&lt;D747))+1),Scorecard!$D$69)</f>
        <v>-0.340582194386522</v>
      </c>
      <c r="I747" s="0" t="n">
        <f aca="false">IF(ISNUMBER(E747),INDEX(Scorecard!$D$19:$D$26,SUMPRODUCT(--(Scorecard!$G$19:$G$25&lt;E747))+1),Scorecard!$D$27)</f>
        <v>-0.0341578513653732</v>
      </c>
      <c r="J747" s="0" t="n">
        <f aca="false">IF(ISNUMBER(F747),INDEX(Scorecard!$D$37:$D$44,SUMPRODUCT(--(Scorecard!$G$37:$G$43&lt;F747))+1),Scorecard!$D$45)</f>
        <v>-0.0679520129233634</v>
      </c>
      <c r="K747" s="0" t="n">
        <f aca="false">Inputs!$B$10+Scorecard!$J$5*Loan_Sample!Y727+Scorecard!$J$6*Loan_Sample!Z727+Scorecard!$J$7*I747+Scorecard!$J$8*Loan_Sample!AB727+Scorecard!$J$9*J747+Scorecard!$J$10*Loan_Sample!AD727+Scorecard!$J$11*G747+Scorecard!$J$12*H747</f>
        <v>-4.29572142832215</v>
      </c>
      <c r="L747" s="0" t="n">
        <f aca="false">MIN(1-Inputs!$B$13,MAX(Inputs!$B$13,1/(1+EXP(-(Inputs!$B$11*K747+Inputs!$B$12)))))</f>
        <v>0.0124175974004476</v>
      </c>
      <c r="M747" s="0" t="n">
        <f aca="false">Loan_Sample!AH727*Inputs!$B$4*B747</f>
        <v>868.956271545019</v>
      </c>
      <c r="N747" s="0" t="n">
        <f aca="false">L747*Inputs!$B$4*B747</f>
        <v>868.956271545019</v>
      </c>
      <c r="O747" s="0" t="n">
        <f aca="false">Inputs!$B$37+Inputs!$B$38*MAX(Loan_Sample!H727-Inputs!$C$38,0)+Inputs!$B$39*MAX(Loan_Sample!H727-Inputs!$C$39,0)+Inputs!$B$40*MAX(Loan_Sample!H727-Inputs!$C$40,0)+Inputs!$B$41*MAX(Loan_Sample!H727-Inputs!$C$41,0)+Inputs!$B$42*Inputs!$B$14+Inputs!$B$43*MIN(Loan_Sample!I727/Inputs!$B$17,1)+Inputs!$B$44*MIN(Loan_Sample!E727,Inputs!$B$18)+Inputs!$B$45*Loan_Sample!C727</f>
        <v>-4.72128305861863</v>
      </c>
      <c r="P747" s="0" t="n">
        <f aca="false">MIN(1-Inputs!$B$13,MAX(Inputs!$B$13,1/(1+EXP(-(Inputs!$B$15*O747+Inputs!$B$16)))))</f>
        <v>0.00706825837613047</v>
      </c>
      <c r="Q747" s="0" t="n">
        <f aca="false">Inputs!$B$37+Inputs!$B$38*MAX(F747-Inputs!$C$38,0)+Inputs!$B$39*MAX(F747-Inputs!$C$39,0)+Inputs!$B$40*MAX(F747-Inputs!$C$40,0)+Inputs!$B$41*MAX(F747-Inputs!$C$41,0)+Inputs!$B$42*Inputs!$B$14+Inputs!$B$43*MIN(Loan_Sample!I727/Inputs!$B$17,1)+Inputs!$B$44*MIN(E747,Inputs!$B$18)+Inputs!$B$45*Loan_Sample!C727</f>
        <v>-4.72128305861863</v>
      </c>
      <c r="R747" s="0" t="n">
        <f aca="false">MIN(1-Inputs!$B$13,MAX(Inputs!$B$13,1/(1+EXP(-(Inputs!$B$15*Q747+Inputs!$B$16)))))</f>
        <v>0.00706825837613047</v>
      </c>
    </row>
    <row r="748" customFormat="false" ht="15" hidden="false" customHeight="false" outlineLevel="0" collapsed="false">
      <c r="A748" s="0" t="n">
        <f aca="false">Loan_Sample!A728</f>
        <v>21276</v>
      </c>
      <c r="B748" s="0" t="n">
        <f aca="false">Loan_Sample!U728</f>
        <v>337938.34</v>
      </c>
      <c r="C748" s="0" t="n">
        <f aca="false">Loan_Sample!K728+Inputs!$B$26</f>
        <v>5.00833320617676</v>
      </c>
      <c r="D748" s="0" t="n">
        <f aca="false">Loan_Sample!L728+Inputs!$B$26</f>
        <v>-1.125</v>
      </c>
      <c r="E748" s="0" t="n">
        <f aca="false">Loan_Sample!E728/(1+Inputs!$B$25/100)</f>
        <v>70.1249618530273</v>
      </c>
      <c r="F748" s="0" t="n">
        <f aca="false">Loan_Sample!H728-Inputs!$B$24/100</f>
        <v>-2.95433306694031</v>
      </c>
      <c r="G748" s="0" t="n">
        <f aca="false">IF(ISNUMBER(C748),INDEX(Scorecard!$D$54:$D$61,SUMPRODUCT(--(Scorecard!$G$54:$G$60&lt;C748))+1),Scorecard!$D$62)</f>
        <v>0.214429354789033</v>
      </c>
      <c r="H748" s="0" t="n">
        <f aca="false">IF(ISNUMBER(D748),INDEX(Scorecard!$D$63:$D$68,SUMPRODUCT(--(Scorecard!$G$63:$G$67&lt;D748))+1),Scorecard!$D$69)</f>
        <v>-0.340582194386522</v>
      </c>
      <c r="I748" s="0" t="n">
        <f aca="false">IF(ISNUMBER(E748),INDEX(Scorecard!$D$19:$D$26,SUMPRODUCT(--(Scorecard!$G$19:$G$25&lt;E748))+1),Scorecard!$D$27)</f>
        <v>0.0530843085177338</v>
      </c>
      <c r="J748" s="0" t="n">
        <f aca="false">IF(ISNUMBER(F748),INDEX(Scorecard!$D$37:$D$44,SUMPRODUCT(--(Scorecard!$G$37:$G$43&lt;F748))+1),Scorecard!$D$45)</f>
        <v>1.35057635045042</v>
      </c>
      <c r="K748" s="0" t="n">
        <f aca="false">Inputs!$B$10+Scorecard!$J$5*Loan_Sample!Y728+Scorecard!$J$6*Loan_Sample!Z728+Scorecard!$J$7*I748+Scorecard!$J$8*Loan_Sample!AB728+Scorecard!$J$9*J748+Scorecard!$J$10*Loan_Sample!AD728+Scorecard!$J$11*G748+Scorecard!$J$12*H748</f>
        <v>-5.18388180262813</v>
      </c>
      <c r="L748" s="0" t="n">
        <f aca="false">MIN(1-Inputs!$B$13,MAX(Inputs!$B$13,1/(1+EXP(-(Inputs!$B$11*K748+Inputs!$B$12)))))</f>
        <v>0.00485423248235741</v>
      </c>
      <c r="M748" s="0" t="n">
        <f aca="false">Loan_Sample!AH728*Inputs!$B$4*B748</f>
        <v>574.15094347168</v>
      </c>
      <c r="N748" s="0" t="n">
        <f aca="false">L748*Inputs!$B$4*B748</f>
        <v>574.15094347168</v>
      </c>
      <c r="O748" s="0" t="n">
        <f aca="false">Inputs!$B$37+Inputs!$B$38*MAX(Loan_Sample!H728-Inputs!$C$38,0)+Inputs!$B$39*MAX(Loan_Sample!H728-Inputs!$C$39,0)+Inputs!$B$40*MAX(Loan_Sample!H728-Inputs!$C$40,0)+Inputs!$B$41*MAX(Loan_Sample!H728-Inputs!$C$41,0)+Inputs!$B$42*Inputs!$B$14+Inputs!$B$43*MIN(Loan_Sample!I728/Inputs!$B$17,1)+Inputs!$B$44*MIN(Loan_Sample!E728,Inputs!$B$18)+Inputs!$B$45*Loan_Sample!C728</f>
        <v>-5.72976464662884</v>
      </c>
      <c r="P748" s="0" t="n">
        <f aca="false">MIN(1-Inputs!$B$13,MAX(Inputs!$B$13,1/(1+EXP(-(Inputs!$B$15*O748+Inputs!$B$16)))))</f>
        <v>0.00225693474059594</v>
      </c>
      <c r="Q748" s="0" t="n">
        <f aca="false">Inputs!$B$37+Inputs!$B$38*MAX(F748-Inputs!$C$38,0)+Inputs!$B$39*MAX(F748-Inputs!$C$39,0)+Inputs!$B$40*MAX(F748-Inputs!$C$40,0)+Inputs!$B$41*MAX(F748-Inputs!$C$41,0)+Inputs!$B$42*Inputs!$B$14+Inputs!$B$43*MIN(Loan_Sample!I728/Inputs!$B$17,1)+Inputs!$B$44*MIN(E748,Inputs!$B$18)+Inputs!$B$45*Loan_Sample!C728</f>
        <v>-5.72976464662884</v>
      </c>
      <c r="R748" s="0" t="n">
        <f aca="false">MIN(1-Inputs!$B$13,MAX(Inputs!$B$13,1/(1+EXP(-(Inputs!$B$15*Q748+Inputs!$B$16)))))</f>
        <v>0.00225693474059594</v>
      </c>
    </row>
    <row r="749" customFormat="false" ht="15" hidden="false" customHeight="false" outlineLevel="0" collapsed="false">
      <c r="A749" s="0" t="n">
        <f aca="false">Loan_Sample!A729</f>
        <v>21305</v>
      </c>
      <c r="B749" s="0" t="n">
        <f aca="false">Loan_Sample!U729</f>
        <v>591899</v>
      </c>
      <c r="C749" s="0" t="n">
        <f aca="false">Loan_Sample!K729+Inputs!$B$26</f>
        <v>3.92307686805725</v>
      </c>
      <c r="D749" s="0" t="n">
        <f aca="false">Loan_Sample!L729+Inputs!$B$26</f>
        <v>-0.276922941207886</v>
      </c>
      <c r="E749" s="0" t="n">
        <f aca="false">Loan_Sample!E729/(1+Inputs!$B$25/100)</f>
        <v>61.6639289855957</v>
      </c>
      <c r="F749" s="0" t="n">
        <f aca="false">Loan_Sample!H729-Inputs!$B$24/100</f>
        <v>-0.0633335113525391</v>
      </c>
      <c r="G749" s="0" t="n">
        <f aca="false">IF(ISNUMBER(C749),INDEX(Scorecard!$D$54:$D$61,SUMPRODUCT(--(Scorecard!$G$54:$G$60&lt;C749))+1),Scorecard!$D$62)</f>
        <v>0.489050497890326</v>
      </c>
      <c r="H749" s="0" t="n">
        <f aca="false">IF(ISNUMBER(D749),INDEX(Scorecard!$D$63:$D$68,SUMPRODUCT(--(Scorecard!$G$63:$G$67&lt;D749))+1),Scorecard!$D$69)</f>
        <v>0.322484508656054</v>
      </c>
      <c r="I749" s="0" t="n">
        <f aca="false">IF(ISNUMBER(E749),INDEX(Scorecard!$D$19:$D$26,SUMPRODUCT(--(Scorecard!$G$19:$G$25&lt;E749))+1),Scorecard!$D$27)</f>
        <v>0.233621608745691</v>
      </c>
      <c r="J749" s="0" t="n">
        <f aca="false">IF(ISNUMBER(F749),INDEX(Scorecard!$D$37:$D$44,SUMPRODUCT(--(Scorecard!$G$37:$G$43&lt;F749))+1),Scorecard!$D$45)</f>
        <v>0.330501541082344</v>
      </c>
      <c r="K749" s="0" t="n">
        <f aca="false">Inputs!$B$10+Scorecard!$J$5*Loan_Sample!Y729+Scorecard!$J$6*Loan_Sample!Z729+Scorecard!$J$7*I749+Scorecard!$J$8*Loan_Sample!AB729+Scorecard!$J$9*J749+Scorecard!$J$10*Loan_Sample!AD729+Scorecard!$J$11*G749+Scorecard!$J$12*H749</f>
        <v>-5.70536678215666</v>
      </c>
      <c r="L749" s="0" t="n">
        <f aca="false">MIN(1-Inputs!$B$13,MAX(Inputs!$B$13,1/(1+EXP(-(Inputs!$B$11*K749+Inputs!$B$12)))))</f>
        <v>0.00278975426001192</v>
      </c>
      <c r="M749" s="0" t="n">
        <f aca="false">Loan_Sample!AH729*Inputs!$B$4*B749</f>
        <v>577.938464861379</v>
      </c>
      <c r="N749" s="0" t="n">
        <f aca="false">L749*Inputs!$B$4*B749</f>
        <v>577.938464861379</v>
      </c>
      <c r="O749" s="0" t="n">
        <f aca="false">Inputs!$B$37+Inputs!$B$38*MAX(Loan_Sample!H729-Inputs!$C$38,0)+Inputs!$B$39*MAX(Loan_Sample!H729-Inputs!$C$39,0)+Inputs!$B$40*MAX(Loan_Sample!H729-Inputs!$C$40,0)+Inputs!$B$41*MAX(Loan_Sample!H729-Inputs!$C$41,0)+Inputs!$B$42*Inputs!$B$14+Inputs!$B$43*MIN(Loan_Sample!I729/Inputs!$B$17,1)+Inputs!$B$44*MIN(Loan_Sample!E729,Inputs!$B$18)+Inputs!$B$45*Loan_Sample!C729</f>
        <v>-6.06289528343808</v>
      </c>
      <c r="P749" s="0" t="n">
        <f aca="false">MIN(1-Inputs!$B$13,MAX(Inputs!$B$13,1/(1+EXP(-(Inputs!$B$15*O749+Inputs!$B$16)))))</f>
        <v>0.00154653495374747</v>
      </c>
      <c r="Q749" s="0" t="n">
        <f aca="false">Inputs!$B$37+Inputs!$B$38*MAX(F749-Inputs!$C$38,0)+Inputs!$B$39*MAX(F749-Inputs!$C$39,0)+Inputs!$B$40*MAX(F749-Inputs!$C$40,0)+Inputs!$B$41*MAX(F749-Inputs!$C$41,0)+Inputs!$B$42*Inputs!$B$14+Inputs!$B$43*MIN(Loan_Sample!I729/Inputs!$B$17,1)+Inputs!$B$44*MIN(E749,Inputs!$B$18)+Inputs!$B$45*Loan_Sample!C729</f>
        <v>-6.06289528343808</v>
      </c>
      <c r="R749" s="0" t="n">
        <f aca="false">MIN(1-Inputs!$B$13,MAX(Inputs!$B$13,1/(1+EXP(-(Inputs!$B$15*Q749+Inputs!$B$16)))))</f>
        <v>0.00154653495374747</v>
      </c>
    </row>
    <row r="750" customFormat="false" ht="15" hidden="false" customHeight="false" outlineLevel="0" collapsed="false">
      <c r="A750" s="0" t="n">
        <f aca="false">Loan_Sample!A730</f>
        <v>21340</v>
      </c>
      <c r="B750" s="0" t="n">
        <f aca="false">Loan_Sample!U730</f>
        <v>96016.5</v>
      </c>
      <c r="C750" s="0" t="n">
        <f aca="false">Loan_Sample!K730+Inputs!$B$26</f>
        <v>4</v>
      </c>
      <c r="D750" s="0" t="n">
        <f aca="false">Loan_Sample!L730+Inputs!$B$26</f>
        <v>-0.208333492279053</v>
      </c>
      <c r="E750" s="0" t="n">
        <f aca="false">Loan_Sample!E730/(1+Inputs!$B$25/100)</f>
        <v>62.1558456420898</v>
      </c>
      <c r="F750" s="0" t="n">
        <f aca="false">Loan_Sample!H730-Inputs!$B$24/100</f>
        <v>-2.32133340835571</v>
      </c>
      <c r="G750" s="0" t="n">
        <f aca="false">IF(ISNUMBER(C750),INDEX(Scorecard!$D$54:$D$61,SUMPRODUCT(--(Scorecard!$G$54:$G$60&lt;C750))+1),Scorecard!$D$62)</f>
        <v>0.489050497890326</v>
      </c>
      <c r="H750" s="0" t="n">
        <f aca="false">IF(ISNUMBER(D750),INDEX(Scorecard!$D$63:$D$68,SUMPRODUCT(--(Scorecard!$G$63:$G$67&lt;D750))+1),Scorecard!$D$69)</f>
        <v>0.322484508656054</v>
      </c>
      <c r="I750" s="0" t="n">
        <f aca="false">IF(ISNUMBER(E750),INDEX(Scorecard!$D$19:$D$26,SUMPRODUCT(--(Scorecard!$G$19:$G$25&lt;E750))+1),Scorecard!$D$27)</f>
        <v>0.233621608745691</v>
      </c>
      <c r="J750" s="0" t="n">
        <f aca="false">IF(ISNUMBER(F750),INDEX(Scorecard!$D$37:$D$44,SUMPRODUCT(--(Scorecard!$G$37:$G$43&lt;F750))+1),Scorecard!$D$45)</f>
        <v>1.35057635045042</v>
      </c>
      <c r="K750" s="0" t="n">
        <f aca="false">Inputs!$B$10+Scorecard!$J$5*Loan_Sample!Y730+Scorecard!$J$6*Loan_Sample!Z730+Scorecard!$J$7*I750+Scorecard!$J$8*Loan_Sample!AB730+Scorecard!$J$9*J750+Scorecard!$J$10*Loan_Sample!AD730+Scorecard!$J$11*G750+Scorecard!$J$12*H750</f>
        <v>-6.68949321198298</v>
      </c>
      <c r="L750" s="0" t="n">
        <f aca="false">MIN(1-Inputs!$B$13,MAX(Inputs!$B$13,1/(1+EXP(-(Inputs!$B$11*K750+Inputs!$B$12)))))</f>
        <v>0.000978791013303601</v>
      </c>
      <c r="M750" s="0" t="n">
        <f aca="false">Loan_Sample!AH730*Inputs!$B$4*B750</f>
        <v>32.8930305651028</v>
      </c>
      <c r="N750" s="0" t="n">
        <f aca="false">L750*Inputs!$B$4*B750</f>
        <v>32.8930305651028</v>
      </c>
      <c r="O750" s="0" t="n">
        <f aca="false">Inputs!$B$37+Inputs!$B$38*MAX(Loan_Sample!H730-Inputs!$C$38,0)+Inputs!$B$39*MAX(Loan_Sample!H730-Inputs!$C$39,0)+Inputs!$B$40*MAX(Loan_Sample!H730-Inputs!$C$40,0)+Inputs!$B$41*MAX(Loan_Sample!H730-Inputs!$C$41,0)+Inputs!$B$42*Inputs!$B$14+Inputs!$B$43*MIN(Loan_Sample!I730/Inputs!$B$17,1)+Inputs!$B$44*MIN(Loan_Sample!E730,Inputs!$B$18)+Inputs!$B$45*Loan_Sample!C730</f>
        <v>-5.29464000081302</v>
      </c>
      <c r="P750" s="0" t="n">
        <f aca="false">MIN(1-Inputs!$B$13,MAX(Inputs!$B$13,1/(1+EXP(-(Inputs!$B$15*O750+Inputs!$B$16)))))</f>
        <v>0.00369586055334269</v>
      </c>
      <c r="Q750" s="0" t="n">
        <f aca="false">Inputs!$B$37+Inputs!$B$38*MAX(F750-Inputs!$C$38,0)+Inputs!$B$39*MAX(F750-Inputs!$C$39,0)+Inputs!$B$40*MAX(F750-Inputs!$C$40,0)+Inputs!$B$41*MAX(F750-Inputs!$C$41,0)+Inputs!$B$42*Inputs!$B$14+Inputs!$B$43*MIN(Loan_Sample!I730/Inputs!$B$17,1)+Inputs!$B$44*MIN(E750,Inputs!$B$18)+Inputs!$B$45*Loan_Sample!C730</f>
        <v>-5.29464000081302</v>
      </c>
      <c r="R750" s="0" t="n">
        <f aca="false">MIN(1-Inputs!$B$13,MAX(Inputs!$B$13,1/(1+EXP(-(Inputs!$B$15*Q750+Inputs!$B$16)))))</f>
        <v>0.00369586055334269</v>
      </c>
    </row>
    <row r="751" customFormat="false" ht="15" hidden="false" customHeight="false" outlineLevel="0" collapsed="false">
      <c r="A751" s="0" t="n">
        <f aca="false">Loan_Sample!A731</f>
        <v>21378</v>
      </c>
      <c r="B751" s="0" t="n">
        <f aca="false">Loan_Sample!U731</f>
        <v>164942.03</v>
      </c>
      <c r="C751" s="0" t="n">
        <f aca="false">Loan_Sample!K731+Inputs!$B$26</f>
        <v>3.70000004768372</v>
      </c>
      <c r="D751" s="0" t="n">
        <f aca="false">Loan_Sample!L731+Inputs!$B$26</f>
        <v>-0.208333253860474</v>
      </c>
      <c r="E751" s="0" t="n">
        <f aca="false">Loan_Sample!E731/(1+Inputs!$B$25/100)</f>
        <v>71.7493667602539</v>
      </c>
      <c r="F751" s="0" t="n">
        <f aca="false">Loan_Sample!H731-Inputs!$B$24/100</f>
        <v>-3.42533326148987</v>
      </c>
      <c r="G751" s="0" t="n">
        <f aca="false">IF(ISNUMBER(C751),INDEX(Scorecard!$D$54:$D$61,SUMPRODUCT(--(Scorecard!$G$54:$G$60&lt;C751))+1),Scorecard!$D$62)</f>
        <v>0.489050497890326</v>
      </c>
      <c r="H751" s="0" t="n">
        <f aca="false">IF(ISNUMBER(D751),INDEX(Scorecard!$D$63:$D$68,SUMPRODUCT(--(Scorecard!$G$63:$G$67&lt;D751))+1),Scorecard!$D$69)</f>
        <v>0.322484508656054</v>
      </c>
      <c r="I751" s="0" t="n">
        <f aca="false">IF(ISNUMBER(E751),INDEX(Scorecard!$D$19:$D$26,SUMPRODUCT(--(Scorecard!$G$19:$G$25&lt;E751))+1),Scorecard!$D$27)</f>
        <v>0.0530843085177338</v>
      </c>
      <c r="J751" s="0" t="n">
        <f aca="false">IF(ISNUMBER(F751),INDEX(Scorecard!$D$37:$D$44,SUMPRODUCT(--(Scorecard!$G$37:$G$43&lt;F751))+1),Scorecard!$D$45)</f>
        <v>1.35057635045042</v>
      </c>
      <c r="K751" s="0" t="n">
        <f aca="false">Inputs!$B$10+Scorecard!$J$5*Loan_Sample!Y731+Scorecard!$J$6*Loan_Sample!Z731+Scorecard!$J$7*I751+Scorecard!$J$8*Loan_Sample!AB731+Scorecard!$J$9*J751+Scorecard!$J$10*Loan_Sample!AD731+Scorecard!$J$11*G751+Scorecard!$J$12*H751</f>
        <v>-3.47793173405807</v>
      </c>
      <c r="L751" s="0" t="n">
        <f aca="false">MIN(1-Inputs!$B$13,MAX(Inputs!$B$13,1/(1+EXP(-(Inputs!$B$11*K751+Inputs!$B$12)))))</f>
        <v>0.0291907931350141</v>
      </c>
      <c r="M751" s="0" t="n">
        <f aca="false">Loan_Sample!AH731*Inputs!$B$4*B751</f>
        <v>1685.17603694975</v>
      </c>
      <c r="N751" s="0" t="n">
        <f aca="false">L751*Inputs!$B$4*B751</f>
        <v>1685.17603694975</v>
      </c>
      <c r="O751" s="0" t="n">
        <f aca="false">Inputs!$B$37+Inputs!$B$38*MAX(Loan_Sample!H731-Inputs!$C$38,0)+Inputs!$B$39*MAX(Loan_Sample!H731-Inputs!$C$39,0)+Inputs!$B$40*MAX(Loan_Sample!H731-Inputs!$C$40,0)+Inputs!$B$41*MAX(Loan_Sample!H731-Inputs!$C$41,0)+Inputs!$B$42*Inputs!$B$14+Inputs!$B$43*MIN(Loan_Sample!I731/Inputs!$B$17,1)+Inputs!$B$44*MIN(Loan_Sample!E731,Inputs!$B$18)+Inputs!$B$45*Loan_Sample!C731</f>
        <v>-5.70556707452513</v>
      </c>
      <c r="P751" s="0" t="n">
        <f aca="false">MIN(1-Inputs!$B$13,MAX(Inputs!$B$13,1/(1+EXP(-(Inputs!$B$15*O751+Inputs!$B$16)))))</f>
        <v>0.00231973372372733</v>
      </c>
      <c r="Q751" s="0" t="n">
        <f aca="false">Inputs!$B$37+Inputs!$B$38*MAX(F751-Inputs!$C$38,0)+Inputs!$B$39*MAX(F751-Inputs!$C$39,0)+Inputs!$B$40*MAX(F751-Inputs!$C$40,0)+Inputs!$B$41*MAX(F751-Inputs!$C$41,0)+Inputs!$B$42*Inputs!$B$14+Inputs!$B$43*MIN(Loan_Sample!I731/Inputs!$B$17,1)+Inputs!$B$44*MIN(E751,Inputs!$B$18)+Inputs!$B$45*Loan_Sample!C731</f>
        <v>-5.70556707452513</v>
      </c>
      <c r="R751" s="0" t="n">
        <f aca="false">MIN(1-Inputs!$B$13,MAX(Inputs!$B$13,1/(1+EXP(-(Inputs!$B$15*Q751+Inputs!$B$16)))))</f>
        <v>0.00231973372372733</v>
      </c>
    </row>
    <row r="752" customFormat="false" ht="15" hidden="false" customHeight="false" outlineLevel="0" collapsed="false">
      <c r="A752" s="0" t="n">
        <f aca="false">Loan_Sample!A732</f>
        <v>21387</v>
      </c>
      <c r="B752" s="0" t="n">
        <f aca="false">Loan_Sample!U732</f>
        <v>233328.11</v>
      </c>
      <c r="C752" s="0" t="n">
        <f aca="false">Loan_Sample!K732+Inputs!$B$26</f>
        <v>6.13333320617676</v>
      </c>
      <c r="D752" s="0" t="n">
        <f aca="false">Loan_Sample!L732+Inputs!$B$26</f>
        <v>-3.5</v>
      </c>
      <c r="E752" s="0" t="n">
        <f aca="false">Loan_Sample!E732/(1+Inputs!$B$25/100)</f>
        <v>69.086067199707</v>
      </c>
      <c r="F752" s="0" t="n">
        <f aca="false">Loan_Sample!H732-Inputs!$B$24/100</f>
        <v>0.74233341217041</v>
      </c>
      <c r="G752" s="0" t="n">
        <f aca="false">IF(ISNUMBER(C752),INDEX(Scorecard!$D$54:$D$61,SUMPRODUCT(--(Scorecard!$G$54:$G$60&lt;C752))+1),Scorecard!$D$62)</f>
        <v>0.0151758992857273</v>
      </c>
      <c r="H752" s="0" t="n">
        <f aca="false">IF(ISNUMBER(D752),INDEX(Scorecard!$D$63:$D$68,SUMPRODUCT(--(Scorecard!$G$63:$G$67&lt;D752))+1),Scorecard!$D$69)</f>
        <v>-0.340582194386522</v>
      </c>
      <c r="I752" s="0" t="n">
        <f aca="false">IF(ISNUMBER(E752),INDEX(Scorecard!$D$19:$D$26,SUMPRODUCT(--(Scorecard!$G$19:$G$25&lt;E752))+1),Scorecard!$D$27)</f>
        <v>0.0530843085177338</v>
      </c>
      <c r="J752" s="0" t="n">
        <f aca="false">IF(ISNUMBER(F752),INDEX(Scorecard!$D$37:$D$44,SUMPRODUCT(--(Scorecard!$G$37:$G$43&lt;F752))+1),Scorecard!$D$45)</f>
        <v>-0.569454719285959</v>
      </c>
      <c r="K752" s="0" t="n">
        <f aca="false">Inputs!$B$10+Scorecard!$J$5*Loan_Sample!Y732+Scorecard!$J$6*Loan_Sample!Z732+Scorecard!$J$7*I752+Scorecard!$J$8*Loan_Sample!AB732+Scorecard!$J$9*J752+Scorecard!$J$10*Loan_Sample!AD732+Scorecard!$J$11*G752+Scorecard!$J$12*H752</f>
        <v>-5.31178467968453</v>
      </c>
      <c r="L752" s="0" t="n">
        <f aca="false">MIN(1-Inputs!$B$13,MAX(Inputs!$B$13,1/(1+EXP(-(Inputs!$B$11*K752+Inputs!$B$12)))))</f>
        <v>0.00423807474983019</v>
      </c>
      <c r="M752" s="0" t="n">
        <f aca="false">Loan_Sample!AH732*Inputs!$B$4*B752</f>
        <v>346.10168999581</v>
      </c>
      <c r="N752" s="0" t="n">
        <f aca="false">L752*Inputs!$B$4*B752</f>
        <v>346.10168999581</v>
      </c>
      <c r="O752" s="0" t="n">
        <f aca="false">Inputs!$B$37+Inputs!$B$38*MAX(Loan_Sample!H732-Inputs!$C$38,0)+Inputs!$B$39*MAX(Loan_Sample!H732-Inputs!$C$39,0)+Inputs!$B$40*MAX(Loan_Sample!H732-Inputs!$C$40,0)+Inputs!$B$41*MAX(Loan_Sample!H732-Inputs!$C$41,0)+Inputs!$B$42*Inputs!$B$14+Inputs!$B$43*MIN(Loan_Sample!I732/Inputs!$B$17,1)+Inputs!$B$44*MIN(Loan_Sample!E732,Inputs!$B$18)+Inputs!$B$45*Loan_Sample!C732</f>
        <v>-3.59748482792746</v>
      </c>
      <c r="P752" s="0" t="n">
        <f aca="false">MIN(1-Inputs!$B$13,MAX(Inputs!$B$13,1/(1+EXP(-(Inputs!$B$15*O752+Inputs!$B$16)))))</f>
        <v>0.0249038025945846</v>
      </c>
      <c r="Q752" s="0" t="n">
        <f aca="false">Inputs!$B$37+Inputs!$B$38*MAX(F752-Inputs!$C$38,0)+Inputs!$B$39*MAX(F752-Inputs!$C$39,0)+Inputs!$B$40*MAX(F752-Inputs!$C$40,0)+Inputs!$B$41*MAX(F752-Inputs!$C$41,0)+Inputs!$B$42*Inputs!$B$14+Inputs!$B$43*MIN(Loan_Sample!I732/Inputs!$B$17,1)+Inputs!$B$44*MIN(E752,Inputs!$B$18)+Inputs!$B$45*Loan_Sample!C732</f>
        <v>-3.59748482792746</v>
      </c>
      <c r="R752" s="0" t="n">
        <f aca="false">MIN(1-Inputs!$B$13,MAX(Inputs!$B$13,1/(1+EXP(-(Inputs!$B$15*Q752+Inputs!$B$16)))))</f>
        <v>0.0249038025945846</v>
      </c>
    </row>
    <row r="753" customFormat="false" ht="15" hidden="false" customHeight="false" outlineLevel="0" collapsed="false">
      <c r="A753" s="0" t="n">
        <f aca="false">Loan_Sample!A733</f>
        <v>21387</v>
      </c>
      <c r="B753" s="0" t="n">
        <f aca="false">Loan_Sample!U733</f>
        <v>230870.17</v>
      </c>
      <c r="C753" s="0" t="n">
        <f aca="false">Loan_Sample!K733+Inputs!$B$26</f>
        <v>5.25833320617676</v>
      </c>
      <c r="D753" s="0" t="n">
        <f aca="false">Loan_Sample!L733+Inputs!$B$26</f>
        <v>-1.875</v>
      </c>
      <c r="E753" s="0" t="n">
        <f aca="false">Loan_Sample!E733/(1+Inputs!$B$25/100)</f>
        <v>66.3052520751953</v>
      </c>
      <c r="F753" s="0" t="n">
        <f aca="false">Loan_Sample!H733-Inputs!$B$24/100</f>
        <v>0.24233341217041</v>
      </c>
      <c r="G753" s="0" t="n">
        <f aca="false">IF(ISNUMBER(C753),INDEX(Scorecard!$D$54:$D$61,SUMPRODUCT(--(Scorecard!$G$54:$G$60&lt;C753))+1),Scorecard!$D$62)</f>
        <v>0.126303549215828</v>
      </c>
      <c r="H753" s="0" t="n">
        <f aca="false">IF(ISNUMBER(D753),INDEX(Scorecard!$D$63:$D$68,SUMPRODUCT(--(Scorecard!$G$63:$G$67&lt;D753))+1),Scorecard!$D$69)</f>
        <v>-0.340582194386522</v>
      </c>
      <c r="I753" s="0" t="n">
        <f aca="false">IF(ISNUMBER(E753),INDEX(Scorecard!$D$19:$D$26,SUMPRODUCT(--(Scorecard!$G$19:$G$25&lt;E753))+1),Scorecard!$D$27)</f>
        <v>0.0530843085177338</v>
      </c>
      <c r="J753" s="0" t="n">
        <f aca="false">IF(ISNUMBER(F753),INDEX(Scorecard!$D$37:$D$44,SUMPRODUCT(--(Scorecard!$G$37:$G$43&lt;F753))+1),Scorecard!$D$45)</f>
        <v>-0.0679520129233634</v>
      </c>
      <c r="K753" s="0" t="n">
        <f aca="false">Inputs!$B$10+Scorecard!$J$5*Loan_Sample!Y733+Scorecard!$J$6*Loan_Sample!Z733+Scorecard!$J$7*I753+Scorecard!$J$8*Loan_Sample!AB733+Scorecard!$J$9*J753+Scorecard!$J$10*Loan_Sample!AD733+Scorecard!$J$11*G753+Scorecard!$J$12*H753</f>
        <v>-5.51555411227015</v>
      </c>
      <c r="L753" s="0" t="n">
        <f aca="false">MIN(1-Inputs!$B$13,MAX(Inputs!$B$13,1/(1+EXP(-(Inputs!$B$11*K753+Inputs!$B$12)))))</f>
        <v>0.00341334462529143</v>
      </c>
      <c r="M753" s="0" t="n">
        <f aca="false">Loan_Sample!AH733*Inputs!$B$4*B753</f>
        <v>275.813808868366</v>
      </c>
      <c r="N753" s="0" t="n">
        <f aca="false">L753*Inputs!$B$4*B753</f>
        <v>275.813808868366</v>
      </c>
      <c r="O753" s="0" t="n">
        <f aca="false">Inputs!$B$37+Inputs!$B$38*MAX(Loan_Sample!H733-Inputs!$C$38,0)+Inputs!$B$39*MAX(Loan_Sample!H733-Inputs!$C$39,0)+Inputs!$B$40*MAX(Loan_Sample!H733-Inputs!$C$40,0)+Inputs!$B$41*MAX(Loan_Sample!H733-Inputs!$C$41,0)+Inputs!$B$42*Inputs!$B$14+Inputs!$B$43*MIN(Loan_Sample!I733/Inputs!$B$17,1)+Inputs!$B$44*MIN(Loan_Sample!E733,Inputs!$B$18)+Inputs!$B$45*Loan_Sample!C733</f>
        <v>-4.75650352664347</v>
      </c>
      <c r="P753" s="0" t="n">
        <f aca="false">MIN(1-Inputs!$B$13,MAX(Inputs!$B$13,1/(1+EXP(-(Inputs!$B$15*O753+Inputs!$B$16)))))</f>
        <v>0.00679273041507254</v>
      </c>
      <c r="Q753" s="0" t="n">
        <f aca="false">Inputs!$B$37+Inputs!$B$38*MAX(F753-Inputs!$C$38,0)+Inputs!$B$39*MAX(F753-Inputs!$C$39,0)+Inputs!$B$40*MAX(F753-Inputs!$C$40,0)+Inputs!$B$41*MAX(F753-Inputs!$C$41,0)+Inputs!$B$42*Inputs!$B$14+Inputs!$B$43*MIN(Loan_Sample!I733/Inputs!$B$17,1)+Inputs!$B$44*MIN(E753,Inputs!$B$18)+Inputs!$B$45*Loan_Sample!C733</f>
        <v>-4.75650352664347</v>
      </c>
      <c r="R753" s="0" t="n">
        <f aca="false">MIN(1-Inputs!$B$13,MAX(Inputs!$B$13,1/(1+EXP(-(Inputs!$B$15*Q753+Inputs!$B$16)))))</f>
        <v>0.00679273041507254</v>
      </c>
    </row>
    <row r="754" customFormat="false" ht="15" hidden="false" customHeight="false" outlineLevel="0" collapsed="false">
      <c r="A754" s="0" t="n">
        <f aca="false">Loan_Sample!A734</f>
        <v>21431</v>
      </c>
      <c r="B754" s="0" t="n">
        <f aca="false">Loan_Sample!U734</f>
        <v>207326.23</v>
      </c>
      <c r="C754" s="0" t="n">
        <f aca="false">Loan_Sample!K734+Inputs!$B$26</f>
        <v>4.12307691574097</v>
      </c>
      <c r="D754" s="0" t="n">
        <f aca="false">Loan_Sample!L734+Inputs!$B$26</f>
        <v>-0.276923179626465</v>
      </c>
      <c r="E754" s="0" t="n">
        <f aca="false">Loan_Sample!E734/(1+Inputs!$B$25/100)</f>
        <v>66.2039489746094</v>
      </c>
      <c r="F754" s="0" t="n">
        <f aca="false">Loan_Sample!H734-Inputs!$B$24/100</f>
        <v>-0.259333372116089</v>
      </c>
      <c r="G754" s="0" t="n">
        <f aca="false">IF(ISNUMBER(C754),INDEX(Scorecard!$D$54:$D$61,SUMPRODUCT(--(Scorecard!$G$54:$G$60&lt;C754))+1),Scorecard!$D$62)</f>
        <v>0.489050497890326</v>
      </c>
      <c r="H754" s="0" t="n">
        <f aca="false">IF(ISNUMBER(D754),INDEX(Scorecard!$D$63:$D$68,SUMPRODUCT(--(Scorecard!$G$63:$G$67&lt;D754))+1),Scorecard!$D$69)</f>
        <v>0.322484508656054</v>
      </c>
      <c r="I754" s="0" t="n">
        <f aca="false">IF(ISNUMBER(E754),INDEX(Scorecard!$D$19:$D$26,SUMPRODUCT(--(Scorecard!$G$19:$G$25&lt;E754))+1),Scorecard!$D$27)</f>
        <v>0.0530843085177338</v>
      </c>
      <c r="J754" s="0" t="n">
        <f aca="false">IF(ISNUMBER(F754),INDEX(Scorecard!$D$37:$D$44,SUMPRODUCT(--(Scorecard!$G$37:$G$43&lt;F754))+1),Scorecard!$D$45)</f>
        <v>0.769716833645565</v>
      </c>
      <c r="K754" s="0" t="n">
        <f aca="false">Inputs!$B$10+Scorecard!$J$5*Loan_Sample!Y734+Scorecard!$J$6*Loan_Sample!Z734+Scorecard!$J$7*I754+Scorecard!$J$8*Loan_Sample!AB734+Scorecard!$J$9*J754+Scorecard!$J$10*Loan_Sample!AD734+Scorecard!$J$11*G754+Scorecard!$J$12*H754</f>
        <v>-6.60635023650207</v>
      </c>
      <c r="L754" s="0" t="n">
        <f aca="false">MIN(1-Inputs!$B$13,MAX(Inputs!$B$13,1/(1+EXP(-(Inputs!$B$11*K754+Inputs!$B$12)))))</f>
        <v>0.00106941656215049</v>
      </c>
      <c r="M754" s="0" t="n">
        <f aca="false">Loan_Sample!AH734*Inputs!$B$4*B754</f>
        <v>77.6013364455779</v>
      </c>
      <c r="N754" s="0" t="n">
        <f aca="false">L754*Inputs!$B$4*B754</f>
        <v>77.6013364455779</v>
      </c>
      <c r="O754" s="0" t="n">
        <f aca="false">Inputs!$B$37+Inputs!$B$38*MAX(Loan_Sample!H734-Inputs!$C$38,0)+Inputs!$B$39*MAX(Loan_Sample!H734-Inputs!$C$39,0)+Inputs!$B$40*MAX(Loan_Sample!H734-Inputs!$C$40,0)+Inputs!$B$41*MAX(Loan_Sample!H734-Inputs!$C$41,0)+Inputs!$B$42*Inputs!$B$14+Inputs!$B$43*MIN(Loan_Sample!I734/Inputs!$B$17,1)+Inputs!$B$44*MIN(Loan_Sample!E734,Inputs!$B$18)+Inputs!$B$45*Loan_Sample!C734</f>
        <v>-5.28567140582998</v>
      </c>
      <c r="P754" s="0" t="n">
        <f aca="false">MIN(1-Inputs!$B$13,MAX(Inputs!$B$13,1/(1+EXP(-(Inputs!$B$15*O754+Inputs!$B$16)))))</f>
        <v>0.00373359298424194</v>
      </c>
      <c r="Q754" s="0" t="n">
        <f aca="false">Inputs!$B$37+Inputs!$B$38*MAX(F754-Inputs!$C$38,0)+Inputs!$B$39*MAX(F754-Inputs!$C$39,0)+Inputs!$B$40*MAX(F754-Inputs!$C$40,0)+Inputs!$B$41*MAX(F754-Inputs!$C$41,0)+Inputs!$B$42*Inputs!$B$14+Inputs!$B$43*MIN(Loan_Sample!I734/Inputs!$B$17,1)+Inputs!$B$44*MIN(E754,Inputs!$B$18)+Inputs!$B$45*Loan_Sample!C734</f>
        <v>-5.28567140582998</v>
      </c>
      <c r="R754" s="0" t="n">
        <f aca="false">MIN(1-Inputs!$B$13,MAX(Inputs!$B$13,1/(1+EXP(-(Inputs!$B$15*Q754+Inputs!$B$16)))))</f>
        <v>0.00373359298424194</v>
      </c>
    </row>
    <row r="755" customFormat="false" ht="15" hidden="false" customHeight="false" outlineLevel="0" collapsed="false">
      <c r="A755" s="0" t="n">
        <f aca="false">Loan_Sample!A735</f>
        <v>21433</v>
      </c>
      <c r="B755" s="0" t="n">
        <f aca="false">Loan_Sample!U735</f>
        <v>217241.64</v>
      </c>
      <c r="C755" s="0" t="n">
        <f aca="false">Loan_Sample!K735+Inputs!$B$26</f>
        <v>4.45833349227905</v>
      </c>
      <c r="D755" s="0" t="n">
        <f aca="false">Loan_Sample!L735+Inputs!$B$26</f>
        <v>-1.875</v>
      </c>
      <c r="E755" s="0" t="n">
        <f aca="false">Loan_Sample!E735/(1+Inputs!$B$25/100)</f>
        <v>81.9429550170898</v>
      </c>
      <c r="F755" s="0" t="n">
        <f aca="false">Loan_Sample!H735-Inputs!$B$24/100</f>
        <v>0.321333408355713</v>
      </c>
      <c r="G755" s="0" t="n">
        <f aca="false">IF(ISNUMBER(C755),INDEX(Scorecard!$D$54:$D$61,SUMPRODUCT(--(Scorecard!$G$54:$G$60&lt;C755))+1),Scorecard!$D$62)</f>
        <v>0.409483001259379</v>
      </c>
      <c r="H755" s="0" t="n">
        <f aca="false">IF(ISNUMBER(D755),INDEX(Scorecard!$D$63:$D$68,SUMPRODUCT(--(Scorecard!$G$63:$G$67&lt;D755))+1),Scorecard!$D$69)</f>
        <v>-0.340582194386522</v>
      </c>
      <c r="I755" s="0" t="n">
        <f aca="false">IF(ISNUMBER(E755),INDEX(Scorecard!$D$19:$D$26,SUMPRODUCT(--(Scorecard!$G$19:$G$25&lt;E755))+1),Scorecard!$D$27)</f>
        <v>-0.0341578513653732</v>
      </c>
      <c r="J755" s="0" t="n">
        <f aca="false">IF(ISNUMBER(F755),INDEX(Scorecard!$D$37:$D$44,SUMPRODUCT(--(Scorecard!$G$37:$G$43&lt;F755))+1),Scorecard!$D$45)</f>
        <v>-0.0679520129233634</v>
      </c>
      <c r="K755" s="0" t="n">
        <f aca="false">Inputs!$B$10+Scorecard!$J$5*Loan_Sample!Y735+Scorecard!$J$6*Loan_Sample!Z735+Scorecard!$J$7*I755+Scorecard!$J$8*Loan_Sample!AB735+Scorecard!$J$9*J755+Scorecard!$J$10*Loan_Sample!AD735+Scorecard!$J$11*G755+Scorecard!$J$12*H755</f>
        <v>-4.45581976671412</v>
      </c>
      <c r="L755" s="0" t="n">
        <f aca="false">MIN(1-Inputs!$B$13,MAX(Inputs!$B$13,1/(1+EXP(-(Inputs!$B$11*K755+Inputs!$B$12)))))</f>
        <v>0.0104895511209545</v>
      </c>
      <c r="M755" s="0" t="n">
        <f aca="false">Loan_Sample!AH735*Inputs!$B$4*B755</f>
        <v>797.568550932998</v>
      </c>
      <c r="N755" s="0" t="n">
        <f aca="false">L755*Inputs!$B$4*B755</f>
        <v>797.568550932998</v>
      </c>
      <c r="O755" s="0" t="n">
        <f aca="false">Inputs!$B$37+Inputs!$B$38*MAX(Loan_Sample!H735-Inputs!$C$38,0)+Inputs!$B$39*MAX(Loan_Sample!H735-Inputs!$C$39,0)+Inputs!$B$40*MAX(Loan_Sample!H735-Inputs!$C$40,0)+Inputs!$B$41*MAX(Loan_Sample!H735-Inputs!$C$41,0)+Inputs!$B$42*Inputs!$B$14+Inputs!$B$43*MIN(Loan_Sample!I735/Inputs!$B$17,1)+Inputs!$B$44*MIN(Loan_Sample!E735,Inputs!$B$18)+Inputs!$B$45*Loan_Sample!C735</f>
        <v>-4.67000021828464</v>
      </c>
      <c r="P755" s="0" t="n">
        <f aca="false">MIN(1-Inputs!$B$13,MAX(Inputs!$B$13,1/(1+EXP(-(Inputs!$B$15*O755+Inputs!$B$16)))))</f>
        <v>0.00748939591599337</v>
      </c>
      <c r="Q755" s="0" t="n">
        <f aca="false">Inputs!$B$37+Inputs!$B$38*MAX(F755-Inputs!$C$38,0)+Inputs!$B$39*MAX(F755-Inputs!$C$39,0)+Inputs!$B$40*MAX(F755-Inputs!$C$40,0)+Inputs!$B$41*MAX(F755-Inputs!$C$41,0)+Inputs!$B$42*Inputs!$B$14+Inputs!$B$43*MIN(Loan_Sample!I735/Inputs!$B$17,1)+Inputs!$B$44*MIN(E755,Inputs!$B$18)+Inputs!$B$45*Loan_Sample!C735</f>
        <v>-4.67000021828464</v>
      </c>
      <c r="R755" s="0" t="n">
        <f aca="false">MIN(1-Inputs!$B$13,MAX(Inputs!$B$13,1/(1+EXP(-(Inputs!$B$15*Q755+Inputs!$B$16)))))</f>
        <v>0.00748939591599337</v>
      </c>
    </row>
    <row r="756" customFormat="false" ht="15" hidden="false" customHeight="false" outlineLevel="0" collapsed="false">
      <c r="A756" s="0" t="n">
        <f aca="false">Loan_Sample!A736</f>
        <v>21559</v>
      </c>
      <c r="B756" s="0" t="n">
        <f aca="false">Loan_Sample!U736</f>
        <v>236552.03</v>
      </c>
      <c r="C756" s="0" t="n">
        <f aca="false">Loan_Sample!K736+Inputs!$B$26</f>
        <v>5.19999980926514</v>
      </c>
      <c r="D756" s="0" t="n">
        <f aca="false">Loan_Sample!L736+Inputs!$B$26</f>
        <v>-0.208333492279053</v>
      </c>
      <c r="E756" s="0" t="n">
        <f aca="false">Loan_Sample!E736/(1+Inputs!$B$25/100)</f>
        <v>63.2164497375488</v>
      </c>
      <c r="F756" s="0" t="n">
        <f aca="false">Loan_Sample!H736-Inputs!$B$24/100</f>
        <v>-3.66633319854736</v>
      </c>
      <c r="G756" s="0" t="n">
        <f aca="false">IF(ISNUMBER(C756),INDEX(Scorecard!$D$54:$D$61,SUMPRODUCT(--(Scorecard!$G$54:$G$60&lt;C756))+1),Scorecard!$D$62)</f>
        <v>0.214429354789033</v>
      </c>
      <c r="H756" s="0" t="n">
        <f aca="false">IF(ISNUMBER(D756),INDEX(Scorecard!$D$63:$D$68,SUMPRODUCT(--(Scorecard!$G$63:$G$67&lt;D756))+1),Scorecard!$D$69)</f>
        <v>0.322484508656054</v>
      </c>
      <c r="I756" s="0" t="n">
        <f aca="false">IF(ISNUMBER(E756),INDEX(Scorecard!$D$19:$D$26,SUMPRODUCT(--(Scorecard!$G$19:$G$25&lt;E756))+1),Scorecard!$D$27)</f>
        <v>0.233621608745691</v>
      </c>
      <c r="J756" s="0" t="n">
        <f aca="false">IF(ISNUMBER(F756),INDEX(Scorecard!$D$37:$D$44,SUMPRODUCT(--(Scorecard!$G$37:$G$43&lt;F756))+1),Scorecard!$D$45)</f>
        <v>1.35057635045042</v>
      </c>
      <c r="K756" s="0" t="n">
        <f aca="false">Inputs!$B$10+Scorecard!$J$5*Loan_Sample!Y736+Scorecard!$J$6*Loan_Sample!Z736+Scorecard!$J$7*I756+Scorecard!$J$8*Loan_Sample!AB736+Scorecard!$J$9*J756+Scorecard!$J$10*Loan_Sample!AD736+Scorecard!$J$11*G756+Scorecard!$J$12*H756</f>
        <v>-6.45644637147646</v>
      </c>
      <c r="L756" s="0" t="n">
        <f aca="false">MIN(1-Inputs!$B$13,MAX(Inputs!$B$13,1/(1+EXP(-(Inputs!$B$11*K756+Inputs!$B$12)))))</f>
        <v>0.001254509517196</v>
      </c>
      <c r="M756" s="0" t="n">
        <f aca="false">Loan_Sample!AH736*Inputs!$B$4*B756</f>
        <v>103.864870531462</v>
      </c>
      <c r="N756" s="0" t="n">
        <f aca="false">L756*Inputs!$B$4*B756</f>
        <v>103.864870531462</v>
      </c>
      <c r="O756" s="0" t="n">
        <f aca="false">Inputs!$B$37+Inputs!$B$38*MAX(Loan_Sample!H736-Inputs!$C$38,0)+Inputs!$B$39*MAX(Loan_Sample!H736-Inputs!$C$39,0)+Inputs!$B$40*MAX(Loan_Sample!H736-Inputs!$C$40,0)+Inputs!$B$41*MAX(Loan_Sample!H736-Inputs!$C$41,0)+Inputs!$B$42*Inputs!$B$14+Inputs!$B$43*MIN(Loan_Sample!I736/Inputs!$B$17,1)+Inputs!$B$44*MIN(Loan_Sample!E736,Inputs!$B$18)+Inputs!$B$45*Loan_Sample!C736</f>
        <v>-5.51665844904913</v>
      </c>
      <c r="P756" s="0" t="n">
        <f aca="false">MIN(1-Inputs!$B$13,MAX(Inputs!$B$13,1/(1+EXP(-(Inputs!$B$15*O756+Inputs!$B$16)))))</f>
        <v>0.00287383653590062</v>
      </c>
      <c r="Q756" s="0" t="n">
        <f aca="false">Inputs!$B$37+Inputs!$B$38*MAX(F756-Inputs!$C$38,0)+Inputs!$B$39*MAX(F756-Inputs!$C$39,0)+Inputs!$B$40*MAX(F756-Inputs!$C$40,0)+Inputs!$B$41*MAX(F756-Inputs!$C$41,0)+Inputs!$B$42*Inputs!$B$14+Inputs!$B$43*MIN(Loan_Sample!I736/Inputs!$B$17,1)+Inputs!$B$44*MIN(E756,Inputs!$B$18)+Inputs!$B$45*Loan_Sample!C736</f>
        <v>-5.51665844904913</v>
      </c>
      <c r="R756" s="0" t="n">
        <f aca="false">MIN(1-Inputs!$B$13,MAX(Inputs!$B$13,1/(1+EXP(-(Inputs!$B$15*Q756+Inputs!$B$16)))))</f>
        <v>0.00287383653590062</v>
      </c>
    </row>
    <row r="757" customFormat="false" ht="15" hidden="false" customHeight="false" outlineLevel="0" collapsed="false">
      <c r="A757" s="0" t="n">
        <f aca="false">Loan_Sample!A737</f>
        <v>21625</v>
      </c>
      <c r="B757" s="0" t="n">
        <f aca="false">Loan_Sample!U737</f>
        <v>164196.11</v>
      </c>
      <c r="C757" s="0" t="n">
        <f aca="false">Loan_Sample!K737+Inputs!$B$26</f>
        <v>9.03333377838135</v>
      </c>
      <c r="D757" s="0" t="n">
        <f aca="false">Loan_Sample!L737+Inputs!$B$26</f>
        <v>5.07179546356201</v>
      </c>
      <c r="E757" s="0" t="n">
        <f aca="false">Loan_Sample!E737/(1+Inputs!$B$25/100)</f>
        <v>61.0698318481445</v>
      </c>
      <c r="F757" s="0" t="n">
        <f aca="false">Loan_Sample!H737-Inputs!$B$24/100</f>
        <v>0.974666833877564</v>
      </c>
      <c r="G757" s="0" t="n">
        <f aca="false">IF(ISNUMBER(C757),INDEX(Scorecard!$D$54:$D$61,SUMPRODUCT(--(Scorecard!$G$54:$G$60&lt;C757))+1),Scorecard!$D$62)</f>
        <v>-0.541917179454542</v>
      </c>
      <c r="H757" s="0" t="n">
        <f aca="false">IF(ISNUMBER(D757),INDEX(Scorecard!$D$63:$D$68,SUMPRODUCT(--(Scorecard!$G$63:$G$67&lt;D757))+1),Scorecard!$D$69)</f>
        <v>0.322484508656054</v>
      </c>
      <c r="I757" s="0" t="n">
        <f aca="false">IF(ISNUMBER(E757),INDEX(Scorecard!$D$19:$D$26,SUMPRODUCT(--(Scorecard!$G$19:$G$25&lt;E757))+1),Scorecard!$D$27)</f>
        <v>0.233621608745691</v>
      </c>
      <c r="J757" s="0" t="n">
        <f aca="false">IF(ISNUMBER(F757),INDEX(Scorecard!$D$37:$D$44,SUMPRODUCT(--(Scorecard!$G$37:$G$43&lt;F757))+1),Scorecard!$D$45)</f>
        <v>-0.975503570149195</v>
      </c>
      <c r="K757" s="0" t="n">
        <f aca="false">Inputs!$B$10+Scorecard!$J$5*Loan_Sample!Y737+Scorecard!$J$6*Loan_Sample!Z737+Scorecard!$J$7*I757+Scorecard!$J$8*Loan_Sample!AB737+Scorecard!$J$9*J757+Scorecard!$J$10*Loan_Sample!AD737+Scorecard!$J$11*G757+Scorecard!$J$12*H757</f>
        <v>-4.66379230559714</v>
      </c>
      <c r="L757" s="0" t="n">
        <f aca="false">MIN(1-Inputs!$B$13,MAX(Inputs!$B$13,1/(1+EXP(-(Inputs!$B$11*K757+Inputs!$B$12)))))</f>
        <v>0.00842111635979203</v>
      </c>
      <c r="M757" s="0" t="n">
        <f aca="false">Loan_Sample!AH737*Inputs!$B$4*B757</f>
        <v>483.950091847324</v>
      </c>
      <c r="N757" s="0" t="n">
        <f aca="false">L757*Inputs!$B$4*B757</f>
        <v>483.950091847324</v>
      </c>
      <c r="O757" s="0" t="n">
        <f aca="false">Inputs!$B$37+Inputs!$B$38*MAX(Loan_Sample!H737-Inputs!$C$38,0)+Inputs!$B$39*MAX(Loan_Sample!H737-Inputs!$C$39,0)+Inputs!$B$40*MAX(Loan_Sample!H737-Inputs!$C$40,0)+Inputs!$B$41*MAX(Loan_Sample!H737-Inputs!$C$41,0)+Inputs!$B$42*Inputs!$B$14+Inputs!$B$43*MIN(Loan_Sample!I737/Inputs!$B$17,1)+Inputs!$B$44*MIN(Loan_Sample!E737,Inputs!$B$18)+Inputs!$B$45*Loan_Sample!C737</f>
        <v>-3.3106148133023</v>
      </c>
      <c r="P757" s="0" t="n">
        <f aca="false">MIN(1-Inputs!$B$13,MAX(Inputs!$B$13,1/(1+EXP(-(Inputs!$B$15*O757+Inputs!$B$16)))))</f>
        <v>0.034177840904806</v>
      </c>
      <c r="Q757" s="0" t="n">
        <f aca="false">Inputs!$B$37+Inputs!$B$38*MAX(F757-Inputs!$C$38,0)+Inputs!$B$39*MAX(F757-Inputs!$C$39,0)+Inputs!$B$40*MAX(F757-Inputs!$C$40,0)+Inputs!$B$41*MAX(F757-Inputs!$C$41,0)+Inputs!$B$42*Inputs!$B$14+Inputs!$B$43*MIN(Loan_Sample!I737/Inputs!$B$17,1)+Inputs!$B$44*MIN(E757,Inputs!$B$18)+Inputs!$B$45*Loan_Sample!C737</f>
        <v>-3.3106148133023</v>
      </c>
      <c r="R757" s="0" t="n">
        <f aca="false">MIN(1-Inputs!$B$13,MAX(Inputs!$B$13,1/(1+EXP(-(Inputs!$B$15*Q757+Inputs!$B$16)))))</f>
        <v>0.034177840904806</v>
      </c>
    </row>
    <row r="758" customFormat="false" ht="15" hidden="false" customHeight="false" outlineLevel="0" collapsed="false">
      <c r="A758" s="0" t="n">
        <f aca="false">Loan_Sample!A738</f>
        <v>21650</v>
      </c>
      <c r="B758" s="0" t="n">
        <f aca="false">Loan_Sample!U738</f>
        <v>291104.72</v>
      </c>
      <c r="C758" s="0" t="n">
        <f aca="false">Loan_Sample!K738+Inputs!$B$26</f>
        <v>4.30000019073486</v>
      </c>
      <c r="D758" s="0" t="n">
        <f aca="false">Loan_Sample!L738+Inputs!$B$26</f>
        <v>-0.458333015441895</v>
      </c>
      <c r="E758" s="0" t="n">
        <f aca="false">Loan_Sample!E738/(1+Inputs!$B$25/100)</f>
        <v>69.5717849731445</v>
      </c>
      <c r="F758" s="0" t="n">
        <f aca="false">Loan_Sample!H738-Inputs!$B$24/100</f>
        <v>-2.9743332862854</v>
      </c>
      <c r="G758" s="0" t="n">
        <f aca="false">IF(ISNUMBER(C758),INDEX(Scorecard!$D$54:$D$61,SUMPRODUCT(--(Scorecard!$G$54:$G$60&lt;C758))+1),Scorecard!$D$62)</f>
        <v>0.489050497890326</v>
      </c>
      <c r="H758" s="0" t="n">
        <f aca="false">IF(ISNUMBER(D758),INDEX(Scorecard!$D$63:$D$68,SUMPRODUCT(--(Scorecard!$G$63:$G$67&lt;D758))+1),Scorecard!$D$69)</f>
        <v>0.322484508656054</v>
      </c>
      <c r="I758" s="0" t="n">
        <f aca="false">IF(ISNUMBER(E758),INDEX(Scorecard!$D$19:$D$26,SUMPRODUCT(--(Scorecard!$G$19:$G$25&lt;E758))+1),Scorecard!$D$27)</f>
        <v>0.0530843085177338</v>
      </c>
      <c r="J758" s="0" t="n">
        <f aca="false">IF(ISNUMBER(F758),INDEX(Scorecard!$D$37:$D$44,SUMPRODUCT(--(Scorecard!$G$37:$G$43&lt;F758))+1),Scorecard!$D$45)</f>
        <v>1.35057635045042</v>
      </c>
      <c r="K758" s="0" t="n">
        <f aca="false">Inputs!$B$10+Scorecard!$J$5*Loan_Sample!Y738+Scorecard!$J$6*Loan_Sample!Z738+Scorecard!$J$7*I758+Scorecard!$J$8*Loan_Sample!AB738+Scorecard!$J$9*J758+Scorecard!$J$10*Loan_Sample!AD738+Scorecard!$J$11*G758+Scorecard!$J$12*H758</f>
        <v>-6.7136710710317</v>
      </c>
      <c r="L758" s="0" t="n">
        <f aca="false">MIN(1-Inputs!$B$13,MAX(Inputs!$B$13,1/(1+EXP(-(Inputs!$B$11*K758+Inputs!$B$12)))))</f>
        <v>0.000953907168115953</v>
      </c>
      <c r="M758" s="0" t="n">
        <f aca="false">Loan_Sample!AH738*Inputs!$B$4*B758</f>
        <v>97.1904076781356</v>
      </c>
      <c r="N758" s="0" t="n">
        <f aca="false">L758*Inputs!$B$4*B758</f>
        <v>97.1904076781356</v>
      </c>
      <c r="O758" s="0" t="n">
        <f aca="false">Inputs!$B$37+Inputs!$B$38*MAX(Loan_Sample!H738-Inputs!$C$38,0)+Inputs!$B$39*MAX(Loan_Sample!H738-Inputs!$C$39,0)+Inputs!$B$40*MAX(Loan_Sample!H738-Inputs!$C$40,0)+Inputs!$B$41*MAX(Loan_Sample!H738-Inputs!$C$41,0)+Inputs!$B$42*Inputs!$B$14+Inputs!$B$43*MIN(Loan_Sample!I738/Inputs!$B$17,1)+Inputs!$B$44*MIN(Loan_Sample!E738,Inputs!$B$18)+Inputs!$B$45*Loan_Sample!C738</f>
        <v>-5.35530062070368</v>
      </c>
      <c r="P758" s="0" t="n">
        <f aca="false">MIN(1-Inputs!$B$13,MAX(Inputs!$B$13,1/(1+EXP(-(Inputs!$B$15*O758+Inputs!$B$16)))))</f>
        <v>0.00345043677222767</v>
      </c>
      <c r="Q758" s="0" t="n">
        <f aca="false">Inputs!$B$37+Inputs!$B$38*MAX(F758-Inputs!$C$38,0)+Inputs!$B$39*MAX(F758-Inputs!$C$39,0)+Inputs!$B$40*MAX(F758-Inputs!$C$40,0)+Inputs!$B$41*MAX(F758-Inputs!$C$41,0)+Inputs!$B$42*Inputs!$B$14+Inputs!$B$43*MIN(Loan_Sample!I738/Inputs!$B$17,1)+Inputs!$B$44*MIN(E758,Inputs!$B$18)+Inputs!$B$45*Loan_Sample!C738</f>
        <v>-5.35530062070368</v>
      </c>
      <c r="R758" s="0" t="n">
        <f aca="false">MIN(1-Inputs!$B$13,MAX(Inputs!$B$13,1/(1+EXP(-(Inputs!$B$15*Q758+Inputs!$B$16)))))</f>
        <v>0.00345043677222767</v>
      </c>
    </row>
    <row r="759" customFormat="false" ht="15" hidden="false" customHeight="false" outlineLevel="0" collapsed="false">
      <c r="A759" s="0" t="n">
        <f aca="false">Loan_Sample!A739</f>
        <v>21679</v>
      </c>
      <c r="B759" s="0" t="n">
        <f aca="false">Loan_Sample!U739</f>
        <v>114914.29</v>
      </c>
      <c r="C759" s="0" t="n">
        <f aca="false">Loan_Sample!K739+Inputs!$B$26</f>
        <v>3.62307691574097</v>
      </c>
      <c r="D759" s="0" t="n">
        <f aca="false">Loan_Sample!L739+Inputs!$B$26</f>
        <v>-0.276923179626465</v>
      </c>
      <c r="E759" s="0" t="n">
        <f aca="false">Loan_Sample!E739/(1+Inputs!$B$25/100)</f>
        <v>84.0708160400391</v>
      </c>
      <c r="F759" s="0" t="n">
        <f aca="false">Loan_Sample!H739-Inputs!$B$24/100</f>
        <v>0.559666395187378</v>
      </c>
      <c r="G759" s="0" t="n">
        <f aca="false">IF(ISNUMBER(C759),INDEX(Scorecard!$D$54:$D$61,SUMPRODUCT(--(Scorecard!$G$54:$G$60&lt;C759))+1),Scorecard!$D$62)</f>
        <v>0.489050497890326</v>
      </c>
      <c r="H759" s="0" t="n">
        <f aca="false">IF(ISNUMBER(D759),INDEX(Scorecard!$D$63:$D$68,SUMPRODUCT(--(Scorecard!$G$63:$G$67&lt;D759))+1),Scorecard!$D$69)</f>
        <v>0.322484508656054</v>
      </c>
      <c r="I759" s="0" t="n">
        <f aca="false">IF(ISNUMBER(E759),INDEX(Scorecard!$D$19:$D$26,SUMPRODUCT(--(Scorecard!$G$19:$G$25&lt;E759))+1),Scorecard!$D$27)</f>
        <v>-0.219855970853228</v>
      </c>
      <c r="J759" s="0" t="n">
        <f aca="false">IF(ISNUMBER(F759),INDEX(Scorecard!$D$37:$D$44,SUMPRODUCT(--(Scorecard!$G$37:$G$43&lt;F759))+1),Scorecard!$D$45)</f>
        <v>-0.271229676926091</v>
      </c>
      <c r="K759" s="0" t="n">
        <f aca="false">Inputs!$B$10+Scorecard!$J$5*Loan_Sample!Y739+Scorecard!$J$6*Loan_Sample!Z739+Scorecard!$J$7*I759+Scorecard!$J$8*Loan_Sample!AB739+Scorecard!$J$9*J759+Scorecard!$J$10*Loan_Sample!AD739+Scorecard!$J$11*G759+Scorecard!$J$12*H759</f>
        <v>-4.13195789433282</v>
      </c>
      <c r="L759" s="0" t="n">
        <f aca="false">MIN(1-Inputs!$B$13,MAX(Inputs!$B$13,1/(1+EXP(-(Inputs!$B$11*K759+Inputs!$B$12)))))</f>
        <v>0.0147514524713002</v>
      </c>
      <c r="M759" s="0" t="n">
        <f aca="false">Loan_Sample!AH739*Inputs!$B$4*B759</f>
        <v>593.303440522875</v>
      </c>
      <c r="N759" s="0" t="n">
        <f aca="false">L759*Inputs!$B$4*B759</f>
        <v>593.303440522875</v>
      </c>
      <c r="O759" s="0" t="n">
        <f aca="false">Inputs!$B$37+Inputs!$B$38*MAX(Loan_Sample!H739-Inputs!$C$38,0)+Inputs!$B$39*MAX(Loan_Sample!H739-Inputs!$C$39,0)+Inputs!$B$40*MAX(Loan_Sample!H739-Inputs!$C$40,0)+Inputs!$B$41*MAX(Loan_Sample!H739-Inputs!$C$41,0)+Inputs!$B$42*Inputs!$B$14+Inputs!$B$43*MIN(Loan_Sample!I739/Inputs!$B$17,1)+Inputs!$B$44*MIN(Loan_Sample!E739,Inputs!$B$18)+Inputs!$B$45*Loan_Sample!C739</f>
        <v>-4.12245568446699</v>
      </c>
      <c r="P759" s="0" t="n">
        <f aca="false">MIN(1-Inputs!$B$13,MAX(Inputs!$B$13,1/(1+EXP(-(Inputs!$B$15*O759+Inputs!$B$16)))))</f>
        <v>0.0138666935500234</v>
      </c>
      <c r="Q759" s="0" t="n">
        <f aca="false">Inputs!$B$37+Inputs!$B$38*MAX(F759-Inputs!$C$38,0)+Inputs!$B$39*MAX(F759-Inputs!$C$39,0)+Inputs!$B$40*MAX(F759-Inputs!$C$40,0)+Inputs!$B$41*MAX(F759-Inputs!$C$41,0)+Inputs!$B$42*Inputs!$B$14+Inputs!$B$43*MIN(Loan_Sample!I739/Inputs!$B$17,1)+Inputs!$B$44*MIN(E759,Inputs!$B$18)+Inputs!$B$45*Loan_Sample!C739</f>
        <v>-4.12245568446699</v>
      </c>
      <c r="R759" s="0" t="n">
        <f aca="false">MIN(1-Inputs!$B$13,MAX(Inputs!$B$13,1/(1+EXP(-(Inputs!$B$15*Q759+Inputs!$B$16)))))</f>
        <v>0.0138666935500234</v>
      </c>
    </row>
    <row r="760" customFormat="false" ht="15" hidden="false" customHeight="false" outlineLevel="0" collapsed="false">
      <c r="A760" s="0" t="n">
        <f aca="false">Loan_Sample!A740</f>
        <v>21695</v>
      </c>
      <c r="B760" s="0" t="n">
        <f aca="false">Loan_Sample!U740</f>
        <v>332989.22</v>
      </c>
      <c r="C760" s="0" t="n">
        <f aca="false">Loan_Sample!K740+Inputs!$B$26</f>
        <v>4.42307710647583</v>
      </c>
      <c r="D760" s="0" t="n">
        <f aca="false">Loan_Sample!L740+Inputs!$B$26</f>
        <v>-0.276922702789307</v>
      </c>
      <c r="E760" s="0" t="n">
        <f aca="false">Loan_Sample!E740/(1+Inputs!$B$25/100)</f>
        <v>42.6644668579102</v>
      </c>
      <c r="F760" s="0" t="n">
        <f aca="false">Loan_Sample!H740-Inputs!$B$24/100</f>
        <v>0.19766640663147</v>
      </c>
      <c r="G760" s="0" t="n">
        <f aca="false">IF(ISNUMBER(C760),INDEX(Scorecard!$D$54:$D$61,SUMPRODUCT(--(Scorecard!$G$54:$G$60&lt;C760))+1),Scorecard!$D$62)</f>
        <v>0.409483001259379</v>
      </c>
      <c r="H760" s="0" t="n">
        <f aca="false">IF(ISNUMBER(D760),INDEX(Scorecard!$D$63:$D$68,SUMPRODUCT(--(Scorecard!$G$63:$G$67&lt;D760))+1),Scorecard!$D$69)</f>
        <v>0.322484508656054</v>
      </c>
      <c r="I760" s="0" t="n">
        <f aca="false">IF(ISNUMBER(E760),INDEX(Scorecard!$D$19:$D$26,SUMPRODUCT(--(Scorecard!$G$19:$G$25&lt;E760))+1),Scorecard!$D$27)</f>
        <v>0.57899015159425</v>
      </c>
      <c r="J760" s="0" t="n">
        <f aca="false">IF(ISNUMBER(F760),INDEX(Scorecard!$D$37:$D$44,SUMPRODUCT(--(Scorecard!$G$37:$G$43&lt;F760))+1),Scorecard!$D$45)</f>
        <v>0.102184252677548</v>
      </c>
      <c r="K760" s="0" t="n">
        <f aca="false">Inputs!$B$10+Scorecard!$J$5*Loan_Sample!Y740+Scorecard!$J$6*Loan_Sample!Z740+Scorecard!$J$7*I760+Scorecard!$J$8*Loan_Sample!AB740+Scorecard!$J$9*J760+Scorecard!$J$10*Loan_Sample!AD740+Scorecard!$J$11*G760+Scorecard!$J$12*H760</f>
        <v>-5.41850909398894</v>
      </c>
      <c r="L760" s="0" t="n">
        <f aca="false">MIN(1-Inputs!$B$13,MAX(Inputs!$B$13,1/(1+EXP(-(Inputs!$B$11*K760+Inputs!$B$12)))))</f>
        <v>0.00378400540172838</v>
      </c>
      <c r="M760" s="0" t="n">
        <f aca="false">Loan_Sample!AH740*Inputs!$B$4*B760</f>
        <v>441.011552519062</v>
      </c>
      <c r="N760" s="0" t="n">
        <f aca="false">L760*Inputs!$B$4*B760</f>
        <v>441.011552519062</v>
      </c>
      <c r="O760" s="0" t="n">
        <f aca="false">Inputs!$B$37+Inputs!$B$38*MAX(Loan_Sample!H740-Inputs!$C$38,0)+Inputs!$B$39*MAX(Loan_Sample!H740-Inputs!$C$39,0)+Inputs!$B$40*MAX(Loan_Sample!H740-Inputs!$C$40,0)+Inputs!$B$41*MAX(Loan_Sample!H740-Inputs!$C$41,0)+Inputs!$B$42*Inputs!$B$14+Inputs!$B$43*MIN(Loan_Sample!I740/Inputs!$B$17,1)+Inputs!$B$44*MIN(Loan_Sample!E740,Inputs!$B$18)+Inputs!$B$45*Loan_Sample!C740</f>
        <v>-4.89975948878386</v>
      </c>
      <c r="P760" s="0" t="n">
        <f aca="false">MIN(1-Inputs!$B$13,MAX(Inputs!$B$13,1/(1+EXP(-(Inputs!$B$15*O760+Inputs!$B$16)))))</f>
        <v>0.00577778953115302</v>
      </c>
      <c r="Q760" s="0" t="n">
        <f aca="false">Inputs!$B$37+Inputs!$B$38*MAX(F760-Inputs!$C$38,0)+Inputs!$B$39*MAX(F760-Inputs!$C$39,0)+Inputs!$B$40*MAX(F760-Inputs!$C$40,0)+Inputs!$B$41*MAX(F760-Inputs!$C$41,0)+Inputs!$B$42*Inputs!$B$14+Inputs!$B$43*MIN(Loan_Sample!I740/Inputs!$B$17,1)+Inputs!$B$44*MIN(E760,Inputs!$B$18)+Inputs!$B$45*Loan_Sample!C740</f>
        <v>-4.89975948878386</v>
      </c>
      <c r="R760" s="0" t="n">
        <f aca="false">MIN(1-Inputs!$B$13,MAX(Inputs!$B$13,1/(1+EXP(-(Inputs!$B$15*Q760+Inputs!$B$16)))))</f>
        <v>0.00577778953115302</v>
      </c>
    </row>
    <row r="761" customFormat="false" ht="15" hidden="false" customHeight="false" outlineLevel="0" collapsed="false">
      <c r="A761" s="0" t="n">
        <f aca="false">Loan_Sample!A741</f>
        <v>21705</v>
      </c>
      <c r="B761" s="0" t="n">
        <f aca="false">Loan_Sample!U741</f>
        <v>128155.49</v>
      </c>
      <c r="C761" s="0" t="n">
        <f aca="false">Loan_Sample!K741+Inputs!$B$26</f>
        <v>4.40000009536743</v>
      </c>
      <c r="D761" s="0" t="n">
        <f aca="false">Loan_Sample!L741+Inputs!$B$26</f>
        <v>-0.208333015441895</v>
      </c>
      <c r="E761" s="0" t="n">
        <f aca="false">Loan_Sample!E741/(1+Inputs!$B$25/100)</f>
        <v>56.5081367492676</v>
      </c>
      <c r="F761" s="0" t="n">
        <f aca="false">Loan_Sample!H741-Inputs!$B$24/100</f>
        <v>-2.52633333206177</v>
      </c>
      <c r="G761" s="0" t="n">
        <f aca="false">IF(ISNUMBER(C761),INDEX(Scorecard!$D$54:$D$61,SUMPRODUCT(--(Scorecard!$G$54:$G$60&lt;C761))+1),Scorecard!$D$62)</f>
        <v>0.489050497890326</v>
      </c>
      <c r="H761" s="0" t="n">
        <f aca="false">IF(ISNUMBER(D761),INDEX(Scorecard!$D$63:$D$68,SUMPRODUCT(--(Scorecard!$G$63:$G$67&lt;D761))+1),Scorecard!$D$69)</f>
        <v>0.322484508656054</v>
      </c>
      <c r="I761" s="0" t="n">
        <f aca="false">IF(ISNUMBER(E761),INDEX(Scorecard!$D$19:$D$26,SUMPRODUCT(--(Scorecard!$G$19:$G$25&lt;E761))+1),Scorecard!$D$27)</f>
        <v>0.285899340811827</v>
      </c>
      <c r="J761" s="0" t="n">
        <f aca="false">IF(ISNUMBER(F761),INDEX(Scorecard!$D$37:$D$44,SUMPRODUCT(--(Scorecard!$G$37:$G$43&lt;F761))+1),Scorecard!$D$45)</f>
        <v>1.35057635045042</v>
      </c>
      <c r="K761" s="0" t="n">
        <f aca="false">Inputs!$B$10+Scorecard!$J$5*Loan_Sample!Y741+Scorecard!$J$6*Loan_Sample!Z741+Scorecard!$J$7*I761+Scorecard!$J$8*Loan_Sample!AB741+Scorecard!$J$9*J761+Scorecard!$J$10*Loan_Sample!AD741+Scorecard!$J$11*G761+Scorecard!$J$12*H761</f>
        <v>-5.56265773585629</v>
      </c>
      <c r="L761" s="0" t="n">
        <f aca="false">MIN(1-Inputs!$B$13,MAX(Inputs!$B$13,1/(1+EXP(-(Inputs!$B$11*K761+Inputs!$B$12)))))</f>
        <v>0.00324670724627828</v>
      </c>
      <c r="M761" s="0" t="n">
        <f aca="false">Loan_Sample!AH741*Inputs!$B$4*B761</f>
        <v>145.62917531167</v>
      </c>
      <c r="N761" s="0" t="n">
        <f aca="false">L761*Inputs!$B$4*B761</f>
        <v>145.62917531167</v>
      </c>
      <c r="O761" s="0" t="n">
        <f aca="false">Inputs!$B$37+Inputs!$B$38*MAX(Loan_Sample!H741-Inputs!$C$38,0)+Inputs!$B$39*MAX(Loan_Sample!H741-Inputs!$C$39,0)+Inputs!$B$40*MAX(Loan_Sample!H741-Inputs!$C$40,0)+Inputs!$B$41*MAX(Loan_Sample!H741-Inputs!$C$41,0)+Inputs!$B$42*Inputs!$B$14+Inputs!$B$43*MIN(Loan_Sample!I741/Inputs!$B$17,1)+Inputs!$B$44*MIN(Loan_Sample!E741,Inputs!$B$18)+Inputs!$B$45*Loan_Sample!C741</f>
        <v>-5.46340850939666</v>
      </c>
      <c r="P761" s="0" t="n">
        <f aca="false">MIN(1-Inputs!$B$13,MAX(Inputs!$B$13,1/(1+EXP(-(Inputs!$B$15*O761+Inputs!$B$16)))))</f>
        <v>0.00305262855105693</v>
      </c>
      <c r="Q761" s="0" t="n">
        <f aca="false">Inputs!$B$37+Inputs!$B$38*MAX(F761-Inputs!$C$38,0)+Inputs!$B$39*MAX(F761-Inputs!$C$39,0)+Inputs!$B$40*MAX(F761-Inputs!$C$40,0)+Inputs!$B$41*MAX(F761-Inputs!$C$41,0)+Inputs!$B$42*Inputs!$B$14+Inputs!$B$43*MIN(Loan_Sample!I741/Inputs!$B$17,1)+Inputs!$B$44*MIN(E761,Inputs!$B$18)+Inputs!$B$45*Loan_Sample!C741</f>
        <v>-5.46340850939666</v>
      </c>
      <c r="R761" s="0" t="n">
        <f aca="false">MIN(1-Inputs!$B$13,MAX(Inputs!$B$13,1/(1+EXP(-(Inputs!$B$15*Q761+Inputs!$B$16)))))</f>
        <v>0.00305262855105693</v>
      </c>
    </row>
    <row r="762" customFormat="false" ht="15" hidden="false" customHeight="false" outlineLevel="0" collapsed="false">
      <c r="A762" s="0" t="n">
        <f aca="false">Loan_Sample!A742</f>
        <v>21717</v>
      </c>
      <c r="B762" s="0" t="n">
        <f aca="false">Loan_Sample!U742</f>
        <v>132333.66</v>
      </c>
      <c r="C762" s="0" t="n">
        <f aca="false">Loan_Sample!K742+Inputs!$B$26</f>
        <v>5.40833330154419</v>
      </c>
      <c r="D762" s="0" t="n">
        <f aca="false">Loan_Sample!L742+Inputs!$B$26</f>
        <v>-1.125</v>
      </c>
      <c r="E762" s="0" t="n">
        <f aca="false">Loan_Sample!E742/(1+Inputs!$B$25/100)</f>
        <v>47.9394569396973</v>
      </c>
      <c r="F762" s="0" t="n">
        <f aca="false">Loan_Sample!H742-Inputs!$B$24/100</f>
        <v>-1.04233312606812</v>
      </c>
      <c r="G762" s="0" t="n">
        <f aca="false">IF(ISNUMBER(C762),INDEX(Scorecard!$D$54:$D$61,SUMPRODUCT(--(Scorecard!$G$54:$G$60&lt;C762))+1),Scorecard!$D$62)</f>
        <v>0.126303549215828</v>
      </c>
      <c r="H762" s="0" t="n">
        <f aca="false">IF(ISNUMBER(D762),INDEX(Scorecard!$D$63:$D$68,SUMPRODUCT(--(Scorecard!$G$63:$G$67&lt;D762))+1),Scorecard!$D$69)</f>
        <v>-0.340582194386522</v>
      </c>
      <c r="I762" s="0" t="n">
        <f aca="false">IF(ISNUMBER(E762),INDEX(Scorecard!$D$19:$D$26,SUMPRODUCT(--(Scorecard!$G$19:$G$25&lt;E762))+1),Scorecard!$D$27)</f>
        <v>0.57899015159425</v>
      </c>
      <c r="J762" s="0" t="n">
        <f aca="false">IF(ISNUMBER(F762),INDEX(Scorecard!$D$37:$D$44,SUMPRODUCT(--(Scorecard!$G$37:$G$43&lt;F762))+1),Scorecard!$D$45)</f>
        <v>1.35057635045042</v>
      </c>
      <c r="K762" s="0" t="n">
        <f aca="false">Inputs!$B$10+Scorecard!$J$5*Loan_Sample!Y742+Scorecard!$J$6*Loan_Sample!Z742+Scorecard!$J$7*I762+Scorecard!$J$8*Loan_Sample!AB742+Scorecard!$J$9*J762+Scorecard!$J$10*Loan_Sample!AD742+Scorecard!$J$11*G762+Scorecard!$J$12*H762</f>
        <v>-3.12023322057158</v>
      </c>
      <c r="L762" s="0" t="n">
        <f aca="false">MIN(1-Inputs!$B$13,MAX(Inputs!$B$13,1/(1+EXP(-(Inputs!$B$11*K762+Inputs!$B$12)))))</f>
        <v>0.0421715002983504</v>
      </c>
      <c r="M762" s="0" t="n">
        <f aca="false">Loan_Sample!AH742*Inputs!$B$4*B762</f>
        <v>1953.24814376013</v>
      </c>
      <c r="N762" s="0" t="n">
        <f aca="false">L762*Inputs!$B$4*B762</f>
        <v>1953.24814376013</v>
      </c>
      <c r="O762" s="0" t="n">
        <f aca="false">Inputs!$B$37+Inputs!$B$38*MAX(Loan_Sample!H742-Inputs!$C$38,0)+Inputs!$B$39*MAX(Loan_Sample!H742-Inputs!$C$39,0)+Inputs!$B$40*MAX(Loan_Sample!H742-Inputs!$C$40,0)+Inputs!$B$41*MAX(Loan_Sample!H742-Inputs!$C$41,0)+Inputs!$B$42*Inputs!$B$14+Inputs!$B$43*MIN(Loan_Sample!I742/Inputs!$B$17,1)+Inputs!$B$44*MIN(Loan_Sample!E742,Inputs!$B$18)+Inputs!$B$45*Loan_Sample!C742</f>
        <v>-5.69864120513169</v>
      </c>
      <c r="P762" s="0" t="n">
        <f aca="false">MIN(1-Inputs!$B$13,MAX(Inputs!$B$13,1/(1+EXP(-(Inputs!$B$15*O762+Inputs!$B$16)))))</f>
        <v>0.00233802694346529</v>
      </c>
      <c r="Q762" s="0" t="n">
        <f aca="false">Inputs!$B$37+Inputs!$B$38*MAX(F762-Inputs!$C$38,0)+Inputs!$B$39*MAX(F762-Inputs!$C$39,0)+Inputs!$B$40*MAX(F762-Inputs!$C$40,0)+Inputs!$B$41*MAX(F762-Inputs!$C$41,0)+Inputs!$B$42*Inputs!$B$14+Inputs!$B$43*MIN(Loan_Sample!I742/Inputs!$B$17,1)+Inputs!$B$44*MIN(E762,Inputs!$B$18)+Inputs!$B$45*Loan_Sample!C742</f>
        <v>-5.69864120513169</v>
      </c>
      <c r="R762" s="0" t="n">
        <f aca="false">MIN(1-Inputs!$B$13,MAX(Inputs!$B$13,1/(1+EXP(-(Inputs!$B$15*Q762+Inputs!$B$16)))))</f>
        <v>0.00233802694346529</v>
      </c>
    </row>
    <row r="763" customFormat="false" ht="15" hidden="false" customHeight="false" outlineLevel="0" collapsed="false">
      <c r="A763" s="0" t="n">
        <f aca="false">Loan_Sample!A743</f>
        <v>21782</v>
      </c>
      <c r="B763" s="0" t="n">
        <f aca="false">Loan_Sample!U743</f>
        <v>143211.05</v>
      </c>
      <c r="C763" s="0" t="n">
        <f aca="false">Loan_Sample!K743+Inputs!$B$26</f>
        <v>6.73333311080933</v>
      </c>
      <c r="D763" s="0" t="n">
        <f aca="false">Loan_Sample!L743+Inputs!$B$26</f>
        <v>2.71025609970093</v>
      </c>
      <c r="E763" s="0" t="n">
        <f aca="false">Loan_Sample!E743/(1+Inputs!$B$25/100)</f>
        <v>62.5967292785645</v>
      </c>
      <c r="F763" s="0" t="n">
        <f aca="false">Loan_Sample!H743-Inputs!$B$24/100</f>
        <v>0.98033332824707</v>
      </c>
      <c r="G763" s="0" t="n">
        <f aca="false">IF(ISNUMBER(C763),INDEX(Scorecard!$D$54:$D$61,SUMPRODUCT(--(Scorecard!$G$54:$G$60&lt;C763))+1),Scorecard!$D$62)</f>
        <v>-0.357264871923982</v>
      </c>
      <c r="H763" s="0" t="n">
        <f aca="false">IF(ISNUMBER(D763),INDEX(Scorecard!$D$63:$D$68,SUMPRODUCT(--(Scorecard!$G$63:$G$67&lt;D763))+1),Scorecard!$D$69)</f>
        <v>0.322484508656054</v>
      </c>
      <c r="I763" s="0" t="n">
        <f aca="false">IF(ISNUMBER(E763),INDEX(Scorecard!$D$19:$D$26,SUMPRODUCT(--(Scorecard!$G$19:$G$25&lt;E763))+1),Scorecard!$D$27)</f>
        <v>0.233621608745691</v>
      </c>
      <c r="J763" s="0" t="n">
        <f aca="false">IF(ISNUMBER(F763),INDEX(Scorecard!$D$37:$D$44,SUMPRODUCT(--(Scorecard!$G$37:$G$43&lt;F763))+1),Scorecard!$D$45)</f>
        <v>-0.975503570149195</v>
      </c>
      <c r="K763" s="0" t="n">
        <f aca="false">Inputs!$B$10+Scorecard!$J$5*Loan_Sample!Y743+Scorecard!$J$6*Loan_Sample!Z743+Scorecard!$J$7*I763+Scorecard!$J$8*Loan_Sample!AB743+Scorecard!$J$9*J763+Scorecard!$J$10*Loan_Sample!AD743+Scorecard!$J$11*G763+Scorecard!$J$12*H763</f>
        <v>-4.68249551574422</v>
      </c>
      <c r="L763" s="0" t="n">
        <f aca="false">MIN(1-Inputs!$B$13,MAX(Inputs!$B$13,1/(1+EXP(-(Inputs!$B$11*K763+Inputs!$B$12)))))</f>
        <v>0.00825623481747173</v>
      </c>
      <c r="M763" s="0" t="n">
        <f aca="false">Loan_Sample!AH743*Inputs!$B$4*B763</f>
        <v>413.834420039839</v>
      </c>
      <c r="N763" s="0" t="n">
        <f aca="false">L763*Inputs!$B$4*B763</f>
        <v>413.834420039839</v>
      </c>
      <c r="O763" s="0" t="n">
        <f aca="false">Inputs!$B$37+Inputs!$B$38*MAX(Loan_Sample!H743-Inputs!$C$38,0)+Inputs!$B$39*MAX(Loan_Sample!H743-Inputs!$C$39,0)+Inputs!$B$40*MAX(Loan_Sample!H743-Inputs!$C$40,0)+Inputs!$B$41*MAX(Loan_Sample!H743-Inputs!$C$41,0)+Inputs!$B$42*Inputs!$B$14+Inputs!$B$43*MIN(Loan_Sample!I743/Inputs!$B$17,1)+Inputs!$B$44*MIN(Loan_Sample!E743,Inputs!$B$18)+Inputs!$B$45*Loan_Sample!C743</f>
        <v>-3.2404493846606</v>
      </c>
      <c r="P763" s="0" t="n">
        <f aca="false">MIN(1-Inputs!$B$13,MAX(Inputs!$B$13,1/(1+EXP(-(Inputs!$B$15*O763+Inputs!$B$16)))))</f>
        <v>0.0369109276484504</v>
      </c>
      <c r="Q763" s="0" t="n">
        <f aca="false">Inputs!$B$37+Inputs!$B$38*MAX(F763-Inputs!$C$38,0)+Inputs!$B$39*MAX(F763-Inputs!$C$39,0)+Inputs!$B$40*MAX(F763-Inputs!$C$40,0)+Inputs!$B$41*MAX(F763-Inputs!$C$41,0)+Inputs!$B$42*Inputs!$B$14+Inputs!$B$43*MIN(Loan_Sample!I743/Inputs!$B$17,1)+Inputs!$B$44*MIN(E763,Inputs!$B$18)+Inputs!$B$45*Loan_Sample!C743</f>
        <v>-3.2404493846606</v>
      </c>
      <c r="R763" s="0" t="n">
        <f aca="false">MIN(1-Inputs!$B$13,MAX(Inputs!$B$13,1/(1+EXP(-(Inputs!$B$15*Q763+Inputs!$B$16)))))</f>
        <v>0.0369109276484504</v>
      </c>
    </row>
    <row r="764" customFormat="false" ht="15" hidden="false" customHeight="false" outlineLevel="0" collapsed="false">
      <c r="A764" s="0" t="n">
        <f aca="false">Loan_Sample!A744</f>
        <v>21854</v>
      </c>
      <c r="B764" s="0" t="n">
        <f aca="false">Loan_Sample!U744</f>
        <v>346612.47</v>
      </c>
      <c r="C764" s="0" t="n">
        <f aca="false">Loan_Sample!K744+Inputs!$B$26</f>
        <v>9.23333358764648</v>
      </c>
      <c r="D764" s="0" t="n">
        <f aca="false">Loan_Sample!L744+Inputs!$B$26</f>
        <v>5.07179498672485</v>
      </c>
      <c r="E764" s="0" t="n">
        <f aca="false">Loan_Sample!E744/(1+Inputs!$B$25/100)</f>
        <v>76.4309539794922</v>
      </c>
      <c r="F764" s="0" t="n">
        <f aca="false">Loan_Sample!H744-Inputs!$B$24/100</f>
        <v>0.991666555404663</v>
      </c>
      <c r="G764" s="0" t="n">
        <f aca="false">IF(ISNUMBER(C764),INDEX(Scorecard!$D$54:$D$61,SUMPRODUCT(--(Scorecard!$G$54:$G$60&lt;C764))+1),Scorecard!$D$62)</f>
        <v>-0.541917179454542</v>
      </c>
      <c r="H764" s="0" t="n">
        <f aca="false">IF(ISNUMBER(D764),INDEX(Scorecard!$D$63:$D$68,SUMPRODUCT(--(Scorecard!$G$63:$G$67&lt;D764))+1),Scorecard!$D$69)</f>
        <v>0.322484508656054</v>
      </c>
      <c r="I764" s="0" t="n">
        <f aca="false">IF(ISNUMBER(E764),INDEX(Scorecard!$D$19:$D$26,SUMPRODUCT(--(Scorecard!$G$19:$G$25&lt;E764))+1),Scorecard!$D$27)</f>
        <v>-0.0341578513653732</v>
      </c>
      <c r="J764" s="0" t="n">
        <f aca="false">IF(ISNUMBER(F764),INDEX(Scorecard!$D$37:$D$44,SUMPRODUCT(--(Scorecard!$G$37:$G$43&lt;F764))+1),Scorecard!$D$45)</f>
        <v>-0.975503570149195</v>
      </c>
      <c r="K764" s="0" t="n">
        <f aca="false">Inputs!$B$10+Scorecard!$J$5*Loan_Sample!Y744+Scorecard!$J$6*Loan_Sample!Z744+Scorecard!$J$7*I764+Scorecard!$J$8*Loan_Sample!AB744+Scorecard!$J$9*J764+Scorecard!$J$10*Loan_Sample!AD744+Scorecard!$J$11*G764+Scorecard!$J$12*H764</f>
        <v>-2.42971665621093</v>
      </c>
      <c r="L764" s="0" t="n">
        <f aca="false">MIN(1-Inputs!$B$13,MAX(Inputs!$B$13,1/(1+EXP(-(Inputs!$B$11*K764+Inputs!$B$12)))))</f>
        <v>0.0841890681132843</v>
      </c>
      <c r="M764" s="0" t="n">
        <f aca="false">Loan_Sample!AH744*Inputs!$B$4*B764</f>
        <v>10213.3432960103</v>
      </c>
      <c r="N764" s="0" t="n">
        <f aca="false">L764*Inputs!$B$4*B764</f>
        <v>10213.3432960103</v>
      </c>
      <c r="O764" s="0" t="n">
        <f aca="false">Inputs!$B$37+Inputs!$B$38*MAX(Loan_Sample!H744-Inputs!$C$38,0)+Inputs!$B$39*MAX(Loan_Sample!H744-Inputs!$C$39,0)+Inputs!$B$40*MAX(Loan_Sample!H744-Inputs!$C$40,0)+Inputs!$B$41*MAX(Loan_Sample!H744-Inputs!$C$41,0)+Inputs!$B$42*Inputs!$B$14+Inputs!$B$43*MIN(Loan_Sample!I744/Inputs!$B$17,1)+Inputs!$B$44*MIN(Loan_Sample!E744,Inputs!$B$18)+Inputs!$B$45*Loan_Sample!C744</f>
        <v>-3.86825310449621</v>
      </c>
      <c r="P764" s="0" t="n">
        <f aca="false">MIN(1-Inputs!$B$13,MAX(Inputs!$B$13,1/(1+EXP(-(Inputs!$B$15*O764+Inputs!$B$16)))))</f>
        <v>0.018427267716897</v>
      </c>
      <c r="Q764" s="0" t="n">
        <f aca="false">Inputs!$B$37+Inputs!$B$38*MAX(F764-Inputs!$C$38,0)+Inputs!$B$39*MAX(F764-Inputs!$C$39,0)+Inputs!$B$40*MAX(F764-Inputs!$C$40,0)+Inputs!$B$41*MAX(F764-Inputs!$C$41,0)+Inputs!$B$42*Inputs!$B$14+Inputs!$B$43*MIN(Loan_Sample!I744/Inputs!$B$17,1)+Inputs!$B$44*MIN(E764,Inputs!$B$18)+Inputs!$B$45*Loan_Sample!C744</f>
        <v>-3.86825310449621</v>
      </c>
      <c r="R764" s="0" t="n">
        <f aca="false">MIN(1-Inputs!$B$13,MAX(Inputs!$B$13,1/(1+EXP(-(Inputs!$B$15*Q764+Inputs!$B$16)))))</f>
        <v>0.018427267716897</v>
      </c>
    </row>
    <row r="765" customFormat="false" ht="15" hidden="false" customHeight="false" outlineLevel="0" collapsed="false">
      <c r="A765" s="0" t="n">
        <f aca="false">Loan_Sample!A745</f>
        <v>21858</v>
      </c>
      <c r="B765" s="0" t="n">
        <f aca="false">Loan_Sample!U745</f>
        <v>229321.7</v>
      </c>
      <c r="C765" s="0" t="n">
        <f aca="false">Loan_Sample!K745+Inputs!$B$26</f>
        <v>6.13333320617676</v>
      </c>
      <c r="D765" s="0" t="n">
        <f aca="false">Loan_Sample!L745+Inputs!$B$26</f>
        <v>-3.5</v>
      </c>
      <c r="E765" s="0" t="n">
        <f aca="false">Loan_Sample!E745/(1+Inputs!$B$25/100)</f>
        <v>49.941104888916</v>
      </c>
      <c r="F765" s="0" t="n">
        <f aca="false">Loan_Sample!H745-Inputs!$B$24/100</f>
        <v>1.04633355140686</v>
      </c>
      <c r="G765" s="0" t="n">
        <f aca="false">IF(ISNUMBER(C765),INDEX(Scorecard!$D$54:$D$61,SUMPRODUCT(--(Scorecard!$G$54:$G$60&lt;C765))+1),Scorecard!$D$62)</f>
        <v>0.0151758992857273</v>
      </c>
      <c r="H765" s="0" t="n">
        <f aca="false">IF(ISNUMBER(D765),INDEX(Scorecard!$D$63:$D$68,SUMPRODUCT(--(Scorecard!$G$63:$G$67&lt;D765))+1),Scorecard!$D$69)</f>
        <v>-0.340582194386522</v>
      </c>
      <c r="I765" s="0" t="n">
        <f aca="false">IF(ISNUMBER(E765),INDEX(Scorecard!$D$19:$D$26,SUMPRODUCT(--(Scorecard!$G$19:$G$25&lt;E765))+1),Scorecard!$D$27)</f>
        <v>0.57899015159425</v>
      </c>
      <c r="J765" s="0" t="n">
        <f aca="false">IF(ISNUMBER(F765),INDEX(Scorecard!$D$37:$D$44,SUMPRODUCT(--(Scorecard!$G$37:$G$43&lt;F765))+1),Scorecard!$D$45)</f>
        <v>-0.975503570149195</v>
      </c>
      <c r="K765" s="0" t="n">
        <f aca="false">Inputs!$B$10+Scorecard!$J$5*Loan_Sample!Y745+Scorecard!$J$6*Loan_Sample!Z745+Scorecard!$J$7*I765+Scorecard!$J$8*Loan_Sample!AB745+Scorecard!$J$9*J765+Scorecard!$J$10*Loan_Sample!AD745+Scorecard!$J$11*G765+Scorecard!$J$12*H765</f>
        <v>-7.15870234831943</v>
      </c>
      <c r="L765" s="0" t="n">
        <f aca="false">MIN(1-Inputs!$B$13,MAX(Inputs!$B$13,1/(1+EXP(-(Inputs!$B$11*K765+Inputs!$B$12)))))</f>
        <v>0.000593754750910967</v>
      </c>
      <c r="M765" s="0" t="n">
        <f aca="false">Loan_Sample!AH745*Inputs!$B$4*B765</f>
        <v>47.6562971016928</v>
      </c>
      <c r="N765" s="0" t="n">
        <f aca="false">L765*Inputs!$B$4*B765</f>
        <v>47.6562971016928</v>
      </c>
      <c r="O765" s="0" t="n">
        <f aca="false">Inputs!$B$37+Inputs!$B$38*MAX(Loan_Sample!H745-Inputs!$C$38,0)+Inputs!$B$39*MAX(Loan_Sample!H745-Inputs!$C$39,0)+Inputs!$B$40*MAX(Loan_Sample!H745-Inputs!$C$40,0)+Inputs!$B$41*MAX(Loan_Sample!H745-Inputs!$C$41,0)+Inputs!$B$42*Inputs!$B$14+Inputs!$B$43*MIN(Loan_Sample!I745/Inputs!$B$17,1)+Inputs!$B$44*MIN(Loan_Sample!E745,Inputs!$B$18)+Inputs!$B$45*Loan_Sample!C745</f>
        <v>-3.07162355225532</v>
      </c>
      <c r="P765" s="0" t="n">
        <f aca="false">MIN(1-Inputs!$B$13,MAX(Inputs!$B$13,1/(1+EXP(-(Inputs!$B$15*O765+Inputs!$B$16)))))</f>
        <v>0.0443738141816428</v>
      </c>
      <c r="Q765" s="0" t="n">
        <f aca="false">Inputs!$B$37+Inputs!$B$38*MAX(F765-Inputs!$C$38,0)+Inputs!$B$39*MAX(F765-Inputs!$C$39,0)+Inputs!$B$40*MAX(F765-Inputs!$C$40,0)+Inputs!$B$41*MAX(F765-Inputs!$C$41,0)+Inputs!$B$42*Inputs!$B$14+Inputs!$B$43*MIN(Loan_Sample!I745/Inputs!$B$17,1)+Inputs!$B$44*MIN(E765,Inputs!$B$18)+Inputs!$B$45*Loan_Sample!C745</f>
        <v>-3.07162355225532</v>
      </c>
      <c r="R765" s="0" t="n">
        <f aca="false">MIN(1-Inputs!$B$13,MAX(Inputs!$B$13,1/(1+EXP(-(Inputs!$B$15*Q765+Inputs!$B$16)))))</f>
        <v>0.0443738141816428</v>
      </c>
    </row>
    <row r="766" customFormat="false" ht="15" hidden="false" customHeight="false" outlineLevel="0" collapsed="false">
      <c r="A766" s="0" t="n">
        <f aca="false">Loan_Sample!A746</f>
        <v>21867</v>
      </c>
      <c r="B766" s="0" t="n">
        <f aca="false">Loan_Sample!U746</f>
        <v>308371.56</v>
      </c>
      <c r="C766" s="0" t="n">
        <f aca="false">Loan_Sample!K746+Inputs!$B$26</f>
        <v>10.0333337783814</v>
      </c>
      <c r="D766" s="0" t="n">
        <f aca="false">Loan_Sample!L746+Inputs!$B$26</f>
        <v>5.07179546356201</v>
      </c>
      <c r="E766" s="0" t="n">
        <f aca="false">Loan_Sample!E746/(1+Inputs!$B$25/100)</f>
        <v>65.466194152832</v>
      </c>
      <c r="F766" s="0" t="n">
        <f aca="false">Loan_Sample!H746-Inputs!$B$24/100</f>
        <v>1.27366662025452</v>
      </c>
      <c r="G766" s="0" t="n">
        <f aca="false">IF(ISNUMBER(C766),INDEX(Scorecard!$D$54:$D$61,SUMPRODUCT(--(Scorecard!$G$54:$G$60&lt;C766))+1),Scorecard!$D$62)</f>
        <v>-0.541917179454542</v>
      </c>
      <c r="H766" s="0" t="n">
        <f aca="false">IF(ISNUMBER(D766),INDEX(Scorecard!$D$63:$D$68,SUMPRODUCT(--(Scorecard!$G$63:$G$67&lt;D766))+1),Scorecard!$D$69)</f>
        <v>0.322484508656054</v>
      </c>
      <c r="I766" s="0" t="n">
        <f aca="false">IF(ISNUMBER(E766),INDEX(Scorecard!$D$19:$D$26,SUMPRODUCT(--(Scorecard!$G$19:$G$25&lt;E766))+1),Scorecard!$D$27)</f>
        <v>0.233621608745691</v>
      </c>
      <c r="J766" s="0" t="n">
        <f aca="false">IF(ISNUMBER(F766),INDEX(Scorecard!$D$37:$D$44,SUMPRODUCT(--(Scorecard!$G$37:$G$43&lt;F766))+1),Scorecard!$D$45)</f>
        <v>-0.975503570149195</v>
      </c>
      <c r="K766" s="0" t="n">
        <f aca="false">Inputs!$B$10+Scorecard!$J$5*Loan_Sample!Y746+Scorecard!$J$6*Loan_Sample!Z746+Scorecard!$J$7*I766+Scorecard!$J$8*Loan_Sample!AB746+Scorecard!$J$9*J766+Scorecard!$J$10*Loan_Sample!AD746+Scorecard!$J$11*G766+Scorecard!$J$12*H766</f>
        <v>-4.17725963184835</v>
      </c>
      <c r="L766" s="0" t="n">
        <f aca="false">MIN(1-Inputs!$B$13,MAX(Inputs!$B$13,1/(1+EXP(-(Inputs!$B$11*K766+Inputs!$B$12)))))</f>
        <v>0.0140657090806967</v>
      </c>
      <c r="M766" s="0" t="n">
        <f aca="false">Loan_Sample!AH746*Inputs!$B$4*B766</f>
        <v>1518.11262810221</v>
      </c>
      <c r="N766" s="0" t="n">
        <f aca="false">L766*Inputs!$B$4*B766</f>
        <v>1518.11262810221</v>
      </c>
      <c r="O766" s="0" t="n">
        <f aca="false">Inputs!$B$37+Inputs!$B$38*MAX(Loan_Sample!H746-Inputs!$C$38,0)+Inputs!$B$39*MAX(Loan_Sample!H746-Inputs!$C$39,0)+Inputs!$B$40*MAX(Loan_Sample!H746-Inputs!$C$40,0)+Inputs!$B$41*MAX(Loan_Sample!H746-Inputs!$C$41,0)+Inputs!$B$42*Inputs!$B$14+Inputs!$B$43*MIN(Loan_Sample!I746/Inputs!$B$17,1)+Inputs!$B$44*MIN(Loan_Sample!E746,Inputs!$B$18)+Inputs!$B$45*Loan_Sample!C746</f>
        <v>-3.28742222871437</v>
      </c>
      <c r="P766" s="0" t="n">
        <f aca="false">MIN(1-Inputs!$B$13,MAX(Inputs!$B$13,1/(1+EXP(-(Inputs!$B$15*O766+Inputs!$B$16)))))</f>
        <v>0.0350589218430651</v>
      </c>
      <c r="Q766" s="0" t="n">
        <f aca="false">Inputs!$B$37+Inputs!$B$38*MAX(F766-Inputs!$C$38,0)+Inputs!$B$39*MAX(F766-Inputs!$C$39,0)+Inputs!$B$40*MAX(F766-Inputs!$C$40,0)+Inputs!$B$41*MAX(F766-Inputs!$C$41,0)+Inputs!$B$42*Inputs!$B$14+Inputs!$B$43*MIN(Loan_Sample!I746/Inputs!$B$17,1)+Inputs!$B$44*MIN(E766,Inputs!$B$18)+Inputs!$B$45*Loan_Sample!C746</f>
        <v>-3.28742222871437</v>
      </c>
      <c r="R766" s="0" t="n">
        <f aca="false">MIN(1-Inputs!$B$13,MAX(Inputs!$B$13,1/(1+EXP(-(Inputs!$B$15*Q766+Inputs!$B$16)))))</f>
        <v>0.0350589218430651</v>
      </c>
    </row>
    <row r="767" customFormat="false" ht="15" hidden="false" customHeight="false" outlineLevel="0" collapsed="false">
      <c r="A767" s="0" t="n">
        <f aca="false">Loan_Sample!A747</f>
        <v>21971</v>
      </c>
      <c r="B767" s="0" t="n">
        <f aca="false">Loan_Sample!U747</f>
        <v>422993.34</v>
      </c>
      <c r="C767" s="0" t="n">
        <f aca="false">Loan_Sample!K747+Inputs!$B$26</f>
        <v>5.73333311080933</v>
      </c>
      <c r="D767" s="0" t="n">
        <f aca="false">Loan_Sample!L747+Inputs!$B$26</f>
        <v>-3.50000047683716</v>
      </c>
      <c r="E767" s="0" t="n">
        <f aca="false">Loan_Sample!E747/(1+Inputs!$B$25/100)</f>
        <v>58.8931274414063</v>
      </c>
      <c r="F767" s="0" t="n">
        <f aca="false">Loan_Sample!H747-Inputs!$B$24/100</f>
        <v>0.676333427429199</v>
      </c>
      <c r="G767" s="0" t="n">
        <f aca="false">IF(ISNUMBER(C767),INDEX(Scorecard!$D$54:$D$61,SUMPRODUCT(--(Scorecard!$G$54:$G$60&lt;C767))+1),Scorecard!$D$62)</f>
        <v>0.0151758992857273</v>
      </c>
      <c r="H767" s="0" t="n">
        <f aca="false">IF(ISNUMBER(D767),INDEX(Scorecard!$D$63:$D$68,SUMPRODUCT(--(Scorecard!$G$63:$G$67&lt;D767))+1),Scorecard!$D$69)</f>
        <v>-0.340582194386522</v>
      </c>
      <c r="I767" s="0" t="n">
        <f aca="false">IF(ISNUMBER(E767),INDEX(Scorecard!$D$19:$D$26,SUMPRODUCT(--(Scorecard!$G$19:$G$25&lt;E767))+1),Scorecard!$D$27)</f>
        <v>0.267179331770092</v>
      </c>
      <c r="J767" s="0" t="n">
        <f aca="false">IF(ISNUMBER(F767),INDEX(Scorecard!$D$37:$D$44,SUMPRODUCT(--(Scorecard!$G$37:$G$43&lt;F767))+1),Scorecard!$D$45)</f>
        <v>-0.569454719285959</v>
      </c>
      <c r="K767" s="0" t="n">
        <f aca="false">Inputs!$B$10+Scorecard!$J$5*Loan_Sample!Y747+Scorecard!$J$6*Loan_Sample!Z747+Scorecard!$J$7*I767+Scorecard!$J$8*Loan_Sample!AB747+Scorecard!$J$9*J767+Scorecard!$J$10*Loan_Sample!AD747+Scorecard!$J$11*G767+Scorecard!$J$12*H767</f>
        <v>-4.90337161957087</v>
      </c>
      <c r="L767" s="0" t="n">
        <f aca="false">MIN(1-Inputs!$B$13,MAX(Inputs!$B$13,1/(1+EXP(-(Inputs!$B$11*K767+Inputs!$B$12)))))</f>
        <v>0.00653531229234369</v>
      </c>
      <c r="M767" s="0" t="n">
        <f aca="false">Loan_Sample!AH747*Inputs!$B$4*B767</f>
        <v>967.537751068529</v>
      </c>
      <c r="N767" s="0" t="n">
        <f aca="false">L767*Inputs!$B$4*B767</f>
        <v>967.537751068529</v>
      </c>
      <c r="O767" s="0" t="n">
        <f aca="false">Inputs!$B$37+Inputs!$B$38*MAX(Loan_Sample!H747-Inputs!$C$38,0)+Inputs!$B$39*MAX(Loan_Sample!H747-Inputs!$C$39,0)+Inputs!$B$40*MAX(Loan_Sample!H747-Inputs!$C$40,0)+Inputs!$B$41*MAX(Loan_Sample!H747-Inputs!$C$41,0)+Inputs!$B$42*Inputs!$B$14+Inputs!$B$43*MIN(Loan_Sample!I747/Inputs!$B$17,1)+Inputs!$B$44*MIN(Loan_Sample!E747,Inputs!$B$18)+Inputs!$B$45*Loan_Sample!C747</f>
        <v>-3.93559965267467</v>
      </c>
      <c r="P767" s="0" t="n">
        <f aca="false">MIN(1-Inputs!$B$13,MAX(Inputs!$B$13,1/(1+EXP(-(Inputs!$B$15*O767+Inputs!$B$16)))))</f>
        <v>0.017092351857068</v>
      </c>
      <c r="Q767" s="0" t="n">
        <f aca="false">Inputs!$B$37+Inputs!$B$38*MAX(F767-Inputs!$C$38,0)+Inputs!$B$39*MAX(F767-Inputs!$C$39,0)+Inputs!$B$40*MAX(F767-Inputs!$C$40,0)+Inputs!$B$41*MAX(F767-Inputs!$C$41,0)+Inputs!$B$42*Inputs!$B$14+Inputs!$B$43*MIN(Loan_Sample!I747/Inputs!$B$17,1)+Inputs!$B$44*MIN(E767,Inputs!$B$18)+Inputs!$B$45*Loan_Sample!C747</f>
        <v>-3.93559965267467</v>
      </c>
      <c r="R767" s="0" t="n">
        <f aca="false">MIN(1-Inputs!$B$13,MAX(Inputs!$B$13,1/(1+EXP(-(Inputs!$B$15*Q767+Inputs!$B$16)))))</f>
        <v>0.017092351857068</v>
      </c>
    </row>
    <row r="768" customFormat="false" ht="15" hidden="false" customHeight="false" outlineLevel="0" collapsed="false">
      <c r="A768" s="0" t="n">
        <f aca="false">Loan_Sample!A748</f>
        <v>21971</v>
      </c>
      <c r="B768" s="0" t="n">
        <f aca="false">Loan_Sample!U748</f>
        <v>414370.9</v>
      </c>
      <c r="C768" s="0" t="n">
        <f aca="false">Loan_Sample!K748+Inputs!$B$26</f>
        <v>4.60833311080933</v>
      </c>
      <c r="D768" s="0" t="n">
        <f aca="false">Loan_Sample!L748+Inputs!$B$26</f>
        <v>-1.125</v>
      </c>
      <c r="E768" s="0" t="n">
        <f aca="false">Loan_Sample!E748/(1+Inputs!$B$25/100)</f>
        <v>54.1469841003418</v>
      </c>
      <c r="F768" s="0" t="n">
        <f aca="false">Loan_Sample!H748-Inputs!$B$24/100</f>
        <v>-2.04033303260803</v>
      </c>
      <c r="G768" s="0" t="n">
        <f aca="false">IF(ISNUMBER(C768),INDEX(Scorecard!$D$54:$D$61,SUMPRODUCT(--(Scorecard!$G$54:$G$60&lt;C768))+1),Scorecard!$D$62)</f>
        <v>0.409483001259379</v>
      </c>
      <c r="H768" s="0" t="n">
        <f aca="false">IF(ISNUMBER(D768),INDEX(Scorecard!$D$63:$D$68,SUMPRODUCT(--(Scorecard!$G$63:$G$67&lt;D768))+1),Scorecard!$D$69)</f>
        <v>-0.340582194386522</v>
      </c>
      <c r="I768" s="0" t="n">
        <f aca="false">IF(ISNUMBER(E768),INDEX(Scorecard!$D$19:$D$26,SUMPRODUCT(--(Scorecard!$G$19:$G$25&lt;E768))+1),Scorecard!$D$27)</f>
        <v>0.57899015159425</v>
      </c>
      <c r="J768" s="0" t="n">
        <f aca="false">IF(ISNUMBER(F768),INDEX(Scorecard!$D$37:$D$44,SUMPRODUCT(--(Scorecard!$G$37:$G$43&lt;F768))+1),Scorecard!$D$45)</f>
        <v>1.35057635045042</v>
      </c>
      <c r="K768" s="0" t="n">
        <f aca="false">Inputs!$B$10+Scorecard!$J$5*Loan_Sample!Y748+Scorecard!$J$6*Loan_Sample!Z748+Scorecard!$J$7*I768+Scorecard!$J$8*Loan_Sample!AB748+Scorecard!$J$9*J768+Scorecard!$J$10*Loan_Sample!AD748+Scorecard!$J$11*G768+Scorecard!$J$12*H768</f>
        <v>-5.44663223154292</v>
      </c>
      <c r="L768" s="0" t="n">
        <f aca="false">MIN(1-Inputs!$B$13,MAX(Inputs!$B$13,1/(1+EXP(-(Inputs!$B$11*K768+Inputs!$B$12)))))</f>
        <v>0.00367264453333998</v>
      </c>
      <c r="M768" s="0" t="n">
        <f aca="false">Loan_Sample!AH748*Inputs!$B$4*B768</f>
        <v>532.642957231059</v>
      </c>
      <c r="N768" s="0" t="n">
        <f aca="false">L768*Inputs!$B$4*B768</f>
        <v>532.642957231059</v>
      </c>
      <c r="O768" s="0" t="n">
        <f aca="false">Inputs!$B$37+Inputs!$B$38*MAX(Loan_Sample!H748-Inputs!$C$38,0)+Inputs!$B$39*MAX(Loan_Sample!H748-Inputs!$C$39,0)+Inputs!$B$40*MAX(Loan_Sample!H748-Inputs!$C$40,0)+Inputs!$B$41*MAX(Loan_Sample!H748-Inputs!$C$41,0)+Inputs!$B$42*Inputs!$B$14+Inputs!$B$43*MIN(Loan_Sample!I748/Inputs!$B$17,1)+Inputs!$B$44*MIN(Loan_Sample!E748,Inputs!$B$18)+Inputs!$B$45*Loan_Sample!C748</f>
        <v>-5.41240946423447</v>
      </c>
      <c r="P768" s="0" t="n">
        <f aca="false">MIN(1-Inputs!$B$13,MAX(Inputs!$B$13,1/(1+EXP(-(Inputs!$B$15*O768+Inputs!$B$16)))))</f>
        <v>0.00323424814190302</v>
      </c>
      <c r="Q768" s="0" t="n">
        <f aca="false">Inputs!$B$37+Inputs!$B$38*MAX(F768-Inputs!$C$38,0)+Inputs!$B$39*MAX(F768-Inputs!$C$39,0)+Inputs!$B$40*MAX(F768-Inputs!$C$40,0)+Inputs!$B$41*MAX(F768-Inputs!$C$41,0)+Inputs!$B$42*Inputs!$B$14+Inputs!$B$43*MIN(Loan_Sample!I748/Inputs!$B$17,1)+Inputs!$B$44*MIN(E768,Inputs!$B$18)+Inputs!$B$45*Loan_Sample!C748</f>
        <v>-5.41240946423447</v>
      </c>
      <c r="R768" s="0" t="n">
        <f aca="false">MIN(1-Inputs!$B$13,MAX(Inputs!$B$13,1/(1+EXP(-(Inputs!$B$15*Q768+Inputs!$B$16)))))</f>
        <v>0.00323424814190302</v>
      </c>
    </row>
    <row r="769" customFormat="false" ht="15" hidden="false" customHeight="false" outlineLevel="0" collapsed="false">
      <c r="A769" s="0" t="n">
        <f aca="false">Loan_Sample!A749</f>
        <v>21972</v>
      </c>
      <c r="B769" s="0" t="n">
        <f aca="false">Loan_Sample!U749</f>
        <v>81734.234</v>
      </c>
      <c r="C769" s="0" t="n">
        <f aca="false">Loan_Sample!K749+Inputs!$B$26</f>
        <v>5.73333311080933</v>
      </c>
      <c r="D769" s="0" t="n">
        <f aca="false">Loan_Sample!L749+Inputs!$B$26</f>
        <v>-3.50000047683716</v>
      </c>
      <c r="E769" s="0" t="n">
        <f aca="false">Loan_Sample!E749/(1+Inputs!$B$25/100)</f>
        <v>74.4242858886719</v>
      </c>
      <c r="F769" s="0" t="n">
        <f aca="false">Loan_Sample!H749-Inputs!$B$24/100</f>
        <v>1.0293333530426</v>
      </c>
      <c r="G769" s="0" t="n">
        <f aca="false">IF(ISNUMBER(C769),INDEX(Scorecard!$D$54:$D$61,SUMPRODUCT(--(Scorecard!$G$54:$G$60&lt;C769))+1),Scorecard!$D$62)</f>
        <v>0.0151758992857273</v>
      </c>
      <c r="H769" s="0" t="n">
        <f aca="false">IF(ISNUMBER(D769),INDEX(Scorecard!$D$63:$D$68,SUMPRODUCT(--(Scorecard!$G$63:$G$67&lt;D769))+1),Scorecard!$D$69)</f>
        <v>-0.340582194386522</v>
      </c>
      <c r="I769" s="0" t="n">
        <f aca="false">IF(ISNUMBER(E769),INDEX(Scorecard!$D$19:$D$26,SUMPRODUCT(--(Scorecard!$G$19:$G$25&lt;E769))+1),Scorecard!$D$27)</f>
        <v>-0.0341578513653732</v>
      </c>
      <c r="J769" s="0" t="n">
        <f aca="false">IF(ISNUMBER(F769),INDEX(Scorecard!$D$37:$D$44,SUMPRODUCT(--(Scorecard!$G$37:$G$43&lt;F769))+1),Scorecard!$D$45)</f>
        <v>-0.975503570149195</v>
      </c>
      <c r="K769" s="0" t="n">
        <f aca="false">Inputs!$B$10+Scorecard!$J$5*Loan_Sample!Y749+Scorecard!$J$6*Loan_Sample!Z749+Scorecard!$J$7*I769+Scorecard!$J$8*Loan_Sample!AB749+Scorecard!$J$9*J769+Scorecard!$J$10*Loan_Sample!AD749+Scorecard!$J$11*G769+Scorecard!$J$12*H769</f>
        <v>-3.66663185811254</v>
      </c>
      <c r="L769" s="0" t="n">
        <f aca="false">MIN(1-Inputs!$B$13,MAX(Inputs!$B$13,1/(1+EXP(-(Inputs!$B$11*K769+Inputs!$B$12)))))</f>
        <v>0.0239989134896905</v>
      </c>
      <c r="M769" s="0" t="n">
        <f aca="false">Loan_Sample!AH749*Inputs!$B$4*B769</f>
        <v>686.536483819241</v>
      </c>
      <c r="N769" s="0" t="n">
        <f aca="false">L769*Inputs!$B$4*B769</f>
        <v>686.536483819241</v>
      </c>
      <c r="O769" s="0" t="n">
        <f aca="false">Inputs!$B$37+Inputs!$B$38*MAX(Loan_Sample!H749-Inputs!$C$38,0)+Inputs!$B$39*MAX(Loan_Sample!H749-Inputs!$C$39,0)+Inputs!$B$40*MAX(Loan_Sample!H749-Inputs!$C$40,0)+Inputs!$B$41*MAX(Loan_Sample!H749-Inputs!$C$41,0)+Inputs!$B$42*Inputs!$B$14+Inputs!$B$43*MIN(Loan_Sample!I749/Inputs!$B$17,1)+Inputs!$B$44*MIN(Loan_Sample!E749,Inputs!$B$18)+Inputs!$B$45*Loan_Sample!C749</f>
        <v>-3.58370469711312</v>
      </c>
      <c r="P769" s="0" t="n">
        <f aca="false">MIN(1-Inputs!$B$13,MAX(Inputs!$B$13,1/(1+EXP(-(Inputs!$B$15*O769+Inputs!$B$16)))))</f>
        <v>0.0252870554059996</v>
      </c>
      <c r="Q769" s="0" t="n">
        <f aca="false">Inputs!$B$37+Inputs!$B$38*MAX(F769-Inputs!$C$38,0)+Inputs!$B$39*MAX(F769-Inputs!$C$39,0)+Inputs!$B$40*MAX(F769-Inputs!$C$40,0)+Inputs!$B$41*MAX(F769-Inputs!$C$41,0)+Inputs!$B$42*Inputs!$B$14+Inputs!$B$43*MIN(Loan_Sample!I749/Inputs!$B$17,1)+Inputs!$B$44*MIN(E769,Inputs!$B$18)+Inputs!$B$45*Loan_Sample!C749</f>
        <v>-3.58370469711312</v>
      </c>
      <c r="R769" s="0" t="n">
        <f aca="false">MIN(1-Inputs!$B$13,MAX(Inputs!$B$13,1/(1+EXP(-(Inputs!$B$15*Q769+Inputs!$B$16)))))</f>
        <v>0.0252870554059996</v>
      </c>
    </row>
    <row r="770" customFormat="false" ht="15" hidden="false" customHeight="false" outlineLevel="0" collapsed="false">
      <c r="A770" s="0" t="n">
        <f aca="false">Loan_Sample!A750</f>
        <v>22014</v>
      </c>
      <c r="B770" s="0" t="n">
        <f aca="false">Loan_Sample!U750</f>
        <v>107321.63</v>
      </c>
      <c r="C770" s="0" t="n">
        <f aca="false">Loan_Sample!K750+Inputs!$B$26</f>
        <v>4.70833349227905</v>
      </c>
      <c r="D770" s="0" t="n">
        <f aca="false">Loan_Sample!L750+Inputs!$B$26</f>
        <v>-1.125</v>
      </c>
      <c r="E770" s="0" t="n">
        <f aca="false">Loan_Sample!E750/(1+Inputs!$B$25/100)</f>
        <v>72.4965667724609</v>
      </c>
      <c r="F770" s="0" t="n">
        <f aca="false">Loan_Sample!H750-Inputs!$B$24/100</f>
        <v>-2.5773332118988</v>
      </c>
      <c r="G770" s="0" t="n">
        <f aca="false">IF(ISNUMBER(C770),INDEX(Scorecard!$D$54:$D$61,SUMPRODUCT(--(Scorecard!$G$54:$G$60&lt;C770))+1),Scorecard!$D$62)</f>
        <v>0.409483001259379</v>
      </c>
      <c r="H770" s="0" t="n">
        <f aca="false">IF(ISNUMBER(D770),INDEX(Scorecard!$D$63:$D$68,SUMPRODUCT(--(Scorecard!$G$63:$G$67&lt;D770))+1),Scorecard!$D$69)</f>
        <v>-0.340582194386522</v>
      </c>
      <c r="I770" s="0" t="n">
        <f aca="false">IF(ISNUMBER(E770),INDEX(Scorecard!$D$19:$D$26,SUMPRODUCT(--(Scorecard!$G$19:$G$25&lt;E770))+1),Scorecard!$D$27)</f>
        <v>-0.0341578513653732</v>
      </c>
      <c r="J770" s="0" t="n">
        <f aca="false">IF(ISNUMBER(F770),INDEX(Scorecard!$D$37:$D$44,SUMPRODUCT(--(Scorecard!$G$37:$G$43&lt;F770))+1),Scorecard!$D$45)</f>
        <v>1.35057635045042</v>
      </c>
      <c r="K770" s="0" t="n">
        <f aca="false">Inputs!$B$10+Scorecard!$J$5*Loan_Sample!Y750+Scorecard!$J$6*Loan_Sample!Z750+Scorecard!$J$7*I770+Scorecard!$J$8*Loan_Sample!AB750+Scorecard!$J$9*J770+Scorecard!$J$10*Loan_Sample!AD750+Scorecard!$J$11*G770+Scorecard!$J$12*H770</f>
        <v>-3.27053135085228</v>
      </c>
      <c r="L770" s="0" t="n">
        <f aca="false">MIN(1-Inputs!$B$13,MAX(Inputs!$B$13,1/(1+EXP(-(Inputs!$B$11*K770+Inputs!$B$12)))))</f>
        <v>0.036153398959028</v>
      </c>
      <c r="M770" s="0" t="n">
        <f aca="false">Loan_Sample!AH750*Inputs!$B$4*B770</f>
        <v>1358.01459721312</v>
      </c>
      <c r="N770" s="0" t="n">
        <f aca="false">L770*Inputs!$B$4*B770</f>
        <v>1358.01459721312</v>
      </c>
      <c r="O770" s="0" t="n">
        <f aca="false">Inputs!$B$37+Inputs!$B$38*MAX(Loan_Sample!H750-Inputs!$C$38,0)+Inputs!$B$39*MAX(Loan_Sample!H750-Inputs!$C$39,0)+Inputs!$B$40*MAX(Loan_Sample!H750-Inputs!$C$40,0)+Inputs!$B$41*MAX(Loan_Sample!H750-Inputs!$C$41,0)+Inputs!$B$42*Inputs!$B$14+Inputs!$B$43*MIN(Loan_Sample!I750/Inputs!$B$17,1)+Inputs!$B$44*MIN(Loan_Sample!E750,Inputs!$B$18)+Inputs!$B$45*Loan_Sample!C750</f>
        <v>-5.91714760874215</v>
      </c>
      <c r="P770" s="0" t="n">
        <f aca="false">MIN(1-Inputs!$B$13,MAX(Inputs!$B$13,1/(1+EXP(-(Inputs!$B$15*O770+Inputs!$B$16)))))</f>
        <v>0.00182471536146655</v>
      </c>
      <c r="Q770" s="0" t="n">
        <f aca="false">Inputs!$B$37+Inputs!$B$38*MAX(F770-Inputs!$C$38,0)+Inputs!$B$39*MAX(F770-Inputs!$C$39,0)+Inputs!$B$40*MAX(F770-Inputs!$C$40,0)+Inputs!$B$41*MAX(F770-Inputs!$C$41,0)+Inputs!$B$42*Inputs!$B$14+Inputs!$B$43*MIN(Loan_Sample!I750/Inputs!$B$17,1)+Inputs!$B$44*MIN(E770,Inputs!$B$18)+Inputs!$B$45*Loan_Sample!C750</f>
        <v>-5.91714760874215</v>
      </c>
      <c r="R770" s="0" t="n">
        <f aca="false">MIN(1-Inputs!$B$13,MAX(Inputs!$B$13,1/(1+EXP(-(Inputs!$B$15*Q770+Inputs!$B$16)))))</f>
        <v>0.00182471536146655</v>
      </c>
    </row>
    <row r="771" customFormat="false" ht="15" hidden="false" customHeight="false" outlineLevel="0" collapsed="false">
      <c r="A771" s="0" t="n">
        <f aca="false">Loan_Sample!A751</f>
        <v>22030</v>
      </c>
      <c r="B771" s="0" t="n">
        <f aca="false">Loan_Sample!U751</f>
        <v>265899.7</v>
      </c>
      <c r="C771" s="0" t="n">
        <f aca="false">Loan_Sample!K751+Inputs!$B$26</f>
        <v>9.63333320617676</v>
      </c>
      <c r="D771" s="0" t="n">
        <f aca="false">Loan_Sample!L751+Inputs!$B$26</f>
        <v>5.0717945098877</v>
      </c>
      <c r="E771" s="0" t="n">
        <f aca="false">Loan_Sample!E751/(1+Inputs!$B$25/100)</f>
        <v>85.5360946655273</v>
      </c>
      <c r="F771" s="0" t="n">
        <f aca="false">Loan_Sample!H751-Inputs!$B$24/100</f>
        <v>0.385666608810425</v>
      </c>
      <c r="G771" s="0" t="n">
        <f aca="false">IF(ISNUMBER(C771),INDEX(Scorecard!$D$54:$D$61,SUMPRODUCT(--(Scorecard!$G$54:$G$60&lt;C771))+1),Scorecard!$D$62)</f>
        <v>-0.541917179454542</v>
      </c>
      <c r="H771" s="0" t="n">
        <f aca="false">IF(ISNUMBER(D771),INDEX(Scorecard!$D$63:$D$68,SUMPRODUCT(--(Scorecard!$G$63:$G$67&lt;D771))+1),Scorecard!$D$69)</f>
        <v>0.322484508656054</v>
      </c>
      <c r="I771" s="0" t="n">
        <f aca="false">IF(ISNUMBER(E771),INDEX(Scorecard!$D$19:$D$26,SUMPRODUCT(--(Scorecard!$G$19:$G$25&lt;E771))+1),Scorecard!$D$27)</f>
        <v>-0.219855970853228</v>
      </c>
      <c r="J771" s="0" t="n">
        <f aca="false">IF(ISNUMBER(F771),INDEX(Scorecard!$D$37:$D$44,SUMPRODUCT(--(Scorecard!$G$37:$G$43&lt;F771))+1),Scorecard!$D$45)</f>
        <v>-0.0679520129233634</v>
      </c>
      <c r="K771" s="0" t="n">
        <f aca="false">Inputs!$B$10+Scorecard!$J$5*Loan_Sample!Y751+Scorecard!$J$6*Loan_Sample!Z751+Scorecard!$J$7*I771+Scorecard!$J$8*Loan_Sample!AB751+Scorecard!$J$9*J771+Scorecard!$J$10*Loan_Sample!AD751+Scorecard!$J$11*G771+Scorecard!$J$12*H771</f>
        <v>-5.48863271222801</v>
      </c>
      <c r="L771" s="0" t="n">
        <f aca="false">MIN(1-Inputs!$B$13,MAX(Inputs!$B$13,1/(1+EXP(-(Inputs!$B$11*K771+Inputs!$B$12)))))</f>
        <v>0.00351238369374134</v>
      </c>
      <c r="M771" s="0" t="n">
        <f aca="false">Loan_Sample!AH751*Inputs!$B$4*B771</f>
        <v>326.87961965775</v>
      </c>
      <c r="N771" s="0" t="n">
        <f aca="false">L771*Inputs!$B$4*B771</f>
        <v>326.87961965775</v>
      </c>
      <c r="O771" s="0" t="n">
        <f aca="false">Inputs!$B$37+Inputs!$B$38*MAX(Loan_Sample!H751-Inputs!$C$38,0)+Inputs!$B$39*MAX(Loan_Sample!H751-Inputs!$C$39,0)+Inputs!$B$40*MAX(Loan_Sample!H751-Inputs!$C$40,0)+Inputs!$B$41*MAX(Loan_Sample!H751-Inputs!$C$41,0)+Inputs!$B$42*Inputs!$B$14+Inputs!$B$43*MIN(Loan_Sample!I751/Inputs!$B$17,1)+Inputs!$B$44*MIN(Loan_Sample!E751,Inputs!$B$18)+Inputs!$B$45*Loan_Sample!C751</f>
        <v>-4.88338479613447</v>
      </c>
      <c r="P771" s="0" t="n">
        <f aca="false">MIN(1-Inputs!$B$13,MAX(Inputs!$B$13,1/(1+EXP(-(Inputs!$B$15*O771+Inputs!$B$16)))))</f>
        <v>0.00588570982167024</v>
      </c>
      <c r="Q771" s="0" t="n">
        <f aca="false">Inputs!$B$37+Inputs!$B$38*MAX(F771-Inputs!$C$38,0)+Inputs!$B$39*MAX(F771-Inputs!$C$39,0)+Inputs!$B$40*MAX(F771-Inputs!$C$40,0)+Inputs!$B$41*MAX(F771-Inputs!$C$41,0)+Inputs!$B$42*Inputs!$B$14+Inputs!$B$43*MIN(Loan_Sample!I751/Inputs!$B$17,1)+Inputs!$B$44*MIN(E771,Inputs!$B$18)+Inputs!$B$45*Loan_Sample!C751</f>
        <v>-4.88338479613447</v>
      </c>
      <c r="R771" s="0" t="n">
        <f aca="false">MIN(1-Inputs!$B$13,MAX(Inputs!$B$13,1/(1+EXP(-(Inputs!$B$15*Q771+Inputs!$B$16)))))</f>
        <v>0.00588570982167024</v>
      </c>
    </row>
    <row r="772" customFormat="false" ht="15" hidden="false" customHeight="false" outlineLevel="0" collapsed="false">
      <c r="A772" s="0" t="n">
        <f aca="false">Loan_Sample!A752</f>
        <v>22077</v>
      </c>
      <c r="B772" s="0" t="n">
        <f aca="false">Loan_Sample!U752</f>
        <v>308950.47</v>
      </c>
      <c r="C772" s="0" t="n">
        <f aca="false">Loan_Sample!K752+Inputs!$B$26</f>
        <v>9.63333320617676</v>
      </c>
      <c r="D772" s="0" t="n">
        <f aca="false">Loan_Sample!L752+Inputs!$B$26</f>
        <v>5.0717945098877</v>
      </c>
      <c r="E772" s="0" t="n">
        <f aca="false">Loan_Sample!E752/(1+Inputs!$B$25/100)</f>
        <v>81.5577774047852</v>
      </c>
      <c r="F772" s="0" t="n">
        <f aca="false">Loan_Sample!H752-Inputs!$B$24/100</f>
        <v>0.581666707992554</v>
      </c>
      <c r="G772" s="0" t="n">
        <f aca="false">IF(ISNUMBER(C772),INDEX(Scorecard!$D$54:$D$61,SUMPRODUCT(--(Scorecard!$G$54:$G$60&lt;C772))+1),Scorecard!$D$62)</f>
        <v>-0.541917179454542</v>
      </c>
      <c r="H772" s="0" t="n">
        <f aca="false">IF(ISNUMBER(D772),INDEX(Scorecard!$D$63:$D$68,SUMPRODUCT(--(Scorecard!$G$63:$G$67&lt;D772))+1),Scorecard!$D$69)</f>
        <v>0.322484508656054</v>
      </c>
      <c r="I772" s="0" t="n">
        <f aca="false">IF(ISNUMBER(E772),INDEX(Scorecard!$D$19:$D$26,SUMPRODUCT(--(Scorecard!$G$19:$G$25&lt;E772))+1),Scorecard!$D$27)</f>
        <v>-0.0341578513653732</v>
      </c>
      <c r="J772" s="0" t="n">
        <f aca="false">IF(ISNUMBER(F772),INDEX(Scorecard!$D$37:$D$44,SUMPRODUCT(--(Scorecard!$G$37:$G$43&lt;F772))+1),Scorecard!$D$45)</f>
        <v>-0.271229676926091</v>
      </c>
      <c r="K772" s="0" t="n">
        <f aca="false">Inputs!$B$10+Scorecard!$J$5*Loan_Sample!Y752+Scorecard!$J$6*Loan_Sample!Z752+Scorecard!$J$7*I772+Scorecard!$J$8*Loan_Sample!AB752+Scorecard!$J$9*J772+Scorecard!$J$10*Loan_Sample!AD752+Scorecard!$J$11*G772+Scorecard!$J$12*H772</f>
        <v>-5.08285249688176</v>
      </c>
      <c r="L772" s="0" t="n">
        <f aca="false">MIN(1-Inputs!$B$13,MAX(Inputs!$B$13,1/(1+EXP(-(Inputs!$B$11*K772+Inputs!$B$12)))))</f>
        <v>0.00540329691353936</v>
      </c>
      <c r="M772" s="0" t="n">
        <f aca="false">Loan_Sample!AH752*Inputs!$B$4*B772</f>
        <v>584.272892345637</v>
      </c>
      <c r="N772" s="0" t="n">
        <f aca="false">L772*Inputs!$B$4*B772</f>
        <v>584.272892345637</v>
      </c>
      <c r="O772" s="0" t="n">
        <f aca="false">Inputs!$B$37+Inputs!$B$38*MAX(Loan_Sample!H752-Inputs!$C$38,0)+Inputs!$B$39*MAX(Loan_Sample!H752-Inputs!$C$39,0)+Inputs!$B$40*MAX(Loan_Sample!H752-Inputs!$C$40,0)+Inputs!$B$41*MAX(Loan_Sample!H752-Inputs!$C$41,0)+Inputs!$B$42*Inputs!$B$14+Inputs!$B$43*MIN(Loan_Sample!I752/Inputs!$B$17,1)+Inputs!$B$44*MIN(Loan_Sample!E752,Inputs!$B$18)+Inputs!$B$45*Loan_Sample!C752</f>
        <v>-4.50925904677561</v>
      </c>
      <c r="P772" s="0" t="n">
        <f aca="false">MIN(1-Inputs!$B$13,MAX(Inputs!$B$13,1/(1+EXP(-(Inputs!$B$15*O772+Inputs!$B$16)))))</f>
        <v>0.0089774694481747</v>
      </c>
      <c r="Q772" s="0" t="n">
        <f aca="false">Inputs!$B$37+Inputs!$B$38*MAX(F772-Inputs!$C$38,0)+Inputs!$B$39*MAX(F772-Inputs!$C$39,0)+Inputs!$B$40*MAX(F772-Inputs!$C$40,0)+Inputs!$B$41*MAX(F772-Inputs!$C$41,0)+Inputs!$B$42*Inputs!$B$14+Inputs!$B$43*MIN(Loan_Sample!I752/Inputs!$B$17,1)+Inputs!$B$44*MIN(E772,Inputs!$B$18)+Inputs!$B$45*Loan_Sample!C752</f>
        <v>-4.50925904677561</v>
      </c>
      <c r="R772" s="0" t="n">
        <f aca="false">MIN(1-Inputs!$B$13,MAX(Inputs!$B$13,1/(1+EXP(-(Inputs!$B$15*Q772+Inputs!$B$16)))))</f>
        <v>0.0089774694481747</v>
      </c>
    </row>
    <row r="773" customFormat="false" ht="15" hidden="false" customHeight="false" outlineLevel="0" collapsed="false">
      <c r="A773" s="0" t="n">
        <f aca="false">Loan_Sample!A753</f>
        <v>22078</v>
      </c>
      <c r="B773" s="0" t="n">
        <f aca="false">Loan_Sample!U753</f>
        <v>194919.17</v>
      </c>
      <c r="C773" s="0" t="n">
        <f aca="false">Loan_Sample!K753+Inputs!$B$26</f>
        <v>4.50833320617676</v>
      </c>
      <c r="D773" s="0" t="n">
        <f aca="false">Loan_Sample!L753+Inputs!$B$26</f>
        <v>-1.125</v>
      </c>
      <c r="E773" s="0" t="n">
        <f aca="false">Loan_Sample!E753/(1+Inputs!$B$25/100)</f>
        <v>73.5967254638672</v>
      </c>
      <c r="F773" s="0" t="n">
        <f aca="false">Loan_Sample!H753-Inputs!$B$24/100</f>
        <v>-2.75833320617676</v>
      </c>
      <c r="G773" s="0" t="n">
        <f aca="false">IF(ISNUMBER(C773),INDEX(Scorecard!$D$54:$D$61,SUMPRODUCT(--(Scorecard!$G$54:$G$60&lt;C773))+1),Scorecard!$D$62)</f>
        <v>0.409483001259379</v>
      </c>
      <c r="H773" s="0" t="n">
        <f aca="false">IF(ISNUMBER(D773),INDEX(Scorecard!$D$63:$D$68,SUMPRODUCT(--(Scorecard!$G$63:$G$67&lt;D773))+1),Scorecard!$D$69)</f>
        <v>-0.340582194386522</v>
      </c>
      <c r="I773" s="0" t="n">
        <f aca="false">IF(ISNUMBER(E773),INDEX(Scorecard!$D$19:$D$26,SUMPRODUCT(--(Scorecard!$G$19:$G$25&lt;E773))+1),Scorecard!$D$27)</f>
        <v>-0.0341578513653732</v>
      </c>
      <c r="J773" s="0" t="n">
        <f aca="false">IF(ISNUMBER(F773),INDEX(Scorecard!$D$37:$D$44,SUMPRODUCT(--(Scorecard!$G$37:$G$43&lt;F773))+1),Scorecard!$D$45)</f>
        <v>1.35057635045042</v>
      </c>
      <c r="K773" s="0" t="n">
        <f aca="false">Inputs!$B$10+Scorecard!$J$5*Loan_Sample!Y753+Scorecard!$J$6*Loan_Sample!Z753+Scorecard!$J$7*I773+Scorecard!$J$8*Loan_Sample!AB753+Scorecard!$J$9*J773+Scorecard!$J$10*Loan_Sample!AD753+Scorecard!$J$11*G773+Scorecard!$J$12*H773</f>
        <v>-5.45741691214921</v>
      </c>
      <c r="L773" s="0" t="n">
        <f aca="false">MIN(1-Inputs!$B$13,MAX(Inputs!$B$13,1/(1+EXP(-(Inputs!$B$11*K773+Inputs!$B$12)))))</f>
        <v>0.00363081128349329</v>
      </c>
      <c r="M773" s="0" t="n">
        <f aca="false">Loan_Sample!AH753*Inputs!$B$4*B773</f>
        <v>247.700152631801</v>
      </c>
      <c r="N773" s="0" t="n">
        <f aca="false">L773*Inputs!$B$4*B773</f>
        <v>247.700152631801</v>
      </c>
      <c r="O773" s="0" t="n">
        <f aca="false">Inputs!$B$37+Inputs!$B$38*MAX(Loan_Sample!H753-Inputs!$C$38,0)+Inputs!$B$39*MAX(Loan_Sample!H753-Inputs!$C$39,0)+Inputs!$B$40*MAX(Loan_Sample!H753-Inputs!$C$40,0)+Inputs!$B$41*MAX(Loan_Sample!H753-Inputs!$C$41,0)+Inputs!$B$42*Inputs!$B$14+Inputs!$B$43*MIN(Loan_Sample!I753/Inputs!$B$17,1)+Inputs!$B$44*MIN(Loan_Sample!E753,Inputs!$B$18)+Inputs!$B$45*Loan_Sample!C753</f>
        <v>-5.79413770116202</v>
      </c>
      <c r="P773" s="0" t="n">
        <f aca="false">MIN(1-Inputs!$B$13,MAX(Inputs!$B$13,1/(1+EXP(-(Inputs!$B$15*O773+Inputs!$B$16)))))</f>
        <v>0.00209800661646187</v>
      </c>
      <c r="Q773" s="0" t="n">
        <f aca="false">Inputs!$B$37+Inputs!$B$38*MAX(F773-Inputs!$C$38,0)+Inputs!$B$39*MAX(F773-Inputs!$C$39,0)+Inputs!$B$40*MAX(F773-Inputs!$C$40,0)+Inputs!$B$41*MAX(F773-Inputs!$C$41,0)+Inputs!$B$42*Inputs!$B$14+Inputs!$B$43*MIN(Loan_Sample!I753/Inputs!$B$17,1)+Inputs!$B$44*MIN(E773,Inputs!$B$18)+Inputs!$B$45*Loan_Sample!C753</f>
        <v>-5.79413770116202</v>
      </c>
      <c r="R773" s="0" t="n">
        <f aca="false">MIN(1-Inputs!$B$13,MAX(Inputs!$B$13,1/(1+EXP(-(Inputs!$B$15*Q773+Inputs!$B$16)))))</f>
        <v>0.00209800661646187</v>
      </c>
    </row>
    <row r="774" customFormat="false" ht="15" hidden="false" customHeight="false" outlineLevel="0" collapsed="false">
      <c r="A774" s="0" t="n">
        <f aca="false">Loan_Sample!A754</f>
        <v>22081</v>
      </c>
      <c r="B774" s="0" t="n">
        <f aca="false">Loan_Sample!U754</f>
        <v>281099.56</v>
      </c>
      <c r="C774" s="0" t="n">
        <f aca="false">Loan_Sample!K754+Inputs!$B$26</f>
        <v>9.63333320617676</v>
      </c>
      <c r="D774" s="0" t="n">
        <f aca="false">Loan_Sample!L754+Inputs!$B$26</f>
        <v>5.0717945098877</v>
      </c>
      <c r="E774" s="0" t="n">
        <f aca="false">Loan_Sample!E754/(1+Inputs!$B$25/100)</f>
        <v>51.6983489990234</v>
      </c>
      <c r="F774" s="0" t="n">
        <f aca="false">Loan_Sample!H754-Inputs!$B$24/100</f>
        <v>1.19366669654846</v>
      </c>
      <c r="G774" s="0" t="n">
        <f aca="false">IF(ISNUMBER(C774),INDEX(Scorecard!$D$54:$D$61,SUMPRODUCT(--(Scorecard!$G$54:$G$60&lt;C774))+1),Scorecard!$D$62)</f>
        <v>-0.541917179454542</v>
      </c>
      <c r="H774" s="0" t="n">
        <f aca="false">IF(ISNUMBER(D774),INDEX(Scorecard!$D$63:$D$68,SUMPRODUCT(--(Scorecard!$G$63:$G$67&lt;D774))+1),Scorecard!$D$69)</f>
        <v>0.322484508656054</v>
      </c>
      <c r="I774" s="0" t="n">
        <f aca="false">IF(ISNUMBER(E774),INDEX(Scorecard!$D$19:$D$26,SUMPRODUCT(--(Scorecard!$G$19:$G$25&lt;E774))+1),Scorecard!$D$27)</f>
        <v>0.57899015159425</v>
      </c>
      <c r="J774" s="0" t="n">
        <f aca="false">IF(ISNUMBER(F774),INDEX(Scorecard!$D$37:$D$44,SUMPRODUCT(--(Scorecard!$G$37:$G$43&lt;F774))+1),Scorecard!$D$45)</f>
        <v>-0.975503570149195</v>
      </c>
      <c r="K774" s="0" t="n">
        <f aca="false">Inputs!$B$10+Scorecard!$J$5*Loan_Sample!Y754+Scorecard!$J$6*Loan_Sample!Z754+Scorecard!$J$7*I774+Scorecard!$J$8*Loan_Sample!AB754+Scorecard!$J$9*J774+Scorecard!$J$10*Loan_Sample!AD754+Scorecard!$J$11*G774+Scorecard!$J$12*H774</f>
        <v>-5.30508289015024</v>
      </c>
      <c r="L774" s="0" t="n">
        <f aca="false">MIN(1-Inputs!$B$13,MAX(Inputs!$B$13,1/(1+EXP(-(Inputs!$B$11*K774+Inputs!$B$12)))))</f>
        <v>0.00426833438000144</v>
      </c>
      <c r="M774" s="0" t="n">
        <f aca="false">Loan_Sample!AH754*Inputs!$B$4*B774</f>
        <v>419.939420652947</v>
      </c>
      <c r="N774" s="0" t="n">
        <f aca="false">L774*Inputs!$B$4*B774</f>
        <v>419.939420652947</v>
      </c>
      <c r="O774" s="0" t="n">
        <f aca="false">Inputs!$B$37+Inputs!$B$38*MAX(Loan_Sample!H754-Inputs!$C$38,0)+Inputs!$B$39*MAX(Loan_Sample!H754-Inputs!$C$39,0)+Inputs!$B$40*MAX(Loan_Sample!H754-Inputs!$C$40,0)+Inputs!$B$41*MAX(Loan_Sample!H754-Inputs!$C$41,0)+Inputs!$B$42*Inputs!$B$14+Inputs!$B$43*MIN(Loan_Sample!I754/Inputs!$B$17,1)+Inputs!$B$44*MIN(Loan_Sample!E754,Inputs!$B$18)+Inputs!$B$45*Loan_Sample!C754</f>
        <v>-3.18248013685463</v>
      </c>
      <c r="P774" s="0" t="n">
        <f aca="false">MIN(1-Inputs!$B$13,MAX(Inputs!$B$13,1/(1+EXP(-(Inputs!$B$15*O774+Inputs!$B$16)))))</f>
        <v>0.0393263909173054</v>
      </c>
      <c r="Q774" s="0" t="n">
        <f aca="false">Inputs!$B$37+Inputs!$B$38*MAX(F774-Inputs!$C$38,0)+Inputs!$B$39*MAX(F774-Inputs!$C$39,0)+Inputs!$B$40*MAX(F774-Inputs!$C$40,0)+Inputs!$B$41*MAX(F774-Inputs!$C$41,0)+Inputs!$B$42*Inputs!$B$14+Inputs!$B$43*MIN(Loan_Sample!I754/Inputs!$B$17,1)+Inputs!$B$44*MIN(E774,Inputs!$B$18)+Inputs!$B$45*Loan_Sample!C754</f>
        <v>-3.18248013685463</v>
      </c>
      <c r="R774" s="0" t="n">
        <f aca="false">MIN(1-Inputs!$B$13,MAX(Inputs!$B$13,1/(1+EXP(-(Inputs!$B$15*Q774+Inputs!$B$16)))))</f>
        <v>0.0393263909173054</v>
      </c>
    </row>
    <row r="775" customFormat="false" ht="15" hidden="false" customHeight="false" outlineLevel="0" collapsed="false">
      <c r="A775" s="0" t="n">
        <f aca="false">Loan_Sample!A755</f>
        <v>22137</v>
      </c>
      <c r="B775" s="0" t="n">
        <f aca="false">Loan_Sample!U755</f>
        <v>132375.12</v>
      </c>
      <c r="C775" s="0" t="n">
        <f aca="false">Loan_Sample!K755+Inputs!$B$26</f>
        <v>4.95833349227905</v>
      </c>
      <c r="D775" s="0" t="n">
        <f aca="false">Loan_Sample!L755+Inputs!$B$26</f>
        <v>-1.875</v>
      </c>
      <c r="E775" s="0" t="n">
        <f aca="false">Loan_Sample!E755/(1+Inputs!$B$25/100)</f>
        <v>71.8865966796875</v>
      </c>
      <c r="F775" s="0" t="n">
        <f aca="false">Loan_Sample!H755-Inputs!$B$24/100</f>
        <v>0.24833345413208</v>
      </c>
      <c r="G775" s="0" t="n">
        <f aca="false">IF(ISNUMBER(C775),INDEX(Scorecard!$D$54:$D$61,SUMPRODUCT(--(Scorecard!$G$54:$G$60&lt;C775))+1),Scorecard!$D$62)</f>
        <v>0.214429354789033</v>
      </c>
      <c r="H775" s="0" t="n">
        <f aca="false">IF(ISNUMBER(D775),INDEX(Scorecard!$D$63:$D$68,SUMPRODUCT(--(Scorecard!$G$63:$G$67&lt;D775))+1),Scorecard!$D$69)</f>
        <v>-0.340582194386522</v>
      </c>
      <c r="I775" s="0" t="n">
        <f aca="false">IF(ISNUMBER(E775),INDEX(Scorecard!$D$19:$D$26,SUMPRODUCT(--(Scorecard!$G$19:$G$25&lt;E775))+1),Scorecard!$D$27)</f>
        <v>0.0530843085177338</v>
      </c>
      <c r="J775" s="0" t="n">
        <f aca="false">IF(ISNUMBER(F775),INDEX(Scorecard!$D$37:$D$44,SUMPRODUCT(--(Scorecard!$G$37:$G$43&lt;F775))+1),Scorecard!$D$45)</f>
        <v>-0.0679520129233634</v>
      </c>
      <c r="K775" s="0" t="n">
        <f aca="false">Inputs!$B$10+Scorecard!$J$5*Loan_Sample!Y755+Scorecard!$J$6*Loan_Sample!Z755+Scorecard!$J$7*I775+Scorecard!$J$8*Loan_Sample!AB755+Scorecard!$J$9*J775+Scorecard!$J$10*Loan_Sample!AD755+Scorecard!$J$11*G775+Scorecard!$J$12*H775</f>
        <v>-3.19715271583762</v>
      </c>
      <c r="L775" s="0" t="n">
        <f aca="false">MIN(1-Inputs!$B$13,MAX(Inputs!$B$13,1/(1+EXP(-(Inputs!$B$11*K775+Inputs!$B$12)))))</f>
        <v>0.0389806135449468</v>
      </c>
      <c r="M775" s="0" t="n">
        <f aca="false">Loan_Sample!AH755*Inputs!$B$4*B775</f>
        <v>1806.02218849009</v>
      </c>
      <c r="N775" s="0" t="n">
        <f aca="false">L775*Inputs!$B$4*B775</f>
        <v>1806.02218849009</v>
      </c>
      <c r="O775" s="0" t="n">
        <f aca="false">Inputs!$B$37+Inputs!$B$38*MAX(Loan_Sample!H755-Inputs!$C$38,0)+Inputs!$B$39*MAX(Loan_Sample!H755-Inputs!$C$39,0)+Inputs!$B$40*MAX(Loan_Sample!H755-Inputs!$C$40,0)+Inputs!$B$41*MAX(Loan_Sample!H755-Inputs!$C$41,0)+Inputs!$B$42*Inputs!$B$14+Inputs!$B$43*MIN(Loan_Sample!I755/Inputs!$B$17,1)+Inputs!$B$44*MIN(Loan_Sample!E755,Inputs!$B$18)+Inputs!$B$45*Loan_Sample!C755</f>
        <v>-5.38202561637207</v>
      </c>
      <c r="P775" s="0" t="n">
        <f aca="false">MIN(1-Inputs!$B$13,MAX(Inputs!$B$13,1/(1+EXP(-(Inputs!$B$15*O775+Inputs!$B$16)))))</f>
        <v>0.00334753128409694</v>
      </c>
      <c r="Q775" s="0" t="n">
        <f aca="false">Inputs!$B$37+Inputs!$B$38*MAX(F775-Inputs!$C$38,0)+Inputs!$B$39*MAX(F775-Inputs!$C$39,0)+Inputs!$B$40*MAX(F775-Inputs!$C$40,0)+Inputs!$B$41*MAX(F775-Inputs!$C$41,0)+Inputs!$B$42*Inputs!$B$14+Inputs!$B$43*MIN(Loan_Sample!I755/Inputs!$B$17,1)+Inputs!$B$44*MIN(E775,Inputs!$B$18)+Inputs!$B$45*Loan_Sample!C755</f>
        <v>-5.38202561637207</v>
      </c>
      <c r="R775" s="0" t="n">
        <f aca="false">MIN(1-Inputs!$B$13,MAX(Inputs!$B$13,1/(1+EXP(-(Inputs!$B$15*Q775+Inputs!$B$16)))))</f>
        <v>0.00334753128409694</v>
      </c>
    </row>
    <row r="776" customFormat="false" ht="15" hidden="false" customHeight="false" outlineLevel="0" collapsed="false">
      <c r="A776" s="0" t="n">
        <f aca="false">Loan_Sample!A756</f>
        <v>22221</v>
      </c>
      <c r="B776" s="0" t="n">
        <f aca="false">Loan_Sample!U756</f>
        <v>108495.914</v>
      </c>
      <c r="C776" s="0" t="n">
        <f aca="false">Loan_Sample!K756+Inputs!$B$26</f>
        <v>5.25833320617676</v>
      </c>
      <c r="D776" s="0" t="n">
        <f aca="false">Loan_Sample!L756+Inputs!$B$26</f>
        <v>-1.875</v>
      </c>
      <c r="E776" s="0" t="n">
        <f aca="false">Loan_Sample!E756/(1+Inputs!$B$25/100)</f>
        <v>76.8562850952148</v>
      </c>
      <c r="F776" s="0" t="n">
        <f aca="false">Loan_Sample!H756-Inputs!$B$24/100</f>
        <v>-0.0396666526794434</v>
      </c>
      <c r="G776" s="0" t="n">
        <f aca="false">IF(ISNUMBER(C776),INDEX(Scorecard!$D$54:$D$61,SUMPRODUCT(--(Scorecard!$G$54:$G$60&lt;C776))+1),Scorecard!$D$62)</f>
        <v>0.126303549215828</v>
      </c>
      <c r="H776" s="0" t="n">
        <f aca="false">IF(ISNUMBER(D776),INDEX(Scorecard!$D$63:$D$68,SUMPRODUCT(--(Scorecard!$G$63:$G$67&lt;D776))+1),Scorecard!$D$69)</f>
        <v>-0.340582194386522</v>
      </c>
      <c r="I776" s="0" t="n">
        <f aca="false">IF(ISNUMBER(E776),INDEX(Scorecard!$D$19:$D$26,SUMPRODUCT(--(Scorecard!$G$19:$G$25&lt;E776))+1),Scorecard!$D$27)</f>
        <v>-0.0341578513653732</v>
      </c>
      <c r="J776" s="0" t="n">
        <f aca="false">IF(ISNUMBER(F776),INDEX(Scorecard!$D$37:$D$44,SUMPRODUCT(--(Scorecard!$G$37:$G$43&lt;F776))+1),Scorecard!$D$45)</f>
        <v>0.330501541082344</v>
      </c>
      <c r="K776" s="0" t="n">
        <f aca="false">Inputs!$B$10+Scorecard!$J$5*Loan_Sample!Y756+Scorecard!$J$6*Loan_Sample!Z756+Scorecard!$J$7*I776+Scorecard!$J$8*Loan_Sample!AB756+Scorecard!$J$9*J776+Scorecard!$J$10*Loan_Sample!AD756+Scorecard!$J$11*G776+Scorecard!$J$12*H776</f>
        <v>-3.92801665498317</v>
      </c>
      <c r="L776" s="0" t="n">
        <f aca="false">MIN(1-Inputs!$B$13,MAX(Inputs!$B$13,1/(1+EXP(-(Inputs!$B$11*K776+Inputs!$B$12)))))</f>
        <v>0.0182687639469208</v>
      </c>
      <c r="M776" s="0" t="n">
        <f aca="false">Loan_Sample!AH756*Inputs!$B$4*B776</f>
        <v>693.730184724996</v>
      </c>
      <c r="N776" s="0" t="n">
        <f aca="false">L776*Inputs!$B$4*B776</f>
        <v>693.730184724996</v>
      </c>
      <c r="O776" s="0" t="n">
        <f aca="false">Inputs!$B$37+Inputs!$B$38*MAX(Loan_Sample!H756-Inputs!$C$38,0)+Inputs!$B$39*MAX(Loan_Sample!H756-Inputs!$C$39,0)+Inputs!$B$40*MAX(Loan_Sample!H756-Inputs!$C$40,0)+Inputs!$B$41*MAX(Loan_Sample!H756-Inputs!$C$41,0)+Inputs!$B$42*Inputs!$B$14+Inputs!$B$43*MIN(Loan_Sample!I756/Inputs!$B$17,1)+Inputs!$B$44*MIN(Loan_Sample!E756,Inputs!$B$18)+Inputs!$B$45*Loan_Sample!C756</f>
        <v>-6.27279717040728</v>
      </c>
      <c r="P776" s="0" t="n">
        <f aca="false">MIN(1-Inputs!$B$13,MAX(Inputs!$B$13,1/(1+EXP(-(Inputs!$B$15*O776+Inputs!$B$16)))))</f>
        <v>0.00121863223698095</v>
      </c>
      <c r="Q776" s="0" t="n">
        <f aca="false">Inputs!$B$37+Inputs!$B$38*MAX(F776-Inputs!$C$38,0)+Inputs!$B$39*MAX(F776-Inputs!$C$39,0)+Inputs!$B$40*MAX(F776-Inputs!$C$40,0)+Inputs!$B$41*MAX(F776-Inputs!$C$41,0)+Inputs!$B$42*Inputs!$B$14+Inputs!$B$43*MIN(Loan_Sample!I756/Inputs!$B$17,1)+Inputs!$B$44*MIN(E776,Inputs!$B$18)+Inputs!$B$45*Loan_Sample!C756</f>
        <v>-6.27279717040728</v>
      </c>
      <c r="R776" s="0" t="n">
        <f aca="false">MIN(1-Inputs!$B$13,MAX(Inputs!$B$13,1/(1+EXP(-(Inputs!$B$15*Q776+Inputs!$B$16)))))</f>
        <v>0.00121863223698095</v>
      </c>
    </row>
    <row r="777" customFormat="false" ht="15" hidden="false" customHeight="false" outlineLevel="0" collapsed="false">
      <c r="A777" s="0" t="n">
        <f aca="false">Loan_Sample!A757</f>
        <v>22229</v>
      </c>
      <c r="B777" s="0" t="n">
        <f aca="false">Loan_Sample!U757</f>
        <v>236034.48</v>
      </c>
      <c r="C777" s="0" t="n">
        <f aca="false">Loan_Sample!K757+Inputs!$B$26</f>
        <v>4.40833330154419</v>
      </c>
      <c r="D777" s="0" t="n">
        <f aca="false">Loan_Sample!L757+Inputs!$B$26</f>
        <v>-1.125</v>
      </c>
      <c r="E777" s="0" t="n">
        <f aca="false">Loan_Sample!E757/(1+Inputs!$B$25/100)</f>
        <v>71.5684509277344</v>
      </c>
      <c r="F777" s="0" t="n">
        <f aca="false">Loan_Sample!H757-Inputs!$B$24/100</f>
        <v>-2.37133312225342</v>
      </c>
      <c r="G777" s="0" t="n">
        <f aca="false">IF(ISNUMBER(C777),INDEX(Scorecard!$D$54:$D$61,SUMPRODUCT(--(Scorecard!$G$54:$G$60&lt;C777))+1),Scorecard!$D$62)</f>
        <v>0.409483001259379</v>
      </c>
      <c r="H777" s="0" t="n">
        <f aca="false">IF(ISNUMBER(D777),INDEX(Scorecard!$D$63:$D$68,SUMPRODUCT(--(Scorecard!$G$63:$G$67&lt;D777))+1),Scorecard!$D$69)</f>
        <v>-0.340582194386522</v>
      </c>
      <c r="I777" s="0" t="n">
        <f aca="false">IF(ISNUMBER(E777),INDEX(Scorecard!$D$19:$D$26,SUMPRODUCT(--(Scorecard!$G$19:$G$25&lt;E777))+1),Scorecard!$D$27)</f>
        <v>0.0530843085177338</v>
      </c>
      <c r="J777" s="0" t="n">
        <f aca="false">IF(ISNUMBER(F777),INDEX(Scorecard!$D$37:$D$44,SUMPRODUCT(--(Scorecard!$G$37:$G$43&lt;F777))+1),Scorecard!$D$45)</f>
        <v>1.35057635045042</v>
      </c>
      <c r="K777" s="0" t="n">
        <f aca="false">Inputs!$B$10+Scorecard!$J$5*Loan_Sample!Y757+Scorecard!$J$6*Loan_Sample!Z757+Scorecard!$J$7*I777+Scorecard!$J$8*Loan_Sample!AB757+Scorecard!$J$9*J777+Scorecard!$J$10*Loan_Sample!AD757+Scorecard!$J$11*G777+Scorecard!$J$12*H777</f>
        <v>-4.93085635805164</v>
      </c>
      <c r="L777" s="0" t="n">
        <f aca="false">MIN(1-Inputs!$B$13,MAX(Inputs!$B$13,1/(1+EXP(-(Inputs!$B$11*K777+Inputs!$B$12)))))</f>
        <v>0.00634778932935583</v>
      </c>
      <c r="M777" s="0" t="n">
        <f aca="false">Loan_Sample!AH757*Inputs!$B$4*B777</f>
        <v>524.404003726418</v>
      </c>
      <c r="N777" s="0" t="n">
        <f aca="false">L777*Inputs!$B$4*B777</f>
        <v>524.404003726418</v>
      </c>
      <c r="O777" s="0" t="n">
        <f aca="false">Inputs!$B$37+Inputs!$B$38*MAX(Loan_Sample!H757-Inputs!$C$38,0)+Inputs!$B$39*MAX(Loan_Sample!H757-Inputs!$C$39,0)+Inputs!$B$40*MAX(Loan_Sample!H757-Inputs!$C$40,0)+Inputs!$B$41*MAX(Loan_Sample!H757-Inputs!$C$41,0)+Inputs!$B$42*Inputs!$B$14+Inputs!$B$43*MIN(Loan_Sample!I757/Inputs!$B$17,1)+Inputs!$B$44*MIN(Loan_Sample!E757,Inputs!$B$18)+Inputs!$B$45*Loan_Sample!C757</f>
        <v>-5.9151927104223</v>
      </c>
      <c r="P777" s="0" t="n">
        <f aca="false">MIN(1-Inputs!$B$13,MAX(Inputs!$B$13,1/(1+EXP(-(Inputs!$B$15*O777+Inputs!$B$16)))))</f>
        <v>0.00182876755817555</v>
      </c>
      <c r="Q777" s="0" t="n">
        <f aca="false">Inputs!$B$37+Inputs!$B$38*MAX(F777-Inputs!$C$38,0)+Inputs!$B$39*MAX(F777-Inputs!$C$39,0)+Inputs!$B$40*MAX(F777-Inputs!$C$40,0)+Inputs!$B$41*MAX(F777-Inputs!$C$41,0)+Inputs!$B$42*Inputs!$B$14+Inputs!$B$43*MIN(Loan_Sample!I757/Inputs!$B$17,1)+Inputs!$B$44*MIN(E777,Inputs!$B$18)+Inputs!$B$45*Loan_Sample!C757</f>
        <v>-5.9151927104223</v>
      </c>
      <c r="R777" s="0" t="n">
        <f aca="false">MIN(1-Inputs!$B$13,MAX(Inputs!$B$13,1/(1+EXP(-(Inputs!$B$15*Q777+Inputs!$B$16)))))</f>
        <v>0.00182876755817555</v>
      </c>
    </row>
    <row r="778" customFormat="false" ht="15" hidden="false" customHeight="false" outlineLevel="0" collapsed="false">
      <c r="A778" s="0" t="n">
        <f aca="false">Loan_Sample!A758</f>
        <v>22305</v>
      </c>
      <c r="B778" s="0" t="n">
        <f aca="false">Loan_Sample!U758</f>
        <v>361855.5</v>
      </c>
      <c r="C778" s="0" t="n">
        <f aca="false">Loan_Sample!K758+Inputs!$B$26</f>
        <v>6.03333330154419</v>
      </c>
      <c r="D778" s="0" t="n">
        <f aca="false">Loan_Sample!L758+Inputs!$B$26</f>
        <v>2.71025633811951</v>
      </c>
      <c r="E778" s="0" t="n">
        <f aca="false">Loan_Sample!E758/(1+Inputs!$B$25/100)</f>
        <v>63.272331237793</v>
      </c>
      <c r="F778" s="0" t="n">
        <f aca="false">Loan_Sample!H758-Inputs!$B$24/100</f>
        <v>1.39733338356018</v>
      </c>
      <c r="G778" s="0" t="n">
        <f aca="false">IF(ISNUMBER(C778),INDEX(Scorecard!$D$54:$D$61,SUMPRODUCT(--(Scorecard!$G$54:$G$60&lt;C778))+1),Scorecard!$D$62)</f>
        <v>0.0151758992857273</v>
      </c>
      <c r="H778" s="0" t="n">
        <f aca="false">IF(ISNUMBER(D778),INDEX(Scorecard!$D$63:$D$68,SUMPRODUCT(--(Scorecard!$G$63:$G$67&lt;D778))+1),Scorecard!$D$69)</f>
        <v>0.322484508656054</v>
      </c>
      <c r="I778" s="0" t="n">
        <f aca="false">IF(ISNUMBER(E778),INDEX(Scorecard!$D$19:$D$26,SUMPRODUCT(--(Scorecard!$G$19:$G$25&lt;E778))+1),Scorecard!$D$27)</f>
        <v>0.233621608745691</v>
      </c>
      <c r="J778" s="0" t="n">
        <f aca="false">IF(ISNUMBER(F778),INDEX(Scorecard!$D$37:$D$44,SUMPRODUCT(--(Scorecard!$G$37:$G$43&lt;F778))+1),Scorecard!$D$45)</f>
        <v>-0.975503570149195</v>
      </c>
      <c r="K778" s="0" t="n">
        <f aca="false">Inputs!$B$10+Scorecard!$J$5*Loan_Sample!Y758+Scorecard!$J$6*Loan_Sample!Z758+Scorecard!$J$7*I778+Scorecard!$J$8*Loan_Sample!AB758+Scorecard!$J$9*J778+Scorecard!$J$10*Loan_Sample!AD758+Scorecard!$J$11*G778+Scorecard!$J$12*H778</f>
        <v>-3.6109165973744</v>
      </c>
      <c r="L778" s="0" t="n">
        <f aca="false">MIN(1-Inputs!$B$13,MAX(Inputs!$B$13,1/(1+EXP(-(Inputs!$B$11*K778+Inputs!$B$12)))))</f>
        <v>0.0254302786286774</v>
      </c>
      <c r="M778" s="0" t="n">
        <f aca="false">Loan_Sample!AH758*Inputs!$B$4*B778</f>
        <v>3220.73016591178</v>
      </c>
      <c r="N778" s="0" t="n">
        <f aca="false">L778*Inputs!$B$4*B778</f>
        <v>3220.73016591178</v>
      </c>
      <c r="O778" s="0" t="n">
        <f aca="false">Inputs!$B$37+Inputs!$B$38*MAX(Loan_Sample!H758-Inputs!$C$38,0)+Inputs!$B$39*MAX(Loan_Sample!H758-Inputs!$C$39,0)+Inputs!$B$40*MAX(Loan_Sample!H758-Inputs!$C$40,0)+Inputs!$B$41*MAX(Loan_Sample!H758-Inputs!$C$41,0)+Inputs!$B$42*Inputs!$B$14+Inputs!$B$43*MIN(Loan_Sample!I758/Inputs!$B$17,1)+Inputs!$B$44*MIN(Loan_Sample!E758,Inputs!$B$18)+Inputs!$B$45*Loan_Sample!C758</f>
        <v>-3.48272449900693</v>
      </c>
      <c r="P778" s="0" t="n">
        <f aca="false">MIN(1-Inputs!$B$13,MAX(Inputs!$B$13,1/(1+EXP(-(Inputs!$B$15*O778+Inputs!$B$16)))))</f>
        <v>0.028276059788778</v>
      </c>
      <c r="Q778" s="0" t="n">
        <f aca="false">Inputs!$B$37+Inputs!$B$38*MAX(F778-Inputs!$C$38,0)+Inputs!$B$39*MAX(F778-Inputs!$C$39,0)+Inputs!$B$40*MAX(F778-Inputs!$C$40,0)+Inputs!$B$41*MAX(F778-Inputs!$C$41,0)+Inputs!$B$42*Inputs!$B$14+Inputs!$B$43*MIN(Loan_Sample!I758/Inputs!$B$17,1)+Inputs!$B$44*MIN(E778,Inputs!$B$18)+Inputs!$B$45*Loan_Sample!C758</f>
        <v>-3.48272449900693</v>
      </c>
      <c r="R778" s="0" t="n">
        <f aca="false">MIN(1-Inputs!$B$13,MAX(Inputs!$B$13,1/(1+EXP(-(Inputs!$B$15*Q778+Inputs!$B$16)))))</f>
        <v>0.028276059788778</v>
      </c>
    </row>
    <row r="779" customFormat="false" ht="15" hidden="false" customHeight="false" outlineLevel="0" collapsed="false">
      <c r="A779" s="0" t="n">
        <f aca="false">Loan_Sample!A759</f>
        <v>22322</v>
      </c>
      <c r="B779" s="0" t="n">
        <f aca="false">Loan_Sample!U759</f>
        <v>239576.4</v>
      </c>
      <c r="C779" s="0" t="n">
        <f aca="false">Loan_Sample!K759+Inputs!$B$26</f>
        <v>5.63333320617676</v>
      </c>
      <c r="D779" s="0" t="n">
        <f aca="false">Loan_Sample!L759+Inputs!$B$26</f>
        <v>-3.5</v>
      </c>
      <c r="E779" s="0" t="n">
        <f aca="false">Loan_Sample!E759/(1+Inputs!$B$25/100)</f>
        <v>65.895263671875</v>
      </c>
      <c r="F779" s="0" t="n">
        <f aca="false">Loan_Sample!H759-Inputs!$B$24/100</f>
        <v>1.01033329963684</v>
      </c>
      <c r="G779" s="0" t="n">
        <f aca="false">IF(ISNUMBER(C779),INDEX(Scorecard!$D$54:$D$61,SUMPRODUCT(--(Scorecard!$G$54:$G$60&lt;C779))+1),Scorecard!$D$62)</f>
        <v>0.0151758992857273</v>
      </c>
      <c r="H779" s="0" t="n">
        <f aca="false">IF(ISNUMBER(D779),INDEX(Scorecard!$D$63:$D$68,SUMPRODUCT(--(Scorecard!$G$63:$G$67&lt;D779))+1),Scorecard!$D$69)</f>
        <v>-0.340582194386522</v>
      </c>
      <c r="I779" s="0" t="n">
        <f aca="false">IF(ISNUMBER(E779),INDEX(Scorecard!$D$19:$D$26,SUMPRODUCT(--(Scorecard!$G$19:$G$25&lt;E779))+1),Scorecard!$D$27)</f>
        <v>0.233621608745691</v>
      </c>
      <c r="J779" s="0" t="n">
        <f aca="false">IF(ISNUMBER(F779),INDEX(Scorecard!$D$37:$D$44,SUMPRODUCT(--(Scorecard!$G$37:$G$43&lt;F779))+1),Scorecard!$D$45)</f>
        <v>-0.975503570149195</v>
      </c>
      <c r="K779" s="0" t="n">
        <f aca="false">Inputs!$B$10+Scorecard!$J$5*Loan_Sample!Y759+Scorecard!$J$6*Loan_Sample!Z759+Scorecard!$J$7*I779+Scorecard!$J$8*Loan_Sample!AB759+Scorecard!$J$9*J779+Scorecard!$J$10*Loan_Sample!AD759+Scorecard!$J$11*G779+Scorecard!$J$12*H779</f>
        <v>-4.77863760128039</v>
      </c>
      <c r="L779" s="0" t="n">
        <f aca="false">MIN(1-Inputs!$B$13,MAX(Inputs!$B$13,1/(1+EXP(-(Inputs!$B$11*K779+Inputs!$B$12)))))</f>
        <v>0.00745789731526208</v>
      </c>
      <c r="M779" s="0" t="n">
        <f aca="false">Loan_Sample!AH759*Inputs!$B$4*B779</f>
        <v>625.357666626054</v>
      </c>
      <c r="N779" s="0" t="n">
        <f aca="false">L779*Inputs!$B$4*B779</f>
        <v>625.357666626054</v>
      </c>
      <c r="O779" s="0" t="n">
        <f aca="false">Inputs!$B$37+Inputs!$B$38*MAX(Loan_Sample!H759-Inputs!$C$38,0)+Inputs!$B$39*MAX(Loan_Sample!H759-Inputs!$C$39,0)+Inputs!$B$40*MAX(Loan_Sample!H759-Inputs!$C$40,0)+Inputs!$B$41*MAX(Loan_Sample!H759-Inputs!$C$41,0)+Inputs!$B$42*Inputs!$B$14+Inputs!$B$43*MIN(Loan_Sample!I759/Inputs!$B$17,1)+Inputs!$B$44*MIN(Loan_Sample!E759,Inputs!$B$18)+Inputs!$B$45*Loan_Sample!C759</f>
        <v>-3.24420808066241</v>
      </c>
      <c r="P779" s="0" t="n">
        <f aca="false">MIN(1-Inputs!$B$13,MAX(Inputs!$B$13,1/(1+EXP(-(Inputs!$B$15*O779+Inputs!$B$16)))))</f>
        <v>0.0367593333158407</v>
      </c>
      <c r="Q779" s="0" t="n">
        <f aca="false">Inputs!$B$37+Inputs!$B$38*MAX(F779-Inputs!$C$38,0)+Inputs!$B$39*MAX(F779-Inputs!$C$39,0)+Inputs!$B$40*MAX(F779-Inputs!$C$40,0)+Inputs!$B$41*MAX(F779-Inputs!$C$41,0)+Inputs!$B$42*Inputs!$B$14+Inputs!$B$43*MIN(Loan_Sample!I759/Inputs!$B$17,1)+Inputs!$B$44*MIN(E779,Inputs!$B$18)+Inputs!$B$45*Loan_Sample!C759</f>
        <v>-3.24420808066241</v>
      </c>
      <c r="R779" s="0" t="n">
        <f aca="false">MIN(1-Inputs!$B$13,MAX(Inputs!$B$13,1/(1+EXP(-(Inputs!$B$15*Q779+Inputs!$B$16)))))</f>
        <v>0.0367593333158407</v>
      </c>
    </row>
    <row r="780" customFormat="false" ht="15" hidden="false" customHeight="false" outlineLevel="0" collapsed="false">
      <c r="A780" s="0" t="n">
        <f aca="false">Loan_Sample!A760</f>
        <v>22334</v>
      </c>
      <c r="B780" s="0" t="n">
        <f aca="false">Loan_Sample!U760</f>
        <v>147342.36</v>
      </c>
      <c r="C780" s="0" t="n">
        <f aca="false">Loan_Sample!K760+Inputs!$B$26</f>
        <v>4.85833311080933</v>
      </c>
      <c r="D780" s="0" t="n">
        <f aca="false">Loan_Sample!L760+Inputs!$B$26</f>
        <v>-1.875</v>
      </c>
      <c r="E780" s="0" t="n">
        <f aca="false">Loan_Sample!E760/(1+Inputs!$B$25/100)</f>
        <v>40.3603401184082</v>
      </c>
      <c r="F780" s="0" t="n">
        <f aca="false">Loan_Sample!H760-Inputs!$B$24/100</f>
        <v>0.779333353042603</v>
      </c>
      <c r="G780" s="0" t="n">
        <f aca="false">IF(ISNUMBER(C780),INDEX(Scorecard!$D$54:$D$61,SUMPRODUCT(--(Scorecard!$G$54:$G$60&lt;C780))+1),Scorecard!$D$62)</f>
        <v>0.214429354789033</v>
      </c>
      <c r="H780" s="0" t="n">
        <f aca="false">IF(ISNUMBER(D780),INDEX(Scorecard!$D$63:$D$68,SUMPRODUCT(--(Scorecard!$G$63:$G$67&lt;D780))+1),Scorecard!$D$69)</f>
        <v>-0.340582194386522</v>
      </c>
      <c r="I780" s="0" t="n">
        <f aca="false">IF(ISNUMBER(E780),INDEX(Scorecard!$D$19:$D$26,SUMPRODUCT(--(Scorecard!$G$19:$G$25&lt;E780))+1),Scorecard!$D$27)</f>
        <v>0.57899015159425</v>
      </c>
      <c r="J780" s="0" t="n">
        <f aca="false">IF(ISNUMBER(F780),INDEX(Scorecard!$D$37:$D$44,SUMPRODUCT(--(Scorecard!$G$37:$G$43&lt;F780))+1),Scorecard!$D$45)</f>
        <v>-0.569454719285959</v>
      </c>
      <c r="K780" s="0" t="n">
        <f aca="false">Inputs!$B$10+Scorecard!$J$5*Loan_Sample!Y760+Scorecard!$J$6*Loan_Sample!Z760+Scorecard!$J$7*I780+Scorecard!$J$8*Loan_Sample!AB760+Scorecard!$J$9*J780+Scorecard!$J$10*Loan_Sample!AD760+Scorecard!$J$11*G780+Scorecard!$J$12*H780</f>
        <v>-4.47664752075767</v>
      </c>
      <c r="L780" s="0" t="n">
        <f aca="false">MIN(1-Inputs!$B$13,MAX(Inputs!$B$13,1/(1+EXP(-(Inputs!$B$11*K780+Inputs!$B$12)))))</f>
        <v>0.01026156080347</v>
      </c>
      <c r="M780" s="0" t="n">
        <f aca="false">Loan_Sample!AH760*Inputs!$B$4*B780</f>
        <v>529.186905123367</v>
      </c>
      <c r="N780" s="0" t="n">
        <f aca="false">L780*Inputs!$B$4*B780</f>
        <v>529.186905123367</v>
      </c>
      <c r="O780" s="0" t="n">
        <f aca="false">Inputs!$B$37+Inputs!$B$38*MAX(Loan_Sample!H760-Inputs!$C$38,0)+Inputs!$B$39*MAX(Loan_Sample!H760-Inputs!$C$39,0)+Inputs!$B$40*MAX(Loan_Sample!H760-Inputs!$C$40,0)+Inputs!$B$41*MAX(Loan_Sample!H760-Inputs!$C$41,0)+Inputs!$B$42*Inputs!$B$14+Inputs!$B$43*MIN(Loan_Sample!I760/Inputs!$B$17,1)+Inputs!$B$44*MIN(Loan_Sample!E760,Inputs!$B$18)+Inputs!$B$45*Loan_Sample!C760</f>
        <v>-3.64997331242039</v>
      </c>
      <c r="P780" s="0" t="n">
        <f aca="false">MIN(1-Inputs!$B$13,MAX(Inputs!$B$13,1/(1+EXP(-(Inputs!$B$15*O780+Inputs!$B$16)))))</f>
        <v>0.0234951785385761</v>
      </c>
      <c r="Q780" s="0" t="n">
        <f aca="false">Inputs!$B$37+Inputs!$B$38*MAX(F780-Inputs!$C$38,0)+Inputs!$B$39*MAX(F780-Inputs!$C$39,0)+Inputs!$B$40*MAX(F780-Inputs!$C$40,0)+Inputs!$B$41*MAX(F780-Inputs!$C$41,0)+Inputs!$B$42*Inputs!$B$14+Inputs!$B$43*MIN(Loan_Sample!I760/Inputs!$B$17,1)+Inputs!$B$44*MIN(E780,Inputs!$B$18)+Inputs!$B$45*Loan_Sample!C760</f>
        <v>-3.64997331242039</v>
      </c>
      <c r="R780" s="0" t="n">
        <f aca="false">MIN(1-Inputs!$B$13,MAX(Inputs!$B$13,1/(1+EXP(-(Inputs!$B$15*Q780+Inputs!$B$16)))))</f>
        <v>0.0234951785385761</v>
      </c>
    </row>
    <row r="781" customFormat="false" ht="15" hidden="false" customHeight="false" outlineLevel="0" collapsed="false">
      <c r="A781" s="0" t="n">
        <f aca="false">Loan_Sample!A761</f>
        <v>22354</v>
      </c>
      <c r="B781" s="0" t="n">
        <f aca="false">Loan_Sample!U761</f>
        <v>351456.3</v>
      </c>
      <c r="C781" s="0" t="n">
        <f aca="false">Loan_Sample!K761+Inputs!$B$26</f>
        <v>4.80000019073486</v>
      </c>
      <c r="D781" s="0" t="n">
        <f aca="false">Loan_Sample!L761+Inputs!$B$26</f>
        <v>-0.458333015441895</v>
      </c>
      <c r="E781" s="0" t="n">
        <f aca="false">Loan_Sample!E761/(1+Inputs!$B$25/100)</f>
        <v>61.176929473877</v>
      </c>
      <c r="F781" s="0" t="n">
        <f aca="false">Loan_Sample!H761-Inputs!$B$24/100</f>
        <v>-1.94233322143555</v>
      </c>
      <c r="G781" s="0" t="n">
        <f aca="false">IF(ISNUMBER(C781),INDEX(Scorecard!$D$54:$D$61,SUMPRODUCT(--(Scorecard!$G$54:$G$60&lt;C781))+1),Scorecard!$D$62)</f>
        <v>0.409483001259379</v>
      </c>
      <c r="H781" s="0" t="n">
        <f aca="false">IF(ISNUMBER(D781),INDEX(Scorecard!$D$63:$D$68,SUMPRODUCT(--(Scorecard!$G$63:$G$67&lt;D781))+1),Scorecard!$D$69)</f>
        <v>0.322484508656054</v>
      </c>
      <c r="I781" s="0" t="n">
        <f aca="false">IF(ISNUMBER(E781),INDEX(Scorecard!$D$19:$D$26,SUMPRODUCT(--(Scorecard!$G$19:$G$25&lt;E781))+1),Scorecard!$D$27)</f>
        <v>0.233621608745691</v>
      </c>
      <c r="J781" s="0" t="n">
        <f aca="false">IF(ISNUMBER(F781),INDEX(Scorecard!$D$37:$D$44,SUMPRODUCT(--(Scorecard!$G$37:$G$43&lt;F781))+1),Scorecard!$D$45)</f>
        <v>1.35057635045042</v>
      </c>
      <c r="K781" s="0" t="n">
        <f aca="false">Inputs!$B$10+Scorecard!$J$5*Loan_Sample!Y761+Scorecard!$J$6*Loan_Sample!Z761+Scorecard!$J$7*I781+Scorecard!$J$8*Loan_Sample!AB761+Scorecard!$J$9*J781+Scorecard!$J$10*Loan_Sample!AD761+Scorecard!$J$11*G781+Scorecard!$J$12*H781</f>
        <v>-3.72782743811093</v>
      </c>
      <c r="L781" s="0" t="n">
        <f aca="false">MIN(1-Inputs!$B$13,MAX(Inputs!$B$13,1/(1+EXP(-(Inputs!$B$11*K781+Inputs!$B$12)))))</f>
        <v>0.0225172826208259</v>
      </c>
      <c r="M781" s="0" t="n">
        <f aca="false">Loan_Sample!AH761*Inputs!$B$4*B781</f>
        <v>2769.84429258942</v>
      </c>
      <c r="N781" s="0" t="n">
        <f aca="false">L781*Inputs!$B$4*B781</f>
        <v>2769.84429258942</v>
      </c>
      <c r="O781" s="0" t="n">
        <f aca="false">Inputs!$B$37+Inputs!$B$38*MAX(Loan_Sample!H761-Inputs!$C$38,0)+Inputs!$B$39*MAX(Loan_Sample!H761-Inputs!$C$39,0)+Inputs!$B$40*MAX(Loan_Sample!H761-Inputs!$C$40,0)+Inputs!$B$41*MAX(Loan_Sample!H761-Inputs!$C$41,0)+Inputs!$B$42*Inputs!$B$14+Inputs!$B$43*MIN(Loan_Sample!I761/Inputs!$B$17,1)+Inputs!$B$44*MIN(Loan_Sample!E761,Inputs!$B$18)+Inputs!$B$45*Loan_Sample!C761</f>
        <v>-5.7323577087614</v>
      </c>
      <c r="P781" s="0" t="n">
        <f aca="false">MIN(1-Inputs!$B$13,MAX(Inputs!$B$13,1/(1+EXP(-(Inputs!$B$15*O781+Inputs!$B$16)))))</f>
        <v>0.0022503065179511</v>
      </c>
      <c r="Q781" s="0" t="n">
        <f aca="false">Inputs!$B$37+Inputs!$B$38*MAX(F781-Inputs!$C$38,0)+Inputs!$B$39*MAX(F781-Inputs!$C$39,0)+Inputs!$B$40*MAX(F781-Inputs!$C$40,0)+Inputs!$B$41*MAX(F781-Inputs!$C$41,0)+Inputs!$B$42*Inputs!$B$14+Inputs!$B$43*MIN(Loan_Sample!I761/Inputs!$B$17,1)+Inputs!$B$44*MIN(E781,Inputs!$B$18)+Inputs!$B$45*Loan_Sample!C761</f>
        <v>-5.7323577087614</v>
      </c>
      <c r="R781" s="0" t="n">
        <f aca="false">MIN(1-Inputs!$B$13,MAX(Inputs!$B$13,1/(1+EXP(-(Inputs!$B$15*Q781+Inputs!$B$16)))))</f>
        <v>0.0022503065179511</v>
      </c>
    </row>
    <row r="782" customFormat="false" ht="15" hidden="false" customHeight="false" outlineLevel="0" collapsed="false">
      <c r="A782" s="0" t="n">
        <f aca="false">Loan_Sample!A762</f>
        <v>22412</v>
      </c>
      <c r="B782" s="0" t="n">
        <f aca="false">Loan_Sample!U762</f>
        <v>134122.64</v>
      </c>
      <c r="C782" s="0" t="n">
        <f aca="false">Loan_Sample!K762+Inputs!$B$26</f>
        <v>9.03333377838135</v>
      </c>
      <c r="D782" s="0" t="n">
        <f aca="false">Loan_Sample!L762+Inputs!$B$26</f>
        <v>5.07179546356201</v>
      </c>
      <c r="E782" s="0" t="n">
        <f aca="false">Loan_Sample!E762/(1+Inputs!$B$25/100)</f>
        <v>77.6100387573242</v>
      </c>
      <c r="F782" s="0" t="n">
        <f aca="false">Loan_Sample!H762-Inputs!$B$24/100</f>
        <v>0.405666589736939</v>
      </c>
      <c r="G782" s="0" t="n">
        <f aca="false">IF(ISNUMBER(C782),INDEX(Scorecard!$D$54:$D$61,SUMPRODUCT(--(Scorecard!$G$54:$G$60&lt;C782))+1),Scorecard!$D$62)</f>
        <v>-0.541917179454542</v>
      </c>
      <c r="H782" s="0" t="n">
        <f aca="false">IF(ISNUMBER(D782),INDEX(Scorecard!$D$63:$D$68,SUMPRODUCT(--(Scorecard!$G$63:$G$67&lt;D782))+1),Scorecard!$D$69)</f>
        <v>0.322484508656054</v>
      </c>
      <c r="I782" s="0" t="n">
        <f aca="false">IF(ISNUMBER(E782),INDEX(Scorecard!$D$19:$D$26,SUMPRODUCT(--(Scorecard!$G$19:$G$25&lt;E782))+1),Scorecard!$D$27)</f>
        <v>-0.0341578513653732</v>
      </c>
      <c r="J782" s="0" t="n">
        <f aca="false">IF(ISNUMBER(F782),INDEX(Scorecard!$D$37:$D$44,SUMPRODUCT(--(Scorecard!$G$37:$G$43&lt;F782))+1),Scorecard!$D$45)</f>
        <v>-0.271229676926091</v>
      </c>
      <c r="K782" s="0" t="n">
        <f aca="false">Inputs!$B$10+Scorecard!$J$5*Loan_Sample!Y762+Scorecard!$J$6*Loan_Sample!Z762+Scorecard!$J$7*I782+Scorecard!$J$8*Loan_Sample!AB762+Scorecard!$J$9*J782+Scorecard!$J$10*Loan_Sample!AD762+Scorecard!$J$11*G782+Scorecard!$J$12*H782</f>
        <v>-5.19218395974098</v>
      </c>
      <c r="L782" s="0" t="n">
        <f aca="false">MIN(1-Inputs!$B$13,MAX(Inputs!$B$13,1/(1+EXP(-(Inputs!$B$11*K782+Inputs!$B$12)))))</f>
        <v>0.00481166228379712</v>
      </c>
      <c r="M782" s="0" t="n">
        <f aca="false">Loan_Sample!AH762*Inputs!$B$4*B782</f>
        <v>225.873496901955</v>
      </c>
      <c r="N782" s="0" t="n">
        <f aca="false">L782*Inputs!$B$4*B782</f>
        <v>225.873496901955</v>
      </c>
      <c r="O782" s="0" t="n">
        <f aca="false">Inputs!$B$37+Inputs!$B$38*MAX(Loan_Sample!H762-Inputs!$C$38,0)+Inputs!$B$39*MAX(Loan_Sample!H762-Inputs!$C$39,0)+Inputs!$B$40*MAX(Loan_Sample!H762-Inputs!$C$40,0)+Inputs!$B$41*MAX(Loan_Sample!H762-Inputs!$C$41,0)+Inputs!$B$42*Inputs!$B$14+Inputs!$B$43*MIN(Loan_Sample!I762/Inputs!$B$17,1)+Inputs!$B$44*MIN(Loan_Sample!E762,Inputs!$B$18)+Inputs!$B$45*Loan_Sample!C762</f>
        <v>-4.67022731100757</v>
      </c>
      <c r="P782" s="0" t="n">
        <f aca="false">MIN(1-Inputs!$B$13,MAX(Inputs!$B$13,1/(1+EXP(-(Inputs!$B$15*O782+Inputs!$B$16)))))</f>
        <v>0.00748747718781968</v>
      </c>
      <c r="Q782" s="0" t="n">
        <f aca="false">Inputs!$B$37+Inputs!$B$38*MAX(F782-Inputs!$C$38,0)+Inputs!$B$39*MAX(F782-Inputs!$C$39,0)+Inputs!$B$40*MAX(F782-Inputs!$C$40,0)+Inputs!$B$41*MAX(F782-Inputs!$C$41,0)+Inputs!$B$42*Inputs!$B$14+Inputs!$B$43*MIN(Loan_Sample!I762/Inputs!$B$17,1)+Inputs!$B$44*MIN(E782,Inputs!$B$18)+Inputs!$B$45*Loan_Sample!C762</f>
        <v>-4.67022731100757</v>
      </c>
      <c r="R782" s="0" t="n">
        <f aca="false">MIN(1-Inputs!$B$13,MAX(Inputs!$B$13,1/(1+EXP(-(Inputs!$B$15*Q782+Inputs!$B$16)))))</f>
        <v>0.00748747718781968</v>
      </c>
    </row>
    <row r="783" customFormat="false" ht="15" hidden="false" customHeight="false" outlineLevel="0" collapsed="false">
      <c r="A783" s="0" t="n">
        <f aca="false">Loan_Sample!A763</f>
        <v>22439</v>
      </c>
      <c r="B783" s="0" t="n">
        <f aca="false">Loan_Sample!U763</f>
        <v>166781.03</v>
      </c>
      <c r="C783" s="0" t="n">
        <f aca="false">Loan_Sample!K763+Inputs!$B$26</f>
        <v>4</v>
      </c>
      <c r="D783" s="0" t="n">
        <f aca="false">Loan_Sample!L763+Inputs!$B$26</f>
        <v>-0.208333492279053</v>
      </c>
      <c r="E783" s="0" t="n">
        <f aca="false">Loan_Sample!E763/(1+Inputs!$B$25/100)</f>
        <v>43.9214286804199</v>
      </c>
      <c r="F783" s="0" t="n">
        <f aca="false">Loan_Sample!H763-Inputs!$B$24/100</f>
        <v>-1.84033298492432</v>
      </c>
      <c r="G783" s="0" t="n">
        <f aca="false">IF(ISNUMBER(C783),INDEX(Scorecard!$D$54:$D$61,SUMPRODUCT(--(Scorecard!$G$54:$G$60&lt;C783))+1),Scorecard!$D$62)</f>
        <v>0.489050497890326</v>
      </c>
      <c r="H783" s="0" t="n">
        <f aca="false">IF(ISNUMBER(D783),INDEX(Scorecard!$D$63:$D$68,SUMPRODUCT(--(Scorecard!$G$63:$G$67&lt;D783))+1),Scorecard!$D$69)</f>
        <v>0.322484508656054</v>
      </c>
      <c r="I783" s="0" t="n">
        <f aca="false">IF(ISNUMBER(E783),INDEX(Scorecard!$D$19:$D$26,SUMPRODUCT(--(Scorecard!$G$19:$G$25&lt;E783))+1),Scorecard!$D$27)</f>
        <v>0.57899015159425</v>
      </c>
      <c r="J783" s="0" t="n">
        <f aca="false">IF(ISNUMBER(F783),INDEX(Scorecard!$D$37:$D$44,SUMPRODUCT(--(Scorecard!$G$37:$G$43&lt;F783))+1),Scorecard!$D$45)</f>
        <v>1.35057635045042</v>
      </c>
      <c r="K783" s="0" t="n">
        <f aca="false">Inputs!$B$10+Scorecard!$J$5*Loan_Sample!Y763+Scorecard!$J$6*Loan_Sample!Z763+Scorecard!$J$7*I783+Scorecard!$J$8*Loan_Sample!AB763+Scorecard!$J$9*J783+Scorecard!$J$10*Loan_Sample!AD763+Scorecard!$J$11*G783+Scorecard!$J$12*H783</f>
        <v>-4.99594825838463</v>
      </c>
      <c r="L783" s="0" t="n">
        <f aca="false">MIN(1-Inputs!$B$13,MAX(Inputs!$B$13,1/(1+EXP(-(Inputs!$B$11*K783+Inputs!$B$12)))))</f>
        <v>0.00592473502980621</v>
      </c>
      <c r="M783" s="0" t="n">
        <f aca="false">Loan_Sample!AH763*Inputs!$B$4*B783</f>
        <v>345.846693761856</v>
      </c>
      <c r="N783" s="0" t="n">
        <f aca="false">L783*Inputs!$B$4*B783</f>
        <v>345.846693761856</v>
      </c>
      <c r="O783" s="0" t="n">
        <f aca="false">Inputs!$B$37+Inputs!$B$38*MAX(Loan_Sample!H763-Inputs!$C$38,0)+Inputs!$B$39*MAX(Loan_Sample!H763-Inputs!$C$39,0)+Inputs!$B$40*MAX(Loan_Sample!H763-Inputs!$C$40,0)+Inputs!$B$41*MAX(Loan_Sample!H763-Inputs!$C$41,0)+Inputs!$B$42*Inputs!$B$14+Inputs!$B$43*MIN(Loan_Sample!I763/Inputs!$B$17,1)+Inputs!$B$44*MIN(Loan_Sample!E763,Inputs!$B$18)+Inputs!$B$45*Loan_Sample!C763</f>
        <v>-5.55345187214807</v>
      </c>
      <c r="P783" s="0" t="n">
        <f aca="false">MIN(1-Inputs!$B$13,MAX(Inputs!$B$13,1/(1+EXP(-(Inputs!$B$15*O783+Inputs!$B$16)))))</f>
        <v>0.00275643707348557</v>
      </c>
      <c r="Q783" s="0" t="n">
        <f aca="false">Inputs!$B$37+Inputs!$B$38*MAX(F783-Inputs!$C$38,0)+Inputs!$B$39*MAX(F783-Inputs!$C$39,0)+Inputs!$B$40*MAX(F783-Inputs!$C$40,0)+Inputs!$B$41*MAX(F783-Inputs!$C$41,0)+Inputs!$B$42*Inputs!$B$14+Inputs!$B$43*MIN(Loan_Sample!I763/Inputs!$B$17,1)+Inputs!$B$44*MIN(E783,Inputs!$B$18)+Inputs!$B$45*Loan_Sample!C763</f>
        <v>-5.55345187214807</v>
      </c>
      <c r="R783" s="0" t="n">
        <f aca="false">MIN(1-Inputs!$B$13,MAX(Inputs!$B$13,1/(1+EXP(-(Inputs!$B$15*Q783+Inputs!$B$16)))))</f>
        <v>0.00275643707348557</v>
      </c>
    </row>
    <row r="784" customFormat="false" ht="15" hidden="false" customHeight="false" outlineLevel="0" collapsed="false">
      <c r="A784" s="0" t="n">
        <f aca="false">Loan_Sample!A764</f>
        <v>22449</v>
      </c>
      <c r="B784" s="0" t="n">
        <f aca="false">Loan_Sample!U764</f>
        <v>214576.08</v>
      </c>
      <c r="C784" s="0" t="n">
        <f aca="false">Loan_Sample!K764+Inputs!$B$26</f>
        <v>8.53333377838135</v>
      </c>
      <c r="D784" s="0" t="n">
        <f aca="false">Loan_Sample!L764+Inputs!$B$26</f>
        <v>5.07179546356201</v>
      </c>
      <c r="E784" s="0" t="n">
        <f aca="false">Loan_Sample!E764/(1+Inputs!$B$25/100)</f>
        <v>71.3148574829102</v>
      </c>
      <c r="F784" s="0" t="n">
        <f aca="false">Loan_Sample!H764-Inputs!$B$24/100</f>
        <v>0.43066668510437</v>
      </c>
      <c r="G784" s="0" t="n">
        <f aca="false">IF(ISNUMBER(C784),INDEX(Scorecard!$D$54:$D$61,SUMPRODUCT(--(Scorecard!$G$54:$G$60&lt;C784))+1),Scorecard!$D$62)</f>
        <v>-0.541917179454542</v>
      </c>
      <c r="H784" s="0" t="n">
        <f aca="false">IF(ISNUMBER(D784),INDEX(Scorecard!$D$63:$D$68,SUMPRODUCT(--(Scorecard!$G$63:$G$67&lt;D784))+1),Scorecard!$D$69)</f>
        <v>0.322484508656054</v>
      </c>
      <c r="I784" s="0" t="n">
        <f aca="false">IF(ISNUMBER(E784),INDEX(Scorecard!$D$19:$D$26,SUMPRODUCT(--(Scorecard!$G$19:$G$25&lt;E784))+1),Scorecard!$D$27)</f>
        <v>0.0530843085177338</v>
      </c>
      <c r="J784" s="0" t="n">
        <f aca="false">IF(ISNUMBER(F784),INDEX(Scorecard!$D$37:$D$44,SUMPRODUCT(--(Scorecard!$G$37:$G$43&lt;F784))+1),Scorecard!$D$45)</f>
        <v>-0.271229676926091</v>
      </c>
      <c r="K784" s="0" t="n">
        <f aca="false">Inputs!$B$10+Scorecard!$J$5*Loan_Sample!Y764+Scorecard!$J$6*Loan_Sample!Z764+Scorecard!$J$7*I784+Scorecard!$J$8*Loan_Sample!AB764+Scorecard!$J$9*J784+Scorecard!$J$10*Loan_Sample!AD764+Scorecard!$J$11*G784+Scorecard!$J$12*H784</f>
        <v>-6.3078920698842</v>
      </c>
      <c r="L784" s="0" t="n">
        <f aca="false">MIN(1-Inputs!$B$13,MAX(Inputs!$B$13,1/(1+EXP(-(Inputs!$B$11*K784+Inputs!$B$12)))))</f>
        <v>0.00146947817448059</v>
      </c>
      <c r="M784" s="0" t="n">
        <f aca="false">Loan_Sample!AH764*Inputs!$B$4*B784</f>
        <v>110.360203213961</v>
      </c>
      <c r="N784" s="0" t="n">
        <f aca="false">L784*Inputs!$B$4*B784</f>
        <v>110.360203213961</v>
      </c>
      <c r="O784" s="0" t="n">
        <f aca="false">Inputs!$B$37+Inputs!$B$38*MAX(Loan_Sample!H764-Inputs!$C$38,0)+Inputs!$B$39*MAX(Loan_Sample!H764-Inputs!$C$39,0)+Inputs!$B$40*MAX(Loan_Sample!H764-Inputs!$C$40,0)+Inputs!$B$41*MAX(Loan_Sample!H764-Inputs!$C$41,0)+Inputs!$B$42*Inputs!$B$14+Inputs!$B$43*MIN(Loan_Sample!I764/Inputs!$B$17,1)+Inputs!$B$44*MIN(Loan_Sample!E764,Inputs!$B$18)+Inputs!$B$45*Loan_Sample!C764</f>
        <v>-4.13941870918226</v>
      </c>
      <c r="P784" s="0" t="n">
        <f aca="false">MIN(1-Inputs!$B$13,MAX(Inputs!$B$13,1/(1+EXP(-(Inputs!$B$15*O784+Inputs!$B$16)))))</f>
        <v>0.0136054595255202</v>
      </c>
      <c r="Q784" s="0" t="n">
        <f aca="false">Inputs!$B$37+Inputs!$B$38*MAX(F784-Inputs!$C$38,0)+Inputs!$B$39*MAX(F784-Inputs!$C$39,0)+Inputs!$B$40*MAX(F784-Inputs!$C$40,0)+Inputs!$B$41*MAX(F784-Inputs!$C$41,0)+Inputs!$B$42*Inputs!$B$14+Inputs!$B$43*MIN(Loan_Sample!I764/Inputs!$B$17,1)+Inputs!$B$44*MIN(E784,Inputs!$B$18)+Inputs!$B$45*Loan_Sample!C764</f>
        <v>-4.13941870918226</v>
      </c>
      <c r="R784" s="0" t="n">
        <f aca="false">MIN(1-Inputs!$B$13,MAX(Inputs!$B$13,1/(1+EXP(-(Inputs!$B$15*Q784+Inputs!$B$16)))))</f>
        <v>0.0136054595255202</v>
      </c>
    </row>
    <row r="785" customFormat="false" ht="15" hidden="false" customHeight="false" outlineLevel="0" collapsed="false">
      <c r="A785" s="0" t="n">
        <f aca="false">Loan_Sample!A765</f>
        <v>22471</v>
      </c>
      <c r="B785" s="0" t="n">
        <f aca="false">Loan_Sample!U765</f>
        <v>195625.23</v>
      </c>
      <c r="C785" s="0" t="n">
        <f aca="false">Loan_Sample!K765+Inputs!$B$26</f>
        <v>5.73333311080933</v>
      </c>
      <c r="D785" s="0" t="n">
        <f aca="false">Loan_Sample!L765+Inputs!$B$26</f>
        <v>-3.50000047683716</v>
      </c>
      <c r="E785" s="0" t="n">
        <f aca="false">Loan_Sample!E765/(1+Inputs!$B$25/100)</f>
        <v>78.3124389648438</v>
      </c>
      <c r="F785" s="0" t="n">
        <f aca="false">Loan_Sample!H765-Inputs!$B$24/100</f>
        <v>0.181333303451538</v>
      </c>
      <c r="G785" s="0" t="n">
        <f aca="false">IF(ISNUMBER(C785),INDEX(Scorecard!$D$54:$D$61,SUMPRODUCT(--(Scorecard!$G$54:$G$60&lt;C785))+1),Scorecard!$D$62)</f>
        <v>0.0151758992857273</v>
      </c>
      <c r="H785" s="0" t="n">
        <f aca="false">IF(ISNUMBER(D785),INDEX(Scorecard!$D$63:$D$68,SUMPRODUCT(--(Scorecard!$G$63:$G$67&lt;D785))+1),Scorecard!$D$69)</f>
        <v>-0.340582194386522</v>
      </c>
      <c r="I785" s="0" t="n">
        <f aca="false">IF(ISNUMBER(E785),INDEX(Scorecard!$D$19:$D$26,SUMPRODUCT(--(Scorecard!$G$19:$G$25&lt;E785))+1),Scorecard!$D$27)</f>
        <v>-0.0341578513653732</v>
      </c>
      <c r="J785" s="0" t="n">
        <f aca="false">IF(ISNUMBER(F785),INDEX(Scorecard!$D$37:$D$44,SUMPRODUCT(--(Scorecard!$G$37:$G$43&lt;F785))+1),Scorecard!$D$45)</f>
        <v>0.102184252677548</v>
      </c>
      <c r="K785" s="0" t="n">
        <f aca="false">Inputs!$B$10+Scorecard!$J$5*Loan_Sample!Y765+Scorecard!$J$6*Loan_Sample!Z765+Scorecard!$J$7*I785+Scorecard!$J$8*Loan_Sample!AB765+Scorecard!$J$9*J785+Scorecard!$J$10*Loan_Sample!AD765+Scorecard!$J$11*G785+Scorecard!$J$12*H785</f>
        <v>-5.04529460108702</v>
      </c>
      <c r="L785" s="0" t="n">
        <f aca="false">MIN(1-Inputs!$B$13,MAX(Inputs!$B$13,1/(1+EXP(-(Inputs!$B$11*K785+Inputs!$B$12)))))</f>
        <v>0.00562280202121844</v>
      </c>
      <c r="M785" s="0" t="n">
        <f aca="false">Loan_Sample!AH765*Inputs!$B$4*B785</f>
        <v>384.986678525863</v>
      </c>
      <c r="N785" s="0" t="n">
        <f aca="false">L785*Inputs!$B$4*B785</f>
        <v>384.986678525863</v>
      </c>
      <c r="O785" s="0" t="n">
        <f aca="false">Inputs!$B$37+Inputs!$B$38*MAX(Loan_Sample!H765-Inputs!$C$38,0)+Inputs!$B$39*MAX(Loan_Sample!H765-Inputs!$C$39,0)+Inputs!$B$40*MAX(Loan_Sample!H765-Inputs!$C$40,0)+Inputs!$B$41*MAX(Loan_Sample!H765-Inputs!$C$41,0)+Inputs!$B$42*Inputs!$B$14+Inputs!$B$43*MIN(Loan_Sample!I765/Inputs!$B$17,1)+Inputs!$B$44*MIN(Loan_Sample!E765,Inputs!$B$18)+Inputs!$B$45*Loan_Sample!C765</f>
        <v>-5.75553450169852</v>
      </c>
      <c r="P785" s="0" t="n">
        <f aca="false">MIN(1-Inputs!$B$13,MAX(Inputs!$B$13,1/(1+EXP(-(Inputs!$B$15*O785+Inputs!$B$16)))))</f>
        <v>0.00219191942515054</v>
      </c>
      <c r="Q785" s="0" t="n">
        <f aca="false">Inputs!$B$37+Inputs!$B$38*MAX(F785-Inputs!$C$38,0)+Inputs!$B$39*MAX(F785-Inputs!$C$39,0)+Inputs!$B$40*MAX(F785-Inputs!$C$40,0)+Inputs!$B$41*MAX(F785-Inputs!$C$41,0)+Inputs!$B$42*Inputs!$B$14+Inputs!$B$43*MIN(Loan_Sample!I765/Inputs!$B$17,1)+Inputs!$B$44*MIN(E785,Inputs!$B$18)+Inputs!$B$45*Loan_Sample!C765</f>
        <v>-5.75553450169852</v>
      </c>
      <c r="R785" s="0" t="n">
        <f aca="false">MIN(1-Inputs!$B$13,MAX(Inputs!$B$13,1/(1+EXP(-(Inputs!$B$15*Q785+Inputs!$B$16)))))</f>
        <v>0.00219191942515054</v>
      </c>
    </row>
    <row r="786" customFormat="false" ht="15" hidden="false" customHeight="false" outlineLevel="0" collapsed="false">
      <c r="A786" s="0" t="n">
        <f aca="false">Loan_Sample!A766</f>
        <v>22486</v>
      </c>
      <c r="B786" s="0" t="n">
        <f aca="false">Loan_Sample!U766</f>
        <v>129007.86</v>
      </c>
      <c r="C786" s="0" t="n">
        <f aca="false">Loan_Sample!K766+Inputs!$B$26</f>
        <v>4.19999980926514</v>
      </c>
      <c r="D786" s="0" t="n">
        <f aca="false">Loan_Sample!L766+Inputs!$B$26</f>
        <v>-0.458333492279053</v>
      </c>
      <c r="E786" s="0" t="n">
        <f aca="false">Loan_Sample!E766/(1+Inputs!$B$25/100)</f>
        <v>67.3323059082031</v>
      </c>
      <c r="F786" s="0" t="n">
        <f aca="false">Loan_Sample!H766-Inputs!$B$24/100</f>
        <v>-2.92033338546753</v>
      </c>
      <c r="G786" s="0" t="n">
        <f aca="false">IF(ISNUMBER(C786),INDEX(Scorecard!$D$54:$D$61,SUMPRODUCT(--(Scorecard!$G$54:$G$60&lt;C786))+1),Scorecard!$D$62)</f>
        <v>0.489050497890326</v>
      </c>
      <c r="H786" s="0" t="n">
        <f aca="false">IF(ISNUMBER(D786),INDEX(Scorecard!$D$63:$D$68,SUMPRODUCT(--(Scorecard!$G$63:$G$67&lt;D786))+1),Scorecard!$D$69)</f>
        <v>0.322484508656054</v>
      </c>
      <c r="I786" s="0" t="n">
        <f aca="false">IF(ISNUMBER(E786),INDEX(Scorecard!$D$19:$D$26,SUMPRODUCT(--(Scorecard!$G$19:$G$25&lt;E786))+1),Scorecard!$D$27)</f>
        <v>0.0530843085177338</v>
      </c>
      <c r="J786" s="0" t="n">
        <f aca="false">IF(ISNUMBER(F786),INDEX(Scorecard!$D$37:$D$44,SUMPRODUCT(--(Scorecard!$G$37:$G$43&lt;F786))+1),Scorecard!$D$45)</f>
        <v>1.35057635045042</v>
      </c>
      <c r="K786" s="0" t="n">
        <f aca="false">Inputs!$B$10+Scorecard!$J$5*Loan_Sample!Y766+Scorecard!$J$6*Loan_Sample!Z766+Scorecard!$J$7*I786+Scorecard!$J$8*Loan_Sample!AB766+Scorecard!$J$9*J786+Scorecard!$J$10*Loan_Sample!AD766+Scorecard!$J$11*G786+Scorecard!$J$12*H786</f>
        <v>-4.59219363028004</v>
      </c>
      <c r="L786" s="0" t="n">
        <f aca="false">MIN(1-Inputs!$B$13,MAX(Inputs!$B$13,1/(1+EXP(-(Inputs!$B$11*K786+Inputs!$B$12)))))</f>
        <v>0.00908303163345297</v>
      </c>
      <c r="M786" s="0" t="n">
        <f aca="false">Loan_Sample!AH766*Inputs!$B$4*B786</f>
        <v>410.123865670425</v>
      </c>
      <c r="N786" s="0" t="n">
        <f aca="false">L786*Inputs!$B$4*B786</f>
        <v>410.123865670425</v>
      </c>
      <c r="O786" s="0" t="n">
        <f aca="false">Inputs!$B$37+Inputs!$B$38*MAX(Loan_Sample!H766-Inputs!$C$38,0)+Inputs!$B$39*MAX(Loan_Sample!H766-Inputs!$C$39,0)+Inputs!$B$40*MAX(Loan_Sample!H766-Inputs!$C$40,0)+Inputs!$B$41*MAX(Loan_Sample!H766-Inputs!$C$41,0)+Inputs!$B$42*Inputs!$B$14+Inputs!$B$43*MIN(Loan_Sample!I766/Inputs!$B$17,1)+Inputs!$B$44*MIN(Loan_Sample!E766,Inputs!$B$18)+Inputs!$B$45*Loan_Sample!C766</f>
        <v>-5.64842595887754</v>
      </c>
      <c r="P786" s="0" t="n">
        <f aca="false">MIN(1-Inputs!$B$13,MAX(Inputs!$B$13,1/(1+EXP(-(Inputs!$B$15*O786+Inputs!$B$16)))))</f>
        <v>0.00247503532072414</v>
      </c>
      <c r="Q786" s="0" t="n">
        <f aca="false">Inputs!$B$37+Inputs!$B$38*MAX(F786-Inputs!$C$38,0)+Inputs!$B$39*MAX(F786-Inputs!$C$39,0)+Inputs!$B$40*MAX(F786-Inputs!$C$40,0)+Inputs!$B$41*MAX(F786-Inputs!$C$41,0)+Inputs!$B$42*Inputs!$B$14+Inputs!$B$43*MIN(Loan_Sample!I766/Inputs!$B$17,1)+Inputs!$B$44*MIN(E786,Inputs!$B$18)+Inputs!$B$45*Loan_Sample!C766</f>
        <v>-5.64842595887754</v>
      </c>
      <c r="R786" s="0" t="n">
        <f aca="false">MIN(1-Inputs!$B$13,MAX(Inputs!$B$13,1/(1+EXP(-(Inputs!$B$15*Q786+Inputs!$B$16)))))</f>
        <v>0.00247503532072414</v>
      </c>
    </row>
    <row r="787" customFormat="false" ht="15" hidden="false" customHeight="false" outlineLevel="0" collapsed="false">
      <c r="A787" s="0" t="n">
        <f aca="false">Loan_Sample!A767</f>
        <v>22500</v>
      </c>
      <c r="B787" s="0" t="n">
        <f aca="false">Loan_Sample!U767</f>
        <v>145822.16</v>
      </c>
      <c r="C787" s="0" t="n">
        <f aca="false">Loan_Sample!K767+Inputs!$B$26</f>
        <v>4.80000019073486</v>
      </c>
      <c r="D787" s="0" t="n">
        <f aca="false">Loan_Sample!L767+Inputs!$B$26</f>
        <v>-0.458333015441895</v>
      </c>
      <c r="E787" s="0" t="n">
        <f aca="false">Loan_Sample!E767/(1+Inputs!$B$25/100)</f>
        <v>62.0616874694824</v>
      </c>
      <c r="F787" s="0" t="n">
        <f aca="false">Loan_Sample!H767-Inputs!$B$24/100</f>
        <v>-2.97833347320557</v>
      </c>
      <c r="G787" s="0" t="n">
        <f aca="false">IF(ISNUMBER(C787),INDEX(Scorecard!$D$54:$D$61,SUMPRODUCT(--(Scorecard!$G$54:$G$60&lt;C787))+1),Scorecard!$D$62)</f>
        <v>0.409483001259379</v>
      </c>
      <c r="H787" s="0" t="n">
        <f aca="false">IF(ISNUMBER(D787),INDEX(Scorecard!$D$63:$D$68,SUMPRODUCT(--(Scorecard!$G$63:$G$67&lt;D787))+1),Scorecard!$D$69)</f>
        <v>0.322484508656054</v>
      </c>
      <c r="I787" s="0" t="n">
        <f aca="false">IF(ISNUMBER(E787),INDEX(Scorecard!$D$19:$D$26,SUMPRODUCT(--(Scorecard!$G$19:$G$25&lt;E787))+1),Scorecard!$D$27)</f>
        <v>0.233621608745691</v>
      </c>
      <c r="J787" s="0" t="n">
        <f aca="false">IF(ISNUMBER(F787),INDEX(Scorecard!$D$37:$D$44,SUMPRODUCT(--(Scorecard!$G$37:$G$43&lt;F787))+1),Scorecard!$D$45)</f>
        <v>1.35057635045042</v>
      </c>
      <c r="K787" s="0" t="n">
        <f aca="false">Inputs!$B$10+Scorecard!$J$5*Loan_Sample!Y767+Scorecard!$J$6*Loan_Sample!Z767+Scorecard!$J$7*I787+Scorecard!$J$8*Loan_Sample!AB767+Scorecard!$J$9*J787+Scorecard!$J$10*Loan_Sample!AD767+Scorecard!$J$11*G787+Scorecard!$J$12*H787</f>
        <v>-6.95726391548141</v>
      </c>
      <c r="L787" s="0" t="n">
        <f aca="false">MIN(1-Inputs!$B$13,MAX(Inputs!$B$13,1/(1+EXP(-(Inputs!$B$11*K787+Inputs!$B$12)))))</f>
        <v>0.000735891976079212</v>
      </c>
      <c r="M787" s="0" t="n">
        <f aca="false">Loan_Sample!AH767*Inputs!$B$4*B787</f>
        <v>37.5582751174887</v>
      </c>
      <c r="N787" s="0" t="n">
        <f aca="false">L787*Inputs!$B$4*B787</f>
        <v>37.5582751174887</v>
      </c>
      <c r="O787" s="0" t="n">
        <f aca="false">Inputs!$B$37+Inputs!$B$38*MAX(Loan_Sample!H767-Inputs!$C$38,0)+Inputs!$B$39*MAX(Loan_Sample!H767-Inputs!$C$39,0)+Inputs!$B$40*MAX(Loan_Sample!H767-Inputs!$C$40,0)+Inputs!$B$41*MAX(Loan_Sample!H767-Inputs!$C$41,0)+Inputs!$B$42*Inputs!$B$14+Inputs!$B$43*MIN(Loan_Sample!I767/Inputs!$B$17,1)+Inputs!$B$44*MIN(Loan_Sample!E767,Inputs!$B$18)+Inputs!$B$45*Loan_Sample!C767</f>
        <v>-5.27512085891007</v>
      </c>
      <c r="P787" s="0" t="n">
        <f aca="false">MIN(1-Inputs!$B$13,MAX(Inputs!$B$13,1/(1+EXP(-(Inputs!$B$15*O787+Inputs!$B$16)))))</f>
        <v>0.00377847252543485</v>
      </c>
      <c r="Q787" s="0" t="n">
        <f aca="false">Inputs!$B$37+Inputs!$B$38*MAX(F787-Inputs!$C$38,0)+Inputs!$B$39*MAX(F787-Inputs!$C$39,0)+Inputs!$B$40*MAX(F787-Inputs!$C$40,0)+Inputs!$B$41*MAX(F787-Inputs!$C$41,0)+Inputs!$B$42*Inputs!$B$14+Inputs!$B$43*MIN(Loan_Sample!I767/Inputs!$B$17,1)+Inputs!$B$44*MIN(E787,Inputs!$B$18)+Inputs!$B$45*Loan_Sample!C767</f>
        <v>-5.27512085891007</v>
      </c>
      <c r="R787" s="0" t="n">
        <f aca="false">MIN(1-Inputs!$B$13,MAX(Inputs!$B$13,1/(1+EXP(-(Inputs!$B$15*Q787+Inputs!$B$16)))))</f>
        <v>0.00377847252543485</v>
      </c>
    </row>
    <row r="788" customFormat="false" ht="15" hidden="false" customHeight="false" outlineLevel="0" collapsed="false">
      <c r="A788" s="0" t="n">
        <f aca="false">Loan_Sample!A768</f>
        <v>22514</v>
      </c>
      <c r="B788" s="0" t="n">
        <f aca="false">Loan_Sample!U768</f>
        <v>146100.28</v>
      </c>
      <c r="C788" s="0" t="n">
        <f aca="false">Loan_Sample!K768+Inputs!$B$26</f>
        <v>5.00833320617676</v>
      </c>
      <c r="D788" s="0" t="n">
        <f aca="false">Loan_Sample!L768+Inputs!$B$26</f>
        <v>-1.125</v>
      </c>
      <c r="E788" s="0" t="n">
        <f aca="false">Loan_Sample!E768/(1+Inputs!$B$25/100)</f>
        <v>38.7259674072266</v>
      </c>
      <c r="F788" s="0" t="n">
        <f aca="false">Loan_Sample!H768-Inputs!$B$24/100</f>
        <v>-0.850333213806152</v>
      </c>
      <c r="G788" s="0" t="n">
        <f aca="false">IF(ISNUMBER(C788),INDEX(Scorecard!$D$54:$D$61,SUMPRODUCT(--(Scorecard!$G$54:$G$60&lt;C788))+1),Scorecard!$D$62)</f>
        <v>0.214429354789033</v>
      </c>
      <c r="H788" s="0" t="n">
        <f aca="false">IF(ISNUMBER(D788),INDEX(Scorecard!$D$63:$D$68,SUMPRODUCT(--(Scorecard!$G$63:$G$67&lt;D788))+1),Scorecard!$D$69)</f>
        <v>-0.340582194386522</v>
      </c>
      <c r="I788" s="0" t="n">
        <f aca="false">IF(ISNUMBER(E788),INDEX(Scorecard!$D$19:$D$26,SUMPRODUCT(--(Scorecard!$G$19:$G$25&lt;E788))+1),Scorecard!$D$27)</f>
        <v>0.57899015159425</v>
      </c>
      <c r="J788" s="0" t="n">
        <f aca="false">IF(ISNUMBER(F788),INDEX(Scorecard!$D$37:$D$44,SUMPRODUCT(--(Scorecard!$G$37:$G$43&lt;F788))+1),Scorecard!$D$45)</f>
        <v>1.35057635045042</v>
      </c>
      <c r="K788" s="0" t="n">
        <f aca="false">Inputs!$B$10+Scorecard!$J$5*Loan_Sample!Y768+Scorecard!$J$6*Loan_Sample!Z768+Scorecard!$J$7*I788+Scorecard!$J$8*Loan_Sample!AB768+Scorecard!$J$9*J788+Scorecard!$J$10*Loan_Sample!AD768+Scorecard!$J$11*G788+Scorecard!$J$12*H788</f>
        <v>-4.3284424781453</v>
      </c>
      <c r="L788" s="0" t="n">
        <f aca="false">MIN(1-Inputs!$B$13,MAX(Inputs!$B$13,1/(1+EXP(-(Inputs!$B$11*K788+Inputs!$B$12)))))</f>
        <v>0.0119969875741104</v>
      </c>
      <c r="M788" s="0" t="n">
        <f aca="false">Loan_Sample!AH768*Inputs!$B$4*B788</f>
        <v>613.467135306916</v>
      </c>
      <c r="N788" s="0" t="n">
        <f aca="false">L788*Inputs!$B$4*B788</f>
        <v>613.467135306916</v>
      </c>
      <c r="O788" s="0" t="n">
        <f aca="false">Inputs!$B$37+Inputs!$B$38*MAX(Loan_Sample!H768-Inputs!$C$38,0)+Inputs!$B$39*MAX(Loan_Sample!H768-Inputs!$C$39,0)+Inputs!$B$40*MAX(Loan_Sample!H768-Inputs!$C$40,0)+Inputs!$B$41*MAX(Loan_Sample!H768-Inputs!$C$41,0)+Inputs!$B$42*Inputs!$B$14+Inputs!$B$43*MIN(Loan_Sample!I768/Inputs!$B$17,1)+Inputs!$B$44*MIN(Loan_Sample!E768,Inputs!$B$18)+Inputs!$B$45*Loan_Sample!C768</f>
        <v>-5.565924527935</v>
      </c>
      <c r="P788" s="0" t="n">
        <f aca="false">MIN(1-Inputs!$B$13,MAX(Inputs!$B$13,1/(1+EXP(-(Inputs!$B$15*O788+Inputs!$B$16)))))</f>
        <v>0.0027177350784824</v>
      </c>
      <c r="Q788" s="0" t="n">
        <f aca="false">Inputs!$B$37+Inputs!$B$38*MAX(F788-Inputs!$C$38,0)+Inputs!$B$39*MAX(F788-Inputs!$C$39,0)+Inputs!$B$40*MAX(F788-Inputs!$C$40,0)+Inputs!$B$41*MAX(F788-Inputs!$C$41,0)+Inputs!$B$42*Inputs!$B$14+Inputs!$B$43*MIN(Loan_Sample!I768/Inputs!$B$17,1)+Inputs!$B$44*MIN(E788,Inputs!$B$18)+Inputs!$B$45*Loan_Sample!C768</f>
        <v>-5.565924527935</v>
      </c>
      <c r="R788" s="0" t="n">
        <f aca="false">MIN(1-Inputs!$B$13,MAX(Inputs!$B$13,1/(1+EXP(-(Inputs!$B$15*Q788+Inputs!$B$16)))))</f>
        <v>0.0027177350784824</v>
      </c>
    </row>
    <row r="789" customFormat="false" ht="15" hidden="false" customHeight="false" outlineLevel="0" collapsed="false">
      <c r="A789" s="0" t="n">
        <f aca="false">Loan_Sample!A769</f>
        <v>22519</v>
      </c>
      <c r="B789" s="0" t="n">
        <f aca="false">Loan_Sample!U769</f>
        <v>266330.7</v>
      </c>
      <c r="C789" s="0" t="n">
        <f aca="false">Loan_Sample!K769+Inputs!$B$26</f>
        <v>6.13333320617676</v>
      </c>
      <c r="D789" s="0" t="n">
        <f aca="false">Loan_Sample!L769+Inputs!$B$26</f>
        <v>-3.5</v>
      </c>
      <c r="E789" s="0" t="n">
        <f aca="false">Loan_Sample!E769/(1+Inputs!$B$25/100)</f>
        <v>75.3101425170898</v>
      </c>
      <c r="F789" s="0" t="n">
        <f aca="false">Loan_Sample!H769-Inputs!$B$24/100</f>
        <v>1.47033333778381</v>
      </c>
      <c r="G789" s="0" t="n">
        <f aca="false">IF(ISNUMBER(C789),INDEX(Scorecard!$D$54:$D$61,SUMPRODUCT(--(Scorecard!$G$54:$G$60&lt;C789))+1),Scorecard!$D$62)</f>
        <v>0.0151758992857273</v>
      </c>
      <c r="H789" s="0" t="n">
        <f aca="false">IF(ISNUMBER(D789),INDEX(Scorecard!$D$63:$D$68,SUMPRODUCT(--(Scorecard!$G$63:$G$67&lt;D789))+1),Scorecard!$D$69)</f>
        <v>-0.340582194386522</v>
      </c>
      <c r="I789" s="0" t="n">
        <f aca="false">IF(ISNUMBER(E789),INDEX(Scorecard!$D$19:$D$26,SUMPRODUCT(--(Scorecard!$G$19:$G$25&lt;E789))+1),Scorecard!$D$27)</f>
        <v>-0.0341578513653732</v>
      </c>
      <c r="J789" s="0" t="n">
        <f aca="false">IF(ISNUMBER(F789),INDEX(Scorecard!$D$37:$D$44,SUMPRODUCT(--(Scorecard!$G$37:$G$43&lt;F789))+1),Scorecard!$D$45)</f>
        <v>-0.975503570149195</v>
      </c>
      <c r="K789" s="0" t="n">
        <f aca="false">Inputs!$B$10+Scorecard!$J$5*Loan_Sample!Y769+Scorecard!$J$6*Loan_Sample!Z769+Scorecard!$J$7*I789+Scorecard!$J$8*Loan_Sample!AB769+Scorecard!$J$9*J789+Scorecard!$J$10*Loan_Sample!AD769+Scorecard!$J$11*G789+Scorecard!$J$12*H789</f>
        <v>-4.32735537142179</v>
      </c>
      <c r="L789" s="0" t="n">
        <f aca="false">MIN(1-Inputs!$B$13,MAX(Inputs!$B$13,1/(1+EXP(-(Inputs!$B$11*K789+Inputs!$B$12)))))</f>
        <v>0.0120107329867077</v>
      </c>
      <c r="M789" s="0" t="n">
        <f aca="false">Loan_Sample!AH769*Inputs!$B$4*B789</f>
        <v>1119.58942335203</v>
      </c>
      <c r="N789" s="0" t="n">
        <f aca="false">L789*Inputs!$B$4*B789</f>
        <v>1119.58942335203</v>
      </c>
      <c r="O789" s="0" t="n">
        <f aca="false">Inputs!$B$37+Inputs!$B$38*MAX(Loan_Sample!H769-Inputs!$C$38,0)+Inputs!$B$39*MAX(Loan_Sample!H769-Inputs!$C$39,0)+Inputs!$B$40*MAX(Loan_Sample!H769-Inputs!$C$40,0)+Inputs!$B$41*MAX(Loan_Sample!H769-Inputs!$C$41,0)+Inputs!$B$42*Inputs!$B$14+Inputs!$B$43*MIN(Loan_Sample!I769/Inputs!$B$17,1)+Inputs!$B$44*MIN(Loan_Sample!E769,Inputs!$B$18)+Inputs!$B$45*Loan_Sample!C769</f>
        <v>-3.75232892202312</v>
      </c>
      <c r="P789" s="0" t="n">
        <f aca="false">MIN(1-Inputs!$B$13,MAX(Inputs!$B$13,1/(1+EXP(-(Inputs!$B$15*O789+Inputs!$B$16)))))</f>
        <v>0.020968507024754</v>
      </c>
      <c r="Q789" s="0" t="n">
        <f aca="false">Inputs!$B$37+Inputs!$B$38*MAX(F789-Inputs!$C$38,0)+Inputs!$B$39*MAX(F789-Inputs!$C$39,0)+Inputs!$B$40*MAX(F789-Inputs!$C$40,0)+Inputs!$B$41*MAX(F789-Inputs!$C$41,0)+Inputs!$B$42*Inputs!$B$14+Inputs!$B$43*MIN(Loan_Sample!I769/Inputs!$B$17,1)+Inputs!$B$44*MIN(E789,Inputs!$B$18)+Inputs!$B$45*Loan_Sample!C769</f>
        <v>-3.75232892202312</v>
      </c>
      <c r="R789" s="0" t="n">
        <f aca="false">MIN(1-Inputs!$B$13,MAX(Inputs!$B$13,1/(1+EXP(-(Inputs!$B$15*Q789+Inputs!$B$16)))))</f>
        <v>0.020968507024754</v>
      </c>
    </row>
    <row r="790" customFormat="false" ht="15" hidden="false" customHeight="false" outlineLevel="0" collapsed="false">
      <c r="A790" s="0" t="n">
        <f aca="false">Loan_Sample!A770</f>
        <v>22531</v>
      </c>
      <c r="B790" s="0" t="n">
        <f aca="false">Loan_Sample!U770</f>
        <v>203969.28</v>
      </c>
      <c r="C790" s="0" t="n">
        <f aca="false">Loan_Sample!K770+Inputs!$B$26</f>
        <v>3.90833330154419</v>
      </c>
      <c r="D790" s="0" t="n">
        <f aca="false">Loan_Sample!L770+Inputs!$B$26</f>
        <v>-1.125</v>
      </c>
      <c r="E790" s="0" t="n">
        <f aca="false">Loan_Sample!E770/(1+Inputs!$B$25/100)</f>
        <v>69.4463043212891</v>
      </c>
      <c r="F790" s="0" t="n">
        <f aca="false">Loan_Sample!H770-Inputs!$B$24/100</f>
        <v>-1.89333319664002</v>
      </c>
      <c r="G790" s="0" t="n">
        <f aca="false">IF(ISNUMBER(C790),INDEX(Scorecard!$D$54:$D$61,SUMPRODUCT(--(Scorecard!$G$54:$G$60&lt;C790))+1),Scorecard!$D$62)</f>
        <v>0.489050497890326</v>
      </c>
      <c r="H790" s="0" t="n">
        <f aca="false">IF(ISNUMBER(D790),INDEX(Scorecard!$D$63:$D$68,SUMPRODUCT(--(Scorecard!$G$63:$G$67&lt;D790))+1),Scorecard!$D$69)</f>
        <v>-0.340582194386522</v>
      </c>
      <c r="I790" s="0" t="n">
        <f aca="false">IF(ISNUMBER(E790),INDEX(Scorecard!$D$19:$D$26,SUMPRODUCT(--(Scorecard!$G$19:$G$25&lt;E790))+1),Scorecard!$D$27)</f>
        <v>0.0530843085177338</v>
      </c>
      <c r="J790" s="0" t="n">
        <f aca="false">IF(ISNUMBER(F790),INDEX(Scorecard!$D$37:$D$44,SUMPRODUCT(--(Scorecard!$G$37:$G$43&lt;F790))+1),Scorecard!$D$45)</f>
        <v>1.35057635045042</v>
      </c>
      <c r="K790" s="0" t="n">
        <f aca="false">Inputs!$B$10+Scorecard!$J$5*Loan_Sample!Y770+Scorecard!$J$6*Loan_Sample!Z770+Scorecard!$J$7*I790+Scorecard!$J$8*Loan_Sample!AB770+Scorecard!$J$9*J790+Scorecard!$J$10*Loan_Sample!AD770+Scorecard!$J$11*G790+Scorecard!$J$12*H790</f>
        <v>-5.60851525478397</v>
      </c>
      <c r="L790" s="0" t="n">
        <f aca="false">MIN(1-Inputs!$B$13,MAX(Inputs!$B$13,1/(1+EXP(-(Inputs!$B$11*K790+Inputs!$B$12)))))</f>
        <v>0.00309227249371141</v>
      </c>
      <c r="M790" s="0" t="n">
        <f aca="false">Loan_Sample!AH770*Inputs!$B$4*B790</f>
        <v>220.755007937142</v>
      </c>
      <c r="N790" s="0" t="n">
        <f aca="false">L790*Inputs!$B$4*B790</f>
        <v>220.755007937142</v>
      </c>
      <c r="O790" s="0" t="n">
        <f aca="false">Inputs!$B$37+Inputs!$B$38*MAX(Loan_Sample!H770-Inputs!$C$38,0)+Inputs!$B$39*MAX(Loan_Sample!H770-Inputs!$C$39,0)+Inputs!$B$40*MAX(Loan_Sample!H770-Inputs!$C$40,0)+Inputs!$B$41*MAX(Loan_Sample!H770-Inputs!$C$41,0)+Inputs!$B$42*Inputs!$B$14+Inputs!$B$43*MIN(Loan_Sample!I770/Inputs!$B$17,1)+Inputs!$B$44*MIN(Loan_Sample!E770,Inputs!$B$18)+Inputs!$B$45*Loan_Sample!C770</f>
        <v>-5.52618721246195</v>
      </c>
      <c r="P790" s="0" t="n">
        <f aca="false">MIN(1-Inputs!$B$13,MAX(Inputs!$B$13,1/(1+EXP(-(Inputs!$B$15*O790+Inputs!$B$16)))))</f>
        <v>0.00284296234431736</v>
      </c>
      <c r="Q790" s="0" t="n">
        <f aca="false">Inputs!$B$37+Inputs!$B$38*MAX(F790-Inputs!$C$38,0)+Inputs!$B$39*MAX(F790-Inputs!$C$39,0)+Inputs!$B$40*MAX(F790-Inputs!$C$40,0)+Inputs!$B$41*MAX(F790-Inputs!$C$41,0)+Inputs!$B$42*Inputs!$B$14+Inputs!$B$43*MIN(Loan_Sample!I770/Inputs!$B$17,1)+Inputs!$B$44*MIN(E790,Inputs!$B$18)+Inputs!$B$45*Loan_Sample!C770</f>
        <v>-5.52618721246195</v>
      </c>
      <c r="R790" s="0" t="n">
        <f aca="false">MIN(1-Inputs!$B$13,MAX(Inputs!$B$13,1/(1+EXP(-(Inputs!$B$15*Q790+Inputs!$B$16)))))</f>
        <v>0.00284296234431736</v>
      </c>
    </row>
    <row r="791" customFormat="false" ht="15" hidden="false" customHeight="false" outlineLevel="0" collapsed="false">
      <c r="A791" s="0" t="n">
        <f aca="false">Loan_Sample!A771</f>
        <v>22540</v>
      </c>
      <c r="B791" s="0" t="n">
        <f aca="false">Loan_Sample!U771</f>
        <v>417703.2</v>
      </c>
      <c r="C791" s="0" t="n">
        <f aca="false">Loan_Sample!K771+Inputs!$B$26</f>
        <v>4.70833349227905</v>
      </c>
      <c r="D791" s="0" t="n">
        <f aca="false">Loan_Sample!L771+Inputs!$B$26</f>
        <v>-1.125</v>
      </c>
      <c r="E791" s="0" t="n">
        <f aca="false">Loan_Sample!E771/(1+Inputs!$B$25/100)</f>
        <v>77.5891036987305</v>
      </c>
      <c r="F791" s="0" t="n">
        <f aca="false">Loan_Sample!H771-Inputs!$B$24/100</f>
        <v>-2.60933303833008</v>
      </c>
      <c r="G791" s="0" t="n">
        <f aca="false">IF(ISNUMBER(C791),INDEX(Scorecard!$D$54:$D$61,SUMPRODUCT(--(Scorecard!$G$54:$G$60&lt;C791))+1),Scorecard!$D$62)</f>
        <v>0.409483001259379</v>
      </c>
      <c r="H791" s="0" t="n">
        <f aca="false">IF(ISNUMBER(D791),INDEX(Scorecard!$D$63:$D$68,SUMPRODUCT(--(Scorecard!$G$63:$G$67&lt;D791))+1),Scorecard!$D$69)</f>
        <v>-0.340582194386522</v>
      </c>
      <c r="I791" s="0" t="n">
        <f aca="false">IF(ISNUMBER(E791),INDEX(Scorecard!$D$19:$D$26,SUMPRODUCT(--(Scorecard!$G$19:$G$25&lt;E791))+1),Scorecard!$D$27)</f>
        <v>-0.0341578513653732</v>
      </c>
      <c r="J791" s="0" t="n">
        <f aca="false">IF(ISNUMBER(F791),INDEX(Scorecard!$D$37:$D$44,SUMPRODUCT(--(Scorecard!$G$37:$G$43&lt;F791))+1),Scorecard!$D$45)</f>
        <v>1.35057635045042</v>
      </c>
      <c r="K791" s="0" t="n">
        <f aca="false">Inputs!$B$10+Scorecard!$J$5*Loan_Sample!Y771+Scorecard!$J$6*Loan_Sample!Z771+Scorecard!$J$7*I791+Scorecard!$J$8*Loan_Sample!AB771+Scorecard!$J$9*J791+Scorecard!$J$10*Loan_Sample!AD771+Scorecard!$J$11*G791+Scorecard!$J$12*H791</f>
        <v>-4.19791479990238</v>
      </c>
      <c r="L791" s="0" t="n">
        <f aca="false">MIN(1-Inputs!$B$13,MAX(Inputs!$B$13,1/(1+EXP(-(Inputs!$B$11*K791+Inputs!$B$12)))))</f>
        <v>0.0137635693529622</v>
      </c>
      <c r="M791" s="0" t="n">
        <f aca="false">Loan_Sample!AH771*Inputs!$B$4*B791</f>
        <v>2012.18043675398</v>
      </c>
      <c r="N791" s="0" t="n">
        <f aca="false">L791*Inputs!$B$4*B791</f>
        <v>2012.18043675398</v>
      </c>
      <c r="O791" s="0" t="n">
        <f aca="false">Inputs!$B$37+Inputs!$B$38*MAX(Loan_Sample!H771-Inputs!$C$38,0)+Inputs!$B$39*MAX(Loan_Sample!H771-Inputs!$C$39,0)+Inputs!$B$40*MAX(Loan_Sample!H771-Inputs!$C$40,0)+Inputs!$B$41*MAX(Loan_Sample!H771-Inputs!$C$41,0)+Inputs!$B$42*Inputs!$B$14+Inputs!$B$43*MIN(Loan_Sample!I771/Inputs!$B$17,1)+Inputs!$B$44*MIN(Loan_Sample!E771,Inputs!$B$18)+Inputs!$B$45*Loan_Sample!C771</f>
        <v>-6.00031287064671</v>
      </c>
      <c r="P791" s="0" t="n">
        <f aca="false">MIN(1-Inputs!$B$13,MAX(Inputs!$B$13,1/(1+EXP(-(Inputs!$B$15*O791+Inputs!$B$16)))))</f>
        <v>0.00166037998434487</v>
      </c>
      <c r="Q791" s="0" t="n">
        <f aca="false">Inputs!$B$37+Inputs!$B$38*MAX(F791-Inputs!$C$38,0)+Inputs!$B$39*MAX(F791-Inputs!$C$39,0)+Inputs!$B$40*MAX(F791-Inputs!$C$40,0)+Inputs!$B$41*MAX(F791-Inputs!$C$41,0)+Inputs!$B$42*Inputs!$B$14+Inputs!$B$43*MIN(Loan_Sample!I771/Inputs!$B$17,1)+Inputs!$B$44*MIN(E791,Inputs!$B$18)+Inputs!$B$45*Loan_Sample!C771</f>
        <v>-6.00031287064671</v>
      </c>
      <c r="R791" s="0" t="n">
        <f aca="false">MIN(1-Inputs!$B$13,MAX(Inputs!$B$13,1/(1+EXP(-(Inputs!$B$15*Q791+Inputs!$B$16)))))</f>
        <v>0.00166037998434487</v>
      </c>
    </row>
    <row r="792" customFormat="false" ht="15" hidden="false" customHeight="false" outlineLevel="0" collapsed="false">
      <c r="A792" s="0" t="n">
        <f aca="false">Loan_Sample!A772</f>
        <v>22559</v>
      </c>
      <c r="B792" s="0" t="n">
        <f aca="false">Loan_Sample!U772</f>
        <v>127085.945</v>
      </c>
      <c r="C792" s="0" t="n">
        <f aca="false">Loan_Sample!K772+Inputs!$B$26</f>
        <v>4.80000019073486</v>
      </c>
      <c r="D792" s="0" t="n">
        <f aca="false">Loan_Sample!L772+Inputs!$B$26</f>
        <v>-0.208333015441895</v>
      </c>
      <c r="E792" s="0" t="n">
        <f aca="false">Loan_Sample!E772/(1+Inputs!$B$25/100)</f>
        <v>55.5744171142578</v>
      </c>
      <c r="F792" s="0" t="n">
        <f aca="false">Loan_Sample!H772-Inputs!$B$24/100</f>
        <v>-2.14233303070068</v>
      </c>
      <c r="G792" s="0" t="n">
        <f aca="false">IF(ISNUMBER(C792),INDEX(Scorecard!$D$54:$D$61,SUMPRODUCT(--(Scorecard!$G$54:$G$60&lt;C792))+1),Scorecard!$D$62)</f>
        <v>0.409483001259379</v>
      </c>
      <c r="H792" s="0" t="n">
        <f aca="false">IF(ISNUMBER(D792),INDEX(Scorecard!$D$63:$D$68,SUMPRODUCT(--(Scorecard!$G$63:$G$67&lt;D792))+1),Scorecard!$D$69)</f>
        <v>0.322484508656054</v>
      </c>
      <c r="I792" s="0" t="n">
        <f aca="false">IF(ISNUMBER(E792),INDEX(Scorecard!$D$19:$D$26,SUMPRODUCT(--(Scorecard!$G$19:$G$25&lt;E792))+1),Scorecard!$D$27)</f>
        <v>0.285899340811827</v>
      </c>
      <c r="J792" s="0" t="n">
        <f aca="false">IF(ISNUMBER(F792),INDEX(Scorecard!$D$37:$D$44,SUMPRODUCT(--(Scorecard!$G$37:$G$43&lt;F792))+1),Scorecard!$D$45)</f>
        <v>1.35057635045042</v>
      </c>
      <c r="K792" s="0" t="n">
        <f aca="false">Inputs!$B$10+Scorecard!$J$5*Loan_Sample!Y772+Scorecard!$J$6*Loan_Sample!Z772+Scorecard!$J$7*I792+Scorecard!$J$8*Loan_Sample!AB772+Scorecard!$J$9*J792+Scorecard!$J$10*Loan_Sample!AD772+Scorecard!$J$11*G792+Scorecard!$J$12*H792</f>
        <v>-5.52706731326418</v>
      </c>
      <c r="L792" s="0" t="n">
        <f aca="false">MIN(1-Inputs!$B$13,MAX(Inputs!$B$13,1/(1+EXP(-(Inputs!$B$11*K792+Inputs!$B$12)))))</f>
        <v>0.00337184385232266</v>
      </c>
      <c r="M792" s="0" t="n">
        <f aca="false">Loan_Sample!AH772*Inputs!$B$4*B792</f>
        <v>149.979886827703</v>
      </c>
      <c r="N792" s="0" t="n">
        <f aca="false">L792*Inputs!$B$4*B792</f>
        <v>149.979886827703</v>
      </c>
      <c r="O792" s="0" t="n">
        <f aca="false">Inputs!$B$37+Inputs!$B$38*MAX(Loan_Sample!H772-Inputs!$C$38,0)+Inputs!$B$39*MAX(Loan_Sample!H772-Inputs!$C$39,0)+Inputs!$B$40*MAX(Loan_Sample!H772-Inputs!$C$40,0)+Inputs!$B$41*MAX(Loan_Sample!H772-Inputs!$C$41,0)+Inputs!$B$42*Inputs!$B$14+Inputs!$B$43*MIN(Loan_Sample!I772/Inputs!$B$17,1)+Inputs!$B$44*MIN(Loan_Sample!E772,Inputs!$B$18)+Inputs!$B$45*Loan_Sample!C772</f>
        <v>-5.49637569213679</v>
      </c>
      <c r="P792" s="0" t="n">
        <f aca="false">MIN(1-Inputs!$B$13,MAX(Inputs!$B$13,1/(1+EXP(-(Inputs!$B$15*O792+Inputs!$B$16)))))</f>
        <v>0.00294067247100603</v>
      </c>
      <c r="Q792" s="0" t="n">
        <f aca="false">Inputs!$B$37+Inputs!$B$38*MAX(F792-Inputs!$C$38,0)+Inputs!$B$39*MAX(F792-Inputs!$C$39,0)+Inputs!$B$40*MAX(F792-Inputs!$C$40,0)+Inputs!$B$41*MAX(F792-Inputs!$C$41,0)+Inputs!$B$42*Inputs!$B$14+Inputs!$B$43*MIN(Loan_Sample!I772/Inputs!$B$17,1)+Inputs!$B$44*MIN(E792,Inputs!$B$18)+Inputs!$B$45*Loan_Sample!C772</f>
        <v>-5.49637569213679</v>
      </c>
      <c r="R792" s="0" t="n">
        <f aca="false">MIN(1-Inputs!$B$13,MAX(Inputs!$B$13,1/(1+EXP(-(Inputs!$B$15*Q792+Inputs!$B$16)))))</f>
        <v>0.00294067247100603</v>
      </c>
    </row>
    <row r="793" customFormat="false" ht="15" hidden="false" customHeight="false" outlineLevel="0" collapsed="false">
      <c r="A793" s="0" t="n">
        <f aca="false">Loan_Sample!A773</f>
        <v>22615</v>
      </c>
      <c r="B793" s="0" t="n">
        <f aca="false">Loan_Sample!U773</f>
        <v>170383.83</v>
      </c>
      <c r="C793" s="0" t="n">
        <f aca="false">Loan_Sample!K773+Inputs!$B$26</f>
        <v>4.30833339691162</v>
      </c>
      <c r="D793" s="0" t="n">
        <f aca="false">Loan_Sample!L773+Inputs!$B$26</f>
        <v>-1.125</v>
      </c>
      <c r="E793" s="0" t="n">
        <f aca="false">Loan_Sample!E773/(1+Inputs!$B$25/100)</f>
        <v>55.4865493774414</v>
      </c>
      <c r="F793" s="0" t="n">
        <f aca="false">Loan_Sample!H773-Inputs!$B$24/100</f>
        <v>-2.45933318138123</v>
      </c>
      <c r="G793" s="0" t="n">
        <f aca="false">IF(ISNUMBER(C793),INDEX(Scorecard!$D$54:$D$61,SUMPRODUCT(--(Scorecard!$G$54:$G$60&lt;C793))+1),Scorecard!$D$62)</f>
        <v>0.489050497890326</v>
      </c>
      <c r="H793" s="0" t="n">
        <f aca="false">IF(ISNUMBER(D793),INDEX(Scorecard!$D$63:$D$68,SUMPRODUCT(--(Scorecard!$G$63:$G$67&lt;D793))+1),Scorecard!$D$69)</f>
        <v>-0.340582194386522</v>
      </c>
      <c r="I793" s="0" t="n">
        <f aca="false">IF(ISNUMBER(E793),INDEX(Scorecard!$D$19:$D$26,SUMPRODUCT(--(Scorecard!$G$19:$G$25&lt;E793))+1),Scorecard!$D$27)</f>
        <v>0.285899340811827</v>
      </c>
      <c r="J793" s="0" t="n">
        <f aca="false">IF(ISNUMBER(F793),INDEX(Scorecard!$D$37:$D$44,SUMPRODUCT(--(Scorecard!$G$37:$G$43&lt;F793))+1),Scorecard!$D$45)</f>
        <v>1.35057635045042</v>
      </c>
      <c r="K793" s="0" t="n">
        <f aca="false">Inputs!$B$10+Scorecard!$J$5*Loan_Sample!Y773+Scorecard!$J$6*Loan_Sample!Z773+Scorecard!$J$7*I793+Scorecard!$J$8*Loan_Sample!AB773+Scorecard!$J$9*J793+Scorecard!$J$10*Loan_Sample!AD773+Scorecard!$J$11*G793+Scorecard!$J$12*H793</f>
        <v>-5.45780378760818</v>
      </c>
      <c r="L793" s="0" t="n">
        <f aca="false">MIN(1-Inputs!$B$13,MAX(Inputs!$B$13,1/(1+EXP(-(Inputs!$B$11*K793+Inputs!$B$12)))))</f>
        <v>0.00362931946597606</v>
      </c>
      <c r="M793" s="0" t="n">
        <f aca="false">Loan_Sample!AH773*Inputs!$B$4*B793</f>
        <v>216.432072817294</v>
      </c>
      <c r="N793" s="0" t="n">
        <f aca="false">L793*Inputs!$B$4*B793</f>
        <v>216.432072817294</v>
      </c>
      <c r="O793" s="0" t="n">
        <f aca="false">Inputs!$B$37+Inputs!$B$38*MAX(Loan_Sample!H773-Inputs!$C$38,0)+Inputs!$B$39*MAX(Loan_Sample!H773-Inputs!$C$39,0)+Inputs!$B$40*MAX(Loan_Sample!H773-Inputs!$C$40,0)+Inputs!$B$41*MAX(Loan_Sample!H773-Inputs!$C$41,0)+Inputs!$B$42*Inputs!$B$14+Inputs!$B$43*MIN(Loan_Sample!I773/Inputs!$B$17,1)+Inputs!$B$44*MIN(Loan_Sample!E773,Inputs!$B$18)+Inputs!$B$45*Loan_Sample!C773</f>
        <v>-5.83155388235821</v>
      </c>
      <c r="P793" s="0" t="n">
        <f aca="false">MIN(1-Inputs!$B$13,MAX(Inputs!$B$13,1/(1+EXP(-(Inputs!$B$15*O793+Inputs!$B$16)))))</f>
        <v>0.00201081552590731</v>
      </c>
      <c r="Q793" s="0" t="n">
        <f aca="false">Inputs!$B$37+Inputs!$B$38*MAX(F793-Inputs!$C$38,0)+Inputs!$B$39*MAX(F793-Inputs!$C$39,0)+Inputs!$B$40*MAX(F793-Inputs!$C$40,0)+Inputs!$B$41*MAX(F793-Inputs!$C$41,0)+Inputs!$B$42*Inputs!$B$14+Inputs!$B$43*MIN(Loan_Sample!I773/Inputs!$B$17,1)+Inputs!$B$44*MIN(E793,Inputs!$B$18)+Inputs!$B$45*Loan_Sample!C773</f>
        <v>-5.83155388235821</v>
      </c>
      <c r="R793" s="0" t="n">
        <f aca="false">MIN(1-Inputs!$B$13,MAX(Inputs!$B$13,1/(1+EXP(-(Inputs!$B$15*Q793+Inputs!$B$16)))))</f>
        <v>0.00201081552590731</v>
      </c>
    </row>
    <row r="794" customFormat="false" ht="15" hidden="false" customHeight="false" outlineLevel="0" collapsed="false">
      <c r="A794" s="0" t="n">
        <f aca="false">Loan_Sample!A774</f>
        <v>22641</v>
      </c>
      <c r="B794" s="0" t="n">
        <f aca="false">Loan_Sample!U774</f>
        <v>265200.7</v>
      </c>
      <c r="C794" s="0" t="n">
        <f aca="false">Loan_Sample!K774+Inputs!$B$26</f>
        <v>4.65833330154419</v>
      </c>
      <c r="D794" s="0" t="n">
        <f aca="false">Loan_Sample!L774+Inputs!$B$26</f>
        <v>-1.875</v>
      </c>
      <c r="E794" s="0" t="n">
        <f aca="false">Loan_Sample!E774/(1+Inputs!$B$25/100)</f>
        <v>36.700855255127</v>
      </c>
      <c r="F794" s="0" t="n">
        <f aca="false">Loan_Sample!H774-Inputs!$B$24/100</f>
        <v>0.193333387374878</v>
      </c>
      <c r="G794" s="0" t="n">
        <f aca="false">IF(ISNUMBER(C794),INDEX(Scorecard!$D$54:$D$61,SUMPRODUCT(--(Scorecard!$G$54:$G$60&lt;C794))+1),Scorecard!$D$62)</f>
        <v>0.409483001259379</v>
      </c>
      <c r="H794" s="0" t="n">
        <f aca="false">IF(ISNUMBER(D794),INDEX(Scorecard!$D$63:$D$68,SUMPRODUCT(--(Scorecard!$G$63:$G$67&lt;D794))+1),Scorecard!$D$69)</f>
        <v>-0.340582194386522</v>
      </c>
      <c r="I794" s="0" t="n">
        <f aca="false">IF(ISNUMBER(E794),INDEX(Scorecard!$D$19:$D$26,SUMPRODUCT(--(Scorecard!$G$19:$G$25&lt;E794))+1),Scorecard!$D$27)</f>
        <v>0.57899015159425</v>
      </c>
      <c r="J794" s="0" t="n">
        <f aca="false">IF(ISNUMBER(F794),INDEX(Scorecard!$D$37:$D$44,SUMPRODUCT(--(Scorecard!$G$37:$G$43&lt;F794))+1),Scorecard!$D$45)</f>
        <v>0.102184252677548</v>
      </c>
      <c r="K794" s="0" t="n">
        <f aca="false">Inputs!$B$10+Scorecard!$J$5*Loan_Sample!Y774+Scorecard!$J$6*Loan_Sample!Z774+Scorecard!$J$7*I794+Scorecard!$J$8*Loan_Sample!AB774+Scorecard!$J$9*J794+Scorecard!$J$10*Loan_Sample!AD774+Scorecard!$J$11*G794+Scorecard!$J$12*H794</f>
        <v>-6.79412503411947</v>
      </c>
      <c r="L794" s="0" t="n">
        <f aca="false">MIN(1-Inputs!$B$13,MAX(Inputs!$B$13,1/(1+EXP(-(Inputs!$B$11*K794+Inputs!$B$12)))))</f>
        <v>0.00087556599244008</v>
      </c>
      <c r="M794" s="0" t="n">
        <f aca="false">Loan_Sample!AH774*Inputs!$B$4*B794</f>
        <v>81.2702499319564</v>
      </c>
      <c r="N794" s="0" t="n">
        <f aca="false">L794*Inputs!$B$4*B794</f>
        <v>81.2702499319564</v>
      </c>
      <c r="O794" s="0" t="n">
        <f aca="false">Inputs!$B$37+Inputs!$B$38*MAX(Loan_Sample!H774-Inputs!$C$38,0)+Inputs!$B$39*MAX(Loan_Sample!H774-Inputs!$C$39,0)+Inputs!$B$40*MAX(Loan_Sample!H774-Inputs!$C$40,0)+Inputs!$B$41*MAX(Loan_Sample!H774-Inputs!$C$41,0)+Inputs!$B$42*Inputs!$B$14+Inputs!$B$43*MIN(Loan_Sample!I774/Inputs!$B$17,1)+Inputs!$B$44*MIN(Loan_Sample!E774,Inputs!$B$18)+Inputs!$B$45*Loan_Sample!C774</f>
        <v>-4.78146282075674</v>
      </c>
      <c r="P794" s="0" t="n">
        <f aca="false">MIN(1-Inputs!$B$13,MAX(Inputs!$B$13,1/(1+EXP(-(Inputs!$B$15*O794+Inputs!$B$16)))))</f>
        <v>0.00660395913983766</v>
      </c>
      <c r="Q794" s="0" t="n">
        <f aca="false">Inputs!$B$37+Inputs!$B$38*MAX(F794-Inputs!$C$38,0)+Inputs!$B$39*MAX(F794-Inputs!$C$39,0)+Inputs!$B$40*MAX(F794-Inputs!$C$40,0)+Inputs!$B$41*MAX(F794-Inputs!$C$41,0)+Inputs!$B$42*Inputs!$B$14+Inputs!$B$43*MIN(Loan_Sample!I774/Inputs!$B$17,1)+Inputs!$B$44*MIN(E794,Inputs!$B$18)+Inputs!$B$45*Loan_Sample!C774</f>
        <v>-4.78146282075674</v>
      </c>
      <c r="R794" s="0" t="n">
        <f aca="false">MIN(1-Inputs!$B$13,MAX(Inputs!$B$13,1/(1+EXP(-(Inputs!$B$15*Q794+Inputs!$B$16)))))</f>
        <v>0.00660395913983766</v>
      </c>
    </row>
    <row r="795" customFormat="false" ht="15" hidden="false" customHeight="false" outlineLevel="0" collapsed="false">
      <c r="A795" s="0" t="n">
        <f aca="false">Loan_Sample!A775</f>
        <v>22690</v>
      </c>
      <c r="B795" s="0" t="n">
        <f aca="false">Loan_Sample!U775</f>
        <v>247255.42</v>
      </c>
      <c r="C795" s="0" t="n">
        <f aca="false">Loan_Sample!K775+Inputs!$B$26</f>
        <v>4.40000009536743</v>
      </c>
      <c r="D795" s="0" t="n">
        <f aca="false">Loan_Sample!L775+Inputs!$B$26</f>
        <v>-0.208333015441895</v>
      </c>
      <c r="E795" s="0" t="n">
        <f aca="false">Loan_Sample!E775/(1+Inputs!$B$25/100)</f>
        <v>74.1239166259766</v>
      </c>
      <c r="F795" s="0" t="n">
        <f aca="false">Loan_Sample!H775-Inputs!$B$24/100</f>
        <v>-3.51033329963684</v>
      </c>
      <c r="G795" s="0" t="n">
        <f aca="false">IF(ISNUMBER(C795),INDEX(Scorecard!$D$54:$D$61,SUMPRODUCT(--(Scorecard!$G$54:$G$60&lt;C795))+1),Scorecard!$D$62)</f>
        <v>0.489050497890326</v>
      </c>
      <c r="H795" s="0" t="n">
        <f aca="false">IF(ISNUMBER(D795),INDEX(Scorecard!$D$63:$D$68,SUMPRODUCT(--(Scorecard!$G$63:$G$67&lt;D795))+1),Scorecard!$D$69)</f>
        <v>0.322484508656054</v>
      </c>
      <c r="I795" s="0" t="n">
        <f aca="false">IF(ISNUMBER(E795),INDEX(Scorecard!$D$19:$D$26,SUMPRODUCT(--(Scorecard!$G$19:$G$25&lt;E795))+1),Scorecard!$D$27)</f>
        <v>-0.0341578513653732</v>
      </c>
      <c r="J795" s="0" t="n">
        <f aca="false">IF(ISNUMBER(F795),INDEX(Scorecard!$D$37:$D$44,SUMPRODUCT(--(Scorecard!$G$37:$G$43&lt;F795))+1),Scorecard!$D$45)</f>
        <v>1.35057635045042</v>
      </c>
      <c r="K795" s="0" t="n">
        <f aca="false">Inputs!$B$10+Scorecard!$J$5*Loan_Sample!Y775+Scorecard!$J$6*Loan_Sample!Z775+Scorecard!$J$7*I795+Scorecard!$J$8*Loan_Sample!AB775+Scorecard!$J$9*J795+Scorecard!$J$10*Loan_Sample!AD775+Scorecard!$J$11*G795+Scorecard!$J$12*H795</f>
        <v>-5.53649349175681</v>
      </c>
      <c r="L795" s="0" t="n">
        <f aca="false">MIN(1-Inputs!$B$13,MAX(Inputs!$B$13,1/(1+EXP(-(Inputs!$B$11*K795+Inputs!$B$12)))))</f>
        <v>0.00333824070328057</v>
      </c>
      <c r="M795" s="0" t="n">
        <f aca="false">Loan_Sample!AH775*Inputs!$B$4*B795</f>
        <v>288.889337502757</v>
      </c>
      <c r="N795" s="0" t="n">
        <f aca="false">L795*Inputs!$B$4*B795</f>
        <v>288.889337502757</v>
      </c>
      <c r="O795" s="0" t="n">
        <f aca="false">Inputs!$B$37+Inputs!$B$38*MAX(Loan_Sample!H775-Inputs!$C$38,0)+Inputs!$B$39*MAX(Loan_Sample!H775-Inputs!$C$39,0)+Inputs!$B$40*MAX(Loan_Sample!H775-Inputs!$C$40,0)+Inputs!$B$41*MAX(Loan_Sample!H775-Inputs!$C$41,0)+Inputs!$B$42*Inputs!$B$14+Inputs!$B$43*MIN(Loan_Sample!I775/Inputs!$B$17,1)+Inputs!$B$44*MIN(Loan_Sample!E775,Inputs!$B$18)+Inputs!$B$45*Loan_Sample!C775</f>
        <v>-5.81435074062791</v>
      </c>
      <c r="P795" s="0" t="n">
        <f aca="false">MIN(1-Inputs!$B$13,MAX(Inputs!$B$13,1/(1+EXP(-(Inputs!$B$15*O795+Inputs!$B$16)))))</f>
        <v>0.0020504456703653</v>
      </c>
      <c r="Q795" s="0" t="n">
        <f aca="false">Inputs!$B$37+Inputs!$B$38*MAX(F795-Inputs!$C$38,0)+Inputs!$B$39*MAX(F795-Inputs!$C$39,0)+Inputs!$B$40*MAX(F795-Inputs!$C$40,0)+Inputs!$B$41*MAX(F795-Inputs!$C$41,0)+Inputs!$B$42*Inputs!$B$14+Inputs!$B$43*MIN(Loan_Sample!I775/Inputs!$B$17,1)+Inputs!$B$44*MIN(E795,Inputs!$B$18)+Inputs!$B$45*Loan_Sample!C775</f>
        <v>-5.81435074062791</v>
      </c>
      <c r="R795" s="0" t="n">
        <f aca="false">MIN(1-Inputs!$B$13,MAX(Inputs!$B$13,1/(1+EXP(-(Inputs!$B$15*Q795+Inputs!$B$16)))))</f>
        <v>0.0020504456703653</v>
      </c>
    </row>
    <row r="796" customFormat="false" ht="15" hidden="false" customHeight="false" outlineLevel="0" collapsed="false">
      <c r="A796" s="0" t="n">
        <f aca="false">Loan_Sample!A776</f>
        <v>22694</v>
      </c>
      <c r="B796" s="0" t="n">
        <f aca="false">Loan_Sample!U776</f>
        <v>263099.47</v>
      </c>
      <c r="C796" s="0" t="n">
        <f aca="false">Loan_Sample!K776+Inputs!$B$26</f>
        <v>4.0230770111084</v>
      </c>
      <c r="D796" s="0" t="n">
        <f aca="false">Loan_Sample!L776+Inputs!$B$26</f>
        <v>-0.276923179626465</v>
      </c>
      <c r="E796" s="0" t="n">
        <f aca="false">Loan_Sample!E776/(1+Inputs!$B$25/100)</f>
        <v>63.5209350585938</v>
      </c>
      <c r="F796" s="0" t="n">
        <f aca="false">Loan_Sample!H776-Inputs!$B$24/100</f>
        <v>-0.217333555221558</v>
      </c>
      <c r="G796" s="0" t="n">
        <f aca="false">IF(ISNUMBER(C796),INDEX(Scorecard!$D$54:$D$61,SUMPRODUCT(--(Scorecard!$G$54:$G$60&lt;C796))+1),Scorecard!$D$62)</f>
        <v>0.489050497890326</v>
      </c>
      <c r="H796" s="0" t="n">
        <f aca="false">IF(ISNUMBER(D796),INDEX(Scorecard!$D$63:$D$68,SUMPRODUCT(--(Scorecard!$G$63:$G$67&lt;D796))+1),Scorecard!$D$69)</f>
        <v>0.322484508656054</v>
      </c>
      <c r="I796" s="0" t="n">
        <f aca="false">IF(ISNUMBER(E796),INDEX(Scorecard!$D$19:$D$26,SUMPRODUCT(--(Scorecard!$G$19:$G$25&lt;E796))+1),Scorecard!$D$27)</f>
        <v>0.233621608745691</v>
      </c>
      <c r="J796" s="0" t="n">
        <f aca="false">IF(ISNUMBER(F796),INDEX(Scorecard!$D$37:$D$44,SUMPRODUCT(--(Scorecard!$G$37:$G$43&lt;F796))+1),Scorecard!$D$45)</f>
        <v>0.769716833645565</v>
      </c>
      <c r="K796" s="0" t="n">
        <f aca="false">Inputs!$B$10+Scorecard!$J$5*Loan_Sample!Y776+Scorecard!$J$6*Loan_Sample!Z776+Scorecard!$J$7*I796+Scorecard!$J$8*Loan_Sample!AB776+Scorecard!$J$9*J796+Scorecard!$J$10*Loan_Sample!AD776+Scorecard!$J$11*G796+Scorecard!$J$12*H796</f>
        <v>-6.80975417118696</v>
      </c>
      <c r="L796" s="0" t="n">
        <f aca="false">MIN(1-Inputs!$B$13,MAX(Inputs!$B$13,1/(1+EXP(-(Inputs!$B$11*K796+Inputs!$B$12)))))</f>
        <v>0.000861110064088501</v>
      </c>
      <c r="M796" s="0" t="n">
        <f aca="false">Loan_Sample!AH776*Inputs!$B$4*B796</f>
        <v>79.2951605156728</v>
      </c>
      <c r="N796" s="0" t="n">
        <f aca="false">L796*Inputs!$B$4*B796</f>
        <v>79.2951605156728</v>
      </c>
      <c r="O796" s="0" t="n">
        <f aca="false">Inputs!$B$37+Inputs!$B$38*MAX(Loan_Sample!H776-Inputs!$C$38,0)+Inputs!$B$39*MAX(Loan_Sample!H776-Inputs!$C$39,0)+Inputs!$B$40*MAX(Loan_Sample!H776-Inputs!$C$40,0)+Inputs!$B$41*MAX(Loan_Sample!H776-Inputs!$C$41,0)+Inputs!$B$42*Inputs!$B$14+Inputs!$B$43*MIN(Loan_Sample!I776/Inputs!$B$17,1)+Inputs!$B$44*MIN(Loan_Sample!E776,Inputs!$B$18)+Inputs!$B$45*Loan_Sample!C776</f>
        <v>-5.41057963035098</v>
      </c>
      <c r="P796" s="0" t="n">
        <f aca="false">MIN(1-Inputs!$B$13,MAX(Inputs!$B$13,1/(1+EXP(-(Inputs!$B$15*O796+Inputs!$B$16)))))</f>
        <v>0.0032409610464281</v>
      </c>
      <c r="Q796" s="0" t="n">
        <f aca="false">Inputs!$B$37+Inputs!$B$38*MAX(F796-Inputs!$C$38,0)+Inputs!$B$39*MAX(F796-Inputs!$C$39,0)+Inputs!$B$40*MAX(F796-Inputs!$C$40,0)+Inputs!$B$41*MAX(F796-Inputs!$C$41,0)+Inputs!$B$42*Inputs!$B$14+Inputs!$B$43*MIN(Loan_Sample!I776/Inputs!$B$17,1)+Inputs!$B$44*MIN(E796,Inputs!$B$18)+Inputs!$B$45*Loan_Sample!C776</f>
        <v>-5.41057963035098</v>
      </c>
      <c r="R796" s="0" t="n">
        <f aca="false">MIN(1-Inputs!$B$13,MAX(Inputs!$B$13,1/(1+EXP(-(Inputs!$B$15*Q796+Inputs!$B$16)))))</f>
        <v>0.0032409610464281</v>
      </c>
    </row>
    <row r="797" customFormat="false" ht="15" hidden="false" customHeight="false" outlineLevel="0" collapsed="false">
      <c r="A797" s="0" t="n">
        <f aca="false">Loan_Sample!A777</f>
        <v>22707</v>
      </c>
      <c r="B797" s="0" t="n">
        <f aca="false">Loan_Sample!U777</f>
        <v>254831.97</v>
      </c>
      <c r="C797" s="0" t="n">
        <f aca="false">Loan_Sample!K777+Inputs!$B$26</f>
        <v>3.32307696342468</v>
      </c>
      <c r="D797" s="0" t="n">
        <f aca="false">Loan_Sample!L777+Inputs!$B$26</f>
        <v>-0.276922941207886</v>
      </c>
      <c r="E797" s="0" t="n">
        <f aca="false">Loan_Sample!E777/(1+Inputs!$B$25/100)</f>
        <v>67.1221084594727</v>
      </c>
      <c r="F797" s="0" t="n">
        <f aca="false">Loan_Sample!H777-Inputs!$B$24/100</f>
        <v>0.0666666030883789</v>
      </c>
      <c r="G797" s="0" t="n">
        <f aca="false">IF(ISNUMBER(C797),INDEX(Scorecard!$D$54:$D$61,SUMPRODUCT(--(Scorecard!$G$54:$G$60&lt;C797))+1),Scorecard!$D$62)</f>
        <v>0.489050497890326</v>
      </c>
      <c r="H797" s="0" t="n">
        <f aca="false">IF(ISNUMBER(D797),INDEX(Scorecard!$D$63:$D$68,SUMPRODUCT(--(Scorecard!$G$63:$G$67&lt;D797))+1),Scorecard!$D$69)</f>
        <v>0.322484508656054</v>
      </c>
      <c r="I797" s="0" t="n">
        <f aca="false">IF(ISNUMBER(E797),INDEX(Scorecard!$D$19:$D$26,SUMPRODUCT(--(Scorecard!$G$19:$G$25&lt;E797))+1),Scorecard!$D$27)</f>
        <v>0.0530843085177338</v>
      </c>
      <c r="J797" s="0" t="n">
        <f aca="false">IF(ISNUMBER(F797),INDEX(Scorecard!$D$37:$D$44,SUMPRODUCT(--(Scorecard!$G$37:$G$43&lt;F797))+1),Scorecard!$D$45)</f>
        <v>0.330501541082344</v>
      </c>
      <c r="K797" s="0" t="n">
        <f aca="false">Inputs!$B$10+Scorecard!$J$5*Loan_Sample!Y777+Scorecard!$J$6*Loan_Sample!Z777+Scorecard!$J$7*I797+Scorecard!$J$8*Loan_Sample!AB777+Scorecard!$J$9*J797+Scorecard!$J$10*Loan_Sample!AD777+Scorecard!$J$11*G797+Scorecard!$J$12*H797</f>
        <v>-5.59411675245267</v>
      </c>
      <c r="L797" s="0" t="n">
        <f aca="false">MIN(1-Inputs!$B$13,MAX(Inputs!$B$13,1/(1+EXP(-(Inputs!$B$11*K797+Inputs!$B$12)))))</f>
        <v>0.00313995689660718</v>
      </c>
      <c r="M797" s="0" t="n">
        <f aca="false">Loan_Sample!AH777*Inputs!$B$4*B797</f>
        <v>280.056490587123</v>
      </c>
      <c r="N797" s="0" t="n">
        <f aca="false">L797*Inputs!$B$4*B797</f>
        <v>280.056490587123</v>
      </c>
      <c r="O797" s="0" t="n">
        <f aca="false">Inputs!$B$37+Inputs!$B$38*MAX(Loan_Sample!H777-Inputs!$C$38,0)+Inputs!$B$39*MAX(Loan_Sample!H777-Inputs!$C$39,0)+Inputs!$B$40*MAX(Loan_Sample!H777-Inputs!$C$40,0)+Inputs!$B$41*MAX(Loan_Sample!H777-Inputs!$C$41,0)+Inputs!$B$42*Inputs!$B$14+Inputs!$B$43*MIN(Loan_Sample!I777/Inputs!$B$17,1)+Inputs!$B$44*MIN(Loan_Sample!E777,Inputs!$B$18)+Inputs!$B$45*Loan_Sample!C777</f>
        <v>-5.36132651134945</v>
      </c>
      <c r="P797" s="0" t="n">
        <f aca="false">MIN(1-Inputs!$B$13,MAX(Inputs!$B$13,1/(1+EXP(-(Inputs!$B$15*O797+Inputs!$B$16)))))</f>
        <v>0.0034269620045769</v>
      </c>
      <c r="Q797" s="0" t="n">
        <f aca="false">Inputs!$B$37+Inputs!$B$38*MAX(F797-Inputs!$C$38,0)+Inputs!$B$39*MAX(F797-Inputs!$C$39,0)+Inputs!$B$40*MAX(F797-Inputs!$C$40,0)+Inputs!$B$41*MAX(F797-Inputs!$C$41,0)+Inputs!$B$42*Inputs!$B$14+Inputs!$B$43*MIN(Loan_Sample!I777/Inputs!$B$17,1)+Inputs!$B$44*MIN(E797,Inputs!$B$18)+Inputs!$B$45*Loan_Sample!C777</f>
        <v>-5.36132651134945</v>
      </c>
      <c r="R797" s="0" t="n">
        <f aca="false">MIN(1-Inputs!$B$13,MAX(Inputs!$B$13,1/(1+EXP(-(Inputs!$B$15*Q797+Inputs!$B$16)))))</f>
        <v>0.0034269620045769</v>
      </c>
    </row>
    <row r="798" customFormat="false" ht="15" hidden="false" customHeight="false" outlineLevel="0" collapsed="false">
      <c r="A798" s="0" t="n">
        <f aca="false">Loan_Sample!A778</f>
        <v>22802</v>
      </c>
      <c r="B798" s="0" t="n">
        <f aca="false">Loan_Sample!U778</f>
        <v>440625.12</v>
      </c>
      <c r="C798" s="0" t="n">
        <f aca="false">Loan_Sample!K778+Inputs!$B$26</f>
        <v>5.40833330154419</v>
      </c>
      <c r="D798" s="0" t="n">
        <f aca="false">Loan_Sample!L778+Inputs!$B$26</f>
        <v>-1.125</v>
      </c>
      <c r="E798" s="0" t="n">
        <f aca="false">Loan_Sample!E778/(1+Inputs!$B$25/100)</f>
        <v>71.0877304077148</v>
      </c>
      <c r="F798" s="0" t="n">
        <f aca="false">Loan_Sample!H778-Inputs!$B$24/100</f>
        <v>-2.53133320808411</v>
      </c>
      <c r="G798" s="0" t="n">
        <f aca="false">IF(ISNUMBER(C798),INDEX(Scorecard!$D$54:$D$61,SUMPRODUCT(--(Scorecard!$G$54:$G$60&lt;C798))+1),Scorecard!$D$62)</f>
        <v>0.126303549215828</v>
      </c>
      <c r="H798" s="0" t="n">
        <f aca="false">IF(ISNUMBER(D798),INDEX(Scorecard!$D$63:$D$68,SUMPRODUCT(--(Scorecard!$G$63:$G$67&lt;D798))+1),Scorecard!$D$69)</f>
        <v>-0.340582194386522</v>
      </c>
      <c r="I798" s="0" t="n">
        <f aca="false">IF(ISNUMBER(E798),INDEX(Scorecard!$D$19:$D$26,SUMPRODUCT(--(Scorecard!$G$19:$G$25&lt;E798))+1),Scorecard!$D$27)</f>
        <v>0.0530843085177338</v>
      </c>
      <c r="J798" s="0" t="n">
        <f aca="false">IF(ISNUMBER(F798),INDEX(Scorecard!$D$37:$D$44,SUMPRODUCT(--(Scorecard!$G$37:$G$43&lt;F798))+1),Scorecard!$D$45)</f>
        <v>1.35057635045042</v>
      </c>
      <c r="K798" s="0" t="n">
        <f aca="false">Inputs!$B$10+Scorecard!$J$5*Loan_Sample!Y778+Scorecard!$J$6*Loan_Sample!Z778+Scorecard!$J$7*I798+Scorecard!$J$8*Loan_Sample!AB778+Scorecard!$J$9*J798+Scorecard!$J$10*Loan_Sample!AD778+Scorecard!$J$11*G798+Scorecard!$J$12*H798</f>
        <v>-5.25897310453243</v>
      </c>
      <c r="L798" s="0" t="n">
        <f aca="false">MIN(1-Inputs!$B$13,MAX(Inputs!$B$13,1/(1+EXP(-(Inputs!$B$11*K798+Inputs!$B$12)))))</f>
        <v>0.00448244015789742</v>
      </c>
      <c r="M798" s="0" t="n">
        <f aca="false">Loan_Sample!AH778*Inputs!$B$4*B798</f>
        <v>691.276506363229</v>
      </c>
      <c r="N798" s="0" t="n">
        <f aca="false">L798*Inputs!$B$4*B798</f>
        <v>691.276506363229</v>
      </c>
      <c r="O798" s="0" t="n">
        <f aca="false">Inputs!$B$37+Inputs!$B$38*MAX(Loan_Sample!H778-Inputs!$C$38,0)+Inputs!$B$39*MAX(Loan_Sample!H778-Inputs!$C$39,0)+Inputs!$B$40*MAX(Loan_Sample!H778-Inputs!$C$40,0)+Inputs!$B$41*MAX(Loan_Sample!H778-Inputs!$C$41,0)+Inputs!$B$42*Inputs!$B$14+Inputs!$B$43*MIN(Loan_Sample!I778/Inputs!$B$17,1)+Inputs!$B$44*MIN(Loan_Sample!E778,Inputs!$B$18)+Inputs!$B$45*Loan_Sample!C778</f>
        <v>-5.68772830530223</v>
      </c>
      <c r="P798" s="0" t="n">
        <f aca="false">MIN(1-Inputs!$B$13,MAX(Inputs!$B$13,1/(1+EXP(-(Inputs!$B$15*O798+Inputs!$B$16)))))</f>
        <v>0.00236714353911178</v>
      </c>
      <c r="Q798" s="0" t="n">
        <f aca="false">Inputs!$B$37+Inputs!$B$38*MAX(F798-Inputs!$C$38,0)+Inputs!$B$39*MAX(F798-Inputs!$C$39,0)+Inputs!$B$40*MAX(F798-Inputs!$C$40,0)+Inputs!$B$41*MAX(F798-Inputs!$C$41,0)+Inputs!$B$42*Inputs!$B$14+Inputs!$B$43*MIN(Loan_Sample!I778/Inputs!$B$17,1)+Inputs!$B$44*MIN(E798,Inputs!$B$18)+Inputs!$B$45*Loan_Sample!C778</f>
        <v>-5.68772830530223</v>
      </c>
      <c r="R798" s="0" t="n">
        <f aca="false">MIN(1-Inputs!$B$13,MAX(Inputs!$B$13,1/(1+EXP(-(Inputs!$B$15*Q798+Inputs!$B$16)))))</f>
        <v>0.00236714353911178</v>
      </c>
    </row>
    <row r="799" customFormat="false" ht="15" hidden="false" customHeight="false" outlineLevel="0" collapsed="false">
      <c r="A799" s="0" t="n">
        <f aca="false">Loan_Sample!A779</f>
        <v>22820</v>
      </c>
      <c r="B799" s="0" t="n">
        <f aca="false">Loan_Sample!U779</f>
        <v>175672.31</v>
      </c>
      <c r="C799" s="0" t="n">
        <f aca="false">Loan_Sample!K779+Inputs!$B$26</f>
        <v>5.73333311080933</v>
      </c>
      <c r="D799" s="0" t="n">
        <f aca="false">Loan_Sample!L779+Inputs!$B$26</f>
        <v>-3.50000047683716</v>
      </c>
      <c r="E799" s="0" t="n">
        <f aca="false">Loan_Sample!E779/(1+Inputs!$B$25/100)</f>
        <v>75.1800308227539</v>
      </c>
      <c r="F799" s="0" t="n">
        <f aca="false">Loan_Sample!H779-Inputs!$B$24/100</f>
        <v>0.341333389282227</v>
      </c>
      <c r="G799" s="0" t="n">
        <f aca="false">IF(ISNUMBER(C799),INDEX(Scorecard!$D$54:$D$61,SUMPRODUCT(--(Scorecard!$G$54:$G$60&lt;C799))+1),Scorecard!$D$62)</f>
        <v>0.0151758992857273</v>
      </c>
      <c r="H799" s="0" t="n">
        <f aca="false">IF(ISNUMBER(D799),INDEX(Scorecard!$D$63:$D$68,SUMPRODUCT(--(Scorecard!$G$63:$G$67&lt;D799))+1),Scorecard!$D$69)</f>
        <v>-0.340582194386522</v>
      </c>
      <c r="I799" s="0" t="n">
        <f aca="false">IF(ISNUMBER(E799),INDEX(Scorecard!$D$19:$D$26,SUMPRODUCT(--(Scorecard!$G$19:$G$25&lt;E799))+1),Scorecard!$D$27)</f>
        <v>-0.0341578513653732</v>
      </c>
      <c r="J799" s="0" t="n">
        <f aca="false">IF(ISNUMBER(F799),INDEX(Scorecard!$D$37:$D$44,SUMPRODUCT(--(Scorecard!$G$37:$G$43&lt;F799))+1),Scorecard!$D$45)</f>
        <v>-0.0679520129233634</v>
      </c>
      <c r="K799" s="0" t="n">
        <f aca="false">Inputs!$B$10+Scorecard!$J$5*Loan_Sample!Y779+Scorecard!$J$6*Loan_Sample!Z779+Scorecard!$J$7*I799+Scorecard!$J$8*Loan_Sample!AB779+Scorecard!$J$9*J799+Scorecard!$J$10*Loan_Sample!AD779+Scorecard!$J$11*G799+Scorecard!$J$12*H799</f>
        <v>-6.18756025687584</v>
      </c>
      <c r="L799" s="0" t="n">
        <f aca="false">MIN(1-Inputs!$B$13,MAX(Inputs!$B$13,1/(1+EXP(-(Inputs!$B$11*K799+Inputs!$B$12)))))</f>
        <v>0.0016702868524783</v>
      </c>
      <c r="M799" s="0" t="n">
        <f aca="false">Loan_Sample!AH779*Inputs!$B$4*B799</f>
        <v>102.698102408122</v>
      </c>
      <c r="N799" s="0" t="n">
        <f aca="false">L799*Inputs!$B$4*B799</f>
        <v>102.698102408122</v>
      </c>
      <c r="O799" s="0" t="n">
        <f aca="false">Inputs!$B$37+Inputs!$B$38*MAX(Loan_Sample!H779-Inputs!$C$38,0)+Inputs!$B$39*MAX(Loan_Sample!H779-Inputs!$C$39,0)+Inputs!$B$40*MAX(Loan_Sample!H779-Inputs!$C$40,0)+Inputs!$B$41*MAX(Loan_Sample!H779-Inputs!$C$41,0)+Inputs!$B$42*Inputs!$B$14+Inputs!$B$43*MIN(Loan_Sample!I779/Inputs!$B$17,1)+Inputs!$B$44*MIN(Loan_Sample!E779,Inputs!$B$18)+Inputs!$B$45*Loan_Sample!C779</f>
        <v>-4.74420483031596</v>
      </c>
      <c r="P799" s="0" t="n">
        <f aca="false">MIN(1-Inputs!$B$13,MAX(Inputs!$B$13,1/(1+EXP(-(Inputs!$B$15*O799+Inputs!$B$16)))))</f>
        <v>0.00688770880974603</v>
      </c>
      <c r="Q799" s="0" t="n">
        <f aca="false">Inputs!$B$37+Inputs!$B$38*MAX(F799-Inputs!$C$38,0)+Inputs!$B$39*MAX(F799-Inputs!$C$39,0)+Inputs!$B$40*MAX(F799-Inputs!$C$40,0)+Inputs!$B$41*MAX(F799-Inputs!$C$41,0)+Inputs!$B$42*Inputs!$B$14+Inputs!$B$43*MIN(Loan_Sample!I779/Inputs!$B$17,1)+Inputs!$B$44*MIN(E799,Inputs!$B$18)+Inputs!$B$45*Loan_Sample!C779</f>
        <v>-4.74420483031596</v>
      </c>
      <c r="R799" s="0" t="n">
        <f aca="false">MIN(1-Inputs!$B$13,MAX(Inputs!$B$13,1/(1+EXP(-(Inputs!$B$15*Q799+Inputs!$B$16)))))</f>
        <v>0.00688770880974603</v>
      </c>
    </row>
    <row r="800" customFormat="false" ht="15" hidden="false" customHeight="false" outlineLevel="0" collapsed="false">
      <c r="A800" s="0" t="n">
        <f aca="false">Loan_Sample!A780</f>
        <v>22827</v>
      </c>
      <c r="B800" s="0" t="n">
        <f aca="false">Loan_Sample!U780</f>
        <v>517905.8</v>
      </c>
      <c r="C800" s="0" t="n">
        <f aca="false">Loan_Sample!K780+Inputs!$B$26</f>
        <v>9.23333358764648</v>
      </c>
      <c r="D800" s="0" t="n">
        <f aca="false">Loan_Sample!L780+Inputs!$B$26</f>
        <v>5.07179498672485</v>
      </c>
      <c r="E800" s="0" t="n">
        <f aca="false">Loan_Sample!E780/(1+Inputs!$B$25/100)</f>
        <v>67.9687881469727</v>
      </c>
      <c r="F800" s="0" t="n">
        <f aca="false">Loan_Sample!H780-Inputs!$B$24/100</f>
        <v>1.19266676902771</v>
      </c>
      <c r="G800" s="0" t="n">
        <f aca="false">IF(ISNUMBER(C800),INDEX(Scorecard!$D$54:$D$61,SUMPRODUCT(--(Scorecard!$G$54:$G$60&lt;C800))+1),Scorecard!$D$62)</f>
        <v>-0.541917179454542</v>
      </c>
      <c r="H800" s="0" t="n">
        <f aca="false">IF(ISNUMBER(D800),INDEX(Scorecard!$D$63:$D$68,SUMPRODUCT(--(Scorecard!$G$63:$G$67&lt;D800))+1),Scorecard!$D$69)</f>
        <v>0.322484508656054</v>
      </c>
      <c r="I800" s="0" t="n">
        <f aca="false">IF(ISNUMBER(E800),INDEX(Scorecard!$D$19:$D$26,SUMPRODUCT(--(Scorecard!$G$19:$G$25&lt;E800))+1),Scorecard!$D$27)</f>
        <v>0.0530843085177338</v>
      </c>
      <c r="J800" s="0" t="n">
        <f aca="false">IF(ISNUMBER(F800),INDEX(Scorecard!$D$37:$D$44,SUMPRODUCT(--(Scorecard!$G$37:$G$43&lt;F800))+1),Scorecard!$D$45)</f>
        <v>-0.975503570149195</v>
      </c>
      <c r="K800" s="0" t="n">
        <f aca="false">Inputs!$B$10+Scorecard!$J$5*Loan_Sample!Y780+Scorecard!$J$6*Loan_Sample!Z780+Scorecard!$J$7*I800+Scorecard!$J$8*Loan_Sample!AB780+Scorecard!$J$9*J800+Scorecard!$J$10*Loan_Sample!AD780+Scorecard!$J$11*G800+Scorecard!$J$12*H800</f>
        <v>-3.05155049385907</v>
      </c>
      <c r="L800" s="0" t="n">
        <f aca="false">MIN(1-Inputs!$B$13,MAX(Inputs!$B$13,1/(1+EXP(-(Inputs!$B$11*K800+Inputs!$B$12)))))</f>
        <v>0.0452304486737056</v>
      </c>
      <c r="M800" s="0" t="n">
        <f aca="false">Loan_Sample!AH780*Inputs!$B$4*B800</f>
        <v>8198.78909665005</v>
      </c>
      <c r="N800" s="0" t="n">
        <f aca="false">L800*Inputs!$B$4*B800</f>
        <v>8198.78909665005</v>
      </c>
      <c r="O800" s="0" t="n">
        <f aca="false">Inputs!$B$37+Inputs!$B$38*MAX(Loan_Sample!H780-Inputs!$C$38,0)+Inputs!$B$39*MAX(Loan_Sample!H780-Inputs!$C$39,0)+Inputs!$B$40*MAX(Loan_Sample!H780-Inputs!$C$40,0)+Inputs!$B$41*MAX(Loan_Sample!H780-Inputs!$C$41,0)+Inputs!$B$42*Inputs!$B$14+Inputs!$B$43*MIN(Loan_Sample!I780/Inputs!$B$17,1)+Inputs!$B$44*MIN(Loan_Sample!E780,Inputs!$B$18)+Inputs!$B$45*Loan_Sample!C780</f>
        <v>-3.43654854671478</v>
      </c>
      <c r="P800" s="0" t="n">
        <f aca="false">MIN(1-Inputs!$B$13,MAX(Inputs!$B$13,1/(1+EXP(-(Inputs!$B$15*O800+Inputs!$B$16)))))</f>
        <v>0.0297546517706546</v>
      </c>
      <c r="Q800" s="0" t="n">
        <f aca="false">Inputs!$B$37+Inputs!$B$38*MAX(F800-Inputs!$C$38,0)+Inputs!$B$39*MAX(F800-Inputs!$C$39,0)+Inputs!$B$40*MAX(F800-Inputs!$C$40,0)+Inputs!$B$41*MAX(F800-Inputs!$C$41,0)+Inputs!$B$42*Inputs!$B$14+Inputs!$B$43*MIN(Loan_Sample!I780/Inputs!$B$17,1)+Inputs!$B$44*MIN(E800,Inputs!$B$18)+Inputs!$B$45*Loan_Sample!C780</f>
        <v>-3.43654854671478</v>
      </c>
      <c r="R800" s="0" t="n">
        <f aca="false">MIN(1-Inputs!$B$13,MAX(Inputs!$B$13,1/(1+EXP(-(Inputs!$B$15*Q800+Inputs!$B$16)))))</f>
        <v>0.0297546517706546</v>
      </c>
    </row>
    <row r="801" customFormat="false" ht="15" hidden="false" customHeight="false" outlineLevel="0" collapsed="false">
      <c r="A801" s="0" t="n">
        <f aca="false">Loan_Sample!A781</f>
        <v>22830</v>
      </c>
      <c r="B801" s="0" t="n">
        <f aca="false">Loan_Sample!U781</f>
        <v>215511.05</v>
      </c>
      <c r="C801" s="0" t="n">
        <f aca="false">Loan_Sample!K781+Inputs!$B$26</f>
        <v>4.60833311080933</v>
      </c>
      <c r="D801" s="0" t="n">
        <f aca="false">Loan_Sample!L781+Inputs!$B$26</f>
        <v>-1.125</v>
      </c>
      <c r="E801" s="0" t="n">
        <f aca="false">Loan_Sample!E781/(1+Inputs!$B$25/100)</f>
        <v>71.6869888305664</v>
      </c>
      <c r="F801" s="0" t="n">
        <f aca="false">Loan_Sample!H781-Inputs!$B$24/100</f>
        <v>-2.77033305168152</v>
      </c>
      <c r="G801" s="0" t="n">
        <f aca="false">IF(ISNUMBER(C801),INDEX(Scorecard!$D$54:$D$61,SUMPRODUCT(--(Scorecard!$G$54:$G$60&lt;C801))+1),Scorecard!$D$62)</f>
        <v>0.409483001259379</v>
      </c>
      <c r="H801" s="0" t="n">
        <f aca="false">IF(ISNUMBER(D801),INDEX(Scorecard!$D$63:$D$68,SUMPRODUCT(--(Scorecard!$G$63:$G$67&lt;D801))+1),Scorecard!$D$69)</f>
        <v>-0.340582194386522</v>
      </c>
      <c r="I801" s="0" t="n">
        <f aca="false">IF(ISNUMBER(E801),INDEX(Scorecard!$D$19:$D$26,SUMPRODUCT(--(Scorecard!$G$19:$G$25&lt;E801))+1),Scorecard!$D$27)</f>
        <v>0.0530843085177338</v>
      </c>
      <c r="J801" s="0" t="n">
        <f aca="false">IF(ISNUMBER(F801),INDEX(Scorecard!$D$37:$D$44,SUMPRODUCT(--(Scorecard!$G$37:$G$43&lt;F801))+1),Scorecard!$D$45)</f>
        <v>1.35057635045042</v>
      </c>
      <c r="K801" s="0" t="n">
        <f aca="false">Inputs!$B$10+Scorecard!$J$5*Loan_Sample!Y781+Scorecard!$J$6*Loan_Sample!Z781+Scorecard!$J$7*I801+Scorecard!$J$8*Loan_Sample!AB781+Scorecard!$J$9*J801+Scorecard!$J$10*Loan_Sample!AD781+Scorecard!$J$11*G801+Scorecard!$J$12*H801</f>
        <v>-5.14460759588607</v>
      </c>
      <c r="L801" s="0" t="n">
        <f aca="false">MIN(1-Inputs!$B$13,MAX(Inputs!$B$13,1/(1+EXP(-(Inputs!$B$11*K801+Inputs!$B$12)))))</f>
        <v>0.00506075052273514</v>
      </c>
      <c r="M801" s="0" t="n">
        <f aca="false">Loan_Sample!AH781*Inputs!$B$4*B801</f>
        <v>381.726680629945</v>
      </c>
      <c r="N801" s="0" t="n">
        <f aca="false">L801*Inputs!$B$4*B801</f>
        <v>381.726680629945</v>
      </c>
      <c r="O801" s="0" t="n">
        <f aca="false">Inputs!$B$37+Inputs!$B$38*MAX(Loan_Sample!H781-Inputs!$C$38,0)+Inputs!$B$39*MAX(Loan_Sample!H781-Inputs!$C$39,0)+Inputs!$B$40*MAX(Loan_Sample!H781-Inputs!$C$40,0)+Inputs!$B$41*MAX(Loan_Sample!H781-Inputs!$C$41,0)+Inputs!$B$42*Inputs!$B$14+Inputs!$B$43*MIN(Loan_Sample!I781/Inputs!$B$17,1)+Inputs!$B$44*MIN(Loan_Sample!E781,Inputs!$B$18)+Inputs!$B$45*Loan_Sample!C781</f>
        <v>-5.79891316475143</v>
      </c>
      <c r="P801" s="0" t="n">
        <f aca="false">MIN(1-Inputs!$B$13,MAX(Inputs!$B$13,1/(1+EXP(-(Inputs!$B$15*O801+Inputs!$B$16)))))</f>
        <v>0.00208667164529633</v>
      </c>
      <c r="Q801" s="0" t="n">
        <f aca="false">Inputs!$B$37+Inputs!$B$38*MAX(F801-Inputs!$C$38,0)+Inputs!$B$39*MAX(F801-Inputs!$C$39,0)+Inputs!$B$40*MAX(F801-Inputs!$C$40,0)+Inputs!$B$41*MAX(F801-Inputs!$C$41,0)+Inputs!$B$42*Inputs!$B$14+Inputs!$B$43*MIN(Loan_Sample!I781/Inputs!$B$17,1)+Inputs!$B$44*MIN(E801,Inputs!$B$18)+Inputs!$B$45*Loan_Sample!C781</f>
        <v>-5.79891316475143</v>
      </c>
      <c r="R801" s="0" t="n">
        <f aca="false">MIN(1-Inputs!$B$13,MAX(Inputs!$B$13,1/(1+EXP(-(Inputs!$B$15*Q801+Inputs!$B$16)))))</f>
        <v>0.00208667164529633</v>
      </c>
    </row>
    <row r="802" customFormat="false" ht="15" hidden="false" customHeight="false" outlineLevel="0" collapsed="false">
      <c r="A802" s="0" t="n">
        <f aca="false">Loan_Sample!A782</f>
        <v>22844</v>
      </c>
      <c r="B802" s="0" t="n">
        <f aca="false">Loan_Sample!U782</f>
        <v>212091.02</v>
      </c>
      <c r="C802" s="0" t="n">
        <f aca="false">Loan_Sample!K782+Inputs!$B$26</f>
        <v>4.80000019073486</v>
      </c>
      <c r="D802" s="0" t="n">
        <f aca="false">Loan_Sample!L782+Inputs!$B$26</f>
        <v>-0.458333015441895</v>
      </c>
      <c r="E802" s="0" t="n">
        <f aca="false">Loan_Sample!E782/(1+Inputs!$B$25/100)</f>
        <v>66.8381042480469</v>
      </c>
      <c r="F802" s="0" t="n">
        <f aca="false">Loan_Sample!H782-Inputs!$B$24/100</f>
        <v>-3.18733334541321</v>
      </c>
      <c r="G802" s="0" t="n">
        <f aca="false">IF(ISNUMBER(C802),INDEX(Scorecard!$D$54:$D$61,SUMPRODUCT(--(Scorecard!$G$54:$G$60&lt;C802))+1),Scorecard!$D$62)</f>
        <v>0.409483001259379</v>
      </c>
      <c r="H802" s="0" t="n">
        <f aca="false">IF(ISNUMBER(D802),INDEX(Scorecard!$D$63:$D$68,SUMPRODUCT(--(Scorecard!$G$63:$G$67&lt;D802))+1),Scorecard!$D$69)</f>
        <v>0.322484508656054</v>
      </c>
      <c r="I802" s="0" t="n">
        <f aca="false">IF(ISNUMBER(E802),INDEX(Scorecard!$D$19:$D$26,SUMPRODUCT(--(Scorecard!$G$19:$G$25&lt;E802))+1),Scorecard!$D$27)</f>
        <v>0.0530843085177338</v>
      </c>
      <c r="J802" s="0" t="n">
        <f aca="false">IF(ISNUMBER(F802),INDEX(Scorecard!$D$37:$D$44,SUMPRODUCT(--(Scorecard!$G$37:$G$43&lt;F802))+1),Scorecard!$D$45)</f>
        <v>1.35057635045042</v>
      </c>
      <c r="K802" s="0" t="n">
        <f aca="false">Inputs!$B$10+Scorecard!$J$5*Loan_Sample!Y782+Scorecard!$J$6*Loan_Sample!Z782+Scorecard!$J$7*I802+Scorecard!$J$8*Loan_Sample!AB782+Scorecard!$J$9*J802+Scorecard!$J$10*Loan_Sample!AD782+Scorecard!$J$11*G802+Scorecard!$J$12*H802</f>
        <v>-5.60073261660745</v>
      </c>
      <c r="L802" s="0" t="n">
        <f aca="false">MIN(1-Inputs!$B$13,MAX(Inputs!$B$13,1/(1+EXP(-(Inputs!$B$11*K802+Inputs!$B$12)))))</f>
        <v>0.00311795638461768</v>
      </c>
      <c r="M802" s="0" t="n">
        <f aca="false">Loan_Sample!AH782*Inputs!$B$4*B802</f>
        <v>231.451692475177</v>
      </c>
      <c r="N802" s="0" t="n">
        <f aca="false">L802*Inputs!$B$4*B802</f>
        <v>231.451692475177</v>
      </c>
      <c r="O802" s="0" t="n">
        <f aca="false">Inputs!$B$37+Inputs!$B$38*MAX(Loan_Sample!H782-Inputs!$C$38,0)+Inputs!$B$39*MAX(Loan_Sample!H782-Inputs!$C$39,0)+Inputs!$B$40*MAX(Loan_Sample!H782-Inputs!$C$40,0)+Inputs!$B$41*MAX(Loan_Sample!H782-Inputs!$C$41,0)+Inputs!$B$42*Inputs!$B$14+Inputs!$B$43*MIN(Loan_Sample!I782/Inputs!$B$17,1)+Inputs!$B$44*MIN(Loan_Sample!E782,Inputs!$B$18)+Inputs!$B$45*Loan_Sample!C782</f>
        <v>-5.43188150349407</v>
      </c>
      <c r="P802" s="0" t="n">
        <f aca="false">MIN(1-Inputs!$B$13,MAX(Inputs!$B$13,1/(1+EXP(-(Inputs!$B$15*O802+Inputs!$B$16)))))</f>
        <v>0.00316366608954063</v>
      </c>
      <c r="Q802" s="0" t="n">
        <f aca="false">Inputs!$B$37+Inputs!$B$38*MAX(F802-Inputs!$C$38,0)+Inputs!$B$39*MAX(F802-Inputs!$C$39,0)+Inputs!$B$40*MAX(F802-Inputs!$C$40,0)+Inputs!$B$41*MAX(F802-Inputs!$C$41,0)+Inputs!$B$42*Inputs!$B$14+Inputs!$B$43*MIN(Loan_Sample!I782/Inputs!$B$17,1)+Inputs!$B$44*MIN(E802,Inputs!$B$18)+Inputs!$B$45*Loan_Sample!C782</f>
        <v>-5.43188150349407</v>
      </c>
      <c r="R802" s="0" t="n">
        <f aca="false">MIN(1-Inputs!$B$13,MAX(Inputs!$B$13,1/(1+EXP(-(Inputs!$B$15*Q802+Inputs!$B$16)))))</f>
        <v>0.00316366608954063</v>
      </c>
    </row>
    <row r="803" customFormat="false" ht="15" hidden="false" customHeight="false" outlineLevel="0" collapsed="false">
      <c r="A803" s="0" t="n">
        <f aca="false">Loan_Sample!A783</f>
        <v>22904</v>
      </c>
      <c r="B803" s="0" t="n">
        <f aca="false">Loan_Sample!U783</f>
        <v>349412.22</v>
      </c>
      <c r="C803" s="0" t="n">
        <f aca="false">Loan_Sample!K783+Inputs!$B$26</f>
        <v>7.53333330154419</v>
      </c>
      <c r="D803" s="0" t="n">
        <f aca="false">Loan_Sample!L783+Inputs!$B$26</f>
        <v>2.71025657653809</v>
      </c>
      <c r="E803" s="0" t="n">
        <f aca="false">Loan_Sample!E783/(1+Inputs!$B$25/100)</f>
        <v>69.7179183959961</v>
      </c>
      <c r="F803" s="0" t="n">
        <f aca="false">Loan_Sample!H783-Inputs!$B$24/100</f>
        <v>0.389333248138428</v>
      </c>
      <c r="G803" s="0" t="n">
        <f aca="false">IF(ISNUMBER(C803),INDEX(Scorecard!$D$54:$D$61,SUMPRODUCT(--(Scorecard!$G$54:$G$60&lt;C803))+1),Scorecard!$D$62)</f>
        <v>-0.541917179454542</v>
      </c>
      <c r="H803" s="0" t="n">
        <f aca="false">IF(ISNUMBER(D803),INDEX(Scorecard!$D$63:$D$68,SUMPRODUCT(--(Scorecard!$G$63:$G$67&lt;D803))+1),Scorecard!$D$69)</f>
        <v>0.322484508656054</v>
      </c>
      <c r="I803" s="0" t="n">
        <f aca="false">IF(ISNUMBER(E803),INDEX(Scorecard!$D$19:$D$26,SUMPRODUCT(--(Scorecard!$G$19:$G$25&lt;E803))+1),Scorecard!$D$27)</f>
        <v>0.0530843085177338</v>
      </c>
      <c r="J803" s="0" t="n">
        <f aca="false">IF(ISNUMBER(F803),INDEX(Scorecard!$D$37:$D$44,SUMPRODUCT(--(Scorecard!$G$37:$G$43&lt;F803))+1),Scorecard!$D$45)</f>
        <v>-0.271229676926091</v>
      </c>
      <c r="K803" s="0" t="n">
        <f aca="false">Inputs!$B$10+Scorecard!$J$5*Loan_Sample!Y783+Scorecard!$J$6*Loan_Sample!Z783+Scorecard!$J$7*I803+Scorecard!$J$8*Loan_Sample!AB783+Scorecard!$J$9*J803+Scorecard!$J$10*Loan_Sample!AD783+Scorecard!$J$11*G803+Scorecard!$J$12*H803</f>
        <v>-5.16055346199202</v>
      </c>
      <c r="L803" s="0" t="n">
        <f aca="false">MIN(1-Inputs!$B$13,MAX(Inputs!$B$13,1/(1+EXP(-(Inputs!$B$11*K803+Inputs!$B$12)))))</f>
        <v>0.00497586770751654</v>
      </c>
      <c r="M803" s="0" t="n">
        <f aca="false">Loan_Sample!AH783*Inputs!$B$4*B803</f>
        <v>608.520143738383</v>
      </c>
      <c r="N803" s="0" t="n">
        <f aca="false">L803*Inputs!$B$4*B803</f>
        <v>608.520143738383</v>
      </c>
      <c r="O803" s="0" t="n">
        <f aca="false">Inputs!$B$37+Inputs!$B$38*MAX(Loan_Sample!H783-Inputs!$C$38,0)+Inputs!$B$39*MAX(Loan_Sample!H783-Inputs!$C$39,0)+Inputs!$B$40*MAX(Loan_Sample!H783-Inputs!$C$40,0)+Inputs!$B$41*MAX(Loan_Sample!H783-Inputs!$C$41,0)+Inputs!$B$42*Inputs!$B$14+Inputs!$B$43*MIN(Loan_Sample!I783/Inputs!$B$17,1)+Inputs!$B$44*MIN(Loan_Sample!E783,Inputs!$B$18)+Inputs!$B$45*Loan_Sample!C783</f>
        <v>-4.23596835933398</v>
      </c>
      <c r="P803" s="0" t="n">
        <f aca="false">MIN(1-Inputs!$B$13,MAX(Inputs!$B$13,1/(1+EXP(-(Inputs!$B$15*O803+Inputs!$B$16)))))</f>
        <v>0.0122084570934212</v>
      </c>
      <c r="Q803" s="0" t="n">
        <f aca="false">Inputs!$B$37+Inputs!$B$38*MAX(F803-Inputs!$C$38,0)+Inputs!$B$39*MAX(F803-Inputs!$C$39,0)+Inputs!$B$40*MAX(F803-Inputs!$C$40,0)+Inputs!$B$41*MAX(F803-Inputs!$C$41,0)+Inputs!$B$42*Inputs!$B$14+Inputs!$B$43*MIN(Loan_Sample!I783/Inputs!$B$17,1)+Inputs!$B$44*MIN(E803,Inputs!$B$18)+Inputs!$B$45*Loan_Sample!C783</f>
        <v>-4.23596835933398</v>
      </c>
      <c r="R803" s="0" t="n">
        <f aca="false">MIN(1-Inputs!$B$13,MAX(Inputs!$B$13,1/(1+EXP(-(Inputs!$B$15*Q803+Inputs!$B$16)))))</f>
        <v>0.0122084570934212</v>
      </c>
    </row>
    <row r="804" customFormat="false" ht="15" hidden="false" customHeight="false" outlineLevel="0" collapsed="false">
      <c r="A804" s="0" t="n">
        <f aca="false">Loan_Sample!A784</f>
        <v>22945</v>
      </c>
      <c r="B804" s="0" t="n">
        <f aca="false">Loan_Sample!U784</f>
        <v>147566.98</v>
      </c>
      <c r="C804" s="0" t="n">
        <f aca="false">Loan_Sample!K784+Inputs!$B$26</f>
        <v>9.63333320617676</v>
      </c>
      <c r="D804" s="0" t="n">
        <f aca="false">Loan_Sample!L784+Inputs!$B$26</f>
        <v>5.0717945098877</v>
      </c>
      <c r="E804" s="0" t="n">
        <f aca="false">Loan_Sample!E784/(1+Inputs!$B$25/100)</f>
        <v>63.6662483215332</v>
      </c>
      <c r="F804" s="0" t="n">
        <f aca="false">Loan_Sample!H784-Inputs!$B$24/100</f>
        <v>0.764666557312012</v>
      </c>
      <c r="G804" s="0" t="n">
        <f aca="false">IF(ISNUMBER(C804),INDEX(Scorecard!$D$54:$D$61,SUMPRODUCT(--(Scorecard!$G$54:$G$60&lt;C804))+1),Scorecard!$D$62)</f>
        <v>-0.541917179454542</v>
      </c>
      <c r="H804" s="0" t="n">
        <f aca="false">IF(ISNUMBER(D804),INDEX(Scorecard!$D$63:$D$68,SUMPRODUCT(--(Scorecard!$G$63:$G$67&lt;D804))+1),Scorecard!$D$69)</f>
        <v>0.322484508656054</v>
      </c>
      <c r="I804" s="0" t="n">
        <f aca="false">IF(ISNUMBER(E804),INDEX(Scorecard!$D$19:$D$26,SUMPRODUCT(--(Scorecard!$G$19:$G$25&lt;E804))+1),Scorecard!$D$27)</f>
        <v>0.233621608745691</v>
      </c>
      <c r="J804" s="0" t="n">
        <f aca="false">IF(ISNUMBER(F804),INDEX(Scorecard!$D$37:$D$44,SUMPRODUCT(--(Scorecard!$G$37:$G$43&lt;F804))+1),Scorecard!$D$45)</f>
        <v>-0.569454719285959</v>
      </c>
      <c r="K804" s="0" t="n">
        <f aca="false">Inputs!$B$10+Scorecard!$J$5*Loan_Sample!Y784+Scorecard!$J$6*Loan_Sample!Z784+Scorecard!$J$7*I804+Scorecard!$J$8*Loan_Sample!AB784+Scorecard!$J$9*J804+Scorecard!$J$10*Loan_Sample!AD784+Scorecard!$J$11*G804+Scorecard!$J$12*H804</f>
        <v>-4.37752276274562</v>
      </c>
      <c r="L804" s="0" t="n">
        <f aca="false">MIN(1-Inputs!$B$13,MAX(Inputs!$B$13,1/(1+EXP(-(Inputs!$B$11*K804+Inputs!$B$12)))))</f>
        <v>0.0113923434434363</v>
      </c>
      <c r="M804" s="0" t="n">
        <f aca="false">Loan_Sample!AH784*Inputs!$B$4*B804</f>
        <v>588.396800974744</v>
      </c>
      <c r="N804" s="0" t="n">
        <f aca="false">L804*Inputs!$B$4*B804</f>
        <v>588.396800974744</v>
      </c>
      <c r="O804" s="0" t="n">
        <f aca="false">Inputs!$B$37+Inputs!$B$38*MAX(Loan_Sample!H784-Inputs!$C$38,0)+Inputs!$B$39*MAX(Loan_Sample!H784-Inputs!$C$39,0)+Inputs!$B$40*MAX(Loan_Sample!H784-Inputs!$C$40,0)+Inputs!$B$41*MAX(Loan_Sample!H784-Inputs!$C$41,0)+Inputs!$B$42*Inputs!$B$14+Inputs!$B$43*MIN(Loan_Sample!I784/Inputs!$B$17,1)+Inputs!$B$44*MIN(Loan_Sample!E784,Inputs!$B$18)+Inputs!$B$45*Loan_Sample!C784</f>
        <v>-4.24341570255423</v>
      </c>
      <c r="P804" s="0" t="n">
        <f aca="false">MIN(1-Inputs!$B$13,MAX(Inputs!$B$13,1/(1+EXP(-(Inputs!$B$15*O804+Inputs!$B$16)))))</f>
        <v>0.0121067810675729</v>
      </c>
      <c r="Q804" s="0" t="n">
        <f aca="false">Inputs!$B$37+Inputs!$B$38*MAX(F804-Inputs!$C$38,0)+Inputs!$B$39*MAX(F804-Inputs!$C$39,0)+Inputs!$B$40*MAX(F804-Inputs!$C$40,0)+Inputs!$B$41*MAX(F804-Inputs!$C$41,0)+Inputs!$B$42*Inputs!$B$14+Inputs!$B$43*MIN(Loan_Sample!I784/Inputs!$B$17,1)+Inputs!$B$44*MIN(E804,Inputs!$B$18)+Inputs!$B$45*Loan_Sample!C784</f>
        <v>-4.24341570255423</v>
      </c>
      <c r="R804" s="0" t="n">
        <f aca="false">MIN(1-Inputs!$B$13,MAX(Inputs!$B$13,1/(1+EXP(-(Inputs!$B$15*Q804+Inputs!$B$16)))))</f>
        <v>0.0121067810675729</v>
      </c>
    </row>
    <row r="805" customFormat="false" ht="15" hidden="false" customHeight="false" outlineLevel="0" collapsed="false">
      <c r="A805" s="0" t="n">
        <f aca="false">Loan_Sample!A785</f>
        <v>22953</v>
      </c>
      <c r="B805" s="0" t="n">
        <f aca="false">Loan_Sample!U785</f>
        <v>350371.25</v>
      </c>
      <c r="C805" s="0" t="n">
        <f aca="false">Loan_Sample!K785+Inputs!$B$26</f>
        <v>4.40000009536743</v>
      </c>
      <c r="D805" s="0" t="n">
        <f aca="false">Loan_Sample!L785+Inputs!$B$26</f>
        <v>-0.458333015441895</v>
      </c>
      <c r="E805" s="0" t="n">
        <f aca="false">Loan_Sample!E785/(1+Inputs!$B$25/100)</f>
        <v>69.759162902832</v>
      </c>
      <c r="F805" s="0" t="n">
        <f aca="false">Loan_Sample!H785-Inputs!$B$24/100</f>
        <v>-2.97933340072632</v>
      </c>
      <c r="G805" s="0" t="n">
        <f aca="false">IF(ISNUMBER(C805),INDEX(Scorecard!$D$54:$D$61,SUMPRODUCT(--(Scorecard!$G$54:$G$60&lt;C805))+1),Scorecard!$D$62)</f>
        <v>0.489050497890326</v>
      </c>
      <c r="H805" s="0" t="n">
        <f aca="false">IF(ISNUMBER(D805),INDEX(Scorecard!$D$63:$D$68,SUMPRODUCT(--(Scorecard!$G$63:$G$67&lt;D805))+1),Scorecard!$D$69)</f>
        <v>0.322484508656054</v>
      </c>
      <c r="I805" s="0" t="n">
        <f aca="false">IF(ISNUMBER(E805),INDEX(Scorecard!$D$19:$D$26,SUMPRODUCT(--(Scorecard!$G$19:$G$25&lt;E805))+1),Scorecard!$D$27)</f>
        <v>0.0530843085177338</v>
      </c>
      <c r="J805" s="0" t="n">
        <f aca="false">IF(ISNUMBER(F805),INDEX(Scorecard!$D$37:$D$44,SUMPRODUCT(--(Scorecard!$G$37:$G$43&lt;F805))+1),Scorecard!$D$45)</f>
        <v>1.35057635045042</v>
      </c>
      <c r="K805" s="0" t="n">
        <f aca="false">Inputs!$B$10+Scorecard!$J$5*Loan_Sample!Y785+Scorecard!$J$6*Loan_Sample!Z785+Scorecard!$J$7*I805+Scorecard!$J$8*Loan_Sample!AB785+Scorecard!$J$9*J805+Scorecard!$J$10*Loan_Sample!AD785+Scorecard!$J$11*G805+Scorecard!$J$12*H805</f>
        <v>-3.47793173405807</v>
      </c>
      <c r="L805" s="0" t="n">
        <f aca="false">MIN(1-Inputs!$B$13,MAX(Inputs!$B$13,1/(1+EXP(-(Inputs!$B$11*K805+Inputs!$B$12)))))</f>
        <v>0.0291907931350141</v>
      </c>
      <c r="M805" s="0" t="n">
        <f aca="false">Loan_Sample!AH785*Inputs!$B$4*B805</f>
        <v>3579.6651377222</v>
      </c>
      <c r="N805" s="0" t="n">
        <f aca="false">L805*Inputs!$B$4*B805</f>
        <v>3579.6651377222</v>
      </c>
      <c r="O805" s="0" t="n">
        <f aca="false">Inputs!$B$37+Inputs!$B$38*MAX(Loan_Sample!H785-Inputs!$C$38,0)+Inputs!$B$39*MAX(Loan_Sample!H785-Inputs!$C$39,0)+Inputs!$B$40*MAX(Loan_Sample!H785-Inputs!$C$40,0)+Inputs!$B$41*MAX(Loan_Sample!H785-Inputs!$C$41,0)+Inputs!$B$42*Inputs!$B$14+Inputs!$B$43*MIN(Loan_Sample!I785/Inputs!$B$17,1)+Inputs!$B$44*MIN(Loan_Sample!E785,Inputs!$B$18)+Inputs!$B$45*Loan_Sample!C785</f>
        <v>-5.76978667231938</v>
      </c>
      <c r="P805" s="0" t="n">
        <f aca="false">MIN(1-Inputs!$B$13,MAX(Inputs!$B$13,1/(1+EXP(-(Inputs!$B$15*O805+Inputs!$B$16)))))</f>
        <v>0.00215676840080421</v>
      </c>
      <c r="Q805" s="0" t="n">
        <f aca="false">Inputs!$B$37+Inputs!$B$38*MAX(F805-Inputs!$C$38,0)+Inputs!$B$39*MAX(F805-Inputs!$C$39,0)+Inputs!$B$40*MAX(F805-Inputs!$C$40,0)+Inputs!$B$41*MAX(F805-Inputs!$C$41,0)+Inputs!$B$42*Inputs!$B$14+Inputs!$B$43*MIN(Loan_Sample!I785/Inputs!$B$17,1)+Inputs!$B$44*MIN(E805,Inputs!$B$18)+Inputs!$B$45*Loan_Sample!C785</f>
        <v>-5.76978667231938</v>
      </c>
      <c r="R805" s="0" t="n">
        <f aca="false">MIN(1-Inputs!$B$13,MAX(Inputs!$B$13,1/(1+EXP(-(Inputs!$B$15*Q805+Inputs!$B$16)))))</f>
        <v>0.00215676840080421</v>
      </c>
    </row>
    <row r="806" customFormat="false" ht="15" hidden="false" customHeight="false" outlineLevel="0" collapsed="false">
      <c r="A806" s="0" t="n">
        <f aca="false">Loan_Sample!A786</f>
        <v>22983</v>
      </c>
      <c r="B806" s="0" t="n">
        <f aca="false">Loan_Sample!U786</f>
        <v>275430.62</v>
      </c>
      <c r="C806" s="0" t="n">
        <f aca="false">Loan_Sample!K786+Inputs!$B$26</f>
        <v>4.8230767250061</v>
      </c>
      <c r="D806" s="0" t="n">
        <f aca="false">Loan_Sample!L786+Inputs!$B$26</f>
        <v>-0.276923179626465</v>
      </c>
      <c r="E806" s="0" t="n">
        <f aca="false">Loan_Sample!E786/(1+Inputs!$B$25/100)</f>
        <v>53.8584251403809</v>
      </c>
      <c r="F806" s="0" t="n">
        <f aca="false">Loan_Sample!H786-Inputs!$B$24/100</f>
        <v>0.522666692733765</v>
      </c>
      <c r="G806" s="0" t="n">
        <f aca="false">IF(ISNUMBER(C806),INDEX(Scorecard!$D$54:$D$61,SUMPRODUCT(--(Scorecard!$G$54:$G$60&lt;C806))+1),Scorecard!$D$62)</f>
        <v>0.214429354789033</v>
      </c>
      <c r="H806" s="0" t="n">
        <f aca="false">IF(ISNUMBER(D806),INDEX(Scorecard!$D$63:$D$68,SUMPRODUCT(--(Scorecard!$G$63:$G$67&lt;D806))+1),Scorecard!$D$69)</f>
        <v>0.322484508656054</v>
      </c>
      <c r="I806" s="0" t="n">
        <f aca="false">IF(ISNUMBER(E806),INDEX(Scorecard!$D$19:$D$26,SUMPRODUCT(--(Scorecard!$G$19:$G$25&lt;E806))+1),Scorecard!$D$27)</f>
        <v>0.57899015159425</v>
      </c>
      <c r="J806" s="0" t="n">
        <f aca="false">IF(ISNUMBER(F806),INDEX(Scorecard!$D$37:$D$44,SUMPRODUCT(--(Scorecard!$G$37:$G$43&lt;F806))+1),Scorecard!$D$45)</f>
        <v>-0.271229676926091</v>
      </c>
      <c r="K806" s="0" t="n">
        <f aca="false">Inputs!$B$10+Scorecard!$J$5*Loan_Sample!Y786+Scorecard!$J$6*Loan_Sample!Z786+Scorecard!$J$7*I806+Scorecard!$J$8*Loan_Sample!AB786+Scorecard!$J$9*J806+Scorecard!$J$10*Loan_Sample!AD786+Scorecard!$J$11*G806+Scorecard!$J$12*H806</f>
        <v>-5.24854780830693</v>
      </c>
      <c r="L806" s="0" t="n">
        <f aca="false">MIN(1-Inputs!$B$13,MAX(Inputs!$B$13,1/(1+EXP(-(Inputs!$B$11*K806+Inputs!$B$12)))))</f>
        <v>0.00453231198747181</v>
      </c>
      <c r="M806" s="0" t="n">
        <f aca="false">Loan_Sample!AH786*Inputs!$B$4*B806</f>
        <v>436.918125259978</v>
      </c>
      <c r="N806" s="0" t="n">
        <f aca="false">L806*Inputs!$B$4*B806</f>
        <v>436.918125259978</v>
      </c>
      <c r="O806" s="0" t="n">
        <f aca="false">Inputs!$B$37+Inputs!$B$38*MAX(Loan_Sample!H786-Inputs!$C$38,0)+Inputs!$B$39*MAX(Loan_Sample!H786-Inputs!$C$39,0)+Inputs!$B$40*MAX(Loan_Sample!H786-Inputs!$C$40,0)+Inputs!$B$41*MAX(Loan_Sample!H786-Inputs!$C$41,0)+Inputs!$B$42*Inputs!$B$14+Inputs!$B$43*MIN(Loan_Sample!I786/Inputs!$B$17,1)+Inputs!$B$44*MIN(Loan_Sample!E786,Inputs!$B$18)+Inputs!$B$45*Loan_Sample!C786</f>
        <v>-3.99927337327044</v>
      </c>
      <c r="P806" s="0" t="n">
        <f aca="false">MIN(1-Inputs!$B$13,MAX(Inputs!$B$13,1/(1+EXP(-(Inputs!$B$15*O806+Inputs!$B$16)))))</f>
        <v>0.0159178500395217</v>
      </c>
      <c r="Q806" s="0" t="n">
        <f aca="false">Inputs!$B$37+Inputs!$B$38*MAX(F806-Inputs!$C$38,0)+Inputs!$B$39*MAX(F806-Inputs!$C$39,0)+Inputs!$B$40*MAX(F806-Inputs!$C$40,0)+Inputs!$B$41*MAX(F806-Inputs!$C$41,0)+Inputs!$B$42*Inputs!$B$14+Inputs!$B$43*MIN(Loan_Sample!I786/Inputs!$B$17,1)+Inputs!$B$44*MIN(E806,Inputs!$B$18)+Inputs!$B$45*Loan_Sample!C786</f>
        <v>-3.99927337327044</v>
      </c>
      <c r="R806" s="0" t="n">
        <f aca="false">MIN(1-Inputs!$B$13,MAX(Inputs!$B$13,1/(1+EXP(-(Inputs!$B$15*Q806+Inputs!$B$16)))))</f>
        <v>0.0159178500395217</v>
      </c>
    </row>
    <row r="807" customFormat="false" ht="15" hidden="false" customHeight="false" outlineLevel="0" collapsed="false">
      <c r="A807" s="0" t="n">
        <f aca="false">Loan_Sample!A787</f>
        <v>22983</v>
      </c>
      <c r="B807" s="0" t="n">
        <f aca="false">Loan_Sample!U787</f>
        <v>266354.12</v>
      </c>
      <c r="C807" s="0" t="n">
        <f aca="false">Loan_Sample!K787+Inputs!$B$26</f>
        <v>6.53333330154419</v>
      </c>
      <c r="D807" s="0" t="n">
        <f aca="false">Loan_Sample!L787+Inputs!$B$26</f>
        <v>-3.50000047683716</v>
      </c>
      <c r="E807" s="0" t="n">
        <f aca="false">Loan_Sample!E787/(1+Inputs!$B$25/100)</f>
        <v>49.9779243469238</v>
      </c>
      <c r="F807" s="0" t="n">
        <f aca="false">Loan_Sample!H787-Inputs!$B$24/100</f>
        <v>1.38933348655701</v>
      </c>
      <c r="G807" s="0" t="n">
        <f aca="false">IF(ISNUMBER(C807),INDEX(Scorecard!$D$54:$D$61,SUMPRODUCT(--(Scorecard!$G$54:$G$60&lt;C807))+1),Scorecard!$D$62)</f>
        <v>-0.119873800601421</v>
      </c>
      <c r="H807" s="0" t="n">
        <f aca="false">IF(ISNUMBER(D807),INDEX(Scorecard!$D$63:$D$68,SUMPRODUCT(--(Scorecard!$G$63:$G$67&lt;D807))+1),Scorecard!$D$69)</f>
        <v>-0.340582194386522</v>
      </c>
      <c r="I807" s="0" t="n">
        <f aca="false">IF(ISNUMBER(E807),INDEX(Scorecard!$D$19:$D$26,SUMPRODUCT(--(Scorecard!$G$19:$G$25&lt;E807))+1),Scorecard!$D$27)</f>
        <v>0.57899015159425</v>
      </c>
      <c r="J807" s="0" t="n">
        <f aca="false">IF(ISNUMBER(F807),INDEX(Scorecard!$D$37:$D$44,SUMPRODUCT(--(Scorecard!$G$37:$G$43&lt;F807))+1),Scorecard!$D$45)</f>
        <v>-0.975503570149195</v>
      </c>
      <c r="K807" s="0" t="n">
        <f aca="false">Inputs!$B$10+Scorecard!$J$5*Loan_Sample!Y787+Scorecard!$J$6*Loan_Sample!Z787+Scorecard!$J$7*I807+Scorecard!$J$8*Loan_Sample!AB787+Scorecard!$J$9*J807+Scorecard!$J$10*Loan_Sample!AD787+Scorecard!$J$11*G807+Scorecard!$J$12*H807</f>
        <v>-4.89802709037667</v>
      </c>
      <c r="L807" s="0" t="n">
        <f aca="false">MIN(1-Inputs!$B$13,MAX(Inputs!$B$13,1/(1+EXP(-(Inputs!$B$11*K807+Inputs!$B$12)))))</f>
        <v>0.00657241104984062</v>
      </c>
      <c r="M807" s="0" t="n">
        <f aca="false">Loan_Sample!AH787*Inputs!$B$4*B807</f>
        <v>612.706066510501</v>
      </c>
      <c r="N807" s="0" t="n">
        <f aca="false">L807*Inputs!$B$4*B807</f>
        <v>612.706066510501</v>
      </c>
      <c r="O807" s="0" t="n">
        <f aca="false">Inputs!$B$37+Inputs!$B$38*MAX(Loan_Sample!H787-Inputs!$C$38,0)+Inputs!$B$39*MAX(Loan_Sample!H787-Inputs!$C$39,0)+Inputs!$B$40*MAX(Loan_Sample!H787-Inputs!$C$40,0)+Inputs!$B$41*MAX(Loan_Sample!H787-Inputs!$C$41,0)+Inputs!$B$42*Inputs!$B$14+Inputs!$B$43*MIN(Loan_Sample!I787/Inputs!$B$17,1)+Inputs!$B$44*MIN(Loan_Sample!E787,Inputs!$B$18)+Inputs!$B$45*Loan_Sample!C787</f>
        <v>-3.30145785665382</v>
      </c>
      <c r="P807" s="0" t="n">
        <f aca="false">MIN(1-Inputs!$B$13,MAX(Inputs!$B$13,1/(1+EXP(-(Inputs!$B$15*O807+Inputs!$B$16)))))</f>
        <v>0.0345231305408055</v>
      </c>
      <c r="Q807" s="0" t="n">
        <f aca="false">Inputs!$B$37+Inputs!$B$38*MAX(F807-Inputs!$C$38,0)+Inputs!$B$39*MAX(F807-Inputs!$C$39,0)+Inputs!$B$40*MAX(F807-Inputs!$C$40,0)+Inputs!$B$41*MAX(F807-Inputs!$C$41,0)+Inputs!$B$42*Inputs!$B$14+Inputs!$B$43*MIN(Loan_Sample!I787/Inputs!$B$17,1)+Inputs!$B$44*MIN(E807,Inputs!$B$18)+Inputs!$B$45*Loan_Sample!C787</f>
        <v>-3.30145785665382</v>
      </c>
      <c r="R807" s="0" t="n">
        <f aca="false">MIN(1-Inputs!$B$13,MAX(Inputs!$B$13,1/(1+EXP(-(Inputs!$B$15*Q807+Inputs!$B$16)))))</f>
        <v>0.0345231305408055</v>
      </c>
    </row>
    <row r="808" customFormat="false" ht="15" hidden="false" customHeight="false" outlineLevel="0" collapsed="false">
      <c r="A808" s="0" t="n">
        <f aca="false">Loan_Sample!A788</f>
        <v>22998</v>
      </c>
      <c r="B808" s="0" t="n">
        <f aca="false">Loan_Sample!U788</f>
        <v>183501.55</v>
      </c>
      <c r="C808" s="0" t="n">
        <f aca="false">Loan_Sample!K788+Inputs!$B$26</f>
        <v>3.92307686805725</v>
      </c>
      <c r="D808" s="0" t="n">
        <f aca="false">Loan_Sample!L788+Inputs!$B$26</f>
        <v>-0.276922941207886</v>
      </c>
      <c r="E808" s="0" t="n">
        <f aca="false">Loan_Sample!E788/(1+Inputs!$B$25/100)</f>
        <v>63.2053413391113</v>
      </c>
      <c r="F808" s="0" t="n">
        <f aca="false">Loan_Sample!H788-Inputs!$B$24/100</f>
        <v>0.251666784286499</v>
      </c>
      <c r="G808" s="0" t="n">
        <f aca="false">IF(ISNUMBER(C808),INDEX(Scorecard!$D$54:$D$61,SUMPRODUCT(--(Scorecard!$G$54:$G$60&lt;C808))+1),Scorecard!$D$62)</f>
        <v>0.489050497890326</v>
      </c>
      <c r="H808" s="0" t="n">
        <f aca="false">IF(ISNUMBER(D808),INDEX(Scorecard!$D$63:$D$68,SUMPRODUCT(--(Scorecard!$G$63:$G$67&lt;D808))+1),Scorecard!$D$69)</f>
        <v>0.322484508656054</v>
      </c>
      <c r="I808" s="0" t="n">
        <f aca="false">IF(ISNUMBER(E808),INDEX(Scorecard!$D$19:$D$26,SUMPRODUCT(--(Scorecard!$G$19:$G$25&lt;E808))+1),Scorecard!$D$27)</f>
        <v>0.233621608745691</v>
      </c>
      <c r="J808" s="0" t="n">
        <f aca="false">IF(ISNUMBER(F808),INDEX(Scorecard!$D$37:$D$44,SUMPRODUCT(--(Scorecard!$G$37:$G$43&lt;F808))+1),Scorecard!$D$45)</f>
        <v>-0.0679520129233634</v>
      </c>
      <c r="K808" s="0" t="n">
        <f aca="false">Inputs!$B$10+Scorecard!$J$5*Loan_Sample!Y788+Scorecard!$J$6*Loan_Sample!Z788+Scorecard!$J$7*I808+Scorecard!$J$8*Loan_Sample!AB788+Scorecard!$J$9*J808+Scorecard!$J$10*Loan_Sample!AD788+Scorecard!$J$11*G808+Scorecard!$J$12*H808</f>
        <v>-4.15848532879328</v>
      </c>
      <c r="L808" s="0" t="n">
        <f aca="false">MIN(1-Inputs!$B$13,MAX(Inputs!$B$13,1/(1+EXP(-(Inputs!$B$11*K808+Inputs!$B$12)))))</f>
        <v>0.0143460025875981</v>
      </c>
      <c r="M808" s="0" t="n">
        <f aca="false">Loan_Sample!AH788*Inputs!$B$4*B808</f>
        <v>921.379798894892</v>
      </c>
      <c r="N808" s="0" t="n">
        <f aca="false">L808*Inputs!$B$4*B808</f>
        <v>921.379798894892</v>
      </c>
      <c r="O808" s="0" t="n">
        <f aca="false">Inputs!$B$37+Inputs!$B$38*MAX(Loan_Sample!H788-Inputs!$C$38,0)+Inputs!$B$39*MAX(Loan_Sample!H788-Inputs!$C$39,0)+Inputs!$B$40*MAX(Loan_Sample!H788-Inputs!$C$40,0)+Inputs!$B$41*MAX(Loan_Sample!H788-Inputs!$C$41,0)+Inputs!$B$42*Inputs!$B$14+Inputs!$B$43*MIN(Loan_Sample!I788/Inputs!$B$17,1)+Inputs!$B$44*MIN(Loan_Sample!E788,Inputs!$B$18)+Inputs!$B$45*Loan_Sample!C788</f>
        <v>-5.6346445329775</v>
      </c>
      <c r="P808" s="0" t="n">
        <f aca="false">MIN(1-Inputs!$B$13,MAX(Inputs!$B$13,1/(1+EXP(-(Inputs!$B$15*O808+Inputs!$B$16)))))</f>
        <v>0.00251401805406634</v>
      </c>
      <c r="Q808" s="0" t="n">
        <f aca="false">Inputs!$B$37+Inputs!$B$38*MAX(F808-Inputs!$C$38,0)+Inputs!$B$39*MAX(F808-Inputs!$C$39,0)+Inputs!$B$40*MAX(F808-Inputs!$C$40,0)+Inputs!$B$41*MAX(F808-Inputs!$C$41,0)+Inputs!$B$42*Inputs!$B$14+Inputs!$B$43*MIN(Loan_Sample!I788/Inputs!$B$17,1)+Inputs!$B$44*MIN(E808,Inputs!$B$18)+Inputs!$B$45*Loan_Sample!C788</f>
        <v>-5.6346445329775</v>
      </c>
      <c r="R808" s="0" t="n">
        <f aca="false">MIN(1-Inputs!$B$13,MAX(Inputs!$B$13,1/(1+EXP(-(Inputs!$B$15*Q808+Inputs!$B$16)))))</f>
        <v>0.00251401805406634</v>
      </c>
    </row>
    <row r="809" customFormat="false" ht="15" hidden="false" customHeight="false" outlineLevel="0" collapsed="false">
      <c r="A809" s="0" t="n">
        <f aca="false">Loan_Sample!A789</f>
        <v>23032</v>
      </c>
      <c r="B809" s="0" t="n">
        <f aca="false">Loan_Sample!U789</f>
        <v>331589.38</v>
      </c>
      <c r="C809" s="0" t="n">
        <f aca="false">Loan_Sample!K789+Inputs!$B$26</f>
        <v>4.42307710647583</v>
      </c>
      <c r="D809" s="0" t="n">
        <f aca="false">Loan_Sample!L789+Inputs!$B$26</f>
        <v>-0.276922702789307</v>
      </c>
      <c r="E809" s="0" t="n">
        <f aca="false">Loan_Sample!E789/(1+Inputs!$B$25/100)</f>
        <v>83.1750183105469</v>
      </c>
      <c r="F809" s="0" t="n">
        <f aca="false">Loan_Sample!H789-Inputs!$B$24/100</f>
        <v>0.245666742324829</v>
      </c>
      <c r="G809" s="0" t="n">
        <f aca="false">IF(ISNUMBER(C809),INDEX(Scorecard!$D$54:$D$61,SUMPRODUCT(--(Scorecard!$G$54:$G$60&lt;C809))+1),Scorecard!$D$62)</f>
        <v>0.409483001259379</v>
      </c>
      <c r="H809" s="0" t="n">
        <f aca="false">IF(ISNUMBER(D809),INDEX(Scorecard!$D$63:$D$68,SUMPRODUCT(--(Scorecard!$G$63:$G$67&lt;D809))+1),Scorecard!$D$69)</f>
        <v>0.322484508656054</v>
      </c>
      <c r="I809" s="0" t="n">
        <f aca="false">IF(ISNUMBER(E809),INDEX(Scorecard!$D$19:$D$26,SUMPRODUCT(--(Scorecard!$G$19:$G$25&lt;E809))+1),Scorecard!$D$27)</f>
        <v>-0.219855970853228</v>
      </c>
      <c r="J809" s="0" t="n">
        <f aca="false">IF(ISNUMBER(F809),INDEX(Scorecard!$D$37:$D$44,SUMPRODUCT(--(Scorecard!$G$37:$G$43&lt;F809))+1),Scorecard!$D$45)</f>
        <v>-0.0679520129233634</v>
      </c>
      <c r="K809" s="0" t="n">
        <f aca="false">Inputs!$B$10+Scorecard!$J$5*Loan_Sample!Y789+Scorecard!$J$6*Loan_Sample!Z789+Scorecard!$J$7*I809+Scorecard!$J$8*Loan_Sample!AB789+Scorecard!$J$9*J809+Scorecard!$J$10*Loan_Sample!AD789+Scorecard!$J$11*G809+Scorecard!$J$12*H809</f>
        <v>-4.57605545277552</v>
      </c>
      <c r="L809" s="0" t="n">
        <f aca="false">MIN(1-Inputs!$B$13,MAX(Inputs!$B$13,1/(1+EXP(-(Inputs!$B$11*K809+Inputs!$B$12)))))</f>
        <v>0.00923920430839911</v>
      </c>
      <c r="M809" s="0" t="n">
        <f aca="false">Loan_Sample!AH789*Inputs!$B$4*B809</f>
        <v>1072.26770991039</v>
      </c>
      <c r="N809" s="0" t="n">
        <f aca="false">L809*Inputs!$B$4*B809</f>
        <v>1072.26770991039</v>
      </c>
      <c r="O809" s="0" t="n">
        <f aca="false">Inputs!$B$37+Inputs!$B$38*MAX(Loan_Sample!H789-Inputs!$C$38,0)+Inputs!$B$39*MAX(Loan_Sample!H789-Inputs!$C$39,0)+Inputs!$B$40*MAX(Loan_Sample!H789-Inputs!$C$40,0)+Inputs!$B$41*MAX(Loan_Sample!H789-Inputs!$C$41,0)+Inputs!$B$42*Inputs!$B$14+Inputs!$B$43*MIN(Loan_Sample!I789/Inputs!$B$17,1)+Inputs!$B$44*MIN(Loan_Sample!E789,Inputs!$B$18)+Inputs!$B$45*Loan_Sample!C789</f>
        <v>-5.49323532053036</v>
      </c>
      <c r="P809" s="0" t="n">
        <f aca="false">MIN(1-Inputs!$B$13,MAX(Inputs!$B$13,1/(1+EXP(-(Inputs!$B$15*O809+Inputs!$B$16)))))</f>
        <v>0.00295115830742845</v>
      </c>
      <c r="Q809" s="0" t="n">
        <f aca="false">Inputs!$B$37+Inputs!$B$38*MAX(F809-Inputs!$C$38,0)+Inputs!$B$39*MAX(F809-Inputs!$C$39,0)+Inputs!$B$40*MAX(F809-Inputs!$C$40,0)+Inputs!$B$41*MAX(F809-Inputs!$C$41,0)+Inputs!$B$42*Inputs!$B$14+Inputs!$B$43*MIN(Loan_Sample!I789/Inputs!$B$17,1)+Inputs!$B$44*MIN(E809,Inputs!$B$18)+Inputs!$B$45*Loan_Sample!C789</f>
        <v>-5.49323532053036</v>
      </c>
      <c r="R809" s="0" t="n">
        <f aca="false">MIN(1-Inputs!$B$13,MAX(Inputs!$B$13,1/(1+EXP(-(Inputs!$B$15*Q809+Inputs!$B$16)))))</f>
        <v>0.00295115830742845</v>
      </c>
    </row>
    <row r="810" customFormat="false" ht="15" hidden="false" customHeight="false" outlineLevel="0" collapsed="false">
      <c r="A810" s="0" t="n">
        <f aca="false">Loan_Sample!A790</f>
        <v>23099</v>
      </c>
      <c r="B810" s="0" t="n">
        <f aca="false">Loan_Sample!U790</f>
        <v>127725.75</v>
      </c>
      <c r="C810" s="0" t="n">
        <f aca="false">Loan_Sample!K790+Inputs!$B$26</f>
        <v>3.32307696342468</v>
      </c>
      <c r="D810" s="0" t="n">
        <f aca="false">Loan_Sample!L790+Inputs!$B$26</f>
        <v>-0.276922941207886</v>
      </c>
      <c r="E810" s="0" t="n">
        <f aca="false">Loan_Sample!E790/(1+Inputs!$B$25/100)</f>
        <v>71.7590179443359</v>
      </c>
      <c r="F810" s="0" t="n">
        <f aca="false">Loan_Sample!H790-Inputs!$B$24/100</f>
        <v>1.19966673851013</v>
      </c>
      <c r="G810" s="0" t="n">
        <f aca="false">IF(ISNUMBER(C810),INDEX(Scorecard!$D$54:$D$61,SUMPRODUCT(--(Scorecard!$G$54:$G$60&lt;C810))+1),Scorecard!$D$62)</f>
        <v>0.489050497890326</v>
      </c>
      <c r="H810" s="0" t="n">
        <f aca="false">IF(ISNUMBER(D810),INDEX(Scorecard!$D$63:$D$68,SUMPRODUCT(--(Scorecard!$G$63:$G$67&lt;D810))+1),Scorecard!$D$69)</f>
        <v>0.322484508656054</v>
      </c>
      <c r="I810" s="0" t="n">
        <f aca="false">IF(ISNUMBER(E810),INDEX(Scorecard!$D$19:$D$26,SUMPRODUCT(--(Scorecard!$G$19:$G$25&lt;E810))+1),Scorecard!$D$27)</f>
        <v>0.0530843085177338</v>
      </c>
      <c r="J810" s="0" t="n">
        <f aca="false">IF(ISNUMBER(F810),INDEX(Scorecard!$D$37:$D$44,SUMPRODUCT(--(Scorecard!$G$37:$G$43&lt;F810))+1),Scorecard!$D$45)</f>
        <v>-0.975503570149195</v>
      </c>
      <c r="K810" s="0" t="n">
        <f aca="false">Inputs!$B$10+Scorecard!$J$5*Loan_Sample!Y790+Scorecard!$J$6*Loan_Sample!Z790+Scorecard!$J$7*I810+Scorecard!$J$8*Loan_Sample!AB790+Scorecard!$J$9*J810+Scorecard!$J$10*Loan_Sample!AD790+Scorecard!$J$11*G810+Scorecard!$J$12*H810</f>
        <v>-2.45043703121491</v>
      </c>
      <c r="L810" s="0" t="n">
        <f aca="false">MIN(1-Inputs!$B$13,MAX(Inputs!$B$13,1/(1+EXP(-(Inputs!$B$11*K810+Inputs!$B$12)))))</f>
        <v>0.0825014269890888</v>
      </c>
      <c r="M810" s="0" t="n">
        <f aca="false">Loan_Sample!AH790*Inputs!$B$4*B810</f>
        <v>3688.14482338806</v>
      </c>
      <c r="N810" s="0" t="n">
        <f aca="false">L810*Inputs!$B$4*B810</f>
        <v>3688.14482338806</v>
      </c>
      <c r="O810" s="0" t="n">
        <f aca="false">Inputs!$B$37+Inputs!$B$38*MAX(Loan_Sample!H790-Inputs!$C$38,0)+Inputs!$B$39*MAX(Loan_Sample!H790-Inputs!$C$39,0)+Inputs!$B$40*MAX(Loan_Sample!H790-Inputs!$C$40,0)+Inputs!$B$41*MAX(Loan_Sample!H790-Inputs!$C$41,0)+Inputs!$B$42*Inputs!$B$14+Inputs!$B$43*MIN(Loan_Sample!I790/Inputs!$B$17,1)+Inputs!$B$44*MIN(Loan_Sample!E790,Inputs!$B$18)+Inputs!$B$45*Loan_Sample!C790</f>
        <v>-3.94340977683596</v>
      </c>
      <c r="P810" s="0" t="n">
        <f aca="false">MIN(1-Inputs!$B$13,MAX(Inputs!$B$13,1/(1+EXP(-(Inputs!$B$15*O810+Inputs!$B$16)))))</f>
        <v>0.0169438283893426</v>
      </c>
      <c r="Q810" s="0" t="n">
        <f aca="false">Inputs!$B$37+Inputs!$B$38*MAX(F810-Inputs!$C$38,0)+Inputs!$B$39*MAX(F810-Inputs!$C$39,0)+Inputs!$B$40*MAX(F810-Inputs!$C$40,0)+Inputs!$B$41*MAX(F810-Inputs!$C$41,0)+Inputs!$B$42*Inputs!$B$14+Inputs!$B$43*MIN(Loan_Sample!I790/Inputs!$B$17,1)+Inputs!$B$44*MIN(E810,Inputs!$B$18)+Inputs!$B$45*Loan_Sample!C790</f>
        <v>-3.94340977683596</v>
      </c>
      <c r="R810" s="0" t="n">
        <f aca="false">MIN(1-Inputs!$B$13,MAX(Inputs!$B$13,1/(1+EXP(-(Inputs!$B$15*Q810+Inputs!$B$16)))))</f>
        <v>0.0169438283893426</v>
      </c>
    </row>
    <row r="811" customFormat="false" ht="15" hidden="false" customHeight="false" outlineLevel="0" collapsed="false">
      <c r="A811" s="0" t="n">
        <f aca="false">Loan_Sample!A791</f>
        <v>23102</v>
      </c>
      <c r="B811" s="0" t="n">
        <f aca="false">Loan_Sample!U791</f>
        <v>156438.31</v>
      </c>
      <c r="C811" s="0" t="n">
        <f aca="false">Loan_Sample!K791+Inputs!$B$26</f>
        <v>3.70000004768372</v>
      </c>
      <c r="D811" s="0" t="n">
        <f aca="false">Loan_Sample!L791+Inputs!$B$26</f>
        <v>-0.208333253860474</v>
      </c>
      <c r="E811" s="0" t="n">
        <f aca="false">Loan_Sample!E791/(1+Inputs!$B$25/100)</f>
        <v>68.7744140625</v>
      </c>
      <c r="F811" s="0" t="n">
        <f aca="false">Loan_Sample!H791-Inputs!$B$24/100</f>
        <v>-3.36233329772949</v>
      </c>
      <c r="G811" s="0" t="n">
        <f aca="false">IF(ISNUMBER(C811),INDEX(Scorecard!$D$54:$D$61,SUMPRODUCT(--(Scorecard!$G$54:$G$60&lt;C811))+1),Scorecard!$D$62)</f>
        <v>0.489050497890326</v>
      </c>
      <c r="H811" s="0" t="n">
        <f aca="false">IF(ISNUMBER(D811),INDEX(Scorecard!$D$63:$D$68,SUMPRODUCT(--(Scorecard!$G$63:$G$67&lt;D811))+1),Scorecard!$D$69)</f>
        <v>0.322484508656054</v>
      </c>
      <c r="I811" s="0" t="n">
        <f aca="false">IF(ISNUMBER(E811),INDEX(Scorecard!$D$19:$D$26,SUMPRODUCT(--(Scorecard!$G$19:$G$25&lt;E811))+1),Scorecard!$D$27)</f>
        <v>0.0530843085177338</v>
      </c>
      <c r="J811" s="0" t="n">
        <f aca="false">IF(ISNUMBER(F811),INDEX(Scorecard!$D$37:$D$44,SUMPRODUCT(--(Scorecard!$G$37:$G$43&lt;F811))+1),Scorecard!$D$45)</f>
        <v>1.35057635045042</v>
      </c>
      <c r="K811" s="0" t="n">
        <f aca="false">Inputs!$B$10+Scorecard!$J$5*Loan_Sample!Y791+Scorecard!$J$6*Loan_Sample!Z791+Scorecard!$J$7*I811+Scorecard!$J$8*Loan_Sample!AB791+Scorecard!$J$9*J811+Scorecard!$J$10*Loan_Sample!AD791+Scorecard!$J$11*G811+Scorecard!$J$12*H811</f>
        <v>-4.59219363028004</v>
      </c>
      <c r="L811" s="0" t="n">
        <f aca="false">MIN(1-Inputs!$B$13,MAX(Inputs!$B$13,1/(1+EXP(-(Inputs!$B$11*K811+Inputs!$B$12)))))</f>
        <v>0.00908303163345297</v>
      </c>
      <c r="M811" s="0" t="n">
        <f aca="false">Loan_Sample!AH791*Inputs!$B$4*B811</f>
        <v>497.326941444873</v>
      </c>
      <c r="N811" s="0" t="n">
        <f aca="false">L811*Inputs!$B$4*B811</f>
        <v>497.326941444873</v>
      </c>
      <c r="O811" s="0" t="n">
        <f aca="false">Inputs!$B$37+Inputs!$B$38*MAX(Loan_Sample!H791-Inputs!$C$38,0)+Inputs!$B$39*MAX(Loan_Sample!H791-Inputs!$C$39,0)+Inputs!$B$40*MAX(Loan_Sample!H791-Inputs!$C$40,0)+Inputs!$B$41*MAX(Loan_Sample!H791-Inputs!$C$41,0)+Inputs!$B$42*Inputs!$B$14+Inputs!$B$43*MIN(Loan_Sample!I791/Inputs!$B$17,1)+Inputs!$B$44*MIN(Loan_Sample!E791,Inputs!$B$18)+Inputs!$B$45*Loan_Sample!C791</f>
        <v>-5.69658764128252</v>
      </c>
      <c r="P811" s="0" t="n">
        <f aca="false">MIN(1-Inputs!$B$13,MAX(Inputs!$B$13,1/(1+EXP(-(Inputs!$B$15*O811+Inputs!$B$16)))))</f>
        <v>0.00234347861023159</v>
      </c>
      <c r="Q811" s="0" t="n">
        <f aca="false">Inputs!$B$37+Inputs!$B$38*MAX(F811-Inputs!$C$38,0)+Inputs!$B$39*MAX(F811-Inputs!$C$39,0)+Inputs!$B$40*MAX(F811-Inputs!$C$40,0)+Inputs!$B$41*MAX(F811-Inputs!$C$41,0)+Inputs!$B$42*Inputs!$B$14+Inputs!$B$43*MIN(Loan_Sample!I791/Inputs!$B$17,1)+Inputs!$B$44*MIN(E811,Inputs!$B$18)+Inputs!$B$45*Loan_Sample!C791</f>
        <v>-5.69658764128252</v>
      </c>
      <c r="R811" s="0" t="n">
        <f aca="false">MIN(1-Inputs!$B$13,MAX(Inputs!$B$13,1/(1+EXP(-(Inputs!$B$15*Q811+Inputs!$B$16)))))</f>
        <v>0.00234347861023159</v>
      </c>
    </row>
    <row r="812" customFormat="false" ht="15" hidden="false" customHeight="false" outlineLevel="0" collapsed="false">
      <c r="A812" s="0" t="n">
        <f aca="false">Loan_Sample!A792</f>
        <v>23171</v>
      </c>
      <c r="B812" s="0" t="n">
        <f aca="false">Loan_Sample!U792</f>
        <v>223839.66</v>
      </c>
      <c r="C812" s="0" t="n">
        <f aca="false">Loan_Sample!K792+Inputs!$B$26</f>
        <v>4.40833330154419</v>
      </c>
      <c r="D812" s="0" t="n">
        <f aca="false">Loan_Sample!L792+Inputs!$B$26</f>
        <v>-1.125</v>
      </c>
      <c r="E812" s="0" t="n">
        <f aca="false">Loan_Sample!E792/(1+Inputs!$B$25/100)</f>
        <v>64.0043258666992</v>
      </c>
      <c r="F812" s="0" t="n">
        <f aca="false">Loan_Sample!H792-Inputs!$B$24/100</f>
        <v>-2.36733317375183</v>
      </c>
      <c r="G812" s="0" t="n">
        <f aca="false">IF(ISNUMBER(C812),INDEX(Scorecard!$D$54:$D$61,SUMPRODUCT(--(Scorecard!$G$54:$G$60&lt;C812))+1),Scorecard!$D$62)</f>
        <v>0.409483001259379</v>
      </c>
      <c r="H812" s="0" t="n">
        <f aca="false">IF(ISNUMBER(D812),INDEX(Scorecard!$D$63:$D$68,SUMPRODUCT(--(Scorecard!$G$63:$G$67&lt;D812))+1),Scorecard!$D$69)</f>
        <v>-0.340582194386522</v>
      </c>
      <c r="I812" s="0" t="n">
        <f aca="false">IF(ISNUMBER(E812),INDEX(Scorecard!$D$19:$D$26,SUMPRODUCT(--(Scorecard!$G$19:$G$25&lt;E812))+1),Scorecard!$D$27)</f>
        <v>0.233621608745691</v>
      </c>
      <c r="J812" s="0" t="n">
        <f aca="false">IF(ISNUMBER(F812),INDEX(Scorecard!$D$37:$D$44,SUMPRODUCT(--(Scorecard!$G$37:$G$43&lt;F812))+1),Scorecard!$D$45)</f>
        <v>1.35057635045042</v>
      </c>
      <c r="K812" s="0" t="n">
        <f aca="false">Inputs!$B$10+Scorecard!$J$5*Loan_Sample!Y792+Scorecard!$J$6*Loan_Sample!Z792+Scorecard!$J$7*I812+Scorecard!$J$8*Loan_Sample!AB792+Scorecard!$J$9*J812+Scorecard!$J$10*Loan_Sample!AD792+Scorecard!$J$11*G812+Scorecard!$J$12*H812</f>
        <v>-3.90263335297461</v>
      </c>
      <c r="L812" s="0" t="n">
        <f aca="false">MIN(1-Inputs!$B$13,MAX(Inputs!$B$13,1/(1+EXP(-(Inputs!$B$11*K812+Inputs!$B$12)))))</f>
        <v>0.0187604992966683</v>
      </c>
      <c r="M812" s="0" t="n">
        <f aca="false">Loan_Sample!AH792*Inputs!$B$4*B812</f>
        <v>1469.77032439877</v>
      </c>
      <c r="N812" s="0" t="n">
        <f aca="false">L812*Inputs!$B$4*B812</f>
        <v>1469.77032439877</v>
      </c>
      <c r="O812" s="0" t="n">
        <f aca="false">Inputs!$B$37+Inputs!$B$38*MAX(Loan_Sample!H792-Inputs!$C$38,0)+Inputs!$B$39*MAX(Loan_Sample!H792-Inputs!$C$39,0)+Inputs!$B$40*MAX(Loan_Sample!H792-Inputs!$C$40,0)+Inputs!$B$41*MAX(Loan_Sample!H792-Inputs!$C$41,0)+Inputs!$B$42*Inputs!$B$14+Inputs!$B$43*MIN(Loan_Sample!I792/Inputs!$B$17,1)+Inputs!$B$44*MIN(Loan_Sample!E792,Inputs!$B$18)+Inputs!$B$45*Loan_Sample!C792</f>
        <v>-6.14556459742759</v>
      </c>
      <c r="P812" s="0" t="n">
        <f aca="false">MIN(1-Inputs!$B$13,MAX(Inputs!$B$13,1/(1+EXP(-(Inputs!$B$15*O812+Inputs!$B$16)))))</f>
        <v>0.00140800990034413</v>
      </c>
      <c r="Q812" s="0" t="n">
        <f aca="false">Inputs!$B$37+Inputs!$B$38*MAX(F812-Inputs!$C$38,0)+Inputs!$B$39*MAX(F812-Inputs!$C$39,0)+Inputs!$B$40*MAX(F812-Inputs!$C$40,0)+Inputs!$B$41*MAX(F812-Inputs!$C$41,0)+Inputs!$B$42*Inputs!$B$14+Inputs!$B$43*MIN(Loan_Sample!I792/Inputs!$B$17,1)+Inputs!$B$44*MIN(E812,Inputs!$B$18)+Inputs!$B$45*Loan_Sample!C792</f>
        <v>-6.14556459742759</v>
      </c>
      <c r="R812" s="0" t="n">
        <f aca="false">MIN(1-Inputs!$B$13,MAX(Inputs!$B$13,1/(1+EXP(-(Inputs!$B$15*Q812+Inputs!$B$16)))))</f>
        <v>0.00140800990034413</v>
      </c>
    </row>
    <row r="813" customFormat="false" ht="15" hidden="false" customHeight="false" outlineLevel="0" collapsed="false">
      <c r="A813" s="0" t="n">
        <f aca="false">Loan_Sample!A793</f>
        <v>23188</v>
      </c>
      <c r="B813" s="0" t="n">
        <f aca="false">Loan_Sample!U793</f>
        <v>307748.5</v>
      </c>
      <c r="C813" s="0" t="n">
        <f aca="false">Loan_Sample!K793+Inputs!$B$26</f>
        <v>3.82307696342468</v>
      </c>
      <c r="D813" s="0" t="n">
        <f aca="false">Loan_Sample!L793+Inputs!$B$26</f>
        <v>-0.276922941207886</v>
      </c>
      <c r="E813" s="0" t="n">
        <f aca="false">Loan_Sample!E793/(1+Inputs!$B$25/100)</f>
        <v>79.0240783691406</v>
      </c>
      <c r="F813" s="0" t="n">
        <f aca="false">Loan_Sample!H793-Inputs!$B$24/100</f>
        <v>0.0316665172576904</v>
      </c>
      <c r="G813" s="0" t="n">
        <f aca="false">IF(ISNUMBER(C813),INDEX(Scorecard!$D$54:$D$61,SUMPRODUCT(--(Scorecard!$G$54:$G$60&lt;C813))+1),Scorecard!$D$62)</f>
        <v>0.489050497890326</v>
      </c>
      <c r="H813" s="0" t="n">
        <f aca="false">IF(ISNUMBER(D813),INDEX(Scorecard!$D$63:$D$68,SUMPRODUCT(--(Scorecard!$G$63:$G$67&lt;D813))+1),Scorecard!$D$69)</f>
        <v>0.322484508656054</v>
      </c>
      <c r="I813" s="0" t="n">
        <f aca="false">IF(ISNUMBER(E813),INDEX(Scorecard!$D$19:$D$26,SUMPRODUCT(--(Scorecard!$G$19:$G$25&lt;E813))+1),Scorecard!$D$27)</f>
        <v>-0.0341578513653732</v>
      </c>
      <c r="J813" s="0" t="n">
        <f aca="false">IF(ISNUMBER(F813),INDEX(Scorecard!$D$37:$D$44,SUMPRODUCT(--(Scorecard!$G$37:$G$43&lt;F813))+1),Scorecard!$D$45)</f>
        <v>0.330501541082344</v>
      </c>
      <c r="K813" s="0" t="n">
        <f aca="false">Inputs!$B$10+Scorecard!$J$5*Loan_Sample!Y793+Scorecard!$J$6*Loan_Sample!Z793+Scorecard!$J$7*I813+Scorecard!$J$8*Loan_Sample!AB793+Scorecard!$J$9*J813+Scorecard!$J$10*Loan_Sample!AD793+Scorecard!$J$11*G813+Scorecard!$J$12*H813</f>
        <v>-5.18673303272669</v>
      </c>
      <c r="L813" s="0" t="n">
        <f aca="false">MIN(1-Inputs!$B$13,MAX(Inputs!$B$13,1/(1+EXP(-(Inputs!$B$11*K813+Inputs!$B$12)))))</f>
        <v>0.00483957040548579</v>
      </c>
      <c r="M813" s="0" t="n">
        <f aca="false">Loan_Sample!AH793*Inputs!$B$4*B813</f>
        <v>521.279686526425</v>
      </c>
      <c r="N813" s="0" t="n">
        <f aca="false">L813*Inputs!$B$4*B813</f>
        <v>521.279686526425</v>
      </c>
      <c r="O813" s="0" t="n">
        <f aca="false">Inputs!$B$37+Inputs!$B$38*MAX(Loan_Sample!H793-Inputs!$C$38,0)+Inputs!$B$39*MAX(Loan_Sample!H793-Inputs!$C$39,0)+Inputs!$B$40*MAX(Loan_Sample!H793-Inputs!$C$40,0)+Inputs!$B$41*MAX(Loan_Sample!H793-Inputs!$C$41,0)+Inputs!$B$42*Inputs!$B$14+Inputs!$B$43*MIN(Loan_Sample!I793/Inputs!$B$17,1)+Inputs!$B$44*MIN(Loan_Sample!E793,Inputs!$B$18)+Inputs!$B$45*Loan_Sample!C793</f>
        <v>-5.40640971385084</v>
      </c>
      <c r="P813" s="0" t="n">
        <f aca="false">MIN(1-Inputs!$B$13,MAX(Inputs!$B$13,1/(1+EXP(-(Inputs!$B$15*O813+Inputs!$B$16)))))</f>
        <v>0.00325631067721558</v>
      </c>
      <c r="Q813" s="0" t="n">
        <f aca="false">Inputs!$B$37+Inputs!$B$38*MAX(F813-Inputs!$C$38,0)+Inputs!$B$39*MAX(F813-Inputs!$C$39,0)+Inputs!$B$40*MAX(F813-Inputs!$C$40,0)+Inputs!$B$41*MAX(F813-Inputs!$C$41,0)+Inputs!$B$42*Inputs!$B$14+Inputs!$B$43*MIN(Loan_Sample!I793/Inputs!$B$17,1)+Inputs!$B$44*MIN(E813,Inputs!$B$18)+Inputs!$B$45*Loan_Sample!C793</f>
        <v>-5.40640971385084</v>
      </c>
      <c r="R813" s="0" t="n">
        <f aca="false">MIN(1-Inputs!$B$13,MAX(Inputs!$B$13,1/(1+EXP(-(Inputs!$B$15*Q813+Inputs!$B$16)))))</f>
        <v>0.00325631067721558</v>
      </c>
    </row>
    <row r="814" customFormat="false" ht="15" hidden="false" customHeight="false" outlineLevel="0" collapsed="false">
      <c r="A814" s="0" t="n">
        <f aca="false">Loan_Sample!A794</f>
        <v>23234</v>
      </c>
      <c r="B814" s="0" t="n">
        <f aca="false">Loan_Sample!U794</f>
        <v>370867.97</v>
      </c>
      <c r="C814" s="0" t="n">
        <f aca="false">Loan_Sample!K794+Inputs!$B$26</f>
        <v>3.92307686805725</v>
      </c>
      <c r="D814" s="0" t="n">
        <f aca="false">Loan_Sample!L794+Inputs!$B$26</f>
        <v>-0.276922941207886</v>
      </c>
      <c r="E814" s="0" t="n">
        <f aca="false">Loan_Sample!E794/(1+Inputs!$B$25/100)</f>
        <v>71.1149826049805</v>
      </c>
      <c r="F814" s="0" t="n">
        <f aca="false">Loan_Sample!H794-Inputs!$B$24/100</f>
        <v>0.404666662216187</v>
      </c>
      <c r="G814" s="0" t="n">
        <f aca="false">IF(ISNUMBER(C814),INDEX(Scorecard!$D$54:$D$61,SUMPRODUCT(--(Scorecard!$G$54:$G$60&lt;C814))+1),Scorecard!$D$62)</f>
        <v>0.489050497890326</v>
      </c>
      <c r="H814" s="0" t="n">
        <f aca="false">IF(ISNUMBER(D814),INDEX(Scorecard!$D$63:$D$68,SUMPRODUCT(--(Scorecard!$G$63:$G$67&lt;D814))+1),Scorecard!$D$69)</f>
        <v>0.322484508656054</v>
      </c>
      <c r="I814" s="0" t="n">
        <f aca="false">IF(ISNUMBER(E814),INDEX(Scorecard!$D$19:$D$26,SUMPRODUCT(--(Scorecard!$G$19:$G$25&lt;E814))+1),Scorecard!$D$27)</f>
        <v>0.0530843085177338</v>
      </c>
      <c r="J814" s="0" t="n">
        <f aca="false">IF(ISNUMBER(F814),INDEX(Scorecard!$D$37:$D$44,SUMPRODUCT(--(Scorecard!$G$37:$G$43&lt;F814))+1),Scorecard!$D$45)</f>
        <v>-0.271229676926091</v>
      </c>
      <c r="K814" s="0" t="n">
        <f aca="false">Inputs!$B$10+Scorecard!$J$5*Loan_Sample!Y794+Scorecard!$J$6*Loan_Sample!Z794+Scorecard!$J$7*I814+Scorecard!$J$8*Loan_Sample!AB794+Scorecard!$J$9*J814+Scorecard!$J$10*Loan_Sample!AD794+Scorecard!$J$11*G814+Scorecard!$J$12*H814</f>
        <v>-5.30734909118827</v>
      </c>
      <c r="L814" s="0" t="n">
        <f aca="false">MIN(1-Inputs!$B$13,MAX(Inputs!$B$13,1/(1+EXP(-(Inputs!$B$11*K814+Inputs!$B$12)))))</f>
        <v>0.00425807813016641</v>
      </c>
      <c r="M814" s="0" t="n">
        <f aca="false">Loan_Sample!AH794*Inputs!$B$4*B814</f>
        <v>552.714677282674</v>
      </c>
      <c r="N814" s="0" t="n">
        <f aca="false">L814*Inputs!$B$4*B814</f>
        <v>552.714677282674</v>
      </c>
      <c r="O814" s="0" t="n">
        <f aca="false">Inputs!$B$37+Inputs!$B$38*MAX(Loan_Sample!H794-Inputs!$C$38,0)+Inputs!$B$39*MAX(Loan_Sample!H794-Inputs!$C$39,0)+Inputs!$B$40*MAX(Loan_Sample!H794-Inputs!$C$40,0)+Inputs!$B$41*MAX(Loan_Sample!H794-Inputs!$C$41,0)+Inputs!$B$42*Inputs!$B$14+Inputs!$B$43*MIN(Loan_Sample!I794/Inputs!$B$17,1)+Inputs!$B$44*MIN(Loan_Sample!E794,Inputs!$B$18)+Inputs!$B$45*Loan_Sample!C794</f>
        <v>-4.37177597999118</v>
      </c>
      <c r="P814" s="0" t="n">
        <f aca="false">MIN(1-Inputs!$B$13,MAX(Inputs!$B$13,1/(1+EXP(-(Inputs!$B$15*O814+Inputs!$B$16)))))</f>
        <v>0.0104802346028744</v>
      </c>
      <c r="Q814" s="0" t="n">
        <f aca="false">Inputs!$B$37+Inputs!$B$38*MAX(F814-Inputs!$C$38,0)+Inputs!$B$39*MAX(F814-Inputs!$C$39,0)+Inputs!$B$40*MAX(F814-Inputs!$C$40,0)+Inputs!$B$41*MAX(F814-Inputs!$C$41,0)+Inputs!$B$42*Inputs!$B$14+Inputs!$B$43*MIN(Loan_Sample!I794/Inputs!$B$17,1)+Inputs!$B$44*MIN(E814,Inputs!$B$18)+Inputs!$B$45*Loan_Sample!C794</f>
        <v>-4.37177597999118</v>
      </c>
      <c r="R814" s="0" t="n">
        <f aca="false">MIN(1-Inputs!$B$13,MAX(Inputs!$B$13,1/(1+EXP(-(Inputs!$B$15*Q814+Inputs!$B$16)))))</f>
        <v>0.0104802346028744</v>
      </c>
    </row>
    <row r="815" customFormat="false" ht="15" hidden="false" customHeight="false" outlineLevel="0" collapsed="false">
      <c r="A815" s="0" t="n">
        <f aca="false">Loan_Sample!A795</f>
        <v>23299</v>
      </c>
      <c r="B815" s="0" t="n">
        <f aca="false">Loan_Sample!U795</f>
        <v>750842.75</v>
      </c>
      <c r="C815" s="0" t="n">
        <f aca="false">Loan_Sample!K795+Inputs!$B$26</f>
        <v>4.85833311080933</v>
      </c>
      <c r="D815" s="0" t="n">
        <f aca="false">Loan_Sample!L795+Inputs!$B$26</f>
        <v>-1.875</v>
      </c>
      <c r="E815" s="0" t="n">
        <f aca="false">Loan_Sample!E795/(1+Inputs!$B$25/100)</f>
        <v>56.2735366821289</v>
      </c>
      <c r="F815" s="0" t="n">
        <f aca="false">Loan_Sample!H795-Inputs!$B$24/100</f>
        <v>-0.404666662216187</v>
      </c>
      <c r="G815" s="0" t="n">
        <f aca="false">IF(ISNUMBER(C815),INDEX(Scorecard!$D$54:$D$61,SUMPRODUCT(--(Scorecard!$G$54:$G$60&lt;C815))+1),Scorecard!$D$62)</f>
        <v>0.214429354789033</v>
      </c>
      <c r="H815" s="0" t="n">
        <f aca="false">IF(ISNUMBER(D815),INDEX(Scorecard!$D$63:$D$68,SUMPRODUCT(--(Scorecard!$G$63:$G$67&lt;D815))+1),Scorecard!$D$69)</f>
        <v>-0.340582194386522</v>
      </c>
      <c r="I815" s="0" t="n">
        <f aca="false">IF(ISNUMBER(E815),INDEX(Scorecard!$D$19:$D$26,SUMPRODUCT(--(Scorecard!$G$19:$G$25&lt;E815))+1),Scorecard!$D$27)</f>
        <v>0.285899340811827</v>
      </c>
      <c r="J815" s="0" t="n">
        <f aca="false">IF(ISNUMBER(F815),INDEX(Scorecard!$D$37:$D$44,SUMPRODUCT(--(Scorecard!$G$37:$G$43&lt;F815))+1),Scorecard!$D$45)</f>
        <v>0.769716833645565</v>
      </c>
      <c r="K815" s="0" t="n">
        <f aca="false">Inputs!$B$10+Scorecard!$J$5*Loan_Sample!Y795+Scorecard!$J$6*Loan_Sample!Z795+Scorecard!$J$7*I815+Scorecard!$J$8*Loan_Sample!AB795+Scorecard!$J$9*J815+Scorecard!$J$10*Loan_Sample!AD795+Scorecard!$J$11*G815+Scorecard!$J$12*H815</f>
        <v>-4.6858270236519</v>
      </c>
      <c r="L815" s="0" t="n">
        <f aca="false">MIN(1-Inputs!$B$13,MAX(Inputs!$B$13,1/(1+EXP(-(Inputs!$B$11*K815+Inputs!$B$12)))))</f>
        <v>0.00822720304814532</v>
      </c>
      <c r="M815" s="0" t="n">
        <f aca="false">Loan_Sample!AH795*Inputs!$B$4*B815</f>
        <v>2162.06751651723</v>
      </c>
      <c r="N815" s="0" t="n">
        <f aca="false">L815*Inputs!$B$4*B815</f>
        <v>2162.06751651723</v>
      </c>
      <c r="O815" s="0" t="n">
        <f aca="false">Inputs!$B$37+Inputs!$B$38*MAX(Loan_Sample!H795-Inputs!$C$38,0)+Inputs!$B$39*MAX(Loan_Sample!H795-Inputs!$C$39,0)+Inputs!$B$40*MAX(Loan_Sample!H795-Inputs!$C$40,0)+Inputs!$B$41*MAX(Loan_Sample!H795-Inputs!$C$41,0)+Inputs!$B$42*Inputs!$B$14+Inputs!$B$43*MIN(Loan_Sample!I795/Inputs!$B$17,1)+Inputs!$B$44*MIN(Loan_Sample!E795,Inputs!$B$18)+Inputs!$B$45*Loan_Sample!C795</f>
        <v>-5.9643073522179</v>
      </c>
      <c r="P815" s="0" t="n">
        <f aca="false">MIN(1-Inputs!$B$13,MAX(Inputs!$B$13,1/(1+EXP(-(Inputs!$B$15*O815+Inputs!$B$16)))))</f>
        <v>0.0017296310753877</v>
      </c>
      <c r="Q815" s="0" t="n">
        <f aca="false">Inputs!$B$37+Inputs!$B$38*MAX(F815-Inputs!$C$38,0)+Inputs!$B$39*MAX(F815-Inputs!$C$39,0)+Inputs!$B$40*MAX(F815-Inputs!$C$40,0)+Inputs!$B$41*MAX(F815-Inputs!$C$41,0)+Inputs!$B$42*Inputs!$B$14+Inputs!$B$43*MIN(Loan_Sample!I795/Inputs!$B$17,1)+Inputs!$B$44*MIN(E815,Inputs!$B$18)+Inputs!$B$45*Loan_Sample!C795</f>
        <v>-5.9643073522179</v>
      </c>
      <c r="R815" s="0" t="n">
        <f aca="false">MIN(1-Inputs!$B$13,MAX(Inputs!$B$13,1/(1+EXP(-(Inputs!$B$15*Q815+Inputs!$B$16)))))</f>
        <v>0.0017296310753877</v>
      </c>
    </row>
    <row r="816" customFormat="false" ht="15" hidden="false" customHeight="false" outlineLevel="0" collapsed="false">
      <c r="A816" s="0" t="n">
        <f aca="false">Loan_Sample!A796</f>
        <v>23332</v>
      </c>
      <c r="B816" s="0" t="n">
        <f aca="false">Loan_Sample!U796</f>
        <v>185221.03</v>
      </c>
      <c r="C816" s="0" t="n">
        <f aca="false">Loan_Sample!K796+Inputs!$B$26</f>
        <v>6.43333339691162</v>
      </c>
      <c r="D816" s="0" t="n">
        <f aca="false">Loan_Sample!L796+Inputs!$B$26</f>
        <v>2.71025657653809</v>
      </c>
      <c r="E816" s="0" t="n">
        <f aca="false">Loan_Sample!E796/(1+Inputs!$B$25/100)</f>
        <v>81.0230331420898</v>
      </c>
      <c r="F816" s="0" t="n">
        <f aca="false">Loan_Sample!H796-Inputs!$B$24/100</f>
        <v>1.59833312034607</v>
      </c>
      <c r="G816" s="0" t="n">
        <f aca="false">IF(ISNUMBER(C816),INDEX(Scorecard!$D$54:$D$61,SUMPRODUCT(--(Scorecard!$G$54:$G$60&lt;C816))+1),Scorecard!$D$62)</f>
        <v>-0.119873800601421</v>
      </c>
      <c r="H816" s="0" t="n">
        <f aca="false">IF(ISNUMBER(D816),INDEX(Scorecard!$D$63:$D$68,SUMPRODUCT(--(Scorecard!$G$63:$G$67&lt;D816))+1),Scorecard!$D$69)</f>
        <v>0.322484508656054</v>
      </c>
      <c r="I816" s="0" t="n">
        <f aca="false">IF(ISNUMBER(E816),INDEX(Scorecard!$D$19:$D$26,SUMPRODUCT(--(Scorecard!$G$19:$G$25&lt;E816))+1),Scorecard!$D$27)</f>
        <v>-0.0341578513653732</v>
      </c>
      <c r="J816" s="0" t="n">
        <f aca="false">IF(ISNUMBER(F816),INDEX(Scorecard!$D$37:$D$44,SUMPRODUCT(--(Scorecard!$G$37:$G$43&lt;F816))+1),Scorecard!$D$45)</f>
        <v>-0.975503570149195</v>
      </c>
      <c r="K816" s="0" t="n">
        <f aca="false">Inputs!$B$10+Scorecard!$J$5*Loan_Sample!Y796+Scorecard!$J$6*Loan_Sample!Z796+Scorecard!$J$7*I816+Scorecard!$J$8*Loan_Sample!AB796+Scorecard!$J$9*J816+Scorecard!$J$10*Loan_Sample!AD796+Scorecard!$J$11*G816+Scorecard!$J$12*H816</f>
        <v>-4.240358084825</v>
      </c>
      <c r="L816" s="0" t="n">
        <f aca="false">MIN(1-Inputs!$B$13,MAX(Inputs!$B$13,1/(1+EXP(-(Inputs!$B$11*K816+Inputs!$B$12)))))</f>
        <v>0.0131626637622712</v>
      </c>
      <c r="M816" s="0" t="n">
        <f aca="false">Loan_Sample!AH796*Inputs!$B$4*B816</f>
        <v>853.30074885704</v>
      </c>
      <c r="N816" s="0" t="n">
        <f aca="false">L816*Inputs!$B$4*B816</f>
        <v>853.30074885704</v>
      </c>
      <c r="O816" s="0" t="n">
        <f aca="false">Inputs!$B$37+Inputs!$B$38*MAX(Loan_Sample!H796-Inputs!$C$38,0)+Inputs!$B$39*MAX(Loan_Sample!H796-Inputs!$C$39,0)+Inputs!$B$40*MAX(Loan_Sample!H796-Inputs!$C$40,0)+Inputs!$B$41*MAX(Loan_Sample!H796-Inputs!$C$41,0)+Inputs!$B$42*Inputs!$B$14+Inputs!$B$43*MIN(Loan_Sample!I796/Inputs!$B$17,1)+Inputs!$B$44*MIN(Loan_Sample!E796,Inputs!$B$18)+Inputs!$B$45*Loan_Sample!C796</f>
        <v>-3.55470254278985</v>
      </c>
      <c r="P816" s="0" t="n">
        <f aca="false">MIN(1-Inputs!$B$13,MAX(Inputs!$B$13,1/(1+EXP(-(Inputs!$B$15*O816+Inputs!$B$16)))))</f>
        <v>0.0261125224462407</v>
      </c>
      <c r="Q816" s="0" t="n">
        <f aca="false">Inputs!$B$37+Inputs!$B$38*MAX(F816-Inputs!$C$38,0)+Inputs!$B$39*MAX(F816-Inputs!$C$39,0)+Inputs!$B$40*MAX(F816-Inputs!$C$40,0)+Inputs!$B$41*MAX(F816-Inputs!$C$41,0)+Inputs!$B$42*Inputs!$B$14+Inputs!$B$43*MIN(Loan_Sample!I796/Inputs!$B$17,1)+Inputs!$B$44*MIN(E816,Inputs!$B$18)+Inputs!$B$45*Loan_Sample!C796</f>
        <v>-3.55470254278985</v>
      </c>
      <c r="R816" s="0" t="n">
        <f aca="false">MIN(1-Inputs!$B$13,MAX(Inputs!$B$13,1/(1+EXP(-(Inputs!$B$15*Q816+Inputs!$B$16)))))</f>
        <v>0.0261125224462407</v>
      </c>
    </row>
    <row r="817" customFormat="false" ht="15" hidden="false" customHeight="false" outlineLevel="0" collapsed="false">
      <c r="A817" s="0" t="n">
        <f aca="false">Loan_Sample!A797</f>
        <v>23350</v>
      </c>
      <c r="B817" s="0" t="n">
        <f aca="false">Loan_Sample!U797</f>
        <v>193664.05</v>
      </c>
      <c r="C817" s="0" t="n">
        <f aca="false">Loan_Sample!K797+Inputs!$B$26</f>
        <v>7.13333320617676</v>
      </c>
      <c r="D817" s="0" t="n">
        <f aca="false">Loan_Sample!L797+Inputs!$B$26</f>
        <v>2.71025609970093</v>
      </c>
      <c r="E817" s="0" t="n">
        <f aca="false">Loan_Sample!E797/(1+Inputs!$B$25/100)</f>
        <v>92.5711288452148</v>
      </c>
      <c r="F817" s="0" t="n">
        <f aca="false">Loan_Sample!H797-Inputs!$B$24/100</f>
        <v>0.810333251953125</v>
      </c>
      <c r="G817" s="0" t="n">
        <f aca="false">IF(ISNUMBER(C817),INDEX(Scorecard!$D$54:$D$61,SUMPRODUCT(--(Scorecard!$G$54:$G$60&lt;C817))+1),Scorecard!$D$62)</f>
        <v>-0.541917179454542</v>
      </c>
      <c r="H817" s="0" t="n">
        <f aca="false">IF(ISNUMBER(D817),INDEX(Scorecard!$D$63:$D$68,SUMPRODUCT(--(Scorecard!$G$63:$G$67&lt;D817))+1),Scorecard!$D$69)</f>
        <v>0.322484508656054</v>
      </c>
      <c r="I817" s="0" t="n">
        <f aca="false">IF(ISNUMBER(E817),INDEX(Scorecard!$D$19:$D$26,SUMPRODUCT(--(Scorecard!$G$19:$G$25&lt;E817))+1),Scorecard!$D$27)</f>
        <v>-0.820992370602782</v>
      </c>
      <c r="J817" s="0" t="n">
        <f aca="false">IF(ISNUMBER(F817),INDEX(Scorecard!$D$37:$D$44,SUMPRODUCT(--(Scorecard!$G$37:$G$43&lt;F817))+1),Scorecard!$D$45)</f>
        <v>-0.569454719285959</v>
      </c>
      <c r="K817" s="0" t="n">
        <f aca="false">Inputs!$B$10+Scorecard!$J$5*Loan_Sample!Y797+Scorecard!$J$6*Loan_Sample!Z797+Scorecard!$J$7*I817+Scorecard!$J$8*Loan_Sample!AB797+Scorecard!$J$9*J817+Scorecard!$J$10*Loan_Sample!AD797+Scorecard!$J$11*G817+Scorecard!$J$12*H817</f>
        <v>-2.56054159711757</v>
      </c>
      <c r="L817" s="0" t="n">
        <f aca="false">MIN(1-Inputs!$B$13,MAX(Inputs!$B$13,1/(1+EXP(-(Inputs!$B$11*K817+Inputs!$B$12)))))</f>
        <v>0.074040310066331</v>
      </c>
      <c r="M817" s="0" t="n">
        <f aca="false">Loan_Sample!AH797*Inputs!$B$4*B817</f>
        <v>5018.6312087455</v>
      </c>
      <c r="N817" s="0" t="n">
        <f aca="false">L817*Inputs!$B$4*B817</f>
        <v>5018.6312087455</v>
      </c>
      <c r="O817" s="0" t="n">
        <f aca="false">Inputs!$B$37+Inputs!$B$38*MAX(Loan_Sample!H797-Inputs!$C$38,0)+Inputs!$B$39*MAX(Loan_Sample!H797-Inputs!$C$39,0)+Inputs!$B$40*MAX(Loan_Sample!H797-Inputs!$C$40,0)+Inputs!$B$41*MAX(Loan_Sample!H797-Inputs!$C$41,0)+Inputs!$B$42*Inputs!$B$14+Inputs!$B$43*MIN(Loan_Sample!I797/Inputs!$B$17,1)+Inputs!$B$44*MIN(Loan_Sample!E797,Inputs!$B$18)+Inputs!$B$45*Loan_Sample!C797</f>
        <v>-4.33412606342527</v>
      </c>
      <c r="P817" s="0" t="n">
        <f aca="false">MIN(1-Inputs!$B$13,MAX(Inputs!$B$13,1/(1+EXP(-(Inputs!$B$15*O817+Inputs!$B$16)))))</f>
        <v>0.0109335193909589</v>
      </c>
      <c r="Q817" s="0" t="n">
        <f aca="false">Inputs!$B$37+Inputs!$B$38*MAX(F817-Inputs!$C$38,0)+Inputs!$B$39*MAX(F817-Inputs!$C$39,0)+Inputs!$B$40*MAX(F817-Inputs!$C$40,0)+Inputs!$B$41*MAX(F817-Inputs!$C$41,0)+Inputs!$B$42*Inputs!$B$14+Inputs!$B$43*MIN(Loan_Sample!I797/Inputs!$B$17,1)+Inputs!$B$44*MIN(E817,Inputs!$B$18)+Inputs!$B$45*Loan_Sample!C797</f>
        <v>-4.33412606342527</v>
      </c>
      <c r="R817" s="0" t="n">
        <f aca="false">MIN(1-Inputs!$B$13,MAX(Inputs!$B$13,1/(1+EXP(-(Inputs!$B$15*Q817+Inputs!$B$16)))))</f>
        <v>0.0109335193909589</v>
      </c>
    </row>
    <row r="818" customFormat="false" ht="15" hidden="false" customHeight="false" outlineLevel="0" collapsed="false">
      <c r="A818" s="0" t="n">
        <f aca="false">Loan_Sample!A798</f>
        <v>23372</v>
      </c>
      <c r="B818" s="0" t="n">
        <f aca="false">Loan_Sample!U798</f>
        <v>186226.5</v>
      </c>
      <c r="C818" s="0" t="n">
        <f aca="false">Loan_Sample!K798+Inputs!$B$26</f>
        <v>4.19999980926514</v>
      </c>
      <c r="D818" s="0" t="n">
        <f aca="false">Loan_Sample!L798+Inputs!$B$26</f>
        <v>-0.458333492279053</v>
      </c>
      <c r="E818" s="0" t="n">
        <f aca="false">Loan_Sample!E798/(1+Inputs!$B$25/100)</f>
        <v>70.0483856201172</v>
      </c>
      <c r="F818" s="0" t="n">
        <f aca="false">Loan_Sample!H798-Inputs!$B$24/100</f>
        <v>-3.34533333778381</v>
      </c>
      <c r="G818" s="0" t="n">
        <f aca="false">IF(ISNUMBER(C818),INDEX(Scorecard!$D$54:$D$61,SUMPRODUCT(--(Scorecard!$G$54:$G$60&lt;C818))+1),Scorecard!$D$62)</f>
        <v>0.489050497890326</v>
      </c>
      <c r="H818" s="0" t="n">
        <f aca="false">IF(ISNUMBER(D818),INDEX(Scorecard!$D$63:$D$68,SUMPRODUCT(--(Scorecard!$G$63:$G$67&lt;D818))+1),Scorecard!$D$69)</f>
        <v>0.322484508656054</v>
      </c>
      <c r="I818" s="0" t="n">
        <f aca="false">IF(ISNUMBER(E818),INDEX(Scorecard!$D$19:$D$26,SUMPRODUCT(--(Scorecard!$G$19:$G$25&lt;E818))+1),Scorecard!$D$27)</f>
        <v>0.0530843085177338</v>
      </c>
      <c r="J818" s="0" t="n">
        <f aca="false">IF(ISNUMBER(F818),INDEX(Scorecard!$D$37:$D$44,SUMPRODUCT(--(Scorecard!$G$37:$G$43&lt;F818))+1),Scorecard!$D$45)</f>
        <v>1.35057635045042</v>
      </c>
      <c r="K818" s="0" t="n">
        <f aca="false">Inputs!$B$10+Scorecard!$J$5*Loan_Sample!Y798+Scorecard!$J$6*Loan_Sample!Z798+Scorecard!$J$7*I818+Scorecard!$J$8*Loan_Sample!AB798+Scorecard!$J$9*J818+Scorecard!$J$10*Loan_Sample!AD798+Scorecard!$J$11*G818+Scorecard!$J$12*H818</f>
        <v>-5.05473433987217</v>
      </c>
      <c r="L818" s="0" t="n">
        <f aca="false">MIN(1-Inputs!$B$13,MAX(Inputs!$B$13,1/(1+EXP(-(Inputs!$B$11*K818+Inputs!$B$12)))))</f>
        <v>0.00556681152527832</v>
      </c>
      <c r="M818" s="0" t="n">
        <f aca="false">Loan_Sample!AH798*Inputs!$B$4*B818</f>
        <v>362.840739279285</v>
      </c>
      <c r="N818" s="0" t="n">
        <f aca="false">L818*Inputs!$B$4*B818</f>
        <v>362.840739279285</v>
      </c>
      <c r="O818" s="0" t="n">
        <f aca="false">Inputs!$B$37+Inputs!$B$38*MAX(Loan_Sample!H798-Inputs!$C$38,0)+Inputs!$B$39*MAX(Loan_Sample!H798-Inputs!$C$39,0)+Inputs!$B$40*MAX(Loan_Sample!H798-Inputs!$C$40,0)+Inputs!$B$41*MAX(Loan_Sample!H798-Inputs!$C$41,0)+Inputs!$B$42*Inputs!$B$14+Inputs!$B$43*MIN(Loan_Sample!I798/Inputs!$B$17,1)+Inputs!$B$44*MIN(Loan_Sample!E798,Inputs!$B$18)+Inputs!$B$45*Loan_Sample!C798</f>
        <v>-5.88611178358962</v>
      </c>
      <c r="P818" s="0" t="n">
        <f aca="false">MIN(1-Inputs!$B$13,MAX(Inputs!$B$13,1/(1+EXP(-(Inputs!$B$15*O818+Inputs!$B$16)))))</f>
        <v>0.00189011932807097</v>
      </c>
      <c r="Q818" s="0" t="n">
        <f aca="false">Inputs!$B$37+Inputs!$B$38*MAX(F818-Inputs!$C$38,0)+Inputs!$B$39*MAX(F818-Inputs!$C$39,0)+Inputs!$B$40*MAX(F818-Inputs!$C$40,0)+Inputs!$B$41*MAX(F818-Inputs!$C$41,0)+Inputs!$B$42*Inputs!$B$14+Inputs!$B$43*MIN(Loan_Sample!I798/Inputs!$B$17,1)+Inputs!$B$44*MIN(E818,Inputs!$B$18)+Inputs!$B$45*Loan_Sample!C798</f>
        <v>-5.88611178358962</v>
      </c>
      <c r="R818" s="0" t="n">
        <f aca="false">MIN(1-Inputs!$B$13,MAX(Inputs!$B$13,1/(1+EXP(-(Inputs!$B$15*Q818+Inputs!$B$16)))))</f>
        <v>0.00189011932807097</v>
      </c>
    </row>
    <row r="819" customFormat="false" ht="15" hidden="false" customHeight="false" outlineLevel="0" collapsed="false">
      <c r="A819" s="0" t="n">
        <f aca="false">Loan_Sample!A799</f>
        <v>23379</v>
      </c>
      <c r="B819" s="0" t="n">
        <f aca="false">Loan_Sample!U799</f>
        <v>78502.6</v>
      </c>
      <c r="C819" s="0" t="n">
        <f aca="false">Loan_Sample!K799+Inputs!$B$26</f>
        <v>4.20833349227905</v>
      </c>
      <c r="D819" s="0" t="n">
        <f aca="false">Loan_Sample!L799+Inputs!$B$26</f>
        <v>-1.125</v>
      </c>
      <c r="E819" s="0" t="n">
        <f aca="false">Loan_Sample!E799/(1+Inputs!$B$25/100)</f>
        <v>47.8163414001465</v>
      </c>
      <c r="F819" s="0" t="n">
        <f aca="false">Loan_Sample!H799-Inputs!$B$24/100</f>
        <v>-1.94433307647705</v>
      </c>
      <c r="G819" s="0" t="n">
        <f aca="false">IF(ISNUMBER(C819),INDEX(Scorecard!$D$54:$D$61,SUMPRODUCT(--(Scorecard!$G$54:$G$60&lt;C819))+1),Scorecard!$D$62)</f>
        <v>0.489050497890326</v>
      </c>
      <c r="H819" s="0" t="n">
        <f aca="false">IF(ISNUMBER(D819),INDEX(Scorecard!$D$63:$D$68,SUMPRODUCT(--(Scorecard!$G$63:$G$67&lt;D819))+1),Scorecard!$D$69)</f>
        <v>-0.340582194386522</v>
      </c>
      <c r="I819" s="0" t="n">
        <f aca="false">IF(ISNUMBER(E819),INDEX(Scorecard!$D$19:$D$26,SUMPRODUCT(--(Scorecard!$G$19:$G$25&lt;E819))+1),Scorecard!$D$27)</f>
        <v>0.57899015159425</v>
      </c>
      <c r="J819" s="0" t="n">
        <f aca="false">IF(ISNUMBER(F819),INDEX(Scorecard!$D$37:$D$44,SUMPRODUCT(--(Scorecard!$G$37:$G$43&lt;F819))+1),Scorecard!$D$45)</f>
        <v>1.35057635045042</v>
      </c>
      <c r="K819" s="0" t="n">
        <f aca="false">Inputs!$B$10+Scorecard!$J$5*Loan_Sample!Y799+Scorecard!$J$6*Loan_Sample!Z799+Scorecard!$J$7*I819+Scorecard!$J$8*Loan_Sample!AB799+Scorecard!$J$9*J819+Scorecard!$J$10*Loan_Sample!AD799+Scorecard!$J$11*G819+Scorecard!$J$12*H819</f>
        <v>-6.48949394399004</v>
      </c>
      <c r="L819" s="0" t="n">
        <f aca="false">MIN(1-Inputs!$B$13,MAX(Inputs!$B$13,1/(1+EXP(-(Inputs!$B$11*K819+Inputs!$B$12)))))</f>
        <v>0.00121113162861356</v>
      </c>
      <c r="M819" s="0" t="n">
        <f aca="false">Loan_Sample!AH799*Inputs!$B$4*B819</f>
        <v>33.2769436259396</v>
      </c>
      <c r="N819" s="0" t="n">
        <f aca="false">L819*Inputs!$B$4*B819</f>
        <v>33.2769436259396</v>
      </c>
      <c r="O819" s="0" t="n">
        <f aca="false">Inputs!$B$37+Inputs!$B$38*MAX(Loan_Sample!H799-Inputs!$C$38,0)+Inputs!$B$39*MAX(Loan_Sample!H799-Inputs!$C$39,0)+Inputs!$B$40*MAX(Loan_Sample!H799-Inputs!$C$40,0)+Inputs!$B$41*MAX(Loan_Sample!H799-Inputs!$C$41,0)+Inputs!$B$42*Inputs!$B$14+Inputs!$B$43*MIN(Loan_Sample!I799/Inputs!$B$17,1)+Inputs!$B$44*MIN(Loan_Sample!E799,Inputs!$B$18)+Inputs!$B$45*Loan_Sample!C799</f>
        <v>-5.37700568478699</v>
      </c>
      <c r="P819" s="0" t="n">
        <f aca="false">MIN(1-Inputs!$B$13,MAX(Inputs!$B$13,1/(1+EXP(-(Inputs!$B$15*O819+Inputs!$B$16)))))</f>
        <v>0.00336662459084118</v>
      </c>
      <c r="Q819" s="0" t="n">
        <f aca="false">Inputs!$B$37+Inputs!$B$38*MAX(F819-Inputs!$C$38,0)+Inputs!$B$39*MAX(F819-Inputs!$C$39,0)+Inputs!$B$40*MAX(F819-Inputs!$C$40,0)+Inputs!$B$41*MAX(F819-Inputs!$C$41,0)+Inputs!$B$42*Inputs!$B$14+Inputs!$B$43*MIN(Loan_Sample!I799/Inputs!$B$17,1)+Inputs!$B$44*MIN(E819,Inputs!$B$18)+Inputs!$B$45*Loan_Sample!C799</f>
        <v>-5.37700568478699</v>
      </c>
      <c r="R819" s="0" t="n">
        <f aca="false">MIN(1-Inputs!$B$13,MAX(Inputs!$B$13,1/(1+EXP(-(Inputs!$B$15*Q819+Inputs!$B$16)))))</f>
        <v>0.00336662459084118</v>
      </c>
    </row>
    <row r="820" customFormat="false" ht="15" hidden="false" customHeight="false" outlineLevel="0" collapsed="false">
      <c r="A820" s="0" t="n">
        <f aca="false">Loan_Sample!A800</f>
        <v>23384</v>
      </c>
      <c r="B820" s="0" t="n">
        <f aca="false">Loan_Sample!U800</f>
        <v>223105.27</v>
      </c>
      <c r="C820" s="0" t="n">
        <f aca="false">Loan_Sample!K800+Inputs!$B$26</f>
        <v>4.65833330154419</v>
      </c>
      <c r="D820" s="0" t="n">
        <f aca="false">Loan_Sample!L800+Inputs!$B$26</f>
        <v>-1.875</v>
      </c>
      <c r="E820" s="0" t="n">
        <f aca="false">Loan_Sample!E800/(1+Inputs!$B$25/100)</f>
        <v>82.755241394043</v>
      </c>
      <c r="F820" s="0" t="n">
        <f aca="false">Loan_Sample!H800-Inputs!$B$24/100</f>
        <v>0.358333349227905</v>
      </c>
      <c r="G820" s="0" t="n">
        <f aca="false">IF(ISNUMBER(C820),INDEX(Scorecard!$D$54:$D$61,SUMPRODUCT(--(Scorecard!$G$54:$G$60&lt;C820))+1),Scorecard!$D$62)</f>
        <v>0.409483001259379</v>
      </c>
      <c r="H820" s="0" t="n">
        <f aca="false">IF(ISNUMBER(D820),INDEX(Scorecard!$D$63:$D$68,SUMPRODUCT(--(Scorecard!$G$63:$G$67&lt;D820))+1),Scorecard!$D$69)</f>
        <v>-0.340582194386522</v>
      </c>
      <c r="I820" s="0" t="n">
        <f aca="false">IF(ISNUMBER(E820),INDEX(Scorecard!$D$19:$D$26,SUMPRODUCT(--(Scorecard!$G$19:$G$25&lt;E820))+1),Scorecard!$D$27)</f>
        <v>-0.219855970853228</v>
      </c>
      <c r="J820" s="0" t="n">
        <f aca="false">IF(ISNUMBER(F820),INDEX(Scorecard!$D$37:$D$44,SUMPRODUCT(--(Scorecard!$G$37:$G$43&lt;F820))+1),Scorecard!$D$45)</f>
        <v>-0.0679520129233634</v>
      </c>
      <c r="K820" s="0" t="n">
        <f aca="false">Inputs!$B$10+Scorecard!$J$5*Loan_Sample!Y800+Scorecard!$J$6*Loan_Sample!Z800+Scorecard!$J$7*I820+Scorecard!$J$8*Loan_Sample!AB800+Scorecard!$J$9*J820+Scorecard!$J$10*Loan_Sample!AD800+Scorecard!$J$11*G820+Scorecard!$J$12*H820</f>
        <v>-4.98363580141045</v>
      </c>
      <c r="L820" s="0" t="n">
        <f aca="false">MIN(1-Inputs!$B$13,MAX(Inputs!$B$13,1/(1+EXP(-(Inputs!$B$11*K820+Inputs!$B$12)))))</f>
        <v>0.00600254978052201</v>
      </c>
      <c r="M820" s="0" t="n">
        <f aca="false">Loan_Sample!AH800*Inputs!$B$4*B820</f>
        <v>468.720171315131</v>
      </c>
      <c r="N820" s="0" t="n">
        <f aca="false">L820*Inputs!$B$4*B820</f>
        <v>468.720171315131</v>
      </c>
      <c r="O820" s="0" t="n">
        <f aca="false">Inputs!$B$37+Inputs!$B$38*MAX(Loan_Sample!H800-Inputs!$C$38,0)+Inputs!$B$39*MAX(Loan_Sample!H800-Inputs!$C$39,0)+Inputs!$B$40*MAX(Loan_Sample!H800-Inputs!$C$40,0)+Inputs!$B$41*MAX(Loan_Sample!H800-Inputs!$C$41,0)+Inputs!$B$42*Inputs!$B$14+Inputs!$B$43*MIN(Loan_Sample!I800/Inputs!$B$17,1)+Inputs!$B$44*MIN(Loan_Sample!E800,Inputs!$B$18)+Inputs!$B$45*Loan_Sample!C800</f>
        <v>-4.4747727889915</v>
      </c>
      <c r="P820" s="0" t="n">
        <f aca="false">MIN(1-Inputs!$B$13,MAX(Inputs!$B$13,1/(1+EXP(-(Inputs!$B$15*O820+Inputs!$B$16)))))</f>
        <v>0.00933306147898943</v>
      </c>
      <c r="Q820" s="0" t="n">
        <f aca="false">Inputs!$B$37+Inputs!$B$38*MAX(F820-Inputs!$C$38,0)+Inputs!$B$39*MAX(F820-Inputs!$C$39,0)+Inputs!$B$40*MAX(F820-Inputs!$C$40,0)+Inputs!$B$41*MAX(F820-Inputs!$C$41,0)+Inputs!$B$42*Inputs!$B$14+Inputs!$B$43*MIN(Loan_Sample!I800/Inputs!$B$17,1)+Inputs!$B$44*MIN(E820,Inputs!$B$18)+Inputs!$B$45*Loan_Sample!C800</f>
        <v>-4.4747727889915</v>
      </c>
      <c r="R820" s="0" t="n">
        <f aca="false">MIN(1-Inputs!$B$13,MAX(Inputs!$B$13,1/(1+EXP(-(Inputs!$B$15*Q820+Inputs!$B$16)))))</f>
        <v>0.00933306147898943</v>
      </c>
    </row>
    <row r="821" customFormat="false" ht="15" hidden="false" customHeight="false" outlineLevel="0" collapsed="false">
      <c r="A821" s="0" t="n">
        <f aca="false">Loan_Sample!A801</f>
        <v>23399</v>
      </c>
      <c r="B821" s="0" t="n">
        <f aca="false">Loan_Sample!U801</f>
        <v>257170.94</v>
      </c>
      <c r="C821" s="0" t="n">
        <f aca="false">Loan_Sample!K801+Inputs!$B$26</f>
        <v>3.62307691574097</v>
      </c>
      <c r="D821" s="0" t="n">
        <f aca="false">Loan_Sample!L801+Inputs!$B$26</f>
        <v>-0.276923179626465</v>
      </c>
      <c r="E821" s="0" t="n">
        <f aca="false">Loan_Sample!E801/(1+Inputs!$B$25/100)</f>
        <v>64.1628265380859</v>
      </c>
      <c r="F821" s="0" t="n">
        <f aca="false">Loan_Sample!H801-Inputs!$B$24/100</f>
        <v>-0.00233340263366699</v>
      </c>
      <c r="G821" s="0" t="n">
        <f aca="false">IF(ISNUMBER(C821),INDEX(Scorecard!$D$54:$D$61,SUMPRODUCT(--(Scorecard!$G$54:$G$60&lt;C821))+1),Scorecard!$D$62)</f>
        <v>0.489050497890326</v>
      </c>
      <c r="H821" s="0" t="n">
        <f aca="false">IF(ISNUMBER(D821),INDEX(Scorecard!$D$63:$D$68,SUMPRODUCT(--(Scorecard!$G$63:$G$67&lt;D821))+1),Scorecard!$D$69)</f>
        <v>0.322484508656054</v>
      </c>
      <c r="I821" s="0" t="n">
        <f aca="false">IF(ISNUMBER(E821),INDEX(Scorecard!$D$19:$D$26,SUMPRODUCT(--(Scorecard!$G$19:$G$25&lt;E821))+1),Scorecard!$D$27)</f>
        <v>0.233621608745691</v>
      </c>
      <c r="J821" s="0" t="n">
        <f aca="false">IF(ISNUMBER(F821),INDEX(Scorecard!$D$37:$D$44,SUMPRODUCT(--(Scorecard!$G$37:$G$43&lt;F821))+1),Scorecard!$D$45)</f>
        <v>0.330501541082344</v>
      </c>
      <c r="K821" s="0" t="n">
        <f aca="false">Inputs!$B$10+Scorecard!$J$5*Loan_Sample!Y801+Scorecard!$J$6*Loan_Sample!Z801+Scorecard!$J$7*I821+Scorecard!$J$8*Loan_Sample!AB801+Scorecard!$J$9*J821+Scorecard!$J$10*Loan_Sample!AD801+Scorecard!$J$11*G821+Scorecard!$J$12*H821</f>
        <v>-6.0473096189724</v>
      </c>
      <c r="L821" s="0" t="n">
        <f aca="false">MIN(1-Inputs!$B$13,MAX(Inputs!$B$13,1/(1+EXP(-(Inputs!$B$11*K821+Inputs!$B$12)))))</f>
        <v>0.00193915284489388</v>
      </c>
      <c r="M821" s="0" t="n">
        <f aca="false">Loan_Sample!AH801*Inputs!$B$4*B821</f>
        <v>174.542815973762</v>
      </c>
      <c r="N821" s="0" t="n">
        <f aca="false">L821*Inputs!$B$4*B821</f>
        <v>174.542815973762</v>
      </c>
      <c r="O821" s="0" t="n">
        <f aca="false">Inputs!$B$37+Inputs!$B$38*MAX(Loan_Sample!H801-Inputs!$C$38,0)+Inputs!$B$39*MAX(Loan_Sample!H801-Inputs!$C$39,0)+Inputs!$B$40*MAX(Loan_Sample!H801-Inputs!$C$40,0)+Inputs!$B$41*MAX(Loan_Sample!H801-Inputs!$C$41,0)+Inputs!$B$42*Inputs!$B$14+Inputs!$B$43*MIN(Loan_Sample!I801/Inputs!$B$17,1)+Inputs!$B$44*MIN(Loan_Sample!E801,Inputs!$B$18)+Inputs!$B$45*Loan_Sample!C801</f>
        <v>-5.47647894778899</v>
      </c>
      <c r="P821" s="0" t="n">
        <f aca="false">MIN(1-Inputs!$B$13,MAX(Inputs!$B$13,1/(1+EXP(-(Inputs!$B$15*O821+Inputs!$B$16)))))</f>
        <v>0.00300774192814488</v>
      </c>
      <c r="Q821" s="0" t="n">
        <f aca="false">Inputs!$B$37+Inputs!$B$38*MAX(F821-Inputs!$C$38,0)+Inputs!$B$39*MAX(F821-Inputs!$C$39,0)+Inputs!$B$40*MAX(F821-Inputs!$C$40,0)+Inputs!$B$41*MAX(F821-Inputs!$C$41,0)+Inputs!$B$42*Inputs!$B$14+Inputs!$B$43*MIN(Loan_Sample!I801/Inputs!$B$17,1)+Inputs!$B$44*MIN(E821,Inputs!$B$18)+Inputs!$B$45*Loan_Sample!C801</f>
        <v>-5.47647894778899</v>
      </c>
      <c r="R821" s="0" t="n">
        <f aca="false">MIN(1-Inputs!$B$13,MAX(Inputs!$B$13,1/(1+EXP(-(Inputs!$B$15*Q821+Inputs!$B$16)))))</f>
        <v>0.00300774192814488</v>
      </c>
    </row>
    <row r="822" customFormat="false" ht="15" hidden="false" customHeight="false" outlineLevel="0" collapsed="false">
      <c r="A822" s="0" t="n">
        <f aca="false">Loan_Sample!A802</f>
        <v>23469</v>
      </c>
      <c r="B822" s="0" t="n">
        <f aca="false">Loan_Sample!U802</f>
        <v>99808.305</v>
      </c>
      <c r="C822" s="0" t="n">
        <f aca="false">Loan_Sample!K802+Inputs!$B$26</f>
        <v>4.50833320617676</v>
      </c>
      <c r="D822" s="0" t="n">
        <f aca="false">Loan_Sample!L802+Inputs!$B$26</f>
        <v>-1.125</v>
      </c>
      <c r="E822" s="0" t="n">
        <f aca="false">Loan_Sample!E802/(1+Inputs!$B$25/100)</f>
        <v>57.2119865417481</v>
      </c>
      <c r="F822" s="0" t="n">
        <f aca="false">Loan_Sample!H802-Inputs!$B$24/100</f>
        <v>-1.83933305740356</v>
      </c>
      <c r="G822" s="0" t="n">
        <f aca="false">IF(ISNUMBER(C822),INDEX(Scorecard!$D$54:$D$61,SUMPRODUCT(--(Scorecard!$G$54:$G$60&lt;C822))+1),Scorecard!$D$62)</f>
        <v>0.409483001259379</v>
      </c>
      <c r="H822" s="0" t="n">
        <f aca="false">IF(ISNUMBER(D822),INDEX(Scorecard!$D$63:$D$68,SUMPRODUCT(--(Scorecard!$G$63:$G$67&lt;D822))+1),Scorecard!$D$69)</f>
        <v>-0.340582194386522</v>
      </c>
      <c r="I822" s="0" t="n">
        <f aca="false">IF(ISNUMBER(E822),INDEX(Scorecard!$D$19:$D$26,SUMPRODUCT(--(Scorecard!$G$19:$G$25&lt;E822))+1),Scorecard!$D$27)</f>
        <v>0.285899340811827</v>
      </c>
      <c r="J822" s="0" t="n">
        <f aca="false">IF(ISNUMBER(F822),INDEX(Scorecard!$D$37:$D$44,SUMPRODUCT(--(Scorecard!$G$37:$G$43&lt;F822))+1),Scorecard!$D$45)</f>
        <v>1.35057635045042</v>
      </c>
      <c r="K822" s="0" t="n">
        <f aca="false">Inputs!$B$10+Scorecard!$J$5*Loan_Sample!Y802+Scorecard!$J$6*Loan_Sample!Z802+Scorecard!$J$7*I822+Scorecard!$J$8*Loan_Sample!AB802+Scorecard!$J$9*J822+Scorecard!$J$10*Loan_Sample!AD802+Scorecard!$J$11*G822+Scorecard!$J$12*H822</f>
        <v>-4.95389575587993</v>
      </c>
      <c r="L822" s="0" t="n">
        <f aca="false">MIN(1-Inputs!$B$13,MAX(Inputs!$B$13,1/(1+EXP(-(Inputs!$B$11*K822+Inputs!$B$12)))))</f>
        <v>0.00619472234221399</v>
      </c>
      <c r="M822" s="0" t="n">
        <f aca="false">Loan_Sample!AH802*Inputs!$B$4*B822</f>
        <v>216.399657922703</v>
      </c>
      <c r="N822" s="0" t="n">
        <f aca="false">L822*Inputs!$B$4*B822</f>
        <v>216.399657922703</v>
      </c>
      <c r="O822" s="0" t="n">
        <f aca="false">Inputs!$B$37+Inputs!$B$38*MAX(Loan_Sample!H802-Inputs!$C$38,0)+Inputs!$B$39*MAX(Loan_Sample!H802-Inputs!$C$39,0)+Inputs!$B$40*MAX(Loan_Sample!H802-Inputs!$C$40,0)+Inputs!$B$41*MAX(Loan_Sample!H802-Inputs!$C$41,0)+Inputs!$B$42*Inputs!$B$14+Inputs!$B$43*MIN(Loan_Sample!I802/Inputs!$B$17,1)+Inputs!$B$44*MIN(Loan_Sample!E802,Inputs!$B$18)+Inputs!$B$45*Loan_Sample!C802</f>
        <v>-5.54553173469793</v>
      </c>
      <c r="P822" s="0" t="n">
        <f aca="false">MIN(1-Inputs!$B$13,MAX(Inputs!$B$13,1/(1+EXP(-(Inputs!$B$15*O822+Inputs!$B$16)))))</f>
        <v>0.00278129765582422</v>
      </c>
      <c r="Q822" s="0" t="n">
        <f aca="false">Inputs!$B$37+Inputs!$B$38*MAX(F822-Inputs!$C$38,0)+Inputs!$B$39*MAX(F822-Inputs!$C$39,0)+Inputs!$B$40*MAX(F822-Inputs!$C$40,0)+Inputs!$B$41*MAX(F822-Inputs!$C$41,0)+Inputs!$B$42*Inputs!$B$14+Inputs!$B$43*MIN(Loan_Sample!I802/Inputs!$B$17,1)+Inputs!$B$44*MIN(E822,Inputs!$B$18)+Inputs!$B$45*Loan_Sample!C802</f>
        <v>-5.54553173469793</v>
      </c>
      <c r="R822" s="0" t="n">
        <f aca="false">MIN(1-Inputs!$B$13,MAX(Inputs!$B$13,1/(1+EXP(-(Inputs!$B$15*Q822+Inputs!$B$16)))))</f>
        <v>0.00278129765582422</v>
      </c>
    </row>
    <row r="823" customFormat="false" ht="15" hidden="false" customHeight="false" outlineLevel="0" collapsed="false">
      <c r="A823" s="0" t="n">
        <f aca="false">Loan_Sample!A803</f>
        <v>23484</v>
      </c>
      <c r="B823" s="0" t="n">
        <f aca="false">Loan_Sample!U803</f>
        <v>143598.02</v>
      </c>
      <c r="C823" s="0" t="n">
        <f aca="false">Loan_Sample!K803+Inputs!$B$26</f>
        <v>8.53333377838135</v>
      </c>
      <c r="D823" s="0" t="n">
        <f aca="false">Loan_Sample!L803+Inputs!$B$26</f>
        <v>5.07179546356201</v>
      </c>
      <c r="E823" s="0" t="n">
        <f aca="false">Loan_Sample!E803/(1+Inputs!$B$25/100)</f>
        <v>53.4691848754883</v>
      </c>
      <c r="F823" s="0" t="n">
        <f aca="false">Loan_Sample!H803-Inputs!$B$24/100</f>
        <v>0.672666549682617</v>
      </c>
      <c r="G823" s="0" t="n">
        <f aca="false">IF(ISNUMBER(C823),INDEX(Scorecard!$D$54:$D$61,SUMPRODUCT(--(Scorecard!$G$54:$G$60&lt;C823))+1),Scorecard!$D$62)</f>
        <v>-0.541917179454542</v>
      </c>
      <c r="H823" s="0" t="n">
        <f aca="false">IF(ISNUMBER(D823),INDEX(Scorecard!$D$63:$D$68,SUMPRODUCT(--(Scorecard!$G$63:$G$67&lt;D823))+1),Scorecard!$D$69)</f>
        <v>0.322484508656054</v>
      </c>
      <c r="I823" s="0" t="n">
        <f aca="false">IF(ISNUMBER(E823),INDEX(Scorecard!$D$19:$D$26,SUMPRODUCT(--(Scorecard!$G$19:$G$25&lt;E823))+1),Scorecard!$D$27)</f>
        <v>0.57899015159425</v>
      </c>
      <c r="J823" s="0" t="n">
        <f aca="false">IF(ISNUMBER(F823),INDEX(Scorecard!$D$37:$D$44,SUMPRODUCT(--(Scorecard!$G$37:$G$43&lt;F823))+1),Scorecard!$D$45)</f>
        <v>-0.569454719285959</v>
      </c>
      <c r="K823" s="0" t="n">
        <f aca="false">Inputs!$B$10+Scorecard!$J$5*Loan_Sample!Y803+Scorecard!$J$6*Loan_Sample!Z803+Scorecard!$J$7*I823+Scorecard!$J$8*Loan_Sample!AB803+Scorecard!$J$9*J823+Scorecard!$J$10*Loan_Sample!AD803+Scorecard!$J$11*G823+Scorecard!$J$12*H823</f>
        <v>-2.73183733348974</v>
      </c>
      <c r="L823" s="0" t="n">
        <f aca="false">MIN(1-Inputs!$B$13,MAX(Inputs!$B$13,1/(1+EXP(-(Inputs!$B$11*K823+Inputs!$B$12)))))</f>
        <v>0.0624534894642326</v>
      </c>
      <c r="M823" s="0" t="n">
        <f aca="false">Loan_Sample!AH803*Inputs!$B$4*B823</f>
        <v>3138.86910020413</v>
      </c>
      <c r="N823" s="0" t="n">
        <f aca="false">L823*Inputs!$B$4*B823</f>
        <v>3138.86910020413</v>
      </c>
      <c r="O823" s="0" t="n">
        <f aca="false">Inputs!$B$37+Inputs!$B$38*MAX(Loan_Sample!H803-Inputs!$C$38,0)+Inputs!$B$39*MAX(Loan_Sample!H803-Inputs!$C$39,0)+Inputs!$B$40*MAX(Loan_Sample!H803-Inputs!$C$40,0)+Inputs!$B$41*MAX(Loan_Sample!H803-Inputs!$C$41,0)+Inputs!$B$42*Inputs!$B$14+Inputs!$B$43*MIN(Loan_Sample!I803/Inputs!$B$17,1)+Inputs!$B$44*MIN(Loan_Sample!E803,Inputs!$B$18)+Inputs!$B$45*Loan_Sample!C803</f>
        <v>-3.91585102848894</v>
      </c>
      <c r="P823" s="0" t="n">
        <f aca="false">MIN(1-Inputs!$B$13,MAX(Inputs!$B$13,1/(1+EXP(-(Inputs!$B$15*O823+Inputs!$B$16)))))</f>
        <v>0.0174736375505313</v>
      </c>
      <c r="Q823" s="0" t="n">
        <f aca="false">Inputs!$B$37+Inputs!$B$38*MAX(F823-Inputs!$C$38,0)+Inputs!$B$39*MAX(F823-Inputs!$C$39,0)+Inputs!$B$40*MAX(F823-Inputs!$C$40,0)+Inputs!$B$41*MAX(F823-Inputs!$C$41,0)+Inputs!$B$42*Inputs!$B$14+Inputs!$B$43*MIN(Loan_Sample!I803/Inputs!$B$17,1)+Inputs!$B$44*MIN(E823,Inputs!$B$18)+Inputs!$B$45*Loan_Sample!C803</f>
        <v>-3.91585102848894</v>
      </c>
      <c r="R823" s="0" t="n">
        <f aca="false">MIN(1-Inputs!$B$13,MAX(Inputs!$B$13,1/(1+EXP(-(Inputs!$B$15*Q823+Inputs!$B$16)))))</f>
        <v>0.0174736375505313</v>
      </c>
    </row>
    <row r="824" customFormat="false" ht="15" hidden="false" customHeight="false" outlineLevel="0" collapsed="false">
      <c r="A824" s="0" t="n">
        <f aca="false">Loan_Sample!A804</f>
        <v>23635</v>
      </c>
      <c r="B824" s="0" t="n">
        <f aca="false">Loan_Sample!U804</f>
        <v>104403.97</v>
      </c>
      <c r="C824" s="0" t="n">
        <f aca="false">Loan_Sample!K804+Inputs!$B$26</f>
        <v>4.95833349227905</v>
      </c>
      <c r="D824" s="0" t="n">
        <f aca="false">Loan_Sample!L804+Inputs!$B$26</f>
        <v>-1.875</v>
      </c>
      <c r="E824" s="0" t="n">
        <f aca="false">Loan_Sample!E804/(1+Inputs!$B$25/100)</f>
        <v>77.2929000854492</v>
      </c>
      <c r="F824" s="0" t="n">
        <f aca="false">Loan_Sample!H804-Inputs!$B$24/100</f>
        <v>-0.260666608810425</v>
      </c>
      <c r="G824" s="0" t="n">
        <f aca="false">IF(ISNUMBER(C824),INDEX(Scorecard!$D$54:$D$61,SUMPRODUCT(--(Scorecard!$G$54:$G$60&lt;C824))+1),Scorecard!$D$62)</f>
        <v>0.214429354789033</v>
      </c>
      <c r="H824" s="0" t="n">
        <f aca="false">IF(ISNUMBER(D824),INDEX(Scorecard!$D$63:$D$68,SUMPRODUCT(--(Scorecard!$G$63:$G$67&lt;D824))+1),Scorecard!$D$69)</f>
        <v>-0.340582194386522</v>
      </c>
      <c r="I824" s="0" t="n">
        <f aca="false">IF(ISNUMBER(E824),INDEX(Scorecard!$D$19:$D$26,SUMPRODUCT(--(Scorecard!$G$19:$G$25&lt;E824))+1),Scorecard!$D$27)</f>
        <v>-0.0341578513653732</v>
      </c>
      <c r="J824" s="0" t="n">
        <f aca="false">IF(ISNUMBER(F824),INDEX(Scorecard!$D$37:$D$44,SUMPRODUCT(--(Scorecard!$G$37:$G$43&lt;F824))+1),Scorecard!$D$45)</f>
        <v>0.769716833645565</v>
      </c>
      <c r="K824" s="0" t="n">
        <f aca="false">Inputs!$B$10+Scorecard!$J$5*Loan_Sample!Y804+Scorecard!$J$6*Loan_Sample!Z804+Scorecard!$J$7*I824+Scorecard!$J$8*Loan_Sample!AB804+Scorecard!$J$9*J824+Scorecard!$J$10*Loan_Sample!AD804+Scorecard!$J$11*G824+Scorecard!$J$12*H824</f>
        <v>-5.17211387231871</v>
      </c>
      <c r="L824" s="0" t="n">
        <f aca="false">MIN(1-Inputs!$B$13,MAX(Inputs!$B$13,1/(1+EXP(-(Inputs!$B$11*K824+Inputs!$B$12)))))</f>
        <v>0.00491521669423207</v>
      </c>
      <c r="M824" s="0" t="n">
        <f aca="false">Loan_Sample!AH804*Inputs!$B$4*B824</f>
        <v>179.608847700836</v>
      </c>
      <c r="N824" s="0" t="n">
        <f aca="false">L824*Inputs!$B$4*B824</f>
        <v>179.608847700836</v>
      </c>
      <c r="O824" s="0" t="n">
        <f aca="false">Inputs!$B$37+Inputs!$B$38*MAX(Loan_Sample!H804-Inputs!$C$38,0)+Inputs!$B$39*MAX(Loan_Sample!H804-Inputs!$C$39,0)+Inputs!$B$40*MAX(Loan_Sample!H804-Inputs!$C$40,0)+Inputs!$B$41*MAX(Loan_Sample!H804-Inputs!$C$41,0)+Inputs!$B$42*Inputs!$B$14+Inputs!$B$43*MIN(Loan_Sample!I804/Inputs!$B$17,1)+Inputs!$B$44*MIN(Loan_Sample!E804,Inputs!$B$18)+Inputs!$B$45*Loan_Sample!C804</f>
        <v>-6.15732778296294</v>
      </c>
      <c r="P824" s="0" t="n">
        <f aca="false">MIN(1-Inputs!$B$13,MAX(Inputs!$B$13,1/(1+EXP(-(Inputs!$B$15*O824+Inputs!$B$16)))))</f>
        <v>0.0013893327839161</v>
      </c>
      <c r="Q824" s="0" t="n">
        <f aca="false">Inputs!$B$37+Inputs!$B$38*MAX(F824-Inputs!$C$38,0)+Inputs!$B$39*MAX(F824-Inputs!$C$39,0)+Inputs!$B$40*MAX(F824-Inputs!$C$40,0)+Inputs!$B$41*MAX(F824-Inputs!$C$41,0)+Inputs!$B$42*Inputs!$B$14+Inputs!$B$43*MIN(Loan_Sample!I804/Inputs!$B$17,1)+Inputs!$B$44*MIN(E824,Inputs!$B$18)+Inputs!$B$45*Loan_Sample!C804</f>
        <v>-6.15732778296294</v>
      </c>
      <c r="R824" s="0" t="n">
        <f aca="false">MIN(1-Inputs!$B$13,MAX(Inputs!$B$13,1/(1+EXP(-(Inputs!$B$15*Q824+Inputs!$B$16)))))</f>
        <v>0.0013893327839161</v>
      </c>
    </row>
    <row r="825" customFormat="false" ht="15" hidden="false" customHeight="false" outlineLevel="0" collapsed="false">
      <c r="A825" s="0" t="n">
        <f aca="false">Loan_Sample!A805</f>
        <v>23698</v>
      </c>
      <c r="B825" s="0" t="n">
        <f aca="false">Loan_Sample!U805</f>
        <v>120482.87</v>
      </c>
      <c r="C825" s="0" t="n">
        <f aca="false">Loan_Sample!K805+Inputs!$B$26</f>
        <v>6.43333339691162</v>
      </c>
      <c r="D825" s="0" t="n">
        <f aca="false">Loan_Sample!L805+Inputs!$B$26</f>
        <v>2.71025657653809</v>
      </c>
      <c r="E825" s="0" t="n">
        <f aca="false">Loan_Sample!E805/(1+Inputs!$B$25/100)</f>
        <v>68.7994155883789</v>
      </c>
      <c r="F825" s="0" t="n">
        <f aca="false">Loan_Sample!H805-Inputs!$B$24/100</f>
        <v>1.00633335113525</v>
      </c>
      <c r="G825" s="0" t="n">
        <f aca="false">IF(ISNUMBER(C825),INDEX(Scorecard!$D$54:$D$61,SUMPRODUCT(--(Scorecard!$G$54:$G$60&lt;C825))+1),Scorecard!$D$62)</f>
        <v>-0.119873800601421</v>
      </c>
      <c r="H825" s="0" t="n">
        <f aca="false">IF(ISNUMBER(D825),INDEX(Scorecard!$D$63:$D$68,SUMPRODUCT(--(Scorecard!$G$63:$G$67&lt;D825))+1),Scorecard!$D$69)</f>
        <v>0.322484508656054</v>
      </c>
      <c r="I825" s="0" t="n">
        <f aca="false">IF(ISNUMBER(E825),INDEX(Scorecard!$D$19:$D$26,SUMPRODUCT(--(Scorecard!$G$19:$G$25&lt;E825))+1),Scorecard!$D$27)</f>
        <v>0.0530843085177338</v>
      </c>
      <c r="J825" s="0" t="n">
        <f aca="false">IF(ISNUMBER(F825),INDEX(Scorecard!$D$37:$D$44,SUMPRODUCT(--(Scorecard!$G$37:$G$43&lt;F825))+1),Scorecard!$D$45)</f>
        <v>-0.975503570149195</v>
      </c>
      <c r="K825" s="0" t="n">
        <f aca="false">Inputs!$B$10+Scorecard!$J$5*Loan_Sample!Y805+Scorecard!$J$6*Loan_Sample!Z805+Scorecard!$J$7*I825+Scorecard!$J$8*Loan_Sample!AB805+Scorecard!$J$9*J825+Scorecard!$J$10*Loan_Sample!AD805+Scorecard!$J$11*G825+Scorecard!$J$12*H825</f>
        <v>-5.65727605709326</v>
      </c>
      <c r="L825" s="0" t="n">
        <f aca="false">MIN(1-Inputs!$B$13,MAX(Inputs!$B$13,1/(1+EXP(-(Inputs!$B$11*K825+Inputs!$B$12)))))</f>
        <v>0.0029360867074612</v>
      </c>
      <c r="M825" s="0" t="n">
        <f aca="false">Loan_Sample!AH805*Inputs!$B$4*B825</f>
        <v>123.811853579321</v>
      </c>
      <c r="N825" s="0" t="n">
        <f aca="false">L825*Inputs!$B$4*B825</f>
        <v>123.811853579321</v>
      </c>
      <c r="O825" s="0" t="n">
        <f aca="false">Inputs!$B$37+Inputs!$B$38*MAX(Loan_Sample!H805-Inputs!$C$38,0)+Inputs!$B$39*MAX(Loan_Sample!H805-Inputs!$C$39,0)+Inputs!$B$40*MAX(Loan_Sample!H805-Inputs!$C$40,0)+Inputs!$B$41*MAX(Loan_Sample!H805-Inputs!$C$41,0)+Inputs!$B$42*Inputs!$B$14+Inputs!$B$43*MIN(Loan_Sample!I805/Inputs!$B$17,1)+Inputs!$B$44*MIN(Loan_Sample!E805,Inputs!$B$18)+Inputs!$B$45*Loan_Sample!C805</f>
        <v>-3.19277108493002</v>
      </c>
      <c r="P825" s="0" t="n">
        <f aca="false">MIN(1-Inputs!$B$13,MAX(Inputs!$B$13,1/(1+EXP(-(Inputs!$B$15*O825+Inputs!$B$16)))))</f>
        <v>0.0388867889150354</v>
      </c>
      <c r="Q825" s="0" t="n">
        <f aca="false">Inputs!$B$37+Inputs!$B$38*MAX(F825-Inputs!$C$38,0)+Inputs!$B$39*MAX(F825-Inputs!$C$39,0)+Inputs!$B$40*MAX(F825-Inputs!$C$40,0)+Inputs!$B$41*MAX(F825-Inputs!$C$41,0)+Inputs!$B$42*Inputs!$B$14+Inputs!$B$43*MIN(Loan_Sample!I805/Inputs!$B$17,1)+Inputs!$B$44*MIN(E825,Inputs!$B$18)+Inputs!$B$45*Loan_Sample!C805</f>
        <v>-3.19277108493002</v>
      </c>
      <c r="R825" s="0" t="n">
        <f aca="false">MIN(1-Inputs!$B$13,MAX(Inputs!$B$13,1/(1+EXP(-(Inputs!$B$15*Q825+Inputs!$B$16)))))</f>
        <v>0.0388867889150354</v>
      </c>
    </row>
    <row r="826" customFormat="false" ht="15" hidden="false" customHeight="false" outlineLevel="0" collapsed="false">
      <c r="A826" s="0" t="n">
        <f aca="false">Loan_Sample!A806</f>
        <v>23705</v>
      </c>
      <c r="B826" s="0" t="n">
        <f aca="false">Loan_Sample!U806</f>
        <v>103276.35</v>
      </c>
      <c r="C826" s="0" t="n">
        <f aca="false">Loan_Sample!K806+Inputs!$B$26</f>
        <v>4.85833311080933</v>
      </c>
      <c r="D826" s="0" t="n">
        <f aca="false">Loan_Sample!L806+Inputs!$B$26</f>
        <v>-1.875</v>
      </c>
      <c r="E826" s="0" t="n">
        <f aca="false">Loan_Sample!E806/(1+Inputs!$B$25/100)</f>
        <v>51.6804122924805</v>
      </c>
      <c r="F826" s="0" t="n">
        <f aca="false">Loan_Sample!H806-Inputs!$B$24/100</f>
        <v>1.11333346366882</v>
      </c>
      <c r="G826" s="0" t="n">
        <f aca="false">IF(ISNUMBER(C826),INDEX(Scorecard!$D$54:$D$61,SUMPRODUCT(--(Scorecard!$G$54:$G$60&lt;C826))+1),Scorecard!$D$62)</f>
        <v>0.214429354789033</v>
      </c>
      <c r="H826" s="0" t="n">
        <f aca="false">IF(ISNUMBER(D826),INDEX(Scorecard!$D$63:$D$68,SUMPRODUCT(--(Scorecard!$G$63:$G$67&lt;D826))+1),Scorecard!$D$69)</f>
        <v>-0.340582194386522</v>
      </c>
      <c r="I826" s="0" t="n">
        <f aca="false">IF(ISNUMBER(E826),INDEX(Scorecard!$D$19:$D$26,SUMPRODUCT(--(Scorecard!$G$19:$G$25&lt;E826))+1),Scorecard!$D$27)</f>
        <v>0.57899015159425</v>
      </c>
      <c r="J826" s="0" t="n">
        <f aca="false">IF(ISNUMBER(F826),INDEX(Scorecard!$D$37:$D$44,SUMPRODUCT(--(Scorecard!$G$37:$G$43&lt;F826))+1),Scorecard!$D$45)</f>
        <v>-0.975503570149195</v>
      </c>
      <c r="K826" s="0" t="n">
        <f aca="false">Inputs!$B$10+Scorecard!$J$5*Loan_Sample!Y806+Scorecard!$J$6*Loan_Sample!Z806+Scorecard!$J$7*I826+Scorecard!$J$8*Loan_Sample!AB806+Scorecard!$J$9*J826+Scorecard!$J$10*Loan_Sample!AD806+Scorecard!$J$11*G826+Scorecard!$J$12*H826</f>
        <v>-4.67537371213586</v>
      </c>
      <c r="L826" s="0" t="n">
        <f aca="false">MIN(1-Inputs!$B$13,MAX(Inputs!$B$13,1/(1+EXP(-(Inputs!$B$11*K826+Inputs!$B$12)))))</f>
        <v>0.00831863752545822</v>
      </c>
      <c r="M826" s="0" t="n">
        <f aca="false">Loan_Sample!AH806*Inputs!$B$4*B826</f>
        <v>300.691482210825</v>
      </c>
      <c r="N826" s="0" t="n">
        <f aca="false">L826*Inputs!$B$4*B826</f>
        <v>300.691482210825</v>
      </c>
      <c r="O826" s="0" t="n">
        <f aca="false">Inputs!$B$37+Inputs!$B$38*MAX(Loan_Sample!H806-Inputs!$C$38,0)+Inputs!$B$39*MAX(Loan_Sample!H806-Inputs!$C$39,0)+Inputs!$B$40*MAX(Loan_Sample!H806-Inputs!$C$40,0)+Inputs!$B$41*MAX(Loan_Sample!H806-Inputs!$C$41,0)+Inputs!$B$42*Inputs!$B$14+Inputs!$B$43*MIN(Loan_Sample!I806/Inputs!$B$17,1)+Inputs!$B$44*MIN(Loan_Sample!E806,Inputs!$B$18)+Inputs!$B$45*Loan_Sample!C806</f>
        <v>-3.33415479950365</v>
      </c>
      <c r="P826" s="0" t="n">
        <f aca="false">MIN(1-Inputs!$B$13,MAX(Inputs!$B$13,1/(1+EXP(-(Inputs!$B$15*O826+Inputs!$B$16)))))</f>
        <v>0.0333054207934952</v>
      </c>
      <c r="Q826" s="0" t="n">
        <f aca="false">Inputs!$B$37+Inputs!$B$38*MAX(F826-Inputs!$C$38,0)+Inputs!$B$39*MAX(F826-Inputs!$C$39,0)+Inputs!$B$40*MAX(F826-Inputs!$C$40,0)+Inputs!$B$41*MAX(F826-Inputs!$C$41,0)+Inputs!$B$42*Inputs!$B$14+Inputs!$B$43*MIN(Loan_Sample!I806/Inputs!$B$17,1)+Inputs!$B$44*MIN(E826,Inputs!$B$18)+Inputs!$B$45*Loan_Sample!C806</f>
        <v>-3.33415479950365</v>
      </c>
      <c r="R826" s="0" t="n">
        <f aca="false">MIN(1-Inputs!$B$13,MAX(Inputs!$B$13,1/(1+EXP(-(Inputs!$B$15*Q826+Inputs!$B$16)))))</f>
        <v>0.0333054207934952</v>
      </c>
    </row>
    <row r="827" customFormat="false" ht="15" hidden="false" customHeight="false" outlineLevel="0" collapsed="false">
      <c r="A827" s="0" t="n">
        <f aca="false">Loan_Sample!A807</f>
        <v>23739</v>
      </c>
      <c r="B827" s="0" t="n">
        <f aca="false">Loan_Sample!U807</f>
        <v>112751.36</v>
      </c>
      <c r="C827" s="0" t="n">
        <f aca="false">Loan_Sample!K807+Inputs!$B$26</f>
        <v>9.63333320617676</v>
      </c>
      <c r="D827" s="0" t="n">
        <f aca="false">Loan_Sample!L807+Inputs!$B$26</f>
        <v>5.0717945098877</v>
      </c>
      <c r="E827" s="0" t="n">
        <f aca="false">Loan_Sample!E807/(1+Inputs!$B$25/100)</f>
        <v>50.0140495300293</v>
      </c>
      <c r="F827" s="0" t="n">
        <f aca="false">Loan_Sample!H807-Inputs!$B$24/100</f>
        <v>0.571666717529297</v>
      </c>
      <c r="G827" s="0" t="n">
        <f aca="false">IF(ISNUMBER(C827),INDEX(Scorecard!$D$54:$D$61,SUMPRODUCT(--(Scorecard!$G$54:$G$60&lt;C827))+1),Scorecard!$D$62)</f>
        <v>-0.541917179454542</v>
      </c>
      <c r="H827" s="0" t="n">
        <f aca="false">IF(ISNUMBER(D827),INDEX(Scorecard!$D$63:$D$68,SUMPRODUCT(--(Scorecard!$G$63:$G$67&lt;D827))+1),Scorecard!$D$69)</f>
        <v>0.322484508656054</v>
      </c>
      <c r="I827" s="0" t="n">
        <f aca="false">IF(ISNUMBER(E827),INDEX(Scorecard!$D$19:$D$26,SUMPRODUCT(--(Scorecard!$G$19:$G$25&lt;E827))+1),Scorecard!$D$27)</f>
        <v>0.57899015159425</v>
      </c>
      <c r="J827" s="0" t="n">
        <f aca="false">IF(ISNUMBER(F827),INDEX(Scorecard!$D$37:$D$44,SUMPRODUCT(--(Scorecard!$G$37:$G$43&lt;F827))+1),Scorecard!$D$45)</f>
        <v>-0.271229676926091</v>
      </c>
      <c r="K827" s="0" t="n">
        <f aca="false">Inputs!$B$10+Scorecard!$J$5*Loan_Sample!Y807+Scorecard!$J$6*Loan_Sample!Z807+Scorecard!$J$7*I827+Scorecard!$J$8*Loan_Sample!AB807+Scorecard!$J$9*J827+Scorecard!$J$10*Loan_Sample!AD807+Scorecard!$J$11*G827+Scorecard!$J$12*H827</f>
        <v>-4.51150531235024</v>
      </c>
      <c r="L827" s="0" t="n">
        <f aca="false">MIN(1-Inputs!$B$13,MAX(Inputs!$B$13,1/(1+EXP(-(Inputs!$B$11*K827+Inputs!$B$12)))))</f>
        <v>0.00989091338541498</v>
      </c>
      <c r="M827" s="0" t="n">
        <f aca="false">Loan_Sample!AH807*Inputs!$B$4*B827</f>
        <v>390.32487754671</v>
      </c>
      <c r="N827" s="0" t="n">
        <f aca="false">L827*Inputs!$B$4*B827</f>
        <v>390.32487754671</v>
      </c>
      <c r="O827" s="0" t="n">
        <f aca="false">Inputs!$B$37+Inputs!$B$38*MAX(Loan_Sample!H807-Inputs!$C$38,0)+Inputs!$B$39*MAX(Loan_Sample!H807-Inputs!$C$39,0)+Inputs!$B$40*MAX(Loan_Sample!H807-Inputs!$C$40,0)+Inputs!$B$41*MAX(Loan_Sample!H807-Inputs!$C$41,0)+Inputs!$B$42*Inputs!$B$14+Inputs!$B$43*MIN(Loan_Sample!I807/Inputs!$B$17,1)+Inputs!$B$44*MIN(Loan_Sample!E807,Inputs!$B$18)+Inputs!$B$45*Loan_Sample!C807</f>
        <v>-3.84377198567839</v>
      </c>
      <c r="P827" s="0" t="n">
        <f aca="false">MIN(1-Inputs!$B$13,MAX(Inputs!$B$13,1/(1+EXP(-(Inputs!$B$15*O827+Inputs!$B$16)))))</f>
        <v>0.0189374550301442</v>
      </c>
      <c r="Q827" s="0" t="n">
        <f aca="false">Inputs!$B$37+Inputs!$B$38*MAX(F827-Inputs!$C$38,0)+Inputs!$B$39*MAX(F827-Inputs!$C$39,0)+Inputs!$B$40*MAX(F827-Inputs!$C$40,0)+Inputs!$B$41*MAX(F827-Inputs!$C$41,0)+Inputs!$B$42*Inputs!$B$14+Inputs!$B$43*MIN(Loan_Sample!I807/Inputs!$B$17,1)+Inputs!$B$44*MIN(E827,Inputs!$B$18)+Inputs!$B$45*Loan_Sample!C807</f>
        <v>-3.84377198567839</v>
      </c>
      <c r="R827" s="0" t="n">
        <f aca="false">MIN(1-Inputs!$B$13,MAX(Inputs!$B$13,1/(1+EXP(-(Inputs!$B$15*Q827+Inputs!$B$16)))))</f>
        <v>0.0189374550301442</v>
      </c>
    </row>
    <row r="828" customFormat="false" ht="15" hidden="false" customHeight="false" outlineLevel="0" collapsed="false">
      <c r="A828" s="0" t="n">
        <f aca="false">Loan_Sample!A808</f>
        <v>23754</v>
      </c>
      <c r="B828" s="0" t="n">
        <f aca="false">Loan_Sample!U808</f>
        <v>216131.48</v>
      </c>
      <c r="C828" s="0" t="n">
        <f aca="false">Loan_Sample!K808+Inputs!$B$26</f>
        <v>4.15833330154419</v>
      </c>
      <c r="D828" s="0" t="n">
        <f aca="false">Loan_Sample!L808+Inputs!$B$26</f>
        <v>-1.875</v>
      </c>
      <c r="E828" s="0" t="n">
        <f aca="false">Loan_Sample!E808/(1+Inputs!$B$25/100)</f>
        <v>50.3596458435059</v>
      </c>
      <c r="F828" s="0" t="n">
        <f aca="false">Loan_Sample!H808-Inputs!$B$24/100</f>
        <v>0.318333387374878</v>
      </c>
      <c r="G828" s="0" t="n">
        <f aca="false">IF(ISNUMBER(C828),INDEX(Scorecard!$D$54:$D$61,SUMPRODUCT(--(Scorecard!$G$54:$G$60&lt;C828))+1),Scorecard!$D$62)</f>
        <v>0.489050497890326</v>
      </c>
      <c r="H828" s="0" t="n">
        <f aca="false">IF(ISNUMBER(D828),INDEX(Scorecard!$D$63:$D$68,SUMPRODUCT(--(Scorecard!$G$63:$G$67&lt;D828))+1),Scorecard!$D$69)</f>
        <v>-0.340582194386522</v>
      </c>
      <c r="I828" s="0" t="n">
        <f aca="false">IF(ISNUMBER(E828),INDEX(Scorecard!$D$19:$D$26,SUMPRODUCT(--(Scorecard!$G$19:$G$25&lt;E828))+1),Scorecard!$D$27)</f>
        <v>0.57899015159425</v>
      </c>
      <c r="J828" s="0" t="n">
        <f aca="false">IF(ISNUMBER(F828),INDEX(Scorecard!$D$37:$D$44,SUMPRODUCT(--(Scorecard!$G$37:$G$43&lt;F828))+1),Scorecard!$D$45)</f>
        <v>-0.0679520129233634</v>
      </c>
      <c r="K828" s="0" t="n">
        <f aca="false">Inputs!$B$10+Scorecard!$J$5*Loan_Sample!Y808+Scorecard!$J$6*Loan_Sample!Z808+Scorecard!$J$7*I828+Scorecard!$J$8*Loan_Sample!AB808+Scorecard!$J$9*J828+Scorecard!$J$10*Loan_Sample!AD808+Scorecard!$J$11*G828+Scorecard!$J$12*H828</f>
        <v>-5.87832694555528</v>
      </c>
      <c r="L828" s="0" t="n">
        <f aca="false">MIN(1-Inputs!$B$13,MAX(Inputs!$B$13,1/(1+EXP(-(Inputs!$B$11*K828+Inputs!$B$12)))))</f>
        <v>0.00232106395426206</v>
      </c>
      <c r="M828" s="0" t="n">
        <f aca="false">Loan_Sample!AH808*Inputs!$B$4*B828</f>
        <v>175.579245663259</v>
      </c>
      <c r="N828" s="0" t="n">
        <f aca="false">L828*Inputs!$B$4*B828</f>
        <v>175.579245663259</v>
      </c>
      <c r="O828" s="0" t="n">
        <f aca="false">Inputs!$B$37+Inputs!$B$38*MAX(Loan_Sample!H808-Inputs!$C$38,0)+Inputs!$B$39*MAX(Loan_Sample!H808-Inputs!$C$39,0)+Inputs!$B$40*MAX(Loan_Sample!H808-Inputs!$C$40,0)+Inputs!$B$41*MAX(Loan_Sample!H808-Inputs!$C$41,0)+Inputs!$B$42*Inputs!$B$14+Inputs!$B$43*MIN(Loan_Sample!I808/Inputs!$B$17,1)+Inputs!$B$44*MIN(Loan_Sample!E808,Inputs!$B$18)+Inputs!$B$45*Loan_Sample!C808</f>
        <v>-4.62717712777912</v>
      </c>
      <c r="P828" s="0" t="n">
        <f aca="false">MIN(1-Inputs!$B$13,MAX(Inputs!$B$13,1/(1+EXP(-(Inputs!$B$15*O828+Inputs!$B$16)))))</f>
        <v>0.00786007246301187</v>
      </c>
      <c r="Q828" s="0" t="n">
        <f aca="false">Inputs!$B$37+Inputs!$B$38*MAX(F828-Inputs!$C$38,0)+Inputs!$B$39*MAX(F828-Inputs!$C$39,0)+Inputs!$B$40*MAX(F828-Inputs!$C$40,0)+Inputs!$B$41*MAX(F828-Inputs!$C$41,0)+Inputs!$B$42*Inputs!$B$14+Inputs!$B$43*MIN(Loan_Sample!I808/Inputs!$B$17,1)+Inputs!$B$44*MIN(E828,Inputs!$B$18)+Inputs!$B$45*Loan_Sample!C808</f>
        <v>-4.62717712777912</v>
      </c>
      <c r="R828" s="0" t="n">
        <f aca="false">MIN(1-Inputs!$B$13,MAX(Inputs!$B$13,1/(1+EXP(-(Inputs!$B$15*Q828+Inputs!$B$16)))))</f>
        <v>0.00786007246301187</v>
      </c>
    </row>
    <row r="829" customFormat="false" ht="15" hidden="false" customHeight="false" outlineLevel="0" collapsed="false">
      <c r="A829" s="0" t="n">
        <f aca="false">Loan_Sample!A809</f>
        <v>23760</v>
      </c>
      <c r="B829" s="0" t="n">
        <f aca="false">Loan_Sample!U809</f>
        <v>746685</v>
      </c>
      <c r="C829" s="0" t="n">
        <f aca="false">Loan_Sample!K809+Inputs!$B$26</f>
        <v>5.53333330154419</v>
      </c>
      <c r="D829" s="0" t="n">
        <f aca="false">Loan_Sample!L809+Inputs!$B$26</f>
        <v>-3.50000047683716</v>
      </c>
      <c r="E829" s="0" t="n">
        <f aca="false">Loan_Sample!E809/(1+Inputs!$B$25/100)</f>
        <v>77.4205474853516</v>
      </c>
      <c r="F829" s="0" t="n">
        <f aca="false">Loan_Sample!H809-Inputs!$B$24/100</f>
        <v>0.176333427429199</v>
      </c>
      <c r="G829" s="0" t="n">
        <f aca="false">IF(ISNUMBER(C829),INDEX(Scorecard!$D$54:$D$61,SUMPRODUCT(--(Scorecard!$G$54:$G$60&lt;C829))+1),Scorecard!$D$62)</f>
        <v>0.0151758992857273</v>
      </c>
      <c r="H829" s="0" t="n">
        <f aca="false">IF(ISNUMBER(D829),INDEX(Scorecard!$D$63:$D$68,SUMPRODUCT(--(Scorecard!$G$63:$G$67&lt;D829))+1),Scorecard!$D$69)</f>
        <v>-0.340582194386522</v>
      </c>
      <c r="I829" s="0" t="n">
        <f aca="false">IF(ISNUMBER(E829),INDEX(Scorecard!$D$19:$D$26,SUMPRODUCT(--(Scorecard!$G$19:$G$25&lt;E829))+1),Scorecard!$D$27)</f>
        <v>-0.0341578513653732</v>
      </c>
      <c r="J829" s="0" t="n">
        <f aca="false">IF(ISNUMBER(F829),INDEX(Scorecard!$D$37:$D$44,SUMPRODUCT(--(Scorecard!$G$37:$G$43&lt;F829))+1),Scorecard!$D$45)</f>
        <v>0.102184252677548</v>
      </c>
      <c r="K829" s="0" t="n">
        <f aca="false">Inputs!$B$10+Scorecard!$J$5*Loan_Sample!Y809+Scorecard!$J$6*Loan_Sample!Z809+Scorecard!$J$7*I829+Scorecard!$J$8*Loan_Sample!AB809+Scorecard!$J$9*J829+Scorecard!$J$10*Loan_Sample!AD809+Scorecard!$J$11*G829+Scorecard!$J$12*H829</f>
        <v>-5.89117090260013</v>
      </c>
      <c r="L829" s="0" t="n">
        <f aca="false">MIN(1-Inputs!$B$13,MAX(Inputs!$B$13,1/(1+EXP(-(Inputs!$B$11*K829+Inputs!$B$12)))))</f>
        <v>0.00228956980657957</v>
      </c>
      <c r="M829" s="0" t="n">
        <f aca="false">Loan_Sample!AH809*Inputs!$B$4*B829</f>
        <v>598.355600859053</v>
      </c>
      <c r="N829" s="0" t="n">
        <f aca="false">L829*Inputs!$B$4*B829</f>
        <v>598.355600859053</v>
      </c>
      <c r="O829" s="0" t="n">
        <f aca="false">Inputs!$B$37+Inputs!$B$38*MAX(Loan_Sample!H809-Inputs!$C$38,0)+Inputs!$B$39*MAX(Loan_Sample!H809-Inputs!$C$39,0)+Inputs!$B$40*MAX(Loan_Sample!H809-Inputs!$C$40,0)+Inputs!$B$41*MAX(Loan_Sample!H809-Inputs!$C$41,0)+Inputs!$B$42*Inputs!$B$14+Inputs!$B$43*MIN(Loan_Sample!I809/Inputs!$B$17,1)+Inputs!$B$44*MIN(Loan_Sample!E809,Inputs!$B$18)+Inputs!$B$45*Loan_Sample!C809</f>
        <v>-5.52908221198737</v>
      </c>
      <c r="P829" s="0" t="n">
        <f aca="false">MIN(1-Inputs!$B$13,MAX(Inputs!$B$13,1/(1+EXP(-(Inputs!$B$15*O829+Inputs!$B$16)))))</f>
        <v>0.00283364791428283</v>
      </c>
      <c r="Q829" s="0" t="n">
        <f aca="false">Inputs!$B$37+Inputs!$B$38*MAX(F829-Inputs!$C$38,0)+Inputs!$B$39*MAX(F829-Inputs!$C$39,0)+Inputs!$B$40*MAX(F829-Inputs!$C$40,0)+Inputs!$B$41*MAX(F829-Inputs!$C$41,0)+Inputs!$B$42*Inputs!$B$14+Inputs!$B$43*MIN(Loan_Sample!I809/Inputs!$B$17,1)+Inputs!$B$44*MIN(E829,Inputs!$B$18)+Inputs!$B$45*Loan_Sample!C809</f>
        <v>-5.52908221198737</v>
      </c>
      <c r="R829" s="0" t="n">
        <f aca="false">MIN(1-Inputs!$B$13,MAX(Inputs!$B$13,1/(1+EXP(-(Inputs!$B$15*Q829+Inputs!$B$16)))))</f>
        <v>0.00283364791428283</v>
      </c>
    </row>
    <row r="830" customFormat="false" ht="15" hidden="false" customHeight="false" outlineLevel="0" collapsed="false">
      <c r="A830" s="0" t="n">
        <f aca="false">Loan_Sample!A810</f>
        <v>23767</v>
      </c>
      <c r="B830" s="0" t="n">
        <f aca="false">Loan_Sample!U810</f>
        <v>215462.36</v>
      </c>
      <c r="C830" s="0" t="n">
        <f aca="false">Loan_Sample!K810+Inputs!$B$26</f>
        <v>4.09999990463257</v>
      </c>
      <c r="D830" s="0" t="n">
        <f aca="false">Loan_Sample!L810+Inputs!$B$26</f>
        <v>-0.208333492279053</v>
      </c>
      <c r="E830" s="0" t="n">
        <f aca="false">Loan_Sample!E810/(1+Inputs!$B$25/100)</f>
        <v>67.0467681884766</v>
      </c>
      <c r="F830" s="0" t="n">
        <f aca="false">Loan_Sample!H810-Inputs!$B$24/100</f>
        <v>-3.43333315849304</v>
      </c>
      <c r="G830" s="0" t="n">
        <f aca="false">IF(ISNUMBER(C830),INDEX(Scorecard!$D$54:$D$61,SUMPRODUCT(--(Scorecard!$G$54:$G$60&lt;C830))+1),Scorecard!$D$62)</f>
        <v>0.489050497890326</v>
      </c>
      <c r="H830" s="0" t="n">
        <f aca="false">IF(ISNUMBER(D830),INDEX(Scorecard!$D$63:$D$68,SUMPRODUCT(--(Scorecard!$G$63:$G$67&lt;D830))+1),Scorecard!$D$69)</f>
        <v>0.322484508656054</v>
      </c>
      <c r="I830" s="0" t="n">
        <f aca="false">IF(ISNUMBER(E830),INDEX(Scorecard!$D$19:$D$26,SUMPRODUCT(--(Scorecard!$G$19:$G$25&lt;E830))+1),Scorecard!$D$27)</f>
        <v>0.0530843085177338</v>
      </c>
      <c r="J830" s="0" t="n">
        <f aca="false">IF(ISNUMBER(F830),INDEX(Scorecard!$D$37:$D$44,SUMPRODUCT(--(Scorecard!$G$37:$G$43&lt;F830))+1),Scorecard!$D$45)</f>
        <v>1.35057635045042</v>
      </c>
      <c r="K830" s="0" t="n">
        <f aca="false">Inputs!$B$10+Scorecard!$J$5*Loan_Sample!Y810+Scorecard!$J$6*Loan_Sample!Z810+Scorecard!$J$7*I830+Scorecard!$J$8*Loan_Sample!AB810+Scorecard!$J$9*J830+Scorecard!$J$10*Loan_Sample!AD810+Scorecard!$J$11*G830+Scorecard!$J$12*H830</f>
        <v>-5.51861672907814</v>
      </c>
      <c r="L830" s="0" t="n">
        <f aca="false">MIN(1-Inputs!$B$13,MAX(Inputs!$B$13,1/(1+EXP(-(Inputs!$B$11*K830+Inputs!$B$12)))))</f>
        <v>0.0034022556007994</v>
      </c>
      <c r="M830" s="0" t="n">
        <f aca="false">Loan_Sample!AH810*Inputs!$B$4*B830</f>
        <v>256.57030737501</v>
      </c>
      <c r="N830" s="0" t="n">
        <f aca="false">L830*Inputs!$B$4*B830</f>
        <v>256.57030737501</v>
      </c>
      <c r="O830" s="0" t="n">
        <f aca="false">Inputs!$B$37+Inputs!$B$38*MAX(Loan_Sample!H810-Inputs!$C$38,0)+Inputs!$B$39*MAX(Loan_Sample!H810-Inputs!$C$39,0)+Inputs!$B$40*MAX(Loan_Sample!H810-Inputs!$C$40,0)+Inputs!$B$41*MAX(Loan_Sample!H810-Inputs!$C$41,0)+Inputs!$B$42*Inputs!$B$14+Inputs!$B$43*MIN(Loan_Sample!I810/Inputs!$B$17,1)+Inputs!$B$44*MIN(Loan_Sample!E810,Inputs!$B$18)+Inputs!$B$45*Loan_Sample!C810</f>
        <v>-5.46454517486282</v>
      </c>
      <c r="P830" s="0" t="n">
        <f aca="false">MIN(1-Inputs!$B$13,MAX(Inputs!$B$13,1/(1+EXP(-(Inputs!$B$15*O830+Inputs!$B$16)))))</f>
        <v>0.00304869863276589</v>
      </c>
      <c r="Q830" s="0" t="n">
        <f aca="false">Inputs!$B$37+Inputs!$B$38*MAX(F830-Inputs!$C$38,0)+Inputs!$B$39*MAX(F830-Inputs!$C$39,0)+Inputs!$B$40*MAX(F830-Inputs!$C$40,0)+Inputs!$B$41*MAX(F830-Inputs!$C$41,0)+Inputs!$B$42*Inputs!$B$14+Inputs!$B$43*MIN(Loan_Sample!I810/Inputs!$B$17,1)+Inputs!$B$44*MIN(E830,Inputs!$B$18)+Inputs!$B$45*Loan_Sample!C810</f>
        <v>-5.46454517486282</v>
      </c>
      <c r="R830" s="0" t="n">
        <f aca="false">MIN(1-Inputs!$B$13,MAX(Inputs!$B$13,1/(1+EXP(-(Inputs!$B$15*Q830+Inputs!$B$16)))))</f>
        <v>0.00304869863276589</v>
      </c>
    </row>
    <row r="831" customFormat="false" ht="15" hidden="false" customHeight="false" outlineLevel="0" collapsed="false">
      <c r="A831" s="0" t="n">
        <f aca="false">Loan_Sample!A811</f>
        <v>23775</v>
      </c>
      <c r="B831" s="0" t="n">
        <f aca="false">Loan_Sample!U811</f>
        <v>161218.83</v>
      </c>
      <c r="C831" s="0" t="n">
        <f aca="false">Loan_Sample!K811+Inputs!$B$26</f>
        <v>4.42307710647583</v>
      </c>
      <c r="D831" s="0" t="n">
        <f aca="false">Loan_Sample!L811+Inputs!$B$26</f>
        <v>-0.276922702789307</v>
      </c>
      <c r="E831" s="0" t="n">
        <f aca="false">Loan_Sample!E811/(1+Inputs!$B$25/100)</f>
        <v>53.2648544311523</v>
      </c>
      <c r="F831" s="0" t="n">
        <f aca="false">Loan_Sample!H811-Inputs!$B$24/100</f>
        <v>-0.174333333969116</v>
      </c>
      <c r="G831" s="0" t="n">
        <f aca="false">IF(ISNUMBER(C831),INDEX(Scorecard!$D$54:$D$61,SUMPRODUCT(--(Scorecard!$G$54:$G$60&lt;C831))+1),Scorecard!$D$62)</f>
        <v>0.409483001259379</v>
      </c>
      <c r="H831" s="0" t="n">
        <f aca="false">IF(ISNUMBER(D831),INDEX(Scorecard!$D$63:$D$68,SUMPRODUCT(--(Scorecard!$G$63:$G$67&lt;D831))+1),Scorecard!$D$69)</f>
        <v>0.322484508656054</v>
      </c>
      <c r="I831" s="0" t="n">
        <f aca="false">IF(ISNUMBER(E831),INDEX(Scorecard!$D$19:$D$26,SUMPRODUCT(--(Scorecard!$G$19:$G$25&lt;E831))+1),Scorecard!$D$27)</f>
        <v>0.57899015159425</v>
      </c>
      <c r="J831" s="0" t="n">
        <f aca="false">IF(ISNUMBER(F831),INDEX(Scorecard!$D$37:$D$44,SUMPRODUCT(--(Scorecard!$G$37:$G$43&lt;F831))+1),Scorecard!$D$45)</f>
        <v>0.769716833645565</v>
      </c>
      <c r="K831" s="0" t="n">
        <f aca="false">Inputs!$B$10+Scorecard!$J$5*Loan_Sample!Y811+Scorecard!$J$6*Loan_Sample!Z811+Scorecard!$J$7*I831+Scorecard!$J$8*Loan_Sample!AB811+Scorecard!$J$9*J831+Scorecard!$J$10*Loan_Sample!AD811+Scorecard!$J$11*G831+Scorecard!$J$12*H831</f>
        <v>-5.97732400643639</v>
      </c>
      <c r="L831" s="0" t="n">
        <f aca="false">MIN(1-Inputs!$B$13,MAX(Inputs!$B$13,1/(1+EXP(-(Inputs!$B$11*K831+Inputs!$B$12)))))</f>
        <v>0.00208906089071155</v>
      </c>
      <c r="M831" s="0" t="n">
        <f aca="false">Loan_Sample!AH811*Inputs!$B$4*B831</f>
        <v>117.878583409746</v>
      </c>
      <c r="N831" s="0" t="n">
        <f aca="false">L831*Inputs!$B$4*B831</f>
        <v>117.878583409746</v>
      </c>
      <c r="O831" s="0" t="n">
        <f aca="false">Inputs!$B$37+Inputs!$B$38*MAX(Loan_Sample!H811-Inputs!$C$38,0)+Inputs!$B$39*MAX(Loan_Sample!H811-Inputs!$C$39,0)+Inputs!$B$40*MAX(Loan_Sample!H811-Inputs!$C$40,0)+Inputs!$B$41*MAX(Loan_Sample!H811-Inputs!$C$41,0)+Inputs!$B$42*Inputs!$B$14+Inputs!$B$43*MIN(Loan_Sample!I811/Inputs!$B$17,1)+Inputs!$B$44*MIN(Loan_Sample!E811,Inputs!$B$18)+Inputs!$B$45*Loan_Sample!C811</f>
        <v>-5.45836092675065</v>
      </c>
      <c r="P831" s="0" t="n">
        <f aca="false">MIN(1-Inputs!$B$13,MAX(Inputs!$B$13,1/(1+EXP(-(Inputs!$B$15*O831+Inputs!$B$16)))))</f>
        <v>0.00307014121107361</v>
      </c>
      <c r="Q831" s="0" t="n">
        <f aca="false">Inputs!$B$37+Inputs!$B$38*MAX(F831-Inputs!$C$38,0)+Inputs!$B$39*MAX(F831-Inputs!$C$39,0)+Inputs!$B$40*MAX(F831-Inputs!$C$40,0)+Inputs!$B$41*MAX(F831-Inputs!$C$41,0)+Inputs!$B$42*Inputs!$B$14+Inputs!$B$43*MIN(Loan_Sample!I811/Inputs!$B$17,1)+Inputs!$B$44*MIN(E831,Inputs!$B$18)+Inputs!$B$45*Loan_Sample!C811</f>
        <v>-5.45836092675065</v>
      </c>
      <c r="R831" s="0" t="n">
        <f aca="false">MIN(1-Inputs!$B$13,MAX(Inputs!$B$13,1/(1+EXP(-(Inputs!$B$15*Q831+Inputs!$B$16)))))</f>
        <v>0.00307014121107361</v>
      </c>
    </row>
    <row r="832" customFormat="false" ht="15" hidden="false" customHeight="false" outlineLevel="0" collapsed="false">
      <c r="A832" s="0" t="n">
        <f aca="false">Loan_Sample!A812</f>
        <v>23815</v>
      </c>
      <c r="B832" s="0" t="n">
        <f aca="false">Loan_Sample!U812</f>
        <v>153313.55</v>
      </c>
      <c r="C832" s="0" t="n">
        <f aca="false">Loan_Sample!K812+Inputs!$B$26</f>
        <v>4.09999990463257</v>
      </c>
      <c r="D832" s="0" t="n">
        <f aca="false">Loan_Sample!L812+Inputs!$B$26</f>
        <v>-0.458333492279053</v>
      </c>
      <c r="E832" s="0" t="n">
        <f aca="false">Loan_Sample!E812/(1+Inputs!$B$25/100)</f>
        <v>61.1819763183594</v>
      </c>
      <c r="F832" s="0" t="n">
        <f aca="false">Loan_Sample!H812-Inputs!$B$24/100</f>
        <v>-2.07833337783814</v>
      </c>
      <c r="G832" s="0" t="n">
        <f aca="false">IF(ISNUMBER(C832),INDEX(Scorecard!$D$54:$D$61,SUMPRODUCT(--(Scorecard!$G$54:$G$60&lt;C832))+1),Scorecard!$D$62)</f>
        <v>0.489050497890326</v>
      </c>
      <c r="H832" s="0" t="n">
        <f aca="false">IF(ISNUMBER(D832),INDEX(Scorecard!$D$63:$D$68,SUMPRODUCT(--(Scorecard!$G$63:$G$67&lt;D832))+1),Scorecard!$D$69)</f>
        <v>0.322484508656054</v>
      </c>
      <c r="I832" s="0" t="n">
        <f aca="false">IF(ISNUMBER(E832),INDEX(Scorecard!$D$19:$D$26,SUMPRODUCT(--(Scorecard!$G$19:$G$25&lt;E832))+1),Scorecard!$D$27)</f>
        <v>0.233621608745691</v>
      </c>
      <c r="J832" s="0" t="n">
        <f aca="false">IF(ISNUMBER(F832),INDEX(Scorecard!$D$37:$D$44,SUMPRODUCT(--(Scorecard!$G$37:$G$43&lt;F832))+1),Scorecard!$D$45)</f>
        <v>1.35057635045042</v>
      </c>
      <c r="K832" s="0" t="n">
        <f aca="false">Inputs!$B$10+Scorecard!$J$5*Loan_Sample!Y812+Scorecard!$J$6*Loan_Sample!Z812+Scorecard!$J$7*I832+Scorecard!$J$8*Loan_Sample!AB812+Scorecard!$J$9*J832+Scorecard!$J$10*Loan_Sample!AD812+Scorecard!$J$11*G832+Scorecard!$J$12*H832</f>
        <v>-3.87565246686855</v>
      </c>
      <c r="L832" s="0" t="n">
        <f aca="false">MIN(1-Inputs!$B$13,MAX(Inputs!$B$13,1/(1+EXP(-(Inputs!$B$11*K832+Inputs!$B$12)))))</f>
        <v>0.0192974181054403</v>
      </c>
      <c r="M832" s="0" t="n">
        <f aca="false">Loan_Sample!AH812*Inputs!$B$4*B832</f>
        <v>1035.49448645276</v>
      </c>
      <c r="N832" s="0" t="n">
        <f aca="false">L832*Inputs!$B$4*B832</f>
        <v>1035.49448645276</v>
      </c>
      <c r="O832" s="0" t="n">
        <f aca="false">Inputs!$B$37+Inputs!$B$38*MAX(Loan_Sample!H812-Inputs!$C$38,0)+Inputs!$B$39*MAX(Loan_Sample!H812-Inputs!$C$39,0)+Inputs!$B$40*MAX(Loan_Sample!H812-Inputs!$C$40,0)+Inputs!$B$41*MAX(Loan_Sample!H812-Inputs!$C$41,0)+Inputs!$B$42*Inputs!$B$14+Inputs!$B$43*MIN(Loan_Sample!I812/Inputs!$B$17,1)+Inputs!$B$44*MIN(Loan_Sample!E812,Inputs!$B$18)+Inputs!$B$45*Loan_Sample!C812</f>
        <v>-5.67131939493211</v>
      </c>
      <c r="P832" s="0" t="n">
        <f aca="false">MIN(1-Inputs!$B$13,MAX(Inputs!$B$13,1/(1+EXP(-(Inputs!$B$15*O832+Inputs!$B$16)))))</f>
        <v>0.00241160626773944</v>
      </c>
      <c r="Q832" s="0" t="n">
        <f aca="false">Inputs!$B$37+Inputs!$B$38*MAX(F832-Inputs!$C$38,0)+Inputs!$B$39*MAX(F832-Inputs!$C$39,0)+Inputs!$B$40*MAX(F832-Inputs!$C$40,0)+Inputs!$B$41*MAX(F832-Inputs!$C$41,0)+Inputs!$B$42*Inputs!$B$14+Inputs!$B$43*MIN(Loan_Sample!I812/Inputs!$B$17,1)+Inputs!$B$44*MIN(E832,Inputs!$B$18)+Inputs!$B$45*Loan_Sample!C812</f>
        <v>-5.67131939493211</v>
      </c>
      <c r="R832" s="0" t="n">
        <f aca="false">MIN(1-Inputs!$B$13,MAX(Inputs!$B$13,1/(1+EXP(-(Inputs!$B$15*Q832+Inputs!$B$16)))))</f>
        <v>0.00241160626773944</v>
      </c>
    </row>
    <row r="833" customFormat="false" ht="15" hidden="false" customHeight="false" outlineLevel="0" collapsed="false">
      <c r="A833" s="0" t="n">
        <f aca="false">Loan_Sample!A813</f>
        <v>23876</v>
      </c>
      <c r="B833" s="0" t="n">
        <f aca="false">Loan_Sample!U813</f>
        <v>136546.98</v>
      </c>
      <c r="C833" s="0" t="n">
        <f aca="false">Loan_Sample!K813+Inputs!$B$26</f>
        <v>6.43333339691162</v>
      </c>
      <c r="D833" s="0" t="n">
        <f aca="false">Loan_Sample!L813+Inputs!$B$26</f>
        <v>2.71025657653809</v>
      </c>
      <c r="E833" s="0" t="n">
        <f aca="false">Loan_Sample!E813/(1+Inputs!$B$25/100)</f>
        <v>62.647632598877</v>
      </c>
      <c r="F833" s="0" t="n">
        <f aca="false">Loan_Sample!H813-Inputs!$B$24/100</f>
        <v>1.14833331108093</v>
      </c>
      <c r="G833" s="0" t="n">
        <f aca="false">IF(ISNUMBER(C833),INDEX(Scorecard!$D$54:$D$61,SUMPRODUCT(--(Scorecard!$G$54:$G$60&lt;C833))+1),Scorecard!$D$62)</f>
        <v>-0.119873800601421</v>
      </c>
      <c r="H833" s="0" t="n">
        <f aca="false">IF(ISNUMBER(D833),INDEX(Scorecard!$D$63:$D$68,SUMPRODUCT(--(Scorecard!$G$63:$G$67&lt;D833))+1),Scorecard!$D$69)</f>
        <v>0.322484508656054</v>
      </c>
      <c r="I833" s="0" t="n">
        <f aca="false">IF(ISNUMBER(E833),INDEX(Scorecard!$D$19:$D$26,SUMPRODUCT(--(Scorecard!$G$19:$G$25&lt;E833))+1),Scorecard!$D$27)</f>
        <v>0.233621608745691</v>
      </c>
      <c r="J833" s="0" t="n">
        <f aca="false">IF(ISNUMBER(F833),INDEX(Scorecard!$D$37:$D$44,SUMPRODUCT(--(Scorecard!$G$37:$G$43&lt;F833))+1),Scorecard!$D$45)</f>
        <v>-0.975503570149195</v>
      </c>
      <c r="K833" s="0" t="n">
        <f aca="false">Inputs!$B$10+Scorecard!$J$5*Loan_Sample!Y813+Scorecard!$J$6*Loan_Sample!Z813+Scorecard!$J$7*I833+Scorecard!$J$8*Loan_Sample!AB813+Scorecard!$J$9*J833+Scorecard!$J$10*Loan_Sample!AD813+Scorecard!$J$11*G833+Scorecard!$J$12*H833</f>
        <v>-4.76803528872826</v>
      </c>
      <c r="L833" s="0" t="n">
        <f aca="false">MIN(1-Inputs!$B$13,MAX(Inputs!$B$13,1/(1+EXP(-(Inputs!$B$11*K833+Inputs!$B$12)))))</f>
        <v>0.0075420359400483</v>
      </c>
      <c r="M833" s="0" t="n">
        <f aca="false">Loan_Sample!AH813*Inputs!$B$4*B833</f>
        <v>360.44478073277</v>
      </c>
      <c r="N833" s="0" t="n">
        <f aca="false">L833*Inputs!$B$4*B833</f>
        <v>360.44478073277</v>
      </c>
      <c r="O833" s="0" t="n">
        <f aca="false">Inputs!$B$37+Inputs!$B$38*MAX(Loan_Sample!H813-Inputs!$C$38,0)+Inputs!$B$39*MAX(Loan_Sample!H813-Inputs!$C$39,0)+Inputs!$B$40*MAX(Loan_Sample!H813-Inputs!$C$40,0)+Inputs!$B$41*MAX(Loan_Sample!H813-Inputs!$C$41,0)+Inputs!$B$42*Inputs!$B$14+Inputs!$B$43*MIN(Loan_Sample!I813/Inputs!$B$17,1)+Inputs!$B$44*MIN(Loan_Sample!E813,Inputs!$B$18)+Inputs!$B$45*Loan_Sample!C813</f>
        <v>-3.29726654726212</v>
      </c>
      <c r="P833" s="0" t="n">
        <f aca="false">MIN(1-Inputs!$B$13,MAX(Inputs!$B$13,1/(1+EXP(-(Inputs!$B$15*O833+Inputs!$B$16)))))</f>
        <v>0.0346822959596487</v>
      </c>
      <c r="Q833" s="0" t="n">
        <f aca="false">Inputs!$B$37+Inputs!$B$38*MAX(F833-Inputs!$C$38,0)+Inputs!$B$39*MAX(F833-Inputs!$C$39,0)+Inputs!$B$40*MAX(F833-Inputs!$C$40,0)+Inputs!$B$41*MAX(F833-Inputs!$C$41,0)+Inputs!$B$42*Inputs!$B$14+Inputs!$B$43*MIN(Loan_Sample!I813/Inputs!$B$17,1)+Inputs!$B$44*MIN(E833,Inputs!$B$18)+Inputs!$B$45*Loan_Sample!C813</f>
        <v>-3.29726654726212</v>
      </c>
      <c r="R833" s="0" t="n">
        <f aca="false">MIN(1-Inputs!$B$13,MAX(Inputs!$B$13,1/(1+EXP(-(Inputs!$B$15*Q833+Inputs!$B$16)))))</f>
        <v>0.0346822959596487</v>
      </c>
    </row>
    <row r="834" customFormat="false" ht="15" hidden="false" customHeight="false" outlineLevel="0" collapsed="false">
      <c r="A834" s="0" t="n">
        <f aca="false">Loan_Sample!A814</f>
        <v>23886</v>
      </c>
      <c r="B834" s="0" t="n">
        <f aca="false">Loan_Sample!U814</f>
        <v>86547.336</v>
      </c>
      <c r="C834" s="0" t="n">
        <f aca="false">Loan_Sample!K814+Inputs!$B$26</f>
        <v>4.55833339691162</v>
      </c>
      <c r="D834" s="0" t="n">
        <f aca="false">Loan_Sample!L814+Inputs!$B$26</f>
        <v>-1.875</v>
      </c>
      <c r="E834" s="0" t="n">
        <f aca="false">Loan_Sample!E814/(1+Inputs!$B$25/100)</f>
        <v>70.9535751342773</v>
      </c>
      <c r="F834" s="0" t="n">
        <f aca="false">Loan_Sample!H814-Inputs!$B$24/100</f>
        <v>0.669333219528198</v>
      </c>
      <c r="G834" s="0" t="n">
        <f aca="false">IF(ISNUMBER(C834),INDEX(Scorecard!$D$54:$D$61,SUMPRODUCT(--(Scorecard!$G$54:$G$60&lt;C834))+1),Scorecard!$D$62)</f>
        <v>0.409483001259379</v>
      </c>
      <c r="H834" s="0" t="n">
        <f aca="false">IF(ISNUMBER(D834),INDEX(Scorecard!$D$63:$D$68,SUMPRODUCT(--(Scorecard!$G$63:$G$67&lt;D834))+1),Scorecard!$D$69)</f>
        <v>-0.340582194386522</v>
      </c>
      <c r="I834" s="0" t="n">
        <f aca="false">IF(ISNUMBER(E834),INDEX(Scorecard!$D$19:$D$26,SUMPRODUCT(--(Scorecard!$G$19:$G$25&lt;E834))+1),Scorecard!$D$27)</f>
        <v>0.0530843085177338</v>
      </c>
      <c r="J834" s="0" t="n">
        <f aca="false">IF(ISNUMBER(F834),INDEX(Scorecard!$D$37:$D$44,SUMPRODUCT(--(Scorecard!$G$37:$G$43&lt;F834))+1),Scorecard!$D$45)</f>
        <v>-0.569454719285959</v>
      </c>
      <c r="K834" s="0" t="n">
        <f aca="false">Inputs!$B$10+Scorecard!$J$5*Loan_Sample!Y814+Scorecard!$J$6*Loan_Sample!Z814+Scorecard!$J$7*I834+Scorecard!$J$8*Loan_Sample!AB814+Scorecard!$J$9*J834+Scorecard!$J$10*Loan_Sample!AD814+Scorecard!$J$11*G834+Scorecard!$J$12*H834</f>
        <v>-4.37592641098784</v>
      </c>
      <c r="L834" s="0" t="n">
        <f aca="false">MIN(1-Inputs!$B$13,MAX(Inputs!$B$13,1/(1+EXP(-(Inputs!$B$11*K834+Inputs!$B$12)))))</f>
        <v>0.0114115273164507</v>
      </c>
      <c r="M834" s="0" t="n">
        <f aca="false">Loan_Sample!AH814*Inputs!$B$4*B834</f>
        <v>345.673051125512</v>
      </c>
      <c r="N834" s="0" t="n">
        <f aca="false">L834*Inputs!$B$4*B834</f>
        <v>345.673051125512</v>
      </c>
      <c r="O834" s="0" t="n">
        <f aca="false">Inputs!$B$37+Inputs!$B$38*MAX(Loan_Sample!H814-Inputs!$C$38,0)+Inputs!$B$39*MAX(Loan_Sample!H814-Inputs!$C$39,0)+Inputs!$B$40*MAX(Loan_Sample!H814-Inputs!$C$40,0)+Inputs!$B$41*MAX(Loan_Sample!H814-Inputs!$C$41,0)+Inputs!$B$42*Inputs!$B$14+Inputs!$B$43*MIN(Loan_Sample!I814/Inputs!$B$17,1)+Inputs!$B$44*MIN(Loan_Sample!E814,Inputs!$B$18)+Inputs!$B$45*Loan_Sample!C814</f>
        <v>-3.89866610307897</v>
      </c>
      <c r="P834" s="0" t="n">
        <f aca="false">MIN(1-Inputs!$B$13,MAX(Inputs!$B$13,1/(1+EXP(-(Inputs!$B$15*O834+Inputs!$B$16)))))</f>
        <v>0.01781221502525</v>
      </c>
      <c r="Q834" s="0" t="n">
        <f aca="false">Inputs!$B$37+Inputs!$B$38*MAX(F834-Inputs!$C$38,0)+Inputs!$B$39*MAX(F834-Inputs!$C$39,0)+Inputs!$B$40*MAX(F834-Inputs!$C$40,0)+Inputs!$B$41*MAX(F834-Inputs!$C$41,0)+Inputs!$B$42*Inputs!$B$14+Inputs!$B$43*MIN(Loan_Sample!I814/Inputs!$B$17,1)+Inputs!$B$44*MIN(E834,Inputs!$B$18)+Inputs!$B$45*Loan_Sample!C814</f>
        <v>-3.89866610307897</v>
      </c>
      <c r="R834" s="0" t="n">
        <f aca="false">MIN(1-Inputs!$B$13,MAX(Inputs!$B$13,1/(1+EXP(-(Inputs!$B$15*Q834+Inputs!$B$16)))))</f>
        <v>0.01781221502525</v>
      </c>
    </row>
    <row r="835" customFormat="false" ht="15" hidden="false" customHeight="false" outlineLevel="0" collapsed="false">
      <c r="A835" s="0" t="n">
        <f aca="false">Loan_Sample!A815</f>
        <v>23896</v>
      </c>
      <c r="B835" s="0" t="n">
        <f aca="false">Loan_Sample!U815</f>
        <v>253367.34</v>
      </c>
      <c r="C835" s="0" t="n">
        <f aca="false">Loan_Sample!K815+Inputs!$B$26</f>
        <v>5.43333339691162</v>
      </c>
      <c r="D835" s="0" t="n">
        <f aca="false">Loan_Sample!L815+Inputs!$B$26</f>
        <v>-3.5</v>
      </c>
      <c r="E835" s="0" t="n">
        <f aca="false">Loan_Sample!E815/(1+Inputs!$B$25/100)</f>
        <v>47.5495223999023</v>
      </c>
      <c r="F835" s="0" t="n">
        <f aca="false">Loan_Sample!H815-Inputs!$B$24/100</f>
        <v>0.439333438873291</v>
      </c>
      <c r="G835" s="0" t="n">
        <f aca="false">IF(ISNUMBER(C835),INDEX(Scorecard!$D$54:$D$61,SUMPRODUCT(--(Scorecard!$G$54:$G$60&lt;C835))+1),Scorecard!$D$62)</f>
        <v>0.126303549215828</v>
      </c>
      <c r="H835" s="0" t="n">
        <f aca="false">IF(ISNUMBER(D835),INDEX(Scorecard!$D$63:$D$68,SUMPRODUCT(--(Scorecard!$G$63:$G$67&lt;D835))+1),Scorecard!$D$69)</f>
        <v>-0.340582194386522</v>
      </c>
      <c r="I835" s="0" t="n">
        <f aca="false">IF(ISNUMBER(E835),INDEX(Scorecard!$D$19:$D$26,SUMPRODUCT(--(Scorecard!$G$19:$G$25&lt;E835))+1),Scorecard!$D$27)</f>
        <v>0.57899015159425</v>
      </c>
      <c r="J835" s="0" t="n">
        <f aca="false">IF(ISNUMBER(F835),INDEX(Scorecard!$D$37:$D$44,SUMPRODUCT(--(Scorecard!$G$37:$G$43&lt;F835))+1),Scorecard!$D$45)</f>
        <v>-0.271229676926091</v>
      </c>
      <c r="K835" s="0" t="n">
        <f aca="false">Inputs!$B$10+Scorecard!$J$5*Loan_Sample!Y815+Scorecard!$J$6*Loan_Sample!Z815+Scorecard!$J$7*I835+Scorecard!$J$8*Loan_Sample!AB815+Scorecard!$J$9*J835+Scorecard!$J$10*Loan_Sample!AD815+Scorecard!$J$11*G835+Scorecard!$J$12*H835</f>
        <v>-4.55861594345685</v>
      </c>
      <c r="L835" s="0" t="n">
        <f aca="false">MIN(1-Inputs!$B$13,MAX(Inputs!$B$13,1/(1+EXP(-(Inputs!$B$11*K835+Inputs!$B$12)))))</f>
        <v>0.00941096170039498</v>
      </c>
      <c r="M835" s="0" t="n">
        <f aca="false">Loan_Sample!AH815*Inputs!$B$4*B835</f>
        <v>834.550616504833</v>
      </c>
      <c r="N835" s="0" t="n">
        <f aca="false">L835*Inputs!$B$4*B835</f>
        <v>834.550616504833</v>
      </c>
      <c r="O835" s="0" t="n">
        <f aca="false">Inputs!$B$37+Inputs!$B$38*MAX(Loan_Sample!H815-Inputs!$C$38,0)+Inputs!$B$39*MAX(Loan_Sample!H815-Inputs!$C$39,0)+Inputs!$B$40*MAX(Loan_Sample!H815-Inputs!$C$40,0)+Inputs!$B$41*MAX(Loan_Sample!H815-Inputs!$C$41,0)+Inputs!$B$42*Inputs!$B$14+Inputs!$B$43*MIN(Loan_Sample!I815/Inputs!$B$17,1)+Inputs!$B$44*MIN(Loan_Sample!E815,Inputs!$B$18)+Inputs!$B$45*Loan_Sample!C815</f>
        <v>-4.23047451240583</v>
      </c>
      <c r="P835" s="0" t="n">
        <f aca="false">MIN(1-Inputs!$B$13,MAX(Inputs!$B$13,1/(1+EXP(-(Inputs!$B$15*O835+Inputs!$B$16)))))</f>
        <v>0.0122840028035242</v>
      </c>
      <c r="Q835" s="0" t="n">
        <f aca="false">Inputs!$B$37+Inputs!$B$38*MAX(F835-Inputs!$C$38,0)+Inputs!$B$39*MAX(F835-Inputs!$C$39,0)+Inputs!$B$40*MAX(F835-Inputs!$C$40,0)+Inputs!$B$41*MAX(F835-Inputs!$C$41,0)+Inputs!$B$42*Inputs!$B$14+Inputs!$B$43*MIN(Loan_Sample!I815/Inputs!$B$17,1)+Inputs!$B$44*MIN(E835,Inputs!$B$18)+Inputs!$B$45*Loan_Sample!C815</f>
        <v>-4.23047451240583</v>
      </c>
      <c r="R835" s="0" t="n">
        <f aca="false">MIN(1-Inputs!$B$13,MAX(Inputs!$B$13,1/(1+EXP(-(Inputs!$B$15*Q835+Inputs!$B$16)))))</f>
        <v>0.0122840028035242</v>
      </c>
    </row>
    <row r="836" customFormat="false" ht="15" hidden="false" customHeight="false" outlineLevel="0" collapsed="false">
      <c r="A836" s="0" t="n">
        <f aca="false">Loan_Sample!A816</f>
        <v>23950</v>
      </c>
      <c r="B836" s="0" t="n">
        <f aca="false">Loan_Sample!U816</f>
        <v>182154.69</v>
      </c>
      <c r="C836" s="0" t="n">
        <f aca="false">Loan_Sample!K816+Inputs!$B$26</f>
        <v>8.93333339691162</v>
      </c>
      <c r="D836" s="0" t="n">
        <f aca="false">Loan_Sample!L816+Inputs!$B$26</f>
        <v>5.07179498672485</v>
      </c>
      <c r="E836" s="0" t="n">
        <f aca="false">Loan_Sample!E816/(1+Inputs!$B$25/100)</f>
        <v>54.1670455932617</v>
      </c>
      <c r="F836" s="0" t="n">
        <f aca="false">Loan_Sample!H816-Inputs!$B$24/100</f>
        <v>0.349666595458984</v>
      </c>
      <c r="G836" s="0" t="n">
        <f aca="false">IF(ISNUMBER(C836),INDEX(Scorecard!$D$54:$D$61,SUMPRODUCT(--(Scorecard!$G$54:$G$60&lt;C836))+1),Scorecard!$D$62)</f>
        <v>-0.541917179454542</v>
      </c>
      <c r="H836" s="0" t="n">
        <f aca="false">IF(ISNUMBER(D836),INDEX(Scorecard!$D$63:$D$68,SUMPRODUCT(--(Scorecard!$G$63:$G$67&lt;D836))+1),Scorecard!$D$69)</f>
        <v>0.322484508656054</v>
      </c>
      <c r="I836" s="0" t="n">
        <f aca="false">IF(ISNUMBER(E836),INDEX(Scorecard!$D$19:$D$26,SUMPRODUCT(--(Scorecard!$G$19:$G$25&lt;E836))+1),Scorecard!$D$27)</f>
        <v>0.57899015159425</v>
      </c>
      <c r="J836" s="0" t="n">
        <f aca="false">IF(ISNUMBER(F836),INDEX(Scorecard!$D$37:$D$44,SUMPRODUCT(--(Scorecard!$G$37:$G$43&lt;F836))+1),Scorecard!$D$45)</f>
        <v>-0.0679520129233634</v>
      </c>
      <c r="K836" s="0" t="n">
        <f aca="false">Inputs!$B$10+Scorecard!$J$5*Loan_Sample!Y816+Scorecard!$J$6*Loan_Sample!Z816+Scorecard!$J$7*I836+Scorecard!$J$8*Loan_Sample!AB816+Scorecard!$J$9*J836+Scorecard!$J$10*Loan_Sample!AD816+Scorecard!$J$11*G836+Scorecard!$J$12*H836</f>
        <v>-5.32027915412539</v>
      </c>
      <c r="L836" s="0" t="n">
        <f aca="false">MIN(1-Inputs!$B$13,MAX(Inputs!$B$13,1/(1+EXP(-(Inputs!$B$11*K836+Inputs!$B$12)))))</f>
        <v>0.00420002764124902</v>
      </c>
      <c r="M836" s="0" t="n">
        <f aca="false">Loan_Sample!AH816*Inputs!$B$4*B836</f>
        <v>267.769156544101</v>
      </c>
      <c r="N836" s="0" t="n">
        <f aca="false">L836*Inputs!$B$4*B836</f>
        <v>267.769156544101</v>
      </c>
      <c r="O836" s="0" t="n">
        <f aca="false">Inputs!$B$37+Inputs!$B$38*MAX(Loan_Sample!H816-Inputs!$C$38,0)+Inputs!$B$39*MAX(Loan_Sample!H816-Inputs!$C$39,0)+Inputs!$B$40*MAX(Loan_Sample!H816-Inputs!$C$40,0)+Inputs!$B$41*MAX(Loan_Sample!H816-Inputs!$C$41,0)+Inputs!$B$42*Inputs!$B$14+Inputs!$B$43*MIN(Loan_Sample!I816/Inputs!$B$17,1)+Inputs!$B$44*MIN(Loan_Sample!E816,Inputs!$B$18)+Inputs!$B$45*Loan_Sample!C816</f>
        <v>-4.45280274956644</v>
      </c>
      <c r="P836" s="0" t="n">
        <f aca="false">MIN(1-Inputs!$B$13,MAX(Inputs!$B$13,1/(1+EXP(-(Inputs!$B$15*O836+Inputs!$B$16)))))</f>
        <v>0.00956683660214733</v>
      </c>
      <c r="Q836" s="0" t="n">
        <f aca="false">Inputs!$B$37+Inputs!$B$38*MAX(F836-Inputs!$C$38,0)+Inputs!$B$39*MAX(F836-Inputs!$C$39,0)+Inputs!$B$40*MAX(F836-Inputs!$C$40,0)+Inputs!$B$41*MAX(F836-Inputs!$C$41,0)+Inputs!$B$42*Inputs!$B$14+Inputs!$B$43*MIN(Loan_Sample!I816/Inputs!$B$17,1)+Inputs!$B$44*MIN(E836,Inputs!$B$18)+Inputs!$B$45*Loan_Sample!C816</f>
        <v>-4.45280274956644</v>
      </c>
      <c r="R836" s="0" t="n">
        <f aca="false">MIN(1-Inputs!$B$13,MAX(Inputs!$B$13,1/(1+EXP(-(Inputs!$B$15*Q836+Inputs!$B$16)))))</f>
        <v>0.00956683660214733</v>
      </c>
    </row>
    <row r="837" customFormat="false" ht="15" hidden="false" customHeight="false" outlineLevel="0" collapsed="false">
      <c r="A837" s="0" t="n">
        <f aca="false">Loan_Sample!A817</f>
        <v>23973</v>
      </c>
      <c r="B837" s="0" t="n">
        <f aca="false">Loan_Sample!U817</f>
        <v>258364.11</v>
      </c>
      <c r="C837" s="0" t="n">
        <f aca="false">Loan_Sample!K817+Inputs!$B$26</f>
        <v>9.23333358764648</v>
      </c>
      <c r="D837" s="0" t="n">
        <f aca="false">Loan_Sample!L817+Inputs!$B$26</f>
        <v>5.07179498672485</v>
      </c>
      <c r="E837" s="0" t="n">
        <f aca="false">Loan_Sample!E817/(1+Inputs!$B$25/100)</f>
        <v>84.3660202026367</v>
      </c>
      <c r="F837" s="0" t="n">
        <f aca="false">Loan_Sample!H817-Inputs!$B$24/100</f>
        <v>0.851666688919067</v>
      </c>
      <c r="G837" s="0" t="n">
        <f aca="false">IF(ISNUMBER(C837),INDEX(Scorecard!$D$54:$D$61,SUMPRODUCT(--(Scorecard!$G$54:$G$60&lt;C837))+1),Scorecard!$D$62)</f>
        <v>-0.541917179454542</v>
      </c>
      <c r="H837" s="0" t="n">
        <f aca="false">IF(ISNUMBER(D837),INDEX(Scorecard!$D$63:$D$68,SUMPRODUCT(--(Scorecard!$G$63:$G$67&lt;D837))+1),Scorecard!$D$69)</f>
        <v>0.322484508656054</v>
      </c>
      <c r="I837" s="0" t="n">
        <f aca="false">IF(ISNUMBER(E837),INDEX(Scorecard!$D$19:$D$26,SUMPRODUCT(--(Scorecard!$G$19:$G$25&lt;E837))+1),Scorecard!$D$27)</f>
        <v>-0.219855970853228</v>
      </c>
      <c r="J837" s="0" t="n">
        <f aca="false">IF(ISNUMBER(F837),INDEX(Scorecard!$D$37:$D$44,SUMPRODUCT(--(Scorecard!$G$37:$G$43&lt;F837))+1),Scorecard!$D$45)</f>
        <v>-0.569454719285959</v>
      </c>
      <c r="K837" s="0" t="n">
        <f aca="false">Inputs!$B$10+Scorecard!$J$5*Loan_Sample!Y817+Scorecard!$J$6*Loan_Sample!Z817+Scorecard!$J$7*I837+Scorecard!$J$8*Loan_Sample!AB817+Scorecard!$J$9*J837+Scorecard!$J$10*Loan_Sample!AD817+Scorecard!$J$11*G837+Scorecard!$J$12*H837</f>
        <v>-3.86860988158652</v>
      </c>
      <c r="L837" s="0" t="n">
        <f aca="false">MIN(1-Inputs!$B$13,MAX(Inputs!$B$13,1/(1+EXP(-(Inputs!$B$11*K837+Inputs!$B$12)))))</f>
        <v>0.019440026921818</v>
      </c>
      <c r="M837" s="0" t="n">
        <f aca="false">Loan_Sample!AH817*Inputs!$B$4*B837</f>
        <v>1757.91183891104</v>
      </c>
      <c r="N837" s="0" t="n">
        <f aca="false">L837*Inputs!$B$4*B837</f>
        <v>1757.91183891104</v>
      </c>
      <c r="O837" s="0" t="n">
        <f aca="false">Inputs!$B$37+Inputs!$B$38*MAX(Loan_Sample!H817-Inputs!$C$38,0)+Inputs!$B$39*MAX(Loan_Sample!H817-Inputs!$C$39,0)+Inputs!$B$40*MAX(Loan_Sample!H817-Inputs!$C$40,0)+Inputs!$B$41*MAX(Loan_Sample!H817-Inputs!$C$41,0)+Inputs!$B$42*Inputs!$B$14+Inputs!$B$43*MIN(Loan_Sample!I817/Inputs!$B$17,1)+Inputs!$B$44*MIN(Loan_Sample!E817,Inputs!$B$18)+Inputs!$B$45*Loan_Sample!C817</f>
        <v>-4.15505764550298</v>
      </c>
      <c r="P837" s="0" t="n">
        <f aca="false">MIN(1-Inputs!$B$13,MAX(Inputs!$B$13,1/(1+EXP(-(Inputs!$B$15*O837+Inputs!$B$16)))))</f>
        <v>0.0133689198852932</v>
      </c>
      <c r="Q837" s="0" t="n">
        <f aca="false">Inputs!$B$37+Inputs!$B$38*MAX(F837-Inputs!$C$38,0)+Inputs!$B$39*MAX(F837-Inputs!$C$39,0)+Inputs!$B$40*MAX(F837-Inputs!$C$40,0)+Inputs!$B$41*MAX(F837-Inputs!$C$41,0)+Inputs!$B$42*Inputs!$B$14+Inputs!$B$43*MIN(Loan_Sample!I817/Inputs!$B$17,1)+Inputs!$B$44*MIN(E837,Inputs!$B$18)+Inputs!$B$45*Loan_Sample!C817</f>
        <v>-4.15505764550298</v>
      </c>
      <c r="R837" s="0" t="n">
        <f aca="false">MIN(1-Inputs!$B$13,MAX(Inputs!$B$13,1/(1+EXP(-(Inputs!$B$15*Q837+Inputs!$B$16)))))</f>
        <v>0.0133689198852932</v>
      </c>
    </row>
    <row r="838" customFormat="false" ht="15" hidden="false" customHeight="false" outlineLevel="0" collapsed="false">
      <c r="A838" s="0" t="n">
        <f aca="false">Loan_Sample!A818</f>
        <v>23981</v>
      </c>
      <c r="B838" s="0" t="n">
        <f aca="false">Loan_Sample!U818</f>
        <v>351512.03</v>
      </c>
      <c r="C838" s="0" t="n">
        <f aca="false">Loan_Sample!K818+Inputs!$B$26</f>
        <v>4.60833311080933</v>
      </c>
      <c r="D838" s="0" t="n">
        <f aca="false">Loan_Sample!L818+Inputs!$B$26</f>
        <v>-1.125</v>
      </c>
      <c r="E838" s="0" t="n">
        <f aca="false">Loan_Sample!E818/(1+Inputs!$B$25/100)</f>
        <v>66.0635528564453</v>
      </c>
      <c r="F838" s="0" t="n">
        <f aca="false">Loan_Sample!H818-Inputs!$B$24/100</f>
        <v>-2.24033308029175</v>
      </c>
      <c r="G838" s="0" t="n">
        <f aca="false">IF(ISNUMBER(C838),INDEX(Scorecard!$D$54:$D$61,SUMPRODUCT(--(Scorecard!$G$54:$G$60&lt;C838))+1),Scorecard!$D$62)</f>
        <v>0.409483001259379</v>
      </c>
      <c r="H838" s="0" t="n">
        <f aca="false">IF(ISNUMBER(D838),INDEX(Scorecard!$D$63:$D$68,SUMPRODUCT(--(Scorecard!$G$63:$G$67&lt;D838))+1),Scorecard!$D$69)</f>
        <v>-0.340582194386522</v>
      </c>
      <c r="I838" s="0" t="n">
        <f aca="false">IF(ISNUMBER(E838),INDEX(Scorecard!$D$19:$D$26,SUMPRODUCT(--(Scorecard!$G$19:$G$25&lt;E838))+1),Scorecard!$D$27)</f>
        <v>0.233621608745691</v>
      </c>
      <c r="J838" s="0" t="n">
        <f aca="false">IF(ISNUMBER(F838),INDEX(Scorecard!$D$37:$D$44,SUMPRODUCT(--(Scorecard!$G$37:$G$43&lt;F838))+1),Scorecard!$D$45)</f>
        <v>1.35057635045042</v>
      </c>
      <c r="K838" s="0" t="n">
        <f aca="false">Inputs!$B$10+Scorecard!$J$5*Loan_Sample!Y818+Scorecard!$J$6*Loan_Sample!Z818+Scorecard!$J$7*I838+Scorecard!$J$8*Loan_Sample!AB818+Scorecard!$J$9*J838+Scorecard!$J$10*Loan_Sample!AD818+Scorecard!$J$11*G838+Scorecard!$J$12*H838</f>
        <v>-5.04997196086679</v>
      </c>
      <c r="L838" s="0" t="n">
        <f aca="false">MIN(1-Inputs!$B$13,MAX(Inputs!$B$13,1/(1+EXP(-(Inputs!$B$11*K838+Inputs!$B$12)))))</f>
        <v>0.00559498927015306</v>
      </c>
      <c r="M838" s="0" t="n">
        <f aca="false">Loan_Sample!AH818*Inputs!$B$4*B838</f>
        <v>688.347112662903</v>
      </c>
      <c r="N838" s="0" t="n">
        <f aca="false">L838*Inputs!$B$4*B838</f>
        <v>688.347112662903</v>
      </c>
      <c r="O838" s="0" t="n">
        <f aca="false">Inputs!$B$37+Inputs!$B$38*MAX(Loan_Sample!H818-Inputs!$C$38,0)+Inputs!$B$39*MAX(Loan_Sample!H818-Inputs!$C$39,0)+Inputs!$B$40*MAX(Loan_Sample!H818-Inputs!$C$40,0)+Inputs!$B$41*MAX(Loan_Sample!H818-Inputs!$C$41,0)+Inputs!$B$42*Inputs!$B$14+Inputs!$B$43*MIN(Loan_Sample!I818/Inputs!$B$17,1)+Inputs!$B$44*MIN(Loan_Sample!E818,Inputs!$B$18)+Inputs!$B$45*Loan_Sample!C818</f>
        <v>-6.16778121797411</v>
      </c>
      <c r="P838" s="0" t="n">
        <f aca="false">MIN(1-Inputs!$B$13,MAX(Inputs!$B$13,1/(1+EXP(-(Inputs!$B$15*O838+Inputs!$B$16)))))</f>
        <v>0.00137294296177441</v>
      </c>
      <c r="Q838" s="0" t="n">
        <f aca="false">Inputs!$B$37+Inputs!$B$38*MAX(F838-Inputs!$C$38,0)+Inputs!$B$39*MAX(F838-Inputs!$C$39,0)+Inputs!$B$40*MAX(F838-Inputs!$C$40,0)+Inputs!$B$41*MAX(F838-Inputs!$C$41,0)+Inputs!$B$42*Inputs!$B$14+Inputs!$B$43*MIN(Loan_Sample!I818/Inputs!$B$17,1)+Inputs!$B$44*MIN(E838,Inputs!$B$18)+Inputs!$B$45*Loan_Sample!C818</f>
        <v>-6.16778121797411</v>
      </c>
      <c r="R838" s="0" t="n">
        <f aca="false">MIN(1-Inputs!$B$13,MAX(Inputs!$B$13,1/(1+EXP(-(Inputs!$B$15*Q838+Inputs!$B$16)))))</f>
        <v>0.00137294296177441</v>
      </c>
    </row>
    <row r="839" customFormat="false" ht="15" hidden="false" customHeight="false" outlineLevel="0" collapsed="false">
      <c r="A839" s="0" t="n">
        <f aca="false">Loan_Sample!A819</f>
        <v>24023</v>
      </c>
      <c r="B839" s="0" t="n">
        <f aca="false">Loan_Sample!U819</f>
        <v>284689.44</v>
      </c>
      <c r="C839" s="0" t="n">
        <f aca="false">Loan_Sample!K819+Inputs!$B$26</f>
        <v>6.13333320617676</v>
      </c>
      <c r="D839" s="0" t="n">
        <f aca="false">Loan_Sample!L819+Inputs!$B$26</f>
        <v>-3.5</v>
      </c>
      <c r="E839" s="0" t="n">
        <f aca="false">Loan_Sample!E819/(1+Inputs!$B$25/100)</f>
        <v>75.4814605712891</v>
      </c>
      <c r="F839" s="0" t="n">
        <f aca="false">Loan_Sample!H819-Inputs!$B$24/100</f>
        <v>1.31733345985413</v>
      </c>
      <c r="G839" s="0" t="n">
        <f aca="false">IF(ISNUMBER(C839),INDEX(Scorecard!$D$54:$D$61,SUMPRODUCT(--(Scorecard!$G$54:$G$60&lt;C839))+1),Scorecard!$D$62)</f>
        <v>0.0151758992857273</v>
      </c>
      <c r="H839" s="0" t="n">
        <f aca="false">IF(ISNUMBER(D839),INDEX(Scorecard!$D$63:$D$68,SUMPRODUCT(--(Scorecard!$G$63:$G$67&lt;D839))+1),Scorecard!$D$69)</f>
        <v>-0.340582194386522</v>
      </c>
      <c r="I839" s="0" t="n">
        <f aca="false">IF(ISNUMBER(E839),INDEX(Scorecard!$D$19:$D$26,SUMPRODUCT(--(Scorecard!$G$19:$G$25&lt;E839))+1),Scorecard!$D$27)</f>
        <v>-0.0341578513653732</v>
      </c>
      <c r="J839" s="0" t="n">
        <f aca="false">IF(ISNUMBER(F839),INDEX(Scorecard!$D$37:$D$44,SUMPRODUCT(--(Scorecard!$G$37:$G$43&lt;F839))+1),Scorecard!$D$45)</f>
        <v>-0.975503570149195</v>
      </c>
      <c r="K839" s="0" t="n">
        <f aca="false">Inputs!$B$10+Scorecard!$J$5*Loan_Sample!Y819+Scorecard!$J$6*Loan_Sample!Z819+Scorecard!$J$7*I839+Scorecard!$J$8*Loan_Sample!AB819+Scorecard!$J$9*J839+Scorecard!$J$10*Loan_Sample!AD819+Scorecard!$J$11*G839+Scorecard!$J$12*H839</f>
        <v>-2.15562659555931</v>
      </c>
      <c r="L839" s="0" t="n">
        <f aca="false">MIN(1-Inputs!$B$13,MAX(Inputs!$B$13,1/(1+EXP(-(Inputs!$B$11*K839+Inputs!$B$12)))))</f>
        <v>0.109629644405322</v>
      </c>
      <c r="M839" s="0" t="n">
        <f aca="false">Loan_Sample!AH819*Inputs!$B$4*B839</f>
        <v>10923.6407256026</v>
      </c>
      <c r="N839" s="0" t="n">
        <f aca="false">L839*Inputs!$B$4*B839</f>
        <v>10923.6407256026</v>
      </c>
      <c r="O839" s="0" t="n">
        <f aca="false">Inputs!$B$37+Inputs!$B$38*MAX(Loan_Sample!H819-Inputs!$C$38,0)+Inputs!$B$39*MAX(Loan_Sample!H819-Inputs!$C$39,0)+Inputs!$B$40*MAX(Loan_Sample!H819-Inputs!$C$40,0)+Inputs!$B$41*MAX(Loan_Sample!H819-Inputs!$C$41,0)+Inputs!$B$42*Inputs!$B$14+Inputs!$B$43*MIN(Loan_Sample!I819/Inputs!$B$17,1)+Inputs!$B$44*MIN(Loan_Sample!E819,Inputs!$B$18)+Inputs!$B$45*Loan_Sample!C819</f>
        <v>-4.10569534974742</v>
      </c>
      <c r="P839" s="0" t="n">
        <f aca="false">MIN(1-Inputs!$B$13,MAX(Inputs!$B$13,1/(1+EXP(-(Inputs!$B$15*O839+Inputs!$B$16)))))</f>
        <v>0.0141296614969843</v>
      </c>
      <c r="Q839" s="0" t="n">
        <f aca="false">Inputs!$B$37+Inputs!$B$38*MAX(F839-Inputs!$C$38,0)+Inputs!$B$39*MAX(F839-Inputs!$C$39,0)+Inputs!$B$40*MAX(F839-Inputs!$C$40,0)+Inputs!$B$41*MAX(F839-Inputs!$C$41,0)+Inputs!$B$42*Inputs!$B$14+Inputs!$B$43*MIN(Loan_Sample!I819/Inputs!$B$17,1)+Inputs!$B$44*MIN(E839,Inputs!$B$18)+Inputs!$B$45*Loan_Sample!C819</f>
        <v>-4.10569534974742</v>
      </c>
      <c r="R839" s="0" t="n">
        <f aca="false">MIN(1-Inputs!$B$13,MAX(Inputs!$B$13,1/(1+EXP(-(Inputs!$B$15*Q839+Inputs!$B$16)))))</f>
        <v>0.0141296614969843</v>
      </c>
    </row>
    <row r="840" customFormat="false" ht="15" hidden="false" customHeight="false" outlineLevel="0" collapsed="false">
      <c r="A840" s="0" t="n">
        <f aca="false">Loan_Sample!A820</f>
        <v>24032</v>
      </c>
      <c r="B840" s="0" t="n">
        <f aca="false">Loan_Sample!U820</f>
        <v>216319</v>
      </c>
      <c r="C840" s="0" t="n">
        <f aca="false">Loan_Sample!K820+Inputs!$B$26</f>
        <v>3.70000004768372</v>
      </c>
      <c r="D840" s="0" t="n">
        <f aca="false">Loan_Sample!L820+Inputs!$B$26</f>
        <v>-0.458333253860474</v>
      </c>
      <c r="E840" s="0" t="n">
        <f aca="false">Loan_Sample!E820/(1+Inputs!$B$25/100)</f>
        <v>70.5139541625977</v>
      </c>
      <c r="F840" s="0" t="n">
        <f aca="false">Loan_Sample!H820-Inputs!$B$24/100</f>
        <v>-2.29533338546753</v>
      </c>
      <c r="G840" s="0" t="n">
        <f aca="false">IF(ISNUMBER(C840),INDEX(Scorecard!$D$54:$D$61,SUMPRODUCT(--(Scorecard!$G$54:$G$60&lt;C840))+1),Scorecard!$D$62)</f>
        <v>0.489050497890326</v>
      </c>
      <c r="H840" s="0" t="n">
        <f aca="false">IF(ISNUMBER(D840),INDEX(Scorecard!$D$63:$D$68,SUMPRODUCT(--(Scorecard!$G$63:$G$67&lt;D840))+1),Scorecard!$D$69)</f>
        <v>0.322484508656054</v>
      </c>
      <c r="I840" s="0" t="n">
        <f aca="false">IF(ISNUMBER(E840),INDEX(Scorecard!$D$19:$D$26,SUMPRODUCT(--(Scorecard!$G$19:$G$25&lt;E840))+1),Scorecard!$D$27)</f>
        <v>0.0530843085177338</v>
      </c>
      <c r="J840" s="0" t="n">
        <f aca="false">IF(ISNUMBER(F840),INDEX(Scorecard!$D$37:$D$44,SUMPRODUCT(--(Scorecard!$G$37:$G$43&lt;F840))+1),Scorecard!$D$45)</f>
        <v>1.35057635045042</v>
      </c>
      <c r="K840" s="0" t="n">
        <f aca="false">Inputs!$B$10+Scorecard!$J$5*Loan_Sample!Y820+Scorecard!$J$6*Loan_Sample!Z820+Scorecard!$J$7*I840+Scorecard!$J$8*Loan_Sample!AB820+Scorecard!$J$9*J840+Scorecard!$J$10*Loan_Sample!AD820+Scorecard!$J$11*G840+Scorecard!$J$12*H840</f>
        <v>-3.92527221005504</v>
      </c>
      <c r="L840" s="0" t="n">
        <f aca="false">MIN(1-Inputs!$B$13,MAX(Inputs!$B$13,1/(1+EXP(-(Inputs!$B$11*K840+Inputs!$B$12)))))</f>
        <v>0.0183213145887912</v>
      </c>
      <c r="M840" s="0" t="n">
        <f aca="false">Loan_Sample!AH820*Inputs!$B$4*B840</f>
        <v>1387.13695768646</v>
      </c>
      <c r="N840" s="0" t="n">
        <f aca="false">L840*Inputs!$B$4*B840</f>
        <v>1387.13695768646</v>
      </c>
      <c r="O840" s="0" t="n">
        <f aca="false">Inputs!$B$37+Inputs!$B$38*MAX(Loan_Sample!H820-Inputs!$C$38,0)+Inputs!$B$39*MAX(Loan_Sample!H820-Inputs!$C$39,0)+Inputs!$B$40*MAX(Loan_Sample!H820-Inputs!$C$40,0)+Inputs!$B$41*MAX(Loan_Sample!H820-Inputs!$C$41,0)+Inputs!$B$42*Inputs!$B$14+Inputs!$B$43*MIN(Loan_Sample!I820/Inputs!$B$17,1)+Inputs!$B$44*MIN(Loan_Sample!E820,Inputs!$B$18)+Inputs!$B$45*Loan_Sample!C820</f>
        <v>-5.68866196976609</v>
      </c>
      <c r="P840" s="0" t="n">
        <f aca="false">MIN(1-Inputs!$B$13,MAX(Inputs!$B$13,1/(1+EXP(-(Inputs!$B$15*O840+Inputs!$B$16)))))</f>
        <v>0.00236463835119785</v>
      </c>
      <c r="Q840" s="0" t="n">
        <f aca="false">Inputs!$B$37+Inputs!$B$38*MAX(F840-Inputs!$C$38,0)+Inputs!$B$39*MAX(F840-Inputs!$C$39,0)+Inputs!$B$40*MAX(F840-Inputs!$C$40,0)+Inputs!$B$41*MAX(F840-Inputs!$C$41,0)+Inputs!$B$42*Inputs!$B$14+Inputs!$B$43*MIN(Loan_Sample!I820/Inputs!$B$17,1)+Inputs!$B$44*MIN(E840,Inputs!$B$18)+Inputs!$B$45*Loan_Sample!C820</f>
        <v>-5.68866196976609</v>
      </c>
      <c r="R840" s="0" t="n">
        <f aca="false">MIN(1-Inputs!$B$13,MAX(Inputs!$B$13,1/(1+EXP(-(Inputs!$B$15*Q840+Inputs!$B$16)))))</f>
        <v>0.00236463835119785</v>
      </c>
    </row>
    <row r="841" customFormat="false" ht="15" hidden="false" customHeight="false" outlineLevel="0" collapsed="false">
      <c r="A841" s="0" t="n">
        <f aca="false">Loan_Sample!A821</f>
        <v>24044</v>
      </c>
      <c r="B841" s="0" t="n">
        <f aca="false">Loan_Sample!U821</f>
        <v>147509.23</v>
      </c>
      <c r="C841" s="0" t="n">
        <f aca="false">Loan_Sample!K821+Inputs!$B$26</f>
        <v>5.03333330154419</v>
      </c>
      <c r="D841" s="0" t="n">
        <f aca="false">Loan_Sample!L821+Inputs!$B$26</f>
        <v>-3.50000047683716</v>
      </c>
      <c r="E841" s="0" t="n">
        <f aca="false">Loan_Sample!E821/(1+Inputs!$B$25/100)</f>
        <v>77.4028854370117</v>
      </c>
      <c r="F841" s="0" t="n">
        <f aca="false">Loan_Sample!H821-Inputs!$B$24/100</f>
        <v>0.322333335876465</v>
      </c>
      <c r="G841" s="0" t="n">
        <f aca="false">IF(ISNUMBER(C841),INDEX(Scorecard!$D$54:$D$61,SUMPRODUCT(--(Scorecard!$G$54:$G$60&lt;C841))+1),Scorecard!$D$62)</f>
        <v>0.214429354789033</v>
      </c>
      <c r="H841" s="0" t="n">
        <f aca="false">IF(ISNUMBER(D841),INDEX(Scorecard!$D$63:$D$68,SUMPRODUCT(--(Scorecard!$G$63:$G$67&lt;D841))+1),Scorecard!$D$69)</f>
        <v>-0.340582194386522</v>
      </c>
      <c r="I841" s="0" t="n">
        <f aca="false">IF(ISNUMBER(E841),INDEX(Scorecard!$D$19:$D$26,SUMPRODUCT(--(Scorecard!$G$19:$G$25&lt;E841))+1),Scorecard!$D$27)</f>
        <v>-0.0341578513653732</v>
      </c>
      <c r="J841" s="0" t="n">
        <f aca="false">IF(ISNUMBER(F841),INDEX(Scorecard!$D$37:$D$44,SUMPRODUCT(--(Scorecard!$G$37:$G$43&lt;F841))+1),Scorecard!$D$45)</f>
        <v>-0.0679520129233634</v>
      </c>
      <c r="K841" s="0" t="n">
        <f aca="false">Inputs!$B$10+Scorecard!$J$5*Loan_Sample!Y821+Scorecard!$J$6*Loan_Sample!Z821+Scorecard!$J$7*I841+Scorecard!$J$8*Loan_Sample!AB821+Scorecard!$J$9*J841+Scorecard!$J$10*Loan_Sample!AD821+Scorecard!$J$11*G841+Scorecard!$J$12*H841</f>
        <v>-3.98982523400484</v>
      </c>
      <c r="L841" s="0" t="n">
        <f aca="false">MIN(1-Inputs!$B$13,MAX(Inputs!$B$13,1/(1+EXP(-(Inputs!$B$11*K841+Inputs!$B$12)))))</f>
        <v>0.0171236842204222</v>
      </c>
      <c r="M841" s="0" t="n">
        <f aca="false">Loan_Sample!AH821*Inputs!$B$4*B841</f>
        <v>884.065515941172</v>
      </c>
      <c r="N841" s="0" t="n">
        <f aca="false">L841*Inputs!$B$4*B841</f>
        <v>884.065515941172</v>
      </c>
      <c r="O841" s="0" t="n">
        <f aca="false">Inputs!$B$37+Inputs!$B$38*MAX(Loan_Sample!H821-Inputs!$C$38,0)+Inputs!$B$39*MAX(Loan_Sample!H821-Inputs!$C$39,0)+Inputs!$B$40*MAX(Loan_Sample!H821-Inputs!$C$40,0)+Inputs!$B$41*MAX(Loan_Sample!H821-Inputs!$C$41,0)+Inputs!$B$42*Inputs!$B$14+Inputs!$B$43*MIN(Loan_Sample!I821/Inputs!$B$17,1)+Inputs!$B$44*MIN(Loan_Sample!E821,Inputs!$B$18)+Inputs!$B$45*Loan_Sample!C821</f>
        <v>-5.34561923508417</v>
      </c>
      <c r="P841" s="0" t="n">
        <f aca="false">MIN(1-Inputs!$B$13,MAX(Inputs!$B$13,1/(1+EXP(-(Inputs!$B$15*O841+Inputs!$B$16)))))</f>
        <v>0.00348848807126343</v>
      </c>
      <c r="Q841" s="0" t="n">
        <f aca="false">Inputs!$B$37+Inputs!$B$38*MAX(F841-Inputs!$C$38,0)+Inputs!$B$39*MAX(F841-Inputs!$C$39,0)+Inputs!$B$40*MAX(F841-Inputs!$C$40,0)+Inputs!$B$41*MAX(F841-Inputs!$C$41,0)+Inputs!$B$42*Inputs!$B$14+Inputs!$B$43*MIN(Loan_Sample!I821/Inputs!$B$17,1)+Inputs!$B$44*MIN(E841,Inputs!$B$18)+Inputs!$B$45*Loan_Sample!C821</f>
        <v>-5.34561923508417</v>
      </c>
      <c r="R841" s="0" t="n">
        <f aca="false">MIN(1-Inputs!$B$13,MAX(Inputs!$B$13,1/(1+EXP(-(Inputs!$B$15*Q841+Inputs!$B$16)))))</f>
        <v>0.00348848807126343</v>
      </c>
    </row>
    <row r="842" customFormat="false" ht="15" hidden="false" customHeight="false" outlineLevel="0" collapsed="false">
      <c r="A842" s="0" t="n">
        <f aca="false">Loan_Sample!A822</f>
        <v>24081</v>
      </c>
      <c r="B842" s="0" t="n">
        <f aca="false">Loan_Sample!U822</f>
        <v>194029.77</v>
      </c>
      <c r="C842" s="0" t="n">
        <f aca="false">Loan_Sample!K822+Inputs!$B$26</f>
        <v>4.0230770111084</v>
      </c>
      <c r="D842" s="0" t="n">
        <f aca="false">Loan_Sample!L822+Inputs!$B$26</f>
        <v>-0.276923179626465</v>
      </c>
      <c r="E842" s="0" t="n">
        <f aca="false">Loan_Sample!E822/(1+Inputs!$B$25/100)</f>
        <v>61.4706001281738</v>
      </c>
      <c r="F842" s="0" t="n">
        <f aca="false">Loan_Sample!H822-Inputs!$B$24/100</f>
        <v>0.136666536331177</v>
      </c>
      <c r="G842" s="0" t="n">
        <f aca="false">IF(ISNUMBER(C842),INDEX(Scorecard!$D$54:$D$61,SUMPRODUCT(--(Scorecard!$G$54:$G$60&lt;C842))+1),Scorecard!$D$62)</f>
        <v>0.489050497890326</v>
      </c>
      <c r="H842" s="0" t="n">
        <f aca="false">IF(ISNUMBER(D842),INDEX(Scorecard!$D$63:$D$68,SUMPRODUCT(--(Scorecard!$G$63:$G$67&lt;D842))+1),Scorecard!$D$69)</f>
        <v>0.322484508656054</v>
      </c>
      <c r="I842" s="0" t="n">
        <f aca="false">IF(ISNUMBER(E842),INDEX(Scorecard!$D$19:$D$26,SUMPRODUCT(--(Scorecard!$G$19:$G$25&lt;E842))+1),Scorecard!$D$27)</f>
        <v>0.233621608745691</v>
      </c>
      <c r="J842" s="0" t="n">
        <f aca="false">IF(ISNUMBER(F842),INDEX(Scorecard!$D$37:$D$44,SUMPRODUCT(--(Scorecard!$G$37:$G$43&lt;F842))+1),Scorecard!$D$45)</f>
        <v>0.102184252677548</v>
      </c>
      <c r="K842" s="0" t="n">
        <f aca="false">Inputs!$B$10+Scorecard!$J$5*Loan_Sample!Y822+Scorecard!$J$6*Loan_Sample!Z822+Scorecard!$J$7*I842+Scorecard!$J$8*Loan_Sample!AB822+Scorecard!$J$9*J842+Scorecard!$J$10*Loan_Sample!AD822+Scorecard!$J$11*G842+Scorecard!$J$12*H842</f>
        <v>-4.59826021212435</v>
      </c>
      <c r="L842" s="0" t="n">
        <f aca="false">MIN(1-Inputs!$B$13,MAX(Inputs!$B$13,1/(1+EXP(-(Inputs!$B$11*K842+Inputs!$B$12)))))</f>
        <v>0.00902500286507568</v>
      </c>
      <c r="M842" s="0" t="n">
        <f aca="false">Loan_Sample!AH822*Inputs!$B$4*B842</f>
        <v>612.891730555992</v>
      </c>
      <c r="N842" s="0" t="n">
        <f aca="false">L842*Inputs!$B$4*B842</f>
        <v>612.891730555992</v>
      </c>
      <c r="O842" s="0" t="n">
        <f aca="false">Inputs!$B$37+Inputs!$B$38*MAX(Loan_Sample!H822-Inputs!$C$38,0)+Inputs!$B$39*MAX(Loan_Sample!H822-Inputs!$C$39,0)+Inputs!$B$40*MAX(Loan_Sample!H822-Inputs!$C$40,0)+Inputs!$B$41*MAX(Loan_Sample!H822-Inputs!$C$41,0)+Inputs!$B$42*Inputs!$B$14+Inputs!$B$43*MIN(Loan_Sample!I822/Inputs!$B$17,1)+Inputs!$B$44*MIN(Loan_Sample!E822,Inputs!$B$18)+Inputs!$B$45*Loan_Sample!C822</f>
        <v>-5.8146860879263</v>
      </c>
      <c r="P842" s="0" t="n">
        <f aca="false">MIN(1-Inputs!$B$13,MAX(Inputs!$B$13,1/(1+EXP(-(Inputs!$B$15*O842+Inputs!$B$16)))))</f>
        <v>0.00204966574555647</v>
      </c>
      <c r="Q842" s="0" t="n">
        <f aca="false">Inputs!$B$37+Inputs!$B$38*MAX(F842-Inputs!$C$38,0)+Inputs!$B$39*MAX(F842-Inputs!$C$39,0)+Inputs!$B$40*MAX(F842-Inputs!$C$40,0)+Inputs!$B$41*MAX(F842-Inputs!$C$41,0)+Inputs!$B$42*Inputs!$B$14+Inputs!$B$43*MIN(Loan_Sample!I822/Inputs!$B$17,1)+Inputs!$B$44*MIN(E842,Inputs!$B$18)+Inputs!$B$45*Loan_Sample!C822</f>
        <v>-5.8146860879263</v>
      </c>
      <c r="R842" s="0" t="n">
        <f aca="false">MIN(1-Inputs!$B$13,MAX(Inputs!$B$13,1/(1+EXP(-(Inputs!$B$15*Q842+Inputs!$B$16)))))</f>
        <v>0.00204966574555647</v>
      </c>
    </row>
    <row r="843" customFormat="false" ht="15" hidden="false" customHeight="false" outlineLevel="0" collapsed="false">
      <c r="A843" s="0" t="n">
        <f aca="false">Loan_Sample!A823</f>
        <v>24087</v>
      </c>
      <c r="B843" s="0" t="n">
        <f aca="false">Loan_Sample!U823</f>
        <v>196481.95</v>
      </c>
      <c r="C843" s="0" t="n">
        <f aca="false">Loan_Sample!K823+Inputs!$B$26</f>
        <v>5.25833320617676</v>
      </c>
      <c r="D843" s="0" t="n">
        <f aca="false">Loan_Sample!L823+Inputs!$B$26</f>
        <v>-1.875</v>
      </c>
      <c r="E843" s="0" t="n">
        <f aca="false">Loan_Sample!E823/(1+Inputs!$B$25/100)</f>
        <v>73.7735137939453</v>
      </c>
      <c r="F843" s="0" t="n">
        <f aca="false">Loan_Sample!H823-Inputs!$B$24/100</f>
        <v>-0.212666749954224</v>
      </c>
      <c r="G843" s="0" t="n">
        <f aca="false">IF(ISNUMBER(C843),INDEX(Scorecard!$D$54:$D$61,SUMPRODUCT(--(Scorecard!$G$54:$G$60&lt;C843))+1),Scorecard!$D$62)</f>
        <v>0.126303549215828</v>
      </c>
      <c r="H843" s="0" t="n">
        <f aca="false">IF(ISNUMBER(D843),INDEX(Scorecard!$D$63:$D$68,SUMPRODUCT(--(Scorecard!$G$63:$G$67&lt;D843))+1),Scorecard!$D$69)</f>
        <v>-0.340582194386522</v>
      </c>
      <c r="I843" s="0" t="n">
        <f aca="false">IF(ISNUMBER(E843),INDEX(Scorecard!$D$19:$D$26,SUMPRODUCT(--(Scorecard!$G$19:$G$25&lt;E843))+1),Scorecard!$D$27)</f>
        <v>-0.0341578513653732</v>
      </c>
      <c r="J843" s="0" t="n">
        <f aca="false">IF(ISNUMBER(F843),INDEX(Scorecard!$D$37:$D$44,SUMPRODUCT(--(Scorecard!$G$37:$G$43&lt;F843))+1),Scorecard!$D$45)</f>
        <v>0.769716833645565</v>
      </c>
      <c r="K843" s="0" t="n">
        <f aca="false">Inputs!$B$10+Scorecard!$J$5*Loan_Sample!Y823+Scorecard!$J$6*Loan_Sample!Z823+Scorecard!$J$7*I843+Scorecard!$J$8*Loan_Sample!AB823+Scorecard!$J$9*J843+Scorecard!$J$10*Loan_Sample!AD823+Scorecard!$J$11*G843+Scorecard!$J$12*H843</f>
        <v>-3.25711647416286</v>
      </c>
      <c r="L843" s="0" t="n">
        <f aca="false">MIN(1-Inputs!$B$13,MAX(Inputs!$B$13,1/(1+EXP(-(Inputs!$B$11*K843+Inputs!$B$12)))))</f>
        <v>0.0366550900959789</v>
      </c>
      <c r="M843" s="0" t="n">
        <f aca="false">Loan_Sample!AH823*Inputs!$B$4*B843</f>
        <v>2520.72225281927</v>
      </c>
      <c r="N843" s="0" t="n">
        <f aca="false">L843*Inputs!$B$4*B843</f>
        <v>2520.72225281927</v>
      </c>
      <c r="O843" s="0" t="n">
        <f aca="false">Inputs!$B$37+Inputs!$B$38*MAX(Loan_Sample!H823-Inputs!$C$38,0)+Inputs!$B$39*MAX(Loan_Sample!H823-Inputs!$C$39,0)+Inputs!$B$40*MAX(Loan_Sample!H823-Inputs!$C$40,0)+Inputs!$B$41*MAX(Loan_Sample!H823-Inputs!$C$41,0)+Inputs!$B$42*Inputs!$B$14+Inputs!$B$43*MIN(Loan_Sample!I823/Inputs!$B$17,1)+Inputs!$B$44*MIN(Loan_Sample!E823,Inputs!$B$18)+Inputs!$B$45*Loan_Sample!C823</f>
        <v>-6.23380602512012</v>
      </c>
      <c r="P843" s="0" t="n">
        <f aca="false">MIN(1-Inputs!$B$13,MAX(Inputs!$B$13,1/(1+EXP(-(Inputs!$B$15*O843+Inputs!$B$16)))))</f>
        <v>0.0012737928683322</v>
      </c>
      <c r="Q843" s="0" t="n">
        <f aca="false">Inputs!$B$37+Inputs!$B$38*MAX(F843-Inputs!$C$38,0)+Inputs!$B$39*MAX(F843-Inputs!$C$39,0)+Inputs!$B$40*MAX(F843-Inputs!$C$40,0)+Inputs!$B$41*MAX(F843-Inputs!$C$41,0)+Inputs!$B$42*Inputs!$B$14+Inputs!$B$43*MIN(Loan_Sample!I823/Inputs!$B$17,1)+Inputs!$B$44*MIN(E843,Inputs!$B$18)+Inputs!$B$45*Loan_Sample!C823</f>
        <v>-6.23380602512012</v>
      </c>
      <c r="R843" s="0" t="n">
        <f aca="false">MIN(1-Inputs!$B$13,MAX(Inputs!$B$13,1/(1+EXP(-(Inputs!$B$15*Q843+Inputs!$B$16)))))</f>
        <v>0.0012737928683322</v>
      </c>
    </row>
    <row r="844" customFormat="false" ht="15" hidden="false" customHeight="false" outlineLevel="0" collapsed="false">
      <c r="A844" s="0" t="n">
        <f aca="false">Loan_Sample!A824</f>
        <v>24147</v>
      </c>
      <c r="B844" s="0" t="n">
        <f aca="false">Loan_Sample!U824</f>
        <v>105736.984</v>
      </c>
      <c r="C844" s="0" t="n">
        <f aca="false">Loan_Sample!K824+Inputs!$B$26</f>
        <v>4.80000019073486</v>
      </c>
      <c r="D844" s="0" t="n">
        <f aca="false">Loan_Sample!L824+Inputs!$B$26</f>
        <v>-0.458333015441895</v>
      </c>
      <c r="E844" s="0" t="n">
        <f aca="false">Loan_Sample!E824/(1+Inputs!$B$25/100)</f>
        <v>67.0922927856445</v>
      </c>
      <c r="F844" s="0" t="n">
        <f aca="false">Loan_Sample!H824-Inputs!$B$24/100</f>
        <v>-2.5293333530426</v>
      </c>
      <c r="G844" s="0" t="n">
        <f aca="false">IF(ISNUMBER(C844),INDEX(Scorecard!$D$54:$D$61,SUMPRODUCT(--(Scorecard!$G$54:$G$60&lt;C844))+1),Scorecard!$D$62)</f>
        <v>0.409483001259379</v>
      </c>
      <c r="H844" s="0" t="n">
        <f aca="false">IF(ISNUMBER(D844),INDEX(Scorecard!$D$63:$D$68,SUMPRODUCT(--(Scorecard!$G$63:$G$67&lt;D844))+1),Scorecard!$D$69)</f>
        <v>0.322484508656054</v>
      </c>
      <c r="I844" s="0" t="n">
        <f aca="false">IF(ISNUMBER(E844),INDEX(Scorecard!$D$19:$D$26,SUMPRODUCT(--(Scorecard!$G$19:$G$25&lt;E844))+1),Scorecard!$D$27)</f>
        <v>0.0530843085177338</v>
      </c>
      <c r="J844" s="0" t="n">
        <f aca="false">IF(ISNUMBER(F844),INDEX(Scorecard!$D$37:$D$44,SUMPRODUCT(--(Scorecard!$G$37:$G$43&lt;F844))+1),Scorecard!$D$45)</f>
        <v>1.35057635045042</v>
      </c>
      <c r="K844" s="0" t="n">
        <f aca="false">Inputs!$B$10+Scorecard!$J$5*Loan_Sample!Y824+Scorecard!$J$6*Loan_Sample!Z824+Scorecard!$J$7*I844+Scorecard!$J$8*Loan_Sample!AB824+Scorecard!$J$9*J844+Scorecard!$J$10*Loan_Sample!AD824+Scorecard!$J$11*G844+Scorecard!$J$12*H844</f>
        <v>-3.99565739294972</v>
      </c>
      <c r="L844" s="0" t="n">
        <f aca="false">MIN(1-Inputs!$B$13,MAX(Inputs!$B$13,1/(1+EXP(-(Inputs!$B$11*K844+Inputs!$B$12)))))</f>
        <v>0.0170193488619883</v>
      </c>
      <c r="M844" s="0" t="n">
        <f aca="false">Loan_Sample!AH824*Inputs!$B$4*B844</f>
        <v>629.851116408665</v>
      </c>
      <c r="N844" s="0" t="n">
        <f aca="false">L844*Inputs!$B$4*B844</f>
        <v>629.851116408665</v>
      </c>
      <c r="O844" s="0" t="n">
        <f aca="false">Inputs!$B$37+Inputs!$B$38*MAX(Loan_Sample!H824-Inputs!$C$38,0)+Inputs!$B$39*MAX(Loan_Sample!H824-Inputs!$C$39,0)+Inputs!$B$40*MAX(Loan_Sample!H824-Inputs!$C$40,0)+Inputs!$B$41*MAX(Loan_Sample!H824-Inputs!$C$41,0)+Inputs!$B$42*Inputs!$B$14+Inputs!$B$43*MIN(Loan_Sample!I824/Inputs!$B$17,1)+Inputs!$B$44*MIN(Loan_Sample!E824,Inputs!$B$18)+Inputs!$B$45*Loan_Sample!C824</f>
        <v>-5.65424107224636</v>
      </c>
      <c r="P844" s="0" t="n">
        <f aca="false">MIN(1-Inputs!$B$13,MAX(Inputs!$B$13,1/(1+EXP(-(Inputs!$B$15*O844+Inputs!$B$16)))))</f>
        <v>0.00245876787880649</v>
      </c>
      <c r="Q844" s="0" t="n">
        <f aca="false">Inputs!$B$37+Inputs!$B$38*MAX(F844-Inputs!$C$38,0)+Inputs!$B$39*MAX(F844-Inputs!$C$39,0)+Inputs!$B$40*MAX(F844-Inputs!$C$40,0)+Inputs!$B$41*MAX(F844-Inputs!$C$41,0)+Inputs!$B$42*Inputs!$B$14+Inputs!$B$43*MIN(Loan_Sample!I824/Inputs!$B$17,1)+Inputs!$B$44*MIN(E844,Inputs!$B$18)+Inputs!$B$45*Loan_Sample!C824</f>
        <v>-5.65424107224636</v>
      </c>
      <c r="R844" s="0" t="n">
        <f aca="false">MIN(1-Inputs!$B$13,MAX(Inputs!$B$13,1/(1+EXP(-(Inputs!$B$15*Q844+Inputs!$B$16)))))</f>
        <v>0.00245876787880649</v>
      </c>
    </row>
    <row r="845" customFormat="false" ht="15" hidden="false" customHeight="false" outlineLevel="0" collapsed="false">
      <c r="A845" s="0" t="n">
        <f aca="false">Loan_Sample!A825</f>
        <v>24149</v>
      </c>
      <c r="B845" s="0" t="n">
        <f aca="false">Loan_Sample!U825</f>
        <v>460835.53</v>
      </c>
      <c r="C845" s="0" t="n">
        <f aca="false">Loan_Sample!K825+Inputs!$B$26</f>
        <v>5.83333349227905</v>
      </c>
      <c r="D845" s="0" t="n">
        <f aca="false">Loan_Sample!L825+Inputs!$B$26</f>
        <v>-3.49999952316284</v>
      </c>
      <c r="E845" s="0" t="n">
        <f aca="false">Loan_Sample!E825/(1+Inputs!$B$25/100)</f>
        <v>77.0686416625977</v>
      </c>
      <c r="F845" s="0" t="n">
        <f aca="false">Loan_Sample!H825-Inputs!$B$24/100</f>
        <v>-0.272666692733765</v>
      </c>
      <c r="G845" s="0" t="n">
        <f aca="false">IF(ISNUMBER(C845),INDEX(Scorecard!$D$54:$D$61,SUMPRODUCT(--(Scorecard!$G$54:$G$60&lt;C845))+1),Scorecard!$D$62)</f>
        <v>0.0151758992857273</v>
      </c>
      <c r="H845" s="0" t="n">
        <f aca="false">IF(ISNUMBER(D845),INDEX(Scorecard!$D$63:$D$68,SUMPRODUCT(--(Scorecard!$G$63:$G$67&lt;D845))+1),Scorecard!$D$69)</f>
        <v>-0.340582194386522</v>
      </c>
      <c r="I845" s="0" t="n">
        <f aca="false">IF(ISNUMBER(E845),INDEX(Scorecard!$D$19:$D$26,SUMPRODUCT(--(Scorecard!$G$19:$G$25&lt;E845))+1),Scorecard!$D$27)</f>
        <v>-0.0341578513653732</v>
      </c>
      <c r="J845" s="0" t="n">
        <f aca="false">IF(ISNUMBER(F845),INDEX(Scorecard!$D$37:$D$44,SUMPRODUCT(--(Scorecard!$G$37:$G$43&lt;F845))+1),Scorecard!$D$45)</f>
        <v>0.769716833645565</v>
      </c>
      <c r="K845" s="0" t="n">
        <f aca="false">Inputs!$B$10+Scorecard!$J$5*Loan_Sample!Y825+Scorecard!$J$6*Loan_Sample!Z825+Scorecard!$J$7*I845+Scorecard!$J$8*Loan_Sample!AB825+Scorecard!$J$9*J845+Scorecard!$J$10*Loan_Sample!AD825+Scorecard!$J$11*G845+Scorecard!$J$12*H845</f>
        <v>-4.97100668288547</v>
      </c>
      <c r="L845" s="0" t="n">
        <f aca="false">MIN(1-Inputs!$B$13,MAX(Inputs!$B$13,1/(1+EXP(-(Inputs!$B$11*K845+Inputs!$B$12)))))</f>
        <v>0.00608342122832261</v>
      </c>
      <c r="M845" s="0" t="n">
        <f aca="false">Loan_Sample!AH825*Inputs!$B$4*B845</f>
        <v>981.209826088555</v>
      </c>
      <c r="N845" s="0" t="n">
        <f aca="false">L845*Inputs!$B$4*B845</f>
        <v>981.209826088555</v>
      </c>
      <c r="O845" s="0" t="n">
        <f aca="false">Inputs!$B$37+Inputs!$B$38*MAX(Loan_Sample!H825-Inputs!$C$38,0)+Inputs!$B$39*MAX(Loan_Sample!H825-Inputs!$C$39,0)+Inputs!$B$40*MAX(Loan_Sample!H825-Inputs!$C$40,0)+Inputs!$B$41*MAX(Loan_Sample!H825-Inputs!$C$41,0)+Inputs!$B$42*Inputs!$B$14+Inputs!$B$43*MIN(Loan_Sample!I825/Inputs!$B$17,1)+Inputs!$B$44*MIN(Loan_Sample!E825,Inputs!$B$18)+Inputs!$B$45*Loan_Sample!C825</f>
        <v>-6.07552053121203</v>
      </c>
      <c r="P845" s="0" t="n">
        <f aca="false">MIN(1-Inputs!$B$13,MAX(Inputs!$B$13,1/(1+EXP(-(Inputs!$B$15*O845+Inputs!$B$16)))))</f>
        <v>0.00152453064608587</v>
      </c>
      <c r="Q845" s="0" t="n">
        <f aca="false">Inputs!$B$37+Inputs!$B$38*MAX(F845-Inputs!$C$38,0)+Inputs!$B$39*MAX(F845-Inputs!$C$39,0)+Inputs!$B$40*MAX(F845-Inputs!$C$40,0)+Inputs!$B$41*MAX(F845-Inputs!$C$41,0)+Inputs!$B$42*Inputs!$B$14+Inputs!$B$43*MIN(Loan_Sample!I825/Inputs!$B$17,1)+Inputs!$B$44*MIN(E845,Inputs!$B$18)+Inputs!$B$45*Loan_Sample!C825</f>
        <v>-6.07552053121203</v>
      </c>
      <c r="R845" s="0" t="n">
        <f aca="false">MIN(1-Inputs!$B$13,MAX(Inputs!$B$13,1/(1+EXP(-(Inputs!$B$15*Q845+Inputs!$B$16)))))</f>
        <v>0.00152453064608587</v>
      </c>
    </row>
    <row r="846" customFormat="false" ht="15" hidden="false" customHeight="false" outlineLevel="0" collapsed="false">
      <c r="A846" s="0" t="n">
        <f aca="false">Loan_Sample!A826</f>
        <v>24151</v>
      </c>
      <c r="B846" s="0" t="n">
        <f aca="false">Loan_Sample!U826</f>
        <v>341753.47</v>
      </c>
      <c r="C846" s="0" t="n">
        <f aca="false">Loan_Sample!K826+Inputs!$B$26</f>
        <v>6.13333320617676</v>
      </c>
      <c r="D846" s="0" t="n">
        <f aca="false">Loan_Sample!L826+Inputs!$B$26</f>
        <v>-3.5</v>
      </c>
      <c r="E846" s="0" t="n">
        <f aca="false">Loan_Sample!E826/(1+Inputs!$B$25/100)</f>
        <v>76.0711059570313</v>
      </c>
      <c r="F846" s="0" t="n">
        <f aca="false">Loan_Sample!H826-Inputs!$B$24/100</f>
        <v>-0.274666547775269</v>
      </c>
      <c r="G846" s="0" t="n">
        <f aca="false">IF(ISNUMBER(C846),INDEX(Scorecard!$D$54:$D$61,SUMPRODUCT(--(Scorecard!$G$54:$G$60&lt;C846))+1),Scorecard!$D$62)</f>
        <v>0.0151758992857273</v>
      </c>
      <c r="H846" s="0" t="n">
        <f aca="false">IF(ISNUMBER(D846),INDEX(Scorecard!$D$63:$D$68,SUMPRODUCT(--(Scorecard!$G$63:$G$67&lt;D846))+1),Scorecard!$D$69)</f>
        <v>-0.340582194386522</v>
      </c>
      <c r="I846" s="0" t="n">
        <f aca="false">IF(ISNUMBER(E846),INDEX(Scorecard!$D$19:$D$26,SUMPRODUCT(--(Scorecard!$G$19:$G$25&lt;E846))+1),Scorecard!$D$27)</f>
        <v>-0.0341578513653732</v>
      </c>
      <c r="J846" s="0" t="n">
        <f aca="false">IF(ISNUMBER(F846),INDEX(Scorecard!$D$37:$D$44,SUMPRODUCT(--(Scorecard!$G$37:$G$43&lt;F846))+1),Scorecard!$D$45)</f>
        <v>0.769716833645565</v>
      </c>
      <c r="K846" s="0" t="n">
        <f aca="false">Inputs!$B$10+Scorecard!$J$5*Loan_Sample!Y826+Scorecard!$J$6*Loan_Sample!Z826+Scorecard!$J$7*I846+Scorecard!$J$8*Loan_Sample!AB826+Scorecard!$J$9*J846+Scorecard!$J$10*Loan_Sample!AD826+Scorecard!$J$11*G846+Scorecard!$J$12*H846</f>
        <v>-5.71065346446159</v>
      </c>
      <c r="L846" s="0" t="n">
        <f aca="false">MIN(1-Inputs!$B$13,MAX(Inputs!$B$13,1/(1+EXP(-(Inputs!$B$11*K846+Inputs!$B$12)))))</f>
        <v>0.0027741181455104</v>
      </c>
      <c r="M846" s="0" t="n">
        <f aca="false">Loan_Sample!AH826*Inputs!$B$4*B846</f>
        <v>331.82257584635</v>
      </c>
      <c r="N846" s="0" t="n">
        <f aca="false">L846*Inputs!$B$4*B846</f>
        <v>331.82257584635</v>
      </c>
      <c r="O846" s="0" t="n">
        <f aca="false">Inputs!$B$37+Inputs!$B$38*MAX(Loan_Sample!H826-Inputs!$C$38,0)+Inputs!$B$39*MAX(Loan_Sample!H826-Inputs!$C$39,0)+Inputs!$B$40*MAX(Loan_Sample!H826-Inputs!$C$40,0)+Inputs!$B$41*MAX(Loan_Sample!H826-Inputs!$C$41,0)+Inputs!$B$42*Inputs!$B$14+Inputs!$B$43*MIN(Loan_Sample!I826/Inputs!$B$17,1)+Inputs!$B$44*MIN(Loan_Sample!E826,Inputs!$B$18)+Inputs!$B$45*Loan_Sample!C826</f>
        <v>-6.00269799047802</v>
      </c>
      <c r="P846" s="0" t="n">
        <f aca="false">MIN(1-Inputs!$B$13,MAX(Inputs!$B$13,1/(1+EXP(-(Inputs!$B$15*O846+Inputs!$B$16)))))</f>
        <v>0.00165589157126317</v>
      </c>
      <c r="Q846" s="0" t="n">
        <f aca="false">Inputs!$B$37+Inputs!$B$38*MAX(F846-Inputs!$C$38,0)+Inputs!$B$39*MAX(F846-Inputs!$C$39,0)+Inputs!$B$40*MAX(F846-Inputs!$C$40,0)+Inputs!$B$41*MAX(F846-Inputs!$C$41,0)+Inputs!$B$42*Inputs!$B$14+Inputs!$B$43*MIN(Loan_Sample!I826/Inputs!$B$17,1)+Inputs!$B$44*MIN(E846,Inputs!$B$18)+Inputs!$B$45*Loan_Sample!C826</f>
        <v>-6.00269799047802</v>
      </c>
      <c r="R846" s="0" t="n">
        <f aca="false">MIN(1-Inputs!$B$13,MAX(Inputs!$B$13,1/(1+EXP(-(Inputs!$B$15*Q846+Inputs!$B$16)))))</f>
        <v>0.00165589157126317</v>
      </c>
    </row>
    <row r="847" customFormat="false" ht="15" hidden="false" customHeight="false" outlineLevel="0" collapsed="false">
      <c r="A847" s="0" t="n">
        <f aca="false">Loan_Sample!A827</f>
        <v>24169</v>
      </c>
      <c r="B847" s="0" t="n">
        <f aca="false">Loan_Sample!U827</f>
        <v>159782.45</v>
      </c>
      <c r="C847" s="0" t="n">
        <f aca="false">Loan_Sample!K827+Inputs!$B$26</f>
        <v>4.12307691574097</v>
      </c>
      <c r="D847" s="0" t="n">
        <f aca="false">Loan_Sample!L827+Inputs!$B$26</f>
        <v>-0.276923179626465</v>
      </c>
      <c r="E847" s="0" t="n">
        <f aca="false">Loan_Sample!E827/(1+Inputs!$B$25/100)</f>
        <v>76.48876953125</v>
      </c>
      <c r="F847" s="0" t="n">
        <f aca="false">Loan_Sample!H827-Inputs!$B$24/100</f>
        <v>-0.213333368301392</v>
      </c>
      <c r="G847" s="0" t="n">
        <f aca="false">IF(ISNUMBER(C847),INDEX(Scorecard!$D$54:$D$61,SUMPRODUCT(--(Scorecard!$G$54:$G$60&lt;C847))+1),Scorecard!$D$62)</f>
        <v>0.489050497890326</v>
      </c>
      <c r="H847" s="0" t="n">
        <f aca="false">IF(ISNUMBER(D847),INDEX(Scorecard!$D$63:$D$68,SUMPRODUCT(--(Scorecard!$G$63:$G$67&lt;D847))+1),Scorecard!$D$69)</f>
        <v>0.322484508656054</v>
      </c>
      <c r="I847" s="0" t="n">
        <f aca="false">IF(ISNUMBER(E847),INDEX(Scorecard!$D$19:$D$26,SUMPRODUCT(--(Scorecard!$G$19:$G$25&lt;E847))+1),Scorecard!$D$27)</f>
        <v>-0.0341578513653732</v>
      </c>
      <c r="J847" s="0" t="n">
        <f aca="false">IF(ISNUMBER(F847),INDEX(Scorecard!$D$37:$D$44,SUMPRODUCT(--(Scorecard!$G$37:$G$43&lt;F847))+1),Scorecard!$D$45)</f>
        <v>0.769716833645565</v>
      </c>
      <c r="K847" s="0" t="n">
        <f aca="false">Inputs!$B$10+Scorecard!$J$5*Loan_Sample!Y827+Scorecard!$J$6*Loan_Sample!Z827+Scorecard!$J$7*I847+Scorecard!$J$8*Loan_Sample!AB827+Scorecard!$J$9*J847+Scorecard!$J$10*Loan_Sample!AD827+Scorecard!$J$11*G847+Scorecard!$J$12*H847</f>
        <v>-5.4174845081597</v>
      </c>
      <c r="L847" s="0" t="n">
        <f aca="false">MIN(1-Inputs!$B$13,MAX(Inputs!$B$13,1/(1+EXP(-(Inputs!$B$11*K847+Inputs!$B$12)))))</f>
        <v>0.00378812541384455</v>
      </c>
      <c r="M847" s="0" t="n">
        <f aca="false">Loan_Sample!AH827*Inputs!$B$4*B847</f>
        <v>211.846585835971</v>
      </c>
      <c r="N847" s="0" t="n">
        <f aca="false">L847*Inputs!$B$4*B847</f>
        <v>211.846585835971</v>
      </c>
      <c r="O847" s="0" t="n">
        <f aca="false">Inputs!$B$37+Inputs!$B$38*MAX(Loan_Sample!H827-Inputs!$C$38,0)+Inputs!$B$39*MAX(Loan_Sample!H827-Inputs!$C$39,0)+Inputs!$B$40*MAX(Loan_Sample!H827-Inputs!$C$40,0)+Inputs!$B$41*MAX(Loan_Sample!H827-Inputs!$C$41,0)+Inputs!$B$42*Inputs!$B$14+Inputs!$B$43*MIN(Loan_Sample!I827/Inputs!$B$17,1)+Inputs!$B$44*MIN(Loan_Sample!E827,Inputs!$B$18)+Inputs!$B$45*Loan_Sample!C827</f>
        <v>-6.05295311236122</v>
      </c>
      <c r="P847" s="0" t="n">
        <f aca="false">MIN(1-Inputs!$B$13,MAX(Inputs!$B$13,1/(1+EXP(-(Inputs!$B$15*O847+Inputs!$B$16)))))</f>
        <v>0.00156408592830888</v>
      </c>
      <c r="Q847" s="0" t="n">
        <f aca="false">Inputs!$B$37+Inputs!$B$38*MAX(F847-Inputs!$C$38,0)+Inputs!$B$39*MAX(F847-Inputs!$C$39,0)+Inputs!$B$40*MAX(F847-Inputs!$C$40,0)+Inputs!$B$41*MAX(F847-Inputs!$C$41,0)+Inputs!$B$42*Inputs!$B$14+Inputs!$B$43*MIN(Loan_Sample!I827/Inputs!$B$17,1)+Inputs!$B$44*MIN(E847,Inputs!$B$18)+Inputs!$B$45*Loan_Sample!C827</f>
        <v>-6.05295311236122</v>
      </c>
      <c r="R847" s="0" t="n">
        <f aca="false">MIN(1-Inputs!$B$13,MAX(Inputs!$B$13,1/(1+EXP(-(Inputs!$B$15*Q847+Inputs!$B$16)))))</f>
        <v>0.00156408592830888</v>
      </c>
    </row>
    <row r="848" customFormat="false" ht="15" hidden="false" customHeight="false" outlineLevel="0" collapsed="false">
      <c r="A848" s="0" t="n">
        <f aca="false">Loan_Sample!A828</f>
        <v>24193</v>
      </c>
      <c r="B848" s="0" t="n">
        <f aca="false">Loan_Sample!U828</f>
        <v>244138.92</v>
      </c>
      <c r="C848" s="0" t="n">
        <f aca="false">Loan_Sample!K828+Inputs!$B$26</f>
        <v>3.90833330154419</v>
      </c>
      <c r="D848" s="0" t="n">
        <f aca="false">Loan_Sample!L828+Inputs!$B$26</f>
        <v>-1.125</v>
      </c>
      <c r="E848" s="0" t="n">
        <f aca="false">Loan_Sample!E828/(1+Inputs!$B$25/100)</f>
        <v>68.1688995361328</v>
      </c>
      <c r="F848" s="0" t="n">
        <f aca="false">Loan_Sample!H828-Inputs!$B$24/100</f>
        <v>-1.6913332939148</v>
      </c>
      <c r="G848" s="0" t="n">
        <f aca="false">IF(ISNUMBER(C848),INDEX(Scorecard!$D$54:$D$61,SUMPRODUCT(--(Scorecard!$G$54:$G$60&lt;C848))+1),Scorecard!$D$62)</f>
        <v>0.489050497890326</v>
      </c>
      <c r="H848" s="0" t="n">
        <f aca="false">IF(ISNUMBER(D848),INDEX(Scorecard!$D$63:$D$68,SUMPRODUCT(--(Scorecard!$G$63:$G$67&lt;D848))+1),Scorecard!$D$69)</f>
        <v>-0.340582194386522</v>
      </c>
      <c r="I848" s="0" t="n">
        <f aca="false">IF(ISNUMBER(E848),INDEX(Scorecard!$D$19:$D$26,SUMPRODUCT(--(Scorecard!$G$19:$G$25&lt;E848))+1),Scorecard!$D$27)</f>
        <v>0.0530843085177338</v>
      </c>
      <c r="J848" s="0" t="n">
        <f aca="false">IF(ISNUMBER(F848),INDEX(Scorecard!$D$37:$D$44,SUMPRODUCT(--(Scorecard!$G$37:$G$43&lt;F848))+1),Scorecard!$D$45)</f>
        <v>1.35057635045042</v>
      </c>
      <c r="K848" s="0" t="n">
        <f aca="false">Inputs!$B$10+Scorecard!$J$5*Loan_Sample!Y828+Scorecard!$J$6*Loan_Sample!Z828+Scorecard!$J$7*I848+Scorecard!$J$8*Loan_Sample!AB828+Scorecard!$J$9*J848+Scorecard!$J$10*Loan_Sample!AD828+Scorecard!$J$11*G848+Scorecard!$J$12*H848</f>
        <v>-4.10999239702452</v>
      </c>
      <c r="L848" s="0" t="n">
        <f aca="false">MIN(1-Inputs!$B$13,MAX(Inputs!$B$13,1/(1+EXP(-(Inputs!$B$11*K848+Inputs!$B$12)))))</f>
        <v>0.0150957028361383</v>
      </c>
      <c r="M848" s="0" t="n">
        <f aca="false">Loan_Sample!AH828*Inputs!$B$4*B848</f>
        <v>1289.90700546951</v>
      </c>
      <c r="N848" s="0" t="n">
        <f aca="false">L848*Inputs!$B$4*B848</f>
        <v>1289.90700546951</v>
      </c>
      <c r="O848" s="0" t="n">
        <f aca="false">Inputs!$B$37+Inputs!$B$38*MAX(Loan_Sample!H828-Inputs!$C$38,0)+Inputs!$B$39*MAX(Loan_Sample!H828-Inputs!$C$39,0)+Inputs!$B$40*MAX(Loan_Sample!H828-Inputs!$C$40,0)+Inputs!$B$41*MAX(Loan_Sample!H828-Inputs!$C$41,0)+Inputs!$B$42*Inputs!$B$14+Inputs!$B$43*MIN(Loan_Sample!I828/Inputs!$B$17,1)+Inputs!$B$44*MIN(Loan_Sample!E828,Inputs!$B$18)+Inputs!$B$45*Loan_Sample!C828</f>
        <v>-5.67947577913026</v>
      </c>
      <c r="P848" s="0" t="n">
        <f aca="false">MIN(1-Inputs!$B$13,MAX(Inputs!$B$13,1/(1+EXP(-(Inputs!$B$15*O848+Inputs!$B$16)))))</f>
        <v>0.00238940198387974</v>
      </c>
      <c r="Q848" s="0" t="n">
        <f aca="false">Inputs!$B$37+Inputs!$B$38*MAX(F848-Inputs!$C$38,0)+Inputs!$B$39*MAX(F848-Inputs!$C$39,0)+Inputs!$B$40*MAX(F848-Inputs!$C$40,0)+Inputs!$B$41*MAX(F848-Inputs!$C$41,0)+Inputs!$B$42*Inputs!$B$14+Inputs!$B$43*MIN(Loan_Sample!I828/Inputs!$B$17,1)+Inputs!$B$44*MIN(E848,Inputs!$B$18)+Inputs!$B$45*Loan_Sample!C828</f>
        <v>-5.67947577913026</v>
      </c>
      <c r="R848" s="0" t="n">
        <f aca="false">MIN(1-Inputs!$B$13,MAX(Inputs!$B$13,1/(1+EXP(-(Inputs!$B$15*Q848+Inputs!$B$16)))))</f>
        <v>0.00238940198387974</v>
      </c>
    </row>
    <row r="849" customFormat="false" ht="15" hidden="false" customHeight="false" outlineLevel="0" collapsed="false">
      <c r="A849" s="0" t="n">
        <f aca="false">Loan_Sample!A829</f>
        <v>24197</v>
      </c>
      <c r="B849" s="0" t="n">
        <f aca="false">Loan_Sample!U829</f>
        <v>512026.1</v>
      </c>
      <c r="C849" s="0" t="n">
        <f aca="false">Loan_Sample!K829+Inputs!$B$26</f>
        <v>5.65833330154419</v>
      </c>
      <c r="D849" s="0" t="n">
        <f aca="false">Loan_Sample!L829+Inputs!$B$26</f>
        <v>-1.875</v>
      </c>
      <c r="E849" s="0" t="n">
        <f aca="false">Loan_Sample!E829/(1+Inputs!$B$25/100)</f>
        <v>72.2795867919922</v>
      </c>
      <c r="F849" s="0" t="n">
        <f aca="false">Loan_Sample!H829-Inputs!$B$24/100</f>
        <v>-0.124666690826416</v>
      </c>
      <c r="G849" s="0" t="n">
        <f aca="false">IF(ISNUMBER(C849),INDEX(Scorecard!$D$54:$D$61,SUMPRODUCT(--(Scorecard!$G$54:$G$60&lt;C849))+1),Scorecard!$D$62)</f>
        <v>0.0151758992857273</v>
      </c>
      <c r="H849" s="0" t="n">
        <f aca="false">IF(ISNUMBER(D849),INDEX(Scorecard!$D$63:$D$68,SUMPRODUCT(--(Scorecard!$G$63:$G$67&lt;D849))+1),Scorecard!$D$69)</f>
        <v>-0.340582194386522</v>
      </c>
      <c r="I849" s="0" t="n">
        <f aca="false">IF(ISNUMBER(E849),INDEX(Scorecard!$D$19:$D$26,SUMPRODUCT(--(Scorecard!$G$19:$G$25&lt;E849))+1),Scorecard!$D$27)</f>
        <v>-0.0341578513653732</v>
      </c>
      <c r="J849" s="0" t="n">
        <f aca="false">IF(ISNUMBER(F849),INDEX(Scorecard!$D$37:$D$44,SUMPRODUCT(--(Scorecard!$G$37:$G$43&lt;F849))+1),Scorecard!$D$45)</f>
        <v>0.330501541082344</v>
      </c>
      <c r="K849" s="0" t="n">
        <f aca="false">Inputs!$B$10+Scorecard!$J$5*Loan_Sample!Y829+Scorecard!$J$6*Loan_Sample!Z829+Scorecard!$J$7*I849+Scorecard!$J$8*Loan_Sample!AB829+Scorecard!$J$9*J849+Scorecard!$J$10*Loan_Sample!AD829+Scorecard!$J$11*G849+Scorecard!$J$12*H849</f>
        <v>-4.36185076259878</v>
      </c>
      <c r="L849" s="0" t="n">
        <f aca="false">MIN(1-Inputs!$B$13,MAX(Inputs!$B$13,1/(1+EXP(-(Inputs!$B$11*K849+Inputs!$B$12)))))</f>
        <v>0.0115820668025344</v>
      </c>
      <c r="M849" s="0" t="n">
        <f aca="false">Loan_Sample!AH829*Inputs!$B$4*B849</f>
        <v>2075.61217319441</v>
      </c>
      <c r="N849" s="0" t="n">
        <f aca="false">L849*Inputs!$B$4*B849</f>
        <v>2075.61217319441</v>
      </c>
      <c r="O849" s="0" t="n">
        <f aca="false">Inputs!$B$37+Inputs!$B$38*MAX(Loan_Sample!H829-Inputs!$C$38,0)+Inputs!$B$39*MAX(Loan_Sample!H829-Inputs!$C$39,0)+Inputs!$B$40*MAX(Loan_Sample!H829-Inputs!$C$40,0)+Inputs!$B$41*MAX(Loan_Sample!H829-Inputs!$C$41,0)+Inputs!$B$42*Inputs!$B$14+Inputs!$B$43*MIN(Loan_Sample!I829/Inputs!$B$17,1)+Inputs!$B$44*MIN(Loan_Sample!E829,Inputs!$B$18)+Inputs!$B$45*Loan_Sample!C829</f>
        <v>-6.0023588523396</v>
      </c>
      <c r="P849" s="0" t="n">
        <f aca="false">MIN(1-Inputs!$B$13,MAX(Inputs!$B$13,1/(1+EXP(-(Inputs!$B$15*O849+Inputs!$B$16)))))</f>
        <v>0.00165652903537075</v>
      </c>
      <c r="Q849" s="0" t="n">
        <f aca="false">Inputs!$B$37+Inputs!$B$38*MAX(F849-Inputs!$C$38,0)+Inputs!$B$39*MAX(F849-Inputs!$C$39,0)+Inputs!$B$40*MAX(F849-Inputs!$C$40,0)+Inputs!$B$41*MAX(F849-Inputs!$C$41,0)+Inputs!$B$42*Inputs!$B$14+Inputs!$B$43*MIN(Loan_Sample!I829/Inputs!$B$17,1)+Inputs!$B$44*MIN(E849,Inputs!$B$18)+Inputs!$B$45*Loan_Sample!C829</f>
        <v>-6.0023588523396</v>
      </c>
      <c r="R849" s="0" t="n">
        <f aca="false">MIN(1-Inputs!$B$13,MAX(Inputs!$B$13,1/(1+EXP(-(Inputs!$B$15*Q849+Inputs!$B$16)))))</f>
        <v>0.00165652903537075</v>
      </c>
    </row>
    <row r="850" customFormat="false" ht="15" hidden="false" customHeight="false" outlineLevel="0" collapsed="false">
      <c r="A850" s="0" t="n">
        <f aca="false">Loan_Sample!A830</f>
        <v>24217</v>
      </c>
      <c r="B850" s="0" t="n">
        <f aca="false">Loan_Sample!U830</f>
        <v>137418.39</v>
      </c>
      <c r="C850" s="0" t="n">
        <f aca="false">Loan_Sample!K830+Inputs!$B$26</f>
        <v>4.0230770111084</v>
      </c>
      <c r="D850" s="0" t="n">
        <f aca="false">Loan_Sample!L830+Inputs!$B$26</f>
        <v>-0.276923179626465</v>
      </c>
      <c r="E850" s="0" t="n">
        <f aca="false">Loan_Sample!E830/(1+Inputs!$B$25/100)</f>
        <v>65.7819595336914</v>
      </c>
      <c r="F850" s="0" t="n">
        <f aca="false">Loan_Sample!H830-Inputs!$B$24/100</f>
        <v>0.647666692733765</v>
      </c>
      <c r="G850" s="0" t="n">
        <f aca="false">IF(ISNUMBER(C850),INDEX(Scorecard!$D$54:$D$61,SUMPRODUCT(--(Scorecard!$G$54:$G$60&lt;C850))+1),Scorecard!$D$62)</f>
        <v>0.489050497890326</v>
      </c>
      <c r="H850" s="0" t="n">
        <f aca="false">IF(ISNUMBER(D850),INDEX(Scorecard!$D$63:$D$68,SUMPRODUCT(--(Scorecard!$G$63:$G$67&lt;D850))+1),Scorecard!$D$69)</f>
        <v>0.322484508656054</v>
      </c>
      <c r="I850" s="0" t="n">
        <f aca="false">IF(ISNUMBER(E850),INDEX(Scorecard!$D$19:$D$26,SUMPRODUCT(--(Scorecard!$G$19:$G$25&lt;E850))+1),Scorecard!$D$27)</f>
        <v>0.233621608745691</v>
      </c>
      <c r="J850" s="0" t="n">
        <f aca="false">IF(ISNUMBER(F850),INDEX(Scorecard!$D$37:$D$44,SUMPRODUCT(--(Scorecard!$G$37:$G$43&lt;F850))+1),Scorecard!$D$45)</f>
        <v>-0.569454719285959</v>
      </c>
      <c r="K850" s="0" t="n">
        <f aca="false">Inputs!$B$10+Scorecard!$J$5*Loan_Sample!Y830+Scorecard!$J$6*Loan_Sample!Z830+Scorecard!$J$7*I850+Scorecard!$J$8*Loan_Sample!AB830+Scorecard!$J$9*J850+Scorecard!$J$10*Loan_Sample!AD830+Scorecard!$J$11*G850+Scorecard!$J$12*H850</f>
        <v>-4.73427759624409</v>
      </c>
      <c r="L850" s="0" t="n">
        <f aca="false">MIN(1-Inputs!$B$13,MAX(Inputs!$B$13,1/(1+EXP(-(Inputs!$B$11*K850+Inputs!$B$12)))))</f>
        <v>0.00781625743726102</v>
      </c>
      <c r="M850" s="0" t="n">
        <f aca="false">Loan_Sample!AH830*Inputs!$B$4*B850</f>
        <v>375.934129498877</v>
      </c>
      <c r="N850" s="0" t="n">
        <f aca="false">L850*Inputs!$B$4*B850</f>
        <v>375.934129498877</v>
      </c>
      <c r="O850" s="0" t="n">
        <f aca="false">Inputs!$B$37+Inputs!$B$38*MAX(Loan_Sample!H830-Inputs!$C$38,0)+Inputs!$B$39*MAX(Loan_Sample!H830-Inputs!$C$39,0)+Inputs!$B$40*MAX(Loan_Sample!H830-Inputs!$C$40,0)+Inputs!$B$41*MAX(Loan_Sample!H830-Inputs!$C$41,0)+Inputs!$B$42*Inputs!$B$14+Inputs!$B$43*MIN(Loan_Sample!I830/Inputs!$B$17,1)+Inputs!$B$44*MIN(Loan_Sample!E830,Inputs!$B$18)+Inputs!$B$45*Loan_Sample!C830</f>
        <v>-3.82653088510597</v>
      </c>
      <c r="P850" s="0" t="n">
        <f aca="false">MIN(1-Inputs!$B$13,MAX(Inputs!$B$13,1/(1+EXP(-(Inputs!$B$15*O850+Inputs!$B$16)))))</f>
        <v>0.0193050478418615</v>
      </c>
      <c r="Q850" s="0" t="n">
        <f aca="false">Inputs!$B$37+Inputs!$B$38*MAX(F850-Inputs!$C$38,0)+Inputs!$B$39*MAX(F850-Inputs!$C$39,0)+Inputs!$B$40*MAX(F850-Inputs!$C$40,0)+Inputs!$B$41*MAX(F850-Inputs!$C$41,0)+Inputs!$B$42*Inputs!$B$14+Inputs!$B$43*MIN(Loan_Sample!I830/Inputs!$B$17,1)+Inputs!$B$44*MIN(E850,Inputs!$B$18)+Inputs!$B$45*Loan_Sample!C830</f>
        <v>-3.82653088510597</v>
      </c>
      <c r="R850" s="0" t="n">
        <f aca="false">MIN(1-Inputs!$B$13,MAX(Inputs!$B$13,1/(1+EXP(-(Inputs!$B$15*Q850+Inputs!$B$16)))))</f>
        <v>0.0193050478418615</v>
      </c>
    </row>
    <row r="851" customFormat="false" ht="15" hidden="false" customHeight="false" outlineLevel="0" collapsed="false">
      <c r="A851" s="0" t="n">
        <f aca="false">Loan_Sample!A831</f>
        <v>24258</v>
      </c>
      <c r="B851" s="0" t="n">
        <f aca="false">Loan_Sample!U831</f>
        <v>414072.9</v>
      </c>
      <c r="C851" s="0" t="n">
        <f aca="false">Loan_Sample!K831+Inputs!$B$26</f>
        <v>3.70000004768372</v>
      </c>
      <c r="D851" s="0" t="n">
        <f aca="false">Loan_Sample!L831+Inputs!$B$26</f>
        <v>-0.458333253860474</v>
      </c>
      <c r="E851" s="0" t="n">
        <f aca="false">Loan_Sample!E831/(1+Inputs!$B$25/100)</f>
        <v>71.6415863037109</v>
      </c>
      <c r="F851" s="0" t="n">
        <f aca="false">Loan_Sample!H831-Inputs!$B$24/100</f>
        <v>-2.96933341026306</v>
      </c>
      <c r="G851" s="0" t="n">
        <f aca="false">IF(ISNUMBER(C851),INDEX(Scorecard!$D$54:$D$61,SUMPRODUCT(--(Scorecard!$G$54:$G$60&lt;C851))+1),Scorecard!$D$62)</f>
        <v>0.489050497890326</v>
      </c>
      <c r="H851" s="0" t="n">
        <f aca="false">IF(ISNUMBER(D851),INDEX(Scorecard!$D$63:$D$68,SUMPRODUCT(--(Scorecard!$G$63:$G$67&lt;D851))+1),Scorecard!$D$69)</f>
        <v>0.322484508656054</v>
      </c>
      <c r="I851" s="0" t="n">
        <f aca="false">IF(ISNUMBER(E851),INDEX(Scorecard!$D$19:$D$26,SUMPRODUCT(--(Scorecard!$G$19:$G$25&lt;E851))+1),Scorecard!$D$27)</f>
        <v>0.0530843085177338</v>
      </c>
      <c r="J851" s="0" t="n">
        <f aca="false">IF(ISNUMBER(F851),INDEX(Scorecard!$D$37:$D$44,SUMPRODUCT(--(Scorecard!$G$37:$G$43&lt;F851))+1),Scorecard!$D$45)</f>
        <v>1.35057635045042</v>
      </c>
      <c r="K851" s="0" t="n">
        <f aca="false">Inputs!$B$10+Scorecard!$J$5*Loan_Sample!Y831+Scorecard!$J$6*Loan_Sample!Z831+Scorecard!$J$7*I851+Scorecard!$J$8*Loan_Sample!AB831+Scorecard!$J$9*J851+Scorecard!$J$10*Loan_Sample!AD831+Scorecard!$J$11*G851+Scorecard!$J$12*H851</f>
        <v>-4.74638373479425</v>
      </c>
      <c r="L851" s="0" t="n">
        <f aca="false">MIN(1-Inputs!$B$13,MAX(Inputs!$B$13,1/(1+EXP(-(Inputs!$B$11*K851+Inputs!$B$12)))))</f>
        <v>0.0077167970921719</v>
      </c>
      <c r="M851" s="0" t="n">
        <f aca="false">Loan_Sample!AH831*Inputs!$B$4*B851</f>
        <v>1118.36079273351</v>
      </c>
      <c r="N851" s="0" t="n">
        <f aca="false">L851*Inputs!$B$4*B851</f>
        <v>1118.36079273351</v>
      </c>
      <c r="O851" s="0" t="n">
        <f aca="false">Inputs!$B$37+Inputs!$B$38*MAX(Loan_Sample!H831-Inputs!$C$38,0)+Inputs!$B$39*MAX(Loan_Sample!H831-Inputs!$C$39,0)+Inputs!$B$40*MAX(Loan_Sample!H831-Inputs!$C$40,0)+Inputs!$B$41*MAX(Loan_Sample!H831-Inputs!$C$41,0)+Inputs!$B$42*Inputs!$B$14+Inputs!$B$43*MIN(Loan_Sample!I831/Inputs!$B$17,1)+Inputs!$B$44*MIN(Loan_Sample!E831,Inputs!$B$18)+Inputs!$B$45*Loan_Sample!C831</f>
        <v>-5.88374330651753</v>
      </c>
      <c r="P851" s="0" t="n">
        <f aca="false">MIN(1-Inputs!$B$13,MAX(Inputs!$B$13,1/(1+EXP(-(Inputs!$B$15*O851+Inputs!$B$16)))))</f>
        <v>0.00189520563839136</v>
      </c>
      <c r="Q851" s="0" t="n">
        <f aca="false">Inputs!$B$37+Inputs!$B$38*MAX(F851-Inputs!$C$38,0)+Inputs!$B$39*MAX(F851-Inputs!$C$39,0)+Inputs!$B$40*MAX(F851-Inputs!$C$40,0)+Inputs!$B$41*MAX(F851-Inputs!$C$41,0)+Inputs!$B$42*Inputs!$B$14+Inputs!$B$43*MIN(Loan_Sample!I831/Inputs!$B$17,1)+Inputs!$B$44*MIN(E851,Inputs!$B$18)+Inputs!$B$45*Loan_Sample!C831</f>
        <v>-5.88374330651753</v>
      </c>
      <c r="R851" s="0" t="n">
        <f aca="false">MIN(1-Inputs!$B$13,MAX(Inputs!$B$13,1/(1+EXP(-(Inputs!$B$15*Q851+Inputs!$B$16)))))</f>
        <v>0.00189520563839136</v>
      </c>
    </row>
    <row r="852" customFormat="false" ht="15" hidden="false" customHeight="false" outlineLevel="0" collapsed="false">
      <c r="A852" s="0" t="n">
        <f aca="false">Loan_Sample!A832</f>
        <v>24300</v>
      </c>
      <c r="B852" s="0" t="n">
        <f aca="false">Loan_Sample!U832</f>
        <v>172293.77</v>
      </c>
      <c r="C852" s="0" t="n">
        <f aca="false">Loan_Sample!K832+Inputs!$B$26</f>
        <v>4.30833339691162</v>
      </c>
      <c r="D852" s="0" t="n">
        <f aca="false">Loan_Sample!L832+Inputs!$B$26</f>
        <v>-1.125</v>
      </c>
      <c r="E852" s="0" t="n">
        <f aca="false">Loan_Sample!E832/(1+Inputs!$B$25/100)</f>
        <v>69.3873062133789</v>
      </c>
      <c r="F852" s="0" t="n">
        <f aca="false">Loan_Sample!H832-Inputs!$B$24/100</f>
        <v>-2.18533301353455</v>
      </c>
      <c r="G852" s="0" t="n">
        <f aca="false">IF(ISNUMBER(C852),INDEX(Scorecard!$D$54:$D$61,SUMPRODUCT(--(Scorecard!$G$54:$G$60&lt;C852))+1),Scorecard!$D$62)</f>
        <v>0.489050497890326</v>
      </c>
      <c r="H852" s="0" t="n">
        <f aca="false">IF(ISNUMBER(D852),INDEX(Scorecard!$D$63:$D$68,SUMPRODUCT(--(Scorecard!$G$63:$G$67&lt;D852))+1),Scorecard!$D$69)</f>
        <v>-0.340582194386522</v>
      </c>
      <c r="I852" s="0" t="n">
        <f aca="false">IF(ISNUMBER(E852),INDEX(Scorecard!$D$19:$D$26,SUMPRODUCT(--(Scorecard!$G$19:$G$25&lt;E852))+1),Scorecard!$D$27)</f>
        <v>0.0530843085177338</v>
      </c>
      <c r="J852" s="0" t="n">
        <f aca="false">IF(ISNUMBER(F852),INDEX(Scorecard!$D$37:$D$44,SUMPRODUCT(--(Scorecard!$G$37:$G$43&lt;F852))+1),Scorecard!$D$45)</f>
        <v>1.35057635045042</v>
      </c>
      <c r="K852" s="0" t="n">
        <f aca="false">Inputs!$B$10+Scorecard!$J$5*Loan_Sample!Y832+Scorecard!$J$6*Loan_Sample!Z832+Scorecard!$J$7*I852+Scorecard!$J$8*Loan_Sample!AB832+Scorecard!$J$9*J852+Scorecard!$J$10*Loan_Sample!AD832+Scorecard!$J$11*G852+Scorecard!$J$12*H852</f>
        <v>-6.74248953642658</v>
      </c>
      <c r="L852" s="0" t="n">
        <f aca="false">MIN(1-Inputs!$B$13,MAX(Inputs!$B$13,1/(1+EXP(-(Inputs!$B$11*K852+Inputs!$B$12)))))</f>
        <v>0.000925071507843662</v>
      </c>
      <c r="M852" s="0" t="n">
        <f aca="false">Loan_Sample!AH832*Inputs!$B$4*B852</f>
        <v>55.7844201620892</v>
      </c>
      <c r="N852" s="0" t="n">
        <f aca="false">L852*Inputs!$B$4*B852</f>
        <v>55.7844201620892</v>
      </c>
      <c r="O852" s="0" t="n">
        <f aca="false">Inputs!$B$37+Inputs!$B$38*MAX(Loan_Sample!H832-Inputs!$C$38,0)+Inputs!$B$39*MAX(Loan_Sample!H832-Inputs!$C$39,0)+Inputs!$B$40*MAX(Loan_Sample!H832-Inputs!$C$40,0)+Inputs!$B$41*MAX(Loan_Sample!H832-Inputs!$C$41,0)+Inputs!$B$42*Inputs!$B$14+Inputs!$B$43*MIN(Loan_Sample!I832/Inputs!$B$17,1)+Inputs!$B$44*MIN(Loan_Sample!E832,Inputs!$B$18)+Inputs!$B$45*Loan_Sample!C832</f>
        <v>-5.40624225431633</v>
      </c>
      <c r="P852" s="0" t="n">
        <f aca="false">MIN(1-Inputs!$B$13,MAX(Inputs!$B$13,1/(1+EXP(-(Inputs!$B$15*O852+Inputs!$B$16)))))</f>
        <v>0.00325692861362401</v>
      </c>
      <c r="Q852" s="0" t="n">
        <f aca="false">Inputs!$B$37+Inputs!$B$38*MAX(F852-Inputs!$C$38,0)+Inputs!$B$39*MAX(F852-Inputs!$C$39,0)+Inputs!$B$40*MAX(F852-Inputs!$C$40,0)+Inputs!$B$41*MAX(F852-Inputs!$C$41,0)+Inputs!$B$42*Inputs!$B$14+Inputs!$B$43*MIN(Loan_Sample!I832/Inputs!$B$17,1)+Inputs!$B$44*MIN(E852,Inputs!$B$18)+Inputs!$B$45*Loan_Sample!C832</f>
        <v>-5.40624225431633</v>
      </c>
      <c r="R852" s="0" t="n">
        <f aca="false">MIN(1-Inputs!$B$13,MAX(Inputs!$B$13,1/(1+EXP(-(Inputs!$B$15*Q852+Inputs!$B$16)))))</f>
        <v>0.00325692861362401</v>
      </c>
    </row>
    <row r="853" customFormat="false" ht="15" hidden="false" customHeight="false" outlineLevel="0" collapsed="false">
      <c r="A853" s="0" t="n">
        <f aca="false">Loan_Sample!A833</f>
        <v>24316</v>
      </c>
      <c r="B853" s="0" t="n">
        <f aca="false">Loan_Sample!U833</f>
        <v>526702.94</v>
      </c>
      <c r="C853" s="0" t="n">
        <f aca="false">Loan_Sample!K833+Inputs!$B$26</f>
        <v>4.40000009536743</v>
      </c>
      <c r="D853" s="0" t="n">
        <f aca="false">Loan_Sample!L833+Inputs!$B$26</f>
        <v>-0.458333015441895</v>
      </c>
      <c r="E853" s="0" t="n">
        <f aca="false">Loan_Sample!E833/(1+Inputs!$B$25/100)</f>
        <v>68.9834289550781</v>
      </c>
      <c r="F853" s="0" t="n">
        <f aca="false">Loan_Sample!H833-Inputs!$B$24/100</f>
        <v>-2.62633347511292</v>
      </c>
      <c r="G853" s="0" t="n">
        <f aca="false">IF(ISNUMBER(C853),INDEX(Scorecard!$D$54:$D$61,SUMPRODUCT(--(Scorecard!$G$54:$G$60&lt;C853))+1),Scorecard!$D$62)</f>
        <v>0.489050497890326</v>
      </c>
      <c r="H853" s="0" t="n">
        <f aca="false">IF(ISNUMBER(D853),INDEX(Scorecard!$D$63:$D$68,SUMPRODUCT(--(Scorecard!$G$63:$G$67&lt;D853))+1),Scorecard!$D$69)</f>
        <v>0.322484508656054</v>
      </c>
      <c r="I853" s="0" t="n">
        <f aca="false">IF(ISNUMBER(E853),INDEX(Scorecard!$D$19:$D$26,SUMPRODUCT(--(Scorecard!$G$19:$G$25&lt;E853))+1),Scorecard!$D$27)</f>
        <v>0.0530843085177338</v>
      </c>
      <c r="J853" s="0" t="n">
        <f aca="false">IF(ISNUMBER(F853),INDEX(Scorecard!$D$37:$D$44,SUMPRODUCT(--(Scorecard!$G$37:$G$43&lt;F853))+1),Scorecard!$D$45)</f>
        <v>1.35057635045042</v>
      </c>
      <c r="K853" s="0" t="n">
        <f aca="false">Inputs!$B$10+Scorecard!$J$5*Loan_Sample!Y833+Scorecard!$J$6*Loan_Sample!Z833+Scorecard!$J$7*I853+Scorecard!$J$8*Loan_Sample!AB833+Scorecard!$J$9*J853+Scorecard!$J$10*Loan_Sample!AD833+Scorecard!$J$11*G853+Scorecard!$J$12*H853</f>
        <v>-5.16453088653592</v>
      </c>
      <c r="L853" s="0" t="n">
        <f aca="false">MIN(1-Inputs!$B$13,MAX(Inputs!$B$13,1/(1+EXP(-(Inputs!$B$11*K853+Inputs!$B$12)))))</f>
        <v>0.00495491681525728</v>
      </c>
      <c r="M853" s="0" t="n">
        <f aca="false">Loan_Sample!AH833*Inputs!$B$4*B853</f>
        <v>913.419238918006</v>
      </c>
      <c r="N853" s="0" t="n">
        <f aca="false">L853*Inputs!$B$4*B853</f>
        <v>913.419238918006</v>
      </c>
      <c r="O853" s="0" t="n">
        <f aca="false">Inputs!$B$37+Inputs!$B$38*MAX(Loan_Sample!H833-Inputs!$C$38,0)+Inputs!$B$39*MAX(Loan_Sample!H833-Inputs!$C$39,0)+Inputs!$B$40*MAX(Loan_Sample!H833-Inputs!$C$40,0)+Inputs!$B$41*MAX(Loan_Sample!H833-Inputs!$C$41,0)+Inputs!$B$42*Inputs!$B$14+Inputs!$B$43*MIN(Loan_Sample!I833/Inputs!$B$17,1)+Inputs!$B$44*MIN(Loan_Sample!E833,Inputs!$B$18)+Inputs!$B$45*Loan_Sample!C833</f>
        <v>-5.51446301800142</v>
      </c>
      <c r="P853" s="0" t="n">
        <f aca="false">MIN(1-Inputs!$B$13,MAX(Inputs!$B$13,1/(1+EXP(-(Inputs!$B$15*O853+Inputs!$B$16)))))</f>
        <v>0.00288099721851363</v>
      </c>
      <c r="Q853" s="0" t="n">
        <f aca="false">Inputs!$B$37+Inputs!$B$38*MAX(F853-Inputs!$C$38,0)+Inputs!$B$39*MAX(F853-Inputs!$C$39,0)+Inputs!$B$40*MAX(F853-Inputs!$C$40,0)+Inputs!$B$41*MAX(F853-Inputs!$C$41,0)+Inputs!$B$42*Inputs!$B$14+Inputs!$B$43*MIN(Loan_Sample!I833/Inputs!$B$17,1)+Inputs!$B$44*MIN(E853,Inputs!$B$18)+Inputs!$B$45*Loan_Sample!C833</f>
        <v>-5.51446301800142</v>
      </c>
      <c r="R853" s="0" t="n">
        <f aca="false">MIN(1-Inputs!$B$13,MAX(Inputs!$B$13,1/(1+EXP(-(Inputs!$B$15*Q853+Inputs!$B$16)))))</f>
        <v>0.00288099721851363</v>
      </c>
    </row>
    <row r="854" customFormat="false" ht="15" hidden="false" customHeight="false" outlineLevel="0" collapsed="false">
      <c r="A854" s="0" t="n">
        <f aca="false">Loan_Sample!A834</f>
        <v>24323</v>
      </c>
      <c r="B854" s="0" t="n">
        <f aca="false">Loan_Sample!U834</f>
        <v>182062.94</v>
      </c>
      <c r="C854" s="0" t="n">
        <f aca="false">Loan_Sample!K834+Inputs!$B$26</f>
        <v>3.70000004768372</v>
      </c>
      <c r="D854" s="0" t="n">
        <f aca="false">Loan_Sample!L834+Inputs!$B$26</f>
        <v>-0.208333253860474</v>
      </c>
      <c r="E854" s="0" t="n">
        <f aca="false">Loan_Sample!E834/(1+Inputs!$B$25/100)</f>
        <v>60.7922706604004</v>
      </c>
      <c r="F854" s="0" t="n">
        <f aca="false">Loan_Sample!H834-Inputs!$B$24/100</f>
        <v>-3.26333332061768</v>
      </c>
      <c r="G854" s="0" t="n">
        <f aca="false">IF(ISNUMBER(C854),INDEX(Scorecard!$D$54:$D$61,SUMPRODUCT(--(Scorecard!$G$54:$G$60&lt;C854))+1),Scorecard!$D$62)</f>
        <v>0.489050497890326</v>
      </c>
      <c r="H854" s="0" t="n">
        <f aca="false">IF(ISNUMBER(D854),INDEX(Scorecard!$D$63:$D$68,SUMPRODUCT(--(Scorecard!$G$63:$G$67&lt;D854))+1),Scorecard!$D$69)</f>
        <v>0.322484508656054</v>
      </c>
      <c r="I854" s="0" t="n">
        <f aca="false">IF(ISNUMBER(E854),INDEX(Scorecard!$D$19:$D$26,SUMPRODUCT(--(Scorecard!$G$19:$G$25&lt;E854))+1),Scorecard!$D$27)</f>
        <v>0.233621608745691</v>
      </c>
      <c r="J854" s="0" t="n">
        <f aca="false">IF(ISNUMBER(F854),INDEX(Scorecard!$D$37:$D$44,SUMPRODUCT(--(Scorecard!$G$37:$G$43&lt;F854))+1),Scorecard!$D$45)</f>
        <v>1.35057635045042</v>
      </c>
      <c r="K854" s="0" t="n">
        <f aca="false">Inputs!$B$10+Scorecard!$J$5*Loan_Sample!Y834+Scorecard!$J$6*Loan_Sample!Z834+Scorecard!$J$7*I854+Scorecard!$J$8*Loan_Sample!AB834+Scorecard!$J$9*J854+Scorecard!$J$10*Loan_Sample!AD834+Scorecard!$J$11*G854+Scorecard!$J$12*H854</f>
        <v>-6.68185301981873</v>
      </c>
      <c r="L854" s="0" t="n">
        <f aca="false">MIN(1-Inputs!$B$13,MAX(Inputs!$B$13,1/(1+EXP(-(Inputs!$B$11*K854+Inputs!$B$12)))))</f>
        <v>0.000986788341339002</v>
      </c>
      <c r="M854" s="0" t="n">
        <f aca="false">Loan_Sample!AH834*Inputs!$B$4*B854</f>
        <v>62.8801553036658</v>
      </c>
      <c r="N854" s="0" t="n">
        <f aca="false">L854*Inputs!$B$4*B854</f>
        <v>62.8801553036658</v>
      </c>
      <c r="O854" s="0" t="n">
        <f aca="false">Inputs!$B$37+Inputs!$B$38*MAX(Loan_Sample!H834-Inputs!$C$38,0)+Inputs!$B$39*MAX(Loan_Sample!H834-Inputs!$C$39,0)+Inputs!$B$40*MAX(Loan_Sample!H834-Inputs!$C$40,0)+Inputs!$B$41*MAX(Loan_Sample!H834-Inputs!$C$41,0)+Inputs!$B$42*Inputs!$B$14+Inputs!$B$43*MIN(Loan_Sample!I834/Inputs!$B$17,1)+Inputs!$B$44*MIN(Loan_Sample!E834,Inputs!$B$18)+Inputs!$B$45*Loan_Sample!C834</f>
        <v>-5.64313150845013</v>
      </c>
      <c r="P854" s="0" t="n">
        <f aca="false">MIN(1-Inputs!$B$13,MAX(Inputs!$B$13,1/(1+EXP(-(Inputs!$B$15*O854+Inputs!$B$16)))))</f>
        <v>0.0024899395898509</v>
      </c>
      <c r="Q854" s="0" t="n">
        <f aca="false">Inputs!$B$37+Inputs!$B$38*MAX(F854-Inputs!$C$38,0)+Inputs!$B$39*MAX(F854-Inputs!$C$39,0)+Inputs!$B$40*MAX(F854-Inputs!$C$40,0)+Inputs!$B$41*MAX(F854-Inputs!$C$41,0)+Inputs!$B$42*Inputs!$B$14+Inputs!$B$43*MIN(Loan_Sample!I834/Inputs!$B$17,1)+Inputs!$B$44*MIN(E854,Inputs!$B$18)+Inputs!$B$45*Loan_Sample!C834</f>
        <v>-5.64313150845013</v>
      </c>
      <c r="R854" s="0" t="n">
        <f aca="false">MIN(1-Inputs!$B$13,MAX(Inputs!$B$13,1/(1+EXP(-(Inputs!$B$15*Q854+Inputs!$B$16)))))</f>
        <v>0.0024899395898509</v>
      </c>
    </row>
    <row r="855" customFormat="false" ht="15" hidden="false" customHeight="false" outlineLevel="0" collapsed="false">
      <c r="A855" s="0" t="n">
        <f aca="false">Loan_Sample!A835</f>
        <v>24334</v>
      </c>
      <c r="B855" s="0" t="n">
        <f aca="false">Loan_Sample!U835</f>
        <v>409369.38</v>
      </c>
      <c r="C855" s="0" t="n">
        <f aca="false">Loan_Sample!K835+Inputs!$B$26</f>
        <v>6.53333330154419</v>
      </c>
      <c r="D855" s="0" t="n">
        <f aca="false">Loan_Sample!L835+Inputs!$B$26</f>
        <v>2.71025633811951</v>
      </c>
      <c r="E855" s="0" t="n">
        <f aca="false">Loan_Sample!E835/(1+Inputs!$B$25/100)</f>
        <v>75.5663299560547</v>
      </c>
      <c r="F855" s="0" t="n">
        <f aca="false">Loan_Sample!H835-Inputs!$B$24/100</f>
        <v>0.936333179473877</v>
      </c>
      <c r="G855" s="0" t="n">
        <f aca="false">IF(ISNUMBER(C855),INDEX(Scorecard!$D$54:$D$61,SUMPRODUCT(--(Scorecard!$G$54:$G$60&lt;C855))+1),Scorecard!$D$62)</f>
        <v>-0.119873800601421</v>
      </c>
      <c r="H855" s="0" t="n">
        <f aca="false">IF(ISNUMBER(D855),INDEX(Scorecard!$D$63:$D$68,SUMPRODUCT(--(Scorecard!$G$63:$G$67&lt;D855))+1),Scorecard!$D$69)</f>
        <v>0.322484508656054</v>
      </c>
      <c r="I855" s="0" t="n">
        <f aca="false">IF(ISNUMBER(E855),INDEX(Scorecard!$D$19:$D$26,SUMPRODUCT(--(Scorecard!$G$19:$G$25&lt;E855))+1),Scorecard!$D$27)</f>
        <v>-0.0341578513653732</v>
      </c>
      <c r="J855" s="0" t="n">
        <f aca="false">IF(ISNUMBER(F855),INDEX(Scorecard!$D$37:$D$44,SUMPRODUCT(--(Scorecard!$G$37:$G$43&lt;F855))+1),Scorecard!$D$45)</f>
        <v>-0.975503570149195</v>
      </c>
      <c r="K855" s="0" t="n">
        <f aca="false">Inputs!$B$10+Scorecard!$J$5*Loan_Sample!Y835+Scorecard!$J$6*Loan_Sample!Z835+Scorecard!$J$7*I855+Scorecard!$J$8*Loan_Sample!AB835+Scorecard!$J$9*J855+Scorecard!$J$10*Loan_Sample!AD835+Scorecard!$J$11*G855+Scorecard!$J$12*H855</f>
        <v>-3.31216999981396</v>
      </c>
      <c r="L855" s="0" t="n">
        <f aca="false">MIN(1-Inputs!$B$13,MAX(Inputs!$B$13,1/(1+EXP(-(Inputs!$B$11*K855+Inputs!$B$12)))))</f>
        <v>0.0346379494179983</v>
      </c>
      <c r="M855" s="0" t="n">
        <f aca="false">Loan_Sample!AH835*Inputs!$B$4*B855</f>
        <v>4962.90055720106</v>
      </c>
      <c r="N855" s="0" t="n">
        <f aca="false">L855*Inputs!$B$4*B855</f>
        <v>4962.90055720106</v>
      </c>
      <c r="O855" s="0" t="n">
        <f aca="false">Inputs!$B$37+Inputs!$B$38*MAX(Loan_Sample!H835-Inputs!$C$38,0)+Inputs!$B$39*MAX(Loan_Sample!H835-Inputs!$C$39,0)+Inputs!$B$40*MAX(Loan_Sample!H835-Inputs!$C$40,0)+Inputs!$B$41*MAX(Loan_Sample!H835-Inputs!$C$41,0)+Inputs!$B$42*Inputs!$B$14+Inputs!$B$43*MIN(Loan_Sample!I835/Inputs!$B$17,1)+Inputs!$B$44*MIN(Loan_Sample!E835,Inputs!$B$18)+Inputs!$B$45*Loan_Sample!C835</f>
        <v>-3.78451540868905</v>
      </c>
      <c r="P855" s="0" t="n">
        <f aca="false">MIN(1-Inputs!$B$13,MAX(Inputs!$B$13,1/(1+EXP(-(Inputs!$B$15*O855+Inputs!$B$16)))))</f>
        <v>0.0202303861924172</v>
      </c>
      <c r="Q855" s="0" t="n">
        <f aca="false">Inputs!$B$37+Inputs!$B$38*MAX(F855-Inputs!$C$38,0)+Inputs!$B$39*MAX(F855-Inputs!$C$39,0)+Inputs!$B$40*MAX(F855-Inputs!$C$40,0)+Inputs!$B$41*MAX(F855-Inputs!$C$41,0)+Inputs!$B$42*Inputs!$B$14+Inputs!$B$43*MIN(Loan_Sample!I835/Inputs!$B$17,1)+Inputs!$B$44*MIN(E855,Inputs!$B$18)+Inputs!$B$45*Loan_Sample!C835</f>
        <v>-3.78451540868905</v>
      </c>
      <c r="R855" s="0" t="n">
        <f aca="false">MIN(1-Inputs!$B$13,MAX(Inputs!$B$13,1/(1+EXP(-(Inputs!$B$15*Q855+Inputs!$B$16)))))</f>
        <v>0.0202303861924172</v>
      </c>
    </row>
    <row r="856" customFormat="false" ht="15" hidden="false" customHeight="false" outlineLevel="0" collapsed="false">
      <c r="A856" s="0" t="n">
        <f aca="false">Loan_Sample!A836</f>
        <v>24367</v>
      </c>
      <c r="B856" s="0" t="n">
        <f aca="false">Loan_Sample!U836</f>
        <v>299853.72</v>
      </c>
      <c r="C856" s="0" t="n">
        <f aca="false">Loan_Sample!K836+Inputs!$B$26</f>
        <v>4.40000009536743</v>
      </c>
      <c r="D856" s="0" t="n">
        <f aca="false">Loan_Sample!L836+Inputs!$B$26</f>
        <v>-0.208333015441895</v>
      </c>
      <c r="E856" s="0" t="n">
        <f aca="false">Loan_Sample!E836/(1+Inputs!$B$25/100)</f>
        <v>59.8701133728027</v>
      </c>
      <c r="F856" s="0" t="n">
        <f aca="false">Loan_Sample!H836-Inputs!$B$24/100</f>
        <v>-2.23833322525024</v>
      </c>
      <c r="G856" s="0" t="n">
        <f aca="false">IF(ISNUMBER(C856),INDEX(Scorecard!$D$54:$D$61,SUMPRODUCT(--(Scorecard!$G$54:$G$60&lt;C856))+1),Scorecard!$D$62)</f>
        <v>0.489050497890326</v>
      </c>
      <c r="H856" s="0" t="n">
        <f aca="false">IF(ISNUMBER(D856),INDEX(Scorecard!$D$63:$D$68,SUMPRODUCT(--(Scorecard!$G$63:$G$67&lt;D856))+1),Scorecard!$D$69)</f>
        <v>0.322484508656054</v>
      </c>
      <c r="I856" s="0" t="n">
        <f aca="false">IF(ISNUMBER(E856),INDEX(Scorecard!$D$19:$D$26,SUMPRODUCT(--(Scorecard!$G$19:$G$25&lt;E856))+1),Scorecard!$D$27)</f>
        <v>0.267179331770092</v>
      </c>
      <c r="J856" s="0" t="n">
        <f aca="false">IF(ISNUMBER(F856),INDEX(Scorecard!$D$37:$D$44,SUMPRODUCT(--(Scorecard!$G$37:$G$43&lt;F856))+1),Scorecard!$D$45)</f>
        <v>1.35057635045042</v>
      </c>
      <c r="K856" s="0" t="n">
        <f aca="false">Inputs!$B$10+Scorecard!$J$5*Loan_Sample!Y836+Scorecard!$J$6*Loan_Sample!Z836+Scorecard!$J$7*I856+Scorecard!$J$8*Loan_Sample!AB836+Scorecard!$J$9*J856+Scorecard!$J$10*Loan_Sample!AD836+Scorecard!$J$11*G856+Scorecard!$J$12*H856</f>
        <v>-6.84952001311511</v>
      </c>
      <c r="L856" s="0" t="n">
        <f aca="false">MIN(1-Inputs!$B$13,MAX(Inputs!$B$13,1/(1+EXP(-(Inputs!$B$11*K856+Inputs!$B$12)))))</f>
        <v>0.000825395433608204</v>
      </c>
      <c r="M856" s="0" t="n">
        <f aca="false">Loan_Sample!AH836*Inputs!$B$4*B856</f>
        <v>86.6242619334515</v>
      </c>
      <c r="N856" s="0" t="n">
        <f aca="false">L856*Inputs!$B$4*B856</f>
        <v>86.6242619334515</v>
      </c>
      <c r="O856" s="0" t="n">
        <f aca="false">Inputs!$B$37+Inputs!$B$38*MAX(Loan_Sample!H836-Inputs!$C$38,0)+Inputs!$B$39*MAX(Loan_Sample!H836-Inputs!$C$39,0)+Inputs!$B$40*MAX(Loan_Sample!H836-Inputs!$C$40,0)+Inputs!$B$41*MAX(Loan_Sample!H836-Inputs!$C$41,0)+Inputs!$B$42*Inputs!$B$14+Inputs!$B$43*MIN(Loan_Sample!I836/Inputs!$B$17,1)+Inputs!$B$44*MIN(Loan_Sample!E836,Inputs!$B$18)+Inputs!$B$45*Loan_Sample!C836</f>
        <v>-5.36914861130194</v>
      </c>
      <c r="P856" s="0" t="n">
        <f aca="false">MIN(1-Inputs!$B$13,MAX(Inputs!$B$13,1/(1+EXP(-(Inputs!$B$15*O856+Inputs!$B$16)))))</f>
        <v>0.00339672707289076</v>
      </c>
      <c r="Q856" s="0" t="n">
        <f aca="false">Inputs!$B$37+Inputs!$B$38*MAX(F856-Inputs!$C$38,0)+Inputs!$B$39*MAX(F856-Inputs!$C$39,0)+Inputs!$B$40*MAX(F856-Inputs!$C$40,0)+Inputs!$B$41*MAX(F856-Inputs!$C$41,0)+Inputs!$B$42*Inputs!$B$14+Inputs!$B$43*MIN(Loan_Sample!I836/Inputs!$B$17,1)+Inputs!$B$44*MIN(E856,Inputs!$B$18)+Inputs!$B$45*Loan_Sample!C836</f>
        <v>-5.36914861130194</v>
      </c>
      <c r="R856" s="0" t="n">
        <f aca="false">MIN(1-Inputs!$B$13,MAX(Inputs!$B$13,1/(1+EXP(-(Inputs!$B$15*Q856+Inputs!$B$16)))))</f>
        <v>0.00339672707289076</v>
      </c>
    </row>
    <row r="857" customFormat="false" ht="15" hidden="false" customHeight="false" outlineLevel="0" collapsed="false">
      <c r="A857" s="0" t="n">
        <f aca="false">Loan_Sample!A837</f>
        <v>24381</v>
      </c>
      <c r="B857" s="0" t="n">
        <f aca="false">Loan_Sample!U837</f>
        <v>132150.42</v>
      </c>
      <c r="C857" s="0" t="n">
        <f aca="false">Loan_Sample!K837+Inputs!$B$26</f>
        <v>8.53333377838135</v>
      </c>
      <c r="D857" s="0" t="n">
        <f aca="false">Loan_Sample!L837+Inputs!$B$26</f>
        <v>5.07179546356201</v>
      </c>
      <c r="E857" s="0" t="n">
        <f aca="false">Loan_Sample!E837/(1+Inputs!$B$25/100)</f>
        <v>61.9370727539063</v>
      </c>
      <c r="F857" s="0" t="n">
        <f aca="false">Loan_Sample!H837-Inputs!$B$24/100</f>
        <v>0.747666597366333</v>
      </c>
      <c r="G857" s="0" t="n">
        <f aca="false">IF(ISNUMBER(C857),INDEX(Scorecard!$D$54:$D$61,SUMPRODUCT(--(Scorecard!$G$54:$G$60&lt;C857))+1),Scorecard!$D$62)</f>
        <v>-0.541917179454542</v>
      </c>
      <c r="H857" s="0" t="n">
        <f aca="false">IF(ISNUMBER(D857),INDEX(Scorecard!$D$63:$D$68,SUMPRODUCT(--(Scorecard!$G$63:$G$67&lt;D857))+1),Scorecard!$D$69)</f>
        <v>0.322484508656054</v>
      </c>
      <c r="I857" s="0" t="n">
        <f aca="false">IF(ISNUMBER(E857),INDEX(Scorecard!$D$19:$D$26,SUMPRODUCT(--(Scorecard!$G$19:$G$25&lt;E857))+1),Scorecard!$D$27)</f>
        <v>0.233621608745691</v>
      </c>
      <c r="J857" s="0" t="n">
        <f aca="false">IF(ISNUMBER(F857),INDEX(Scorecard!$D$37:$D$44,SUMPRODUCT(--(Scorecard!$G$37:$G$43&lt;F857))+1),Scorecard!$D$45)</f>
        <v>-0.569454719285959</v>
      </c>
      <c r="K857" s="0" t="n">
        <f aca="false">Inputs!$B$10+Scorecard!$J$5*Loan_Sample!Y837+Scorecard!$J$6*Loan_Sample!Z837+Scorecard!$J$7*I857+Scorecard!$J$8*Loan_Sample!AB837+Scorecard!$J$9*J857+Scorecard!$J$10*Loan_Sample!AD837+Scorecard!$J$11*G857+Scorecard!$J$12*H857</f>
        <v>-3.96577834990395</v>
      </c>
      <c r="L857" s="0" t="n">
        <f aca="false">MIN(1-Inputs!$B$13,MAX(Inputs!$B$13,1/(1+EXP(-(Inputs!$B$11*K857+Inputs!$B$12)))))</f>
        <v>0.0175605521759502</v>
      </c>
      <c r="M857" s="0" t="n">
        <f aca="false">Loan_Sample!AH837*Inputs!$B$4*B857</f>
        <v>812.222020919308</v>
      </c>
      <c r="N857" s="0" t="n">
        <f aca="false">L857*Inputs!$B$4*B857</f>
        <v>812.222020919308</v>
      </c>
      <c r="O857" s="0" t="n">
        <f aca="false">Inputs!$B$37+Inputs!$B$38*MAX(Loan_Sample!H837-Inputs!$C$38,0)+Inputs!$B$39*MAX(Loan_Sample!H837-Inputs!$C$39,0)+Inputs!$B$40*MAX(Loan_Sample!H837-Inputs!$C$40,0)+Inputs!$B$41*MAX(Loan_Sample!H837-Inputs!$C$41,0)+Inputs!$B$42*Inputs!$B$14+Inputs!$B$43*MIN(Loan_Sample!I837/Inputs!$B$17,1)+Inputs!$B$44*MIN(Loan_Sample!E837,Inputs!$B$18)+Inputs!$B$45*Loan_Sample!C837</f>
        <v>-4.22620169332568</v>
      </c>
      <c r="P857" s="0" t="n">
        <f aca="false">MIN(1-Inputs!$B$13,MAX(Inputs!$B$13,1/(1+EXP(-(Inputs!$B$15*O857+Inputs!$B$16)))))</f>
        <v>0.0123430771892765</v>
      </c>
      <c r="Q857" s="0" t="n">
        <f aca="false">Inputs!$B$37+Inputs!$B$38*MAX(F857-Inputs!$C$38,0)+Inputs!$B$39*MAX(F857-Inputs!$C$39,0)+Inputs!$B$40*MAX(F857-Inputs!$C$40,0)+Inputs!$B$41*MAX(F857-Inputs!$C$41,0)+Inputs!$B$42*Inputs!$B$14+Inputs!$B$43*MIN(Loan_Sample!I837/Inputs!$B$17,1)+Inputs!$B$44*MIN(E857,Inputs!$B$18)+Inputs!$B$45*Loan_Sample!C837</f>
        <v>-4.22620169332568</v>
      </c>
      <c r="R857" s="0" t="n">
        <f aca="false">MIN(1-Inputs!$B$13,MAX(Inputs!$B$13,1/(1+EXP(-(Inputs!$B$15*Q857+Inputs!$B$16)))))</f>
        <v>0.0123430771892765</v>
      </c>
    </row>
    <row r="858" customFormat="false" ht="15" hidden="false" customHeight="false" outlineLevel="0" collapsed="false">
      <c r="A858" s="0" t="n">
        <f aca="false">Loan_Sample!A838</f>
        <v>24391</v>
      </c>
      <c r="B858" s="0" t="n">
        <f aca="false">Loan_Sample!U838</f>
        <v>388702.9</v>
      </c>
      <c r="C858" s="0" t="n">
        <f aca="false">Loan_Sample!K838+Inputs!$B$26</f>
        <v>4.40000009536743</v>
      </c>
      <c r="D858" s="0" t="n">
        <f aca="false">Loan_Sample!L838+Inputs!$B$26</f>
        <v>-0.208333015441895</v>
      </c>
      <c r="E858" s="0" t="n">
        <f aca="false">Loan_Sample!E838/(1+Inputs!$B$25/100)</f>
        <v>79.5914764404297</v>
      </c>
      <c r="F858" s="0" t="n">
        <f aca="false">Loan_Sample!H838-Inputs!$B$24/100</f>
        <v>-3.42633318901062</v>
      </c>
      <c r="G858" s="0" t="n">
        <f aca="false">IF(ISNUMBER(C858),INDEX(Scorecard!$D$54:$D$61,SUMPRODUCT(--(Scorecard!$G$54:$G$60&lt;C858))+1),Scorecard!$D$62)</f>
        <v>0.489050497890326</v>
      </c>
      <c r="H858" s="0" t="n">
        <f aca="false">IF(ISNUMBER(D858),INDEX(Scorecard!$D$63:$D$68,SUMPRODUCT(--(Scorecard!$G$63:$G$67&lt;D858))+1),Scorecard!$D$69)</f>
        <v>0.322484508656054</v>
      </c>
      <c r="I858" s="0" t="n">
        <f aca="false">IF(ISNUMBER(E858),INDEX(Scorecard!$D$19:$D$26,SUMPRODUCT(--(Scorecard!$G$19:$G$25&lt;E858))+1),Scorecard!$D$27)</f>
        <v>-0.0341578513653732</v>
      </c>
      <c r="J858" s="0" t="n">
        <f aca="false">IF(ISNUMBER(F858),INDEX(Scorecard!$D$37:$D$44,SUMPRODUCT(--(Scorecard!$G$37:$G$43&lt;F858))+1),Scorecard!$D$45)</f>
        <v>1.35057635045042</v>
      </c>
      <c r="K858" s="0" t="n">
        <f aca="false">Inputs!$B$10+Scorecard!$J$5*Loan_Sample!Y838+Scorecard!$J$6*Loan_Sample!Z838+Scorecard!$J$7*I858+Scorecard!$J$8*Loan_Sample!AB838+Scorecard!$J$9*J858+Scorecard!$J$10*Loan_Sample!AD838+Scorecard!$J$11*G858+Scorecard!$J$12*H858</f>
        <v>-5.16187356717859</v>
      </c>
      <c r="L858" s="0" t="n">
        <f aca="false">MIN(1-Inputs!$B$13,MAX(Inputs!$B$13,1/(1+EXP(-(Inputs!$B$11*K858+Inputs!$B$12)))))</f>
        <v>0.00496890436265138</v>
      </c>
      <c r="M858" s="0" t="n">
        <f aca="false">Loan_Sample!AH838*Inputs!$B$4*B858</f>
        <v>675.999637454835</v>
      </c>
      <c r="N858" s="0" t="n">
        <f aca="false">L858*Inputs!$B$4*B858</f>
        <v>675.999637454835</v>
      </c>
      <c r="O858" s="0" t="n">
        <f aca="false">Inputs!$B$37+Inputs!$B$38*MAX(Loan_Sample!H838-Inputs!$C$38,0)+Inputs!$B$39*MAX(Loan_Sample!H838-Inputs!$C$39,0)+Inputs!$B$40*MAX(Loan_Sample!H838-Inputs!$C$40,0)+Inputs!$B$41*MAX(Loan_Sample!H838-Inputs!$C$41,0)+Inputs!$B$42*Inputs!$B$14+Inputs!$B$43*MIN(Loan_Sample!I838/Inputs!$B$17,1)+Inputs!$B$44*MIN(Loan_Sample!E838,Inputs!$B$18)+Inputs!$B$45*Loan_Sample!C838</f>
        <v>-5.79886140349321</v>
      </c>
      <c r="P858" s="0" t="n">
        <f aca="false">MIN(1-Inputs!$B$13,MAX(Inputs!$B$13,1/(1+EXP(-(Inputs!$B$15*O858+Inputs!$B$16)))))</f>
        <v>0.00208679417686522</v>
      </c>
      <c r="Q858" s="0" t="n">
        <f aca="false">Inputs!$B$37+Inputs!$B$38*MAX(F858-Inputs!$C$38,0)+Inputs!$B$39*MAX(F858-Inputs!$C$39,0)+Inputs!$B$40*MAX(F858-Inputs!$C$40,0)+Inputs!$B$41*MAX(F858-Inputs!$C$41,0)+Inputs!$B$42*Inputs!$B$14+Inputs!$B$43*MIN(Loan_Sample!I838/Inputs!$B$17,1)+Inputs!$B$44*MIN(E858,Inputs!$B$18)+Inputs!$B$45*Loan_Sample!C838</f>
        <v>-5.79886140349321</v>
      </c>
      <c r="R858" s="0" t="n">
        <f aca="false">MIN(1-Inputs!$B$13,MAX(Inputs!$B$13,1/(1+EXP(-(Inputs!$B$15*Q858+Inputs!$B$16)))))</f>
        <v>0.00208679417686522</v>
      </c>
    </row>
    <row r="859" customFormat="false" ht="15" hidden="false" customHeight="false" outlineLevel="0" collapsed="false">
      <c r="A859" s="0" t="n">
        <f aca="false">Loan_Sample!A839</f>
        <v>24425</v>
      </c>
      <c r="B859" s="0" t="n">
        <f aca="false">Loan_Sample!U839</f>
        <v>237863.33</v>
      </c>
      <c r="C859" s="0" t="n">
        <f aca="false">Loan_Sample!K839+Inputs!$B$26</f>
        <v>4.5</v>
      </c>
      <c r="D859" s="0" t="n">
        <f aca="false">Loan_Sample!L839+Inputs!$B$26</f>
        <v>-0.458333492279053</v>
      </c>
      <c r="E859" s="0" t="n">
        <f aca="false">Loan_Sample!E839/(1+Inputs!$B$25/100)</f>
        <v>78.8838577270508</v>
      </c>
      <c r="F859" s="0" t="n">
        <f aca="false">Loan_Sample!H839-Inputs!$B$24/100</f>
        <v>-2.40433359146118</v>
      </c>
      <c r="G859" s="0" t="n">
        <f aca="false">IF(ISNUMBER(C859),INDEX(Scorecard!$D$54:$D$61,SUMPRODUCT(--(Scorecard!$G$54:$G$60&lt;C859))+1),Scorecard!$D$62)</f>
        <v>0.409483001259379</v>
      </c>
      <c r="H859" s="0" t="n">
        <f aca="false">IF(ISNUMBER(D859),INDEX(Scorecard!$D$63:$D$68,SUMPRODUCT(--(Scorecard!$G$63:$G$67&lt;D859))+1),Scorecard!$D$69)</f>
        <v>0.322484508656054</v>
      </c>
      <c r="I859" s="0" t="n">
        <f aca="false">IF(ISNUMBER(E859),INDEX(Scorecard!$D$19:$D$26,SUMPRODUCT(--(Scorecard!$G$19:$G$25&lt;E859))+1),Scorecard!$D$27)</f>
        <v>-0.0341578513653732</v>
      </c>
      <c r="J859" s="0" t="n">
        <f aca="false">IF(ISNUMBER(F859),INDEX(Scorecard!$D$37:$D$44,SUMPRODUCT(--(Scorecard!$G$37:$G$43&lt;F859))+1),Scorecard!$D$45)</f>
        <v>1.35057635045042</v>
      </c>
      <c r="K859" s="0" t="n">
        <f aca="false">Inputs!$B$10+Scorecard!$J$5*Loan_Sample!Y839+Scorecard!$J$6*Loan_Sample!Z839+Scorecard!$J$7*I859+Scorecard!$J$8*Loan_Sample!AB839+Scorecard!$J$9*J859+Scorecard!$J$10*Loan_Sample!AD839+Scorecard!$J$11*G859+Scorecard!$J$12*H859</f>
        <v>-4.04362198129983</v>
      </c>
      <c r="L859" s="0" t="n">
        <f aca="false">MIN(1-Inputs!$B$13,MAX(Inputs!$B$13,1/(1+EXP(-(Inputs!$B$11*K859+Inputs!$B$12)))))</f>
        <v>0.0161846498270692</v>
      </c>
      <c r="M859" s="0" t="n">
        <f aca="false">Loan_Sample!AH839*Inputs!$B$4*B859</f>
        <v>1347.40714596271</v>
      </c>
      <c r="N859" s="0" t="n">
        <f aca="false">L859*Inputs!$B$4*B859</f>
        <v>1347.40714596271</v>
      </c>
      <c r="O859" s="0" t="n">
        <f aca="false">Inputs!$B$37+Inputs!$B$38*MAX(Loan_Sample!H839-Inputs!$C$38,0)+Inputs!$B$39*MAX(Loan_Sample!H839-Inputs!$C$39,0)+Inputs!$B$40*MAX(Loan_Sample!H839-Inputs!$C$40,0)+Inputs!$B$41*MAX(Loan_Sample!H839-Inputs!$C$41,0)+Inputs!$B$42*Inputs!$B$14+Inputs!$B$43*MIN(Loan_Sample!I839/Inputs!$B$17,1)+Inputs!$B$44*MIN(Loan_Sample!E839,Inputs!$B$18)+Inputs!$B$45*Loan_Sample!C839</f>
        <v>-5.65856902191467</v>
      </c>
      <c r="P859" s="0" t="n">
        <f aca="false">MIN(1-Inputs!$B$13,MAX(Inputs!$B$13,1/(1+EXP(-(Inputs!$B$15*O859+Inputs!$B$16)))))</f>
        <v>0.00244672996003178</v>
      </c>
      <c r="Q859" s="0" t="n">
        <f aca="false">Inputs!$B$37+Inputs!$B$38*MAX(F859-Inputs!$C$38,0)+Inputs!$B$39*MAX(F859-Inputs!$C$39,0)+Inputs!$B$40*MAX(F859-Inputs!$C$40,0)+Inputs!$B$41*MAX(F859-Inputs!$C$41,0)+Inputs!$B$42*Inputs!$B$14+Inputs!$B$43*MIN(Loan_Sample!I839/Inputs!$B$17,1)+Inputs!$B$44*MIN(E859,Inputs!$B$18)+Inputs!$B$45*Loan_Sample!C839</f>
        <v>-5.65856902191467</v>
      </c>
      <c r="R859" s="0" t="n">
        <f aca="false">MIN(1-Inputs!$B$13,MAX(Inputs!$B$13,1/(1+EXP(-(Inputs!$B$15*Q859+Inputs!$B$16)))))</f>
        <v>0.00244672996003178</v>
      </c>
    </row>
    <row r="860" customFormat="false" ht="15" hidden="false" customHeight="false" outlineLevel="0" collapsed="false">
      <c r="A860" s="0" t="n">
        <f aca="false">Loan_Sample!A840</f>
        <v>24474</v>
      </c>
      <c r="B860" s="0" t="n">
        <f aca="false">Loan_Sample!U840</f>
        <v>761959.56</v>
      </c>
      <c r="C860" s="0" t="n">
        <f aca="false">Loan_Sample!K840+Inputs!$B$26</f>
        <v>3.32307696342468</v>
      </c>
      <c r="D860" s="0" t="n">
        <f aca="false">Loan_Sample!L840+Inputs!$B$26</f>
        <v>-0.276922941207886</v>
      </c>
      <c r="E860" s="0" t="n">
        <f aca="false">Loan_Sample!E840/(1+Inputs!$B$25/100)</f>
        <v>85.7179336547852</v>
      </c>
      <c r="F860" s="0" t="n">
        <f aca="false">Loan_Sample!H840-Inputs!$B$24/100</f>
        <v>-0.0723333358764648</v>
      </c>
      <c r="G860" s="0" t="n">
        <f aca="false">IF(ISNUMBER(C860),INDEX(Scorecard!$D$54:$D$61,SUMPRODUCT(--(Scorecard!$G$54:$G$60&lt;C860))+1),Scorecard!$D$62)</f>
        <v>0.489050497890326</v>
      </c>
      <c r="H860" s="0" t="n">
        <f aca="false">IF(ISNUMBER(D860),INDEX(Scorecard!$D$63:$D$68,SUMPRODUCT(--(Scorecard!$G$63:$G$67&lt;D860))+1),Scorecard!$D$69)</f>
        <v>0.322484508656054</v>
      </c>
      <c r="I860" s="0" t="n">
        <f aca="false">IF(ISNUMBER(E860),INDEX(Scorecard!$D$19:$D$26,SUMPRODUCT(--(Scorecard!$G$19:$G$25&lt;E860))+1),Scorecard!$D$27)</f>
        <v>-0.219855970853228</v>
      </c>
      <c r="J860" s="0" t="n">
        <f aca="false">IF(ISNUMBER(F860),INDEX(Scorecard!$D$37:$D$44,SUMPRODUCT(--(Scorecard!$G$37:$G$43&lt;F860))+1),Scorecard!$D$45)</f>
        <v>0.330501541082344</v>
      </c>
      <c r="K860" s="0" t="n">
        <f aca="false">Inputs!$B$10+Scorecard!$J$5*Loan_Sample!Y840+Scorecard!$J$6*Loan_Sample!Z840+Scorecard!$J$7*I860+Scorecard!$J$8*Loan_Sample!AB840+Scorecard!$J$9*J860+Scorecard!$J$10*Loan_Sample!AD840+Scorecard!$J$11*G860+Scorecard!$J$12*H860</f>
        <v>-3.49402570122121</v>
      </c>
      <c r="L860" s="0" t="n">
        <f aca="false">MIN(1-Inputs!$B$13,MAX(Inputs!$B$13,1/(1+EXP(-(Inputs!$B$11*K860+Inputs!$B$12)))))</f>
        <v>0.0287084595056427</v>
      </c>
      <c r="M860" s="0" t="n">
        <f aca="false">Loan_Sample!AH840*Inputs!$B$4*B860</f>
        <v>7656.13981061906</v>
      </c>
      <c r="N860" s="0" t="n">
        <f aca="false">L860*Inputs!$B$4*B860</f>
        <v>7656.13981061906</v>
      </c>
      <c r="O860" s="0" t="n">
        <f aca="false">Inputs!$B$37+Inputs!$B$38*MAX(Loan_Sample!H840-Inputs!$C$38,0)+Inputs!$B$39*MAX(Loan_Sample!H840-Inputs!$C$39,0)+Inputs!$B$40*MAX(Loan_Sample!H840-Inputs!$C$40,0)+Inputs!$B$41*MAX(Loan_Sample!H840-Inputs!$C$41,0)+Inputs!$B$42*Inputs!$B$14+Inputs!$B$43*MIN(Loan_Sample!I840/Inputs!$B$17,1)+Inputs!$B$44*MIN(Loan_Sample!E840,Inputs!$B$18)+Inputs!$B$45*Loan_Sample!C840</f>
        <v>-6.35501732008635</v>
      </c>
      <c r="P860" s="0" t="n">
        <f aca="false">MIN(1-Inputs!$B$13,MAX(Inputs!$B$13,1/(1+EXP(-(Inputs!$B$15*O860+Inputs!$B$16)))))</f>
        <v>0.00111001120964546</v>
      </c>
      <c r="Q860" s="0" t="n">
        <f aca="false">Inputs!$B$37+Inputs!$B$38*MAX(F860-Inputs!$C$38,0)+Inputs!$B$39*MAX(F860-Inputs!$C$39,0)+Inputs!$B$40*MAX(F860-Inputs!$C$40,0)+Inputs!$B$41*MAX(F860-Inputs!$C$41,0)+Inputs!$B$42*Inputs!$B$14+Inputs!$B$43*MIN(Loan_Sample!I840/Inputs!$B$17,1)+Inputs!$B$44*MIN(E860,Inputs!$B$18)+Inputs!$B$45*Loan_Sample!C840</f>
        <v>-6.35501732008635</v>
      </c>
      <c r="R860" s="0" t="n">
        <f aca="false">MIN(1-Inputs!$B$13,MAX(Inputs!$B$13,1/(1+EXP(-(Inputs!$B$15*Q860+Inputs!$B$16)))))</f>
        <v>0.00111001120964546</v>
      </c>
    </row>
    <row r="861" customFormat="false" ht="15" hidden="false" customHeight="false" outlineLevel="0" collapsed="false">
      <c r="A861" s="0" t="n">
        <f aca="false">Loan_Sample!A841</f>
        <v>24479</v>
      </c>
      <c r="B861" s="0" t="n">
        <f aca="false">Loan_Sample!U841</f>
        <v>171897.6</v>
      </c>
      <c r="C861" s="0" t="n">
        <f aca="false">Loan_Sample!K841+Inputs!$B$26</f>
        <v>4.30833339691162</v>
      </c>
      <c r="D861" s="0" t="n">
        <f aca="false">Loan_Sample!L841+Inputs!$B$26</f>
        <v>-1.125</v>
      </c>
      <c r="E861" s="0" t="n">
        <f aca="false">Loan_Sample!E841/(1+Inputs!$B$25/100)</f>
        <v>33.492862701416</v>
      </c>
      <c r="F861" s="0" t="n">
        <f aca="false">Loan_Sample!H841-Inputs!$B$24/100</f>
        <v>-1.3973331451416</v>
      </c>
      <c r="G861" s="0" t="n">
        <f aca="false">IF(ISNUMBER(C861),INDEX(Scorecard!$D$54:$D$61,SUMPRODUCT(--(Scorecard!$G$54:$G$60&lt;C861))+1),Scorecard!$D$62)</f>
        <v>0.489050497890326</v>
      </c>
      <c r="H861" s="0" t="n">
        <f aca="false">IF(ISNUMBER(D861),INDEX(Scorecard!$D$63:$D$68,SUMPRODUCT(--(Scorecard!$G$63:$G$67&lt;D861))+1),Scorecard!$D$69)</f>
        <v>-0.340582194386522</v>
      </c>
      <c r="I861" s="0" t="n">
        <f aca="false">IF(ISNUMBER(E861),INDEX(Scorecard!$D$19:$D$26,SUMPRODUCT(--(Scorecard!$G$19:$G$25&lt;E861))+1),Scorecard!$D$27)</f>
        <v>0.57899015159425</v>
      </c>
      <c r="J861" s="0" t="n">
        <f aca="false">IF(ISNUMBER(F861),INDEX(Scorecard!$D$37:$D$44,SUMPRODUCT(--(Scorecard!$G$37:$G$43&lt;F861))+1),Scorecard!$D$45)</f>
        <v>1.35057635045042</v>
      </c>
      <c r="K861" s="0" t="n">
        <f aca="false">Inputs!$B$10+Scorecard!$J$5*Loan_Sample!Y841+Scorecard!$J$6*Loan_Sample!Z841+Scorecard!$J$7*I861+Scorecard!$J$8*Loan_Sample!AB841+Scorecard!$J$9*J861+Scorecard!$J$10*Loan_Sample!AD841+Scorecard!$J$11*G861+Scorecard!$J$12*H861</f>
        <v>-6.09151173990264</v>
      </c>
      <c r="L861" s="0" t="n">
        <f aca="false">MIN(1-Inputs!$B$13,MAX(Inputs!$B$13,1/(1+EXP(-(Inputs!$B$11*K861+Inputs!$B$12)))))</f>
        <v>0.00185005493897725</v>
      </c>
      <c r="M861" s="0" t="n">
        <f aca="false">Loan_Sample!AH841*Inputs!$B$4*B861</f>
        <v>111.307001357417</v>
      </c>
      <c r="N861" s="0" t="n">
        <f aca="false">L861*Inputs!$B$4*B861</f>
        <v>111.307001357417</v>
      </c>
      <c r="O861" s="0" t="n">
        <f aca="false">Inputs!$B$37+Inputs!$B$38*MAX(Loan_Sample!H841-Inputs!$C$38,0)+Inputs!$B$39*MAX(Loan_Sample!H841-Inputs!$C$39,0)+Inputs!$B$40*MAX(Loan_Sample!H841-Inputs!$C$40,0)+Inputs!$B$41*MAX(Loan_Sample!H841-Inputs!$C$41,0)+Inputs!$B$42*Inputs!$B$14+Inputs!$B$43*MIN(Loan_Sample!I841/Inputs!$B$17,1)+Inputs!$B$44*MIN(Loan_Sample!E841,Inputs!$B$18)+Inputs!$B$45*Loan_Sample!C841</f>
        <v>-5.36301560494473</v>
      </c>
      <c r="P861" s="0" t="n">
        <f aca="false">MIN(1-Inputs!$B$13,MAX(Inputs!$B$13,1/(1+EXP(-(Inputs!$B$15*O861+Inputs!$B$16)))))</f>
        <v>0.00342041049153648</v>
      </c>
      <c r="Q861" s="0" t="n">
        <f aca="false">Inputs!$B$37+Inputs!$B$38*MAX(F861-Inputs!$C$38,0)+Inputs!$B$39*MAX(F861-Inputs!$C$39,0)+Inputs!$B$40*MAX(F861-Inputs!$C$40,0)+Inputs!$B$41*MAX(F861-Inputs!$C$41,0)+Inputs!$B$42*Inputs!$B$14+Inputs!$B$43*MIN(Loan_Sample!I841/Inputs!$B$17,1)+Inputs!$B$44*MIN(E861,Inputs!$B$18)+Inputs!$B$45*Loan_Sample!C841</f>
        <v>-5.36301560494473</v>
      </c>
      <c r="R861" s="0" t="n">
        <f aca="false">MIN(1-Inputs!$B$13,MAX(Inputs!$B$13,1/(1+EXP(-(Inputs!$B$15*Q861+Inputs!$B$16)))))</f>
        <v>0.00342041049153648</v>
      </c>
    </row>
    <row r="862" customFormat="false" ht="15" hidden="false" customHeight="false" outlineLevel="0" collapsed="false">
      <c r="A862" s="0" t="n">
        <f aca="false">Loan_Sample!A842</f>
        <v>24539</v>
      </c>
      <c r="B862" s="0" t="n">
        <f aca="false">Loan_Sample!U842</f>
        <v>251137.92</v>
      </c>
      <c r="C862" s="0" t="n">
        <f aca="false">Loan_Sample!K842+Inputs!$B$26</f>
        <v>9.23333358764648</v>
      </c>
      <c r="D862" s="0" t="n">
        <f aca="false">Loan_Sample!L842+Inputs!$B$26</f>
        <v>5.07179498672485</v>
      </c>
      <c r="E862" s="0" t="n">
        <f aca="false">Loan_Sample!E842/(1+Inputs!$B$25/100)</f>
        <v>47.6163635253906</v>
      </c>
      <c r="F862" s="0" t="n">
        <f aca="false">Loan_Sample!H842-Inputs!$B$24/100</f>
        <v>0.485666751861572</v>
      </c>
      <c r="G862" s="0" t="n">
        <f aca="false">IF(ISNUMBER(C862),INDEX(Scorecard!$D$54:$D$61,SUMPRODUCT(--(Scorecard!$G$54:$G$60&lt;C862))+1),Scorecard!$D$62)</f>
        <v>-0.541917179454542</v>
      </c>
      <c r="H862" s="0" t="n">
        <f aca="false">IF(ISNUMBER(D862),INDEX(Scorecard!$D$63:$D$68,SUMPRODUCT(--(Scorecard!$G$63:$G$67&lt;D862))+1),Scorecard!$D$69)</f>
        <v>0.322484508656054</v>
      </c>
      <c r="I862" s="0" t="n">
        <f aca="false">IF(ISNUMBER(E862),INDEX(Scorecard!$D$19:$D$26,SUMPRODUCT(--(Scorecard!$G$19:$G$25&lt;E862))+1),Scorecard!$D$27)</f>
        <v>0.57899015159425</v>
      </c>
      <c r="J862" s="0" t="n">
        <f aca="false">IF(ISNUMBER(F862),INDEX(Scorecard!$D$37:$D$44,SUMPRODUCT(--(Scorecard!$G$37:$G$43&lt;F862))+1),Scorecard!$D$45)</f>
        <v>-0.271229676926091</v>
      </c>
      <c r="K862" s="0" t="n">
        <f aca="false">Inputs!$B$10+Scorecard!$J$5*Loan_Sample!Y842+Scorecard!$J$6*Loan_Sample!Z842+Scorecard!$J$7*I862+Scorecard!$J$8*Loan_Sample!AB842+Scorecard!$J$9*J862+Scorecard!$J$10*Loan_Sample!AD842+Scorecard!$J$11*G862+Scorecard!$J$12*H862</f>
        <v>-3.4399809143508</v>
      </c>
      <c r="L862" s="0" t="n">
        <f aca="false">MIN(1-Inputs!$B$13,MAX(Inputs!$B$13,1/(1+EXP(-(Inputs!$B$11*K862+Inputs!$B$12)))))</f>
        <v>0.0303594923945096</v>
      </c>
      <c r="M862" s="0" t="n">
        <f aca="false">Loan_Sample!AH842*Inputs!$B$4*B862</f>
        <v>2668.54692027454</v>
      </c>
      <c r="N862" s="0" t="n">
        <f aca="false">L862*Inputs!$B$4*B862</f>
        <v>2668.54692027454</v>
      </c>
      <c r="O862" s="0" t="n">
        <f aca="false">Inputs!$B$37+Inputs!$B$38*MAX(Loan_Sample!H842-Inputs!$C$38,0)+Inputs!$B$39*MAX(Loan_Sample!H842-Inputs!$C$39,0)+Inputs!$B$40*MAX(Loan_Sample!H842-Inputs!$C$40,0)+Inputs!$B$41*MAX(Loan_Sample!H842-Inputs!$C$41,0)+Inputs!$B$42*Inputs!$B$14+Inputs!$B$43*MIN(Loan_Sample!I842/Inputs!$B$17,1)+Inputs!$B$44*MIN(Loan_Sample!E842,Inputs!$B$18)+Inputs!$B$45*Loan_Sample!C842</f>
        <v>-4.23120031749647</v>
      </c>
      <c r="P862" s="0" t="n">
        <f aca="false">MIN(1-Inputs!$B$13,MAX(Inputs!$B$13,1/(1+EXP(-(Inputs!$B$15*O862+Inputs!$B$16)))))</f>
        <v>0.0122739958759306</v>
      </c>
      <c r="Q862" s="0" t="n">
        <f aca="false">Inputs!$B$37+Inputs!$B$38*MAX(F862-Inputs!$C$38,0)+Inputs!$B$39*MAX(F862-Inputs!$C$39,0)+Inputs!$B$40*MAX(F862-Inputs!$C$40,0)+Inputs!$B$41*MAX(F862-Inputs!$C$41,0)+Inputs!$B$42*Inputs!$B$14+Inputs!$B$43*MIN(Loan_Sample!I842/Inputs!$B$17,1)+Inputs!$B$44*MIN(E862,Inputs!$B$18)+Inputs!$B$45*Loan_Sample!C842</f>
        <v>-4.23120031749647</v>
      </c>
      <c r="R862" s="0" t="n">
        <f aca="false">MIN(1-Inputs!$B$13,MAX(Inputs!$B$13,1/(1+EXP(-(Inputs!$B$15*Q862+Inputs!$B$16)))))</f>
        <v>0.0122739958759306</v>
      </c>
    </row>
    <row r="863" customFormat="false" ht="15" hidden="false" customHeight="false" outlineLevel="0" collapsed="false">
      <c r="A863" s="0" t="n">
        <f aca="false">Loan_Sample!A843</f>
        <v>24572</v>
      </c>
      <c r="B863" s="0" t="n">
        <f aca="false">Loan_Sample!U843</f>
        <v>158629.62</v>
      </c>
      <c r="C863" s="0" t="n">
        <f aca="false">Loan_Sample!K843+Inputs!$B$26</f>
        <v>3.70000004768372</v>
      </c>
      <c r="D863" s="0" t="n">
        <f aca="false">Loan_Sample!L843+Inputs!$B$26</f>
        <v>-0.208333253860474</v>
      </c>
      <c r="E863" s="0" t="n">
        <f aca="false">Loan_Sample!E843/(1+Inputs!$B$25/100)</f>
        <v>68.1393966674805</v>
      </c>
      <c r="F863" s="0" t="n">
        <f aca="false">Loan_Sample!H843-Inputs!$B$24/100</f>
        <v>-3.79133319854736</v>
      </c>
      <c r="G863" s="0" t="n">
        <f aca="false">IF(ISNUMBER(C863),INDEX(Scorecard!$D$54:$D$61,SUMPRODUCT(--(Scorecard!$G$54:$G$60&lt;C863))+1),Scorecard!$D$62)</f>
        <v>0.489050497890326</v>
      </c>
      <c r="H863" s="0" t="n">
        <f aca="false">IF(ISNUMBER(D863),INDEX(Scorecard!$D$63:$D$68,SUMPRODUCT(--(Scorecard!$G$63:$G$67&lt;D863))+1),Scorecard!$D$69)</f>
        <v>0.322484508656054</v>
      </c>
      <c r="I863" s="0" t="n">
        <f aca="false">IF(ISNUMBER(E863),INDEX(Scorecard!$D$19:$D$26,SUMPRODUCT(--(Scorecard!$G$19:$G$25&lt;E863))+1),Scorecard!$D$27)</f>
        <v>0.0530843085177338</v>
      </c>
      <c r="J863" s="0" t="n">
        <f aca="false">IF(ISNUMBER(F863),INDEX(Scorecard!$D$37:$D$44,SUMPRODUCT(--(Scorecard!$G$37:$G$43&lt;F863))+1),Scorecard!$D$45)</f>
        <v>1.35057635045042</v>
      </c>
      <c r="K863" s="0" t="n">
        <f aca="false">Inputs!$B$10+Scorecard!$J$5*Loan_Sample!Y843+Scorecard!$J$6*Loan_Sample!Z843+Scorecard!$J$7*I863+Scorecard!$J$8*Loan_Sample!AB843+Scorecard!$J$9*J863+Scorecard!$J$10*Loan_Sample!AD843+Scorecard!$J$11*G863+Scorecard!$J$12*H863</f>
        <v>-6.05768845337504</v>
      </c>
      <c r="L863" s="0" t="n">
        <f aca="false">MIN(1-Inputs!$B$13,MAX(Inputs!$B$13,1/(1+EXP(-(Inputs!$B$11*K863+Inputs!$B$12)))))</f>
        <v>0.00191785499205986</v>
      </c>
      <c r="M863" s="0" t="n">
        <f aca="false">Loan_Sample!AH843*Inputs!$B$4*B863</f>
        <v>106.480013011945</v>
      </c>
      <c r="N863" s="0" t="n">
        <f aca="false">L863*Inputs!$B$4*B863</f>
        <v>106.480013011945</v>
      </c>
      <c r="O863" s="0" t="n">
        <f aca="false">Inputs!$B$37+Inputs!$B$38*MAX(Loan_Sample!H843-Inputs!$C$38,0)+Inputs!$B$39*MAX(Loan_Sample!H843-Inputs!$C$39,0)+Inputs!$B$40*MAX(Loan_Sample!H843-Inputs!$C$40,0)+Inputs!$B$41*MAX(Loan_Sample!H843-Inputs!$C$41,0)+Inputs!$B$42*Inputs!$B$14+Inputs!$B$43*MIN(Loan_Sample!I843/Inputs!$B$17,1)+Inputs!$B$44*MIN(Loan_Sample!E843,Inputs!$B$18)+Inputs!$B$45*Loan_Sample!C843</f>
        <v>-5.5076979260734</v>
      </c>
      <c r="P863" s="0" t="n">
        <f aca="false">MIN(1-Inputs!$B$13,MAX(Inputs!$B$13,1/(1+EXP(-(Inputs!$B$15*O863+Inputs!$B$16)))))</f>
        <v>0.00290317450637744</v>
      </c>
      <c r="Q863" s="0" t="n">
        <f aca="false">Inputs!$B$37+Inputs!$B$38*MAX(F863-Inputs!$C$38,0)+Inputs!$B$39*MAX(F863-Inputs!$C$39,0)+Inputs!$B$40*MAX(F863-Inputs!$C$40,0)+Inputs!$B$41*MAX(F863-Inputs!$C$41,0)+Inputs!$B$42*Inputs!$B$14+Inputs!$B$43*MIN(Loan_Sample!I843/Inputs!$B$17,1)+Inputs!$B$44*MIN(E863,Inputs!$B$18)+Inputs!$B$45*Loan_Sample!C843</f>
        <v>-5.5076979260734</v>
      </c>
      <c r="R863" s="0" t="n">
        <f aca="false">MIN(1-Inputs!$B$13,MAX(Inputs!$B$13,1/(1+EXP(-(Inputs!$B$15*Q863+Inputs!$B$16)))))</f>
        <v>0.00290317450637744</v>
      </c>
    </row>
    <row r="864" customFormat="false" ht="15" hidden="false" customHeight="false" outlineLevel="0" collapsed="false">
      <c r="A864" s="0" t="n">
        <f aca="false">Loan_Sample!A844</f>
        <v>24575</v>
      </c>
      <c r="B864" s="0" t="n">
        <f aca="false">Loan_Sample!U844</f>
        <v>131233.83</v>
      </c>
      <c r="C864" s="0" t="n">
        <f aca="false">Loan_Sample!K844+Inputs!$B$26</f>
        <v>8.8333330154419</v>
      </c>
      <c r="D864" s="0" t="n">
        <f aca="false">Loan_Sample!L844+Inputs!$B$26</f>
        <v>5.0717945098877</v>
      </c>
      <c r="E864" s="0" t="n">
        <f aca="false">Loan_Sample!E844/(1+Inputs!$B$25/100)</f>
        <v>79.607421875</v>
      </c>
      <c r="F864" s="0" t="n">
        <f aca="false">Loan_Sample!H844-Inputs!$B$24/100</f>
        <v>0.060666561126709</v>
      </c>
      <c r="G864" s="0" t="n">
        <f aca="false">IF(ISNUMBER(C864),INDEX(Scorecard!$D$54:$D$61,SUMPRODUCT(--(Scorecard!$G$54:$G$60&lt;C864))+1),Scorecard!$D$62)</f>
        <v>-0.541917179454542</v>
      </c>
      <c r="H864" s="0" t="n">
        <f aca="false">IF(ISNUMBER(D864),INDEX(Scorecard!$D$63:$D$68,SUMPRODUCT(--(Scorecard!$G$63:$G$67&lt;D864))+1),Scorecard!$D$69)</f>
        <v>0.322484508656054</v>
      </c>
      <c r="I864" s="0" t="n">
        <f aca="false">IF(ISNUMBER(E864),INDEX(Scorecard!$D$19:$D$26,SUMPRODUCT(--(Scorecard!$G$19:$G$25&lt;E864))+1),Scorecard!$D$27)</f>
        <v>-0.0341578513653732</v>
      </c>
      <c r="J864" s="0" t="n">
        <f aca="false">IF(ISNUMBER(F864),INDEX(Scorecard!$D$37:$D$44,SUMPRODUCT(--(Scorecard!$G$37:$G$43&lt;F864))+1),Scorecard!$D$45)</f>
        <v>0.330501541082344</v>
      </c>
      <c r="K864" s="0" t="n">
        <f aca="false">Inputs!$B$10+Scorecard!$J$5*Loan_Sample!Y844+Scorecard!$J$6*Loan_Sample!Z844+Scorecard!$J$7*I864+Scorecard!$J$8*Loan_Sample!AB844+Scorecard!$J$9*J864+Scorecard!$J$10*Loan_Sample!AD844+Scorecard!$J$11*G864+Scorecard!$J$12*H864</f>
        <v>-4.24923419443236</v>
      </c>
      <c r="L864" s="0" t="n">
        <f aca="false">MIN(1-Inputs!$B$13,MAX(Inputs!$B$13,1/(1+EXP(-(Inputs!$B$11*K864+Inputs!$B$12)))))</f>
        <v>0.0130403086649756</v>
      </c>
      <c r="M864" s="0" t="n">
        <f aca="false">Loan_Sample!AH844*Inputs!$B$4*B864</f>
        <v>598.965377670428</v>
      </c>
      <c r="N864" s="0" t="n">
        <f aca="false">L864*Inputs!$B$4*B864</f>
        <v>598.965377670428</v>
      </c>
      <c r="O864" s="0" t="n">
        <f aca="false">Inputs!$B$37+Inputs!$B$38*MAX(Loan_Sample!H844-Inputs!$C$38,0)+Inputs!$B$39*MAX(Loan_Sample!H844-Inputs!$C$39,0)+Inputs!$B$40*MAX(Loan_Sample!H844-Inputs!$C$40,0)+Inputs!$B$41*MAX(Loan_Sample!H844-Inputs!$C$41,0)+Inputs!$B$42*Inputs!$B$14+Inputs!$B$43*MIN(Loan_Sample!I844/Inputs!$B$17,1)+Inputs!$B$44*MIN(Loan_Sample!E844,Inputs!$B$18)+Inputs!$B$45*Loan_Sample!C844</f>
        <v>-6.02300115755697</v>
      </c>
      <c r="P864" s="0" t="n">
        <f aca="false">MIN(1-Inputs!$B$13,MAX(Inputs!$B$13,1/(1+EXP(-(Inputs!$B$15*O864+Inputs!$B$16)))))</f>
        <v>0.00161817140414126</v>
      </c>
      <c r="Q864" s="0" t="n">
        <f aca="false">Inputs!$B$37+Inputs!$B$38*MAX(F864-Inputs!$C$38,0)+Inputs!$B$39*MAX(F864-Inputs!$C$39,0)+Inputs!$B$40*MAX(F864-Inputs!$C$40,0)+Inputs!$B$41*MAX(F864-Inputs!$C$41,0)+Inputs!$B$42*Inputs!$B$14+Inputs!$B$43*MIN(Loan_Sample!I844/Inputs!$B$17,1)+Inputs!$B$44*MIN(E864,Inputs!$B$18)+Inputs!$B$45*Loan_Sample!C844</f>
        <v>-6.02300115755697</v>
      </c>
      <c r="R864" s="0" t="n">
        <f aca="false">MIN(1-Inputs!$B$13,MAX(Inputs!$B$13,1/(1+EXP(-(Inputs!$B$15*Q864+Inputs!$B$16)))))</f>
        <v>0.00161817140414126</v>
      </c>
    </row>
    <row r="865" customFormat="false" ht="15" hidden="false" customHeight="false" outlineLevel="0" collapsed="false">
      <c r="A865" s="0" t="n">
        <f aca="false">Loan_Sample!A845</f>
        <v>24606</v>
      </c>
      <c r="B865" s="0" t="n">
        <f aca="false">Loan_Sample!U845</f>
        <v>358451.97</v>
      </c>
      <c r="C865" s="0" t="n">
        <f aca="false">Loan_Sample!K845+Inputs!$B$26</f>
        <v>6.03333330154419</v>
      </c>
      <c r="D865" s="0" t="n">
        <f aca="false">Loan_Sample!L845+Inputs!$B$26</f>
        <v>2.71025633811951</v>
      </c>
      <c r="E865" s="0" t="n">
        <f aca="false">Loan_Sample!E845/(1+Inputs!$B$25/100)</f>
        <v>72.115966796875</v>
      </c>
      <c r="F865" s="0" t="n">
        <f aca="false">Loan_Sample!H845-Inputs!$B$24/100</f>
        <v>1.24533343315125</v>
      </c>
      <c r="G865" s="0" t="n">
        <f aca="false">IF(ISNUMBER(C865),INDEX(Scorecard!$D$54:$D$61,SUMPRODUCT(--(Scorecard!$G$54:$G$60&lt;C865))+1),Scorecard!$D$62)</f>
        <v>0.0151758992857273</v>
      </c>
      <c r="H865" s="0" t="n">
        <f aca="false">IF(ISNUMBER(D865),INDEX(Scorecard!$D$63:$D$68,SUMPRODUCT(--(Scorecard!$G$63:$G$67&lt;D865))+1),Scorecard!$D$69)</f>
        <v>0.322484508656054</v>
      </c>
      <c r="I865" s="0" t="n">
        <f aca="false">IF(ISNUMBER(E865),INDEX(Scorecard!$D$19:$D$26,SUMPRODUCT(--(Scorecard!$G$19:$G$25&lt;E865))+1),Scorecard!$D$27)</f>
        <v>-0.0341578513653732</v>
      </c>
      <c r="J865" s="0" t="n">
        <f aca="false">IF(ISNUMBER(F865),INDEX(Scorecard!$D$37:$D$44,SUMPRODUCT(--(Scorecard!$G$37:$G$43&lt;F865))+1),Scorecard!$D$45)</f>
        <v>-0.975503570149195</v>
      </c>
      <c r="K865" s="0" t="n">
        <f aca="false">Inputs!$B$10+Scorecard!$J$5*Loan_Sample!Y845+Scorecard!$J$6*Loan_Sample!Z845+Scorecard!$J$7*I865+Scorecard!$J$8*Loan_Sample!AB845+Scorecard!$J$9*J865+Scorecard!$J$10*Loan_Sample!AD845+Scorecard!$J$11*G865+Scorecard!$J$12*H865</f>
        <v>-5.18288644594673</v>
      </c>
      <c r="L865" s="0" t="n">
        <f aca="false">MIN(1-Inputs!$B$13,MAX(Inputs!$B$13,1/(1+EXP(-(Inputs!$B$11*K865+Inputs!$B$12)))))</f>
        <v>0.00485936137594356</v>
      </c>
      <c r="M865" s="0" t="n">
        <f aca="false">Loan_Sample!AH845*Inputs!$B$4*B865</f>
        <v>609.646680352107</v>
      </c>
      <c r="N865" s="0" t="n">
        <f aca="false">L865*Inputs!$B$4*B865</f>
        <v>609.646680352107</v>
      </c>
      <c r="O865" s="0" t="n">
        <f aca="false">Inputs!$B$37+Inputs!$B$38*MAX(Loan_Sample!H845-Inputs!$C$38,0)+Inputs!$B$39*MAX(Loan_Sample!H845-Inputs!$C$39,0)+Inputs!$B$40*MAX(Loan_Sample!H845-Inputs!$C$40,0)+Inputs!$B$41*MAX(Loan_Sample!H845-Inputs!$C$41,0)+Inputs!$B$42*Inputs!$B$14+Inputs!$B$43*MIN(Loan_Sample!I845/Inputs!$B$17,1)+Inputs!$B$44*MIN(Loan_Sample!E845,Inputs!$B$18)+Inputs!$B$45*Loan_Sample!C845</f>
        <v>-3.3444159107551</v>
      </c>
      <c r="P865" s="0" t="n">
        <f aca="false">MIN(1-Inputs!$B$13,MAX(Inputs!$B$13,1/(1+EXP(-(Inputs!$B$15*O865+Inputs!$B$16)))))</f>
        <v>0.032931896057111</v>
      </c>
      <c r="Q865" s="0" t="n">
        <f aca="false">Inputs!$B$37+Inputs!$B$38*MAX(F865-Inputs!$C$38,0)+Inputs!$B$39*MAX(F865-Inputs!$C$39,0)+Inputs!$B$40*MAX(F865-Inputs!$C$40,0)+Inputs!$B$41*MAX(F865-Inputs!$C$41,0)+Inputs!$B$42*Inputs!$B$14+Inputs!$B$43*MIN(Loan_Sample!I845/Inputs!$B$17,1)+Inputs!$B$44*MIN(E865,Inputs!$B$18)+Inputs!$B$45*Loan_Sample!C845</f>
        <v>-3.3444159107551</v>
      </c>
      <c r="R865" s="0" t="n">
        <f aca="false">MIN(1-Inputs!$B$13,MAX(Inputs!$B$13,1/(1+EXP(-(Inputs!$B$15*Q865+Inputs!$B$16)))))</f>
        <v>0.032931896057111</v>
      </c>
    </row>
    <row r="866" customFormat="false" ht="15" hidden="false" customHeight="false" outlineLevel="0" collapsed="false">
      <c r="A866" s="0" t="n">
        <f aca="false">Loan_Sample!A846</f>
        <v>24607</v>
      </c>
      <c r="B866" s="0" t="n">
        <f aca="false">Loan_Sample!U846</f>
        <v>559180.4</v>
      </c>
      <c r="C866" s="0" t="n">
        <f aca="false">Loan_Sample!K846+Inputs!$B$26</f>
        <v>4.0230770111084</v>
      </c>
      <c r="D866" s="0" t="n">
        <f aca="false">Loan_Sample!L846+Inputs!$B$26</f>
        <v>-0.276923179626465</v>
      </c>
      <c r="E866" s="0" t="n">
        <f aca="false">Loan_Sample!E846/(1+Inputs!$B$25/100)</f>
        <v>71.5126037597656</v>
      </c>
      <c r="F866" s="0" t="n">
        <f aca="false">Loan_Sample!H846-Inputs!$B$24/100</f>
        <v>0.693666696548462</v>
      </c>
      <c r="G866" s="0" t="n">
        <f aca="false">IF(ISNUMBER(C866),INDEX(Scorecard!$D$54:$D$61,SUMPRODUCT(--(Scorecard!$G$54:$G$60&lt;C866))+1),Scorecard!$D$62)</f>
        <v>0.489050497890326</v>
      </c>
      <c r="H866" s="0" t="n">
        <f aca="false">IF(ISNUMBER(D866),INDEX(Scorecard!$D$63:$D$68,SUMPRODUCT(--(Scorecard!$G$63:$G$67&lt;D866))+1),Scorecard!$D$69)</f>
        <v>0.322484508656054</v>
      </c>
      <c r="I866" s="0" t="n">
        <f aca="false">IF(ISNUMBER(E866),INDEX(Scorecard!$D$19:$D$26,SUMPRODUCT(--(Scorecard!$G$19:$G$25&lt;E866))+1),Scorecard!$D$27)</f>
        <v>0.0530843085177338</v>
      </c>
      <c r="J866" s="0" t="n">
        <f aca="false">IF(ISNUMBER(F866),INDEX(Scorecard!$D$37:$D$44,SUMPRODUCT(--(Scorecard!$G$37:$G$43&lt;F866))+1),Scorecard!$D$45)</f>
        <v>-0.569454719285959</v>
      </c>
      <c r="K866" s="0" t="n">
        <f aca="false">Inputs!$B$10+Scorecard!$J$5*Loan_Sample!Y846+Scorecard!$J$6*Loan_Sample!Z846+Scorecard!$J$7*I866+Scorecard!$J$8*Loan_Sample!AB846+Scorecard!$J$9*J866+Scorecard!$J$10*Loan_Sample!AD846+Scorecard!$J$11*G866+Scorecard!$J$12*H866</f>
        <v>-4.68452989757488</v>
      </c>
      <c r="L866" s="0" t="n">
        <f aca="false">MIN(1-Inputs!$B$13,MAX(Inputs!$B$13,1/(1+EXP(-(Inputs!$B$11*K866+Inputs!$B$12)))))</f>
        <v>0.00823849454318355</v>
      </c>
      <c r="M866" s="0" t="n">
        <f aca="false">Loan_Sample!AH846*Inputs!$B$4*B866</f>
        <v>1612.38163591932</v>
      </c>
      <c r="N866" s="0" t="n">
        <f aca="false">L866*Inputs!$B$4*B866</f>
        <v>1612.38163591932</v>
      </c>
      <c r="O866" s="0" t="n">
        <f aca="false">Inputs!$B$37+Inputs!$B$38*MAX(Loan_Sample!H846-Inputs!$C$38,0)+Inputs!$B$39*MAX(Loan_Sample!H846-Inputs!$C$39,0)+Inputs!$B$40*MAX(Loan_Sample!H846-Inputs!$C$40,0)+Inputs!$B$41*MAX(Loan_Sample!H846-Inputs!$C$41,0)+Inputs!$B$42*Inputs!$B$14+Inputs!$B$43*MIN(Loan_Sample!I846/Inputs!$B$17,1)+Inputs!$B$44*MIN(Loan_Sample!E846,Inputs!$B$18)+Inputs!$B$45*Loan_Sample!C846</f>
        <v>-3.97363694898065</v>
      </c>
      <c r="P866" s="0" t="n">
        <f aca="false">MIN(1-Inputs!$B$13,MAX(Inputs!$B$13,1/(1+EXP(-(Inputs!$B$15*O866+Inputs!$B$16)))))</f>
        <v>0.0163808661733113</v>
      </c>
      <c r="Q866" s="0" t="n">
        <f aca="false">Inputs!$B$37+Inputs!$B$38*MAX(F866-Inputs!$C$38,0)+Inputs!$B$39*MAX(F866-Inputs!$C$39,0)+Inputs!$B$40*MAX(F866-Inputs!$C$40,0)+Inputs!$B$41*MAX(F866-Inputs!$C$41,0)+Inputs!$B$42*Inputs!$B$14+Inputs!$B$43*MIN(Loan_Sample!I846/Inputs!$B$17,1)+Inputs!$B$44*MIN(E866,Inputs!$B$18)+Inputs!$B$45*Loan_Sample!C846</f>
        <v>-3.97363694898065</v>
      </c>
      <c r="R866" s="0" t="n">
        <f aca="false">MIN(1-Inputs!$B$13,MAX(Inputs!$B$13,1/(1+EXP(-(Inputs!$B$15*Q866+Inputs!$B$16)))))</f>
        <v>0.0163808661733113</v>
      </c>
    </row>
    <row r="867" customFormat="false" ht="15" hidden="false" customHeight="false" outlineLevel="0" collapsed="false">
      <c r="A867" s="0" t="n">
        <f aca="false">Loan_Sample!A847</f>
        <v>24628</v>
      </c>
      <c r="B867" s="0" t="n">
        <f aca="false">Loan_Sample!U847</f>
        <v>116578.98</v>
      </c>
      <c r="C867" s="0" t="n">
        <f aca="false">Loan_Sample!K847+Inputs!$B$26</f>
        <v>5.00833320617676</v>
      </c>
      <c r="D867" s="0" t="n">
        <f aca="false">Loan_Sample!L847+Inputs!$B$26</f>
        <v>-1.125</v>
      </c>
      <c r="E867" s="0" t="n">
        <f aca="false">Loan_Sample!E847/(1+Inputs!$B$25/100)</f>
        <v>71.6836013793945</v>
      </c>
      <c r="F867" s="0" t="n">
        <f aca="false">Loan_Sample!H847-Inputs!$B$24/100</f>
        <v>-2.7483332157135</v>
      </c>
      <c r="G867" s="0" t="n">
        <f aca="false">IF(ISNUMBER(C867),INDEX(Scorecard!$D$54:$D$61,SUMPRODUCT(--(Scorecard!$G$54:$G$60&lt;C867))+1),Scorecard!$D$62)</f>
        <v>0.214429354789033</v>
      </c>
      <c r="H867" s="0" t="n">
        <f aca="false">IF(ISNUMBER(D867),INDEX(Scorecard!$D$63:$D$68,SUMPRODUCT(--(Scorecard!$G$63:$G$67&lt;D867))+1),Scorecard!$D$69)</f>
        <v>-0.340582194386522</v>
      </c>
      <c r="I867" s="0" t="n">
        <f aca="false">IF(ISNUMBER(E867),INDEX(Scorecard!$D$19:$D$26,SUMPRODUCT(--(Scorecard!$G$19:$G$25&lt;E867))+1),Scorecard!$D$27)</f>
        <v>0.0530843085177338</v>
      </c>
      <c r="J867" s="0" t="n">
        <f aca="false">IF(ISNUMBER(F867),INDEX(Scorecard!$D$37:$D$44,SUMPRODUCT(--(Scorecard!$G$37:$G$43&lt;F867))+1),Scorecard!$D$45)</f>
        <v>1.35057635045042</v>
      </c>
      <c r="K867" s="0" t="n">
        <f aca="false">Inputs!$B$10+Scorecard!$J$5*Loan_Sample!Y847+Scorecard!$J$6*Loan_Sample!Z847+Scorecard!$J$7*I867+Scorecard!$J$8*Loan_Sample!AB847+Scorecard!$J$9*J867+Scorecard!$J$10*Loan_Sample!AD847+Scorecard!$J$11*G867+Scorecard!$J$12*H867</f>
        <v>-5.8310613585815</v>
      </c>
      <c r="L867" s="0" t="n">
        <f aca="false">MIN(1-Inputs!$B$13,MAX(Inputs!$B$13,1/(1+EXP(-(Inputs!$B$11*K867+Inputs!$B$12)))))</f>
        <v>0.00244072935297873</v>
      </c>
      <c r="M867" s="0" t="n">
        <f aca="false">Loan_Sample!AH847*Inputs!$B$4*B867</f>
        <v>99.588208449212</v>
      </c>
      <c r="N867" s="0" t="n">
        <f aca="false">L867*Inputs!$B$4*B867</f>
        <v>99.588208449212</v>
      </c>
      <c r="O867" s="0" t="n">
        <f aca="false">Inputs!$B$37+Inputs!$B$38*MAX(Loan_Sample!H847-Inputs!$C$38,0)+Inputs!$B$39*MAX(Loan_Sample!H847-Inputs!$C$39,0)+Inputs!$B$40*MAX(Loan_Sample!H847-Inputs!$C$40,0)+Inputs!$B$41*MAX(Loan_Sample!H847-Inputs!$C$41,0)+Inputs!$B$42*Inputs!$B$14+Inputs!$B$43*MIN(Loan_Sample!I847/Inputs!$B$17,1)+Inputs!$B$44*MIN(Loan_Sample!E847,Inputs!$B$18)+Inputs!$B$45*Loan_Sample!C847</f>
        <v>-5.79107601781479</v>
      </c>
      <c r="P867" s="0" t="n">
        <f aca="false">MIN(1-Inputs!$B$13,MAX(Inputs!$B$13,1/(1+EXP(-(Inputs!$B$15*O867+Inputs!$B$16)))))</f>
        <v>0.00210530608683642</v>
      </c>
      <c r="Q867" s="0" t="n">
        <f aca="false">Inputs!$B$37+Inputs!$B$38*MAX(F867-Inputs!$C$38,0)+Inputs!$B$39*MAX(F867-Inputs!$C$39,0)+Inputs!$B$40*MAX(F867-Inputs!$C$40,0)+Inputs!$B$41*MAX(F867-Inputs!$C$41,0)+Inputs!$B$42*Inputs!$B$14+Inputs!$B$43*MIN(Loan_Sample!I847/Inputs!$B$17,1)+Inputs!$B$44*MIN(E867,Inputs!$B$18)+Inputs!$B$45*Loan_Sample!C847</f>
        <v>-5.79107601781479</v>
      </c>
      <c r="R867" s="0" t="n">
        <f aca="false">MIN(1-Inputs!$B$13,MAX(Inputs!$B$13,1/(1+EXP(-(Inputs!$B$15*Q867+Inputs!$B$16)))))</f>
        <v>0.00210530608683642</v>
      </c>
    </row>
    <row r="868" customFormat="false" ht="15" hidden="false" customHeight="false" outlineLevel="0" collapsed="false">
      <c r="A868" s="0" t="n">
        <f aca="false">Loan_Sample!A848</f>
        <v>24653</v>
      </c>
      <c r="B868" s="0" t="n">
        <f aca="false">Loan_Sample!U848</f>
        <v>208022.05</v>
      </c>
      <c r="C868" s="0" t="n">
        <f aca="false">Loan_Sample!K848+Inputs!$B$26</f>
        <v>6.13333320617676</v>
      </c>
      <c r="D868" s="0" t="n">
        <f aca="false">Loan_Sample!L848+Inputs!$B$26</f>
        <v>-3.5</v>
      </c>
      <c r="E868" s="0" t="n">
        <f aca="false">Loan_Sample!E848/(1+Inputs!$B$25/100)</f>
        <v>75.1688232421875</v>
      </c>
      <c r="F868" s="0" t="n">
        <f aca="false">Loan_Sample!H848-Inputs!$B$24/100</f>
        <v>1.05433344841003</v>
      </c>
      <c r="G868" s="0" t="n">
        <f aca="false">IF(ISNUMBER(C868),INDEX(Scorecard!$D$54:$D$61,SUMPRODUCT(--(Scorecard!$G$54:$G$60&lt;C868))+1),Scorecard!$D$62)</f>
        <v>0.0151758992857273</v>
      </c>
      <c r="H868" s="0" t="n">
        <f aca="false">IF(ISNUMBER(D868),INDEX(Scorecard!$D$63:$D$68,SUMPRODUCT(--(Scorecard!$G$63:$G$67&lt;D868))+1),Scorecard!$D$69)</f>
        <v>-0.340582194386522</v>
      </c>
      <c r="I868" s="0" t="n">
        <f aca="false">IF(ISNUMBER(E868),INDEX(Scorecard!$D$19:$D$26,SUMPRODUCT(--(Scorecard!$G$19:$G$25&lt;E868))+1),Scorecard!$D$27)</f>
        <v>-0.0341578513653732</v>
      </c>
      <c r="J868" s="0" t="n">
        <f aca="false">IF(ISNUMBER(F868),INDEX(Scorecard!$D$37:$D$44,SUMPRODUCT(--(Scorecard!$G$37:$G$43&lt;F868))+1),Scorecard!$D$45)</f>
        <v>-0.975503570149195</v>
      </c>
      <c r="K868" s="0" t="n">
        <f aca="false">Inputs!$B$10+Scorecard!$J$5*Loan_Sample!Y848+Scorecard!$J$6*Loan_Sample!Z848+Scorecard!$J$7*I868+Scorecard!$J$8*Loan_Sample!AB848+Scorecard!$J$9*J868+Scorecard!$J$10*Loan_Sample!AD848+Scorecard!$J$11*G868+Scorecard!$J$12*H868</f>
        <v>-4.51301018739091</v>
      </c>
      <c r="L868" s="0" t="n">
        <f aca="false">MIN(1-Inputs!$B$13,MAX(Inputs!$B$13,1/(1+EXP(-(Inputs!$B$11*K868+Inputs!$B$12)))))</f>
        <v>0.00987521381046537</v>
      </c>
      <c r="M868" s="0" t="n">
        <f aca="false">Loan_Sample!AH848*Inputs!$B$4*B868</f>
        <v>718.991777364461</v>
      </c>
      <c r="N868" s="0" t="n">
        <f aca="false">L868*Inputs!$B$4*B868</f>
        <v>718.991777364461</v>
      </c>
      <c r="O868" s="0" t="n">
        <f aca="false">Inputs!$B$37+Inputs!$B$38*MAX(Loan_Sample!H848-Inputs!$C$38,0)+Inputs!$B$39*MAX(Loan_Sample!H848-Inputs!$C$39,0)+Inputs!$B$40*MAX(Loan_Sample!H848-Inputs!$C$40,0)+Inputs!$B$41*MAX(Loan_Sample!H848-Inputs!$C$41,0)+Inputs!$B$42*Inputs!$B$14+Inputs!$B$43*MIN(Loan_Sample!I848/Inputs!$B$17,1)+Inputs!$B$44*MIN(Loan_Sample!E848,Inputs!$B$18)+Inputs!$B$45*Loan_Sample!C848</f>
        <v>-3.60262083164735</v>
      </c>
      <c r="P868" s="0" t="n">
        <f aca="false">MIN(1-Inputs!$B$13,MAX(Inputs!$B$13,1/(1+EXP(-(Inputs!$B$15*O868+Inputs!$B$16)))))</f>
        <v>0.0247624129137308</v>
      </c>
      <c r="Q868" s="0" t="n">
        <f aca="false">Inputs!$B$37+Inputs!$B$38*MAX(F868-Inputs!$C$38,0)+Inputs!$B$39*MAX(F868-Inputs!$C$39,0)+Inputs!$B$40*MAX(F868-Inputs!$C$40,0)+Inputs!$B$41*MAX(F868-Inputs!$C$41,0)+Inputs!$B$42*Inputs!$B$14+Inputs!$B$43*MIN(Loan_Sample!I848/Inputs!$B$17,1)+Inputs!$B$44*MIN(E868,Inputs!$B$18)+Inputs!$B$45*Loan_Sample!C848</f>
        <v>-3.60262083164735</v>
      </c>
      <c r="R868" s="0" t="n">
        <f aca="false">MIN(1-Inputs!$B$13,MAX(Inputs!$B$13,1/(1+EXP(-(Inputs!$B$15*Q868+Inputs!$B$16)))))</f>
        <v>0.0247624129137308</v>
      </c>
    </row>
    <row r="869" customFormat="false" ht="15" hidden="false" customHeight="false" outlineLevel="0" collapsed="false">
      <c r="A869" s="0" t="n">
        <f aca="false">Loan_Sample!A849</f>
        <v>24685</v>
      </c>
      <c r="B869" s="0" t="n">
        <f aca="false">Loan_Sample!U849</f>
        <v>448269.9</v>
      </c>
      <c r="C869" s="0" t="n">
        <f aca="false">Loan_Sample!K849+Inputs!$B$26</f>
        <v>9.3333330154419</v>
      </c>
      <c r="D869" s="0" t="n">
        <f aca="false">Loan_Sample!L849+Inputs!$B$26</f>
        <v>5.0717945098877</v>
      </c>
      <c r="E869" s="0" t="n">
        <f aca="false">Loan_Sample!E849/(1+Inputs!$B$25/100)</f>
        <v>74.2113418579102</v>
      </c>
      <c r="F869" s="0" t="n">
        <f aca="false">Loan_Sample!H849-Inputs!$B$24/100</f>
        <v>0.187666654586792</v>
      </c>
      <c r="G869" s="0" t="n">
        <f aca="false">IF(ISNUMBER(C869),INDEX(Scorecard!$D$54:$D$61,SUMPRODUCT(--(Scorecard!$G$54:$G$60&lt;C869))+1),Scorecard!$D$62)</f>
        <v>-0.541917179454542</v>
      </c>
      <c r="H869" s="0" t="n">
        <f aca="false">IF(ISNUMBER(D869),INDEX(Scorecard!$D$63:$D$68,SUMPRODUCT(--(Scorecard!$G$63:$G$67&lt;D869))+1),Scorecard!$D$69)</f>
        <v>0.322484508656054</v>
      </c>
      <c r="I869" s="0" t="n">
        <f aca="false">IF(ISNUMBER(E869),INDEX(Scorecard!$D$19:$D$26,SUMPRODUCT(--(Scorecard!$G$19:$G$25&lt;E869))+1),Scorecard!$D$27)</f>
        <v>-0.0341578513653732</v>
      </c>
      <c r="J869" s="0" t="n">
        <f aca="false">IF(ISNUMBER(F869),INDEX(Scorecard!$D$37:$D$44,SUMPRODUCT(--(Scorecard!$G$37:$G$43&lt;F869))+1),Scorecard!$D$45)</f>
        <v>0.102184252677548</v>
      </c>
      <c r="K869" s="0" t="n">
        <f aca="false">Inputs!$B$10+Scorecard!$J$5*Loan_Sample!Y849+Scorecard!$J$6*Loan_Sample!Z849+Scorecard!$J$7*I869+Scorecard!$J$8*Loan_Sample!AB849+Scorecard!$J$9*J869+Scorecard!$J$10*Loan_Sample!AD849+Scorecard!$J$11*G869+Scorecard!$J$12*H869</f>
        <v>-4.55364371987491</v>
      </c>
      <c r="L869" s="0" t="n">
        <f aca="false">MIN(1-Inputs!$B$13,MAX(Inputs!$B$13,1/(1+EXP(-(Inputs!$B$11*K869+Inputs!$B$12)))))</f>
        <v>0.00946050871916381</v>
      </c>
      <c r="M869" s="0" t="n">
        <f aca="false">Loan_Sample!AH849*Inputs!$B$4*B869</f>
        <v>1484.30145412104</v>
      </c>
      <c r="N869" s="0" t="n">
        <f aca="false">L869*Inputs!$B$4*B869</f>
        <v>1484.30145412104</v>
      </c>
      <c r="O869" s="0" t="n">
        <f aca="false">Inputs!$B$37+Inputs!$B$38*MAX(Loan_Sample!H849-Inputs!$C$38,0)+Inputs!$B$39*MAX(Loan_Sample!H849-Inputs!$C$39,0)+Inputs!$B$40*MAX(Loan_Sample!H849-Inputs!$C$40,0)+Inputs!$B$41*MAX(Loan_Sample!H849-Inputs!$C$41,0)+Inputs!$B$42*Inputs!$B$14+Inputs!$B$43*MIN(Loan_Sample!I849/Inputs!$B$17,1)+Inputs!$B$44*MIN(Loan_Sample!E849,Inputs!$B$18)+Inputs!$B$45*Loan_Sample!C849</f>
        <v>-5.26509444719114</v>
      </c>
      <c r="P869" s="0" t="n">
        <f aca="false">MIN(1-Inputs!$B$13,MAX(Inputs!$B$13,1/(1+EXP(-(Inputs!$B$15*O869+Inputs!$B$16)))))</f>
        <v>0.00382162044094076</v>
      </c>
      <c r="Q869" s="0" t="n">
        <f aca="false">Inputs!$B$37+Inputs!$B$38*MAX(F869-Inputs!$C$38,0)+Inputs!$B$39*MAX(F869-Inputs!$C$39,0)+Inputs!$B$40*MAX(F869-Inputs!$C$40,0)+Inputs!$B$41*MAX(F869-Inputs!$C$41,0)+Inputs!$B$42*Inputs!$B$14+Inputs!$B$43*MIN(Loan_Sample!I849/Inputs!$B$17,1)+Inputs!$B$44*MIN(E869,Inputs!$B$18)+Inputs!$B$45*Loan_Sample!C849</f>
        <v>-5.26509444719114</v>
      </c>
      <c r="R869" s="0" t="n">
        <f aca="false">MIN(1-Inputs!$B$13,MAX(Inputs!$B$13,1/(1+EXP(-(Inputs!$B$15*Q869+Inputs!$B$16)))))</f>
        <v>0.00382162044094076</v>
      </c>
    </row>
    <row r="870" customFormat="false" ht="15" hidden="false" customHeight="false" outlineLevel="0" collapsed="false">
      <c r="A870" s="0" t="n">
        <f aca="false">Loan_Sample!A850</f>
        <v>24761</v>
      </c>
      <c r="B870" s="0" t="n">
        <f aca="false">Loan_Sample!U850</f>
        <v>190663.78</v>
      </c>
      <c r="C870" s="0" t="n">
        <f aca="false">Loan_Sample!K850+Inputs!$B$26</f>
        <v>9.63333320617676</v>
      </c>
      <c r="D870" s="0" t="n">
        <f aca="false">Loan_Sample!L850+Inputs!$B$26</f>
        <v>5.0717945098877</v>
      </c>
      <c r="E870" s="0" t="n">
        <f aca="false">Loan_Sample!E850/(1+Inputs!$B$25/100)</f>
        <v>73.7313461303711</v>
      </c>
      <c r="F870" s="0" t="n">
        <f aca="false">Loan_Sample!H850-Inputs!$B$24/100</f>
        <v>1.28966641426086</v>
      </c>
      <c r="G870" s="0" t="n">
        <f aca="false">IF(ISNUMBER(C870),INDEX(Scorecard!$D$54:$D$61,SUMPRODUCT(--(Scorecard!$G$54:$G$60&lt;C870))+1),Scorecard!$D$62)</f>
        <v>-0.541917179454542</v>
      </c>
      <c r="H870" s="0" t="n">
        <f aca="false">IF(ISNUMBER(D870),INDEX(Scorecard!$D$63:$D$68,SUMPRODUCT(--(Scorecard!$G$63:$G$67&lt;D870))+1),Scorecard!$D$69)</f>
        <v>0.322484508656054</v>
      </c>
      <c r="I870" s="0" t="n">
        <f aca="false">IF(ISNUMBER(E870),INDEX(Scorecard!$D$19:$D$26,SUMPRODUCT(--(Scorecard!$G$19:$G$25&lt;E870))+1),Scorecard!$D$27)</f>
        <v>-0.0341578513653732</v>
      </c>
      <c r="J870" s="0" t="n">
        <f aca="false">IF(ISNUMBER(F870),INDEX(Scorecard!$D$37:$D$44,SUMPRODUCT(--(Scorecard!$G$37:$G$43&lt;F870))+1),Scorecard!$D$45)</f>
        <v>-0.975503570149195</v>
      </c>
      <c r="K870" s="0" t="n">
        <f aca="false">Inputs!$B$10+Scorecard!$J$5*Loan_Sample!Y850+Scorecard!$J$6*Loan_Sample!Z850+Scorecard!$J$7*I870+Scorecard!$J$8*Loan_Sample!AB850+Scorecard!$J$9*J870+Scorecard!$J$10*Loan_Sample!AD850+Scorecard!$J$11*G870+Scorecard!$J$12*H870</f>
        <v>-4.72562928695513</v>
      </c>
      <c r="L870" s="0" t="n">
        <f aca="false">MIN(1-Inputs!$B$13,MAX(Inputs!$B$13,1/(1+EXP(-(Inputs!$B$11*K870+Inputs!$B$12)))))</f>
        <v>0.00788808710862256</v>
      </c>
      <c r="M870" s="0" t="n">
        <f aca="false">Loan_Sample!AH850*Inputs!$B$4*B870</f>
        <v>526.390376784737</v>
      </c>
      <c r="N870" s="0" t="n">
        <f aca="false">L870*Inputs!$B$4*B870</f>
        <v>526.390376784737</v>
      </c>
      <c r="O870" s="0" t="n">
        <f aca="false">Inputs!$B$37+Inputs!$B$38*MAX(Loan_Sample!H850-Inputs!$C$38,0)+Inputs!$B$39*MAX(Loan_Sample!H850-Inputs!$C$39,0)+Inputs!$B$40*MAX(Loan_Sample!H850-Inputs!$C$40,0)+Inputs!$B$41*MAX(Loan_Sample!H850-Inputs!$C$41,0)+Inputs!$B$42*Inputs!$B$14+Inputs!$B$43*MIN(Loan_Sample!I850/Inputs!$B$17,1)+Inputs!$B$44*MIN(Loan_Sample!E850,Inputs!$B$18)+Inputs!$B$45*Loan_Sample!C850</f>
        <v>-3.41411334683975</v>
      </c>
      <c r="P870" s="0" t="n">
        <f aca="false">MIN(1-Inputs!$B$13,MAX(Inputs!$B$13,1/(1+EXP(-(Inputs!$B$15*O870+Inputs!$B$16)))))</f>
        <v>0.0304998403097235</v>
      </c>
      <c r="Q870" s="0" t="n">
        <f aca="false">Inputs!$B$37+Inputs!$B$38*MAX(F870-Inputs!$C$38,0)+Inputs!$B$39*MAX(F870-Inputs!$C$39,0)+Inputs!$B$40*MAX(F870-Inputs!$C$40,0)+Inputs!$B$41*MAX(F870-Inputs!$C$41,0)+Inputs!$B$42*Inputs!$B$14+Inputs!$B$43*MIN(Loan_Sample!I850/Inputs!$B$17,1)+Inputs!$B$44*MIN(E870,Inputs!$B$18)+Inputs!$B$45*Loan_Sample!C850</f>
        <v>-3.41411334683975</v>
      </c>
      <c r="R870" s="0" t="n">
        <f aca="false">MIN(1-Inputs!$B$13,MAX(Inputs!$B$13,1/(1+EXP(-(Inputs!$B$15*Q870+Inputs!$B$16)))))</f>
        <v>0.0304998403097235</v>
      </c>
    </row>
    <row r="871" customFormat="false" ht="15" hidden="false" customHeight="false" outlineLevel="0" collapsed="false">
      <c r="A871" s="0" t="n">
        <f aca="false">Loan_Sample!A851</f>
        <v>24809</v>
      </c>
      <c r="B871" s="0" t="n">
        <f aca="false">Loan_Sample!U851</f>
        <v>148952</v>
      </c>
      <c r="C871" s="0" t="n">
        <f aca="false">Loan_Sample!K851+Inputs!$B$26</f>
        <v>4.8230767250061</v>
      </c>
      <c r="D871" s="0" t="n">
        <f aca="false">Loan_Sample!L851+Inputs!$B$26</f>
        <v>-0.276923179626465</v>
      </c>
      <c r="E871" s="0" t="n">
        <f aca="false">Loan_Sample!E851/(1+Inputs!$B$25/100)</f>
        <v>72.032096862793</v>
      </c>
      <c r="F871" s="0" t="n">
        <f aca="false">Loan_Sample!H851-Inputs!$B$24/100</f>
        <v>0.353666543960571</v>
      </c>
      <c r="G871" s="0" t="n">
        <f aca="false">IF(ISNUMBER(C871),INDEX(Scorecard!$D$54:$D$61,SUMPRODUCT(--(Scorecard!$G$54:$G$60&lt;C871))+1),Scorecard!$D$62)</f>
        <v>0.214429354789033</v>
      </c>
      <c r="H871" s="0" t="n">
        <f aca="false">IF(ISNUMBER(D871),INDEX(Scorecard!$D$63:$D$68,SUMPRODUCT(--(Scorecard!$G$63:$G$67&lt;D871))+1),Scorecard!$D$69)</f>
        <v>0.322484508656054</v>
      </c>
      <c r="I871" s="0" t="n">
        <f aca="false">IF(ISNUMBER(E871),INDEX(Scorecard!$D$19:$D$26,SUMPRODUCT(--(Scorecard!$G$19:$G$25&lt;E871))+1),Scorecard!$D$27)</f>
        <v>-0.0341578513653732</v>
      </c>
      <c r="J871" s="0" t="n">
        <f aca="false">IF(ISNUMBER(F871),INDEX(Scorecard!$D$37:$D$44,SUMPRODUCT(--(Scorecard!$G$37:$G$43&lt;F871))+1),Scorecard!$D$45)</f>
        <v>-0.0679520129233634</v>
      </c>
      <c r="K871" s="0" t="n">
        <f aca="false">Inputs!$B$10+Scorecard!$J$5*Loan_Sample!Y851+Scorecard!$J$6*Loan_Sample!Z851+Scorecard!$J$7*I871+Scorecard!$J$8*Loan_Sample!AB851+Scorecard!$J$9*J871+Scorecard!$J$10*Loan_Sample!AD851+Scorecard!$J$11*G871+Scorecard!$J$12*H871</f>
        <v>-4.87125994339731</v>
      </c>
      <c r="L871" s="0" t="n">
        <f aca="false">MIN(1-Inputs!$B$13,MAX(Inputs!$B$13,1/(1+EXP(-(Inputs!$B$11*K871+Inputs!$B$12)))))</f>
        <v>0.00676138475411718</v>
      </c>
      <c r="M871" s="0" t="n">
        <f aca="false">Loan_Sample!AH851*Inputs!$B$4*B871</f>
        <v>352.492623663342</v>
      </c>
      <c r="N871" s="0" t="n">
        <f aca="false">L871*Inputs!$B$4*B871</f>
        <v>352.492623663342</v>
      </c>
      <c r="O871" s="0" t="n">
        <f aca="false">Inputs!$B$37+Inputs!$B$38*MAX(Loan_Sample!H851-Inputs!$C$38,0)+Inputs!$B$39*MAX(Loan_Sample!H851-Inputs!$C$39,0)+Inputs!$B$40*MAX(Loan_Sample!H851-Inputs!$C$40,0)+Inputs!$B$41*MAX(Loan_Sample!H851-Inputs!$C$41,0)+Inputs!$B$42*Inputs!$B$14+Inputs!$B$43*MIN(Loan_Sample!I851/Inputs!$B$17,1)+Inputs!$B$44*MIN(Loan_Sample!E851,Inputs!$B$18)+Inputs!$B$45*Loan_Sample!C851</f>
        <v>-4.7206842769774</v>
      </c>
      <c r="P871" s="0" t="n">
        <f aca="false">MIN(1-Inputs!$B$13,MAX(Inputs!$B$13,1/(1+EXP(-(Inputs!$B$15*O871+Inputs!$B$16)))))</f>
        <v>0.00707303729352427</v>
      </c>
      <c r="Q871" s="0" t="n">
        <f aca="false">Inputs!$B$37+Inputs!$B$38*MAX(F871-Inputs!$C$38,0)+Inputs!$B$39*MAX(F871-Inputs!$C$39,0)+Inputs!$B$40*MAX(F871-Inputs!$C$40,0)+Inputs!$B$41*MAX(F871-Inputs!$C$41,0)+Inputs!$B$42*Inputs!$B$14+Inputs!$B$43*MIN(Loan_Sample!I851/Inputs!$B$17,1)+Inputs!$B$44*MIN(E871,Inputs!$B$18)+Inputs!$B$45*Loan_Sample!C851</f>
        <v>-4.7206842769774</v>
      </c>
      <c r="R871" s="0" t="n">
        <f aca="false">MIN(1-Inputs!$B$13,MAX(Inputs!$B$13,1/(1+EXP(-(Inputs!$B$15*Q871+Inputs!$B$16)))))</f>
        <v>0.00707303729352427</v>
      </c>
    </row>
    <row r="872" customFormat="false" ht="15" hidden="false" customHeight="false" outlineLevel="0" collapsed="false">
      <c r="A872" s="0" t="n">
        <f aca="false">Loan_Sample!A852</f>
        <v>24841</v>
      </c>
      <c r="B872" s="0" t="n">
        <f aca="false">Loan_Sample!U852</f>
        <v>260352.19</v>
      </c>
      <c r="C872" s="0" t="n">
        <f aca="false">Loan_Sample!K852+Inputs!$B$26</f>
        <v>6.53333330154419</v>
      </c>
      <c r="D872" s="0" t="n">
        <f aca="false">Loan_Sample!L852+Inputs!$B$26</f>
        <v>2.71025633811951</v>
      </c>
      <c r="E872" s="0" t="n">
        <f aca="false">Loan_Sample!E852/(1+Inputs!$B$25/100)</f>
        <v>53.1938667297363</v>
      </c>
      <c r="F872" s="0" t="n">
        <f aca="false">Loan_Sample!H852-Inputs!$B$24/100</f>
        <v>1.68333315849304</v>
      </c>
      <c r="G872" s="0" t="n">
        <f aca="false">IF(ISNUMBER(C872),INDEX(Scorecard!$D$54:$D$61,SUMPRODUCT(--(Scorecard!$G$54:$G$60&lt;C872))+1),Scorecard!$D$62)</f>
        <v>-0.119873800601421</v>
      </c>
      <c r="H872" s="0" t="n">
        <f aca="false">IF(ISNUMBER(D872),INDEX(Scorecard!$D$63:$D$68,SUMPRODUCT(--(Scorecard!$G$63:$G$67&lt;D872))+1),Scorecard!$D$69)</f>
        <v>0.322484508656054</v>
      </c>
      <c r="I872" s="0" t="n">
        <f aca="false">IF(ISNUMBER(E872),INDEX(Scorecard!$D$19:$D$26,SUMPRODUCT(--(Scorecard!$G$19:$G$25&lt;E872))+1),Scorecard!$D$27)</f>
        <v>0.57899015159425</v>
      </c>
      <c r="J872" s="0" t="n">
        <f aca="false">IF(ISNUMBER(F872),INDEX(Scorecard!$D$37:$D$44,SUMPRODUCT(--(Scorecard!$G$37:$G$43&lt;F872))+1),Scorecard!$D$45)</f>
        <v>-0.975503570149195</v>
      </c>
      <c r="K872" s="0" t="n">
        <f aca="false">Inputs!$B$10+Scorecard!$J$5*Loan_Sample!Y852+Scorecard!$J$6*Loan_Sample!Z852+Scorecard!$J$7*I872+Scorecard!$J$8*Loan_Sample!AB852+Scorecard!$J$9*J872+Scorecard!$J$10*Loan_Sample!AD852+Scorecard!$J$11*G872+Scorecard!$J$12*H872</f>
        <v>-3.10619262369596</v>
      </c>
      <c r="L872" s="0" t="n">
        <f aca="false">MIN(1-Inputs!$B$13,MAX(Inputs!$B$13,1/(1+EXP(-(Inputs!$B$11*K872+Inputs!$B$12)))))</f>
        <v>0.0427803081731422</v>
      </c>
      <c r="M872" s="0" t="n">
        <f aca="false">Loan_Sample!AH852*Inputs!$B$4*B872</f>
        <v>3898.28142261336</v>
      </c>
      <c r="N872" s="0" t="n">
        <f aca="false">L872*Inputs!$B$4*B872</f>
        <v>3898.28142261336</v>
      </c>
      <c r="O872" s="0" t="n">
        <f aca="false">Inputs!$B$37+Inputs!$B$38*MAX(Loan_Sample!H852-Inputs!$C$38,0)+Inputs!$B$39*MAX(Loan_Sample!H852-Inputs!$C$39,0)+Inputs!$B$40*MAX(Loan_Sample!H852-Inputs!$C$40,0)+Inputs!$B$41*MAX(Loan_Sample!H852-Inputs!$C$41,0)+Inputs!$B$42*Inputs!$B$14+Inputs!$B$43*MIN(Loan_Sample!I852/Inputs!$B$17,1)+Inputs!$B$44*MIN(Loan_Sample!E852,Inputs!$B$18)+Inputs!$B$45*Loan_Sample!C852</f>
        <v>-3.60893974354814</v>
      </c>
      <c r="P872" s="0" t="n">
        <f aca="false">MIN(1-Inputs!$B$13,MAX(Inputs!$B$13,1/(1+EXP(-(Inputs!$B$15*O872+Inputs!$B$16)))))</f>
        <v>0.0245895319102637</v>
      </c>
      <c r="Q872" s="0" t="n">
        <f aca="false">Inputs!$B$37+Inputs!$B$38*MAX(F872-Inputs!$C$38,0)+Inputs!$B$39*MAX(F872-Inputs!$C$39,0)+Inputs!$B$40*MAX(F872-Inputs!$C$40,0)+Inputs!$B$41*MAX(F872-Inputs!$C$41,0)+Inputs!$B$42*Inputs!$B$14+Inputs!$B$43*MIN(Loan_Sample!I852/Inputs!$B$17,1)+Inputs!$B$44*MIN(E872,Inputs!$B$18)+Inputs!$B$45*Loan_Sample!C852</f>
        <v>-3.60893974354814</v>
      </c>
      <c r="R872" s="0" t="n">
        <f aca="false">MIN(1-Inputs!$B$13,MAX(Inputs!$B$13,1/(1+EXP(-(Inputs!$B$15*Q872+Inputs!$B$16)))))</f>
        <v>0.0245895319102637</v>
      </c>
    </row>
    <row r="873" customFormat="false" ht="15" hidden="false" customHeight="false" outlineLevel="0" collapsed="false">
      <c r="A873" s="0" t="n">
        <f aca="false">Loan_Sample!A853</f>
        <v>24841</v>
      </c>
      <c r="B873" s="0" t="n">
        <f aca="false">Loan_Sample!U853</f>
        <v>252367.44</v>
      </c>
      <c r="C873" s="0" t="n">
        <f aca="false">Loan_Sample!K853+Inputs!$B$26</f>
        <v>4.40833330154419</v>
      </c>
      <c r="D873" s="0" t="n">
        <f aca="false">Loan_Sample!L853+Inputs!$B$26</f>
        <v>-1.125</v>
      </c>
      <c r="E873" s="0" t="n">
        <f aca="false">Loan_Sample!E853/(1+Inputs!$B$25/100)</f>
        <v>47.2272758483887</v>
      </c>
      <c r="F873" s="0" t="n">
        <f aca="false">Loan_Sample!H853-Inputs!$B$24/100</f>
        <v>-1.13333320617676</v>
      </c>
      <c r="G873" s="0" t="n">
        <f aca="false">IF(ISNUMBER(C873),INDEX(Scorecard!$D$54:$D$61,SUMPRODUCT(--(Scorecard!$G$54:$G$60&lt;C873))+1),Scorecard!$D$62)</f>
        <v>0.409483001259379</v>
      </c>
      <c r="H873" s="0" t="n">
        <f aca="false">IF(ISNUMBER(D873),INDEX(Scorecard!$D$63:$D$68,SUMPRODUCT(--(Scorecard!$G$63:$G$67&lt;D873))+1),Scorecard!$D$69)</f>
        <v>-0.340582194386522</v>
      </c>
      <c r="I873" s="0" t="n">
        <f aca="false">IF(ISNUMBER(E873),INDEX(Scorecard!$D$19:$D$26,SUMPRODUCT(--(Scorecard!$G$19:$G$25&lt;E873))+1),Scorecard!$D$27)</f>
        <v>0.57899015159425</v>
      </c>
      <c r="J873" s="0" t="n">
        <f aca="false">IF(ISNUMBER(F873),INDEX(Scorecard!$D$37:$D$44,SUMPRODUCT(--(Scorecard!$G$37:$G$43&lt;F873))+1),Scorecard!$D$45)</f>
        <v>1.35057635045042</v>
      </c>
      <c r="K873" s="0" t="n">
        <f aca="false">Inputs!$B$10+Scorecard!$J$5*Loan_Sample!Y853+Scorecard!$J$6*Loan_Sample!Z853+Scorecard!$J$7*I873+Scorecard!$J$8*Loan_Sample!AB853+Scorecard!$J$9*J873+Scorecard!$J$10*Loan_Sample!AD853+Scorecard!$J$11*G873+Scorecard!$J$12*H873</f>
        <v>-3.5445969477874</v>
      </c>
      <c r="L873" s="0" t="n">
        <f aca="false">MIN(1-Inputs!$B$13,MAX(Inputs!$B$13,1/(1+EXP(-(Inputs!$B$11*K873+Inputs!$B$12)))))</f>
        <v>0.0272426668556242</v>
      </c>
      <c r="M873" s="0" t="n">
        <f aca="false">Loan_Sample!AH853*Inputs!$B$4*B873</f>
        <v>2406.30673259436</v>
      </c>
      <c r="N873" s="0" t="n">
        <f aca="false">L873*Inputs!$B$4*B873</f>
        <v>2406.30673259436</v>
      </c>
      <c r="O873" s="0" t="n">
        <f aca="false">Inputs!$B$37+Inputs!$B$38*MAX(Loan_Sample!H853-Inputs!$C$38,0)+Inputs!$B$39*MAX(Loan_Sample!H853-Inputs!$C$39,0)+Inputs!$B$40*MAX(Loan_Sample!H853-Inputs!$C$40,0)+Inputs!$B$41*MAX(Loan_Sample!H853-Inputs!$C$41,0)+Inputs!$B$42*Inputs!$B$14+Inputs!$B$43*MIN(Loan_Sample!I853/Inputs!$B$17,1)+Inputs!$B$44*MIN(Loan_Sample!E853,Inputs!$B$18)+Inputs!$B$45*Loan_Sample!C853</f>
        <v>-5.81892958111395</v>
      </c>
      <c r="P873" s="0" t="n">
        <f aca="false">MIN(1-Inputs!$B$13,MAX(Inputs!$B$13,1/(1+EXP(-(Inputs!$B$15*O873+Inputs!$B$16)))))</f>
        <v>0.00203982209529243</v>
      </c>
      <c r="Q873" s="0" t="n">
        <f aca="false">Inputs!$B$37+Inputs!$B$38*MAX(F873-Inputs!$C$38,0)+Inputs!$B$39*MAX(F873-Inputs!$C$39,0)+Inputs!$B$40*MAX(F873-Inputs!$C$40,0)+Inputs!$B$41*MAX(F873-Inputs!$C$41,0)+Inputs!$B$42*Inputs!$B$14+Inputs!$B$43*MIN(Loan_Sample!I853/Inputs!$B$17,1)+Inputs!$B$44*MIN(E873,Inputs!$B$18)+Inputs!$B$45*Loan_Sample!C853</f>
        <v>-5.81892958111395</v>
      </c>
      <c r="R873" s="0" t="n">
        <f aca="false">MIN(1-Inputs!$B$13,MAX(Inputs!$B$13,1/(1+EXP(-(Inputs!$B$15*Q873+Inputs!$B$16)))))</f>
        <v>0.00203982209529243</v>
      </c>
    </row>
    <row r="874" customFormat="false" ht="15" hidden="false" customHeight="false" outlineLevel="0" collapsed="false">
      <c r="A874" s="0" t="n">
        <f aca="false">Loan_Sample!A854</f>
        <v>24874</v>
      </c>
      <c r="B874" s="0" t="n">
        <f aca="false">Loan_Sample!U854</f>
        <v>487986.56</v>
      </c>
      <c r="C874" s="0" t="n">
        <f aca="false">Loan_Sample!K854+Inputs!$B$26</f>
        <v>3.92307686805725</v>
      </c>
      <c r="D874" s="0" t="n">
        <f aca="false">Loan_Sample!L854+Inputs!$B$26</f>
        <v>-0.276922941207886</v>
      </c>
      <c r="E874" s="0" t="n">
        <f aca="false">Loan_Sample!E854/(1+Inputs!$B$25/100)</f>
        <v>72.8368530273438</v>
      </c>
      <c r="F874" s="0" t="n">
        <f aca="false">Loan_Sample!H854-Inputs!$B$24/100</f>
        <v>0.776666402816773</v>
      </c>
      <c r="G874" s="0" t="n">
        <f aca="false">IF(ISNUMBER(C874),INDEX(Scorecard!$D$54:$D$61,SUMPRODUCT(--(Scorecard!$G$54:$G$60&lt;C874))+1),Scorecard!$D$62)</f>
        <v>0.489050497890326</v>
      </c>
      <c r="H874" s="0" t="n">
        <f aca="false">IF(ISNUMBER(D874),INDEX(Scorecard!$D$63:$D$68,SUMPRODUCT(--(Scorecard!$G$63:$G$67&lt;D874))+1),Scorecard!$D$69)</f>
        <v>0.322484508656054</v>
      </c>
      <c r="I874" s="0" t="n">
        <f aca="false">IF(ISNUMBER(E874),INDEX(Scorecard!$D$19:$D$26,SUMPRODUCT(--(Scorecard!$G$19:$G$25&lt;E874))+1),Scorecard!$D$27)</f>
        <v>-0.0341578513653732</v>
      </c>
      <c r="J874" s="0" t="n">
        <f aca="false">IF(ISNUMBER(F874),INDEX(Scorecard!$D$37:$D$44,SUMPRODUCT(--(Scorecard!$G$37:$G$43&lt;F874))+1),Scorecard!$D$45)</f>
        <v>-0.569454719285959</v>
      </c>
      <c r="K874" s="0" t="n">
        <f aca="false">Inputs!$B$10+Scorecard!$J$5*Loan_Sample!Y854+Scorecard!$J$6*Loan_Sample!Z854+Scorecard!$J$7*I874+Scorecard!$J$8*Loan_Sample!AB854+Scorecard!$J$9*J874+Scorecard!$J$10*Loan_Sample!AD854+Scorecard!$J$11*G874+Scorecard!$J$12*H874</f>
        <v>-3.35606027262151</v>
      </c>
      <c r="L874" s="0" t="n">
        <f aca="false">MIN(1-Inputs!$B$13,MAX(Inputs!$B$13,1/(1+EXP(-(Inputs!$B$11*K874+Inputs!$B$12)))))</f>
        <v>0.0331069074300821</v>
      </c>
      <c r="M874" s="0" t="n">
        <f aca="false">Loan_Sample!AH854*Inputs!$B$4*B874</f>
        <v>5654.50405416547</v>
      </c>
      <c r="N874" s="0" t="n">
        <f aca="false">L874*Inputs!$B$4*B874</f>
        <v>5654.50405416547</v>
      </c>
      <c r="O874" s="0" t="n">
        <f aca="false">Inputs!$B$37+Inputs!$B$38*MAX(Loan_Sample!H854-Inputs!$C$38,0)+Inputs!$B$39*MAX(Loan_Sample!H854-Inputs!$C$39,0)+Inputs!$B$40*MAX(Loan_Sample!H854-Inputs!$C$40,0)+Inputs!$B$41*MAX(Loan_Sample!H854-Inputs!$C$41,0)+Inputs!$B$42*Inputs!$B$14+Inputs!$B$43*MIN(Loan_Sample!I854/Inputs!$B$17,1)+Inputs!$B$44*MIN(Loan_Sample!E854,Inputs!$B$18)+Inputs!$B$45*Loan_Sample!C854</f>
        <v>-3.9524986079018</v>
      </c>
      <c r="P874" s="0" t="n">
        <f aca="false">MIN(1-Inputs!$B$13,MAX(Inputs!$B$13,1/(1+EXP(-(Inputs!$B$15*O874+Inputs!$B$16)))))</f>
        <v>0.0167725843781577</v>
      </c>
      <c r="Q874" s="0" t="n">
        <f aca="false">Inputs!$B$37+Inputs!$B$38*MAX(F874-Inputs!$C$38,0)+Inputs!$B$39*MAX(F874-Inputs!$C$39,0)+Inputs!$B$40*MAX(F874-Inputs!$C$40,0)+Inputs!$B$41*MAX(F874-Inputs!$C$41,0)+Inputs!$B$42*Inputs!$B$14+Inputs!$B$43*MIN(Loan_Sample!I854/Inputs!$B$17,1)+Inputs!$B$44*MIN(E874,Inputs!$B$18)+Inputs!$B$45*Loan_Sample!C854</f>
        <v>-3.9524986079018</v>
      </c>
      <c r="R874" s="0" t="n">
        <f aca="false">MIN(1-Inputs!$B$13,MAX(Inputs!$B$13,1/(1+EXP(-(Inputs!$B$15*Q874+Inputs!$B$16)))))</f>
        <v>0.0167725843781577</v>
      </c>
    </row>
    <row r="875" customFormat="false" ht="15" hidden="false" customHeight="false" outlineLevel="0" collapsed="false">
      <c r="A875" s="0" t="n">
        <f aca="false">Loan_Sample!A855</f>
        <v>24911</v>
      </c>
      <c r="B875" s="0" t="n">
        <f aca="false">Loan_Sample!U855</f>
        <v>195711.55</v>
      </c>
      <c r="C875" s="0" t="n">
        <f aca="false">Loan_Sample!K855+Inputs!$B$26</f>
        <v>4.85833311080933</v>
      </c>
      <c r="D875" s="0" t="n">
        <f aca="false">Loan_Sample!L855+Inputs!$B$26</f>
        <v>-1.875</v>
      </c>
      <c r="E875" s="0" t="n">
        <f aca="false">Loan_Sample!E855/(1+Inputs!$B$25/100)</f>
        <v>42.4709167480469</v>
      </c>
      <c r="F875" s="0" t="n">
        <f aca="false">Loan_Sample!H855-Inputs!$B$24/100</f>
        <v>0.308333396911621</v>
      </c>
      <c r="G875" s="0" t="n">
        <f aca="false">IF(ISNUMBER(C875),INDEX(Scorecard!$D$54:$D$61,SUMPRODUCT(--(Scorecard!$G$54:$G$60&lt;C875))+1),Scorecard!$D$62)</f>
        <v>0.214429354789033</v>
      </c>
      <c r="H875" s="0" t="n">
        <f aca="false">IF(ISNUMBER(D875),INDEX(Scorecard!$D$63:$D$68,SUMPRODUCT(--(Scorecard!$G$63:$G$67&lt;D875))+1),Scorecard!$D$69)</f>
        <v>-0.340582194386522</v>
      </c>
      <c r="I875" s="0" t="n">
        <f aca="false">IF(ISNUMBER(E875),INDEX(Scorecard!$D$19:$D$26,SUMPRODUCT(--(Scorecard!$G$19:$G$25&lt;E875))+1),Scorecard!$D$27)</f>
        <v>0.57899015159425</v>
      </c>
      <c r="J875" s="0" t="n">
        <f aca="false">IF(ISNUMBER(F875),INDEX(Scorecard!$D$37:$D$44,SUMPRODUCT(--(Scorecard!$G$37:$G$43&lt;F875))+1),Scorecard!$D$45)</f>
        <v>-0.0679520129233634</v>
      </c>
      <c r="K875" s="0" t="n">
        <f aca="false">Inputs!$B$10+Scorecard!$J$5*Loan_Sample!Y855+Scorecard!$J$6*Loan_Sample!Z855+Scorecard!$J$7*I875+Scorecard!$J$8*Loan_Sample!AB855+Scorecard!$J$9*J875+Scorecard!$J$10*Loan_Sample!AD855+Scorecard!$J$11*G875+Scorecard!$J$12*H875</f>
        <v>-5.89638942240563</v>
      </c>
      <c r="L875" s="0" t="n">
        <f aca="false">MIN(1-Inputs!$B$13,MAX(Inputs!$B$13,1/(1+EXP(-(Inputs!$B$11*K875+Inputs!$B$12)))))</f>
        <v>0.00227689582247756</v>
      </c>
      <c r="M875" s="0" t="n">
        <f aca="false">Loan_Sample!AH855*Inputs!$B$4*B875</f>
        <v>155.965183711963</v>
      </c>
      <c r="N875" s="0" t="n">
        <f aca="false">L875*Inputs!$B$4*B875</f>
        <v>155.965183711963</v>
      </c>
      <c r="O875" s="0" t="n">
        <f aca="false">Inputs!$B$37+Inputs!$B$38*MAX(Loan_Sample!H855-Inputs!$C$38,0)+Inputs!$B$39*MAX(Loan_Sample!H855-Inputs!$C$39,0)+Inputs!$B$40*MAX(Loan_Sample!H855-Inputs!$C$40,0)+Inputs!$B$41*MAX(Loan_Sample!H855-Inputs!$C$41,0)+Inputs!$B$42*Inputs!$B$14+Inputs!$B$43*MIN(Loan_Sample!I855/Inputs!$B$17,1)+Inputs!$B$44*MIN(Loan_Sample!E855,Inputs!$B$18)+Inputs!$B$45*Loan_Sample!C855</f>
        <v>-4.56861363891026</v>
      </c>
      <c r="P875" s="0" t="n">
        <f aca="false">MIN(1-Inputs!$B$13,MAX(Inputs!$B$13,1/(1+EXP(-(Inputs!$B$15*O875+Inputs!$B$16)))))</f>
        <v>0.00839662437830487</v>
      </c>
      <c r="Q875" s="0" t="n">
        <f aca="false">Inputs!$B$37+Inputs!$B$38*MAX(F875-Inputs!$C$38,0)+Inputs!$B$39*MAX(F875-Inputs!$C$39,0)+Inputs!$B$40*MAX(F875-Inputs!$C$40,0)+Inputs!$B$41*MAX(F875-Inputs!$C$41,0)+Inputs!$B$42*Inputs!$B$14+Inputs!$B$43*MIN(Loan_Sample!I855/Inputs!$B$17,1)+Inputs!$B$44*MIN(E875,Inputs!$B$18)+Inputs!$B$45*Loan_Sample!C855</f>
        <v>-4.56861363891026</v>
      </c>
      <c r="R875" s="0" t="n">
        <f aca="false">MIN(1-Inputs!$B$13,MAX(Inputs!$B$13,1/(1+EXP(-(Inputs!$B$15*Q875+Inputs!$B$16)))))</f>
        <v>0.00839662437830487</v>
      </c>
    </row>
    <row r="876" customFormat="false" ht="15" hidden="false" customHeight="false" outlineLevel="0" collapsed="false">
      <c r="A876" s="0" t="n">
        <f aca="false">Loan_Sample!A856</f>
        <v>24943</v>
      </c>
      <c r="B876" s="0" t="n">
        <f aca="false">Loan_Sample!U856</f>
        <v>126547.6</v>
      </c>
      <c r="C876" s="0" t="n">
        <f aca="false">Loan_Sample!K856+Inputs!$B$26</f>
        <v>4.80000019073486</v>
      </c>
      <c r="D876" s="0" t="n">
        <f aca="false">Loan_Sample!L856+Inputs!$B$26</f>
        <v>-0.208333015441895</v>
      </c>
      <c r="E876" s="0" t="n">
        <f aca="false">Loan_Sample!E856/(1+Inputs!$B$25/100)</f>
        <v>48.4998321533203</v>
      </c>
      <c r="F876" s="0" t="n">
        <f aca="false">Loan_Sample!H856-Inputs!$B$24/100</f>
        <v>-3.22833323478699</v>
      </c>
      <c r="G876" s="0" t="n">
        <f aca="false">IF(ISNUMBER(C876),INDEX(Scorecard!$D$54:$D$61,SUMPRODUCT(--(Scorecard!$G$54:$G$60&lt;C876))+1),Scorecard!$D$62)</f>
        <v>0.409483001259379</v>
      </c>
      <c r="H876" s="0" t="n">
        <f aca="false">IF(ISNUMBER(D876),INDEX(Scorecard!$D$63:$D$68,SUMPRODUCT(--(Scorecard!$G$63:$G$67&lt;D876))+1),Scorecard!$D$69)</f>
        <v>0.322484508656054</v>
      </c>
      <c r="I876" s="0" t="n">
        <f aca="false">IF(ISNUMBER(E876),INDEX(Scorecard!$D$19:$D$26,SUMPRODUCT(--(Scorecard!$G$19:$G$25&lt;E876))+1),Scorecard!$D$27)</f>
        <v>0.57899015159425</v>
      </c>
      <c r="J876" s="0" t="n">
        <f aca="false">IF(ISNUMBER(F876),INDEX(Scorecard!$D$37:$D$44,SUMPRODUCT(--(Scorecard!$G$37:$G$43&lt;F876))+1),Scorecard!$D$45)</f>
        <v>1.35057635045042</v>
      </c>
      <c r="K876" s="0" t="n">
        <f aca="false">Inputs!$B$10+Scorecard!$J$5*Loan_Sample!Y856+Scorecard!$J$6*Loan_Sample!Z856+Scorecard!$J$7*I876+Scorecard!$J$8*Loan_Sample!AB856+Scorecard!$J$9*J876+Scorecard!$J$10*Loan_Sample!AD856+Scorecard!$J$11*G876+Scorecard!$J$12*H876</f>
        <v>-7.0869670796801</v>
      </c>
      <c r="L876" s="0" t="n">
        <f aca="false">MIN(1-Inputs!$B$13,MAX(Inputs!$B$13,1/(1+EXP(-(Inputs!$B$11*K876+Inputs!$B$12)))))</f>
        <v>0.000640915847829983</v>
      </c>
      <c r="M876" s="0" t="n">
        <f aca="false">Loan_Sample!AH856*Inputs!$B$4*B876</f>
        <v>28.3872268206973</v>
      </c>
      <c r="N876" s="0" t="n">
        <f aca="false">L876*Inputs!$B$4*B876</f>
        <v>28.3872268206973</v>
      </c>
      <c r="O876" s="0" t="n">
        <f aca="false">Inputs!$B$37+Inputs!$B$38*MAX(Loan_Sample!H856-Inputs!$C$38,0)+Inputs!$B$39*MAX(Loan_Sample!H856-Inputs!$C$39,0)+Inputs!$B$40*MAX(Loan_Sample!H856-Inputs!$C$40,0)+Inputs!$B$41*MAX(Loan_Sample!H856-Inputs!$C$41,0)+Inputs!$B$42*Inputs!$B$14+Inputs!$B$43*MIN(Loan_Sample!I856/Inputs!$B$17,1)+Inputs!$B$44*MIN(Loan_Sample!E856,Inputs!$B$18)+Inputs!$B$45*Loan_Sample!C856</f>
        <v>-5.28234998819404</v>
      </c>
      <c r="P876" s="0" t="n">
        <f aca="false">MIN(1-Inputs!$B$13,MAX(Inputs!$B$13,1/(1+EXP(-(Inputs!$B$15*O876+Inputs!$B$16)))))</f>
        <v>0.00374766393613261</v>
      </c>
      <c r="Q876" s="0" t="n">
        <f aca="false">Inputs!$B$37+Inputs!$B$38*MAX(F876-Inputs!$C$38,0)+Inputs!$B$39*MAX(F876-Inputs!$C$39,0)+Inputs!$B$40*MAX(F876-Inputs!$C$40,0)+Inputs!$B$41*MAX(F876-Inputs!$C$41,0)+Inputs!$B$42*Inputs!$B$14+Inputs!$B$43*MIN(Loan_Sample!I856/Inputs!$B$17,1)+Inputs!$B$44*MIN(E876,Inputs!$B$18)+Inputs!$B$45*Loan_Sample!C856</f>
        <v>-5.28234998819404</v>
      </c>
      <c r="R876" s="0" t="n">
        <f aca="false">MIN(1-Inputs!$B$13,MAX(Inputs!$B$13,1/(1+EXP(-(Inputs!$B$15*Q876+Inputs!$B$16)))))</f>
        <v>0.00374766393613261</v>
      </c>
    </row>
    <row r="877" customFormat="false" ht="15" hidden="false" customHeight="false" outlineLevel="0" collapsed="false">
      <c r="A877" s="0" t="n">
        <f aca="false">Loan_Sample!A857</f>
        <v>24967</v>
      </c>
      <c r="B877" s="0" t="n">
        <f aca="false">Loan_Sample!U857</f>
        <v>161774.77</v>
      </c>
      <c r="C877" s="0" t="n">
        <f aca="false">Loan_Sample!K857+Inputs!$B$26</f>
        <v>4.40000009536743</v>
      </c>
      <c r="D877" s="0" t="n">
        <f aca="false">Loan_Sample!L857+Inputs!$B$26</f>
        <v>-0.208333015441895</v>
      </c>
      <c r="E877" s="0" t="n">
        <f aca="false">Loan_Sample!E857/(1+Inputs!$B$25/100)</f>
        <v>75.5776596069336</v>
      </c>
      <c r="F877" s="0" t="n">
        <f aca="false">Loan_Sample!H857-Inputs!$B$24/100</f>
        <v>-3.50133323669434</v>
      </c>
      <c r="G877" s="0" t="n">
        <f aca="false">IF(ISNUMBER(C877),INDEX(Scorecard!$D$54:$D$61,SUMPRODUCT(--(Scorecard!$G$54:$G$60&lt;C877))+1),Scorecard!$D$62)</f>
        <v>0.489050497890326</v>
      </c>
      <c r="H877" s="0" t="n">
        <f aca="false">IF(ISNUMBER(D877),INDEX(Scorecard!$D$63:$D$68,SUMPRODUCT(--(Scorecard!$G$63:$G$67&lt;D877))+1),Scorecard!$D$69)</f>
        <v>0.322484508656054</v>
      </c>
      <c r="I877" s="0" t="n">
        <f aca="false">IF(ISNUMBER(E877),INDEX(Scorecard!$D$19:$D$26,SUMPRODUCT(--(Scorecard!$G$19:$G$25&lt;E877))+1),Scorecard!$D$27)</f>
        <v>-0.0341578513653732</v>
      </c>
      <c r="J877" s="0" t="n">
        <f aca="false">IF(ISNUMBER(F877),INDEX(Scorecard!$D$37:$D$44,SUMPRODUCT(--(Scorecard!$G$37:$G$43&lt;F877))+1),Scorecard!$D$45)</f>
        <v>1.35057635045042</v>
      </c>
      <c r="K877" s="0" t="n">
        <f aca="false">Inputs!$B$10+Scorecard!$J$5*Loan_Sample!Y857+Scorecard!$J$6*Loan_Sample!Z857+Scorecard!$J$7*I877+Scorecard!$J$8*Loan_Sample!AB857+Scorecard!$J$9*J877+Scorecard!$J$10*Loan_Sample!AD857+Scorecard!$J$11*G877+Scorecard!$J$12*H877</f>
        <v>-5.17528210876551</v>
      </c>
      <c r="L877" s="0" t="n">
        <f aca="false">MIN(1-Inputs!$B$13,MAX(Inputs!$B$13,1/(1+EXP(-(Inputs!$B$11*K877+Inputs!$B$12)))))</f>
        <v>0.00489872353915437</v>
      </c>
      <c r="M877" s="0" t="n">
        <f aca="false">Loan_Sample!AH857*Inputs!$B$4*B877</f>
        <v>277.371455844099</v>
      </c>
      <c r="N877" s="0" t="n">
        <f aca="false">L877*Inputs!$B$4*B877</f>
        <v>277.371455844099</v>
      </c>
      <c r="O877" s="0" t="n">
        <f aca="false">Inputs!$B$37+Inputs!$B$38*MAX(Loan_Sample!H857-Inputs!$C$38,0)+Inputs!$B$39*MAX(Loan_Sample!H857-Inputs!$C$39,0)+Inputs!$B$40*MAX(Loan_Sample!H857-Inputs!$C$40,0)+Inputs!$B$41*MAX(Loan_Sample!H857-Inputs!$C$41,0)+Inputs!$B$42*Inputs!$B$14+Inputs!$B$43*MIN(Loan_Sample!I857/Inputs!$B$17,1)+Inputs!$B$44*MIN(Loan_Sample!E857,Inputs!$B$18)+Inputs!$B$45*Loan_Sample!C857</f>
        <v>-5.64503616011768</v>
      </c>
      <c r="P877" s="0" t="n">
        <f aca="false">MIN(1-Inputs!$B$13,MAX(Inputs!$B$13,1/(1+EXP(-(Inputs!$B$15*O877+Inputs!$B$16)))))</f>
        <v>0.002484567572347</v>
      </c>
      <c r="Q877" s="0" t="n">
        <f aca="false">Inputs!$B$37+Inputs!$B$38*MAX(F877-Inputs!$C$38,0)+Inputs!$B$39*MAX(F877-Inputs!$C$39,0)+Inputs!$B$40*MAX(F877-Inputs!$C$40,0)+Inputs!$B$41*MAX(F877-Inputs!$C$41,0)+Inputs!$B$42*Inputs!$B$14+Inputs!$B$43*MIN(Loan_Sample!I857/Inputs!$B$17,1)+Inputs!$B$44*MIN(E877,Inputs!$B$18)+Inputs!$B$45*Loan_Sample!C857</f>
        <v>-5.64503616011768</v>
      </c>
      <c r="R877" s="0" t="n">
        <f aca="false">MIN(1-Inputs!$B$13,MAX(Inputs!$B$13,1/(1+EXP(-(Inputs!$B$15*Q877+Inputs!$B$16)))))</f>
        <v>0.002484567572347</v>
      </c>
    </row>
    <row r="878" customFormat="false" ht="15" hidden="false" customHeight="false" outlineLevel="0" collapsed="false">
      <c r="A878" s="0" t="n">
        <f aca="false">Loan_Sample!A858</f>
        <v>25016</v>
      </c>
      <c r="B878" s="0" t="n">
        <f aca="false">Loan_Sample!U858</f>
        <v>180698.19</v>
      </c>
      <c r="C878" s="0" t="n">
        <f aca="false">Loan_Sample!K858+Inputs!$B$26</f>
        <v>4.42307710647583</v>
      </c>
      <c r="D878" s="0" t="n">
        <f aca="false">Loan_Sample!L858+Inputs!$B$26</f>
        <v>-0.276922702789307</v>
      </c>
      <c r="E878" s="0" t="n">
        <f aca="false">Loan_Sample!E858/(1+Inputs!$B$25/100)</f>
        <v>78.3906707763672</v>
      </c>
      <c r="F878" s="0" t="n">
        <f aca="false">Loan_Sample!H858-Inputs!$B$24/100</f>
        <v>0.344666719436646</v>
      </c>
      <c r="G878" s="0" t="n">
        <f aca="false">IF(ISNUMBER(C878),INDEX(Scorecard!$D$54:$D$61,SUMPRODUCT(--(Scorecard!$G$54:$G$60&lt;C878))+1),Scorecard!$D$62)</f>
        <v>0.409483001259379</v>
      </c>
      <c r="H878" s="0" t="n">
        <f aca="false">IF(ISNUMBER(D878),INDEX(Scorecard!$D$63:$D$68,SUMPRODUCT(--(Scorecard!$G$63:$G$67&lt;D878))+1),Scorecard!$D$69)</f>
        <v>0.322484508656054</v>
      </c>
      <c r="I878" s="0" t="n">
        <f aca="false">IF(ISNUMBER(E878),INDEX(Scorecard!$D$19:$D$26,SUMPRODUCT(--(Scorecard!$G$19:$G$25&lt;E878))+1),Scorecard!$D$27)</f>
        <v>-0.0341578513653732</v>
      </c>
      <c r="J878" s="0" t="n">
        <f aca="false">IF(ISNUMBER(F878),INDEX(Scorecard!$D$37:$D$44,SUMPRODUCT(--(Scorecard!$G$37:$G$43&lt;F878))+1),Scorecard!$D$45)</f>
        <v>-0.0679520129233634</v>
      </c>
      <c r="K878" s="0" t="n">
        <f aca="false">Inputs!$B$10+Scorecard!$J$5*Loan_Sample!Y858+Scorecard!$J$6*Loan_Sample!Z858+Scorecard!$J$7*I878+Scorecard!$J$8*Loan_Sample!AB858+Scorecard!$J$9*J878+Scorecard!$J$10*Loan_Sample!AD858+Scorecard!$J$11*G878+Scorecard!$J$12*H878</f>
        <v>-4.77259006295835</v>
      </c>
      <c r="L878" s="0" t="n">
        <f aca="false">MIN(1-Inputs!$B$13,MAX(Inputs!$B$13,1/(1+EXP(-(Inputs!$B$11*K878+Inputs!$B$12)))))</f>
        <v>0.00750577501555063</v>
      </c>
      <c r="M878" s="0" t="n">
        <f aca="false">Loan_Sample!AH858*Inputs!$B$4*B878</f>
        <v>474.697985950027</v>
      </c>
      <c r="N878" s="0" t="n">
        <f aca="false">L878*Inputs!$B$4*B878</f>
        <v>474.697985950027</v>
      </c>
      <c r="O878" s="0" t="n">
        <f aca="false">Inputs!$B$37+Inputs!$B$38*MAX(Loan_Sample!H858-Inputs!$C$38,0)+Inputs!$B$39*MAX(Loan_Sample!H858-Inputs!$C$39,0)+Inputs!$B$40*MAX(Loan_Sample!H858-Inputs!$C$40,0)+Inputs!$B$41*MAX(Loan_Sample!H858-Inputs!$C$41,0)+Inputs!$B$42*Inputs!$B$14+Inputs!$B$43*MIN(Loan_Sample!I858/Inputs!$B$17,1)+Inputs!$B$44*MIN(Loan_Sample!E858,Inputs!$B$18)+Inputs!$B$45*Loan_Sample!C858</f>
        <v>-4.63083473888211</v>
      </c>
      <c r="P878" s="0" t="n">
        <f aca="false">MIN(1-Inputs!$B$13,MAX(Inputs!$B$13,1/(1+EXP(-(Inputs!$B$15*O878+Inputs!$B$16)))))</f>
        <v>0.0078277136860764</v>
      </c>
      <c r="Q878" s="0" t="n">
        <f aca="false">Inputs!$B$37+Inputs!$B$38*MAX(F878-Inputs!$C$38,0)+Inputs!$B$39*MAX(F878-Inputs!$C$39,0)+Inputs!$B$40*MAX(F878-Inputs!$C$40,0)+Inputs!$B$41*MAX(F878-Inputs!$C$41,0)+Inputs!$B$42*Inputs!$B$14+Inputs!$B$43*MIN(Loan_Sample!I858/Inputs!$B$17,1)+Inputs!$B$44*MIN(E878,Inputs!$B$18)+Inputs!$B$45*Loan_Sample!C858</f>
        <v>-4.63083473888211</v>
      </c>
      <c r="R878" s="0" t="n">
        <f aca="false">MIN(1-Inputs!$B$13,MAX(Inputs!$B$13,1/(1+EXP(-(Inputs!$B$15*Q878+Inputs!$B$16)))))</f>
        <v>0.0078277136860764</v>
      </c>
    </row>
    <row r="879" customFormat="false" ht="15" hidden="false" customHeight="false" outlineLevel="0" collapsed="false">
      <c r="A879" s="0" t="n">
        <f aca="false">Loan_Sample!A859</f>
        <v>25043</v>
      </c>
      <c r="B879" s="0" t="n">
        <f aca="false">Loan_Sample!U859</f>
        <v>127571.72</v>
      </c>
      <c r="C879" s="0" t="n">
        <f aca="false">Loan_Sample!K859+Inputs!$B$26</f>
        <v>3.32307696342468</v>
      </c>
      <c r="D879" s="0" t="n">
        <f aca="false">Loan_Sample!L859+Inputs!$B$26</f>
        <v>-0.276922941207886</v>
      </c>
      <c r="E879" s="0" t="n">
        <f aca="false">Loan_Sample!E859/(1+Inputs!$B$25/100)</f>
        <v>72.2890472412109</v>
      </c>
      <c r="F879" s="0" t="n">
        <f aca="false">Loan_Sample!H859-Inputs!$B$24/100</f>
        <v>-0.0103335380554199</v>
      </c>
      <c r="G879" s="0" t="n">
        <f aca="false">IF(ISNUMBER(C879),INDEX(Scorecard!$D$54:$D$61,SUMPRODUCT(--(Scorecard!$G$54:$G$60&lt;C879))+1),Scorecard!$D$62)</f>
        <v>0.489050497890326</v>
      </c>
      <c r="H879" s="0" t="n">
        <f aca="false">IF(ISNUMBER(D879),INDEX(Scorecard!$D$63:$D$68,SUMPRODUCT(--(Scorecard!$G$63:$G$67&lt;D879))+1),Scorecard!$D$69)</f>
        <v>0.322484508656054</v>
      </c>
      <c r="I879" s="0" t="n">
        <f aca="false">IF(ISNUMBER(E879),INDEX(Scorecard!$D$19:$D$26,SUMPRODUCT(--(Scorecard!$G$19:$G$25&lt;E879))+1),Scorecard!$D$27)</f>
        <v>-0.0341578513653732</v>
      </c>
      <c r="J879" s="0" t="n">
        <f aca="false">IF(ISNUMBER(F879),INDEX(Scorecard!$D$37:$D$44,SUMPRODUCT(--(Scorecard!$G$37:$G$43&lt;F879))+1),Scorecard!$D$45)</f>
        <v>0.330501541082344</v>
      </c>
      <c r="K879" s="0" t="n">
        <f aca="false">Inputs!$B$10+Scorecard!$J$5*Loan_Sample!Y859+Scorecard!$J$6*Loan_Sample!Z859+Scorecard!$J$7*I879+Scorecard!$J$8*Loan_Sample!AB859+Scorecard!$J$9*J879+Scorecard!$J$10*Loan_Sample!AD859+Scorecard!$J$11*G879+Scorecard!$J$12*H879</f>
        <v>-4.86135482540971</v>
      </c>
      <c r="L879" s="0" t="n">
        <f aca="false">MIN(1-Inputs!$B$13,MAX(Inputs!$B$13,1/(1+EXP(-(Inputs!$B$11*K879+Inputs!$B$12)))))</f>
        <v>0.00683267371971226</v>
      </c>
      <c r="M879" s="0" t="n">
        <f aca="false">Loan_Sample!AH859*Inputs!$B$4*B879</f>
        <v>305.079578517872</v>
      </c>
      <c r="N879" s="0" t="n">
        <f aca="false">L879*Inputs!$B$4*B879</f>
        <v>305.079578517872</v>
      </c>
      <c r="O879" s="0" t="n">
        <f aca="false">Inputs!$B$37+Inputs!$B$38*MAX(Loan_Sample!H859-Inputs!$C$38,0)+Inputs!$B$39*MAX(Loan_Sample!H859-Inputs!$C$39,0)+Inputs!$B$40*MAX(Loan_Sample!H859-Inputs!$C$40,0)+Inputs!$B$41*MAX(Loan_Sample!H859-Inputs!$C$41,0)+Inputs!$B$42*Inputs!$B$14+Inputs!$B$43*MIN(Loan_Sample!I859/Inputs!$B$17,1)+Inputs!$B$44*MIN(Loan_Sample!E859,Inputs!$B$18)+Inputs!$B$45*Loan_Sample!C859</f>
        <v>-5.57750732247611</v>
      </c>
      <c r="P879" s="0" t="n">
        <f aca="false">MIN(1-Inputs!$B$13,MAX(Inputs!$B$13,1/(1+EXP(-(Inputs!$B$15*O879+Inputs!$B$16)))))</f>
        <v>0.00268227975847779</v>
      </c>
      <c r="Q879" s="0" t="n">
        <f aca="false">Inputs!$B$37+Inputs!$B$38*MAX(F879-Inputs!$C$38,0)+Inputs!$B$39*MAX(F879-Inputs!$C$39,0)+Inputs!$B$40*MAX(F879-Inputs!$C$40,0)+Inputs!$B$41*MAX(F879-Inputs!$C$41,0)+Inputs!$B$42*Inputs!$B$14+Inputs!$B$43*MIN(Loan_Sample!I859/Inputs!$B$17,1)+Inputs!$B$44*MIN(E879,Inputs!$B$18)+Inputs!$B$45*Loan_Sample!C859</f>
        <v>-5.57750732247611</v>
      </c>
      <c r="R879" s="0" t="n">
        <f aca="false">MIN(1-Inputs!$B$13,MAX(Inputs!$B$13,1/(1+EXP(-(Inputs!$B$15*Q879+Inputs!$B$16)))))</f>
        <v>0.00268227975847779</v>
      </c>
    </row>
    <row r="880" customFormat="false" ht="15" hidden="false" customHeight="false" outlineLevel="0" collapsed="false">
      <c r="A880" s="0" t="n">
        <f aca="false">Loan_Sample!A860</f>
        <v>25088</v>
      </c>
      <c r="B880" s="0" t="n">
        <f aca="false">Loan_Sample!U860</f>
        <v>192018.62</v>
      </c>
      <c r="C880" s="0" t="n">
        <f aca="false">Loan_Sample!K860+Inputs!$B$26</f>
        <v>4.85833311080933</v>
      </c>
      <c r="D880" s="0" t="n">
        <f aca="false">Loan_Sample!L860+Inputs!$B$26</f>
        <v>-1.875</v>
      </c>
      <c r="E880" s="0" t="n">
        <f aca="false">Loan_Sample!E860/(1+Inputs!$B$25/100)</f>
        <v>56.6378860473633</v>
      </c>
      <c r="F880" s="0" t="n">
        <f aca="false">Loan_Sample!H860-Inputs!$B$24/100</f>
        <v>0.919333219528198</v>
      </c>
      <c r="G880" s="0" t="n">
        <f aca="false">IF(ISNUMBER(C880),INDEX(Scorecard!$D$54:$D$61,SUMPRODUCT(--(Scorecard!$G$54:$G$60&lt;C880))+1),Scorecard!$D$62)</f>
        <v>0.214429354789033</v>
      </c>
      <c r="H880" s="0" t="n">
        <f aca="false">IF(ISNUMBER(D880),INDEX(Scorecard!$D$63:$D$68,SUMPRODUCT(--(Scorecard!$G$63:$G$67&lt;D880))+1),Scorecard!$D$69)</f>
        <v>-0.340582194386522</v>
      </c>
      <c r="I880" s="0" t="n">
        <f aca="false">IF(ISNUMBER(E880),INDEX(Scorecard!$D$19:$D$26,SUMPRODUCT(--(Scorecard!$G$19:$G$25&lt;E880))+1),Scorecard!$D$27)</f>
        <v>0.285899340811827</v>
      </c>
      <c r="J880" s="0" t="n">
        <f aca="false">IF(ISNUMBER(F880),INDEX(Scorecard!$D$37:$D$44,SUMPRODUCT(--(Scorecard!$G$37:$G$43&lt;F880))+1),Scorecard!$D$45)</f>
        <v>-0.975503570149195</v>
      </c>
      <c r="K880" s="0" t="n">
        <f aca="false">Inputs!$B$10+Scorecard!$J$5*Loan_Sample!Y860+Scorecard!$J$6*Loan_Sample!Z860+Scorecard!$J$7*I880+Scorecard!$J$8*Loan_Sample!AB860+Scorecard!$J$9*J880+Scorecard!$J$10*Loan_Sample!AD860+Scorecard!$J$11*G880+Scorecard!$J$12*H880</f>
        <v>-5.11651951919133</v>
      </c>
      <c r="L880" s="0" t="n">
        <f aca="false">MIN(1-Inputs!$B$13,MAX(Inputs!$B$13,1/(1+EXP(-(Inputs!$B$11*K880+Inputs!$B$12)))))</f>
        <v>0.00521378700094448</v>
      </c>
      <c r="M880" s="0" t="n">
        <f aca="false">Loan_Sample!AH860*Inputs!$B$4*B880</f>
        <v>350.400464713354</v>
      </c>
      <c r="N880" s="0" t="n">
        <f aca="false">L880*Inputs!$B$4*B880</f>
        <v>350.400464713354</v>
      </c>
      <c r="O880" s="0" t="n">
        <f aca="false">Inputs!$B$37+Inputs!$B$38*MAX(Loan_Sample!H860-Inputs!$C$38,0)+Inputs!$B$39*MAX(Loan_Sample!H860-Inputs!$C$39,0)+Inputs!$B$40*MAX(Loan_Sample!H860-Inputs!$C$40,0)+Inputs!$B$41*MAX(Loan_Sample!H860-Inputs!$C$41,0)+Inputs!$B$42*Inputs!$B$14+Inputs!$B$43*MIN(Loan_Sample!I860/Inputs!$B$17,1)+Inputs!$B$44*MIN(Loan_Sample!E860,Inputs!$B$18)+Inputs!$B$45*Loan_Sample!C860</f>
        <v>-3.25675907445279</v>
      </c>
      <c r="P880" s="0" t="n">
        <f aca="false">MIN(1-Inputs!$B$13,MAX(Inputs!$B$13,1/(1+EXP(-(Inputs!$B$15*O880+Inputs!$B$16)))))</f>
        <v>0.0362574581384646</v>
      </c>
      <c r="Q880" s="0" t="n">
        <f aca="false">Inputs!$B$37+Inputs!$B$38*MAX(F880-Inputs!$C$38,0)+Inputs!$B$39*MAX(F880-Inputs!$C$39,0)+Inputs!$B$40*MAX(F880-Inputs!$C$40,0)+Inputs!$B$41*MAX(F880-Inputs!$C$41,0)+Inputs!$B$42*Inputs!$B$14+Inputs!$B$43*MIN(Loan_Sample!I860/Inputs!$B$17,1)+Inputs!$B$44*MIN(E880,Inputs!$B$18)+Inputs!$B$45*Loan_Sample!C860</f>
        <v>-3.25675907445279</v>
      </c>
      <c r="R880" s="0" t="n">
        <f aca="false">MIN(1-Inputs!$B$13,MAX(Inputs!$B$13,1/(1+EXP(-(Inputs!$B$15*Q880+Inputs!$B$16)))))</f>
        <v>0.0362574581384646</v>
      </c>
    </row>
    <row r="881" customFormat="false" ht="15" hidden="false" customHeight="false" outlineLevel="0" collapsed="false">
      <c r="A881" s="0" t="n">
        <f aca="false">Loan_Sample!A861</f>
        <v>25132</v>
      </c>
      <c r="B881" s="0" t="n">
        <f aca="false">Loan_Sample!U861</f>
        <v>720370.1</v>
      </c>
      <c r="C881" s="0" t="n">
        <f aca="false">Loan_Sample!K861+Inputs!$B$26</f>
        <v>4.15833330154419</v>
      </c>
      <c r="D881" s="0" t="n">
        <f aca="false">Loan_Sample!L861+Inputs!$B$26</f>
        <v>-1.875</v>
      </c>
      <c r="E881" s="0" t="n">
        <f aca="false">Loan_Sample!E861/(1+Inputs!$B$25/100)</f>
        <v>71.8395385742188</v>
      </c>
      <c r="F881" s="0" t="n">
        <f aca="false">Loan_Sample!H861-Inputs!$B$24/100</f>
        <v>0.0723333358764648</v>
      </c>
      <c r="G881" s="0" t="n">
        <f aca="false">IF(ISNUMBER(C881),INDEX(Scorecard!$D$54:$D$61,SUMPRODUCT(--(Scorecard!$G$54:$G$60&lt;C881))+1),Scorecard!$D$62)</f>
        <v>0.489050497890326</v>
      </c>
      <c r="H881" s="0" t="n">
        <f aca="false">IF(ISNUMBER(D881),INDEX(Scorecard!$D$63:$D$68,SUMPRODUCT(--(Scorecard!$G$63:$G$67&lt;D881))+1),Scorecard!$D$69)</f>
        <v>-0.340582194386522</v>
      </c>
      <c r="I881" s="0" t="n">
        <f aca="false">IF(ISNUMBER(E881),INDEX(Scorecard!$D$19:$D$26,SUMPRODUCT(--(Scorecard!$G$19:$G$25&lt;E881))+1),Scorecard!$D$27)</f>
        <v>0.0530843085177338</v>
      </c>
      <c r="J881" s="0" t="n">
        <f aca="false">IF(ISNUMBER(F881),INDEX(Scorecard!$D$37:$D$44,SUMPRODUCT(--(Scorecard!$G$37:$G$43&lt;F881))+1),Scorecard!$D$45)</f>
        <v>0.330501541082344</v>
      </c>
      <c r="K881" s="0" t="n">
        <f aca="false">Inputs!$B$10+Scorecard!$J$5*Loan_Sample!Y861+Scorecard!$J$6*Loan_Sample!Z861+Scorecard!$J$7*I881+Scorecard!$J$8*Loan_Sample!AB861+Scorecard!$J$9*J881+Scorecard!$J$10*Loan_Sample!AD861+Scorecard!$J$11*G881+Scorecard!$J$12*H881</f>
        <v>-3.69184740915363</v>
      </c>
      <c r="L881" s="0" t="n">
        <f aca="false">MIN(1-Inputs!$B$13,MAX(Inputs!$B$13,1/(1+EXP(-(Inputs!$B$11*K881+Inputs!$B$12)))))</f>
        <v>0.023377226379942</v>
      </c>
      <c r="M881" s="0" t="n">
        <f aca="false">Loan_Sample!AH861*Inputs!$B$4*B881</f>
        <v>5894.08921676452</v>
      </c>
      <c r="N881" s="0" t="n">
        <f aca="false">L881*Inputs!$B$4*B881</f>
        <v>5894.08921676452</v>
      </c>
      <c r="O881" s="0" t="n">
        <f aca="false">Inputs!$B$37+Inputs!$B$38*MAX(Loan_Sample!H861-Inputs!$C$38,0)+Inputs!$B$39*MAX(Loan_Sample!H861-Inputs!$C$39,0)+Inputs!$B$40*MAX(Loan_Sample!H861-Inputs!$C$40,0)+Inputs!$B$41*MAX(Loan_Sample!H861-Inputs!$C$41,0)+Inputs!$B$42*Inputs!$B$14+Inputs!$B$43*MIN(Loan_Sample!I861/Inputs!$B$17,1)+Inputs!$B$44*MIN(Loan_Sample!E861,Inputs!$B$18)+Inputs!$B$45*Loan_Sample!C861</f>
        <v>-6.10392015750189</v>
      </c>
      <c r="P881" s="0" t="n">
        <f aca="false">MIN(1-Inputs!$B$13,MAX(Inputs!$B$13,1/(1+EXP(-(Inputs!$B$15*O881+Inputs!$B$16)))))</f>
        <v>0.00147616922396826</v>
      </c>
      <c r="Q881" s="0" t="n">
        <f aca="false">Inputs!$B$37+Inputs!$B$38*MAX(F881-Inputs!$C$38,0)+Inputs!$B$39*MAX(F881-Inputs!$C$39,0)+Inputs!$B$40*MAX(F881-Inputs!$C$40,0)+Inputs!$B$41*MAX(F881-Inputs!$C$41,0)+Inputs!$B$42*Inputs!$B$14+Inputs!$B$43*MIN(Loan_Sample!I861/Inputs!$B$17,1)+Inputs!$B$44*MIN(E881,Inputs!$B$18)+Inputs!$B$45*Loan_Sample!C861</f>
        <v>-6.10392015750189</v>
      </c>
      <c r="R881" s="0" t="n">
        <f aca="false">MIN(1-Inputs!$B$13,MAX(Inputs!$B$13,1/(1+EXP(-(Inputs!$B$15*Q881+Inputs!$B$16)))))</f>
        <v>0.00147616922396826</v>
      </c>
    </row>
    <row r="882" customFormat="false" ht="15" hidden="false" customHeight="false" outlineLevel="0" collapsed="false">
      <c r="A882" s="0" t="n">
        <f aca="false">Loan_Sample!A862</f>
        <v>25144</v>
      </c>
      <c r="B882" s="0" t="n">
        <f aca="false">Loan_Sample!U862</f>
        <v>148802.53</v>
      </c>
      <c r="C882" s="0" t="n">
        <f aca="false">Loan_Sample!K862+Inputs!$B$26</f>
        <v>5.00833320617676</v>
      </c>
      <c r="D882" s="0" t="n">
        <f aca="false">Loan_Sample!L862+Inputs!$B$26</f>
        <v>-1.125</v>
      </c>
      <c r="E882" s="0" t="n">
        <f aca="false">Loan_Sample!E862/(1+Inputs!$B$25/100)</f>
        <v>50.8492393493652</v>
      </c>
      <c r="F882" s="0" t="n">
        <f aca="false">Loan_Sample!H862-Inputs!$B$24/100</f>
        <v>-1.4913330078125</v>
      </c>
      <c r="G882" s="0" t="n">
        <f aca="false">IF(ISNUMBER(C882),INDEX(Scorecard!$D$54:$D$61,SUMPRODUCT(--(Scorecard!$G$54:$G$60&lt;C882))+1),Scorecard!$D$62)</f>
        <v>0.214429354789033</v>
      </c>
      <c r="H882" s="0" t="n">
        <f aca="false">IF(ISNUMBER(D882),INDEX(Scorecard!$D$63:$D$68,SUMPRODUCT(--(Scorecard!$G$63:$G$67&lt;D882))+1),Scorecard!$D$69)</f>
        <v>-0.340582194386522</v>
      </c>
      <c r="I882" s="0" t="n">
        <f aca="false">IF(ISNUMBER(E882),INDEX(Scorecard!$D$19:$D$26,SUMPRODUCT(--(Scorecard!$G$19:$G$25&lt;E882))+1),Scorecard!$D$27)</f>
        <v>0.57899015159425</v>
      </c>
      <c r="J882" s="0" t="n">
        <f aca="false">IF(ISNUMBER(F882),INDEX(Scorecard!$D$37:$D$44,SUMPRODUCT(--(Scorecard!$G$37:$G$43&lt;F882))+1),Scorecard!$D$45)</f>
        <v>1.35057635045042</v>
      </c>
      <c r="K882" s="0" t="n">
        <f aca="false">Inputs!$B$10+Scorecard!$J$5*Loan_Sample!Y862+Scorecard!$J$6*Loan_Sample!Z862+Scorecard!$J$7*I882+Scorecard!$J$8*Loan_Sample!AB862+Scorecard!$J$9*J882+Scorecard!$J$10*Loan_Sample!AD862+Scorecard!$J$11*G882+Scorecard!$J$12*H882</f>
        <v>-4.9903896226573</v>
      </c>
      <c r="L882" s="0" t="n">
        <f aca="false">MIN(1-Inputs!$B$13,MAX(Inputs!$B$13,1/(1+EXP(-(Inputs!$B$11*K882+Inputs!$B$12)))))</f>
        <v>0.00595974067483492</v>
      </c>
      <c r="M882" s="0" t="n">
        <f aca="false">Loan_Sample!AH862*Inputs!$B$4*B882</f>
        <v>310.38857169577</v>
      </c>
      <c r="N882" s="0" t="n">
        <f aca="false">L882*Inputs!$B$4*B882</f>
        <v>310.38857169577</v>
      </c>
      <c r="O882" s="0" t="n">
        <f aca="false">Inputs!$B$37+Inputs!$B$38*MAX(Loan_Sample!H862-Inputs!$C$38,0)+Inputs!$B$39*MAX(Loan_Sample!H862-Inputs!$C$39,0)+Inputs!$B$40*MAX(Loan_Sample!H862-Inputs!$C$40,0)+Inputs!$B$41*MAX(Loan_Sample!H862-Inputs!$C$41,0)+Inputs!$B$42*Inputs!$B$14+Inputs!$B$43*MIN(Loan_Sample!I862/Inputs!$B$17,1)+Inputs!$B$44*MIN(Loan_Sample!E862,Inputs!$B$18)+Inputs!$B$45*Loan_Sample!C862</f>
        <v>-5.50683296411636</v>
      </c>
      <c r="P882" s="0" t="n">
        <f aca="false">MIN(1-Inputs!$B$13,MAX(Inputs!$B$13,1/(1+EXP(-(Inputs!$B$15*O882+Inputs!$B$16)))))</f>
        <v>0.00290602226571495</v>
      </c>
      <c r="Q882" s="0" t="n">
        <f aca="false">Inputs!$B$37+Inputs!$B$38*MAX(F882-Inputs!$C$38,0)+Inputs!$B$39*MAX(F882-Inputs!$C$39,0)+Inputs!$B$40*MAX(F882-Inputs!$C$40,0)+Inputs!$B$41*MAX(F882-Inputs!$C$41,0)+Inputs!$B$42*Inputs!$B$14+Inputs!$B$43*MIN(Loan_Sample!I862/Inputs!$B$17,1)+Inputs!$B$44*MIN(E882,Inputs!$B$18)+Inputs!$B$45*Loan_Sample!C862</f>
        <v>-5.50683296411636</v>
      </c>
      <c r="R882" s="0" t="n">
        <f aca="false">MIN(1-Inputs!$B$13,MAX(Inputs!$B$13,1/(1+EXP(-(Inputs!$B$15*Q882+Inputs!$B$16)))))</f>
        <v>0.00290602226571495</v>
      </c>
    </row>
    <row r="883" customFormat="false" ht="15" hidden="false" customHeight="false" outlineLevel="0" collapsed="false">
      <c r="A883" s="0" t="n">
        <f aca="false">Loan_Sample!A863</f>
        <v>25159</v>
      </c>
      <c r="B883" s="0" t="n">
        <f aca="false">Loan_Sample!U863</f>
        <v>249275.6</v>
      </c>
      <c r="C883" s="0" t="n">
        <f aca="false">Loan_Sample!K863+Inputs!$B$26</f>
        <v>4.19999980926514</v>
      </c>
      <c r="D883" s="0" t="n">
        <f aca="false">Loan_Sample!L863+Inputs!$B$26</f>
        <v>-0.458333492279053</v>
      </c>
      <c r="E883" s="0" t="n">
        <f aca="false">Loan_Sample!E863/(1+Inputs!$B$25/100)</f>
        <v>63.2778816223145</v>
      </c>
      <c r="F883" s="0" t="n">
        <f aca="false">Loan_Sample!H863-Inputs!$B$24/100</f>
        <v>-2.83633351325989</v>
      </c>
      <c r="G883" s="0" t="n">
        <f aca="false">IF(ISNUMBER(C883),INDEX(Scorecard!$D$54:$D$61,SUMPRODUCT(--(Scorecard!$G$54:$G$60&lt;C883))+1),Scorecard!$D$62)</f>
        <v>0.489050497890326</v>
      </c>
      <c r="H883" s="0" t="n">
        <f aca="false">IF(ISNUMBER(D883),INDEX(Scorecard!$D$63:$D$68,SUMPRODUCT(--(Scorecard!$G$63:$G$67&lt;D883))+1),Scorecard!$D$69)</f>
        <v>0.322484508656054</v>
      </c>
      <c r="I883" s="0" t="n">
        <f aca="false">IF(ISNUMBER(E883),INDEX(Scorecard!$D$19:$D$26,SUMPRODUCT(--(Scorecard!$G$19:$G$25&lt;E883))+1),Scorecard!$D$27)</f>
        <v>0.233621608745691</v>
      </c>
      <c r="J883" s="0" t="n">
        <f aca="false">IF(ISNUMBER(F883),INDEX(Scorecard!$D$37:$D$44,SUMPRODUCT(--(Scorecard!$G$37:$G$43&lt;F883))+1),Scorecard!$D$45)</f>
        <v>1.35057635045042</v>
      </c>
      <c r="K883" s="0" t="n">
        <f aca="false">Inputs!$B$10+Scorecard!$J$5*Loan_Sample!Y863+Scorecard!$J$6*Loan_Sample!Z863+Scorecard!$J$7*I883+Scorecard!$J$8*Loan_Sample!AB863+Scorecard!$J$9*J883+Scorecard!$J$10*Loan_Sample!AD863+Scorecard!$J$11*G883+Scorecard!$J$12*H883</f>
        <v>-4.89293279778514</v>
      </c>
      <c r="L883" s="0" t="n">
        <f aca="false">MIN(1-Inputs!$B$13,MAX(Inputs!$B$13,1/(1+EXP(-(Inputs!$B$11*K883+Inputs!$B$12)))))</f>
        <v>0.00660796751983124</v>
      </c>
      <c r="M883" s="0" t="n">
        <f aca="false">Loan_Sample!AH863*Inputs!$B$4*B883</f>
        <v>576.521773900256</v>
      </c>
      <c r="N883" s="0" t="n">
        <f aca="false">L883*Inputs!$B$4*B883</f>
        <v>576.521773900256</v>
      </c>
      <c r="O883" s="0" t="n">
        <f aca="false">Inputs!$B$37+Inputs!$B$38*MAX(Loan_Sample!H863-Inputs!$C$38,0)+Inputs!$B$39*MAX(Loan_Sample!H863-Inputs!$C$39,0)+Inputs!$B$40*MAX(Loan_Sample!H863-Inputs!$C$40,0)+Inputs!$B$41*MAX(Loan_Sample!H863-Inputs!$C$41,0)+Inputs!$B$42*Inputs!$B$14+Inputs!$B$43*MIN(Loan_Sample!I863/Inputs!$B$17,1)+Inputs!$B$44*MIN(Loan_Sample!E863,Inputs!$B$18)+Inputs!$B$45*Loan_Sample!C863</f>
        <v>-5.59723285530154</v>
      </c>
      <c r="P883" s="0" t="n">
        <f aca="false">MIN(1-Inputs!$B$13,MAX(Inputs!$B$13,1/(1+EXP(-(Inputs!$B$15*O883+Inputs!$B$16)))))</f>
        <v>0.00262295779885639</v>
      </c>
      <c r="Q883" s="0" t="n">
        <f aca="false">Inputs!$B$37+Inputs!$B$38*MAX(F883-Inputs!$C$38,0)+Inputs!$B$39*MAX(F883-Inputs!$C$39,0)+Inputs!$B$40*MAX(F883-Inputs!$C$40,0)+Inputs!$B$41*MAX(F883-Inputs!$C$41,0)+Inputs!$B$42*Inputs!$B$14+Inputs!$B$43*MIN(Loan_Sample!I863/Inputs!$B$17,1)+Inputs!$B$44*MIN(E883,Inputs!$B$18)+Inputs!$B$45*Loan_Sample!C863</f>
        <v>-5.59723285530154</v>
      </c>
      <c r="R883" s="0" t="n">
        <f aca="false">MIN(1-Inputs!$B$13,MAX(Inputs!$B$13,1/(1+EXP(-(Inputs!$B$15*Q883+Inputs!$B$16)))))</f>
        <v>0.00262295779885639</v>
      </c>
    </row>
    <row r="884" customFormat="false" ht="15" hidden="false" customHeight="false" outlineLevel="0" collapsed="false">
      <c r="A884" s="0" t="n">
        <f aca="false">Loan_Sample!A864</f>
        <v>25176</v>
      </c>
      <c r="B884" s="0" t="n">
        <f aca="false">Loan_Sample!U864</f>
        <v>188252.64</v>
      </c>
      <c r="C884" s="0" t="n">
        <f aca="false">Loan_Sample!K864+Inputs!$B$26</f>
        <v>4.5</v>
      </c>
      <c r="D884" s="0" t="n">
        <f aca="false">Loan_Sample!L864+Inputs!$B$26</f>
        <v>-0.208333492279053</v>
      </c>
      <c r="E884" s="0" t="n">
        <f aca="false">Loan_Sample!E864/(1+Inputs!$B$25/100)</f>
        <v>68.3738555908203</v>
      </c>
      <c r="F884" s="0" t="n">
        <f aca="false">Loan_Sample!H864-Inputs!$B$24/100</f>
        <v>-3.15833330154419</v>
      </c>
      <c r="G884" s="0" t="n">
        <f aca="false">IF(ISNUMBER(C884),INDEX(Scorecard!$D$54:$D$61,SUMPRODUCT(--(Scorecard!$G$54:$G$60&lt;C884))+1),Scorecard!$D$62)</f>
        <v>0.409483001259379</v>
      </c>
      <c r="H884" s="0" t="n">
        <f aca="false">IF(ISNUMBER(D884),INDEX(Scorecard!$D$63:$D$68,SUMPRODUCT(--(Scorecard!$G$63:$G$67&lt;D884))+1),Scorecard!$D$69)</f>
        <v>0.322484508656054</v>
      </c>
      <c r="I884" s="0" t="n">
        <f aca="false">IF(ISNUMBER(E884),INDEX(Scorecard!$D$19:$D$26,SUMPRODUCT(--(Scorecard!$G$19:$G$25&lt;E884))+1),Scorecard!$D$27)</f>
        <v>0.0530843085177338</v>
      </c>
      <c r="J884" s="0" t="n">
        <f aca="false">IF(ISNUMBER(F884),INDEX(Scorecard!$D$37:$D$44,SUMPRODUCT(--(Scorecard!$G$37:$G$43&lt;F884))+1),Scorecard!$D$45)</f>
        <v>1.35057635045042</v>
      </c>
      <c r="K884" s="0" t="n">
        <f aca="false">Inputs!$B$10+Scorecard!$J$5*Loan_Sample!Y864+Scorecard!$J$6*Loan_Sample!Z864+Scorecard!$J$7*I884+Scorecard!$J$8*Loan_Sample!AB864+Scorecard!$J$9*J884+Scorecard!$J$10*Loan_Sample!AD864+Scorecard!$J$11*G884+Scorecard!$J$12*H884</f>
        <v>-4.04561871607386</v>
      </c>
      <c r="L884" s="0" t="n">
        <f aca="false">MIN(1-Inputs!$B$13,MAX(Inputs!$B$13,1/(1+EXP(-(Inputs!$B$11*K884+Inputs!$B$12)))))</f>
        <v>0.0161507888472363</v>
      </c>
      <c r="M884" s="0" t="n">
        <f aca="false">Loan_Sample!AH864*Inputs!$B$4*B884</f>
        <v>1064.15002350118</v>
      </c>
      <c r="N884" s="0" t="n">
        <f aca="false">L884*Inputs!$B$4*B884</f>
        <v>1064.15002350118</v>
      </c>
      <c r="O884" s="0" t="n">
        <f aca="false">Inputs!$B$37+Inputs!$B$38*MAX(Loan_Sample!H864-Inputs!$C$38,0)+Inputs!$B$39*MAX(Loan_Sample!H864-Inputs!$C$39,0)+Inputs!$B$40*MAX(Loan_Sample!H864-Inputs!$C$40,0)+Inputs!$B$41*MAX(Loan_Sample!H864-Inputs!$C$41,0)+Inputs!$B$42*Inputs!$B$14+Inputs!$B$43*MIN(Loan_Sample!I864/Inputs!$B$17,1)+Inputs!$B$44*MIN(Loan_Sample!E864,Inputs!$B$18)+Inputs!$B$45*Loan_Sample!C864</f>
        <v>-5.67357137365881</v>
      </c>
      <c r="P884" s="0" t="n">
        <f aca="false">MIN(1-Inputs!$B$13,MAX(Inputs!$B$13,1/(1+EXP(-(Inputs!$B$15*O884+Inputs!$B$16)))))</f>
        <v>0.00240545517220394</v>
      </c>
      <c r="Q884" s="0" t="n">
        <f aca="false">Inputs!$B$37+Inputs!$B$38*MAX(F884-Inputs!$C$38,0)+Inputs!$B$39*MAX(F884-Inputs!$C$39,0)+Inputs!$B$40*MAX(F884-Inputs!$C$40,0)+Inputs!$B$41*MAX(F884-Inputs!$C$41,0)+Inputs!$B$42*Inputs!$B$14+Inputs!$B$43*MIN(Loan_Sample!I864/Inputs!$B$17,1)+Inputs!$B$44*MIN(E884,Inputs!$B$18)+Inputs!$B$45*Loan_Sample!C864</f>
        <v>-5.67357137365881</v>
      </c>
      <c r="R884" s="0" t="n">
        <f aca="false">MIN(1-Inputs!$B$13,MAX(Inputs!$B$13,1/(1+EXP(-(Inputs!$B$15*Q884+Inputs!$B$16)))))</f>
        <v>0.00240545517220394</v>
      </c>
    </row>
    <row r="885" customFormat="false" ht="15" hidden="false" customHeight="false" outlineLevel="0" collapsed="false">
      <c r="A885" s="0" t="n">
        <f aca="false">Loan_Sample!A865</f>
        <v>25186</v>
      </c>
      <c r="B885" s="0" t="n">
        <f aca="false">Loan_Sample!U865</f>
        <v>86793.07</v>
      </c>
      <c r="C885" s="0" t="n">
        <f aca="false">Loan_Sample!K865+Inputs!$B$26</f>
        <v>4</v>
      </c>
      <c r="D885" s="0" t="n">
        <f aca="false">Loan_Sample!L865+Inputs!$B$26</f>
        <v>-0.208333492279053</v>
      </c>
      <c r="E885" s="0" t="n">
        <f aca="false">Loan_Sample!E865/(1+Inputs!$B$25/100)</f>
        <v>67.5410232543945</v>
      </c>
      <c r="F885" s="0" t="n">
        <f aca="false">Loan_Sample!H865-Inputs!$B$24/100</f>
        <v>-3.57533311843872</v>
      </c>
      <c r="G885" s="0" t="n">
        <f aca="false">IF(ISNUMBER(C885),INDEX(Scorecard!$D$54:$D$61,SUMPRODUCT(--(Scorecard!$G$54:$G$60&lt;C885))+1),Scorecard!$D$62)</f>
        <v>0.489050497890326</v>
      </c>
      <c r="H885" s="0" t="n">
        <f aca="false">IF(ISNUMBER(D885),INDEX(Scorecard!$D$63:$D$68,SUMPRODUCT(--(Scorecard!$G$63:$G$67&lt;D885))+1),Scorecard!$D$69)</f>
        <v>0.322484508656054</v>
      </c>
      <c r="I885" s="0" t="n">
        <f aca="false">IF(ISNUMBER(E885),INDEX(Scorecard!$D$19:$D$26,SUMPRODUCT(--(Scorecard!$G$19:$G$25&lt;E885))+1),Scorecard!$D$27)</f>
        <v>0.0530843085177338</v>
      </c>
      <c r="J885" s="0" t="n">
        <f aca="false">IF(ISNUMBER(F885),INDEX(Scorecard!$D$37:$D$44,SUMPRODUCT(--(Scorecard!$G$37:$G$43&lt;F885))+1),Scorecard!$D$45)</f>
        <v>1.35057635045042</v>
      </c>
      <c r="K885" s="0" t="n">
        <f aca="false">Inputs!$B$10+Scorecard!$J$5*Loan_Sample!Y865+Scorecard!$J$6*Loan_Sample!Z865+Scorecard!$J$7*I885+Scorecard!$J$8*Loan_Sample!AB865+Scorecard!$J$9*J885+Scorecard!$J$10*Loan_Sample!AD865+Scorecard!$J$11*G885+Scorecard!$J$12*H885</f>
        <v>-5.35018570250505</v>
      </c>
      <c r="L885" s="0" t="n">
        <f aca="false">MIN(1-Inputs!$B$13,MAX(Inputs!$B$13,1/(1+EXP(-(Inputs!$B$11*K885+Inputs!$B$12)))))</f>
        <v>0.00406876169063183</v>
      </c>
      <c r="M885" s="0" t="n">
        <f aca="false">Loan_Sample!AH865*Inputs!$B$4*B885</f>
        <v>123.599111379914</v>
      </c>
      <c r="N885" s="0" t="n">
        <f aca="false">L885*Inputs!$B$4*B885</f>
        <v>123.599111379914</v>
      </c>
      <c r="O885" s="0" t="n">
        <f aca="false">Inputs!$B$37+Inputs!$B$38*MAX(Loan_Sample!H865-Inputs!$C$38,0)+Inputs!$B$39*MAX(Loan_Sample!H865-Inputs!$C$39,0)+Inputs!$B$40*MAX(Loan_Sample!H865-Inputs!$C$40,0)+Inputs!$B$41*MAX(Loan_Sample!H865-Inputs!$C$41,0)+Inputs!$B$42*Inputs!$B$14+Inputs!$B$43*MIN(Loan_Sample!I865/Inputs!$B$17,1)+Inputs!$B$44*MIN(Loan_Sample!E865,Inputs!$B$18)+Inputs!$B$45*Loan_Sample!C865</f>
        <v>-5.52685523559326</v>
      </c>
      <c r="P885" s="0" t="n">
        <f aca="false">MIN(1-Inputs!$B$13,MAX(Inputs!$B$13,1/(1+EXP(-(Inputs!$B$15*O885+Inputs!$B$16)))))</f>
        <v>0.00284081032721269</v>
      </c>
      <c r="Q885" s="0" t="n">
        <f aca="false">Inputs!$B$37+Inputs!$B$38*MAX(F885-Inputs!$C$38,0)+Inputs!$B$39*MAX(F885-Inputs!$C$39,0)+Inputs!$B$40*MAX(F885-Inputs!$C$40,0)+Inputs!$B$41*MAX(F885-Inputs!$C$41,0)+Inputs!$B$42*Inputs!$B$14+Inputs!$B$43*MIN(Loan_Sample!I865/Inputs!$B$17,1)+Inputs!$B$44*MIN(E885,Inputs!$B$18)+Inputs!$B$45*Loan_Sample!C865</f>
        <v>-5.52685523559326</v>
      </c>
      <c r="R885" s="0" t="n">
        <f aca="false">MIN(1-Inputs!$B$13,MAX(Inputs!$B$13,1/(1+EXP(-(Inputs!$B$15*Q885+Inputs!$B$16)))))</f>
        <v>0.00284081032721269</v>
      </c>
    </row>
    <row r="886" customFormat="false" ht="15" hidden="false" customHeight="false" outlineLevel="0" collapsed="false">
      <c r="A886" s="0" t="n">
        <f aca="false">Loan_Sample!A866</f>
        <v>25229</v>
      </c>
      <c r="B886" s="0" t="n">
        <f aca="false">Loan_Sample!U866</f>
        <v>256033.53</v>
      </c>
      <c r="C886" s="0" t="n">
        <f aca="false">Loan_Sample!K866+Inputs!$B$26</f>
        <v>5.53333330154419</v>
      </c>
      <c r="D886" s="0" t="n">
        <f aca="false">Loan_Sample!L866+Inputs!$B$26</f>
        <v>-3.50000047683716</v>
      </c>
      <c r="E886" s="0" t="n">
        <f aca="false">Loan_Sample!E866/(1+Inputs!$B$25/100)</f>
        <v>80.9530563354492</v>
      </c>
      <c r="F886" s="0" t="n">
        <f aca="false">Loan_Sample!H866-Inputs!$B$24/100</f>
        <v>0.31933331489563</v>
      </c>
      <c r="G886" s="0" t="n">
        <f aca="false">IF(ISNUMBER(C886),INDEX(Scorecard!$D$54:$D$61,SUMPRODUCT(--(Scorecard!$G$54:$G$60&lt;C886))+1),Scorecard!$D$62)</f>
        <v>0.0151758992857273</v>
      </c>
      <c r="H886" s="0" t="n">
        <f aca="false">IF(ISNUMBER(D886),INDEX(Scorecard!$D$63:$D$68,SUMPRODUCT(--(Scorecard!$G$63:$G$67&lt;D886))+1),Scorecard!$D$69)</f>
        <v>-0.340582194386522</v>
      </c>
      <c r="I886" s="0" t="n">
        <f aca="false">IF(ISNUMBER(E886),INDEX(Scorecard!$D$19:$D$26,SUMPRODUCT(--(Scorecard!$G$19:$G$25&lt;E886))+1),Scorecard!$D$27)</f>
        <v>-0.0341578513653732</v>
      </c>
      <c r="J886" s="0" t="n">
        <f aca="false">IF(ISNUMBER(F886),INDEX(Scorecard!$D$37:$D$44,SUMPRODUCT(--(Scorecard!$G$37:$G$43&lt;F886))+1),Scorecard!$D$45)</f>
        <v>-0.0679520129233634</v>
      </c>
      <c r="K886" s="0" t="n">
        <f aca="false">Inputs!$B$10+Scorecard!$J$5*Loan_Sample!Y866+Scorecard!$J$6*Loan_Sample!Z866+Scorecard!$J$7*I886+Scorecard!$J$8*Loan_Sample!AB866+Scorecard!$J$9*J886+Scorecard!$J$10*Loan_Sample!AD866+Scorecard!$J$11*G886+Scorecard!$J$12*H886</f>
        <v>-4.49426162598791</v>
      </c>
      <c r="L886" s="0" t="n">
        <f aca="false">MIN(1-Inputs!$B$13,MAX(Inputs!$B$13,1/(1+EXP(-(Inputs!$B$11*K886+Inputs!$B$12)))))</f>
        <v>0.0100725809860386</v>
      </c>
      <c r="M886" s="0" t="n">
        <f aca="false">Loan_Sample!AH866*Inputs!$B$4*B886</f>
        <v>902.621463123216</v>
      </c>
      <c r="N886" s="0" t="n">
        <f aca="false">L886*Inputs!$B$4*B886</f>
        <v>902.621463123216</v>
      </c>
      <c r="O886" s="0" t="n">
        <f aca="false">Inputs!$B$37+Inputs!$B$38*MAX(Loan_Sample!H866-Inputs!$C$38,0)+Inputs!$B$39*MAX(Loan_Sample!H866-Inputs!$C$39,0)+Inputs!$B$40*MAX(Loan_Sample!H866-Inputs!$C$40,0)+Inputs!$B$41*MAX(Loan_Sample!H866-Inputs!$C$41,0)+Inputs!$B$42*Inputs!$B$14+Inputs!$B$43*MIN(Loan_Sample!I866/Inputs!$B$17,1)+Inputs!$B$44*MIN(Loan_Sample!E866,Inputs!$B$18)+Inputs!$B$45*Loan_Sample!C866</f>
        <v>-5.19265421168769</v>
      </c>
      <c r="P886" s="0" t="n">
        <f aca="false">MIN(1-Inputs!$B$13,MAX(Inputs!$B$13,1/(1+EXP(-(Inputs!$B$15*O886+Inputs!$B$16)))))</f>
        <v>0.00414829127329677</v>
      </c>
      <c r="Q886" s="0" t="n">
        <f aca="false">Inputs!$B$37+Inputs!$B$38*MAX(F886-Inputs!$C$38,0)+Inputs!$B$39*MAX(F886-Inputs!$C$39,0)+Inputs!$B$40*MAX(F886-Inputs!$C$40,0)+Inputs!$B$41*MAX(F886-Inputs!$C$41,0)+Inputs!$B$42*Inputs!$B$14+Inputs!$B$43*MIN(Loan_Sample!I866/Inputs!$B$17,1)+Inputs!$B$44*MIN(E886,Inputs!$B$18)+Inputs!$B$45*Loan_Sample!C866</f>
        <v>-5.19265421168769</v>
      </c>
      <c r="R886" s="0" t="n">
        <f aca="false">MIN(1-Inputs!$B$13,MAX(Inputs!$B$13,1/(1+EXP(-(Inputs!$B$15*Q886+Inputs!$B$16)))))</f>
        <v>0.00414829127329677</v>
      </c>
    </row>
    <row r="887" customFormat="false" ht="15" hidden="false" customHeight="false" outlineLevel="0" collapsed="false">
      <c r="A887" s="0" t="n">
        <f aca="false">Loan_Sample!A867</f>
        <v>25252</v>
      </c>
      <c r="B887" s="0" t="n">
        <f aca="false">Loan_Sample!U867</f>
        <v>365322.7</v>
      </c>
      <c r="C887" s="0" t="n">
        <f aca="false">Loan_Sample!K867+Inputs!$B$26</f>
        <v>4.55833339691162</v>
      </c>
      <c r="D887" s="0" t="n">
        <f aca="false">Loan_Sample!L867+Inputs!$B$26</f>
        <v>-1.875</v>
      </c>
      <c r="E887" s="0" t="n">
        <f aca="false">Loan_Sample!E867/(1+Inputs!$B$25/100)</f>
        <v>63.0524024963379</v>
      </c>
      <c r="F887" s="0" t="n">
        <f aca="false">Loan_Sample!H867-Inputs!$B$24/100</f>
        <v>0.601333379745483</v>
      </c>
      <c r="G887" s="0" t="n">
        <f aca="false">IF(ISNUMBER(C887),INDEX(Scorecard!$D$54:$D$61,SUMPRODUCT(--(Scorecard!$G$54:$G$60&lt;C887))+1),Scorecard!$D$62)</f>
        <v>0.409483001259379</v>
      </c>
      <c r="H887" s="0" t="n">
        <f aca="false">IF(ISNUMBER(D887),INDEX(Scorecard!$D$63:$D$68,SUMPRODUCT(--(Scorecard!$G$63:$G$67&lt;D887))+1),Scorecard!$D$69)</f>
        <v>-0.340582194386522</v>
      </c>
      <c r="I887" s="0" t="n">
        <f aca="false">IF(ISNUMBER(E887),INDEX(Scorecard!$D$19:$D$26,SUMPRODUCT(--(Scorecard!$G$19:$G$25&lt;E887))+1),Scorecard!$D$27)</f>
        <v>0.233621608745691</v>
      </c>
      <c r="J887" s="0" t="n">
        <f aca="false">IF(ISNUMBER(F887),INDEX(Scorecard!$D$37:$D$44,SUMPRODUCT(--(Scorecard!$G$37:$G$43&lt;F887))+1),Scorecard!$D$45)</f>
        <v>-0.271229676926091</v>
      </c>
      <c r="K887" s="0" t="n">
        <f aca="false">Inputs!$B$10+Scorecard!$J$5*Loan_Sample!Y867+Scorecard!$J$6*Loan_Sample!Z867+Scorecard!$J$7*I887+Scorecard!$J$8*Loan_Sample!AB867+Scorecard!$J$9*J887+Scorecard!$J$10*Loan_Sample!AD867+Scorecard!$J$11*G887+Scorecard!$J$12*H887</f>
        <v>-7.37124494831694</v>
      </c>
      <c r="L887" s="0" t="n">
        <f aca="false">MIN(1-Inputs!$B$13,MAX(Inputs!$B$13,1/(1+EXP(-(Inputs!$B$11*K887+Inputs!$B$12)))))</f>
        <v>0.000473422902649474</v>
      </c>
      <c r="M887" s="0" t="n">
        <f aca="false">Loan_Sample!AH867*Inputs!$B$4*B887</f>
        <v>60.5332465632101</v>
      </c>
      <c r="N887" s="0" t="n">
        <f aca="false">L887*Inputs!$B$4*B887</f>
        <v>60.5332465632101</v>
      </c>
      <c r="O887" s="0" t="n">
        <f aca="false">Inputs!$B$37+Inputs!$B$38*MAX(Loan_Sample!H867-Inputs!$C$38,0)+Inputs!$B$39*MAX(Loan_Sample!H867-Inputs!$C$39,0)+Inputs!$B$40*MAX(Loan_Sample!H867-Inputs!$C$40,0)+Inputs!$B$41*MAX(Loan_Sample!H867-Inputs!$C$41,0)+Inputs!$B$42*Inputs!$B$14+Inputs!$B$43*MIN(Loan_Sample!I867/Inputs!$B$17,1)+Inputs!$B$44*MIN(Loan_Sample!E867,Inputs!$B$18)+Inputs!$B$45*Loan_Sample!C867</f>
        <v>-3.71647612870181</v>
      </c>
      <c r="P887" s="0" t="n">
        <f aca="false">MIN(1-Inputs!$B$13,MAX(Inputs!$B$13,1/(1+EXP(-(Inputs!$B$15*O887+Inputs!$B$16)))))</f>
        <v>0.021821749434794</v>
      </c>
      <c r="Q887" s="0" t="n">
        <f aca="false">Inputs!$B$37+Inputs!$B$38*MAX(F887-Inputs!$C$38,0)+Inputs!$B$39*MAX(F887-Inputs!$C$39,0)+Inputs!$B$40*MAX(F887-Inputs!$C$40,0)+Inputs!$B$41*MAX(F887-Inputs!$C$41,0)+Inputs!$B$42*Inputs!$B$14+Inputs!$B$43*MIN(Loan_Sample!I867/Inputs!$B$17,1)+Inputs!$B$44*MIN(E887,Inputs!$B$18)+Inputs!$B$45*Loan_Sample!C867</f>
        <v>-3.71647612870181</v>
      </c>
      <c r="R887" s="0" t="n">
        <f aca="false">MIN(1-Inputs!$B$13,MAX(Inputs!$B$13,1/(1+EXP(-(Inputs!$B$15*Q887+Inputs!$B$16)))))</f>
        <v>0.021821749434794</v>
      </c>
    </row>
    <row r="888" customFormat="false" ht="15" hidden="false" customHeight="false" outlineLevel="0" collapsed="false">
      <c r="A888" s="0" t="n">
        <f aca="false">Loan_Sample!A868</f>
        <v>25253</v>
      </c>
      <c r="B888" s="0" t="n">
        <f aca="false">Loan_Sample!U868</f>
        <v>155215.62</v>
      </c>
      <c r="C888" s="0" t="n">
        <f aca="false">Loan_Sample!K868+Inputs!$B$26</f>
        <v>4.0230770111084</v>
      </c>
      <c r="D888" s="0" t="n">
        <f aca="false">Loan_Sample!L868+Inputs!$B$26</f>
        <v>-0.276923179626465</v>
      </c>
      <c r="E888" s="0" t="n">
        <f aca="false">Loan_Sample!E868/(1+Inputs!$B$25/100)</f>
        <v>76.6599502563477</v>
      </c>
      <c r="F888" s="0" t="n">
        <f aca="false">Loan_Sample!H868-Inputs!$B$24/100</f>
        <v>-0.257333517074585</v>
      </c>
      <c r="G888" s="0" t="n">
        <f aca="false">IF(ISNUMBER(C888),INDEX(Scorecard!$D$54:$D$61,SUMPRODUCT(--(Scorecard!$G$54:$G$60&lt;C888))+1),Scorecard!$D$62)</f>
        <v>0.489050497890326</v>
      </c>
      <c r="H888" s="0" t="n">
        <f aca="false">IF(ISNUMBER(D888),INDEX(Scorecard!$D$63:$D$68,SUMPRODUCT(--(Scorecard!$G$63:$G$67&lt;D888))+1),Scorecard!$D$69)</f>
        <v>0.322484508656054</v>
      </c>
      <c r="I888" s="0" t="n">
        <f aca="false">IF(ISNUMBER(E888),INDEX(Scorecard!$D$19:$D$26,SUMPRODUCT(--(Scorecard!$G$19:$G$25&lt;E888))+1),Scorecard!$D$27)</f>
        <v>-0.0341578513653732</v>
      </c>
      <c r="J888" s="0" t="n">
        <f aca="false">IF(ISNUMBER(F888),INDEX(Scorecard!$D$37:$D$44,SUMPRODUCT(--(Scorecard!$G$37:$G$43&lt;F888))+1),Scorecard!$D$45)</f>
        <v>0.769716833645565</v>
      </c>
      <c r="K888" s="0" t="n">
        <f aca="false">Inputs!$B$10+Scorecard!$J$5*Loan_Sample!Y868+Scorecard!$J$6*Loan_Sample!Z868+Scorecard!$J$7*I888+Scorecard!$J$8*Loan_Sample!AB868+Scorecard!$J$9*J888+Scorecard!$J$10*Loan_Sample!AD868+Scorecard!$J$11*G888+Scorecard!$J$12*H888</f>
        <v>-6.69888298728192</v>
      </c>
      <c r="L888" s="0" t="n">
        <f aca="false">MIN(1-Inputs!$B$13,MAX(Inputs!$B$13,1/(1+EXP(-(Inputs!$B$11*K888+Inputs!$B$12)))))</f>
        <v>0.000969050954071105</v>
      </c>
      <c r="M888" s="0" t="n">
        <f aca="false">Loan_Sample!AH868*Inputs!$B$4*B888</f>
        <v>52.6441456267083</v>
      </c>
      <c r="N888" s="0" t="n">
        <f aca="false">L888*Inputs!$B$4*B888</f>
        <v>52.6441456267083</v>
      </c>
      <c r="O888" s="0" t="n">
        <f aca="false">Inputs!$B$37+Inputs!$B$38*MAX(Loan_Sample!H868-Inputs!$C$38,0)+Inputs!$B$39*MAX(Loan_Sample!H868-Inputs!$C$39,0)+Inputs!$B$40*MAX(Loan_Sample!H868-Inputs!$C$40,0)+Inputs!$B$41*MAX(Loan_Sample!H868-Inputs!$C$41,0)+Inputs!$B$42*Inputs!$B$14+Inputs!$B$43*MIN(Loan_Sample!I868/Inputs!$B$17,1)+Inputs!$B$44*MIN(Loan_Sample!E868,Inputs!$B$18)+Inputs!$B$45*Loan_Sample!C868</f>
        <v>-5.95006958723153</v>
      </c>
      <c r="P888" s="0" t="n">
        <f aca="false">MIN(1-Inputs!$B$13,MAX(Inputs!$B$13,1/(1+EXP(-(Inputs!$B$15*O888+Inputs!$B$16)))))</f>
        <v>0.00175780414065041</v>
      </c>
      <c r="Q888" s="0" t="n">
        <f aca="false">Inputs!$B$37+Inputs!$B$38*MAX(F888-Inputs!$C$38,0)+Inputs!$B$39*MAX(F888-Inputs!$C$39,0)+Inputs!$B$40*MAX(F888-Inputs!$C$40,0)+Inputs!$B$41*MAX(F888-Inputs!$C$41,0)+Inputs!$B$42*Inputs!$B$14+Inputs!$B$43*MIN(Loan_Sample!I868/Inputs!$B$17,1)+Inputs!$B$44*MIN(E888,Inputs!$B$18)+Inputs!$B$45*Loan_Sample!C868</f>
        <v>-5.95006958723153</v>
      </c>
      <c r="R888" s="0" t="n">
        <f aca="false">MIN(1-Inputs!$B$13,MAX(Inputs!$B$13,1/(1+EXP(-(Inputs!$B$15*Q888+Inputs!$B$16)))))</f>
        <v>0.00175780414065041</v>
      </c>
    </row>
    <row r="889" customFormat="false" ht="15" hidden="false" customHeight="false" outlineLevel="0" collapsed="false">
      <c r="A889" s="0" t="n">
        <f aca="false">Loan_Sample!A869</f>
        <v>25257</v>
      </c>
      <c r="B889" s="0" t="n">
        <f aca="false">Loan_Sample!U869</f>
        <v>101776.06</v>
      </c>
      <c r="C889" s="0" t="n">
        <f aca="false">Loan_Sample!K869+Inputs!$B$26</f>
        <v>4.75833320617676</v>
      </c>
      <c r="D889" s="0" t="n">
        <f aca="false">Loan_Sample!L869+Inputs!$B$26</f>
        <v>-1.875</v>
      </c>
      <c r="E889" s="0" t="n">
        <f aca="false">Loan_Sample!E869/(1+Inputs!$B$25/100)</f>
        <v>56.7784042358398</v>
      </c>
      <c r="F889" s="0" t="n">
        <f aca="false">Loan_Sample!H869-Inputs!$B$24/100</f>
        <v>0.982333421707153</v>
      </c>
      <c r="G889" s="0" t="n">
        <f aca="false">IF(ISNUMBER(C889),INDEX(Scorecard!$D$54:$D$61,SUMPRODUCT(--(Scorecard!$G$54:$G$60&lt;C889))+1),Scorecard!$D$62)</f>
        <v>0.409483001259379</v>
      </c>
      <c r="H889" s="0" t="n">
        <f aca="false">IF(ISNUMBER(D889),INDEX(Scorecard!$D$63:$D$68,SUMPRODUCT(--(Scorecard!$G$63:$G$67&lt;D889))+1),Scorecard!$D$69)</f>
        <v>-0.340582194386522</v>
      </c>
      <c r="I889" s="0" t="n">
        <f aca="false">IF(ISNUMBER(E889),INDEX(Scorecard!$D$19:$D$26,SUMPRODUCT(--(Scorecard!$G$19:$G$25&lt;E889))+1),Scorecard!$D$27)</f>
        <v>0.285899340811827</v>
      </c>
      <c r="J889" s="0" t="n">
        <f aca="false">IF(ISNUMBER(F889),INDEX(Scorecard!$D$37:$D$44,SUMPRODUCT(--(Scorecard!$G$37:$G$43&lt;F889))+1),Scorecard!$D$45)</f>
        <v>-0.975503570149195</v>
      </c>
      <c r="K889" s="0" t="n">
        <f aca="false">Inputs!$B$10+Scorecard!$J$5*Loan_Sample!Y869+Scorecard!$J$6*Loan_Sample!Z869+Scorecard!$J$7*I889+Scorecard!$J$8*Loan_Sample!AB869+Scorecard!$J$9*J889+Scorecard!$J$10*Loan_Sample!AD869+Scorecard!$J$11*G889+Scorecard!$J$12*H889</f>
        <v>-3.81415095382152</v>
      </c>
      <c r="L889" s="0" t="n">
        <f aca="false">MIN(1-Inputs!$B$13,MAX(Inputs!$B$13,1/(1+EXP(-(Inputs!$B$11*K889+Inputs!$B$12)))))</f>
        <v>0.0205782143540483</v>
      </c>
      <c r="M889" s="0" t="n">
        <f aca="false">Loan_Sample!AH869*Inputs!$B$4*B889</f>
        <v>733.029352576668</v>
      </c>
      <c r="N889" s="0" t="n">
        <f aca="false">L889*Inputs!$B$4*B889</f>
        <v>733.029352576668</v>
      </c>
      <c r="O889" s="0" t="n">
        <f aca="false">Inputs!$B$37+Inputs!$B$38*MAX(Loan_Sample!H869-Inputs!$C$38,0)+Inputs!$B$39*MAX(Loan_Sample!H869-Inputs!$C$39,0)+Inputs!$B$40*MAX(Loan_Sample!H869-Inputs!$C$40,0)+Inputs!$B$41*MAX(Loan_Sample!H869-Inputs!$C$41,0)+Inputs!$B$42*Inputs!$B$14+Inputs!$B$43*MIN(Loan_Sample!I869/Inputs!$B$17,1)+Inputs!$B$44*MIN(Loan_Sample!E869,Inputs!$B$18)+Inputs!$B$45*Loan_Sample!C869</f>
        <v>-3.45995245028007</v>
      </c>
      <c r="P889" s="0" t="n">
        <f aca="false">MIN(1-Inputs!$B$13,MAX(Inputs!$B$13,1/(1+EXP(-(Inputs!$B$15*O889+Inputs!$B$16)))))</f>
        <v>0.0289961036356068</v>
      </c>
      <c r="Q889" s="0" t="n">
        <f aca="false">Inputs!$B$37+Inputs!$B$38*MAX(F889-Inputs!$C$38,0)+Inputs!$B$39*MAX(F889-Inputs!$C$39,0)+Inputs!$B$40*MAX(F889-Inputs!$C$40,0)+Inputs!$B$41*MAX(F889-Inputs!$C$41,0)+Inputs!$B$42*Inputs!$B$14+Inputs!$B$43*MIN(Loan_Sample!I869/Inputs!$B$17,1)+Inputs!$B$44*MIN(E889,Inputs!$B$18)+Inputs!$B$45*Loan_Sample!C869</f>
        <v>-3.45995245028007</v>
      </c>
      <c r="R889" s="0" t="n">
        <f aca="false">MIN(1-Inputs!$B$13,MAX(Inputs!$B$13,1/(1+EXP(-(Inputs!$B$15*Q889+Inputs!$B$16)))))</f>
        <v>0.0289961036356068</v>
      </c>
    </row>
    <row r="890" customFormat="false" ht="15" hidden="false" customHeight="false" outlineLevel="0" collapsed="false">
      <c r="A890" s="0" t="n">
        <f aca="false">Loan_Sample!A870</f>
        <v>25272</v>
      </c>
      <c r="B890" s="0" t="n">
        <f aca="false">Loan_Sample!U870</f>
        <v>96271.05</v>
      </c>
      <c r="C890" s="0" t="n">
        <f aca="false">Loan_Sample!K870+Inputs!$B$26</f>
        <v>4.65833330154419</v>
      </c>
      <c r="D890" s="0" t="n">
        <f aca="false">Loan_Sample!L870+Inputs!$B$26</f>
        <v>-1.875</v>
      </c>
      <c r="E890" s="0" t="n">
        <f aca="false">Loan_Sample!E870/(1+Inputs!$B$25/100)</f>
        <v>60.3467903137207</v>
      </c>
      <c r="F890" s="0" t="n">
        <f aca="false">Loan_Sample!H870-Inputs!$B$24/100</f>
        <v>0.233333349227905</v>
      </c>
      <c r="G890" s="0" t="n">
        <f aca="false">IF(ISNUMBER(C890),INDEX(Scorecard!$D$54:$D$61,SUMPRODUCT(--(Scorecard!$G$54:$G$60&lt;C890))+1),Scorecard!$D$62)</f>
        <v>0.409483001259379</v>
      </c>
      <c r="H890" s="0" t="n">
        <f aca="false">IF(ISNUMBER(D890),INDEX(Scorecard!$D$63:$D$68,SUMPRODUCT(--(Scorecard!$G$63:$G$67&lt;D890))+1),Scorecard!$D$69)</f>
        <v>-0.340582194386522</v>
      </c>
      <c r="I890" s="0" t="n">
        <f aca="false">IF(ISNUMBER(E890),INDEX(Scorecard!$D$19:$D$26,SUMPRODUCT(--(Scorecard!$G$19:$G$25&lt;E890))+1),Scorecard!$D$27)</f>
        <v>0.267179331770092</v>
      </c>
      <c r="J890" s="0" t="n">
        <f aca="false">IF(ISNUMBER(F890),INDEX(Scorecard!$D$37:$D$44,SUMPRODUCT(--(Scorecard!$G$37:$G$43&lt;F890))+1),Scorecard!$D$45)</f>
        <v>-0.0679520129233634</v>
      </c>
      <c r="K890" s="0" t="n">
        <f aca="false">Inputs!$B$10+Scorecard!$J$5*Loan_Sample!Y870+Scorecard!$J$6*Loan_Sample!Z870+Scorecard!$J$7*I890+Scorecard!$J$8*Loan_Sample!AB870+Scorecard!$J$9*J890+Scorecard!$J$10*Loan_Sample!AD870+Scorecard!$J$11*G890+Scorecard!$J$12*H890</f>
        <v>-5.29206421365725</v>
      </c>
      <c r="L890" s="0" t="n">
        <f aca="false">MIN(1-Inputs!$B$13,MAX(Inputs!$B$13,1/(1+EXP(-(Inputs!$B$11*K890+Inputs!$B$12)))))</f>
        <v>0.00432773193186567</v>
      </c>
      <c r="M890" s="0" t="n">
        <f aca="false">Loan_Sample!AH870*Inputs!$B$4*B890</f>
        <v>145.822354019733</v>
      </c>
      <c r="N890" s="0" t="n">
        <f aca="false">L890*Inputs!$B$4*B890</f>
        <v>145.822354019733</v>
      </c>
      <c r="O890" s="0" t="n">
        <f aca="false">Inputs!$B$37+Inputs!$B$38*MAX(Loan_Sample!H870-Inputs!$C$38,0)+Inputs!$B$39*MAX(Loan_Sample!H870-Inputs!$C$39,0)+Inputs!$B$40*MAX(Loan_Sample!H870-Inputs!$C$40,0)+Inputs!$B$41*MAX(Loan_Sample!H870-Inputs!$C$41,0)+Inputs!$B$42*Inputs!$B$14+Inputs!$B$43*MIN(Loan_Sample!I870/Inputs!$B$17,1)+Inputs!$B$44*MIN(Loan_Sample!E870,Inputs!$B$18)+Inputs!$B$45*Loan_Sample!C870</f>
        <v>-4.807803401101</v>
      </c>
      <c r="P890" s="0" t="n">
        <f aca="false">MIN(1-Inputs!$B$13,MAX(Inputs!$B$13,1/(1+EXP(-(Inputs!$B$15*O890+Inputs!$B$16)))))</f>
        <v>0.00641039083448485</v>
      </c>
      <c r="Q890" s="0" t="n">
        <f aca="false">Inputs!$B$37+Inputs!$B$38*MAX(F890-Inputs!$C$38,0)+Inputs!$B$39*MAX(F890-Inputs!$C$39,0)+Inputs!$B$40*MAX(F890-Inputs!$C$40,0)+Inputs!$B$41*MAX(F890-Inputs!$C$41,0)+Inputs!$B$42*Inputs!$B$14+Inputs!$B$43*MIN(Loan_Sample!I870/Inputs!$B$17,1)+Inputs!$B$44*MIN(E890,Inputs!$B$18)+Inputs!$B$45*Loan_Sample!C870</f>
        <v>-4.807803401101</v>
      </c>
      <c r="R890" s="0" t="n">
        <f aca="false">MIN(1-Inputs!$B$13,MAX(Inputs!$B$13,1/(1+EXP(-(Inputs!$B$15*Q890+Inputs!$B$16)))))</f>
        <v>0.00641039083448485</v>
      </c>
    </row>
    <row r="891" customFormat="false" ht="15" hidden="false" customHeight="false" outlineLevel="0" collapsed="false">
      <c r="A891" s="0" t="n">
        <f aca="false">Loan_Sample!A871</f>
        <v>25326</v>
      </c>
      <c r="B891" s="0" t="n">
        <f aca="false">Loan_Sample!U871</f>
        <v>216239.86</v>
      </c>
      <c r="C891" s="0" t="n">
        <f aca="false">Loan_Sample!K871+Inputs!$B$26</f>
        <v>6.43333339691162</v>
      </c>
      <c r="D891" s="0" t="n">
        <f aca="false">Loan_Sample!L871+Inputs!$B$26</f>
        <v>2.71025657653809</v>
      </c>
      <c r="E891" s="0" t="n">
        <f aca="false">Loan_Sample!E871/(1+Inputs!$B$25/100)</f>
        <v>76.1463165283203</v>
      </c>
      <c r="F891" s="0" t="n">
        <f aca="false">Loan_Sample!H871-Inputs!$B$24/100</f>
        <v>0.815333366394043</v>
      </c>
      <c r="G891" s="0" t="n">
        <f aca="false">IF(ISNUMBER(C891),INDEX(Scorecard!$D$54:$D$61,SUMPRODUCT(--(Scorecard!$G$54:$G$60&lt;C891))+1),Scorecard!$D$62)</f>
        <v>-0.119873800601421</v>
      </c>
      <c r="H891" s="0" t="n">
        <f aca="false">IF(ISNUMBER(D891),INDEX(Scorecard!$D$63:$D$68,SUMPRODUCT(--(Scorecard!$G$63:$G$67&lt;D891))+1),Scorecard!$D$69)</f>
        <v>0.322484508656054</v>
      </c>
      <c r="I891" s="0" t="n">
        <f aca="false">IF(ISNUMBER(E891),INDEX(Scorecard!$D$19:$D$26,SUMPRODUCT(--(Scorecard!$G$19:$G$25&lt;E891))+1),Scorecard!$D$27)</f>
        <v>-0.0341578513653732</v>
      </c>
      <c r="J891" s="0" t="n">
        <f aca="false">IF(ISNUMBER(F891),INDEX(Scorecard!$D$37:$D$44,SUMPRODUCT(--(Scorecard!$G$37:$G$43&lt;F891))+1),Scorecard!$D$45)</f>
        <v>-0.569454719285959</v>
      </c>
      <c r="K891" s="0" t="n">
        <f aca="false">Inputs!$B$10+Scorecard!$J$5*Loan_Sample!Y871+Scorecard!$J$6*Loan_Sample!Z871+Scorecard!$J$7*I891+Scorecard!$J$8*Loan_Sample!AB871+Scorecard!$J$9*J891+Scorecard!$J$10*Loan_Sample!AD871+Scorecard!$J$11*G891+Scorecard!$J$12*H891</f>
        <v>-4.42769353320716</v>
      </c>
      <c r="L891" s="0" t="n">
        <f aca="false">MIN(1-Inputs!$B$13,MAX(Inputs!$B$13,1/(1+EXP(-(Inputs!$B$11*K891+Inputs!$B$12)))))</f>
        <v>0.0108054058386929</v>
      </c>
      <c r="M891" s="0" t="n">
        <f aca="false">Loan_Sample!AH871*Inputs!$B$4*B891</f>
        <v>817.795806030748</v>
      </c>
      <c r="N891" s="0" t="n">
        <f aca="false">L891*Inputs!$B$4*B891</f>
        <v>817.795806030748</v>
      </c>
      <c r="O891" s="0" t="n">
        <f aca="false">Inputs!$B$37+Inputs!$B$38*MAX(Loan_Sample!H871-Inputs!$C$38,0)+Inputs!$B$39*MAX(Loan_Sample!H871-Inputs!$C$39,0)+Inputs!$B$40*MAX(Loan_Sample!H871-Inputs!$C$40,0)+Inputs!$B$41*MAX(Loan_Sample!H871-Inputs!$C$41,0)+Inputs!$B$42*Inputs!$B$14+Inputs!$B$43*MIN(Loan_Sample!I871/Inputs!$B$17,1)+Inputs!$B$44*MIN(Loan_Sample!E871,Inputs!$B$18)+Inputs!$B$45*Loan_Sample!C871</f>
        <v>-4.18404263927401</v>
      </c>
      <c r="P891" s="0" t="n">
        <f aca="false">MIN(1-Inputs!$B$13,MAX(Inputs!$B$13,1/(1+EXP(-(Inputs!$B$15*O891+Inputs!$B$16)))))</f>
        <v>0.0129411987722704</v>
      </c>
      <c r="Q891" s="0" t="n">
        <f aca="false">Inputs!$B$37+Inputs!$B$38*MAX(F891-Inputs!$C$38,0)+Inputs!$B$39*MAX(F891-Inputs!$C$39,0)+Inputs!$B$40*MAX(F891-Inputs!$C$40,0)+Inputs!$B$41*MAX(F891-Inputs!$C$41,0)+Inputs!$B$42*Inputs!$B$14+Inputs!$B$43*MIN(Loan_Sample!I871/Inputs!$B$17,1)+Inputs!$B$44*MIN(E891,Inputs!$B$18)+Inputs!$B$45*Loan_Sample!C871</f>
        <v>-4.18404263927401</v>
      </c>
      <c r="R891" s="0" t="n">
        <f aca="false">MIN(1-Inputs!$B$13,MAX(Inputs!$B$13,1/(1+EXP(-(Inputs!$B$15*Q891+Inputs!$B$16)))))</f>
        <v>0.0129411987722704</v>
      </c>
    </row>
    <row r="892" customFormat="false" ht="15" hidden="false" customHeight="false" outlineLevel="0" collapsed="false">
      <c r="A892" s="0" t="n">
        <f aca="false">Loan_Sample!A872</f>
        <v>25329</v>
      </c>
      <c r="B892" s="0" t="n">
        <f aca="false">Loan_Sample!U872</f>
        <v>229623.73</v>
      </c>
      <c r="C892" s="0" t="n">
        <f aca="false">Loan_Sample!K872+Inputs!$B$26</f>
        <v>3.72307682037354</v>
      </c>
      <c r="D892" s="0" t="n">
        <f aca="false">Loan_Sample!L872+Inputs!$B$26</f>
        <v>-0.276923179626465</v>
      </c>
      <c r="E892" s="0" t="n">
        <f aca="false">Loan_Sample!E872/(1+Inputs!$B$25/100)</f>
        <v>73.8414154052734</v>
      </c>
      <c r="F892" s="0" t="n">
        <f aca="false">Loan_Sample!H872-Inputs!$B$24/100</f>
        <v>0.550666570663452</v>
      </c>
      <c r="G892" s="0" t="n">
        <f aca="false">IF(ISNUMBER(C892),INDEX(Scorecard!$D$54:$D$61,SUMPRODUCT(--(Scorecard!$G$54:$G$60&lt;C892))+1),Scorecard!$D$62)</f>
        <v>0.489050497890326</v>
      </c>
      <c r="H892" s="0" t="n">
        <f aca="false">IF(ISNUMBER(D892),INDEX(Scorecard!$D$63:$D$68,SUMPRODUCT(--(Scorecard!$G$63:$G$67&lt;D892))+1),Scorecard!$D$69)</f>
        <v>0.322484508656054</v>
      </c>
      <c r="I892" s="0" t="n">
        <f aca="false">IF(ISNUMBER(E892),INDEX(Scorecard!$D$19:$D$26,SUMPRODUCT(--(Scorecard!$G$19:$G$25&lt;E892))+1),Scorecard!$D$27)</f>
        <v>-0.0341578513653732</v>
      </c>
      <c r="J892" s="0" t="n">
        <f aca="false">IF(ISNUMBER(F892),INDEX(Scorecard!$D$37:$D$44,SUMPRODUCT(--(Scorecard!$G$37:$G$43&lt;F892))+1),Scorecard!$D$45)</f>
        <v>-0.271229676926091</v>
      </c>
      <c r="K892" s="0" t="n">
        <f aca="false">Inputs!$B$10+Scorecard!$J$5*Loan_Sample!Y872+Scorecard!$J$6*Loan_Sample!Z872+Scorecard!$J$7*I892+Scorecard!$J$8*Loan_Sample!AB872+Scorecard!$J$9*J892+Scorecard!$J$10*Loan_Sample!AD872+Scorecard!$J$11*G892+Scorecard!$J$12*H892</f>
        <v>-4.44686200593118</v>
      </c>
      <c r="L892" s="0" t="n">
        <f aca="false">MIN(1-Inputs!$B$13,MAX(Inputs!$B$13,1/(1+EXP(-(Inputs!$B$11*K892+Inputs!$B$12)))))</f>
        <v>0.0105891416262448</v>
      </c>
      <c r="M892" s="0" t="n">
        <f aca="false">Loan_Sample!AH872*Inputs!$B$4*B892</f>
        <v>851.031369200809</v>
      </c>
      <c r="N892" s="0" t="n">
        <f aca="false">L892*Inputs!$B$4*B892</f>
        <v>851.031369200809</v>
      </c>
      <c r="O892" s="0" t="n">
        <f aca="false">Inputs!$B$37+Inputs!$B$38*MAX(Loan_Sample!H872-Inputs!$C$38,0)+Inputs!$B$39*MAX(Loan_Sample!H872-Inputs!$C$39,0)+Inputs!$B$40*MAX(Loan_Sample!H872-Inputs!$C$40,0)+Inputs!$B$41*MAX(Loan_Sample!H872-Inputs!$C$41,0)+Inputs!$B$42*Inputs!$B$14+Inputs!$B$43*MIN(Loan_Sample!I872/Inputs!$B$17,1)+Inputs!$B$44*MIN(Loan_Sample!E872,Inputs!$B$18)+Inputs!$B$45*Loan_Sample!C872</f>
        <v>-4.40969901233668</v>
      </c>
      <c r="P892" s="0" t="n">
        <f aca="false">MIN(1-Inputs!$B$13,MAX(Inputs!$B$13,1/(1+EXP(-(Inputs!$B$15*O892+Inputs!$B$16)))))</f>
        <v>0.0100424642326017</v>
      </c>
      <c r="Q892" s="0" t="n">
        <f aca="false">Inputs!$B$37+Inputs!$B$38*MAX(F892-Inputs!$C$38,0)+Inputs!$B$39*MAX(F892-Inputs!$C$39,0)+Inputs!$B$40*MAX(F892-Inputs!$C$40,0)+Inputs!$B$41*MAX(F892-Inputs!$C$41,0)+Inputs!$B$42*Inputs!$B$14+Inputs!$B$43*MIN(Loan_Sample!I872/Inputs!$B$17,1)+Inputs!$B$44*MIN(E892,Inputs!$B$18)+Inputs!$B$45*Loan_Sample!C872</f>
        <v>-4.40969901233668</v>
      </c>
      <c r="R892" s="0" t="n">
        <f aca="false">MIN(1-Inputs!$B$13,MAX(Inputs!$B$13,1/(1+EXP(-(Inputs!$B$15*Q892+Inputs!$B$16)))))</f>
        <v>0.0100424642326017</v>
      </c>
    </row>
    <row r="893" customFormat="false" ht="15" hidden="false" customHeight="false" outlineLevel="0" collapsed="false">
      <c r="A893" s="0" t="n">
        <f aca="false">Loan_Sample!A873</f>
        <v>25329</v>
      </c>
      <c r="B893" s="0" t="n">
        <f aca="false">Loan_Sample!U873</f>
        <v>214574</v>
      </c>
      <c r="C893" s="0" t="n">
        <f aca="false">Loan_Sample!K873+Inputs!$B$26</f>
        <v>4.09999990463257</v>
      </c>
      <c r="D893" s="0" t="n">
        <f aca="false">Loan_Sample!L873+Inputs!$B$26</f>
        <v>-0.208333492279053</v>
      </c>
      <c r="E893" s="0" t="n">
        <f aca="false">Loan_Sample!E873/(1+Inputs!$B$25/100)</f>
        <v>61.2150573730469</v>
      </c>
      <c r="F893" s="0" t="n">
        <f aca="false">Loan_Sample!H873-Inputs!$B$24/100</f>
        <v>-2.19933319091797</v>
      </c>
      <c r="G893" s="0" t="n">
        <f aca="false">IF(ISNUMBER(C893),INDEX(Scorecard!$D$54:$D$61,SUMPRODUCT(--(Scorecard!$G$54:$G$60&lt;C893))+1),Scorecard!$D$62)</f>
        <v>0.489050497890326</v>
      </c>
      <c r="H893" s="0" t="n">
        <f aca="false">IF(ISNUMBER(D893),INDEX(Scorecard!$D$63:$D$68,SUMPRODUCT(--(Scorecard!$G$63:$G$67&lt;D893))+1),Scorecard!$D$69)</f>
        <v>0.322484508656054</v>
      </c>
      <c r="I893" s="0" t="n">
        <f aca="false">IF(ISNUMBER(E893),INDEX(Scorecard!$D$19:$D$26,SUMPRODUCT(--(Scorecard!$G$19:$G$25&lt;E893))+1),Scorecard!$D$27)</f>
        <v>0.233621608745691</v>
      </c>
      <c r="J893" s="0" t="n">
        <f aca="false">IF(ISNUMBER(F893),INDEX(Scorecard!$D$37:$D$44,SUMPRODUCT(--(Scorecard!$G$37:$G$43&lt;F893))+1),Scorecard!$D$45)</f>
        <v>1.35057635045042</v>
      </c>
      <c r="K893" s="0" t="n">
        <f aca="false">Inputs!$B$10+Scorecard!$J$5*Loan_Sample!Y873+Scorecard!$J$6*Loan_Sample!Z873+Scorecard!$J$7*I893+Scorecard!$J$8*Loan_Sample!AB873+Scorecard!$J$9*J893+Scorecard!$J$10*Loan_Sample!AD873+Scorecard!$J$11*G893+Scorecard!$J$12*H893</f>
        <v>-4.79804566716377</v>
      </c>
      <c r="L893" s="0" t="n">
        <f aca="false">MIN(1-Inputs!$B$13,MAX(Inputs!$B$13,1/(1+EXP(-(Inputs!$B$11*K893+Inputs!$B$12)))))</f>
        <v>0.00730628375571334</v>
      </c>
      <c r="M893" s="0" t="n">
        <f aca="false">Loan_Sample!AH873*Inputs!$B$4*B893</f>
        <v>548.708485709452</v>
      </c>
      <c r="N893" s="0" t="n">
        <f aca="false">L893*Inputs!$B$4*B893</f>
        <v>548.708485709452</v>
      </c>
      <c r="O893" s="0" t="n">
        <f aca="false">Inputs!$B$37+Inputs!$B$38*MAX(Loan_Sample!H873-Inputs!$C$38,0)+Inputs!$B$39*MAX(Loan_Sample!H873-Inputs!$C$39,0)+Inputs!$B$40*MAX(Loan_Sample!H873-Inputs!$C$40,0)+Inputs!$B$41*MAX(Loan_Sample!H873-Inputs!$C$41,0)+Inputs!$B$42*Inputs!$B$14+Inputs!$B$43*MIN(Loan_Sample!I873/Inputs!$B$17,1)+Inputs!$B$44*MIN(Loan_Sample!E873,Inputs!$B$18)+Inputs!$B$45*Loan_Sample!C873</f>
        <v>-5.54287487846367</v>
      </c>
      <c r="P893" s="0" t="n">
        <f aca="false">MIN(1-Inputs!$B$13,MAX(Inputs!$B$13,1/(1+EXP(-(Inputs!$B$15*O893+Inputs!$B$16)))))</f>
        <v>0.00278968726655247</v>
      </c>
      <c r="Q893" s="0" t="n">
        <f aca="false">Inputs!$B$37+Inputs!$B$38*MAX(F893-Inputs!$C$38,0)+Inputs!$B$39*MAX(F893-Inputs!$C$39,0)+Inputs!$B$40*MAX(F893-Inputs!$C$40,0)+Inputs!$B$41*MAX(F893-Inputs!$C$41,0)+Inputs!$B$42*Inputs!$B$14+Inputs!$B$43*MIN(Loan_Sample!I873/Inputs!$B$17,1)+Inputs!$B$44*MIN(E893,Inputs!$B$18)+Inputs!$B$45*Loan_Sample!C873</f>
        <v>-5.54287487846367</v>
      </c>
      <c r="R893" s="0" t="n">
        <f aca="false">MIN(1-Inputs!$B$13,MAX(Inputs!$B$13,1/(1+EXP(-(Inputs!$B$15*Q893+Inputs!$B$16)))))</f>
        <v>0.00278968726655247</v>
      </c>
    </row>
    <row r="894" customFormat="false" ht="15" hidden="false" customHeight="false" outlineLevel="0" collapsed="false">
      <c r="A894" s="0" t="n">
        <f aca="false">Loan_Sample!A874</f>
        <v>25341</v>
      </c>
      <c r="B894" s="0" t="n">
        <f aca="false">Loan_Sample!U874</f>
        <v>195843.23</v>
      </c>
      <c r="C894" s="0" t="n">
        <f aca="false">Loan_Sample!K874+Inputs!$B$26</f>
        <v>4.40000009536743</v>
      </c>
      <c r="D894" s="0" t="n">
        <f aca="false">Loan_Sample!L874+Inputs!$B$26</f>
        <v>-0.458333015441895</v>
      </c>
      <c r="E894" s="0" t="n">
        <f aca="false">Loan_Sample!E874/(1+Inputs!$B$25/100)</f>
        <v>61.2528190612793</v>
      </c>
      <c r="F894" s="0" t="n">
        <f aca="false">Loan_Sample!H874-Inputs!$B$24/100</f>
        <v>-2.96433329582214</v>
      </c>
      <c r="G894" s="0" t="n">
        <f aca="false">IF(ISNUMBER(C894),INDEX(Scorecard!$D$54:$D$61,SUMPRODUCT(--(Scorecard!$G$54:$G$60&lt;C894))+1),Scorecard!$D$62)</f>
        <v>0.489050497890326</v>
      </c>
      <c r="H894" s="0" t="n">
        <f aca="false">IF(ISNUMBER(D894),INDEX(Scorecard!$D$63:$D$68,SUMPRODUCT(--(Scorecard!$G$63:$G$67&lt;D894))+1),Scorecard!$D$69)</f>
        <v>0.322484508656054</v>
      </c>
      <c r="I894" s="0" t="n">
        <f aca="false">IF(ISNUMBER(E894),INDEX(Scorecard!$D$19:$D$26,SUMPRODUCT(--(Scorecard!$G$19:$G$25&lt;E894))+1),Scorecard!$D$27)</f>
        <v>0.233621608745691</v>
      </c>
      <c r="J894" s="0" t="n">
        <f aca="false">IF(ISNUMBER(F894),INDEX(Scorecard!$D$37:$D$44,SUMPRODUCT(--(Scorecard!$G$37:$G$43&lt;F894))+1),Scorecard!$D$45)</f>
        <v>1.35057635045042</v>
      </c>
      <c r="K894" s="0" t="n">
        <f aca="false">Inputs!$B$10+Scorecard!$J$5*Loan_Sample!Y874+Scorecard!$J$6*Loan_Sample!Z874+Scorecard!$J$7*I894+Scorecard!$J$8*Loan_Sample!AB874+Scorecard!$J$9*J894+Scorecard!$J$10*Loan_Sample!AD874+Scorecard!$J$11*G894+Scorecard!$J$12*H894</f>
        <v>-4.47280781069567</v>
      </c>
      <c r="L894" s="0" t="n">
        <f aca="false">MIN(1-Inputs!$B$13,MAX(Inputs!$B$13,1/(1+EXP(-(Inputs!$B$11*K894+Inputs!$B$12)))))</f>
        <v>0.010303220173706</v>
      </c>
      <c r="M894" s="0" t="n">
        <f aca="false">Loan_Sample!AH874*Inputs!$B$4*B894</f>
        <v>706.23557137691</v>
      </c>
      <c r="N894" s="0" t="n">
        <f aca="false">L894*Inputs!$B$4*B894</f>
        <v>706.23557137691</v>
      </c>
      <c r="O894" s="0" t="n">
        <f aca="false">Inputs!$B$37+Inputs!$B$38*MAX(Loan_Sample!H874-Inputs!$C$38,0)+Inputs!$B$39*MAX(Loan_Sample!H874-Inputs!$C$39,0)+Inputs!$B$40*MAX(Loan_Sample!H874-Inputs!$C$40,0)+Inputs!$B$41*MAX(Loan_Sample!H874-Inputs!$C$41,0)+Inputs!$B$42*Inputs!$B$14+Inputs!$B$43*MIN(Loan_Sample!I874/Inputs!$B$17,1)+Inputs!$B$44*MIN(Loan_Sample!E874,Inputs!$B$18)+Inputs!$B$45*Loan_Sample!C874</f>
        <v>-5.96051467707211</v>
      </c>
      <c r="P894" s="0" t="n">
        <f aca="false">MIN(1-Inputs!$B$13,MAX(Inputs!$B$13,1/(1+EXP(-(Inputs!$B$15*O894+Inputs!$B$16)))))</f>
        <v>0.00173709151012628</v>
      </c>
      <c r="Q894" s="0" t="n">
        <f aca="false">Inputs!$B$37+Inputs!$B$38*MAX(F894-Inputs!$C$38,0)+Inputs!$B$39*MAX(F894-Inputs!$C$39,0)+Inputs!$B$40*MAX(F894-Inputs!$C$40,0)+Inputs!$B$41*MAX(F894-Inputs!$C$41,0)+Inputs!$B$42*Inputs!$B$14+Inputs!$B$43*MIN(Loan_Sample!I874/Inputs!$B$17,1)+Inputs!$B$44*MIN(E894,Inputs!$B$18)+Inputs!$B$45*Loan_Sample!C874</f>
        <v>-5.96051467707211</v>
      </c>
      <c r="R894" s="0" t="n">
        <f aca="false">MIN(1-Inputs!$B$13,MAX(Inputs!$B$13,1/(1+EXP(-(Inputs!$B$15*Q894+Inputs!$B$16)))))</f>
        <v>0.00173709151012628</v>
      </c>
    </row>
    <row r="895" customFormat="false" ht="15" hidden="false" customHeight="false" outlineLevel="0" collapsed="false">
      <c r="A895" s="0" t="n">
        <f aca="false">Loan_Sample!A875</f>
        <v>25395</v>
      </c>
      <c r="B895" s="0" t="n">
        <f aca="false">Loan_Sample!U875</f>
        <v>84144.875</v>
      </c>
      <c r="C895" s="0" t="n">
        <f aca="false">Loan_Sample!K875+Inputs!$B$26</f>
        <v>6.63333320617676</v>
      </c>
      <c r="D895" s="0" t="n">
        <f aca="false">Loan_Sample!L875+Inputs!$B$26</f>
        <v>2.71025633811951</v>
      </c>
      <c r="E895" s="0" t="n">
        <f aca="false">Loan_Sample!E875/(1+Inputs!$B$25/100)</f>
        <v>73.4221267700195</v>
      </c>
      <c r="F895" s="0" t="n">
        <f aca="false">Loan_Sample!H875-Inputs!$B$24/100</f>
        <v>-0.0556666851043701</v>
      </c>
      <c r="G895" s="0" t="n">
        <f aca="false">IF(ISNUMBER(C895),INDEX(Scorecard!$D$54:$D$61,SUMPRODUCT(--(Scorecard!$G$54:$G$60&lt;C895))+1),Scorecard!$D$62)</f>
        <v>-0.357264871923982</v>
      </c>
      <c r="H895" s="0" t="n">
        <f aca="false">IF(ISNUMBER(D895),INDEX(Scorecard!$D$63:$D$68,SUMPRODUCT(--(Scorecard!$G$63:$G$67&lt;D895))+1),Scorecard!$D$69)</f>
        <v>0.322484508656054</v>
      </c>
      <c r="I895" s="0" t="n">
        <f aca="false">IF(ISNUMBER(E895),INDEX(Scorecard!$D$19:$D$26,SUMPRODUCT(--(Scorecard!$G$19:$G$25&lt;E895))+1),Scorecard!$D$27)</f>
        <v>-0.0341578513653732</v>
      </c>
      <c r="J895" s="0" t="n">
        <f aca="false">IF(ISNUMBER(F895),INDEX(Scorecard!$D$37:$D$44,SUMPRODUCT(--(Scorecard!$G$37:$G$43&lt;F895))+1),Scorecard!$D$45)</f>
        <v>0.330501541082344</v>
      </c>
      <c r="K895" s="0" t="n">
        <f aca="false">Inputs!$B$10+Scorecard!$J$5*Loan_Sample!Y875+Scorecard!$J$6*Loan_Sample!Z875+Scorecard!$J$7*I895+Scorecard!$J$8*Loan_Sample!AB875+Scorecard!$J$9*J895+Scorecard!$J$10*Loan_Sample!AD875+Scorecard!$J$11*G895+Scorecard!$J$12*H895</f>
        <v>-5.09811821873452</v>
      </c>
      <c r="L895" s="0" t="n">
        <f aca="false">MIN(1-Inputs!$B$13,MAX(Inputs!$B$13,1/(1+EXP(-(Inputs!$B$11*K895+Inputs!$B$12)))))</f>
        <v>0.00531653258336048</v>
      </c>
      <c r="M895" s="0" t="n">
        <f aca="false">Loan_Sample!AH875*Inputs!$B$4*B895</f>
        <v>156.575639381103</v>
      </c>
      <c r="N895" s="0" t="n">
        <f aca="false">L895*Inputs!$B$4*B895</f>
        <v>156.575639381103</v>
      </c>
      <c r="O895" s="0" t="n">
        <f aca="false">Inputs!$B$37+Inputs!$B$38*MAX(Loan_Sample!H875-Inputs!$C$38,0)+Inputs!$B$39*MAX(Loan_Sample!H875-Inputs!$C$39,0)+Inputs!$B$40*MAX(Loan_Sample!H875-Inputs!$C$40,0)+Inputs!$B$41*MAX(Loan_Sample!H875-Inputs!$C$41,0)+Inputs!$B$42*Inputs!$B$14+Inputs!$B$43*MIN(Loan_Sample!I875/Inputs!$B$17,1)+Inputs!$B$44*MIN(Loan_Sample!E875,Inputs!$B$18)+Inputs!$B$45*Loan_Sample!C875</f>
        <v>-6.3103498978043</v>
      </c>
      <c r="P895" s="0" t="n">
        <f aca="false">MIN(1-Inputs!$B$13,MAX(Inputs!$B$13,1/(1+EXP(-(Inputs!$B$15*O895+Inputs!$B$16)))))</f>
        <v>0.00116776323798284</v>
      </c>
      <c r="Q895" s="0" t="n">
        <f aca="false">Inputs!$B$37+Inputs!$B$38*MAX(F895-Inputs!$C$38,0)+Inputs!$B$39*MAX(F895-Inputs!$C$39,0)+Inputs!$B$40*MAX(F895-Inputs!$C$40,0)+Inputs!$B$41*MAX(F895-Inputs!$C$41,0)+Inputs!$B$42*Inputs!$B$14+Inputs!$B$43*MIN(Loan_Sample!I875/Inputs!$B$17,1)+Inputs!$B$44*MIN(E895,Inputs!$B$18)+Inputs!$B$45*Loan_Sample!C875</f>
        <v>-6.3103498978043</v>
      </c>
      <c r="R895" s="0" t="n">
        <f aca="false">MIN(1-Inputs!$B$13,MAX(Inputs!$B$13,1/(1+EXP(-(Inputs!$B$15*Q895+Inputs!$B$16)))))</f>
        <v>0.00116776323798284</v>
      </c>
    </row>
    <row r="896" customFormat="false" ht="15" hidden="false" customHeight="false" outlineLevel="0" collapsed="false">
      <c r="A896" s="0" t="n">
        <f aca="false">Loan_Sample!A876</f>
        <v>25404</v>
      </c>
      <c r="B896" s="0" t="n">
        <f aca="false">Loan_Sample!U876</f>
        <v>81315.05</v>
      </c>
      <c r="C896" s="0" t="n">
        <f aca="false">Loan_Sample!K876+Inputs!$B$26</f>
        <v>4.40833330154419</v>
      </c>
      <c r="D896" s="0" t="n">
        <f aca="false">Loan_Sample!L876+Inputs!$B$26</f>
        <v>-1.125</v>
      </c>
      <c r="E896" s="0" t="n">
        <f aca="false">Loan_Sample!E876/(1+Inputs!$B$25/100)</f>
        <v>36.6687965393066</v>
      </c>
      <c r="F896" s="0" t="n">
        <f aca="false">Loan_Sample!H876-Inputs!$B$24/100</f>
        <v>-1.39433288574219</v>
      </c>
      <c r="G896" s="0" t="n">
        <f aca="false">IF(ISNUMBER(C896),INDEX(Scorecard!$D$54:$D$61,SUMPRODUCT(--(Scorecard!$G$54:$G$60&lt;C896))+1),Scorecard!$D$62)</f>
        <v>0.409483001259379</v>
      </c>
      <c r="H896" s="0" t="n">
        <f aca="false">IF(ISNUMBER(D896),INDEX(Scorecard!$D$63:$D$68,SUMPRODUCT(--(Scorecard!$G$63:$G$67&lt;D896))+1),Scorecard!$D$69)</f>
        <v>-0.340582194386522</v>
      </c>
      <c r="I896" s="0" t="n">
        <f aca="false">IF(ISNUMBER(E896),INDEX(Scorecard!$D$19:$D$26,SUMPRODUCT(--(Scorecard!$G$19:$G$25&lt;E896))+1),Scorecard!$D$27)</f>
        <v>0.57899015159425</v>
      </c>
      <c r="J896" s="0" t="n">
        <f aca="false">IF(ISNUMBER(F896),INDEX(Scorecard!$D$37:$D$44,SUMPRODUCT(--(Scorecard!$G$37:$G$43&lt;F896))+1),Scorecard!$D$45)</f>
        <v>1.35057635045042</v>
      </c>
      <c r="K896" s="0" t="n">
        <f aca="false">Inputs!$B$10+Scorecard!$J$5*Loan_Sample!Y876+Scorecard!$J$6*Loan_Sample!Z876+Scorecard!$J$7*I896+Scorecard!$J$8*Loan_Sample!AB876+Scorecard!$J$9*J896+Scorecard!$J$10*Loan_Sample!AD876+Scorecard!$J$11*G896+Scorecard!$J$12*H896</f>
        <v>-3.99443455715316</v>
      </c>
      <c r="L896" s="0" t="n">
        <f aca="false">MIN(1-Inputs!$B$13,MAX(Inputs!$B$13,1/(1+EXP(-(Inputs!$B$11*K896+Inputs!$B$12)))))</f>
        <v>0.0170411730956521</v>
      </c>
      <c r="M896" s="0" t="n">
        <f aca="false">Loan_Sample!AH876*Inputs!$B$4*B896</f>
        <v>484.996344816062</v>
      </c>
      <c r="N896" s="0" t="n">
        <f aca="false">L896*Inputs!$B$4*B896</f>
        <v>484.996344816062</v>
      </c>
      <c r="O896" s="0" t="n">
        <f aca="false">Inputs!$B$37+Inputs!$B$38*MAX(Loan_Sample!H876-Inputs!$C$38,0)+Inputs!$B$39*MAX(Loan_Sample!H876-Inputs!$C$39,0)+Inputs!$B$40*MAX(Loan_Sample!H876-Inputs!$C$40,0)+Inputs!$B$41*MAX(Loan_Sample!H876-Inputs!$C$41,0)+Inputs!$B$42*Inputs!$B$14+Inputs!$B$43*MIN(Loan_Sample!I876/Inputs!$B$17,1)+Inputs!$B$44*MIN(Loan_Sample!E876,Inputs!$B$18)+Inputs!$B$45*Loan_Sample!C876</f>
        <v>-5.64744173450599</v>
      </c>
      <c r="P896" s="0" t="n">
        <f aca="false">MIN(1-Inputs!$B$13,MAX(Inputs!$B$13,1/(1+EXP(-(Inputs!$B$15*O896+Inputs!$B$16)))))</f>
        <v>0.00247779923503522</v>
      </c>
      <c r="Q896" s="0" t="n">
        <f aca="false">Inputs!$B$37+Inputs!$B$38*MAX(F896-Inputs!$C$38,0)+Inputs!$B$39*MAX(F896-Inputs!$C$39,0)+Inputs!$B$40*MAX(F896-Inputs!$C$40,0)+Inputs!$B$41*MAX(F896-Inputs!$C$41,0)+Inputs!$B$42*Inputs!$B$14+Inputs!$B$43*MIN(Loan_Sample!I876/Inputs!$B$17,1)+Inputs!$B$44*MIN(E896,Inputs!$B$18)+Inputs!$B$45*Loan_Sample!C876</f>
        <v>-5.64744173450599</v>
      </c>
      <c r="R896" s="0" t="n">
        <f aca="false">MIN(1-Inputs!$B$13,MAX(Inputs!$B$13,1/(1+EXP(-(Inputs!$B$15*Q896+Inputs!$B$16)))))</f>
        <v>0.00247779923503522</v>
      </c>
    </row>
    <row r="897" customFormat="false" ht="15" hidden="false" customHeight="false" outlineLevel="0" collapsed="false">
      <c r="A897" s="0" t="n">
        <f aca="false">Loan_Sample!A877</f>
        <v>25436</v>
      </c>
      <c r="B897" s="0" t="n">
        <f aca="false">Loan_Sample!U877</f>
        <v>181591.66</v>
      </c>
      <c r="C897" s="0" t="n">
        <f aca="false">Loan_Sample!K877+Inputs!$B$26</f>
        <v>5.03333330154419</v>
      </c>
      <c r="D897" s="0" t="n">
        <f aca="false">Loan_Sample!L877+Inputs!$B$26</f>
        <v>-3.50000047683716</v>
      </c>
      <c r="E897" s="0" t="n">
        <f aca="false">Loan_Sample!E877/(1+Inputs!$B$25/100)</f>
        <v>75.9359664916992</v>
      </c>
      <c r="F897" s="0" t="n">
        <f aca="false">Loan_Sample!H877-Inputs!$B$24/100</f>
        <v>0.315333366394043</v>
      </c>
      <c r="G897" s="0" t="n">
        <f aca="false">IF(ISNUMBER(C897),INDEX(Scorecard!$D$54:$D$61,SUMPRODUCT(--(Scorecard!$G$54:$G$60&lt;C897))+1),Scorecard!$D$62)</f>
        <v>0.214429354789033</v>
      </c>
      <c r="H897" s="0" t="n">
        <f aca="false">IF(ISNUMBER(D897),INDEX(Scorecard!$D$63:$D$68,SUMPRODUCT(--(Scorecard!$G$63:$G$67&lt;D897))+1),Scorecard!$D$69)</f>
        <v>-0.340582194386522</v>
      </c>
      <c r="I897" s="0" t="n">
        <f aca="false">IF(ISNUMBER(E897),INDEX(Scorecard!$D$19:$D$26,SUMPRODUCT(--(Scorecard!$G$19:$G$25&lt;E897))+1),Scorecard!$D$27)</f>
        <v>-0.0341578513653732</v>
      </c>
      <c r="J897" s="0" t="n">
        <f aca="false">IF(ISNUMBER(F897),INDEX(Scorecard!$D$37:$D$44,SUMPRODUCT(--(Scorecard!$G$37:$G$43&lt;F897))+1),Scorecard!$D$45)</f>
        <v>-0.0679520129233634</v>
      </c>
      <c r="K897" s="0" t="n">
        <f aca="false">Inputs!$B$10+Scorecard!$J$5*Loan_Sample!Y877+Scorecard!$J$6*Loan_Sample!Z877+Scorecard!$J$7*I897+Scorecard!$J$8*Loan_Sample!AB877+Scorecard!$J$9*J897+Scorecard!$J$10*Loan_Sample!AD877+Scorecard!$J$11*G897+Scorecard!$J$12*H897</f>
        <v>-6.35110576203401</v>
      </c>
      <c r="L897" s="0" t="n">
        <f aca="false">MIN(1-Inputs!$B$13,MAX(Inputs!$B$13,1/(1+EXP(-(Inputs!$B$11*K897+Inputs!$B$12)))))</f>
        <v>0.001403406060142</v>
      </c>
      <c r="M897" s="0" t="n">
        <f aca="false">Loan_Sample!AH877*Inputs!$B$4*B897</f>
        <v>89.196392640336</v>
      </c>
      <c r="N897" s="0" t="n">
        <f aca="false">L897*Inputs!$B$4*B897</f>
        <v>89.196392640336</v>
      </c>
      <c r="O897" s="0" t="n">
        <f aca="false">Inputs!$B$37+Inputs!$B$38*MAX(Loan_Sample!H877-Inputs!$C$38,0)+Inputs!$B$39*MAX(Loan_Sample!H877-Inputs!$C$39,0)+Inputs!$B$40*MAX(Loan_Sample!H877-Inputs!$C$40,0)+Inputs!$B$41*MAX(Loan_Sample!H877-Inputs!$C$41,0)+Inputs!$B$42*Inputs!$B$14+Inputs!$B$43*MIN(Loan_Sample!I877/Inputs!$B$17,1)+Inputs!$B$44*MIN(Loan_Sample!E877,Inputs!$B$18)+Inputs!$B$45*Loan_Sample!C877</f>
        <v>-4.79493752351959</v>
      </c>
      <c r="P897" s="0" t="n">
        <f aca="false">MIN(1-Inputs!$B$13,MAX(Inputs!$B$13,1/(1+EXP(-(Inputs!$B$15*O897+Inputs!$B$16)))))</f>
        <v>0.00650422333793801</v>
      </c>
      <c r="Q897" s="0" t="n">
        <f aca="false">Inputs!$B$37+Inputs!$B$38*MAX(F897-Inputs!$C$38,0)+Inputs!$B$39*MAX(F897-Inputs!$C$39,0)+Inputs!$B$40*MAX(F897-Inputs!$C$40,0)+Inputs!$B$41*MAX(F897-Inputs!$C$41,0)+Inputs!$B$42*Inputs!$B$14+Inputs!$B$43*MIN(Loan_Sample!I877/Inputs!$B$17,1)+Inputs!$B$44*MIN(E897,Inputs!$B$18)+Inputs!$B$45*Loan_Sample!C877</f>
        <v>-4.79493752351959</v>
      </c>
      <c r="R897" s="0" t="n">
        <f aca="false">MIN(1-Inputs!$B$13,MAX(Inputs!$B$13,1/(1+EXP(-(Inputs!$B$15*Q897+Inputs!$B$16)))))</f>
        <v>0.00650422333793801</v>
      </c>
    </row>
    <row r="898" customFormat="false" ht="15" hidden="false" customHeight="false" outlineLevel="0" collapsed="false">
      <c r="A898" s="0" t="n">
        <f aca="false">Loan_Sample!A878</f>
        <v>25458</v>
      </c>
      <c r="B898" s="0" t="n">
        <f aca="false">Loan_Sample!U878</f>
        <v>122938.65</v>
      </c>
      <c r="C898" s="0" t="n">
        <f aca="false">Loan_Sample!K878+Inputs!$B$26</f>
        <v>5.53333330154419</v>
      </c>
      <c r="D898" s="0" t="n">
        <f aca="false">Loan_Sample!L878+Inputs!$B$26</f>
        <v>-3.50000047683716</v>
      </c>
      <c r="E898" s="0" t="n">
        <f aca="false">Loan_Sample!E878/(1+Inputs!$B$25/100)</f>
        <v>69.9437255859375</v>
      </c>
      <c r="F898" s="0" t="n">
        <f aca="false">Loan_Sample!H878-Inputs!$B$24/100</f>
        <v>0.9743332862854</v>
      </c>
      <c r="G898" s="0" t="n">
        <f aca="false">IF(ISNUMBER(C898),INDEX(Scorecard!$D$54:$D$61,SUMPRODUCT(--(Scorecard!$G$54:$G$60&lt;C898))+1),Scorecard!$D$62)</f>
        <v>0.0151758992857273</v>
      </c>
      <c r="H898" s="0" t="n">
        <f aca="false">IF(ISNUMBER(D898),INDEX(Scorecard!$D$63:$D$68,SUMPRODUCT(--(Scorecard!$G$63:$G$67&lt;D898))+1),Scorecard!$D$69)</f>
        <v>-0.340582194386522</v>
      </c>
      <c r="I898" s="0" t="n">
        <f aca="false">IF(ISNUMBER(E898),INDEX(Scorecard!$D$19:$D$26,SUMPRODUCT(--(Scorecard!$G$19:$G$25&lt;E898))+1),Scorecard!$D$27)</f>
        <v>0.0530843085177338</v>
      </c>
      <c r="J898" s="0" t="n">
        <f aca="false">IF(ISNUMBER(F898),INDEX(Scorecard!$D$37:$D$44,SUMPRODUCT(--(Scorecard!$G$37:$G$43&lt;F898))+1),Scorecard!$D$45)</f>
        <v>-0.975503570149195</v>
      </c>
      <c r="K898" s="0" t="n">
        <f aca="false">Inputs!$B$10+Scorecard!$J$5*Loan_Sample!Y878+Scorecard!$J$6*Loan_Sample!Z878+Scorecard!$J$7*I898+Scorecard!$J$8*Loan_Sample!AB878+Scorecard!$J$9*J898+Scorecard!$J$10*Loan_Sample!AD878+Scorecard!$J$11*G898+Scorecard!$J$12*H898</f>
        <v>-4.04155763701664</v>
      </c>
      <c r="L898" s="0" t="n">
        <f aca="false">MIN(1-Inputs!$B$13,MAX(Inputs!$B$13,1/(1+EXP(-(Inputs!$B$11*K898+Inputs!$B$12)))))</f>
        <v>0.0162197307497995</v>
      </c>
      <c r="M898" s="0" t="n">
        <f aca="false">Loan_Sample!AH878*Inputs!$B$4*B898</f>
        <v>697.911130610345</v>
      </c>
      <c r="N898" s="0" t="n">
        <f aca="false">L898*Inputs!$B$4*B898</f>
        <v>697.911130610345</v>
      </c>
      <c r="O898" s="0" t="n">
        <f aca="false">Inputs!$B$37+Inputs!$B$38*MAX(Loan_Sample!H878-Inputs!$C$38,0)+Inputs!$B$39*MAX(Loan_Sample!H878-Inputs!$C$39,0)+Inputs!$B$40*MAX(Loan_Sample!H878-Inputs!$C$40,0)+Inputs!$B$41*MAX(Loan_Sample!H878-Inputs!$C$41,0)+Inputs!$B$42*Inputs!$B$14+Inputs!$B$43*MIN(Loan_Sample!I878/Inputs!$B$17,1)+Inputs!$B$44*MIN(Loan_Sample!E878,Inputs!$B$18)+Inputs!$B$45*Loan_Sample!C878</f>
        <v>-3.33700656059614</v>
      </c>
      <c r="P898" s="0" t="n">
        <f aca="false">MIN(1-Inputs!$B$13,MAX(Inputs!$B$13,1/(1+EXP(-(Inputs!$B$15*O898+Inputs!$B$16)))))</f>
        <v>0.0332012025140733</v>
      </c>
      <c r="Q898" s="0" t="n">
        <f aca="false">Inputs!$B$37+Inputs!$B$38*MAX(F898-Inputs!$C$38,0)+Inputs!$B$39*MAX(F898-Inputs!$C$39,0)+Inputs!$B$40*MAX(F898-Inputs!$C$40,0)+Inputs!$B$41*MAX(F898-Inputs!$C$41,0)+Inputs!$B$42*Inputs!$B$14+Inputs!$B$43*MIN(Loan_Sample!I878/Inputs!$B$17,1)+Inputs!$B$44*MIN(E898,Inputs!$B$18)+Inputs!$B$45*Loan_Sample!C878</f>
        <v>-3.33700656059614</v>
      </c>
      <c r="R898" s="0" t="n">
        <f aca="false">MIN(1-Inputs!$B$13,MAX(Inputs!$B$13,1/(1+EXP(-(Inputs!$B$15*Q898+Inputs!$B$16)))))</f>
        <v>0.0332012025140733</v>
      </c>
    </row>
    <row r="899" customFormat="false" ht="15" hidden="false" customHeight="false" outlineLevel="0" collapsed="false">
      <c r="A899" s="0" t="n">
        <f aca="false">Loan_Sample!A879</f>
        <v>25517</v>
      </c>
      <c r="B899" s="0" t="n">
        <f aca="false">Loan_Sample!U879</f>
        <v>443330.06</v>
      </c>
      <c r="C899" s="0" t="n">
        <f aca="false">Loan_Sample!K879+Inputs!$B$26</f>
        <v>4.45833349227905</v>
      </c>
      <c r="D899" s="0" t="n">
        <f aca="false">Loan_Sample!L879+Inputs!$B$26</f>
        <v>-1.875</v>
      </c>
      <c r="E899" s="0" t="n">
        <f aca="false">Loan_Sample!E879/(1+Inputs!$B$25/100)</f>
        <v>78.7908020019531</v>
      </c>
      <c r="F899" s="0" t="n">
        <f aca="false">Loan_Sample!H879-Inputs!$B$24/100</f>
        <v>-0.155666589736939</v>
      </c>
      <c r="G899" s="0" t="n">
        <f aca="false">IF(ISNUMBER(C899),INDEX(Scorecard!$D$54:$D$61,SUMPRODUCT(--(Scorecard!$G$54:$G$60&lt;C899))+1),Scorecard!$D$62)</f>
        <v>0.409483001259379</v>
      </c>
      <c r="H899" s="0" t="n">
        <f aca="false">IF(ISNUMBER(D899),INDEX(Scorecard!$D$63:$D$68,SUMPRODUCT(--(Scorecard!$G$63:$G$67&lt;D899))+1),Scorecard!$D$69)</f>
        <v>-0.340582194386522</v>
      </c>
      <c r="I899" s="0" t="n">
        <f aca="false">IF(ISNUMBER(E899),INDEX(Scorecard!$D$19:$D$26,SUMPRODUCT(--(Scorecard!$G$19:$G$25&lt;E899))+1),Scorecard!$D$27)</f>
        <v>-0.0341578513653732</v>
      </c>
      <c r="J899" s="0" t="n">
        <f aca="false">IF(ISNUMBER(F899),INDEX(Scorecard!$D$37:$D$44,SUMPRODUCT(--(Scorecard!$G$37:$G$43&lt;F899))+1),Scorecard!$D$45)</f>
        <v>0.330501541082344</v>
      </c>
      <c r="K899" s="0" t="n">
        <f aca="false">Inputs!$B$10+Scorecard!$J$5*Loan_Sample!Y879+Scorecard!$J$6*Loan_Sample!Z879+Scorecard!$J$7*I899+Scorecard!$J$8*Loan_Sample!AB879+Scorecard!$J$9*J899+Scorecard!$J$10*Loan_Sample!AD879+Scorecard!$J$11*G899+Scorecard!$J$12*H899</f>
        <v>-4.01302369147084</v>
      </c>
      <c r="L899" s="0" t="n">
        <f aca="false">MIN(1-Inputs!$B$13,MAX(Inputs!$B$13,1/(1+EXP(-(Inputs!$B$11*K899+Inputs!$B$12)))))</f>
        <v>0.0167123575841181</v>
      </c>
      <c r="M899" s="0" t="n">
        <f aca="false">Loan_Sample!AH879*Inputs!$B$4*B899</f>
        <v>2593.18167167799</v>
      </c>
      <c r="N899" s="0" t="n">
        <f aca="false">L899*Inputs!$B$4*B899</f>
        <v>2593.18167167799</v>
      </c>
      <c r="O899" s="0" t="n">
        <f aca="false">Inputs!$B$37+Inputs!$B$38*MAX(Loan_Sample!H879-Inputs!$C$38,0)+Inputs!$B$39*MAX(Loan_Sample!H879-Inputs!$C$39,0)+Inputs!$B$40*MAX(Loan_Sample!H879-Inputs!$C$40,0)+Inputs!$B$41*MAX(Loan_Sample!H879-Inputs!$C$41,0)+Inputs!$B$42*Inputs!$B$14+Inputs!$B$43*MIN(Loan_Sample!I879/Inputs!$B$17,1)+Inputs!$B$44*MIN(Loan_Sample!E879,Inputs!$B$18)+Inputs!$B$45*Loan_Sample!C879</f>
        <v>-6.38005099150091</v>
      </c>
      <c r="P899" s="0" t="n">
        <f aca="false">MIN(1-Inputs!$B$13,MAX(Inputs!$B$13,1/(1+EXP(-(Inputs!$B$15*O899+Inputs!$B$16)))))</f>
        <v>0.00107890109351202</v>
      </c>
      <c r="Q899" s="0" t="n">
        <f aca="false">Inputs!$B$37+Inputs!$B$38*MAX(F899-Inputs!$C$38,0)+Inputs!$B$39*MAX(F899-Inputs!$C$39,0)+Inputs!$B$40*MAX(F899-Inputs!$C$40,0)+Inputs!$B$41*MAX(F899-Inputs!$C$41,0)+Inputs!$B$42*Inputs!$B$14+Inputs!$B$43*MIN(Loan_Sample!I879/Inputs!$B$17,1)+Inputs!$B$44*MIN(E899,Inputs!$B$18)+Inputs!$B$45*Loan_Sample!C879</f>
        <v>-6.38005099150091</v>
      </c>
      <c r="R899" s="0" t="n">
        <f aca="false">MIN(1-Inputs!$B$13,MAX(Inputs!$B$13,1/(1+EXP(-(Inputs!$B$15*Q899+Inputs!$B$16)))))</f>
        <v>0.00107890109351202</v>
      </c>
    </row>
    <row r="900" customFormat="false" ht="15" hidden="false" customHeight="false" outlineLevel="0" collapsed="false">
      <c r="A900" s="0" t="n">
        <f aca="false">Loan_Sample!A880</f>
        <v>25526</v>
      </c>
      <c r="B900" s="0" t="n">
        <f aca="false">Loan_Sample!U880</f>
        <v>207166.08</v>
      </c>
      <c r="C900" s="0" t="n">
        <f aca="false">Loan_Sample!K880+Inputs!$B$26</f>
        <v>4.20833349227905</v>
      </c>
      <c r="D900" s="0" t="n">
        <f aca="false">Loan_Sample!L880+Inputs!$B$26</f>
        <v>-1.125</v>
      </c>
      <c r="E900" s="0" t="n">
        <f aca="false">Loan_Sample!E880/(1+Inputs!$B$25/100)</f>
        <v>74.0874404907227</v>
      </c>
      <c r="F900" s="0" t="n">
        <f aca="false">Loan_Sample!H880-Inputs!$B$24/100</f>
        <v>-2.364333152771</v>
      </c>
      <c r="G900" s="0" t="n">
        <f aca="false">IF(ISNUMBER(C900),INDEX(Scorecard!$D$54:$D$61,SUMPRODUCT(--(Scorecard!$G$54:$G$60&lt;C900))+1),Scorecard!$D$62)</f>
        <v>0.489050497890326</v>
      </c>
      <c r="H900" s="0" t="n">
        <f aca="false">IF(ISNUMBER(D900),INDEX(Scorecard!$D$63:$D$68,SUMPRODUCT(--(Scorecard!$G$63:$G$67&lt;D900))+1),Scorecard!$D$69)</f>
        <v>-0.340582194386522</v>
      </c>
      <c r="I900" s="0" t="n">
        <f aca="false">IF(ISNUMBER(E900),INDEX(Scorecard!$D$19:$D$26,SUMPRODUCT(--(Scorecard!$G$19:$G$25&lt;E900))+1),Scorecard!$D$27)</f>
        <v>-0.0341578513653732</v>
      </c>
      <c r="J900" s="0" t="n">
        <f aca="false">IF(ISNUMBER(F900),INDEX(Scorecard!$D$37:$D$44,SUMPRODUCT(--(Scorecard!$G$37:$G$43&lt;F900))+1),Scorecard!$D$45)</f>
        <v>1.35057635045042</v>
      </c>
      <c r="K900" s="0" t="n">
        <f aca="false">Inputs!$B$10+Scorecard!$J$5*Loan_Sample!Y880+Scorecard!$J$6*Loan_Sample!Z880+Scorecard!$J$7*I900+Scorecard!$J$8*Loan_Sample!AB880+Scorecard!$J$9*J900+Scorecard!$J$10*Loan_Sample!AD880+Scorecard!$J$11*G900+Scorecard!$J$12*H900</f>
        <v>-3.27983882889203</v>
      </c>
      <c r="L900" s="0" t="n">
        <f aca="false">MIN(1-Inputs!$B$13,MAX(Inputs!$B$13,1/(1+EXP(-(Inputs!$B$11*K900+Inputs!$B$12)))))</f>
        <v>0.0358092070655773</v>
      </c>
      <c r="M900" s="0" t="n">
        <f aca="false">Loan_Sample!AH880*Inputs!$B$4*B900</f>
        <v>2596.45856948938</v>
      </c>
      <c r="N900" s="0" t="n">
        <f aca="false">L900*Inputs!$B$4*B900</f>
        <v>2596.45856948938</v>
      </c>
      <c r="O900" s="0" t="n">
        <f aca="false">Inputs!$B$37+Inputs!$B$38*MAX(Loan_Sample!H880-Inputs!$C$38,0)+Inputs!$B$39*MAX(Loan_Sample!H880-Inputs!$C$39,0)+Inputs!$B$40*MAX(Loan_Sample!H880-Inputs!$C$40,0)+Inputs!$B$41*MAX(Loan_Sample!H880-Inputs!$C$41,0)+Inputs!$B$42*Inputs!$B$14+Inputs!$B$43*MIN(Loan_Sample!I880/Inputs!$B$17,1)+Inputs!$B$44*MIN(Loan_Sample!E880,Inputs!$B$18)+Inputs!$B$45*Loan_Sample!C880</f>
        <v>-6.14513197972959</v>
      </c>
      <c r="P900" s="0" t="n">
        <f aca="false">MIN(1-Inputs!$B$13,MAX(Inputs!$B$13,1/(1+EXP(-(Inputs!$B$15*O900+Inputs!$B$16)))))</f>
        <v>0.00140870155303782</v>
      </c>
      <c r="Q900" s="0" t="n">
        <f aca="false">Inputs!$B$37+Inputs!$B$38*MAX(F900-Inputs!$C$38,0)+Inputs!$B$39*MAX(F900-Inputs!$C$39,0)+Inputs!$B$40*MAX(F900-Inputs!$C$40,0)+Inputs!$B$41*MAX(F900-Inputs!$C$41,0)+Inputs!$B$42*Inputs!$B$14+Inputs!$B$43*MIN(Loan_Sample!I880/Inputs!$B$17,1)+Inputs!$B$44*MIN(E900,Inputs!$B$18)+Inputs!$B$45*Loan_Sample!C880</f>
        <v>-6.14513197972959</v>
      </c>
      <c r="R900" s="0" t="n">
        <f aca="false">MIN(1-Inputs!$B$13,MAX(Inputs!$B$13,1/(1+EXP(-(Inputs!$B$15*Q900+Inputs!$B$16)))))</f>
        <v>0.00140870155303782</v>
      </c>
    </row>
    <row r="901" customFormat="false" ht="15" hidden="false" customHeight="false" outlineLevel="0" collapsed="false">
      <c r="A901" s="0" t="n">
        <f aca="false">Loan_Sample!A881</f>
        <v>25537</v>
      </c>
      <c r="B901" s="0" t="n">
        <f aca="false">Loan_Sample!U881</f>
        <v>205394.8</v>
      </c>
      <c r="C901" s="0" t="n">
        <f aca="false">Loan_Sample!K881+Inputs!$B$26</f>
        <v>6.73333311080933</v>
      </c>
      <c r="D901" s="0" t="n">
        <f aca="false">Loan_Sample!L881+Inputs!$B$26</f>
        <v>2.71025609970093</v>
      </c>
      <c r="E901" s="0" t="n">
        <f aca="false">Loan_Sample!E881/(1+Inputs!$B$25/100)</f>
        <v>79.3117523193359</v>
      </c>
      <c r="F901" s="0" t="n">
        <f aca="false">Loan_Sample!H881-Inputs!$B$24/100</f>
        <v>0.233333349227905</v>
      </c>
      <c r="G901" s="0" t="n">
        <f aca="false">IF(ISNUMBER(C901),INDEX(Scorecard!$D$54:$D$61,SUMPRODUCT(--(Scorecard!$G$54:$G$60&lt;C901))+1),Scorecard!$D$62)</f>
        <v>-0.357264871923982</v>
      </c>
      <c r="H901" s="0" t="n">
        <f aca="false">IF(ISNUMBER(D901),INDEX(Scorecard!$D$63:$D$68,SUMPRODUCT(--(Scorecard!$G$63:$G$67&lt;D901))+1),Scorecard!$D$69)</f>
        <v>0.322484508656054</v>
      </c>
      <c r="I901" s="0" t="n">
        <f aca="false">IF(ISNUMBER(E901),INDEX(Scorecard!$D$19:$D$26,SUMPRODUCT(--(Scorecard!$G$19:$G$25&lt;E901))+1),Scorecard!$D$27)</f>
        <v>-0.0341578513653732</v>
      </c>
      <c r="J901" s="0" t="n">
        <f aca="false">IF(ISNUMBER(F901),INDEX(Scorecard!$D$37:$D$44,SUMPRODUCT(--(Scorecard!$G$37:$G$43&lt;F901))+1),Scorecard!$D$45)</f>
        <v>-0.0679520129233634</v>
      </c>
      <c r="K901" s="0" t="n">
        <f aca="false">Inputs!$B$10+Scorecard!$J$5*Loan_Sample!Y881+Scorecard!$J$6*Loan_Sample!Z881+Scorecard!$J$7*I901+Scorecard!$J$8*Loan_Sample!AB881+Scorecard!$J$9*J901+Scorecard!$J$10*Loan_Sample!AD881+Scorecard!$J$11*G901+Scorecard!$J$12*H901</f>
        <v>-4.83761136363296</v>
      </c>
      <c r="L901" s="0" t="n">
        <f aca="false">MIN(1-Inputs!$B$13,MAX(Inputs!$B$13,1/(1+EXP(-(Inputs!$B$11*K901+Inputs!$B$12)))))</f>
        <v>0.00700661349796572</v>
      </c>
      <c r="M901" s="0" t="n">
        <f aca="false">Loan_Sample!AH881*Inputs!$B$4*B901</f>
        <v>503.692692332189</v>
      </c>
      <c r="N901" s="0" t="n">
        <f aca="false">L901*Inputs!$B$4*B901</f>
        <v>503.692692332189</v>
      </c>
      <c r="O901" s="0" t="n">
        <f aca="false">Inputs!$B$37+Inputs!$B$38*MAX(Loan_Sample!H881-Inputs!$C$38,0)+Inputs!$B$39*MAX(Loan_Sample!H881-Inputs!$C$39,0)+Inputs!$B$40*MAX(Loan_Sample!H881-Inputs!$C$40,0)+Inputs!$B$41*MAX(Loan_Sample!H881-Inputs!$C$41,0)+Inputs!$B$42*Inputs!$B$14+Inputs!$B$43*MIN(Loan_Sample!I881/Inputs!$B$17,1)+Inputs!$B$44*MIN(Loan_Sample!E881,Inputs!$B$18)+Inputs!$B$45*Loan_Sample!C881</f>
        <v>-5.57692152399401</v>
      </c>
      <c r="P901" s="0" t="n">
        <f aca="false">MIN(1-Inputs!$B$13,MAX(Inputs!$B$13,1/(1+EXP(-(Inputs!$B$15*O901+Inputs!$B$16)))))</f>
        <v>0.00268406178102759</v>
      </c>
      <c r="Q901" s="0" t="n">
        <f aca="false">Inputs!$B$37+Inputs!$B$38*MAX(F901-Inputs!$C$38,0)+Inputs!$B$39*MAX(F901-Inputs!$C$39,0)+Inputs!$B$40*MAX(F901-Inputs!$C$40,0)+Inputs!$B$41*MAX(F901-Inputs!$C$41,0)+Inputs!$B$42*Inputs!$B$14+Inputs!$B$43*MIN(Loan_Sample!I881/Inputs!$B$17,1)+Inputs!$B$44*MIN(E901,Inputs!$B$18)+Inputs!$B$45*Loan_Sample!C881</f>
        <v>-5.57692152399401</v>
      </c>
      <c r="R901" s="0" t="n">
        <f aca="false">MIN(1-Inputs!$B$13,MAX(Inputs!$B$13,1/(1+EXP(-(Inputs!$B$15*Q901+Inputs!$B$16)))))</f>
        <v>0.00268406178102759</v>
      </c>
    </row>
    <row r="902" customFormat="false" ht="15" hidden="false" customHeight="false" outlineLevel="0" collapsed="false">
      <c r="A902" s="0" t="n">
        <f aca="false">Loan_Sample!A882</f>
        <v>25538</v>
      </c>
      <c r="B902" s="0" t="n">
        <f aca="false">Loan_Sample!U882</f>
        <v>166359.1</v>
      </c>
      <c r="C902" s="0" t="n">
        <f aca="false">Loan_Sample!K882+Inputs!$B$26</f>
        <v>6.53333330154419</v>
      </c>
      <c r="D902" s="0" t="n">
        <f aca="false">Loan_Sample!L882+Inputs!$B$26</f>
        <v>2.71025633811951</v>
      </c>
      <c r="E902" s="0" t="n">
        <f aca="false">Loan_Sample!E882/(1+Inputs!$B$25/100)</f>
        <v>79.2249298095703</v>
      </c>
      <c r="F902" s="0" t="n">
        <f aca="false">Loan_Sample!H882-Inputs!$B$24/100</f>
        <v>0.451333284378052</v>
      </c>
      <c r="G902" s="0" t="n">
        <f aca="false">IF(ISNUMBER(C902),INDEX(Scorecard!$D$54:$D$61,SUMPRODUCT(--(Scorecard!$G$54:$G$60&lt;C902))+1),Scorecard!$D$62)</f>
        <v>-0.119873800601421</v>
      </c>
      <c r="H902" s="0" t="n">
        <f aca="false">IF(ISNUMBER(D902),INDEX(Scorecard!$D$63:$D$68,SUMPRODUCT(--(Scorecard!$G$63:$G$67&lt;D902))+1),Scorecard!$D$69)</f>
        <v>0.322484508656054</v>
      </c>
      <c r="I902" s="0" t="n">
        <f aca="false">IF(ISNUMBER(E902),INDEX(Scorecard!$D$19:$D$26,SUMPRODUCT(--(Scorecard!$G$19:$G$25&lt;E902))+1),Scorecard!$D$27)</f>
        <v>-0.0341578513653732</v>
      </c>
      <c r="J902" s="0" t="n">
        <f aca="false">IF(ISNUMBER(F902),INDEX(Scorecard!$D$37:$D$44,SUMPRODUCT(--(Scorecard!$G$37:$G$43&lt;F902))+1),Scorecard!$D$45)</f>
        <v>-0.271229676926091</v>
      </c>
      <c r="K902" s="0" t="n">
        <f aca="false">Inputs!$B$10+Scorecard!$J$5*Loan_Sample!Y882+Scorecard!$J$6*Loan_Sample!Z882+Scorecard!$J$7*I902+Scorecard!$J$8*Loan_Sample!AB882+Scorecard!$J$9*J902+Scorecard!$J$10*Loan_Sample!AD882+Scorecard!$J$11*G902+Scorecard!$J$12*H902</f>
        <v>-2.58605543139898</v>
      </c>
      <c r="L902" s="0" t="n">
        <f aca="false">MIN(1-Inputs!$B$13,MAX(Inputs!$B$13,1/(1+EXP(-(Inputs!$B$11*K902+Inputs!$B$12)))))</f>
        <v>0.072196925296175</v>
      </c>
      <c r="M902" s="0" t="n">
        <f aca="false">Loan_Sample!AH882*Inputs!$B$4*B902</f>
        <v>4203.71543026361</v>
      </c>
      <c r="N902" s="0" t="n">
        <f aca="false">L902*Inputs!$B$4*B902</f>
        <v>4203.71543026361</v>
      </c>
      <c r="O902" s="0" t="n">
        <f aca="false">Inputs!$B$37+Inputs!$B$38*MAX(Loan_Sample!H882-Inputs!$C$38,0)+Inputs!$B$39*MAX(Loan_Sample!H882-Inputs!$C$39,0)+Inputs!$B$40*MAX(Loan_Sample!H882-Inputs!$C$40,0)+Inputs!$B$41*MAX(Loan_Sample!H882-Inputs!$C$41,0)+Inputs!$B$42*Inputs!$B$14+Inputs!$B$43*MIN(Loan_Sample!I882/Inputs!$B$17,1)+Inputs!$B$44*MIN(Loan_Sample!E882,Inputs!$B$18)+Inputs!$B$45*Loan_Sample!C882</f>
        <v>-5.13301944709103</v>
      </c>
      <c r="P902" s="0" t="n">
        <f aca="false">MIN(1-Inputs!$B$13,MAX(Inputs!$B$13,1/(1+EXP(-(Inputs!$B$15*O902+Inputs!$B$16)))))</f>
        <v>0.00443797543029911</v>
      </c>
      <c r="Q902" s="0" t="n">
        <f aca="false">Inputs!$B$37+Inputs!$B$38*MAX(F902-Inputs!$C$38,0)+Inputs!$B$39*MAX(F902-Inputs!$C$39,0)+Inputs!$B$40*MAX(F902-Inputs!$C$40,0)+Inputs!$B$41*MAX(F902-Inputs!$C$41,0)+Inputs!$B$42*Inputs!$B$14+Inputs!$B$43*MIN(Loan_Sample!I882/Inputs!$B$17,1)+Inputs!$B$44*MIN(E902,Inputs!$B$18)+Inputs!$B$45*Loan_Sample!C882</f>
        <v>-5.13301944709103</v>
      </c>
      <c r="R902" s="0" t="n">
        <f aca="false">MIN(1-Inputs!$B$13,MAX(Inputs!$B$13,1/(1+EXP(-(Inputs!$B$15*Q902+Inputs!$B$16)))))</f>
        <v>0.00443797543029911</v>
      </c>
    </row>
    <row r="903" customFormat="false" ht="15" hidden="false" customHeight="false" outlineLevel="0" collapsed="false">
      <c r="A903" s="0" t="n">
        <f aca="false">Loan_Sample!A883</f>
        <v>25551</v>
      </c>
      <c r="B903" s="0" t="n">
        <f aca="false">Loan_Sample!U883</f>
        <v>123002.1</v>
      </c>
      <c r="C903" s="0" t="n">
        <f aca="false">Loan_Sample!K883+Inputs!$B$26</f>
        <v>4.42307710647583</v>
      </c>
      <c r="D903" s="0" t="n">
        <f aca="false">Loan_Sample!L883+Inputs!$B$26</f>
        <v>-0.276922702789307</v>
      </c>
      <c r="E903" s="0" t="n">
        <f aca="false">Loan_Sample!E883/(1+Inputs!$B$25/100)</f>
        <v>46.5965881347656</v>
      </c>
      <c r="F903" s="0" t="n">
        <f aca="false">Loan_Sample!H883-Inputs!$B$24/100</f>
        <v>0.131666421890259</v>
      </c>
      <c r="G903" s="0" t="n">
        <f aca="false">IF(ISNUMBER(C903),INDEX(Scorecard!$D$54:$D$61,SUMPRODUCT(--(Scorecard!$G$54:$G$60&lt;C903))+1),Scorecard!$D$62)</f>
        <v>0.409483001259379</v>
      </c>
      <c r="H903" s="0" t="n">
        <f aca="false">IF(ISNUMBER(D903),INDEX(Scorecard!$D$63:$D$68,SUMPRODUCT(--(Scorecard!$G$63:$G$67&lt;D903))+1),Scorecard!$D$69)</f>
        <v>0.322484508656054</v>
      </c>
      <c r="I903" s="0" t="n">
        <f aca="false">IF(ISNUMBER(E903),INDEX(Scorecard!$D$19:$D$26,SUMPRODUCT(--(Scorecard!$G$19:$G$25&lt;E903))+1),Scorecard!$D$27)</f>
        <v>0.57899015159425</v>
      </c>
      <c r="J903" s="0" t="n">
        <f aca="false">IF(ISNUMBER(F903),INDEX(Scorecard!$D$37:$D$44,SUMPRODUCT(--(Scorecard!$G$37:$G$43&lt;F903))+1),Scorecard!$D$45)</f>
        <v>0.102184252677548</v>
      </c>
      <c r="K903" s="0" t="n">
        <f aca="false">Inputs!$B$10+Scorecard!$J$5*Loan_Sample!Y883+Scorecard!$J$6*Loan_Sample!Z883+Scorecard!$J$7*I903+Scorecard!$J$8*Loan_Sample!AB883+Scorecard!$J$9*J903+Scorecard!$J$10*Loan_Sample!AD883+Scorecard!$J$11*G903+Scorecard!$J$12*H903</f>
        <v>-7.56833673157946</v>
      </c>
      <c r="L903" s="0" t="n">
        <f aca="false">MIN(1-Inputs!$B$13,MAX(Inputs!$B$13,1/(1+EXP(-(Inputs!$B$11*K903+Inputs!$B$12)))))</f>
        <v>0.00038373556232032</v>
      </c>
      <c r="M903" s="0" t="n">
        <f aca="false">Loan_Sample!AH883*Inputs!$B$4*B903</f>
        <v>16.5200980035281</v>
      </c>
      <c r="N903" s="0" t="n">
        <f aca="false">L903*Inputs!$B$4*B903</f>
        <v>16.5200980035281</v>
      </c>
      <c r="O903" s="0" t="n">
        <f aca="false">Inputs!$B$37+Inputs!$B$38*MAX(Loan_Sample!H883-Inputs!$C$38,0)+Inputs!$B$39*MAX(Loan_Sample!H883-Inputs!$C$39,0)+Inputs!$B$40*MAX(Loan_Sample!H883-Inputs!$C$40,0)+Inputs!$B$41*MAX(Loan_Sample!H883-Inputs!$C$41,0)+Inputs!$B$42*Inputs!$B$14+Inputs!$B$43*MIN(Loan_Sample!I883/Inputs!$B$17,1)+Inputs!$B$44*MIN(Loan_Sample!E883,Inputs!$B$18)+Inputs!$B$45*Loan_Sample!C883</f>
        <v>-4.98875915256815</v>
      </c>
      <c r="P903" s="0" t="n">
        <f aca="false">MIN(1-Inputs!$B$13,MAX(Inputs!$B$13,1/(1+EXP(-(Inputs!$B$15*O903+Inputs!$B$16)))))</f>
        <v>0.00522472732112819</v>
      </c>
      <c r="Q903" s="0" t="n">
        <f aca="false">Inputs!$B$37+Inputs!$B$38*MAX(F903-Inputs!$C$38,0)+Inputs!$B$39*MAX(F903-Inputs!$C$39,0)+Inputs!$B$40*MAX(F903-Inputs!$C$40,0)+Inputs!$B$41*MAX(F903-Inputs!$C$41,0)+Inputs!$B$42*Inputs!$B$14+Inputs!$B$43*MIN(Loan_Sample!I883/Inputs!$B$17,1)+Inputs!$B$44*MIN(E903,Inputs!$B$18)+Inputs!$B$45*Loan_Sample!C883</f>
        <v>-4.98875915256815</v>
      </c>
      <c r="R903" s="0" t="n">
        <f aca="false">MIN(1-Inputs!$B$13,MAX(Inputs!$B$13,1/(1+EXP(-(Inputs!$B$15*Q903+Inputs!$B$16)))))</f>
        <v>0.00522472732112819</v>
      </c>
    </row>
    <row r="904" customFormat="false" ht="15" hidden="false" customHeight="false" outlineLevel="0" collapsed="false">
      <c r="A904" s="0" t="n">
        <f aca="false">Loan_Sample!A884</f>
        <v>25571</v>
      </c>
      <c r="B904" s="0" t="n">
        <f aca="false">Loan_Sample!U884</f>
        <v>157916.28</v>
      </c>
      <c r="C904" s="0" t="n">
        <f aca="false">Loan_Sample!K884+Inputs!$B$26</f>
        <v>7.13333320617676</v>
      </c>
      <c r="D904" s="0" t="n">
        <f aca="false">Loan_Sample!L884+Inputs!$B$26</f>
        <v>2.71025609970093</v>
      </c>
      <c r="E904" s="0" t="n">
        <f aca="false">Loan_Sample!E884/(1+Inputs!$B$25/100)</f>
        <v>56.2954826354981</v>
      </c>
      <c r="F904" s="0" t="n">
        <f aca="false">Loan_Sample!H884-Inputs!$B$24/100</f>
        <v>1.95733332633972</v>
      </c>
      <c r="G904" s="0" t="n">
        <f aca="false">IF(ISNUMBER(C904),INDEX(Scorecard!$D$54:$D$61,SUMPRODUCT(--(Scorecard!$G$54:$G$60&lt;C904))+1),Scorecard!$D$62)</f>
        <v>-0.541917179454542</v>
      </c>
      <c r="H904" s="0" t="n">
        <f aca="false">IF(ISNUMBER(D904),INDEX(Scorecard!$D$63:$D$68,SUMPRODUCT(--(Scorecard!$G$63:$G$67&lt;D904))+1),Scorecard!$D$69)</f>
        <v>0.322484508656054</v>
      </c>
      <c r="I904" s="0" t="n">
        <f aca="false">IF(ISNUMBER(E904),INDEX(Scorecard!$D$19:$D$26,SUMPRODUCT(--(Scorecard!$G$19:$G$25&lt;E904))+1),Scorecard!$D$27)</f>
        <v>0.285899340811827</v>
      </c>
      <c r="J904" s="0" t="n">
        <f aca="false">IF(ISNUMBER(F904),INDEX(Scorecard!$D$37:$D$44,SUMPRODUCT(--(Scorecard!$G$37:$G$43&lt;F904))+1),Scorecard!$D$45)</f>
        <v>-0.975503570149195</v>
      </c>
      <c r="K904" s="0" t="n">
        <f aca="false">Inputs!$B$10+Scorecard!$J$5*Loan_Sample!Y884+Scorecard!$J$6*Loan_Sample!Z884+Scorecard!$J$7*I904+Scorecard!$J$8*Loan_Sample!AB884+Scorecard!$J$9*J904+Scorecard!$J$10*Loan_Sample!AD884+Scorecard!$J$11*G904+Scorecard!$J$12*H904</f>
        <v>-2.55954769567354</v>
      </c>
      <c r="L904" s="0" t="n">
        <f aca="false">MIN(1-Inputs!$B$13,MAX(Inputs!$B$13,1/(1+EXP(-(Inputs!$B$11*K904+Inputs!$B$12)))))</f>
        <v>0.0741129890964995</v>
      </c>
      <c r="M904" s="0" t="n">
        <f aca="false">Loan_Sample!AH884*Inputs!$B$4*B904</f>
        <v>4096.27663822992</v>
      </c>
      <c r="N904" s="0" t="n">
        <f aca="false">L904*Inputs!$B$4*B904</f>
        <v>4096.27663822992</v>
      </c>
      <c r="O904" s="0" t="n">
        <f aca="false">Inputs!$B$37+Inputs!$B$38*MAX(Loan_Sample!H884-Inputs!$C$38,0)+Inputs!$B$39*MAX(Loan_Sample!H884-Inputs!$C$39,0)+Inputs!$B$40*MAX(Loan_Sample!H884-Inputs!$C$40,0)+Inputs!$B$41*MAX(Loan_Sample!H884-Inputs!$C$41,0)+Inputs!$B$42*Inputs!$B$14+Inputs!$B$43*MIN(Loan_Sample!I884/Inputs!$B$17,1)+Inputs!$B$44*MIN(Loan_Sample!E884,Inputs!$B$18)+Inputs!$B$45*Loan_Sample!C884</f>
        <v>-3.34279822167726</v>
      </c>
      <c r="P904" s="0" t="n">
        <f aca="false">MIN(1-Inputs!$B$13,MAX(Inputs!$B$13,1/(1+EXP(-(Inputs!$B$15*O904+Inputs!$B$16)))))</f>
        <v>0.0329905133049001</v>
      </c>
      <c r="Q904" s="0" t="n">
        <f aca="false">Inputs!$B$37+Inputs!$B$38*MAX(F904-Inputs!$C$38,0)+Inputs!$B$39*MAX(F904-Inputs!$C$39,0)+Inputs!$B$40*MAX(F904-Inputs!$C$40,0)+Inputs!$B$41*MAX(F904-Inputs!$C$41,0)+Inputs!$B$42*Inputs!$B$14+Inputs!$B$43*MIN(Loan_Sample!I884/Inputs!$B$17,1)+Inputs!$B$44*MIN(E904,Inputs!$B$18)+Inputs!$B$45*Loan_Sample!C884</f>
        <v>-3.34279822167726</v>
      </c>
      <c r="R904" s="0" t="n">
        <f aca="false">MIN(1-Inputs!$B$13,MAX(Inputs!$B$13,1/(1+EXP(-(Inputs!$B$15*Q904+Inputs!$B$16)))))</f>
        <v>0.0329905133049001</v>
      </c>
    </row>
    <row r="905" customFormat="false" ht="15" hidden="false" customHeight="false" outlineLevel="0" collapsed="false">
      <c r="A905" s="0" t="n">
        <f aca="false">Loan_Sample!A885</f>
        <v>25590</v>
      </c>
      <c r="B905" s="0" t="n">
        <f aca="false">Loan_Sample!U885</f>
        <v>100304.37</v>
      </c>
      <c r="C905" s="0" t="n">
        <f aca="false">Loan_Sample!K885+Inputs!$B$26</f>
        <v>8.8333330154419</v>
      </c>
      <c r="D905" s="0" t="n">
        <f aca="false">Loan_Sample!L885+Inputs!$B$26</f>
        <v>5.0717945098877</v>
      </c>
      <c r="E905" s="0" t="n">
        <f aca="false">Loan_Sample!E885/(1+Inputs!$B$25/100)</f>
        <v>93.3572387695313</v>
      </c>
      <c r="F905" s="0" t="n">
        <f aca="false">Loan_Sample!H885-Inputs!$B$24/100</f>
        <v>0.312666654586792</v>
      </c>
      <c r="G905" s="0" t="n">
        <f aca="false">IF(ISNUMBER(C905),INDEX(Scorecard!$D$54:$D$61,SUMPRODUCT(--(Scorecard!$G$54:$G$60&lt;C905))+1),Scorecard!$D$62)</f>
        <v>-0.541917179454542</v>
      </c>
      <c r="H905" s="0" t="n">
        <f aca="false">IF(ISNUMBER(D905),INDEX(Scorecard!$D$63:$D$68,SUMPRODUCT(--(Scorecard!$G$63:$G$67&lt;D905))+1),Scorecard!$D$69)</f>
        <v>0.322484508656054</v>
      </c>
      <c r="I905" s="0" t="n">
        <f aca="false">IF(ISNUMBER(E905),INDEX(Scorecard!$D$19:$D$26,SUMPRODUCT(--(Scorecard!$G$19:$G$25&lt;E905))+1),Scorecard!$D$27)</f>
        <v>-0.820992370602782</v>
      </c>
      <c r="J905" s="0" t="n">
        <f aca="false">IF(ISNUMBER(F905),INDEX(Scorecard!$D$37:$D$44,SUMPRODUCT(--(Scorecard!$G$37:$G$43&lt;F905))+1),Scorecard!$D$45)</f>
        <v>-0.0679520129233634</v>
      </c>
      <c r="K905" s="0" t="n">
        <f aca="false">Inputs!$B$10+Scorecard!$J$5*Loan_Sample!Y885+Scorecard!$J$6*Loan_Sample!Z885+Scorecard!$J$7*I905+Scorecard!$J$8*Loan_Sample!AB885+Scorecard!$J$9*J905+Scorecard!$J$10*Loan_Sample!AD885+Scorecard!$J$11*G905+Scorecard!$J$12*H905</f>
        <v>-4.81837600358257</v>
      </c>
      <c r="L905" s="0" t="n">
        <f aca="false">MIN(1-Inputs!$B$13,MAX(Inputs!$B$13,1/(1+EXP(-(Inputs!$B$11*K905+Inputs!$B$12)))))</f>
        <v>0.00715074602081287</v>
      </c>
      <c r="M905" s="0" t="n">
        <f aca="false">Loan_Sample!AH885*Inputs!$B$4*B905</f>
        <v>251.037876126675</v>
      </c>
      <c r="N905" s="0" t="n">
        <f aca="false">L905*Inputs!$B$4*B905</f>
        <v>251.037876126675</v>
      </c>
      <c r="O905" s="0" t="n">
        <f aca="false">Inputs!$B$37+Inputs!$B$38*MAX(Loan_Sample!H885-Inputs!$C$38,0)+Inputs!$B$39*MAX(Loan_Sample!H885-Inputs!$C$39,0)+Inputs!$B$40*MAX(Loan_Sample!H885-Inputs!$C$40,0)+Inputs!$B$41*MAX(Loan_Sample!H885-Inputs!$C$41,0)+Inputs!$B$42*Inputs!$B$14+Inputs!$B$43*MIN(Loan_Sample!I885/Inputs!$B$17,1)+Inputs!$B$44*MIN(Loan_Sample!E885,Inputs!$B$18)+Inputs!$B$45*Loan_Sample!C885</f>
        <v>-5.34722749262969</v>
      </c>
      <c r="P905" s="0" t="n">
        <f aca="false">MIN(1-Inputs!$B$13,MAX(Inputs!$B$13,1/(1+EXP(-(Inputs!$B$15*O905+Inputs!$B$16)))))</f>
        <v>0.00348213820625497</v>
      </c>
      <c r="Q905" s="0" t="n">
        <f aca="false">Inputs!$B$37+Inputs!$B$38*MAX(F905-Inputs!$C$38,0)+Inputs!$B$39*MAX(F905-Inputs!$C$39,0)+Inputs!$B$40*MAX(F905-Inputs!$C$40,0)+Inputs!$B$41*MAX(F905-Inputs!$C$41,0)+Inputs!$B$42*Inputs!$B$14+Inputs!$B$43*MIN(Loan_Sample!I885/Inputs!$B$17,1)+Inputs!$B$44*MIN(E905,Inputs!$B$18)+Inputs!$B$45*Loan_Sample!C885</f>
        <v>-5.34722749262969</v>
      </c>
      <c r="R905" s="0" t="n">
        <f aca="false">MIN(1-Inputs!$B$13,MAX(Inputs!$B$13,1/(1+EXP(-(Inputs!$B$15*Q905+Inputs!$B$16)))))</f>
        <v>0.00348213820625497</v>
      </c>
    </row>
    <row r="906" customFormat="false" ht="15" hidden="false" customHeight="false" outlineLevel="0" collapsed="false">
      <c r="A906" s="0" t="n">
        <f aca="false">Loan_Sample!A886</f>
        <v>25591</v>
      </c>
      <c r="B906" s="0" t="n">
        <f aca="false">Loan_Sample!U886</f>
        <v>395710.75</v>
      </c>
      <c r="C906" s="0" t="n">
        <f aca="false">Loan_Sample!K886+Inputs!$B$26</f>
        <v>6.63333320617676</v>
      </c>
      <c r="D906" s="0" t="n">
        <f aca="false">Loan_Sample!L886+Inputs!$B$26</f>
        <v>2.71025633811951</v>
      </c>
      <c r="E906" s="0" t="n">
        <f aca="false">Loan_Sample!E886/(1+Inputs!$B$25/100)</f>
        <v>71.0791931152344</v>
      </c>
      <c r="F906" s="0" t="n">
        <f aca="false">Loan_Sample!H886-Inputs!$B$24/100</f>
        <v>0.994333267211914</v>
      </c>
      <c r="G906" s="0" t="n">
        <f aca="false">IF(ISNUMBER(C906),INDEX(Scorecard!$D$54:$D$61,SUMPRODUCT(--(Scorecard!$G$54:$G$60&lt;C906))+1),Scorecard!$D$62)</f>
        <v>-0.357264871923982</v>
      </c>
      <c r="H906" s="0" t="n">
        <f aca="false">IF(ISNUMBER(D906),INDEX(Scorecard!$D$63:$D$68,SUMPRODUCT(--(Scorecard!$G$63:$G$67&lt;D906))+1),Scorecard!$D$69)</f>
        <v>0.322484508656054</v>
      </c>
      <c r="I906" s="0" t="n">
        <f aca="false">IF(ISNUMBER(E906),INDEX(Scorecard!$D$19:$D$26,SUMPRODUCT(--(Scorecard!$G$19:$G$25&lt;E906))+1),Scorecard!$D$27)</f>
        <v>0.0530843085177338</v>
      </c>
      <c r="J906" s="0" t="n">
        <f aca="false">IF(ISNUMBER(F906),INDEX(Scorecard!$D$37:$D$44,SUMPRODUCT(--(Scorecard!$G$37:$G$43&lt;F906))+1),Scorecard!$D$45)</f>
        <v>-0.975503570149195</v>
      </c>
      <c r="K906" s="0" t="n">
        <f aca="false">Inputs!$B$10+Scorecard!$J$5*Loan_Sample!Y886+Scorecard!$J$6*Loan_Sample!Z886+Scorecard!$J$7*I906+Scorecard!$J$8*Loan_Sample!AB886+Scorecard!$J$9*J906+Scorecard!$J$10*Loan_Sample!AD886+Scorecard!$J$11*G906+Scorecard!$J$12*H906</f>
        <v>-3.49097222110545</v>
      </c>
      <c r="L906" s="0" t="n">
        <f aca="false">MIN(1-Inputs!$B$13,MAX(Inputs!$B$13,1/(1+EXP(-(Inputs!$B$11*K906+Inputs!$B$12)))))</f>
        <v>0.0287993734496222</v>
      </c>
      <c r="M906" s="0" t="n">
        <f aca="false">Loan_Sample!AH886*Inputs!$B$4*B906</f>
        <v>3988.67758354803</v>
      </c>
      <c r="N906" s="0" t="n">
        <f aca="false">L906*Inputs!$B$4*B906</f>
        <v>3988.67758354803</v>
      </c>
      <c r="O906" s="0" t="n">
        <f aca="false">Inputs!$B$37+Inputs!$B$38*MAX(Loan_Sample!H886-Inputs!$C$38,0)+Inputs!$B$39*MAX(Loan_Sample!H886-Inputs!$C$39,0)+Inputs!$B$40*MAX(Loan_Sample!H886-Inputs!$C$40,0)+Inputs!$B$41*MAX(Loan_Sample!H886-Inputs!$C$41,0)+Inputs!$B$42*Inputs!$B$14+Inputs!$B$43*MIN(Loan_Sample!I886/Inputs!$B$17,1)+Inputs!$B$44*MIN(Loan_Sample!E886,Inputs!$B$18)+Inputs!$B$45*Loan_Sample!C886</f>
        <v>-3.99864077672137</v>
      </c>
      <c r="P906" s="0" t="n">
        <f aca="false">MIN(1-Inputs!$B$13,MAX(Inputs!$B$13,1/(1+EXP(-(Inputs!$B$15*O906+Inputs!$B$16)))))</f>
        <v>0.0159291188294661</v>
      </c>
      <c r="Q906" s="0" t="n">
        <f aca="false">Inputs!$B$37+Inputs!$B$38*MAX(F906-Inputs!$C$38,0)+Inputs!$B$39*MAX(F906-Inputs!$C$39,0)+Inputs!$B$40*MAX(F906-Inputs!$C$40,0)+Inputs!$B$41*MAX(F906-Inputs!$C$41,0)+Inputs!$B$42*Inputs!$B$14+Inputs!$B$43*MIN(Loan_Sample!I886/Inputs!$B$17,1)+Inputs!$B$44*MIN(E906,Inputs!$B$18)+Inputs!$B$45*Loan_Sample!C886</f>
        <v>-3.99864077672137</v>
      </c>
      <c r="R906" s="0" t="n">
        <f aca="false">MIN(1-Inputs!$B$13,MAX(Inputs!$B$13,1/(1+EXP(-(Inputs!$B$15*Q906+Inputs!$B$16)))))</f>
        <v>0.0159291188294661</v>
      </c>
    </row>
    <row r="907" customFormat="false" ht="15" hidden="false" customHeight="false" outlineLevel="0" collapsed="false">
      <c r="A907" s="0" t="n">
        <f aca="false">Loan_Sample!A887</f>
        <v>25592</v>
      </c>
      <c r="B907" s="0" t="n">
        <f aca="false">Loan_Sample!U887</f>
        <v>86004.586</v>
      </c>
      <c r="C907" s="0" t="n">
        <f aca="false">Loan_Sample!K887+Inputs!$B$26</f>
        <v>8.53333377838135</v>
      </c>
      <c r="D907" s="0" t="n">
        <f aca="false">Loan_Sample!L887+Inputs!$B$26</f>
        <v>5.07179546356201</v>
      </c>
      <c r="E907" s="0" t="n">
        <f aca="false">Loan_Sample!E887/(1+Inputs!$B$25/100)</f>
        <v>79.8825836181641</v>
      </c>
      <c r="F907" s="0" t="n">
        <f aca="false">Loan_Sample!H887-Inputs!$B$24/100</f>
        <v>0.66266655921936</v>
      </c>
      <c r="G907" s="0" t="n">
        <f aca="false">IF(ISNUMBER(C907),INDEX(Scorecard!$D$54:$D$61,SUMPRODUCT(--(Scorecard!$G$54:$G$60&lt;C907))+1),Scorecard!$D$62)</f>
        <v>-0.541917179454542</v>
      </c>
      <c r="H907" s="0" t="n">
        <f aca="false">IF(ISNUMBER(D907),INDEX(Scorecard!$D$63:$D$68,SUMPRODUCT(--(Scorecard!$G$63:$G$67&lt;D907))+1),Scorecard!$D$69)</f>
        <v>0.322484508656054</v>
      </c>
      <c r="I907" s="0" t="n">
        <f aca="false">IF(ISNUMBER(E907),INDEX(Scorecard!$D$19:$D$26,SUMPRODUCT(--(Scorecard!$G$19:$G$25&lt;E907))+1),Scorecard!$D$27)</f>
        <v>-0.0341578513653732</v>
      </c>
      <c r="J907" s="0" t="n">
        <f aca="false">IF(ISNUMBER(F907),INDEX(Scorecard!$D$37:$D$44,SUMPRODUCT(--(Scorecard!$G$37:$G$43&lt;F907))+1),Scorecard!$D$45)</f>
        <v>-0.569454719285959</v>
      </c>
      <c r="K907" s="0" t="n">
        <f aca="false">Inputs!$B$10+Scorecard!$J$5*Loan_Sample!Y887+Scorecard!$J$6*Loan_Sample!Z887+Scorecard!$J$7*I907+Scorecard!$J$8*Loan_Sample!AB887+Scorecard!$J$9*J907+Scorecard!$J$10*Loan_Sample!AD887+Scorecard!$J$11*G907+Scorecard!$J$12*H907</f>
        <v>-4.52538001219378</v>
      </c>
      <c r="L907" s="0" t="n">
        <f aca="false">MIN(1-Inputs!$B$13,MAX(Inputs!$B$13,1/(1+EXP(-(Inputs!$B$11*K907+Inputs!$B$12)))))</f>
        <v>0.00974709730188187</v>
      </c>
      <c r="M907" s="0" t="n">
        <f aca="false">Loan_Sample!AH887*Inputs!$B$4*B907</f>
        <v>293.403273852524</v>
      </c>
      <c r="N907" s="0" t="n">
        <f aca="false">L907*Inputs!$B$4*B907</f>
        <v>293.403273852524</v>
      </c>
      <c r="O907" s="0" t="n">
        <f aca="false">Inputs!$B$37+Inputs!$B$38*MAX(Loan_Sample!H887-Inputs!$C$38,0)+Inputs!$B$39*MAX(Loan_Sample!H887-Inputs!$C$39,0)+Inputs!$B$40*MAX(Loan_Sample!H887-Inputs!$C$40,0)+Inputs!$B$41*MAX(Loan_Sample!H887-Inputs!$C$41,0)+Inputs!$B$42*Inputs!$B$14+Inputs!$B$43*MIN(Loan_Sample!I887/Inputs!$B$17,1)+Inputs!$B$44*MIN(Loan_Sample!E887,Inputs!$B$18)+Inputs!$B$45*Loan_Sample!C887</f>
        <v>-4.57933972786018</v>
      </c>
      <c r="P907" s="0" t="n">
        <f aca="false">MIN(1-Inputs!$B$13,MAX(Inputs!$B$13,1/(1+EXP(-(Inputs!$B$15*O907+Inputs!$B$16)))))</f>
        <v>0.00829570681696306</v>
      </c>
      <c r="Q907" s="0" t="n">
        <f aca="false">Inputs!$B$37+Inputs!$B$38*MAX(F907-Inputs!$C$38,0)+Inputs!$B$39*MAX(F907-Inputs!$C$39,0)+Inputs!$B$40*MAX(F907-Inputs!$C$40,0)+Inputs!$B$41*MAX(F907-Inputs!$C$41,0)+Inputs!$B$42*Inputs!$B$14+Inputs!$B$43*MIN(Loan_Sample!I887/Inputs!$B$17,1)+Inputs!$B$44*MIN(E907,Inputs!$B$18)+Inputs!$B$45*Loan_Sample!C887</f>
        <v>-4.57933972786018</v>
      </c>
      <c r="R907" s="0" t="n">
        <f aca="false">MIN(1-Inputs!$B$13,MAX(Inputs!$B$13,1/(1+EXP(-(Inputs!$B$15*Q907+Inputs!$B$16)))))</f>
        <v>0.00829570681696306</v>
      </c>
    </row>
    <row r="908" customFormat="false" ht="15" hidden="false" customHeight="false" outlineLevel="0" collapsed="false">
      <c r="A908" s="0" t="n">
        <f aca="false">Loan_Sample!A888</f>
        <v>25602</v>
      </c>
      <c r="B908" s="0" t="n">
        <f aca="false">Loan_Sample!U888</f>
        <v>243499.94</v>
      </c>
      <c r="C908" s="0" t="n">
        <f aca="false">Loan_Sample!K888+Inputs!$B$26</f>
        <v>4.0230770111084</v>
      </c>
      <c r="D908" s="0" t="n">
        <f aca="false">Loan_Sample!L888+Inputs!$B$26</f>
        <v>-0.276923179626465</v>
      </c>
      <c r="E908" s="0" t="n">
        <f aca="false">Loan_Sample!E888/(1+Inputs!$B$25/100)</f>
        <v>67.2510681152344</v>
      </c>
      <c r="F908" s="0" t="n">
        <f aca="false">Loan_Sample!H888-Inputs!$B$24/100</f>
        <v>0.153666734695435</v>
      </c>
      <c r="G908" s="0" t="n">
        <f aca="false">IF(ISNUMBER(C908),INDEX(Scorecard!$D$54:$D$61,SUMPRODUCT(--(Scorecard!$G$54:$G$60&lt;C908))+1),Scorecard!$D$62)</f>
        <v>0.489050497890326</v>
      </c>
      <c r="H908" s="0" t="n">
        <f aca="false">IF(ISNUMBER(D908),INDEX(Scorecard!$D$63:$D$68,SUMPRODUCT(--(Scorecard!$G$63:$G$67&lt;D908))+1),Scorecard!$D$69)</f>
        <v>0.322484508656054</v>
      </c>
      <c r="I908" s="0" t="n">
        <f aca="false">IF(ISNUMBER(E908),INDEX(Scorecard!$D$19:$D$26,SUMPRODUCT(--(Scorecard!$G$19:$G$25&lt;E908))+1),Scorecard!$D$27)</f>
        <v>0.0530843085177338</v>
      </c>
      <c r="J908" s="0" t="n">
        <f aca="false">IF(ISNUMBER(F908),INDEX(Scorecard!$D$37:$D$44,SUMPRODUCT(--(Scorecard!$G$37:$G$43&lt;F908))+1),Scorecard!$D$45)</f>
        <v>0.102184252677548</v>
      </c>
      <c r="K908" s="0" t="n">
        <f aca="false">Inputs!$B$10+Scorecard!$J$5*Loan_Sample!Y888+Scorecard!$J$6*Loan_Sample!Z888+Scorecard!$J$7*I908+Scorecard!$J$8*Loan_Sample!AB888+Scorecard!$J$9*J908+Scorecard!$J$10*Loan_Sample!AD888+Scorecard!$J$11*G908+Scorecard!$J$12*H908</f>
        <v>-5.0735632821794</v>
      </c>
      <c r="L908" s="0" t="n">
        <f aca="false">MIN(1-Inputs!$B$13,MAX(Inputs!$B$13,1/(1+EXP(-(Inputs!$B$11*K908+Inputs!$B$12)))))</f>
        <v>0.0054567808361846</v>
      </c>
      <c r="M908" s="0" t="n">
        <f aca="false">Loan_Sample!AH888*Inputs!$B$4*B908</f>
        <v>465.054032171435</v>
      </c>
      <c r="N908" s="0" t="n">
        <f aca="false">L908*Inputs!$B$4*B908</f>
        <v>465.054032171435</v>
      </c>
      <c r="O908" s="0" t="n">
        <f aca="false">Inputs!$B$37+Inputs!$B$38*MAX(Loan_Sample!H888-Inputs!$C$38,0)+Inputs!$B$39*MAX(Loan_Sample!H888-Inputs!$C$39,0)+Inputs!$B$40*MAX(Loan_Sample!H888-Inputs!$C$40,0)+Inputs!$B$41*MAX(Loan_Sample!H888-Inputs!$C$41,0)+Inputs!$B$42*Inputs!$B$14+Inputs!$B$43*MIN(Loan_Sample!I888/Inputs!$B$17,1)+Inputs!$B$44*MIN(Loan_Sample!E888,Inputs!$B$18)+Inputs!$B$45*Loan_Sample!C888</f>
        <v>-5.17677014687504</v>
      </c>
      <c r="P908" s="0" t="n">
        <f aca="false">MIN(1-Inputs!$B$13,MAX(Inputs!$B$13,1/(1+EXP(-(Inputs!$B$15*O908+Inputs!$B$16)))))</f>
        <v>0.00422355802478274</v>
      </c>
      <c r="Q908" s="0" t="n">
        <f aca="false">Inputs!$B$37+Inputs!$B$38*MAX(F908-Inputs!$C$38,0)+Inputs!$B$39*MAX(F908-Inputs!$C$39,0)+Inputs!$B$40*MAX(F908-Inputs!$C$40,0)+Inputs!$B$41*MAX(F908-Inputs!$C$41,0)+Inputs!$B$42*Inputs!$B$14+Inputs!$B$43*MIN(Loan_Sample!I888/Inputs!$B$17,1)+Inputs!$B$44*MIN(E908,Inputs!$B$18)+Inputs!$B$45*Loan_Sample!C888</f>
        <v>-5.17677014687504</v>
      </c>
      <c r="R908" s="0" t="n">
        <f aca="false">MIN(1-Inputs!$B$13,MAX(Inputs!$B$13,1/(1+EXP(-(Inputs!$B$15*Q908+Inputs!$B$16)))))</f>
        <v>0.00422355802478274</v>
      </c>
    </row>
    <row r="909" customFormat="false" ht="15" hidden="false" customHeight="false" outlineLevel="0" collapsed="false">
      <c r="A909" s="0" t="n">
        <f aca="false">Loan_Sample!A889</f>
        <v>25648</v>
      </c>
      <c r="B909" s="0" t="n">
        <f aca="false">Loan_Sample!U889</f>
        <v>241434.33</v>
      </c>
      <c r="C909" s="0" t="n">
        <f aca="false">Loan_Sample!K889+Inputs!$B$26</f>
        <v>9.03333377838135</v>
      </c>
      <c r="D909" s="0" t="n">
        <f aca="false">Loan_Sample!L889+Inputs!$B$26</f>
        <v>5.07179546356201</v>
      </c>
      <c r="E909" s="0" t="n">
        <f aca="false">Loan_Sample!E889/(1+Inputs!$B$25/100)</f>
        <v>79.8717498779297</v>
      </c>
      <c r="F909" s="0" t="n">
        <f aca="false">Loan_Sample!H889-Inputs!$B$24/100</f>
        <v>0.160666704177856</v>
      </c>
      <c r="G909" s="0" t="n">
        <f aca="false">IF(ISNUMBER(C909),INDEX(Scorecard!$D$54:$D$61,SUMPRODUCT(--(Scorecard!$G$54:$G$60&lt;C909))+1),Scorecard!$D$62)</f>
        <v>-0.541917179454542</v>
      </c>
      <c r="H909" s="0" t="n">
        <f aca="false">IF(ISNUMBER(D909),INDEX(Scorecard!$D$63:$D$68,SUMPRODUCT(--(Scorecard!$G$63:$G$67&lt;D909))+1),Scorecard!$D$69)</f>
        <v>0.322484508656054</v>
      </c>
      <c r="I909" s="0" t="n">
        <f aca="false">IF(ISNUMBER(E909),INDEX(Scorecard!$D$19:$D$26,SUMPRODUCT(--(Scorecard!$G$19:$G$25&lt;E909))+1),Scorecard!$D$27)</f>
        <v>-0.0341578513653732</v>
      </c>
      <c r="J909" s="0" t="n">
        <f aca="false">IF(ISNUMBER(F909),INDEX(Scorecard!$D$37:$D$44,SUMPRODUCT(--(Scorecard!$G$37:$G$43&lt;F909))+1),Scorecard!$D$45)</f>
        <v>0.102184252677548</v>
      </c>
      <c r="K909" s="0" t="n">
        <f aca="false">Inputs!$B$10+Scorecard!$J$5*Loan_Sample!Y889+Scorecard!$J$6*Loan_Sample!Z889+Scorecard!$J$7*I909+Scorecard!$J$8*Loan_Sample!AB889+Scorecard!$J$9*J909+Scorecard!$J$10*Loan_Sample!AD889+Scorecard!$J$11*G909+Scorecard!$J$12*H909</f>
        <v>-4.08850016191678</v>
      </c>
      <c r="L909" s="0" t="n">
        <f aca="false">MIN(1-Inputs!$B$13,MAX(Inputs!$B$13,1/(1+EXP(-(Inputs!$B$11*K909+Inputs!$B$12)))))</f>
        <v>0.0154401888473222</v>
      </c>
      <c r="M909" s="0" t="n">
        <f aca="false">Loan_Sample!AH889*Inputs!$B$4*B909</f>
        <v>1304.72707729935</v>
      </c>
      <c r="N909" s="0" t="n">
        <f aca="false">L909*Inputs!$B$4*B909</f>
        <v>1304.72707729935</v>
      </c>
      <c r="O909" s="0" t="n">
        <f aca="false">Inputs!$B$37+Inputs!$B$38*MAX(Loan_Sample!H889-Inputs!$C$38,0)+Inputs!$B$39*MAX(Loan_Sample!H889-Inputs!$C$39,0)+Inputs!$B$40*MAX(Loan_Sample!H889-Inputs!$C$40,0)+Inputs!$B$41*MAX(Loan_Sample!H889-Inputs!$C$41,0)+Inputs!$B$42*Inputs!$B$14+Inputs!$B$43*MIN(Loan_Sample!I889/Inputs!$B$17,1)+Inputs!$B$44*MIN(Loan_Sample!E889,Inputs!$B$18)+Inputs!$B$45*Loan_Sample!C889</f>
        <v>-5.92499375303204</v>
      </c>
      <c r="P909" s="0" t="n">
        <f aca="false">MIN(1-Inputs!$B$13,MAX(Inputs!$B$13,1/(1+EXP(-(Inputs!$B$15*O909+Inputs!$B$16)))))</f>
        <v>0.00180854151286572</v>
      </c>
      <c r="Q909" s="0" t="n">
        <f aca="false">Inputs!$B$37+Inputs!$B$38*MAX(F909-Inputs!$C$38,0)+Inputs!$B$39*MAX(F909-Inputs!$C$39,0)+Inputs!$B$40*MAX(F909-Inputs!$C$40,0)+Inputs!$B$41*MAX(F909-Inputs!$C$41,0)+Inputs!$B$42*Inputs!$B$14+Inputs!$B$43*MIN(Loan_Sample!I889/Inputs!$B$17,1)+Inputs!$B$44*MIN(E909,Inputs!$B$18)+Inputs!$B$45*Loan_Sample!C889</f>
        <v>-5.92499375303204</v>
      </c>
      <c r="R909" s="0" t="n">
        <f aca="false">MIN(1-Inputs!$B$13,MAX(Inputs!$B$13,1/(1+EXP(-(Inputs!$B$15*Q909+Inputs!$B$16)))))</f>
        <v>0.00180854151286572</v>
      </c>
    </row>
    <row r="910" customFormat="false" ht="15" hidden="false" customHeight="false" outlineLevel="0" collapsed="false">
      <c r="A910" s="0" t="n">
        <f aca="false">Loan_Sample!A890</f>
        <v>25663</v>
      </c>
      <c r="B910" s="0" t="n">
        <f aca="false">Loan_Sample!U890</f>
        <v>182436.52</v>
      </c>
      <c r="C910" s="0" t="n">
        <f aca="false">Loan_Sample!K890+Inputs!$B$26</f>
        <v>5.25833320617676</v>
      </c>
      <c r="D910" s="0" t="n">
        <f aca="false">Loan_Sample!L890+Inputs!$B$26</f>
        <v>-1.875</v>
      </c>
      <c r="E910" s="0" t="n">
        <f aca="false">Loan_Sample!E890/(1+Inputs!$B$25/100)</f>
        <v>78.9346008300781</v>
      </c>
      <c r="F910" s="0" t="n">
        <f aca="false">Loan_Sample!H890-Inputs!$B$24/100</f>
        <v>-0.169666767120361</v>
      </c>
      <c r="G910" s="0" t="n">
        <f aca="false">IF(ISNUMBER(C910),INDEX(Scorecard!$D$54:$D$61,SUMPRODUCT(--(Scorecard!$G$54:$G$60&lt;C910))+1),Scorecard!$D$62)</f>
        <v>0.126303549215828</v>
      </c>
      <c r="H910" s="0" t="n">
        <f aca="false">IF(ISNUMBER(D910),INDEX(Scorecard!$D$63:$D$68,SUMPRODUCT(--(Scorecard!$G$63:$G$67&lt;D910))+1),Scorecard!$D$69)</f>
        <v>-0.340582194386522</v>
      </c>
      <c r="I910" s="0" t="n">
        <f aca="false">IF(ISNUMBER(E910),INDEX(Scorecard!$D$19:$D$26,SUMPRODUCT(--(Scorecard!$G$19:$G$25&lt;E910))+1),Scorecard!$D$27)</f>
        <v>-0.0341578513653732</v>
      </c>
      <c r="J910" s="0" t="n">
        <f aca="false">IF(ISNUMBER(F910),INDEX(Scorecard!$D$37:$D$44,SUMPRODUCT(--(Scorecard!$G$37:$G$43&lt;F910))+1),Scorecard!$D$45)</f>
        <v>0.769716833645565</v>
      </c>
      <c r="K910" s="0" t="n">
        <f aca="false">Inputs!$B$10+Scorecard!$J$5*Loan_Sample!Y890+Scorecard!$J$6*Loan_Sample!Z890+Scorecard!$J$7*I910+Scorecard!$J$8*Loan_Sample!AB890+Scorecard!$J$9*J910+Scorecard!$J$10*Loan_Sample!AD890+Scorecard!$J$11*G910+Scorecard!$J$12*H910</f>
        <v>-4.63979537053654</v>
      </c>
      <c r="L910" s="0" t="n">
        <f aca="false">MIN(1-Inputs!$B$13,MAX(Inputs!$B$13,1/(1+EXP(-(Inputs!$B$11*K910+Inputs!$B$12)))))</f>
        <v>0.00863745530874012</v>
      </c>
      <c r="M910" s="0" t="n">
        <f aca="false">Loan_Sample!AH890*Inputs!$B$4*B910</f>
        <v>551.525550863726</v>
      </c>
      <c r="N910" s="0" t="n">
        <f aca="false">L910*Inputs!$B$4*B910</f>
        <v>551.525550863726</v>
      </c>
      <c r="O910" s="0" t="n">
        <f aca="false">Inputs!$B$37+Inputs!$B$38*MAX(Loan_Sample!H890-Inputs!$C$38,0)+Inputs!$B$39*MAX(Loan_Sample!H890-Inputs!$C$39,0)+Inputs!$B$40*MAX(Loan_Sample!H890-Inputs!$C$40,0)+Inputs!$B$41*MAX(Loan_Sample!H890-Inputs!$C$41,0)+Inputs!$B$42*Inputs!$B$14+Inputs!$B$43*MIN(Loan_Sample!I890/Inputs!$B$17,1)+Inputs!$B$44*MIN(Loan_Sample!E890,Inputs!$B$18)+Inputs!$B$45*Loan_Sample!C890</f>
        <v>-6.32027165552237</v>
      </c>
      <c r="P910" s="0" t="n">
        <f aca="false">MIN(1-Inputs!$B$13,MAX(Inputs!$B$13,1/(1+EXP(-(Inputs!$B$15*O910+Inputs!$B$16)))))</f>
        <v>0.00115468111424127</v>
      </c>
      <c r="Q910" s="0" t="n">
        <f aca="false">Inputs!$B$37+Inputs!$B$38*MAX(F910-Inputs!$C$38,0)+Inputs!$B$39*MAX(F910-Inputs!$C$39,0)+Inputs!$B$40*MAX(F910-Inputs!$C$40,0)+Inputs!$B$41*MAX(F910-Inputs!$C$41,0)+Inputs!$B$42*Inputs!$B$14+Inputs!$B$43*MIN(Loan_Sample!I890/Inputs!$B$17,1)+Inputs!$B$44*MIN(E910,Inputs!$B$18)+Inputs!$B$45*Loan_Sample!C890</f>
        <v>-6.32027165552237</v>
      </c>
      <c r="R910" s="0" t="n">
        <f aca="false">MIN(1-Inputs!$B$13,MAX(Inputs!$B$13,1/(1+EXP(-(Inputs!$B$15*Q910+Inputs!$B$16)))))</f>
        <v>0.00115468111424127</v>
      </c>
    </row>
    <row r="911" customFormat="false" ht="15" hidden="false" customHeight="false" outlineLevel="0" collapsed="false">
      <c r="A911" s="0" t="n">
        <f aca="false">Loan_Sample!A891</f>
        <v>25711</v>
      </c>
      <c r="B911" s="0" t="n">
        <f aca="false">Loan_Sample!U891</f>
        <v>334441.2</v>
      </c>
      <c r="C911" s="0" t="n">
        <f aca="false">Loan_Sample!K891+Inputs!$B$26</f>
        <v>6.73333311080933</v>
      </c>
      <c r="D911" s="0" t="n">
        <f aca="false">Loan_Sample!L891+Inputs!$B$26</f>
        <v>2.71025609970093</v>
      </c>
      <c r="E911" s="0" t="n">
        <f aca="false">Loan_Sample!E891/(1+Inputs!$B$25/100)</f>
        <v>91.4390258789063</v>
      </c>
      <c r="F911" s="0" t="n">
        <f aca="false">Loan_Sample!H891-Inputs!$B$24/100</f>
        <v>0.924333333969116</v>
      </c>
      <c r="G911" s="0" t="n">
        <f aca="false">IF(ISNUMBER(C911),INDEX(Scorecard!$D$54:$D$61,SUMPRODUCT(--(Scorecard!$G$54:$G$60&lt;C911))+1),Scorecard!$D$62)</f>
        <v>-0.357264871923982</v>
      </c>
      <c r="H911" s="0" t="n">
        <f aca="false">IF(ISNUMBER(D911),INDEX(Scorecard!$D$63:$D$68,SUMPRODUCT(--(Scorecard!$G$63:$G$67&lt;D911))+1),Scorecard!$D$69)</f>
        <v>0.322484508656054</v>
      </c>
      <c r="I911" s="0" t="n">
        <f aca="false">IF(ISNUMBER(E911),INDEX(Scorecard!$D$19:$D$26,SUMPRODUCT(--(Scorecard!$G$19:$G$25&lt;E911))+1),Scorecard!$D$27)</f>
        <v>-0.820992370602782</v>
      </c>
      <c r="J911" s="0" t="n">
        <f aca="false">IF(ISNUMBER(F911),INDEX(Scorecard!$D$37:$D$44,SUMPRODUCT(--(Scorecard!$G$37:$G$43&lt;F911))+1),Scorecard!$D$45)</f>
        <v>-0.975503570149195</v>
      </c>
      <c r="K911" s="0" t="n">
        <f aca="false">Inputs!$B$10+Scorecard!$J$5*Loan_Sample!Y891+Scorecard!$J$6*Loan_Sample!Z891+Scorecard!$J$7*I911+Scorecard!$J$8*Loan_Sample!AB891+Scorecard!$J$9*J911+Scorecard!$J$10*Loan_Sample!AD891+Scorecard!$J$11*G911+Scorecard!$J$12*H911</f>
        <v>-2.86102751315472</v>
      </c>
      <c r="L911" s="0" t="n">
        <f aca="false">MIN(1-Inputs!$B$13,MAX(Inputs!$B$13,1/(1+EXP(-(Inputs!$B$11*K911+Inputs!$B$12)))))</f>
        <v>0.0548584972685266</v>
      </c>
      <c r="M911" s="0" t="n">
        <f aca="false">Loan_Sample!AH891*Inputs!$B$4*B911</f>
        <v>6421.42957983896</v>
      </c>
      <c r="N911" s="0" t="n">
        <f aca="false">L911*Inputs!$B$4*B911</f>
        <v>6421.42957983896</v>
      </c>
      <c r="O911" s="0" t="n">
        <f aca="false">Inputs!$B$37+Inputs!$B$38*MAX(Loan_Sample!H891-Inputs!$C$38,0)+Inputs!$B$39*MAX(Loan_Sample!H891-Inputs!$C$39,0)+Inputs!$B$40*MAX(Loan_Sample!H891-Inputs!$C$40,0)+Inputs!$B$41*MAX(Loan_Sample!H891-Inputs!$C$41,0)+Inputs!$B$42*Inputs!$B$14+Inputs!$B$43*MIN(Loan_Sample!I891/Inputs!$B$17,1)+Inputs!$B$44*MIN(Loan_Sample!E891,Inputs!$B$18)+Inputs!$B$45*Loan_Sample!C891</f>
        <v>-4.18569364376015</v>
      </c>
      <c r="P911" s="0" t="n">
        <f aca="false">MIN(1-Inputs!$B$13,MAX(Inputs!$B$13,1/(1+EXP(-(Inputs!$B$15*O911+Inputs!$B$16)))))</f>
        <v>0.0129172461899399</v>
      </c>
      <c r="Q911" s="0" t="n">
        <f aca="false">Inputs!$B$37+Inputs!$B$38*MAX(F911-Inputs!$C$38,0)+Inputs!$B$39*MAX(F911-Inputs!$C$39,0)+Inputs!$B$40*MAX(F911-Inputs!$C$40,0)+Inputs!$B$41*MAX(F911-Inputs!$C$41,0)+Inputs!$B$42*Inputs!$B$14+Inputs!$B$43*MIN(Loan_Sample!I891/Inputs!$B$17,1)+Inputs!$B$44*MIN(E911,Inputs!$B$18)+Inputs!$B$45*Loan_Sample!C891</f>
        <v>-4.18569364376015</v>
      </c>
      <c r="R911" s="0" t="n">
        <f aca="false">MIN(1-Inputs!$B$13,MAX(Inputs!$B$13,1/(1+EXP(-(Inputs!$B$15*Q911+Inputs!$B$16)))))</f>
        <v>0.0129172461899399</v>
      </c>
    </row>
    <row r="912" customFormat="false" ht="15" hidden="false" customHeight="false" outlineLevel="0" collapsed="false">
      <c r="A912" s="0" t="n">
        <f aca="false">Loan_Sample!A892</f>
        <v>25739</v>
      </c>
      <c r="B912" s="0" t="n">
        <f aca="false">Loan_Sample!U892</f>
        <v>181592.14</v>
      </c>
      <c r="C912" s="0" t="n">
        <f aca="false">Loan_Sample!K892+Inputs!$B$26</f>
        <v>4.20833349227905</v>
      </c>
      <c r="D912" s="0" t="n">
        <f aca="false">Loan_Sample!L892+Inputs!$B$26</f>
        <v>-1.125</v>
      </c>
      <c r="E912" s="0" t="n">
        <f aca="false">Loan_Sample!E892/(1+Inputs!$B$25/100)</f>
        <v>61.0240287780762</v>
      </c>
      <c r="F912" s="0" t="n">
        <f aca="false">Loan_Sample!H892-Inputs!$B$24/100</f>
        <v>-1.40933322906494</v>
      </c>
      <c r="G912" s="0" t="n">
        <f aca="false">IF(ISNUMBER(C912),INDEX(Scorecard!$D$54:$D$61,SUMPRODUCT(--(Scorecard!$G$54:$G$60&lt;C912))+1),Scorecard!$D$62)</f>
        <v>0.489050497890326</v>
      </c>
      <c r="H912" s="0" t="n">
        <f aca="false">IF(ISNUMBER(D912),INDEX(Scorecard!$D$63:$D$68,SUMPRODUCT(--(Scorecard!$G$63:$G$67&lt;D912))+1),Scorecard!$D$69)</f>
        <v>-0.340582194386522</v>
      </c>
      <c r="I912" s="0" t="n">
        <f aca="false">IF(ISNUMBER(E912),INDEX(Scorecard!$D$19:$D$26,SUMPRODUCT(--(Scorecard!$G$19:$G$25&lt;E912))+1),Scorecard!$D$27)</f>
        <v>0.233621608745691</v>
      </c>
      <c r="J912" s="0" t="n">
        <f aca="false">IF(ISNUMBER(F912),INDEX(Scorecard!$D$37:$D$44,SUMPRODUCT(--(Scorecard!$G$37:$G$43&lt;F912))+1),Scorecard!$D$45)</f>
        <v>1.35057635045042</v>
      </c>
      <c r="K912" s="0" t="n">
        <f aca="false">Inputs!$B$10+Scorecard!$J$5*Loan_Sample!Y892+Scorecard!$J$6*Loan_Sample!Z892+Scorecard!$J$7*I912+Scorecard!$J$8*Loan_Sample!AB892+Scorecard!$J$9*J912+Scorecard!$J$10*Loan_Sample!AD892+Scorecard!$J$11*G912+Scorecard!$J$12*H912</f>
        <v>-4.69024707747844</v>
      </c>
      <c r="L912" s="0" t="n">
        <f aca="false">MIN(1-Inputs!$B$13,MAX(Inputs!$B$13,1/(1+EXP(-(Inputs!$B$11*K912+Inputs!$B$12)))))</f>
        <v>0.00818884156766248</v>
      </c>
      <c r="M912" s="0" t="n">
        <f aca="false">Loan_Sample!AH892*Inputs!$B$4*B912</f>
        <v>520.460242537475</v>
      </c>
      <c r="N912" s="0" t="n">
        <f aca="false">L912*Inputs!$B$4*B912</f>
        <v>520.460242537475</v>
      </c>
      <c r="O912" s="0" t="n">
        <f aca="false">Inputs!$B$37+Inputs!$B$38*MAX(Loan_Sample!H892-Inputs!$C$38,0)+Inputs!$B$39*MAX(Loan_Sample!H892-Inputs!$C$39,0)+Inputs!$B$40*MAX(Loan_Sample!H892-Inputs!$C$40,0)+Inputs!$B$41*MAX(Loan_Sample!H892-Inputs!$C$41,0)+Inputs!$B$42*Inputs!$B$14+Inputs!$B$43*MIN(Loan_Sample!I892/Inputs!$B$17,1)+Inputs!$B$44*MIN(Loan_Sample!E892,Inputs!$B$18)+Inputs!$B$45*Loan_Sample!C892</f>
        <v>-5.53596188031389</v>
      </c>
      <c r="P912" s="0" t="n">
        <f aca="false">MIN(1-Inputs!$B$13,MAX(Inputs!$B$13,1/(1+EXP(-(Inputs!$B$15*O912+Inputs!$B$16)))))</f>
        <v>0.00281163503048967</v>
      </c>
      <c r="Q912" s="0" t="n">
        <f aca="false">Inputs!$B$37+Inputs!$B$38*MAX(F912-Inputs!$C$38,0)+Inputs!$B$39*MAX(F912-Inputs!$C$39,0)+Inputs!$B$40*MAX(F912-Inputs!$C$40,0)+Inputs!$B$41*MAX(F912-Inputs!$C$41,0)+Inputs!$B$42*Inputs!$B$14+Inputs!$B$43*MIN(Loan_Sample!I892/Inputs!$B$17,1)+Inputs!$B$44*MIN(E912,Inputs!$B$18)+Inputs!$B$45*Loan_Sample!C892</f>
        <v>-5.53596188031389</v>
      </c>
      <c r="R912" s="0" t="n">
        <f aca="false">MIN(1-Inputs!$B$13,MAX(Inputs!$B$13,1/(1+EXP(-(Inputs!$B$15*Q912+Inputs!$B$16)))))</f>
        <v>0.00281163503048967</v>
      </c>
    </row>
    <row r="913" customFormat="false" ht="15" hidden="false" customHeight="false" outlineLevel="0" collapsed="false">
      <c r="A913" s="0" t="n">
        <f aca="false">Loan_Sample!A893</f>
        <v>25778</v>
      </c>
      <c r="B913" s="0" t="n">
        <f aca="false">Loan_Sample!U893</f>
        <v>300963.28</v>
      </c>
      <c r="C913" s="0" t="n">
        <f aca="false">Loan_Sample!K893+Inputs!$B$26</f>
        <v>4.80000019073486</v>
      </c>
      <c r="D913" s="0" t="n">
        <f aca="false">Loan_Sample!L893+Inputs!$B$26</f>
        <v>-0.208333015441895</v>
      </c>
      <c r="E913" s="0" t="n">
        <f aca="false">Loan_Sample!E893/(1+Inputs!$B$25/100)</f>
        <v>52.9246597290039</v>
      </c>
      <c r="F913" s="0" t="n">
        <f aca="false">Loan_Sample!H893-Inputs!$B$24/100</f>
        <v>-3.35033321380615</v>
      </c>
      <c r="G913" s="0" t="n">
        <f aca="false">IF(ISNUMBER(C913),INDEX(Scorecard!$D$54:$D$61,SUMPRODUCT(--(Scorecard!$G$54:$G$60&lt;C913))+1),Scorecard!$D$62)</f>
        <v>0.409483001259379</v>
      </c>
      <c r="H913" s="0" t="n">
        <f aca="false">IF(ISNUMBER(D913),INDEX(Scorecard!$D$63:$D$68,SUMPRODUCT(--(Scorecard!$G$63:$G$67&lt;D913))+1),Scorecard!$D$69)</f>
        <v>0.322484508656054</v>
      </c>
      <c r="I913" s="0" t="n">
        <f aca="false">IF(ISNUMBER(E913),INDEX(Scorecard!$D$19:$D$26,SUMPRODUCT(--(Scorecard!$G$19:$G$25&lt;E913))+1),Scorecard!$D$27)</f>
        <v>0.57899015159425</v>
      </c>
      <c r="J913" s="0" t="n">
        <f aca="false">IF(ISNUMBER(F913),INDEX(Scorecard!$D$37:$D$44,SUMPRODUCT(--(Scorecard!$G$37:$G$43&lt;F913))+1),Scorecard!$D$45)</f>
        <v>1.35057635045042</v>
      </c>
      <c r="K913" s="0" t="n">
        <f aca="false">Inputs!$B$10+Scorecard!$J$5*Loan_Sample!Y893+Scorecard!$J$6*Loan_Sample!Z893+Scorecard!$J$7*I913+Scorecard!$J$8*Loan_Sample!AB893+Scorecard!$J$9*J913+Scorecard!$J$10*Loan_Sample!AD893+Scorecard!$J$11*G913+Scorecard!$J$12*H913</f>
        <v>-5.70230681724798</v>
      </c>
      <c r="L913" s="0" t="n">
        <f aca="false">MIN(1-Inputs!$B$13,MAX(Inputs!$B$13,1/(1+EXP(-(Inputs!$B$11*K913+Inputs!$B$12)))))</f>
        <v>0.00279884466495991</v>
      </c>
      <c r="M913" s="0" t="n">
        <f aca="false">Loan_Sample!AH893*Inputs!$B$4*B913</f>
        <v>294.822314701893</v>
      </c>
      <c r="N913" s="0" t="n">
        <f aca="false">L913*Inputs!$B$4*B913</f>
        <v>294.822314701893</v>
      </c>
      <c r="O913" s="0" t="n">
        <f aca="false">Inputs!$B$37+Inputs!$B$38*MAX(Loan_Sample!H893-Inputs!$C$38,0)+Inputs!$B$39*MAX(Loan_Sample!H893-Inputs!$C$39,0)+Inputs!$B$40*MAX(Loan_Sample!H893-Inputs!$C$40,0)+Inputs!$B$41*MAX(Loan_Sample!H893-Inputs!$C$41,0)+Inputs!$B$42*Inputs!$B$14+Inputs!$B$43*MIN(Loan_Sample!I893/Inputs!$B$17,1)+Inputs!$B$44*MIN(Loan_Sample!E893,Inputs!$B$18)+Inputs!$B$45*Loan_Sample!C893</f>
        <v>-5.48089253919809</v>
      </c>
      <c r="P913" s="0" t="n">
        <f aca="false">MIN(1-Inputs!$B$13,MAX(Inputs!$B$13,1/(1+EXP(-(Inputs!$B$15*O913+Inputs!$B$16)))))</f>
        <v>0.00299273383642295</v>
      </c>
      <c r="Q913" s="0" t="n">
        <f aca="false">Inputs!$B$37+Inputs!$B$38*MAX(F913-Inputs!$C$38,0)+Inputs!$B$39*MAX(F913-Inputs!$C$39,0)+Inputs!$B$40*MAX(F913-Inputs!$C$40,0)+Inputs!$B$41*MAX(F913-Inputs!$C$41,0)+Inputs!$B$42*Inputs!$B$14+Inputs!$B$43*MIN(Loan_Sample!I893/Inputs!$B$17,1)+Inputs!$B$44*MIN(E913,Inputs!$B$18)+Inputs!$B$45*Loan_Sample!C893</f>
        <v>-5.48089253919809</v>
      </c>
      <c r="R913" s="0" t="n">
        <f aca="false">MIN(1-Inputs!$B$13,MAX(Inputs!$B$13,1/(1+EXP(-(Inputs!$B$15*Q913+Inputs!$B$16)))))</f>
        <v>0.00299273383642295</v>
      </c>
    </row>
    <row r="914" customFormat="false" ht="15" hidden="false" customHeight="false" outlineLevel="0" collapsed="false">
      <c r="A914" s="0" t="n">
        <f aca="false">Loan_Sample!A894</f>
        <v>25815</v>
      </c>
      <c r="B914" s="0" t="n">
        <f aca="false">Loan_Sample!U894</f>
        <v>212595.36</v>
      </c>
      <c r="C914" s="0" t="n">
        <f aca="false">Loan_Sample!K894+Inputs!$B$26</f>
        <v>6.13333320617676</v>
      </c>
      <c r="D914" s="0" t="n">
        <f aca="false">Loan_Sample!L894+Inputs!$B$26</f>
        <v>-3.5</v>
      </c>
      <c r="E914" s="0" t="n">
        <f aca="false">Loan_Sample!E894/(1+Inputs!$B$25/100)</f>
        <v>43.2954711914063</v>
      </c>
      <c r="F914" s="0" t="n">
        <f aca="false">Loan_Sample!H894-Inputs!$B$24/100</f>
        <v>1.75233340263367</v>
      </c>
      <c r="G914" s="0" t="n">
        <f aca="false">IF(ISNUMBER(C914),INDEX(Scorecard!$D$54:$D$61,SUMPRODUCT(--(Scorecard!$G$54:$G$60&lt;C914))+1),Scorecard!$D$62)</f>
        <v>0.0151758992857273</v>
      </c>
      <c r="H914" s="0" t="n">
        <f aca="false">IF(ISNUMBER(D914),INDEX(Scorecard!$D$63:$D$68,SUMPRODUCT(--(Scorecard!$G$63:$G$67&lt;D914))+1),Scorecard!$D$69)</f>
        <v>-0.340582194386522</v>
      </c>
      <c r="I914" s="0" t="n">
        <f aca="false">IF(ISNUMBER(E914),INDEX(Scorecard!$D$19:$D$26,SUMPRODUCT(--(Scorecard!$G$19:$G$25&lt;E914))+1),Scorecard!$D$27)</f>
        <v>0.57899015159425</v>
      </c>
      <c r="J914" s="0" t="n">
        <f aca="false">IF(ISNUMBER(F914),INDEX(Scorecard!$D$37:$D$44,SUMPRODUCT(--(Scorecard!$G$37:$G$43&lt;F914))+1),Scorecard!$D$45)</f>
        <v>-0.975503570149195</v>
      </c>
      <c r="K914" s="0" t="n">
        <f aca="false">Inputs!$B$10+Scorecard!$J$5*Loan_Sample!Y894+Scorecard!$J$6*Loan_Sample!Z894+Scorecard!$J$7*I914+Scorecard!$J$8*Loan_Sample!AB894+Scorecard!$J$9*J914+Scorecard!$J$10*Loan_Sample!AD894+Scorecard!$J$11*G914+Scorecard!$J$12*H914</f>
        <v>-4.3938178184467</v>
      </c>
      <c r="L914" s="0" t="n">
        <f aca="false">MIN(1-Inputs!$B$13,MAX(Inputs!$B$13,1/(1+EXP(-(Inputs!$B$11*K914+Inputs!$B$12)))))</f>
        <v>0.0111983350056343</v>
      </c>
      <c r="M914" s="0" t="n">
        <f aca="false">Loan_Sample!AH894*Inputs!$B$4*B914</f>
        <v>833.249921673199</v>
      </c>
      <c r="N914" s="0" t="n">
        <f aca="false">L914*Inputs!$B$4*B914</f>
        <v>833.249921673199</v>
      </c>
      <c r="O914" s="0" t="n">
        <f aca="false">Inputs!$B$37+Inputs!$B$38*MAX(Loan_Sample!H894-Inputs!$C$38,0)+Inputs!$B$39*MAX(Loan_Sample!H894-Inputs!$C$39,0)+Inputs!$B$40*MAX(Loan_Sample!H894-Inputs!$C$40,0)+Inputs!$B$41*MAX(Loan_Sample!H894-Inputs!$C$41,0)+Inputs!$B$42*Inputs!$B$14+Inputs!$B$43*MIN(Loan_Sample!I894/Inputs!$B$17,1)+Inputs!$B$44*MIN(Loan_Sample!E894,Inputs!$B$18)+Inputs!$B$45*Loan_Sample!C894</f>
        <v>-3.30692539538229</v>
      </c>
      <c r="P914" s="0" t="n">
        <f aca="false">MIN(1-Inputs!$B$13,MAX(Inputs!$B$13,1/(1+EXP(-(Inputs!$B$15*O914+Inputs!$B$16)))))</f>
        <v>0.0343165585889536</v>
      </c>
      <c r="Q914" s="0" t="n">
        <f aca="false">Inputs!$B$37+Inputs!$B$38*MAX(F914-Inputs!$C$38,0)+Inputs!$B$39*MAX(F914-Inputs!$C$39,0)+Inputs!$B$40*MAX(F914-Inputs!$C$40,0)+Inputs!$B$41*MAX(F914-Inputs!$C$41,0)+Inputs!$B$42*Inputs!$B$14+Inputs!$B$43*MIN(Loan_Sample!I894/Inputs!$B$17,1)+Inputs!$B$44*MIN(E914,Inputs!$B$18)+Inputs!$B$45*Loan_Sample!C894</f>
        <v>-3.30692539538229</v>
      </c>
      <c r="R914" s="0" t="n">
        <f aca="false">MIN(1-Inputs!$B$13,MAX(Inputs!$B$13,1/(1+EXP(-(Inputs!$B$15*Q914+Inputs!$B$16)))))</f>
        <v>0.0343165585889536</v>
      </c>
    </row>
    <row r="915" customFormat="false" ht="15" hidden="false" customHeight="false" outlineLevel="0" collapsed="false">
      <c r="A915" s="0" t="n">
        <f aca="false">Loan_Sample!A895</f>
        <v>25818</v>
      </c>
      <c r="B915" s="0" t="n">
        <f aca="false">Loan_Sample!U895</f>
        <v>104882.94</v>
      </c>
      <c r="C915" s="0" t="n">
        <f aca="false">Loan_Sample!K895+Inputs!$B$26</f>
        <v>4.60833311080933</v>
      </c>
      <c r="D915" s="0" t="n">
        <f aca="false">Loan_Sample!L895+Inputs!$B$26</f>
        <v>-1.125</v>
      </c>
      <c r="E915" s="0" t="n">
        <f aca="false">Loan_Sample!E895/(1+Inputs!$B$25/100)</f>
        <v>60.1652412414551</v>
      </c>
      <c r="F915" s="0" t="n">
        <f aca="false">Loan_Sample!H895-Inputs!$B$24/100</f>
        <v>-1.59233331680298</v>
      </c>
      <c r="G915" s="0" t="n">
        <f aca="false">IF(ISNUMBER(C915),INDEX(Scorecard!$D$54:$D$61,SUMPRODUCT(--(Scorecard!$G$54:$G$60&lt;C915))+1),Scorecard!$D$62)</f>
        <v>0.409483001259379</v>
      </c>
      <c r="H915" s="0" t="n">
        <f aca="false">IF(ISNUMBER(D915),INDEX(Scorecard!$D$63:$D$68,SUMPRODUCT(--(Scorecard!$G$63:$G$67&lt;D915))+1),Scorecard!$D$69)</f>
        <v>-0.340582194386522</v>
      </c>
      <c r="I915" s="0" t="n">
        <f aca="false">IF(ISNUMBER(E915),INDEX(Scorecard!$D$19:$D$26,SUMPRODUCT(--(Scorecard!$G$19:$G$25&lt;E915))+1),Scorecard!$D$27)</f>
        <v>0.267179331770092</v>
      </c>
      <c r="J915" s="0" t="n">
        <f aca="false">IF(ISNUMBER(F915),INDEX(Scorecard!$D$37:$D$44,SUMPRODUCT(--(Scorecard!$G$37:$G$43&lt;F915))+1),Scorecard!$D$45)</f>
        <v>1.35057635045042</v>
      </c>
      <c r="K915" s="0" t="n">
        <f aca="false">Inputs!$B$10+Scorecard!$J$5*Loan_Sample!Y895+Scorecard!$J$6*Loan_Sample!Z895+Scorecard!$J$7*I915+Scorecard!$J$8*Loan_Sample!AB895+Scorecard!$J$9*J915+Scorecard!$J$10*Loan_Sample!AD895+Scorecard!$J$11*G915+Scorecard!$J$12*H915</f>
        <v>-2.52857961119187</v>
      </c>
      <c r="L915" s="0" t="n">
        <f aca="false">MIN(1-Inputs!$B$13,MAX(Inputs!$B$13,1/(1+EXP(-(Inputs!$B$11*K915+Inputs!$B$12)))))</f>
        <v>0.0764106508881676</v>
      </c>
      <c r="M915" s="0" t="n">
        <f aca="false">Loan_Sample!AH895*Inputs!$B$4*B915</f>
        <v>2804.96079936262</v>
      </c>
      <c r="N915" s="0" t="n">
        <f aca="false">L915*Inputs!$B$4*B915</f>
        <v>2804.96079936262</v>
      </c>
      <c r="O915" s="0" t="n">
        <f aca="false">Inputs!$B$37+Inputs!$B$38*MAX(Loan_Sample!H895-Inputs!$C$38,0)+Inputs!$B$39*MAX(Loan_Sample!H895-Inputs!$C$39,0)+Inputs!$B$40*MAX(Loan_Sample!H895-Inputs!$C$40,0)+Inputs!$B$41*MAX(Loan_Sample!H895-Inputs!$C$41,0)+Inputs!$B$42*Inputs!$B$14+Inputs!$B$43*MIN(Loan_Sample!I895/Inputs!$B$17,1)+Inputs!$B$44*MIN(Loan_Sample!E895,Inputs!$B$18)+Inputs!$B$45*Loan_Sample!C895</f>
        <v>-5.78119239853599</v>
      </c>
      <c r="P915" s="0" t="n">
        <f aca="false">MIN(1-Inputs!$B$13,MAX(Inputs!$B$13,1/(1+EXP(-(Inputs!$B$15*O915+Inputs!$B$16)))))</f>
        <v>0.00212904338178211</v>
      </c>
      <c r="Q915" s="0" t="n">
        <f aca="false">Inputs!$B$37+Inputs!$B$38*MAX(F915-Inputs!$C$38,0)+Inputs!$B$39*MAX(F915-Inputs!$C$39,0)+Inputs!$B$40*MAX(F915-Inputs!$C$40,0)+Inputs!$B$41*MAX(F915-Inputs!$C$41,0)+Inputs!$B$42*Inputs!$B$14+Inputs!$B$43*MIN(Loan_Sample!I895/Inputs!$B$17,1)+Inputs!$B$44*MIN(E915,Inputs!$B$18)+Inputs!$B$45*Loan_Sample!C895</f>
        <v>-5.78119239853599</v>
      </c>
      <c r="R915" s="0" t="n">
        <f aca="false">MIN(1-Inputs!$B$13,MAX(Inputs!$B$13,1/(1+EXP(-(Inputs!$B$15*Q915+Inputs!$B$16)))))</f>
        <v>0.00212904338178211</v>
      </c>
    </row>
    <row r="916" customFormat="false" ht="15" hidden="false" customHeight="false" outlineLevel="0" collapsed="false">
      <c r="A916" s="0" t="n">
        <f aca="false">Loan_Sample!A896</f>
        <v>25867</v>
      </c>
      <c r="B916" s="0" t="n">
        <f aca="false">Loan_Sample!U896</f>
        <v>134428.75</v>
      </c>
      <c r="C916" s="0" t="n">
        <f aca="false">Loan_Sample!K896+Inputs!$B$26</f>
        <v>5.03333330154419</v>
      </c>
      <c r="D916" s="0" t="n">
        <f aca="false">Loan_Sample!L896+Inputs!$B$26</f>
        <v>-3.50000047683716</v>
      </c>
      <c r="E916" s="0" t="n">
        <f aca="false">Loan_Sample!E896/(1+Inputs!$B$25/100)</f>
        <v>62.9559326171875</v>
      </c>
      <c r="F916" s="0" t="n">
        <f aca="false">Loan_Sample!H896-Inputs!$B$24/100</f>
        <v>0.189333438873291</v>
      </c>
      <c r="G916" s="0" t="n">
        <f aca="false">IF(ISNUMBER(C916),INDEX(Scorecard!$D$54:$D$61,SUMPRODUCT(--(Scorecard!$G$54:$G$60&lt;C916))+1),Scorecard!$D$62)</f>
        <v>0.214429354789033</v>
      </c>
      <c r="H916" s="0" t="n">
        <f aca="false">IF(ISNUMBER(D916),INDEX(Scorecard!$D$63:$D$68,SUMPRODUCT(--(Scorecard!$G$63:$G$67&lt;D916))+1),Scorecard!$D$69)</f>
        <v>-0.340582194386522</v>
      </c>
      <c r="I916" s="0" t="n">
        <f aca="false">IF(ISNUMBER(E916),INDEX(Scorecard!$D$19:$D$26,SUMPRODUCT(--(Scorecard!$G$19:$G$25&lt;E916))+1),Scorecard!$D$27)</f>
        <v>0.233621608745691</v>
      </c>
      <c r="J916" s="0" t="n">
        <f aca="false">IF(ISNUMBER(F916),INDEX(Scorecard!$D$37:$D$44,SUMPRODUCT(--(Scorecard!$G$37:$G$43&lt;F916))+1),Scorecard!$D$45)</f>
        <v>0.102184252677548</v>
      </c>
      <c r="K916" s="0" t="n">
        <f aca="false">Inputs!$B$10+Scorecard!$J$5*Loan_Sample!Y896+Scorecard!$J$6*Loan_Sample!Z896+Scorecard!$J$7*I916+Scorecard!$J$8*Loan_Sample!AB896+Scorecard!$J$9*J916+Scorecard!$J$10*Loan_Sample!AD896+Scorecard!$J$11*G916+Scorecard!$J$12*H916</f>
        <v>-7.06472153636841</v>
      </c>
      <c r="L916" s="0" t="n">
        <f aca="false">MIN(1-Inputs!$B$13,MAX(Inputs!$B$13,1/(1+EXP(-(Inputs!$B$11*K916+Inputs!$B$12)))))</f>
        <v>0.000656287783252987</v>
      </c>
      <c r="M916" s="0" t="n">
        <f aca="false">Loan_Sample!AH896*Inputs!$B$4*B916</f>
        <v>30.8783812200395</v>
      </c>
      <c r="N916" s="0" t="n">
        <f aca="false">L916*Inputs!$B$4*B916</f>
        <v>30.8783812200395</v>
      </c>
      <c r="O916" s="0" t="n">
        <f aca="false">Inputs!$B$37+Inputs!$B$38*MAX(Loan_Sample!H896-Inputs!$C$38,0)+Inputs!$B$39*MAX(Loan_Sample!H896-Inputs!$C$39,0)+Inputs!$B$40*MAX(Loan_Sample!H896-Inputs!$C$40,0)+Inputs!$B$41*MAX(Loan_Sample!H896-Inputs!$C$41,0)+Inputs!$B$42*Inputs!$B$14+Inputs!$B$43*MIN(Loan_Sample!I896/Inputs!$B$17,1)+Inputs!$B$44*MIN(Loan_Sample!E896,Inputs!$B$18)+Inputs!$B$45*Loan_Sample!C896</f>
        <v>-5.3293027047983</v>
      </c>
      <c r="P916" s="0" t="n">
        <f aca="false">MIN(1-Inputs!$B$13,MAX(Inputs!$B$13,1/(1+EXP(-(Inputs!$B$15*O916+Inputs!$B$16)))))</f>
        <v>0.00355356641973289</v>
      </c>
      <c r="Q916" s="0" t="n">
        <f aca="false">Inputs!$B$37+Inputs!$B$38*MAX(F916-Inputs!$C$38,0)+Inputs!$B$39*MAX(F916-Inputs!$C$39,0)+Inputs!$B$40*MAX(F916-Inputs!$C$40,0)+Inputs!$B$41*MAX(F916-Inputs!$C$41,0)+Inputs!$B$42*Inputs!$B$14+Inputs!$B$43*MIN(Loan_Sample!I896/Inputs!$B$17,1)+Inputs!$B$44*MIN(E916,Inputs!$B$18)+Inputs!$B$45*Loan_Sample!C896</f>
        <v>-5.3293027047983</v>
      </c>
      <c r="R916" s="0" t="n">
        <f aca="false">MIN(1-Inputs!$B$13,MAX(Inputs!$B$13,1/(1+EXP(-(Inputs!$B$15*Q916+Inputs!$B$16)))))</f>
        <v>0.00355356641973289</v>
      </c>
    </row>
    <row r="917" customFormat="false" ht="15" hidden="false" customHeight="false" outlineLevel="0" collapsed="false">
      <c r="A917" s="0" t="n">
        <f aca="false">Loan_Sample!A897</f>
        <v>25926</v>
      </c>
      <c r="B917" s="0" t="n">
        <f aca="false">Loan_Sample!U897</f>
        <v>240559.94</v>
      </c>
      <c r="C917" s="0" t="n">
        <f aca="false">Loan_Sample!K897+Inputs!$B$26</f>
        <v>8.93333339691162</v>
      </c>
      <c r="D917" s="0" t="n">
        <f aca="false">Loan_Sample!L897+Inputs!$B$26</f>
        <v>5.07179498672485</v>
      </c>
      <c r="E917" s="0" t="n">
        <f aca="false">Loan_Sample!E897/(1+Inputs!$B$25/100)</f>
        <v>87.6161117553711</v>
      </c>
      <c r="F917" s="0" t="n">
        <f aca="false">Loan_Sample!H897-Inputs!$B$24/100</f>
        <v>0.749666690826416</v>
      </c>
      <c r="G917" s="0" t="n">
        <f aca="false">IF(ISNUMBER(C917),INDEX(Scorecard!$D$54:$D$61,SUMPRODUCT(--(Scorecard!$G$54:$G$60&lt;C917))+1),Scorecard!$D$62)</f>
        <v>-0.541917179454542</v>
      </c>
      <c r="H917" s="0" t="n">
        <f aca="false">IF(ISNUMBER(D917),INDEX(Scorecard!$D$63:$D$68,SUMPRODUCT(--(Scorecard!$G$63:$G$67&lt;D917))+1),Scorecard!$D$69)</f>
        <v>0.322484508656054</v>
      </c>
      <c r="I917" s="0" t="n">
        <f aca="false">IF(ISNUMBER(E917),INDEX(Scorecard!$D$19:$D$26,SUMPRODUCT(--(Scorecard!$G$19:$G$25&lt;E917))+1),Scorecard!$D$27)</f>
        <v>-0.820992370602782</v>
      </c>
      <c r="J917" s="0" t="n">
        <f aca="false">IF(ISNUMBER(F917),INDEX(Scorecard!$D$37:$D$44,SUMPRODUCT(--(Scorecard!$G$37:$G$43&lt;F917))+1),Scorecard!$D$45)</f>
        <v>-0.569454719285959</v>
      </c>
      <c r="K917" s="0" t="n">
        <f aca="false">Inputs!$B$10+Scorecard!$J$5*Loan_Sample!Y897+Scorecard!$J$6*Loan_Sample!Z897+Scorecard!$J$7*I917+Scorecard!$J$8*Loan_Sample!AB897+Scorecard!$J$9*J917+Scorecard!$J$10*Loan_Sample!AD897+Scorecard!$J$11*G917+Scorecard!$J$12*H917</f>
        <v>-3.02510322102581</v>
      </c>
      <c r="L917" s="0" t="n">
        <f aca="false">MIN(1-Inputs!$B$13,MAX(Inputs!$B$13,1/(1+EXP(-(Inputs!$B$11*K917+Inputs!$B$12)))))</f>
        <v>0.0464638248113197</v>
      </c>
      <c r="M917" s="0" t="n">
        <f aca="false">Loan_Sample!AH897*Inputs!$B$4*B917</f>
        <v>3912.06721807355</v>
      </c>
      <c r="N917" s="0" t="n">
        <f aca="false">L917*Inputs!$B$4*B917</f>
        <v>3912.06721807355</v>
      </c>
      <c r="O917" s="0" t="n">
        <f aca="false">Inputs!$B$37+Inputs!$B$38*MAX(Loan_Sample!H897-Inputs!$C$38,0)+Inputs!$B$39*MAX(Loan_Sample!H897-Inputs!$C$39,0)+Inputs!$B$40*MAX(Loan_Sample!H897-Inputs!$C$40,0)+Inputs!$B$41*MAX(Loan_Sample!H897-Inputs!$C$41,0)+Inputs!$B$42*Inputs!$B$14+Inputs!$B$43*MIN(Loan_Sample!I897/Inputs!$B$17,1)+Inputs!$B$44*MIN(Loan_Sample!E897,Inputs!$B$18)+Inputs!$B$45*Loan_Sample!C897</f>
        <v>-4.3234972966401</v>
      </c>
      <c r="P917" s="0" t="n">
        <f aca="false">MIN(1-Inputs!$B$13,MAX(Inputs!$B$13,1/(1+EXP(-(Inputs!$B$15*O917+Inputs!$B$16)))))</f>
        <v>0.0110649572609381</v>
      </c>
      <c r="Q917" s="0" t="n">
        <f aca="false">Inputs!$B$37+Inputs!$B$38*MAX(F917-Inputs!$C$38,0)+Inputs!$B$39*MAX(F917-Inputs!$C$39,0)+Inputs!$B$40*MAX(F917-Inputs!$C$40,0)+Inputs!$B$41*MAX(F917-Inputs!$C$41,0)+Inputs!$B$42*Inputs!$B$14+Inputs!$B$43*MIN(Loan_Sample!I897/Inputs!$B$17,1)+Inputs!$B$44*MIN(E917,Inputs!$B$18)+Inputs!$B$45*Loan_Sample!C897</f>
        <v>-4.3234972966401</v>
      </c>
      <c r="R917" s="0" t="n">
        <f aca="false">MIN(1-Inputs!$B$13,MAX(Inputs!$B$13,1/(1+EXP(-(Inputs!$B$15*Q917+Inputs!$B$16)))))</f>
        <v>0.0110649572609381</v>
      </c>
    </row>
    <row r="918" customFormat="false" ht="15" hidden="false" customHeight="false" outlineLevel="0" collapsed="false">
      <c r="A918" s="0" t="n">
        <f aca="false">Loan_Sample!A898</f>
        <v>25927</v>
      </c>
      <c r="B918" s="0" t="n">
        <f aca="false">Loan_Sample!U898</f>
        <v>155996.17</v>
      </c>
      <c r="C918" s="0" t="n">
        <f aca="false">Loan_Sample!K898+Inputs!$B$26</f>
        <v>8.53333377838135</v>
      </c>
      <c r="D918" s="0" t="n">
        <f aca="false">Loan_Sample!L898+Inputs!$B$26</f>
        <v>5.07179546356201</v>
      </c>
      <c r="E918" s="0" t="n">
        <f aca="false">Loan_Sample!E898/(1+Inputs!$B$25/100)</f>
        <v>49.2214431762695</v>
      </c>
      <c r="F918" s="0" t="n">
        <f aca="false">Loan_Sample!H898-Inputs!$B$24/100</f>
        <v>1.42866683006287</v>
      </c>
      <c r="G918" s="0" t="n">
        <f aca="false">IF(ISNUMBER(C918),INDEX(Scorecard!$D$54:$D$61,SUMPRODUCT(--(Scorecard!$G$54:$G$60&lt;C918))+1),Scorecard!$D$62)</f>
        <v>-0.541917179454542</v>
      </c>
      <c r="H918" s="0" t="n">
        <f aca="false">IF(ISNUMBER(D918),INDEX(Scorecard!$D$63:$D$68,SUMPRODUCT(--(Scorecard!$G$63:$G$67&lt;D918))+1),Scorecard!$D$69)</f>
        <v>0.322484508656054</v>
      </c>
      <c r="I918" s="0" t="n">
        <f aca="false">IF(ISNUMBER(E918),INDEX(Scorecard!$D$19:$D$26,SUMPRODUCT(--(Scorecard!$G$19:$G$25&lt;E918))+1),Scorecard!$D$27)</f>
        <v>0.57899015159425</v>
      </c>
      <c r="J918" s="0" t="n">
        <f aca="false">IF(ISNUMBER(F918),INDEX(Scorecard!$D$37:$D$44,SUMPRODUCT(--(Scorecard!$G$37:$G$43&lt;F918))+1),Scorecard!$D$45)</f>
        <v>-0.975503570149195</v>
      </c>
      <c r="K918" s="0" t="n">
        <f aca="false">Inputs!$B$10+Scorecard!$J$5*Loan_Sample!Y898+Scorecard!$J$6*Loan_Sample!Z898+Scorecard!$J$7*I918+Scorecard!$J$8*Loan_Sample!AB898+Scorecard!$J$9*J918+Scorecard!$J$10*Loan_Sample!AD898+Scorecard!$J$11*G918+Scorecard!$J$12*H918</f>
        <v>-3.60703380967387</v>
      </c>
      <c r="L918" s="0" t="n">
        <f aca="false">MIN(1-Inputs!$B$13,MAX(Inputs!$B$13,1/(1+EXP(-(Inputs!$B$11*K918+Inputs!$B$12)))))</f>
        <v>0.0255330732842638</v>
      </c>
      <c r="M918" s="0" t="n">
        <f aca="false">Loan_Sample!AH898*Inputs!$B$4*B918</f>
        <v>1394.07157423607</v>
      </c>
      <c r="N918" s="0" t="n">
        <f aca="false">L918*Inputs!$B$4*B918</f>
        <v>1394.07157423607</v>
      </c>
      <c r="O918" s="0" t="n">
        <f aca="false">Inputs!$B$37+Inputs!$B$38*MAX(Loan_Sample!H898-Inputs!$C$38,0)+Inputs!$B$39*MAX(Loan_Sample!H898-Inputs!$C$39,0)+Inputs!$B$40*MAX(Loan_Sample!H898-Inputs!$C$40,0)+Inputs!$B$41*MAX(Loan_Sample!H898-Inputs!$C$41,0)+Inputs!$B$42*Inputs!$B$14+Inputs!$B$43*MIN(Loan_Sample!I898/Inputs!$B$17,1)+Inputs!$B$44*MIN(Loan_Sample!E898,Inputs!$B$18)+Inputs!$B$45*Loan_Sample!C898</f>
        <v>-3.48043572120957</v>
      </c>
      <c r="P918" s="0" t="n">
        <f aca="false">MIN(1-Inputs!$B$13,MAX(Inputs!$B$13,1/(1+EXP(-(Inputs!$B$15*O918+Inputs!$B$16)))))</f>
        <v>0.0283476382000483</v>
      </c>
      <c r="Q918" s="0" t="n">
        <f aca="false">Inputs!$B$37+Inputs!$B$38*MAX(F918-Inputs!$C$38,0)+Inputs!$B$39*MAX(F918-Inputs!$C$39,0)+Inputs!$B$40*MAX(F918-Inputs!$C$40,0)+Inputs!$B$41*MAX(F918-Inputs!$C$41,0)+Inputs!$B$42*Inputs!$B$14+Inputs!$B$43*MIN(Loan_Sample!I898/Inputs!$B$17,1)+Inputs!$B$44*MIN(E918,Inputs!$B$18)+Inputs!$B$45*Loan_Sample!C898</f>
        <v>-3.48043572120957</v>
      </c>
      <c r="R918" s="0" t="n">
        <f aca="false">MIN(1-Inputs!$B$13,MAX(Inputs!$B$13,1/(1+EXP(-(Inputs!$B$15*Q918+Inputs!$B$16)))))</f>
        <v>0.0283476382000483</v>
      </c>
    </row>
    <row r="919" customFormat="false" ht="15" hidden="false" customHeight="false" outlineLevel="0" collapsed="false">
      <c r="A919" s="0" t="n">
        <f aca="false">Loan_Sample!A899</f>
        <v>26036</v>
      </c>
      <c r="B919" s="0" t="n">
        <f aca="false">Loan_Sample!U899</f>
        <v>122048.93</v>
      </c>
      <c r="C919" s="0" t="n">
        <f aca="false">Loan_Sample!K899+Inputs!$B$26</f>
        <v>4.95833349227905</v>
      </c>
      <c r="D919" s="0" t="n">
        <f aca="false">Loan_Sample!L899+Inputs!$B$26</f>
        <v>-1.875</v>
      </c>
      <c r="E919" s="0" t="n">
        <f aca="false">Loan_Sample!E899/(1+Inputs!$B$25/100)</f>
        <v>59.3785667419434</v>
      </c>
      <c r="F919" s="0" t="n">
        <f aca="false">Loan_Sample!H899-Inputs!$B$24/100</f>
        <v>1.07933354377747</v>
      </c>
      <c r="G919" s="0" t="n">
        <f aca="false">IF(ISNUMBER(C919),INDEX(Scorecard!$D$54:$D$61,SUMPRODUCT(--(Scorecard!$G$54:$G$60&lt;C919))+1),Scorecard!$D$62)</f>
        <v>0.214429354789033</v>
      </c>
      <c r="H919" s="0" t="n">
        <f aca="false">IF(ISNUMBER(D919),INDEX(Scorecard!$D$63:$D$68,SUMPRODUCT(--(Scorecard!$G$63:$G$67&lt;D919))+1),Scorecard!$D$69)</f>
        <v>-0.340582194386522</v>
      </c>
      <c r="I919" s="0" t="n">
        <f aca="false">IF(ISNUMBER(E919),INDEX(Scorecard!$D$19:$D$26,SUMPRODUCT(--(Scorecard!$G$19:$G$25&lt;E919))+1),Scorecard!$D$27)</f>
        <v>0.267179331770092</v>
      </c>
      <c r="J919" s="0" t="n">
        <f aca="false">IF(ISNUMBER(F919),INDEX(Scorecard!$D$37:$D$44,SUMPRODUCT(--(Scorecard!$G$37:$G$43&lt;F919))+1),Scorecard!$D$45)</f>
        <v>-0.975503570149195</v>
      </c>
      <c r="K919" s="0" t="n">
        <f aca="false">Inputs!$B$10+Scorecard!$J$5*Loan_Sample!Y899+Scorecard!$J$6*Loan_Sample!Z899+Scorecard!$J$7*I919+Scorecard!$J$8*Loan_Sample!AB899+Scorecard!$J$9*J919+Scorecard!$J$10*Loan_Sample!AD899+Scorecard!$J$11*G919+Scorecard!$J$12*H919</f>
        <v>-4.48298239908504</v>
      </c>
      <c r="L919" s="0" t="n">
        <f aca="false">MIN(1-Inputs!$B$13,MAX(Inputs!$B$13,1/(1+EXP(-(Inputs!$B$11*K919+Inputs!$B$12)))))</f>
        <v>0.0101931939077562</v>
      </c>
      <c r="M919" s="0" t="n">
        <f aca="false">Loan_Sample!AH899*Inputs!$B$4*B919</f>
        <v>435.423943403455</v>
      </c>
      <c r="N919" s="0" t="n">
        <f aca="false">L919*Inputs!$B$4*B919</f>
        <v>435.423943403455</v>
      </c>
      <c r="O919" s="0" t="n">
        <f aca="false">Inputs!$B$37+Inputs!$B$38*MAX(Loan_Sample!H899-Inputs!$C$38,0)+Inputs!$B$39*MAX(Loan_Sample!H899-Inputs!$C$39,0)+Inputs!$B$40*MAX(Loan_Sample!H899-Inputs!$C$40,0)+Inputs!$B$41*MAX(Loan_Sample!H899-Inputs!$C$41,0)+Inputs!$B$42*Inputs!$B$14+Inputs!$B$43*MIN(Loan_Sample!I899/Inputs!$B$17,1)+Inputs!$B$44*MIN(Loan_Sample!E899,Inputs!$B$18)+Inputs!$B$45*Loan_Sample!C899</f>
        <v>-3.32575259162623</v>
      </c>
      <c r="P919" s="0" t="n">
        <f aca="false">MIN(1-Inputs!$B$13,MAX(Inputs!$B$13,1/(1+EXP(-(Inputs!$B$15*O919+Inputs!$B$16)))))</f>
        <v>0.0336143209287928</v>
      </c>
      <c r="Q919" s="0" t="n">
        <f aca="false">Inputs!$B$37+Inputs!$B$38*MAX(F919-Inputs!$C$38,0)+Inputs!$B$39*MAX(F919-Inputs!$C$39,0)+Inputs!$B$40*MAX(F919-Inputs!$C$40,0)+Inputs!$B$41*MAX(F919-Inputs!$C$41,0)+Inputs!$B$42*Inputs!$B$14+Inputs!$B$43*MIN(Loan_Sample!I899/Inputs!$B$17,1)+Inputs!$B$44*MIN(E919,Inputs!$B$18)+Inputs!$B$45*Loan_Sample!C899</f>
        <v>-3.32575259162623</v>
      </c>
      <c r="R919" s="0" t="n">
        <f aca="false">MIN(1-Inputs!$B$13,MAX(Inputs!$B$13,1/(1+EXP(-(Inputs!$B$15*Q919+Inputs!$B$16)))))</f>
        <v>0.0336143209287928</v>
      </c>
    </row>
    <row r="920" customFormat="false" ht="15" hidden="false" customHeight="false" outlineLevel="0" collapsed="false">
      <c r="A920" s="0" t="n">
        <f aca="false">Loan_Sample!A900</f>
        <v>26062</v>
      </c>
      <c r="B920" s="0" t="n">
        <f aca="false">Loan_Sample!U900</f>
        <v>154627.78</v>
      </c>
      <c r="C920" s="0" t="n">
        <f aca="false">Loan_Sample!K900+Inputs!$B$26</f>
        <v>4.30833339691162</v>
      </c>
      <c r="D920" s="0" t="n">
        <f aca="false">Loan_Sample!L900+Inputs!$B$26</f>
        <v>-1.125</v>
      </c>
      <c r="E920" s="0" t="n">
        <f aca="false">Loan_Sample!E900/(1+Inputs!$B$25/100)</f>
        <v>61.7027359008789</v>
      </c>
      <c r="F920" s="0" t="n">
        <f aca="false">Loan_Sample!H900-Inputs!$B$24/100</f>
        <v>-2.40933322906494</v>
      </c>
      <c r="G920" s="0" t="n">
        <f aca="false">IF(ISNUMBER(C920),INDEX(Scorecard!$D$54:$D$61,SUMPRODUCT(--(Scorecard!$G$54:$G$60&lt;C920))+1),Scorecard!$D$62)</f>
        <v>0.489050497890326</v>
      </c>
      <c r="H920" s="0" t="n">
        <f aca="false">IF(ISNUMBER(D920),INDEX(Scorecard!$D$63:$D$68,SUMPRODUCT(--(Scorecard!$G$63:$G$67&lt;D920))+1),Scorecard!$D$69)</f>
        <v>-0.340582194386522</v>
      </c>
      <c r="I920" s="0" t="n">
        <f aca="false">IF(ISNUMBER(E920),INDEX(Scorecard!$D$19:$D$26,SUMPRODUCT(--(Scorecard!$G$19:$G$25&lt;E920))+1),Scorecard!$D$27)</f>
        <v>0.233621608745691</v>
      </c>
      <c r="J920" s="0" t="n">
        <f aca="false">IF(ISNUMBER(F920),INDEX(Scorecard!$D$37:$D$44,SUMPRODUCT(--(Scorecard!$G$37:$G$43&lt;F920))+1),Scorecard!$D$45)</f>
        <v>1.35057635045042</v>
      </c>
      <c r="K920" s="0" t="n">
        <f aca="false">Inputs!$B$10+Scorecard!$J$5*Loan_Sample!Y900+Scorecard!$J$6*Loan_Sample!Z900+Scorecard!$J$7*I920+Scorecard!$J$8*Loan_Sample!AB900+Scorecard!$J$9*J920+Scorecard!$J$10*Loan_Sample!AD900+Scorecard!$J$11*G920+Scorecard!$J$12*H920</f>
        <v>-6.06643177798601</v>
      </c>
      <c r="L920" s="0" t="n">
        <f aca="false">MIN(1-Inputs!$B$13,MAX(Inputs!$B$13,1/(1+EXP(-(Inputs!$B$11*K920+Inputs!$B$12)))))</f>
        <v>0.00190009456993714</v>
      </c>
      <c r="M920" s="0" t="n">
        <f aca="false">Loan_Sample!AH900*Inputs!$B$4*B920</f>
        <v>102.832591798802</v>
      </c>
      <c r="N920" s="0" t="n">
        <f aca="false">L920*Inputs!$B$4*B920</f>
        <v>102.832591798802</v>
      </c>
      <c r="O920" s="0" t="n">
        <f aca="false">Inputs!$B$37+Inputs!$B$38*MAX(Loan_Sample!H900-Inputs!$C$38,0)+Inputs!$B$39*MAX(Loan_Sample!H900-Inputs!$C$39,0)+Inputs!$B$40*MAX(Loan_Sample!H900-Inputs!$C$40,0)+Inputs!$B$41*MAX(Loan_Sample!H900-Inputs!$C$41,0)+Inputs!$B$42*Inputs!$B$14+Inputs!$B$43*MIN(Loan_Sample!I900/Inputs!$B$17,1)+Inputs!$B$44*MIN(Loan_Sample!E900,Inputs!$B$18)+Inputs!$B$45*Loan_Sample!C900</f>
        <v>-5.98637337178116</v>
      </c>
      <c r="P920" s="0" t="n">
        <f aca="false">MIN(1-Inputs!$B$13,MAX(Inputs!$B$13,1/(1+EXP(-(Inputs!$B$15*O920+Inputs!$B$16)))))</f>
        <v>0.0016868558697919</v>
      </c>
      <c r="Q920" s="0" t="n">
        <f aca="false">Inputs!$B$37+Inputs!$B$38*MAX(F920-Inputs!$C$38,0)+Inputs!$B$39*MAX(F920-Inputs!$C$39,0)+Inputs!$B$40*MAX(F920-Inputs!$C$40,0)+Inputs!$B$41*MAX(F920-Inputs!$C$41,0)+Inputs!$B$42*Inputs!$B$14+Inputs!$B$43*MIN(Loan_Sample!I900/Inputs!$B$17,1)+Inputs!$B$44*MIN(E920,Inputs!$B$18)+Inputs!$B$45*Loan_Sample!C900</f>
        <v>-5.98637337178116</v>
      </c>
      <c r="R920" s="0" t="n">
        <f aca="false">MIN(1-Inputs!$B$13,MAX(Inputs!$B$13,1/(1+EXP(-(Inputs!$B$15*Q920+Inputs!$B$16)))))</f>
        <v>0.0016868558697919</v>
      </c>
    </row>
    <row r="921" customFormat="false" ht="15" hidden="false" customHeight="false" outlineLevel="0" collapsed="false">
      <c r="A921" s="0" t="n">
        <f aca="false">Loan_Sample!A901</f>
        <v>26098</v>
      </c>
      <c r="B921" s="0" t="n">
        <f aca="false">Loan_Sample!U901</f>
        <v>381124.8</v>
      </c>
      <c r="C921" s="0" t="n">
        <f aca="false">Loan_Sample!K901+Inputs!$B$26</f>
        <v>4.8230767250061</v>
      </c>
      <c r="D921" s="0" t="n">
        <f aca="false">Loan_Sample!L901+Inputs!$B$26</f>
        <v>-0.276923179626465</v>
      </c>
      <c r="E921" s="0" t="n">
        <f aca="false">Loan_Sample!E901/(1+Inputs!$B$25/100)</f>
        <v>73.8518524169922</v>
      </c>
      <c r="F921" s="0" t="n">
        <f aca="false">Loan_Sample!H901-Inputs!$B$24/100</f>
        <v>0.520666360855103</v>
      </c>
      <c r="G921" s="0" t="n">
        <f aca="false">IF(ISNUMBER(C921),INDEX(Scorecard!$D$54:$D$61,SUMPRODUCT(--(Scorecard!$G$54:$G$60&lt;C921))+1),Scorecard!$D$62)</f>
        <v>0.214429354789033</v>
      </c>
      <c r="H921" s="0" t="n">
        <f aca="false">IF(ISNUMBER(D921),INDEX(Scorecard!$D$63:$D$68,SUMPRODUCT(--(Scorecard!$G$63:$G$67&lt;D921))+1),Scorecard!$D$69)</f>
        <v>0.322484508656054</v>
      </c>
      <c r="I921" s="0" t="n">
        <f aca="false">IF(ISNUMBER(E921),INDEX(Scorecard!$D$19:$D$26,SUMPRODUCT(--(Scorecard!$G$19:$G$25&lt;E921))+1),Scorecard!$D$27)</f>
        <v>-0.0341578513653732</v>
      </c>
      <c r="J921" s="0" t="n">
        <f aca="false">IF(ISNUMBER(F921),INDEX(Scorecard!$D$37:$D$44,SUMPRODUCT(--(Scorecard!$G$37:$G$43&lt;F921))+1),Scorecard!$D$45)</f>
        <v>-0.271229676926091</v>
      </c>
      <c r="K921" s="0" t="n">
        <f aca="false">Inputs!$B$10+Scorecard!$J$5*Loan_Sample!Y901+Scorecard!$J$6*Loan_Sample!Z901+Scorecard!$J$7*I921+Scorecard!$J$8*Loan_Sample!AB901+Scorecard!$J$9*J921+Scorecard!$J$10*Loan_Sample!AD901+Scorecard!$J$11*G921+Scorecard!$J$12*H921</f>
        <v>-5.45616644535979</v>
      </c>
      <c r="L921" s="0" t="n">
        <f aca="false">MIN(1-Inputs!$B$13,MAX(Inputs!$B$13,1/(1+EXP(-(Inputs!$B$11*K921+Inputs!$B$12)))))</f>
        <v>0.00363563734679374</v>
      </c>
      <c r="M921" s="0" t="n">
        <f aca="false">Loan_Sample!AH901*Inputs!$B$4*B921</f>
        <v>484.971044834253</v>
      </c>
      <c r="N921" s="0" t="n">
        <f aca="false">L921*Inputs!$B$4*B921</f>
        <v>484.971044834253</v>
      </c>
      <c r="O921" s="0" t="n">
        <f aca="false">Inputs!$B$37+Inputs!$B$38*MAX(Loan_Sample!H901-Inputs!$C$38,0)+Inputs!$B$39*MAX(Loan_Sample!H901-Inputs!$C$39,0)+Inputs!$B$40*MAX(Loan_Sample!H901-Inputs!$C$40,0)+Inputs!$B$41*MAX(Loan_Sample!H901-Inputs!$C$41,0)+Inputs!$B$42*Inputs!$B$14+Inputs!$B$43*MIN(Loan_Sample!I901/Inputs!$B$17,1)+Inputs!$B$44*MIN(Loan_Sample!E901,Inputs!$B$18)+Inputs!$B$45*Loan_Sample!C901</f>
        <v>-4.20318542736628</v>
      </c>
      <c r="P921" s="0" t="n">
        <f aca="false">MIN(1-Inputs!$B$13,MAX(Inputs!$B$13,1/(1+EXP(-(Inputs!$B$15*O921+Inputs!$B$16)))))</f>
        <v>0.0126661495918856</v>
      </c>
      <c r="Q921" s="0" t="n">
        <f aca="false">Inputs!$B$37+Inputs!$B$38*MAX(F921-Inputs!$C$38,0)+Inputs!$B$39*MAX(F921-Inputs!$C$39,0)+Inputs!$B$40*MAX(F921-Inputs!$C$40,0)+Inputs!$B$41*MAX(F921-Inputs!$C$41,0)+Inputs!$B$42*Inputs!$B$14+Inputs!$B$43*MIN(Loan_Sample!I901/Inputs!$B$17,1)+Inputs!$B$44*MIN(E921,Inputs!$B$18)+Inputs!$B$45*Loan_Sample!C901</f>
        <v>-4.20318542736628</v>
      </c>
      <c r="R921" s="0" t="n">
        <f aca="false">MIN(1-Inputs!$B$13,MAX(Inputs!$B$13,1/(1+EXP(-(Inputs!$B$15*Q921+Inputs!$B$16)))))</f>
        <v>0.0126661495918856</v>
      </c>
    </row>
    <row r="922" customFormat="false" ht="15" hidden="false" customHeight="false" outlineLevel="0" collapsed="false">
      <c r="A922" s="0" t="n">
        <f aca="false">Loan_Sample!A902</f>
        <v>26146</v>
      </c>
      <c r="B922" s="0" t="n">
        <f aca="false">Loan_Sample!U902</f>
        <v>128416.555</v>
      </c>
      <c r="C922" s="0" t="n">
        <f aca="false">Loan_Sample!K902+Inputs!$B$26</f>
        <v>4.8230767250061</v>
      </c>
      <c r="D922" s="0" t="n">
        <f aca="false">Loan_Sample!L902+Inputs!$B$26</f>
        <v>-0.276923179626465</v>
      </c>
      <c r="E922" s="0" t="n">
        <f aca="false">Loan_Sample!E902/(1+Inputs!$B$25/100)</f>
        <v>72.0637512207031</v>
      </c>
      <c r="F922" s="0" t="n">
        <f aca="false">Loan_Sample!H902-Inputs!$B$24/100</f>
        <v>0.228666543960571</v>
      </c>
      <c r="G922" s="0" t="n">
        <f aca="false">IF(ISNUMBER(C922),INDEX(Scorecard!$D$54:$D$61,SUMPRODUCT(--(Scorecard!$G$54:$G$60&lt;C922))+1),Scorecard!$D$62)</f>
        <v>0.214429354789033</v>
      </c>
      <c r="H922" s="0" t="n">
        <f aca="false">IF(ISNUMBER(D922),INDEX(Scorecard!$D$63:$D$68,SUMPRODUCT(--(Scorecard!$G$63:$G$67&lt;D922))+1),Scorecard!$D$69)</f>
        <v>0.322484508656054</v>
      </c>
      <c r="I922" s="0" t="n">
        <f aca="false">IF(ISNUMBER(E922),INDEX(Scorecard!$D$19:$D$26,SUMPRODUCT(--(Scorecard!$G$19:$G$25&lt;E922))+1),Scorecard!$D$27)</f>
        <v>-0.0341578513653732</v>
      </c>
      <c r="J922" s="0" t="n">
        <f aca="false">IF(ISNUMBER(F922),INDEX(Scorecard!$D$37:$D$44,SUMPRODUCT(--(Scorecard!$G$37:$G$43&lt;F922))+1),Scorecard!$D$45)</f>
        <v>-0.0679520129233634</v>
      </c>
      <c r="K922" s="0" t="n">
        <f aca="false">Inputs!$B$10+Scorecard!$J$5*Loan_Sample!Y902+Scorecard!$J$6*Loan_Sample!Z902+Scorecard!$J$7*I922+Scorecard!$J$8*Loan_Sample!AB902+Scorecard!$J$9*J922+Scorecard!$J$10*Loan_Sample!AD902+Scorecard!$J$11*G922+Scorecard!$J$12*H922</f>
        <v>-4.8158667481697</v>
      </c>
      <c r="L922" s="0" t="n">
        <f aca="false">MIN(1-Inputs!$B$13,MAX(Inputs!$B$13,1/(1+EXP(-(Inputs!$B$11*K922+Inputs!$B$12)))))</f>
        <v>0.00716976388419053</v>
      </c>
      <c r="M922" s="0" t="n">
        <f aca="false">Loan_Sample!AH902*Inputs!$B$4*B922</f>
        <v>322.250732359908</v>
      </c>
      <c r="N922" s="0" t="n">
        <f aca="false">L922*Inputs!$B$4*B922</f>
        <v>322.250732359908</v>
      </c>
      <c r="O922" s="0" t="n">
        <f aca="false">Inputs!$B$37+Inputs!$B$38*MAX(Loan_Sample!H902-Inputs!$C$38,0)+Inputs!$B$39*MAX(Loan_Sample!H902-Inputs!$C$39,0)+Inputs!$B$40*MAX(Loan_Sample!H902-Inputs!$C$40,0)+Inputs!$B$41*MAX(Loan_Sample!H902-Inputs!$C$41,0)+Inputs!$B$42*Inputs!$B$14+Inputs!$B$43*MIN(Loan_Sample!I902/Inputs!$B$17,1)+Inputs!$B$44*MIN(Loan_Sample!E902,Inputs!$B$18)+Inputs!$B$45*Loan_Sample!C902</f>
        <v>-5.29031473356838</v>
      </c>
      <c r="P922" s="0" t="n">
        <f aca="false">MIN(1-Inputs!$B$13,MAX(Inputs!$B$13,1/(1+EXP(-(Inputs!$B$15*O922+Inputs!$B$16)))))</f>
        <v>0.00371401003369206</v>
      </c>
      <c r="Q922" s="0" t="n">
        <f aca="false">Inputs!$B$37+Inputs!$B$38*MAX(F922-Inputs!$C$38,0)+Inputs!$B$39*MAX(F922-Inputs!$C$39,0)+Inputs!$B$40*MAX(F922-Inputs!$C$40,0)+Inputs!$B$41*MAX(F922-Inputs!$C$41,0)+Inputs!$B$42*Inputs!$B$14+Inputs!$B$43*MIN(Loan_Sample!I902/Inputs!$B$17,1)+Inputs!$B$44*MIN(E922,Inputs!$B$18)+Inputs!$B$45*Loan_Sample!C902</f>
        <v>-5.29031473356838</v>
      </c>
      <c r="R922" s="0" t="n">
        <f aca="false">MIN(1-Inputs!$B$13,MAX(Inputs!$B$13,1/(1+EXP(-(Inputs!$B$15*Q922+Inputs!$B$16)))))</f>
        <v>0.00371401003369206</v>
      </c>
    </row>
    <row r="923" customFormat="false" ht="15" hidden="false" customHeight="false" outlineLevel="0" collapsed="false">
      <c r="A923" s="0" t="n">
        <f aca="false">Loan_Sample!A903</f>
        <v>26146</v>
      </c>
      <c r="B923" s="0" t="n">
        <f aca="false">Loan_Sample!U903</f>
        <v>124799.766</v>
      </c>
      <c r="C923" s="0" t="n">
        <f aca="false">Loan_Sample!K903+Inputs!$B$26</f>
        <v>6.53333330154419</v>
      </c>
      <c r="D923" s="0" t="n">
        <f aca="false">Loan_Sample!L903+Inputs!$B$26</f>
        <v>-3.50000047683716</v>
      </c>
      <c r="E923" s="0" t="n">
        <f aca="false">Loan_Sample!E903/(1+Inputs!$B$25/100)</f>
        <v>67.2027435302734</v>
      </c>
      <c r="F923" s="0" t="n">
        <f aca="false">Loan_Sample!H903-Inputs!$B$24/100</f>
        <v>1.09533333778381</v>
      </c>
      <c r="G923" s="0" t="n">
        <f aca="false">IF(ISNUMBER(C923),INDEX(Scorecard!$D$54:$D$61,SUMPRODUCT(--(Scorecard!$G$54:$G$60&lt;C923))+1),Scorecard!$D$62)</f>
        <v>-0.119873800601421</v>
      </c>
      <c r="H923" s="0" t="n">
        <f aca="false">IF(ISNUMBER(D923),INDEX(Scorecard!$D$63:$D$68,SUMPRODUCT(--(Scorecard!$G$63:$G$67&lt;D923))+1),Scorecard!$D$69)</f>
        <v>-0.340582194386522</v>
      </c>
      <c r="I923" s="0" t="n">
        <f aca="false">IF(ISNUMBER(E923),INDEX(Scorecard!$D$19:$D$26,SUMPRODUCT(--(Scorecard!$G$19:$G$25&lt;E923))+1),Scorecard!$D$27)</f>
        <v>0.0530843085177338</v>
      </c>
      <c r="J923" s="0" t="n">
        <f aca="false">IF(ISNUMBER(F923),INDEX(Scorecard!$D$37:$D$44,SUMPRODUCT(--(Scorecard!$G$37:$G$43&lt;F923))+1),Scorecard!$D$45)</f>
        <v>-0.975503570149195</v>
      </c>
      <c r="K923" s="0" t="n">
        <f aca="false">Inputs!$B$10+Scorecard!$J$5*Loan_Sample!Y903+Scorecard!$J$6*Loan_Sample!Z903+Scorecard!$J$7*I923+Scorecard!$J$8*Loan_Sample!AB903+Scorecard!$J$9*J923+Scorecard!$J$10*Loan_Sample!AD903+Scorecard!$J$11*G923+Scorecard!$J$12*H923</f>
        <v>-4.54576690894662</v>
      </c>
      <c r="L923" s="0" t="n">
        <f aca="false">MIN(1-Inputs!$B$13,MAX(Inputs!$B$13,1/(1+EXP(-(Inputs!$B$11*K923+Inputs!$B$12)))))</f>
        <v>0.00953952859389952</v>
      </c>
      <c r="M923" s="0" t="n">
        <f aca="false">Loan_Sample!AH903*Inputs!$B$4*B923</f>
        <v>416.685827694139</v>
      </c>
      <c r="N923" s="0" t="n">
        <f aca="false">L923*Inputs!$B$4*B923</f>
        <v>416.685827694139</v>
      </c>
      <c r="O923" s="0" t="n">
        <f aca="false">Inputs!$B$37+Inputs!$B$38*MAX(Loan_Sample!H903-Inputs!$C$38,0)+Inputs!$B$39*MAX(Loan_Sample!H903-Inputs!$C$39,0)+Inputs!$B$40*MAX(Loan_Sample!H903-Inputs!$C$40,0)+Inputs!$B$41*MAX(Loan_Sample!H903-Inputs!$C$41,0)+Inputs!$B$42*Inputs!$B$14+Inputs!$B$43*MIN(Loan_Sample!I903/Inputs!$B$17,1)+Inputs!$B$44*MIN(Loan_Sample!E903,Inputs!$B$18)+Inputs!$B$45*Loan_Sample!C903</f>
        <v>-3.26133152087398</v>
      </c>
      <c r="P923" s="0" t="n">
        <f aca="false">MIN(1-Inputs!$B$13,MAX(Inputs!$B$13,1/(1+EXP(-(Inputs!$B$15*O923+Inputs!$B$16)))))</f>
        <v>0.0360762640895029</v>
      </c>
      <c r="Q923" s="0" t="n">
        <f aca="false">Inputs!$B$37+Inputs!$B$38*MAX(F923-Inputs!$C$38,0)+Inputs!$B$39*MAX(F923-Inputs!$C$39,0)+Inputs!$B$40*MAX(F923-Inputs!$C$40,0)+Inputs!$B$41*MAX(F923-Inputs!$C$41,0)+Inputs!$B$42*Inputs!$B$14+Inputs!$B$43*MIN(Loan_Sample!I903/Inputs!$B$17,1)+Inputs!$B$44*MIN(E923,Inputs!$B$18)+Inputs!$B$45*Loan_Sample!C903</f>
        <v>-3.26133152087398</v>
      </c>
      <c r="R923" s="0" t="n">
        <f aca="false">MIN(1-Inputs!$B$13,MAX(Inputs!$B$13,1/(1+EXP(-(Inputs!$B$15*Q923+Inputs!$B$16)))))</f>
        <v>0.0360762640895029</v>
      </c>
    </row>
    <row r="924" customFormat="false" ht="15" hidden="false" customHeight="false" outlineLevel="0" collapsed="false">
      <c r="A924" s="0" t="n">
        <f aca="false">Loan_Sample!A904</f>
        <v>26167</v>
      </c>
      <c r="B924" s="0" t="n">
        <f aca="false">Loan_Sample!U904</f>
        <v>142965.39</v>
      </c>
      <c r="C924" s="0" t="n">
        <f aca="false">Loan_Sample!K904+Inputs!$B$26</f>
        <v>3.70000004768372</v>
      </c>
      <c r="D924" s="0" t="n">
        <f aca="false">Loan_Sample!L904+Inputs!$B$26</f>
        <v>-0.208333253860474</v>
      </c>
      <c r="E924" s="0" t="n">
        <f aca="false">Loan_Sample!E904/(1+Inputs!$B$25/100)</f>
        <v>53.6752777099609</v>
      </c>
      <c r="F924" s="0" t="n">
        <f aca="false">Loan_Sample!H904-Inputs!$B$24/100</f>
        <v>-1.84133338928223</v>
      </c>
      <c r="G924" s="0" t="n">
        <f aca="false">IF(ISNUMBER(C924),INDEX(Scorecard!$D$54:$D$61,SUMPRODUCT(--(Scorecard!$G$54:$G$60&lt;C924))+1),Scorecard!$D$62)</f>
        <v>0.489050497890326</v>
      </c>
      <c r="H924" s="0" t="n">
        <f aca="false">IF(ISNUMBER(D924),INDEX(Scorecard!$D$63:$D$68,SUMPRODUCT(--(Scorecard!$G$63:$G$67&lt;D924))+1),Scorecard!$D$69)</f>
        <v>0.322484508656054</v>
      </c>
      <c r="I924" s="0" t="n">
        <f aca="false">IF(ISNUMBER(E924),INDEX(Scorecard!$D$19:$D$26,SUMPRODUCT(--(Scorecard!$G$19:$G$25&lt;E924))+1),Scorecard!$D$27)</f>
        <v>0.57899015159425</v>
      </c>
      <c r="J924" s="0" t="n">
        <f aca="false">IF(ISNUMBER(F924),INDEX(Scorecard!$D$37:$D$44,SUMPRODUCT(--(Scorecard!$G$37:$G$43&lt;F924))+1),Scorecard!$D$45)</f>
        <v>1.35057635045042</v>
      </c>
      <c r="K924" s="0" t="n">
        <f aca="false">Inputs!$B$10+Scorecard!$J$5*Loan_Sample!Y904+Scorecard!$J$6*Loan_Sample!Z904+Scorecard!$J$7*I924+Scorecard!$J$8*Loan_Sample!AB904+Scorecard!$J$9*J924+Scorecard!$J$10*Loan_Sample!AD904+Scorecard!$J$11*G924+Scorecard!$J$12*H924</f>
        <v>-2.298188479113</v>
      </c>
      <c r="L924" s="0" t="n">
        <f aca="false">MIN(1-Inputs!$B$13,MAX(Inputs!$B$13,1/(1+EXP(-(Inputs!$B$11*K924+Inputs!$B$12)))))</f>
        <v>0.0956501566631434</v>
      </c>
      <c r="M924" s="0" t="n">
        <f aca="false">Loan_Sample!AH904*Inputs!$B$4*B924</f>
        <v>4786.13168281759</v>
      </c>
      <c r="N924" s="0" t="n">
        <f aca="false">L924*Inputs!$B$4*B924</f>
        <v>4786.13168281759</v>
      </c>
      <c r="O924" s="0" t="n">
        <f aca="false">Inputs!$B$37+Inputs!$B$38*MAX(Loan_Sample!H904-Inputs!$C$38,0)+Inputs!$B$39*MAX(Loan_Sample!H904-Inputs!$C$39,0)+Inputs!$B$40*MAX(Loan_Sample!H904-Inputs!$C$40,0)+Inputs!$B$41*MAX(Loan_Sample!H904-Inputs!$C$41,0)+Inputs!$B$42*Inputs!$B$14+Inputs!$B$43*MIN(Loan_Sample!I904/Inputs!$B$17,1)+Inputs!$B$44*MIN(Loan_Sample!E904,Inputs!$B$18)+Inputs!$B$45*Loan_Sample!C904</f>
        <v>-5.80322076997971</v>
      </c>
      <c r="P924" s="0" t="n">
        <f aca="false">MIN(1-Inputs!$B$13,MAX(Inputs!$B$13,1/(1+EXP(-(Inputs!$B$15*O924+Inputs!$B$16)))))</f>
        <v>0.00207649961001746</v>
      </c>
      <c r="Q924" s="0" t="n">
        <f aca="false">Inputs!$B$37+Inputs!$B$38*MAX(F924-Inputs!$C$38,0)+Inputs!$B$39*MAX(F924-Inputs!$C$39,0)+Inputs!$B$40*MAX(F924-Inputs!$C$40,0)+Inputs!$B$41*MAX(F924-Inputs!$C$41,0)+Inputs!$B$42*Inputs!$B$14+Inputs!$B$43*MIN(Loan_Sample!I904/Inputs!$B$17,1)+Inputs!$B$44*MIN(E924,Inputs!$B$18)+Inputs!$B$45*Loan_Sample!C904</f>
        <v>-5.80322076997971</v>
      </c>
      <c r="R924" s="0" t="n">
        <f aca="false">MIN(1-Inputs!$B$13,MAX(Inputs!$B$13,1/(1+EXP(-(Inputs!$B$15*Q924+Inputs!$B$16)))))</f>
        <v>0.00207649961001746</v>
      </c>
    </row>
    <row r="925" customFormat="false" ht="15" hidden="false" customHeight="false" outlineLevel="0" collapsed="false">
      <c r="A925" s="0" t="n">
        <f aca="false">Loan_Sample!A905</f>
        <v>26181</v>
      </c>
      <c r="B925" s="0" t="n">
        <f aca="false">Loan_Sample!U905</f>
        <v>161801.2</v>
      </c>
      <c r="C925" s="0" t="n">
        <f aca="false">Loan_Sample!K905+Inputs!$B$26</f>
        <v>3.72307682037354</v>
      </c>
      <c r="D925" s="0" t="n">
        <f aca="false">Loan_Sample!L905+Inputs!$B$26</f>
        <v>-0.276923179626465</v>
      </c>
      <c r="E925" s="0" t="n">
        <f aca="false">Loan_Sample!E905/(1+Inputs!$B$25/100)</f>
        <v>79.879150390625</v>
      </c>
      <c r="F925" s="0" t="n">
        <f aca="false">Loan_Sample!H905-Inputs!$B$24/100</f>
        <v>-0.150333404541016</v>
      </c>
      <c r="G925" s="0" t="n">
        <f aca="false">IF(ISNUMBER(C925),INDEX(Scorecard!$D$54:$D$61,SUMPRODUCT(--(Scorecard!$G$54:$G$60&lt;C925))+1),Scorecard!$D$62)</f>
        <v>0.489050497890326</v>
      </c>
      <c r="H925" s="0" t="n">
        <f aca="false">IF(ISNUMBER(D925),INDEX(Scorecard!$D$63:$D$68,SUMPRODUCT(--(Scorecard!$G$63:$G$67&lt;D925))+1),Scorecard!$D$69)</f>
        <v>0.322484508656054</v>
      </c>
      <c r="I925" s="0" t="n">
        <f aca="false">IF(ISNUMBER(E925),INDEX(Scorecard!$D$19:$D$26,SUMPRODUCT(--(Scorecard!$G$19:$G$25&lt;E925))+1),Scorecard!$D$27)</f>
        <v>-0.0341578513653732</v>
      </c>
      <c r="J925" s="0" t="n">
        <f aca="false">IF(ISNUMBER(F925),INDEX(Scorecard!$D$37:$D$44,SUMPRODUCT(--(Scorecard!$G$37:$G$43&lt;F925))+1),Scorecard!$D$45)</f>
        <v>0.330501541082344</v>
      </c>
      <c r="K925" s="0" t="n">
        <f aca="false">Inputs!$B$10+Scorecard!$J$5*Loan_Sample!Y905+Scorecard!$J$6*Loan_Sample!Z905+Scorecard!$J$7*I925+Scorecard!$J$8*Loan_Sample!AB905+Scorecard!$J$9*J925+Scorecard!$J$10*Loan_Sample!AD905+Scorecard!$J$11*G925+Scorecard!$J$12*H925</f>
        <v>-5.19721087151048</v>
      </c>
      <c r="L925" s="0" t="n">
        <f aca="false">MIN(1-Inputs!$B$13,MAX(Inputs!$B$13,1/(1+EXP(-(Inputs!$B$11*K925+Inputs!$B$12)))))</f>
        <v>0.0047860670518361</v>
      </c>
      <c r="M925" s="0" t="n">
        <f aca="false">Loan_Sample!AH905*Inputs!$B$4*B925</f>
        <v>271.03698729364</v>
      </c>
      <c r="N925" s="0" t="n">
        <f aca="false">L925*Inputs!$B$4*B925</f>
        <v>271.03698729364</v>
      </c>
      <c r="O925" s="0" t="n">
        <f aca="false">Inputs!$B$37+Inputs!$B$38*MAX(Loan_Sample!H905-Inputs!$C$38,0)+Inputs!$B$39*MAX(Loan_Sample!H905-Inputs!$C$39,0)+Inputs!$B$40*MAX(Loan_Sample!H905-Inputs!$C$40,0)+Inputs!$B$41*MAX(Loan_Sample!H905-Inputs!$C$41,0)+Inputs!$B$42*Inputs!$B$14+Inputs!$B$43*MIN(Loan_Sample!I905/Inputs!$B$17,1)+Inputs!$B$44*MIN(Loan_Sample!E905,Inputs!$B$18)+Inputs!$B$45*Loan_Sample!C905</f>
        <v>-6.27217152981667</v>
      </c>
      <c r="P925" s="0" t="n">
        <f aca="false">MIN(1-Inputs!$B$13,MAX(Inputs!$B$13,1/(1+EXP(-(Inputs!$B$15*O925+Inputs!$B$16)))))</f>
        <v>0.00121949821245657</v>
      </c>
      <c r="Q925" s="0" t="n">
        <f aca="false">Inputs!$B$37+Inputs!$B$38*MAX(F925-Inputs!$C$38,0)+Inputs!$B$39*MAX(F925-Inputs!$C$39,0)+Inputs!$B$40*MAX(F925-Inputs!$C$40,0)+Inputs!$B$41*MAX(F925-Inputs!$C$41,0)+Inputs!$B$42*Inputs!$B$14+Inputs!$B$43*MIN(Loan_Sample!I905/Inputs!$B$17,1)+Inputs!$B$44*MIN(E925,Inputs!$B$18)+Inputs!$B$45*Loan_Sample!C905</f>
        <v>-6.27217152981667</v>
      </c>
      <c r="R925" s="0" t="n">
        <f aca="false">MIN(1-Inputs!$B$13,MAX(Inputs!$B$13,1/(1+EXP(-(Inputs!$B$15*Q925+Inputs!$B$16)))))</f>
        <v>0.00121949821245657</v>
      </c>
    </row>
    <row r="926" customFormat="false" ht="15" hidden="false" customHeight="false" outlineLevel="0" collapsed="false">
      <c r="A926" s="0" t="n">
        <f aca="false">Loan_Sample!A906</f>
        <v>26192</v>
      </c>
      <c r="B926" s="0" t="n">
        <f aca="false">Loan_Sample!U906</f>
        <v>381077.5</v>
      </c>
      <c r="C926" s="0" t="n">
        <f aca="false">Loan_Sample!K906+Inputs!$B$26</f>
        <v>4.80000019073486</v>
      </c>
      <c r="D926" s="0" t="n">
        <f aca="false">Loan_Sample!L906+Inputs!$B$26</f>
        <v>-0.208333015441895</v>
      </c>
      <c r="E926" s="0" t="n">
        <f aca="false">Loan_Sample!E906/(1+Inputs!$B$25/100)</f>
        <v>69.8918151855469</v>
      </c>
      <c r="F926" s="0" t="n">
        <f aca="false">Loan_Sample!H906-Inputs!$B$24/100</f>
        <v>-3.22833323478699</v>
      </c>
      <c r="G926" s="0" t="n">
        <f aca="false">IF(ISNUMBER(C926),INDEX(Scorecard!$D$54:$D$61,SUMPRODUCT(--(Scorecard!$G$54:$G$60&lt;C926))+1),Scorecard!$D$62)</f>
        <v>0.409483001259379</v>
      </c>
      <c r="H926" s="0" t="n">
        <f aca="false">IF(ISNUMBER(D926),INDEX(Scorecard!$D$63:$D$68,SUMPRODUCT(--(Scorecard!$G$63:$G$67&lt;D926))+1),Scorecard!$D$69)</f>
        <v>0.322484508656054</v>
      </c>
      <c r="I926" s="0" t="n">
        <f aca="false">IF(ISNUMBER(E926),INDEX(Scorecard!$D$19:$D$26,SUMPRODUCT(--(Scorecard!$G$19:$G$25&lt;E926))+1),Scorecard!$D$27)</f>
        <v>0.0530843085177338</v>
      </c>
      <c r="J926" s="0" t="n">
        <f aca="false">IF(ISNUMBER(F926),INDEX(Scorecard!$D$37:$D$44,SUMPRODUCT(--(Scorecard!$G$37:$G$43&lt;F926))+1),Scorecard!$D$45)</f>
        <v>1.35057635045042</v>
      </c>
      <c r="K926" s="0" t="n">
        <f aca="false">Inputs!$B$10+Scorecard!$J$5*Loan_Sample!Y906+Scorecard!$J$6*Loan_Sample!Z906+Scorecard!$J$7*I926+Scorecard!$J$8*Loan_Sample!AB906+Scorecard!$J$9*J926+Scorecard!$J$10*Loan_Sample!AD906+Scorecard!$J$11*G926+Scorecard!$J$12*H926</f>
        <v>-5.23307478622079</v>
      </c>
      <c r="L926" s="0" t="n">
        <f aca="false">MIN(1-Inputs!$B$13,MAX(Inputs!$B$13,1/(1+EXP(-(Inputs!$B$11*K926+Inputs!$B$12)))))</f>
        <v>0.00460735078615766</v>
      </c>
      <c r="M926" s="0" t="n">
        <f aca="false">Loan_Sample!AH906*Inputs!$B$4*B926</f>
        <v>614.515201724198</v>
      </c>
      <c r="N926" s="0" t="n">
        <f aca="false">L926*Inputs!$B$4*B926</f>
        <v>614.515201724198</v>
      </c>
      <c r="O926" s="0" t="n">
        <f aca="false">Inputs!$B$37+Inputs!$B$38*MAX(Loan_Sample!H906-Inputs!$C$38,0)+Inputs!$B$39*MAX(Loan_Sample!H906-Inputs!$C$39,0)+Inputs!$B$40*MAX(Loan_Sample!H906-Inputs!$C$40,0)+Inputs!$B$41*MAX(Loan_Sample!H906-Inputs!$C$41,0)+Inputs!$B$42*Inputs!$B$14+Inputs!$B$43*MIN(Loan_Sample!I906/Inputs!$B$17,1)+Inputs!$B$44*MIN(Loan_Sample!E906,Inputs!$B$18)+Inputs!$B$45*Loan_Sample!C906</f>
        <v>-5.79252962858763</v>
      </c>
      <c r="P926" s="0" t="n">
        <f aca="false">MIN(1-Inputs!$B$13,MAX(Inputs!$B$13,1/(1+EXP(-(Inputs!$B$15*O926+Inputs!$B$16)))))</f>
        <v>0.00210183732620763</v>
      </c>
      <c r="Q926" s="0" t="n">
        <f aca="false">Inputs!$B$37+Inputs!$B$38*MAX(F926-Inputs!$C$38,0)+Inputs!$B$39*MAX(F926-Inputs!$C$39,0)+Inputs!$B$40*MAX(F926-Inputs!$C$40,0)+Inputs!$B$41*MAX(F926-Inputs!$C$41,0)+Inputs!$B$42*Inputs!$B$14+Inputs!$B$43*MIN(Loan_Sample!I906/Inputs!$B$17,1)+Inputs!$B$44*MIN(E926,Inputs!$B$18)+Inputs!$B$45*Loan_Sample!C906</f>
        <v>-5.79252962858763</v>
      </c>
      <c r="R926" s="0" t="n">
        <f aca="false">MIN(1-Inputs!$B$13,MAX(Inputs!$B$13,1/(1+EXP(-(Inputs!$B$15*Q926+Inputs!$B$16)))))</f>
        <v>0.00210183732620763</v>
      </c>
    </row>
    <row r="927" customFormat="false" ht="15" hidden="false" customHeight="false" outlineLevel="0" collapsed="false">
      <c r="A927" s="0" t="n">
        <f aca="false">Loan_Sample!A907</f>
        <v>26196</v>
      </c>
      <c r="B927" s="0" t="n">
        <f aca="false">Loan_Sample!U907</f>
        <v>121032.38</v>
      </c>
      <c r="C927" s="0" t="n">
        <f aca="false">Loan_Sample!K907+Inputs!$B$26</f>
        <v>5.65833330154419</v>
      </c>
      <c r="D927" s="0" t="n">
        <f aca="false">Loan_Sample!L907+Inputs!$B$26</f>
        <v>-1.875</v>
      </c>
      <c r="E927" s="0" t="n">
        <f aca="false">Loan_Sample!E907/(1+Inputs!$B$25/100)</f>
        <v>79.398796081543</v>
      </c>
      <c r="F927" s="0" t="n">
        <f aca="false">Loan_Sample!H907-Inputs!$B$24/100</f>
        <v>-0.276666641235352</v>
      </c>
      <c r="G927" s="0" t="n">
        <f aca="false">IF(ISNUMBER(C927),INDEX(Scorecard!$D$54:$D$61,SUMPRODUCT(--(Scorecard!$G$54:$G$60&lt;C927))+1),Scorecard!$D$62)</f>
        <v>0.0151758992857273</v>
      </c>
      <c r="H927" s="0" t="n">
        <f aca="false">IF(ISNUMBER(D927),INDEX(Scorecard!$D$63:$D$68,SUMPRODUCT(--(Scorecard!$G$63:$G$67&lt;D927))+1),Scorecard!$D$69)</f>
        <v>-0.340582194386522</v>
      </c>
      <c r="I927" s="0" t="n">
        <f aca="false">IF(ISNUMBER(E927),INDEX(Scorecard!$D$19:$D$26,SUMPRODUCT(--(Scorecard!$G$19:$G$25&lt;E927))+1),Scorecard!$D$27)</f>
        <v>-0.0341578513653732</v>
      </c>
      <c r="J927" s="0" t="n">
        <f aca="false">IF(ISNUMBER(F927),INDEX(Scorecard!$D$37:$D$44,SUMPRODUCT(--(Scorecard!$G$37:$G$43&lt;F927))+1),Scorecard!$D$45)</f>
        <v>0.769716833645565</v>
      </c>
      <c r="K927" s="0" t="n">
        <f aca="false">Inputs!$B$10+Scorecard!$J$5*Loan_Sample!Y907+Scorecard!$J$6*Loan_Sample!Z907+Scorecard!$J$7*I927+Scorecard!$J$8*Loan_Sample!AB907+Scorecard!$J$9*J927+Scorecard!$J$10*Loan_Sample!AD907+Scorecard!$J$11*G927+Scorecard!$J$12*H927</f>
        <v>-4.26082395876628</v>
      </c>
      <c r="L927" s="0" t="n">
        <f aca="false">MIN(1-Inputs!$B$13,MAX(Inputs!$B$13,1/(1+EXP(-(Inputs!$B$11*K927+Inputs!$B$12)))))</f>
        <v>0.0128822346209513</v>
      </c>
      <c r="M927" s="0" t="n">
        <f aca="false">Loan_Sample!AH907*Inputs!$B$4*B927</f>
        <v>545.708630562245</v>
      </c>
      <c r="N927" s="0" t="n">
        <f aca="false">L927*Inputs!$B$4*B927</f>
        <v>545.708630562245</v>
      </c>
      <c r="O927" s="0" t="n">
        <f aca="false">Inputs!$B$37+Inputs!$B$38*MAX(Loan_Sample!H907-Inputs!$C$38,0)+Inputs!$B$39*MAX(Loan_Sample!H907-Inputs!$C$39,0)+Inputs!$B$40*MAX(Loan_Sample!H907-Inputs!$C$40,0)+Inputs!$B$41*MAX(Loan_Sample!H907-Inputs!$C$41,0)+Inputs!$B$42*Inputs!$B$14+Inputs!$B$43*MIN(Loan_Sample!I907/Inputs!$B$17,1)+Inputs!$B$44*MIN(Loan_Sample!E907,Inputs!$B$18)+Inputs!$B$45*Loan_Sample!C907</f>
        <v>-6.3384256505749</v>
      </c>
      <c r="P927" s="0" t="n">
        <f aca="false">MIN(1-Inputs!$B$13,MAX(Inputs!$B$13,1/(1+EXP(-(Inputs!$B$15*O927+Inputs!$B$16)))))</f>
        <v>0.0011311223443902</v>
      </c>
      <c r="Q927" s="0" t="n">
        <f aca="false">Inputs!$B$37+Inputs!$B$38*MAX(F927-Inputs!$C$38,0)+Inputs!$B$39*MAX(F927-Inputs!$C$39,0)+Inputs!$B$40*MAX(F927-Inputs!$C$40,0)+Inputs!$B$41*MAX(F927-Inputs!$C$41,0)+Inputs!$B$42*Inputs!$B$14+Inputs!$B$43*MIN(Loan_Sample!I907/Inputs!$B$17,1)+Inputs!$B$44*MIN(E927,Inputs!$B$18)+Inputs!$B$45*Loan_Sample!C907</f>
        <v>-6.3384256505749</v>
      </c>
      <c r="R927" s="0" t="n">
        <f aca="false">MIN(1-Inputs!$B$13,MAX(Inputs!$B$13,1/(1+EXP(-(Inputs!$B$15*Q927+Inputs!$B$16)))))</f>
        <v>0.0011311223443902</v>
      </c>
    </row>
    <row r="928" customFormat="false" ht="15" hidden="false" customHeight="false" outlineLevel="0" collapsed="false">
      <c r="A928" s="0" t="n">
        <f aca="false">Loan_Sample!A908</f>
        <v>26285</v>
      </c>
      <c r="B928" s="0" t="n">
        <f aca="false">Loan_Sample!U908</f>
        <v>240057.28</v>
      </c>
      <c r="C928" s="0" t="n">
        <f aca="false">Loan_Sample!K908+Inputs!$B$26</f>
        <v>4.42307710647583</v>
      </c>
      <c r="D928" s="0" t="n">
        <f aca="false">Loan_Sample!L908+Inputs!$B$26</f>
        <v>-0.276922702789307</v>
      </c>
      <c r="E928" s="0" t="n">
        <f aca="false">Loan_Sample!E908/(1+Inputs!$B$25/100)</f>
        <v>78.8743133544922</v>
      </c>
      <c r="F928" s="0" t="n">
        <f aca="false">Loan_Sample!H908-Inputs!$B$24/100</f>
        <v>0.570666551589966</v>
      </c>
      <c r="G928" s="0" t="n">
        <f aca="false">IF(ISNUMBER(C928),INDEX(Scorecard!$D$54:$D$61,SUMPRODUCT(--(Scorecard!$G$54:$G$60&lt;C928))+1),Scorecard!$D$62)</f>
        <v>0.409483001259379</v>
      </c>
      <c r="H928" s="0" t="n">
        <f aca="false">IF(ISNUMBER(D928),INDEX(Scorecard!$D$63:$D$68,SUMPRODUCT(--(Scorecard!$G$63:$G$67&lt;D928))+1),Scorecard!$D$69)</f>
        <v>0.322484508656054</v>
      </c>
      <c r="I928" s="0" t="n">
        <f aca="false">IF(ISNUMBER(E928),INDEX(Scorecard!$D$19:$D$26,SUMPRODUCT(--(Scorecard!$G$19:$G$25&lt;E928))+1),Scorecard!$D$27)</f>
        <v>-0.0341578513653732</v>
      </c>
      <c r="J928" s="0" t="n">
        <f aca="false">IF(ISNUMBER(F928),INDEX(Scorecard!$D$37:$D$44,SUMPRODUCT(--(Scorecard!$G$37:$G$43&lt;F928))+1),Scorecard!$D$45)</f>
        <v>-0.271229676926091</v>
      </c>
      <c r="K928" s="0" t="n">
        <f aca="false">Inputs!$B$10+Scorecard!$J$5*Loan_Sample!Y908+Scorecard!$J$6*Loan_Sample!Z908+Scorecard!$J$7*I928+Scorecard!$J$8*Loan_Sample!AB908+Scorecard!$J$9*J928+Scorecard!$J$10*Loan_Sample!AD908+Scorecard!$J$11*G928+Scorecard!$J$12*H928</f>
        <v>-2.35921944539408</v>
      </c>
      <c r="L928" s="0" t="n">
        <f aca="false">MIN(1-Inputs!$B$13,MAX(Inputs!$B$13,1/(1+EXP(-(Inputs!$B$11*K928+Inputs!$B$12)))))</f>
        <v>0.0901679658743716</v>
      </c>
      <c r="M928" s="0" t="n">
        <f aca="false">Loan_Sample!AH908*Inputs!$B$4*B928</f>
        <v>7575.91682082706</v>
      </c>
      <c r="N928" s="0" t="n">
        <f aca="false">L928*Inputs!$B$4*B928</f>
        <v>7575.91682082706</v>
      </c>
      <c r="O928" s="0" t="n">
        <f aca="false">Inputs!$B$37+Inputs!$B$38*MAX(Loan_Sample!H908-Inputs!$C$38,0)+Inputs!$B$39*MAX(Loan_Sample!H908-Inputs!$C$39,0)+Inputs!$B$40*MAX(Loan_Sample!H908-Inputs!$C$40,0)+Inputs!$B$41*MAX(Loan_Sample!H908-Inputs!$C$41,0)+Inputs!$B$42*Inputs!$B$14+Inputs!$B$43*MIN(Loan_Sample!I908/Inputs!$B$17,1)+Inputs!$B$44*MIN(Loan_Sample!E908,Inputs!$B$18)+Inputs!$B$45*Loan_Sample!C908</f>
        <v>-4.99096842784161</v>
      </c>
      <c r="P928" s="0" t="n">
        <f aca="false">MIN(1-Inputs!$B$13,MAX(Inputs!$B$13,1/(1+EXP(-(Inputs!$B$15*O928+Inputs!$B$16)))))</f>
        <v>0.00521169017928651</v>
      </c>
      <c r="Q928" s="0" t="n">
        <f aca="false">Inputs!$B$37+Inputs!$B$38*MAX(F928-Inputs!$C$38,0)+Inputs!$B$39*MAX(F928-Inputs!$C$39,0)+Inputs!$B$40*MAX(F928-Inputs!$C$40,0)+Inputs!$B$41*MAX(F928-Inputs!$C$41,0)+Inputs!$B$42*Inputs!$B$14+Inputs!$B$43*MIN(Loan_Sample!I908/Inputs!$B$17,1)+Inputs!$B$44*MIN(E928,Inputs!$B$18)+Inputs!$B$45*Loan_Sample!C908</f>
        <v>-4.99096842784161</v>
      </c>
      <c r="R928" s="0" t="n">
        <f aca="false">MIN(1-Inputs!$B$13,MAX(Inputs!$B$13,1/(1+EXP(-(Inputs!$B$15*Q928+Inputs!$B$16)))))</f>
        <v>0.00521169017928651</v>
      </c>
    </row>
    <row r="929" customFormat="false" ht="15" hidden="false" customHeight="false" outlineLevel="0" collapsed="false">
      <c r="A929" s="0" t="n">
        <f aca="false">Loan_Sample!A909</f>
        <v>26379</v>
      </c>
      <c r="B929" s="0" t="n">
        <f aca="false">Loan_Sample!U909</f>
        <v>153369.05</v>
      </c>
      <c r="C929" s="0" t="n">
        <f aca="false">Loan_Sample!K909+Inputs!$B$26</f>
        <v>4.42307710647583</v>
      </c>
      <c r="D929" s="0" t="n">
        <f aca="false">Loan_Sample!L909+Inputs!$B$26</f>
        <v>-0.276922702789307</v>
      </c>
      <c r="E929" s="0" t="n">
        <f aca="false">Loan_Sample!E909/(1+Inputs!$B$25/100)</f>
        <v>57.8095970153809</v>
      </c>
      <c r="F929" s="0" t="n">
        <f aca="false">Loan_Sample!H909-Inputs!$B$24/100</f>
        <v>0.437666654586792</v>
      </c>
      <c r="G929" s="0" t="n">
        <f aca="false">IF(ISNUMBER(C929),INDEX(Scorecard!$D$54:$D$61,SUMPRODUCT(--(Scorecard!$G$54:$G$60&lt;C929))+1),Scorecard!$D$62)</f>
        <v>0.409483001259379</v>
      </c>
      <c r="H929" s="0" t="n">
        <f aca="false">IF(ISNUMBER(D929),INDEX(Scorecard!$D$63:$D$68,SUMPRODUCT(--(Scorecard!$G$63:$G$67&lt;D929))+1),Scorecard!$D$69)</f>
        <v>0.322484508656054</v>
      </c>
      <c r="I929" s="0" t="n">
        <f aca="false">IF(ISNUMBER(E929),INDEX(Scorecard!$D$19:$D$26,SUMPRODUCT(--(Scorecard!$G$19:$G$25&lt;E929))+1),Scorecard!$D$27)</f>
        <v>0.285899340811827</v>
      </c>
      <c r="J929" s="0" t="n">
        <f aca="false">IF(ISNUMBER(F929),INDEX(Scorecard!$D$37:$D$44,SUMPRODUCT(--(Scorecard!$G$37:$G$43&lt;F929))+1),Scorecard!$D$45)</f>
        <v>-0.271229676926091</v>
      </c>
      <c r="K929" s="0" t="n">
        <f aca="false">Inputs!$B$10+Scorecard!$J$5*Loan_Sample!Y909+Scorecard!$J$6*Loan_Sample!Z909+Scorecard!$J$7*I929+Scorecard!$J$8*Loan_Sample!AB909+Scorecard!$J$9*J929+Scorecard!$J$10*Loan_Sample!AD909+Scorecard!$J$11*G929+Scorecard!$J$12*H929</f>
        <v>-4.52723097284945</v>
      </c>
      <c r="L929" s="0" t="n">
        <f aca="false">MIN(1-Inputs!$B$13,MAX(Inputs!$B$13,1/(1+EXP(-(Inputs!$B$11*K929+Inputs!$B$12)))))</f>
        <v>0.00972806865157727</v>
      </c>
      <c r="M929" s="0" t="n">
        <f aca="false">Loan_Sample!AH909*Inputs!$B$4*B929</f>
        <v>522.194626599515</v>
      </c>
      <c r="N929" s="0" t="n">
        <f aca="false">L929*Inputs!$B$4*B929</f>
        <v>522.194626599515</v>
      </c>
      <c r="O929" s="0" t="n">
        <f aca="false">Inputs!$B$37+Inputs!$B$38*MAX(Loan_Sample!H909-Inputs!$C$38,0)+Inputs!$B$39*MAX(Loan_Sample!H909-Inputs!$C$39,0)+Inputs!$B$40*MAX(Loan_Sample!H909-Inputs!$C$40,0)+Inputs!$B$41*MAX(Loan_Sample!H909-Inputs!$C$41,0)+Inputs!$B$42*Inputs!$B$14+Inputs!$B$43*MIN(Loan_Sample!I909/Inputs!$B$17,1)+Inputs!$B$44*MIN(Loan_Sample!E909,Inputs!$B$18)+Inputs!$B$45*Loan_Sample!C909</f>
        <v>-4.73451621511976</v>
      </c>
      <c r="P929" s="0" t="n">
        <f aca="false">MIN(1-Inputs!$B$13,MAX(Inputs!$B$13,1/(1+EXP(-(Inputs!$B$15*O929+Inputs!$B$16)))))</f>
        <v>0.00696345818907518</v>
      </c>
      <c r="Q929" s="0" t="n">
        <f aca="false">Inputs!$B$37+Inputs!$B$38*MAX(F929-Inputs!$C$38,0)+Inputs!$B$39*MAX(F929-Inputs!$C$39,0)+Inputs!$B$40*MAX(F929-Inputs!$C$40,0)+Inputs!$B$41*MAX(F929-Inputs!$C$41,0)+Inputs!$B$42*Inputs!$B$14+Inputs!$B$43*MIN(Loan_Sample!I909/Inputs!$B$17,1)+Inputs!$B$44*MIN(E929,Inputs!$B$18)+Inputs!$B$45*Loan_Sample!C909</f>
        <v>-4.73451621511976</v>
      </c>
      <c r="R929" s="0" t="n">
        <f aca="false">MIN(1-Inputs!$B$13,MAX(Inputs!$B$13,1/(1+EXP(-(Inputs!$B$15*Q929+Inputs!$B$16)))))</f>
        <v>0.00696345818907518</v>
      </c>
    </row>
    <row r="930" customFormat="false" ht="15" hidden="false" customHeight="false" outlineLevel="0" collapsed="false">
      <c r="A930" s="0" t="n">
        <f aca="false">Loan_Sample!A910</f>
        <v>26415</v>
      </c>
      <c r="B930" s="0" t="n">
        <f aca="false">Loan_Sample!U910</f>
        <v>256153.56</v>
      </c>
      <c r="C930" s="0" t="n">
        <f aca="false">Loan_Sample!K910+Inputs!$B$26</f>
        <v>5.65833330154419</v>
      </c>
      <c r="D930" s="0" t="n">
        <f aca="false">Loan_Sample!L910+Inputs!$B$26</f>
        <v>-1.875</v>
      </c>
      <c r="E930" s="0" t="n">
        <f aca="false">Loan_Sample!E910/(1+Inputs!$B$25/100)</f>
        <v>71.4962921142578</v>
      </c>
      <c r="F930" s="0" t="n">
        <f aca="false">Loan_Sample!H910-Inputs!$B$24/100</f>
        <v>-0.204666614532471</v>
      </c>
      <c r="G930" s="0" t="n">
        <f aca="false">IF(ISNUMBER(C930),INDEX(Scorecard!$D$54:$D$61,SUMPRODUCT(--(Scorecard!$G$54:$G$60&lt;C930))+1),Scorecard!$D$62)</f>
        <v>0.0151758992857273</v>
      </c>
      <c r="H930" s="0" t="n">
        <f aca="false">IF(ISNUMBER(D930),INDEX(Scorecard!$D$63:$D$68,SUMPRODUCT(--(Scorecard!$G$63:$G$67&lt;D930))+1),Scorecard!$D$69)</f>
        <v>-0.340582194386522</v>
      </c>
      <c r="I930" s="0" t="n">
        <f aca="false">IF(ISNUMBER(E930),INDEX(Scorecard!$D$19:$D$26,SUMPRODUCT(--(Scorecard!$G$19:$G$25&lt;E930))+1),Scorecard!$D$27)</f>
        <v>0.0530843085177338</v>
      </c>
      <c r="J930" s="0" t="n">
        <f aca="false">IF(ISNUMBER(F930),INDEX(Scorecard!$D$37:$D$44,SUMPRODUCT(--(Scorecard!$G$37:$G$43&lt;F930))+1),Scorecard!$D$45)</f>
        <v>0.769716833645565</v>
      </c>
      <c r="K930" s="0" t="n">
        <f aca="false">Inputs!$B$10+Scorecard!$J$5*Loan_Sample!Y910+Scorecard!$J$6*Loan_Sample!Z910+Scorecard!$J$7*I930+Scorecard!$J$8*Loan_Sample!AB910+Scorecard!$J$9*J930+Scorecard!$J$10*Loan_Sample!AD910+Scorecard!$J$11*G930+Scorecard!$J$12*H930</f>
        <v>-5.33807312268471</v>
      </c>
      <c r="L930" s="0" t="n">
        <f aca="false">MIN(1-Inputs!$B$13,MAX(Inputs!$B$13,1/(1+EXP(-(Inputs!$B$11*K930+Inputs!$B$12)))))</f>
        <v>0.00412142667054726</v>
      </c>
      <c r="M930" s="0" t="n">
        <f aca="false">Loan_Sample!AH910*Inputs!$B$4*B930</f>
        <v>369.501339878869</v>
      </c>
      <c r="N930" s="0" t="n">
        <f aca="false">L930*Inputs!$B$4*B930</f>
        <v>369.501339878869</v>
      </c>
      <c r="O930" s="0" t="n">
        <f aca="false">Inputs!$B$37+Inputs!$B$38*MAX(Loan_Sample!H910-Inputs!$C$38,0)+Inputs!$B$39*MAX(Loan_Sample!H910-Inputs!$C$39,0)+Inputs!$B$40*MAX(Loan_Sample!H910-Inputs!$C$40,0)+Inputs!$B$41*MAX(Loan_Sample!H910-Inputs!$C$41,0)+Inputs!$B$42*Inputs!$B$14+Inputs!$B$43*MIN(Loan_Sample!I910/Inputs!$B$17,1)+Inputs!$B$44*MIN(Loan_Sample!E910,Inputs!$B$18)+Inputs!$B$45*Loan_Sample!C910</f>
        <v>-5.68967450199163</v>
      </c>
      <c r="P930" s="0" t="n">
        <f aca="false">MIN(1-Inputs!$B$13,MAX(Inputs!$B$13,1/(1+EXP(-(Inputs!$B$15*O930+Inputs!$B$16)))))</f>
        <v>0.00236192453653709</v>
      </c>
      <c r="Q930" s="0" t="n">
        <f aca="false">Inputs!$B$37+Inputs!$B$38*MAX(F930-Inputs!$C$38,0)+Inputs!$B$39*MAX(F930-Inputs!$C$39,0)+Inputs!$B$40*MAX(F930-Inputs!$C$40,0)+Inputs!$B$41*MAX(F930-Inputs!$C$41,0)+Inputs!$B$42*Inputs!$B$14+Inputs!$B$43*MIN(Loan_Sample!I910/Inputs!$B$17,1)+Inputs!$B$44*MIN(E930,Inputs!$B$18)+Inputs!$B$45*Loan_Sample!C910</f>
        <v>-5.68967450199163</v>
      </c>
      <c r="R930" s="0" t="n">
        <f aca="false">MIN(1-Inputs!$B$13,MAX(Inputs!$B$13,1/(1+EXP(-(Inputs!$B$15*Q930+Inputs!$B$16)))))</f>
        <v>0.00236192453653709</v>
      </c>
    </row>
    <row r="931" customFormat="false" ht="15" hidden="false" customHeight="false" outlineLevel="0" collapsed="false">
      <c r="A931" s="0" t="n">
        <f aca="false">Loan_Sample!A911</f>
        <v>26466</v>
      </c>
      <c r="B931" s="0" t="n">
        <f aca="false">Loan_Sample!U911</f>
        <v>231445.7</v>
      </c>
      <c r="C931" s="0" t="n">
        <f aca="false">Loan_Sample!K911+Inputs!$B$26</f>
        <v>9.03333377838135</v>
      </c>
      <c r="D931" s="0" t="n">
        <f aca="false">Loan_Sample!L911+Inputs!$B$26</f>
        <v>5.07179546356201</v>
      </c>
      <c r="E931" s="0" t="n">
        <f aca="false">Loan_Sample!E911/(1+Inputs!$B$25/100)</f>
        <v>65.7520294189453</v>
      </c>
      <c r="F931" s="0" t="n">
        <f aca="false">Loan_Sample!H911-Inputs!$B$24/100</f>
        <v>0.824666738510132</v>
      </c>
      <c r="G931" s="0" t="n">
        <f aca="false">IF(ISNUMBER(C931),INDEX(Scorecard!$D$54:$D$61,SUMPRODUCT(--(Scorecard!$G$54:$G$60&lt;C931))+1),Scorecard!$D$62)</f>
        <v>-0.541917179454542</v>
      </c>
      <c r="H931" s="0" t="n">
        <f aca="false">IF(ISNUMBER(D931),INDEX(Scorecard!$D$63:$D$68,SUMPRODUCT(--(Scorecard!$G$63:$G$67&lt;D931))+1),Scorecard!$D$69)</f>
        <v>0.322484508656054</v>
      </c>
      <c r="I931" s="0" t="n">
        <f aca="false">IF(ISNUMBER(E931),INDEX(Scorecard!$D$19:$D$26,SUMPRODUCT(--(Scorecard!$G$19:$G$25&lt;E931))+1),Scorecard!$D$27)</f>
        <v>0.233621608745691</v>
      </c>
      <c r="J931" s="0" t="n">
        <f aca="false">IF(ISNUMBER(F931),INDEX(Scorecard!$D$37:$D$44,SUMPRODUCT(--(Scorecard!$G$37:$G$43&lt;F931))+1),Scorecard!$D$45)</f>
        <v>-0.569454719285959</v>
      </c>
      <c r="K931" s="0" t="n">
        <f aca="false">Inputs!$B$10+Scorecard!$J$5*Loan_Sample!Y911+Scorecard!$J$6*Loan_Sample!Z911+Scorecard!$J$7*I931+Scorecard!$J$8*Loan_Sample!AB911+Scorecard!$J$9*J931+Scorecard!$J$10*Loan_Sample!AD911+Scorecard!$J$11*G931+Scorecard!$J$12*H931</f>
        <v>-3.88653649288987</v>
      </c>
      <c r="L931" s="0" t="n">
        <f aca="false">MIN(1-Inputs!$B$13,MAX(Inputs!$B$13,1/(1+EXP(-(Inputs!$B$11*K931+Inputs!$B$12)))))</f>
        <v>0.0190790370451212</v>
      </c>
      <c r="M931" s="0" t="n">
        <f aca="false">Loan_Sample!AH911*Inputs!$B$4*B931</f>
        <v>1545.51637948191</v>
      </c>
      <c r="N931" s="0" t="n">
        <f aca="false">L931*Inputs!$B$4*B931</f>
        <v>1545.51637948191</v>
      </c>
      <c r="O931" s="0" t="n">
        <f aca="false">Inputs!$B$37+Inputs!$B$38*MAX(Loan_Sample!H911-Inputs!$C$38,0)+Inputs!$B$39*MAX(Loan_Sample!H911-Inputs!$C$39,0)+Inputs!$B$40*MAX(Loan_Sample!H911-Inputs!$C$40,0)+Inputs!$B$41*MAX(Loan_Sample!H911-Inputs!$C$41,0)+Inputs!$B$42*Inputs!$B$14+Inputs!$B$43*MIN(Loan_Sample!I911/Inputs!$B$17,1)+Inputs!$B$44*MIN(Loan_Sample!E911,Inputs!$B$18)+Inputs!$B$45*Loan_Sample!C911</f>
        <v>-3.87302150496535</v>
      </c>
      <c r="P931" s="0" t="n">
        <f aca="false">MIN(1-Inputs!$B$13,MAX(Inputs!$B$13,1/(1+EXP(-(Inputs!$B$15*O931+Inputs!$B$16)))))</f>
        <v>0.0183294750329426</v>
      </c>
      <c r="Q931" s="0" t="n">
        <f aca="false">Inputs!$B$37+Inputs!$B$38*MAX(F931-Inputs!$C$38,0)+Inputs!$B$39*MAX(F931-Inputs!$C$39,0)+Inputs!$B$40*MAX(F931-Inputs!$C$40,0)+Inputs!$B$41*MAX(F931-Inputs!$C$41,0)+Inputs!$B$42*Inputs!$B$14+Inputs!$B$43*MIN(Loan_Sample!I911/Inputs!$B$17,1)+Inputs!$B$44*MIN(E931,Inputs!$B$18)+Inputs!$B$45*Loan_Sample!C911</f>
        <v>-3.87302150496535</v>
      </c>
      <c r="R931" s="0" t="n">
        <f aca="false">MIN(1-Inputs!$B$13,MAX(Inputs!$B$13,1/(1+EXP(-(Inputs!$B$15*Q931+Inputs!$B$16)))))</f>
        <v>0.0183294750329426</v>
      </c>
    </row>
    <row r="932" customFormat="false" ht="15" hidden="false" customHeight="false" outlineLevel="0" collapsed="false">
      <c r="A932" s="0" t="n">
        <f aca="false">Loan_Sample!A912</f>
        <v>26498</v>
      </c>
      <c r="B932" s="0" t="n">
        <f aca="false">Loan_Sample!U912</f>
        <v>203584.33</v>
      </c>
      <c r="C932" s="0" t="n">
        <f aca="false">Loan_Sample!K912+Inputs!$B$26</f>
        <v>4.42307710647583</v>
      </c>
      <c r="D932" s="0" t="n">
        <f aca="false">Loan_Sample!L912+Inputs!$B$26</f>
        <v>-0.276922702789307</v>
      </c>
      <c r="E932" s="0" t="n">
        <f aca="false">Loan_Sample!E912/(1+Inputs!$B$25/100)</f>
        <v>58.0471801757813</v>
      </c>
      <c r="F932" s="0" t="n">
        <f aca="false">Loan_Sample!H912-Inputs!$B$24/100</f>
        <v>0.335666418075562</v>
      </c>
      <c r="G932" s="0" t="n">
        <f aca="false">IF(ISNUMBER(C932),INDEX(Scorecard!$D$54:$D$61,SUMPRODUCT(--(Scorecard!$G$54:$G$60&lt;C932))+1),Scorecard!$D$62)</f>
        <v>0.409483001259379</v>
      </c>
      <c r="H932" s="0" t="n">
        <f aca="false">IF(ISNUMBER(D932),INDEX(Scorecard!$D$63:$D$68,SUMPRODUCT(--(Scorecard!$G$63:$G$67&lt;D932))+1),Scorecard!$D$69)</f>
        <v>0.322484508656054</v>
      </c>
      <c r="I932" s="0" t="n">
        <f aca="false">IF(ISNUMBER(E932),INDEX(Scorecard!$D$19:$D$26,SUMPRODUCT(--(Scorecard!$G$19:$G$25&lt;E932))+1),Scorecard!$D$27)</f>
        <v>0.285899340811827</v>
      </c>
      <c r="J932" s="0" t="n">
        <f aca="false">IF(ISNUMBER(F932),INDEX(Scorecard!$D$37:$D$44,SUMPRODUCT(--(Scorecard!$G$37:$G$43&lt;F932))+1),Scorecard!$D$45)</f>
        <v>-0.0679520129233634</v>
      </c>
      <c r="K932" s="0" t="n">
        <f aca="false">Inputs!$B$10+Scorecard!$J$5*Loan_Sample!Y912+Scorecard!$J$6*Loan_Sample!Z912+Scorecard!$J$7*I932+Scorecard!$J$8*Loan_Sample!AB912+Scorecard!$J$9*J932+Scorecard!$J$10*Loan_Sample!AD912+Scorecard!$J$11*G932+Scorecard!$J$12*H932</f>
        <v>-5.35811460398042</v>
      </c>
      <c r="L932" s="0" t="n">
        <f aca="false">MIN(1-Inputs!$B$13,MAX(Inputs!$B$13,1/(1+EXP(-(Inputs!$B$11*K932+Inputs!$B$12)))))</f>
        <v>0.00403465067355716</v>
      </c>
      <c r="M932" s="0" t="n">
        <f aca="false">Loan_Sample!AH912*Inputs!$B$4*B932</f>
        <v>287.487078956064</v>
      </c>
      <c r="N932" s="0" t="n">
        <f aca="false">L932*Inputs!$B$4*B932</f>
        <v>287.487078956064</v>
      </c>
      <c r="O932" s="0" t="n">
        <f aca="false">Inputs!$B$37+Inputs!$B$38*MAX(Loan_Sample!H912-Inputs!$C$38,0)+Inputs!$B$39*MAX(Loan_Sample!H912-Inputs!$C$39,0)+Inputs!$B$40*MAX(Loan_Sample!H912-Inputs!$C$40,0)+Inputs!$B$41*MAX(Loan_Sample!H912-Inputs!$C$41,0)+Inputs!$B$42*Inputs!$B$14+Inputs!$B$43*MIN(Loan_Sample!I912/Inputs!$B$17,1)+Inputs!$B$44*MIN(Loan_Sample!E912,Inputs!$B$18)+Inputs!$B$45*Loan_Sample!C912</f>
        <v>-4.4808036110537</v>
      </c>
      <c r="P932" s="0" t="n">
        <f aca="false">MIN(1-Inputs!$B$13,MAX(Inputs!$B$13,1/(1+EXP(-(Inputs!$B$15*O932+Inputs!$B$16)))))</f>
        <v>0.00926988554966278</v>
      </c>
      <c r="Q932" s="0" t="n">
        <f aca="false">Inputs!$B$37+Inputs!$B$38*MAX(F932-Inputs!$C$38,0)+Inputs!$B$39*MAX(F932-Inputs!$C$39,0)+Inputs!$B$40*MAX(F932-Inputs!$C$40,0)+Inputs!$B$41*MAX(F932-Inputs!$C$41,0)+Inputs!$B$42*Inputs!$B$14+Inputs!$B$43*MIN(Loan_Sample!I912/Inputs!$B$17,1)+Inputs!$B$44*MIN(E932,Inputs!$B$18)+Inputs!$B$45*Loan_Sample!C912</f>
        <v>-4.4808036110537</v>
      </c>
      <c r="R932" s="0" t="n">
        <f aca="false">MIN(1-Inputs!$B$13,MAX(Inputs!$B$13,1/(1+EXP(-(Inputs!$B$15*Q932+Inputs!$B$16)))))</f>
        <v>0.00926988554966278</v>
      </c>
    </row>
    <row r="933" customFormat="false" ht="15" hidden="false" customHeight="false" outlineLevel="0" collapsed="false">
      <c r="A933" s="0" t="n">
        <f aca="false">Loan_Sample!A913</f>
        <v>26502</v>
      </c>
      <c r="B933" s="0" t="n">
        <f aca="false">Loan_Sample!U913</f>
        <v>126297.375</v>
      </c>
      <c r="C933" s="0" t="n">
        <f aca="false">Loan_Sample!K913+Inputs!$B$26</f>
        <v>5.73333311080933</v>
      </c>
      <c r="D933" s="0" t="n">
        <f aca="false">Loan_Sample!L913+Inputs!$B$26</f>
        <v>-3.50000047683716</v>
      </c>
      <c r="E933" s="0" t="n">
        <f aca="false">Loan_Sample!E913/(1+Inputs!$B$25/100)</f>
        <v>76.1573104858398</v>
      </c>
      <c r="F933" s="0" t="n">
        <f aca="false">Loan_Sample!H913-Inputs!$B$24/100</f>
        <v>-0.0406665802001953</v>
      </c>
      <c r="G933" s="0" t="n">
        <f aca="false">IF(ISNUMBER(C933),INDEX(Scorecard!$D$54:$D$61,SUMPRODUCT(--(Scorecard!$G$54:$G$60&lt;C933))+1),Scorecard!$D$62)</f>
        <v>0.0151758992857273</v>
      </c>
      <c r="H933" s="0" t="n">
        <f aca="false">IF(ISNUMBER(D933),INDEX(Scorecard!$D$63:$D$68,SUMPRODUCT(--(Scorecard!$G$63:$G$67&lt;D933))+1),Scorecard!$D$69)</f>
        <v>-0.340582194386522</v>
      </c>
      <c r="I933" s="0" t="n">
        <f aca="false">IF(ISNUMBER(E933),INDEX(Scorecard!$D$19:$D$26,SUMPRODUCT(--(Scorecard!$G$19:$G$25&lt;E933))+1),Scorecard!$D$27)</f>
        <v>-0.0341578513653732</v>
      </c>
      <c r="J933" s="0" t="n">
        <f aca="false">IF(ISNUMBER(F933),INDEX(Scorecard!$D$37:$D$44,SUMPRODUCT(--(Scorecard!$G$37:$G$43&lt;F933))+1),Scorecard!$D$45)</f>
        <v>0.330501541082344</v>
      </c>
      <c r="K933" s="0" t="n">
        <f aca="false">Inputs!$B$10+Scorecard!$J$5*Loan_Sample!Y913+Scorecard!$J$6*Loan_Sample!Z913+Scorecard!$J$7*I933+Scorecard!$J$8*Loan_Sample!AB913+Scorecard!$J$9*J933+Scorecard!$J$10*Loan_Sample!AD913+Scorecard!$J$11*G933+Scorecard!$J$12*H933</f>
        <v>-4.6053198877914</v>
      </c>
      <c r="L933" s="0" t="n">
        <f aca="false">MIN(1-Inputs!$B$13,MAX(Inputs!$B$13,1/(1+EXP(-(Inputs!$B$11*K933+Inputs!$B$12)))))</f>
        <v>0.0089579371879619</v>
      </c>
      <c r="M933" s="0" t="n">
        <f aca="false">Loan_Sample!AH913*Inputs!$B$4*B933</f>
        <v>395.977383289064</v>
      </c>
      <c r="N933" s="0" t="n">
        <f aca="false">L933*Inputs!$B$4*B933</f>
        <v>395.977383289064</v>
      </c>
      <c r="O933" s="0" t="n">
        <f aca="false">Inputs!$B$37+Inputs!$B$38*MAX(Loan_Sample!H913-Inputs!$C$38,0)+Inputs!$B$39*MAX(Loan_Sample!H913-Inputs!$C$39,0)+Inputs!$B$40*MAX(Loan_Sample!H913-Inputs!$C$40,0)+Inputs!$B$41*MAX(Loan_Sample!H913-Inputs!$C$41,0)+Inputs!$B$42*Inputs!$B$14+Inputs!$B$43*MIN(Loan_Sample!I913/Inputs!$B$17,1)+Inputs!$B$44*MIN(Loan_Sample!E913,Inputs!$B$18)+Inputs!$B$45*Loan_Sample!C913</f>
        <v>-6.1640750377084</v>
      </c>
      <c r="P933" s="0" t="n">
        <f aca="false">MIN(1-Inputs!$B$13,MAX(Inputs!$B$13,1/(1+EXP(-(Inputs!$B$15*O933+Inputs!$B$16)))))</f>
        <v>0.00137873162861206</v>
      </c>
      <c r="Q933" s="0" t="n">
        <f aca="false">Inputs!$B$37+Inputs!$B$38*MAX(F933-Inputs!$C$38,0)+Inputs!$B$39*MAX(F933-Inputs!$C$39,0)+Inputs!$B$40*MAX(F933-Inputs!$C$40,0)+Inputs!$B$41*MAX(F933-Inputs!$C$41,0)+Inputs!$B$42*Inputs!$B$14+Inputs!$B$43*MIN(Loan_Sample!I913/Inputs!$B$17,1)+Inputs!$B$44*MIN(E933,Inputs!$B$18)+Inputs!$B$45*Loan_Sample!C913</f>
        <v>-6.1640750377084</v>
      </c>
      <c r="R933" s="0" t="n">
        <f aca="false">MIN(1-Inputs!$B$13,MAX(Inputs!$B$13,1/(1+EXP(-(Inputs!$B$15*Q933+Inputs!$B$16)))))</f>
        <v>0.00137873162861206</v>
      </c>
    </row>
    <row r="934" customFormat="false" ht="15" hidden="false" customHeight="false" outlineLevel="0" collapsed="false">
      <c r="A934" s="0" t="n">
        <f aca="false">Loan_Sample!A914</f>
        <v>26523</v>
      </c>
      <c r="B934" s="0" t="n">
        <f aca="false">Loan_Sample!U914</f>
        <v>352966.62</v>
      </c>
      <c r="C934" s="0" t="n">
        <f aca="false">Loan_Sample!K914+Inputs!$B$26</f>
        <v>6.13333320617676</v>
      </c>
      <c r="D934" s="0" t="n">
        <f aca="false">Loan_Sample!L914+Inputs!$B$26</f>
        <v>-3.5</v>
      </c>
      <c r="E934" s="0" t="n">
        <f aca="false">Loan_Sample!E914/(1+Inputs!$B$25/100)</f>
        <v>62.8381233215332</v>
      </c>
      <c r="F934" s="0" t="n">
        <f aca="false">Loan_Sample!H914-Inputs!$B$24/100</f>
        <v>0.762333393096924</v>
      </c>
      <c r="G934" s="0" t="n">
        <f aca="false">IF(ISNUMBER(C934),INDEX(Scorecard!$D$54:$D$61,SUMPRODUCT(--(Scorecard!$G$54:$G$60&lt;C934))+1),Scorecard!$D$62)</f>
        <v>0.0151758992857273</v>
      </c>
      <c r="H934" s="0" t="n">
        <f aca="false">IF(ISNUMBER(D934),INDEX(Scorecard!$D$63:$D$68,SUMPRODUCT(--(Scorecard!$G$63:$G$67&lt;D934))+1),Scorecard!$D$69)</f>
        <v>-0.340582194386522</v>
      </c>
      <c r="I934" s="0" t="n">
        <f aca="false">IF(ISNUMBER(E934),INDEX(Scorecard!$D$19:$D$26,SUMPRODUCT(--(Scorecard!$G$19:$G$25&lt;E934))+1),Scorecard!$D$27)</f>
        <v>0.233621608745691</v>
      </c>
      <c r="J934" s="0" t="n">
        <f aca="false">IF(ISNUMBER(F934),INDEX(Scorecard!$D$37:$D$44,SUMPRODUCT(--(Scorecard!$G$37:$G$43&lt;F934))+1),Scorecard!$D$45)</f>
        <v>-0.569454719285959</v>
      </c>
      <c r="K934" s="0" t="n">
        <f aca="false">Inputs!$B$10+Scorecard!$J$5*Loan_Sample!Y914+Scorecard!$J$6*Loan_Sample!Z914+Scorecard!$J$7*I934+Scorecard!$J$8*Loan_Sample!AB914+Scorecard!$J$9*J934+Scorecard!$J$10*Loan_Sample!AD914+Scorecard!$J$11*G934+Scorecard!$J$12*H934</f>
        <v>-4.76589811815809</v>
      </c>
      <c r="L934" s="0" t="n">
        <f aca="false">MIN(1-Inputs!$B$13,MAX(Inputs!$B$13,1/(1+EXP(-(Inputs!$B$11*K934+Inputs!$B$12)))))</f>
        <v>0.00755910999842702</v>
      </c>
      <c r="M934" s="0" t="n">
        <f aca="false">Loan_Sample!AH914*Inputs!$B$4*B934</f>
        <v>933.839727223547</v>
      </c>
      <c r="N934" s="0" t="n">
        <f aca="false">L934*Inputs!$B$4*B934</f>
        <v>933.839727223547</v>
      </c>
      <c r="O934" s="0" t="n">
        <f aca="false">Inputs!$B$37+Inputs!$B$38*MAX(Loan_Sample!H914-Inputs!$C$38,0)+Inputs!$B$39*MAX(Loan_Sample!H914-Inputs!$C$39,0)+Inputs!$B$40*MAX(Loan_Sample!H914-Inputs!$C$40,0)+Inputs!$B$41*MAX(Loan_Sample!H914-Inputs!$C$41,0)+Inputs!$B$42*Inputs!$B$14+Inputs!$B$43*MIN(Loan_Sample!I914/Inputs!$B$17,1)+Inputs!$B$44*MIN(Loan_Sample!E914,Inputs!$B$18)+Inputs!$B$45*Loan_Sample!C914</f>
        <v>-3.66911894006086</v>
      </c>
      <c r="P934" s="0" t="n">
        <f aca="false">MIN(1-Inputs!$B$13,MAX(Inputs!$B$13,1/(1+EXP(-(Inputs!$B$15*O934+Inputs!$B$16)))))</f>
        <v>0.0230009720768586</v>
      </c>
      <c r="Q934" s="0" t="n">
        <f aca="false">Inputs!$B$37+Inputs!$B$38*MAX(F934-Inputs!$C$38,0)+Inputs!$B$39*MAX(F934-Inputs!$C$39,0)+Inputs!$B$40*MAX(F934-Inputs!$C$40,0)+Inputs!$B$41*MAX(F934-Inputs!$C$41,0)+Inputs!$B$42*Inputs!$B$14+Inputs!$B$43*MIN(Loan_Sample!I914/Inputs!$B$17,1)+Inputs!$B$44*MIN(E934,Inputs!$B$18)+Inputs!$B$45*Loan_Sample!C914</f>
        <v>-3.66911894006086</v>
      </c>
      <c r="R934" s="0" t="n">
        <f aca="false">MIN(1-Inputs!$B$13,MAX(Inputs!$B$13,1/(1+EXP(-(Inputs!$B$15*Q934+Inputs!$B$16)))))</f>
        <v>0.0230009720768586</v>
      </c>
    </row>
    <row r="935" customFormat="false" ht="15" hidden="false" customHeight="false" outlineLevel="0" collapsed="false">
      <c r="A935" s="0" t="n">
        <f aca="false">Loan_Sample!A915</f>
        <v>26526</v>
      </c>
      <c r="B935" s="0" t="n">
        <f aca="false">Loan_Sample!U915</f>
        <v>460788.66</v>
      </c>
      <c r="C935" s="0" t="n">
        <f aca="false">Loan_Sample!K915+Inputs!$B$26</f>
        <v>3.70000004768372</v>
      </c>
      <c r="D935" s="0" t="n">
        <f aca="false">Loan_Sample!L915+Inputs!$B$26</f>
        <v>-0.208333253860474</v>
      </c>
      <c r="E935" s="0" t="n">
        <f aca="false">Loan_Sample!E915/(1+Inputs!$B$25/100)</f>
        <v>78.8096694946289</v>
      </c>
      <c r="F935" s="0" t="n">
        <f aca="false">Loan_Sample!H915-Inputs!$B$24/100</f>
        <v>-2.93333315849304</v>
      </c>
      <c r="G935" s="0" t="n">
        <f aca="false">IF(ISNUMBER(C935),INDEX(Scorecard!$D$54:$D$61,SUMPRODUCT(--(Scorecard!$G$54:$G$60&lt;C935))+1),Scorecard!$D$62)</f>
        <v>0.489050497890326</v>
      </c>
      <c r="H935" s="0" t="n">
        <f aca="false">IF(ISNUMBER(D935),INDEX(Scorecard!$D$63:$D$68,SUMPRODUCT(--(Scorecard!$G$63:$G$67&lt;D935))+1),Scorecard!$D$69)</f>
        <v>0.322484508656054</v>
      </c>
      <c r="I935" s="0" t="n">
        <f aca="false">IF(ISNUMBER(E935),INDEX(Scorecard!$D$19:$D$26,SUMPRODUCT(--(Scorecard!$G$19:$G$25&lt;E935))+1),Scorecard!$D$27)</f>
        <v>-0.0341578513653732</v>
      </c>
      <c r="J935" s="0" t="n">
        <f aca="false">IF(ISNUMBER(F935),INDEX(Scorecard!$D$37:$D$44,SUMPRODUCT(--(Scorecard!$G$37:$G$43&lt;F935))+1),Scorecard!$D$45)</f>
        <v>1.35057635045042</v>
      </c>
      <c r="K935" s="0" t="n">
        <f aca="false">Inputs!$B$10+Scorecard!$J$5*Loan_Sample!Y915+Scorecard!$J$6*Loan_Sample!Z915+Scorecard!$J$7*I935+Scorecard!$J$8*Loan_Sample!AB915+Scorecard!$J$9*J935+Scorecard!$J$10*Loan_Sample!AD915+Scorecard!$J$11*G935+Scorecard!$J$12*H935</f>
        <v>-2.39258982358127</v>
      </c>
      <c r="L935" s="0" t="n">
        <f aca="false">MIN(1-Inputs!$B$13,MAX(Inputs!$B$13,1/(1+EXP(-(Inputs!$B$11*K935+Inputs!$B$12)))))</f>
        <v>0.0872915453786273</v>
      </c>
      <c r="M935" s="0" t="n">
        <f aca="false">Loan_Sample!AH915*Inputs!$B$4*B935</f>
        <v>14078.0339785214</v>
      </c>
      <c r="N935" s="0" t="n">
        <f aca="false">L935*Inputs!$B$4*B935</f>
        <v>14078.0339785214</v>
      </c>
      <c r="O935" s="0" t="n">
        <f aca="false">Inputs!$B$37+Inputs!$B$38*MAX(Loan_Sample!H915-Inputs!$C$38,0)+Inputs!$B$39*MAX(Loan_Sample!H915-Inputs!$C$39,0)+Inputs!$B$40*MAX(Loan_Sample!H915-Inputs!$C$40,0)+Inputs!$B$41*MAX(Loan_Sample!H915-Inputs!$C$41,0)+Inputs!$B$42*Inputs!$B$14+Inputs!$B$43*MIN(Loan_Sample!I915/Inputs!$B$17,1)+Inputs!$B$44*MIN(Loan_Sample!E915,Inputs!$B$18)+Inputs!$B$45*Loan_Sample!C915</f>
        <v>-6.15353745435637</v>
      </c>
      <c r="P935" s="0" t="n">
        <f aca="false">MIN(1-Inputs!$B$13,MAX(Inputs!$B$13,1/(1+EXP(-(Inputs!$B$15*O935+Inputs!$B$16)))))</f>
        <v>0.00139532374141551</v>
      </c>
      <c r="Q935" s="0" t="n">
        <f aca="false">Inputs!$B$37+Inputs!$B$38*MAX(F935-Inputs!$C$38,0)+Inputs!$B$39*MAX(F935-Inputs!$C$39,0)+Inputs!$B$40*MAX(F935-Inputs!$C$40,0)+Inputs!$B$41*MAX(F935-Inputs!$C$41,0)+Inputs!$B$42*Inputs!$B$14+Inputs!$B$43*MIN(Loan_Sample!I915/Inputs!$B$17,1)+Inputs!$B$44*MIN(E935,Inputs!$B$18)+Inputs!$B$45*Loan_Sample!C915</f>
        <v>-6.15353745435637</v>
      </c>
      <c r="R935" s="0" t="n">
        <f aca="false">MIN(1-Inputs!$B$13,MAX(Inputs!$B$13,1/(1+EXP(-(Inputs!$B$15*Q935+Inputs!$B$16)))))</f>
        <v>0.00139532374141551</v>
      </c>
    </row>
    <row r="936" customFormat="false" ht="15" hidden="false" customHeight="false" outlineLevel="0" collapsed="false">
      <c r="A936" s="0" t="n">
        <f aca="false">Loan_Sample!A916</f>
        <v>26582</v>
      </c>
      <c r="B936" s="0" t="n">
        <f aca="false">Loan_Sample!U916</f>
        <v>538655.56</v>
      </c>
      <c r="C936" s="0" t="n">
        <f aca="false">Loan_Sample!K916+Inputs!$B$26</f>
        <v>4.19999980926514</v>
      </c>
      <c r="D936" s="0" t="n">
        <f aca="false">Loan_Sample!L916+Inputs!$B$26</f>
        <v>-0.208333492279053</v>
      </c>
      <c r="E936" s="0" t="n">
        <f aca="false">Loan_Sample!E916/(1+Inputs!$B$25/100)</f>
        <v>54.5426406860352</v>
      </c>
      <c r="F936" s="0" t="n">
        <f aca="false">Loan_Sample!H916-Inputs!$B$24/100</f>
        <v>-3.61133313179016</v>
      </c>
      <c r="G936" s="0" t="n">
        <f aca="false">IF(ISNUMBER(C936),INDEX(Scorecard!$D$54:$D$61,SUMPRODUCT(--(Scorecard!$G$54:$G$60&lt;C936))+1),Scorecard!$D$62)</f>
        <v>0.489050497890326</v>
      </c>
      <c r="H936" s="0" t="n">
        <f aca="false">IF(ISNUMBER(D936),INDEX(Scorecard!$D$63:$D$68,SUMPRODUCT(--(Scorecard!$G$63:$G$67&lt;D936))+1),Scorecard!$D$69)</f>
        <v>0.322484508656054</v>
      </c>
      <c r="I936" s="0" t="n">
        <f aca="false">IF(ISNUMBER(E936),INDEX(Scorecard!$D$19:$D$26,SUMPRODUCT(--(Scorecard!$G$19:$G$25&lt;E936))+1),Scorecard!$D$27)</f>
        <v>0.57899015159425</v>
      </c>
      <c r="J936" s="0" t="n">
        <f aca="false">IF(ISNUMBER(F936),INDEX(Scorecard!$D$37:$D$44,SUMPRODUCT(--(Scorecard!$G$37:$G$43&lt;F936))+1),Scorecard!$D$45)</f>
        <v>1.35057635045042</v>
      </c>
      <c r="K936" s="0" t="n">
        <f aca="false">Inputs!$B$10+Scorecard!$J$5*Loan_Sample!Y916+Scorecard!$J$6*Loan_Sample!Z916+Scorecard!$J$7*I936+Scorecard!$J$8*Loan_Sample!AB916+Scorecard!$J$9*J936+Scorecard!$J$10*Loan_Sample!AD916+Scorecard!$J$11*G936+Scorecard!$J$12*H936</f>
        <v>-6.74337384355189</v>
      </c>
      <c r="L936" s="0" t="n">
        <f aca="false">MIN(1-Inputs!$B$13,MAX(Inputs!$B$13,1/(1+EXP(-(Inputs!$B$11*K936+Inputs!$B$12)))))</f>
        <v>0.000924200581098037</v>
      </c>
      <c r="M936" s="0" t="n">
        <f aca="false">Loan_Sample!AH916*Inputs!$B$4*B936</f>
        <v>174.239023547291</v>
      </c>
      <c r="N936" s="0" t="n">
        <f aca="false">L936*Inputs!$B$4*B936</f>
        <v>174.239023547291</v>
      </c>
      <c r="O936" s="0" t="n">
        <f aca="false">Inputs!$B$37+Inputs!$B$38*MAX(Loan_Sample!H916-Inputs!$C$38,0)+Inputs!$B$39*MAX(Loan_Sample!H916-Inputs!$C$39,0)+Inputs!$B$40*MAX(Loan_Sample!H916-Inputs!$C$40,0)+Inputs!$B$41*MAX(Loan_Sample!H916-Inputs!$C$41,0)+Inputs!$B$42*Inputs!$B$14+Inputs!$B$43*MIN(Loan_Sample!I916/Inputs!$B$17,1)+Inputs!$B$44*MIN(Loan_Sample!E916,Inputs!$B$18)+Inputs!$B$45*Loan_Sample!C916</f>
        <v>-5.61436051123949</v>
      </c>
      <c r="P936" s="0" t="n">
        <f aca="false">MIN(1-Inputs!$B$13,MAX(Inputs!$B$13,1/(1+EXP(-(Inputs!$B$15*O936+Inputs!$B$16)))))</f>
        <v>0.0025725110797134</v>
      </c>
      <c r="Q936" s="0" t="n">
        <f aca="false">Inputs!$B$37+Inputs!$B$38*MAX(F936-Inputs!$C$38,0)+Inputs!$B$39*MAX(F936-Inputs!$C$39,0)+Inputs!$B$40*MAX(F936-Inputs!$C$40,0)+Inputs!$B$41*MAX(F936-Inputs!$C$41,0)+Inputs!$B$42*Inputs!$B$14+Inputs!$B$43*MIN(Loan_Sample!I916/Inputs!$B$17,1)+Inputs!$B$44*MIN(E936,Inputs!$B$18)+Inputs!$B$45*Loan_Sample!C916</f>
        <v>-5.61436051123949</v>
      </c>
      <c r="R936" s="0" t="n">
        <f aca="false">MIN(1-Inputs!$B$13,MAX(Inputs!$B$13,1/(1+EXP(-(Inputs!$B$15*Q936+Inputs!$B$16)))))</f>
        <v>0.0025725110797134</v>
      </c>
    </row>
    <row r="937" customFormat="false" ht="15" hidden="false" customHeight="false" outlineLevel="0" collapsed="false">
      <c r="A937" s="0" t="n">
        <f aca="false">Loan_Sample!A917</f>
        <v>26584</v>
      </c>
      <c r="B937" s="0" t="n">
        <f aca="false">Loan_Sample!U917</f>
        <v>300791.34</v>
      </c>
      <c r="C937" s="0" t="n">
        <f aca="false">Loan_Sample!K917+Inputs!$B$26</f>
        <v>5.19999980926514</v>
      </c>
      <c r="D937" s="0" t="n">
        <f aca="false">Loan_Sample!L917+Inputs!$B$26</f>
        <v>-0.208333492279053</v>
      </c>
      <c r="E937" s="0" t="n">
        <f aca="false">Loan_Sample!E917/(1+Inputs!$B$25/100)</f>
        <v>48.2793617248535</v>
      </c>
      <c r="F937" s="0" t="n">
        <f aca="false">Loan_Sample!H917-Inputs!$B$24/100</f>
        <v>-3.14633321762085</v>
      </c>
      <c r="G937" s="0" t="n">
        <f aca="false">IF(ISNUMBER(C937),INDEX(Scorecard!$D$54:$D$61,SUMPRODUCT(--(Scorecard!$G$54:$G$60&lt;C937))+1),Scorecard!$D$62)</f>
        <v>0.214429354789033</v>
      </c>
      <c r="H937" s="0" t="n">
        <f aca="false">IF(ISNUMBER(D937),INDEX(Scorecard!$D$63:$D$68,SUMPRODUCT(--(Scorecard!$G$63:$G$67&lt;D937))+1),Scorecard!$D$69)</f>
        <v>0.322484508656054</v>
      </c>
      <c r="I937" s="0" t="n">
        <f aca="false">IF(ISNUMBER(E937),INDEX(Scorecard!$D$19:$D$26,SUMPRODUCT(--(Scorecard!$G$19:$G$25&lt;E937))+1),Scorecard!$D$27)</f>
        <v>0.57899015159425</v>
      </c>
      <c r="J937" s="0" t="n">
        <f aca="false">IF(ISNUMBER(F937),INDEX(Scorecard!$D$37:$D$44,SUMPRODUCT(--(Scorecard!$G$37:$G$43&lt;F937))+1),Scorecard!$D$45)</f>
        <v>1.35057635045042</v>
      </c>
      <c r="K937" s="0" t="n">
        <f aca="false">Inputs!$B$10+Scorecard!$J$5*Loan_Sample!Y917+Scorecard!$J$6*Loan_Sample!Z917+Scorecard!$J$7*I937+Scorecard!$J$8*Loan_Sample!AB917+Scorecard!$J$9*J937+Scorecard!$J$10*Loan_Sample!AD917+Scorecard!$J$11*G937+Scorecard!$J$12*H937</f>
        <v>-6.8841491052618</v>
      </c>
      <c r="L937" s="0" t="n">
        <f aca="false">MIN(1-Inputs!$B$13,MAX(Inputs!$B$13,1/(1+EXP(-(Inputs!$B$11*K937+Inputs!$B$12)))))</f>
        <v>0.0007955020683998</v>
      </c>
      <c r="M937" s="0" t="n">
        <f aca="false">Loan_Sample!AH917*Inputs!$B$4*B937</f>
        <v>83.7480465943616</v>
      </c>
      <c r="N937" s="0" t="n">
        <f aca="false">L937*Inputs!$B$4*B937</f>
        <v>83.7480465943616</v>
      </c>
      <c r="O937" s="0" t="n">
        <f aca="false">Inputs!$B$37+Inputs!$B$38*MAX(Loan_Sample!H917-Inputs!$C$38,0)+Inputs!$B$39*MAX(Loan_Sample!H917-Inputs!$C$39,0)+Inputs!$B$40*MAX(Loan_Sample!H917-Inputs!$C$40,0)+Inputs!$B$41*MAX(Loan_Sample!H917-Inputs!$C$41,0)+Inputs!$B$42*Inputs!$B$14+Inputs!$B$43*MIN(Loan_Sample!I917/Inputs!$B$17,1)+Inputs!$B$44*MIN(Loan_Sample!E917,Inputs!$B$18)+Inputs!$B$45*Loan_Sample!C917</f>
        <v>-5.33641316861824</v>
      </c>
      <c r="P937" s="0" t="n">
        <f aca="false">MIN(1-Inputs!$B$13,MAX(Inputs!$B$13,1/(1+EXP(-(Inputs!$B$15*O937+Inputs!$B$16)))))</f>
        <v>0.00352505898079441</v>
      </c>
      <c r="Q937" s="0" t="n">
        <f aca="false">Inputs!$B$37+Inputs!$B$38*MAX(F937-Inputs!$C$38,0)+Inputs!$B$39*MAX(F937-Inputs!$C$39,0)+Inputs!$B$40*MAX(F937-Inputs!$C$40,0)+Inputs!$B$41*MAX(F937-Inputs!$C$41,0)+Inputs!$B$42*Inputs!$B$14+Inputs!$B$43*MIN(Loan_Sample!I917/Inputs!$B$17,1)+Inputs!$B$44*MIN(E937,Inputs!$B$18)+Inputs!$B$45*Loan_Sample!C917</f>
        <v>-5.33641316861824</v>
      </c>
      <c r="R937" s="0" t="n">
        <f aca="false">MIN(1-Inputs!$B$13,MAX(Inputs!$B$13,1/(1+EXP(-(Inputs!$B$15*Q937+Inputs!$B$16)))))</f>
        <v>0.00352505898079441</v>
      </c>
    </row>
    <row r="938" customFormat="false" ht="15" hidden="false" customHeight="false" outlineLevel="0" collapsed="false">
      <c r="A938" s="0" t="n">
        <f aca="false">Loan_Sample!A918</f>
        <v>26586</v>
      </c>
      <c r="B938" s="0" t="n">
        <f aca="false">Loan_Sample!U918</f>
        <v>310584.28</v>
      </c>
      <c r="C938" s="0" t="n">
        <f aca="false">Loan_Sample!K918+Inputs!$B$26</f>
        <v>6.13333320617676</v>
      </c>
      <c r="D938" s="0" t="n">
        <f aca="false">Loan_Sample!L918+Inputs!$B$26</f>
        <v>-3.5</v>
      </c>
      <c r="E938" s="0" t="n">
        <f aca="false">Loan_Sample!E918/(1+Inputs!$B$25/100)</f>
        <v>76.0482864379883</v>
      </c>
      <c r="F938" s="0" t="n">
        <f aca="false">Loan_Sample!H918-Inputs!$B$24/100</f>
        <v>0.850333452224731</v>
      </c>
      <c r="G938" s="0" t="n">
        <f aca="false">IF(ISNUMBER(C938),INDEX(Scorecard!$D$54:$D$61,SUMPRODUCT(--(Scorecard!$G$54:$G$60&lt;C938))+1),Scorecard!$D$62)</f>
        <v>0.0151758992857273</v>
      </c>
      <c r="H938" s="0" t="n">
        <f aca="false">IF(ISNUMBER(D938),INDEX(Scorecard!$D$63:$D$68,SUMPRODUCT(--(Scorecard!$G$63:$G$67&lt;D938))+1),Scorecard!$D$69)</f>
        <v>-0.340582194386522</v>
      </c>
      <c r="I938" s="0" t="n">
        <f aca="false">IF(ISNUMBER(E938),INDEX(Scorecard!$D$19:$D$26,SUMPRODUCT(--(Scorecard!$G$19:$G$25&lt;E938))+1),Scorecard!$D$27)</f>
        <v>-0.0341578513653732</v>
      </c>
      <c r="J938" s="0" t="n">
        <f aca="false">IF(ISNUMBER(F938),INDEX(Scorecard!$D$37:$D$44,SUMPRODUCT(--(Scorecard!$G$37:$G$43&lt;F938))+1),Scorecard!$D$45)</f>
        <v>-0.569454719285959</v>
      </c>
      <c r="K938" s="0" t="n">
        <f aca="false">Inputs!$B$10+Scorecard!$J$5*Loan_Sample!Y918+Scorecard!$J$6*Loan_Sample!Z918+Scorecard!$J$7*I938+Scorecard!$J$8*Loan_Sample!AB918+Scorecard!$J$9*J938+Scorecard!$J$10*Loan_Sample!AD918+Scorecard!$J$11*G938+Scorecard!$J$12*H938</f>
        <v>-2.68069484190644</v>
      </c>
      <c r="L938" s="0" t="n">
        <f aca="false">MIN(1-Inputs!$B$13,MAX(Inputs!$B$13,1/(1+EXP(-(Inputs!$B$11*K938+Inputs!$B$12)))))</f>
        <v>0.0657232596153573</v>
      </c>
      <c r="M938" s="0" t="n">
        <f aca="false">Loan_Sample!AH918*Inputs!$B$4*B938</f>
        <v>7144.41394341109</v>
      </c>
      <c r="N938" s="0" t="n">
        <f aca="false">L938*Inputs!$B$4*B938</f>
        <v>7144.41394341109</v>
      </c>
      <c r="O938" s="0" t="n">
        <f aca="false">Inputs!$B$37+Inputs!$B$38*MAX(Loan_Sample!H918-Inputs!$C$38,0)+Inputs!$B$39*MAX(Loan_Sample!H918-Inputs!$C$39,0)+Inputs!$B$40*MAX(Loan_Sample!H918-Inputs!$C$40,0)+Inputs!$B$41*MAX(Loan_Sample!H918-Inputs!$C$41,0)+Inputs!$B$42*Inputs!$B$14+Inputs!$B$43*MIN(Loan_Sample!I918/Inputs!$B$17,1)+Inputs!$B$44*MIN(Loan_Sample!E918,Inputs!$B$18)+Inputs!$B$45*Loan_Sample!C918</f>
        <v>-4.3785689584217</v>
      </c>
      <c r="P938" s="0" t="n">
        <f aca="false">MIN(1-Inputs!$B$13,MAX(Inputs!$B$13,1/(1+EXP(-(Inputs!$B$15*O938+Inputs!$B$16)))))</f>
        <v>0.0104004537913945</v>
      </c>
      <c r="Q938" s="0" t="n">
        <f aca="false">Inputs!$B$37+Inputs!$B$38*MAX(F938-Inputs!$C$38,0)+Inputs!$B$39*MAX(F938-Inputs!$C$39,0)+Inputs!$B$40*MAX(F938-Inputs!$C$40,0)+Inputs!$B$41*MAX(F938-Inputs!$C$41,0)+Inputs!$B$42*Inputs!$B$14+Inputs!$B$43*MIN(Loan_Sample!I918/Inputs!$B$17,1)+Inputs!$B$44*MIN(E938,Inputs!$B$18)+Inputs!$B$45*Loan_Sample!C918</f>
        <v>-4.3785689584217</v>
      </c>
      <c r="R938" s="0" t="n">
        <f aca="false">MIN(1-Inputs!$B$13,MAX(Inputs!$B$13,1/(1+EXP(-(Inputs!$B$15*Q938+Inputs!$B$16)))))</f>
        <v>0.0104004537913945</v>
      </c>
    </row>
    <row r="939" customFormat="false" ht="15" hidden="false" customHeight="false" outlineLevel="0" collapsed="false">
      <c r="A939" s="0" t="n">
        <f aca="false">Loan_Sample!A919</f>
        <v>26592</v>
      </c>
      <c r="B939" s="0" t="n">
        <f aca="false">Loan_Sample!U919</f>
        <v>136203.1</v>
      </c>
      <c r="C939" s="0" t="n">
        <f aca="false">Loan_Sample!K919+Inputs!$B$26</f>
        <v>7.13333320617676</v>
      </c>
      <c r="D939" s="0" t="n">
        <f aca="false">Loan_Sample!L919+Inputs!$B$26</f>
        <v>2.71025609970093</v>
      </c>
      <c r="E939" s="0" t="n">
        <f aca="false">Loan_Sample!E919/(1+Inputs!$B$25/100)</f>
        <v>78.4386749267578</v>
      </c>
      <c r="F939" s="0" t="n">
        <f aca="false">Loan_Sample!H919-Inputs!$B$24/100</f>
        <v>1.67533326148987</v>
      </c>
      <c r="G939" s="0" t="n">
        <f aca="false">IF(ISNUMBER(C939),INDEX(Scorecard!$D$54:$D$61,SUMPRODUCT(--(Scorecard!$G$54:$G$60&lt;C939))+1),Scorecard!$D$62)</f>
        <v>-0.541917179454542</v>
      </c>
      <c r="H939" s="0" t="n">
        <f aca="false">IF(ISNUMBER(D939),INDEX(Scorecard!$D$63:$D$68,SUMPRODUCT(--(Scorecard!$G$63:$G$67&lt;D939))+1),Scorecard!$D$69)</f>
        <v>0.322484508656054</v>
      </c>
      <c r="I939" s="0" t="n">
        <f aca="false">IF(ISNUMBER(E939),INDEX(Scorecard!$D$19:$D$26,SUMPRODUCT(--(Scorecard!$G$19:$G$25&lt;E939))+1),Scorecard!$D$27)</f>
        <v>-0.0341578513653732</v>
      </c>
      <c r="J939" s="0" t="n">
        <f aca="false">IF(ISNUMBER(F939),INDEX(Scorecard!$D$37:$D$44,SUMPRODUCT(--(Scorecard!$G$37:$G$43&lt;F939))+1),Scorecard!$D$45)</f>
        <v>-0.975503570149195</v>
      </c>
      <c r="K939" s="0" t="n">
        <f aca="false">Inputs!$B$10+Scorecard!$J$5*Loan_Sample!Y919+Scorecard!$J$6*Loan_Sample!Z919+Scorecard!$J$7*I939+Scorecard!$J$8*Loan_Sample!AB919+Scorecard!$J$9*J939+Scorecard!$J$10*Loan_Sample!AD919+Scorecard!$J$11*G939+Scorecard!$J$12*H939</f>
        <v>-1.57024029237236</v>
      </c>
      <c r="L939" s="0" t="n">
        <f aca="false">MIN(1-Inputs!$B$13,MAX(Inputs!$B$13,1/(1+EXP(-(Inputs!$B$11*K939+Inputs!$B$12)))))</f>
        <v>0.186876840395405</v>
      </c>
      <c r="M939" s="0" t="n">
        <f aca="false">Loan_Sample!AH919*Inputs!$B$4*B939</f>
        <v>8908.62174302078</v>
      </c>
      <c r="N939" s="0" t="n">
        <f aca="false">L939*Inputs!$B$4*B939</f>
        <v>8908.62174302078</v>
      </c>
      <c r="O939" s="0" t="n">
        <f aca="false">Inputs!$B$37+Inputs!$B$38*MAX(Loan_Sample!H919-Inputs!$C$38,0)+Inputs!$B$39*MAX(Loan_Sample!H919-Inputs!$C$39,0)+Inputs!$B$40*MAX(Loan_Sample!H919-Inputs!$C$40,0)+Inputs!$B$41*MAX(Loan_Sample!H919-Inputs!$C$41,0)+Inputs!$B$42*Inputs!$B$14+Inputs!$B$43*MIN(Loan_Sample!I919/Inputs!$B$17,1)+Inputs!$B$44*MIN(Loan_Sample!E919,Inputs!$B$18)+Inputs!$B$45*Loan_Sample!C919</f>
        <v>-4.34008186313098</v>
      </c>
      <c r="P939" s="0" t="n">
        <f aca="false">MIN(1-Inputs!$B$13,MAX(Inputs!$B$13,1/(1+EXP(-(Inputs!$B$15*O939+Inputs!$B$16)))))</f>
        <v>0.0108605447913268</v>
      </c>
      <c r="Q939" s="0" t="n">
        <f aca="false">Inputs!$B$37+Inputs!$B$38*MAX(F939-Inputs!$C$38,0)+Inputs!$B$39*MAX(F939-Inputs!$C$39,0)+Inputs!$B$40*MAX(F939-Inputs!$C$40,0)+Inputs!$B$41*MAX(F939-Inputs!$C$41,0)+Inputs!$B$42*Inputs!$B$14+Inputs!$B$43*MIN(Loan_Sample!I919/Inputs!$B$17,1)+Inputs!$B$44*MIN(E939,Inputs!$B$18)+Inputs!$B$45*Loan_Sample!C919</f>
        <v>-4.34008186313098</v>
      </c>
      <c r="R939" s="0" t="n">
        <f aca="false">MIN(1-Inputs!$B$13,MAX(Inputs!$B$13,1/(1+EXP(-(Inputs!$B$15*Q939+Inputs!$B$16)))))</f>
        <v>0.0108605447913268</v>
      </c>
    </row>
    <row r="940" customFormat="false" ht="15" hidden="false" customHeight="false" outlineLevel="0" collapsed="false">
      <c r="A940" s="0" t="n">
        <f aca="false">Loan_Sample!A920</f>
        <v>26615</v>
      </c>
      <c r="B940" s="0" t="n">
        <f aca="false">Loan_Sample!U920</f>
        <v>222728.83</v>
      </c>
      <c r="C940" s="0" t="n">
        <f aca="false">Loan_Sample!K920+Inputs!$B$26</f>
        <v>4.20833349227905</v>
      </c>
      <c r="D940" s="0" t="n">
        <f aca="false">Loan_Sample!L920+Inputs!$B$26</f>
        <v>-1.125</v>
      </c>
      <c r="E940" s="0" t="n">
        <f aca="false">Loan_Sample!E920/(1+Inputs!$B$25/100)</f>
        <v>82.6898498535156</v>
      </c>
      <c r="F940" s="0" t="n">
        <f aca="false">Loan_Sample!H920-Inputs!$B$24/100</f>
        <v>-2.36533308029175</v>
      </c>
      <c r="G940" s="0" t="n">
        <f aca="false">IF(ISNUMBER(C940),INDEX(Scorecard!$D$54:$D$61,SUMPRODUCT(--(Scorecard!$G$54:$G$60&lt;C940))+1),Scorecard!$D$62)</f>
        <v>0.489050497890326</v>
      </c>
      <c r="H940" s="0" t="n">
        <f aca="false">IF(ISNUMBER(D940),INDEX(Scorecard!$D$63:$D$68,SUMPRODUCT(--(Scorecard!$G$63:$G$67&lt;D940))+1),Scorecard!$D$69)</f>
        <v>-0.340582194386522</v>
      </c>
      <c r="I940" s="0" t="n">
        <f aca="false">IF(ISNUMBER(E940),INDEX(Scorecard!$D$19:$D$26,SUMPRODUCT(--(Scorecard!$G$19:$G$25&lt;E940))+1),Scorecard!$D$27)</f>
        <v>-0.219855970853228</v>
      </c>
      <c r="J940" s="0" t="n">
        <f aca="false">IF(ISNUMBER(F940),INDEX(Scorecard!$D$37:$D$44,SUMPRODUCT(--(Scorecard!$G$37:$G$43&lt;F940))+1),Scorecard!$D$45)</f>
        <v>1.35057635045042</v>
      </c>
      <c r="K940" s="0" t="n">
        <f aca="false">Inputs!$B$10+Scorecard!$J$5*Loan_Sample!Y920+Scorecard!$J$6*Loan_Sample!Z920+Scorecard!$J$7*I940+Scorecard!$J$8*Loan_Sample!AB920+Scorecard!$J$9*J940+Scorecard!$J$10*Loan_Sample!AD920+Scorecard!$J$11*G940+Scorecard!$J$12*H940</f>
        <v>-4.70800712384656</v>
      </c>
      <c r="L940" s="0" t="n">
        <f aca="false">MIN(1-Inputs!$B$13,MAX(Inputs!$B$13,1/(1+EXP(-(Inputs!$B$11*K940+Inputs!$B$12)))))</f>
        <v>0.00803648308259959</v>
      </c>
      <c r="M940" s="0" t="n">
        <f aca="false">Loan_Sample!AH920*Inputs!$B$4*B940</f>
        <v>626.48476600577</v>
      </c>
      <c r="N940" s="0" t="n">
        <f aca="false">L940*Inputs!$B$4*B940</f>
        <v>626.48476600577</v>
      </c>
      <c r="O940" s="0" t="n">
        <f aca="false">Inputs!$B$37+Inputs!$B$38*MAX(Loan_Sample!H920-Inputs!$C$38,0)+Inputs!$B$39*MAX(Loan_Sample!H920-Inputs!$C$39,0)+Inputs!$B$40*MAX(Loan_Sample!H920-Inputs!$C$40,0)+Inputs!$B$41*MAX(Loan_Sample!H920-Inputs!$C$41,0)+Inputs!$B$42*Inputs!$B$14+Inputs!$B$43*MIN(Loan_Sample!I920/Inputs!$B$17,1)+Inputs!$B$44*MIN(Loan_Sample!E920,Inputs!$B$18)+Inputs!$B$45*Loan_Sample!C920</f>
        <v>-6.24497812949915</v>
      </c>
      <c r="P940" s="0" t="n">
        <f aca="false">MIN(1-Inputs!$B$13,MAX(Inputs!$B$13,1/(1+EXP(-(Inputs!$B$15*O940+Inputs!$B$16)))))</f>
        <v>0.00125773766582135</v>
      </c>
      <c r="Q940" s="0" t="n">
        <f aca="false">Inputs!$B$37+Inputs!$B$38*MAX(F940-Inputs!$C$38,0)+Inputs!$B$39*MAX(F940-Inputs!$C$39,0)+Inputs!$B$40*MAX(F940-Inputs!$C$40,0)+Inputs!$B$41*MAX(F940-Inputs!$C$41,0)+Inputs!$B$42*Inputs!$B$14+Inputs!$B$43*MIN(Loan_Sample!I920/Inputs!$B$17,1)+Inputs!$B$44*MIN(E940,Inputs!$B$18)+Inputs!$B$45*Loan_Sample!C920</f>
        <v>-6.24497812949915</v>
      </c>
      <c r="R940" s="0" t="n">
        <f aca="false">MIN(1-Inputs!$B$13,MAX(Inputs!$B$13,1/(1+EXP(-(Inputs!$B$15*Q940+Inputs!$B$16)))))</f>
        <v>0.00125773766582135</v>
      </c>
    </row>
    <row r="941" customFormat="false" ht="15" hidden="false" customHeight="false" outlineLevel="0" collapsed="false">
      <c r="A941" s="0" t="n">
        <f aca="false">Loan_Sample!A921</f>
        <v>26683</v>
      </c>
      <c r="B941" s="0" t="n">
        <f aca="false">Loan_Sample!U921</f>
        <v>316649.56</v>
      </c>
      <c r="C941" s="0" t="n">
        <f aca="false">Loan_Sample!K921+Inputs!$B$26</f>
        <v>4.30000019073486</v>
      </c>
      <c r="D941" s="0" t="n">
        <f aca="false">Loan_Sample!L921+Inputs!$B$26</f>
        <v>-0.208333015441895</v>
      </c>
      <c r="E941" s="0" t="n">
        <f aca="false">Loan_Sample!E921/(1+Inputs!$B$25/100)</f>
        <v>68.549072265625</v>
      </c>
      <c r="F941" s="0" t="n">
        <f aca="false">Loan_Sample!H921-Inputs!$B$24/100</f>
        <v>-2.88233327865601</v>
      </c>
      <c r="G941" s="0" t="n">
        <f aca="false">IF(ISNUMBER(C941),INDEX(Scorecard!$D$54:$D$61,SUMPRODUCT(--(Scorecard!$G$54:$G$60&lt;C941))+1),Scorecard!$D$62)</f>
        <v>0.489050497890326</v>
      </c>
      <c r="H941" s="0" t="n">
        <f aca="false">IF(ISNUMBER(D941),INDEX(Scorecard!$D$63:$D$68,SUMPRODUCT(--(Scorecard!$G$63:$G$67&lt;D941))+1),Scorecard!$D$69)</f>
        <v>0.322484508656054</v>
      </c>
      <c r="I941" s="0" t="n">
        <f aca="false">IF(ISNUMBER(E941),INDEX(Scorecard!$D$19:$D$26,SUMPRODUCT(--(Scorecard!$G$19:$G$25&lt;E941))+1),Scorecard!$D$27)</f>
        <v>0.0530843085177338</v>
      </c>
      <c r="J941" s="0" t="n">
        <f aca="false">IF(ISNUMBER(F941),INDEX(Scorecard!$D$37:$D$44,SUMPRODUCT(--(Scorecard!$G$37:$G$43&lt;F941))+1),Scorecard!$D$45)</f>
        <v>1.35057635045042</v>
      </c>
      <c r="K941" s="0" t="n">
        <f aca="false">Inputs!$B$10+Scorecard!$J$5*Loan_Sample!Y921+Scorecard!$J$6*Loan_Sample!Z921+Scorecard!$J$7*I941+Scorecard!$J$8*Loan_Sample!AB921+Scorecard!$J$9*J941+Scorecard!$J$10*Loan_Sample!AD921+Scorecard!$J$11*G941+Scorecard!$J$12*H941</f>
        <v>-3.26336814174748</v>
      </c>
      <c r="L941" s="0" t="n">
        <f aca="false">MIN(1-Inputs!$B$13,MAX(Inputs!$B$13,1/(1+EXP(-(Inputs!$B$11*K941+Inputs!$B$12)))))</f>
        <v>0.0364204616282111</v>
      </c>
      <c r="M941" s="0" t="n">
        <f aca="false">Loan_Sample!AH921*Inputs!$B$4*B941</f>
        <v>4036.38310234947</v>
      </c>
      <c r="N941" s="0" t="n">
        <f aca="false">L941*Inputs!$B$4*B941</f>
        <v>4036.38310234947</v>
      </c>
      <c r="O941" s="0" t="n">
        <f aca="false">Inputs!$B$37+Inputs!$B$38*MAX(Loan_Sample!H921-Inputs!$C$38,0)+Inputs!$B$39*MAX(Loan_Sample!H921-Inputs!$C$39,0)+Inputs!$B$40*MAX(Loan_Sample!H921-Inputs!$C$40,0)+Inputs!$B$41*MAX(Loan_Sample!H921-Inputs!$C$41,0)+Inputs!$B$42*Inputs!$B$14+Inputs!$B$43*MIN(Loan_Sample!I921/Inputs!$B$17,1)+Inputs!$B$44*MIN(Loan_Sample!E921,Inputs!$B$18)+Inputs!$B$45*Loan_Sample!C921</f>
        <v>-6.02186347148467</v>
      </c>
      <c r="P941" s="0" t="n">
        <f aca="false">MIN(1-Inputs!$B$13,MAX(Inputs!$B$13,1/(1+EXP(-(Inputs!$B$15*O941+Inputs!$B$16)))))</f>
        <v>0.00162026217818865</v>
      </c>
      <c r="Q941" s="0" t="n">
        <f aca="false">Inputs!$B$37+Inputs!$B$38*MAX(F941-Inputs!$C$38,0)+Inputs!$B$39*MAX(F941-Inputs!$C$39,0)+Inputs!$B$40*MAX(F941-Inputs!$C$40,0)+Inputs!$B$41*MAX(F941-Inputs!$C$41,0)+Inputs!$B$42*Inputs!$B$14+Inputs!$B$43*MIN(Loan_Sample!I921/Inputs!$B$17,1)+Inputs!$B$44*MIN(E941,Inputs!$B$18)+Inputs!$B$45*Loan_Sample!C921</f>
        <v>-6.02186347148467</v>
      </c>
      <c r="R941" s="0" t="n">
        <f aca="false">MIN(1-Inputs!$B$13,MAX(Inputs!$B$13,1/(1+EXP(-(Inputs!$B$15*Q941+Inputs!$B$16)))))</f>
        <v>0.00162026217818865</v>
      </c>
    </row>
    <row r="942" customFormat="false" ht="15" hidden="false" customHeight="false" outlineLevel="0" collapsed="false">
      <c r="A942" s="0" t="n">
        <f aca="false">Loan_Sample!A922</f>
        <v>26690</v>
      </c>
      <c r="B942" s="0" t="n">
        <f aca="false">Loan_Sample!U922</f>
        <v>327250.56</v>
      </c>
      <c r="C942" s="0" t="n">
        <f aca="false">Loan_Sample!K922+Inputs!$B$26</f>
        <v>4.85833311080933</v>
      </c>
      <c r="D942" s="0" t="n">
        <f aca="false">Loan_Sample!L922+Inputs!$B$26</f>
        <v>-1.875</v>
      </c>
      <c r="E942" s="0" t="n">
        <f aca="false">Loan_Sample!E922/(1+Inputs!$B$25/100)</f>
        <v>80.1734313964844</v>
      </c>
      <c r="F942" s="0" t="n">
        <f aca="false">Loan_Sample!H922-Inputs!$B$24/100</f>
        <v>0.146333456039429</v>
      </c>
      <c r="G942" s="0" t="n">
        <f aca="false">IF(ISNUMBER(C942),INDEX(Scorecard!$D$54:$D$61,SUMPRODUCT(--(Scorecard!$G$54:$G$60&lt;C942))+1),Scorecard!$D$62)</f>
        <v>0.214429354789033</v>
      </c>
      <c r="H942" s="0" t="n">
        <f aca="false">IF(ISNUMBER(D942),INDEX(Scorecard!$D$63:$D$68,SUMPRODUCT(--(Scorecard!$G$63:$G$67&lt;D942))+1),Scorecard!$D$69)</f>
        <v>-0.340582194386522</v>
      </c>
      <c r="I942" s="0" t="n">
        <f aca="false">IF(ISNUMBER(E942),INDEX(Scorecard!$D$19:$D$26,SUMPRODUCT(--(Scorecard!$G$19:$G$25&lt;E942))+1),Scorecard!$D$27)</f>
        <v>-0.0341578513653732</v>
      </c>
      <c r="J942" s="0" t="n">
        <f aca="false">IF(ISNUMBER(F942),INDEX(Scorecard!$D$37:$D$44,SUMPRODUCT(--(Scorecard!$G$37:$G$43&lt;F942))+1),Scorecard!$D$45)</f>
        <v>0.102184252677548</v>
      </c>
      <c r="K942" s="0" t="n">
        <f aca="false">Inputs!$B$10+Scorecard!$J$5*Loan_Sample!Y922+Scorecard!$J$6*Loan_Sample!Z922+Scorecard!$J$7*I942+Scorecard!$J$8*Loan_Sample!AB922+Scorecard!$J$9*J942+Scorecard!$J$10*Loan_Sample!AD922+Scorecard!$J$11*G942+Scorecard!$J$12*H942</f>
        <v>-4.3731651782392</v>
      </c>
      <c r="L942" s="0" t="n">
        <f aca="false">MIN(1-Inputs!$B$13,MAX(Inputs!$B$13,1/(1+EXP(-(Inputs!$B$11*K942+Inputs!$B$12)))))</f>
        <v>0.0114447853516299</v>
      </c>
      <c r="M942" s="0" t="n">
        <f aca="false">Loan_Sample!AH922*Inputs!$B$4*B942</f>
        <v>1310.85934539024</v>
      </c>
      <c r="N942" s="0" t="n">
        <f aca="false">L942*Inputs!$B$4*B942</f>
        <v>1310.85934539024</v>
      </c>
      <c r="O942" s="0" t="n">
        <f aca="false">Inputs!$B$37+Inputs!$B$38*MAX(Loan_Sample!H922-Inputs!$C$38,0)+Inputs!$B$39*MAX(Loan_Sample!H922-Inputs!$C$39,0)+Inputs!$B$40*MAX(Loan_Sample!H922-Inputs!$C$40,0)+Inputs!$B$41*MAX(Loan_Sample!H922-Inputs!$C$41,0)+Inputs!$B$42*Inputs!$B$14+Inputs!$B$43*MIN(Loan_Sample!I922/Inputs!$B$17,1)+Inputs!$B$44*MIN(Loan_Sample!E922,Inputs!$B$18)+Inputs!$B$45*Loan_Sample!C922</f>
        <v>-5.49154816855202</v>
      </c>
      <c r="P942" s="0" t="n">
        <f aca="false">MIN(1-Inputs!$B$13,MAX(Inputs!$B$13,1/(1+EXP(-(Inputs!$B$15*O942+Inputs!$B$16)))))</f>
        <v>0.00295680716646111</v>
      </c>
      <c r="Q942" s="0" t="n">
        <f aca="false">Inputs!$B$37+Inputs!$B$38*MAX(F942-Inputs!$C$38,0)+Inputs!$B$39*MAX(F942-Inputs!$C$39,0)+Inputs!$B$40*MAX(F942-Inputs!$C$40,0)+Inputs!$B$41*MAX(F942-Inputs!$C$41,0)+Inputs!$B$42*Inputs!$B$14+Inputs!$B$43*MIN(Loan_Sample!I922/Inputs!$B$17,1)+Inputs!$B$44*MIN(E942,Inputs!$B$18)+Inputs!$B$45*Loan_Sample!C922</f>
        <v>-5.49154816855202</v>
      </c>
      <c r="R942" s="0" t="n">
        <f aca="false">MIN(1-Inputs!$B$13,MAX(Inputs!$B$13,1/(1+EXP(-(Inputs!$B$15*Q942+Inputs!$B$16)))))</f>
        <v>0.00295680716646111</v>
      </c>
    </row>
    <row r="943" customFormat="false" ht="15" hidden="false" customHeight="false" outlineLevel="0" collapsed="false">
      <c r="A943" s="0" t="n">
        <f aca="false">Loan_Sample!A923</f>
        <v>26709</v>
      </c>
      <c r="B943" s="0" t="n">
        <f aca="false">Loan_Sample!U923</f>
        <v>225201.81</v>
      </c>
      <c r="C943" s="0" t="n">
        <f aca="false">Loan_Sample!K923+Inputs!$B$26</f>
        <v>3.70000004768372</v>
      </c>
      <c r="D943" s="0" t="n">
        <f aca="false">Loan_Sample!L923+Inputs!$B$26</f>
        <v>-0.458333253860474</v>
      </c>
      <c r="E943" s="0" t="n">
        <f aca="false">Loan_Sample!E923/(1+Inputs!$B$25/100)</f>
        <v>63.9993133544922</v>
      </c>
      <c r="F943" s="0" t="n">
        <f aca="false">Loan_Sample!H923-Inputs!$B$24/100</f>
        <v>-2.04133319854736</v>
      </c>
      <c r="G943" s="0" t="n">
        <f aca="false">IF(ISNUMBER(C943),INDEX(Scorecard!$D$54:$D$61,SUMPRODUCT(--(Scorecard!$G$54:$G$60&lt;C943))+1),Scorecard!$D$62)</f>
        <v>0.489050497890326</v>
      </c>
      <c r="H943" s="0" t="n">
        <f aca="false">IF(ISNUMBER(D943),INDEX(Scorecard!$D$63:$D$68,SUMPRODUCT(--(Scorecard!$G$63:$G$67&lt;D943))+1),Scorecard!$D$69)</f>
        <v>0.322484508656054</v>
      </c>
      <c r="I943" s="0" t="n">
        <f aca="false">IF(ISNUMBER(E943),INDEX(Scorecard!$D$19:$D$26,SUMPRODUCT(--(Scorecard!$G$19:$G$25&lt;E943))+1),Scorecard!$D$27)</f>
        <v>0.233621608745691</v>
      </c>
      <c r="J943" s="0" t="n">
        <f aca="false">IF(ISNUMBER(F943),INDEX(Scorecard!$D$37:$D$44,SUMPRODUCT(--(Scorecard!$G$37:$G$43&lt;F943))+1),Scorecard!$D$45)</f>
        <v>1.35057635045042</v>
      </c>
      <c r="K943" s="0" t="n">
        <f aca="false">Inputs!$B$10+Scorecard!$J$5*Loan_Sample!Y923+Scorecard!$J$6*Loan_Sample!Z923+Scorecard!$J$7*I943+Scorecard!$J$8*Loan_Sample!AB923+Scorecard!$J$9*J943+Scorecard!$J$10*Loan_Sample!AD923+Scorecard!$J$11*G943+Scorecard!$J$12*H943</f>
        <v>-3.97879056403036</v>
      </c>
      <c r="L943" s="0" t="n">
        <f aca="false">MIN(1-Inputs!$B$13,MAX(Inputs!$B$13,1/(1+EXP(-(Inputs!$B$11*K943+Inputs!$B$12)))))</f>
        <v>0.0173228129876498</v>
      </c>
      <c r="M943" s="0" t="n">
        <f aca="false">Loan_Sample!AH923*Inputs!$B$4*B943</f>
        <v>1365.39509368859</v>
      </c>
      <c r="N943" s="0" t="n">
        <f aca="false">L943*Inputs!$B$4*B943</f>
        <v>1365.39509368859</v>
      </c>
      <c r="O943" s="0" t="n">
        <f aca="false">Inputs!$B$37+Inputs!$B$38*MAX(Loan_Sample!H923-Inputs!$C$38,0)+Inputs!$B$39*MAX(Loan_Sample!H923-Inputs!$C$39,0)+Inputs!$B$40*MAX(Loan_Sample!H923-Inputs!$C$40,0)+Inputs!$B$41*MAX(Loan_Sample!H923-Inputs!$C$41,0)+Inputs!$B$42*Inputs!$B$14+Inputs!$B$43*MIN(Loan_Sample!I923/Inputs!$B$17,1)+Inputs!$B$44*MIN(Loan_Sample!E923,Inputs!$B$18)+Inputs!$B$45*Loan_Sample!C923</f>
        <v>-5.70420104817554</v>
      </c>
      <c r="P943" s="0" t="n">
        <f aca="false">MIN(1-Inputs!$B$13,MAX(Inputs!$B$13,1/(1+EXP(-(Inputs!$B$15*O943+Inputs!$B$16)))))</f>
        <v>0.00232333045331589</v>
      </c>
      <c r="Q943" s="0" t="n">
        <f aca="false">Inputs!$B$37+Inputs!$B$38*MAX(F943-Inputs!$C$38,0)+Inputs!$B$39*MAX(F943-Inputs!$C$39,0)+Inputs!$B$40*MAX(F943-Inputs!$C$40,0)+Inputs!$B$41*MAX(F943-Inputs!$C$41,0)+Inputs!$B$42*Inputs!$B$14+Inputs!$B$43*MIN(Loan_Sample!I923/Inputs!$B$17,1)+Inputs!$B$44*MIN(E943,Inputs!$B$18)+Inputs!$B$45*Loan_Sample!C923</f>
        <v>-5.70420104817554</v>
      </c>
      <c r="R943" s="0" t="n">
        <f aca="false">MIN(1-Inputs!$B$13,MAX(Inputs!$B$13,1/(1+EXP(-(Inputs!$B$15*Q943+Inputs!$B$16)))))</f>
        <v>0.00232333045331589</v>
      </c>
    </row>
    <row r="944" customFormat="false" ht="15" hidden="false" customHeight="false" outlineLevel="0" collapsed="false">
      <c r="A944" s="0" t="n">
        <f aca="false">Loan_Sample!A924</f>
        <v>26710</v>
      </c>
      <c r="B944" s="0" t="n">
        <f aca="false">Loan_Sample!U924</f>
        <v>185562.25</v>
      </c>
      <c r="C944" s="0" t="n">
        <f aca="false">Loan_Sample!K924+Inputs!$B$26</f>
        <v>6.13333320617676</v>
      </c>
      <c r="D944" s="0" t="n">
        <f aca="false">Loan_Sample!L924+Inputs!$B$26</f>
        <v>-3.5</v>
      </c>
      <c r="E944" s="0" t="n">
        <f aca="false">Loan_Sample!E924/(1+Inputs!$B$25/100)</f>
        <v>75.5868988037109</v>
      </c>
      <c r="F944" s="0" t="n">
        <f aca="false">Loan_Sample!H924-Inputs!$B$24/100</f>
        <v>0.448333263397217</v>
      </c>
      <c r="G944" s="0" t="n">
        <f aca="false">IF(ISNUMBER(C944),INDEX(Scorecard!$D$54:$D$61,SUMPRODUCT(--(Scorecard!$G$54:$G$60&lt;C944))+1),Scorecard!$D$62)</f>
        <v>0.0151758992857273</v>
      </c>
      <c r="H944" s="0" t="n">
        <f aca="false">IF(ISNUMBER(D944),INDEX(Scorecard!$D$63:$D$68,SUMPRODUCT(--(Scorecard!$G$63:$G$67&lt;D944))+1),Scorecard!$D$69)</f>
        <v>-0.340582194386522</v>
      </c>
      <c r="I944" s="0" t="n">
        <f aca="false">IF(ISNUMBER(E944),INDEX(Scorecard!$D$19:$D$26,SUMPRODUCT(--(Scorecard!$G$19:$G$25&lt;E944))+1),Scorecard!$D$27)</f>
        <v>-0.0341578513653732</v>
      </c>
      <c r="J944" s="0" t="n">
        <f aca="false">IF(ISNUMBER(F944),INDEX(Scorecard!$D$37:$D$44,SUMPRODUCT(--(Scorecard!$G$37:$G$43&lt;F944))+1),Scorecard!$D$45)</f>
        <v>-0.271229676926091</v>
      </c>
      <c r="K944" s="0" t="n">
        <f aca="false">Inputs!$B$10+Scorecard!$J$5*Loan_Sample!Y924+Scorecard!$J$6*Loan_Sample!Z924+Scorecard!$J$7*I944+Scorecard!$J$8*Loan_Sample!AB924+Scorecard!$J$9*J944+Scorecard!$J$10*Loan_Sample!AD924+Scorecard!$J$11*G944+Scorecard!$J$12*H944</f>
        <v>-4.44200221978085</v>
      </c>
      <c r="L944" s="0" t="n">
        <f aca="false">MIN(1-Inputs!$B$13,MAX(Inputs!$B$13,1/(1+EXP(-(Inputs!$B$11*K944+Inputs!$B$12)))))</f>
        <v>0.010643562526962</v>
      </c>
      <c r="M944" s="0" t="n">
        <f aca="false">Loan_Sample!AH924*Inputs!$B$4*B944</f>
        <v>691.265193681562</v>
      </c>
      <c r="N944" s="0" t="n">
        <f aca="false">L944*Inputs!$B$4*B944</f>
        <v>691.265193681562</v>
      </c>
      <c r="O944" s="0" t="n">
        <f aca="false">Inputs!$B$37+Inputs!$B$38*MAX(Loan_Sample!H924-Inputs!$C$38,0)+Inputs!$B$39*MAX(Loan_Sample!H924-Inputs!$C$39,0)+Inputs!$B$40*MAX(Loan_Sample!H924-Inputs!$C$40,0)+Inputs!$B$41*MAX(Loan_Sample!H924-Inputs!$C$41,0)+Inputs!$B$42*Inputs!$B$14+Inputs!$B$43*MIN(Loan_Sample!I924/Inputs!$B$17,1)+Inputs!$B$44*MIN(Loan_Sample!E924,Inputs!$B$18)+Inputs!$B$45*Loan_Sample!C924</f>
        <v>-4.70568118439257</v>
      </c>
      <c r="P944" s="0" t="n">
        <f aca="false">MIN(1-Inputs!$B$13,MAX(Inputs!$B$13,1/(1+EXP(-(Inputs!$B$15*O944+Inputs!$B$16)))))</f>
        <v>0.00719383078351566</v>
      </c>
      <c r="Q944" s="0" t="n">
        <f aca="false">Inputs!$B$37+Inputs!$B$38*MAX(F944-Inputs!$C$38,0)+Inputs!$B$39*MAX(F944-Inputs!$C$39,0)+Inputs!$B$40*MAX(F944-Inputs!$C$40,0)+Inputs!$B$41*MAX(F944-Inputs!$C$41,0)+Inputs!$B$42*Inputs!$B$14+Inputs!$B$43*MIN(Loan_Sample!I924/Inputs!$B$17,1)+Inputs!$B$44*MIN(E944,Inputs!$B$18)+Inputs!$B$45*Loan_Sample!C924</f>
        <v>-4.70568118439257</v>
      </c>
      <c r="R944" s="0" t="n">
        <f aca="false">MIN(1-Inputs!$B$13,MAX(Inputs!$B$13,1/(1+EXP(-(Inputs!$B$15*Q944+Inputs!$B$16)))))</f>
        <v>0.00719383078351566</v>
      </c>
    </row>
    <row r="945" customFormat="false" ht="15" hidden="false" customHeight="false" outlineLevel="0" collapsed="false">
      <c r="A945" s="0" t="n">
        <f aca="false">Loan_Sample!A925</f>
        <v>26718</v>
      </c>
      <c r="B945" s="0" t="n">
        <f aca="false">Loan_Sample!U925</f>
        <v>182617.33</v>
      </c>
      <c r="C945" s="0" t="n">
        <f aca="false">Loan_Sample!K925+Inputs!$B$26</f>
        <v>4.40833330154419</v>
      </c>
      <c r="D945" s="0" t="n">
        <f aca="false">Loan_Sample!L925+Inputs!$B$26</f>
        <v>-1.125</v>
      </c>
      <c r="E945" s="0" t="n">
        <f aca="false">Loan_Sample!E925/(1+Inputs!$B$25/100)</f>
        <v>67.4974594116211</v>
      </c>
      <c r="F945" s="0" t="n">
        <f aca="false">Loan_Sample!H925-Inputs!$B$24/100</f>
        <v>-2.03533315658569</v>
      </c>
      <c r="G945" s="0" t="n">
        <f aca="false">IF(ISNUMBER(C945),INDEX(Scorecard!$D$54:$D$61,SUMPRODUCT(--(Scorecard!$G$54:$G$60&lt;C945))+1),Scorecard!$D$62)</f>
        <v>0.409483001259379</v>
      </c>
      <c r="H945" s="0" t="n">
        <f aca="false">IF(ISNUMBER(D945),INDEX(Scorecard!$D$63:$D$68,SUMPRODUCT(--(Scorecard!$G$63:$G$67&lt;D945))+1),Scorecard!$D$69)</f>
        <v>-0.340582194386522</v>
      </c>
      <c r="I945" s="0" t="n">
        <f aca="false">IF(ISNUMBER(E945),INDEX(Scorecard!$D$19:$D$26,SUMPRODUCT(--(Scorecard!$G$19:$G$25&lt;E945))+1),Scorecard!$D$27)</f>
        <v>0.0530843085177338</v>
      </c>
      <c r="J945" s="0" t="n">
        <f aca="false">IF(ISNUMBER(F945),INDEX(Scorecard!$D$37:$D$44,SUMPRODUCT(--(Scorecard!$G$37:$G$43&lt;F945))+1),Scorecard!$D$45)</f>
        <v>1.35057635045042</v>
      </c>
      <c r="K945" s="0" t="n">
        <f aca="false">Inputs!$B$10+Scorecard!$J$5*Loan_Sample!Y925+Scorecard!$J$6*Loan_Sample!Z925+Scorecard!$J$7*I945+Scorecard!$J$8*Loan_Sample!AB925+Scorecard!$J$9*J945+Scorecard!$J$10*Loan_Sample!AD925+Scorecard!$J$11*G945+Scorecard!$J$12*H945</f>
        <v>-5.04169690481184</v>
      </c>
      <c r="L945" s="0" t="n">
        <f aca="false">MIN(1-Inputs!$B$13,MAX(Inputs!$B$13,1/(1+EXP(-(Inputs!$B$11*K945+Inputs!$B$12)))))</f>
        <v>0.00564428832369062</v>
      </c>
      <c r="M945" s="0" t="n">
        <f aca="false">Loan_Sample!AH925*Inputs!$B$4*B945</f>
        <v>360.760702197895</v>
      </c>
      <c r="N945" s="0" t="n">
        <f aca="false">L945*Inputs!$B$4*B945</f>
        <v>360.760702197895</v>
      </c>
      <c r="O945" s="0" t="n">
        <f aca="false">Inputs!$B$37+Inputs!$B$38*MAX(Loan_Sample!H925-Inputs!$C$38,0)+Inputs!$B$39*MAX(Loan_Sample!H925-Inputs!$C$39,0)+Inputs!$B$40*MAX(Loan_Sample!H925-Inputs!$C$40,0)+Inputs!$B$41*MAX(Loan_Sample!H925-Inputs!$C$41,0)+Inputs!$B$42*Inputs!$B$14+Inputs!$B$43*MIN(Loan_Sample!I925/Inputs!$B$17,1)+Inputs!$B$44*MIN(Loan_Sample!E925,Inputs!$B$18)+Inputs!$B$45*Loan_Sample!C925</f>
        <v>-5.52674427631012</v>
      </c>
      <c r="P945" s="0" t="n">
        <f aca="false">MIN(1-Inputs!$B$13,MAX(Inputs!$B$13,1/(1+EXP(-(Inputs!$B$15*O945+Inputs!$B$16)))))</f>
        <v>0.00284116766678981</v>
      </c>
      <c r="Q945" s="0" t="n">
        <f aca="false">Inputs!$B$37+Inputs!$B$38*MAX(F945-Inputs!$C$38,0)+Inputs!$B$39*MAX(F945-Inputs!$C$39,0)+Inputs!$B$40*MAX(F945-Inputs!$C$40,0)+Inputs!$B$41*MAX(F945-Inputs!$C$41,0)+Inputs!$B$42*Inputs!$B$14+Inputs!$B$43*MIN(Loan_Sample!I925/Inputs!$B$17,1)+Inputs!$B$44*MIN(E945,Inputs!$B$18)+Inputs!$B$45*Loan_Sample!C925</f>
        <v>-5.52674427631012</v>
      </c>
      <c r="R945" s="0" t="n">
        <f aca="false">MIN(1-Inputs!$B$13,MAX(Inputs!$B$13,1/(1+EXP(-(Inputs!$B$15*Q945+Inputs!$B$16)))))</f>
        <v>0.00284116766678981</v>
      </c>
    </row>
    <row r="946" customFormat="false" ht="15" hidden="false" customHeight="false" outlineLevel="0" collapsed="false">
      <c r="A946" s="0" t="n">
        <f aca="false">Loan_Sample!A926</f>
        <v>26720</v>
      </c>
      <c r="B946" s="0" t="n">
        <f aca="false">Loan_Sample!U926</f>
        <v>593931.4</v>
      </c>
      <c r="C946" s="0" t="n">
        <f aca="false">Loan_Sample!K926+Inputs!$B$26</f>
        <v>5.19999980926514</v>
      </c>
      <c r="D946" s="0" t="n">
        <f aca="false">Loan_Sample!L926+Inputs!$B$26</f>
        <v>-0.458333492279053</v>
      </c>
      <c r="E946" s="0" t="n">
        <f aca="false">Loan_Sample!E926/(1+Inputs!$B$25/100)</f>
        <v>69.248649597168</v>
      </c>
      <c r="F946" s="0" t="n">
        <f aca="false">Loan_Sample!H926-Inputs!$B$24/100</f>
        <v>-3.14333343505859</v>
      </c>
      <c r="G946" s="0" t="n">
        <f aca="false">IF(ISNUMBER(C946),INDEX(Scorecard!$D$54:$D$61,SUMPRODUCT(--(Scorecard!$G$54:$G$60&lt;C946))+1),Scorecard!$D$62)</f>
        <v>0.214429354789033</v>
      </c>
      <c r="H946" s="0" t="n">
        <f aca="false">IF(ISNUMBER(D946),INDEX(Scorecard!$D$63:$D$68,SUMPRODUCT(--(Scorecard!$G$63:$G$67&lt;D946))+1),Scorecard!$D$69)</f>
        <v>0.322484508656054</v>
      </c>
      <c r="I946" s="0" t="n">
        <f aca="false">IF(ISNUMBER(E946),INDEX(Scorecard!$D$19:$D$26,SUMPRODUCT(--(Scorecard!$G$19:$G$25&lt;E946))+1),Scorecard!$D$27)</f>
        <v>0.0530843085177338</v>
      </c>
      <c r="J946" s="0" t="n">
        <f aca="false">IF(ISNUMBER(F946),INDEX(Scorecard!$D$37:$D$44,SUMPRODUCT(--(Scorecard!$G$37:$G$43&lt;F946))+1),Scorecard!$D$45)</f>
        <v>1.35057635045042</v>
      </c>
      <c r="K946" s="0" t="n">
        <f aca="false">Inputs!$B$10+Scorecard!$J$5*Loan_Sample!Y926+Scorecard!$J$6*Loan_Sample!Z926+Scorecard!$J$7*I946+Scorecard!$J$8*Loan_Sample!AB926+Scorecard!$J$9*J946+Scorecard!$J$10*Loan_Sample!AD926+Scorecard!$J$11*G946+Scorecard!$J$12*H946</f>
        <v>-4.52097708645198</v>
      </c>
      <c r="L946" s="0" t="n">
        <f aca="false">MIN(1-Inputs!$B$13,MAX(Inputs!$B$13,1/(1+EXP(-(Inputs!$B$11*K946+Inputs!$B$12)))))</f>
        <v>0.00979250944960622</v>
      </c>
      <c r="M946" s="0" t="n">
        <f aca="false">Loan_Sample!AH926*Inputs!$B$4*B946</f>
        <v>2035.62759642125</v>
      </c>
      <c r="N946" s="0" t="n">
        <f aca="false">L946*Inputs!$B$4*B946</f>
        <v>2035.62759642125</v>
      </c>
      <c r="O946" s="0" t="n">
        <f aca="false">Inputs!$B$37+Inputs!$B$38*MAX(Loan_Sample!H926-Inputs!$C$38,0)+Inputs!$B$39*MAX(Loan_Sample!H926-Inputs!$C$39,0)+Inputs!$B$40*MAX(Loan_Sample!H926-Inputs!$C$40,0)+Inputs!$B$41*MAX(Loan_Sample!H926-Inputs!$C$41,0)+Inputs!$B$42*Inputs!$B$14+Inputs!$B$43*MIN(Loan_Sample!I926/Inputs!$B$17,1)+Inputs!$B$44*MIN(Loan_Sample!E926,Inputs!$B$18)+Inputs!$B$45*Loan_Sample!C926</f>
        <v>-5.91711257951079</v>
      </c>
      <c r="P946" s="0" t="n">
        <f aca="false">MIN(1-Inputs!$B$13,MAX(Inputs!$B$13,1/(1+EXP(-(Inputs!$B$15*O946+Inputs!$B$16)))))</f>
        <v>0.00182478789263456</v>
      </c>
      <c r="Q946" s="0" t="n">
        <f aca="false">Inputs!$B$37+Inputs!$B$38*MAX(F946-Inputs!$C$38,0)+Inputs!$B$39*MAX(F946-Inputs!$C$39,0)+Inputs!$B$40*MAX(F946-Inputs!$C$40,0)+Inputs!$B$41*MAX(F946-Inputs!$C$41,0)+Inputs!$B$42*Inputs!$B$14+Inputs!$B$43*MIN(Loan_Sample!I926/Inputs!$B$17,1)+Inputs!$B$44*MIN(E946,Inputs!$B$18)+Inputs!$B$45*Loan_Sample!C926</f>
        <v>-5.91711257951079</v>
      </c>
      <c r="R946" s="0" t="n">
        <f aca="false">MIN(1-Inputs!$B$13,MAX(Inputs!$B$13,1/(1+EXP(-(Inputs!$B$15*Q946+Inputs!$B$16)))))</f>
        <v>0.00182478789263456</v>
      </c>
    </row>
    <row r="947" customFormat="false" ht="15" hidden="false" customHeight="false" outlineLevel="0" collapsed="false">
      <c r="A947" s="0" t="n">
        <f aca="false">Loan_Sample!A927</f>
        <v>26721</v>
      </c>
      <c r="B947" s="0" t="n">
        <f aca="false">Loan_Sample!U927</f>
        <v>446242.3</v>
      </c>
      <c r="C947" s="0" t="n">
        <f aca="false">Loan_Sample!K927+Inputs!$B$26</f>
        <v>4.5</v>
      </c>
      <c r="D947" s="0" t="n">
        <f aca="false">Loan_Sample!L927+Inputs!$B$26</f>
        <v>-0.458333492279053</v>
      </c>
      <c r="E947" s="0" t="n">
        <f aca="false">Loan_Sample!E927/(1+Inputs!$B$25/100)</f>
        <v>78.4395523071289</v>
      </c>
      <c r="F947" s="0" t="n">
        <f aca="false">Loan_Sample!H927-Inputs!$B$24/100</f>
        <v>-3.16233348846436</v>
      </c>
      <c r="G947" s="0" t="n">
        <f aca="false">IF(ISNUMBER(C947),INDEX(Scorecard!$D$54:$D$61,SUMPRODUCT(--(Scorecard!$G$54:$G$60&lt;C947))+1),Scorecard!$D$62)</f>
        <v>0.409483001259379</v>
      </c>
      <c r="H947" s="0" t="n">
        <f aca="false">IF(ISNUMBER(D947),INDEX(Scorecard!$D$63:$D$68,SUMPRODUCT(--(Scorecard!$G$63:$G$67&lt;D947))+1),Scorecard!$D$69)</f>
        <v>0.322484508656054</v>
      </c>
      <c r="I947" s="0" t="n">
        <f aca="false">IF(ISNUMBER(E947),INDEX(Scorecard!$D$19:$D$26,SUMPRODUCT(--(Scorecard!$G$19:$G$25&lt;E947))+1),Scorecard!$D$27)</f>
        <v>-0.0341578513653732</v>
      </c>
      <c r="J947" s="0" t="n">
        <f aca="false">IF(ISNUMBER(F947),INDEX(Scorecard!$D$37:$D$44,SUMPRODUCT(--(Scorecard!$G$37:$G$43&lt;F947))+1),Scorecard!$D$45)</f>
        <v>1.35057635045042</v>
      </c>
      <c r="K947" s="0" t="n">
        <f aca="false">Inputs!$B$10+Scorecard!$J$5*Loan_Sample!Y927+Scorecard!$J$6*Loan_Sample!Z927+Scorecard!$J$7*I947+Scorecard!$J$8*Loan_Sample!AB927+Scorecard!$J$9*J947+Scorecard!$J$10*Loan_Sample!AD927+Scorecard!$J$11*G947+Scorecard!$J$12*H947</f>
        <v>-4.1792251287378</v>
      </c>
      <c r="L947" s="0" t="n">
        <f aca="false">MIN(1-Inputs!$B$13,MAX(Inputs!$B$13,1/(1+EXP(-(Inputs!$B$11*K947+Inputs!$B$12)))))</f>
        <v>0.0140366789313327</v>
      </c>
      <c r="M947" s="0" t="n">
        <f aca="false">Loan_Sample!AH927*Inputs!$B$4*B947</f>
        <v>2192.3159617378</v>
      </c>
      <c r="N947" s="0" t="n">
        <f aca="false">L947*Inputs!$B$4*B947</f>
        <v>2192.3159617378</v>
      </c>
      <c r="O947" s="0" t="n">
        <f aca="false">Inputs!$B$37+Inputs!$B$38*MAX(Loan_Sample!H927-Inputs!$C$38,0)+Inputs!$B$39*MAX(Loan_Sample!H927-Inputs!$C$39,0)+Inputs!$B$40*MAX(Loan_Sample!H927-Inputs!$C$40,0)+Inputs!$B$41*MAX(Loan_Sample!H927-Inputs!$C$41,0)+Inputs!$B$42*Inputs!$B$14+Inputs!$B$43*MIN(Loan_Sample!I927/Inputs!$B$17,1)+Inputs!$B$44*MIN(Loan_Sample!E927,Inputs!$B$18)+Inputs!$B$45*Loan_Sample!C927</f>
        <v>-5.66476936221875</v>
      </c>
      <c r="P947" s="0" t="n">
        <f aca="false">MIN(1-Inputs!$B$13,MAX(Inputs!$B$13,1/(1+EXP(-(Inputs!$B$15*O947+Inputs!$B$16)))))</f>
        <v>0.00242958648093232</v>
      </c>
      <c r="Q947" s="0" t="n">
        <f aca="false">Inputs!$B$37+Inputs!$B$38*MAX(F947-Inputs!$C$38,0)+Inputs!$B$39*MAX(F947-Inputs!$C$39,0)+Inputs!$B$40*MAX(F947-Inputs!$C$40,0)+Inputs!$B$41*MAX(F947-Inputs!$C$41,0)+Inputs!$B$42*Inputs!$B$14+Inputs!$B$43*MIN(Loan_Sample!I927/Inputs!$B$17,1)+Inputs!$B$44*MIN(E947,Inputs!$B$18)+Inputs!$B$45*Loan_Sample!C927</f>
        <v>-5.66476936221875</v>
      </c>
      <c r="R947" s="0" t="n">
        <f aca="false">MIN(1-Inputs!$B$13,MAX(Inputs!$B$13,1/(1+EXP(-(Inputs!$B$15*Q947+Inputs!$B$16)))))</f>
        <v>0.00242958648093232</v>
      </c>
    </row>
    <row r="948" customFormat="false" ht="15" hidden="false" customHeight="false" outlineLevel="0" collapsed="false">
      <c r="A948" s="0" t="n">
        <f aca="false">Loan_Sample!A928</f>
        <v>26726</v>
      </c>
      <c r="B948" s="0" t="n">
        <f aca="false">Loan_Sample!U928</f>
        <v>191736.84</v>
      </c>
      <c r="C948" s="0" t="n">
        <f aca="false">Loan_Sample!K928+Inputs!$B$26</f>
        <v>4.80000019073486</v>
      </c>
      <c r="D948" s="0" t="n">
        <f aca="false">Loan_Sample!L928+Inputs!$B$26</f>
        <v>-0.208333015441895</v>
      </c>
      <c r="E948" s="0" t="n">
        <f aca="false">Loan_Sample!E928/(1+Inputs!$B$25/100)</f>
        <v>46.7262916564941</v>
      </c>
      <c r="F948" s="0" t="n">
        <f aca="false">Loan_Sample!H928-Inputs!$B$24/100</f>
        <v>-2.62733316421509</v>
      </c>
      <c r="G948" s="0" t="n">
        <f aca="false">IF(ISNUMBER(C948),INDEX(Scorecard!$D$54:$D$61,SUMPRODUCT(--(Scorecard!$G$54:$G$60&lt;C948))+1),Scorecard!$D$62)</f>
        <v>0.409483001259379</v>
      </c>
      <c r="H948" s="0" t="n">
        <f aca="false">IF(ISNUMBER(D948),INDEX(Scorecard!$D$63:$D$68,SUMPRODUCT(--(Scorecard!$G$63:$G$67&lt;D948))+1),Scorecard!$D$69)</f>
        <v>0.322484508656054</v>
      </c>
      <c r="I948" s="0" t="n">
        <f aca="false">IF(ISNUMBER(E948),INDEX(Scorecard!$D$19:$D$26,SUMPRODUCT(--(Scorecard!$G$19:$G$25&lt;E948))+1),Scorecard!$D$27)</f>
        <v>0.57899015159425</v>
      </c>
      <c r="J948" s="0" t="n">
        <f aca="false">IF(ISNUMBER(F948),INDEX(Scorecard!$D$37:$D$44,SUMPRODUCT(--(Scorecard!$G$37:$G$43&lt;F948))+1),Scorecard!$D$45)</f>
        <v>1.35057635045042</v>
      </c>
      <c r="K948" s="0" t="n">
        <f aca="false">Inputs!$B$10+Scorecard!$J$5*Loan_Sample!Y928+Scorecard!$J$6*Loan_Sample!Z928+Scorecard!$J$7*I948+Scorecard!$J$8*Loan_Sample!AB928+Scorecard!$J$9*J948+Scorecard!$J$10*Loan_Sample!AD928+Scorecard!$J$11*G948+Scorecard!$J$12*H948</f>
        <v>-5.3222411775406</v>
      </c>
      <c r="L948" s="0" t="n">
        <f aca="false">MIN(1-Inputs!$B$13,MAX(Inputs!$B$13,1/(1+EXP(-(Inputs!$B$11*K948+Inputs!$B$12)))))</f>
        <v>0.00419128812126734</v>
      </c>
      <c r="M948" s="0" t="n">
        <f aca="false">Loan_Sample!AH928*Inputs!$B$4*B948</f>
        <v>281.268518965468</v>
      </c>
      <c r="N948" s="0" t="n">
        <f aca="false">L948*Inputs!$B$4*B948</f>
        <v>281.268518965468</v>
      </c>
      <c r="O948" s="0" t="n">
        <f aca="false">Inputs!$B$37+Inputs!$B$38*MAX(Loan_Sample!H928-Inputs!$C$38,0)+Inputs!$B$39*MAX(Loan_Sample!H928-Inputs!$C$39,0)+Inputs!$B$40*MAX(Loan_Sample!H928-Inputs!$C$40,0)+Inputs!$B$41*MAX(Loan_Sample!H928-Inputs!$C$41,0)+Inputs!$B$42*Inputs!$B$14+Inputs!$B$43*MIN(Loan_Sample!I928/Inputs!$B$17,1)+Inputs!$B$44*MIN(Loan_Sample!E928,Inputs!$B$18)+Inputs!$B$45*Loan_Sample!C928</f>
        <v>-5.45777297777077</v>
      </c>
      <c r="P948" s="0" t="n">
        <f aca="false">MIN(1-Inputs!$B$13,MAX(Inputs!$B$13,1/(1+EXP(-(Inputs!$B$15*O948+Inputs!$B$16)))))</f>
        <v>0.00307218761027188</v>
      </c>
      <c r="Q948" s="0" t="n">
        <f aca="false">Inputs!$B$37+Inputs!$B$38*MAX(F948-Inputs!$C$38,0)+Inputs!$B$39*MAX(F948-Inputs!$C$39,0)+Inputs!$B$40*MAX(F948-Inputs!$C$40,0)+Inputs!$B$41*MAX(F948-Inputs!$C$41,0)+Inputs!$B$42*Inputs!$B$14+Inputs!$B$43*MIN(Loan_Sample!I928/Inputs!$B$17,1)+Inputs!$B$44*MIN(E948,Inputs!$B$18)+Inputs!$B$45*Loan_Sample!C928</f>
        <v>-5.45777297777077</v>
      </c>
      <c r="R948" s="0" t="n">
        <f aca="false">MIN(1-Inputs!$B$13,MAX(Inputs!$B$13,1/(1+EXP(-(Inputs!$B$15*Q948+Inputs!$B$16)))))</f>
        <v>0.00307218761027188</v>
      </c>
    </row>
    <row r="949" customFormat="false" ht="15" hidden="false" customHeight="false" outlineLevel="0" collapsed="false">
      <c r="A949" s="0" t="n">
        <f aca="false">Loan_Sample!A929</f>
        <v>26739</v>
      </c>
      <c r="B949" s="0" t="n">
        <f aca="false">Loan_Sample!U929</f>
        <v>157002.94</v>
      </c>
      <c r="C949" s="0" t="n">
        <f aca="false">Loan_Sample!K929+Inputs!$B$26</f>
        <v>4.40833330154419</v>
      </c>
      <c r="D949" s="0" t="n">
        <f aca="false">Loan_Sample!L929+Inputs!$B$26</f>
        <v>-1.125</v>
      </c>
      <c r="E949" s="0" t="n">
        <f aca="false">Loan_Sample!E929/(1+Inputs!$B$25/100)</f>
        <v>90.6346969604492</v>
      </c>
      <c r="F949" s="0" t="n">
        <f aca="false">Loan_Sample!H929-Inputs!$B$24/100</f>
        <v>-1.88633322715759</v>
      </c>
      <c r="G949" s="0" t="n">
        <f aca="false">IF(ISNUMBER(C949),INDEX(Scorecard!$D$54:$D$61,SUMPRODUCT(--(Scorecard!$G$54:$G$60&lt;C949))+1),Scorecard!$D$62)</f>
        <v>0.409483001259379</v>
      </c>
      <c r="H949" s="0" t="n">
        <f aca="false">IF(ISNUMBER(D949),INDEX(Scorecard!$D$63:$D$68,SUMPRODUCT(--(Scorecard!$G$63:$G$67&lt;D949))+1),Scorecard!$D$69)</f>
        <v>-0.340582194386522</v>
      </c>
      <c r="I949" s="0" t="n">
        <f aca="false">IF(ISNUMBER(E949),INDEX(Scorecard!$D$19:$D$26,SUMPRODUCT(--(Scorecard!$G$19:$G$25&lt;E949))+1),Scorecard!$D$27)</f>
        <v>-0.820992370602782</v>
      </c>
      <c r="J949" s="0" t="n">
        <f aca="false">IF(ISNUMBER(F949),INDEX(Scorecard!$D$37:$D$44,SUMPRODUCT(--(Scorecard!$G$37:$G$43&lt;F949))+1),Scorecard!$D$45)</f>
        <v>1.35057635045042</v>
      </c>
      <c r="K949" s="0" t="n">
        <f aca="false">Inputs!$B$10+Scorecard!$J$5*Loan_Sample!Y929+Scorecard!$J$6*Loan_Sample!Z929+Scorecard!$J$7*I949+Scorecard!$J$8*Loan_Sample!AB929+Scorecard!$J$9*J949+Scorecard!$J$10*Loan_Sample!AD929+Scorecard!$J$11*G949+Scorecard!$J$12*H949</f>
        <v>-1.78738167291484</v>
      </c>
      <c r="L949" s="0" t="n">
        <f aca="false">MIN(1-Inputs!$B$13,MAX(Inputs!$B$13,1/(1+EXP(-(Inputs!$B$11*K949+Inputs!$B$12)))))</f>
        <v>0.154212925609563</v>
      </c>
      <c r="M949" s="0" t="n">
        <f aca="false">Loan_Sample!AH929*Inputs!$B$4*B949</f>
        <v>8474.15894734594</v>
      </c>
      <c r="N949" s="0" t="n">
        <f aca="false">L949*Inputs!$B$4*B949</f>
        <v>8474.15894734594</v>
      </c>
      <c r="O949" s="0" t="n">
        <f aca="false">Inputs!$B$37+Inputs!$B$38*MAX(Loan_Sample!H929-Inputs!$C$38,0)+Inputs!$B$39*MAX(Loan_Sample!H929-Inputs!$C$39,0)+Inputs!$B$40*MAX(Loan_Sample!H929-Inputs!$C$40,0)+Inputs!$B$41*MAX(Loan_Sample!H929-Inputs!$C$41,0)+Inputs!$B$42*Inputs!$B$14+Inputs!$B$43*MIN(Loan_Sample!I929/Inputs!$B$17,1)+Inputs!$B$44*MIN(Loan_Sample!E929,Inputs!$B$18)+Inputs!$B$45*Loan_Sample!C929</f>
        <v>-6.45940929535085</v>
      </c>
      <c r="P949" s="0" t="n">
        <f aca="false">MIN(1-Inputs!$B$13,MAX(Inputs!$B$13,1/(1+EXP(-(Inputs!$B$15*O949+Inputs!$B$16)))))</f>
        <v>0.000985921727458389</v>
      </c>
      <c r="Q949" s="0" t="n">
        <f aca="false">Inputs!$B$37+Inputs!$B$38*MAX(F949-Inputs!$C$38,0)+Inputs!$B$39*MAX(F949-Inputs!$C$39,0)+Inputs!$B$40*MAX(F949-Inputs!$C$40,0)+Inputs!$B$41*MAX(F949-Inputs!$C$41,0)+Inputs!$B$42*Inputs!$B$14+Inputs!$B$43*MIN(Loan_Sample!I929/Inputs!$B$17,1)+Inputs!$B$44*MIN(E949,Inputs!$B$18)+Inputs!$B$45*Loan_Sample!C929</f>
        <v>-6.45940929535085</v>
      </c>
      <c r="R949" s="0" t="n">
        <f aca="false">MIN(1-Inputs!$B$13,MAX(Inputs!$B$13,1/(1+EXP(-(Inputs!$B$15*Q949+Inputs!$B$16)))))</f>
        <v>0.000985921727458389</v>
      </c>
    </row>
    <row r="950" customFormat="false" ht="15" hidden="false" customHeight="false" outlineLevel="0" collapsed="false">
      <c r="A950" s="0" t="n">
        <f aca="false">Loan_Sample!A930</f>
        <v>26771</v>
      </c>
      <c r="B950" s="0" t="n">
        <f aca="false">Loan_Sample!U930</f>
        <v>161278.55</v>
      </c>
      <c r="C950" s="0" t="n">
        <f aca="false">Loan_Sample!K930+Inputs!$B$26</f>
        <v>4.19999980926514</v>
      </c>
      <c r="D950" s="0" t="n">
        <f aca="false">Loan_Sample!L930+Inputs!$B$26</f>
        <v>-0.208333492279053</v>
      </c>
      <c r="E950" s="0" t="n">
        <f aca="false">Loan_Sample!E930/(1+Inputs!$B$25/100)</f>
        <v>67.6094055175781</v>
      </c>
      <c r="F950" s="0" t="n">
        <f aca="false">Loan_Sample!H930-Inputs!$B$24/100</f>
        <v>-3.77733325958252</v>
      </c>
      <c r="G950" s="0" t="n">
        <f aca="false">IF(ISNUMBER(C950),INDEX(Scorecard!$D$54:$D$61,SUMPRODUCT(--(Scorecard!$G$54:$G$60&lt;C950))+1),Scorecard!$D$62)</f>
        <v>0.489050497890326</v>
      </c>
      <c r="H950" s="0" t="n">
        <f aca="false">IF(ISNUMBER(D950),INDEX(Scorecard!$D$63:$D$68,SUMPRODUCT(--(Scorecard!$G$63:$G$67&lt;D950))+1),Scorecard!$D$69)</f>
        <v>0.322484508656054</v>
      </c>
      <c r="I950" s="0" t="n">
        <f aca="false">IF(ISNUMBER(E950),INDEX(Scorecard!$D$19:$D$26,SUMPRODUCT(--(Scorecard!$G$19:$G$25&lt;E950))+1),Scorecard!$D$27)</f>
        <v>0.0530843085177338</v>
      </c>
      <c r="J950" s="0" t="n">
        <f aca="false">IF(ISNUMBER(F950),INDEX(Scorecard!$D$37:$D$44,SUMPRODUCT(--(Scorecard!$G$37:$G$43&lt;F950))+1),Scorecard!$D$45)</f>
        <v>1.35057635045042</v>
      </c>
      <c r="K950" s="0" t="n">
        <f aca="false">Inputs!$B$10+Scorecard!$J$5*Loan_Sample!Y930+Scorecard!$J$6*Loan_Sample!Z930+Scorecard!$J$7*I950+Scorecard!$J$8*Loan_Sample!AB930+Scorecard!$J$9*J950+Scorecard!$J$10*Loan_Sample!AD930+Scorecard!$J$11*G950+Scorecard!$J$12*H950</f>
        <v>-5.77058204175351</v>
      </c>
      <c r="L950" s="0" t="n">
        <f aca="false">MIN(1-Inputs!$B$13,MAX(Inputs!$B$13,1/(1+EXP(-(Inputs!$B$11*K950+Inputs!$B$12)))))</f>
        <v>0.0026028658131789</v>
      </c>
      <c r="M950" s="0" t="n">
        <f aca="false">Loan_Sample!AH930*Inputs!$B$4*B950</f>
        <v>146.925248467922</v>
      </c>
      <c r="N950" s="0" t="n">
        <f aca="false">L950*Inputs!$B$4*B950</f>
        <v>146.925248467922</v>
      </c>
      <c r="O950" s="0" t="n">
        <f aca="false">Inputs!$B$37+Inputs!$B$38*MAX(Loan_Sample!H930-Inputs!$C$38,0)+Inputs!$B$39*MAX(Loan_Sample!H930-Inputs!$C$39,0)+Inputs!$B$40*MAX(Loan_Sample!H930-Inputs!$C$40,0)+Inputs!$B$41*MAX(Loan_Sample!H930-Inputs!$C$41,0)+Inputs!$B$42*Inputs!$B$14+Inputs!$B$43*MIN(Loan_Sample!I930/Inputs!$B$17,1)+Inputs!$B$44*MIN(Loan_Sample!E930,Inputs!$B$18)+Inputs!$B$45*Loan_Sample!C930</f>
        <v>-5.57332910878728</v>
      </c>
      <c r="P950" s="0" t="n">
        <f aca="false">MIN(1-Inputs!$B$13,MAX(Inputs!$B$13,1/(1+EXP(-(Inputs!$B$15*O950+Inputs!$B$16)))))</f>
        <v>0.00269501590445735</v>
      </c>
      <c r="Q950" s="0" t="n">
        <f aca="false">Inputs!$B$37+Inputs!$B$38*MAX(F950-Inputs!$C$38,0)+Inputs!$B$39*MAX(F950-Inputs!$C$39,0)+Inputs!$B$40*MAX(F950-Inputs!$C$40,0)+Inputs!$B$41*MAX(F950-Inputs!$C$41,0)+Inputs!$B$42*Inputs!$B$14+Inputs!$B$43*MIN(Loan_Sample!I930/Inputs!$B$17,1)+Inputs!$B$44*MIN(E950,Inputs!$B$18)+Inputs!$B$45*Loan_Sample!C930</f>
        <v>-5.57332910878728</v>
      </c>
      <c r="R950" s="0" t="n">
        <f aca="false">MIN(1-Inputs!$B$13,MAX(Inputs!$B$13,1/(1+EXP(-(Inputs!$B$15*Q950+Inputs!$B$16)))))</f>
        <v>0.00269501590445735</v>
      </c>
    </row>
    <row r="951" customFormat="false" ht="15" hidden="false" customHeight="false" outlineLevel="0" collapsed="false">
      <c r="A951" s="0" t="n">
        <f aca="false">Loan_Sample!A931</f>
        <v>26779</v>
      </c>
      <c r="B951" s="0" t="n">
        <f aca="false">Loan_Sample!U931</f>
        <v>292663.16</v>
      </c>
      <c r="C951" s="0" t="n">
        <f aca="false">Loan_Sample!K931+Inputs!$B$26</f>
        <v>6.73333311080933</v>
      </c>
      <c r="D951" s="0" t="n">
        <f aca="false">Loan_Sample!L931+Inputs!$B$26</f>
        <v>2.71025609970093</v>
      </c>
      <c r="E951" s="0" t="n">
        <f aca="false">Loan_Sample!E931/(1+Inputs!$B$25/100)</f>
        <v>59.4851989746094</v>
      </c>
      <c r="F951" s="0" t="n">
        <f aca="false">Loan_Sample!H931-Inputs!$B$24/100</f>
        <v>0.833333253860474</v>
      </c>
      <c r="G951" s="0" t="n">
        <f aca="false">IF(ISNUMBER(C951),INDEX(Scorecard!$D$54:$D$61,SUMPRODUCT(--(Scorecard!$G$54:$G$60&lt;C951))+1),Scorecard!$D$62)</f>
        <v>-0.357264871923982</v>
      </c>
      <c r="H951" s="0" t="n">
        <f aca="false">IF(ISNUMBER(D951),INDEX(Scorecard!$D$63:$D$68,SUMPRODUCT(--(Scorecard!$G$63:$G$67&lt;D951))+1),Scorecard!$D$69)</f>
        <v>0.322484508656054</v>
      </c>
      <c r="I951" s="0" t="n">
        <f aca="false">IF(ISNUMBER(E951),INDEX(Scorecard!$D$19:$D$26,SUMPRODUCT(--(Scorecard!$G$19:$G$25&lt;E951))+1),Scorecard!$D$27)</f>
        <v>0.267179331770092</v>
      </c>
      <c r="J951" s="0" t="n">
        <f aca="false">IF(ISNUMBER(F951),INDEX(Scorecard!$D$37:$D$44,SUMPRODUCT(--(Scorecard!$G$37:$G$43&lt;F951))+1),Scorecard!$D$45)</f>
        <v>-0.569454719285959</v>
      </c>
      <c r="K951" s="0" t="n">
        <f aca="false">Inputs!$B$10+Scorecard!$J$5*Loan_Sample!Y931+Scorecard!$J$6*Loan_Sample!Z931+Scorecard!$J$7*I951+Scorecard!$J$8*Loan_Sample!AB931+Scorecard!$J$9*J951+Scorecard!$J$10*Loan_Sample!AD931+Scorecard!$J$11*G951+Scorecard!$J$12*H951</f>
        <v>-4.25579508830677</v>
      </c>
      <c r="L951" s="0" t="n">
        <f aca="false">MIN(1-Inputs!$B$13,MAX(Inputs!$B$13,1/(1+EXP(-(Inputs!$B$11*K951+Inputs!$B$12)))))</f>
        <v>0.0129505903233789</v>
      </c>
      <c r="M951" s="0" t="n">
        <f aca="false">Loan_Sample!AH931*Inputs!$B$4*B951</f>
        <v>1326.55624076692</v>
      </c>
      <c r="N951" s="0" t="n">
        <f aca="false">L951*Inputs!$B$4*B951</f>
        <v>1326.55624076692</v>
      </c>
      <c r="O951" s="0" t="n">
        <f aca="false">Inputs!$B$37+Inputs!$B$38*MAX(Loan_Sample!H931-Inputs!$C$38,0)+Inputs!$B$39*MAX(Loan_Sample!H931-Inputs!$C$39,0)+Inputs!$B$40*MAX(Loan_Sample!H931-Inputs!$C$40,0)+Inputs!$B$41*MAX(Loan_Sample!H931-Inputs!$C$41,0)+Inputs!$B$42*Inputs!$B$14+Inputs!$B$43*MIN(Loan_Sample!I931/Inputs!$B$17,1)+Inputs!$B$44*MIN(Loan_Sample!E931,Inputs!$B$18)+Inputs!$B$45*Loan_Sample!C931</f>
        <v>-3.76044113542442</v>
      </c>
      <c r="P951" s="0" t="n">
        <f aca="false">MIN(1-Inputs!$B$13,MAX(Inputs!$B$13,1/(1+EXP(-(Inputs!$B$15*O951+Inputs!$B$16)))))</f>
        <v>0.02078002511867</v>
      </c>
      <c r="Q951" s="0" t="n">
        <f aca="false">Inputs!$B$37+Inputs!$B$38*MAX(F951-Inputs!$C$38,0)+Inputs!$B$39*MAX(F951-Inputs!$C$39,0)+Inputs!$B$40*MAX(F951-Inputs!$C$40,0)+Inputs!$B$41*MAX(F951-Inputs!$C$41,0)+Inputs!$B$42*Inputs!$B$14+Inputs!$B$43*MIN(Loan_Sample!I931/Inputs!$B$17,1)+Inputs!$B$44*MIN(E951,Inputs!$B$18)+Inputs!$B$45*Loan_Sample!C931</f>
        <v>-3.76044113542442</v>
      </c>
      <c r="R951" s="0" t="n">
        <f aca="false">MIN(1-Inputs!$B$13,MAX(Inputs!$B$13,1/(1+EXP(-(Inputs!$B$15*Q951+Inputs!$B$16)))))</f>
        <v>0.02078002511867</v>
      </c>
    </row>
    <row r="952" customFormat="false" ht="15" hidden="false" customHeight="false" outlineLevel="0" collapsed="false">
      <c r="A952" s="0" t="n">
        <f aca="false">Loan_Sample!A932</f>
        <v>26859</v>
      </c>
      <c r="B952" s="0" t="n">
        <f aca="false">Loan_Sample!U932</f>
        <v>111233.7</v>
      </c>
      <c r="C952" s="0" t="n">
        <f aca="false">Loan_Sample!K932+Inputs!$B$26</f>
        <v>4.40000009536743</v>
      </c>
      <c r="D952" s="0" t="n">
        <f aca="false">Loan_Sample!L932+Inputs!$B$26</f>
        <v>-0.458333015441895</v>
      </c>
      <c r="E952" s="0" t="n">
        <f aca="false">Loan_Sample!E932/(1+Inputs!$B$25/100)</f>
        <v>80.9074783325195</v>
      </c>
      <c r="F952" s="0" t="n">
        <f aca="false">Loan_Sample!H932-Inputs!$B$24/100</f>
        <v>-3.31333351135254</v>
      </c>
      <c r="G952" s="0" t="n">
        <f aca="false">IF(ISNUMBER(C952),INDEX(Scorecard!$D$54:$D$61,SUMPRODUCT(--(Scorecard!$G$54:$G$60&lt;C952))+1),Scorecard!$D$62)</f>
        <v>0.489050497890326</v>
      </c>
      <c r="H952" s="0" t="n">
        <f aca="false">IF(ISNUMBER(D952),INDEX(Scorecard!$D$63:$D$68,SUMPRODUCT(--(Scorecard!$G$63:$G$67&lt;D952))+1),Scorecard!$D$69)</f>
        <v>0.322484508656054</v>
      </c>
      <c r="I952" s="0" t="n">
        <f aca="false">IF(ISNUMBER(E952),INDEX(Scorecard!$D$19:$D$26,SUMPRODUCT(--(Scorecard!$G$19:$G$25&lt;E952))+1),Scorecard!$D$27)</f>
        <v>-0.0341578513653732</v>
      </c>
      <c r="J952" s="0" t="n">
        <f aca="false">IF(ISNUMBER(F952),INDEX(Scorecard!$D$37:$D$44,SUMPRODUCT(--(Scorecard!$G$37:$G$43&lt;F952))+1),Scorecard!$D$45)</f>
        <v>1.35057635045042</v>
      </c>
      <c r="K952" s="0" t="n">
        <f aca="false">Inputs!$B$10+Scorecard!$J$5*Loan_Sample!Y932+Scorecard!$J$6*Loan_Sample!Z932+Scorecard!$J$7*I952+Scorecard!$J$8*Loan_Sample!AB932+Scorecard!$J$9*J952+Scorecard!$J$10*Loan_Sample!AD932+Scorecard!$J$11*G952+Scorecard!$J$12*H952</f>
        <v>-6.16199563918602</v>
      </c>
      <c r="L952" s="0" t="n">
        <f aca="false">MIN(1-Inputs!$B$13,MAX(Inputs!$B$13,1/(1+EXP(-(Inputs!$B$11*K952+Inputs!$B$12)))))</f>
        <v>0.00171635763740145</v>
      </c>
      <c r="M952" s="0" t="n">
        <f aca="false">Loan_Sample!AH932*Inputs!$B$4*B952</f>
        <v>66.8208836859977</v>
      </c>
      <c r="N952" s="0" t="n">
        <f aca="false">L952*Inputs!$B$4*B952</f>
        <v>66.8208836859977</v>
      </c>
      <c r="O952" s="0" t="n">
        <f aca="false">Inputs!$B$37+Inputs!$B$38*MAX(Loan_Sample!H932-Inputs!$C$38,0)+Inputs!$B$39*MAX(Loan_Sample!H932-Inputs!$C$39,0)+Inputs!$B$40*MAX(Loan_Sample!H932-Inputs!$C$40,0)+Inputs!$B$41*MAX(Loan_Sample!H932-Inputs!$C$41,0)+Inputs!$B$42*Inputs!$B$14+Inputs!$B$43*MIN(Loan_Sample!I932/Inputs!$B$17,1)+Inputs!$B$44*MIN(Loan_Sample!E932,Inputs!$B$18)+Inputs!$B$45*Loan_Sample!C932</f>
        <v>-5.3497333541377</v>
      </c>
      <c r="P952" s="0" t="n">
        <f aca="false">MIN(1-Inputs!$B$13,MAX(Inputs!$B$13,1/(1+EXP(-(Inputs!$B$15*O952+Inputs!$B$16)))))</f>
        <v>0.00347226728847539</v>
      </c>
      <c r="Q952" s="0" t="n">
        <f aca="false">Inputs!$B$37+Inputs!$B$38*MAX(F952-Inputs!$C$38,0)+Inputs!$B$39*MAX(F952-Inputs!$C$39,0)+Inputs!$B$40*MAX(F952-Inputs!$C$40,0)+Inputs!$B$41*MAX(F952-Inputs!$C$41,0)+Inputs!$B$42*Inputs!$B$14+Inputs!$B$43*MIN(Loan_Sample!I932/Inputs!$B$17,1)+Inputs!$B$44*MIN(E952,Inputs!$B$18)+Inputs!$B$45*Loan_Sample!C932</f>
        <v>-5.3497333541377</v>
      </c>
      <c r="R952" s="0" t="n">
        <f aca="false">MIN(1-Inputs!$B$13,MAX(Inputs!$B$13,1/(1+EXP(-(Inputs!$B$15*Q952+Inputs!$B$16)))))</f>
        <v>0.00347226728847539</v>
      </c>
    </row>
    <row r="953" customFormat="false" ht="15" hidden="false" customHeight="false" outlineLevel="0" collapsed="false">
      <c r="A953" s="0" t="n">
        <f aca="false">Loan_Sample!A933</f>
        <v>26869</v>
      </c>
      <c r="B953" s="0" t="n">
        <f aca="false">Loan_Sample!U933</f>
        <v>160986.25</v>
      </c>
      <c r="C953" s="0" t="n">
        <f aca="false">Loan_Sample!K933+Inputs!$B$26</f>
        <v>5.19999980926514</v>
      </c>
      <c r="D953" s="0" t="n">
        <f aca="false">Loan_Sample!L933+Inputs!$B$26</f>
        <v>-0.458333492279053</v>
      </c>
      <c r="E953" s="0" t="n">
        <f aca="false">Loan_Sample!E933/(1+Inputs!$B$25/100)</f>
        <v>53.522518157959</v>
      </c>
      <c r="F953" s="0" t="n">
        <f aca="false">Loan_Sample!H933-Inputs!$B$24/100</f>
        <v>-2.50733327865601</v>
      </c>
      <c r="G953" s="0" t="n">
        <f aca="false">IF(ISNUMBER(C953),INDEX(Scorecard!$D$54:$D$61,SUMPRODUCT(--(Scorecard!$G$54:$G$60&lt;C953))+1),Scorecard!$D$62)</f>
        <v>0.214429354789033</v>
      </c>
      <c r="H953" s="0" t="n">
        <f aca="false">IF(ISNUMBER(D953),INDEX(Scorecard!$D$63:$D$68,SUMPRODUCT(--(Scorecard!$G$63:$G$67&lt;D953))+1),Scorecard!$D$69)</f>
        <v>0.322484508656054</v>
      </c>
      <c r="I953" s="0" t="n">
        <f aca="false">IF(ISNUMBER(E953),INDEX(Scorecard!$D$19:$D$26,SUMPRODUCT(--(Scorecard!$G$19:$G$25&lt;E953))+1),Scorecard!$D$27)</f>
        <v>0.57899015159425</v>
      </c>
      <c r="J953" s="0" t="n">
        <f aca="false">IF(ISNUMBER(F953),INDEX(Scorecard!$D$37:$D$44,SUMPRODUCT(--(Scorecard!$G$37:$G$43&lt;F953))+1),Scorecard!$D$45)</f>
        <v>1.35057635045042</v>
      </c>
      <c r="K953" s="0" t="n">
        <f aca="false">Inputs!$B$10+Scorecard!$J$5*Loan_Sample!Y933+Scorecard!$J$6*Loan_Sample!Z933+Scorecard!$J$7*I953+Scorecard!$J$8*Loan_Sample!AB933+Scorecard!$J$9*J953+Scorecard!$J$10*Loan_Sample!AD933+Scorecard!$J$11*G953+Scorecard!$J$12*H953</f>
        <v>-4.67363454779496</v>
      </c>
      <c r="L953" s="0" t="n">
        <f aca="false">MIN(1-Inputs!$B$13,MAX(Inputs!$B$13,1/(1+EXP(-(Inputs!$B$11*K953+Inputs!$B$12)))))</f>
        <v>0.00833394735750485</v>
      </c>
      <c r="M953" s="0" t="n">
        <f aca="false">Loan_Sample!AH933*Inputs!$B$4*B953</f>
        <v>469.57782647374</v>
      </c>
      <c r="N953" s="0" t="n">
        <f aca="false">L953*Inputs!$B$4*B953</f>
        <v>469.57782647374</v>
      </c>
      <c r="O953" s="0" t="n">
        <f aca="false">Inputs!$B$37+Inputs!$B$38*MAX(Loan_Sample!H933-Inputs!$C$38,0)+Inputs!$B$39*MAX(Loan_Sample!H933-Inputs!$C$39,0)+Inputs!$B$40*MAX(Loan_Sample!H933-Inputs!$C$40,0)+Inputs!$B$41*MAX(Loan_Sample!H933-Inputs!$C$41,0)+Inputs!$B$42*Inputs!$B$14+Inputs!$B$43*MIN(Loan_Sample!I933/Inputs!$B$17,1)+Inputs!$B$44*MIN(Loan_Sample!E933,Inputs!$B$18)+Inputs!$B$45*Loan_Sample!C933</f>
        <v>-5.47829652546569</v>
      </c>
      <c r="P953" s="0" t="n">
        <f aca="false">MIN(1-Inputs!$B$13,MAX(Inputs!$B$13,1/(1+EXP(-(Inputs!$B$15*O953+Inputs!$B$16)))))</f>
        <v>0.00300155232302591</v>
      </c>
      <c r="Q953" s="0" t="n">
        <f aca="false">Inputs!$B$37+Inputs!$B$38*MAX(F953-Inputs!$C$38,0)+Inputs!$B$39*MAX(F953-Inputs!$C$39,0)+Inputs!$B$40*MAX(F953-Inputs!$C$40,0)+Inputs!$B$41*MAX(F953-Inputs!$C$41,0)+Inputs!$B$42*Inputs!$B$14+Inputs!$B$43*MIN(Loan_Sample!I933/Inputs!$B$17,1)+Inputs!$B$44*MIN(E953,Inputs!$B$18)+Inputs!$B$45*Loan_Sample!C933</f>
        <v>-5.47829652546569</v>
      </c>
      <c r="R953" s="0" t="n">
        <f aca="false">MIN(1-Inputs!$B$13,MAX(Inputs!$B$13,1/(1+EXP(-(Inputs!$B$15*Q953+Inputs!$B$16)))))</f>
        <v>0.00300155232302591</v>
      </c>
    </row>
    <row r="954" customFormat="false" ht="15" hidden="false" customHeight="false" outlineLevel="0" collapsed="false">
      <c r="A954" s="0" t="n">
        <f aca="false">Loan_Sample!A934</f>
        <v>26880</v>
      </c>
      <c r="B954" s="0" t="n">
        <f aca="false">Loan_Sample!U934</f>
        <v>184171.3</v>
      </c>
      <c r="C954" s="0" t="n">
        <f aca="false">Loan_Sample!K934+Inputs!$B$26</f>
        <v>9.23333358764648</v>
      </c>
      <c r="D954" s="0" t="n">
        <f aca="false">Loan_Sample!L934+Inputs!$B$26</f>
        <v>5.07179498672485</v>
      </c>
      <c r="E954" s="0" t="n">
        <f aca="false">Loan_Sample!E934/(1+Inputs!$B$25/100)</f>
        <v>71.4783325195313</v>
      </c>
      <c r="F954" s="0" t="n">
        <f aca="false">Loan_Sample!H934-Inputs!$B$24/100</f>
        <v>1.44166684150696</v>
      </c>
      <c r="G954" s="0" t="n">
        <f aca="false">IF(ISNUMBER(C954),INDEX(Scorecard!$D$54:$D$61,SUMPRODUCT(--(Scorecard!$G$54:$G$60&lt;C954))+1),Scorecard!$D$62)</f>
        <v>-0.541917179454542</v>
      </c>
      <c r="H954" s="0" t="n">
        <f aca="false">IF(ISNUMBER(D954),INDEX(Scorecard!$D$63:$D$68,SUMPRODUCT(--(Scorecard!$G$63:$G$67&lt;D954))+1),Scorecard!$D$69)</f>
        <v>0.322484508656054</v>
      </c>
      <c r="I954" s="0" t="n">
        <f aca="false">IF(ISNUMBER(E954),INDEX(Scorecard!$D$19:$D$26,SUMPRODUCT(--(Scorecard!$G$19:$G$25&lt;E954))+1),Scorecard!$D$27)</f>
        <v>0.0530843085177338</v>
      </c>
      <c r="J954" s="0" t="n">
        <f aca="false">IF(ISNUMBER(F954),INDEX(Scorecard!$D$37:$D$44,SUMPRODUCT(--(Scorecard!$G$37:$G$43&lt;F954))+1),Scorecard!$D$45)</f>
        <v>-0.975503570149195</v>
      </c>
      <c r="K954" s="0" t="n">
        <f aca="false">Inputs!$B$10+Scorecard!$J$5*Loan_Sample!Y934+Scorecard!$J$6*Loan_Sample!Z934+Scorecard!$J$7*I954+Scorecard!$J$8*Loan_Sample!AB934+Scorecard!$J$9*J954+Scorecard!$J$10*Loan_Sample!AD934+Scorecard!$J$11*G954+Scorecard!$J$12*H954</f>
        <v>-2.62453682162797</v>
      </c>
      <c r="L954" s="0" t="n">
        <f aca="false">MIN(1-Inputs!$B$13,MAX(Inputs!$B$13,1/(1+EXP(-(Inputs!$B$11*K954+Inputs!$B$12)))))</f>
        <v>0.0694965840702879</v>
      </c>
      <c r="M954" s="0" t="n">
        <f aca="false">Loan_Sample!AH934*Inputs!$B$4*B954</f>
        <v>4479.74668182448</v>
      </c>
      <c r="N954" s="0" t="n">
        <f aca="false">L954*Inputs!$B$4*B954</f>
        <v>4479.74668182448</v>
      </c>
      <c r="O954" s="0" t="n">
        <f aca="false">Inputs!$B$37+Inputs!$B$38*MAX(Loan_Sample!H934-Inputs!$C$38,0)+Inputs!$B$39*MAX(Loan_Sample!H934-Inputs!$C$39,0)+Inputs!$B$40*MAX(Loan_Sample!H934-Inputs!$C$40,0)+Inputs!$B$41*MAX(Loan_Sample!H934-Inputs!$C$41,0)+Inputs!$B$42*Inputs!$B$14+Inputs!$B$43*MIN(Loan_Sample!I934/Inputs!$B$17,1)+Inputs!$B$44*MIN(Loan_Sample!E934,Inputs!$B$18)+Inputs!$B$45*Loan_Sample!C934</f>
        <v>-3.70366744965173</v>
      </c>
      <c r="P954" s="0" t="n">
        <f aca="false">MIN(1-Inputs!$B$13,MAX(Inputs!$B$13,1/(1+EXP(-(Inputs!$B$15*O954+Inputs!$B$16)))))</f>
        <v>0.0221347334295979</v>
      </c>
      <c r="Q954" s="0" t="n">
        <f aca="false">Inputs!$B$37+Inputs!$B$38*MAX(F954-Inputs!$C$38,0)+Inputs!$B$39*MAX(F954-Inputs!$C$39,0)+Inputs!$B$40*MAX(F954-Inputs!$C$40,0)+Inputs!$B$41*MAX(F954-Inputs!$C$41,0)+Inputs!$B$42*Inputs!$B$14+Inputs!$B$43*MIN(Loan_Sample!I934/Inputs!$B$17,1)+Inputs!$B$44*MIN(E954,Inputs!$B$18)+Inputs!$B$45*Loan_Sample!C934</f>
        <v>-3.70366744965173</v>
      </c>
      <c r="R954" s="0" t="n">
        <f aca="false">MIN(1-Inputs!$B$13,MAX(Inputs!$B$13,1/(1+EXP(-(Inputs!$B$15*Q954+Inputs!$B$16)))))</f>
        <v>0.0221347334295979</v>
      </c>
    </row>
    <row r="955" customFormat="false" ht="15" hidden="false" customHeight="false" outlineLevel="0" collapsed="false">
      <c r="A955" s="0" t="n">
        <f aca="false">Loan_Sample!A935</f>
        <v>26895</v>
      </c>
      <c r="B955" s="0" t="n">
        <f aca="false">Loan_Sample!U935</f>
        <v>244861.16</v>
      </c>
      <c r="C955" s="0" t="n">
        <f aca="false">Loan_Sample!K935+Inputs!$B$26</f>
        <v>3.72307682037354</v>
      </c>
      <c r="D955" s="0" t="n">
        <f aca="false">Loan_Sample!L935+Inputs!$B$26</f>
        <v>-0.276923179626465</v>
      </c>
      <c r="E955" s="0" t="n">
        <f aca="false">Loan_Sample!E935/(1+Inputs!$B$25/100)</f>
        <v>44.9770965576172</v>
      </c>
      <c r="F955" s="0" t="n">
        <f aca="false">Loan_Sample!H935-Inputs!$B$24/100</f>
        <v>0.987666368484497</v>
      </c>
      <c r="G955" s="0" t="n">
        <f aca="false">IF(ISNUMBER(C955),INDEX(Scorecard!$D$54:$D$61,SUMPRODUCT(--(Scorecard!$G$54:$G$60&lt;C955))+1),Scorecard!$D$62)</f>
        <v>0.489050497890326</v>
      </c>
      <c r="H955" s="0" t="n">
        <f aca="false">IF(ISNUMBER(D955),INDEX(Scorecard!$D$63:$D$68,SUMPRODUCT(--(Scorecard!$G$63:$G$67&lt;D955))+1),Scorecard!$D$69)</f>
        <v>0.322484508656054</v>
      </c>
      <c r="I955" s="0" t="n">
        <f aca="false">IF(ISNUMBER(E955),INDEX(Scorecard!$D$19:$D$26,SUMPRODUCT(--(Scorecard!$G$19:$G$25&lt;E955))+1),Scorecard!$D$27)</f>
        <v>0.57899015159425</v>
      </c>
      <c r="J955" s="0" t="n">
        <f aca="false">IF(ISNUMBER(F955),INDEX(Scorecard!$D$37:$D$44,SUMPRODUCT(--(Scorecard!$G$37:$G$43&lt;F955))+1),Scorecard!$D$45)</f>
        <v>-0.975503570149195</v>
      </c>
      <c r="K955" s="0" t="n">
        <f aca="false">Inputs!$B$10+Scorecard!$J$5*Loan_Sample!Y935+Scorecard!$J$6*Loan_Sample!Z935+Scorecard!$J$7*I955+Scorecard!$J$8*Loan_Sample!AB935+Scorecard!$J$9*J955+Scorecard!$J$10*Loan_Sample!AD935+Scorecard!$J$11*G955+Scorecard!$J$12*H955</f>
        <v>-3.37688364948481</v>
      </c>
      <c r="L955" s="0" t="n">
        <f aca="false">MIN(1-Inputs!$B$13,MAX(Inputs!$B$13,1/(1+EXP(-(Inputs!$B$11*K955+Inputs!$B$12)))))</f>
        <v>0.0324035733519037</v>
      </c>
      <c r="M955" s="0" t="n">
        <f aca="false">Loan_Sample!AH935*Inputs!$B$4*B955</f>
        <v>2777.03179568228</v>
      </c>
      <c r="N955" s="0" t="n">
        <f aca="false">L955*Inputs!$B$4*B955</f>
        <v>2777.03179568228</v>
      </c>
      <c r="O955" s="0" t="n">
        <f aca="false">Inputs!$B$37+Inputs!$B$38*MAX(Loan_Sample!H935-Inputs!$C$38,0)+Inputs!$B$39*MAX(Loan_Sample!H935-Inputs!$C$39,0)+Inputs!$B$40*MAX(Loan_Sample!H935-Inputs!$C$40,0)+Inputs!$B$41*MAX(Loan_Sample!H935-Inputs!$C$41,0)+Inputs!$B$42*Inputs!$B$14+Inputs!$B$43*MIN(Loan_Sample!I935/Inputs!$B$17,1)+Inputs!$B$44*MIN(Loan_Sample!E935,Inputs!$B$18)+Inputs!$B$45*Loan_Sample!C935</f>
        <v>-3.56848817468389</v>
      </c>
      <c r="P955" s="0" t="n">
        <f aca="false">MIN(1-Inputs!$B$13,MAX(Inputs!$B$13,1/(1+EXP(-(Inputs!$B$15*O955+Inputs!$B$16)))))</f>
        <v>0.0257169321857285</v>
      </c>
      <c r="Q955" s="0" t="n">
        <f aca="false">Inputs!$B$37+Inputs!$B$38*MAX(F955-Inputs!$C$38,0)+Inputs!$B$39*MAX(F955-Inputs!$C$39,0)+Inputs!$B$40*MAX(F955-Inputs!$C$40,0)+Inputs!$B$41*MAX(F955-Inputs!$C$41,0)+Inputs!$B$42*Inputs!$B$14+Inputs!$B$43*MIN(Loan_Sample!I935/Inputs!$B$17,1)+Inputs!$B$44*MIN(E955,Inputs!$B$18)+Inputs!$B$45*Loan_Sample!C935</f>
        <v>-3.56848817468389</v>
      </c>
      <c r="R955" s="0" t="n">
        <f aca="false">MIN(1-Inputs!$B$13,MAX(Inputs!$B$13,1/(1+EXP(-(Inputs!$B$15*Q955+Inputs!$B$16)))))</f>
        <v>0.0257169321857285</v>
      </c>
    </row>
    <row r="956" customFormat="false" ht="15" hidden="false" customHeight="false" outlineLevel="0" collapsed="false">
      <c r="A956" s="0" t="n">
        <f aca="false">Loan_Sample!A936</f>
        <v>26896</v>
      </c>
      <c r="B956" s="0" t="n">
        <f aca="false">Loan_Sample!U936</f>
        <v>108018.12</v>
      </c>
      <c r="C956" s="0" t="n">
        <f aca="false">Loan_Sample!K936+Inputs!$B$26</f>
        <v>3.70000004768372</v>
      </c>
      <c r="D956" s="0" t="n">
        <f aca="false">Loan_Sample!L936+Inputs!$B$26</f>
        <v>-0.458333253860474</v>
      </c>
      <c r="E956" s="0" t="n">
        <f aca="false">Loan_Sample!E936/(1+Inputs!$B$25/100)</f>
        <v>70.744743347168</v>
      </c>
      <c r="F956" s="0" t="n">
        <f aca="false">Loan_Sample!H936-Inputs!$B$24/100</f>
        <v>-2.82233333587647</v>
      </c>
      <c r="G956" s="0" t="n">
        <f aca="false">IF(ISNUMBER(C956),INDEX(Scorecard!$D$54:$D$61,SUMPRODUCT(--(Scorecard!$G$54:$G$60&lt;C956))+1),Scorecard!$D$62)</f>
        <v>0.489050497890326</v>
      </c>
      <c r="H956" s="0" t="n">
        <f aca="false">IF(ISNUMBER(D956),INDEX(Scorecard!$D$63:$D$68,SUMPRODUCT(--(Scorecard!$G$63:$G$67&lt;D956))+1),Scorecard!$D$69)</f>
        <v>0.322484508656054</v>
      </c>
      <c r="I956" s="0" t="n">
        <f aca="false">IF(ISNUMBER(E956),INDEX(Scorecard!$D$19:$D$26,SUMPRODUCT(--(Scorecard!$G$19:$G$25&lt;E956))+1),Scorecard!$D$27)</f>
        <v>0.0530843085177338</v>
      </c>
      <c r="J956" s="0" t="n">
        <f aca="false">IF(ISNUMBER(F956),INDEX(Scorecard!$D$37:$D$44,SUMPRODUCT(--(Scorecard!$G$37:$G$43&lt;F956))+1),Scorecard!$D$45)</f>
        <v>1.35057635045042</v>
      </c>
      <c r="K956" s="0" t="n">
        <f aca="false">Inputs!$B$10+Scorecard!$J$5*Loan_Sample!Y936+Scorecard!$J$6*Loan_Sample!Z936+Scorecard!$J$7*I956+Scorecard!$J$8*Loan_Sample!AB936+Scorecard!$J$9*J956+Scorecard!$J$10*Loan_Sample!AD936+Scorecard!$J$11*G956+Scorecard!$J$12*H956</f>
        <v>-5.85169574252688</v>
      </c>
      <c r="L956" s="0" t="n">
        <f aca="false">MIN(1-Inputs!$B$13,MAX(Inputs!$B$13,1/(1+EXP(-(Inputs!$B$11*K956+Inputs!$B$12)))))</f>
        <v>0.0023877490877419</v>
      </c>
      <c r="M956" s="0" t="n">
        <f aca="false">Loan_Sample!AH936*Inputs!$B$4*B956</f>
        <v>90.2720586213584</v>
      </c>
      <c r="N956" s="0" t="n">
        <f aca="false">L956*Inputs!$B$4*B956</f>
        <v>90.2720586213584</v>
      </c>
      <c r="O956" s="0" t="n">
        <f aca="false">Inputs!$B$37+Inputs!$B$38*MAX(Loan_Sample!H936-Inputs!$C$38,0)+Inputs!$B$39*MAX(Loan_Sample!H936-Inputs!$C$39,0)+Inputs!$B$40*MAX(Loan_Sample!H936-Inputs!$C$40,0)+Inputs!$B$41*MAX(Loan_Sample!H936-Inputs!$C$41,0)+Inputs!$B$42*Inputs!$B$14+Inputs!$B$43*MIN(Loan_Sample!I936/Inputs!$B$17,1)+Inputs!$B$44*MIN(Loan_Sample!E936,Inputs!$B$18)+Inputs!$B$45*Loan_Sample!C936</f>
        <v>-5.50930951555137</v>
      </c>
      <c r="P956" s="0" t="n">
        <f aca="false">MIN(1-Inputs!$B$13,MAX(Inputs!$B$13,1/(1+EXP(-(Inputs!$B$15*O956+Inputs!$B$16)))))</f>
        <v>0.00289787600624886</v>
      </c>
      <c r="Q956" s="0" t="n">
        <f aca="false">Inputs!$B$37+Inputs!$B$38*MAX(F956-Inputs!$C$38,0)+Inputs!$B$39*MAX(F956-Inputs!$C$39,0)+Inputs!$B$40*MAX(F956-Inputs!$C$40,0)+Inputs!$B$41*MAX(F956-Inputs!$C$41,0)+Inputs!$B$42*Inputs!$B$14+Inputs!$B$43*MIN(Loan_Sample!I936/Inputs!$B$17,1)+Inputs!$B$44*MIN(E956,Inputs!$B$18)+Inputs!$B$45*Loan_Sample!C936</f>
        <v>-5.50930951555137</v>
      </c>
      <c r="R956" s="0" t="n">
        <f aca="false">MIN(1-Inputs!$B$13,MAX(Inputs!$B$13,1/(1+EXP(-(Inputs!$B$15*Q956+Inputs!$B$16)))))</f>
        <v>0.00289787600624886</v>
      </c>
    </row>
    <row r="957" customFormat="false" ht="15" hidden="false" customHeight="false" outlineLevel="0" collapsed="false">
      <c r="A957" s="0" t="n">
        <f aca="false">Loan_Sample!A937</f>
        <v>26913</v>
      </c>
      <c r="B957" s="0" t="n">
        <f aca="false">Loan_Sample!U937</f>
        <v>121747.21</v>
      </c>
      <c r="C957" s="0" t="n">
        <f aca="false">Loan_Sample!K937+Inputs!$B$26</f>
        <v>4.85833311080933</v>
      </c>
      <c r="D957" s="0" t="n">
        <f aca="false">Loan_Sample!L937+Inputs!$B$26</f>
        <v>-1.875</v>
      </c>
      <c r="E957" s="0" t="n">
        <f aca="false">Loan_Sample!E937/(1+Inputs!$B$25/100)</f>
        <v>56.9978218078613</v>
      </c>
      <c r="F957" s="0" t="n">
        <f aca="false">Loan_Sample!H937-Inputs!$B$24/100</f>
        <v>0.291333436965942</v>
      </c>
      <c r="G957" s="0" t="n">
        <f aca="false">IF(ISNUMBER(C957),INDEX(Scorecard!$D$54:$D$61,SUMPRODUCT(--(Scorecard!$G$54:$G$60&lt;C957))+1),Scorecard!$D$62)</f>
        <v>0.214429354789033</v>
      </c>
      <c r="H957" s="0" t="n">
        <f aca="false">IF(ISNUMBER(D957),INDEX(Scorecard!$D$63:$D$68,SUMPRODUCT(--(Scorecard!$G$63:$G$67&lt;D957))+1),Scorecard!$D$69)</f>
        <v>-0.340582194386522</v>
      </c>
      <c r="I957" s="0" t="n">
        <f aca="false">IF(ISNUMBER(E957),INDEX(Scorecard!$D$19:$D$26,SUMPRODUCT(--(Scorecard!$G$19:$G$25&lt;E957))+1),Scorecard!$D$27)</f>
        <v>0.285899340811827</v>
      </c>
      <c r="J957" s="0" t="n">
        <f aca="false">IF(ISNUMBER(F957),INDEX(Scorecard!$D$37:$D$44,SUMPRODUCT(--(Scorecard!$G$37:$G$43&lt;F957))+1),Scorecard!$D$45)</f>
        <v>-0.0679520129233634</v>
      </c>
      <c r="K957" s="0" t="n">
        <f aca="false">Inputs!$B$10+Scorecard!$J$5*Loan_Sample!Y937+Scorecard!$J$6*Loan_Sample!Z937+Scorecard!$J$7*I957+Scorecard!$J$8*Loan_Sample!AB937+Scorecard!$J$9*J957+Scorecard!$J$10*Loan_Sample!AD937+Scorecard!$J$11*G957+Scorecard!$J$12*H957</f>
        <v>-6.61854356814434</v>
      </c>
      <c r="L957" s="0" t="n">
        <f aca="false">MIN(1-Inputs!$B$13,MAX(Inputs!$B$13,1/(1+EXP(-(Inputs!$B$11*K957+Inputs!$B$12)))))</f>
        <v>0.00105561906588679</v>
      </c>
      <c r="M957" s="0" t="n">
        <f aca="false">Loan_Sample!AH937*Inputs!$B$4*B957</f>
        <v>44.9815366330829</v>
      </c>
      <c r="N957" s="0" t="n">
        <f aca="false">L957*Inputs!$B$4*B957</f>
        <v>44.9815366330829</v>
      </c>
      <c r="O957" s="0" t="n">
        <f aca="false">Inputs!$B$37+Inputs!$B$38*MAX(Loan_Sample!H937-Inputs!$C$38,0)+Inputs!$B$39*MAX(Loan_Sample!H937-Inputs!$C$39,0)+Inputs!$B$40*MAX(Loan_Sample!H937-Inputs!$C$40,0)+Inputs!$B$41*MAX(Loan_Sample!H937-Inputs!$C$41,0)+Inputs!$B$42*Inputs!$B$14+Inputs!$B$43*MIN(Loan_Sample!I937/Inputs!$B$17,1)+Inputs!$B$44*MIN(Loan_Sample!E937,Inputs!$B$18)+Inputs!$B$45*Loan_Sample!C937</f>
        <v>-4.53694285360893</v>
      </c>
      <c r="P957" s="0" t="n">
        <f aca="false">MIN(1-Inputs!$B$13,MAX(Inputs!$B$13,1/(1+EXP(-(Inputs!$B$15*O957+Inputs!$B$16)))))</f>
        <v>0.00870175997448916</v>
      </c>
      <c r="Q957" s="0" t="n">
        <f aca="false">Inputs!$B$37+Inputs!$B$38*MAX(F957-Inputs!$C$38,0)+Inputs!$B$39*MAX(F957-Inputs!$C$39,0)+Inputs!$B$40*MAX(F957-Inputs!$C$40,0)+Inputs!$B$41*MAX(F957-Inputs!$C$41,0)+Inputs!$B$42*Inputs!$B$14+Inputs!$B$43*MIN(Loan_Sample!I937/Inputs!$B$17,1)+Inputs!$B$44*MIN(E957,Inputs!$B$18)+Inputs!$B$45*Loan_Sample!C937</f>
        <v>-4.53694285360893</v>
      </c>
      <c r="R957" s="0" t="n">
        <f aca="false">MIN(1-Inputs!$B$13,MAX(Inputs!$B$13,1/(1+EXP(-(Inputs!$B$15*Q957+Inputs!$B$16)))))</f>
        <v>0.00870175997448916</v>
      </c>
    </row>
    <row r="958" customFormat="false" ht="15" hidden="false" customHeight="false" outlineLevel="0" collapsed="false">
      <c r="A958" s="0" t="n">
        <f aca="false">Loan_Sample!A938</f>
        <v>26967</v>
      </c>
      <c r="B958" s="0" t="n">
        <f aca="false">Loan_Sample!U938</f>
        <v>147808.6</v>
      </c>
      <c r="C958" s="0" t="n">
        <f aca="false">Loan_Sample!K938+Inputs!$B$26</f>
        <v>4.09999990463257</v>
      </c>
      <c r="D958" s="0" t="n">
        <f aca="false">Loan_Sample!L938+Inputs!$B$26</f>
        <v>-0.458333492279053</v>
      </c>
      <c r="E958" s="0" t="n">
        <f aca="false">Loan_Sample!E938/(1+Inputs!$B$25/100)</f>
        <v>56.5826721191406</v>
      </c>
      <c r="F958" s="0" t="n">
        <f aca="false">Loan_Sample!H938-Inputs!$B$24/100</f>
        <v>-3.36933350563049</v>
      </c>
      <c r="G958" s="0" t="n">
        <f aca="false">IF(ISNUMBER(C958),INDEX(Scorecard!$D$54:$D$61,SUMPRODUCT(--(Scorecard!$G$54:$G$60&lt;C958))+1),Scorecard!$D$62)</f>
        <v>0.489050497890326</v>
      </c>
      <c r="H958" s="0" t="n">
        <f aca="false">IF(ISNUMBER(D958),INDEX(Scorecard!$D$63:$D$68,SUMPRODUCT(--(Scorecard!$G$63:$G$67&lt;D958))+1),Scorecard!$D$69)</f>
        <v>0.322484508656054</v>
      </c>
      <c r="I958" s="0" t="n">
        <f aca="false">IF(ISNUMBER(E958),INDEX(Scorecard!$D$19:$D$26,SUMPRODUCT(--(Scorecard!$G$19:$G$25&lt;E958))+1),Scorecard!$D$27)</f>
        <v>0.285899340811827</v>
      </c>
      <c r="J958" s="0" t="n">
        <f aca="false">IF(ISNUMBER(F958),INDEX(Scorecard!$D$37:$D$44,SUMPRODUCT(--(Scorecard!$G$37:$G$43&lt;F958))+1),Scorecard!$D$45)</f>
        <v>1.35057635045042</v>
      </c>
      <c r="K958" s="0" t="n">
        <f aca="false">Inputs!$B$10+Scorecard!$J$5*Loan_Sample!Y938+Scorecard!$J$6*Loan_Sample!Z938+Scorecard!$J$7*I958+Scorecard!$J$8*Loan_Sample!AB938+Scorecard!$J$9*J958+Scorecard!$J$10*Loan_Sample!AD938+Scorecard!$J$11*G958+Scorecard!$J$12*H958</f>
        <v>-5.94790424390007</v>
      </c>
      <c r="L958" s="0" t="n">
        <f aca="false">MIN(1-Inputs!$B$13,MAX(Inputs!$B$13,1/(1+EXP(-(Inputs!$B$11*K958+Inputs!$B$12)))))</f>
        <v>0.00215547973005406</v>
      </c>
      <c r="M958" s="0" t="n">
        <f aca="false">Loan_Sample!AH938*Inputs!$B$4*B958</f>
        <v>111.509454429684</v>
      </c>
      <c r="N958" s="0" t="n">
        <f aca="false">L958*Inputs!$B$4*B958</f>
        <v>111.509454429684</v>
      </c>
      <c r="O958" s="0" t="n">
        <f aca="false">Inputs!$B$37+Inputs!$B$38*MAX(Loan_Sample!H938-Inputs!$C$38,0)+Inputs!$B$39*MAX(Loan_Sample!H938-Inputs!$C$39,0)+Inputs!$B$40*MAX(Loan_Sample!H938-Inputs!$C$40,0)+Inputs!$B$41*MAX(Loan_Sample!H938-Inputs!$C$41,0)+Inputs!$B$42*Inputs!$B$14+Inputs!$B$43*MIN(Loan_Sample!I938/Inputs!$B$17,1)+Inputs!$B$44*MIN(Loan_Sample!E938,Inputs!$B$18)+Inputs!$B$45*Loan_Sample!C938</f>
        <v>-5.47183593272257</v>
      </c>
      <c r="P958" s="0" t="n">
        <f aca="false">MIN(1-Inputs!$B$13,MAX(Inputs!$B$13,1/(1+EXP(-(Inputs!$B$15*O958+Inputs!$B$16)))))</f>
        <v>0.00302361115206773</v>
      </c>
      <c r="Q958" s="0" t="n">
        <f aca="false">Inputs!$B$37+Inputs!$B$38*MAX(F958-Inputs!$C$38,0)+Inputs!$B$39*MAX(F958-Inputs!$C$39,0)+Inputs!$B$40*MAX(F958-Inputs!$C$40,0)+Inputs!$B$41*MAX(F958-Inputs!$C$41,0)+Inputs!$B$42*Inputs!$B$14+Inputs!$B$43*MIN(Loan_Sample!I938/Inputs!$B$17,1)+Inputs!$B$44*MIN(E958,Inputs!$B$18)+Inputs!$B$45*Loan_Sample!C938</f>
        <v>-5.47183593272257</v>
      </c>
      <c r="R958" s="0" t="n">
        <f aca="false">MIN(1-Inputs!$B$13,MAX(Inputs!$B$13,1/(1+EXP(-(Inputs!$B$15*Q958+Inputs!$B$16)))))</f>
        <v>0.00302361115206773</v>
      </c>
    </row>
    <row r="959" customFormat="false" ht="15" hidden="false" customHeight="false" outlineLevel="0" collapsed="false">
      <c r="A959" s="0" t="n">
        <f aca="false">Loan_Sample!A939</f>
        <v>27016</v>
      </c>
      <c r="B959" s="0" t="n">
        <f aca="false">Loan_Sample!U939</f>
        <v>177810.73</v>
      </c>
      <c r="C959" s="0" t="n">
        <f aca="false">Loan_Sample!K939+Inputs!$B$26</f>
        <v>5.03333330154419</v>
      </c>
      <c r="D959" s="0" t="n">
        <f aca="false">Loan_Sample!L939+Inputs!$B$26</f>
        <v>-3.50000047683716</v>
      </c>
      <c r="E959" s="0" t="n">
        <f aca="false">Loan_Sample!E939/(1+Inputs!$B$25/100)</f>
        <v>74.8087768554688</v>
      </c>
      <c r="F959" s="0" t="n">
        <f aca="false">Loan_Sample!H939-Inputs!$B$24/100</f>
        <v>0.885333299636841</v>
      </c>
      <c r="G959" s="0" t="n">
        <f aca="false">IF(ISNUMBER(C959),INDEX(Scorecard!$D$54:$D$61,SUMPRODUCT(--(Scorecard!$G$54:$G$60&lt;C959))+1),Scorecard!$D$62)</f>
        <v>0.214429354789033</v>
      </c>
      <c r="H959" s="0" t="n">
        <f aca="false">IF(ISNUMBER(D959),INDEX(Scorecard!$D$63:$D$68,SUMPRODUCT(--(Scorecard!$G$63:$G$67&lt;D959))+1),Scorecard!$D$69)</f>
        <v>-0.340582194386522</v>
      </c>
      <c r="I959" s="0" t="n">
        <f aca="false">IF(ISNUMBER(E959),INDEX(Scorecard!$D$19:$D$26,SUMPRODUCT(--(Scorecard!$G$19:$G$25&lt;E959))+1),Scorecard!$D$27)</f>
        <v>-0.0341578513653732</v>
      </c>
      <c r="J959" s="0" t="n">
        <f aca="false">IF(ISNUMBER(F959),INDEX(Scorecard!$D$37:$D$44,SUMPRODUCT(--(Scorecard!$G$37:$G$43&lt;F959))+1),Scorecard!$D$45)</f>
        <v>-0.569454719285959</v>
      </c>
      <c r="K959" s="0" t="n">
        <f aca="false">Inputs!$B$10+Scorecard!$J$5*Loan_Sample!Y939+Scorecard!$J$6*Loan_Sample!Z939+Scorecard!$J$7*I959+Scorecard!$J$8*Loan_Sample!AB939+Scorecard!$J$9*J959+Scorecard!$J$10*Loan_Sample!AD939+Scorecard!$J$11*G959+Scorecard!$J$12*H959</f>
        <v>-4.59889436591677</v>
      </c>
      <c r="L959" s="0" t="n">
        <f aca="false">MIN(1-Inputs!$B$13,MAX(Inputs!$B$13,1/(1+EXP(-(Inputs!$B$11*K959+Inputs!$B$12)))))</f>
        <v>0.00901895823187507</v>
      </c>
      <c r="M959" s="0" t="n">
        <f aca="false">Loan_Sample!AH939*Inputs!$B$4*B959</f>
        <v>561.283641467226</v>
      </c>
      <c r="N959" s="0" t="n">
        <f aca="false">L959*Inputs!$B$4*B959</f>
        <v>561.283641467226</v>
      </c>
      <c r="O959" s="0" t="n">
        <f aca="false">Inputs!$B$37+Inputs!$B$38*MAX(Loan_Sample!H939-Inputs!$C$38,0)+Inputs!$B$39*MAX(Loan_Sample!H939-Inputs!$C$39,0)+Inputs!$B$40*MAX(Loan_Sample!H939-Inputs!$C$40,0)+Inputs!$B$41*MAX(Loan_Sample!H939-Inputs!$C$41,0)+Inputs!$B$42*Inputs!$B$14+Inputs!$B$43*MIN(Loan_Sample!I939/Inputs!$B$17,1)+Inputs!$B$44*MIN(Loan_Sample!E939,Inputs!$B$18)+Inputs!$B$45*Loan_Sample!C939</f>
        <v>-3.67840282562413</v>
      </c>
      <c r="P959" s="0" t="n">
        <f aca="false">MIN(1-Inputs!$B$13,MAX(Inputs!$B$13,1/(1+EXP(-(Inputs!$B$15*O959+Inputs!$B$16)))))</f>
        <v>0.0227649955768624</v>
      </c>
      <c r="Q959" s="0" t="n">
        <f aca="false">Inputs!$B$37+Inputs!$B$38*MAX(F959-Inputs!$C$38,0)+Inputs!$B$39*MAX(F959-Inputs!$C$39,0)+Inputs!$B$40*MAX(F959-Inputs!$C$40,0)+Inputs!$B$41*MAX(F959-Inputs!$C$41,0)+Inputs!$B$42*Inputs!$B$14+Inputs!$B$43*MIN(Loan_Sample!I939/Inputs!$B$17,1)+Inputs!$B$44*MIN(E959,Inputs!$B$18)+Inputs!$B$45*Loan_Sample!C939</f>
        <v>-3.67840282562413</v>
      </c>
      <c r="R959" s="0" t="n">
        <f aca="false">MIN(1-Inputs!$B$13,MAX(Inputs!$B$13,1/(1+EXP(-(Inputs!$B$15*Q959+Inputs!$B$16)))))</f>
        <v>0.0227649955768624</v>
      </c>
    </row>
    <row r="960" customFormat="false" ht="15" hidden="false" customHeight="false" outlineLevel="0" collapsed="false">
      <c r="A960" s="0" t="n">
        <f aca="false">Loan_Sample!A940</f>
        <v>27053</v>
      </c>
      <c r="B960" s="0" t="n">
        <f aca="false">Loan_Sample!U940</f>
        <v>557277.1</v>
      </c>
      <c r="C960" s="0" t="n">
        <f aca="false">Loan_Sample!K940+Inputs!$B$26</f>
        <v>4.15833330154419</v>
      </c>
      <c r="D960" s="0" t="n">
        <f aca="false">Loan_Sample!L940+Inputs!$B$26</f>
        <v>-1.875</v>
      </c>
      <c r="E960" s="0" t="n">
        <f aca="false">Loan_Sample!E940/(1+Inputs!$B$25/100)</f>
        <v>61.1366500854492</v>
      </c>
      <c r="F960" s="0" t="n">
        <f aca="false">Loan_Sample!H940-Inputs!$B$24/100</f>
        <v>-0.28766655921936</v>
      </c>
      <c r="G960" s="0" t="n">
        <f aca="false">IF(ISNUMBER(C960),INDEX(Scorecard!$D$54:$D$61,SUMPRODUCT(--(Scorecard!$G$54:$G$60&lt;C960))+1),Scorecard!$D$62)</f>
        <v>0.489050497890326</v>
      </c>
      <c r="H960" s="0" t="n">
        <f aca="false">IF(ISNUMBER(D960),INDEX(Scorecard!$D$63:$D$68,SUMPRODUCT(--(Scorecard!$G$63:$G$67&lt;D960))+1),Scorecard!$D$69)</f>
        <v>-0.340582194386522</v>
      </c>
      <c r="I960" s="0" t="n">
        <f aca="false">IF(ISNUMBER(E960),INDEX(Scorecard!$D$19:$D$26,SUMPRODUCT(--(Scorecard!$G$19:$G$25&lt;E960))+1),Scorecard!$D$27)</f>
        <v>0.233621608745691</v>
      </c>
      <c r="J960" s="0" t="n">
        <f aca="false">IF(ISNUMBER(F960),INDEX(Scorecard!$D$37:$D$44,SUMPRODUCT(--(Scorecard!$G$37:$G$43&lt;F960))+1),Scorecard!$D$45)</f>
        <v>0.769716833645565</v>
      </c>
      <c r="K960" s="0" t="n">
        <f aca="false">Inputs!$B$10+Scorecard!$J$5*Loan_Sample!Y940+Scorecard!$J$6*Loan_Sample!Z940+Scorecard!$J$7*I960+Scorecard!$J$8*Loan_Sample!AB940+Scorecard!$J$9*J960+Scorecard!$J$10*Loan_Sample!AD940+Scorecard!$J$11*G960+Scorecard!$J$12*H960</f>
        <v>-5.91381496575187</v>
      </c>
      <c r="L960" s="0" t="n">
        <f aca="false">MIN(1-Inputs!$B$13,MAX(Inputs!$B$13,1/(1+EXP(-(Inputs!$B$11*K960+Inputs!$B$12)))))</f>
        <v>0.00223508012941507</v>
      </c>
      <c r="M960" s="0" t="n">
        <f aca="false">Loan_Sample!AH940*Inputs!$B$4*B960</f>
        <v>435.945640475818</v>
      </c>
      <c r="N960" s="0" t="n">
        <f aca="false">L960*Inputs!$B$4*B960</f>
        <v>435.945640475818</v>
      </c>
      <c r="O960" s="0" t="n">
        <f aca="false">Inputs!$B$37+Inputs!$B$38*MAX(Loan_Sample!H940-Inputs!$C$38,0)+Inputs!$B$39*MAX(Loan_Sample!H940-Inputs!$C$39,0)+Inputs!$B$40*MAX(Loan_Sample!H940-Inputs!$C$40,0)+Inputs!$B$41*MAX(Loan_Sample!H940-Inputs!$C$41,0)+Inputs!$B$42*Inputs!$B$14+Inputs!$B$43*MIN(Loan_Sample!I940/Inputs!$B$17,1)+Inputs!$B$44*MIN(Loan_Sample!E940,Inputs!$B$18)+Inputs!$B$45*Loan_Sample!C940</f>
        <v>-6.21479378736322</v>
      </c>
      <c r="P960" s="0" t="n">
        <f aca="false">MIN(1-Inputs!$B$13,MAX(Inputs!$B$13,1/(1+EXP(-(Inputs!$B$15*O960+Inputs!$B$16)))))</f>
        <v>0.00130158690278442</v>
      </c>
      <c r="Q960" s="0" t="n">
        <f aca="false">Inputs!$B$37+Inputs!$B$38*MAX(F960-Inputs!$C$38,0)+Inputs!$B$39*MAX(F960-Inputs!$C$39,0)+Inputs!$B$40*MAX(F960-Inputs!$C$40,0)+Inputs!$B$41*MAX(F960-Inputs!$C$41,0)+Inputs!$B$42*Inputs!$B$14+Inputs!$B$43*MIN(Loan_Sample!I940/Inputs!$B$17,1)+Inputs!$B$44*MIN(E960,Inputs!$B$18)+Inputs!$B$45*Loan_Sample!C940</f>
        <v>-6.21479378736322</v>
      </c>
      <c r="R960" s="0" t="n">
        <f aca="false">MIN(1-Inputs!$B$13,MAX(Inputs!$B$13,1/(1+EXP(-(Inputs!$B$15*Q960+Inputs!$B$16)))))</f>
        <v>0.00130158690278442</v>
      </c>
    </row>
    <row r="961" customFormat="false" ht="15" hidden="false" customHeight="false" outlineLevel="0" collapsed="false">
      <c r="A961" s="0" t="n">
        <f aca="false">Loan_Sample!A941</f>
        <v>27086</v>
      </c>
      <c r="B961" s="0" t="n">
        <f aca="false">Loan_Sample!U941</f>
        <v>206538.4</v>
      </c>
      <c r="C961" s="0" t="n">
        <f aca="false">Loan_Sample!K941+Inputs!$B$26</f>
        <v>6.13333320617676</v>
      </c>
      <c r="D961" s="0" t="n">
        <f aca="false">Loan_Sample!L941+Inputs!$B$26</f>
        <v>-3.5</v>
      </c>
      <c r="E961" s="0" t="n">
        <f aca="false">Loan_Sample!E941/(1+Inputs!$B$25/100)</f>
        <v>60.5681648254395</v>
      </c>
      <c r="F961" s="0" t="n">
        <f aca="false">Loan_Sample!H941-Inputs!$B$24/100</f>
        <v>0.120333433151245</v>
      </c>
      <c r="G961" s="0" t="n">
        <f aca="false">IF(ISNUMBER(C961),INDEX(Scorecard!$D$54:$D$61,SUMPRODUCT(--(Scorecard!$G$54:$G$60&lt;C961))+1),Scorecard!$D$62)</f>
        <v>0.0151758992857273</v>
      </c>
      <c r="H961" s="0" t="n">
        <f aca="false">IF(ISNUMBER(D961),INDEX(Scorecard!$D$63:$D$68,SUMPRODUCT(--(Scorecard!$G$63:$G$67&lt;D961))+1),Scorecard!$D$69)</f>
        <v>-0.340582194386522</v>
      </c>
      <c r="I961" s="0" t="n">
        <f aca="false">IF(ISNUMBER(E961),INDEX(Scorecard!$D$19:$D$26,SUMPRODUCT(--(Scorecard!$G$19:$G$25&lt;E961))+1),Scorecard!$D$27)</f>
        <v>0.233621608745691</v>
      </c>
      <c r="J961" s="0" t="n">
        <f aca="false">IF(ISNUMBER(F961),INDEX(Scorecard!$D$37:$D$44,SUMPRODUCT(--(Scorecard!$G$37:$G$43&lt;F961))+1),Scorecard!$D$45)</f>
        <v>0.102184252677548</v>
      </c>
      <c r="K961" s="0" t="n">
        <f aca="false">Inputs!$B$10+Scorecard!$J$5*Loan_Sample!Y941+Scorecard!$J$6*Loan_Sample!Z941+Scorecard!$J$7*I961+Scorecard!$J$8*Loan_Sample!AB941+Scorecard!$J$9*J961+Scorecard!$J$10*Loan_Sample!AD941+Scorecard!$J$11*G961+Scorecard!$J$12*H961</f>
        <v>-4.36045507094748</v>
      </c>
      <c r="L961" s="0" t="n">
        <f aca="false">MIN(1-Inputs!$B$13,MAX(Inputs!$B$13,1/(1+EXP(-(Inputs!$B$11*K961+Inputs!$B$12)))))</f>
        <v>0.011599113540712</v>
      </c>
      <c r="M961" s="0" t="n">
        <f aca="false">Loan_Sample!AH941*Inputs!$B$4*B961</f>
        <v>838.481823240945</v>
      </c>
      <c r="N961" s="0" t="n">
        <f aca="false">L961*Inputs!$B$4*B961</f>
        <v>838.481823240945</v>
      </c>
      <c r="O961" s="0" t="n">
        <f aca="false">Inputs!$B$37+Inputs!$B$38*MAX(Loan_Sample!H941-Inputs!$C$38,0)+Inputs!$B$39*MAX(Loan_Sample!H941-Inputs!$C$39,0)+Inputs!$B$40*MAX(Loan_Sample!H941-Inputs!$C$40,0)+Inputs!$B$41*MAX(Loan_Sample!H941-Inputs!$C$41,0)+Inputs!$B$42*Inputs!$B$14+Inputs!$B$43*MIN(Loan_Sample!I941/Inputs!$B$17,1)+Inputs!$B$44*MIN(Loan_Sample!E941,Inputs!$B$18)+Inputs!$B$45*Loan_Sample!C941</f>
        <v>-5.79459523226569</v>
      </c>
      <c r="P961" s="0" t="n">
        <f aca="false">MIN(1-Inputs!$B$13,MAX(Inputs!$B$13,1/(1+EXP(-(Inputs!$B$15*O961+Inputs!$B$16)))))</f>
        <v>0.00209691797114051</v>
      </c>
      <c r="Q961" s="0" t="n">
        <f aca="false">Inputs!$B$37+Inputs!$B$38*MAX(F961-Inputs!$C$38,0)+Inputs!$B$39*MAX(F961-Inputs!$C$39,0)+Inputs!$B$40*MAX(F961-Inputs!$C$40,0)+Inputs!$B$41*MAX(F961-Inputs!$C$41,0)+Inputs!$B$42*Inputs!$B$14+Inputs!$B$43*MIN(Loan_Sample!I941/Inputs!$B$17,1)+Inputs!$B$44*MIN(E961,Inputs!$B$18)+Inputs!$B$45*Loan_Sample!C941</f>
        <v>-5.79459523226569</v>
      </c>
      <c r="R961" s="0" t="n">
        <f aca="false">MIN(1-Inputs!$B$13,MAX(Inputs!$B$13,1/(1+EXP(-(Inputs!$B$15*Q961+Inputs!$B$16)))))</f>
        <v>0.00209691797114051</v>
      </c>
    </row>
    <row r="962" customFormat="false" ht="15" hidden="false" customHeight="false" outlineLevel="0" collapsed="false">
      <c r="A962" s="0" t="n">
        <f aca="false">Loan_Sample!A942</f>
        <v>27119</v>
      </c>
      <c r="B962" s="0" t="n">
        <f aca="false">Loan_Sample!U942</f>
        <v>112123.445</v>
      </c>
      <c r="C962" s="0" t="n">
        <f aca="false">Loan_Sample!K942+Inputs!$B$26</f>
        <v>8.53333377838135</v>
      </c>
      <c r="D962" s="0" t="n">
        <f aca="false">Loan_Sample!L942+Inputs!$B$26</f>
        <v>5.07179546356201</v>
      </c>
      <c r="E962" s="0" t="n">
        <f aca="false">Loan_Sample!E942/(1+Inputs!$B$25/100)</f>
        <v>61.5906829833984</v>
      </c>
      <c r="F962" s="0" t="n">
        <f aca="false">Loan_Sample!H942-Inputs!$B$24/100</f>
        <v>0.996666669845581</v>
      </c>
      <c r="G962" s="0" t="n">
        <f aca="false">IF(ISNUMBER(C962),INDEX(Scorecard!$D$54:$D$61,SUMPRODUCT(--(Scorecard!$G$54:$G$60&lt;C962))+1),Scorecard!$D$62)</f>
        <v>-0.541917179454542</v>
      </c>
      <c r="H962" s="0" t="n">
        <f aca="false">IF(ISNUMBER(D962),INDEX(Scorecard!$D$63:$D$68,SUMPRODUCT(--(Scorecard!$G$63:$G$67&lt;D962))+1),Scorecard!$D$69)</f>
        <v>0.322484508656054</v>
      </c>
      <c r="I962" s="0" t="n">
        <f aca="false">IF(ISNUMBER(E962),INDEX(Scorecard!$D$19:$D$26,SUMPRODUCT(--(Scorecard!$G$19:$G$25&lt;E962))+1),Scorecard!$D$27)</f>
        <v>0.233621608745691</v>
      </c>
      <c r="J962" s="0" t="n">
        <f aca="false">IF(ISNUMBER(F962),INDEX(Scorecard!$D$37:$D$44,SUMPRODUCT(--(Scorecard!$G$37:$G$43&lt;F962))+1),Scorecard!$D$45)</f>
        <v>-0.975503570149195</v>
      </c>
      <c r="K962" s="0" t="n">
        <f aca="false">Inputs!$B$10+Scorecard!$J$5*Loan_Sample!Y942+Scorecard!$J$6*Loan_Sample!Z942+Scorecard!$J$7*I962+Scorecard!$J$8*Loan_Sample!AB942+Scorecard!$J$9*J962+Scorecard!$J$10*Loan_Sample!AD942+Scorecard!$J$11*G962+Scorecard!$J$12*H962</f>
        <v>-4.62761846093707</v>
      </c>
      <c r="L962" s="0" t="n">
        <f aca="false">MIN(1-Inputs!$B$13,MAX(Inputs!$B$13,1/(1+EXP(-(Inputs!$B$11*K962+Inputs!$B$12)))))</f>
        <v>0.00874933156934754</v>
      </c>
      <c r="M962" s="0" t="n">
        <f aca="false">Loan_Sample!AH942*Inputs!$B$4*B962</f>
        <v>343.351818950876</v>
      </c>
      <c r="N962" s="0" t="n">
        <f aca="false">L962*Inputs!$B$4*B962</f>
        <v>343.351818950876</v>
      </c>
      <c r="O962" s="0" t="n">
        <f aca="false">Inputs!$B$37+Inputs!$B$38*MAX(Loan_Sample!H942-Inputs!$C$38,0)+Inputs!$B$39*MAX(Loan_Sample!H942-Inputs!$C$39,0)+Inputs!$B$40*MAX(Loan_Sample!H942-Inputs!$C$40,0)+Inputs!$B$41*MAX(Loan_Sample!H942-Inputs!$C$41,0)+Inputs!$B$42*Inputs!$B$14+Inputs!$B$43*MIN(Loan_Sample!I942/Inputs!$B$17,1)+Inputs!$B$44*MIN(Loan_Sample!E942,Inputs!$B$18)+Inputs!$B$45*Loan_Sample!C942</f>
        <v>-3.24822609966498</v>
      </c>
      <c r="P962" s="0" t="n">
        <f aca="false">MIN(1-Inputs!$B$13,MAX(Inputs!$B$13,1/(1+EXP(-(Inputs!$B$15*O962+Inputs!$B$16)))))</f>
        <v>0.0365979423545293</v>
      </c>
      <c r="Q962" s="0" t="n">
        <f aca="false">Inputs!$B$37+Inputs!$B$38*MAX(F962-Inputs!$C$38,0)+Inputs!$B$39*MAX(F962-Inputs!$C$39,0)+Inputs!$B$40*MAX(F962-Inputs!$C$40,0)+Inputs!$B$41*MAX(F962-Inputs!$C$41,0)+Inputs!$B$42*Inputs!$B$14+Inputs!$B$43*MIN(Loan_Sample!I942/Inputs!$B$17,1)+Inputs!$B$44*MIN(E962,Inputs!$B$18)+Inputs!$B$45*Loan_Sample!C942</f>
        <v>-3.24822609966498</v>
      </c>
      <c r="R962" s="0" t="n">
        <f aca="false">MIN(1-Inputs!$B$13,MAX(Inputs!$B$13,1/(1+EXP(-(Inputs!$B$15*Q962+Inputs!$B$16)))))</f>
        <v>0.0365979423545293</v>
      </c>
    </row>
    <row r="963" customFormat="false" ht="15" hidden="false" customHeight="false" outlineLevel="0" collapsed="false">
      <c r="A963" s="0" t="n">
        <f aca="false">Loan_Sample!A943</f>
        <v>27202</v>
      </c>
      <c r="B963" s="0" t="n">
        <f aca="false">Loan_Sample!U943</f>
        <v>353713.03</v>
      </c>
      <c r="C963" s="0" t="n">
        <f aca="false">Loan_Sample!K943+Inputs!$B$26</f>
        <v>5.33333349227905</v>
      </c>
      <c r="D963" s="0" t="n">
        <f aca="false">Loan_Sample!L943+Inputs!$B$26</f>
        <v>-3.49999952316284</v>
      </c>
      <c r="E963" s="0" t="n">
        <f aca="false">Loan_Sample!E943/(1+Inputs!$B$25/100)</f>
        <v>61.9770393371582</v>
      </c>
      <c r="F963" s="0" t="n">
        <f aca="false">Loan_Sample!H943-Inputs!$B$24/100</f>
        <v>0.999333143234253</v>
      </c>
      <c r="G963" s="0" t="n">
        <f aca="false">IF(ISNUMBER(C963),INDEX(Scorecard!$D$54:$D$61,SUMPRODUCT(--(Scorecard!$G$54:$G$60&lt;C963))+1),Scorecard!$D$62)</f>
        <v>0.126303549215828</v>
      </c>
      <c r="H963" s="0" t="n">
        <f aca="false">IF(ISNUMBER(D963),INDEX(Scorecard!$D$63:$D$68,SUMPRODUCT(--(Scorecard!$G$63:$G$67&lt;D963))+1),Scorecard!$D$69)</f>
        <v>-0.340582194386522</v>
      </c>
      <c r="I963" s="0" t="n">
        <f aca="false">IF(ISNUMBER(E963),INDEX(Scorecard!$D$19:$D$26,SUMPRODUCT(--(Scorecard!$G$19:$G$25&lt;E963))+1),Scorecard!$D$27)</f>
        <v>0.233621608745691</v>
      </c>
      <c r="J963" s="0" t="n">
        <f aca="false">IF(ISNUMBER(F963),INDEX(Scorecard!$D$37:$D$44,SUMPRODUCT(--(Scorecard!$G$37:$G$43&lt;F963))+1),Scorecard!$D$45)</f>
        <v>-0.975503570149195</v>
      </c>
      <c r="K963" s="0" t="n">
        <f aca="false">Inputs!$B$10+Scorecard!$J$5*Loan_Sample!Y943+Scorecard!$J$6*Loan_Sample!Z943+Scorecard!$J$7*I963+Scorecard!$J$8*Loan_Sample!AB943+Scorecard!$J$9*J963+Scorecard!$J$10*Loan_Sample!AD943+Scorecard!$J$11*G963+Scorecard!$J$12*H963</f>
        <v>-4.86985021086325</v>
      </c>
      <c r="L963" s="0" t="n">
        <f aca="false">MIN(1-Inputs!$B$13,MAX(Inputs!$B$13,1/(1+EXP(-(Inputs!$B$11*K963+Inputs!$B$12)))))</f>
        <v>0.00677148559248251</v>
      </c>
      <c r="M963" s="0" t="n">
        <f aca="false">Loan_Sample!AH943*Inputs!$B$4*B963</f>
        <v>838.306940281417</v>
      </c>
      <c r="N963" s="0" t="n">
        <f aca="false">L963*Inputs!$B$4*B963</f>
        <v>838.306940281417</v>
      </c>
      <c r="O963" s="0" t="n">
        <f aca="false">Inputs!$B$37+Inputs!$B$38*MAX(Loan_Sample!H943-Inputs!$C$38,0)+Inputs!$B$39*MAX(Loan_Sample!H943-Inputs!$C$39,0)+Inputs!$B$40*MAX(Loan_Sample!H943-Inputs!$C$40,0)+Inputs!$B$41*MAX(Loan_Sample!H943-Inputs!$C$41,0)+Inputs!$B$42*Inputs!$B$14+Inputs!$B$43*MIN(Loan_Sample!I943/Inputs!$B$17,1)+Inputs!$B$44*MIN(Loan_Sample!E943,Inputs!$B$18)+Inputs!$B$45*Loan_Sample!C943</f>
        <v>-3.26709578057744</v>
      </c>
      <c r="P963" s="0" t="n">
        <f aca="false">MIN(1-Inputs!$B$13,MAX(Inputs!$B$13,1/(1+EXP(-(Inputs!$B$15*O963+Inputs!$B$16)))))</f>
        <v>0.0358490833667584</v>
      </c>
      <c r="Q963" s="0" t="n">
        <f aca="false">Inputs!$B$37+Inputs!$B$38*MAX(F963-Inputs!$C$38,0)+Inputs!$B$39*MAX(F963-Inputs!$C$39,0)+Inputs!$B$40*MAX(F963-Inputs!$C$40,0)+Inputs!$B$41*MAX(F963-Inputs!$C$41,0)+Inputs!$B$42*Inputs!$B$14+Inputs!$B$43*MIN(Loan_Sample!I943/Inputs!$B$17,1)+Inputs!$B$44*MIN(E963,Inputs!$B$18)+Inputs!$B$45*Loan_Sample!C943</f>
        <v>-3.26709578057744</v>
      </c>
      <c r="R963" s="0" t="n">
        <f aca="false">MIN(1-Inputs!$B$13,MAX(Inputs!$B$13,1/(1+EXP(-(Inputs!$B$15*Q963+Inputs!$B$16)))))</f>
        <v>0.0358490833667584</v>
      </c>
    </row>
    <row r="964" customFormat="false" ht="15" hidden="false" customHeight="false" outlineLevel="0" collapsed="false">
      <c r="A964" s="0" t="n">
        <f aca="false">Loan_Sample!A944</f>
        <v>27229</v>
      </c>
      <c r="B964" s="0" t="n">
        <f aca="false">Loan_Sample!U944</f>
        <v>311010.38</v>
      </c>
      <c r="C964" s="0" t="n">
        <f aca="false">Loan_Sample!K944+Inputs!$B$26</f>
        <v>6.63333320617676</v>
      </c>
      <c r="D964" s="0" t="n">
        <f aca="false">Loan_Sample!L944+Inputs!$B$26</f>
        <v>2.71025633811951</v>
      </c>
      <c r="E964" s="0" t="n">
        <f aca="false">Loan_Sample!E944/(1+Inputs!$B$25/100)</f>
        <v>51.6009254455566</v>
      </c>
      <c r="F964" s="0" t="n">
        <f aca="false">Loan_Sample!H944-Inputs!$B$24/100</f>
        <v>1.09333348274231</v>
      </c>
      <c r="G964" s="0" t="n">
        <f aca="false">IF(ISNUMBER(C964),INDEX(Scorecard!$D$54:$D$61,SUMPRODUCT(--(Scorecard!$G$54:$G$60&lt;C964))+1),Scorecard!$D$62)</f>
        <v>-0.357264871923982</v>
      </c>
      <c r="H964" s="0" t="n">
        <f aca="false">IF(ISNUMBER(D964),INDEX(Scorecard!$D$63:$D$68,SUMPRODUCT(--(Scorecard!$G$63:$G$67&lt;D964))+1),Scorecard!$D$69)</f>
        <v>0.322484508656054</v>
      </c>
      <c r="I964" s="0" t="n">
        <f aca="false">IF(ISNUMBER(E964),INDEX(Scorecard!$D$19:$D$26,SUMPRODUCT(--(Scorecard!$G$19:$G$25&lt;E964))+1),Scorecard!$D$27)</f>
        <v>0.57899015159425</v>
      </c>
      <c r="J964" s="0" t="n">
        <f aca="false">IF(ISNUMBER(F964),INDEX(Scorecard!$D$37:$D$44,SUMPRODUCT(--(Scorecard!$G$37:$G$43&lt;F964))+1),Scorecard!$D$45)</f>
        <v>-0.975503570149195</v>
      </c>
      <c r="K964" s="0" t="n">
        <f aca="false">Inputs!$B$10+Scorecard!$J$5*Loan_Sample!Y944+Scorecard!$J$6*Loan_Sample!Z944+Scorecard!$J$7*I964+Scorecard!$J$8*Loan_Sample!AB944+Scorecard!$J$9*J964+Scorecard!$J$10*Loan_Sample!AD944+Scorecard!$J$11*G964+Scorecard!$J$12*H964</f>
        <v>-4.31910328070111</v>
      </c>
      <c r="L964" s="0" t="n">
        <f aca="false">MIN(1-Inputs!$B$13,MAX(Inputs!$B$13,1/(1+EXP(-(Inputs!$B$11*K964+Inputs!$B$12)))))</f>
        <v>0.0121155811733669</v>
      </c>
      <c r="M964" s="0" t="n">
        <f aca="false">Loan_Sample!AH944*Inputs!$B$4*B964</f>
        <v>1318.82502662739</v>
      </c>
      <c r="N964" s="0" t="n">
        <f aca="false">L964*Inputs!$B$4*B964</f>
        <v>1318.82502662739</v>
      </c>
      <c r="O964" s="0" t="n">
        <f aca="false">Inputs!$B$37+Inputs!$B$38*MAX(Loan_Sample!H944-Inputs!$C$38,0)+Inputs!$B$39*MAX(Loan_Sample!H944-Inputs!$C$39,0)+Inputs!$B$40*MAX(Loan_Sample!H944-Inputs!$C$40,0)+Inputs!$B$41*MAX(Loan_Sample!H944-Inputs!$C$41,0)+Inputs!$B$42*Inputs!$B$14+Inputs!$B$43*MIN(Loan_Sample!I944/Inputs!$B$17,1)+Inputs!$B$44*MIN(Loan_Sample!E944,Inputs!$B$18)+Inputs!$B$45*Loan_Sample!C944</f>
        <v>-3.30764731354452</v>
      </c>
      <c r="P964" s="0" t="n">
        <f aca="false">MIN(1-Inputs!$B$13,MAX(Inputs!$B$13,1/(1+EXP(-(Inputs!$B$15*O964+Inputs!$B$16)))))</f>
        <v>0.0342893726698991</v>
      </c>
      <c r="Q964" s="0" t="n">
        <f aca="false">Inputs!$B$37+Inputs!$B$38*MAX(F964-Inputs!$C$38,0)+Inputs!$B$39*MAX(F964-Inputs!$C$39,0)+Inputs!$B$40*MAX(F964-Inputs!$C$40,0)+Inputs!$B$41*MAX(F964-Inputs!$C$41,0)+Inputs!$B$42*Inputs!$B$14+Inputs!$B$43*MIN(Loan_Sample!I944/Inputs!$B$17,1)+Inputs!$B$44*MIN(E964,Inputs!$B$18)+Inputs!$B$45*Loan_Sample!C944</f>
        <v>-3.30764731354452</v>
      </c>
      <c r="R964" s="0" t="n">
        <f aca="false">MIN(1-Inputs!$B$13,MAX(Inputs!$B$13,1/(1+EXP(-(Inputs!$B$15*Q964+Inputs!$B$16)))))</f>
        <v>0.0342893726698991</v>
      </c>
    </row>
    <row r="965" customFormat="false" ht="15" hidden="false" customHeight="false" outlineLevel="0" collapsed="false">
      <c r="A965" s="0" t="n">
        <f aca="false">Loan_Sample!A945</f>
        <v>27229</v>
      </c>
      <c r="B965" s="0" t="n">
        <f aca="false">Loan_Sample!U945</f>
        <v>307647.22</v>
      </c>
      <c r="C965" s="0" t="n">
        <f aca="false">Loan_Sample!K945+Inputs!$B$26</f>
        <v>5.63333320617676</v>
      </c>
      <c r="D965" s="0" t="n">
        <f aca="false">Loan_Sample!L945+Inputs!$B$26</f>
        <v>-3.5</v>
      </c>
      <c r="E965" s="0" t="n">
        <f aca="false">Loan_Sample!E945/(1+Inputs!$B$25/100)</f>
        <v>50.1786956787109</v>
      </c>
      <c r="F965" s="0" t="n">
        <f aca="false">Loan_Sample!H945-Inputs!$B$24/100</f>
        <v>0.993333578109741</v>
      </c>
      <c r="G965" s="0" t="n">
        <f aca="false">IF(ISNUMBER(C965),INDEX(Scorecard!$D$54:$D$61,SUMPRODUCT(--(Scorecard!$G$54:$G$60&lt;C965))+1),Scorecard!$D$62)</f>
        <v>0.0151758992857273</v>
      </c>
      <c r="H965" s="0" t="n">
        <f aca="false">IF(ISNUMBER(D965),INDEX(Scorecard!$D$63:$D$68,SUMPRODUCT(--(Scorecard!$G$63:$G$67&lt;D965))+1),Scorecard!$D$69)</f>
        <v>-0.340582194386522</v>
      </c>
      <c r="I965" s="0" t="n">
        <f aca="false">IF(ISNUMBER(E965),INDEX(Scorecard!$D$19:$D$26,SUMPRODUCT(--(Scorecard!$G$19:$G$25&lt;E965))+1),Scorecard!$D$27)</f>
        <v>0.57899015159425</v>
      </c>
      <c r="J965" s="0" t="n">
        <f aca="false">IF(ISNUMBER(F965),INDEX(Scorecard!$D$37:$D$44,SUMPRODUCT(--(Scorecard!$G$37:$G$43&lt;F965))+1),Scorecard!$D$45)</f>
        <v>-0.975503570149195</v>
      </c>
      <c r="K965" s="0" t="n">
        <f aca="false">Inputs!$B$10+Scorecard!$J$5*Loan_Sample!Y945+Scorecard!$J$6*Loan_Sample!Z945+Scorecard!$J$7*I965+Scorecard!$J$8*Loan_Sample!AB945+Scorecard!$J$9*J965+Scorecard!$J$10*Loan_Sample!AD945+Scorecard!$J$11*G965+Scorecard!$J$12*H965</f>
        <v>-4.56727375816165</v>
      </c>
      <c r="L965" s="0" t="n">
        <f aca="false">MIN(1-Inputs!$B$13,MAX(Inputs!$B$13,1/(1+EXP(-(Inputs!$B$11*K965+Inputs!$B$12)))))</f>
        <v>0.0093253013139959</v>
      </c>
      <c r="M965" s="0" t="n">
        <f aca="false">Loan_Sample!AH945*Inputs!$B$4*B965</f>
        <v>1004.11605871962</v>
      </c>
      <c r="N965" s="0" t="n">
        <f aca="false">L965*Inputs!$B$4*B965</f>
        <v>1004.11605871962</v>
      </c>
      <c r="O965" s="0" t="n">
        <f aca="false">Inputs!$B$37+Inputs!$B$38*MAX(Loan_Sample!H945-Inputs!$C$38,0)+Inputs!$B$39*MAX(Loan_Sample!H945-Inputs!$C$39,0)+Inputs!$B$40*MAX(Loan_Sample!H945-Inputs!$C$40,0)+Inputs!$B$41*MAX(Loan_Sample!H945-Inputs!$C$41,0)+Inputs!$B$42*Inputs!$B$14+Inputs!$B$43*MIN(Loan_Sample!I945/Inputs!$B$17,1)+Inputs!$B$44*MIN(Loan_Sample!E945,Inputs!$B$18)+Inputs!$B$45*Loan_Sample!C945</f>
        <v>-3.28275580175982</v>
      </c>
      <c r="P965" s="0" t="n">
        <f aca="false">MIN(1-Inputs!$B$13,MAX(Inputs!$B$13,1/(1+EXP(-(Inputs!$B$15*O965+Inputs!$B$16)))))</f>
        <v>0.0352388249992941</v>
      </c>
      <c r="Q965" s="0" t="n">
        <f aca="false">Inputs!$B$37+Inputs!$B$38*MAX(F965-Inputs!$C$38,0)+Inputs!$B$39*MAX(F965-Inputs!$C$39,0)+Inputs!$B$40*MAX(F965-Inputs!$C$40,0)+Inputs!$B$41*MAX(F965-Inputs!$C$41,0)+Inputs!$B$42*Inputs!$B$14+Inputs!$B$43*MIN(Loan_Sample!I945/Inputs!$B$17,1)+Inputs!$B$44*MIN(E965,Inputs!$B$18)+Inputs!$B$45*Loan_Sample!C945</f>
        <v>-3.28275580175982</v>
      </c>
      <c r="R965" s="0" t="n">
        <f aca="false">MIN(1-Inputs!$B$13,MAX(Inputs!$B$13,1/(1+EXP(-(Inputs!$B$15*Q965+Inputs!$B$16)))))</f>
        <v>0.0352388249992941</v>
      </c>
    </row>
    <row r="966" customFormat="false" ht="15" hidden="false" customHeight="false" outlineLevel="0" collapsed="false">
      <c r="A966" s="0" t="n">
        <f aca="false">Loan_Sample!A946</f>
        <v>27230</v>
      </c>
      <c r="B966" s="0" t="n">
        <f aca="false">Loan_Sample!U946</f>
        <v>346634.1</v>
      </c>
      <c r="C966" s="0" t="n">
        <f aca="false">Loan_Sample!K946+Inputs!$B$26</f>
        <v>4.40000009536743</v>
      </c>
      <c r="D966" s="0" t="n">
        <f aca="false">Loan_Sample!L946+Inputs!$B$26</f>
        <v>-0.208333015441895</v>
      </c>
      <c r="E966" s="0" t="n">
        <f aca="false">Loan_Sample!E946/(1+Inputs!$B$25/100)</f>
        <v>64.7467727661133</v>
      </c>
      <c r="F966" s="0" t="n">
        <f aca="false">Loan_Sample!H946-Inputs!$B$24/100</f>
        <v>-3.4193332195282</v>
      </c>
      <c r="G966" s="0" t="n">
        <f aca="false">IF(ISNUMBER(C966),INDEX(Scorecard!$D$54:$D$61,SUMPRODUCT(--(Scorecard!$G$54:$G$60&lt;C966))+1),Scorecard!$D$62)</f>
        <v>0.489050497890326</v>
      </c>
      <c r="H966" s="0" t="n">
        <f aca="false">IF(ISNUMBER(D966),INDEX(Scorecard!$D$63:$D$68,SUMPRODUCT(--(Scorecard!$G$63:$G$67&lt;D966))+1),Scorecard!$D$69)</f>
        <v>0.322484508656054</v>
      </c>
      <c r="I966" s="0" t="n">
        <f aca="false">IF(ISNUMBER(E966),INDEX(Scorecard!$D$19:$D$26,SUMPRODUCT(--(Scorecard!$G$19:$G$25&lt;E966))+1),Scorecard!$D$27)</f>
        <v>0.233621608745691</v>
      </c>
      <c r="J966" s="0" t="n">
        <f aca="false">IF(ISNUMBER(F966),INDEX(Scorecard!$D$37:$D$44,SUMPRODUCT(--(Scorecard!$G$37:$G$43&lt;F966))+1),Scorecard!$D$45)</f>
        <v>1.35057635045042</v>
      </c>
      <c r="K966" s="0" t="n">
        <f aca="false">Inputs!$B$10+Scorecard!$J$5*Loan_Sample!Y946+Scorecard!$J$6*Loan_Sample!Z946+Scorecard!$J$7*I966+Scorecard!$J$8*Loan_Sample!AB946+Scorecard!$J$9*J966+Scorecard!$J$10*Loan_Sample!AD946+Scorecard!$J$11*G966+Scorecard!$J$12*H966</f>
        <v>-4.47433960155784</v>
      </c>
      <c r="L966" s="0" t="n">
        <f aca="false">MIN(1-Inputs!$B$13,MAX(Inputs!$B$13,1/(1+EXP(-(Inputs!$B$11*K966+Inputs!$B$12)))))</f>
        <v>0.0102865808064184</v>
      </c>
      <c r="M966" s="0" t="n">
        <f aca="false">Loan_Sample!AH946*Inputs!$B$4*B966</f>
        <v>1247.98788796854</v>
      </c>
      <c r="N966" s="0" t="n">
        <f aca="false">L966*Inputs!$B$4*B966</f>
        <v>1247.98788796854</v>
      </c>
      <c r="O966" s="0" t="n">
        <f aca="false">Inputs!$B$37+Inputs!$B$38*MAX(Loan_Sample!H946-Inputs!$C$38,0)+Inputs!$B$39*MAX(Loan_Sample!H946-Inputs!$C$39,0)+Inputs!$B$40*MAX(Loan_Sample!H946-Inputs!$C$40,0)+Inputs!$B$41*MAX(Loan_Sample!H946-Inputs!$C$41,0)+Inputs!$B$42*Inputs!$B$14+Inputs!$B$43*MIN(Loan_Sample!I946/Inputs!$B$17,1)+Inputs!$B$44*MIN(Loan_Sample!E946,Inputs!$B$18)+Inputs!$B$45*Loan_Sample!C946</f>
        <v>-5.64505369623115</v>
      </c>
      <c r="P966" s="0" t="n">
        <f aca="false">MIN(1-Inputs!$B$13,MAX(Inputs!$B$13,1/(1+EXP(-(Inputs!$B$15*O966+Inputs!$B$16)))))</f>
        <v>0.00248451816597282</v>
      </c>
      <c r="Q966" s="0" t="n">
        <f aca="false">Inputs!$B$37+Inputs!$B$38*MAX(F966-Inputs!$C$38,0)+Inputs!$B$39*MAX(F966-Inputs!$C$39,0)+Inputs!$B$40*MAX(F966-Inputs!$C$40,0)+Inputs!$B$41*MAX(F966-Inputs!$C$41,0)+Inputs!$B$42*Inputs!$B$14+Inputs!$B$43*MIN(Loan_Sample!I946/Inputs!$B$17,1)+Inputs!$B$44*MIN(E966,Inputs!$B$18)+Inputs!$B$45*Loan_Sample!C946</f>
        <v>-5.64505369623115</v>
      </c>
      <c r="R966" s="0" t="n">
        <f aca="false">MIN(1-Inputs!$B$13,MAX(Inputs!$B$13,1/(1+EXP(-(Inputs!$B$15*Q966+Inputs!$B$16)))))</f>
        <v>0.00248451816597282</v>
      </c>
    </row>
    <row r="967" customFormat="false" ht="15" hidden="false" customHeight="false" outlineLevel="0" collapsed="false">
      <c r="A967" s="0" t="n">
        <f aca="false">Loan_Sample!A947</f>
        <v>27247</v>
      </c>
      <c r="B967" s="0" t="n">
        <f aca="false">Loan_Sample!U947</f>
        <v>285263.28</v>
      </c>
      <c r="C967" s="0" t="n">
        <f aca="false">Loan_Sample!K947+Inputs!$B$26</f>
        <v>5.00833320617676</v>
      </c>
      <c r="D967" s="0" t="n">
        <f aca="false">Loan_Sample!L947+Inputs!$B$26</f>
        <v>-1.125</v>
      </c>
      <c r="E967" s="0" t="n">
        <f aca="false">Loan_Sample!E947/(1+Inputs!$B$25/100)</f>
        <v>58.7293891906738</v>
      </c>
      <c r="F967" s="0" t="n">
        <f aca="false">Loan_Sample!H947-Inputs!$B$24/100</f>
        <v>-1.73733305931091</v>
      </c>
      <c r="G967" s="0" t="n">
        <f aca="false">IF(ISNUMBER(C967),INDEX(Scorecard!$D$54:$D$61,SUMPRODUCT(--(Scorecard!$G$54:$G$60&lt;C967))+1),Scorecard!$D$62)</f>
        <v>0.214429354789033</v>
      </c>
      <c r="H967" s="0" t="n">
        <f aca="false">IF(ISNUMBER(D967),INDEX(Scorecard!$D$63:$D$68,SUMPRODUCT(--(Scorecard!$G$63:$G$67&lt;D967))+1),Scorecard!$D$69)</f>
        <v>-0.340582194386522</v>
      </c>
      <c r="I967" s="0" t="n">
        <f aca="false">IF(ISNUMBER(E967),INDEX(Scorecard!$D$19:$D$26,SUMPRODUCT(--(Scorecard!$G$19:$G$25&lt;E967))+1),Scorecard!$D$27)</f>
        <v>0.267179331770092</v>
      </c>
      <c r="J967" s="0" t="n">
        <f aca="false">IF(ISNUMBER(F967),INDEX(Scorecard!$D$37:$D$44,SUMPRODUCT(--(Scorecard!$G$37:$G$43&lt;F967))+1),Scorecard!$D$45)</f>
        <v>1.35057635045042</v>
      </c>
      <c r="K967" s="0" t="n">
        <f aca="false">Inputs!$B$10+Scorecard!$J$5*Loan_Sample!Y947+Scorecard!$J$6*Loan_Sample!Z947+Scorecard!$J$7*I967+Scorecard!$J$8*Loan_Sample!AB947+Scorecard!$J$9*J967+Scorecard!$J$10*Loan_Sample!AD947+Scorecard!$J$11*G967+Scorecard!$J$12*H967</f>
        <v>-5.32418956258921</v>
      </c>
      <c r="L967" s="0" t="n">
        <f aca="false">MIN(1-Inputs!$B$13,MAX(Inputs!$B$13,1/(1+EXP(-(Inputs!$B$11*K967+Inputs!$B$12)))))</f>
        <v>0.00418262727194005</v>
      </c>
      <c r="M967" s="0" t="n">
        <f aca="false">Loan_Sample!AH947*Inputs!$B$4*B967</f>
        <v>417.602491113874</v>
      </c>
      <c r="N967" s="0" t="n">
        <f aca="false">L967*Inputs!$B$4*B967</f>
        <v>417.602491113874</v>
      </c>
      <c r="O967" s="0" t="n">
        <f aca="false">Inputs!$B$37+Inputs!$B$38*MAX(Loan_Sample!H947-Inputs!$C$38,0)+Inputs!$B$39*MAX(Loan_Sample!H947-Inputs!$C$39,0)+Inputs!$B$40*MAX(Loan_Sample!H947-Inputs!$C$40,0)+Inputs!$B$41*MAX(Loan_Sample!H947-Inputs!$C$41,0)+Inputs!$B$42*Inputs!$B$14+Inputs!$B$43*MIN(Loan_Sample!I947/Inputs!$B$17,1)+Inputs!$B$44*MIN(Loan_Sample!E947,Inputs!$B$18)+Inputs!$B$45*Loan_Sample!C947</f>
        <v>-5.408014981901</v>
      </c>
      <c r="P967" s="0" t="n">
        <f aca="false">MIN(1-Inputs!$B$13,MAX(Inputs!$B$13,1/(1+EXP(-(Inputs!$B$15*O967+Inputs!$B$16)))))</f>
        <v>0.00325039306133279</v>
      </c>
      <c r="Q967" s="0" t="n">
        <f aca="false">Inputs!$B$37+Inputs!$B$38*MAX(F967-Inputs!$C$38,0)+Inputs!$B$39*MAX(F967-Inputs!$C$39,0)+Inputs!$B$40*MAX(F967-Inputs!$C$40,0)+Inputs!$B$41*MAX(F967-Inputs!$C$41,0)+Inputs!$B$42*Inputs!$B$14+Inputs!$B$43*MIN(Loan_Sample!I947/Inputs!$B$17,1)+Inputs!$B$44*MIN(E967,Inputs!$B$18)+Inputs!$B$45*Loan_Sample!C947</f>
        <v>-5.408014981901</v>
      </c>
      <c r="R967" s="0" t="n">
        <f aca="false">MIN(1-Inputs!$B$13,MAX(Inputs!$B$13,1/(1+EXP(-(Inputs!$B$15*Q967+Inputs!$B$16)))))</f>
        <v>0.00325039306133279</v>
      </c>
    </row>
    <row r="968" customFormat="false" ht="15" hidden="false" customHeight="false" outlineLevel="0" collapsed="false">
      <c r="A968" s="0" t="n">
        <f aca="false">Loan_Sample!A948</f>
        <v>27263</v>
      </c>
      <c r="B968" s="0" t="n">
        <f aca="false">Loan_Sample!U948</f>
        <v>67694.2</v>
      </c>
      <c r="C968" s="0" t="n">
        <f aca="false">Loan_Sample!K948+Inputs!$B$26</f>
        <v>5.73333311080933</v>
      </c>
      <c r="D968" s="0" t="n">
        <f aca="false">Loan_Sample!L948+Inputs!$B$26</f>
        <v>-3.50000047683716</v>
      </c>
      <c r="E968" s="0" t="n">
        <f aca="false">Loan_Sample!E948/(1+Inputs!$B$25/100)</f>
        <v>63.8067817687988</v>
      </c>
      <c r="F968" s="0" t="n">
        <f aca="false">Loan_Sample!H948-Inputs!$B$24/100</f>
        <v>1.54533314704895</v>
      </c>
      <c r="G968" s="0" t="n">
        <f aca="false">IF(ISNUMBER(C968),INDEX(Scorecard!$D$54:$D$61,SUMPRODUCT(--(Scorecard!$G$54:$G$60&lt;C968))+1),Scorecard!$D$62)</f>
        <v>0.0151758992857273</v>
      </c>
      <c r="H968" s="0" t="n">
        <f aca="false">IF(ISNUMBER(D968),INDEX(Scorecard!$D$63:$D$68,SUMPRODUCT(--(Scorecard!$G$63:$G$67&lt;D968))+1),Scorecard!$D$69)</f>
        <v>-0.340582194386522</v>
      </c>
      <c r="I968" s="0" t="n">
        <f aca="false">IF(ISNUMBER(E968),INDEX(Scorecard!$D$19:$D$26,SUMPRODUCT(--(Scorecard!$G$19:$G$25&lt;E968))+1),Scorecard!$D$27)</f>
        <v>0.233621608745691</v>
      </c>
      <c r="J968" s="0" t="n">
        <f aca="false">IF(ISNUMBER(F968),INDEX(Scorecard!$D$37:$D$44,SUMPRODUCT(--(Scorecard!$G$37:$G$43&lt;F968))+1),Scorecard!$D$45)</f>
        <v>-0.975503570149195</v>
      </c>
      <c r="K968" s="0" t="n">
        <f aca="false">Inputs!$B$10+Scorecard!$J$5*Loan_Sample!Y948+Scorecard!$J$6*Loan_Sample!Z948+Scorecard!$J$7*I968+Scorecard!$J$8*Loan_Sample!AB948+Scorecard!$J$9*J968+Scorecard!$J$10*Loan_Sample!AD948+Scorecard!$J$11*G968+Scorecard!$J$12*H968</f>
        <v>-3.99193789383015</v>
      </c>
      <c r="L968" s="0" t="n">
        <f aca="false">MIN(1-Inputs!$B$13,MAX(Inputs!$B$13,1/(1+EXP(-(Inputs!$B$11*K968+Inputs!$B$12)))))</f>
        <v>0.0170858170504719</v>
      </c>
      <c r="M968" s="0" t="n">
        <f aca="false">Loan_Sample!AH948*Inputs!$B$4*B968</f>
        <v>404.813750802319</v>
      </c>
      <c r="N968" s="0" t="n">
        <f aca="false">L968*Inputs!$B$4*B968</f>
        <v>404.813750802319</v>
      </c>
      <c r="O968" s="0" t="n">
        <f aca="false">Inputs!$B$37+Inputs!$B$38*MAX(Loan_Sample!H948-Inputs!$C$38,0)+Inputs!$B$39*MAX(Loan_Sample!H948-Inputs!$C$39,0)+Inputs!$B$40*MAX(Loan_Sample!H948-Inputs!$C$40,0)+Inputs!$B$41*MAX(Loan_Sample!H948-Inputs!$C$41,0)+Inputs!$B$42*Inputs!$B$14+Inputs!$B$43*MIN(Loan_Sample!I948/Inputs!$B$17,1)+Inputs!$B$44*MIN(Loan_Sample!E948,Inputs!$B$18)+Inputs!$B$45*Loan_Sample!C948</f>
        <v>-3.44410952540438</v>
      </c>
      <c r="P968" s="0" t="n">
        <f aca="false">MIN(1-Inputs!$B$13,MAX(Inputs!$B$13,1/(1+EXP(-(Inputs!$B$15*O968+Inputs!$B$16)))))</f>
        <v>0.0295075115324659</v>
      </c>
      <c r="Q968" s="0" t="n">
        <f aca="false">Inputs!$B$37+Inputs!$B$38*MAX(F968-Inputs!$C$38,0)+Inputs!$B$39*MAX(F968-Inputs!$C$39,0)+Inputs!$B$40*MAX(F968-Inputs!$C$40,0)+Inputs!$B$41*MAX(F968-Inputs!$C$41,0)+Inputs!$B$42*Inputs!$B$14+Inputs!$B$43*MIN(Loan_Sample!I948/Inputs!$B$17,1)+Inputs!$B$44*MIN(E968,Inputs!$B$18)+Inputs!$B$45*Loan_Sample!C948</f>
        <v>-3.44410952540438</v>
      </c>
      <c r="R968" s="0" t="n">
        <f aca="false">MIN(1-Inputs!$B$13,MAX(Inputs!$B$13,1/(1+EXP(-(Inputs!$B$15*Q968+Inputs!$B$16)))))</f>
        <v>0.0295075115324659</v>
      </c>
    </row>
    <row r="969" customFormat="false" ht="15" hidden="false" customHeight="false" outlineLevel="0" collapsed="false">
      <c r="A969" s="0" t="n">
        <f aca="false">Loan_Sample!A949</f>
        <v>27265</v>
      </c>
      <c r="B969" s="0" t="n">
        <f aca="false">Loan_Sample!U949</f>
        <v>366187.5</v>
      </c>
      <c r="C969" s="0" t="n">
        <f aca="false">Loan_Sample!K949+Inputs!$B$26</f>
        <v>3.62307691574097</v>
      </c>
      <c r="D969" s="0" t="n">
        <f aca="false">Loan_Sample!L949+Inputs!$B$26</f>
        <v>-0.276923179626465</v>
      </c>
      <c r="E969" s="0" t="n">
        <f aca="false">Loan_Sample!E949/(1+Inputs!$B$25/100)</f>
        <v>89.1114959716797</v>
      </c>
      <c r="F969" s="0" t="n">
        <f aca="false">Loan_Sample!H949-Inputs!$B$24/100</f>
        <v>0.297666788101196</v>
      </c>
      <c r="G969" s="0" t="n">
        <f aca="false">IF(ISNUMBER(C969),INDEX(Scorecard!$D$54:$D$61,SUMPRODUCT(--(Scorecard!$G$54:$G$60&lt;C969))+1),Scorecard!$D$62)</f>
        <v>0.489050497890326</v>
      </c>
      <c r="H969" s="0" t="n">
        <f aca="false">IF(ISNUMBER(D969),INDEX(Scorecard!$D$63:$D$68,SUMPRODUCT(--(Scorecard!$G$63:$G$67&lt;D969))+1),Scorecard!$D$69)</f>
        <v>0.322484508656054</v>
      </c>
      <c r="I969" s="0" t="n">
        <f aca="false">IF(ISNUMBER(E969),INDEX(Scorecard!$D$19:$D$26,SUMPRODUCT(--(Scorecard!$G$19:$G$25&lt;E969))+1),Scorecard!$D$27)</f>
        <v>-0.820992370602782</v>
      </c>
      <c r="J969" s="0" t="n">
        <f aca="false">IF(ISNUMBER(F969),INDEX(Scorecard!$D$37:$D$44,SUMPRODUCT(--(Scorecard!$G$37:$G$43&lt;F969))+1),Scorecard!$D$45)</f>
        <v>-0.0679520129233634</v>
      </c>
      <c r="K969" s="0" t="n">
        <f aca="false">Inputs!$B$10+Scorecard!$J$5*Loan_Sample!Y949+Scorecard!$J$6*Loan_Sample!Z949+Scorecard!$J$7*I969+Scorecard!$J$8*Loan_Sample!AB949+Scorecard!$J$9*J969+Scorecard!$J$10*Loan_Sample!AD949+Scorecard!$J$11*G969+Scorecard!$J$12*H969</f>
        <v>-3.61546599449399</v>
      </c>
      <c r="L969" s="0" t="n">
        <f aca="false">MIN(1-Inputs!$B$13,MAX(Inputs!$B$13,1/(1+EXP(-(Inputs!$B$11*K969+Inputs!$B$12)))))</f>
        <v>0.0253103485834567</v>
      </c>
      <c r="M969" s="0" t="n">
        <f aca="false">Loan_Sample!AH949*Inputs!$B$4*B969</f>
        <v>3243.91664516659</v>
      </c>
      <c r="N969" s="0" t="n">
        <f aca="false">L969*Inputs!$B$4*B969</f>
        <v>3243.91664516659</v>
      </c>
      <c r="O969" s="0" t="n">
        <f aca="false">Inputs!$B$37+Inputs!$B$38*MAX(Loan_Sample!H949-Inputs!$C$38,0)+Inputs!$B$39*MAX(Loan_Sample!H949-Inputs!$C$39,0)+Inputs!$B$40*MAX(Loan_Sample!H949-Inputs!$C$40,0)+Inputs!$B$41*MAX(Loan_Sample!H949-Inputs!$C$41,0)+Inputs!$B$42*Inputs!$B$14+Inputs!$B$43*MIN(Loan_Sample!I949/Inputs!$B$17,1)+Inputs!$B$44*MIN(Loan_Sample!E949,Inputs!$B$18)+Inputs!$B$45*Loan_Sample!C949</f>
        <v>-5.55483961297817</v>
      </c>
      <c r="P969" s="0" t="n">
        <f aca="false">MIN(1-Inputs!$B$13,MAX(Inputs!$B$13,1/(1+EXP(-(Inputs!$B$15*O969+Inputs!$B$16)))))</f>
        <v>0.00275210395502158</v>
      </c>
      <c r="Q969" s="0" t="n">
        <f aca="false">Inputs!$B$37+Inputs!$B$38*MAX(F969-Inputs!$C$38,0)+Inputs!$B$39*MAX(F969-Inputs!$C$39,0)+Inputs!$B$40*MAX(F969-Inputs!$C$40,0)+Inputs!$B$41*MAX(F969-Inputs!$C$41,0)+Inputs!$B$42*Inputs!$B$14+Inputs!$B$43*MIN(Loan_Sample!I949/Inputs!$B$17,1)+Inputs!$B$44*MIN(E969,Inputs!$B$18)+Inputs!$B$45*Loan_Sample!C949</f>
        <v>-5.55483961297817</v>
      </c>
      <c r="R969" s="0" t="n">
        <f aca="false">MIN(1-Inputs!$B$13,MAX(Inputs!$B$13,1/(1+EXP(-(Inputs!$B$15*Q969+Inputs!$B$16)))))</f>
        <v>0.00275210395502158</v>
      </c>
    </row>
    <row r="970" customFormat="false" ht="15" hidden="false" customHeight="false" outlineLevel="0" collapsed="false">
      <c r="A970" s="0" t="n">
        <f aca="false">Loan_Sample!A950</f>
        <v>27270</v>
      </c>
      <c r="B970" s="0" t="n">
        <f aca="false">Loan_Sample!U950</f>
        <v>188162.75</v>
      </c>
      <c r="C970" s="0" t="n">
        <f aca="false">Loan_Sample!K950+Inputs!$B$26</f>
        <v>5.25833320617676</v>
      </c>
      <c r="D970" s="0" t="n">
        <f aca="false">Loan_Sample!L950+Inputs!$B$26</f>
        <v>-1.875</v>
      </c>
      <c r="E970" s="0" t="n">
        <f aca="false">Loan_Sample!E950/(1+Inputs!$B$25/100)</f>
        <v>76.2559204101563</v>
      </c>
      <c r="F970" s="0" t="n">
        <f aca="false">Loan_Sample!H950-Inputs!$B$24/100</f>
        <v>-0.602666616439819</v>
      </c>
      <c r="G970" s="0" t="n">
        <f aca="false">IF(ISNUMBER(C970),INDEX(Scorecard!$D$54:$D$61,SUMPRODUCT(--(Scorecard!$G$54:$G$60&lt;C970))+1),Scorecard!$D$62)</f>
        <v>0.126303549215828</v>
      </c>
      <c r="H970" s="0" t="n">
        <f aca="false">IF(ISNUMBER(D970),INDEX(Scorecard!$D$63:$D$68,SUMPRODUCT(--(Scorecard!$G$63:$G$67&lt;D970))+1),Scorecard!$D$69)</f>
        <v>-0.340582194386522</v>
      </c>
      <c r="I970" s="0" t="n">
        <f aca="false">IF(ISNUMBER(E970),INDEX(Scorecard!$D$19:$D$26,SUMPRODUCT(--(Scorecard!$G$19:$G$25&lt;E970))+1),Scorecard!$D$27)</f>
        <v>-0.0341578513653732</v>
      </c>
      <c r="J970" s="0" t="n">
        <f aca="false">IF(ISNUMBER(F970),INDEX(Scorecard!$D$37:$D$44,SUMPRODUCT(--(Scorecard!$G$37:$G$43&lt;F970))+1),Scorecard!$D$45)</f>
        <v>1.35057635045042</v>
      </c>
      <c r="K970" s="0" t="n">
        <f aca="false">Inputs!$B$10+Scorecard!$J$5*Loan_Sample!Y950+Scorecard!$J$6*Loan_Sample!Z950+Scorecard!$J$7*I970+Scorecard!$J$8*Loan_Sample!AB950+Scorecard!$J$9*J970+Scorecard!$J$10*Loan_Sample!AD950+Scorecard!$J$11*G970+Scorecard!$J$12*H970</f>
        <v>-5.72596466785844</v>
      </c>
      <c r="L970" s="0" t="n">
        <f aca="false">MIN(1-Inputs!$B$13,MAX(Inputs!$B$13,1/(1+EXP(-(Inputs!$B$11*K970+Inputs!$B$12)))))</f>
        <v>0.00272932444232892</v>
      </c>
      <c r="M970" s="0" t="n">
        <f aca="false">Loan_Sample!AH950*Inputs!$B$4*B970</f>
        <v>179.745017448789</v>
      </c>
      <c r="N970" s="0" t="n">
        <f aca="false">L970*Inputs!$B$4*B970</f>
        <v>179.745017448789</v>
      </c>
      <c r="O970" s="0" t="n">
        <f aca="false">Inputs!$B$37+Inputs!$B$38*MAX(Loan_Sample!H950-Inputs!$C$38,0)+Inputs!$B$39*MAX(Loan_Sample!H950-Inputs!$C$39,0)+Inputs!$B$40*MAX(Loan_Sample!H950-Inputs!$C$40,0)+Inputs!$B$41*MAX(Loan_Sample!H950-Inputs!$C$41,0)+Inputs!$B$42*Inputs!$B$14+Inputs!$B$43*MIN(Loan_Sample!I950/Inputs!$B$17,1)+Inputs!$B$44*MIN(Loan_Sample!E950,Inputs!$B$18)+Inputs!$B$45*Loan_Sample!C950</f>
        <v>-6.00045201326258</v>
      </c>
      <c r="P970" s="0" t="n">
        <f aca="false">MIN(1-Inputs!$B$13,MAX(Inputs!$B$13,1/(1+EXP(-(Inputs!$B$15*O970+Inputs!$B$16)))))</f>
        <v>0.00166011780695573</v>
      </c>
      <c r="Q970" s="0" t="n">
        <f aca="false">Inputs!$B$37+Inputs!$B$38*MAX(F970-Inputs!$C$38,0)+Inputs!$B$39*MAX(F970-Inputs!$C$39,0)+Inputs!$B$40*MAX(F970-Inputs!$C$40,0)+Inputs!$B$41*MAX(F970-Inputs!$C$41,0)+Inputs!$B$42*Inputs!$B$14+Inputs!$B$43*MIN(Loan_Sample!I950/Inputs!$B$17,1)+Inputs!$B$44*MIN(E970,Inputs!$B$18)+Inputs!$B$45*Loan_Sample!C950</f>
        <v>-6.00045201326258</v>
      </c>
      <c r="R970" s="0" t="n">
        <f aca="false">MIN(1-Inputs!$B$13,MAX(Inputs!$B$13,1/(1+EXP(-(Inputs!$B$15*Q970+Inputs!$B$16)))))</f>
        <v>0.00166011780695573</v>
      </c>
    </row>
    <row r="971" customFormat="false" ht="15" hidden="false" customHeight="false" outlineLevel="0" collapsed="false">
      <c r="A971" s="0" t="n">
        <f aca="false">Loan_Sample!A951</f>
        <v>27293</v>
      </c>
      <c r="B971" s="0" t="n">
        <f aca="false">Loan_Sample!U951</f>
        <v>200061.83</v>
      </c>
      <c r="C971" s="0" t="n">
        <f aca="false">Loan_Sample!K951+Inputs!$B$26</f>
        <v>5.40833330154419</v>
      </c>
      <c r="D971" s="0" t="n">
        <f aca="false">Loan_Sample!L951+Inputs!$B$26</f>
        <v>-1.125</v>
      </c>
      <c r="E971" s="0" t="n">
        <f aca="false">Loan_Sample!E951/(1+Inputs!$B$25/100)</f>
        <v>56.3261909484863</v>
      </c>
      <c r="F971" s="0" t="n">
        <f aca="false">Loan_Sample!H951-Inputs!$B$24/100</f>
        <v>-2.60733318328857</v>
      </c>
      <c r="G971" s="0" t="n">
        <f aca="false">IF(ISNUMBER(C971),INDEX(Scorecard!$D$54:$D$61,SUMPRODUCT(--(Scorecard!$G$54:$G$60&lt;C971))+1),Scorecard!$D$62)</f>
        <v>0.126303549215828</v>
      </c>
      <c r="H971" s="0" t="n">
        <f aca="false">IF(ISNUMBER(D971),INDEX(Scorecard!$D$63:$D$68,SUMPRODUCT(--(Scorecard!$G$63:$G$67&lt;D971))+1),Scorecard!$D$69)</f>
        <v>-0.340582194386522</v>
      </c>
      <c r="I971" s="0" t="n">
        <f aca="false">IF(ISNUMBER(E971),INDEX(Scorecard!$D$19:$D$26,SUMPRODUCT(--(Scorecard!$G$19:$G$25&lt;E971))+1),Scorecard!$D$27)</f>
        <v>0.285899340811827</v>
      </c>
      <c r="J971" s="0" t="n">
        <f aca="false">IF(ISNUMBER(F971),INDEX(Scorecard!$D$37:$D$44,SUMPRODUCT(--(Scorecard!$G$37:$G$43&lt;F971))+1),Scorecard!$D$45)</f>
        <v>1.35057635045042</v>
      </c>
      <c r="K971" s="0" t="n">
        <f aca="false">Inputs!$B$10+Scorecard!$J$5*Loan_Sample!Y951+Scorecard!$J$6*Loan_Sample!Z951+Scorecard!$J$7*I971+Scorecard!$J$8*Loan_Sample!AB951+Scorecard!$J$9*J971+Scorecard!$J$10*Loan_Sample!AD951+Scorecard!$J$11*G971+Scorecard!$J$12*H971</f>
        <v>-4.62883631631057</v>
      </c>
      <c r="L971" s="0" t="n">
        <f aca="false">MIN(1-Inputs!$B$13,MAX(Inputs!$B$13,1/(1+EXP(-(Inputs!$B$11*K971+Inputs!$B$12)))))</f>
        <v>0.00873807809642425</v>
      </c>
      <c r="M971" s="0" t="n">
        <f aca="false">Loan_Sample!AH951*Inputs!$B$4*B971</f>
        <v>611.854563128743</v>
      </c>
      <c r="N971" s="0" t="n">
        <f aca="false">L971*Inputs!$B$4*B971</f>
        <v>611.854563128743</v>
      </c>
      <c r="O971" s="0" t="n">
        <f aca="false">Inputs!$B$37+Inputs!$B$38*MAX(Loan_Sample!H951-Inputs!$C$38,0)+Inputs!$B$39*MAX(Loan_Sample!H951-Inputs!$C$39,0)+Inputs!$B$40*MAX(Loan_Sample!H951-Inputs!$C$40,0)+Inputs!$B$41*MAX(Loan_Sample!H951-Inputs!$C$41,0)+Inputs!$B$42*Inputs!$B$14+Inputs!$B$43*MIN(Loan_Sample!I951/Inputs!$B$17,1)+Inputs!$B$44*MIN(Loan_Sample!E951,Inputs!$B$18)+Inputs!$B$45*Loan_Sample!C951</f>
        <v>-5.92085847396651</v>
      </c>
      <c r="P971" s="0" t="n">
        <f aca="false">MIN(1-Inputs!$B$13,MAX(Inputs!$B$13,1/(1+EXP(-(Inputs!$B$15*O971+Inputs!$B$16)))))</f>
        <v>0.00181704795917313</v>
      </c>
      <c r="Q971" s="0" t="n">
        <f aca="false">Inputs!$B$37+Inputs!$B$38*MAX(F971-Inputs!$C$38,0)+Inputs!$B$39*MAX(F971-Inputs!$C$39,0)+Inputs!$B$40*MAX(F971-Inputs!$C$40,0)+Inputs!$B$41*MAX(F971-Inputs!$C$41,0)+Inputs!$B$42*Inputs!$B$14+Inputs!$B$43*MIN(Loan_Sample!I951/Inputs!$B$17,1)+Inputs!$B$44*MIN(E971,Inputs!$B$18)+Inputs!$B$45*Loan_Sample!C951</f>
        <v>-5.92085847396651</v>
      </c>
      <c r="R971" s="0" t="n">
        <f aca="false">MIN(1-Inputs!$B$13,MAX(Inputs!$B$13,1/(1+EXP(-(Inputs!$B$15*Q971+Inputs!$B$16)))))</f>
        <v>0.00181704795917313</v>
      </c>
    </row>
    <row r="972" customFormat="false" ht="15" hidden="false" customHeight="false" outlineLevel="0" collapsed="false">
      <c r="A972" s="0" t="n">
        <f aca="false">Loan_Sample!A952</f>
        <v>27307</v>
      </c>
      <c r="B972" s="0" t="n">
        <f aca="false">Loan_Sample!U952</f>
        <v>195276.98</v>
      </c>
      <c r="C972" s="0" t="n">
        <f aca="false">Loan_Sample!K952+Inputs!$B$26</f>
        <v>4.12307691574097</v>
      </c>
      <c r="D972" s="0" t="n">
        <f aca="false">Loan_Sample!L952+Inputs!$B$26</f>
        <v>-0.276923179626465</v>
      </c>
      <c r="E972" s="0" t="n">
        <f aca="false">Loan_Sample!E952/(1+Inputs!$B$25/100)</f>
        <v>69.5022583007813</v>
      </c>
      <c r="F972" s="0" t="n">
        <f aca="false">Loan_Sample!H952-Inputs!$B$24/100</f>
        <v>0.129666566848755</v>
      </c>
      <c r="G972" s="0" t="n">
        <f aca="false">IF(ISNUMBER(C972),INDEX(Scorecard!$D$54:$D$61,SUMPRODUCT(--(Scorecard!$G$54:$G$60&lt;C972))+1),Scorecard!$D$62)</f>
        <v>0.489050497890326</v>
      </c>
      <c r="H972" s="0" t="n">
        <f aca="false">IF(ISNUMBER(D972),INDEX(Scorecard!$D$63:$D$68,SUMPRODUCT(--(Scorecard!$G$63:$G$67&lt;D972))+1),Scorecard!$D$69)</f>
        <v>0.322484508656054</v>
      </c>
      <c r="I972" s="0" t="n">
        <f aca="false">IF(ISNUMBER(E972),INDEX(Scorecard!$D$19:$D$26,SUMPRODUCT(--(Scorecard!$G$19:$G$25&lt;E972))+1),Scorecard!$D$27)</f>
        <v>0.0530843085177338</v>
      </c>
      <c r="J972" s="0" t="n">
        <f aca="false">IF(ISNUMBER(F972),INDEX(Scorecard!$D$37:$D$44,SUMPRODUCT(--(Scorecard!$G$37:$G$43&lt;F972))+1),Scorecard!$D$45)</f>
        <v>0.102184252677548</v>
      </c>
      <c r="K972" s="0" t="n">
        <f aca="false">Inputs!$B$10+Scorecard!$J$5*Loan_Sample!Y952+Scorecard!$J$6*Loan_Sample!Z952+Scorecard!$J$7*I972+Scorecard!$J$8*Loan_Sample!AB952+Scorecard!$J$9*J972+Scorecard!$J$10*Loan_Sample!AD952+Scorecard!$J$11*G972+Scorecard!$J$12*H972</f>
        <v>-6.13404625220753</v>
      </c>
      <c r="L972" s="0" t="n">
        <f aca="false">MIN(1-Inputs!$B$13,MAX(Inputs!$B$13,1/(1+EXP(-(Inputs!$B$11*K972+Inputs!$B$12)))))</f>
        <v>0.00176817884037671</v>
      </c>
      <c r="M972" s="0" t="n">
        <f aca="false">Loan_Sample!AH952*Inputs!$B$4*B972</f>
        <v>120.849618417033</v>
      </c>
      <c r="N972" s="0" t="n">
        <f aca="false">L972*Inputs!$B$4*B972</f>
        <v>120.849618417033</v>
      </c>
      <c r="O972" s="0" t="n">
        <f aca="false">Inputs!$B$37+Inputs!$B$38*MAX(Loan_Sample!H952-Inputs!$C$38,0)+Inputs!$B$39*MAX(Loan_Sample!H952-Inputs!$C$39,0)+Inputs!$B$40*MAX(Loan_Sample!H952-Inputs!$C$40,0)+Inputs!$B$41*MAX(Loan_Sample!H952-Inputs!$C$41,0)+Inputs!$B$42*Inputs!$B$14+Inputs!$B$43*MIN(Loan_Sample!I952/Inputs!$B$17,1)+Inputs!$B$44*MIN(Loan_Sample!E952,Inputs!$B$18)+Inputs!$B$45*Loan_Sample!C952</f>
        <v>-5.05611526389426</v>
      </c>
      <c r="P972" s="0" t="n">
        <f aca="false">MIN(1-Inputs!$B$13,MAX(Inputs!$B$13,1/(1+EXP(-(Inputs!$B$15*O972+Inputs!$B$16)))))</f>
        <v>0.00484146557947071</v>
      </c>
      <c r="Q972" s="0" t="n">
        <f aca="false">Inputs!$B$37+Inputs!$B$38*MAX(F972-Inputs!$C$38,0)+Inputs!$B$39*MAX(F972-Inputs!$C$39,0)+Inputs!$B$40*MAX(F972-Inputs!$C$40,0)+Inputs!$B$41*MAX(F972-Inputs!$C$41,0)+Inputs!$B$42*Inputs!$B$14+Inputs!$B$43*MIN(Loan_Sample!I952/Inputs!$B$17,1)+Inputs!$B$44*MIN(E972,Inputs!$B$18)+Inputs!$B$45*Loan_Sample!C952</f>
        <v>-5.05611526389426</v>
      </c>
      <c r="R972" s="0" t="n">
        <f aca="false">MIN(1-Inputs!$B$13,MAX(Inputs!$B$13,1/(1+EXP(-(Inputs!$B$15*Q972+Inputs!$B$16)))))</f>
        <v>0.00484146557947071</v>
      </c>
    </row>
    <row r="973" customFormat="false" ht="15" hidden="false" customHeight="false" outlineLevel="0" collapsed="false">
      <c r="A973" s="0" t="n">
        <f aca="false">Loan_Sample!A953</f>
        <v>27347</v>
      </c>
      <c r="B973" s="0" t="n">
        <f aca="false">Loan_Sample!U953</f>
        <v>161855.62</v>
      </c>
      <c r="C973" s="0" t="n">
        <f aca="false">Loan_Sample!K953+Inputs!$B$26</f>
        <v>4.75833320617676</v>
      </c>
      <c r="D973" s="0" t="n">
        <f aca="false">Loan_Sample!L953+Inputs!$B$26</f>
        <v>-1.875</v>
      </c>
      <c r="E973" s="0" t="n">
        <f aca="false">Loan_Sample!E953/(1+Inputs!$B$25/100)</f>
        <v>58.9053344726563</v>
      </c>
      <c r="F973" s="0" t="n">
        <f aca="false">Loan_Sample!H953-Inputs!$B$24/100</f>
        <v>0.0133333206176758</v>
      </c>
      <c r="G973" s="0" t="n">
        <f aca="false">IF(ISNUMBER(C973),INDEX(Scorecard!$D$54:$D$61,SUMPRODUCT(--(Scorecard!$G$54:$G$60&lt;C973))+1),Scorecard!$D$62)</f>
        <v>0.409483001259379</v>
      </c>
      <c r="H973" s="0" t="n">
        <f aca="false">IF(ISNUMBER(D973),INDEX(Scorecard!$D$63:$D$68,SUMPRODUCT(--(Scorecard!$G$63:$G$67&lt;D973))+1),Scorecard!$D$69)</f>
        <v>-0.340582194386522</v>
      </c>
      <c r="I973" s="0" t="n">
        <f aca="false">IF(ISNUMBER(E973),INDEX(Scorecard!$D$19:$D$26,SUMPRODUCT(--(Scorecard!$G$19:$G$25&lt;E973))+1),Scorecard!$D$27)</f>
        <v>0.267179331770092</v>
      </c>
      <c r="J973" s="0" t="n">
        <f aca="false">IF(ISNUMBER(F973),INDEX(Scorecard!$D$37:$D$44,SUMPRODUCT(--(Scorecard!$G$37:$G$43&lt;F973))+1),Scorecard!$D$45)</f>
        <v>0.330501541082344</v>
      </c>
      <c r="K973" s="0" t="n">
        <f aca="false">Inputs!$B$10+Scorecard!$J$5*Loan_Sample!Y953+Scorecard!$J$6*Loan_Sample!Z953+Scorecard!$J$7*I973+Scorecard!$J$8*Loan_Sample!AB953+Scorecard!$J$9*J973+Scorecard!$J$10*Loan_Sample!AD953+Scorecard!$J$11*G973+Scorecard!$J$12*H973</f>
        <v>-7.45123546917492</v>
      </c>
      <c r="L973" s="0" t="n">
        <f aca="false">MIN(1-Inputs!$B$13,MAX(Inputs!$B$13,1/(1+EXP(-(Inputs!$B$11*K973+Inputs!$B$12)))))</f>
        <v>0.000434739768496814</v>
      </c>
      <c r="M973" s="0" t="n">
        <f aca="false">Loan_Sample!AH953*Inputs!$B$4*B973</f>
        <v>24.6277761690479</v>
      </c>
      <c r="N973" s="0" t="n">
        <f aca="false">L973*Inputs!$B$4*B973</f>
        <v>24.6277761690479</v>
      </c>
      <c r="O973" s="0" t="n">
        <f aca="false">Inputs!$B$37+Inputs!$B$38*MAX(Loan_Sample!H953-Inputs!$C$38,0)+Inputs!$B$39*MAX(Loan_Sample!H953-Inputs!$C$39,0)+Inputs!$B$40*MAX(Loan_Sample!H953-Inputs!$C$40,0)+Inputs!$B$41*MAX(Loan_Sample!H953-Inputs!$C$41,0)+Inputs!$B$42*Inputs!$B$14+Inputs!$B$43*MIN(Loan_Sample!I953/Inputs!$B$17,1)+Inputs!$B$44*MIN(Loan_Sample!E953,Inputs!$B$18)+Inputs!$B$45*Loan_Sample!C953</f>
        <v>-5.34408122783906</v>
      </c>
      <c r="P973" s="0" t="n">
        <f aca="false">MIN(1-Inputs!$B$13,MAX(Inputs!$B$13,1/(1+EXP(-(Inputs!$B$15*O973+Inputs!$B$16)))))</f>
        <v>0.00349457136120808</v>
      </c>
      <c r="Q973" s="0" t="n">
        <f aca="false">Inputs!$B$37+Inputs!$B$38*MAX(F973-Inputs!$C$38,0)+Inputs!$B$39*MAX(F973-Inputs!$C$39,0)+Inputs!$B$40*MAX(F973-Inputs!$C$40,0)+Inputs!$B$41*MAX(F973-Inputs!$C$41,0)+Inputs!$B$42*Inputs!$B$14+Inputs!$B$43*MIN(Loan_Sample!I953/Inputs!$B$17,1)+Inputs!$B$44*MIN(E973,Inputs!$B$18)+Inputs!$B$45*Loan_Sample!C953</f>
        <v>-5.34408122783906</v>
      </c>
      <c r="R973" s="0" t="n">
        <f aca="false">MIN(1-Inputs!$B$13,MAX(Inputs!$B$13,1/(1+EXP(-(Inputs!$B$15*Q973+Inputs!$B$16)))))</f>
        <v>0.00349457136120808</v>
      </c>
    </row>
    <row r="974" customFormat="false" ht="15" hidden="false" customHeight="false" outlineLevel="0" collapsed="false">
      <c r="A974" s="0" t="n">
        <f aca="false">Loan_Sample!A954</f>
        <v>27402</v>
      </c>
      <c r="B974" s="0" t="n">
        <f aca="false">Loan_Sample!U954</f>
        <v>154668.11</v>
      </c>
      <c r="C974" s="0" t="n">
        <f aca="false">Loan_Sample!K954+Inputs!$B$26</f>
        <v>5.43333339691162</v>
      </c>
      <c r="D974" s="0" t="n">
        <f aca="false">Loan_Sample!L954+Inputs!$B$26</f>
        <v>-3.5</v>
      </c>
      <c r="E974" s="0" t="n">
        <f aca="false">Loan_Sample!E954/(1+Inputs!$B$25/100)</f>
        <v>72.4410934448242</v>
      </c>
      <c r="F974" s="0" t="n">
        <f aca="false">Loan_Sample!H954-Inputs!$B$24/100</f>
        <v>1.00733351707459</v>
      </c>
      <c r="G974" s="0" t="n">
        <f aca="false">IF(ISNUMBER(C974),INDEX(Scorecard!$D$54:$D$61,SUMPRODUCT(--(Scorecard!$G$54:$G$60&lt;C974))+1),Scorecard!$D$62)</f>
        <v>0.126303549215828</v>
      </c>
      <c r="H974" s="0" t="n">
        <f aca="false">IF(ISNUMBER(D974),INDEX(Scorecard!$D$63:$D$68,SUMPRODUCT(--(Scorecard!$G$63:$G$67&lt;D974))+1),Scorecard!$D$69)</f>
        <v>-0.340582194386522</v>
      </c>
      <c r="I974" s="0" t="n">
        <f aca="false">IF(ISNUMBER(E974),INDEX(Scorecard!$D$19:$D$26,SUMPRODUCT(--(Scorecard!$G$19:$G$25&lt;E974))+1),Scorecard!$D$27)</f>
        <v>-0.0341578513653732</v>
      </c>
      <c r="J974" s="0" t="n">
        <f aca="false">IF(ISNUMBER(F974),INDEX(Scorecard!$D$37:$D$44,SUMPRODUCT(--(Scorecard!$G$37:$G$43&lt;F974))+1),Scorecard!$D$45)</f>
        <v>-0.975503570149195</v>
      </c>
      <c r="K974" s="0" t="n">
        <f aca="false">Inputs!$B$10+Scorecard!$J$5*Loan_Sample!Y954+Scorecard!$J$6*Loan_Sample!Z954+Scorecard!$J$7*I974+Scorecard!$J$8*Loan_Sample!AB954+Scorecard!$J$9*J974+Scorecard!$J$10*Loan_Sample!AD954+Scorecard!$J$11*G974+Scorecard!$J$12*H974</f>
        <v>-5.06914918627619</v>
      </c>
      <c r="L974" s="0" t="n">
        <f aca="false">MIN(1-Inputs!$B$13,MAX(Inputs!$B$13,1/(1+EXP(-(Inputs!$B$11*K974+Inputs!$B$12)))))</f>
        <v>0.00548237980777202</v>
      </c>
      <c r="M974" s="0" t="n">
        <f aca="false">Loan_Sample!AH954*Inputs!$B$4*B974</f>
        <v>296.782263109591</v>
      </c>
      <c r="N974" s="0" t="n">
        <f aca="false">L974*Inputs!$B$4*B974</f>
        <v>296.782263109591</v>
      </c>
      <c r="O974" s="0" t="n">
        <f aca="false">Inputs!$B$37+Inputs!$B$38*MAX(Loan_Sample!H954-Inputs!$C$38,0)+Inputs!$B$39*MAX(Loan_Sample!H954-Inputs!$C$39,0)+Inputs!$B$40*MAX(Loan_Sample!H954-Inputs!$C$40,0)+Inputs!$B$41*MAX(Loan_Sample!H954-Inputs!$C$41,0)+Inputs!$B$42*Inputs!$B$14+Inputs!$B$43*MIN(Loan_Sample!I954/Inputs!$B$17,1)+Inputs!$B$44*MIN(Loan_Sample!E954,Inputs!$B$18)+Inputs!$B$45*Loan_Sample!C954</f>
        <v>-3.27860966027831</v>
      </c>
      <c r="P974" s="0" t="n">
        <f aca="false">MIN(1-Inputs!$B$13,MAX(Inputs!$B$13,1/(1+EXP(-(Inputs!$B$15*O974+Inputs!$B$16)))))</f>
        <v>0.0353994157221046</v>
      </c>
      <c r="Q974" s="0" t="n">
        <f aca="false">Inputs!$B$37+Inputs!$B$38*MAX(F974-Inputs!$C$38,0)+Inputs!$B$39*MAX(F974-Inputs!$C$39,0)+Inputs!$B$40*MAX(F974-Inputs!$C$40,0)+Inputs!$B$41*MAX(F974-Inputs!$C$41,0)+Inputs!$B$42*Inputs!$B$14+Inputs!$B$43*MIN(Loan_Sample!I954/Inputs!$B$17,1)+Inputs!$B$44*MIN(E974,Inputs!$B$18)+Inputs!$B$45*Loan_Sample!C954</f>
        <v>-3.27860966027831</v>
      </c>
      <c r="R974" s="0" t="n">
        <f aca="false">MIN(1-Inputs!$B$13,MAX(Inputs!$B$13,1/(1+EXP(-(Inputs!$B$15*Q974+Inputs!$B$16)))))</f>
        <v>0.0353994157221046</v>
      </c>
    </row>
    <row r="975" customFormat="false" ht="15" hidden="false" customHeight="false" outlineLevel="0" collapsed="false">
      <c r="A975" s="0" t="n">
        <f aca="false">Loan_Sample!A955</f>
        <v>27409</v>
      </c>
      <c r="B975" s="0" t="n">
        <f aca="false">Loan_Sample!U955</f>
        <v>209683.06</v>
      </c>
      <c r="C975" s="0" t="n">
        <f aca="false">Loan_Sample!K955+Inputs!$B$26</f>
        <v>4.30833339691162</v>
      </c>
      <c r="D975" s="0" t="n">
        <f aca="false">Loan_Sample!L955+Inputs!$B$26</f>
        <v>-1.125</v>
      </c>
      <c r="E975" s="0" t="n">
        <f aca="false">Loan_Sample!E955/(1+Inputs!$B$25/100)</f>
        <v>51.9402809143066</v>
      </c>
      <c r="F975" s="0" t="n">
        <f aca="false">Loan_Sample!H955-Inputs!$B$24/100</f>
        <v>-2.04033303260803</v>
      </c>
      <c r="G975" s="0" t="n">
        <f aca="false">IF(ISNUMBER(C975),INDEX(Scorecard!$D$54:$D$61,SUMPRODUCT(--(Scorecard!$G$54:$G$60&lt;C975))+1),Scorecard!$D$62)</f>
        <v>0.489050497890326</v>
      </c>
      <c r="H975" s="0" t="n">
        <f aca="false">IF(ISNUMBER(D975),INDEX(Scorecard!$D$63:$D$68,SUMPRODUCT(--(Scorecard!$G$63:$G$67&lt;D975))+1),Scorecard!$D$69)</f>
        <v>-0.340582194386522</v>
      </c>
      <c r="I975" s="0" t="n">
        <f aca="false">IF(ISNUMBER(E975),INDEX(Scorecard!$D$19:$D$26,SUMPRODUCT(--(Scorecard!$G$19:$G$25&lt;E975))+1),Scorecard!$D$27)</f>
        <v>0.57899015159425</v>
      </c>
      <c r="J975" s="0" t="n">
        <f aca="false">IF(ISNUMBER(F975),INDEX(Scorecard!$D$37:$D$44,SUMPRODUCT(--(Scorecard!$G$37:$G$43&lt;F975))+1),Scorecard!$D$45)</f>
        <v>1.35057635045042</v>
      </c>
      <c r="K975" s="0" t="n">
        <f aca="false">Inputs!$B$10+Scorecard!$J$5*Loan_Sample!Y955+Scorecard!$J$6*Loan_Sample!Z955+Scorecard!$J$7*I975+Scorecard!$J$8*Loan_Sample!AB955+Scorecard!$J$9*J975+Scorecard!$J$10*Loan_Sample!AD955+Scorecard!$J$11*G975+Scorecard!$J$12*H975</f>
        <v>-6.42771371553596</v>
      </c>
      <c r="L975" s="0" t="n">
        <f aca="false">MIN(1-Inputs!$B$13,MAX(Inputs!$B$13,1/(1+EXP(-(Inputs!$B$11*K975+Inputs!$B$12)))))</f>
        <v>0.00129348269948524</v>
      </c>
      <c r="M975" s="0" t="n">
        <f aca="false">Loan_Sample!AH955*Inputs!$B$4*B975</f>
        <v>94.9274936697939</v>
      </c>
      <c r="N975" s="0" t="n">
        <f aca="false">L975*Inputs!$B$4*B975</f>
        <v>94.9274936697939</v>
      </c>
      <c r="O975" s="0" t="n">
        <f aca="false">Inputs!$B$37+Inputs!$B$38*MAX(Loan_Sample!H955-Inputs!$C$38,0)+Inputs!$B$39*MAX(Loan_Sample!H955-Inputs!$C$39,0)+Inputs!$B$40*MAX(Loan_Sample!H955-Inputs!$C$40,0)+Inputs!$B$41*MAX(Loan_Sample!H955-Inputs!$C$41,0)+Inputs!$B$42*Inputs!$B$14+Inputs!$B$43*MIN(Loan_Sample!I955/Inputs!$B$17,1)+Inputs!$B$44*MIN(Loan_Sample!E955,Inputs!$B$18)+Inputs!$B$45*Loan_Sample!C955</f>
        <v>-5.42928141674011</v>
      </c>
      <c r="P975" s="0" t="n">
        <f aca="false">MIN(1-Inputs!$B$13,MAX(Inputs!$B$13,1/(1+EXP(-(Inputs!$B$15*O975+Inputs!$B$16)))))</f>
        <v>0.00317300129271181</v>
      </c>
      <c r="Q975" s="0" t="n">
        <f aca="false">Inputs!$B$37+Inputs!$B$38*MAX(F975-Inputs!$C$38,0)+Inputs!$B$39*MAX(F975-Inputs!$C$39,0)+Inputs!$B$40*MAX(F975-Inputs!$C$40,0)+Inputs!$B$41*MAX(F975-Inputs!$C$41,0)+Inputs!$B$42*Inputs!$B$14+Inputs!$B$43*MIN(Loan_Sample!I955/Inputs!$B$17,1)+Inputs!$B$44*MIN(E975,Inputs!$B$18)+Inputs!$B$45*Loan_Sample!C955</f>
        <v>-5.42928141674011</v>
      </c>
      <c r="R975" s="0" t="n">
        <f aca="false">MIN(1-Inputs!$B$13,MAX(Inputs!$B$13,1/(1+EXP(-(Inputs!$B$15*Q975+Inputs!$B$16)))))</f>
        <v>0.00317300129271181</v>
      </c>
    </row>
    <row r="976" customFormat="false" ht="15" hidden="false" customHeight="false" outlineLevel="0" collapsed="false">
      <c r="A976" s="0" t="n">
        <f aca="false">Loan_Sample!A956</f>
        <v>27414</v>
      </c>
      <c r="B976" s="0" t="n">
        <f aca="false">Loan_Sample!U956</f>
        <v>259307.9</v>
      </c>
      <c r="C976" s="0" t="n">
        <f aca="false">Loan_Sample!K956+Inputs!$B$26</f>
        <v>9.13333320617676</v>
      </c>
      <c r="D976" s="0" t="n">
        <f aca="false">Loan_Sample!L956+Inputs!$B$26</f>
        <v>5.0717945098877</v>
      </c>
      <c r="E976" s="0" t="n">
        <f aca="false">Loan_Sample!E956/(1+Inputs!$B$25/100)</f>
        <v>73.7036514282227</v>
      </c>
      <c r="F976" s="0" t="n">
        <f aca="false">Loan_Sample!H956-Inputs!$B$24/100</f>
        <v>0.289666652679443</v>
      </c>
      <c r="G976" s="0" t="n">
        <f aca="false">IF(ISNUMBER(C976),INDEX(Scorecard!$D$54:$D$61,SUMPRODUCT(--(Scorecard!$G$54:$G$60&lt;C976))+1),Scorecard!$D$62)</f>
        <v>-0.541917179454542</v>
      </c>
      <c r="H976" s="0" t="n">
        <f aca="false">IF(ISNUMBER(D976),INDEX(Scorecard!$D$63:$D$68,SUMPRODUCT(--(Scorecard!$G$63:$G$67&lt;D976))+1),Scorecard!$D$69)</f>
        <v>0.322484508656054</v>
      </c>
      <c r="I976" s="0" t="n">
        <f aca="false">IF(ISNUMBER(E976),INDEX(Scorecard!$D$19:$D$26,SUMPRODUCT(--(Scorecard!$G$19:$G$25&lt;E976))+1),Scorecard!$D$27)</f>
        <v>-0.0341578513653732</v>
      </c>
      <c r="J976" s="0" t="n">
        <f aca="false">IF(ISNUMBER(F976),INDEX(Scorecard!$D$37:$D$44,SUMPRODUCT(--(Scorecard!$G$37:$G$43&lt;F976))+1),Scorecard!$D$45)</f>
        <v>-0.0679520129233634</v>
      </c>
      <c r="K976" s="0" t="n">
        <f aca="false">Inputs!$B$10+Scorecard!$J$5*Loan_Sample!Y956+Scorecard!$J$6*Loan_Sample!Z956+Scorecard!$J$7*I976+Scorecard!$J$8*Loan_Sample!AB956+Scorecard!$J$9*J976+Scorecard!$J$10*Loan_Sample!AD956+Scorecard!$J$11*G976+Scorecard!$J$12*H976</f>
        <v>-3.54522515933878</v>
      </c>
      <c r="L976" s="0" t="n">
        <f aca="false">MIN(1-Inputs!$B$13,MAX(Inputs!$B$13,1/(1+EXP(-(Inputs!$B$11*K976+Inputs!$B$12)))))</f>
        <v>0.0272249236530302</v>
      </c>
      <c r="M976" s="0" t="n">
        <f aca="false">Loan_Sample!AH956*Inputs!$B$4*B976</f>
        <v>2470.87322304466</v>
      </c>
      <c r="N976" s="0" t="n">
        <f aca="false">L976*Inputs!$B$4*B976</f>
        <v>2470.87322304466</v>
      </c>
      <c r="O976" s="0" t="n">
        <f aca="false">Inputs!$B$37+Inputs!$B$38*MAX(Loan_Sample!H956-Inputs!$C$38,0)+Inputs!$B$39*MAX(Loan_Sample!H956-Inputs!$C$39,0)+Inputs!$B$40*MAX(Loan_Sample!H956-Inputs!$C$40,0)+Inputs!$B$41*MAX(Loan_Sample!H956-Inputs!$C$41,0)+Inputs!$B$42*Inputs!$B$14+Inputs!$B$43*MIN(Loan_Sample!I956/Inputs!$B$17,1)+Inputs!$B$44*MIN(Loan_Sample!E956,Inputs!$B$18)+Inputs!$B$45*Loan_Sample!C956</f>
        <v>-5.52545177453442</v>
      </c>
      <c r="P976" s="0" t="n">
        <f aca="false">MIN(1-Inputs!$B$13,MAX(Inputs!$B$13,1/(1+EXP(-(Inputs!$B$15*O976+Inputs!$B$16)))))</f>
        <v>0.0028453334162065</v>
      </c>
      <c r="Q976" s="0" t="n">
        <f aca="false">Inputs!$B$37+Inputs!$B$38*MAX(F976-Inputs!$C$38,0)+Inputs!$B$39*MAX(F976-Inputs!$C$39,0)+Inputs!$B$40*MAX(F976-Inputs!$C$40,0)+Inputs!$B$41*MAX(F976-Inputs!$C$41,0)+Inputs!$B$42*Inputs!$B$14+Inputs!$B$43*MIN(Loan_Sample!I956/Inputs!$B$17,1)+Inputs!$B$44*MIN(E976,Inputs!$B$18)+Inputs!$B$45*Loan_Sample!C956</f>
        <v>-5.52545177453442</v>
      </c>
      <c r="R976" s="0" t="n">
        <f aca="false">MIN(1-Inputs!$B$13,MAX(Inputs!$B$13,1/(1+EXP(-(Inputs!$B$15*Q976+Inputs!$B$16)))))</f>
        <v>0.0028453334162065</v>
      </c>
    </row>
    <row r="977" customFormat="false" ht="15" hidden="false" customHeight="false" outlineLevel="0" collapsed="false">
      <c r="A977" s="0" t="n">
        <f aca="false">Loan_Sample!A957</f>
        <v>27517</v>
      </c>
      <c r="B977" s="0" t="n">
        <f aca="false">Loan_Sample!U957</f>
        <v>131833.94</v>
      </c>
      <c r="C977" s="0" t="n">
        <f aca="false">Loan_Sample!K957+Inputs!$B$26</f>
        <v>4.40000009536743</v>
      </c>
      <c r="D977" s="0" t="n">
        <f aca="false">Loan_Sample!L957+Inputs!$B$26</f>
        <v>-0.458333015441895</v>
      </c>
      <c r="E977" s="0" t="n">
        <f aca="false">Loan_Sample!E957/(1+Inputs!$B$25/100)</f>
        <v>52.5788612365723</v>
      </c>
      <c r="F977" s="0" t="n">
        <f aca="false">Loan_Sample!H957-Inputs!$B$24/100</f>
        <v>-2.99233341217041</v>
      </c>
      <c r="G977" s="0" t="n">
        <f aca="false">IF(ISNUMBER(C977),INDEX(Scorecard!$D$54:$D$61,SUMPRODUCT(--(Scorecard!$G$54:$G$60&lt;C977))+1),Scorecard!$D$62)</f>
        <v>0.489050497890326</v>
      </c>
      <c r="H977" s="0" t="n">
        <f aca="false">IF(ISNUMBER(D977),INDEX(Scorecard!$D$63:$D$68,SUMPRODUCT(--(Scorecard!$G$63:$G$67&lt;D977))+1),Scorecard!$D$69)</f>
        <v>0.322484508656054</v>
      </c>
      <c r="I977" s="0" t="n">
        <f aca="false">IF(ISNUMBER(E977),INDEX(Scorecard!$D$19:$D$26,SUMPRODUCT(--(Scorecard!$G$19:$G$25&lt;E977))+1),Scorecard!$D$27)</f>
        <v>0.57899015159425</v>
      </c>
      <c r="J977" s="0" t="n">
        <f aca="false">IF(ISNUMBER(F977),INDEX(Scorecard!$D$37:$D$44,SUMPRODUCT(--(Scorecard!$G$37:$G$43&lt;F977))+1),Scorecard!$D$45)</f>
        <v>1.35057635045042</v>
      </c>
      <c r="K977" s="0" t="n">
        <f aca="false">Inputs!$B$10+Scorecard!$J$5*Loan_Sample!Y957+Scorecard!$J$6*Loan_Sample!Z957+Scorecard!$J$7*I977+Scorecard!$J$8*Loan_Sample!AB957+Scorecard!$J$9*J977+Scorecard!$J$10*Loan_Sample!AD957+Scorecard!$J$11*G977+Scorecard!$J$12*H977</f>
        <v>-5.04543066567318</v>
      </c>
      <c r="L977" s="0" t="n">
        <f aca="false">MIN(1-Inputs!$B$13,MAX(Inputs!$B$13,1/(1+EXP(-(Inputs!$B$11*K977+Inputs!$B$12)))))</f>
        <v>0.00562199100904094</v>
      </c>
      <c r="M977" s="0" t="n">
        <f aca="false">Loan_Sample!AH957*Inputs!$B$4*B977</f>
        <v>259.409228878255</v>
      </c>
      <c r="N977" s="0" t="n">
        <f aca="false">L977*Inputs!$B$4*B977</f>
        <v>259.409228878255</v>
      </c>
      <c r="O977" s="0" t="n">
        <f aca="false">Inputs!$B$37+Inputs!$B$38*MAX(Loan_Sample!H957-Inputs!$C$38,0)+Inputs!$B$39*MAX(Loan_Sample!H957-Inputs!$C$39,0)+Inputs!$B$40*MAX(Loan_Sample!H957-Inputs!$C$40,0)+Inputs!$B$41*MAX(Loan_Sample!H957-Inputs!$C$41,0)+Inputs!$B$42*Inputs!$B$14+Inputs!$B$43*MIN(Loan_Sample!I957/Inputs!$B$17,1)+Inputs!$B$44*MIN(Loan_Sample!E957,Inputs!$B$18)+Inputs!$B$45*Loan_Sample!C957</f>
        <v>-5.49838551988447</v>
      </c>
      <c r="P977" s="0" t="n">
        <f aca="false">MIN(1-Inputs!$B$13,MAX(Inputs!$B$13,1/(1+EXP(-(Inputs!$B$15*O977+Inputs!$B$16)))))</f>
        <v>0.00293398107273735</v>
      </c>
      <c r="Q977" s="0" t="n">
        <f aca="false">Inputs!$B$37+Inputs!$B$38*MAX(F977-Inputs!$C$38,0)+Inputs!$B$39*MAX(F977-Inputs!$C$39,0)+Inputs!$B$40*MAX(F977-Inputs!$C$40,0)+Inputs!$B$41*MAX(F977-Inputs!$C$41,0)+Inputs!$B$42*Inputs!$B$14+Inputs!$B$43*MIN(Loan_Sample!I957/Inputs!$B$17,1)+Inputs!$B$44*MIN(E977,Inputs!$B$18)+Inputs!$B$45*Loan_Sample!C957</f>
        <v>-5.49838551988447</v>
      </c>
      <c r="R977" s="0" t="n">
        <f aca="false">MIN(1-Inputs!$B$13,MAX(Inputs!$B$13,1/(1+EXP(-(Inputs!$B$15*Q977+Inputs!$B$16)))))</f>
        <v>0.00293398107273735</v>
      </c>
    </row>
    <row r="978" customFormat="false" ht="15" hidden="false" customHeight="false" outlineLevel="0" collapsed="false">
      <c r="A978" s="0" t="n">
        <f aca="false">Loan_Sample!A958</f>
        <v>27532</v>
      </c>
      <c r="B978" s="0" t="n">
        <f aca="false">Loan_Sample!U958</f>
        <v>156034.95</v>
      </c>
      <c r="C978" s="0" t="n">
        <f aca="false">Loan_Sample!K958+Inputs!$B$26</f>
        <v>6.83333349227905</v>
      </c>
      <c r="D978" s="0" t="n">
        <f aca="false">Loan_Sample!L958+Inputs!$B$26</f>
        <v>2.71025657653809</v>
      </c>
      <c r="E978" s="0" t="n">
        <f aca="false">Loan_Sample!E958/(1+Inputs!$B$25/100)</f>
        <v>70.1681747436523</v>
      </c>
      <c r="F978" s="0" t="n">
        <f aca="false">Loan_Sample!H958-Inputs!$B$24/100</f>
        <v>1.46233344078064</v>
      </c>
      <c r="G978" s="0" t="n">
        <f aca="false">IF(ISNUMBER(C978),INDEX(Scorecard!$D$54:$D$61,SUMPRODUCT(--(Scorecard!$G$54:$G$60&lt;C978))+1),Scorecard!$D$62)</f>
        <v>-0.357264871923982</v>
      </c>
      <c r="H978" s="0" t="n">
        <f aca="false">IF(ISNUMBER(D978),INDEX(Scorecard!$D$63:$D$68,SUMPRODUCT(--(Scorecard!$G$63:$G$67&lt;D978))+1),Scorecard!$D$69)</f>
        <v>0.322484508656054</v>
      </c>
      <c r="I978" s="0" t="n">
        <f aca="false">IF(ISNUMBER(E978),INDEX(Scorecard!$D$19:$D$26,SUMPRODUCT(--(Scorecard!$G$19:$G$25&lt;E978))+1),Scorecard!$D$27)</f>
        <v>0.0530843085177338</v>
      </c>
      <c r="J978" s="0" t="n">
        <f aca="false">IF(ISNUMBER(F978),INDEX(Scorecard!$D$37:$D$44,SUMPRODUCT(--(Scorecard!$G$37:$G$43&lt;F978))+1),Scorecard!$D$45)</f>
        <v>-0.975503570149195</v>
      </c>
      <c r="K978" s="0" t="n">
        <f aca="false">Inputs!$B$10+Scorecard!$J$5*Loan_Sample!Y958+Scorecard!$J$6*Loan_Sample!Z958+Scorecard!$J$7*I978+Scorecard!$J$8*Loan_Sample!AB958+Scorecard!$J$9*J978+Scorecard!$J$10*Loan_Sample!AD958+Scorecard!$J$11*G978+Scorecard!$J$12*H978</f>
        <v>-4.46261361586318</v>
      </c>
      <c r="L978" s="0" t="n">
        <f aca="false">MIN(1-Inputs!$B$13,MAX(Inputs!$B$13,1/(1+EXP(-(Inputs!$B$11*K978+Inputs!$B$12)))))</f>
        <v>0.0104146370048761</v>
      </c>
      <c r="M978" s="0" t="n">
        <f aca="false">Loan_Sample!AH958*Inputs!$B$4*B978</f>
        <v>568.766577513396</v>
      </c>
      <c r="N978" s="0" t="n">
        <f aca="false">L978*Inputs!$B$4*B978</f>
        <v>568.766577513396</v>
      </c>
      <c r="O978" s="0" t="n">
        <f aca="false">Inputs!$B$37+Inputs!$B$38*MAX(Loan_Sample!H958-Inputs!$C$38,0)+Inputs!$B$39*MAX(Loan_Sample!H958-Inputs!$C$39,0)+Inputs!$B$40*MAX(Loan_Sample!H958-Inputs!$C$40,0)+Inputs!$B$41*MAX(Loan_Sample!H958-Inputs!$C$41,0)+Inputs!$B$42*Inputs!$B$14+Inputs!$B$43*MIN(Loan_Sample!I958/Inputs!$B$17,1)+Inputs!$B$44*MIN(Loan_Sample!E958,Inputs!$B$18)+Inputs!$B$45*Loan_Sample!C958</f>
        <v>-3.32711578206498</v>
      </c>
      <c r="P978" s="0" t="n">
        <f aca="false">MIN(1-Inputs!$B$13,MAX(Inputs!$B$13,1/(1+EXP(-(Inputs!$B$15*O978+Inputs!$B$16)))))</f>
        <v>0.0335640171038476</v>
      </c>
      <c r="Q978" s="0" t="n">
        <f aca="false">Inputs!$B$37+Inputs!$B$38*MAX(F978-Inputs!$C$38,0)+Inputs!$B$39*MAX(F978-Inputs!$C$39,0)+Inputs!$B$40*MAX(F978-Inputs!$C$40,0)+Inputs!$B$41*MAX(F978-Inputs!$C$41,0)+Inputs!$B$42*Inputs!$B$14+Inputs!$B$43*MIN(Loan_Sample!I958/Inputs!$B$17,1)+Inputs!$B$44*MIN(E978,Inputs!$B$18)+Inputs!$B$45*Loan_Sample!C958</f>
        <v>-3.32711578206498</v>
      </c>
      <c r="R978" s="0" t="n">
        <f aca="false">MIN(1-Inputs!$B$13,MAX(Inputs!$B$13,1/(1+EXP(-(Inputs!$B$15*Q978+Inputs!$B$16)))))</f>
        <v>0.0335640171038476</v>
      </c>
    </row>
    <row r="979" customFormat="false" ht="15" hidden="false" customHeight="false" outlineLevel="0" collapsed="false">
      <c r="A979" s="0" t="n">
        <f aca="false">Loan_Sample!A959</f>
        <v>27622</v>
      </c>
      <c r="B979" s="0" t="n">
        <f aca="false">Loan_Sample!U959</f>
        <v>114290.42</v>
      </c>
      <c r="C979" s="0" t="n">
        <f aca="false">Loan_Sample!K959+Inputs!$B$26</f>
        <v>4.80000019073486</v>
      </c>
      <c r="D979" s="0" t="n">
        <f aca="false">Loan_Sample!L959+Inputs!$B$26</f>
        <v>-0.458333015441895</v>
      </c>
      <c r="E979" s="0" t="n">
        <f aca="false">Loan_Sample!E959/(1+Inputs!$B$25/100)</f>
        <v>66.4681930541992</v>
      </c>
      <c r="F979" s="0" t="n">
        <f aca="false">Loan_Sample!H959-Inputs!$B$24/100</f>
        <v>-2.42733335494995</v>
      </c>
      <c r="G979" s="0" t="n">
        <f aca="false">IF(ISNUMBER(C979),INDEX(Scorecard!$D$54:$D$61,SUMPRODUCT(--(Scorecard!$G$54:$G$60&lt;C979))+1),Scorecard!$D$62)</f>
        <v>0.409483001259379</v>
      </c>
      <c r="H979" s="0" t="n">
        <f aca="false">IF(ISNUMBER(D979),INDEX(Scorecard!$D$63:$D$68,SUMPRODUCT(--(Scorecard!$G$63:$G$67&lt;D979))+1),Scorecard!$D$69)</f>
        <v>0.322484508656054</v>
      </c>
      <c r="I979" s="0" t="n">
        <f aca="false">IF(ISNUMBER(E979),INDEX(Scorecard!$D$19:$D$26,SUMPRODUCT(--(Scorecard!$G$19:$G$25&lt;E979))+1),Scorecard!$D$27)</f>
        <v>0.0530843085177338</v>
      </c>
      <c r="J979" s="0" t="n">
        <f aca="false">IF(ISNUMBER(F979),INDEX(Scorecard!$D$37:$D$44,SUMPRODUCT(--(Scorecard!$G$37:$G$43&lt;F979))+1),Scorecard!$D$45)</f>
        <v>1.35057635045042</v>
      </c>
      <c r="K979" s="0" t="n">
        <f aca="false">Inputs!$B$10+Scorecard!$J$5*Loan_Sample!Y959+Scorecard!$J$6*Loan_Sample!Z959+Scorecard!$J$7*I979+Scorecard!$J$8*Loan_Sample!AB959+Scorecard!$J$9*J979+Scorecard!$J$10*Loan_Sample!AD959+Scorecard!$J$11*G979+Scorecard!$J$12*H979</f>
        <v>-5.65506226208867</v>
      </c>
      <c r="L979" s="0" t="n">
        <f aca="false">MIN(1-Inputs!$B$13,MAX(Inputs!$B$13,1/(1+EXP(-(Inputs!$B$11*K979+Inputs!$B$12)))))</f>
        <v>0.0029430041942871</v>
      </c>
      <c r="M979" s="0" t="n">
        <f aca="false">Loan_Sample!AH959*Inputs!$B$4*B979</f>
        <v>117.725014899392</v>
      </c>
      <c r="N979" s="0" t="n">
        <f aca="false">L979*Inputs!$B$4*B979</f>
        <v>117.725014899392</v>
      </c>
      <c r="O979" s="0" t="n">
        <f aca="false">Inputs!$B$37+Inputs!$B$38*MAX(Loan_Sample!H959-Inputs!$C$38,0)+Inputs!$B$39*MAX(Loan_Sample!H959-Inputs!$C$39,0)+Inputs!$B$40*MAX(Loan_Sample!H959-Inputs!$C$40,0)+Inputs!$B$41*MAX(Loan_Sample!H959-Inputs!$C$41,0)+Inputs!$B$42*Inputs!$B$14+Inputs!$B$43*MIN(Loan_Sample!I959/Inputs!$B$17,1)+Inputs!$B$44*MIN(Loan_Sample!E959,Inputs!$B$18)+Inputs!$B$45*Loan_Sample!C959</f>
        <v>-5.55304165799828</v>
      </c>
      <c r="P979" s="0" t="n">
        <f aca="false">MIN(1-Inputs!$B$13,MAX(Inputs!$B$13,1/(1+EXP(-(Inputs!$B$15*O979+Inputs!$B$16)))))</f>
        <v>0.00275771923924965</v>
      </c>
      <c r="Q979" s="0" t="n">
        <f aca="false">Inputs!$B$37+Inputs!$B$38*MAX(F979-Inputs!$C$38,0)+Inputs!$B$39*MAX(F979-Inputs!$C$39,0)+Inputs!$B$40*MAX(F979-Inputs!$C$40,0)+Inputs!$B$41*MAX(F979-Inputs!$C$41,0)+Inputs!$B$42*Inputs!$B$14+Inputs!$B$43*MIN(Loan_Sample!I959/Inputs!$B$17,1)+Inputs!$B$44*MIN(E979,Inputs!$B$18)+Inputs!$B$45*Loan_Sample!C959</f>
        <v>-5.55304165799828</v>
      </c>
      <c r="R979" s="0" t="n">
        <f aca="false">MIN(1-Inputs!$B$13,MAX(Inputs!$B$13,1/(1+EXP(-(Inputs!$B$15*Q979+Inputs!$B$16)))))</f>
        <v>0.00275771923924965</v>
      </c>
    </row>
    <row r="980" customFormat="false" ht="15" hidden="false" customHeight="false" outlineLevel="0" collapsed="false">
      <c r="A980" s="0" t="n">
        <f aca="false">Loan_Sample!A960</f>
        <v>27700</v>
      </c>
      <c r="B980" s="0" t="n">
        <f aca="false">Loan_Sample!U960</f>
        <v>128286.945</v>
      </c>
      <c r="C980" s="0" t="n">
        <f aca="false">Loan_Sample!K960+Inputs!$B$26</f>
        <v>3.70000004768372</v>
      </c>
      <c r="D980" s="0" t="n">
        <f aca="false">Loan_Sample!L960+Inputs!$B$26</f>
        <v>-0.208333253860474</v>
      </c>
      <c r="E980" s="0" t="n">
        <f aca="false">Loan_Sample!E960/(1+Inputs!$B$25/100)</f>
        <v>69.7179183959961</v>
      </c>
      <c r="F980" s="0" t="n">
        <f aca="false">Loan_Sample!H960-Inputs!$B$24/100</f>
        <v>-3.84733319282532</v>
      </c>
      <c r="G980" s="0" t="n">
        <f aca="false">IF(ISNUMBER(C980),INDEX(Scorecard!$D$54:$D$61,SUMPRODUCT(--(Scorecard!$G$54:$G$60&lt;C980))+1),Scorecard!$D$62)</f>
        <v>0.489050497890326</v>
      </c>
      <c r="H980" s="0" t="n">
        <f aca="false">IF(ISNUMBER(D980),INDEX(Scorecard!$D$63:$D$68,SUMPRODUCT(--(Scorecard!$G$63:$G$67&lt;D980))+1),Scorecard!$D$69)</f>
        <v>0.322484508656054</v>
      </c>
      <c r="I980" s="0" t="n">
        <f aca="false">IF(ISNUMBER(E980),INDEX(Scorecard!$D$19:$D$26,SUMPRODUCT(--(Scorecard!$G$19:$G$25&lt;E980))+1),Scorecard!$D$27)</f>
        <v>0.0530843085177338</v>
      </c>
      <c r="J980" s="0" t="n">
        <f aca="false">IF(ISNUMBER(F980),INDEX(Scorecard!$D$37:$D$44,SUMPRODUCT(--(Scorecard!$G$37:$G$43&lt;F980))+1),Scorecard!$D$45)</f>
        <v>1.35057635045042</v>
      </c>
      <c r="K980" s="0" t="n">
        <f aca="false">Inputs!$B$10+Scorecard!$J$5*Loan_Sample!Y960+Scorecard!$J$6*Loan_Sample!Z960+Scorecard!$J$7*I980+Scorecard!$J$8*Loan_Sample!AB960+Scorecard!$J$9*J980+Scorecard!$J$10*Loan_Sample!AD960+Scorecard!$J$11*G980+Scorecard!$J$12*H980</f>
        <v>-5.81330167777985</v>
      </c>
      <c r="L980" s="0" t="n">
        <f aca="false">MIN(1-Inputs!$B$13,MAX(Inputs!$B$13,1/(1+EXP(-(Inputs!$B$11*K980+Inputs!$B$12)))))</f>
        <v>0.0024872665979091</v>
      </c>
      <c r="M980" s="0" t="n">
        <f aca="false">Loan_Sample!AH960*Inputs!$B$4*B980</f>
        <v>111.679341636205</v>
      </c>
      <c r="N980" s="0" t="n">
        <f aca="false">L980*Inputs!$B$4*B980</f>
        <v>111.679341636205</v>
      </c>
      <c r="O980" s="0" t="n">
        <f aca="false">Inputs!$B$37+Inputs!$B$38*MAX(Loan_Sample!H960-Inputs!$C$38,0)+Inputs!$B$39*MAX(Loan_Sample!H960-Inputs!$C$39,0)+Inputs!$B$40*MAX(Loan_Sample!H960-Inputs!$C$40,0)+Inputs!$B$41*MAX(Loan_Sample!H960-Inputs!$C$41,0)+Inputs!$B$42*Inputs!$B$14+Inputs!$B$43*MIN(Loan_Sample!I960/Inputs!$B$17,1)+Inputs!$B$44*MIN(Loan_Sample!E960,Inputs!$B$18)+Inputs!$B$45*Loan_Sample!C960</f>
        <v>-5.6502959925695</v>
      </c>
      <c r="P980" s="0" t="n">
        <f aca="false">MIN(1-Inputs!$B$13,MAX(Inputs!$B$13,1/(1+EXP(-(Inputs!$B$15*O980+Inputs!$B$16)))))</f>
        <v>0.00246979233283229</v>
      </c>
      <c r="Q980" s="0" t="n">
        <f aca="false">Inputs!$B$37+Inputs!$B$38*MAX(F980-Inputs!$C$38,0)+Inputs!$B$39*MAX(F980-Inputs!$C$39,0)+Inputs!$B$40*MAX(F980-Inputs!$C$40,0)+Inputs!$B$41*MAX(F980-Inputs!$C$41,0)+Inputs!$B$42*Inputs!$B$14+Inputs!$B$43*MIN(Loan_Sample!I960/Inputs!$B$17,1)+Inputs!$B$44*MIN(E980,Inputs!$B$18)+Inputs!$B$45*Loan_Sample!C960</f>
        <v>-5.6502959925695</v>
      </c>
      <c r="R980" s="0" t="n">
        <f aca="false">MIN(1-Inputs!$B$13,MAX(Inputs!$B$13,1/(1+EXP(-(Inputs!$B$15*Q980+Inputs!$B$16)))))</f>
        <v>0.00246979233283229</v>
      </c>
    </row>
    <row r="981" customFormat="false" ht="15" hidden="false" customHeight="false" outlineLevel="0" collapsed="false">
      <c r="A981" s="0" t="n">
        <f aca="false">Loan_Sample!A961</f>
        <v>27748</v>
      </c>
      <c r="B981" s="0" t="n">
        <f aca="false">Loan_Sample!U961</f>
        <v>101530.41</v>
      </c>
      <c r="C981" s="0" t="n">
        <f aca="false">Loan_Sample!K961+Inputs!$B$26</f>
        <v>4.30833339691162</v>
      </c>
      <c r="D981" s="0" t="n">
        <f aca="false">Loan_Sample!L961+Inputs!$B$26</f>
        <v>-1.125</v>
      </c>
      <c r="E981" s="0" t="n">
        <f aca="false">Loan_Sample!E961/(1+Inputs!$B$25/100)</f>
        <v>37.6053504943848</v>
      </c>
      <c r="F981" s="0" t="n">
        <f aca="false">Loan_Sample!H961-Inputs!$B$24/100</f>
        <v>-2.61833310127258</v>
      </c>
      <c r="G981" s="0" t="n">
        <f aca="false">IF(ISNUMBER(C981),INDEX(Scorecard!$D$54:$D$61,SUMPRODUCT(--(Scorecard!$G$54:$G$60&lt;C981))+1),Scorecard!$D$62)</f>
        <v>0.489050497890326</v>
      </c>
      <c r="H981" s="0" t="n">
        <f aca="false">IF(ISNUMBER(D981),INDEX(Scorecard!$D$63:$D$68,SUMPRODUCT(--(Scorecard!$G$63:$G$67&lt;D981))+1),Scorecard!$D$69)</f>
        <v>-0.340582194386522</v>
      </c>
      <c r="I981" s="0" t="n">
        <f aca="false">IF(ISNUMBER(E981),INDEX(Scorecard!$D$19:$D$26,SUMPRODUCT(--(Scorecard!$G$19:$G$25&lt;E981))+1),Scorecard!$D$27)</f>
        <v>0.57899015159425</v>
      </c>
      <c r="J981" s="0" t="n">
        <f aca="false">IF(ISNUMBER(F981),INDEX(Scorecard!$D$37:$D$44,SUMPRODUCT(--(Scorecard!$G$37:$G$43&lt;F981))+1),Scorecard!$D$45)</f>
        <v>1.35057635045042</v>
      </c>
      <c r="K981" s="0" t="n">
        <f aca="false">Inputs!$B$10+Scorecard!$J$5*Loan_Sample!Y961+Scorecard!$J$6*Loan_Sample!Z961+Scorecard!$J$7*I981+Scorecard!$J$8*Loan_Sample!AB961+Scorecard!$J$9*J981+Scorecard!$J$10*Loan_Sample!AD961+Scorecard!$J$11*G981+Scorecard!$J$12*H981</f>
        <v>-7.35223687537932</v>
      </c>
      <c r="L981" s="0" t="n">
        <f aca="false">MIN(1-Inputs!$B$13,MAX(Inputs!$B$13,1/(1+EXP(-(Inputs!$B$11*K981+Inputs!$B$12)))))</f>
        <v>0.000483110027273244</v>
      </c>
      <c r="M981" s="0" t="n">
        <f aca="false">Loan_Sample!AH961*Inputs!$B$4*B981</f>
        <v>17.1676257004573</v>
      </c>
      <c r="N981" s="0" t="n">
        <f aca="false">L981*Inputs!$B$4*B981</f>
        <v>17.1676257004573</v>
      </c>
      <c r="O981" s="0" t="n">
        <f aca="false">Inputs!$B$37+Inputs!$B$38*MAX(Loan_Sample!H961-Inputs!$C$38,0)+Inputs!$B$39*MAX(Loan_Sample!H961-Inputs!$C$39,0)+Inputs!$B$40*MAX(Loan_Sample!H961-Inputs!$C$40,0)+Inputs!$B$41*MAX(Loan_Sample!H961-Inputs!$C$41,0)+Inputs!$B$42*Inputs!$B$14+Inputs!$B$43*MIN(Loan_Sample!I961/Inputs!$B$17,1)+Inputs!$B$44*MIN(Loan_Sample!E961,Inputs!$B$18)+Inputs!$B$45*Loan_Sample!C961</f>
        <v>-5.21282934727435</v>
      </c>
      <c r="P981" s="0" t="n">
        <f aca="false">MIN(1-Inputs!$B$13,MAX(Inputs!$B$13,1/(1+EXP(-(Inputs!$B$15*O981+Inputs!$B$16)))))</f>
        <v>0.00405461405870233</v>
      </c>
      <c r="Q981" s="0" t="n">
        <f aca="false">Inputs!$B$37+Inputs!$B$38*MAX(F981-Inputs!$C$38,0)+Inputs!$B$39*MAX(F981-Inputs!$C$39,0)+Inputs!$B$40*MAX(F981-Inputs!$C$40,0)+Inputs!$B$41*MAX(F981-Inputs!$C$41,0)+Inputs!$B$42*Inputs!$B$14+Inputs!$B$43*MIN(Loan_Sample!I961/Inputs!$B$17,1)+Inputs!$B$44*MIN(E981,Inputs!$B$18)+Inputs!$B$45*Loan_Sample!C961</f>
        <v>-5.21282934727435</v>
      </c>
      <c r="R981" s="0" t="n">
        <f aca="false">MIN(1-Inputs!$B$13,MAX(Inputs!$B$13,1/(1+EXP(-(Inputs!$B$15*Q981+Inputs!$B$16)))))</f>
        <v>0.00405461405870233</v>
      </c>
    </row>
    <row r="982" customFormat="false" ht="15" hidden="false" customHeight="false" outlineLevel="0" collapsed="false">
      <c r="A982" s="0" t="n">
        <f aca="false">Loan_Sample!A962</f>
        <v>27761</v>
      </c>
      <c r="B982" s="0" t="n">
        <f aca="false">Loan_Sample!U962</f>
        <v>235168.33</v>
      </c>
      <c r="C982" s="0" t="n">
        <f aca="false">Loan_Sample!K962+Inputs!$B$26</f>
        <v>9.23333358764648</v>
      </c>
      <c r="D982" s="0" t="n">
        <f aca="false">Loan_Sample!L962+Inputs!$B$26</f>
        <v>5.07179498672485</v>
      </c>
      <c r="E982" s="0" t="n">
        <f aca="false">Loan_Sample!E962/(1+Inputs!$B$25/100)</f>
        <v>60.6982192993164</v>
      </c>
      <c r="F982" s="0" t="n">
        <f aca="false">Loan_Sample!H962-Inputs!$B$24/100</f>
        <v>1.09066653251648</v>
      </c>
      <c r="G982" s="0" t="n">
        <f aca="false">IF(ISNUMBER(C982),INDEX(Scorecard!$D$54:$D$61,SUMPRODUCT(--(Scorecard!$G$54:$G$60&lt;C982))+1),Scorecard!$D$62)</f>
        <v>-0.541917179454542</v>
      </c>
      <c r="H982" s="0" t="n">
        <f aca="false">IF(ISNUMBER(D982),INDEX(Scorecard!$D$63:$D$68,SUMPRODUCT(--(Scorecard!$G$63:$G$67&lt;D982))+1),Scorecard!$D$69)</f>
        <v>0.322484508656054</v>
      </c>
      <c r="I982" s="0" t="n">
        <f aca="false">IF(ISNUMBER(E982),INDEX(Scorecard!$D$19:$D$26,SUMPRODUCT(--(Scorecard!$G$19:$G$25&lt;E982))+1),Scorecard!$D$27)</f>
        <v>0.233621608745691</v>
      </c>
      <c r="J982" s="0" t="n">
        <f aca="false">IF(ISNUMBER(F982),INDEX(Scorecard!$D$37:$D$44,SUMPRODUCT(--(Scorecard!$G$37:$G$43&lt;F982))+1),Scorecard!$D$45)</f>
        <v>-0.975503570149195</v>
      </c>
      <c r="K982" s="0" t="n">
        <f aca="false">Inputs!$B$10+Scorecard!$J$5*Loan_Sample!Y962+Scorecard!$J$6*Loan_Sample!Z962+Scorecard!$J$7*I982+Scorecard!$J$8*Loan_Sample!AB962+Scorecard!$J$9*J982+Scorecard!$J$10*Loan_Sample!AD962+Scorecard!$J$11*G982+Scorecard!$J$12*H982</f>
        <v>-3.2955466287757</v>
      </c>
      <c r="L982" s="0" t="n">
        <f aca="false">MIN(1-Inputs!$B$13,MAX(Inputs!$B$13,1/(1+EXP(-(Inputs!$B$11*K982+Inputs!$B$12)))))</f>
        <v>0.0352354745436289</v>
      </c>
      <c r="M982" s="0" t="n">
        <f aca="false">Loan_Sample!AH962*Inputs!$B$4*B982</f>
        <v>2900.19369681395</v>
      </c>
      <c r="N982" s="0" t="n">
        <f aca="false">L982*Inputs!$B$4*B982</f>
        <v>2900.19369681395</v>
      </c>
      <c r="O982" s="0" t="n">
        <f aca="false">Inputs!$B$37+Inputs!$B$38*MAX(Loan_Sample!H962-Inputs!$C$38,0)+Inputs!$B$39*MAX(Loan_Sample!H962-Inputs!$C$39,0)+Inputs!$B$40*MAX(Loan_Sample!H962-Inputs!$C$40,0)+Inputs!$B$41*MAX(Loan_Sample!H962-Inputs!$C$41,0)+Inputs!$B$42*Inputs!$B$14+Inputs!$B$43*MIN(Loan_Sample!I962/Inputs!$B$17,1)+Inputs!$B$44*MIN(Loan_Sample!E962,Inputs!$B$18)+Inputs!$B$45*Loan_Sample!C962</f>
        <v>-4.00711213937059</v>
      </c>
      <c r="P982" s="0" t="n">
        <f aca="false">MIN(1-Inputs!$B$13,MAX(Inputs!$B$13,1/(1+EXP(-(Inputs!$B$15*O982+Inputs!$B$16)))))</f>
        <v>0.0157788628648969</v>
      </c>
      <c r="Q982" s="0" t="n">
        <f aca="false">Inputs!$B$37+Inputs!$B$38*MAX(F982-Inputs!$C$38,0)+Inputs!$B$39*MAX(F982-Inputs!$C$39,0)+Inputs!$B$40*MAX(F982-Inputs!$C$40,0)+Inputs!$B$41*MAX(F982-Inputs!$C$41,0)+Inputs!$B$42*Inputs!$B$14+Inputs!$B$43*MIN(Loan_Sample!I962/Inputs!$B$17,1)+Inputs!$B$44*MIN(E982,Inputs!$B$18)+Inputs!$B$45*Loan_Sample!C962</f>
        <v>-4.00711213937059</v>
      </c>
      <c r="R982" s="0" t="n">
        <f aca="false">MIN(1-Inputs!$B$13,MAX(Inputs!$B$13,1/(1+EXP(-(Inputs!$B$15*Q982+Inputs!$B$16)))))</f>
        <v>0.0157788628648969</v>
      </c>
    </row>
    <row r="983" customFormat="false" ht="15" hidden="false" customHeight="false" outlineLevel="0" collapsed="false">
      <c r="A983" s="0" t="n">
        <f aca="false">Loan_Sample!A963</f>
        <v>27817</v>
      </c>
      <c r="B983" s="0" t="n">
        <f aca="false">Loan_Sample!U963</f>
        <v>232738.36</v>
      </c>
      <c r="C983" s="0" t="n">
        <f aca="false">Loan_Sample!K963+Inputs!$B$26</f>
        <v>6.33333349227905</v>
      </c>
      <c r="D983" s="0" t="n">
        <f aca="false">Loan_Sample!L963+Inputs!$B$26</f>
        <v>2.71025657653809</v>
      </c>
      <c r="E983" s="0" t="n">
        <f aca="false">Loan_Sample!E963/(1+Inputs!$B$25/100)</f>
        <v>78.7016143798828</v>
      </c>
      <c r="F983" s="0" t="n">
        <f aca="false">Loan_Sample!H963-Inputs!$B$24/100</f>
        <v>0.0043332576751709</v>
      </c>
      <c r="G983" s="0" t="n">
        <f aca="false">IF(ISNUMBER(C983),INDEX(Scorecard!$D$54:$D$61,SUMPRODUCT(--(Scorecard!$G$54:$G$60&lt;C983))+1),Scorecard!$D$62)</f>
        <v>-0.119873800601421</v>
      </c>
      <c r="H983" s="0" t="n">
        <f aca="false">IF(ISNUMBER(D983),INDEX(Scorecard!$D$63:$D$68,SUMPRODUCT(--(Scorecard!$G$63:$G$67&lt;D983))+1),Scorecard!$D$69)</f>
        <v>0.322484508656054</v>
      </c>
      <c r="I983" s="0" t="n">
        <f aca="false">IF(ISNUMBER(E983),INDEX(Scorecard!$D$19:$D$26,SUMPRODUCT(--(Scorecard!$G$19:$G$25&lt;E983))+1),Scorecard!$D$27)</f>
        <v>-0.0341578513653732</v>
      </c>
      <c r="J983" s="0" t="n">
        <f aca="false">IF(ISNUMBER(F983),INDEX(Scorecard!$D$37:$D$44,SUMPRODUCT(--(Scorecard!$G$37:$G$43&lt;F983))+1),Scorecard!$D$45)</f>
        <v>0.330501541082344</v>
      </c>
      <c r="K983" s="0" t="n">
        <f aca="false">Inputs!$B$10+Scorecard!$J$5*Loan_Sample!Y963+Scorecard!$J$6*Loan_Sample!Z963+Scorecard!$J$7*I983+Scorecard!$J$8*Loan_Sample!AB963+Scorecard!$J$9*J983+Scorecard!$J$10*Loan_Sample!AD963+Scorecard!$J$11*G983+Scorecard!$J$12*H983</f>
        <v>-6.13423885468495</v>
      </c>
      <c r="L983" s="0" t="n">
        <f aca="false">MIN(1-Inputs!$B$13,MAX(Inputs!$B$13,1/(1+EXP(-(Inputs!$B$11*K983+Inputs!$B$12)))))</f>
        <v>0.00176781644345163</v>
      </c>
      <c r="M983" s="0" t="n">
        <f aca="false">Loan_Sample!AH963*Inputs!$B$4*B983</f>
        <v>144.003544940488</v>
      </c>
      <c r="N983" s="0" t="n">
        <f aca="false">L983*Inputs!$B$4*B983</f>
        <v>144.003544940488</v>
      </c>
      <c r="O983" s="0" t="n">
        <f aca="false">Inputs!$B$37+Inputs!$B$38*MAX(Loan_Sample!H963-Inputs!$C$38,0)+Inputs!$B$39*MAX(Loan_Sample!H963-Inputs!$C$39,0)+Inputs!$B$40*MAX(Loan_Sample!H963-Inputs!$C$40,0)+Inputs!$B$41*MAX(Loan_Sample!H963-Inputs!$C$41,0)+Inputs!$B$42*Inputs!$B$14+Inputs!$B$43*MIN(Loan_Sample!I963/Inputs!$B$17,1)+Inputs!$B$44*MIN(Loan_Sample!E963,Inputs!$B$18)+Inputs!$B$45*Loan_Sample!C963</f>
        <v>-6.0032549274335</v>
      </c>
      <c r="P983" s="0" t="n">
        <f aca="false">MIN(1-Inputs!$B$13,MAX(Inputs!$B$13,1/(1+EXP(-(Inputs!$B$15*O983+Inputs!$B$16)))))</f>
        <v>0.00165484525089444</v>
      </c>
      <c r="Q983" s="0" t="n">
        <f aca="false">Inputs!$B$37+Inputs!$B$38*MAX(F983-Inputs!$C$38,0)+Inputs!$B$39*MAX(F983-Inputs!$C$39,0)+Inputs!$B$40*MAX(F983-Inputs!$C$40,0)+Inputs!$B$41*MAX(F983-Inputs!$C$41,0)+Inputs!$B$42*Inputs!$B$14+Inputs!$B$43*MIN(Loan_Sample!I963/Inputs!$B$17,1)+Inputs!$B$44*MIN(E983,Inputs!$B$18)+Inputs!$B$45*Loan_Sample!C963</f>
        <v>-6.0032549274335</v>
      </c>
      <c r="R983" s="0" t="n">
        <f aca="false">MIN(1-Inputs!$B$13,MAX(Inputs!$B$13,1/(1+EXP(-(Inputs!$B$15*Q983+Inputs!$B$16)))))</f>
        <v>0.00165484525089444</v>
      </c>
    </row>
    <row r="984" customFormat="false" ht="15" hidden="false" customHeight="false" outlineLevel="0" collapsed="false">
      <c r="A984" s="0" t="n">
        <f aca="false">Loan_Sample!A964</f>
        <v>27824</v>
      </c>
      <c r="B984" s="0" t="n">
        <f aca="false">Loan_Sample!U964</f>
        <v>162517.17</v>
      </c>
      <c r="C984" s="0" t="n">
        <f aca="false">Loan_Sample!K964+Inputs!$B$26</f>
        <v>6.03333330154419</v>
      </c>
      <c r="D984" s="0" t="n">
        <f aca="false">Loan_Sample!L964+Inputs!$B$26</f>
        <v>2.71025633811951</v>
      </c>
      <c r="E984" s="0" t="n">
        <f aca="false">Loan_Sample!E964/(1+Inputs!$B$25/100)</f>
        <v>58.6877326965332</v>
      </c>
      <c r="F984" s="0" t="n">
        <f aca="false">Loan_Sample!H964-Inputs!$B$24/100</f>
        <v>1.2173330783844</v>
      </c>
      <c r="G984" s="0" t="n">
        <f aca="false">IF(ISNUMBER(C984),INDEX(Scorecard!$D$54:$D$61,SUMPRODUCT(--(Scorecard!$G$54:$G$60&lt;C984))+1),Scorecard!$D$62)</f>
        <v>0.0151758992857273</v>
      </c>
      <c r="H984" s="0" t="n">
        <f aca="false">IF(ISNUMBER(D984),INDEX(Scorecard!$D$63:$D$68,SUMPRODUCT(--(Scorecard!$G$63:$G$67&lt;D984))+1),Scorecard!$D$69)</f>
        <v>0.322484508656054</v>
      </c>
      <c r="I984" s="0" t="n">
        <f aca="false">IF(ISNUMBER(E984),INDEX(Scorecard!$D$19:$D$26,SUMPRODUCT(--(Scorecard!$G$19:$G$25&lt;E984))+1),Scorecard!$D$27)</f>
        <v>0.267179331770092</v>
      </c>
      <c r="J984" s="0" t="n">
        <f aca="false">IF(ISNUMBER(F984),INDEX(Scorecard!$D$37:$D$44,SUMPRODUCT(--(Scorecard!$G$37:$G$43&lt;F984))+1),Scorecard!$D$45)</f>
        <v>-0.975503570149195</v>
      </c>
      <c r="K984" s="0" t="n">
        <f aca="false">Inputs!$B$10+Scorecard!$J$5*Loan_Sample!Y964+Scorecard!$J$6*Loan_Sample!Z964+Scorecard!$J$7*I984+Scorecard!$J$8*Loan_Sample!AB964+Scorecard!$J$9*J984+Scorecard!$J$10*Loan_Sample!AD964+Scorecard!$J$11*G984+Scorecard!$J$12*H984</f>
        <v>-3.81864979761224</v>
      </c>
      <c r="L984" s="0" t="n">
        <f aca="false">MIN(1-Inputs!$B$13,MAX(Inputs!$B$13,1/(1+EXP(-(Inputs!$B$11*K984+Inputs!$B$12)))))</f>
        <v>0.0204817671828025</v>
      </c>
      <c r="M984" s="0" t="n">
        <f aca="false">Loan_Sample!AH964*Inputs!$B$4*B984</f>
        <v>1165.02359370178</v>
      </c>
      <c r="N984" s="0" t="n">
        <f aca="false">L984*Inputs!$B$4*B984</f>
        <v>1165.02359370178</v>
      </c>
      <c r="O984" s="0" t="n">
        <f aca="false">Inputs!$B$37+Inputs!$B$38*MAX(Loan_Sample!H964-Inputs!$C$38,0)+Inputs!$B$39*MAX(Loan_Sample!H964-Inputs!$C$39,0)+Inputs!$B$40*MAX(Loan_Sample!H964-Inputs!$C$40,0)+Inputs!$B$41*MAX(Loan_Sample!H964-Inputs!$C$41,0)+Inputs!$B$42*Inputs!$B$14+Inputs!$B$43*MIN(Loan_Sample!I964/Inputs!$B$17,1)+Inputs!$B$44*MIN(Loan_Sample!E964,Inputs!$B$18)+Inputs!$B$45*Loan_Sample!C964</f>
        <v>-3.82947812287169</v>
      </c>
      <c r="P984" s="0" t="n">
        <f aca="false">MIN(1-Inputs!$B$13,MAX(Inputs!$B$13,1/(1+EXP(-(Inputs!$B$15*O984+Inputs!$B$16)))))</f>
        <v>0.0192417186105126</v>
      </c>
      <c r="Q984" s="0" t="n">
        <f aca="false">Inputs!$B$37+Inputs!$B$38*MAX(F984-Inputs!$C$38,0)+Inputs!$B$39*MAX(F984-Inputs!$C$39,0)+Inputs!$B$40*MAX(F984-Inputs!$C$40,0)+Inputs!$B$41*MAX(F984-Inputs!$C$41,0)+Inputs!$B$42*Inputs!$B$14+Inputs!$B$43*MIN(Loan_Sample!I964/Inputs!$B$17,1)+Inputs!$B$44*MIN(E984,Inputs!$B$18)+Inputs!$B$45*Loan_Sample!C964</f>
        <v>-3.82947812287169</v>
      </c>
      <c r="R984" s="0" t="n">
        <f aca="false">MIN(1-Inputs!$B$13,MAX(Inputs!$B$13,1/(1+EXP(-(Inputs!$B$15*Q984+Inputs!$B$16)))))</f>
        <v>0.0192417186105126</v>
      </c>
    </row>
    <row r="985" customFormat="false" ht="15" hidden="false" customHeight="false" outlineLevel="0" collapsed="false">
      <c r="A985" s="0" t="n">
        <f aca="false">Loan_Sample!A965</f>
        <v>27830</v>
      </c>
      <c r="B985" s="0" t="n">
        <f aca="false">Loan_Sample!U965</f>
        <v>210394.88</v>
      </c>
      <c r="C985" s="0" t="n">
        <f aca="false">Loan_Sample!K965+Inputs!$B$26</f>
        <v>9.23333358764648</v>
      </c>
      <c r="D985" s="0" t="n">
        <f aca="false">Loan_Sample!L965+Inputs!$B$26</f>
        <v>5.07179498672485</v>
      </c>
      <c r="E985" s="0" t="n">
        <f aca="false">Loan_Sample!E965/(1+Inputs!$B$25/100)</f>
        <v>53.3578605651856</v>
      </c>
      <c r="F985" s="0" t="n">
        <f aca="false">Loan_Sample!H965-Inputs!$B$24/100</f>
        <v>0.928666830062866</v>
      </c>
      <c r="G985" s="0" t="n">
        <f aca="false">IF(ISNUMBER(C985),INDEX(Scorecard!$D$54:$D$61,SUMPRODUCT(--(Scorecard!$G$54:$G$60&lt;C985))+1),Scorecard!$D$62)</f>
        <v>-0.541917179454542</v>
      </c>
      <c r="H985" s="0" t="n">
        <f aca="false">IF(ISNUMBER(D985),INDEX(Scorecard!$D$63:$D$68,SUMPRODUCT(--(Scorecard!$G$63:$G$67&lt;D985))+1),Scorecard!$D$69)</f>
        <v>0.322484508656054</v>
      </c>
      <c r="I985" s="0" t="n">
        <f aca="false">IF(ISNUMBER(E985),INDEX(Scorecard!$D$19:$D$26,SUMPRODUCT(--(Scorecard!$G$19:$G$25&lt;E985))+1),Scorecard!$D$27)</f>
        <v>0.57899015159425</v>
      </c>
      <c r="J985" s="0" t="n">
        <f aca="false">IF(ISNUMBER(F985),INDEX(Scorecard!$D$37:$D$44,SUMPRODUCT(--(Scorecard!$G$37:$G$43&lt;F985))+1),Scorecard!$D$45)</f>
        <v>-0.975503570149195</v>
      </c>
      <c r="K985" s="0" t="n">
        <f aca="false">Inputs!$B$10+Scorecard!$J$5*Loan_Sample!Y965+Scorecard!$J$6*Loan_Sample!Z965+Scorecard!$J$7*I985+Scorecard!$J$8*Loan_Sample!AB965+Scorecard!$J$9*J985+Scorecard!$J$10*Loan_Sample!AD965+Scorecard!$J$11*G985+Scorecard!$J$12*H985</f>
        <v>-4.76508015212203</v>
      </c>
      <c r="L985" s="0" t="n">
        <f aca="false">MIN(1-Inputs!$B$13,MAX(Inputs!$B$13,1/(1+EXP(-(Inputs!$B$11*K985+Inputs!$B$12)))))</f>
        <v>0.00756565495194221</v>
      </c>
      <c r="M985" s="0" t="n">
        <f aca="false">Loan_Sample!AH965*Inputs!$B$4*B985</f>
        <v>557.121273007351</v>
      </c>
      <c r="N985" s="0" t="n">
        <f aca="false">L985*Inputs!$B$4*B985</f>
        <v>557.121273007351</v>
      </c>
      <c r="O985" s="0" t="n">
        <f aca="false">Inputs!$B$37+Inputs!$B$38*MAX(Loan_Sample!H965-Inputs!$C$38,0)+Inputs!$B$39*MAX(Loan_Sample!H965-Inputs!$C$39,0)+Inputs!$B$40*MAX(Loan_Sample!H965-Inputs!$C$40,0)+Inputs!$B$41*MAX(Loan_Sample!H965-Inputs!$C$41,0)+Inputs!$B$42*Inputs!$B$14+Inputs!$B$43*MIN(Loan_Sample!I965/Inputs!$B$17,1)+Inputs!$B$44*MIN(Loan_Sample!E965,Inputs!$B$18)+Inputs!$B$45*Loan_Sample!C965</f>
        <v>-3.22585236619324</v>
      </c>
      <c r="P985" s="0" t="n">
        <f aca="false">MIN(1-Inputs!$B$13,MAX(Inputs!$B$13,1/(1+EXP(-(Inputs!$B$15*O985+Inputs!$B$16)))))</f>
        <v>0.0375053693055053</v>
      </c>
      <c r="Q985" s="0" t="n">
        <f aca="false">Inputs!$B$37+Inputs!$B$38*MAX(F985-Inputs!$C$38,0)+Inputs!$B$39*MAX(F985-Inputs!$C$39,0)+Inputs!$B$40*MAX(F985-Inputs!$C$40,0)+Inputs!$B$41*MAX(F985-Inputs!$C$41,0)+Inputs!$B$42*Inputs!$B$14+Inputs!$B$43*MIN(Loan_Sample!I965/Inputs!$B$17,1)+Inputs!$B$44*MIN(E985,Inputs!$B$18)+Inputs!$B$45*Loan_Sample!C965</f>
        <v>-3.22585236619324</v>
      </c>
      <c r="R985" s="0" t="n">
        <f aca="false">MIN(1-Inputs!$B$13,MAX(Inputs!$B$13,1/(1+EXP(-(Inputs!$B$15*Q985+Inputs!$B$16)))))</f>
        <v>0.0375053693055053</v>
      </c>
    </row>
    <row r="986" customFormat="false" ht="15" hidden="false" customHeight="false" outlineLevel="0" collapsed="false">
      <c r="A986" s="0" t="n">
        <f aca="false">Loan_Sample!A966</f>
        <v>27951</v>
      </c>
      <c r="B986" s="0" t="n">
        <f aca="false">Loan_Sample!U966</f>
        <v>236269.73</v>
      </c>
      <c r="C986" s="0" t="n">
        <f aca="false">Loan_Sample!K966+Inputs!$B$26</f>
        <v>5.53333330154419</v>
      </c>
      <c r="D986" s="0" t="n">
        <f aca="false">Loan_Sample!L966+Inputs!$B$26</f>
        <v>-3.50000047683716</v>
      </c>
      <c r="E986" s="0" t="n">
        <f aca="false">Loan_Sample!E966/(1+Inputs!$B$25/100)</f>
        <v>76.1572647094727</v>
      </c>
      <c r="F986" s="0" t="n">
        <f aca="false">Loan_Sample!H966-Inputs!$B$24/100</f>
        <v>0.231333255767822</v>
      </c>
      <c r="G986" s="0" t="n">
        <f aca="false">IF(ISNUMBER(C986),INDEX(Scorecard!$D$54:$D$61,SUMPRODUCT(--(Scorecard!$G$54:$G$60&lt;C986))+1),Scorecard!$D$62)</f>
        <v>0.0151758992857273</v>
      </c>
      <c r="H986" s="0" t="n">
        <f aca="false">IF(ISNUMBER(D986),INDEX(Scorecard!$D$63:$D$68,SUMPRODUCT(--(Scorecard!$G$63:$G$67&lt;D986))+1),Scorecard!$D$69)</f>
        <v>-0.340582194386522</v>
      </c>
      <c r="I986" s="0" t="n">
        <f aca="false">IF(ISNUMBER(E986),INDEX(Scorecard!$D$19:$D$26,SUMPRODUCT(--(Scorecard!$G$19:$G$25&lt;E986))+1),Scorecard!$D$27)</f>
        <v>-0.0341578513653732</v>
      </c>
      <c r="J986" s="0" t="n">
        <f aca="false">IF(ISNUMBER(F986),INDEX(Scorecard!$D$37:$D$44,SUMPRODUCT(--(Scorecard!$G$37:$G$43&lt;F986))+1),Scorecard!$D$45)</f>
        <v>-0.0679520129233634</v>
      </c>
      <c r="K986" s="0" t="n">
        <f aca="false">Inputs!$B$10+Scorecard!$J$5*Loan_Sample!Y966+Scorecard!$J$6*Loan_Sample!Z966+Scorecard!$J$7*I986+Scorecard!$J$8*Loan_Sample!AB966+Scorecard!$J$9*J986+Scorecard!$J$10*Loan_Sample!AD966+Scorecard!$J$11*G986+Scorecard!$J$12*H986</f>
        <v>-4.14745509524077</v>
      </c>
      <c r="L986" s="0" t="n">
        <f aca="false">MIN(1-Inputs!$B$13,MAX(Inputs!$B$13,1/(1+EXP(-(Inputs!$B$11*K986+Inputs!$B$12)))))</f>
        <v>0.0145132394265714</v>
      </c>
      <c r="M986" s="0" t="n">
        <f aca="false">Loan_Sample!AH966*Inputs!$B$4*B986</f>
        <v>1200.16370625948</v>
      </c>
      <c r="N986" s="0" t="n">
        <f aca="false">L986*Inputs!$B$4*B986</f>
        <v>1200.16370625948</v>
      </c>
      <c r="O986" s="0" t="n">
        <f aca="false">Inputs!$B$37+Inputs!$B$38*MAX(Loan_Sample!H966-Inputs!$C$38,0)+Inputs!$B$39*MAX(Loan_Sample!H966-Inputs!$C$39,0)+Inputs!$B$40*MAX(Loan_Sample!H966-Inputs!$C$40,0)+Inputs!$B$41*MAX(Loan_Sample!H966-Inputs!$C$41,0)+Inputs!$B$42*Inputs!$B$14+Inputs!$B$43*MIN(Loan_Sample!I966/Inputs!$B$17,1)+Inputs!$B$44*MIN(Loan_Sample!E966,Inputs!$B$18)+Inputs!$B$45*Loan_Sample!C966</f>
        <v>-5.4333943825253</v>
      </c>
      <c r="P986" s="0" t="n">
        <f aca="false">MIN(1-Inputs!$B$13,MAX(Inputs!$B$13,1/(1+EXP(-(Inputs!$B$15*O986+Inputs!$B$16)))))</f>
        <v>0.00315824693961866</v>
      </c>
      <c r="Q986" s="0" t="n">
        <f aca="false">Inputs!$B$37+Inputs!$B$38*MAX(F986-Inputs!$C$38,0)+Inputs!$B$39*MAX(F986-Inputs!$C$39,0)+Inputs!$B$40*MAX(F986-Inputs!$C$40,0)+Inputs!$B$41*MAX(F986-Inputs!$C$41,0)+Inputs!$B$42*Inputs!$B$14+Inputs!$B$43*MIN(Loan_Sample!I966/Inputs!$B$17,1)+Inputs!$B$44*MIN(E986,Inputs!$B$18)+Inputs!$B$45*Loan_Sample!C966</f>
        <v>-5.4333943825253</v>
      </c>
      <c r="R986" s="0" t="n">
        <f aca="false">MIN(1-Inputs!$B$13,MAX(Inputs!$B$13,1/(1+EXP(-(Inputs!$B$15*Q986+Inputs!$B$16)))))</f>
        <v>0.00315824693961866</v>
      </c>
    </row>
    <row r="987" customFormat="false" ht="15" hidden="false" customHeight="false" outlineLevel="0" collapsed="false">
      <c r="A987" s="0" t="n">
        <f aca="false">Loan_Sample!A967</f>
        <v>28006</v>
      </c>
      <c r="B987" s="0" t="n">
        <f aca="false">Loan_Sample!U967</f>
        <v>220981.98</v>
      </c>
      <c r="C987" s="0" t="n">
        <f aca="false">Loan_Sample!K967+Inputs!$B$26</f>
        <v>4.15833330154419</v>
      </c>
      <c r="D987" s="0" t="n">
        <f aca="false">Loan_Sample!L967+Inputs!$B$26</f>
        <v>-1.875</v>
      </c>
      <c r="E987" s="0" t="n">
        <f aca="false">Loan_Sample!E967/(1+Inputs!$B$25/100)</f>
        <v>66.3310012817383</v>
      </c>
      <c r="F987" s="0" t="n">
        <f aca="false">Loan_Sample!H967-Inputs!$B$24/100</f>
        <v>-0.0436666011810303</v>
      </c>
      <c r="G987" s="0" t="n">
        <f aca="false">IF(ISNUMBER(C987),INDEX(Scorecard!$D$54:$D$61,SUMPRODUCT(--(Scorecard!$G$54:$G$60&lt;C987))+1),Scorecard!$D$62)</f>
        <v>0.489050497890326</v>
      </c>
      <c r="H987" s="0" t="n">
        <f aca="false">IF(ISNUMBER(D987),INDEX(Scorecard!$D$63:$D$68,SUMPRODUCT(--(Scorecard!$G$63:$G$67&lt;D987))+1),Scorecard!$D$69)</f>
        <v>-0.340582194386522</v>
      </c>
      <c r="I987" s="0" t="n">
        <f aca="false">IF(ISNUMBER(E987),INDEX(Scorecard!$D$19:$D$26,SUMPRODUCT(--(Scorecard!$G$19:$G$25&lt;E987))+1),Scorecard!$D$27)</f>
        <v>0.0530843085177338</v>
      </c>
      <c r="J987" s="0" t="n">
        <f aca="false">IF(ISNUMBER(F987),INDEX(Scorecard!$D$37:$D$44,SUMPRODUCT(--(Scorecard!$G$37:$G$43&lt;F987))+1),Scorecard!$D$45)</f>
        <v>0.330501541082344</v>
      </c>
      <c r="K987" s="0" t="n">
        <f aca="false">Inputs!$B$10+Scorecard!$J$5*Loan_Sample!Y967+Scorecard!$J$6*Loan_Sample!Z967+Scorecard!$J$7*I987+Scorecard!$J$8*Loan_Sample!AB967+Scorecard!$J$9*J987+Scorecard!$J$10*Loan_Sample!AD967+Scorecard!$J$11*G987+Scorecard!$J$12*H987</f>
        <v>-6.55540622918098</v>
      </c>
      <c r="L987" s="0" t="n">
        <f aca="false">MIN(1-Inputs!$B$13,MAX(Inputs!$B$13,1/(1+EXP(-(Inputs!$B$11*K987+Inputs!$B$12)))))</f>
        <v>0.00112903850549457</v>
      </c>
      <c r="M987" s="0" t="n">
        <f aca="false">Loan_Sample!AH967*Inputs!$B$4*B987</f>
        <v>87.3240075541511</v>
      </c>
      <c r="N987" s="0" t="n">
        <f aca="false">L987*Inputs!$B$4*B987</f>
        <v>87.3240075541511</v>
      </c>
      <c r="O987" s="0" t="n">
        <f aca="false">Inputs!$B$37+Inputs!$B$38*MAX(Loan_Sample!H967-Inputs!$C$38,0)+Inputs!$B$39*MAX(Loan_Sample!H967-Inputs!$C$39,0)+Inputs!$B$40*MAX(Loan_Sample!H967-Inputs!$C$40,0)+Inputs!$B$41*MAX(Loan_Sample!H967-Inputs!$C$41,0)+Inputs!$B$42*Inputs!$B$14+Inputs!$B$43*MIN(Loan_Sample!I967/Inputs!$B$17,1)+Inputs!$B$44*MIN(Loan_Sample!E967,Inputs!$B$18)+Inputs!$B$45*Loan_Sample!C967</f>
        <v>-5.39524447363307</v>
      </c>
      <c r="P987" s="0" t="n">
        <f aca="false">MIN(1-Inputs!$B$13,MAX(Inputs!$B$13,1/(1+EXP(-(Inputs!$B$15*O987+Inputs!$B$16)))))</f>
        <v>0.00329776806437726</v>
      </c>
      <c r="Q987" s="0" t="n">
        <f aca="false">Inputs!$B$37+Inputs!$B$38*MAX(F987-Inputs!$C$38,0)+Inputs!$B$39*MAX(F987-Inputs!$C$39,0)+Inputs!$B$40*MAX(F987-Inputs!$C$40,0)+Inputs!$B$41*MAX(F987-Inputs!$C$41,0)+Inputs!$B$42*Inputs!$B$14+Inputs!$B$43*MIN(Loan_Sample!I967/Inputs!$B$17,1)+Inputs!$B$44*MIN(E987,Inputs!$B$18)+Inputs!$B$45*Loan_Sample!C967</f>
        <v>-5.39524447363307</v>
      </c>
      <c r="R987" s="0" t="n">
        <f aca="false">MIN(1-Inputs!$B$13,MAX(Inputs!$B$13,1/(1+EXP(-(Inputs!$B$15*Q987+Inputs!$B$16)))))</f>
        <v>0.00329776806437726</v>
      </c>
    </row>
    <row r="988" customFormat="false" ht="15" hidden="false" customHeight="false" outlineLevel="0" collapsed="false">
      <c r="A988" s="0" t="n">
        <f aca="false">Loan_Sample!A968</f>
        <v>28018</v>
      </c>
      <c r="B988" s="0" t="n">
        <f aca="false">Loan_Sample!U968</f>
        <v>196772.88</v>
      </c>
      <c r="C988" s="0" t="n">
        <f aca="false">Loan_Sample!K968+Inputs!$B$26</f>
        <v>5.25833320617676</v>
      </c>
      <c r="D988" s="0" t="n">
        <f aca="false">Loan_Sample!L968+Inputs!$B$26</f>
        <v>-1.875</v>
      </c>
      <c r="E988" s="0" t="n">
        <f aca="false">Loan_Sample!E968/(1+Inputs!$B$25/100)</f>
        <v>53.7496185302734</v>
      </c>
      <c r="F988" s="0" t="n">
        <f aca="false">Loan_Sample!H968-Inputs!$B$24/100</f>
        <v>0.658333539962769</v>
      </c>
      <c r="G988" s="0" t="n">
        <f aca="false">IF(ISNUMBER(C988),INDEX(Scorecard!$D$54:$D$61,SUMPRODUCT(--(Scorecard!$G$54:$G$60&lt;C988))+1),Scorecard!$D$62)</f>
        <v>0.126303549215828</v>
      </c>
      <c r="H988" s="0" t="n">
        <f aca="false">IF(ISNUMBER(D988),INDEX(Scorecard!$D$63:$D$68,SUMPRODUCT(--(Scorecard!$G$63:$G$67&lt;D988))+1),Scorecard!$D$69)</f>
        <v>-0.340582194386522</v>
      </c>
      <c r="I988" s="0" t="n">
        <f aca="false">IF(ISNUMBER(E988),INDEX(Scorecard!$D$19:$D$26,SUMPRODUCT(--(Scorecard!$G$19:$G$25&lt;E988))+1),Scorecard!$D$27)</f>
        <v>0.57899015159425</v>
      </c>
      <c r="J988" s="0" t="n">
        <f aca="false">IF(ISNUMBER(F988),INDEX(Scorecard!$D$37:$D$44,SUMPRODUCT(--(Scorecard!$G$37:$G$43&lt;F988))+1),Scorecard!$D$45)</f>
        <v>-0.569454719285959</v>
      </c>
      <c r="K988" s="0" t="n">
        <f aca="false">Inputs!$B$10+Scorecard!$J$5*Loan_Sample!Y968+Scorecard!$J$6*Loan_Sample!Z968+Scorecard!$J$7*I988+Scorecard!$J$8*Loan_Sample!AB968+Scorecard!$J$9*J988+Scorecard!$J$10*Loan_Sample!AD968+Scorecard!$J$11*G988+Scorecard!$J$12*H988</f>
        <v>-4.86734312554021</v>
      </c>
      <c r="L988" s="0" t="n">
        <f aca="false">MIN(1-Inputs!$B$13,MAX(Inputs!$B$13,1/(1+EXP(-(Inputs!$B$11*K988+Inputs!$B$12)))))</f>
        <v>0.00678948608484217</v>
      </c>
      <c r="M988" s="0" t="n">
        <f aca="false">Loan_Sample!AH968*Inputs!$B$4*B988</f>
        <v>467.595355722011</v>
      </c>
      <c r="N988" s="0" t="n">
        <f aca="false">L988*Inputs!$B$4*B988</f>
        <v>467.595355722011</v>
      </c>
      <c r="O988" s="0" t="n">
        <f aca="false">Inputs!$B$37+Inputs!$B$38*MAX(Loan_Sample!H968-Inputs!$C$38,0)+Inputs!$B$39*MAX(Loan_Sample!H968-Inputs!$C$39,0)+Inputs!$B$40*MAX(Loan_Sample!H968-Inputs!$C$40,0)+Inputs!$B$41*MAX(Loan_Sample!H968-Inputs!$C$41,0)+Inputs!$B$42*Inputs!$B$14+Inputs!$B$43*MIN(Loan_Sample!I968/Inputs!$B$17,1)+Inputs!$B$44*MIN(Loan_Sample!E968,Inputs!$B$18)+Inputs!$B$45*Loan_Sample!C968</f>
        <v>-3.80637354353045</v>
      </c>
      <c r="P988" s="0" t="n">
        <f aca="false">MIN(1-Inputs!$B$13,MAX(Inputs!$B$13,1/(1+EXP(-(Inputs!$B$15*O988+Inputs!$B$16)))))</f>
        <v>0.0197436923393113</v>
      </c>
      <c r="Q988" s="0" t="n">
        <f aca="false">Inputs!$B$37+Inputs!$B$38*MAX(F988-Inputs!$C$38,0)+Inputs!$B$39*MAX(F988-Inputs!$C$39,0)+Inputs!$B$40*MAX(F988-Inputs!$C$40,0)+Inputs!$B$41*MAX(F988-Inputs!$C$41,0)+Inputs!$B$42*Inputs!$B$14+Inputs!$B$43*MIN(Loan_Sample!I968/Inputs!$B$17,1)+Inputs!$B$44*MIN(E988,Inputs!$B$18)+Inputs!$B$45*Loan_Sample!C968</f>
        <v>-3.80637354353045</v>
      </c>
      <c r="R988" s="0" t="n">
        <f aca="false">MIN(1-Inputs!$B$13,MAX(Inputs!$B$13,1/(1+EXP(-(Inputs!$B$15*Q988+Inputs!$B$16)))))</f>
        <v>0.0197436923393113</v>
      </c>
    </row>
    <row r="989" customFormat="false" ht="15" hidden="false" customHeight="false" outlineLevel="0" collapsed="false">
      <c r="A989" s="0" t="n">
        <f aca="false">Loan_Sample!A969</f>
        <v>28046</v>
      </c>
      <c r="B989" s="0" t="n">
        <f aca="false">Loan_Sample!U969</f>
        <v>63645.902</v>
      </c>
      <c r="C989" s="0" t="n">
        <f aca="false">Loan_Sample!K969+Inputs!$B$26</f>
        <v>4.70833349227905</v>
      </c>
      <c r="D989" s="0" t="n">
        <f aca="false">Loan_Sample!L969+Inputs!$B$26</f>
        <v>-1.125</v>
      </c>
      <c r="E989" s="0" t="n">
        <f aca="false">Loan_Sample!E969/(1+Inputs!$B$25/100)</f>
        <v>61.6952476501465</v>
      </c>
      <c r="F989" s="0" t="n">
        <f aca="false">Loan_Sample!H969-Inputs!$B$24/100</f>
        <v>-1.88533306121826</v>
      </c>
      <c r="G989" s="0" t="n">
        <f aca="false">IF(ISNUMBER(C989),INDEX(Scorecard!$D$54:$D$61,SUMPRODUCT(--(Scorecard!$G$54:$G$60&lt;C989))+1),Scorecard!$D$62)</f>
        <v>0.409483001259379</v>
      </c>
      <c r="H989" s="0" t="n">
        <f aca="false">IF(ISNUMBER(D989),INDEX(Scorecard!$D$63:$D$68,SUMPRODUCT(--(Scorecard!$G$63:$G$67&lt;D989))+1),Scorecard!$D$69)</f>
        <v>-0.340582194386522</v>
      </c>
      <c r="I989" s="0" t="n">
        <f aca="false">IF(ISNUMBER(E989),INDEX(Scorecard!$D$19:$D$26,SUMPRODUCT(--(Scorecard!$G$19:$G$25&lt;E989))+1),Scorecard!$D$27)</f>
        <v>0.233621608745691</v>
      </c>
      <c r="J989" s="0" t="n">
        <f aca="false">IF(ISNUMBER(F989),INDEX(Scorecard!$D$37:$D$44,SUMPRODUCT(--(Scorecard!$G$37:$G$43&lt;F989))+1),Scorecard!$D$45)</f>
        <v>1.35057635045042</v>
      </c>
      <c r="K989" s="0" t="n">
        <f aca="false">Inputs!$B$10+Scorecard!$J$5*Loan_Sample!Y969+Scorecard!$J$6*Loan_Sample!Z969+Scorecard!$J$7*I989+Scorecard!$J$8*Loan_Sample!AB969+Scorecard!$J$9*J989+Scorecard!$J$10*Loan_Sample!AD969+Scorecard!$J$11*G989+Scorecard!$J$12*H989</f>
        <v>-5.51507798127551</v>
      </c>
      <c r="L989" s="0" t="n">
        <f aca="false">MIN(1-Inputs!$B$13,MAX(Inputs!$B$13,1/(1+EXP(-(Inputs!$B$11*K989+Inputs!$B$12)))))</f>
        <v>0.00341507181724295</v>
      </c>
      <c r="M989" s="0" t="n">
        <f aca="false">Loan_Sample!AH969*Inputs!$B$4*B989</f>
        <v>76.0743641711224</v>
      </c>
      <c r="N989" s="0" t="n">
        <f aca="false">L989*Inputs!$B$4*B989</f>
        <v>76.0743641711224</v>
      </c>
      <c r="O989" s="0" t="n">
        <f aca="false">Inputs!$B$37+Inputs!$B$38*MAX(Loan_Sample!H969-Inputs!$C$38,0)+Inputs!$B$39*MAX(Loan_Sample!H969-Inputs!$C$39,0)+Inputs!$B$40*MAX(Loan_Sample!H969-Inputs!$C$40,0)+Inputs!$B$41*MAX(Loan_Sample!H969-Inputs!$C$41,0)+Inputs!$B$42*Inputs!$B$14+Inputs!$B$43*MIN(Loan_Sample!I969/Inputs!$B$17,1)+Inputs!$B$44*MIN(Loan_Sample!E969,Inputs!$B$18)+Inputs!$B$45*Loan_Sample!C969</f>
        <v>-5.41878239090272</v>
      </c>
      <c r="P989" s="0" t="n">
        <f aca="false">MIN(1-Inputs!$B$13,MAX(Inputs!$B$13,1/(1+EXP(-(Inputs!$B$15*O989+Inputs!$B$16)))))</f>
        <v>0.00321097651268552</v>
      </c>
      <c r="Q989" s="0" t="n">
        <f aca="false">Inputs!$B$37+Inputs!$B$38*MAX(F989-Inputs!$C$38,0)+Inputs!$B$39*MAX(F989-Inputs!$C$39,0)+Inputs!$B$40*MAX(F989-Inputs!$C$40,0)+Inputs!$B$41*MAX(F989-Inputs!$C$41,0)+Inputs!$B$42*Inputs!$B$14+Inputs!$B$43*MIN(Loan_Sample!I969/Inputs!$B$17,1)+Inputs!$B$44*MIN(E989,Inputs!$B$18)+Inputs!$B$45*Loan_Sample!C969</f>
        <v>-5.41878239090272</v>
      </c>
      <c r="R989" s="0" t="n">
        <f aca="false">MIN(1-Inputs!$B$13,MAX(Inputs!$B$13,1/(1+EXP(-(Inputs!$B$15*Q989+Inputs!$B$16)))))</f>
        <v>0.00321097651268552</v>
      </c>
    </row>
    <row r="990" customFormat="false" ht="15" hidden="false" customHeight="false" outlineLevel="0" collapsed="false">
      <c r="A990" s="0" t="n">
        <f aca="false">Loan_Sample!A970</f>
        <v>28049</v>
      </c>
      <c r="B990" s="0" t="n">
        <f aca="false">Loan_Sample!U970</f>
        <v>316537.56</v>
      </c>
      <c r="C990" s="0" t="n">
        <f aca="false">Loan_Sample!K970+Inputs!$B$26</f>
        <v>5.83333349227905</v>
      </c>
      <c r="D990" s="0" t="n">
        <f aca="false">Loan_Sample!L970+Inputs!$B$26</f>
        <v>-3.49999952316284</v>
      </c>
      <c r="E990" s="0" t="n">
        <f aca="false">Loan_Sample!E970/(1+Inputs!$B$25/100)</f>
        <v>86.1989059448242</v>
      </c>
      <c r="F990" s="0" t="n">
        <f aca="false">Loan_Sample!H970-Inputs!$B$24/100</f>
        <v>-0.00366663932800293</v>
      </c>
      <c r="G990" s="0" t="n">
        <f aca="false">IF(ISNUMBER(C990),INDEX(Scorecard!$D$54:$D$61,SUMPRODUCT(--(Scorecard!$G$54:$G$60&lt;C990))+1),Scorecard!$D$62)</f>
        <v>0.0151758992857273</v>
      </c>
      <c r="H990" s="0" t="n">
        <f aca="false">IF(ISNUMBER(D990),INDEX(Scorecard!$D$63:$D$68,SUMPRODUCT(--(Scorecard!$G$63:$G$67&lt;D990))+1),Scorecard!$D$69)</f>
        <v>-0.340582194386522</v>
      </c>
      <c r="I990" s="0" t="n">
        <f aca="false">IF(ISNUMBER(E990),INDEX(Scorecard!$D$19:$D$26,SUMPRODUCT(--(Scorecard!$G$19:$G$25&lt;E990))+1),Scorecard!$D$27)</f>
        <v>-0.219855970853228</v>
      </c>
      <c r="J990" s="0" t="n">
        <f aca="false">IF(ISNUMBER(F990),INDEX(Scorecard!$D$37:$D$44,SUMPRODUCT(--(Scorecard!$G$37:$G$43&lt;F990))+1),Scorecard!$D$45)</f>
        <v>0.330501541082344</v>
      </c>
      <c r="K990" s="0" t="n">
        <f aca="false">Inputs!$B$10+Scorecard!$J$5*Loan_Sample!Y970+Scorecard!$J$6*Loan_Sample!Z970+Scorecard!$J$7*I990+Scorecard!$J$8*Loan_Sample!AB970+Scorecard!$J$9*J990+Scorecard!$J$10*Loan_Sample!AD970+Scorecard!$J$11*G990+Scorecard!$J$12*H990</f>
        <v>-4.26340419433504</v>
      </c>
      <c r="L990" s="0" t="n">
        <f aca="false">MIN(1-Inputs!$B$13,MAX(Inputs!$B$13,1/(1+EXP(-(Inputs!$B$11*K990+Inputs!$B$12)))))</f>
        <v>0.0128473007138692</v>
      </c>
      <c r="M990" s="0" t="n">
        <f aca="false">Loan_Sample!AH970*Inputs!$B$4*B990</f>
        <v>1423.32862719404</v>
      </c>
      <c r="N990" s="0" t="n">
        <f aca="false">L990*Inputs!$B$4*B990</f>
        <v>1423.32862719404</v>
      </c>
      <c r="O990" s="0" t="n">
        <f aca="false">Inputs!$B$37+Inputs!$B$38*MAX(Loan_Sample!H970-Inputs!$C$38,0)+Inputs!$B$39*MAX(Loan_Sample!H970-Inputs!$C$39,0)+Inputs!$B$40*MAX(Loan_Sample!H970-Inputs!$C$40,0)+Inputs!$B$41*MAX(Loan_Sample!H970-Inputs!$C$41,0)+Inputs!$B$42*Inputs!$B$14+Inputs!$B$43*MIN(Loan_Sample!I970/Inputs!$B$17,1)+Inputs!$B$44*MIN(Loan_Sample!E970,Inputs!$B$18)+Inputs!$B$45*Loan_Sample!C970</f>
        <v>-6.17589303564833</v>
      </c>
      <c r="P990" s="0" t="n">
        <f aca="false">MIN(1-Inputs!$B$13,MAX(Inputs!$B$13,1/(1+EXP(-(Inputs!$B$15*O990+Inputs!$B$16)))))</f>
        <v>0.00136035770444049</v>
      </c>
      <c r="Q990" s="0" t="n">
        <f aca="false">Inputs!$B$37+Inputs!$B$38*MAX(F990-Inputs!$C$38,0)+Inputs!$B$39*MAX(F990-Inputs!$C$39,0)+Inputs!$B$40*MAX(F990-Inputs!$C$40,0)+Inputs!$B$41*MAX(F990-Inputs!$C$41,0)+Inputs!$B$42*Inputs!$B$14+Inputs!$B$43*MIN(Loan_Sample!I970/Inputs!$B$17,1)+Inputs!$B$44*MIN(E990,Inputs!$B$18)+Inputs!$B$45*Loan_Sample!C970</f>
        <v>-6.17589303564833</v>
      </c>
      <c r="R990" s="0" t="n">
        <f aca="false">MIN(1-Inputs!$B$13,MAX(Inputs!$B$13,1/(1+EXP(-(Inputs!$B$15*Q990+Inputs!$B$16)))))</f>
        <v>0.00136035770444049</v>
      </c>
    </row>
    <row r="991" customFormat="false" ht="15" hidden="false" customHeight="false" outlineLevel="0" collapsed="false">
      <c r="A991" s="0" t="n">
        <f aca="false">Loan_Sample!A971</f>
        <v>28098</v>
      </c>
      <c r="B991" s="0" t="n">
        <f aca="false">Loan_Sample!U971</f>
        <v>245371.7</v>
      </c>
      <c r="C991" s="0" t="n">
        <f aca="false">Loan_Sample!K971+Inputs!$B$26</f>
        <v>4.95833349227905</v>
      </c>
      <c r="D991" s="0" t="n">
        <f aca="false">Loan_Sample!L971+Inputs!$B$26</f>
        <v>-1.875</v>
      </c>
      <c r="E991" s="0" t="n">
        <f aca="false">Loan_Sample!E971/(1+Inputs!$B$25/100)</f>
        <v>63.755916595459</v>
      </c>
      <c r="F991" s="0" t="n">
        <f aca="false">Loan_Sample!H971-Inputs!$B$24/100</f>
        <v>-0.183666706085205</v>
      </c>
      <c r="G991" s="0" t="n">
        <f aca="false">IF(ISNUMBER(C991),INDEX(Scorecard!$D$54:$D$61,SUMPRODUCT(--(Scorecard!$G$54:$G$60&lt;C991))+1),Scorecard!$D$62)</f>
        <v>0.214429354789033</v>
      </c>
      <c r="H991" s="0" t="n">
        <f aca="false">IF(ISNUMBER(D991),INDEX(Scorecard!$D$63:$D$68,SUMPRODUCT(--(Scorecard!$G$63:$G$67&lt;D991))+1),Scorecard!$D$69)</f>
        <v>-0.340582194386522</v>
      </c>
      <c r="I991" s="0" t="n">
        <f aca="false">IF(ISNUMBER(E991),INDEX(Scorecard!$D$19:$D$26,SUMPRODUCT(--(Scorecard!$G$19:$G$25&lt;E991))+1),Scorecard!$D$27)</f>
        <v>0.233621608745691</v>
      </c>
      <c r="J991" s="0" t="n">
        <f aca="false">IF(ISNUMBER(F991),INDEX(Scorecard!$D$37:$D$44,SUMPRODUCT(--(Scorecard!$G$37:$G$43&lt;F991))+1),Scorecard!$D$45)</f>
        <v>0.769716833645565</v>
      </c>
      <c r="K991" s="0" t="n">
        <f aca="false">Inputs!$B$10+Scorecard!$J$5*Loan_Sample!Y971+Scorecard!$J$6*Loan_Sample!Z971+Scorecard!$J$7*I991+Scorecard!$J$8*Loan_Sample!AB971+Scorecard!$J$9*J991+Scorecard!$J$10*Loan_Sample!AD971+Scorecard!$J$11*G991+Scorecard!$J$12*H991</f>
        <v>-3.47098462864129</v>
      </c>
      <c r="L991" s="0" t="n">
        <f aca="false">MIN(1-Inputs!$B$13,MAX(Inputs!$B$13,1/(1+EXP(-(Inputs!$B$11*K991+Inputs!$B$12)))))</f>
        <v>0.029401417300841</v>
      </c>
      <c r="M991" s="0" t="n">
        <f aca="false">Loan_Sample!AH971*Inputs!$B$4*B991</f>
        <v>2524.99651093087</v>
      </c>
      <c r="N991" s="0" t="n">
        <f aca="false">L991*Inputs!$B$4*B991</f>
        <v>2524.99651093087</v>
      </c>
      <c r="O991" s="0" t="n">
        <f aca="false">Inputs!$B$37+Inputs!$B$38*MAX(Loan_Sample!H971-Inputs!$C$38,0)+Inputs!$B$39*MAX(Loan_Sample!H971-Inputs!$C$39,0)+Inputs!$B$40*MAX(Loan_Sample!H971-Inputs!$C$40,0)+Inputs!$B$41*MAX(Loan_Sample!H971-Inputs!$C$41,0)+Inputs!$B$42*Inputs!$B$14+Inputs!$B$43*MIN(Loan_Sample!I971/Inputs!$B$17,1)+Inputs!$B$44*MIN(Loan_Sample!E971,Inputs!$B$18)+Inputs!$B$45*Loan_Sample!C971</f>
        <v>-6.39456997789954</v>
      </c>
      <c r="P991" s="0" t="n">
        <f aca="false">MIN(1-Inputs!$B$13,MAX(Inputs!$B$13,1/(1+EXP(-(Inputs!$B$15*O991+Inputs!$B$16)))))</f>
        <v>0.00106125855091134</v>
      </c>
      <c r="Q991" s="0" t="n">
        <f aca="false">Inputs!$B$37+Inputs!$B$38*MAX(F991-Inputs!$C$38,0)+Inputs!$B$39*MAX(F991-Inputs!$C$39,0)+Inputs!$B$40*MAX(F991-Inputs!$C$40,0)+Inputs!$B$41*MAX(F991-Inputs!$C$41,0)+Inputs!$B$42*Inputs!$B$14+Inputs!$B$43*MIN(Loan_Sample!I971/Inputs!$B$17,1)+Inputs!$B$44*MIN(E991,Inputs!$B$18)+Inputs!$B$45*Loan_Sample!C971</f>
        <v>-6.39456997789954</v>
      </c>
      <c r="R991" s="0" t="n">
        <f aca="false">MIN(1-Inputs!$B$13,MAX(Inputs!$B$13,1/(1+EXP(-(Inputs!$B$15*Q991+Inputs!$B$16)))))</f>
        <v>0.00106125855091134</v>
      </c>
    </row>
    <row r="992" customFormat="false" ht="15" hidden="false" customHeight="false" outlineLevel="0" collapsed="false">
      <c r="A992" s="0" t="n">
        <f aca="false">Loan_Sample!A972</f>
        <v>28099</v>
      </c>
      <c r="B992" s="0" t="n">
        <f aca="false">Loan_Sample!U972</f>
        <v>311047.72</v>
      </c>
      <c r="C992" s="0" t="n">
        <f aca="false">Loan_Sample!K972+Inputs!$B$26</f>
        <v>9.63333320617676</v>
      </c>
      <c r="D992" s="0" t="n">
        <f aca="false">Loan_Sample!L972+Inputs!$B$26</f>
        <v>5.0717945098877</v>
      </c>
      <c r="E992" s="0" t="n">
        <f aca="false">Loan_Sample!E972/(1+Inputs!$B$25/100)</f>
        <v>92.8570251464844</v>
      </c>
      <c r="F992" s="0" t="n">
        <f aca="false">Loan_Sample!H972-Inputs!$B$24/100</f>
        <v>0.629666566848755</v>
      </c>
      <c r="G992" s="0" t="n">
        <f aca="false">IF(ISNUMBER(C992),INDEX(Scorecard!$D$54:$D$61,SUMPRODUCT(--(Scorecard!$G$54:$G$60&lt;C992))+1),Scorecard!$D$62)</f>
        <v>-0.541917179454542</v>
      </c>
      <c r="H992" s="0" t="n">
        <f aca="false">IF(ISNUMBER(D992),INDEX(Scorecard!$D$63:$D$68,SUMPRODUCT(--(Scorecard!$G$63:$G$67&lt;D992))+1),Scorecard!$D$69)</f>
        <v>0.322484508656054</v>
      </c>
      <c r="I992" s="0" t="n">
        <f aca="false">IF(ISNUMBER(E992),INDEX(Scorecard!$D$19:$D$26,SUMPRODUCT(--(Scorecard!$G$19:$G$25&lt;E992))+1),Scorecard!$D$27)</f>
        <v>-0.820992370602782</v>
      </c>
      <c r="J992" s="0" t="n">
        <f aca="false">IF(ISNUMBER(F992),INDEX(Scorecard!$D$37:$D$44,SUMPRODUCT(--(Scorecard!$G$37:$G$43&lt;F992))+1),Scorecard!$D$45)</f>
        <v>-0.569454719285959</v>
      </c>
      <c r="K992" s="0" t="n">
        <f aca="false">Inputs!$B$10+Scorecard!$J$5*Loan_Sample!Y972+Scorecard!$J$6*Loan_Sample!Z972+Scorecard!$J$7*I992+Scorecard!$J$8*Loan_Sample!AB972+Scorecard!$J$9*J992+Scorecard!$J$10*Loan_Sample!AD972+Scorecard!$J$11*G992+Scorecard!$J$12*H992</f>
        <v>-3.26857234621843</v>
      </c>
      <c r="L992" s="0" t="n">
        <f aca="false">MIN(1-Inputs!$B$13,MAX(Inputs!$B$13,1/(1+EXP(-(Inputs!$B$11*K992+Inputs!$B$12)))))</f>
        <v>0.0362262478189451</v>
      </c>
      <c r="M992" s="0" t="n">
        <f aca="false">Loan_Sample!AH972*Inputs!$B$4*B992</f>
        <v>3943.83212588324</v>
      </c>
      <c r="N992" s="0" t="n">
        <f aca="false">L992*Inputs!$B$4*B992</f>
        <v>3943.83212588324</v>
      </c>
      <c r="O992" s="0" t="n">
        <f aca="false">Inputs!$B$37+Inputs!$B$38*MAX(Loan_Sample!H972-Inputs!$C$38,0)+Inputs!$B$39*MAX(Loan_Sample!H972-Inputs!$C$39,0)+Inputs!$B$40*MAX(Loan_Sample!H972-Inputs!$C$40,0)+Inputs!$B$41*MAX(Loan_Sample!H972-Inputs!$C$41,0)+Inputs!$B$42*Inputs!$B$14+Inputs!$B$43*MIN(Loan_Sample!I972/Inputs!$B$17,1)+Inputs!$B$44*MIN(Loan_Sample!E972,Inputs!$B$18)+Inputs!$B$45*Loan_Sample!C972</f>
        <v>-4.50561434146555</v>
      </c>
      <c r="P992" s="0" t="n">
        <f aca="false">MIN(1-Inputs!$B$13,MAX(Inputs!$B$13,1/(1+EXP(-(Inputs!$B$15*O992+Inputs!$B$16)))))</f>
        <v>0.00901440692446591</v>
      </c>
      <c r="Q992" s="0" t="n">
        <f aca="false">Inputs!$B$37+Inputs!$B$38*MAX(F992-Inputs!$C$38,0)+Inputs!$B$39*MAX(F992-Inputs!$C$39,0)+Inputs!$B$40*MAX(F992-Inputs!$C$40,0)+Inputs!$B$41*MAX(F992-Inputs!$C$41,0)+Inputs!$B$42*Inputs!$B$14+Inputs!$B$43*MIN(Loan_Sample!I972/Inputs!$B$17,1)+Inputs!$B$44*MIN(E992,Inputs!$B$18)+Inputs!$B$45*Loan_Sample!C972</f>
        <v>-4.50561434146555</v>
      </c>
      <c r="R992" s="0" t="n">
        <f aca="false">MIN(1-Inputs!$B$13,MAX(Inputs!$B$13,1/(1+EXP(-(Inputs!$B$15*Q992+Inputs!$B$16)))))</f>
        <v>0.00901440692446591</v>
      </c>
    </row>
    <row r="993" customFormat="false" ht="15" hidden="false" customHeight="false" outlineLevel="0" collapsed="false">
      <c r="A993" s="0" t="n">
        <f aca="false">Loan_Sample!A973</f>
        <v>28142</v>
      </c>
      <c r="B993" s="0" t="n">
        <f aca="false">Loan_Sample!U973</f>
        <v>139667.12</v>
      </c>
      <c r="C993" s="0" t="n">
        <f aca="false">Loan_Sample!K973+Inputs!$B$26</f>
        <v>4.60833311080933</v>
      </c>
      <c r="D993" s="0" t="n">
        <f aca="false">Loan_Sample!L973+Inputs!$B$26</f>
        <v>-1.125</v>
      </c>
      <c r="E993" s="0" t="n">
        <f aca="false">Loan_Sample!E973/(1+Inputs!$B$25/100)</f>
        <v>71.3825302124023</v>
      </c>
      <c r="F993" s="0" t="n">
        <f aca="false">Loan_Sample!H973-Inputs!$B$24/100</f>
        <v>-2.14033317565918</v>
      </c>
      <c r="G993" s="0" t="n">
        <f aca="false">IF(ISNUMBER(C993),INDEX(Scorecard!$D$54:$D$61,SUMPRODUCT(--(Scorecard!$G$54:$G$60&lt;C993))+1),Scorecard!$D$62)</f>
        <v>0.409483001259379</v>
      </c>
      <c r="H993" s="0" t="n">
        <f aca="false">IF(ISNUMBER(D993),INDEX(Scorecard!$D$63:$D$68,SUMPRODUCT(--(Scorecard!$G$63:$G$67&lt;D993))+1),Scorecard!$D$69)</f>
        <v>-0.340582194386522</v>
      </c>
      <c r="I993" s="0" t="n">
        <f aca="false">IF(ISNUMBER(E993),INDEX(Scorecard!$D$19:$D$26,SUMPRODUCT(--(Scorecard!$G$19:$G$25&lt;E993))+1),Scorecard!$D$27)</f>
        <v>0.0530843085177338</v>
      </c>
      <c r="J993" s="0" t="n">
        <f aca="false">IF(ISNUMBER(F993),INDEX(Scorecard!$D$37:$D$44,SUMPRODUCT(--(Scorecard!$G$37:$G$43&lt;F993))+1),Scorecard!$D$45)</f>
        <v>1.35057635045042</v>
      </c>
      <c r="K993" s="0" t="n">
        <f aca="false">Inputs!$B$10+Scorecard!$J$5*Loan_Sample!Y973+Scorecard!$J$6*Loan_Sample!Z973+Scorecard!$J$7*I993+Scorecard!$J$8*Loan_Sample!AB973+Scorecard!$J$9*J993+Scorecard!$J$10*Loan_Sample!AD973+Scorecard!$J$11*G993+Scorecard!$J$12*H993</f>
        <v>-4.45265466820832</v>
      </c>
      <c r="L993" s="0" t="n">
        <f aca="false">MIN(1-Inputs!$B$13,MAX(Inputs!$B$13,1/(1+EXP(-(Inputs!$B$11*K993+Inputs!$B$12)))))</f>
        <v>0.0105246337018663</v>
      </c>
      <c r="M993" s="0" t="n">
        <f aca="false">Loan_Sample!AH973*Inputs!$B$4*B993</f>
        <v>514.480847368111</v>
      </c>
      <c r="N993" s="0" t="n">
        <f aca="false">L993*Inputs!$B$4*B993</f>
        <v>514.480847368111</v>
      </c>
      <c r="O993" s="0" t="n">
        <f aca="false">Inputs!$B$37+Inputs!$B$38*MAX(Loan_Sample!H973-Inputs!$C$38,0)+Inputs!$B$39*MAX(Loan_Sample!H973-Inputs!$C$39,0)+Inputs!$B$40*MAX(Loan_Sample!H973-Inputs!$C$40,0)+Inputs!$B$41*MAX(Loan_Sample!H973-Inputs!$C$41,0)+Inputs!$B$42*Inputs!$B$14+Inputs!$B$43*MIN(Loan_Sample!I973/Inputs!$B$17,1)+Inputs!$B$44*MIN(Loan_Sample!E973,Inputs!$B$18)+Inputs!$B$45*Loan_Sample!C973</f>
        <v>-5.66145879130757</v>
      </c>
      <c r="P993" s="0" t="n">
        <f aca="false">MIN(1-Inputs!$B$13,MAX(Inputs!$B$13,1/(1+EXP(-(Inputs!$B$15*O993+Inputs!$B$16)))))</f>
        <v>0.00243872500007212</v>
      </c>
      <c r="Q993" s="0" t="n">
        <f aca="false">Inputs!$B$37+Inputs!$B$38*MAX(F993-Inputs!$C$38,0)+Inputs!$B$39*MAX(F993-Inputs!$C$39,0)+Inputs!$B$40*MAX(F993-Inputs!$C$40,0)+Inputs!$B$41*MAX(F993-Inputs!$C$41,0)+Inputs!$B$42*Inputs!$B$14+Inputs!$B$43*MIN(Loan_Sample!I973/Inputs!$B$17,1)+Inputs!$B$44*MIN(E993,Inputs!$B$18)+Inputs!$B$45*Loan_Sample!C973</f>
        <v>-5.66145879130757</v>
      </c>
      <c r="R993" s="0" t="n">
        <f aca="false">MIN(1-Inputs!$B$13,MAX(Inputs!$B$13,1/(1+EXP(-(Inputs!$B$15*Q993+Inputs!$B$16)))))</f>
        <v>0.00243872500007212</v>
      </c>
    </row>
    <row r="994" customFormat="false" ht="15" hidden="false" customHeight="false" outlineLevel="0" collapsed="false">
      <c r="A994" s="0" t="n">
        <f aca="false">Loan_Sample!A974</f>
        <v>28229</v>
      </c>
      <c r="B994" s="0" t="n">
        <f aca="false">Loan_Sample!U974</f>
        <v>174022.84</v>
      </c>
      <c r="C994" s="0" t="n">
        <f aca="false">Loan_Sample!K974+Inputs!$B$26</f>
        <v>5.63333320617676</v>
      </c>
      <c r="D994" s="0" t="n">
        <f aca="false">Loan_Sample!L974+Inputs!$B$26</f>
        <v>-3.5</v>
      </c>
      <c r="E994" s="0" t="n">
        <f aca="false">Loan_Sample!E974/(1+Inputs!$B$25/100)</f>
        <v>78.5791397094727</v>
      </c>
      <c r="F994" s="0" t="n">
        <f aca="false">Loan_Sample!H974-Inputs!$B$24/100</f>
        <v>0.310333251953125</v>
      </c>
      <c r="G994" s="0" t="n">
        <f aca="false">IF(ISNUMBER(C994),INDEX(Scorecard!$D$54:$D$61,SUMPRODUCT(--(Scorecard!$G$54:$G$60&lt;C994))+1),Scorecard!$D$62)</f>
        <v>0.0151758992857273</v>
      </c>
      <c r="H994" s="0" t="n">
        <f aca="false">IF(ISNUMBER(D994),INDEX(Scorecard!$D$63:$D$68,SUMPRODUCT(--(Scorecard!$G$63:$G$67&lt;D994))+1),Scorecard!$D$69)</f>
        <v>-0.340582194386522</v>
      </c>
      <c r="I994" s="0" t="n">
        <f aca="false">IF(ISNUMBER(E994),INDEX(Scorecard!$D$19:$D$26,SUMPRODUCT(--(Scorecard!$G$19:$G$25&lt;E994))+1),Scorecard!$D$27)</f>
        <v>-0.0341578513653732</v>
      </c>
      <c r="J994" s="0" t="n">
        <f aca="false">IF(ISNUMBER(F994),INDEX(Scorecard!$D$37:$D$44,SUMPRODUCT(--(Scorecard!$G$37:$G$43&lt;F994))+1),Scorecard!$D$45)</f>
        <v>-0.0679520129233634</v>
      </c>
      <c r="K994" s="0" t="n">
        <f aca="false">Inputs!$B$10+Scorecard!$J$5*Loan_Sample!Y974+Scorecard!$J$6*Loan_Sample!Z974+Scorecard!$J$7*I994+Scorecard!$J$8*Loan_Sample!AB974+Scorecard!$J$9*J994+Scorecard!$J$10*Loan_Sample!AD974+Scorecard!$J$11*G994+Scorecard!$J$12*H994</f>
        <v>-4.72720698101445</v>
      </c>
      <c r="L994" s="0" t="n">
        <f aca="false">MIN(1-Inputs!$B$13,MAX(Inputs!$B$13,1/(1+EXP(-(Inputs!$B$11*K994+Inputs!$B$12)))))</f>
        <v>0.00787493470341126</v>
      </c>
      <c r="M994" s="0" t="n">
        <f aca="false">Loan_Sample!AH974*Inputs!$B$4*B994</f>
        <v>479.646475665765</v>
      </c>
      <c r="N994" s="0" t="n">
        <f aca="false">L994*Inputs!$B$4*B994</f>
        <v>479.646475665765</v>
      </c>
      <c r="O994" s="0" t="n">
        <f aca="false">Inputs!$B$37+Inputs!$B$38*MAX(Loan_Sample!H974-Inputs!$C$38,0)+Inputs!$B$39*MAX(Loan_Sample!H974-Inputs!$C$39,0)+Inputs!$B$40*MAX(Loan_Sample!H974-Inputs!$C$40,0)+Inputs!$B$41*MAX(Loan_Sample!H974-Inputs!$C$41,0)+Inputs!$B$42*Inputs!$B$14+Inputs!$B$43*MIN(Loan_Sample!I974/Inputs!$B$17,1)+Inputs!$B$44*MIN(Loan_Sample!E974,Inputs!$B$18)+Inputs!$B$45*Loan_Sample!C974</f>
        <v>-5.35310296177055</v>
      </c>
      <c r="P994" s="0" t="n">
        <f aca="false">MIN(1-Inputs!$B$13,MAX(Inputs!$B$13,1/(1+EXP(-(Inputs!$B$15*O994+Inputs!$B$16)))))</f>
        <v>0.00345903790475674</v>
      </c>
      <c r="Q994" s="0" t="n">
        <f aca="false">Inputs!$B$37+Inputs!$B$38*MAX(F994-Inputs!$C$38,0)+Inputs!$B$39*MAX(F994-Inputs!$C$39,0)+Inputs!$B$40*MAX(F994-Inputs!$C$40,0)+Inputs!$B$41*MAX(F994-Inputs!$C$41,0)+Inputs!$B$42*Inputs!$B$14+Inputs!$B$43*MIN(Loan_Sample!I974/Inputs!$B$17,1)+Inputs!$B$44*MIN(E994,Inputs!$B$18)+Inputs!$B$45*Loan_Sample!C974</f>
        <v>-5.35310296177055</v>
      </c>
      <c r="R994" s="0" t="n">
        <f aca="false">MIN(1-Inputs!$B$13,MAX(Inputs!$B$13,1/(1+EXP(-(Inputs!$B$15*Q994+Inputs!$B$16)))))</f>
        <v>0.00345903790475674</v>
      </c>
    </row>
    <row r="995" customFormat="false" ht="15" hidden="false" customHeight="false" outlineLevel="0" collapsed="false">
      <c r="A995" s="0" t="n">
        <f aca="false">Loan_Sample!A975</f>
        <v>28260</v>
      </c>
      <c r="B995" s="0" t="n">
        <f aca="false">Loan_Sample!U975</f>
        <v>199287.4</v>
      </c>
      <c r="C995" s="0" t="n">
        <f aca="false">Loan_Sample!K975+Inputs!$B$26</f>
        <v>4.85833311080933</v>
      </c>
      <c r="D995" s="0" t="n">
        <f aca="false">Loan_Sample!L975+Inputs!$B$26</f>
        <v>-1.875</v>
      </c>
      <c r="E995" s="0" t="n">
        <f aca="false">Loan_Sample!E975/(1+Inputs!$B$25/100)</f>
        <v>65.4353256225586</v>
      </c>
      <c r="F995" s="0" t="n">
        <f aca="false">Loan_Sample!H975-Inputs!$B$24/100</f>
        <v>0.735333204269409</v>
      </c>
      <c r="G995" s="0" t="n">
        <f aca="false">IF(ISNUMBER(C995),INDEX(Scorecard!$D$54:$D$61,SUMPRODUCT(--(Scorecard!$G$54:$G$60&lt;C995))+1),Scorecard!$D$62)</f>
        <v>0.214429354789033</v>
      </c>
      <c r="H995" s="0" t="n">
        <f aca="false">IF(ISNUMBER(D995),INDEX(Scorecard!$D$63:$D$68,SUMPRODUCT(--(Scorecard!$G$63:$G$67&lt;D995))+1),Scorecard!$D$69)</f>
        <v>-0.340582194386522</v>
      </c>
      <c r="I995" s="0" t="n">
        <f aca="false">IF(ISNUMBER(E995),INDEX(Scorecard!$D$19:$D$26,SUMPRODUCT(--(Scorecard!$G$19:$G$25&lt;E995))+1),Scorecard!$D$27)</f>
        <v>0.233621608745691</v>
      </c>
      <c r="J995" s="0" t="n">
        <f aca="false">IF(ISNUMBER(F995),INDEX(Scorecard!$D$37:$D$44,SUMPRODUCT(--(Scorecard!$G$37:$G$43&lt;F995))+1),Scorecard!$D$45)</f>
        <v>-0.569454719285959</v>
      </c>
      <c r="K995" s="0" t="n">
        <f aca="false">Inputs!$B$10+Scorecard!$J$5*Loan_Sample!Y975+Scorecard!$J$6*Loan_Sample!Z975+Scorecard!$J$7*I995+Scorecard!$J$8*Loan_Sample!AB975+Scorecard!$J$9*J995+Scorecard!$J$10*Loan_Sample!AD975+Scorecard!$J$11*G995+Scorecard!$J$12*H995</f>
        <v>-6.05593101180778</v>
      </c>
      <c r="L995" s="0" t="n">
        <f aca="false">MIN(1-Inputs!$B$13,MAX(Inputs!$B$13,1/(1+EXP(-(Inputs!$B$11*K995+Inputs!$B$12)))))</f>
        <v>0.00192144485423685</v>
      </c>
      <c r="M995" s="0" t="n">
        <f aca="false">Loan_Sample!AH975*Inputs!$B$4*B995</f>
        <v>134.021912235485</v>
      </c>
      <c r="N995" s="0" t="n">
        <f aca="false">L995*Inputs!$B$4*B995</f>
        <v>134.021912235485</v>
      </c>
      <c r="O995" s="0" t="n">
        <f aca="false">Inputs!$B$37+Inputs!$B$38*MAX(Loan_Sample!H975-Inputs!$C$38,0)+Inputs!$B$39*MAX(Loan_Sample!H975-Inputs!$C$39,0)+Inputs!$B$40*MAX(Loan_Sample!H975-Inputs!$C$40,0)+Inputs!$B$41*MAX(Loan_Sample!H975-Inputs!$C$41,0)+Inputs!$B$42*Inputs!$B$14+Inputs!$B$43*MIN(Loan_Sample!I975/Inputs!$B$17,1)+Inputs!$B$44*MIN(Loan_Sample!E975,Inputs!$B$18)+Inputs!$B$45*Loan_Sample!C975</f>
        <v>-3.51031047449322</v>
      </c>
      <c r="P995" s="0" t="n">
        <f aca="false">MIN(1-Inputs!$B$13,MAX(Inputs!$B$13,1/(1+EXP(-(Inputs!$B$15*O995+Inputs!$B$16)))))</f>
        <v>0.0274270336470538</v>
      </c>
      <c r="Q995" s="0" t="n">
        <f aca="false">Inputs!$B$37+Inputs!$B$38*MAX(F995-Inputs!$C$38,0)+Inputs!$B$39*MAX(F995-Inputs!$C$39,0)+Inputs!$B$40*MAX(F995-Inputs!$C$40,0)+Inputs!$B$41*MAX(F995-Inputs!$C$41,0)+Inputs!$B$42*Inputs!$B$14+Inputs!$B$43*MIN(Loan_Sample!I975/Inputs!$B$17,1)+Inputs!$B$44*MIN(E995,Inputs!$B$18)+Inputs!$B$45*Loan_Sample!C975</f>
        <v>-3.51031047449322</v>
      </c>
      <c r="R995" s="0" t="n">
        <f aca="false">MIN(1-Inputs!$B$13,MAX(Inputs!$B$13,1/(1+EXP(-(Inputs!$B$15*Q995+Inputs!$B$16)))))</f>
        <v>0.0274270336470538</v>
      </c>
    </row>
    <row r="996" customFormat="false" ht="15" hidden="false" customHeight="false" outlineLevel="0" collapsed="false">
      <c r="A996" s="0" t="n">
        <f aca="false">Loan_Sample!A976</f>
        <v>28277</v>
      </c>
      <c r="B996" s="0" t="n">
        <f aca="false">Loan_Sample!U976</f>
        <v>112902.08</v>
      </c>
      <c r="C996" s="0" t="n">
        <f aca="false">Loan_Sample!K976+Inputs!$B$26</f>
        <v>4.42307710647583</v>
      </c>
      <c r="D996" s="0" t="n">
        <f aca="false">Loan_Sample!L976+Inputs!$B$26</f>
        <v>-0.276922702789307</v>
      </c>
      <c r="E996" s="0" t="n">
        <f aca="false">Loan_Sample!E976/(1+Inputs!$B$25/100)</f>
        <v>61.7368431091309</v>
      </c>
      <c r="F996" s="0" t="n">
        <f aca="false">Loan_Sample!H976-Inputs!$B$24/100</f>
        <v>0.29366660118103</v>
      </c>
      <c r="G996" s="0" t="n">
        <f aca="false">IF(ISNUMBER(C996),INDEX(Scorecard!$D$54:$D$61,SUMPRODUCT(--(Scorecard!$G$54:$G$60&lt;C996))+1),Scorecard!$D$62)</f>
        <v>0.409483001259379</v>
      </c>
      <c r="H996" s="0" t="n">
        <f aca="false">IF(ISNUMBER(D996),INDEX(Scorecard!$D$63:$D$68,SUMPRODUCT(--(Scorecard!$G$63:$G$67&lt;D996))+1),Scorecard!$D$69)</f>
        <v>0.322484508656054</v>
      </c>
      <c r="I996" s="0" t="n">
        <f aca="false">IF(ISNUMBER(E996),INDEX(Scorecard!$D$19:$D$26,SUMPRODUCT(--(Scorecard!$G$19:$G$25&lt;E996))+1),Scorecard!$D$27)</f>
        <v>0.233621608745691</v>
      </c>
      <c r="J996" s="0" t="n">
        <f aca="false">IF(ISNUMBER(F996),INDEX(Scorecard!$D$37:$D$44,SUMPRODUCT(--(Scorecard!$G$37:$G$43&lt;F996))+1),Scorecard!$D$45)</f>
        <v>-0.0679520129233634</v>
      </c>
      <c r="K996" s="0" t="n">
        <f aca="false">Inputs!$B$10+Scorecard!$J$5*Loan_Sample!Y976+Scorecard!$J$6*Loan_Sample!Z976+Scorecard!$J$7*I996+Scorecard!$J$8*Loan_Sample!AB976+Scorecard!$J$9*J996+Scorecard!$J$10*Loan_Sample!AD976+Scorecard!$J$11*G996+Scorecard!$J$12*H996</f>
        <v>-4.07442025511912</v>
      </c>
      <c r="L996" s="0" t="n">
        <f aca="false">MIN(1-Inputs!$B$13,MAX(Inputs!$B$13,1/(1+EXP(-(Inputs!$B$11*K996+Inputs!$B$12)))))</f>
        <v>0.0156700503414164</v>
      </c>
      <c r="M996" s="0" t="n">
        <f aca="false">Loan_Sample!AH976*Inputs!$B$4*B996</f>
        <v>619.213447037716</v>
      </c>
      <c r="N996" s="0" t="n">
        <f aca="false">L996*Inputs!$B$4*B996</f>
        <v>619.213447037716</v>
      </c>
      <c r="O996" s="0" t="n">
        <f aca="false">Inputs!$B$37+Inputs!$B$38*MAX(Loan_Sample!H976-Inputs!$C$38,0)+Inputs!$B$39*MAX(Loan_Sample!H976-Inputs!$C$39,0)+Inputs!$B$40*MAX(Loan_Sample!H976-Inputs!$C$40,0)+Inputs!$B$41*MAX(Loan_Sample!H976-Inputs!$C$41,0)+Inputs!$B$42*Inputs!$B$14+Inputs!$B$43*MIN(Loan_Sample!I976/Inputs!$B$17,1)+Inputs!$B$44*MIN(Loan_Sample!E976,Inputs!$B$18)+Inputs!$B$45*Loan_Sample!C976</f>
        <v>-5.42331086499386</v>
      </c>
      <c r="P996" s="0" t="n">
        <f aca="false">MIN(1-Inputs!$B$13,MAX(Inputs!$B$13,1/(1+EXP(-(Inputs!$B$15*O996+Inputs!$B$16)))))</f>
        <v>0.0031945416702493</v>
      </c>
      <c r="Q996" s="0" t="n">
        <f aca="false">Inputs!$B$37+Inputs!$B$38*MAX(F996-Inputs!$C$38,0)+Inputs!$B$39*MAX(F996-Inputs!$C$39,0)+Inputs!$B$40*MAX(F996-Inputs!$C$40,0)+Inputs!$B$41*MAX(F996-Inputs!$C$41,0)+Inputs!$B$42*Inputs!$B$14+Inputs!$B$43*MIN(Loan_Sample!I976/Inputs!$B$17,1)+Inputs!$B$44*MIN(E996,Inputs!$B$18)+Inputs!$B$45*Loan_Sample!C976</f>
        <v>-5.42331086499386</v>
      </c>
      <c r="R996" s="0" t="n">
        <f aca="false">MIN(1-Inputs!$B$13,MAX(Inputs!$B$13,1/(1+EXP(-(Inputs!$B$15*Q996+Inputs!$B$16)))))</f>
        <v>0.0031945416702493</v>
      </c>
    </row>
    <row r="997" customFormat="false" ht="15" hidden="false" customHeight="false" outlineLevel="0" collapsed="false">
      <c r="A997" s="0" t="n">
        <f aca="false">Loan_Sample!A977</f>
        <v>28364</v>
      </c>
      <c r="B997" s="0" t="n">
        <f aca="false">Loan_Sample!U977</f>
        <v>220831.23</v>
      </c>
      <c r="C997" s="0" t="n">
        <f aca="false">Loan_Sample!K977+Inputs!$B$26</f>
        <v>6.73333311080933</v>
      </c>
      <c r="D997" s="0" t="n">
        <f aca="false">Loan_Sample!L977+Inputs!$B$26</f>
        <v>2.71025609970093</v>
      </c>
      <c r="E997" s="0" t="n">
        <f aca="false">Loan_Sample!E977/(1+Inputs!$B$25/100)</f>
        <v>69.4539642333984</v>
      </c>
      <c r="F997" s="0" t="n">
        <f aca="false">Loan_Sample!H977-Inputs!$B$24/100</f>
        <v>1.11133313179016</v>
      </c>
      <c r="G997" s="0" t="n">
        <f aca="false">IF(ISNUMBER(C997),INDEX(Scorecard!$D$54:$D$61,SUMPRODUCT(--(Scorecard!$G$54:$G$60&lt;C997))+1),Scorecard!$D$62)</f>
        <v>-0.357264871923982</v>
      </c>
      <c r="H997" s="0" t="n">
        <f aca="false">IF(ISNUMBER(D997),INDEX(Scorecard!$D$63:$D$68,SUMPRODUCT(--(Scorecard!$G$63:$G$67&lt;D997))+1),Scorecard!$D$69)</f>
        <v>0.322484508656054</v>
      </c>
      <c r="I997" s="0" t="n">
        <f aca="false">IF(ISNUMBER(E997),INDEX(Scorecard!$D$19:$D$26,SUMPRODUCT(--(Scorecard!$G$19:$G$25&lt;E997))+1),Scorecard!$D$27)</f>
        <v>0.0530843085177338</v>
      </c>
      <c r="J997" s="0" t="n">
        <f aca="false">IF(ISNUMBER(F997),INDEX(Scorecard!$D$37:$D$44,SUMPRODUCT(--(Scorecard!$G$37:$G$43&lt;F997))+1),Scorecard!$D$45)</f>
        <v>-0.975503570149195</v>
      </c>
      <c r="K997" s="0" t="n">
        <f aca="false">Inputs!$B$10+Scorecard!$J$5*Loan_Sample!Y977+Scorecard!$J$6*Loan_Sample!Z977+Scorecard!$J$7*I997+Scorecard!$J$8*Loan_Sample!AB977+Scorecard!$J$9*J997+Scorecard!$J$10*Loan_Sample!AD977+Scorecard!$J$11*G997+Scorecard!$J$12*H997</f>
        <v>-5.71084936005402</v>
      </c>
      <c r="L997" s="0" t="n">
        <f aca="false">MIN(1-Inputs!$B$13,MAX(Inputs!$B$13,1/(1+EXP(-(Inputs!$B$11*K997+Inputs!$B$12)))))</f>
        <v>0.00277354043864751</v>
      </c>
      <c r="M997" s="0" t="n">
        <f aca="false">Loan_Sample!AH977*Inputs!$B$4*B997</f>
        <v>214.369521282444</v>
      </c>
      <c r="N997" s="0" t="n">
        <f aca="false">L997*Inputs!$B$4*B997</f>
        <v>214.369521282444</v>
      </c>
      <c r="O997" s="0" t="n">
        <f aca="false">Inputs!$B$37+Inputs!$B$38*MAX(Loan_Sample!H977-Inputs!$C$38,0)+Inputs!$B$39*MAX(Loan_Sample!H977-Inputs!$C$39,0)+Inputs!$B$40*MAX(Loan_Sample!H977-Inputs!$C$40,0)+Inputs!$B$41*MAX(Loan_Sample!H977-Inputs!$C$41,0)+Inputs!$B$42*Inputs!$B$14+Inputs!$B$43*MIN(Loan_Sample!I977/Inputs!$B$17,1)+Inputs!$B$44*MIN(Loan_Sample!E977,Inputs!$B$18)+Inputs!$B$45*Loan_Sample!C977</f>
        <v>-3.01884166380917</v>
      </c>
      <c r="P997" s="0" t="n">
        <f aca="false">MIN(1-Inputs!$B$13,MAX(Inputs!$B$13,1/(1+EXP(-(Inputs!$B$15*O997+Inputs!$B$16)))))</f>
        <v>0.0469889102274123</v>
      </c>
      <c r="Q997" s="0" t="n">
        <f aca="false">Inputs!$B$37+Inputs!$B$38*MAX(F997-Inputs!$C$38,0)+Inputs!$B$39*MAX(F997-Inputs!$C$39,0)+Inputs!$B$40*MAX(F997-Inputs!$C$40,0)+Inputs!$B$41*MAX(F997-Inputs!$C$41,0)+Inputs!$B$42*Inputs!$B$14+Inputs!$B$43*MIN(Loan_Sample!I977/Inputs!$B$17,1)+Inputs!$B$44*MIN(E997,Inputs!$B$18)+Inputs!$B$45*Loan_Sample!C977</f>
        <v>-3.01884166380917</v>
      </c>
      <c r="R997" s="0" t="n">
        <f aca="false">MIN(1-Inputs!$B$13,MAX(Inputs!$B$13,1/(1+EXP(-(Inputs!$B$15*Q997+Inputs!$B$16)))))</f>
        <v>0.0469889102274123</v>
      </c>
    </row>
    <row r="998" customFormat="false" ht="15" hidden="false" customHeight="false" outlineLevel="0" collapsed="false">
      <c r="A998" s="0" t="n">
        <f aca="false">Loan_Sample!A978</f>
        <v>28387</v>
      </c>
      <c r="B998" s="0" t="n">
        <f aca="false">Loan_Sample!U978</f>
        <v>239338.56</v>
      </c>
      <c r="C998" s="0" t="n">
        <f aca="false">Loan_Sample!K978+Inputs!$B$26</f>
        <v>4.8230767250061</v>
      </c>
      <c r="D998" s="0" t="n">
        <f aca="false">Loan_Sample!L978+Inputs!$B$26</f>
        <v>-0.276923179626465</v>
      </c>
      <c r="E998" s="0" t="n">
        <f aca="false">Loan_Sample!E978/(1+Inputs!$B$25/100)</f>
        <v>79.3252639770508</v>
      </c>
      <c r="F998" s="0" t="n">
        <f aca="false">Loan_Sample!H978-Inputs!$B$24/100</f>
        <v>0.0826666355133057</v>
      </c>
      <c r="G998" s="0" t="n">
        <f aca="false">IF(ISNUMBER(C998),INDEX(Scorecard!$D$54:$D$61,SUMPRODUCT(--(Scorecard!$G$54:$G$60&lt;C998))+1),Scorecard!$D$62)</f>
        <v>0.214429354789033</v>
      </c>
      <c r="H998" s="0" t="n">
        <f aca="false">IF(ISNUMBER(D998),INDEX(Scorecard!$D$63:$D$68,SUMPRODUCT(--(Scorecard!$G$63:$G$67&lt;D998))+1),Scorecard!$D$69)</f>
        <v>0.322484508656054</v>
      </c>
      <c r="I998" s="0" t="n">
        <f aca="false">IF(ISNUMBER(E998),INDEX(Scorecard!$D$19:$D$26,SUMPRODUCT(--(Scorecard!$G$19:$G$25&lt;E998))+1),Scorecard!$D$27)</f>
        <v>-0.0341578513653732</v>
      </c>
      <c r="J998" s="0" t="n">
        <f aca="false">IF(ISNUMBER(F998),INDEX(Scorecard!$D$37:$D$44,SUMPRODUCT(--(Scorecard!$G$37:$G$43&lt;F998))+1),Scorecard!$D$45)</f>
        <v>0.330501541082344</v>
      </c>
      <c r="K998" s="0" t="n">
        <f aca="false">Inputs!$B$10+Scorecard!$J$5*Loan_Sample!Y978+Scorecard!$J$6*Loan_Sample!Z978+Scorecard!$J$7*I998+Scorecard!$J$8*Loan_Sample!AB978+Scorecard!$J$9*J998+Scorecard!$J$10*Loan_Sample!AD978+Scorecard!$J$11*G998+Scorecard!$J$12*H998</f>
        <v>-2.22553834769912</v>
      </c>
      <c r="L998" s="0" t="n">
        <f aca="false">MIN(1-Inputs!$B$13,MAX(Inputs!$B$13,1/(1+EXP(-(Inputs!$B$11*K998+Inputs!$B$12)))))</f>
        <v>0.102563100559548</v>
      </c>
      <c r="M998" s="0" t="n">
        <f aca="false">Loan_Sample!AH978*Inputs!$B$4*B998</f>
        <v>8591.55667897008</v>
      </c>
      <c r="N998" s="0" t="n">
        <f aca="false">L998*Inputs!$B$4*B998</f>
        <v>8591.55667897008</v>
      </c>
      <c r="O998" s="0" t="n">
        <f aca="false">Inputs!$B$37+Inputs!$B$38*MAX(Loan_Sample!H978-Inputs!$C$38,0)+Inputs!$B$39*MAX(Loan_Sample!H978-Inputs!$C$39,0)+Inputs!$B$40*MAX(Loan_Sample!H978-Inputs!$C$40,0)+Inputs!$B$41*MAX(Loan_Sample!H978-Inputs!$C$41,0)+Inputs!$B$42*Inputs!$B$14+Inputs!$B$43*MIN(Loan_Sample!I978/Inputs!$B$17,1)+Inputs!$B$44*MIN(Loan_Sample!E978,Inputs!$B$18)+Inputs!$B$45*Loan_Sample!C978</f>
        <v>-6.1522527634721</v>
      </c>
      <c r="P998" s="0" t="n">
        <f aca="false">MIN(1-Inputs!$B$13,MAX(Inputs!$B$13,1/(1+EXP(-(Inputs!$B$15*O998+Inputs!$B$16)))))</f>
        <v>0.00139736015981149</v>
      </c>
      <c r="Q998" s="0" t="n">
        <f aca="false">Inputs!$B$37+Inputs!$B$38*MAX(F998-Inputs!$C$38,0)+Inputs!$B$39*MAX(F998-Inputs!$C$39,0)+Inputs!$B$40*MAX(F998-Inputs!$C$40,0)+Inputs!$B$41*MAX(F998-Inputs!$C$41,0)+Inputs!$B$42*Inputs!$B$14+Inputs!$B$43*MIN(Loan_Sample!I978/Inputs!$B$17,1)+Inputs!$B$44*MIN(E998,Inputs!$B$18)+Inputs!$B$45*Loan_Sample!C978</f>
        <v>-6.1522527634721</v>
      </c>
      <c r="R998" s="0" t="n">
        <f aca="false">MIN(1-Inputs!$B$13,MAX(Inputs!$B$13,1/(1+EXP(-(Inputs!$B$15*Q998+Inputs!$B$16)))))</f>
        <v>0.00139736015981149</v>
      </c>
    </row>
    <row r="999" customFormat="false" ht="15" hidden="false" customHeight="false" outlineLevel="0" collapsed="false">
      <c r="A999" s="0" t="n">
        <f aca="false">Loan_Sample!A979</f>
        <v>28395</v>
      </c>
      <c r="B999" s="0" t="n">
        <f aca="false">Loan_Sample!U979</f>
        <v>206593.45</v>
      </c>
      <c r="C999" s="0" t="n">
        <f aca="false">Loan_Sample!K979+Inputs!$B$26</f>
        <v>3.90833330154419</v>
      </c>
      <c r="D999" s="0" t="n">
        <f aca="false">Loan_Sample!L979+Inputs!$B$26</f>
        <v>-1.125</v>
      </c>
      <c r="E999" s="0" t="n">
        <f aca="false">Loan_Sample!E979/(1+Inputs!$B$25/100)</f>
        <v>76.3187713623047</v>
      </c>
      <c r="F999" s="0" t="n">
        <f aca="false">Loan_Sample!H979-Inputs!$B$24/100</f>
        <v>-2.11033320426941</v>
      </c>
      <c r="G999" s="0" t="n">
        <f aca="false">IF(ISNUMBER(C999),INDEX(Scorecard!$D$54:$D$61,SUMPRODUCT(--(Scorecard!$G$54:$G$60&lt;C999))+1),Scorecard!$D$62)</f>
        <v>0.489050497890326</v>
      </c>
      <c r="H999" s="0" t="n">
        <f aca="false">IF(ISNUMBER(D999),INDEX(Scorecard!$D$63:$D$68,SUMPRODUCT(--(Scorecard!$G$63:$G$67&lt;D999))+1),Scorecard!$D$69)</f>
        <v>-0.340582194386522</v>
      </c>
      <c r="I999" s="0" t="n">
        <f aca="false">IF(ISNUMBER(E999),INDEX(Scorecard!$D$19:$D$26,SUMPRODUCT(--(Scorecard!$G$19:$G$25&lt;E999))+1),Scorecard!$D$27)</f>
        <v>-0.0341578513653732</v>
      </c>
      <c r="J999" s="0" t="n">
        <f aca="false">IF(ISNUMBER(F999),INDEX(Scorecard!$D$37:$D$44,SUMPRODUCT(--(Scorecard!$G$37:$G$43&lt;F999))+1),Scorecard!$D$45)</f>
        <v>1.35057635045042</v>
      </c>
      <c r="K999" s="0" t="n">
        <f aca="false">Inputs!$B$10+Scorecard!$J$5*Loan_Sample!Y979+Scorecard!$J$6*Loan_Sample!Z979+Scorecard!$J$7*I999+Scorecard!$J$8*Loan_Sample!AB979+Scorecard!$J$9*J999+Scorecard!$J$10*Loan_Sample!AD979+Scorecard!$J$11*G999+Scorecard!$J$12*H999</f>
        <v>-3.0829135461635</v>
      </c>
      <c r="L999" s="0" t="n">
        <f aca="false">MIN(1-Inputs!$B$13,MAX(Inputs!$B$13,1/(1+EXP(-(Inputs!$B$11*K999+Inputs!$B$12)))))</f>
        <v>0.043808240559998</v>
      </c>
      <c r="M999" s="0" t="n">
        <f aca="false">Loan_Sample!AH979*Inputs!$B$4*B999</f>
        <v>3167.67344450197</v>
      </c>
      <c r="N999" s="0" t="n">
        <f aca="false">L999*Inputs!$B$4*B999</f>
        <v>3167.67344450197</v>
      </c>
      <c r="O999" s="0" t="n">
        <f aca="false">Inputs!$B$37+Inputs!$B$38*MAX(Loan_Sample!H979-Inputs!$C$38,0)+Inputs!$B$39*MAX(Loan_Sample!H979-Inputs!$C$39,0)+Inputs!$B$40*MAX(Loan_Sample!H979-Inputs!$C$40,0)+Inputs!$B$41*MAX(Loan_Sample!H979-Inputs!$C$41,0)+Inputs!$B$42*Inputs!$B$14+Inputs!$B$43*MIN(Loan_Sample!I979/Inputs!$B$17,1)+Inputs!$B$44*MIN(Loan_Sample!E979,Inputs!$B$18)+Inputs!$B$45*Loan_Sample!C979</f>
        <v>-6.0604360889092</v>
      </c>
      <c r="P999" s="0" t="n">
        <f aca="false">MIN(1-Inputs!$B$13,MAX(Inputs!$B$13,1/(1+EXP(-(Inputs!$B$15*O999+Inputs!$B$16)))))</f>
        <v>0.00155085779492663</v>
      </c>
      <c r="Q999" s="0" t="n">
        <f aca="false">Inputs!$B$37+Inputs!$B$38*MAX(F999-Inputs!$C$38,0)+Inputs!$B$39*MAX(F999-Inputs!$C$39,0)+Inputs!$B$40*MAX(F999-Inputs!$C$40,0)+Inputs!$B$41*MAX(F999-Inputs!$C$41,0)+Inputs!$B$42*Inputs!$B$14+Inputs!$B$43*MIN(Loan_Sample!I979/Inputs!$B$17,1)+Inputs!$B$44*MIN(E999,Inputs!$B$18)+Inputs!$B$45*Loan_Sample!C979</f>
        <v>-6.0604360889092</v>
      </c>
      <c r="R999" s="0" t="n">
        <f aca="false">MIN(1-Inputs!$B$13,MAX(Inputs!$B$13,1/(1+EXP(-(Inputs!$B$15*Q999+Inputs!$B$16)))))</f>
        <v>0.00155085779492663</v>
      </c>
    </row>
    <row r="1000" customFormat="false" ht="15" hidden="false" customHeight="false" outlineLevel="0" collapsed="false">
      <c r="A1000" s="0" t="n">
        <f aca="false">Loan_Sample!A980</f>
        <v>28419</v>
      </c>
      <c r="B1000" s="0" t="n">
        <f aca="false">Loan_Sample!U980</f>
        <v>300592.94</v>
      </c>
      <c r="C1000" s="0" t="n">
        <f aca="false">Loan_Sample!K980+Inputs!$B$26</f>
        <v>5.40833330154419</v>
      </c>
      <c r="D1000" s="0" t="n">
        <f aca="false">Loan_Sample!L980+Inputs!$B$26</f>
        <v>-1.125</v>
      </c>
      <c r="E1000" s="0" t="n">
        <f aca="false">Loan_Sample!E980/(1+Inputs!$B$25/100)</f>
        <v>36.5467910766602</v>
      </c>
      <c r="F1000" s="0" t="n">
        <f aca="false">Loan_Sample!H980-Inputs!$B$24/100</f>
        <v>-1.27333307266235</v>
      </c>
      <c r="G1000" s="0" t="n">
        <f aca="false">IF(ISNUMBER(C1000),INDEX(Scorecard!$D$54:$D$61,SUMPRODUCT(--(Scorecard!$G$54:$G$60&lt;C1000))+1),Scorecard!$D$62)</f>
        <v>0.126303549215828</v>
      </c>
      <c r="H1000" s="0" t="n">
        <f aca="false">IF(ISNUMBER(D1000),INDEX(Scorecard!$D$63:$D$68,SUMPRODUCT(--(Scorecard!$G$63:$G$67&lt;D1000))+1),Scorecard!$D$69)</f>
        <v>-0.340582194386522</v>
      </c>
      <c r="I1000" s="0" t="n">
        <f aca="false">IF(ISNUMBER(E1000),INDEX(Scorecard!$D$19:$D$26,SUMPRODUCT(--(Scorecard!$G$19:$G$25&lt;E1000))+1),Scorecard!$D$27)</f>
        <v>0.57899015159425</v>
      </c>
      <c r="J1000" s="0" t="n">
        <f aca="false">IF(ISNUMBER(F1000),INDEX(Scorecard!$D$37:$D$44,SUMPRODUCT(--(Scorecard!$G$37:$G$43&lt;F1000))+1),Scorecard!$D$45)</f>
        <v>1.35057635045042</v>
      </c>
      <c r="K1000" s="0" t="n">
        <f aca="false">Inputs!$B$10+Scorecard!$J$5*Loan_Sample!Y980+Scorecard!$J$6*Loan_Sample!Z980+Scorecard!$J$7*I1000+Scorecard!$J$8*Loan_Sample!AB980+Scorecard!$J$9*J1000+Scorecard!$J$10*Loan_Sample!AD980+Scorecard!$J$11*G1000+Scorecard!$J$12*H1000</f>
        <v>-4.8221269762769</v>
      </c>
      <c r="L1000" s="0" t="n">
        <f aca="false">MIN(1-Inputs!$B$13,MAX(Inputs!$B$13,1/(1+EXP(-(Inputs!$B$11*K1000+Inputs!$B$12)))))</f>
        <v>0.00712241042533099</v>
      </c>
      <c r="M1000" s="0" t="n">
        <f aca="false">Loan_Sample!AH980*Inputs!$B$4*B1000</f>
        <v>749.331201372912</v>
      </c>
      <c r="N1000" s="0" t="n">
        <f aca="false">L1000*Inputs!$B$4*B1000</f>
        <v>749.331201372912</v>
      </c>
      <c r="O1000" s="0" t="n">
        <f aca="false">Inputs!$B$37+Inputs!$B$38*MAX(Loan_Sample!H980-Inputs!$C$38,0)+Inputs!$B$39*MAX(Loan_Sample!H980-Inputs!$C$39,0)+Inputs!$B$40*MAX(Loan_Sample!H980-Inputs!$C$40,0)+Inputs!$B$41*MAX(Loan_Sample!H980-Inputs!$C$41,0)+Inputs!$B$42*Inputs!$B$14+Inputs!$B$43*MIN(Loan_Sample!I980/Inputs!$B$17,1)+Inputs!$B$44*MIN(Loan_Sample!E980,Inputs!$B$18)+Inputs!$B$45*Loan_Sample!C980</f>
        <v>-5.4993228885978</v>
      </c>
      <c r="P1000" s="0" t="n">
        <f aca="false">MIN(1-Inputs!$B$13,MAX(Inputs!$B$13,1/(1+EXP(-(Inputs!$B$15*O1000+Inputs!$B$16)))))</f>
        <v>0.00293086544780743</v>
      </c>
      <c r="Q1000" s="0" t="n">
        <f aca="false">Inputs!$B$37+Inputs!$B$38*MAX(F1000-Inputs!$C$38,0)+Inputs!$B$39*MAX(F1000-Inputs!$C$39,0)+Inputs!$B$40*MAX(F1000-Inputs!$C$40,0)+Inputs!$B$41*MAX(F1000-Inputs!$C$41,0)+Inputs!$B$42*Inputs!$B$14+Inputs!$B$43*MIN(Loan_Sample!I980/Inputs!$B$17,1)+Inputs!$B$44*MIN(E1000,Inputs!$B$18)+Inputs!$B$45*Loan_Sample!C980</f>
        <v>-5.4993228885978</v>
      </c>
      <c r="R1000" s="0" t="n">
        <f aca="false">MIN(1-Inputs!$B$13,MAX(Inputs!$B$13,1/(1+EXP(-(Inputs!$B$15*Q1000+Inputs!$B$16)))))</f>
        <v>0.00293086544780743</v>
      </c>
    </row>
    <row r="1001" customFormat="false" ht="15" hidden="false" customHeight="false" outlineLevel="0" collapsed="false">
      <c r="A1001" s="0" t="n">
        <f aca="false">Loan_Sample!A981</f>
        <v>28464</v>
      </c>
      <c r="B1001" s="0" t="n">
        <f aca="false">Loan_Sample!U981</f>
        <v>86833.05</v>
      </c>
      <c r="C1001" s="0" t="n">
        <f aca="false">Loan_Sample!K981+Inputs!$B$26</f>
        <v>4.50833320617676</v>
      </c>
      <c r="D1001" s="0" t="n">
        <f aca="false">Loan_Sample!L981+Inputs!$B$26</f>
        <v>-1.125</v>
      </c>
      <c r="E1001" s="0" t="n">
        <f aca="false">Loan_Sample!E981/(1+Inputs!$B$25/100)</f>
        <v>75.5788345336914</v>
      </c>
      <c r="F1001" s="0" t="n">
        <f aca="false">Loan_Sample!H981-Inputs!$B$24/100</f>
        <v>-1.89633321762085</v>
      </c>
      <c r="G1001" s="0" t="n">
        <f aca="false">IF(ISNUMBER(C1001),INDEX(Scorecard!$D$54:$D$61,SUMPRODUCT(--(Scorecard!$G$54:$G$60&lt;C1001))+1),Scorecard!$D$62)</f>
        <v>0.409483001259379</v>
      </c>
      <c r="H1001" s="0" t="n">
        <f aca="false">IF(ISNUMBER(D1001),INDEX(Scorecard!$D$63:$D$68,SUMPRODUCT(--(Scorecard!$G$63:$G$67&lt;D1001))+1),Scorecard!$D$69)</f>
        <v>-0.340582194386522</v>
      </c>
      <c r="I1001" s="0" t="n">
        <f aca="false">IF(ISNUMBER(E1001),INDEX(Scorecard!$D$19:$D$26,SUMPRODUCT(--(Scorecard!$G$19:$G$25&lt;E1001))+1),Scorecard!$D$27)</f>
        <v>-0.0341578513653732</v>
      </c>
      <c r="J1001" s="0" t="n">
        <f aca="false">IF(ISNUMBER(F1001),INDEX(Scorecard!$D$37:$D$44,SUMPRODUCT(--(Scorecard!$G$37:$G$43&lt;F1001))+1),Scorecard!$D$45)</f>
        <v>1.35057635045042</v>
      </c>
      <c r="K1001" s="0" t="n">
        <f aca="false">Inputs!$B$10+Scorecard!$J$5*Loan_Sample!Y981+Scorecard!$J$6*Loan_Sample!Z981+Scorecard!$J$7*I1001+Scorecard!$J$8*Loan_Sample!AB981+Scorecard!$J$9*J1001+Scorecard!$J$10*Loan_Sample!AD981+Scorecard!$J$11*G1001+Scorecard!$J$12*H1001</f>
        <v>-2.35505415510315</v>
      </c>
      <c r="L1001" s="0" t="n">
        <f aca="false">MIN(1-Inputs!$B$13,MAX(Inputs!$B$13,1/(1+EXP(-(Inputs!$B$11*K1001+Inputs!$B$12)))))</f>
        <v>0.0905329371100603</v>
      </c>
      <c r="M1001" s="0" t="n">
        <f aca="false">Loan_Sample!AH981*Inputs!$B$4*B1001</f>
        <v>2751.43786915365</v>
      </c>
      <c r="N1001" s="0" t="n">
        <f aca="false">L1001*Inputs!$B$4*B1001</f>
        <v>2751.43786915365</v>
      </c>
      <c r="O1001" s="0" t="n">
        <f aca="false">Inputs!$B$37+Inputs!$B$38*MAX(Loan_Sample!H981-Inputs!$C$38,0)+Inputs!$B$39*MAX(Loan_Sample!H981-Inputs!$C$39,0)+Inputs!$B$40*MAX(Loan_Sample!H981-Inputs!$C$40,0)+Inputs!$B$41*MAX(Loan_Sample!H981-Inputs!$C$41,0)+Inputs!$B$42*Inputs!$B$14+Inputs!$B$43*MIN(Loan_Sample!I981/Inputs!$B$17,1)+Inputs!$B$44*MIN(Loan_Sample!E981,Inputs!$B$18)+Inputs!$B$45*Loan_Sample!C981</f>
        <v>-6.27927054964288</v>
      </c>
      <c r="P1001" s="0" t="n">
        <f aca="false">MIN(1-Inputs!$B$13,MAX(Inputs!$B$13,1/(1+EXP(-(Inputs!$B$15*O1001+Inputs!$B$16)))))</f>
        <v>0.00120970813464536</v>
      </c>
      <c r="Q1001" s="0" t="n">
        <f aca="false">Inputs!$B$37+Inputs!$B$38*MAX(F1001-Inputs!$C$38,0)+Inputs!$B$39*MAX(F1001-Inputs!$C$39,0)+Inputs!$B$40*MAX(F1001-Inputs!$C$40,0)+Inputs!$B$41*MAX(F1001-Inputs!$C$41,0)+Inputs!$B$42*Inputs!$B$14+Inputs!$B$43*MIN(Loan_Sample!I981/Inputs!$B$17,1)+Inputs!$B$44*MIN(E1001,Inputs!$B$18)+Inputs!$B$45*Loan_Sample!C981</f>
        <v>-6.27927054964288</v>
      </c>
      <c r="R1001" s="0" t="n">
        <f aca="false">MIN(1-Inputs!$B$13,MAX(Inputs!$B$13,1/(1+EXP(-(Inputs!$B$15*Q1001+Inputs!$B$16)))))</f>
        <v>0.00120970813464536</v>
      </c>
    </row>
    <row r="1002" customFormat="false" ht="15" hidden="false" customHeight="false" outlineLevel="0" collapsed="false">
      <c r="A1002" s="0" t="n">
        <f aca="false">Loan_Sample!A982</f>
        <v>28483</v>
      </c>
      <c r="B1002" s="0" t="n">
        <f aca="false">Loan_Sample!U982</f>
        <v>127131.54</v>
      </c>
      <c r="C1002" s="0" t="n">
        <f aca="false">Loan_Sample!K982+Inputs!$B$26</f>
        <v>4.0230770111084</v>
      </c>
      <c r="D1002" s="0" t="n">
        <f aca="false">Loan_Sample!L982+Inputs!$B$26</f>
        <v>-0.276923179626465</v>
      </c>
      <c r="E1002" s="0" t="n">
        <f aca="false">Loan_Sample!E982/(1+Inputs!$B$25/100)</f>
        <v>61.8384399414063</v>
      </c>
      <c r="F1002" s="0" t="n">
        <f aca="false">Loan_Sample!H982-Inputs!$B$24/100</f>
        <v>0.365666627883911</v>
      </c>
      <c r="G1002" s="0" t="n">
        <f aca="false">IF(ISNUMBER(C1002),INDEX(Scorecard!$D$54:$D$61,SUMPRODUCT(--(Scorecard!$G$54:$G$60&lt;C1002))+1),Scorecard!$D$62)</f>
        <v>0.489050497890326</v>
      </c>
      <c r="H1002" s="0" t="n">
        <f aca="false">IF(ISNUMBER(D1002),INDEX(Scorecard!$D$63:$D$68,SUMPRODUCT(--(Scorecard!$G$63:$G$67&lt;D1002))+1),Scorecard!$D$69)</f>
        <v>0.322484508656054</v>
      </c>
      <c r="I1002" s="0" t="n">
        <f aca="false">IF(ISNUMBER(E1002),INDEX(Scorecard!$D$19:$D$26,SUMPRODUCT(--(Scorecard!$G$19:$G$25&lt;E1002))+1),Scorecard!$D$27)</f>
        <v>0.233621608745691</v>
      </c>
      <c r="J1002" s="0" t="n">
        <f aca="false">IF(ISNUMBER(F1002),INDEX(Scorecard!$D$37:$D$44,SUMPRODUCT(--(Scorecard!$G$37:$G$43&lt;F1002))+1),Scorecard!$D$45)</f>
        <v>-0.0679520129233634</v>
      </c>
      <c r="K1002" s="0" t="n">
        <f aca="false">Inputs!$B$10+Scorecard!$J$5*Loan_Sample!Y982+Scorecard!$J$6*Loan_Sample!Z982+Scorecard!$J$7*I1002+Scorecard!$J$8*Loan_Sample!AB982+Scorecard!$J$9*J1002+Scorecard!$J$10*Loan_Sample!AD982+Scorecard!$J$11*G1002+Scorecard!$J$12*H1002</f>
        <v>-6.80072928400895</v>
      </c>
      <c r="L1002" s="0" t="n">
        <f aca="false">MIN(1-Inputs!$B$13,MAX(Inputs!$B$13,1/(1+EXP(-(Inputs!$B$11*K1002+Inputs!$B$12)))))</f>
        <v>0.000869428145348387</v>
      </c>
      <c r="M1002" s="0" t="n">
        <f aca="false">Loan_Sample!AH982*Inputs!$B$4*B1002</f>
        <v>38.6861086631195</v>
      </c>
      <c r="N1002" s="0" t="n">
        <f aca="false">L1002*Inputs!$B$4*B1002</f>
        <v>38.6861086631195</v>
      </c>
      <c r="O1002" s="0" t="n">
        <f aca="false">Inputs!$B$37+Inputs!$B$38*MAX(Loan_Sample!H982-Inputs!$C$38,0)+Inputs!$B$39*MAX(Loan_Sample!H982-Inputs!$C$39,0)+Inputs!$B$40*MAX(Loan_Sample!H982-Inputs!$C$40,0)+Inputs!$B$41*MAX(Loan_Sample!H982-Inputs!$C$41,0)+Inputs!$B$42*Inputs!$B$14+Inputs!$B$43*MIN(Loan_Sample!I982/Inputs!$B$17,1)+Inputs!$B$44*MIN(Loan_Sample!E982,Inputs!$B$18)+Inputs!$B$45*Loan_Sample!C982</f>
        <v>-4.37352613603433</v>
      </c>
      <c r="P1002" s="0" t="n">
        <f aca="false">MIN(1-Inputs!$B$13,MAX(Inputs!$B$13,1/(1+EXP(-(Inputs!$B$15*O1002+Inputs!$B$16)))))</f>
        <v>0.0104596219995751</v>
      </c>
      <c r="Q1002" s="0" t="n">
        <f aca="false">Inputs!$B$37+Inputs!$B$38*MAX(F1002-Inputs!$C$38,0)+Inputs!$B$39*MAX(F1002-Inputs!$C$39,0)+Inputs!$B$40*MAX(F1002-Inputs!$C$40,0)+Inputs!$B$41*MAX(F1002-Inputs!$C$41,0)+Inputs!$B$42*Inputs!$B$14+Inputs!$B$43*MIN(Loan_Sample!I982/Inputs!$B$17,1)+Inputs!$B$44*MIN(E1002,Inputs!$B$18)+Inputs!$B$45*Loan_Sample!C982</f>
        <v>-4.37352613603433</v>
      </c>
      <c r="R1002" s="0" t="n">
        <f aca="false">MIN(1-Inputs!$B$13,MAX(Inputs!$B$13,1/(1+EXP(-(Inputs!$B$15*Q1002+Inputs!$B$16)))))</f>
        <v>0.0104596219995751</v>
      </c>
    </row>
    <row r="1003" customFormat="false" ht="15" hidden="false" customHeight="false" outlineLevel="0" collapsed="false">
      <c r="A1003" s="0" t="n">
        <f aca="false">Loan_Sample!A983</f>
        <v>28535</v>
      </c>
      <c r="B1003" s="0" t="n">
        <f aca="false">Loan_Sample!U983</f>
        <v>241253.19</v>
      </c>
      <c r="C1003" s="0" t="n">
        <f aca="false">Loan_Sample!K983+Inputs!$B$26</f>
        <v>4.12307691574097</v>
      </c>
      <c r="D1003" s="0" t="n">
        <f aca="false">Loan_Sample!L983+Inputs!$B$26</f>
        <v>-0.276923179626465</v>
      </c>
      <c r="E1003" s="0" t="n">
        <f aca="false">Loan_Sample!E983/(1+Inputs!$B$25/100)</f>
        <v>57.7144775390625</v>
      </c>
      <c r="F1003" s="0" t="n">
        <f aca="false">Loan_Sample!H983-Inputs!$B$24/100</f>
        <v>-0.332333326339722</v>
      </c>
      <c r="G1003" s="0" t="n">
        <f aca="false">IF(ISNUMBER(C1003),INDEX(Scorecard!$D$54:$D$61,SUMPRODUCT(--(Scorecard!$G$54:$G$60&lt;C1003))+1),Scorecard!$D$62)</f>
        <v>0.489050497890326</v>
      </c>
      <c r="H1003" s="0" t="n">
        <f aca="false">IF(ISNUMBER(D1003),INDEX(Scorecard!$D$63:$D$68,SUMPRODUCT(--(Scorecard!$G$63:$G$67&lt;D1003))+1),Scorecard!$D$69)</f>
        <v>0.322484508656054</v>
      </c>
      <c r="I1003" s="0" t="n">
        <f aca="false">IF(ISNUMBER(E1003),INDEX(Scorecard!$D$19:$D$26,SUMPRODUCT(--(Scorecard!$G$19:$G$25&lt;E1003))+1),Scorecard!$D$27)</f>
        <v>0.285899340811827</v>
      </c>
      <c r="J1003" s="0" t="n">
        <f aca="false">IF(ISNUMBER(F1003),INDEX(Scorecard!$D$37:$D$44,SUMPRODUCT(--(Scorecard!$G$37:$G$43&lt;F1003))+1),Scorecard!$D$45)</f>
        <v>0.769716833645565</v>
      </c>
      <c r="K1003" s="0" t="n">
        <f aca="false">Inputs!$B$10+Scorecard!$J$5*Loan_Sample!Y983+Scorecard!$J$6*Loan_Sample!Z983+Scorecard!$J$7*I1003+Scorecard!$J$8*Loan_Sample!AB983+Scorecard!$J$9*J1003+Scorecard!$J$10*Loan_Sample!AD983+Scorecard!$J$11*G1003+Scorecard!$J$12*H1003</f>
        <v>-5.89288865903321</v>
      </c>
      <c r="L1003" s="0" t="n">
        <f aca="false">MIN(1-Inputs!$B$13,MAX(Inputs!$B$13,1/(1+EXP(-(Inputs!$B$11*K1003+Inputs!$B$12)))))</f>
        <v>0.00228539021679273</v>
      </c>
      <c r="M1003" s="0" t="n">
        <f aca="false">Loan_Sample!AH983*Inputs!$B$4*B1003</f>
        <v>192.975188068613</v>
      </c>
      <c r="N1003" s="0" t="n">
        <f aca="false">L1003*Inputs!$B$4*B1003</f>
        <v>192.975188068613</v>
      </c>
      <c r="O1003" s="0" t="n">
        <f aca="false">Inputs!$B$37+Inputs!$B$38*MAX(Loan_Sample!H983-Inputs!$C$38,0)+Inputs!$B$39*MAX(Loan_Sample!H983-Inputs!$C$39,0)+Inputs!$B$40*MAX(Loan_Sample!H983-Inputs!$C$40,0)+Inputs!$B$41*MAX(Loan_Sample!H983-Inputs!$C$41,0)+Inputs!$B$42*Inputs!$B$14+Inputs!$B$43*MIN(Loan_Sample!I983/Inputs!$B$17,1)+Inputs!$B$44*MIN(Loan_Sample!E983,Inputs!$B$18)+Inputs!$B$45*Loan_Sample!C983</f>
        <v>-5.4825472165793</v>
      </c>
      <c r="P1003" s="0" t="n">
        <f aca="false">MIN(1-Inputs!$B$13,MAX(Inputs!$B$13,1/(1+EXP(-(Inputs!$B$15*O1003+Inputs!$B$16)))))</f>
        <v>0.0029871264911304</v>
      </c>
      <c r="Q1003" s="0" t="n">
        <f aca="false">Inputs!$B$37+Inputs!$B$38*MAX(F1003-Inputs!$C$38,0)+Inputs!$B$39*MAX(F1003-Inputs!$C$39,0)+Inputs!$B$40*MAX(F1003-Inputs!$C$40,0)+Inputs!$B$41*MAX(F1003-Inputs!$C$41,0)+Inputs!$B$42*Inputs!$B$14+Inputs!$B$43*MIN(Loan_Sample!I983/Inputs!$B$17,1)+Inputs!$B$44*MIN(E1003,Inputs!$B$18)+Inputs!$B$45*Loan_Sample!C983</f>
        <v>-5.4825472165793</v>
      </c>
      <c r="R1003" s="0" t="n">
        <f aca="false">MIN(1-Inputs!$B$13,MAX(Inputs!$B$13,1/(1+EXP(-(Inputs!$B$15*Q1003+Inputs!$B$16)))))</f>
        <v>0.0029871264911304</v>
      </c>
    </row>
    <row r="1004" customFormat="false" ht="15" hidden="false" customHeight="false" outlineLevel="0" collapsed="false">
      <c r="A1004" s="0" t="n">
        <f aca="false">Loan_Sample!A984</f>
        <v>28572</v>
      </c>
      <c r="B1004" s="0" t="n">
        <f aca="false">Loan_Sample!U984</f>
        <v>170974.52</v>
      </c>
      <c r="C1004" s="0" t="n">
        <f aca="false">Loan_Sample!K984+Inputs!$B$26</f>
        <v>4.40833330154419</v>
      </c>
      <c r="D1004" s="0" t="n">
        <f aca="false">Loan_Sample!L984+Inputs!$B$26</f>
        <v>-1.125</v>
      </c>
      <c r="E1004" s="0" t="n">
        <f aca="false">Loan_Sample!E984/(1+Inputs!$B$25/100)</f>
        <v>76.1783981323242</v>
      </c>
      <c r="F1004" s="0" t="n">
        <f aca="false">Loan_Sample!H984-Inputs!$B$24/100</f>
        <v>-1.57133293151856</v>
      </c>
      <c r="G1004" s="0" t="n">
        <f aca="false">IF(ISNUMBER(C1004),INDEX(Scorecard!$D$54:$D$61,SUMPRODUCT(--(Scorecard!$G$54:$G$60&lt;C1004))+1),Scorecard!$D$62)</f>
        <v>0.409483001259379</v>
      </c>
      <c r="H1004" s="0" t="n">
        <f aca="false">IF(ISNUMBER(D1004),INDEX(Scorecard!$D$63:$D$68,SUMPRODUCT(--(Scorecard!$G$63:$G$67&lt;D1004))+1),Scorecard!$D$69)</f>
        <v>-0.340582194386522</v>
      </c>
      <c r="I1004" s="0" t="n">
        <f aca="false">IF(ISNUMBER(E1004),INDEX(Scorecard!$D$19:$D$26,SUMPRODUCT(--(Scorecard!$G$19:$G$25&lt;E1004))+1),Scorecard!$D$27)</f>
        <v>-0.0341578513653732</v>
      </c>
      <c r="J1004" s="0" t="n">
        <f aca="false">IF(ISNUMBER(F1004),INDEX(Scorecard!$D$37:$D$44,SUMPRODUCT(--(Scorecard!$G$37:$G$43&lt;F1004))+1),Scorecard!$D$45)</f>
        <v>1.35057635045042</v>
      </c>
      <c r="K1004" s="0" t="n">
        <f aca="false">Inputs!$B$10+Scorecard!$J$5*Loan_Sample!Y984+Scorecard!$J$6*Loan_Sample!Z984+Scorecard!$J$7*I1004+Scorecard!$J$8*Loan_Sample!AB984+Scorecard!$J$9*J1004+Scorecard!$J$10*Loan_Sample!AD984+Scorecard!$J$11*G1004+Scorecard!$J$12*H1004</f>
        <v>-2.32155844819113</v>
      </c>
      <c r="L1004" s="0" t="n">
        <f aca="false">MIN(1-Inputs!$B$13,MAX(Inputs!$B$13,1/(1+EXP(-(Inputs!$B$11*K1004+Inputs!$B$12)))))</f>
        <v>0.0935165512986236</v>
      </c>
      <c r="M1004" s="0" t="n">
        <f aca="false">Loan_Sample!AH984*Inputs!$B$4*B1004</f>
        <v>5596.13161461814</v>
      </c>
      <c r="N1004" s="0" t="n">
        <f aca="false">L1004*Inputs!$B$4*B1004</f>
        <v>5596.13161461814</v>
      </c>
      <c r="O1004" s="0" t="n">
        <f aca="false">Inputs!$B$37+Inputs!$B$38*MAX(Loan_Sample!H984-Inputs!$C$38,0)+Inputs!$B$39*MAX(Loan_Sample!H984-Inputs!$C$39,0)+Inputs!$B$40*MAX(Loan_Sample!H984-Inputs!$C$40,0)+Inputs!$B$41*MAX(Loan_Sample!H984-Inputs!$C$41,0)+Inputs!$B$42*Inputs!$B$14+Inputs!$B$43*MIN(Loan_Sample!I984/Inputs!$B$17,1)+Inputs!$B$44*MIN(Loan_Sample!E984,Inputs!$B$18)+Inputs!$B$45*Loan_Sample!C984</f>
        <v>-5.81555227006275</v>
      </c>
      <c r="P1004" s="0" t="n">
        <f aca="false">MIN(1-Inputs!$B$13,MAX(Inputs!$B$13,1/(1+EXP(-(Inputs!$B$15*O1004+Inputs!$B$16)))))</f>
        <v>0.00204765261576533</v>
      </c>
      <c r="Q1004" s="0" t="n">
        <f aca="false">Inputs!$B$37+Inputs!$B$38*MAX(F1004-Inputs!$C$38,0)+Inputs!$B$39*MAX(F1004-Inputs!$C$39,0)+Inputs!$B$40*MAX(F1004-Inputs!$C$40,0)+Inputs!$B$41*MAX(F1004-Inputs!$C$41,0)+Inputs!$B$42*Inputs!$B$14+Inputs!$B$43*MIN(Loan_Sample!I984/Inputs!$B$17,1)+Inputs!$B$44*MIN(E1004,Inputs!$B$18)+Inputs!$B$45*Loan_Sample!C984</f>
        <v>-5.81555227006275</v>
      </c>
      <c r="R1004" s="0" t="n">
        <f aca="false">MIN(1-Inputs!$B$13,MAX(Inputs!$B$13,1/(1+EXP(-(Inputs!$B$15*Q1004+Inputs!$B$16)))))</f>
        <v>0.00204765261576533</v>
      </c>
    </row>
    <row r="1005" customFormat="false" ht="15" hidden="false" customHeight="false" outlineLevel="0" collapsed="false">
      <c r="A1005" s="0" t="n">
        <f aca="false">Loan_Sample!A985</f>
        <v>28577</v>
      </c>
      <c r="B1005" s="0" t="n">
        <f aca="false">Loan_Sample!U985</f>
        <v>160823.36</v>
      </c>
      <c r="C1005" s="0" t="n">
        <f aca="false">Loan_Sample!K985+Inputs!$B$26</f>
        <v>4.15833330154419</v>
      </c>
      <c r="D1005" s="0" t="n">
        <f aca="false">Loan_Sample!L985+Inputs!$B$26</f>
        <v>-1.875</v>
      </c>
      <c r="E1005" s="0" t="n">
        <f aca="false">Loan_Sample!E985/(1+Inputs!$B$25/100)</f>
        <v>72.8326263427734</v>
      </c>
      <c r="F1005" s="0" t="n">
        <f aca="false">Loan_Sample!H985-Inputs!$B$24/100</f>
        <v>0.492333173751831</v>
      </c>
      <c r="G1005" s="0" t="n">
        <f aca="false">IF(ISNUMBER(C1005),INDEX(Scorecard!$D$54:$D$61,SUMPRODUCT(--(Scorecard!$G$54:$G$60&lt;C1005))+1),Scorecard!$D$62)</f>
        <v>0.489050497890326</v>
      </c>
      <c r="H1005" s="0" t="n">
        <f aca="false">IF(ISNUMBER(D1005),INDEX(Scorecard!$D$63:$D$68,SUMPRODUCT(--(Scorecard!$G$63:$G$67&lt;D1005))+1),Scorecard!$D$69)</f>
        <v>-0.340582194386522</v>
      </c>
      <c r="I1005" s="0" t="n">
        <f aca="false">IF(ISNUMBER(E1005),INDEX(Scorecard!$D$19:$D$26,SUMPRODUCT(--(Scorecard!$G$19:$G$25&lt;E1005))+1),Scorecard!$D$27)</f>
        <v>-0.0341578513653732</v>
      </c>
      <c r="J1005" s="0" t="n">
        <f aca="false">IF(ISNUMBER(F1005),INDEX(Scorecard!$D$37:$D$44,SUMPRODUCT(--(Scorecard!$G$37:$G$43&lt;F1005))+1),Scorecard!$D$45)</f>
        <v>-0.271229676926091</v>
      </c>
      <c r="K1005" s="0" t="n">
        <f aca="false">Inputs!$B$10+Scorecard!$J$5*Loan_Sample!Y985+Scorecard!$J$6*Loan_Sample!Z985+Scorecard!$J$7*I1005+Scorecard!$J$8*Loan_Sample!AB985+Scorecard!$J$9*J1005+Scorecard!$J$10*Loan_Sample!AD985+Scorecard!$J$11*G1005+Scorecard!$J$12*H1005</f>
        <v>-4.93087086304778</v>
      </c>
      <c r="L1005" s="0" t="n">
        <f aca="false">MIN(1-Inputs!$B$13,MAX(Inputs!$B$13,1/(1+EXP(-(Inputs!$B$11*K1005+Inputs!$B$12)))))</f>
        <v>0.00634769178982178</v>
      </c>
      <c r="M1005" s="0" t="n">
        <f aca="false">Loan_Sample!AH985*Inputs!$B$4*B1005</f>
        <v>357.299992659243</v>
      </c>
      <c r="N1005" s="0" t="n">
        <f aca="false">L1005*Inputs!$B$4*B1005</f>
        <v>357.299992659243</v>
      </c>
      <c r="O1005" s="0" t="n">
        <f aca="false">Inputs!$B$37+Inputs!$B$38*MAX(Loan_Sample!H985-Inputs!$C$38,0)+Inputs!$B$39*MAX(Loan_Sample!H985-Inputs!$C$39,0)+Inputs!$B$40*MAX(Loan_Sample!H985-Inputs!$C$40,0)+Inputs!$B$41*MAX(Loan_Sample!H985-Inputs!$C$41,0)+Inputs!$B$42*Inputs!$B$14+Inputs!$B$43*MIN(Loan_Sample!I985/Inputs!$B$17,1)+Inputs!$B$44*MIN(Loan_Sample!E985,Inputs!$B$18)+Inputs!$B$45*Loan_Sample!C985</f>
        <v>-4.250793323577</v>
      </c>
      <c r="P1005" s="0" t="n">
        <f aca="false">MIN(1-Inputs!$B$13,MAX(Inputs!$B$13,1/(1+EXP(-(Inputs!$B$15*O1005+Inputs!$B$16)))))</f>
        <v>0.0120068817444057</v>
      </c>
      <c r="Q1005" s="0" t="n">
        <f aca="false">Inputs!$B$37+Inputs!$B$38*MAX(F1005-Inputs!$C$38,0)+Inputs!$B$39*MAX(F1005-Inputs!$C$39,0)+Inputs!$B$40*MAX(F1005-Inputs!$C$40,0)+Inputs!$B$41*MAX(F1005-Inputs!$C$41,0)+Inputs!$B$42*Inputs!$B$14+Inputs!$B$43*MIN(Loan_Sample!I985/Inputs!$B$17,1)+Inputs!$B$44*MIN(E1005,Inputs!$B$18)+Inputs!$B$45*Loan_Sample!C985</f>
        <v>-4.250793323577</v>
      </c>
      <c r="R1005" s="0" t="n">
        <f aca="false">MIN(1-Inputs!$B$13,MAX(Inputs!$B$13,1/(1+EXP(-(Inputs!$B$15*Q1005+Inputs!$B$16)))))</f>
        <v>0.0120068817444057</v>
      </c>
    </row>
    <row r="1006" customFormat="false" ht="15" hidden="false" customHeight="false" outlineLevel="0" collapsed="false">
      <c r="A1006" s="0" t="n">
        <f aca="false">Loan_Sample!A986</f>
        <v>28624</v>
      </c>
      <c r="B1006" s="0" t="n">
        <f aca="false">Loan_Sample!U986</f>
        <v>148695.34</v>
      </c>
      <c r="C1006" s="0" t="n">
        <f aca="false">Loan_Sample!K986+Inputs!$B$26</f>
        <v>4.20833349227905</v>
      </c>
      <c r="D1006" s="0" t="n">
        <f aca="false">Loan_Sample!L986+Inputs!$B$26</f>
        <v>-1.125</v>
      </c>
      <c r="E1006" s="0" t="n">
        <f aca="false">Loan_Sample!E986/(1+Inputs!$B$25/100)</f>
        <v>75.5606384277344</v>
      </c>
      <c r="F1006" s="0" t="n">
        <f aca="false">Loan_Sample!H986-Inputs!$B$24/100</f>
        <v>-2.66433310508728</v>
      </c>
      <c r="G1006" s="0" t="n">
        <f aca="false">IF(ISNUMBER(C1006),INDEX(Scorecard!$D$54:$D$61,SUMPRODUCT(--(Scorecard!$G$54:$G$60&lt;C1006))+1),Scorecard!$D$62)</f>
        <v>0.489050497890326</v>
      </c>
      <c r="H1006" s="0" t="n">
        <f aca="false">IF(ISNUMBER(D1006),INDEX(Scorecard!$D$63:$D$68,SUMPRODUCT(--(Scorecard!$G$63:$G$67&lt;D1006))+1),Scorecard!$D$69)</f>
        <v>-0.340582194386522</v>
      </c>
      <c r="I1006" s="0" t="n">
        <f aca="false">IF(ISNUMBER(E1006),INDEX(Scorecard!$D$19:$D$26,SUMPRODUCT(--(Scorecard!$G$19:$G$25&lt;E1006))+1),Scorecard!$D$27)</f>
        <v>-0.0341578513653732</v>
      </c>
      <c r="J1006" s="0" t="n">
        <f aca="false">IF(ISNUMBER(F1006),INDEX(Scorecard!$D$37:$D$44,SUMPRODUCT(--(Scorecard!$G$37:$G$43&lt;F1006))+1),Scorecard!$D$45)</f>
        <v>1.35057635045042</v>
      </c>
      <c r="K1006" s="0" t="n">
        <f aca="false">Inputs!$B$10+Scorecard!$J$5*Loan_Sample!Y986+Scorecard!$J$6*Loan_Sample!Z986+Scorecard!$J$7*I1006+Scorecard!$J$8*Loan_Sample!AB986+Scorecard!$J$9*J1006+Scorecard!$J$10*Loan_Sample!AD986+Scorecard!$J$11*G1006+Scorecard!$J$12*H1006</f>
        <v>-4.26322310985268</v>
      </c>
      <c r="L1006" s="0" t="n">
        <f aca="false">MIN(1-Inputs!$B$13,MAX(Inputs!$B$13,1/(1+EXP(-(Inputs!$B$11*K1006+Inputs!$B$12)))))</f>
        <v>0.0128497493698553</v>
      </c>
      <c r="M1006" s="0" t="n">
        <f aca="false">Loan_Sample!AH986*Inputs!$B$4*B1006</f>
        <v>668.744248012895</v>
      </c>
      <c r="N1006" s="0" t="n">
        <f aca="false">L1006*Inputs!$B$4*B1006</f>
        <v>668.744248012895</v>
      </c>
      <c r="O1006" s="0" t="n">
        <f aca="false">Inputs!$B$37+Inputs!$B$38*MAX(Loan_Sample!H986-Inputs!$C$38,0)+Inputs!$B$39*MAX(Loan_Sample!H986-Inputs!$C$39,0)+Inputs!$B$40*MAX(Loan_Sample!H986-Inputs!$C$40,0)+Inputs!$B$41*MAX(Loan_Sample!H986-Inputs!$C$41,0)+Inputs!$B$42*Inputs!$B$14+Inputs!$B$43*MIN(Loan_Sample!I986/Inputs!$B$17,1)+Inputs!$B$44*MIN(Loan_Sample!E986,Inputs!$B$18)+Inputs!$B$45*Loan_Sample!C986</f>
        <v>-6.158933005702</v>
      </c>
      <c r="P1006" s="0" t="n">
        <f aca="false">MIN(1-Inputs!$B$13,MAX(Inputs!$B$13,1/(1+EXP(-(Inputs!$B$15*O1006+Inputs!$B$16)))))</f>
        <v>0.00138680333331547</v>
      </c>
      <c r="Q1006" s="0" t="n">
        <f aca="false">Inputs!$B$37+Inputs!$B$38*MAX(F1006-Inputs!$C$38,0)+Inputs!$B$39*MAX(F1006-Inputs!$C$39,0)+Inputs!$B$40*MAX(F1006-Inputs!$C$40,0)+Inputs!$B$41*MAX(F1006-Inputs!$C$41,0)+Inputs!$B$42*Inputs!$B$14+Inputs!$B$43*MIN(Loan_Sample!I986/Inputs!$B$17,1)+Inputs!$B$44*MIN(E1006,Inputs!$B$18)+Inputs!$B$45*Loan_Sample!C986</f>
        <v>-6.158933005702</v>
      </c>
      <c r="R1006" s="0" t="n">
        <f aca="false">MIN(1-Inputs!$B$13,MAX(Inputs!$B$13,1/(1+EXP(-(Inputs!$B$15*Q1006+Inputs!$B$16)))))</f>
        <v>0.00138680333331547</v>
      </c>
    </row>
    <row r="1007" customFormat="false" ht="15" hidden="false" customHeight="false" outlineLevel="0" collapsed="false">
      <c r="A1007" s="0" t="n">
        <f aca="false">Loan_Sample!A987</f>
        <v>28627</v>
      </c>
      <c r="B1007" s="0" t="n">
        <f aca="false">Loan_Sample!U987</f>
        <v>281466.03</v>
      </c>
      <c r="C1007" s="0" t="n">
        <f aca="false">Loan_Sample!K987+Inputs!$B$26</f>
        <v>4.8230767250061</v>
      </c>
      <c r="D1007" s="0" t="n">
        <f aca="false">Loan_Sample!L987+Inputs!$B$26</f>
        <v>-0.276923179626465</v>
      </c>
      <c r="E1007" s="0" t="n">
        <f aca="false">Loan_Sample!E987/(1+Inputs!$B$25/100)</f>
        <v>74.1563873291016</v>
      </c>
      <c r="F1007" s="0" t="n">
        <f aca="false">Loan_Sample!H987-Inputs!$B$24/100</f>
        <v>-0.107333421707153</v>
      </c>
      <c r="G1007" s="0" t="n">
        <f aca="false">IF(ISNUMBER(C1007),INDEX(Scorecard!$D$54:$D$61,SUMPRODUCT(--(Scorecard!$G$54:$G$60&lt;C1007))+1),Scorecard!$D$62)</f>
        <v>0.214429354789033</v>
      </c>
      <c r="H1007" s="0" t="n">
        <f aca="false">IF(ISNUMBER(D1007),INDEX(Scorecard!$D$63:$D$68,SUMPRODUCT(--(Scorecard!$G$63:$G$67&lt;D1007))+1),Scorecard!$D$69)</f>
        <v>0.322484508656054</v>
      </c>
      <c r="I1007" s="0" t="n">
        <f aca="false">IF(ISNUMBER(E1007),INDEX(Scorecard!$D$19:$D$26,SUMPRODUCT(--(Scorecard!$G$19:$G$25&lt;E1007))+1),Scorecard!$D$27)</f>
        <v>-0.0341578513653732</v>
      </c>
      <c r="J1007" s="0" t="n">
        <f aca="false">IF(ISNUMBER(F1007),INDEX(Scorecard!$D$37:$D$44,SUMPRODUCT(--(Scorecard!$G$37:$G$43&lt;F1007))+1),Scorecard!$D$45)</f>
        <v>0.330501541082344</v>
      </c>
      <c r="K1007" s="0" t="n">
        <f aca="false">Inputs!$B$10+Scorecard!$J$5*Loan_Sample!Y987+Scorecard!$J$6*Loan_Sample!Z987+Scorecard!$J$7*I1007+Scorecard!$J$8*Loan_Sample!AB987+Scorecard!$J$9*J1007+Scorecard!$J$10*Loan_Sample!AD987+Scorecard!$J$11*G1007+Scorecard!$J$12*H1007</f>
        <v>-5.47083628468797</v>
      </c>
      <c r="L1007" s="0" t="n">
        <f aca="false">MIN(1-Inputs!$B$13,MAX(Inputs!$B$13,1/(1+EXP(-(Inputs!$B$11*K1007+Inputs!$B$12)))))</f>
        <v>0.00357942052015422</v>
      </c>
      <c r="M1007" s="0" t="n">
        <f aca="false">Loan_Sample!AH987*Inputs!$B$4*B1007</f>
        <v>352.61984922792</v>
      </c>
      <c r="N1007" s="0" t="n">
        <f aca="false">L1007*Inputs!$B$4*B1007</f>
        <v>352.61984922792</v>
      </c>
      <c r="O1007" s="0" t="n">
        <f aca="false">Inputs!$B$37+Inputs!$B$38*MAX(Loan_Sample!H987-Inputs!$C$38,0)+Inputs!$B$39*MAX(Loan_Sample!H987-Inputs!$C$39,0)+Inputs!$B$40*MAX(Loan_Sample!H987-Inputs!$C$40,0)+Inputs!$B$41*MAX(Loan_Sample!H987-Inputs!$C$41,0)+Inputs!$B$42*Inputs!$B$14+Inputs!$B$43*MIN(Loan_Sample!I987/Inputs!$B$17,1)+Inputs!$B$44*MIN(Loan_Sample!E987,Inputs!$B$18)+Inputs!$B$45*Loan_Sample!C987</f>
        <v>-5.99148211917719</v>
      </c>
      <c r="P1007" s="0" t="n">
        <f aca="false">MIN(1-Inputs!$B$13,MAX(Inputs!$B$13,1/(1+EXP(-(Inputs!$B$15*O1007+Inputs!$B$16)))))</f>
        <v>0.00167710403247834</v>
      </c>
      <c r="Q1007" s="0" t="n">
        <f aca="false">Inputs!$B$37+Inputs!$B$38*MAX(F1007-Inputs!$C$38,0)+Inputs!$B$39*MAX(F1007-Inputs!$C$39,0)+Inputs!$B$40*MAX(F1007-Inputs!$C$40,0)+Inputs!$B$41*MAX(F1007-Inputs!$C$41,0)+Inputs!$B$42*Inputs!$B$14+Inputs!$B$43*MIN(Loan_Sample!I987/Inputs!$B$17,1)+Inputs!$B$44*MIN(E1007,Inputs!$B$18)+Inputs!$B$45*Loan_Sample!C987</f>
        <v>-5.99148211917719</v>
      </c>
      <c r="R1007" s="0" t="n">
        <f aca="false">MIN(1-Inputs!$B$13,MAX(Inputs!$B$13,1/(1+EXP(-(Inputs!$B$15*Q1007+Inputs!$B$16)))))</f>
        <v>0.00167710403247834</v>
      </c>
    </row>
    <row r="1008" customFormat="false" ht="15" hidden="false" customHeight="false" outlineLevel="0" collapsed="false">
      <c r="A1008" s="0" t="n">
        <f aca="false">Loan_Sample!A988</f>
        <v>28641</v>
      </c>
      <c r="B1008" s="0" t="n">
        <f aca="false">Loan_Sample!U988</f>
        <v>107665.95</v>
      </c>
      <c r="C1008" s="0" t="n">
        <f aca="false">Loan_Sample!K988+Inputs!$B$26</f>
        <v>6.53333330154419</v>
      </c>
      <c r="D1008" s="0" t="n">
        <f aca="false">Loan_Sample!L988+Inputs!$B$26</f>
        <v>2.71025633811951</v>
      </c>
      <c r="E1008" s="0" t="n">
        <f aca="false">Loan_Sample!E988/(1+Inputs!$B$25/100)</f>
        <v>66.3022384643555</v>
      </c>
      <c r="F1008" s="0" t="n">
        <f aca="false">Loan_Sample!H988-Inputs!$B$24/100</f>
        <v>1.121333360672</v>
      </c>
      <c r="G1008" s="0" t="n">
        <f aca="false">IF(ISNUMBER(C1008),INDEX(Scorecard!$D$54:$D$61,SUMPRODUCT(--(Scorecard!$G$54:$G$60&lt;C1008))+1),Scorecard!$D$62)</f>
        <v>-0.119873800601421</v>
      </c>
      <c r="H1008" s="0" t="n">
        <f aca="false">IF(ISNUMBER(D1008),INDEX(Scorecard!$D$63:$D$68,SUMPRODUCT(--(Scorecard!$G$63:$G$67&lt;D1008))+1),Scorecard!$D$69)</f>
        <v>0.322484508656054</v>
      </c>
      <c r="I1008" s="0" t="n">
        <f aca="false">IF(ISNUMBER(E1008),INDEX(Scorecard!$D$19:$D$26,SUMPRODUCT(--(Scorecard!$G$19:$G$25&lt;E1008))+1),Scorecard!$D$27)</f>
        <v>0.0530843085177338</v>
      </c>
      <c r="J1008" s="0" t="n">
        <f aca="false">IF(ISNUMBER(F1008),INDEX(Scorecard!$D$37:$D$44,SUMPRODUCT(--(Scorecard!$G$37:$G$43&lt;F1008))+1),Scorecard!$D$45)</f>
        <v>-0.975503570149195</v>
      </c>
      <c r="K1008" s="0" t="n">
        <f aca="false">Inputs!$B$10+Scorecard!$J$5*Loan_Sample!Y988+Scorecard!$J$6*Loan_Sample!Z988+Scorecard!$J$7*I1008+Scorecard!$J$8*Loan_Sample!AB988+Scorecard!$J$9*J1008+Scorecard!$J$10*Loan_Sample!AD988+Scorecard!$J$11*G1008+Scorecard!$J$12*H1008</f>
        <v>-3.864094786894</v>
      </c>
      <c r="L1008" s="0" t="n">
        <f aca="false">MIN(1-Inputs!$B$13,MAX(Inputs!$B$13,1/(1+EXP(-(Inputs!$B$11*K1008+Inputs!$B$12)))))</f>
        <v>0.0195319982186968</v>
      </c>
      <c r="M1008" s="0" t="n">
        <f aca="false">Loan_Sample!AH988*Inputs!$B$4*B1008</f>
        <v>736.025900265003</v>
      </c>
      <c r="N1008" s="0" t="n">
        <f aca="false">L1008*Inputs!$B$4*B1008</f>
        <v>736.025900265003</v>
      </c>
      <c r="O1008" s="0" t="n">
        <f aca="false">Inputs!$B$37+Inputs!$B$38*MAX(Loan_Sample!H988-Inputs!$C$38,0)+Inputs!$B$39*MAX(Loan_Sample!H988-Inputs!$C$39,0)+Inputs!$B$40*MAX(Loan_Sample!H988-Inputs!$C$40,0)+Inputs!$B$41*MAX(Loan_Sample!H988-Inputs!$C$41,0)+Inputs!$B$42*Inputs!$B$14+Inputs!$B$43*MIN(Loan_Sample!I988/Inputs!$B$17,1)+Inputs!$B$44*MIN(Loan_Sample!E988,Inputs!$B$18)+Inputs!$B$45*Loan_Sample!C988</f>
        <v>-3.42240586338227</v>
      </c>
      <c r="P1008" s="0" t="n">
        <f aca="false">MIN(1-Inputs!$B$13,MAX(Inputs!$B$13,1/(1+EXP(-(Inputs!$B$15*O1008+Inputs!$B$16)))))</f>
        <v>0.0302223203767211</v>
      </c>
      <c r="Q1008" s="0" t="n">
        <f aca="false">Inputs!$B$37+Inputs!$B$38*MAX(F1008-Inputs!$C$38,0)+Inputs!$B$39*MAX(F1008-Inputs!$C$39,0)+Inputs!$B$40*MAX(F1008-Inputs!$C$40,0)+Inputs!$B$41*MAX(F1008-Inputs!$C$41,0)+Inputs!$B$42*Inputs!$B$14+Inputs!$B$43*MIN(Loan_Sample!I988/Inputs!$B$17,1)+Inputs!$B$44*MIN(E1008,Inputs!$B$18)+Inputs!$B$45*Loan_Sample!C988</f>
        <v>-3.42240586338227</v>
      </c>
      <c r="R1008" s="0" t="n">
        <f aca="false">MIN(1-Inputs!$B$13,MAX(Inputs!$B$13,1/(1+EXP(-(Inputs!$B$15*Q1008+Inputs!$B$16)))))</f>
        <v>0.0302223203767211</v>
      </c>
    </row>
    <row r="1009" customFormat="false" ht="15" hidden="false" customHeight="false" outlineLevel="0" collapsed="false">
      <c r="A1009" s="0" t="n">
        <f aca="false">Loan_Sample!A989</f>
        <v>28681</v>
      </c>
      <c r="B1009" s="0" t="n">
        <f aca="false">Loan_Sample!U989</f>
        <v>278808.56</v>
      </c>
      <c r="C1009" s="0" t="n">
        <f aca="false">Loan_Sample!K989+Inputs!$B$26</f>
        <v>4.09999990463257</v>
      </c>
      <c r="D1009" s="0" t="n">
        <f aca="false">Loan_Sample!L989+Inputs!$B$26</f>
        <v>-0.458333492279053</v>
      </c>
      <c r="E1009" s="0" t="n">
        <f aca="false">Loan_Sample!E989/(1+Inputs!$B$25/100)</f>
        <v>89.4189071655273</v>
      </c>
      <c r="F1009" s="0" t="n">
        <f aca="false">Loan_Sample!H989-Inputs!$B$24/100</f>
        <v>-3.16033339500427</v>
      </c>
      <c r="G1009" s="0" t="n">
        <f aca="false">IF(ISNUMBER(C1009),INDEX(Scorecard!$D$54:$D$61,SUMPRODUCT(--(Scorecard!$G$54:$G$60&lt;C1009))+1),Scorecard!$D$62)</f>
        <v>0.489050497890326</v>
      </c>
      <c r="H1009" s="0" t="n">
        <f aca="false">IF(ISNUMBER(D1009),INDEX(Scorecard!$D$63:$D$68,SUMPRODUCT(--(Scorecard!$G$63:$G$67&lt;D1009))+1),Scorecard!$D$69)</f>
        <v>0.322484508656054</v>
      </c>
      <c r="I1009" s="0" t="n">
        <f aca="false">IF(ISNUMBER(E1009),INDEX(Scorecard!$D$19:$D$26,SUMPRODUCT(--(Scorecard!$G$19:$G$25&lt;E1009))+1),Scorecard!$D$27)</f>
        <v>-0.820992370602782</v>
      </c>
      <c r="J1009" s="0" t="n">
        <f aca="false">IF(ISNUMBER(F1009),INDEX(Scorecard!$D$37:$D$44,SUMPRODUCT(--(Scorecard!$G$37:$G$43&lt;F1009))+1),Scorecard!$D$45)</f>
        <v>1.35057635045042</v>
      </c>
      <c r="K1009" s="0" t="n">
        <f aca="false">Inputs!$B$10+Scorecard!$J$5*Loan_Sample!Y989+Scorecard!$J$6*Loan_Sample!Z989+Scorecard!$J$7*I1009+Scorecard!$J$8*Loan_Sample!AB989+Scorecard!$J$9*J1009+Scorecard!$J$10*Loan_Sample!AD989+Scorecard!$J$11*G1009+Scorecard!$J$12*H1009</f>
        <v>-4.96759737836574</v>
      </c>
      <c r="L1009" s="0" t="n">
        <f aca="false">MIN(1-Inputs!$B$13,MAX(Inputs!$B$13,1/(1+EXP(-(Inputs!$B$11*K1009+Inputs!$B$12)))))</f>
        <v>0.00610543796661622</v>
      </c>
      <c r="M1009" s="0" t="n">
        <f aca="false">Loan_Sample!AH989*Inputs!$B$4*B1009</f>
        <v>595.786928674559</v>
      </c>
      <c r="N1009" s="0" t="n">
        <f aca="false">L1009*Inputs!$B$4*B1009</f>
        <v>595.786928674559</v>
      </c>
      <c r="O1009" s="0" t="n">
        <f aca="false">Inputs!$B$37+Inputs!$B$38*MAX(Loan_Sample!H989-Inputs!$C$38,0)+Inputs!$B$39*MAX(Loan_Sample!H989-Inputs!$C$39,0)+Inputs!$B$40*MAX(Loan_Sample!H989-Inputs!$C$40,0)+Inputs!$B$41*MAX(Loan_Sample!H989-Inputs!$C$41,0)+Inputs!$B$42*Inputs!$B$14+Inputs!$B$43*MIN(Loan_Sample!I989/Inputs!$B$17,1)+Inputs!$B$44*MIN(Loan_Sample!E989,Inputs!$B$18)+Inputs!$B$45*Loan_Sample!C989</f>
        <v>-6.03085302994938</v>
      </c>
      <c r="P1009" s="0" t="n">
        <f aca="false">MIN(1-Inputs!$B$13,MAX(Inputs!$B$13,1/(1+EXP(-(Inputs!$B$15*O1009+Inputs!$B$16)))))</f>
        <v>0.00160381494426458</v>
      </c>
      <c r="Q1009" s="0" t="n">
        <f aca="false">Inputs!$B$37+Inputs!$B$38*MAX(F1009-Inputs!$C$38,0)+Inputs!$B$39*MAX(F1009-Inputs!$C$39,0)+Inputs!$B$40*MAX(F1009-Inputs!$C$40,0)+Inputs!$B$41*MAX(F1009-Inputs!$C$41,0)+Inputs!$B$42*Inputs!$B$14+Inputs!$B$43*MIN(Loan_Sample!I989/Inputs!$B$17,1)+Inputs!$B$44*MIN(E1009,Inputs!$B$18)+Inputs!$B$45*Loan_Sample!C989</f>
        <v>-6.03085302994938</v>
      </c>
      <c r="R1009" s="0" t="n">
        <f aca="false">MIN(1-Inputs!$B$13,MAX(Inputs!$B$13,1/(1+EXP(-(Inputs!$B$15*Q1009+Inputs!$B$16)))))</f>
        <v>0.00160381494426458</v>
      </c>
    </row>
    <row r="1010" customFormat="false" ht="15" hidden="false" customHeight="false" outlineLevel="0" collapsed="false">
      <c r="A1010" s="0" t="n">
        <f aca="false">Loan_Sample!A990</f>
        <v>28723</v>
      </c>
      <c r="B1010" s="0" t="n">
        <f aca="false">Loan_Sample!U990</f>
        <v>152394</v>
      </c>
      <c r="C1010" s="0" t="n">
        <f aca="false">Loan_Sample!K990+Inputs!$B$26</f>
        <v>9.63333320617676</v>
      </c>
      <c r="D1010" s="0" t="n">
        <f aca="false">Loan_Sample!L990+Inputs!$B$26</f>
        <v>5.0717945098877</v>
      </c>
      <c r="E1010" s="0" t="n">
        <f aca="false">Loan_Sample!E990/(1+Inputs!$B$25/100)</f>
        <v>78.6367340087891</v>
      </c>
      <c r="F1010" s="0" t="n">
        <f aca="false">Loan_Sample!H990-Inputs!$B$24/100</f>
        <v>0.587666749954224</v>
      </c>
      <c r="G1010" s="0" t="n">
        <f aca="false">IF(ISNUMBER(C1010),INDEX(Scorecard!$D$54:$D$61,SUMPRODUCT(--(Scorecard!$G$54:$G$60&lt;C1010))+1),Scorecard!$D$62)</f>
        <v>-0.541917179454542</v>
      </c>
      <c r="H1010" s="0" t="n">
        <f aca="false">IF(ISNUMBER(D1010),INDEX(Scorecard!$D$63:$D$68,SUMPRODUCT(--(Scorecard!$G$63:$G$67&lt;D1010))+1),Scorecard!$D$69)</f>
        <v>0.322484508656054</v>
      </c>
      <c r="I1010" s="0" t="n">
        <f aca="false">IF(ISNUMBER(E1010),INDEX(Scorecard!$D$19:$D$26,SUMPRODUCT(--(Scorecard!$G$19:$G$25&lt;E1010))+1),Scorecard!$D$27)</f>
        <v>-0.0341578513653732</v>
      </c>
      <c r="J1010" s="0" t="n">
        <f aca="false">IF(ISNUMBER(F1010),INDEX(Scorecard!$D$37:$D$44,SUMPRODUCT(--(Scorecard!$G$37:$G$43&lt;F1010))+1),Scorecard!$D$45)</f>
        <v>-0.271229676926091</v>
      </c>
      <c r="K1010" s="0" t="n">
        <f aca="false">Inputs!$B$10+Scorecard!$J$5*Loan_Sample!Y990+Scorecard!$J$6*Loan_Sample!Z990+Scorecard!$J$7*I1010+Scorecard!$J$8*Loan_Sample!AB990+Scorecard!$J$9*J1010+Scorecard!$J$10*Loan_Sample!AD990+Scorecard!$J$11*G1010+Scorecard!$J$12*H1010</f>
        <v>-3.13609106953089</v>
      </c>
      <c r="L1010" s="0" t="n">
        <f aca="false">MIN(1-Inputs!$B$13,MAX(Inputs!$B$13,1/(1+EXP(-(Inputs!$B$11*K1010+Inputs!$B$12)))))</f>
        <v>0.0414938561878677</v>
      </c>
      <c r="M1010" s="0" t="n">
        <f aca="false">Loan_Sample!AH990*Inputs!$B$4*B1010</f>
        <v>2213.19515196287</v>
      </c>
      <c r="N1010" s="0" t="n">
        <f aca="false">L1010*Inputs!$B$4*B1010</f>
        <v>2213.19515196287</v>
      </c>
      <c r="O1010" s="0" t="n">
        <f aca="false">Inputs!$B$37+Inputs!$B$38*MAX(Loan_Sample!H990-Inputs!$C$38,0)+Inputs!$B$39*MAX(Loan_Sample!H990-Inputs!$C$39,0)+Inputs!$B$40*MAX(Loan_Sample!H990-Inputs!$C$40,0)+Inputs!$B$41*MAX(Loan_Sample!H990-Inputs!$C$41,0)+Inputs!$B$42*Inputs!$B$14+Inputs!$B$43*MIN(Loan_Sample!I990/Inputs!$B$17,1)+Inputs!$B$44*MIN(Loan_Sample!E990,Inputs!$B$18)+Inputs!$B$45*Loan_Sample!C990</f>
        <v>-4.68655341423224</v>
      </c>
      <c r="P1010" s="0" t="n">
        <f aca="false">MIN(1-Inputs!$B$13,MAX(Inputs!$B$13,1/(1+EXP(-(Inputs!$B$15*O1010+Inputs!$B$16)))))</f>
        <v>0.00735080710972615</v>
      </c>
      <c r="Q1010" s="0" t="n">
        <f aca="false">Inputs!$B$37+Inputs!$B$38*MAX(F1010-Inputs!$C$38,0)+Inputs!$B$39*MAX(F1010-Inputs!$C$39,0)+Inputs!$B$40*MAX(F1010-Inputs!$C$40,0)+Inputs!$B$41*MAX(F1010-Inputs!$C$41,0)+Inputs!$B$42*Inputs!$B$14+Inputs!$B$43*MIN(Loan_Sample!I990/Inputs!$B$17,1)+Inputs!$B$44*MIN(E1010,Inputs!$B$18)+Inputs!$B$45*Loan_Sample!C990</f>
        <v>-4.68655341423224</v>
      </c>
      <c r="R1010" s="0" t="n">
        <f aca="false">MIN(1-Inputs!$B$13,MAX(Inputs!$B$13,1/(1+EXP(-(Inputs!$B$15*Q1010+Inputs!$B$16)))))</f>
        <v>0.00735080710972615</v>
      </c>
    </row>
    <row r="1011" customFormat="false" ht="15" hidden="false" customHeight="false" outlineLevel="0" collapsed="false">
      <c r="A1011" s="0" t="n">
        <f aca="false">Loan_Sample!A991</f>
        <v>28799</v>
      </c>
      <c r="B1011" s="0" t="n">
        <f aca="false">Loan_Sample!U991</f>
        <v>171660.2</v>
      </c>
      <c r="C1011" s="0" t="n">
        <f aca="false">Loan_Sample!K991+Inputs!$B$26</f>
        <v>9.23333358764648</v>
      </c>
      <c r="D1011" s="0" t="n">
        <f aca="false">Loan_Sample!L991+Inputs!$B$26</f>
        <v>5.07179498672485</v>
      </c>
      <c r="E1011" s="0" t="n">
        <f aca="false">Loan_Sample!E991/(1+Inputs!$B$25/100)</f>
        <v>60.2554130554199</v>
      </c>
      <c r="F1011" s="0" t="n">
        <f aca="false">Loan_Sample!H991-Inputs!$B$24/100</f>
        <v>1.18266654014587</v>
      </c>
      <c r="G1011" s="0" t="n">
        <f aca="false">IF(ISNUMBER(C1011),INDEX(Scorecard!$D$54:$D$61,SUMPRODUCT(--(Scorecard!$G$54:$G$60&lt;C1011))+1),Scorecard!$D$62)</f>
        <v>-0.541917179454542</v>
      </c>
      <c r="H1011" s="0" t="n">
        <f aca="false">IF(ISNUMBER(D1011),INDEX(Scorecard!$D$63:$D$68,SUMPRODUCT(--(Scorecard!$G$63:$G$67&lt;D1011))+1),Scorecard!$D$69)</f>
        <v>0.322484508656054</v>
      </c>
      <c r="I1011" s="0" t="n">
        <f aca="false">IF(ISNUMBER(E1011),INDEX(Scorecard!$D$19:$D$26,SUMPRODUCT(--(Scorecard!$G$19:$G$25&lt;E1011))+1),Scorecard!$D$27)</f>
        <v>0.267179331770092</v>
      </c>
      <c r="J1011" s="0" t="n">
        <f aca="false">IF(ISNUMBER(F1011),INDEX(Scorecard!$D$37:$D$44,SUMPRODUCT(--(Scorecard!$G$37:$G$43&lt;F1011))+1),Scorecard!$D$45)</f>
        <v>-0.975503570149195</v>
      </c>
      <c r="K1011" s="0" t="n">
        <f aca="false">Inputs!$B$10+Scorecard!$J$5*Loan_Sample!Y991+Scorecard!$J$6*Loan_Sample!Z991+Scorecard!$J$7*I1011+Scorecard!$J$8*Loan_Sample!AB991+Scorecard!$J$9*J1011+Scorecard!$J$10*Loan_Sample!AD991+Scorecard!$J$11*G1011+Scorecard!$J$12*H1011</f>
        <v>-1.43989836543429</v>
      </c>
      <c r="L1011" s="0" t="n">
        <f aca="false">MIN(1-Inputs!$B$13,MAX(Inputs!$B$13,1/(1+EXP(-(Inputs!$B$11*K1011+Inputs!$B$12)))))</f>
        <v>0.208916053088428</v>
      </c>
      <c r="M1011" s="0" t="n">
        <f aca="false">Loan_Sample!AH991*Inputs!$B$4*B1011</f>
        <v>12551.9000097295</v>
      </c>
      <c r="N1011" s="0" t="n">
        <f aca="false">L1011*Inputs!$B$4*B1011</f>
        <v>12551.9000097295</v>
      </c>
      <c r="O1011" s="0" t="n">
        <f aca="false">Inputs!$B$37+Inputs!$B$38*MAX(Loan_Sample!H991-Inputs!$C$38,0)+Inputs!$B$39*MAX(Loan_Sample!H991-Inputs!$C$39,0)+Inputs!$B$40*MAX(Loan_Sample!H991-Inputs!$C$40,0)+Inputs!$B$41*MAX(Loan_Sample!H991-Inputs!$C$41,0)+Inputs!$B$42*Inputs!$B$14+Inputs!$B$43*MIN(Loan_Sample!I991/Inputs!$B$17,1)+Inputs!$B$44*MIN(Loan_Sample!E991,Inputs!$B$18)+Inputs!$B$45*Loan_Sample!C991</f>
        <v>-3.52173314467918</v>
      </c>
      <c r="P1011" s="0" t="n">
        <f aca="false">MIN(1-Inputs!$B$13,MAX(Inputs!$B$13,1/(1+EXP(-(Inputs!$B$15*O1011+Inputs!$B$16)))))</f>
        <v>0.0270827715477815</v>
      </c>
      <c r="Q1011" s="0" t="n">
        <f aca="false">Inputs!$B$37+Inputs!$B$38*MAX(F1011-Inputs!$C$38,0)+Inputs!$B$39*MAX(F1011-Inputs!$C$39,0)+Inputs!$B$40*MAX(F1011-Inputs!$C$40,0)+Inputs!$B$41*MAX(F1011-Inputs!$C$41,0)+Inputs!$B$42*Inputs!$B$14+Inputs!$B$43*MIN(Loan_Sample!I991/Inputs!$B$17,1)+Inputs!$B$44*MIN(E1011,Inputs!$B$18)+Inputs!$B$45*Loan_Sample!C991</f>
        <v>-3.52173314467918</v>
      </c>
      <c r="R1011" s="0" t="n">
        <f aca="false">MIN(1-Inputs!$B$13,MAX(Inputs!$B$13,1/(1+EXP(-(Inputs!$B$15*Q1011+Inputs!$B$16)))))</f>
        <v>0.0270827715477815</v>
      </c>
    </row>
    <row r="1012" customFormat="false" ht="15" hidden="false" customHeight="false" outlineLevel="0" collapsed="false">
      <c r="A1012" s="0" t="n">
        <f aca="false">Loan_Sample!A992</f>
        <v>28822</v>
      </c>
      <c r="B1012" s="0" t="n">
        <f aca="false">Loan_Sample!U992</f>
        <v>172372.14</v>
      </c>
      <c r="C1012" s="0" t="n">
        <f aca="false">Loan_Sample!K992+Inputs!$B$26</f>
        <v>4.15833330154419</v>
      </c>
      <c r="D1012" s="0" t="n">
        <f aca="false">Loan_Sample!L992+Inputs!$B$26</f>
        <v>-1.875</v>
      </c>
      <c r="E1012" s="0" t="n">
        <f aca="false">Loan_Sample!E992/(1+Inputs!$B$25/100)</f>
        <v>74.5545272827148</v>
      </c>
      <c r="F1012" s="0" t="n">
        <f aca="false">Loan_Sample!H992-Inputs!$B$24/100</f>
        <v>0.196333408355713</v>
      </c>
      <c r="G1012" s="0" t="n">
        <f aca="false">IF(ISNUMBER(C1012),INDEX(Scorecard!$D$54:$D$61,SUMPRODUCT(--(Scorecard!$G$54:$G$60&lt;C1012))+1),Scorecard!$D$62)</f>
        <v>0.489050497890326</v>
      </c>
      <c r="H1012" s="0" t="n">
        <f aca="false">IF(ISNUMBER(D1012),INDEX(Scorecard!$D$63:$D$68,SUMPRODUCT(--(Scorecard!$G$63:$G$67&lt;D1012))+1),Scorecard!$D$69)</f>
        <v>-0.340582194386522</v>
      </c>
      <c r="I1012" s="0" t="n">
        <f aca="false">IF(ISNUMBER(E1012),INDEX(Scorecard!$D$19:$D$26,SUMPRODUCT(--(Scorecard!$G$19:$G$25&lt;E1012))+1),Scorecard!$D$27)</f>
        <v>-0.0341578513653732</v>
      </c>
      <c r="J1012" s="0" t="n">
        <f aca="false">IF(ISNUMBER(F1012),INDEX(Scorecard!$D$37:$D$44,SUMPRODUCT(--(Scorecard!$G$37:$G$43&lt;F1012))+1),Scorecard!$D$45)</f>
        <v>0.102184252677548</v>
      </c>
      <c r="K1012" s="0" t="n">
        <f aca="false">Inputs!$B$10+Scorecard!$J$5*Loan_Sample!Y992+Scorecard!$J$6*Loan_Sample!Z992+Scorecard!$J$7*I1012+Scorecard!$J$8*Loan_Sample!AB992+Scorecard!$J$9*J1012+Scorecard!$J$10*Loan_Sample!AD992+Scorecard!$J$11*G1012+Scorecard!$J$12*H1012</f>
        <v>-2.38738880102673</v>
      </c>
      <c r="L1012" s="0" t="n">
        <f aca="false">MIN(1-Inputs!$B$13,MAX(Inputs!$B$13,1/(1+EXP(-(Inputs!$B$11*K1012+Inputs!$B$12)))))</f>
        <v>0.0877343338900896</v>
      </c>
      <c r="M1012" s="0" t="n">
        <f aca="false">Loan_Sample!AH992*Inputs!$B$4*B1012</f>
        <v>5293.03420943824</v>
      </c>
      <c r="N1012" s="0" t="n">
        <f aca="false">L1012*Inputs!$B$4*B1012</f>
        <v>5293.03420943824</v>
      </c>
      <c r="O1012" s="0" t="n">
        <f aca="false">Inputs!$B$37+Inputs!$B$38*MAX(Loan_Sample!H992-Inputs!$C$38,0)+Inputs!$B$39*MAX(Loan_Sample!H992-Inputs!$C$39,0)+Inputs!$B$40*MAX(Loan_Sample!H992-Inputs!$C$40,0)+Inputs!$B$41*MAX(Loan_Sample!H992-Inputs!$C$41,0)+Inputs!$B$42*Inputs!$B$14+Inputs!$B$43*MIN(Loan_Sample!I992/Inputs!$B$17,1)+Inputs!$B$44*MIN(Loan_Sample!E992,Inputs!$B$18)+Inputs!$B$45*Loan_Sample!C992</f>
        <v>-5.6814489051373</v>
      </c>
      <c r="P1012" s="0" t="n">
        <f aca="false">MIN(1-Inputs!$B$13,MAX(Inputs!$B$13,1/(1+EXP(-(Inputs!$B$15*O1012+Inputs!$B$16)))))</f>
        <v>0.0023840612129987</v>
      </c>
      <c r="Q1012" s="0" t="n">
        <f aca="false">Inputs!$B$37+Inputs!$B$38*MAX(F1012-Inputs!$C$38,0)+Inputs!$B$39*MAX(F1012-Inputs!$C$39,0)+Inputs!$B$40*MAX(F1012-Inputs!$C$40,0)+Inputs!$B$41*MAX(F1012-Inputs!$C$41,0)+Inputs!$B$42*Inputs!$B$14+Inputs!$B$43*MIN(Loan_Sample!I992/Inputs!$B$17,1)+Inputs!$B$44*MIN(E1012,Inputs!$B$18)+Inputs!$B$45*Loan_Sample!C992</f>
        <v>-5.6814489051373</v>
      </c>
      <c r="R1012" s="0" t="n">
        <f aca="false">MIN(1-Inputs!$B$13,MAX(Inputs!$B$13,1/(1+EXP(-(Inputs!$B$15*Q1012+Inputs!$B$16)))))</f>
        <v>0.0023840612129987</v>
      </c>
    </row>
    <row r="1013" customFormat="false" ht="15" hidden="false" customHeight="false" outlineLevel="0" collapsed="false">
      <c r="A1013" s="0" t="n">
        <f aca="false">Loan_Sample!A993</f>
        <v>28836</v>
      </c>
      <c r="B1013" s="0" t="n">
        <f aca="false">Loan_Sample!U993</f>
        <v>161412.6</v>
      </c>
      <c r="C1013" s="0" t="n">
        <f aca="false">Loan_Sample!K993+Inputs!$B$26</f>
        <v>7.13333320617676</v>
      </c>
      <c r="D1013" s="0" t="n">
        <f aca="false">Loan_Sample!L993+Inputs!$B$26</f>
        <v>2.71025609970093</v>
      </c>
      <c r="E1013" s="0" t="n">
        <f aca="false">Loan_Sample!E993/(1+Inputs!$B$25/100)</f>
        <v>86.5983276367188</v>
      </c>
      <c r="F1013" s="0" t="n">
        <f aca="false">Loan_Sample!H993-Inputs!$B$24/100</f>
        <v>0.31933331489563</v>
      </c>
      <c r="G1013" s="0" t="n">
        <f aca="false">IF(ISNUMBER(C1013),INDEX(Scorecard!$D$54:$D$61,SUMPRODUCT(--(Scorecard!$G$54:$G$60&lt;C1013))+1),Scorecard!$D$62)</f>
        <v>-0.541917179454542</v>
      </c>
      <c r="H1013" s="0" t="n">
        <f aca="false">IF(ISNUMBER(D1013),INDEX(Scorecard!$D$63:$D$68,SUMPRODUCT(--(Scorecard!$G$63:$G$67&lt;D1013))+1),Scorecard!$D$69)</f>
        <v>0.322484508656054</v>
      </c>
      <c r="I1013" s="0" t="n">
        <f aca="false">IF(ISNUMBER(E1013),INDEX(Scorecard!$D$19:$D$26,SUMPRODUCT(--(Scorecard!$G$19:$G$25&lt;E1013))+1),Scorecard!$D$27)</f>
        <v>-0.219855970853228</v>
      </c>
      <c r="J1013" s="0" t="n">
        <f aca="false">IF(ISNUMBER(F1013),INDEX(Scorecard!$D$37:$D$44,SUMPRODUCT(--(Scorecard!$G$37:$G$43&lt;F1013))+1),Scorecard!$D$45)</f>
        <v>-0.0679520129233634</v>
      </c>
      <c r="K1013" s="0" t="n">
        <f aca="false">Inputs!$B$10+Scorecard!$J$5*Loan_Sample!Y993+Scorecard!$J$6*Loan_Sample!Z993+Scorecard!$J$7*I1013+Scorecard!$J$8*Loan_Sample!AB993+Scorecard!$J$9*J1013+Scorecard!$J$10*Loan_Sample!AD993+Scorecard!$J$11*G1013+Scorecard!$J$12*H1013</f>
        <v>-4.34413466041933</v>
      </c>
      <c r="L1013" s="0" t="n">
        <f aca="false">MIN(1-Inputs!$B$13,MAX(Inputs!$B$13,1/(1+EXP(-(Inputs!$B$11*K1013+Inputs!$B$12)))))</f>
        <v>0.0118002977211548</v>
      </c>
      <c r="M1013" s="0" t="n">
        <f aca="false">Loan_Sample!AH993*Inputs!$B$4*B1013</f>
        <v>666.650857580986</v>
      </c>
      <c r="N1013" s="0" t="n">
        <f aca="false">L1013*Inputs!$B$4*B1013</f>
        <v>666.650857580986</v>
      </c>
      <c r="O1013" s="0" t="n">
        <f aca="false">Inputs!$B$37+Inputs!$B$38*MAX(Loan_Sample!H993-Inputs!$C$38,0)+Inputs!$B$39*MAX(Loan_Sample!H993-Inputs!$C$39,0)+Inputs!$B$40*MAX(Loan_Sample!H993-Inputs!$C$40,0)+Inputs!$B$41*MAX(Loan_Sample!H993-Inputs!$C$41,0)+Inputs!$B$42*Inputs!$B$14+Inputs!$B$43*MIN(Loan_Sample!I993/Inputs!$B$17,1)+Inputs!$B$44*MIN(Loan_Sample!E993,Inputs!$B$18)+Inputs!$B$45*Loan_Sample!C993</f>
        <v>-5.37584409564964</v>
      </c>
      <c r="P1013" s="0" t="n">
        <f aca="false">MIN(1-Inputs!$B$13,MAX(Inputs!$B$13,1/(1+EXP(-(Inputs!$B$15*O1013+Inputs!$B$16)))))</f>
        <v>0.0033710581346952</v>
      </c>
      <c r="Q1013" s="0" t="n">
        <f aca="false">Inputs!$B$37+Inputs!$B$38*MAX(F1013-Inputs!$C$38,0)+Inputs!$B$39*MAX(F1013-Inputs!$C$39,0)+Inputs!$B$40*MAX(F1013-Inputs!$C$40,0)+Inputs!$B$41*MAX(F1013-Inputs!$C$41,0)+Inputs!$B$42*Inputs!$B$14+Inputs!$B$43*MIN(Loan_Sample!I993/Inputs!$B$17,1)+Inputs!$B$44*MIN(E1013,Inputs!$B$18)+Inputs!$B$45*Loan_Sample!C993</f>
        <v>-5.37584409564964</v>
      </c>
      <c r="R1013" s="0" t="n">
        <f aca="false">MIN(1-Inputs!$B$13,MAX(Inputs!$B$13,1/(1+EXP(-(Inputs!$B$15*Q1013+Inputs!$B$16)))))</f>
        <v>0.0033710581346952</v>
      </c>
    </row>
    <row r="1014" customFormat="false" ht="15" hidden="false" customHeight="false" outlineLevel="0" collapsed="false">
      <c r="A1014" s="0" t="n">
        <f aca="false">Loan_Sample!A994</f>
        <v>28836</v>
      </c>
      <c r="B1014" s="0" t="n">
        <f aca="false">Loan_Sample!U994</f>
        <v>154798.94</v>
      </c>
      <c r="C1014" s="0" t="n">
        <f aca="false">Loan_Sample!K994+Inputs!$B$26</f>
        <v>4.80000019073486</v>
      </c>
      <c r="D1014" s="0" t="n">
        <f aca="false">Loan_Sample!L994+Inputs!$B$26</f>
        <v>-0.458333015441895</v>
      </c>
      <c r="E1014" s="0" t="n">
        <f aca="false">Loan_Sample!E994/(1+Inputs!$B$25/100)</f>
        <v>73.5134582519531</v>
      </c>
      <c r="F1014" s="0" t="n">
        <f aca="false">Loan_Sample!H994-Inputs!$B$24/100</f>
        <v>-3.19733333587647</v>
      </c>
      <c r="G1014" s="0" t="n">
        <f aca="false">IF(ISNUMBER(C1014),INDEX(Scorecard!$D$54:$D$61,SUMPRODUCT(--(Scorecard!$G$54:$G$60&lt;C1014))+1),Scorecard!$D$62)</f>
        <v>0.409483001259379</v>
      </c>
      <c r="H1014" s="0" t="n">
        <f aca="false">IF(ISNUMBER(D1014),INDEX(Scorecard!$D$63:$D$68,SUMPRODUCT(--(Scorecard!$G$63:$G$67&lt;D1014))+1),Scorecard!$D$69)</f>
        <v>0.322484508656054</v>
      </c>
      <c r="I1014" s="0" t="n">
        <f aca="false">IF(ISNUMBER(E1014),INDEX(Scorecard!$D$19:$D$26,SUMPRODUCT(--(Scorecard!$G$19:$G$25&lt;E1014))+1),Scorecard!$D$27)</f>
        <v>-0.0341578513653732</v>
      </c>
      <c r="J1014" s="0" t="n">
        <f aca="false">IF(ISNUMBER(F1014),INDEX(Scorecard!$D$37:$D$44,SUMPRODUCT(--(Scorecard!$G$37:$G$43&lt;F1014))+1),Scorecard!$D$45)</f>
        <v>1.35057635045042</v>
      </c>
      <c r="K1014" s="0" t="n">
        <f aca="false">Inputs!$B$10+Scorecard!$J$5*Loan_Sample!Y994+Scorecard!$J$6*Loan_Sample!Z994+Scorecard!$J$7*I1014+Scorecard!$J$8*Loan_Sample!AB994+Scorecard!$J$9*J1014+Scorecard!$J$10*Loan_Sample!AD994+Scorecard!$J$11*G1014+Scorecard!$J$12*H1014</f>
        <v>-5.25739799629482</v>
      </c>
      <c r="L1014" s="0" t="n">
        <f aca="false">MIN(1-Inputs!$B$13,MAX(Inputs!$B$13,1/(1+EXP(-(Inputs!$B$11*K1014+Inputs!$B$12)))))</f>
        <v>0.00448993987224002</v>
      </c>
      <c r="M1014" s="0" t="n">
        <f aca="false">Loan_Sample!AH994*Inputs!$B$4*B1014</f>
        <v>243.263276510272</v>
      </c>
      <c r="N1014" s="0" t="n">
        <f aca="false">L1014*Inputs!$B$4*B1014</f>
        <v>243.263276510272</v>
      </c>
      <c r="O1014" s="0" t="n">
        <f aca="false">Inputs!$B$37+Inputs!$B$38*MAX(Loan_Sample!H994-Inputs!$C$38,0)+Inputs!$B$39*MAX(Loan_Sample!H994-Inputs!$C$39,0)+Inputs!$B$40*MAX(Loan_Sample!H994-Inputs!$C$40,0)+Inputs!$B$41*MAX(Loan_Sample!H994-Inputs!$C$41,0)+Inputs!$B$42*Inputs!$B$14+Inputs!$B$43*MIN(Loan_Sample!I994/Inputs!$B$17,1)+Inputs!$B$44*MIN(Loan_Sample!E994,Inputs!$B$18)+Inputs!$B$45*Loan_Sample!C994</f>
        <v>-5.63013887801192</v>
      </c>
      <c r="P1014" s="0" t="n">
        <f aca="false">MIN(1-Inputs!$B$13,MAX(Inputs!$B$13,1/(1+EXP(-(Inputs!$B$15*O1014+Inputs!$B$16)))))</f>
        <v>0.00252689532202921</v>
      </c>
      <c r="Q1014" s="0" t="n">
        <f aca="false">Inputs!$B$37+Inputs!$B$38*MAX(F1014-Inputs!$C$38,0)+Inputs!$B$39*MAX(F1014-Inputs!$C$39,0)+Inputs!$B$40*MAX(F1014-Inputs!$C$40,0)+Inputs!$B$41*MAX(F1014-Inputs!$C$41,0)+Inputs!$B$42*Inputs!$B$14+Inputs!$B$43*MIN(Loan_Sample!I994/Inputs!$B$17,1)+Inputs!$B$44*MIN(E1014,Inputs!$B$18)+Inputs!$B$45*Loan_Sample!C994</f>
        <v>-5.63013887801192</v>
      </c>
      <c r="R1014" s="0" t="n">
        <f aca="false">MIN(1-Inputs!$B$13,MAX(Inputs!$B$13,1/(1+EXP(-(Inputs!$B$15*Q1014+Inputs!$B$16)))))</f>
        <v>0.00252689532202921</v>
      </c>
    </row>
    <row r="1015" customFormat="false" ht="15" hidden="false" customHeight="false" outlineLevel="0" collapsed="false">
      <c r="A1015" s="0" t="n">
        <f aca="false">Loan_Sample!A995</f>
        <v>28887</v>
      </c>
      <c r="B1015" s="0" t="n">
        <f aca="false">Loan_Sample!U995</f>
        <v>71050.234</v>
      </c>
      <c r="C1015" s="0" t="n">
        <f aca="false">Loan_Sample!K995+Inputs!$B$26</f>
        <v>7.13333320617676</v>
      </c>
      <c r="D1015" s="0" t="n">
        <f aca="false">Loan_Sample!L995+Inputs!$B$26</f>
        <v>2.71025609970093</v>
      </c>
      <c r="E1015" s="0" t="n">
        <f aca="false">Loan_Sample!E995/(1+Inputs!$B$25/100)</f>
        <v>41.6081161499023</v>
      </c>
      <c r="F1015" s="0" t="n">
        <f aca="false">Loan_Sample!H995-Inputs!$B$24/100</f>
        <v>1.14033341407776</v>
      </c>
      <c r="G1015" s="0" t="n">
        <f aca="false">IF(ISNUMBER(C1015),INDEX(Scorecard!$D$54:$D$61,SUMPRODUCT(--(Scorecard!$G$54:$G$60&lt;C1015))+1),Scorecard!$D$62)</f>
        <v>-0.541917179454542</v>
      </c>
      <c r="H1015" s="0" t="n">
        <f aca="false">IF(ISNUMBER(D1015),INDEX(Scorecard!$D$63:$D$68,SUMPRODUCT(--(Scorecard!$G$63:$G$67&lt;D1015))+1),Scorecard!$D$69)</f>
        <v>0.322484508656054</v>
      </c>
      <c r="I1015" s="0" t="n">
        <f aca="false">IF(ISNUMBER(E1015),INDEX(Scorecard!$D$19:$D$26,SUMPRODUCT(--(Scorecard!$G$19:$G$25&lt;E1015))+1),Scorecard!$D$27)</f>
        <v>0.57899015159425</v>
      </c>
      <c r="J1015" s="0" t="n">
        <f aca="false">IF(ISNUMBER(F1015),INDEX(Scorecard!$D$37:$D$44,SUMPRODUCT(--(Scorecard!$G$37:$G$43&lt;F1015))+1),Scorecard!$D$45)</f>
        <v>-0.975503570149195</v>
      </c>
      <c r="K1015" s="0" t="n">
        <f aca="false">Inputs!$B$10+Scorecard!$J$5*Loan_Sample!Y995+Scorecard!$J$6*Loan_Sample!Z995+Scorecard!$J$7*I1015+Scorecard!$J$8*Loan_Sample!AB995+Scorecard!$J$9*J1015+Scorecard!$J$10*Loan_Sample!AD995+Scorecard!$J$11*G1015+Scorecard!$J$12*H1015</f>
        <v>-6.05897272920641</v>
      </c>
      <c r="L1015" s="0" t="n">
        <f aca="false">MIN(1-Inputs!$B$13,MAX(Inputs!$B$13,1/(1+EXP(-(Inputs!$B$11*K1015+Inputs!$B$12)))))</f>
        <v>0.00191523588238607</v>
      </c>
      <c r="M1015" s="0" t="n">
        <f aca="false">Loan_Sample!AH995*Inputs!$B$4*B1015</f>
        <v>47.6272851630545</v>
      </c>
      <c r="N1015" s="0" t="n">
        <f aca="false">L1015*Inputs!$B$4*B1015</f>
        <v>47.6272851630545</v>
      </c>
      <c r="O1015" s="0" t="n">
        <f aca="false">Inputs!$B$37+Inputs!$B$38*MAX(Loan_Sample!H995-Inputs!$C$38,0)+Inputs!$B$39*MAX(Loan_Sample!H995-Inputs!$C$39,0)+Inputs!$B$40*MAX(Loan_Sample!H995-Inputs!$C$40,0)+Inputs!$B$41*MAX(Loan_Sample!H995-Inputs!$C$41,0)+Inputs!$B$42*Inputs!$B$14+Inputs!$B$43*MIN(Loan_Sample!I995/Inputs!$B$17,1)+Inputs!$B$44*MIN(Loan_Sample!E995,Inputs!$B$18)+Inputs!$B$45*Loan_Sample!C995</f>
        <v>-2.95810429033604</v>
      </c>
      <c r="P1015" s="0" t="n">
        <f aca="false">MIN(1-Inputs!$B$13,MAX(Inputs!$B$13,1/(1+EXP(-(Inputs!$B$15*O1015+Inputs!$B$16)))))</f>
        <v>0.0501793894793372</v>
      </c>
      <c r="Q1015" s="0" t="n">
        <f aca="false">Inputs!$B$37+Inputs!$B$38*MAX(F1015-Inputs!$C$38,0)+Inputs!$B$39*MAX(F1015-Inputs!$C$39,0)+Inputs!$B$40*MAX(F1015-Inputs!$C$40,0)+Inputs!$B$41*MAX(F1015-Inputs!$C$41,0)+Inputs!$B$42*Inputs!$B$14+Inputs!$B$43*MIN(Loan_Sample!I995/Inputs!$B$17,1)+Inputs!$B$44*MIN(E1015,Inputs!$B$18)+Inputs!$B$45*Loan_Sample!C995</f>
        <v>-2.95810429033604</v>
      </c>
      <c r="R1015" s="0" t="n">
        <f aca="false">MIN(1-Inputs!$B$13,MAX(Inputs!$B$13,1/(1+EXP(-(Inputs!$B$15*Q1015+Inputs!$B$16)))))</f>
        <v>0.0501793894793372</v>
      </c>
    </row>
    <row r="1016" customFormat="false" ht="15" hidden="false" customHeight="false" outlineLevel="0" collapsed="false">
      <c r="A1016" s="0" t="n">
        <f aca="false">Loan_Sample!A996</f>
        <v>28891</v>
      </c>
      <c r="B1016" s="0" t="n">
        <f aca="false">Loan_Sample!U996</f>
        <v>109788.23</v>
      </c>
      <c r="C1016" s="0" t="n">
        <f aca="false">Loan_Sample!K996+Inputs!$B$26</f>
        <v>4.19999980926514</v>
      </c>
      <c r="D1016" s="0" t="n">
        <f aca="false">Loan_Sample!L996+Inputs!$B$26</f>
        <v>-0.458333492279053</v>
      </c>
      <c r="E1016" s="0" t="n">
        <f aca="false">Loan_Sample!E996/(1+Inputs!$B$25/100)</f>
        <v>40.9517211914063</v>
      </c>
      <c r="F1016" s="0" t="n">
        <f aca="false">Loan_Sample!H996-Inputs!$B$24/100</f>
        <v>-2.24233341217041</v>
      </c>
      <c r="G1016" s="0" t="n">
        <f aca="false">IF(ISNUMBER(C1016),INDEX(Scorecard!$D$54:$D$61,SUMPRODUCT(--(Scorecard!$G$54:$G$60&lt;C1016))+1),Scorecard!$D$62)</f>
        <v>0.489050497890326</v>
      </c>
      <c r="H1016" s="0" t="n">
        <f aca="false">IF(ISNUMBER(D1016),INDEX(Scorecard!$D$63:$D$68,SUMPRODUCT(--(Scorecard!$G$63:$G$67&lt;D1016))+1),Scorecard!$D$69)</f>
        <v>0.322484508656054</v>
      </c>
      <c r="I1016" s="0" t="n">
        <f aca="false">IF(ISNUMBER(E1016),INDEX(Scorecard!$D$19:$D$26,SUMPRODUCT(--(Scorecard!$G$19:$G$25&lt;E1016))+1),Scorecard!$D$27)</f>
        <v>0.57899015159425</v>
      </c>
      <c r="J1016" s="0" t="n">
        <f aca="false">IF(ISNUMBER(F1016),INDEX(Scorecard!$D$37:$D$44,SUMPRODUCT(--(Scorecard!$G$37:$G$43&lt;F1016))+1),Scorecard!$D$45)</f>
        <v>1.35057635045042</v>
      </c>
      <c r="K1016" s="0" t="n">
        <f aca="false">Inputs!$B$10+Scorecard!$J$5*Loan_Sample!Y996+Scorecard!$J$6*Loan_Sample!Z996+Scorecard!$J$7*I1016+Scorecard!$J$8*Loan_Sample!AB996+Scorecard!$J$9*J1016+Scorecard!$J$10*Loan_Sample!AD996+Scorecard!$J$11*G1016+Scorecard!$J$12*H1016</f>
        <v>-5.57096063199083</v>
      </c>
      <c r="L1016" s="0" t="n">
        <f aca="false">MIN(1-Inputs!$B$13,MAX(Inputs!$B$13,1/(1+EXP(-(Inputs!$B$11*K1016+Inputs!$B$12)))))</f>
        <v>0.00321818645645882</v>
      </c>
      <c r="M1016" s="0" t="n">
        <f aca="false">Loan_Sample!AH996*Inputs!$B$4*B1016</f>
        <v>123.661648202605</v>
      </c>
      <c r="N1016" s="0" t="n">
        <f aca="false">L1016*Inputs!$B$4*B1016</f>
        <v>123.661648202605</v>
      </c>
      <c r="O1016" s="0" t="n">
        <f aca="false">Inputs!$B$37+Inputs!$B$38*MAX(Loan_Sample!H996-Inputs!$C$38,0)+Inputs!$B$39*MAX(Loan_Sample!H996-Inputs!$C$39,0)+Inputs!$B$40*MAX(Loan_Sample!H996-Inputs!$C$40,0)+Inputs!$B$41*MAX(Loan_Sample!H996-Inputs!$C$41,0)+Inputs!$B$42*Inputs!$B$14+Inputs!$B$43*MIN(Loan_Sample!I996/Inputs!$B$17,1)+Inputs!$B$44*MIN(Loan_Sample!E996,Inputs!$B$18)+Inputs!$B$45*Loan_Sample!C996</f>
        <v>-5.37237403184987</v>
      </c>
      <c r="P1016" s="0" t="n">
        <f aca="false">MIN(1-Inputs!$B$13,MAX(Inputs!$B$13,1/(1+EXP(-(Inputs!$B$15*O1016+Inputs!$B$16)))))</f>
        <v>0.00338433733107642</v>
      </c>
      <c r="Q1016" s="0" t="n">
        <f aca="false">Inputs!$B$37+Inputs!$B$38*MAX(F1016-Inputs!$C$38,0)+Inputs!$B$39*MAX(F1016-Inputs!$C$39,0)+Inputs!$B$40*MAX(F1016-Inputs!$C$40,0)+Inputs!$B$41*MAX(F1016-Inputs!$C$41,0)+Inputs!$B$42*Inputs!$B$14+Inputs!$B$43*MIN(Loan_Sample!I996/Inputs!$B$17,1)+Inputs!$B$44*MIN(E1016,Inputs!$B$18)+Inputs!$B$45*Loan_Sample!C996</f>
        <v>-5.37237403184987</v>
      </c>
      <c r="R1016" s="0" t="n">
        <f aca="false">MIN(1-Inputs!$B$13,MAX(Inputs!$B$13,1/(1+EXP(-(Inputs!$B$15*Q1016+Inputs!$B$16)))))</f>
        <v>0.00338433733107642</v>
      </c>
    </row>
    <row r="1017" customFormat="false" ht="15" hidden="false" customHeight="false" outlineLevel="0" collapsed="false">
      <c r="A1017" s="0" t="n">
        <f aca="false">Loan_Sample!A997</f>
        <v>28922</v>
      </c>
      <c r="B1017" s="0" t="n">
        <f aca="false">Loan_Sample!U997</f>
        <v>198524.61</v>
      </c>
      <c r="C1017" s="0" t="n">
        <f aca="false">Loan_Sample!K997+Inputs!$B$26</f>
        <v>3.62307691574097</v>
      </c>
      <c r="D1017" s="0" t="n">
        <f aca="false">Loan_Sample!L997+Inputs!$B$26</f>
        <v>-0.276923179626465</v>
      </c>
      <c r="E1017" s="0" t="n">
        <f aca="false">Loan_Sample!E997/(1+Inputs!$B$25/100)</f>
        <v>76.2423858642578</v>
      </c>
      <c r="F1017" s="0" t="n">
        <f aca="false">Loan_Sample!H997-Inputs!$B$24/100</f>
        <v>0.618666410446167</v>
      </c>
      <c r="G1017" s="0" t="n">
        <f aca="false">IF(ISNUMBER(C1017),INDEX(Scorecard!$D$54:$D$61,SUMPRODUCT(--(Scorecard!$G$54:$G$60&lt;C1017))+1),Scorecard!$D$62)</f>
        <v>0.489050497890326</v>
      </c>
      <c r="H1017" s="0" t="n">
        <f aca="false">IF(ISNUMBER(D1017),INDEX(Scorecard!$D$63:$D$68,SUMPRODUCT(--(Scorecard!$G$63:$G$67&lt;D1017))+1),Scorecard!$D$69)</f>
        <v>0.322484508656054</v>
      </c>
      <c r="I1017" s="0" t="n">
        <f aca="false">IF(ISNUMBER(E1017),INDEX(Scorecard!$D$19:$D$26,SUMPRODUCT(--(Scorecard!$G$19:$G$25&lt;E1017))+1),Scorecard!$D$27)</f>
        <v>-0.0341578513653732</v>
      </c>
      <c r="J1017" s="0" t="n">
        <f aca="false">IF(ISNUMBER(F1017),INDEX(Scorecard!$D$37:$D$44,SUMPRODUCT(--(Scorecard!$G$37:$G$43&lt;F1017))+1),Scorecard!$D$45)</f>
        <v>-0.271229676926091</v>
      </c>
      <c r="K1017" s="0" t="n">
        <f aca="false">Inputs!$B$10+Scorecard!$J$5*Loan_Sample!Y997+Scorecard!$J$6*Loan_Sample!Z997+Scorecard!$J$7*I1017+Scorecard!$J$8*Loan_Sample!AB997+Scorecard!$J$9*J1017+Scorecard!$J$10*Loan_Sample!AD997+Scorecard!$J$11*G1017+Scorecard!$J$12*H1017</f>
        <v>-7.18695551132796</v>
      </c>
      <c r="L1017" s="0" t="n">
        <f aca="false">MIN(1-Inputs!$B$13,MAX(Inputs!$B$13,1/(1+EXP(-(Inputs!$B$11*K1017+Inputs!$B$12)))))</f>
        <v>0.000576146793955581</v>
      </c>
      <c r="M1017" s="0" t="n">
        <f aca="false">Loan_Sample!AH997*Inputs!$B$4*B1017</f>
        <v>40.0327611504738</v>
      </c>
      <c r="N1017" s="0" t="n">
        <f aca="false">L1017*Inputs!$B$4*B1017</f>
        <v>40.0327611504738</v>
      </c>
      <c r="O1017" s="0" t="n">
        <f aca="false">Inputs!$B$37+Inputs!$B$38*MAX(Loan_Sample!H997-Inputs!$C$38,0)+Inputs!$B$39*MAX(Loan_Sample!H997-Inputs!$C$39,0)+Inputs!$B$40*MAX(Loan_Sample!H997-Inputs!$C$40,0)+Inputs!$B$41*MAX(Loan_Sample!H997-Inputs!$C$41,0)+Inputs!$B$42*Inputs!$B$14+Inputs!$B$43*MIN(Loan_Sample!I997/Inputs!$B$17,1)+Inputs!$B$44*MIN(Loan_Sample!E997,Inputs!$B$18)+Inputs!$B$45*Loan_Sample!C997</f>
        <v>-3.96836103420302</v>
      </c>
      <c r="P1017" s="0" t="n">
        <f aca="false">MIN(1-Inputs!$B$13,MAX(Inputs!$B$13,1/(1+EXP(-(Inputs!$B$15*O1017+Inputs!$B$16)))))</f>
        <v>0.0164777843734297</v>
      </c>
      <c r="Q1017" s="0" t="n">
        <f aca="false">Inputs!$B$37+Inputs!$B$38*MAX(F1017-Inputs!$C$38,0)+Inputs!$B$39*MAX(F1017-Inputs!$C$39,0)+Inputs!$B$40*MAX(F1017-Inputs!$C$40,0)+Inputs!$B$41*MAX(F1017-Inputs!$C$41,0)+Inputs!$B$42*Inputs!$B$14+Inputs!$B$43*MIN(Loan_Sample!I997/Inputs!$B$17,1)+Inputs!$B$44*MIN(E1017,Inputs!$B$18)+Inputs!$B$45*Loan_Sample!C997</f>
        <v>-3.96836103420302</v>
      </c>
      <c r="R1017" s="0" t="n">
        <f aca="false">MIN(1-Inputs!$B$13,MAX(Inputs!$B$13,1/(1+EXP(-(Inputs!$B$15*Q1017+Inputs!$B$16)))))</f>
        <v>0.0164777843734297</v>
      </c>
    </row>
    <row r="1018" customFormat="false" ht="15" hidden="false" customHeight="false" outlineLevel="0" collapsed="false">
      <c r="A1018" s="0" t="n">
        <f aca="false">Loan_Sample!A998</f>
        <v>28960</v>
      </c>
      <c r="B1018" s="0" t="n">
        <f aca="false">Loan_Sample!U998</f>
        <v>142224.11</v>
      </c>
      <c r="C1018" s="0" t="n">
        <f aca="false">Loan_Sample!K998+Inputs!$B$26</f>
        <v>4.40000009536743</v>
      </c>
      <c r="D1018" s="0" t="n">
        <f aca="false">Loan_Sample!L998+Inputs!$B$26</f>
        <v>-0.458333015441895</v>
      </c>
      <c r="E1018" s="0" t="n">
        <f aca="false">Loan_Sample!E998/(1+Inputs!$B$25/100)</f>
        <v>60.7228088378906</v>
      </c>
      <c r="F1018" s="0" t="n">
        <f aca="false">Loan_Sample!H998-Inputs!$B$24/100</f>
        <v>-2.61033344268799</v>
      </c>
      <c r="G1018" s="0" t="n">
        <f aca="false">IF(ISNUMBER(C1018),INDEX(Scorecard!$D$54:$D$61,SUMPRODUCT(--(Scorecard!$G$54:$G$60&lt;C1018))+1),Scorecard!$D$62)</f>
        <v>0.489050497890326</v>
      </c>
      <c r="H1018" s="0" t="n">
        <f aca="false">IF(ISNUMBER(D1018),INDEX(Scorecard!$D$63:$D$68,SUMPRODUCT(--(Scorecard!$G$63:$G$67&lt;D1018))+1),Scorecard!$D$69)</f>
        <v>0.322484508656054</v>
      </c>
      <c r="I1018" s="0" t="n">
        <f aca="false">IF(ISNUMBER(E1018),INDEX(Scorecard!$D$19:$D$26,SUMPRODUCT(--(Scorecard!$G$19:$G$25&lt;E1018))+1),Scorecard!$D$27)</f>
        <v>0.233621608745691</v>
      </c>
      <c r="J1018" s="0" t="n">
        <f aca="false">IF(ISNUMBER(F1018),INDEX(Scorecard!$D$37:$D$44,SUMPRODUCT(--(Scorecard!$G$37:$G$43&lt;F1018))+1),Scorecard!$D$45)</f>
        <v>1.35057635045042</v>
      </c>
      <c r="K1018" s="0" t="n">
        <f aca="false">Inputs!$B$10+Scorecard!$J$5*Loan_Sample!Y998+Scorecard!$J$6*Loan_Sample!Z998+Scorecard!$J$7*I1018+Scorecard!$J$8*Loan_Sample!AB998+Scorecard!$J$9*J1018+Scorecard!$J$10*Loan_Sample!AD998+Scorecard!$J$11*G1018+Scorecard!$J$12*H1018</f>
        <v>-5.5815175303846</v>
      </c>
      <c r="L1018" s="0" t="n">
        <f aca="false">MIN(1-Inputs!$B$13,MAX(Inputs!$B$13,1/(1+EXP(-(Inputs!$B$11*K1018+Inputs!$B$12)))))</f>
        <v>0.00318228343016144</v>
      </c>
      <c r="M1018" s="0" t="n">
        <f aca="false">Loan_Sample!AH998*Inputs!$B$4*B1018</f>
        <v>158.40910001786</v>
      </c>
      <c r="N1018" s="0" t="n">
        <f aca="false">L1018*Inputs!$B$4*B1018</f>
        <v>158.40910001786</v>
      </c>
      <c r="O1018" s="0" t="n">
        <f aca="false">Inputs!$B$37+Inputs!$B$38*MAX(Loan_Sample!H998-Inputs!$C$38,0)+Inputs!$B$39*MAX(Loan_Sample!H998-Inputs!$C$39,0)+Inputs!$B$40*MAX(Loan_Sample!H998-Inputs!$C$40,0)+Inputs!$B$41*MAX(Loan_Sample!H998-Inputs!$C$41,0)+Inputs!$B$42*Inputs!$B$14+Inputs!$B$43*MIN(Loan_Sample!I998/Inputs!$B$17,1)+Inputs!$B$44*MIN(Loan_Sample!E998,Inputs!$B$18)+Inputs!$B$45*Loan_Sample!C998</f>
        <v>-5.49663602541314</v>
      </c>
      <c r="P1018" s="0" t="n">
        <f aca="false">MIN(1-Inputs!$B$13,MAX(Inputs!$B$13,1/(1+EXP(-(Inputs!$B$15*O1018+Inputs!$B$16)))))</f>
        <v>0.00293980487615936</v>
      </c>
      <c r="Q1018" s="0" t="n">
        <f aca="false">Inputs!$B$37+Inputs!$B$38*MAX(F1018-Inputs!$C$38,0)+Inputs!$B$39*MAX(F1018-Inputs!$C$39,0)+Inputs!$B$40*MAX(F1018-Inputs!$C$40,0)+Inputs!$B$41*MAX(F1018-Inputs!$C$41,0)+Inputs!$B$42*Inputs!$B$14+Inputs!$B$43*MIN(Loan_Sample!I998/Inputs!$B$17,1)+Inputs!$B$44*MIN(E1018,Inputs!$B$18)+Inputs!$B$45*Loan_Sample!C998</f>
        <v>-5.49663602541314</v>
      </c>
      <c r="R1018" s="0" t="n">
        <f aca="false">MIN(1-Inputs!$B$13,MAX(Inputs!$B$13,1/(1+EXP(-(Inputs!$B$15*Q1018+Inputs!$B$16)))))</f>
        <v>0.00293980487615936</v>
      </c>
    </row>
    <row r="1019" customFormat="false" ht="15" hidden="false" customHeight="false" outlineLevel="0" collapsed="false">
      <c r="A1019" s="0" t="n">
        <f aca="false">Loan_Sample!A999</f>
        <v>29025</v>
      </c>
      <c r="B1019" s="0" t="n">
        <f aca="false">Loan_Sample!U999</f>
        <v>204028.06</v>
      </c>
      <c r="C1019" s="0" t="n">
        <f aca="false">Loan_Sample!K999+Inputs!$B$26</f>
        <v>3.90833330154419</v>
      </c>
      <c r="D1019" s="0" t="n">
        <f aca="false">Loan_Sample!L999+Inputs!$B$26</f>
        <v>-1.125</v>
      </c>
      <c r="E1019" s="0" t="n">
        <f aca="false">Loan_Sample!E999/(1+Inputs!$B$25/100)</f>
        <v>54.400074005127</v>
      </c>
      <c r="F1019" s="0" t="n">
        <f aca="false">Loan_Sample!H999-Inputs!$B$24/100</f>
        <v>-2.25633311271668</v>
      </c>
      <c r="G1019" s="0" t="n">
        <f aca="false">IF(ISNUMBER(C1019),INDEX(Scorecard!$D$54:$D$61,SUMPRODUCT(--(Scorecard!$G$54:$G$60&lt;C1019))+1),Scorecard!$D$62)</f>
        <v>0.489050497890326</v>
      </c>
      <c r="H1019" s="0" t="n">
        <f aca="false">IF(ISNUMBER(D1019),INDEX(Scorecard!$D$63:$D$68,SUMPRODUCT(--(Scorecard!$G$63:$G$67&lt;D1019))+1),Scorecard!$D$69)</f>
        <v>-0.340582194386522</v>
      </c>
      <c r="I1019" s="0" t="n">
        <f aca="false">IF(ISNUMBER(E1019),INDEX(Scorecard!$D$19:$D$26,SUMPRODUCT(--(Scorecard!$G$19:$G$25&lt;E1019))+1),Scorecard!$D$27)</f>
        <v>0.57899015159425</v>
      </c>
      <c r="J1019" s="0" t="n">
        <f aca="false">IF(ISNUMBER(F1019),INDEX(Scorecard!$D$37:$D$44,SUMPRODUCT(--(Scorecard!$G$37:$G$43&lt;F1019))+1),Scorecard!$D$45)</f>
        <v>1.35057635045042</v>
      </c>
      <c r="K1019" s="0" t="n">
        <f aca="false">Inputs!$B$10+Scorecard!$J$5*Loan_Sample!Y999+Scorecard!$J$6*Loan_Sample!Z999+Scorecard!$J$7*I1019+Scorecard!$J$8*Loan_Sample!AB999+Scorecard!$J$9*J1019+Scorecard!$J$10*Loan_Sample!AD999+Scorecard!$J$11*G1019+Scorecard!$J$12*H1019</f>
        <v>-4.62545079133741</v>
      </c>
      <c r="L1019" s="0" t="n">
        <f aca="false">MIN(1-Inputs!$B$13,MAX(Inputs!$B$13,1/(1+EXP(-(Inputs!$B$11*K1019+Inputs!$B$12)))))</f>
        <v>0.00876939725743066</v>
      </c>
      <c r="M1019" s="0" t="n">
        <f aca="false">Loan_Sample!AH999*Inputs!$B$4*B1019</f>
        <v>626.221088431014</v>
      </c>
      <c r="N1019" s="0" t="n">
        <f aca="false">L1019*Inputs!$B$4*B1019</f>
        <v>626.221088431014</v>
      </c>
      <c r="O1019" s="0" t="n">
        <f aca="false">Inputs!$B$37+Inputs!$B$38*MAX(Loan_Sample!H999-Inputs!$C$38,0)+Inputs!$B$39*MAX(Loan_Sample!H999-Inputs!$C$39,0)+Inputs!$B$40*MAX(Loan_Sample!H999-Inputs!$C$40,0)+Inputs!$B$41*MAX(Loan_Sample!H999-Inputs!$C$41,0)+Inputs!$B$42*Inputs!$B$14+Inputs!$B$43*MIN(Loan_Sample!I999/Inputs!$B$17,1)+Inputs!$B$44*MIN(Loan_Sample!E999,Inputs!$B$18)+Inputs!$B$45*Loan_Sample!C999</f>
        <v>-5.86553406875774</v>
      </c>
      <c r="P1019" s="0" t="n">
        <f aca="false">MIN(1-Inputs!$B$13,MAX(Inputs!$B$13,1/(1+EXP(-(Inputs!$B$15*O1019+Inputs!$B$16)))))</f>
        <v>0.00193476900981646</v>
      </c>
      <c r="Q1019" s="0" t="n">
        <f aca="false">Inputs!$B$37+Inputs!$B$38*MAX(F1019-Inputs!$C$38,0)+Inputs!$B$39*MAX(F1019-Inputs!$C$39,0)+Inputs!$B$40*MAX(F1019-Inputs!$C$40,0)+Inputs!$B$41*MAX(F1019-Inputs!$C$41,0)+Inputs!$B$42*Inputs!$B$14+Inputs!$B$43*MIN(Loan_Sample!I999/Inputs!$B$17,1)+Inputs!$B$44*MIN(E1019,Inputs!$B$18)+Inputs!$B$45*Loan_Sample!C999</f>
        <v>-5.86553406875774</v>
      </c>
      <c r="R1019" s="0" t="n">
        <f aca="false">MIN(1-Inputs!$B$13,MAX(Inputs!$B$13,1/(1+EXP(-(Inputs!$B$15*Q1019+Inputs!$B$16)))))</f>
        <v>0.00193476900981646</v>
      </c>
    </row>
    <row r="1020" customFormat="false" ht="15" hidden="false" customHeight="false" outlineLevel="0" collapsed="false">
      <c r="A1020" s="0" t="n">
        <f aca="false">Loan_Sample!A1000</f>
        <v>29121</v>
      </c>
      <c r="B1020" s="0" t="n">
        <f aca="false">Loan_Sample!U1000</f>
        <v>187414.02</v>
      </c>
      <c r="C1020" s="0" t="n">
        <f aca="false">Loan_Sample!K1000+Inputs!$B$26</f>
        <v>4.65833330154419</v>
      </c>
      <c r="D1020" s="0" t="n">
        <f aca="false">Loan_Sample!L1000+Inputs!$B$26</f>
        <v>-1.875</v>
      </c>
      <c r="E1020" s="0" t="n">
        <f aca="false">Loan_Sample!E1000/(1+Inputs!$B$25/100)</f>
        <v>41.4602851867676</v>
      </c>
      <c r="F1020" s="0" t="n">
        <f aca="false">Loan_Sample!H1000-Inputs!$B$24/100</f>
        <v>1.21033358573914</v>
      </c>
      <c r="G1020" s="0" t="n">
        <f aca="false">IF(ISNUMBER(C1020),INDEX(Scorecard!$D$54:$D$61,SUMPRODUCT(--(Scorecard!$G$54:$G$60&lt;C1020))+1),Scorecard!$D$62)</f>
        <v>0.409483001259379</v>
      </c>
      <c r="H1020" s="0" t="n">
        <f aca="false">IF(ISNUMBER(D1020),INDEX(Scorecard!$D$63:$D$68,SUMPRODUCT(--(Scorecard!$G$63:$G$67&lt;D1020))+1),Scorecard!$D$69)</f>
        <v>-0.340582194386522</v>
      </c>
      <c r="I1020" s="0" t="n">
        <f aca="false">IF(ISNUMBER(E1020),INDEX(Scorecard!$D$19:$D$26,SUMPRODUCT(--(Scorecard!$G$19:$G$25&lt;E1020))+1),Scorecard!$D$27)</f>
        <v>0.57899015159425</v>
      </c>
      <c r="J1020" s="0" t="n">
        <f aca="false">IF(ISNUMBER(F1020),INDEX(Scorecard!$D$37:$D$44,SUMPRODUCT(--(Scorecard!$G$37:$G$43&lt;F1020))+1),Scorecard!$D$45)</f>
        <v>-0.975503570149195</v>
      </c>
      <c r="K1020" s="0" t="n">
        <f aca="false">Inputs!$B$10+Scorecard!$J$5*Loan_Sample!Y1000+Scorecard!$J$6*Loan_Sample!Z1000+Scorecard!$J$7*I1020+Scorecard!$J$8*Loan_Sample!AB1000+Scorecard!$J$9*J1020+Scorecard!$J$10*Loan_Sample!AD1000+Scorecard!$J$11*G1020+Scorecard!$J$12*H1020</f>
        <v>-3.97571566121667</v>
      </c>
      <c r="L1020" s="0" t="n">
        <f aca="false">MIN(1-Inputs!$B$13,MAX(Inputs!$B$13,1/(1+EXP(-(Inputs!$B$11*K1020+Inputs!$B$12)))))</f>
        <v>0.0173787059983594</v>
      </c>
      <c r="M1020" s="0" t="n">
        <f aca="false">Loan_Sample!AH1000*Inputs!$B$4*B1020</f>
        <v>1139.95460374273</v>
      </c>
      <c r="N1020" s="0" t="n">
        <f aca="false">L1020*Inputs!$B$4*B1020</f>
        <v>1139.95460374273</v>
      </c>
      <c r="O1020" s="0" t="n">
        <f aca="false">Inputs!$B$37+Inputs!$B$38*MAX(Loan_Sample!H1000-Inputs!$C$38,0)+Inputs!$B$39*MAX(Loan_Sample!H1000-Inputs!$C$39,0)+Inputs!$B$40*MAX(Loan_Sample!H1000-Inputs!$C$40,0)+Inputs!$B$41*MAX(Loan_Sample!H1000-Inputs!$C$41,0)+Inputs!$B$42*Inputs!$B$14+Inputs!$B$43*MIN(Loan_Sample!I1000/Inputs!$B$17,1)+Inputs!$B$44*MIN(Loan_Sample!E1000,Inputs!$B$18)+Inputs!$B$45*Loan_Sample!C1000</f>
        <v>-3.40967601429681</v>
      </c>
      <c r="P1020" s="0" t="n">
        <f aca="false">MIN(1-Inputs!$B$13,MAX(Inputs!$B$13,1/(1+EXP(-(Inputs!$B$15*O1020+Inputs!$B$16)))))</f>
        <v>0.0306493535941413</v>
      </c>
      <c r="Q1020" s="0" t="n">
        <f aca="false">Inputs!$B$37+Inputs!$B$38*MAX(F1020-Inputs!$C$38,0)+Inputs!$B$39*MAX(F1020-Inputs!$C$39,0)+Inputs!$B$40*MAX(F1020-Inputs!$C$40,0)+Inputs!$B$41*MAX(F1020-Inputs!$C$41,0)+Inputs!$B$42*Inputs!$B$14+Inputs!$B$43*MIN(Loan_Sample!I1000/Inputs!$B$17,1)+Inputs!$B$44*MIN(E1020,Inputs!$B$18)+Inputs!$B$45*Loan_Sample!C1000</f>
        <v>-3.40967601429681</v>
      </c>
      <c r="R1020" s="0" t="n">
        <f aca="false">MIN(1-Inputs!$B$13,MAX(Inputs!$B$13,1/(1+EXP(-(Inputs!$B$15*Q1020+Inputs!$B$16)))))</f>
        <v>0.0306493535941413</v>
      </c>
    </row>
    <row r="1021" customFormat="false" ht="15" hidden="false" customHeight="false" outlineLevel="0" collapsed="false">
      <c r="A1021" s="0" t="n">
        <f aca="false">Loan_Sample!A1001</f>
        <v>29187</v>
      </c>
      <c r="B1021" s="0" t="n">
        <f aca="false">Loan_Sample!U1001</f>
        <v>162099.12</v>
      </c>
      <c r="C1021" s="0" t="n">
        <f aca="false">Loan_Sample!K1001+Inputs!$B$26</f>
        <v>4.40000009536743</v>
      </c>
      <c r="D1021" s="0" t="n">
        <f aca="false">Loan_Sample!L1001+Inputs!$B$26</f>
        <v>-0.458333015441895</v>
      </c>
      <c r="E1021" s="0" t="n">
        <f aca="false">Loan_Sample!E1001/(1+Inputs!$B$25/100)</f>
        <v>69.7671279907227</v>
      </c>
      <c r="F1021" s="0" t="n">
        <f aca="false">Loan_Sample!H1001-Inputs!$B$24/100</f>
        <v>-2.96433329582214</v>
      </c>
      <c r="G1021" s="0" t="n">
        <f aca="false">IF(ISNUMBER(C1021),INDEX(Scorecard!$D$54:$D$61,SUMPRODUCT(--(Scorecard!$G$54:$G$60&lt;C1021))+1),Scorecard!$D$62)</f>
        <v>0.489050497890326</v>
      </c>
      <c r="H1021" s="0" t="n">
        <f aca="false">IF(ISNUMBER(D1021),INDEX(Scorecard!$D$63:$D$68,SUMPRODUCT(--(Scorecard!$G$63:$G$67&lt;D1021))+1),Scorecard!$D$69)</f>
        <v>0.322484508656054</v>
      </c>
      <c r="I1021" s="0" t="n">
        <f aca="false">IF(ISNUMBER(E1021),INDEX(Scorecard!$D$19:$D$26,SUMPRODUCT(--(Scorecard!$G$19:$G$25&lt;E1021))+1),Scorecard!$D$27)</f>
        <v>0.0530843085177338</v>
      </c>
      <c r="J1021" s="0" t="n">
        <f aca="false">IF(ISNUMBER(F1021),INDEX(Scorecard!$D$37:$D$44,SUMPRODUCT(--(Scorecard!$G$37:$G$43&lt;F1021))+1),Scorecard!$D$45)</f>
        <v>1.35057635045042</v>
      </c>
      <c r="K1021" s="0" t="n">
        <f aca="false">Inputs!$B$10+Scorecard!$J$5*Loan_Sample!Y1001+Scorecard!$J$6*Loan_Sample!Z1001+Scorecard!$J$7*I1021+Scorecard!$J$8*Loan_Sample!AB1001+Scorecard!$J$9*J1021+Scorecard!$J$10*Loan_Sample!AD1001+Scorecard!$J$11*G1021+Scorecard!$J$12*H1021</f>
        <v>-3.57057873082988</v>
      </c>
      <c r="L1021" s="0" t="n">
        <f aca="false">MIN(1-Inputs!$B$13,MAX(Inputs!$B$13,1/(1+EXP(-(Inputs!$B$11*K1021+Inputs!$B$12)))))</f>
        <v>0.0265181394363286</v>
      </c>
      <c r="M1021" s="0" t="n">
        <f aca="false">Loan_Sample!AH1001*Inputs!$B$4*B1021</f>
        <v>1504.49847333315</v>
      </c>
      <c r="N1021" s="0" t="n">
        <f aca="false">L1021*Inputs!$B$4*B1021</f>
        <v>1504.49847333315</v>
      </c>
      <c r="O1021" s="0" t="n">
        <f aca="false">Inputs!$B$37+Inputs!$B$38*MAX(Loan_Sample!H1001-Inputs!$C$38,0)+Inputs!$B$39*MAX(Loan_Sample!H1001-Inputs!$C$39,0)+Inputs!$B$40*MAX(Loan_Sample!H1001-Inputs!$C$40,0)+Inputs!$B$41*MAX(Loan_Sample!H1001-Inputs!$C$41,0)+Inputs!$B$42*Inputs!$B$14+Inputs!$B$43*MIN(Loan_Sample!I1001/Inputs!$B$17,1)+Inputs!$B$44*MIN(Loan_Sample!E1001,Inputs!$B$18)+Inputs!$B$45*Loan_Sample!C1001</f>
        <v>-5.81157881185523</v>
      </c>
      <c r="P1021" s="0" t="n">
        <f aca="false">MIN(1-Inputs!$B$13,MAX(Inputs!$B$13,1/(1+EXP(-(Inputs!$B$15*O1021+Inputs!$B$16)))))</f>
        <v>0.00205690375981749</v>
      </c>
      <c r="Q1021" s="0" t="n">
        <f aca="false">Inputs!$B$37+Inputs!$B$38*MAX(F1021-Inputs!$C$38,0)+Inputs!$B$39*MAX(F1021-Inputs!$C$39,0)+Inputs!$B$40*MAX(F1021-Inputs!$C$40,0)+Inputs!$B$41*MAX(F1021-Inputs!$C$41,0)+Inputs!$B$42*Inputs!$B$14+Inputs!$B$43*MIN(Loan_Sample!I1001/Inputs!$B$17,1)+Inputs!$B$44*MIN(E1021,Inputs!$B$18)+Inputs!$B$45*Loan_Sample!C1001</f>
        <v>-5.81157881185523</v>
      </c>
      <c r="R1021" s="0" t="n">
        <f aca="false">MIN(1-Inputs!$B$13,MAX(Inputs!$B$13,1/(1+EXP(-(Inputs!$B$15*Q1021+Inputs!$B$16)))))</f>
        <v>0.00205690375981749</v>
      </c>
    </row>
    <row r="1022" customFormat="false" ht="15" hidden="false" customHeight="false" outlineLevel="0" collapsed="false">
      <c r="A1022" s="0" t="n">
        <f aca="false">Loan_Sample!A1002</f>
        <v>29276</v>
      </c>
      <c r="B1022" s="0" t="n">
        <f aca="false">Loan_Sample!U1002</f>
        <v>282952.9</v>
      </c>
      <c r="C1022" s="0" t="n">
        <f aca="false">Loan_Sample!K1002+Inputs!$B$26</f>
        <v>4.20833349227905</v>
      </c>
      <c r="D1022" s="0" t="n">
        <f aca="false">Loan_Sample!L1002+Inputs!$B$26</f>
        <v>-1.125</v>
      </c>
      <c r="E1022" s="0" t="n">
        <f aca="false">Loan_Sample!E1002/(1+Inputs!$B$25/100)</f>
        <v>60.9592361450195</v>
      </c>
      <c r="F1022" s="0" t="n">
        <f aca="false">Loan_Sample!H1002-Inputs!$B$24/100</f>
        <v>-2.10933303833008</v>
      </c>
      <c r="G1022" s="0" t="n">
        <f aca="false">IF(ISNUMBER(C1022),INDEX(Scorecard!$D$54:$D$61,SUMPRODUCT(--(Scorecard!$G$54:$G$60&lt;C1022))+1),Scorecard!$D$62)</f>
        <v>0.489050497890326</v>
      </c>
      <c r="H1022" s="0" t="n">
        <f aca="false">IF(ISNUMBER(D1022),INDEX(Scorecard!$D$63:$D$68,SUMPRODUCT(--(Scorecard!$G$63:$G$67&lt;D1022))+1),Scorecard!$D$69)</f>
        <v>-0.340582194386522</v>
      </c>
      <c r="I1022" s="0" t="n">
        <f aca="false">IF(ISNUMBER(E1022),INDEX(Scorecard!$D$19:$D$26,SUMPRODUCT(--(Scorecard!$G$19:$G$25&lt;E1022))+1),Scorecard!$D$27)</f>
        <v>0.233621608745691</v>
      </c>
      <c r="J1022" s="0" t="n">
        <f aca="false">IF(ISNUMBER(F1022),INDEX(Scorecard!$D$37:$D$44,SUMPRODUCT(--(Scorecard!$G$37:$G$43&lt;F1022))+1),Scorecard!$D$45)</f>
        <v>1.35057635045042</v>
      </c>
      <c r="K1022" s="0" t="n">
        <f aca="false">Inputs!$B$10+Scorecard!$J$5*Loan_Sample!Y1002+Scorecard!$J$6*Loan_Sample!Z1002+Scorecard!$J$7*I1022+Scorecard!$J$8*Loan_Sample!AB1002+Scorecard!$J$9*J1022+Scorecard!$J$10*Loan_Sample!AD1002+Scorecard!$J$11*G1022+Scorecard!$J$12*H1022</f>
        <v>-7.37612808627411</v>
      </c>
      <c r="L1022" s="0" t="n">
        <f aca="false">MIN(1-Inputs!$B$13,MAX(Inputs!$B$13,1/(1+EXP(-(Inputs!$B$11*K1022+Inputs!$B$12)))))</f>
        <v>0.000470965800856582</v>
      </c>
      <c r="M1022" s="0" t="n">
        <f aca="false">Loan_Sample!AH1002*Inputs!$B$4*B1022</f>
        <v>46.6413987036173</v>
      </c>
      <c r="N1022" s="0" t="n">
        <f aca="false">L1022*Inputs!$B$4*B1022</f>
        <v>46.6413987036173</v>
      </c>
      <c r="O1022" s="0" t="n">
        <f aca="false">Inputs!$B$37+Inputs!$B$38*MAX(Loan_Sample!H1002-Inputs!$C$38,0)+Inputs!$B$39*MAX(Loan_Sample!H1002-Inputs!$C$39,0)+Inputs!$B$40*MAX(Loan_Sample!H1002-Inputs!$C$40,0)+Inputs!$B$41*MAX(Loan_Sample!H1002-Inputs!$C$41,0)+Inputs!$B$42*Inputs!$B$14+Inputs!$B$43*MIN(Loan_Sample!I1002/Inputs!$B$17,1)+Inputs!$B$44*MIN(Loan_Sample!E1002,Inputs!$B$18)+Inputs!$B$45*Loan_Sample!C1002</f>
        <v>-5.38016023941056</v>
      </c>
      <c r="P1022" s="0" t="n">
        <f aca="false">MIN(1-Inputs!$B$13,MAX(Inputs!$B$13,1/(1+EXP(-(Inputs!$B$15*O1022+Inputs!$B$16)))))</f>
        <v>0.00335461361111416</v>
      </c>
      <c r="Q1022" s="0" t="n">
        <f aca="false">Inputs!$B$37+Inputs!$B$38*MAX(F1022-Inputs!$C$38,0)+Inputs!$B$39*MAX(F1022-Inputs!$C$39,0)+Inputs!$B$40*MAX(F1022-Inputs!$C$40,0)+Inputs!$B$41*MAX(F1022-Inputs!$C$41,0)+Inputs!$B$42*Inputs!$B$14+Inputs!$B$43*MIN(Loan_Sample!I1002/Inputs!$B$17,1)+Inputs!$B$44*MIN(E1022,Inputs!$B$18)+Inputs!$B$45*Loan_Sample!C1002</f>
        <v>-5.38016023941056</v>
      </c>
      <c r="R1022" s="0" t="n">
        <f aca="false">MIN(1-Inputs!$B$13,MAX(Inputs!$B$13,1/(1+EXP(-(Inputs!$B$15*Q1022+Inputs!$B$16)))))</f>
        <v>0.00335461361111416</v>
      </c>
    </row>
    <row r="1023" customFormat="false" ht="15" hidden="false" customHeight="false" outlineLevel="0" collapsed="false">
      <c r="A1023" s="0" t="n">
        <f aca="false">Loan_Sample!A1003</f>
        <v>29276</v>
      </c>
      <c r="B1023" s="0" t="n">
        <f aca="false">Loan_Sample!U1003</f>
        <v>276895.88</v>
      </c>
      <c r="C1023" s="0" t="n">
        <f aca="false">Loan_Sample!K1003+Inputs!$B$26</f>
        <v>4</v>
      </c>
      <c r="D1023" s="0" t="n">
        <f aca="false">Loan_Sample!L1003+Inputs!$B$26</f>
        <v>-0.208333492279053</v>
      </c>
      <c r="E1023" s="0" t="n">
        <f aca="false">Loan_Sample!E1003/(1+Inputs!$B$25/100)</f>
        <v>57.2309455871582</v>
      </c>
      <c r="F1023" s="0" t="n">
        <f aca="false">Loan_Sample!H1003-Inputs!$B$24/100</f>
        <v>-3.00933313369751</v>
      </c>
      <c r="G1023" s="0" t="n">
        <f aca="false">IF(ISNUMBER(C1023),INDEX(Scorecard!$D$54:$D$61,SUMPRODUCT(--(Scorecard!$G$54:$G$60&lt;C1023))+1),Scorecard!$D$62)</f>
        <v>0.489050497890326</v>
      </c>
      <c r="H1023" s="0" t="n">
        <f aca="false">IF(ISNUMBER(D1023),INDEX(Scorecard!$D$63:$D$68,SUMPRODUCT(--(Scorecard!$G$63:$G$67&lt;D1023))+1),Scorecard!$D$69)</f>
        <v>0.322484508656054</v>
      </c>
      <c r="I1023" s="0" t="n">
        <f aca="false">IF(ISNUMBER(E1023),INDEX(Scorecard!$D$19:$D$26,SUMPRODUCT(--(Scorecard!$G$19:$G$25&lt;E1023))+1),Scorecard!$D$27)</f>
        <v>0.285899340811827</v>
      </c>
      <c r="J1023" s="0" t="n">
        <f aca="false">IF(ISNUMBER(F1023),INDEX(Scorecard!$D$37:$D$44,SUMPRODUCT(--(Scorecard!$G$37:$G$43&lt;F1023))+1),Scorecard!$D$45)</f>
        <v>1.35057635045042</v>
      </c>
      <c r="K1023" s="0" t="n">
        <f aca="false">Inputs!$B$10+Scorecard!$J$5*Loan_Sample!Y1003+Scorecard!$J$6*Loan_Sample!Z1003+Scorecard!$J$7*I1023+Scorecard!$J$8*Loan_Sample!AB1003+Scorecard!$J$9*J1023+Scorecard!$J$10*Loan_Sample!AD1003+Scorecard!$J$11*G1023+Scorecard!$J$12*H1023</f>
        <v>-7.55259734032644</v>
      </c>
      <c r="L1023" s="0" t="n">
        <f aca="false">MIN(1-Inputs!$B$13,MAX(Inputs!$B$13,1/(1+EXP(-(Inputs!$B$11*K1023+Inputs!$B$12)))))</f>
        <v>0.000390226520510353</v>
      </c>
      <c r="M1023" s="0" t="n">
        <f aca="false">Loan_Sample!AH1003*Inputs!$B$4*B1023</f>
        <v>37.8182405286182</v>
      </c>
      <c r="N1023" s="0" t="n">
        <f aca="false">L1023*Inputs!$B$4*B1023</f>
        <v>37.8182405286182</v>
      </c>
      <c r="O1023" s="0" t="n">
        <f aca="false">Inputs!$B$37+Inputs!$B$38*MAX(Loan_Sample!H1003-Inputs!$C$38,0)+Inputs!$B$39*MAX(Loan_Sample!H1003-Inputs!$C$39,0)+Inputs!$B$40*MAX(Loan_Sample!H1003-Inputs!$C$40,0)+Inputs!$B$41*MAX(Loan_Sample!H1003-Inputs!$C$41,0)+Inputs!$B$42*Inputs!$B$14+Inputs!$B$43*MIN(Loan_Sample!I1003/Inputs!$B$17,1)+Inputs!$B$44*MIN(Loan_Sample!E1003,Inputs!$B$18)+Inputs!$B$45*Loan_Sample!C1003</f>
        <v>-5.31744144770232</v>
      </c>
      <c r="P1023" s="0" t="n">
        <f aca="false">MIN(1-Inputs!$B$13,MAX(Inputs!$B$13,1/(1+EXP(-(Inputs!$B$15*O1023+Inputs!$B$16)))))</f>
        <v>0.00360163296893017</v>
      </c>
      <c r="Q1023" s="0" t="n">
        <f aca="false">Inputs!$B$37+Inputs!$B$38*MAX(F1023-Inputs!$C$38,0)+Inputs!$B$39*MAX(F1023-Inputs!$C$39,0)+Inputs!$B$40*MAX(F1023-Inputs!$C$40,0)+Inputs!$B$41*MAX(F1023-Inputs!$C$41,0)+Inputs!$B$42*Inputs!$B$14+Inputs!$B$43*MIN(Loan_Sample!I1003/Inputs!$B$17,1)+Inputs!$B$44*MIN(E1023,Inputs!$B$18)+Inputs!$B$45*Loan_Sample!C1003</f>
        <v>-5.31744144770232</v>
      </c>
      <c r="R1023" s="0" t="n">
        <f aca="false">MIN(1-Inputs!$B$13,MAX(Inputs!$B$13,1/(1+EXP(-(Inputs!$B$15*Q1023+Inputs!$B$16)))))</f>
        <v>0.00360163296893017</v>
      </c>
    </row>
    <row r="1024" customFormat="false" ht="15" hidden="false" customHeight="false" outlineLevel="0" collapsed="false">
      <c r="A1024" s="0" t="n">
        <f aca="false">Loan_Sample!A1004</f>
        <v>29316</v>
      </c>
      <c r="B1024" s="0" t="n">
        <f aca="false">Loan_Sample!U1004</f>
        <v>215940.4</v>
      </c>
      <c r="C1024" s="0" t="n">
        <f aca="false">Loan_Sample!K1004+Inputs!$B$26</f>
        <v>4.5</v>
      </c>
      <c r="D1024" s="0" t="n">
        <f aca="false">Loan_Sample!L1004+Inputs!$B$26</f>
        <v>-0.458333492279053</v>
      </c>
      <c r="E1024" s="0" t="n">
        <f aca="false">Loan_Sample!E1004/(1+Inputs!$B$25/100)</f>
        <v>50.0734329223633</v>
      </c>
      <c r="F1024" s="0" t="n">
        <f aca="false">Loan_Sample!H1004-Inputs!$B$24/100</f>
        <v>-2.25733327865601</v>
      </c>
      <c r="G1024" s="0" t="n">
        <f aca="false">IF(ISNUMBER(C1024),INDEX(Scorecard!$D$54:$D$61,SUMPRODUCT(--(Scorecard!$G$54:$G$60&lt;C1024))+1),Scorecard!$D$62)</f>
        <v>0.409483001259379</v>
      </c>
      <c r="H1024" s="0" t="n">
        <f aca="false">IF(ISNUMBER(D1024),INDEX(Scorecard!$D$63:$D$68,SUMPRODUCT(--(Scorecard!$G$63:$G$67&lt;D1024))+1),Scorecard!$D$69)</f>
        <v>0.322484508656054</v>
      </c>
      <c r="I1024" s="0" t="n">
        <f aca="false">IF(ISNUMBER(E1024),INDEX(Scorecard!$D$19:$D$26,SUMPRODUCT(--(Scorecard!$G$19:$G$25&lt;E1024))+1),Scorecard!$D$27)</f>
        <v>0.57899015159425</v>
      </c>
      <c r="J1024" s="0" t="n">
        <f aca="false">IF(ISNUMBER(F1024),INDEX(Scorecard!$D$37:$D$44,SUMPRODUCT(--(Scorecard!$G$37:$G$43&lt;F1024))+1),Scorecard!$D$45)</f>
        <v>1.35057635045042</v>
      </c>
      <c r="K1024" s="0" t="n">
        <f aca="false">Inputs!$B$10+Scorecard!$J$5*Loan_Sample!Y1004+Scorecard!$J$6*Loan_Sample!Z1004+Scorecard!$J$7*I1024+Scorecard!$J$8*Loan_Sample!AB1004+Scorecard!$J$9*J1024+Scorecard!$J$10*Loan_Sample!AD1004+Scorecard!$J$11*G1024+Scorecard!$J$12*H1024</f>
        <v>-4.21222408153479</v>
      </c>
      <c r="L1024" s="0" t="n">
        <f aca="false">MIN(1-Inputs!$B$13,MAX(Inputs!$B$13,1/(1+EXP(-(Inputs!$B$11*K1024+Inputs!$B$12)))))</f>
        <v>0.0135580174812194</v>
      </c>
      <c r="M1024" s="0" t="n">
        <f aca="false">Loan_Sample!AH1004*Inputs!$B$4*B1024</f>
        <v>1024.70330133553</v>
      </c>
      <c r="N1024" s="0" t="n">
        <f aca="false">L1024*Inputs!$B$4*B1024</f>
        <v>1024.70330133553</v>
      </c>
      <c r="O1024" s="0" t="n">
        <f aca="false">Inputs!$B$37+Inputs!$B$38*MAX(Loan_Sample!H1004-Inputs!$C$38,0)+Inputs!$B$39*MAX(Loan_Sample!H1004-Inputs!$C$39,0)+Inputs!$B$40*MAX(Loan_Sample!H1004-Inputs!$C$40,0)+Inputs!$B$41*MAX(Loan_Sample!H1004-Inputs!$C$41,0)+Inputs!$B$42*Inputs!$B$14+Inputs!$B$43*MIN(Loan_Sample!I1004/Inputs!$B$17,1)+Inputs!$B$44*MIN(Loan_Sample!E1004,Inputs!$B$18)+Inputs!$B$45*Loan_Sample!C1004</f>
        <v>-5.63338572196948</v>
      </c>
      <c r="P1024" s="0" t="n">
        <f aca="false">MIN(1-Inputs!$B$13,MAX(Inputs!$B$13,1/(1+EXP(-(Inputs!$B$15*O1024+Inputs!$B$16)))))</f>
        <v>0.00251760916190751</v>
      </c>
      <c r="Q1024" s="0" t="n">
        <f aca="false">Inputs!$B$37+Inputs!$B$38*MAX(F1024-Inputs!$C$38,0)+Inputs!$B$39*MAX(F1024-Inputs!$C$39,0)+Inputs!$B$40*MAX(F1024-Inputs!$C$40,0)+Inputs!$B$41*MAX(F1024-Inputs!$C$41,0)+Inputs!$B$42*Inputs!$B$14+Inputs!$B$43*MIN(Loan_Sample!I1004/Inputs!$B$17,1)+Inputs!$B$44*MIN(E1024,Inputs!$B$18)+Inputs!$B$45*Loan_Sample!C1004</f>
        <v>-5.63338572196948</v>
      </c>
      <c r="R1024" s="0" t="n">
        <f aca="false">MIN(1-Inputs!$B$13,MAX(Inputs!$B$13,1/(1+EXP(-(Inputs!$B$15*Q1024+Inputs!$B$16)))))</f>
        <v>0.00251760916190751</v>
      </c>
    </row>
    <row r="1025" customFormat="false" ht="15" hidden="false" customHeight="false" outlineLevel="0" collapsed="false">
      <c r="A1025" s="0" t="n">
        <f aca="false">Loan_Sample!A1005</f>
        <v>29327</v>
      </c>
      <c r="B1025" s="0" t="n">
        <f aca="false">Loan_Sample!U1005</f>
        <v>352535.16</v>
      </c>
      <c r="C1025" s="0" t="n">
        <f aca="false">Loan_Sample!K1005+Inputs!$B$26</f>
        <v>5.00833320617676</v>
      </c>
      <c r="D1025" s="0" t="n">
        <f aca="false">Loan_Sample!L1005+Inputs!$B$26</f>
        <v>-1.125</v>
      </c>
      <c r="E1025" s="0" t="n">
        <f aca="false">Loan_Sample!E1005/(1+Inputs!$B$25/100)</f>
        <v>69.9039535522461</v>
      </c>
      <c r="F1025" s="0" t="n">
        <f aca="false">Loan_Sample!H1005-Inputs!$B$24/100</f>
        <v>-2.00533318519592</v>
      </c>
      <c r="G1025" s="0" t="n">
        <f aca="false">IF(ISNUMBER(C1025),INDEX(Scorecard!$D$54:$D$61,SUMPRODUCT(--(Scorecard!$G$54:$G$60&lt;C1025))+1),Scorecard!$D$62)</f>
        <v>0.214429354789033</v>
      </c>
      <c r="H1025" s="0" t="n">
        <f aca="false">IF(ISNUMBER(D1025),INDEX(Scorecard!$D$63:$D$68,SUMPRODUCT(--(Scorecard!$G$63:$G$67&lt;D1025))+1),Scorecard!$D$69)</f>
        <v>-0.340582194386522</v>
      </c>
      <c r="I1025" s="0" t="n">
        <f aca="false">IF(ISNUMBER(E1025),INDEX(Scorecard!$D$19:$D$26,SUMPRODUCT(--(Scorecard!$G$19:$G$25&lt;E1025))+1),Scorecard!$D$27)</f>
        <v>0.0530843085177338</v>
      </c>
      <c r="J1025" s="0" t="n">
        <f aca="false">IF(ISNUMBER(F1025),INDEX(Scorecard!$D$37:$D$44,SUMPRODUCT(--(Scorecard!$G$37:$G$43&lt;F1025))+1),Scorecard!$D$45)</f>
        <v>1.35057635045042</v>
      </c>
      <c r="K1025" s="0" t="n">
        <f aca="false">Inputs!$B$10+Scorecard!$J$5*Loan_Sample!Y1005+Scorecard!$J$6*Loan_Sample!Z1005+Scorecard!$J$7*I1025+Scorecard!$J$8*Loan_Sample!AB1005+Scorecard!$J$9*J1025+Scorecard!$J$10*Loan_Sample!AD1005+Scorecard!$J$11*G1025+Scorecard!$J$12*H1025</f>
        <v>-3.10182814848718</v>
      </c>
      <c r="L1025" s="0" t="n">
        <f aca="false">MIN(1-Inputs!$B$13,MAX(Inputs!$B$13,1/(1+EXP(-(Inputs!$B$11*K1025+Inputs!$B$12)))))</f>
        <v>0.0429712588420364</v>
      </c>
      <c r="M1025" s="0" t="n">
        <f aca="false">Loan_Sample!AH1005*Inputs!$B$4*B1025</f>
        <v>5302.10786394755</v>
      </c>
      <c r="N1025" s="0" t="n">
        <f aca="false">L1025*Inputs!$B$4*B1025</f>
        <v>5302.10786394755</v>
      </c>
      <c r="O1025" s="0" t="n">
        <f aca="false">Inputs!$B$37+Inputs!$B$38*MAX(Loan_Sample!H1005-Inputs!$C$38,0)+Inputs!$B$39*MAX(Loan_Sample!H1005-Inputs!$C$39,0)+Inputs!$B$40*MAX(Loan_Sample!H1005-Inputs!$C$40,0)+Inputs!$B$41*MAX(Loan_Sample!H1005-Inputs!$C$41,0)+Inputs!$B$42*Inputs!$B$14+Inputs!$B$43*MIN(Loan_Sample!I1005/Inputs!$B$17,1)+Inputs!$B$44*MIN(Loan_Sample!E1005,Inputs!$B$18)+Inputs!$B$45*Loan_Sample!C1005</f>
        <v>-5.93674635903929</v>
      </c>
      <c r="P1025" s="0" t="n">
        <f aca="false">MIN(1-Inputs!$B$13,MAX(Inputs!$B$13,1/(1+EXP(-(Inputs!$B$15*O1025+Inputs!$B$16)))))</f>
        <v>0.00178458230210664</v>
      </c>
      <c r="Q1025" s="0" t="n">
        <f aca="false">Inputs!$B$37+Inputs!$B$38*MAX(F1025-Inputs!$C$38,0)+Inputs!$B$39*MAX(F1025-Inputs!$C$39,0)+Inputs!$B$40*MAX(F1025-Inputs!$C$40,0)+Inputs!$B$41*MAX(F1025-Inputs!$C$41,0)+Inputs!$B$42*Inputs!$B$14+Inputs!$B$43*MIN(Loan_Sample!I1005/Inputs!$B$17,1)+Inputs!$B$44*MIN(E1025,Inputs!$B$18)+Inputs!$B$45*Loan_Sample!C1005</f>
        <v>-5.93674635903929</v>
      </c>
      <c r="R1025" s="0" t="n">
        <f aca="false">MIN(1-Inputs!$B$13,MAX(Inputs!$B$13,1/(1+EXP(-(Inputs!$B$15*Q1025+Inputs!$B$16)))))</f>
        <v>0.00178458230210664</v>
      </c>
    </row>
    <row r="1026" customFormat="false" ht="15" hidden="false" customHeight="false" outlineLevel="0" collapsed="false">
      <c r="A1026" s="0" t="n">
        <f aca="false">Loan_Sample!A1006</f>
        <v>29333</v>
      </c>
      <c r="B1026" s="0" t="n">
        <f aca="false">Loan_Sample!U1006</f>
        <v>259462.5</v>
      </c>
      <c r="C1026" s="0" t="n">
        <f aca="false">Loan_Sample!K1006+Inputs!$B$26</f>
        <v>5.43333339691162</v>
      </c>
      <c r="D1026" s="0" t="n">
        <f aca="false">Loan_Sample!L1006+Inputs!$B$26</f>
        <v>-3.5</v>
      </c>
      <c r="E1026" s="0" t="n">
        <f aca="false">Loan_Sample!E1006/(1+Inputs!$B$25/100)</f>
        <v>69.1115646362305</v>
      </c>
      <c r="F1026" s="0" t="n">
        <f aca="false">Loan_Sample!H1006-Inputs!$B$24/100</f>
        <v>0.129333257675171</v>
      </c>
      <c r="G1026" s="0" t="n">
        <f aca="false">IF(ISNUMBER(C1026),INDEX(Scorecard!$D$54:$D$61,SUMPRODUCT(--(Scorecard!$G$54:$G$60&lt;C1026))+1),Scorecard!$D$62)</f>
        <v>0.126303549215828</v>
      </c>
      <c r="H1026" s="0" t="n">
        <f aca="false">IF(ISNUMBER(D1026),INDEX(Scorecard!$D$63:$D$68,SUMPRODUCT(--(Scorecard!$G$63:$G$67&lt;D1026))+1),Scorecard!$D$69)</f>
        <v>-0.340582194386522</v>
      </c>
      <c r="I1026" s="0" t="n">
        <f aca="false">IF(ISNUMBER(E1026),INDEX(Scorecard!$D$19:$D$26,SUMPRODUCT(--(Scorecard!$G$19:$G$25&lt;E1026))+1),Scorecard!$D$27)</f>
        <v>0.0530843085177338</v>
      </c>
      <c r="J1026" s="0" t="n">
        <f aca="false">IF(ISNUMBER(F1026),INDEX(Scorecard!$D$37:$D$44,SUMPRODUCT(--(Scorecard!$G$37:$G$43&lt;F1026))+1),Scorecard!$D$45)</f>
        <v>0.102184252677548</v>
      </c>
      <c r="K1026" s="0" t="n">
        <f aca="false">Inputs!$B$10+Scorecard!$J$5*Loan_Sample!Y1006+Scorecard!$J$6*Loan_Sample!Z1006+Scorecard!$J$7*I1026+Scorecard!$J$8*Loan_Sample!AB1006+Scorecard!$J$9*J1026+Scorecard!$J$10*Loan_Sample!AD1006+Scorecard!$J$11*G1026+Scorecard!$J$12*H1026</f>
        <v>-5.15588397260686</v>
      </c>
      <c r="L1026" s="0" t="n">
        <f aca="false">MIN(1-Inputs!$B$13,MAX(Inputs!$B$13,1/(1+EXP(-(Inputs!$B$11*K1026+Inputs!$B$12)))))</f>
        <v>0.00500057652607243</v>
      </c>
      <c r="M1026" s="0" t="n">
        <f aca="false">Loan_Sample!AH1006*Inputs!$B$4*B1026</f>
        <v>454.111730413623</v>
      </c>
      <c r="N1026" s="0" t="n">
        <f aca="false">L1026*Inputs!$B$4*B1026</f>
        <v>454.111730413623</v>
      </c>
      <c r="O1026" s="0" t="n">
        <f aca="false">Inputs!$B$37+Inputs!$B$38*MAX(Loan_Sample!H1006-Inputs!$C$38,0)+Inputs!$B$39*MAX(Loan_Sample!H1006-Inputs!$C$39,0)+Inputs!$B$40*MAX(Loan_Sample!H1006-Inputs!$C$40,0)+Inputs!$B$41*MAX(Loan_Sample!H1006-Inputs!$C$41,0)+Inputs!$B$42*Inputs!$B$14+Inputs!$B$43*MIN(Loan_Sample!I1006/Inputs!$B$17,1)+Inputs!$B$44*MIN(Loan_Sample!E1006,Inputs!$B$18)+Inputs!$B$45*Loan_Sample!C1006</f>
        <v>-5.8604441036347</v>
      </c>
      <c r="P1026" s="0" t="n">
        <f aca="false">MIN(1-Inputs!$B$13,MAX(Inputs!$B$13,1/(1+EXP(-(Inputs!$B$15*O1026+Inputs!$B$16)))))</f>
        <v>0.00194597469879964</v>
      </c>
      <c r="Q1026" s="0" t="n">
        <f aca="false">Inputs!$B$37+Inputs!$B$38*MAX(F1026-Inputs!$C$38,0)+Inputs!$B$39*MAX(F1026-Inputs!$C$39,0)+Inputs!$B$40*MAX(F1026-Inputs!$C$40,0)+Inputs!$B$41*MAX(F1026-Inputs!$C$41,0)+Inputs!$B$42*Inputs!$B$14+Inputs!$B$43*MIN(Loan_Sample!I1006/Inputs!$B$17,1)+Inputs!$B$44*MIN(E1026,Inputs!$B$18)+Inputs!$B$45*Loan_Sample!C1006</f>
        <v>-5.8604441036347</v>
      </c>
      <c r="R1026" s="0" t="n">
        <f aca="false">MIN(1-Inputs!$B$13,MAX(Inputs!$B$13,1/(1+EXP(-(Inputs!$B$15*Q1026+Inputs!$B$16)))))</f>
        <v>0.00194597469879964</v>
      </c>
    </row>
    <row r="1027" customFormat="false" ht="15" hidden="false" customHeight="false" outlineLevel="0" collapsed="false">
      <c r="A1027" s="0" t="n">
        <f aca="false">Loan_Sample!A1007</f>
        <v>29340</v>
      </c>
      <c r="B1027" s="0" t="n">
        <f aca="false">Loan_Sample!U1007</f>
        <v>300501.44</v>
      </c>
      <c r="C1027" s="0" t="n">
        <f aca="false">Loan_Sample!K1007+Inputs!$B$26</f>
        <v>5.25833320617676</v>
      </c>
      <c r="D1027" s="0" t="n">
        <f aca="false">Loan_Sample!L1007+Inputs!$B$26</f>
        <v>-1.875</v>
      </c>
      <c r="E1027" s="0" t="n">
        <f aca="false">Loan_Sample!E1007/(1+Inputs!$B$25/100)</f>
        <v>55.1181144714356</v>
      </c>
      <c r="F1027" s="0" t="n">
        <f aca="false">Loan_Sample!H1007-Inputs!$B$24/100</f>
        <v>-0.115666627883911</v>
      </c>
      <c r="G1027" s="0" t="n">
        <f aca="false">IF(ISNUMBER(C1027),INDEX(Scorecard!$D$54:$D$61,SUMPRODUCT(--(Scorecard!$G$54:$G$60&lt;C1027))+1),Scorecard!$D$62)</f>
        <v>0.126303549215828</v>
      </c>
      <c r="H1027" s="0" t="n">
        <f aca="false">IF(ISNUMBER(D1027),INDEX(Scorecard!$D$63:$D$68,SUMPRODUCT(--(Scorecard!$G$63:$G$67&lt;D1027))+1),Scorecard!$D$69)</f>
        <v>-0.340582194386522</v>
      </c>
      <c r="I1027" s="0" t="n">
        <f aca="false">IF(ISNUMBER(E1027),INDEX(Scorecard!$D$19:$D$26,SUMPRODUCT(--(Scorecard!$G$19:$G$25&lt;E1027))+1),Scorecard!$D$27)</f>
        <v>0.285899340811827</v>
      </c>
      <c r="J1027" s="0" t="n">
        <f aca="false">IF(ISNUMBER(F1027),INDEX(Scorecard!$D$37:$D$44,SUMPRODUCT(--(Scorecard!$G$37:$G$43&lt;F1027))+1),Scorecard!$D$45)</f>
        <v>0.330501541082344</v>
      </c>
      <c r="K1027" s="0" t="n">
        <f aca="false">Inputs!$B$10+Scorecard!$J$5*Loan_Sample!Y1007+Scorecard!$J$6*Loan_Sample!Z1007+Scorecard!$J$7*I1027+Scorecard!$J$8*Loan_Sample!AB1007+Scorecard!$J$9*J1027+Scorecard!$J$10*Loan_Sample!AD1007+Scorecard!$J$11*G1027+Scorecard!$J$12*H1027</f>
        <v>-4.84693234168578</v>
      </c>
      <c r="L1027" s="0" t="n">
        <f aca="false">MIN(1-Inputs!$B$13,MAX(Inputs!$B$13,1/(1+EXP(-(Inputs!$B$11*K1027+Inputs!$B$12)))))</f>
        <v>0.00693781174935091</v>
      </c>
      <c r="M1027" s="0" t="n">
        <f aca="false">Loan_Sample!AH1007*Inputs!$B$4*B1027</f>
        <v>729.687847395104</v>
      </c>
      <c r="N1027" s="0" t="n">
        <f aca="false">L1027*Inputs!$B$4*B1027</f>
        <v>729.687847395104</v>
      </c>
      <c r="O1027" s="0" t="n">
        <f aca="false">Inputs!$B$37+Inputs!$B$38*MAX(Loan_Sample!H1007-Inputs!$C$38,0)+Inputs!$B$39*MAX(Loan_Sample!H1007-Inputs!$C$39,0)+Inputs!$B$40*MAX(Loan_Sample!H1007-Inputs!$C$40,0)+Inputs!$B$41*MAX(Loan_Sample!H1007-Inputs!$C$41,0)+Inputs!$B$42*Inputs!$B$14+Inputs!$B$43*MIN(Loan_Sample!I1007/Inputs!$B$17,1)+Inputs!$B$44*MIN(Loan_Sample!E1007,Inputs!$B$18)+Inputs!$B$45*Loan_Sample!C1007</f>
        <v>-5.87650610132029</v>
      </c>
      <c r="P1027" s="0" t="n">
        <f aca="false">MIN(1-Inputs!$B$13,MAX(Inputs!$B$13,1/(1+EXP(-(Inputs!$B$15*O1027+Inputs!$B$16)))))</f>
        <v>0.00191083235815982</v>
      </c>
      <c r="Q1027" s="0" t="n">
        <f aca="false">Inputs!$B$37+Inputs!$B$38*MAX(F1027-Inputs!$C$38,0)+Inputs!$B$39*MAX(F1027-Inputs!$C$39,0)+Inputs!$B$40*MAX(F1027-Inputs!$C$40,0)+Inputs!$B$41*MAX(F1027-Inputs!$C$41,0)+Inputs!$B$42*Inputs!$B$14+Inputs!$B$43*MIN(Loan_Sample!I1007/Inputs!$B$17,1)+Inputs!$B$44*MIN(E1027,Inputs!$B$18)+Inputs!$B$45*Loan_Sample!C1007</f>
        <v>-5.87650610132029</v>
      </c>
      <c r="R1027" s="0" t="n">
        <f aca="false">MIN(1-Inputs!$B$13,MAX(Inputs!$B$13,1/(1+EXP(-(Inputs!$B$15*Q1027+Inputs!$B$16)))))</f>
        <v>0.00191083235815982</v>
      </c>
    </row>
    <row r="1028" customFormat="false" ht="15" hidden="false" customHeight="false" outlineLevel="0" collapsed="false">
      <c r="A1028" s="0" t="n">
        <f aca="false">Loan_Sample!A1008</f>
        <v>29344</v>
      </c>
      <c r="B1028" s="0" t="n">
        <f aca="false">Loan_Sample!U1008</f>
        <v>213137.5</v>
      </c>
      <c r="C1028" s="0" t="n">
        <f aca="false">Loan_Sample!K1008+Inputs!$B$26</f>
        <v>3.90833330154419</v>
      </c>
      <c r="D1028" s="0" t="n">
        <f aca="false">Loan_Sample!L1008+Inputs!$B$26</f>
        <v>-1.125</v>
      </c>
      <c r="E1028" s="0" t="n">
        <f aca="false">Loan_Sample!E1008/(1+Inputs!$B$25/100)</f>
        <v>53.657039642334</v>
      </c>
      <c r="F1028" s="0" t="n">
        <f aca="false">Loan_Sample!H1008-Inputs!$B$24/100</f>
        <v>-1.2263331413269</v>
      </c>
      <c r="G1028" s="0" t="n">
        <f aca="false">IF(ISNUMBER(C1028),INDEX(Scorecard!$D$54:$D$61,SUMPRODUCT(--(Scorecard!$G$54:$G$60&lt;C1028))+1),Scorecard!$D$62)</f>
        <v>0.489050497890326</v>
      </c>
      <c r="H1028" s="0" t="n">
        <f aca="false">IF(ISNUMBER(D1028),INDEX(Scorecard!$D$63:$D$68,SUMPRODUCT(--(Scorecard!$G$63:$G$67&lt;D1028))+1),Scorecard!$D$69)</f>
        <v>-0.340582194386522</v>
      </c>
      <c r="I1028" s="0" t="n">
        <f aca="false">IF(ISNUMBER(E1028),INDEX(Scorecard!$D$19:$D$26,SUMPRODUCT(--(Scorecard!$G$19:$G$25&lt;E1028))+1),Scorecard!$D$27)</f>
        <v>0.57899015159425</v>
      </c>
      <c r="J1028" s="0" t="n">
        <f aca="false">IF(ISNUMBER(F1028),INDEX(Scorecard!$D$37:$D$44,SUMPRODUCT(--(Scorecard!$G$37:$G$43&lt;F1028))+1),Scorecard!$D$45)</f>
        <v>1.35057635045042</v>
      </c>
      <c r="K1028" s="0" t="n">
        <f aca="false">Inputs!$B$10+Scorecard!$J$5*Loan_Sample!Y1008+Scorecard!$J$6*Loan_Sample!Z1008+Scorecard!$J$7*I1028+Scorecard!$J$8*Loan_Sample!AB1008+Scorecard!$J$9*J1028+Scorecard!$J$10*Loan_Sample!AD1008+Scorecard!$J$11*G1028+Scorecard!$J$12*H1028</f>
        <v>-3.91680768716068</v>
      </c>
      <c r="L1028" s="0" t="n">
        <f aca="false">MIN(1-Inputs!$B$13,MAX(Inputs!$B$13,1/(1+EXP(-(Inputs!$B$11*K1028+Inputs!$B$12)))))</f>
        <v>0.0184843293335683</v>
      </c>
      <c r="M1028" s="0" t="n">
        <f aca="false">Loan_Sample!AH1008*Inputs!$B$4*B1028</f>
        <v>1378.89631016669</v>
      </c>
      <c r="N1028" s="0" t="n">
        <f aca="false">L1028*Inputs!$B$4*B1028</f>
        <v>1378.89631016669</v>
      </c>
      <c r="O1028" s="0" t="n">
        <f aca="false">Inputs!$B$37+Inputs!$B$38*MAX(Loan_Sample!H1008-Inputs!$C$38,0)+Inputs!$B$39*MAX(Loan_Sample!H1008-Inputs!$C$39,0)+Inputs!$B$40*MAX(Loan_Sample!H1008-Inputs!$C$40,0)+Inputs!$B$41*MAX(Loan_Sample!H1008-Inputs!$C$41,0)+Inputs!$B$42*Inputs!$B$14+Inputs!$B$43*MIN(Loan_Sample!I1008/Inputs!$B$17,1)+Inputs!$B$44*MIN(Loan_Sample!E1008,Inputs!$B$18)+Inputs!$B$45*Loan_Sample!C1008</f>
        <v>-5.68107197992218</v>
      </c>
      <c r="P1028" s="0" t="n">
        <f aca="false">MIN(1-Inputs!$B$13,MAX(Inputs!$B$13,1/(1+EXP(-(Inputs!$B$15*O1028+Inputs!$B$16)))))</f>
        <v>0.00238508053661131</v>
      </c>
      <c r="Q1028" s="0" t="n">
        <f aca="false">Inputs!$B$37+Inputs!$B$38*MAX(F1028-Inputs!$C$38,0)+Inputs!$B$39*MAX(F1028-Inputs!$C$39,0)+Inputs!$B$40*MAX(F1028-Inputs!$C$40,0)+Inputs!$B$41*MAX(F1028-Inputs!$C$41,0)+Inputs!$B$42*Inputs!$B$14+Inputs!$B$43*MIN(Loan_Sample!I1008/Inputs!$B$17,1)+Inputs!$B$44*MIN(E1028,Inputs!$B$18)+Inputs!$B$45*Loan_Sample!C1008</f>
        <v>-5.68107197992218</v>
      </c>
      <c r="R1028" s="0" t="n">
        <f aca="false">MIN(1-Inputs!$B$13,MAX(Inputs!$B$13,1/(1+EXP(-(Inputs!$B$15*Q1028+Inputs!$B$16)))))</f>
        <v>0.00238508053661131</v>
      </c>
    </row>
    <row r="1029" customFormat="false" ht="15" hidden="false" customHeight="false" outlineLevel="0" collapsed="false">
      <c r="A1029" s="0" t="n">
        <f aca="false">Loan_Sample!A1009</f>
        <v>29358</v>
      </c>
      <c r="B1029" s="0" t="n">
        <f aca="false">Loan_Sample!U1009</f>
        <v>168993.58</v>
      </c>
      <c r="C1029" s="0" t="n">
        <f aca="false">Loan_Sample!K1009+Inputs!$B$26</f>
        <v>4.12307691574097</v>
      </c>
      <c r="D1029" s="0" t="n">
        <f aca="false">Loan_Sample!L1009+Inputs!$B$26</f>
        <v>-0.276923179626465</v>
      </c>
      <c r="E1029" s="0" t="n">
        <f aca="false">Loan_Sample!E1009/(1+Inputs!$B$25/100)</f>
        <v>77.2413330078125</v>
      </c>
      <c r="F1029" s="0" t="n">
        <f aca="false">Loan_Sample!H1009-Inputs!$B$24/100</f>
        <v>-0.164333343505859</v>
      </c>
      <c r="G1029" s="0" t="n">
        <f aca="false">IF(ISNUMBER(C1029),INDEX(Scorecard!$D$54:$D$61,SUMPRODUCT(--(Scorecard!$G$54:$G$60&lt;C1029))+1),Scorecard!$D$62)</f>
        <v>0.489050497890326</v>
      </c>
      <c r="H1029" s="0" t="n">
        <f aca="false">IF(ISNUMBER(D1029),INDEX(Scorecard!$D$63:$D$68,SUMPRODUCT(--(Scorecard!$G$63:$G$67&lt;D1029))+1),Scorecard!$D$69)</f>
        <v>0.322484508656054</v>
      </c>
      <c r="I1029" s="0" t="n">
        <f aca="false">IF(ISNUMBER(E1029),INDEX(Scorecard!$D$19:$D$26,SUMPRODUCT(--(Scorecard!$G$19:$G$25&lt;E1029))+1),Scorecard!$D$27)</f>
        <v>-0.0341578513653732</v>
      </c>
      <c r="J1029" s="0" t="n">
        <f aca="false">IF(ISNUMBER(F1029),INDEX(Scorecard!$D$37:$D$44,SUMPRODUCT(--(Scorecard!$G$37:$G$43&lt;F1029))+1),Scorecard!$D$45)</f>
        <v>0.769716833645565</v>
      </c>
      <c r="K1029" s="0" t="n">
        <f aca="false">Inputs!$B$10+Scorecard!$J$5*Loan_Sample!Y1009+Scorecard!$J$6*Loan_Sample!Z1009+Scorecard!$J$7*I1029+Scorecard!$J$8*Loan_Sample!AB1009+Scorecard!$J$9*J1029+Scorecard!$J$10*Loan_Sample!AD1009+Scorecard!$J$11*G1029+Scorecard!$J$12*H1029</f>
        <v>-3.67671579165699</v>
      </c>
      <c r="L1029" s="0" t="n">
        <f aca="false">MIN(1-Inputs!$B$13,MAX(Inputs!$B$13,1/(1+EXP(-(Inputs!$B$11*K1029+Inputs!$B$12)))))</f>
        <v>0.0237483831197769</v>
      </c>
      <c r="M1029" s="0" t="n">
        <f aca="false">Loan_Sample!AH1009*Inputs!$B$4*B1029</f>
        <v>1404.66349891793</v>
      </c>
      <c r="N1029" s="0" t="n">
        <f aca="false">L1029*Inputs!$B$4*B1029</f>
        <v>1404.66349891793</v>
      </c>
      <c r="O1029" s="0" t="n">
        <f aca="false">Inputs!$B$37+Inputs!$B$38*MAX(Loan_Sample!H1009-Inputs!$C$38,0)+Inputs!$B$39*MAX(Loan_Sample!H1009-Inputs!$C$39,0)+Inputs!$B$40*MAX(Loan_Sample!H1009-Inputs!$C$40,0)+Inputs!$B$41*MAX(Loan_Sample!H1009-Inputs!$C$41,0)+Inputs!$B$42*Inputs!$B$14+Inputs!$B$43*MIN(Loan_Sample!I1009/Inputs!$B$17,1)+Inputs!$B$44*MIN(Loan_Sample!E1009,Inputs!$B$18)+Inputs!$B$45*Loan_Sample!C1009</f>
        <v>-6.28481964498864</v>
      </c>
      <c r="P1029" s="0" t="n">
        <f aca="false">MIN(1-Inputs!$B$13,MAX(Inputs!$B$13,1/(1+EXP(-(Inputs!$B$15*O1029+Inputs!$B$16)))))</f>
        <v>0.00120211021278529</v>
      </c>
      <c r="Q1029" s="0" t="n">
        <f aca="false">Inputs!$B$37+Inputs!$B$38*MAX(F1029-Inputs!$C$38,0)+Inputs!$B$39*MAX(F1029-Inputs!$C$39,0)+Inputs!$B$40*MAX(F1029-Inputs!$C$40,0)+Inputs!$B$41*MAX(F1029-Inputs!$C$41,0)+Inputs!$B$42*Inputs!$B$14+Inputs!$B$43*MIN(Loan_Sample!I1009/Inputs!$B$17,1)+Inputs!$B$44*MIN(E1029,Inputs!$B$18)+Inputs!$B$45*Loan_Sample!C1009</f>
        <v>-6.28481964498864</v>
      </c>
      <c r="R1029" s="0" t="n">
        <f aca="false">MIN(1-Inputs!$B$13,MAX(Inputs!$B$13,1/(1+EXP(-(Inputs!$B$15*Q1029+Inputs!$B$16)))))</f>
        <v>0.00120211021278529</v>
      </c>
    </row>
    <row r="1030" customFormat="false" ht="15" hidden="false" customHeight="false" outlineLevel="0" collapsed="false">
      <c r="A1030" s="0" t="n">
        <f aca="false">Loan_Sample!A1010</f>
        <v>29428</v>
      </c>
      <c r="B1030" s="0" t="n">
        <f aca="false">Loan_Sample!U1010</f>
        <v>349880.06</v>
      </c>
      <c r="C1030" s="0" t="n">
        <f aca="false">Loan_Sample!K1010+Inputs!$B$26</f>
        <v>6.03333330154419</v>
      </c>
      <c r="D1030" s="0" t="n">
        <f aca="false">Loan_Sample!L1010+Inputs!$B$26</f>
        <v>2.71025633811951</v>
      </c>
      <c r="E1030" s="0" t="n">
        <f aca="false">Loan_Sample!E1010/(1+Inputs!$B$25/100)</f>
        <v>77.2655181884766</v>
      </c>
      <c r="F1030" s="0" t="n">
        <f aca="false">Loan_Sample!H1010-Inputs!$B$24/100</f>
        <v>0.876333236694336</v>
      </c>
      <c r="G1030" s="0" t="n">
        <f aca="false">IF(ISNUMBER(C1030),INDEX(Scorecard!$D$54:$D$61,SUMPRODUCT(--(Scorecard!$G$54:$G$60&lt;C1030))+1),Scorecard!$D$62)</f>
        <v>0.0151758992857273</v>
      </c>
      <c r="H1030" s="0" t="n">
        <f aca="false">IF(ISNUMBER(D1030),INDEX(Scorecard!$D$63:$D$68,SUMPRODUCT(--(Scorecard!$G$63:$G$67&lt;D1030))+1),Scorecard!$D$69)</f>
        <v>0.322484508656054</v>
      </c>
      <c r="I1030" s="0" t="n">
        <f aca="false">IF(ISNUMBER(E1030),INDEX(Scorecard!$D$19:$D$26,SUMPRODUCT(--(Scorecard!$G$19:$G$25&lt;E1030))+1),Scorecard!$D$27)</f>
        <v>-0.0341578513653732</v>
      </c>
      <c r="J1030" s="0" t="n">
        <f aca="false">IF(ISNUMBER(F1030),INDEX(Scorecard!$D$37:$D$44,SUMPRODUCT(--(Scorecard!$G$37:$G$43&lt;F1030))+1),Scorecard!$D$45)</f>
        <v>-0.569454719285959</v>
      </c>
      <c r="K1030" s="0" t="n">
        <f aca="false">Inputs!$B$10+Scorecard!$J$5*Loan_Sample!Y1010+Scorecard!$J$6*Loan_Sample!Z1010+Scorecard!$J$7*I1030+Scorecard!$J$8*Loan_Sample!AB1010+Scorecard!$J$9*J1030+Scorecard!$J$10*Loan_Sample!AD1010+Scorecard!$J$11*G1030+Scorecard!$J$12*H1030</f>
        <v>-4.82472991477837</v>
      </c>
      <c r="L1030" s="0" t="n">
        <f aca="false">MIN(1-Inputs!$B$13,MAX(Inputs!$B$13,1/(1+EXP(-(Inputs!$B$11*K1030+Inputs!$B$12)))))</f>
        <v>0.00710281285682128</v>
      </c>
      <c r="M1030" s="0" t="n">
        <f aca="false">Loan_Sample!AH1010*Inputs!$B$4*B1030</f>
        <v>869.79640597969</v>
      </c>
      <c r="N1030" s="0" t="n">
        <f aca="false">L1030*Inputs!$B$4*B1030</f>
        <v>869.79640597969</v>
      </c>
      <c r="O1030" s="0" t="n">
        <f aca="false">Inputs!$B$37+Inputs!$B$38*MAX(Loan_Sample!H1010-Inputs!$C$38,0)+Inputs!$B$39*MAX(Loan_Sample!H1010-Inputs!$C$39,0)+Inputs!$B$40*MAX(Loan_Sample!H1010-Inputs!$C$40,0)+Inputs!$B$41*MAX(Loan_Sample!H1010-Inputs!$C$41,0)+Inputs!$B$42*Inputs!$B$14+Inputs!$B$43*MIN(Loan_Sample!I1010/Inputs!$B$17,1)+Inputs!$B$44*MIN(Loan_Sample!E1010,Inputs!$B$18)+Inputs!$B$45*Loan_Sample!C1010</f>
        <v>-3.85666460087939</v>
      </c>
      <c r="P1030" s="0" t="n">
        <f aca="false">MIN(1-Inputs!$B$13,MAX(Inputs!$B$13,1/(1+EXP(-(Inputs!$B$15*O1030+Inputs!$B$16)))))</f>
        <v>0.0186670692635484</v>
      </c>
      <c r="Q1030" s="0" t="n">
        <f aca="false">Inputs!$B$37+Inputs!$B$38*MAX(F1030-Inputs!$C$38,0)+Inputs!$B$39*MAX(F1030-Inputs!$C$39,0)+Inputs!$B$40*MAX(F1030-Inputs!$C$40,0)+Inputs!$B$41*MAX(F1030-Inputs!$C$41,0)+Inputs!$B$42*Inputs!$B$14+Inputs!$B$43*MIN(Loan_Sample!I1010/Inputs!$B$17,1)+Inputs!$B$44*MIN(E1030,Inputs!$B$18)+Inputs!$B$45*Loan_Sample!C1010</f>
        <v>-3.85666460087939</v>
      </c>
      <c r="R1030" s="0" t="n">
        <f aca="false">MIN(1-Inputs!$B$13,MAX(Inputs!$B$13,1/(1+EXP(-(Inputs!$B$15*Q1030+Inputs!$B$16)))))</f>
        <v>0.0186670692635484</v>
      </c>
    </row>
    <row r="1031" customFormat="false" ht="15" hidden="false" customHeight="false" outlineLevel="0" collapsed="false">
      <c r="A1031" s="0" t="n">
        <f aca="false">Loan_Sample!A1011</f>
        <v>29501</v>
      </c>
      <c r="B1031" s="0" t="n">
        <f aca="false">Loan_Sample!U1011</f>
        <v>73155.664</v>
      </c>
      <c r="C1031" s="0" t="n">
        <f aca="false">Loan_Sample!K1011+Inputs!$B$26</f>
        <v>8.8333330154419</v>
      </c>
      <c r="D1031" s="0" t="n">
        <f aca="false">Loan_Sample!L1011+Inputs!$B$26</f>
        <v>5.0717945098877</v>
      </c>
      <c r="E1031" s="0" t="n">
        <f aca="false">Loan_Sample!E1011/(1+Inputs!$B$25/100)</f>
        <v>78.0468215942383</v>
      </c>
      <c r="F1031" s="0" t="n">
        <f aca="false">Loan_Sample!H1011-Inputs!$B$24/100</f>
        <v>0.916666746139526</v>
      </c>
      <c r="G1031" s="0" t="n">
        <f aca="false">IF(ISNUMBER(C1031),INDEX(Scorecard!$D$54:$D$61,SUMPRODUCT(--(Scorecard!$G$54:$G$60&lt;C1031))+1),Scorecard!$D$62)</f>
        <v>-0.541917179454542</v>
      </c>
      <c r="H1031" s="0" t="n">
        <f aca="false">IF(ISNUMBER(D1031),INDEX(Scorecard!$D$63:$D$68,SUMPRODUCT(--(Scorecard!$G$63:$G$67&lt;D1031))+1),Scorecard!$D$69)</f>
        <v>0.322484508656054</v>
      </c>
      <c r="I1031" s="0" t="n">
        <f aca="false">IF(ISNUMBER(E1031),INDEX(Scorecard!$D$19:$D$26,SUMPRODUCT(--(Scorecard!$G$19:$G$25&lt;E1031))+1),Scorecard!$D$27)</f>
        <v>-0.0341578513653732</v>
      </c>
      <c r="J1031" s="0" t="n">
        <f aca="false">IF(ISNUMBER(F1031),INDEX(Scorecard!$D$37:$D$44,SUMPRODUCT(--(Scorecard!$G$37:$G$43&lt;F1031))+1),Scorecard!$D$45)</f>
        <v>-0.975503570149195</v>
      </c>
      <c r="K1031" s="0" t="n">
        <f aca="false">Inputs!$B$10+Scorecard!$J$5*Loan_Sample!Y1011+Scorecard!$J$6*Loan_Sample!Z1011+Scorecard!$J$7*I1031+Scorecard!$J$8*Loan_Sample!AB1011+Scorecard!$J$9*J1031+Scorecard!$J$10*Loan_Sample!AD1011+Scorecard!$J$11*G1031+Scorecard!$J$12*H1031</f>
        <v>-3.41310093717159</v>
      </c>
      <c r="L1031" s="0" t="n">
        <f aca="false">MIN(1-Inputs!$B$13,MAX(Inputs!$B$13,1/(1+EXP(-(Inputs!$B$11*K1031+Inputs!$B$12)))))</f>
        <v>0.0312145556261225</v>
      </c>
      <c r="M1031" s="0" t="n">
        <f aca="false">Loan_Sample!AH1011*Inputs!$B$4*B1031</f>
        <v>799.232540152874</v>
      </c>
      <c r="N1031" s="0" t="n">
        <f aca="false">L1031*Inputs!$B$4*B1031</f>
        <v>799.232540152874</v>
      </c>
      <c r="O1031" s="0" t="n">
        <f aca="false">Inputs!$B$37+Inputs!$B$38*MAX(Loan_Sample!H1011-Inputs!$C$38,0)+Inputs!$B$39*MAX(Loan_Sample!H1011-Inputs!$C$39,0)+Inputs!$B$40*MAX(Loan_Sample!H1011-Inputs!$C$40,0)+Inputs!$B$41*MAX(Loan_Sample!H1011-Inputs!$C$41,0)+Inputs!$B$42*Inputs!$B$14+Inputs!$B$43*MIN(Loan_Sample!I1011/Inputs!$B$17,1)+Inputs!$B$44*MIN(Loan_Sample!E1011,Inputs!$B$18)+Inputs!$B$45*Loan_Sample!C1011</f>
        <v>-4.03127562603352</v>
      </c>
      <c r="P1031" s="0" t="n">
        <f aca="false">MIN(1-Inputs!$B$13,MAX(Inputs!$B$13,1/(1+EXP(-(Inputs!$B$15*O1031+Inputs!$B$16)))))</f>
        <v>0.0153578978110851</v>
      </c>
      <c r="Q1031" s="0" t="n">
        <f aca="false">Inputs!$B$37+Inputs!$B$38*MAX(F1031-Inputs!$C$38,0)+Inputs!$B$39*MAX(F1031-Inputs!$C$39,0)+Inputs!$B$40*MAX(F1031-Inputs!$C$40,0)+Inputs!$B$41*MAX(F1031-Inputs!$C$41,0)+Inputs!$B$42*Inputs!$B$14+Inputs!$B$43*MIN(Loan_Sample!I1011/Inputs!$B$17,1)+Inputs!$B$44*MIN(E1031,Inputs!$B$18)+Inputs!$B$45*Loan_Sample!C1011</f>
        <v>-4.03127562603352</v>
      </c>
      <c r="R1031" s="0" t="n">
        <f aca="false">MIN(1-Inputs!$B$13,MAX(Inputs!$B$13,1/(1+EXP(-(Inputs!$B$15*Q1031+Inputs!$B$16)))))</f>
        <v>0.0153578978110851</v>
      </c>
    </row>
    <row r="1032" customFormat="false" ht="15" hidden="false" customHeight="false" outlineLevel="0" collapsed="false">
      <c r="A1032" s="0" t="n">
        <f aca="false">Loan_Sample!A1012</f>
        <v>29504</v>
      </c>
      <c r="B1032" s="0" t="n">
        <f aca="false">Loan_Sample!U1012</f>
        <v>220680.33</v>
      </c>
      <c r="C1032" s="0" t="n">
        <f aca="false">Loan_Sample!K1012+Inputs!$B$26</f>
        <v>4.12307691574097</v>
      </c>
      <c r="D1032" s="0" t="n">
        <f aca="false">Loan_Sample!L1012+Inputs!$B$26</f>
        <v>-0.276923179626465</v>
      </c>
      <c r="E1032" s="0" t="n">
        <f aca="false">Loan_Sample!E1012/(1+Inputs!$B$25/100)</f>
        <v>60.0107421875</v>
      </c>
      <c r="F1032" s="0" t="n">
        <f aca="false">Loan_Sample!H1012-Inputs!$B$24/100</f>
        <v>0.909666776657105</v>
      </c>
      <c r="G1032" s="0" t="n">
        <f aca="false">IF(ISNUMBER(C1032),INDEX(Scorecard!$D$54:$D$61,SUMPRODUCT(--(Scorecard!$G$54:$G$60&lt;C1032))+1),Scorecard!$D$62)</f>
        <v>0.489050497890326</v>
      </c>
      <c r="H1032" s="0" t="n">
        <f aca="false">IF(ISNUMBER(D1032),INDEX(Scorecard!$D$63:$D$68,SUMPRODUCT(--(Scorecard!$G$63:$G$67&lt;D1032))+1),Scorecard!$D$69)</f>
        <v>0.322484508656054</v>
      </c>
      <c r="I1032" s="0" t="n">
        <f aca="false">IF(ISNUMBER(E1032),INDEX(Scorecard!$D$19:$D$26,SUMPRODUCT(--(Scorecard!$G$19:$G$25&lt;E1032))+1),Scorecard!$D$27)</f>
        <v>0.267179331770092</v>
      </c>
      <c r="J1032" s="0" t="n">
        <f aca="false">IF(ISNUMBER(F1032),INDEX(Scorecard!$D$37:$D$44,SUMPRODUCT(--(Scorecard!$G$37:$G$43&lt;F1032))+1),Scorecard!$D$45)</f>
        <v>-0.975503570149195</v>
      </c>
      <c r="K1032" s="0" t="n">
        <f aca="false">Inputs!$B$10+Scorecard!$J$5*Loan_Sample!Y1012+Scorecard!$J$6*Loan_Sample!Z1012+Scorecard!$J$7*I1032+Scorecard!$J$8*Loan_Sample!AB1012+Scorecard!$J$9*J1032+Scorecard!$J$10*Loan_Sample!AD1012+Scorecard!$J$11*G1032+Scorecard!$J$12*H1032</f>
        <v>-4.67518189236689</v>
      </c>
      <c r="L1032" s="0" t="n">
        <f aca="false">MIN(1-Inputs!$B$13,MAX(Inputs!$B$13,1/(1+EXP(-(Inputs!$B$11*K1032+Inputs!$B$12)))))</f>
        <v>0.00832032474210382</v>
      </c>
      <c r="M1032" s="0" t="n">
        <f aca="false">Loan_Sample!AH1012*Inputs!$B$4*B1032</f>
        <v>642.646203428123</v>
      </c>
      <c r="N1032" s="0" t="n">
        <f aca="false">L1032*Inputs!$B$4*B1032</f>
        <v>642.646203428123</v>
      </c>
      <c r="O1032" s="0" t="n">
        <f aca="false">Inputs!$B$37+Inputs!$B$38*MAX(Loan_Sample!H1012-Inputs!$C$38,0)+Inputs!$B$39*MAX(Loan_Sample!H1012-Inputs!$C$39,0)+Inputs!$B$40*MAX(Loan_Sample!H1012-Inputs!$C$40,0)+Inputs!$B$41*MAX(Loan_Sample!H1012-Inputs!$C$41,0)+Inputs!$B$42*Inputs!$B$14+Inputs!$B$43*MIN(Loan_Sample!I1012/Inputs!$B$17,1)+Inputs!$B$44*MIN(Loan_Sample!E1012,Inputs!$B$18)+Inputs!$B$45*Loan_Sample!C1012</f>
        <v>-3.38808706972402</v>
      </c>
      <c r="P1032" s="0" t="n">
        <f aca="false">MIN(1-Inputs!$B$13,MAX(Inputs!$B$13,1/(1+EXP(-(Inputs!$B$15*O1032+Inputs!$B$16)))))</f>
        <v>0.0313869634925442</v>
      </c>
      <c r="Q1032" s="0" t="n">
        <f aca="false">Inputs!$B$37+Inputs!$B$38*MAX(F1032-Inputs!$C$38,0)+Inputs!$B$39*MAX(F1032-Inputs!$C$39,0)+Inputs!$B$40*MAX(F1032-Inputs!$C$40,0)+Inputs!$B$41*MAX(F1032-Inputs!$C$41,0)+Inputs!$B$42*Inputs!$B$14+Inputs!$B$43*MIN(Loan_Sample!I1012/Inputs!$B$17,1)+Inputs!$B$44*MIN(E1032,Inputs!$B$18)+Inputs!$B$45*Loan_Sample!C1012</f>
        <v>-3.38808706972402</v>
      </c>
      <c r="R1032" s="0" t="n">
        <f aca="false">MIN(1-Inputs!$B$13,MAX(Inputs!$B$13,1/(1+EXP(-(Inputs!$B$15*Q1032+Inputs!$B$16)))))</f>
        <v>0.0313869634925442</v>
      </c>
    </row>
    <row r="1033" customFormat="false" ht="15" hidden="false" customHeight="false" outlineLevel="0" collapsed="false">
      <c r="A1033" s="0" t="n">
        <f aca="false">Loan_Sample!A1013</f>
        <v>29524</v>
      </c>
      <c r="B1033" s="0" t="n">
        <f aca="false">Loan_Sample!U1013</f>
        <v>369607.22</v>
      </c>
      <c r="C1033" s="0" t="n">
        <f aca="false">Loan_Sample!K1013+Inputs!$B$26</f>
        <v>4.40000009536743</v>
      </c>
      <c r="D1033" s="0" t="n">
        <f aca="false">Loan_Sample!L1013+Inputs!$B$26</f>
        <v>-0.208333015441895</v>
      </c>
      <c r="E1033" s="0" t="n">
        <f aca="false">Loan_Sample!E1013/(1+Inputs!$B$25/100)</f>
        <v>61.3514442443848</v>
      </c>
      <c r="F1033" s="0" t="n">
        <f aca="false">Loan_Sample!H1013-Inputs!$B$24/100</f>
        <v>-1.9453330039978</v>
      </c>
      <c r="G1033" s="0" t="n">
        <f aca="false">IF(ISNUMBER(C1033),INDEX(Scorecard!$D$54:$D$61,SUMPRODUCT(--(Scorecard!$G$54:$G$60&lt;C1033))+1),Scorecard!$D$62)</f>
        <v>0.489050497890326</v>
      </c>
      <c r="H1033" s="0" t="n">
        <f aca="false">IF(ISNUMBER(D1033),INDEX(Scorecard!$D$63:$D$68,SUMPRODUCT(--(Scorecard!$G$63:$G$67&lt;D1033))+1),Scorecard!$D$69)</f>
        <v>0.322484508656054</v>
      </c>
      <c r="I1033" s="0" t="n">
        <f aca="false">IF(ISNUMBER(E1033),INDEX(Scorecard!$D$19:$D$26,SUMPRODUCT(--(Scorecard!$G$19:$G$25&lt;E1033))+1),Scorecard!$D$27)</f>
        <v>0.233621608745691</v>
      </c>
      <c r="J1033" s="0" t="n">
        <f aca="false">IF(ISNUMBER(F1033),INDEX(Scorecard!$D$37:$D$44,SUMPRODUCT(--(Scorecard!$G$37:$G$43&lt;F1033))+1),Scorecard!$D$45)</f>
        <v>1.35057635045042</v>
      </c>
      <c r="K1033" s="0" t="n">
        <f aca="false">Inputs!$B$10+Scorecard!$J$5*Loan_Sample!Y1013+Scorecard!$J$6*Loan_Sample!Z1013+Scorecard!$J$7*I1033+Scorecard!$J$8*Loan_Sample!AB1013+Scorecard!$J$9*J1033+Scorecard!$J$10*Loan_Sample!AD1013+Scorecard!$J$11*G1033+Scorecard!$J$12*H1033</f>
        <v>-4.49313387995644</v>
      </c>
      <c r="L1033" s="0" t="n">
        <f aca="false">MIN(1-Inputs!$B$13,MAX(Inputs!$B$13,1/(1+EXP(-(Inputs!$B$11*K1033+Inputs!$B$12)))))</f>
        <v>0.0100845765518997</v>
      </c>
      <c r="M1033" s="0" t="n">
        <f aca="false">Loan_Sample!AH1013*Inputs!$B$4*B1033</f>
        <v>1304.56630647869</v>
      </c>
      <c r="N1033" s="0" t="n">
        <f aca="false">L1033*Inputs!$B$4*B1033</f>
        <v>1304.56630647869</v>
      </c>
      <c r="O1033" s="0" t="n">
        <f aca="false">Inputs!$B$37+Inputs!$B$38*MAX(Loan_Sample!H1013-Inputs!$C$38,0)+Inputs!$B$39*MAX(Loan_Sample!H1013-Inputs!$C$39,0)+Inputs!$B$40*MAX(Loan_Sample!H1013-Inputs!$C$40,0)+Inputs!$B$41*MAX(Loan_Sample!H1013-Inputs!$C$41,0)+Inputs!$B$42*Inputs!$B$14+Inputs!$B$43*MIN(Loan_Sample!I1013/Inputs!$B$17,1)+Inputs!$B$44*MIN(Loan_Sample!E1013,Inputs!$B$18)+Inputs!$B$45*Loan_Sample!C1013</f>
        <v>-5.69103035453802</v>
      </c>
      <c r="P1033" s="0" t="n">
        <f aca="false">MIN(1-Inputs!$B$13,MAX(Inputs!$B$13,1/(1+EXP(-(Inputs!$B$15*O1033+Inputs!$B$16)))))</f>
        <v>0.00235829541151897</v>
      </c>
      <c r="Q1033" s="0" t="n">
        <f aca="false">Inputs!$B$37+Inputs!$B$38*MAX(F1033-Inputs!$C$38,0)+Inputs!$B$39*MAX(F1033-Inputs!$C$39,0)+Inputs!$B$40*MAX(F1033-Inputs!$C$40,0)+Inputs!$B$41*MAX(F1033-Inputs!$C$41,0)+Inputs!$B$42*Inputs!$B$14+Inputs!$B$43*MIN(Loan_Sample!I1013/Inputs!$B$17,1)+Inputs!$B$44*MIN(E1033,Inputs!$B$18)+Inputs!$B$45*Loan_Sample!C1013</f>
        <v>-5.69103035453802</v>
      </c>
      <c r="R1033" s="0" t="n">
        <f aca="false">MIN(1-Inputs!$B$13,MAX(Inputs!$B$13,1/(1+EXP(-(Inputs!$B$15*Q1033+Inputs!$B$16)))))</f>
        <v>0.00235829541151897</v>
      </c>
    </row>
    <row r="1034" customFormat="false" ht="15" hidden="false" customHeight="false" outlineLevel="0" collapsed="false">
      <c r="A1034" s="0" t="n">
        <f aca="false">Loan_Sample!A1014</f>
        <v>29529</v>
      </c>
      <c r="B1034" s="0" t="n">
        <f aca="false">Loan_Sample!U1014</f>
        <v>209097.11</v>
      </c>
      <c r="C1034" s="0" t="n">
        <f aca="false">Loan_Sample!K1014+Inputs!$B$26</f>
        <v>9.63333320617676</v>
      </c>
      <c r="D1034" s="0" t="n">
        <f aca="false">Loan_Sample!L1014+Inputs!$B$26</f>
        <v>5.0717945098877</v>
      </c>
      <c r="E1034" s="0" t="n">
        <f aca="false">Loan_Sample!E1014/(1+Inputs!$B$25/100)</f>
        <v>71.6773834228516</v>
      </c>
      <c r="F1034" s="0" t="n">
        <f aca="false">Loan_Sample!H1014-Inputs!$B$24/100</f>
        <v>0.467666625976563</v>
      </c>
      <c r="G1034" s="0" t="n">
        <f aca="false">IF(ISNUMBER(C1034),INDEX(Scorecard!$D$54:$D$61,SUMPRODUCT(--(Scorecard!$G$54:$G$60&lt;C1034))+1),Scorecard!$D$62)</f>
        <v>-0.541917179454542</v>
      </c>
      <c r="H1034" s="0" t="n">
        <f aca="false">IF(ISNUMBER(D1034),INDEX(Scorecard!$D$63:$D$68,SUMPRODUCT(--(Scorecard!$G$63:$G$67&lt;D1034))+1),Scorecard!$D$69)</f>
        <v>0.322484508656054</v>
      </c>
      <c r="I1034" s="0" t="n">
        <f aca="false">IF(ISNUMBER(E1034),INDEX(Scorecard!$D$19:$D$26,SUMPRODUCT(--(Scorecard!$G$19:$G$25&lt;E1034))+1),Scorecard!$D$27)</f>
        <v>0.0530843085177338</v>
      </c>
      <c r="J1034" s="0" t="n">
        <f aca="false">IF(ISNUMBER(F1034),INDEX(Scorecard!$D$37:$D$44,SUMPRODUCT(--(Scorecard!$G$37:$G$43&lt;F1034))+1),Scorecard!$D$45)</f>
        <v>-0.271229676926091</v>
      </c>
      <c r="K1034" s="0" t="n">
        <f aca="false">Inputs!$B$10+Scorecard!$J$5*Loan_Sample!Y1014+Scorecard!$J$6*Loan_Sample!Z1014+Scorecard!$J$7*I1034+Scorecard!$J$8*Loan_Sample!AB1014+Scorecard!$J$9*J1034+Scorecard!$J$10*Loan_Sample!AD1014+Scorecard!$J$11*G1034+Scorecard!$J$12*H1034</f>
        <v>-4.42989010047586</v>
      </c>
      <c r="L1034" s="0" t="n">
        <f aca="false">MIN(1-Inputs!$B$13,MAX(Inputs!$B$13,1/(1+EXP(-(Inputs!$B$11*K1034+Inputs!$B$12)))))</f>
        <v>0.0107804035740768</v>
      </c>
      <c r="M1034" s="0" t="n">
        <f aca="false">Loan_Sample!AH1014*Inputs!$B$4*B1034</f>
        <v>788.952931190598</v>
      </c>
      <c r="N1034" s="0" t="n">
        <f aca="false">L1034*Inputs!$B$4*B1034</f>
        <v>788.952931190598</v>
      </c>
      <c r="O1034" s="0" t="n">
        <f aca="false">Inputs!$B$37+Inputs!$B$38*MAX(Loan_Sample!H1014-Inputs!$C$38,0)+Inputs!$B$39*MAX(Loan_Sample!H1014-Inputs!$C$39,0)+Inputs!$B$40*MAX(Loan_Sample!H1014-Inputs!$C$40,0)+Inputs!$B$41*MAX(Loan_Sample!H1014-Inputs!$C$41,0)+Inputs!$B$42*Inputs!$B$14+Inputs!$B$43*MIN(Loan_Sample!I1014/Inputs!$B$17,1)+Inputs!$B$44*MIN(Loan_Sample!E1014,Inputs!$B$18)+Inputs!$B$45*Loan_Sample!C1014</f>
        <v>-4.72771446383726</v>
      </c>
      <c r="P1034" s="0" t="n">
        <f aca="false">MIN(1-Inputs!$B$13,MAX(Inputs!$B$13,1/(1+EXP(-(Inputs!$B$15*O1034+Inputs!$B$16)))))</f>
        <v>0.00701713059896592</v>
      </c>
      <c r="Q1034" s="0" t="n">
        <f aca="false">Inputs!$B$37+Inputs!$B$38*MAX(F1034-Inputs!$C$38,0)+Inputs!$B$39*MAX(F1034-Inputs!$C$39,0)+Inputs!$B$40*MAX(F1034-Inputs!$C$40,0)+Inputs!$B$41*MAX(F1034-Inputs!$C$41,0)+Inputs!$B$42*Inputs!$B$14+Inputs!$B$43*MIN(Loan_Sample!I1014/Inputs!$B$17,1)+Inputs!$B$44*MIN(E1034,Inputs!$B$18)+Inputs!$B$45*Loan_Sample!C1014</f>
        <v>-4.72771446383726</v>
      </c>
      <c r="R1034" s="0" t="n">
        <f aca="false">MIN(1-Inputs!$B$13,MAX(Inputs!$B$13,1/(1+EXP(-(Inputs!$B$15*Q1034+Inputs!$B$16)))))</f>
        <v>0.00701713059896592</v>
      </c>
    </row>
    <row r="1035" customFormat="false" ht="15" hidden="false" customHeight="false" outlineLevel="0" collapsed="false">
      <c r="A1035" s="0" t="n">
        <f aca="false">Loan_Sample!A1015</f>
        <v>29542</v>
      </c>
      <c r="B1035" s="0" t="n">
        <f aca="false">Loan_Sample!U1015</f>
        <v>239539.12</v>
      </c>
      <c r="C1035" s="0" t="n">
        <f aca="false">Loan_Sample!K1015+Inputs!$B$26</f>
        <v>4.42307710647583</v>
      </c>
      <c r="D1035" s="0" t="n">
        <f aca="false">Loan_Sample!L1015+Inputs!$B$26</f>
        <v>-0.276922702789307</v>
      </c>
      <c r="E1035" s="0" t="n">
        <f aca="false">Loan_Sample!E1015/(1+Inputs!$B$25/100)</f>
        <v>63.629566192627</v>
      </c>
      <c r="F1035" s="0" t="n">
        <f aca="false">Loan_Sample!H1015-Inputs!$B$24/100</f>
        <v>-0.0203335285186768</v>
      </c>
      <c r="G1035" s="0" t="n">
        <f aca="false">IF(ISNUMBER(C1035),INDEX(Scorecard!$D$54:$D$61,SUMPRODUCT(--(Scorecard!$G$54:$G$60&lt;C1035))+1),Scorecard!$D$62)</f>
        <v>0.409483001259379</v>
      </c>
      <c r="H1035" s="0" t="n">
        <f aca="false">IF(ISNUMBER(D1035),INDEX(Scorecard!$D$63:$D$68,SUMPRODUCT(--(Scorecard!$G$63:$G$67&lt;D1035))+1),Scorecard!$D$69)</f>
        <v>0.322484508656054</v>
      </c>
      <c r="I1035" s="0" t="n">
        <f aca="false">IF(ISNUMBER(E1035),INDEX(Scorecard!$D$19:$D$26,SUMPRODUCT(--(Scorecard!$G$19:$G$25&lt;E1035))+1),Scorecard!$D$27)</f>
        <v>0.233621608745691</v>
      </c>
      <c r="J1035" s="0" t="n">
        <f aca="false">IF(ISNUMBER(F1035),INDEX(Scorecard!$D$37:$D$44,SUMPRODUCT(--(Scorecard!$G$37:$G$43&lt;F1035))+1),Scorecard!$D$45)</f>
        <v>0.330501541082344</v>
      </c>
      <c r="K1035" s="0" t="n">
        <f aca="false">Inputs!$B$10+Scorecard!$J$5*Loan_Sample!Y1015+Scorecard!$J$6*Loan_Sample!Z1015+Scorecard!$J$7*I1035+Scorecard!$J$8*Loan_Sample!AB1015+Scorecard!$J$9*J1035+Scorecard!$J$10*Loan_Sample!AD1015+Scorecard!$J$11*G1035+Scorecard!$J$12*H1035</f>
        <v>-3.39870386986103</v>
      </c>
      <c r="L1035" s="0" t="n">
        <f aca="false">MIN(1-Inputs!$B$13,MAX(Inputs!$B$13,1/(1+EXP(-(Inputs!$B$11*K1035+Inputs!$B$12)))))</f>
        <v>0.0316820710179967</v>
      </c>
      <c r="M1035" s="0" t="n">
        <f aca="false">Loan_Sample!AH1015*Inputs!$B$4*B1035</f>
        <v>2656.18339399995</v>
      </c>
      <c r="N1035" s="0" t="n">
        <f aca="false">L1035*Inputs!$B$4*B1035</f>
        <v>2656.18339399995</v>
      </c>
      <c r="O1035" s="0" t="n">
        <f aca="false">Inputs!$B$37+Inputs!$B$38*MAX(Loan_Sample!H1015-Inputs!$C$38,0)+Inputs!$B$39*MAX(Loan_Sample!H1015-Inputs!$C$39,0)+Inputs!$B$40*MAX(Loan_Sample!H1015-Inputs!$C$40,0)+Inputs!$B$41*MAX(Loan_Sample!H1015-Inputs!$C$41,0)+Inputs!$B$42*Inputs!$B$14+Inputs!$B$43*MIN(Loan_Sample!I1015/Inputs!$B$17,1)+Inputs!$B$44*MIN(Loan_Sample!E1015,Inputs!$B$18)+Inputs!$B$45*Loan_Sample!C1015</f>
        <v>-5.73539147758064</v>
      </c>
      <c r="P1035" s="0" t="n">
        <f aca="false">MIN(1-Inputs!$B$13,MAX(Inputs!$B$13,1/(1+EXP(-(Inputs!$B$15*O1035+Inputs!$B$16)))))</f>
        <v>0.00224257643849431</v>
      </c>
      <c r="Q1035" s="0" t="n">
        <f aca="false">Inputs!$B$37+Inputs!$B$38*MAX(F1035-Inputs!$C$38,0)+Inputs!$B$39*MAX(F1035-Inputs!$C$39,0)+Inputs!$B$40*MAX(F1035-Inputs!$C$40,0)+Inputs!$B$41*MAX(F1035-Inputs!$C$41,0)+Inputs!$B$42*Inputs!$B$14+Inputs!$B$43*MIN(Loan_Sample!I1015/Inputs!$B$17,1)+Inputs!$B$44*MIN(E1035,Inputs!$B$18)+Inputs!$B$45*Loan_Sample!C1015</f>
        <v>-5.73539147758064</v>
      </c>
      <c r="R1035" s="0" t="n">
        <f aca="false">MIN(1-Inputs!$B$13,MAX(Inputs!$B$13,1/(1+EXP(-(Inputs!$B$15*Q1035+Inputs!$B$16)))))</f>
        <v>0.00224257643849431</v>
      </c>
    </row>
    <row r="1036" customFormat="false" ht="15" hidden="false" customHeight="false" outlineLevel="0" collapsed="false">
      <c r="A1036" s="0" t="n">
        <f aca="false">Loan_Sample!A1016</f>
        <v>29545</v>
      </c>
      <c r="B1036" s="0" t="n">
        <f aca="false">Loan_Sample!U1016</f>
        <v>201931.03</v>
      </c>
      <c r="C1036" s="0" t="n">
        <f aca="false">Loan_Sample!K1016+Inputs!$B$26</f>
        <v>5.73333311080933</v>
      </c>
      <c r="D1036" s="0" t="n">
        <f aca="false">Loan_Sample!L1016+Inputs!$B$26</f>
        <v>-3.50000047683716</v>
      </c>
      <c r="E1036" s="0" t="n">
        <f aca="false">Loan_Sample!E1016/(1+Inputs!$B$25/100)</f>
        <v>63.5990409851074</v>
      </c>
      <c r="F1036" s="0" t="n">
        <f aca="false">Loan_Sample!H1016-Inputs!$B$24/100</f>
        <v>1.52233338356018</v>
      </c>
      <c r="G1036" s="0" t="n">
        <f aca="false">IF(ISNUMBER(C1036),INDEX(Scorecard!$D$54:$D$61,SUMPRODUCT(--(Scorecard!$G$54:$G$60&lt;C1036))+1),Scorecard!$D$62)</f>
        <v>0.0151758992857273</v>
      </c>
      <c r="H1036" s="0" t="n">
        <f aca="false">IF(ISNUMBER(D1036),INDEX(Scorecard!$D$63:$D$68,SUMPRODUCT(--(Scorecard!$G$63:$G$67&lt;D1036))+1),Scorecard!$D$69)</f>
        <v>-0.340582194386522</v>
      </c>
      <c r="I1036" s="0" t="n">
        <f aca="false">IF(ISNUMBER(E1036),INDEX(Scorecard!$D$19:$D$26,SUMPRODUCT(--(Scorecard!$G$19:$G$25&lt;E1036))+1),Scorecard!$D$27)</f>
        <v>0.233621608745691</v>
      </c>
      <c r="J1036" s="0" t="n">
        <f aca="false">IF(ISNUMBER(F1036),INDEX(Scorecard!$D$37:$D$44,SUMPRODUCT(--(Scorecard!$G$37:$G$43&lt;F1036))+1),Scorecard!$D$45)</f>
        <v>-0.975503570149195</v>
      </c>
      <c r="K1036" s="0" t="n">
        <f aca="false">Inputs!$B$10+Scorecard!$J$5*Loan_Sample!Y1016+Scorecard!$J$6*Loan_Sample!Z1016+Scorecard!$J$7*I1036+Scorecard!$J$8*Loan_Sample!AB1016+Scorecard!$J$9*J1036+Scorecard!$J$10*Loan_Sample!AD1016+Scorecard!$J$11*G1036+Scorecard!$J$12*H1036</f>
        <v>-3.75938363644878</v>
      </c>
      <c r="L1036" s="0" t="n">
        <f aca="false">MIN(1-Inputs!$B$13,MAX(Inputs!$B$13,1/(1+EXP(-(Inputs!$B$11*K1036+Inputs!$B$12)))))</f>
        <v>0.0217885673634304</v>
      </c>
      <c r="M1036" s="0" t="n">
        <f aca="false">Loan_Sample!AH1016*Inputs!$B$4*B1036</f>
        <v>1539.92574747266</v>
      </c>
      <c r="N1036" s="0" t="n">
        <f aca="false">L1036*Inputs!$B$4*B1036</f>
        <v>1539.92574747266</v>
      </c>
      <c r="O1036" s="0" t="n">
        <f aca="false">Inputs!$B$37+Inputs!$B$38*MAX(Loan_Sample!H1016-Inputs!$C$38,0)+Inputs!$B$39*MAX(Loan_Sample!H1016-Inputs!$C$39,0)+Inputs!$B$40*MAX(Loan_Sample!H1016-Inputs!$C$40,0)+Inputs!$B$41*MAX(Loan_Sample!H1016-Inputs!$C$41,0)+Inputs!$B$42*Inputs!$B$14+Inputs!$B$43*MIN(Loan_Sample!I1016/Inputs!$B$17,1)+Inputs!$B$44*MIN(Loan_Sample!E1016,Inputs!$B$18)+Inputs!$B$45*Loan_Sample!C1016</f>
        <v>-3.50585774823895</v>
      </c>
      <c r="P1036" s="0" t="n">
        <f aca="false">MIN(1-Inputs!$B$13,MAX(Inputs!$B$13,1/(1+EXP(-(Inputs!$B$15*O1036+Inputs!$B$16)))))</f>
        <v>0.0275623809871938</v>
      </c>
      <c r="Q1036" s="0" t="n">
        <f aca="false">Inputs!$B$37+Inputs!$B$38*MAX(F1036-Inputs!$C$38,0)+Inputs!$B$39*MAX(F1036-Inputs!$C$39,0)+Inputs!$B$40*MAX(F1036-Inputs!$C$40,0)+Inputs!$B$41*MAX(F1036-Inputs!$C$41,0)+Inputs!$B$42*Inputs!$B$14+Inputs!$B$43*MIN(Loan_Sample!I1016/Inputs!$B$17,1)+Inputs!$B$44*MIN(E1036,Inputs!$B$18)+Inputs!$B$45*Loan_Sample!C1016</f>
        <v>-3.50585774823895</v>
      </c>
      <c r="R1036" s="0" t="n">
        <f aca="false">MIN(1-Inputs!$B$13,MAX(Inputs!$B$13,1/(1+EXP(-(Inputs!$B$15*Q1036+Inputs!$B$16)))))</f>
        <v>0.0275623809871938</v>
      </c>
    </row>
    <row r="1037" customFormat="false" ht="15" hidden="false" customHeight="false" outlineLevel="0" collapsed="false">
      <c r="A1037" s="0" t="n">
        <f aca="false">Loan_Sample!A1017</f>
        <v>29614</v>
      </c>
      <c r="B1037" s="0" t="n">
        <f aca="false">Loan_Sample!U1017</f>
        <v>181856.38</v>
      </c>
      <c r="C1037" s="0" t="n">
        <f aca="false">Loan_Sample!K1017+Inputs!$B$26</f>
        <v>6.53333330154419</v>
      </c>
      <c r="D1037" s="0" t="n">
        <f aca="false">Loan_Sample!L1017+Inputs!$B$26</f>
        <v>2.71025633811951</v>
      </c>
      <c r="E1037" s="0" t="n">
        <f aca="false">Loan_Sample!E1017/(1+Inputs!$B$25/100)</f>
        <v>49.2852325439453</v>
      </c>
      <c r="F1037" s="0" t="n">
        <f aca="false">Loan_Sample!H1017-Inputs!$B$24/100</f>
        <v>1.53233313560486</v>
      </c>
      <c r="G1037" s="0" t="n">
        <f aca="false">IF(ISNUMBER(C1037),INDEX(Scorecard!$D$54:$D$61,SUMPRODUCT(--(Scorecard!$G$54:$G$60&lt;C1037))+1),Scorecard!$D$62)</f>
        <v>-0.119873800601421</v>
      </c>
      <c r="H1037" s="0" t="n">
        <f aca="false">IF(ISNUMBER(D1037),INDEX(Scorecard!$D$63:$D$68,SUMPRODUCT(--(Scorecard!$G$63:$G$67&lt;D1037))+1),Scorecard!$D$69)</f>
        <v>0.322484508656054</v>
      </c>
      <c r="I1037" s="0" t="n">
        <f aca="false">IF(ISNUMBER(E1037),INDEX(Scorecard!$D$19:$D$26,SUMPRODUCT(--(Scorecard!$G$19:$G$25&lt;E1037))+1),Scorecard!$D$27)</f>
        <v>0.57899015159425</v>
      </c>
      <c r="J1037" s="0" t="n">
        <f aca="false">IF(ISNUMBER(F1037),INDEX(Scorecard!$D$37:$D$44,SUMPRODUCT(--(Scorecard!$G$37:$G$43&lt;F1037))+1),Scorecard!$D$45)</f>
        <v>-0.975503570149195</v>
      </c>
      <c r="K1037" s="0" t="n">
        <f aca="false">Inputs!$B$10+Scorecard!$J$5*Loan_Sample!Y1017+Scorecard!$J$6*Loan_Sample!Z1017+Scorecard!$J$7*I1037+Scorecard!$J$8*Loan_Sample!AB1017+Scorecard!$J$9*J1037+Scorecard!$J$10*Loan_Sample!AD1017+Scorecard!$J$11*G1037+Scorecard!$J$12*H1037</f>
        <v>-3.26895360967259</v>
      </c>
      <c r="L1037" s="0" t="n">
        <f aca="false">MIN(1-Inputs!$B$13,MAX(Inputs!$B$13,1/(1+EXP(-(Inputs!$B$11*K1037+Inputs!$B$12)))))</f>
        <v>0.0362120588373885</v>
      </c>
      <c r="M1037" s="0" t="n">
        <f aca="false">Loan_Sample!AH1017*Inputs!$B$4*B1037</f>
        <v>2304.88787638007</v>
      </c>
      <c r="N1037" s="0" t="n">
        <f aca="false">L1037*Inputs!$B$4*B1037</f>
        <v>2304.88787638007</v>
      </c>
      <c r="O1037" s="0" t="n">
        <f aca="false">Inputs!$B$37+Inputs!$B$38*MAX(Loan_Sample!H1017-Inputs!$C$38,0)+Inputs!$B$39*MAX(Loan_Sample!H1017-Inputs!$C$39,0)+Inputs!$B$40*MAX(Loan_Sample!H1017-Inputs!$C$40,0)+Inputs!$B$41*MAX(Loan_Sample!H1017-Inputs!$C$41,0)+Inputs!$B$42*Inputs!$B$14+Inputs!$B$43*MIN(Loan_Sample!I1017/Inputs!$B$17,1)+Inputs!$B$44*MIN(Loan_Sample!E1017,Inputs!$B$18)+Inputs!$B$45*Loan_Sample!C1017</f>
        <v>-3.49038130925519</v>
      </c>
      <c r="P1037" s="0" t="n">
        <f aca="false">MIN(1-Inputs!$B$13,MAX(Inputs!$B$13,1/(1+EXP(-(Inputs!$B$15*O1037+Inputs!$B$16)))))</f>
        <v>0.0280378767173246</v>
      </c>
      <c r="Q1037" s="0" t="n">
        <f aca="false">Inputs!$B$37+Inputs!$B$38*MAX(F1037-Inputs!$C$38,0)+Inputs!$B$39*MAX(F1037-Inputs!$C$39,0)+Inputs!$B$40*MAX(F1037-Inputs!$C$40,0)+Inputs!$B$41*MAX(F1037-Inputs!$C$41,0)+Inputs!$B$42*Inputs!$B$14+Inputs!$B$43*MIN(Loan_Sample!I1017/Inputs!$B$17,1)+Inputs!$B$44*MIN(E1037,Inputs!$B$18)+Inputs!$B$45*Loan_Sample!C1017</f>
        <v>-3.49038130925519</v>
      </c>
      <c r="R1037" s="0" t="n">
        <f aca="false">MIN(1-Inputs!$B$13,MAX(Inputs!$B$13,1/(1+EXP(-(Inputs!$B$15*Q1037+Inputs!$B$16)))))</f>
        <v>0.0280378767173246</v>
      </c>
    </row>
    <row r="1038" customFormat="false" ht="15" hidden="false" customHeight="false" outlineLevel="0" collapsed="false">
      <c r="A1038" s="0" t="n">
        <f aca="false">Loan_Sample!A1018</f>
        <v>29618</v>
      </c>
      <c r="B1038" s="0" t="n">
        <f aca="false">Loan_Sample!U1018</f>
        <v>210079.58</v>
      </c>
      <c r="C1038" s="0" t="n">
        <f aca="false">Loan_Sample!K1018+Inputs!$B$26</f>
        <v>10.0333337783814</v>
      </c>
      <c r="D1038" s="0" t="n">
        <f aca="false">Loan_Sample!L1018+Inputs!$B$26</f>
        <v>5.07179546356201</v>
      </c>
      <c r="E1038" s="0" t="n">
        <f aca="false">Loan_Sample!E1018/(1+Inputs!$B$25/100)</f>
        <v>41.8415336608887</v>
      </c>
      <c r="F1038" s="0" t="n">
        <f aca="false">Loan_Sample!H1018-Inputs!$B$24/100</f>
        <v>0.719666719436646</v>
      </c>
      <c r="G1038" s="0" t="n">
        <f aca="false">IF(ISNUMBER(C1038),INDEX(Scorecard!$D$54:$D$61,SUMPRODUCT(--(Scorecard!$G$54:$G$60&lt;C1038))+1),Scorecard!$D$62)</f>
        <v>-0.541917179454542</v>
      </c>
      <c r="H1038" s="0" t="n">
        <f aca="false">IF(ISNUMBER(D1038),INDEX(Scorecard!$D$63:$D$68,SUMPRODUCT(--(Scorecard!$G$63:$G$67&lt;D1038))+1),Scorecard!$D$69)</f>
        <v>0.322484508656054</v>
      </c>
      <c r="I1038" s="0" t="n">
        <f aca="false">IF(ISNUMBER(E1038),INDEX(Scorecard!$D$19:$D$26,SUMPRODUCT(--(Scorecard!$G$19:$G$25&lt;E1038))+1),Scorecard!$D$27)</f>
        <v>0.57899015159425</v>
      </c>
      <c r="J1038" s="0" t="n">
        <f aca="false">IF(ISNUMBER(F1038),INDEX(Scorecard!$D$37:$D$44,SUMPRODUCT(--(Scorecard!$G$37:$G$43&lt;F1038))+1),Scorecard!$D$45)</f>
        <v>-0.569454719285959</v>
      </c>
      <c r="K1038" s="0" t="n">
        <f aca="false">Inputs!$B$10+Scorecard!$J$5*Loan_Sample!Y1018+Scorecard!$J$6*Loan_Sample!Z1018+Scorecard!$J$7*I1038+Scorecard!$J$8*Loan_Sample!AB1018+Scorecard!$J$9*J1038+Scorecard!$J$10*Loan_Sample!AD1018+Scorecard!$J$11*G1038+Scorecard!$J$12*H1038</f>
        <v>-5.3070330099231</v>
      </c>
      <c r="L1038" s="0" t="n">
        <f aca="false">MIN(1-Inputs!$B$13,MAX(Inputs!$B$13,1/(1+EXP(-(Inputs!$B$11*K1038+Inputs!$B$12)))))</f>
        <v>0.00425950715966158</v>
      </c>
      <c r="M1038" s="0" t="n">
        <f aca="false">Loan_Sample!AH1018*Inputs!$B$4*B1038</f>
        <v>313.192416288044</v>
      </c>
      <c r="N1038" s="0" t="n">
        <f aca="false">L1038*Inputs!$B$4*B1038</f>
        <v>313.192416288044</v>
      </c>
      <c r="O1038" s="0" t="n">
        <f aca="false">Inputs!$B$37+Inputs!$B$38*MAX(Loan_Sample!H1018-Inputs!$C$38,0)+Inputs!$B$39*MAX(Loan_Sample!H1018-Inputs!$C$39,0)+Inputs!$B$40*MAX(Loan_Sample!H1018-Inputs!$C$40,0)+Inputs!$B$41*MAX(Loan_Sample!H1018-Inputs!$C$41,0)+Inputs!$B$42*Inputs!$B$14+Inputs!$B$43*MIN(Loan_Sample!I1018/Inputs!$B$17,1)+Inputs!$B$44*MIN(Loan_Sample!E1018,Inputs!$B$18)+Inputs!$B$45*Loan_Sample!C1018</f>
        <v>-3.59617235013553</v>
      </c>
      <c r="P1038" s="0" t="n">
        <f aca="false">MIN(1-Inputs!$B$13,MAX(Inputs!$B$13,1/(1+EXP(-(Inputs!$B$15*O1038+Inputs!$B$16)))))</f>
        <v>0.0249400599796638</v>
      </c>
      <c r="Q1038" s="0" t="n">
        <f aca="false">Inputs!$B$37+Inputs!$B$38*MAX(F1038-Inputs!$C$38,0)+Inputs!$B$39*MAX(F1038-Inputs!$C$39,0)+Inputs!$B$40*MAX(F1038-Inputs!$C$40,0)+Inputs!$B$41*MAX(F1038-Inputs!$C$41,0)+Inputs!$B$42*Inputs!$B$14+Inputs!$B$43*MIN(Loan_Sample!I1018/Inputs!$B$17,1)+Inputs!$B$44*MIN(E1038,Inputs!$B$18)+Inputs!$B$45*Loan_Sample!C1018</f>
        <v>-3.59617235013553</v>
      </c>
      <c r="R1038" s="0" t="n">
        <f aca="false">MIN(1-Inputs!$B$13,MAX(Inputs!$B$13,1/(1+EXP(-(Inputs!$B$15*Q1038+Inputs!$B$16)))))</f>
        <v>0.0249400599796638</v>
      </c>
    </row>
    <row r="1039" customFormat="false" ht="15" hidden="false" customHeight="false" outlineLevel="0" collapsed="false">
      <c r="A1039" s="0" t="n">
        <f aca="false">Loan_Sample!A1019</f>
        <v>29641</v>
      </c>
      <c r="B1039" s="0" t="n">
        <f aca="false">Loan_Sample!U1019</f>
        <v>412157.16</v>
      </c>
      <c r="C1039" s="0" t="n">
        <f aca="false">Loan_Sample!K1019+Inputs!$B$26</f>
        <v>6.83333349227905</v>
      </c>
      <c r="D1039" s="0" t="n">
        <f aca="false">Loan_Sample!L1019+Inputs!$B$26</f>
        <v>2.71025657653809</v>
      </c>
      <c r="E1039" s="0" t="n">
        <f aca="false">Loan_Sample!E1019/(1+Inputs!$B$25/100)</f>
        <v>69.4611587524414</v>
      </c>
      <c r="F1039" s="0" t="n">
        <f aca="false">Loan_Sample!H1019-Inputs!$B$24/100</f>
        <v>1.42333340644836</v>
      </c>
      <c r="G1039" s="0" t="n">
        <f aca="false">IF(ISNUMBER(C1039),INDEX(Scorecard!$D$54:$D$61,SUMPRODUCT(--(Scorecard!$G$54:$G$60&lt;C1039))+1),Scorecard!$D$62)</f>
        <v>-0.357264871923982</v>
      </c>
      <c r="H1039" s="0" t="n">
        <f aca="false">IF(ISNUMBER(D1039),INDEX(Scorecard!$D$63:$D$68,SUMPRODUCT(--(Scorecard!$G$63:$G$67&lt;D1039))+1),Scorecard!$D$69)</f>
        <v>0.322484508656054</v>
      </c>
      <c r="I1039" s="0" t="n">
        <f aca="false">IF(ISNUMBER(E1039),INDEX(Scorecard!$D$19:$D$26,SUMPRODUCT(--(Scorecard!$G$19:$G$25&lt;E1039))+1),Scorecard!$D$27)</f>
        <v>0.0530843085177338</v>
      </c>
      <c r="J1039" s="0" t="n">
        <f aca="false">IF(ISNUMBER(F1039),INDEX(Scorecard!$D$37:$D$44,SUMPRODUCT(--(Scorecard!$G$37:$G$43&lt;F1039))+1),Scorecard!$D$45)</f>
        <v>-0.975503570149195</v>
      </c>
      <c r="K1039" s="0" t="n">
        <f aca="false">Inputs!$B$10+Scorecard!$J$5*Loan_Sample!Y1019+Scorecard!$J$6*Loan_Sample!Z1019+Scorecard!$J$7*I1039+Scorecard!$J$8*Loan_Sample!AB1019+Scorecard!$J$9*J1039+Scorecard!$J$10*Loan_Sample!AD1019+Scorecard!$J$11*G1039+Scorecard!$J$12*H1039</f>
        <v>-5.61201112492321</v>
      </c>
      <c r="L1039" s="0" t="n">
        <f aca="false">MIN(1-Inputs!$B$13,MAX(Inputs!$B$13,1/(1+EXP(-(Inputs!$B$11*K1039+Inputs!$B$12)))))</f>
        <v>0.00308080434259186</v>
      </c>
      <c r="M1039" s="0" t="n">
        <f aca="false">Loan_Sample!AH1019*Inputs!$B$4*B1039</f>
        <v>444.421448925415</v>
      </c>
      <c r="N1039" s="0" t="n">
        <f aca="false">L1039*Inputs!$B$4*B1039</f>
        <v>444.421448925415</v>
      </c>
      <c r="O1039" s="0" t="n">
        <f aca="false">Inputs!$B$37+Inputs!$B$38*MAX(Loan_Sample!H1019-Inputs!$C$38,0)+Inputs!$B$39*MAX(Loan_Sample!H1019-Inputs!$C$39,0)+Inputs!$B$40*MAX(Loan_Sample!H1019-Inputs!$C$40,0)+Inputs!$B$41*MAX(Loan_Sample!H1019-Inputs!$C$41,0)+Inputs!$B$42*Inputs!$B$14+Inputs!$B$43*MIN(Loan_Sample!I1019/Inputs!$B$17,1)+Inputs!$B$44*MIN(Loan_Sample!E1019,Inputs!$B$18)+Inputs!$B$45*Loan_Sample!C1019</f>
        <v>-3.21200501115846</v>
      </c>
      <c r="P1039" s="0" t="n">
        <f aca="false">MIN(1-Inputs!$B$13,MAX(Inputs!$B$13,1/(1+EXP(-(Inputs!$B$15*O1039+Inputs!$B$16)))))</f>
        <v>0.0380777783392984</v>
      </c>
      <c r="Q1039" s="0" t="n">
        <f aca="false">Inputs!$B$37+Inputs!$B$38*MAX(F1039-Inputs!$C$38,0)+Inputs!$B$39*MAX(F1039-Inputs!$C$39,0)+Inputs!$B$40*MAX(F1039-Inputs!$C$40,0)+Inputs!$B$41*MAX(F1039-Inputs!$C$41,0)+Inputs!$B$42*Inputs!$B$14+Inputs!$B$43*MIN(Loan_Sample!I1019/Inputs!$B$17,1)+Inputs!$B$44*MIN(E1039,Inputs!$B$18)+Inputs!$B$45*Loan_Sample!C1019</f>
        <v>-3.21200501115846</v>
      </c>
      <c r="R1039" s="0" t="n">
        <f aca="false">MIN(1-Inputs!$B$13,MAX(Inputs!$B$13,1/(1+EXP(-(Inputs!$B$15*Q1039+Inputs!$B$16)))))</f>
        <v>0.0380777783392984</v>
      </c>
    </row>
    <row r="1040" customFormat="false" ht="15" hidden="false" customHeight="false" outlineLevel="0" collapsed="false">
      <c r="A1040" s="0" t="n">
        <f aca="false">Loan_Sample!A1020</f>
        <v>29671</v>
      </c>
      <c r="B1040" s="0" t="n">
        <f aca="false">Loan_Sample!U1020</f>
        <v>362734.44</v>
      </c>
      <c r="C1040" s="0" t="n">
        <f aca="false">Loan_Sample!K1020+Inputs!$B$26</f>
        <v>3.90833330154419</v>
      </c>
      <c r="D1040" s="0" t="n">
        <f aca="false">Loan_Sample!L1020+Inputs!$B$26</f>
        <v>-1.125</v>
      </c>
      <c r="E1040" s="0" t="n">
        <f aca="false">Loan_Sample!E1020/(1+Inputs!$B$25/100)</f>
        <v>71.5959091186523</v>
      </c>
      <c r="F1040" s="0" t="n">
        <f aca="false">Loan_Sample!H1020-Inputs!$B$24/100</f>
        <v>-3.03333306312561</v>
      </c>
      <c r="G1040" s="0" t="n">
        <f aca="false">IF(ISNUMBER(C1040),INDEX(Scorecard!$D$54:$D$61,SUMPRODUCT(--(Scorecard!$G$54:$G$60&lt;C1040))+1),Scorecard!$D$62)</f>
        <v>0.489050497890326</v>
      </c>
      <c r="H1040" s="0" t="n">
        <f aca="false">IF(ISNUMBER(D1040),INDEX(Scorecard!$D$63:$D$68,SUMPRODUCT(--(Scorecard!$G$63:$G$67&lt;D1040))+1),Scorecard!$D$69)</f>
        <v>-0.340582194386522</v>
      </c>
      <c r="I1040" s="0" t="n">
        <f aca="false">IF(ISNUMBER(E1040),INDEX(Scorecard!$D$19:$D$26,SUMPRODUCT(--(Scorecard!$G$19:$G$25&lt;E1040))+1),Scorecard!$D$27)</f>
        <v>0.0530843085177338</v>
      </c>
      <c r="J1040" s="0" t="n">
        <f aca="false">IF(ISNUMBER(F1040),INDEX(Scorecard!$D$37:$D$44,SUMPRODUCT(--(Scorecard!$G$37:$G$43&lt;F1040))+1),Scorecard!$D$45)</f>
        <v>1.35057635045042</v>
      </c>
      <c r="K1040" s="0" t="n">
        <f aca="false">Inputs!$B$10+Scorecard!$J$5*Loan_Sample!Y1020+Scorecard!$J$6*Loan_Sample!Z1020+Scorecard!$J$7*I1040+Scorecard!$J$8*Loan_Sample!AB1020+Scorecard!$J$9*J1040+Scorecard!$J$10*Loan_Sample!AD1020+Scorecard!$J$11*G1040+Scorecard!$J$12*H1040</f>
        <v>-6.05769163812652</v>
      </c>
      <c r="L1040" s="0" t="n">
        <f aca="false">MIN(1-Inputs!$B$13,MAX(Inputs!$B$13,1/(1+EXP(-(Inputs!$B$11*K1040+Inputs!$B$12)))))</f>
        <v>0.0019178484927636</v>
      </c>
      <c r="M1040" s="0" t="n">
        <f aca="false">Loan_Sample!AH1020*Inputs!$B$4*B1040</f>
        <v>243.484394659606</v>
      </c>
      <c r="N1040" s="0" t="n">
        <f aca="false">L1040*Inputs!$B$4*B1040</f>
        <v>243.484394659606</v>
      </c>
      <c r="O1040" s="0" t="n">
        <f aca="false">Inputs!$B$37+Inputs!$B$38*MAX(Loan_Sample!H1020-Inputs!$C$38,0)+Inputs!$B$39*MAX(Loan_Sample!H1020-Inputs!$C$39,0)+Inputs!$B$40*MAX(Loan_Sample!H1020-Inputs!$C$40,0)+Inputs!$B$41*MAX(Loan_Sample!H1020-Inputs!$C$41,0)+Inputs!$B$42*Inputs!$B$14+Inputs!$B$43*MIN(Loan_Sample!I1020/Inputs!$B$17,1)+Inputs!$B$44*MIN(Loan_Sample!E1020,Inputs!$B$18)+Inputs!$B$45*Loan_Sample!C1020</f>
        <v>-5.62335619392326</v>
      </c>
      <c r="P1040" s="0" t="n">
        <f aca="false">MIN(1-Inputs!$B$13,MAX(Inputs!$B$13,1/(1+EXP(-(Inputs!$B$15*O1040+Inputs!$B$16)))))</f>
        <v>0.00254640456638193</v>
      </c>
      <c r="Q1040" s="0" t="n">
        <f aca="false">Inputs!$B$37+Inputs!$B$38*MAX(F1040-Inputs!$C$38,0)+Inputs!$B$39*MAX(F1040-Inputs!$C$39,0)+Inputs!$B$40*MAX(F1040-Inputs!$C$40,0)+Inputs!$B$41*MAX(F1040-Inputs!$C$41,0)+Inputs!$B$42*Inputs!$B$14+Inputs!$B$43*MIN(Loan_Sample!I1020/Inputs!$B$17,1)+Inputs!$B$44*MIN(E1040,Inputs!$B$18)+Inputs!$B$45*Loan_Sample!C1020</f>
        <v>-5.62335619392326</v>
      </c>
      <c r="R1040" s="0" t="n">
        <f aca="false">MIN(1-Inputs!$B$13,MAX(Inputs!$B$13,1/(1+EXP(-(Inputs!$B$15*Q1040+Inputs!$B$16)))))</f>
        <v>0.00254640456638193</v>
      </c>
    </row>
    <row r="1041" customFormat="false" ht="15" hidden="false" customHeight="false" outlineLevel="0" collapsed="false">
      <c r="A1041" s="0" t="n">
        <f aca="false">Loan_Sample!A1021</f>
        <v>29765</v>
      </c>
      <c r="B1041" s="0" t="n">
        <f aca="false">Loan_Sample!U1021</f>
        <v>92328.016</v>
      </c>
      <c r="C1041" s="0" t="n">
        <f aca="false">Loan_Sample!K1021+Inputs!$B$26</f>
        <v>3.72307682037354</v>
      </c>
      <c r="D1041" s="0" t="n">
        <f aca="false">Loan_Sample!L1021+Inputs!$B$26</f>
        <v>-0.276923179626465</v>
      </c>
      <c r="E1041" s="0" t="n">
        <f aca="false">Loan_Sample!E1021/(1+Inputs!$B$25/100)</f>
        <v>40.6653060913086</v>
      </c>
      <c r="F1041" s="0" t="n">
        <f aca="false">Loan_Sample!H1021-Inputs!$B$24/100</f>
        <v>0.20966649055481</v>
      </c>
      <c r="G1041" s="0" t="n">
        <f aca="false">IF(ISNUMBER(C1041),INDEX(Scorecard!$D$54:$D$61,SUMPRODUCT(--(Scorecard!$G$54:$G$60&lt;C1041))+1),Scorecard!$D$62)</f>
        <v>0.489050497890326</v>
      </c>
      <c r="H1041" s="0" t="n">
        <f aca="false">IF(ISNUMBER(D1041),INDEX(Scorecard!$D$63:$D$68,SUMPRODUCT(--(Scorecard!$G$63:$G$67&lt;D1041))+1),Scorecard!$D$69)</f>
        <v>0.322484508656054</v>
      </c>
      <c r="I1041" s="0" t="n">
        <f aca="false">IF(ISNUMBER(E1041),INDEX(Scorecard!$D$19:$D$26,SUMPRODUCT(--(Scorecard!$G$19:$G$25&lt;E1041))+1),Scorecard!$D$27)</f>
        <v>0.57899015159425</v>
      </c>
      <c r="J1041" s="0" t="n">
        <f aca="false">IF(ISNUMBER(F1041),INDEX(Scorecard!$D$37:$D$44,SUMPRODUCT(--(Scorecard!$G$37:$G$43&lt;F1041))+1),Scorecard!$D$45)</f>
        <v>-0.0679520129233634</v>
      </c>
      <c r="K1041" s="0" t="n">
        <f aca="false">Inputs!$B$10+Scorecard!$J$5*Loan_Sample!Y1021+Scorecard!$J$6*Loan_Sample!Z1021+Scorecard!$J$7*I1041+Scorecard!$J$8*Loan_Sample!AB1021+Scorecard!$J$9*J1041+Scorecard!$J$10*Loan_Sample!AD1021+Scorecard!$J$11*G1041+Scorecard!$J$12*H1041</f>
        <v>-6.25450513427971</v>
      </c>
      <c r="L1041" s="0" t="n">
        <f aca="false">MIN(1-Inputs!$B$13,MAX(Inputs!$B$13,1/(1+EXP(-(Inputs!$B$11*K1041+Inputs!$B$12)))))</f>
        <v>0.00155540912744309</v>
      </c>
      <c r="M1041" s="0" t="n">
        <f aca="false">Loan_Sample!AH1021*Inputs!$B$4*B1041</f>
        <v>50.262743581789</v>
      </c>
      <c r="N1041" s="0" t="n">
        <f aca="false">L1041*Inputs!$B$4*B1041</f>
        <v>50.262743581789</v>
      </c>
      <c r="O1041" s="0" t="n">
        <f aca="false">Inputs!$B$37+Inputs!$B$38*MAX(Loan_Sample!H1021-Inputs!$C$38,0)+Inputs!$B$39*MAX(Loan_Sample!H1021-Inputs!$C$39,0)+Inputs!$B$40*MAX(Loan_Sample!H1021-Inputs!$C$40,0)+Inputs!$B$41*MAX(Loan_Sample!H1021-Inputs!$C$41,0)+Inputs!$B$42*Inputs!$B$14+Inputs!$B$43*MIN(Loan_Sample!I1021/Inputs!$B$17,1)+Inputs!$B$44*MIN(Loan_Sample!E1021,Inputs!$B$18)+Inputs!$B$45*Loan_Sample!C1021</f>
        <v>-4.76346214183196</v>
      </c>
      <c r="P1041" s="0" t="n">
        <f aca="false">MIN(1-Inputs!$B$13,MAX(Inputs!$B$13,1/(1+EXP(-(Inputs!$B$15*O1041+Inputs!$B$16)))))</f>
        <v>0.00673956891568832</v>
      </c>
      <c r="Q1041" s="0" t="n">
        <f aca="false">Inputs!$B$37+Inputs!$B$38*MAX(F1041-Inputs!$C$38,0)+Inputs!$B$39*MAX(F1041-Inputs!$C$39,0)+Inputs!$B$40*MAX(F1041-Inputs!$C$40,0)+Inputs!$B$41*MAX(F1041-Inputs!$C$41,0)+Inputs!$B$42*Inputs!$B$14+Inputs!$B$43*MIN(Loan_Sample!I1021/Inputs!$B$17,1)+Inputs!$B$44*MIN(E1041,Inputs!$B$18)+Inputs!$B$45*Loan_Sample!C1021</f>
        <v>-4.76346214183196</v>
      </c>
      <c r="R1041" s="0" t="n">
        <f aca="false">MIN(1-Inputs!$B$13,MAX(Inputs!$B$13,1/(1+EXP(-(Inputs!$B$15*Q1041+Inputs!$B$16)))))</f>
        <v>0.00673956891568832</v>
      </c>
    </row>
    <row r="1042" customFormat="false" ht="15" hidden="false" customHeight="false" outlineLevel="0" collapsed="false">
      <c r="A1042" s="0" t="n">
        <f aca="false">Loan_Sample!A1022</f>
        <v>29790</v>
      </c>
      <c r="B1042" s="0" t="n">
        <f aca="false">Loan_Sample!U1022</f>
        <v>250215.67</v>
      </c>
      <c r="C1042" s="0" t="n">
        <f aca="false">Loan_Sample!K1022+Inputs!$B$26</f>
        <v>5.63333320617676</v>
      </c>
      <c r="D1042" s="0" t="n">
        <f aca="false">Loan_Sample!L1022+Inputs!$B$26</f>
        <v>-3.5</v>
      </c>
      <c r="E1042" s="0" t="n">
        <f aca="false">Loan_Sample!E1022/(1+Inputs!$B$25/100)</f>
        <v>76.3172149658203</v>
      </c>
      <c r="F1042" s="0" t="n">
        <f aca="false">Loan_Sample!H1022-Inputs!$B$24/100</f>
        <v>0.830333232879639</v>
      </c>
      <c r="G1042" s="0" t="n">
        <f aca="false">IF(ISNUMBER(C1042),INDEX(Scorecard!$D$54:$D$61,SUMPRODUCT(--(Scorecard!$G$54:$G$60&lt;C1042))+1),Scorecard!$D$62)</f>
        <v>0.0151758992857273</v>
      </c>
      <c r="H1042" s="0" t="n">
        <f aca="false">IF(ISNUMBER(D1042),INDEX(Scorecard!$D$63:$D$68,SUMPRODUCT(--(Scorecard!$G$63:$G$67&lt;D1042))+1),Scorecard!$D$69)</f>
        <v>-0.340582194386522</v>
      </c>
      <c r="I1042" s="0" t="n">
        <f aca="false">IF(ISNUMBER(E1042),INDEX(Scorecard!$D$19:$D$26,SUMPRODUCT(--(Scorecard!$G$19:$G$25&lt;E1042))+1),Scorecard!$D$27)</f>
        <v>-0.0341578513653732</v>
      </c>
      <c r="J1042" s="0" t="n">
        <f aca="false">IF(ISNUMBER(F1042),INDEX(Scorecard!$D$37:$D$44,SUMPRODUCT(--(Scorecard!$G$37:$G$43&lt;F1042))+1),Scorecard!$D$45)</f>
        <v>-0.569454719285959</v>
      </c>
      <c r="K1042" s="0" t="n">
        <f aca="false">Inputs!$B$10+Scorecard!$J$5*Loan_Sample!Y1022+Scorecard!$J$6*Loan_Sample!Z1022+Scorecard!$J$7*I1042+Scorecard!$J$8*Loan_Sample!AB1022+Scorecard!$J$9*J1042+Scorecard!$J$10*Loan_Sample!AD1022+Scorecard!$J$11*G1042+Scorecard!$J$12*H1042</f>
        <v>-5.08305946705729</v>
      </c>
      <c r="L1042" s="0" t="n">
        <f aca="false">MIN(1-Inputs!$B$13,MAX(Inputs!$B$13,1/(1+EXP(-(Inputs!$B$11*K1042+Inputs!$B$12)))))</f>
        <v>0.00540211121117465</v>
      </c>
      <c r="M1042" s="0" t="n">
        <f aca="false">Loan_Sample!AH1022*Inputs!$B$4*B1042</f>
        <v>473.092506641502</v>
      </c>
      <c r="N1042" s="0" t="n">
        <f aca="false">L1042*Inputs!$B$4*B1042</f>
        <v>473.092506641502</v>
      </c>
      <c r="O1042" s="0" t="n">
        <f aca="false">Inputs!$B$37+Inputs!$B$38*MAX(Loan_Sample!H1022-Inputs!$C$38,0)+Inputs!$B$39*MAX(Loan_Sample!H1022-Inputs!$C$39,0)+Inputs!$B$40*MAX(Loan_Sample!H1022-Inputs!$C$40,0)+Inputs!$B$41*MAX(Loan_Sample!H1022-Inputs!$C$41,0)+Inputs!$B$42*Inputs!$B$14+Inputs!$B$43*MIN(Loan_Sample!I1022/Inputs!$B$17,1)+Inputs!$B$44*MIN(Loan_Sample!E1022,Inputs!$B$18)+Inputs!$B$45*Loan_Sample!C1022</f>
        <v>-3.87357882783797</v>
      </c>
      <c r="P1042" s="0" t="n">
        <f aca="false">MIN(1-Inputs!$B$13,MAX(Inputs!$B$13,1/(1+EXP(-(Inputs!$B$15*O1042+Inputs!$B$16)))))</f>
        <v>0.0183180784770463</v>
      </c>
      <c r="Q1042" s="0" t="n">
        <f aca="false">Inputs!$B$37+Inputs!$B$38*MAX(F1042-Inputs!$C$38,0)+Inputs!$B$39*MAX(F1042-Inputs!$C$39,0)+Inputs!$B$40*MAX(F1042-Inputs!$C$40,0)+Inputs!$B$41*MAX(F1042-Inputs!$C$41,0)+Inputs!$B$42*Inputs!$B$14+Inputs!$B$43*MIN(Loan_Sample!I1022/Inputs!$B$17,1)+Inputs!$B$44*MIN(E1042,Inputs!$B$18)+Inputs!$B$45*Loan_Sample!C1022</f>
        <v>-3.87357882783797</v>
      </c>
      <c r="R1042" s="0" t="n">
        <f aca="false">MIN(1-Inputs!$B$13,MAX(Inputs!$B$13,1/(1+EXP(-(Inputs!$B$15*Q1042+Inputs!$B$16)))))</f>
        <v>0.0183180784770463</v>
      </c>
    </row>
    <row r="1043" customFormat="false" ht="15" hidden="false" customHeight="false" outlineLevel="0" collapsed="false">
      <c r="A1043" s="0" t="n">
        <f aca="false">Loan_Sample!A1023</f>
        <v>29793</v>
      </c>
      <c r="B1043" s="0" t="n">
        <f aca="false">Loan_Sample!U1023</f>
        <v>59285.992</v>
      </c>
      <c r="C1043" s="0" t="n">
        <f aca="false">Loan_Sample!K1023+Inputs!$B$26</f>
        <v>9.03333377838135</v>
      </c>
      <c r="D1043" s="0" t="n">
        <f aca="false">Loan_Sample!L1023+Inputs!$B$26</f>
        <v>5.07179546356201</v>
      </c>
      <c r="E1043" s="0" t="n">
        <f aca="false">Loan_Sample!E1023/(1+Inputs!$B$25/100)</f>
        <v>47.4341812133789</v>
      </c>
      <c r="F1043" s="0" t="n">
        <f aca="false">Loan_Sample!H1023-Inputs!$B$24/100</f>
        <v>0.594666719436646</v>
      </c>
      <c r="G1043" s="0" t="n">
        <f aca="false">IF(ISNUMBER(C1043),INDEX(Scorecard!$D$54:$D$61,SUMPRODUCT(--(Scorecard!$G$54:$G$60&lt;C1043))+1),Scorecard!$D$62)</f>
        <v>-0.541917179454542</v>
      </c>
      <c r="H1043" s="0" t="n">
        <f aca="false">IF(ISNUMBER(D1043),INDEX(Scorecard!$D$63:$D$68,SUMPRODUCT(--(Scorecard!$G$63:$G$67&lt;D1043))+1),Scorecard!$D$69)</f>
        <v>0.322484508656054</v>
      </c>
      <c r="I1043" s="0" t="n">
        <f aca="false">IF(ISNUMBER(E1043),INDEX(Scorecard!$D$19:$D$26,SUMPRODUCT(--(Scorecard!$G$19:$G$25&lt;E1043))+1),Scorecard!$D$27)</f>
        <v>0.57899015159425</v>
      </c>
      <c r="J1043" s="0" t="n">
        <f aca="false">IF(ISNUMBER(F1043),INDEX(Scorecard!$D$37:$D$44,SUMPRODUCT(--(Scorecard!$G$37:$G$43&lt;F1043))+1),Scorecard!$D$45)</f>
        <v>-0.271229676926091</v>
      </c>
      <c r="K1043" s="0" t="n">
        <f aca="false">Inputs!$B$10+Scorecard!$J$5*Loan_Sample!Y1023+Scorecard!$J$6*Loan_Sample!Z1023+Scorecard!$J$7*I1043+Scorecard!$J$8*Loan_Sample!AB1023+Scorecard!$J$9*J1043+Scorecard!$J$10*Loan_Sample!AD1023+Scorecard!$J$11*G1043+Scorecard!$J$12*H1043</f>
        <v>-6.77757278174767</v>
      </c>
      <c r="L1043" s="0" t="n">
        <f aca="false">MIN(1-Inputs!$B$13,MAX(Inputs!$B$13,1/(1+EXP(-(Inputs!$B$11*K1043+Inputs!$B$12)))))</f>
        <v>0.000891140196300236</v>
      </c>
      <c r="M1043" s="0" t="n">
        <f aca="false">Loan_Sample!AH1023*Inputs!$B$4*B1043</f>
        <v>18.491245692057</v>
      </c>
      <c r="N1043" s="0" t="n">
        <f aca="false">L1043*Inputs!$B$4*B1043</f>
        <v>18.491245692057</v>
      </c>
      <c r="O1043" s="0" t="n">
        <f aca="false">Inputs!$B$37+Inputs!$B$38*MAX(Loan_Sample!H1023-Inputs!$C$38,0)+Inputs!$B$39*MAX(Loan_Sample!H1023-Inputs!$C$39,0)+Inputs!$B$40*MAX(Loan_Sample!H1023-Inputs!$C$40,0)+Inputs!$B$41*MAX(Loan_Sample!H1023-Inputs!$C$41,0)+Inputs!$B$42*Inputs!$B$14+Inputs!$B$43*MIN(Loan_Sample!I1023/Inputs!$B$17,1)+Inputs!$B$44*MIN(Loan_Sample!E1023,Inputs!$B$18)+Inputs!$B$45*Loan_Sample!C1023</f>
        <v>-3.62716270390986</v>
      </c>
      <c r="P1043" s="0" t="n">
        <f aca="false">MIN(1-Inputs!$B$13,MAX(Inputs!$B$13,1/(1+EXP(-(Inputs!$B$15*O1043+Inputs!$B$16)))))</f>
        <v>0.0240975280651962</v>
      </c>
      <c r="Q1043" s="0" t="n">
        <f aca="false">Inputs!$B$37+Inputs!$B$38*MAX(F1043-Inputs!$C$38,0)+Inputs!$B$39*MAX(F1043-Inputs!$C$39,0)+Inputs!$B$40*MAX(F1043-Inputs!$C$40,0)+Inputs!$B$41*MAX(F1043-Inputs!$C$41,0)+Inputs!$B$42*Inputs!$B$14+Inputs!$B$43*MIN(Loan_Sample!I1023/Inputs!$B$17,1)+Inputs!$B$44*MIN(E1043,Inputs!$B$18)+Inputs!$B$45*Loan_Sample!C1023</f>
        <v>-3.62716270390986</v>
      </c>
      <c r="R1043" s="0" t="n">
        <f aca="false">MIN(1-Inputs!$B$13,MAX(Inputs!$B$13,1/(1+EXP(-(Inputs!$B$15*Q1043+Inputs!$B$16)))))</f>
        <v>0.0240975280651962</v>
      </c>
    </row>
    <row r="1044" customFormat="false" ht="15" hidden="false" customHeight="false" outlineLevel="0" collapsed="false">
      <c r="A1044" s="0" t="n">
        <f aca="false">Loan_Sample!A1024</f>
        <v>29800</v>
      </c>
      <c r="B1044" s="0" t="n">
        <f aca="false">Loan_Sample!U1024</f>
        <v>174376.89</v>
      </c>
      <c r="C1044" s="0" t="n">
        <f aca="false">Loan_Sample!K1024+Inputs!$B$26</f>
        <v>3.70000004768372</v>
      </c>
      <c r="D1044" s="0" t="n">
        <f aca="false">Loan_Sample!L1024+Inputs!$B$26</f>
        <v>-0.458333253860474</v>
      </c>
      <c r="E1044" s="0" t="n">
        <f aca="false">Loan_Sample!E1024/(1+Inputs!$B$25/100)</f>
        <v>60.492790222168</v>
      </c>
      <c r="F1044" s="0" t="n">
        <f aca="false">Loan_Sample!H1024-Inputs!$B$24/100</f>
        <v>-1.65933322906494</v>
      </c>
      <c r="G1044" s="0" t="n">
        <f aca="false">IF(ISNUMBER(C1044),INDEX(Scorecard!$D$54:$D$61,SUMPRODUCT(--(Scorecard!$G$54:$G$60&lt;C1044))+1),Scorecard!$D$62)</f>
        <v>0.489050497890326</v>
      </c>
      <c r="H1044" s="0" t="n">
        <f aca="false">IF(ISNUMBER(D1044),INDEX(Scorecard!$D$63:$D$68,SUMPRODUCT(--(Scorecard!$G$63:$G$67&lt;D1044))+1),Scorecard!$D$69)</f>
        <v>0.322484508656054</v>
      </c>
      <c r="I1044" s="0" t="n">
        <f aca="false">IF(ISNUMBER(E1044),INDEX(Scorecard!$D$19:$D$26,SUMPRODUCT(--(Scorecard!$G$19:$G$25&lt;E1044))+1),Scorecard!$D$27)</f>
        <v>0.267179331770092</v>
      </c>
      <c r="J1044" s="0" t="n">
        <f aca="false">IF(ISNUMBER(F1044),INDEX(Scorecard!$D$37:$D$44,SUMPRODUCT(--(Scorecard!$G$37:$G$43&lt;F1044))+1),Scorecard!$D$45)</f>
        <v>1.35057635045042</v>
      </c>
      <c r="K1044" s="0" t="n">
        <f aca="false">Inputs!$B$10+Scorecard!$J$5*Loan_Sample!Y1024+Scorecard!$J$6*Loan_Sample!Z1024+Scorecard!$J$7*I1044+Scorecard!$J$8*Loan_Sample!AB1024+Scorecard!$J$9*J1044+Scorecard!$J$10*Loan_Sample!AD1024+Scorecard!$J$11*G1044+Scorecard!$J$12*H1044</f>
        <v>-4.50573648360896</v>
      </c>
      <c r="L1044" s="0" t="n">
        <f aca="false">MIN(1-Inputs!$B$13,MAX(Inputs!$B$13,1/(1+EXP(-(Inputs!$B$11*K1044+Inputs!$B$12)))))</f>
        <v>0.00995132580992886</v>
      </c>
      <c r="M1044" s="0" t="n">
        <f aca="false">Loan_Sample!AH1024*Inputs!$B$4*B1044</f>
        <v>607.348436139244</v>
      </c>
      <c r="N1044" s="0" t="n">
        <f aca="false">L1044*Inputs!$B$4*B1044</f>
        <v>607.348436139244</v>
      </c>
      <c r="O1044" s="0" t="n">
        <f aca="false">Inputs!$B$37+Inputs!$B$38*MAX(Loan_Sample!H1024-Inputs!$C$38,0)+Inputs!$B$39*MAX(Loan_Sample!H1024-Inputs!$C$39,0)+Inputs!$B$40*MAX(Loan_Sample!H1024-Inputs!$C$40,0)+Inputs!$B$41*MAX(Loan_Sample!H1024-Inputs!$C$41,0)+Inputs!$B$42*Inputs!$B$14+Inputs!$B$43*MIN(Loan_Sample!I1024/Inputs!$B$17,1)+Inputs!$B$44*MIN(Loan_Sample!E1024,Inputs!$B$18)+Inputs!$B$45*Loan_Sample!C1024</f>
        <v>-5.73382839131026</v>
      </c>
      <c r="P1044" s="0" t="n">
        <f aca="false">MIN(1-Inputs!$B$13,MAX(Inputs!$B$13,1/(1+EXP(-(Inputs!$B$15*O1044+Inputs!$B$16)))))</f>
        <v>0.00224655588669123</v>
      </c>
      <c r="Q1044" s="0" t="n">
        <f aca="false">Inputs!$B$37+Inputs!$B$38*MAX(F1044-Inputs!$C$38,0)+Inputs!$B$39*MAX(F1044-Inputs!$C$39,0)+Inputs!$B$40*MAX(F1044-Inputs!$C$40,0)+Inputs!$B$41*MAX(F1044-Inputs!$C$41,0)+Inputs!$B$42*Inputs!$B$14+Inputs!$B$43*MIN(Loan_Sample!I1024/Inputs!$B$17,1)+Inputs!$B$44*MIN(E1044,Inputs!$B$18)+Inputs!$B$45*Loan_Sample!C1024</f>
        <v>-5.73382839131026</v>
      </c>
      <c r="R1044" s="0" t="n">
        <f aca="false">MIN(1-Inputs!$B$13,MAX(Inputs!$B$13,1/(1+EXP(-(Inputs!$B$15*Q1044+Inputs!$B$16)))))</f>
        <v>0.00224655588669123</v>
      </c>
    </row>
    <row r="1045" customFormat="false" ht="15" hidden="false" customHeight="false" outlineLevel="0" collapsed="false">
      <c r="A1045" s="0" t="n">
        <f aca="false">Loan_Sample!A1025</f>
        <v>29826</v>
      </c>
      <c r="B1045" s="0" t="n">
        <f aca="false">Loan_Sample!U1025</f>
        <v>112000.62</v>
      </c>
      <c r="C1045" s="0" t="n">
        <f aca="false">Loan_Sample!K1025+Inputs!$B$26</f>
        <v>4.0230770111084</v>
      </c>
      <c r="D1045" s="0" t="n">
        <f aca="false">Loan_Sample!L1025+Inputs!$B$26</f>
        <v>-0.276923179626465</v>
      </c>
      <c r="E1045" s="0" t="n">
        <f aca="false">Loan_Sample!E1025/(1+Inputs!$B$25/100)</f>
        <v>56.8106079101563</v>
      </c>
      <c r="F1045" s="0" t="n">
        <f aca="false">Loan_Sample!H1025-Inputs!$B$24/100</f>
        <v>0.0676665306091309</v>
      </c>
      <c r="G1045" s="0" t="n">
        <f aca="false">IF(ISNUMBER(C1045),INDEX(Scorecard!$D$54:$D$61,SUMPRODUCT(--(Scorecard!$G$54:$G$60&lt;C1045))+1),Scorecard!$D$62)</f>
        <v>0.489050497890326</v>
      </c>
      <c r="H1045" s="0" t="n">
        <f aca="false">IF(ISNUMBER(D1045),INDEX(Scorecard!$D$63:$D$68,SUMPRODUCT(--(Scorecard!$G$63:$G$67&lt;D1045))+1),Scorecard!$D$69)</f>
        <v>0.322484508656054</v>
      </c>
      <c r="I1045" s="0" t="n">
        <f aca="false">IF(ISNUMBER(E1045),INDEX(Scorecard!$D$19:$D$26,SUMPRODUCT(--(Scorecard!$G$19:$G$25&lt;E1045))+1),Scorecard!$D$27)</f>
        <v>0.285899340811827</v>
      </c>
      <c r="J1045" s="0" t="n">
        <f aca="false">IF(ISNUMBER(F1045),INDEX(Scorecard!$D$37:$D$44,SUMPRODUCT(--(Scorecard!$G$37:$G$43&lt;F1045))+1),Scorecard!$D$45)</f>
        <v>0.330501541082344</v>
      </c>
      <c r="K1045" s="0" t="n">
        <f aca="false">Inputs!$B$10+Scorecard!$J$5*Loan_Sample!Y1025+Scorecard!$J$6*Loan_Sample!Z1025+Scorecard!$J$7*I1045+Scorecard!$J$8*Loan_Sample!AB1025+Scorecard!$J$9*J1045+Scorecard!$J$10*Loan_Sample!AD1025+Scorecard!$J$11*G1045+Scorecard!$J$12*H1045</f>
        <v>-5.7299124044923</v>
      </c>
      <c r="L1045" s="0" t="n">
        <f aca="false">MIN(1-Inputs!$B$13,MAX(Inputs!$B$13,1/(1+EXP(-(Inputs!$B$11*K1045+Inputs!$B$12)))))</f>
        <v>0.00271789257376851</v>
      </c>
      <c r="M1045" s="0" t="n">
        <f aca="false">Loan_Sample!AH1025*Inputs!$B$4*B1045</f>
        <v>106.541978674414</v>
      </c>
      <c r="N1045" s="0" t="n">
        <f aca="false">L1045*Inputs!$B$4*B1045</f>
        <v>106.541978674414</v>
      </c>
      <c r="O1045" s="0" t="n">
        <f aca="false">Inputs!$B$37+Inputs!$B$38*MAX(Loan_Sample!H1025-Inputs!$C$38,0)+Inputs!$B$39*MAX(Loan_Sample!H1025-Inputs!$C$39,0)+Inputs!$B$40*MAX(Loan_Sample!H1025-Inputs!$C$40,0)+Inputs!$B$41*MAX(Loan_Sample!H1025-Inputs!$C$41,0)+Inputs!$B$42*Inputs!$B$14+Inputs!$B$43*MIN(Loan_Sample!I1025/Inputs!$B$17,1)+Inputs!$B$44*MIN(Loan_Sample!E1025,Inputs!$B$18)+Inputs!$B$45*Loan_Sample!C1025</f>
        <v>-5.28075059121032</v>
      </c>
      <c r="P1045" s="0" t="n">
        <f aca="false">MIN(1-Inputs!$B$13,MAX(Inputs!$B$13,1/(1+EXP(-(Inputs!$B$15*O1045+Inputs!$B$16)))))</f>
        <v>0.00375445850157127</v>
      </c>
      <c r="Q1045" s="0" t="n">
        <f aca="false">Inputs!$B$37+Inputs!$B$38*MAX(F1045-Inputs!$C$38,0)+Inputs!$B$39*MAX(F1045-Inputs!$C$39,0)+Inputs!$B$40*MAX(F1045-Inputs!$C$40,0)+Inputs!$B$41*MAX(F1045-Inputs!$C$41,0)+Inputs!$B$42*Inputs!$B$14+Inputs!$B$43*MIN(Loan_Sample!I1025/Inputs!$B$17,1)+Inputs!$B$44*MIN(E1045,Inputs!$B$18)+Inputs!$B$45*Loan_Sample!C1025</f>
        <v>-5.28075059121032</v>
      </c>
      <c r="R1045" s="0" t="n">
        <f aca="false">MIN(1-Inputs!$B$13,MAX(Inputs!$B$13,1/(1+EXP(-(Inputs!$B$15*Q1045+Inputs!$B$16)))))</f>
        <v>0.00375445850157127</v>
      </c>
    </row>
    <row r="1046" customFormat="false" ht="15" hidden="false" customHeight="false" outlineLevel="0" collapsed="false">
      <c r="A1046" s="0" t="n">
        <f aca="false">Loan_Sample!A1026</f>
        <v>29882</v>
      </c>
      <c r="B1046" s="0" t="n">
        <f aca="false">Loan_Sample!U1026</f>
        <v>150499.77</v>
      </c>
      <c r="C1046" s="0" t="n">
        <f aca="false">Loan_Sample!K1026+Inputs!$B$26</f>
        <v>6.13333320617676</v>
      </c>
      <c r="D1046" s="0" t="n">
        <f aca="false">Loan_Sample!L1026+Inputs!$B$26</f>
        <v>-3.5</v>
      </c>
      <c r="E1046" s="0" t="n">
        <f aca="false">Loan_Sample!E1026/(1+Inputs!$B$25/100)</f>
        <v>75.8932037353516</v>
      </c>
      <c r="F1046" s="0" t="n">
        <f aca="false">Loan_Sample!H1026-Inputs!$B$24/100</f>
        <v>0.68233323097229</v>
      </c>
      <c r="G1046" s="0" t="n">
        <f aca="false">IF(ISNUMBER(C1046),INDEX(Scorecard!$D$54:$D$61,SUMPRODUCT(--(Scorecard!$G$54:$G$60&lt;C1046))+1),Scorecard!$D$62)</f>
        <v>0.0151758992857273</v>
      </c>
      <c r="H1046" s="0" t="n">
        <f aca="false">IF(ISNUMBER(D1046),INDEX(Scorecard!$D$63:$D$68,SUMPRODUCT(--(Scorecard!$G$63:$G$67&lt;D1046))+1),Scorecard!$D$69)</f>
        <v>-0.340582194386522</v>
      </c>
      <c r="I1046" s="0" t="n">
        <f aca="false">IF(ISNUMBER(E1046),INDEX(Scorecard!$D$19:$D$26,SUMPRODUCT(--(Scorecard!$G$19:$G$25&lt;E1046))+1),Scorecard!$D$27)</f>
        <v>-0.0341578513653732</v>
      </c>
      <c r="J1046" s="0" t="n">
        <f aca="false">IF(ISNUMBER(F1046),INDEX(Scorecard!$D$37:$D$44,SUMPRODUCT(--(Scorecard!$G$37:$G$43&lt;F1046))+1),Scorecard!$D$45)</f>
        <v>-0.569454719285959</v>
      </c>
      <c r="K1046" s="0" t="n">
        <f aca="false">Inputs!$B$10+Scorecard!$J$5*Loan_Sample!Y1026+Scorecard!$J$6*Loan_Sample!Z1026+Scorecard!$J$7*I1046+Scorecard!$J$8*Loan_Sample!AB1026+Scorecard!$J$9*J1046+Scorecard!$J$10*Loan_Sample!AD1026+Scorecard!$J$11*G1046+Scorecard!$J$12*H1046</f>
        <v>-2.98759727132941</v>
      </c>
      <c r="L1046" s="0" t="n">
        <f aca="false">MIN(1-Inputs!$B$13,MAX(Inputs!$B$13,1/(1+EXP(-(Inputs!$B$11*K1046+Inputs!$B$12)))))</f>
        <v>0.0482678854448589</v>
      </c>
      <c r="M1046" s="0" t="n">
        <f aca="false">Loan_Sample!AH1026*Inputs!$B$4*B1046</f>
        <v>2542.50698024317</v>
      </c>
      <c r="N1046" s="0" t="n">
        <f aca="false">L1046*Inputs!$B$4*B1046</f>
        <v>2542.50698024317</v>
      </c>
      <c r="O1046" s="0" t="n">
        <f aca="false">Inputs!$B$37+Inputs!$B$38*MAX(Loan_Sample!H1026-Inputs!$C$38,0)+Inputs!$B$39*MAX(Loan_Sample!H1026-Inputs!$C$39,0)+Inputs!$B$40*MAX(Loan_Sample!H1026-Inputs!$C$40,0)+Inputs!$B$41*MAX(Loan_Sample!H1026-Inputs!$C$41,0)+Inputs!$B$42*Inputs!$B$14+Inputs!$B$43*MIN(Loan_Sample!I1026/Inputs!$B$17,1)+Inputs!$B$44*MIN(Loan_Sample!E1026,Inputs!$B$18)+Inputs!$B$45*Loan_Sample!C1026</f>
        <v>-4.47473283754481</v>
      </c>
      <c r="P1046" s="0" t="n">
        <f aca="false">MIN(1-Inputs!$B$13,MAX(Inputs!$B$13,1/(1+EXP(-(Inputs!$B$15*O1046+Inputs!$B$16)))))</f>
        <v>0.00933348140955991</v>
      </c>
      <c r="Q1046" s="0" t="n">
        <f aca="false">Inputs!$B$37+Inputs!$B$38*MAX(F1046-Inputs!$C$38,0)+Inputs!$B$39*MAX(F1046-Inputs!$C$39,0)+Inputs!$B$40*MAX(F1046-Inputs!$C$40,0)+Inputs!$B$41*MAX(F1046-Inputs!$C$41,0)+Inputs!$B$42*Inputs!$B$14+Inputs!$B$43*MIN(Loan_Sample!I1026/Inputs!$B$17,1)+Inputs!$B$44*MIN(E1046,Inputs!$B$18)+Inputs!$B$45*Loan_Sample!C1026</f>
        <v>-4.47473283754481</v>
      </c>
      <c r="R1046" s="0" t="n">
        <f aca="false">MIN(1-Inputs!$B$13,MAX(Inputs!$B$13,1/(1+EXP(-(Inputs!$B$15*Q1046+Inputs!$B$16)))))</f>
        <v>0.00933348140955991</v>
      </c>
    </row>
    <row r="1047" customFormat="false" ht="15" hidden="false" customHeight="false" outlineLevel="0" collapsed="false">
      <c r="A1047" s="0" t="n">
        <f aca="false">Loan_Sample!A1027</f>
        <v>30049</v>
      </c>
      <c r="B1047" s="0" t="n">
        <f aca="false">Loan_Sample!U1027</f>
        <v>122839.39</v>
      </c>
      <c r="C1047" s="0" t="n">
        <f aca="false">Loan_Sample!K1027+Inputs!$B$26</f>
        <v>6.73333311080933</v>
      </c>
      <c r="D1047" s="0" t="n">
        <f aca="false">Loan_Sample!L1027+Inputs!$B$26</f>
        <v>2.71025609970093</v>
      </c>
      <c r="E1047" s="0" t="n">
        <f aca="false">Loan_Sample!E1027/(1+Inputs!$B$25/100)</f>
        <v>50.3765144348145</v>
      </c>
      <c r="F1047" s="0" t="n">
        <f aca="false">Loan_Sample!H1027-Inputs!$B$24/100</f>
        <v>1.73333334922791</v>
      </c>
      <c r="G1047" s="0" t="n">
        <f aca="false">IF(ISNUMBER(C1047),INDEX(Scorecard!$D$54:$D$61,SUMPRODUCT(--(Scorecard!$G$54:$G$60&lt;C1047))+1),Scorecard!$D$62)</f>
        <v>-0.357264871923982</v>
      </c>
      <c r="H1047" s="0" t="n">
        <f aca="false">IF(ISNUMBER(D1047),INDEX(Scorecard!$D$63:$D$68,SUMPRODUCT(--(Scorecard!$G$63:$G$67&lt;D1047))+1),Scorecard!$D$69)</f>
        <v>0.322484508656054</v>
      </c>
      <c r="I1047" s="0" t="n">
        <f aca="false">IF(ISNUMBER(E1047),INDEX(Scorecard!$D$19:$D$26,SUMPRODUCT(--(Scorecard!$G$19:$G$25&lt;E1047))+1),Scorecard!$D$27)</f>
        <v>0.57899015159425</v>
      </c>
      <c r="J1047" s="0" t="n">
        <f aca="false">IF(ISNUMBER(F1047),INDEX(Scorecard!$D$37:$D$44,SUMPRODUCT(--(Scorecard!$G$37:$G$43&lt;F1047))+1),Scorecard!$D$45)</f>
        <v>-0.975503570149195</v>
      </c>
      <c r="K1047" s="0" t="n">
        <f aca="false">Inputs!$B$10+Scorecard!$J$5*Loan_Sample!Y1027+Scorecard!$J$6*Loan_Sample!Z1027+Scorecard!$J$7*I1047+Scorecard!$J$8*Loan_Sample!AB1027+Scorecard!$J$9*J1047+Scorecard!$J$10*Loan_Sample!AD1027+Scorecard!$J$11*G1047+Scorecard!$J$12*H1047</f>
        <v>-3.65713904963248</v>
      </c>
      <c r="L1047" s="0" t="n">
        <f aca="false">MIN(1-Inputs!$B$13,MAX(Inputs!$B$13,1/(1+EXP(-(Inputs!$B$11*K1047+Inputs!$B$12)))))</f>
        <v>0.0242371122872447</v>
      </c>
      <c r="M1047" s="0" t="n">
        <f aca="false">Loan_Sample!AH1027*Inputs!$B$4*B1047</f>
        <v>1042.04523105432</v>
      </c>
      <c r="N1047" s="0" t="n">
        <f aca="false">L1047*Inputs!$B$4*B1047</f>
        <v>1042.04523105432</v>
      </c>
      <c r="O1047" s="0" t="n">
        <f aca="false">Inputs!$B$37+Inputs!$B$38*MAX(Loan_Sample!H1027-Inputs!$C$38,0)+Inputs!$B$39*MAX(Loan_Sample!H1027-Inputs!$C$39,0)+Inputs!$B$40*MAX(Loan_Sample!H1027-Inputs!$C$40,0)+Inputs!$B$41*MAX(Loan_Sample!H1027-Inputs!$C$41,0)+Inputs!$B$42*Inputs!$B$14+Inputs!$B$43*MIN(Loan_Sample!I1027/Inputs!$B$17,1)+Inputs!$B$44*MIN(Loan_Sample!E1027,Inputs!$B$18)+Inputs!$B$45*Loan_Sample!C1027</f>
        <v>-3.33715063074691</v>
      </c>
      <c r="P1047" s="0" t="n">
        <f aca="false">MIN(1-Inputs!$B$13,MAX(Inputs!$B$13,1/(1+EXP(-(Inputs!$B$15*O1047+Inputs!$B$16)))))</f>
        <v>0.0331959458015017</v>
      </c>
      <c r="Q1047" s="0" t="n">
        <f aca="false">Inputs!$B$37+Inputs!$B$38*MAX(F1047-Inputs!$C$38,0)+Inputs!$B$39*MAX(F1047-Inputs!$C$39,0)+Inputs!$B$40*MAX(F1047-Inputs!$C$40,0)+Inputs!$B$41*MAX(F1047-Inputs!$C$41,0)+Inputs!$B$42*Inputs!$B$14+Inputs!$B$43*MIN(Loan_Sample!I1027/Inputs!$B$17,1)+Inputs!$B$44*MIN(E1047,Inputs!$B$18)+Inputs!$B$45*Loan_Sample!C1027</f>
        <v>-3.33715063074691</v>
      </c>
      <c r="R1047" s="0" t="n">
        <f aca="false">MIN(1-Inputs!$B$13,MAX(Inputs!$B$13,1/(1+EXP(-(Inputs!$B$15*Q1047+Inputs!$B$16)))))</f>
        <v>0.0331959458015017</v>
      </c>
    </row>
    <row r="1048" customFormat="false" ht="15" hidden="false" customHeight="false" outlineLevel="0" collapsed="false">
      <c r="A1048" s="0" t="n">
        <f aca="false">Loan_Sample!A1028</f>
        <v>30079</v>
      </c>
      <c r="B1048" s="0" t="n">
        <f aca="false">Loan_Sample!U1028</f>
        <v>124602.22</v>
      </c>
      <c r="C1048" s="0" t="n">
        <f aca="false">Loan_Sample!K1028+Inputs!$B$26</f>
        <v>4.80000019073486</v>
      </c>
      <c r="D1048" s="0" t="n">
        <f aca="false">Loan_Sample!L1028+Inputs!$B$26</f>
        <v>-0.208333015441895</v>
      </c>
      <c r="E1048" s="0" t="n">
        <f aca="false">Loan_Sample!E1028/(1+Inputs!$B$25/100)</f>
        <v>69.2019805908203</v>
      </c>
      <c r="F1048" s="0" t="n">
        <f aca="false">Loan_Sample!H1028-Inputs!$B$24/100</f>
        <v>-3.73133325576782</v>
      </c>
      <c r="G1048" s="0" t="n">
        <f aca="false">IF(ISNUMBER(C1048),INDEX(Scorecard!$D$54:$D$61,SUMPRODUCT(--(Scorecard!$G$54:$G$60&lt;C1048))+1),Scorecard!$D$62)</f>
        <v>0.409483001259379</v>
      </c>
      <c r="H1048" s="0" t="n">
        <f aca="false">IF(ISNUMBER(D1048),INDEX(Scorecard!$D$63:$D$68,SUMPRODUCT(--(Scorecard!$G$63:$G$67&lt;D1048))+1),Scorecard!$D$69)</f>
        <v>0.322484508656054</v>
      </c>
      <c r="I1048" s="0" t="n">
        <f aca="false">IF(ISNUMBER(E1048),INDEX(Scorecard!$D$19:$D$26,SUMPRODUCT(--(Scorecard!$G$19:$G$25&lt;E1048))+1),Scorecard!$D$27)</f>
        <v>0.0530843085177338</v>
      </c>
      <c r="J1048" s="0" t="n">
        <f aca="false">IF(ISNUMBER(F1048),INDEX(Scorecard!$D$37:$D$44,SUMPRODUCT(--(Scorecard!$G$37:$G$43&lt;F1048))+1),Scorecard!$D$45)</f>
        <v>1.35057635045042</v>
      </c>
      <c r="K1048" s="0" t="n">
        <f aca="false">Inputs!$B$10+Scorecard!$J$5*Loan_Sample!Y1028+Scorecard!$J$6*Loan_Sample!Z1028+Scorecard!$J$7*I1048+Scorecard!$J$8*Loan_Sample!AB1028+Scorecard!$J$9*J1048+Scorecard!$J$10*Loan_Sample!AD1028+Scorecard!$J$11*G1048+Scorecard!$J$12*H1048</f>
        <v>-6.34982527846736</v>
      </c>
      <c r="L1048" s="0" t="n">
        <f aca="false">MIN(1-Inputs!$B$13,MAX(Inputs!$B$13,1/(1+EXP(-(Inputs!$B$11*K1048+Inputs!$B$12)))))</f>
        <v>0.00140532054768653</v>
      </c>
      <c r="M1048" s="0" t="n">
        <f aca="false">Loan_Sample!AH1028*Inputs!$B$4*B1048</f>
        <v>61.2871210186753</v>
      </c>
      <c r="N1048" s="0" t="n">
        <f aca="false">L1048*Inputs!$B$4*B1048</f>
        <v>61.2871210186753</v>
      </c>
      <c r="O1048" s="0" t="n">
        <f aca="false">Inputs!$B$37+Inputs!$B$38*MAX(Loan_Sample!H1028-Inputs!$C$38,0)+Inputs!$B$39*MAX(Loan_Sample!H1028-Inputs!$C$39,0)+Inputs!$B$40*MAX(Loan_Sample!H1028-Inputs!$C$40,0)+Inputs!$B$41*MAX(Loan_Sample!H1028-Inputs!$C$41,0)+Inputs!$B$42*Inputs!$B$14+Inputs!$B$43*MIN(Loan_Sample!I1028/Inputs!$B$17,1)+Inputs!$B$44*MIN(Loan_Sample!E1028,Inputs!$B$18)+Inputs!$B$45*Loan_Sample!C1028</f>
        <v>-5.53280946467152</v>
      </c>
      <c r="P1048" s="0" t="n">
        <f aca="false">MIN(1-Inputs!$B$13,MAX(Inputs!$B$13,1/(1+EXP(-(Inputs!$B$15*O1048+Inputs!$B$16)))))</f>
        <v>0.00282170057237378</v>
      </c>
      <c r="Q1048" s="0" t="n">
        <f aca="false">Inputs!$B$37+Inputs!$B$38*MAX(F1048-Inputs!$C$38,0)+Inputs!$B$39*MAX(F1048-Inputs!$C$39,0)+Inputs!$B$40*MAX(F1048-Inputs!$C$40,0)+Inputs!$B$41*MAX(F1048-Inputs!$C$41,0)+Inputs!$B$42*Inputs!$B$14+Inputs!$B$43*MIN(Loan_Sample!I1028/Inputs!$B$17,1)+Inputs!$B$44*MIN(E1048,Inputs!$B$18)+Inputs!$B$45*Loan_Sample!C1028</f>
        <v>-5.53280946467152</v>
      </c>
      <c r="R1048" s="0" t="n">
        <f aca="false">MIN(1-Inputs!$B$13,MAX(Inputs!$B$13,1/(1+EXP(-(Inputs!$B$15*Q1048+Inputs!$B$16)))))</f>
        <v>0.00282170057237378</v>
      </c>
    </row>
    <row r="1049" customFormat="false" ht="15" hidden="false" customHeight="false" outlineLevel="0" collapsed="false">
      <c r="A1049" s="0" t="n">
        <f aca="false">Loan_Sample!A1029</f>
        <v>30163</v>
      </c>
      <c r="B1049" s="0" t="n">
        <f aca="false">Loan_Sample!U1029</f>
        <v>76068.055</v>
      </c>
      <c r="C1049" s="0" t="n">
        <f aca="false">Loan_Sample!K1029+Inputs!$B$26</f>
        <v>8.8333330154419</v>
      </c>
      <c r="D1049" s="0" t="n">
        <f aca="false">Loan_Sample!L1029+Inputs!$B$26</f>
        <v>5.0717945098877</v>
      </c>
      <c r="E1049" s="0" t="n">
        <f aca="false">Loan_Sample!E1029/(1+Inputs!$B$25/100)</f>
        <v>45.4148597717285</v>
      </c>
      <c r="F1049" s="0" t="n">
        <f aca="false">Loan_Sample!H1029-Inputs!$B$24/100</f>
        <v>0.675666570663452</v>
      </c>
      <c r="G1049" s="0" t="n">
        <f aca="false">IF(ISNUMBER(C1049),INDEX(Scorecard!$D$54:$D$61,SUMPRODUCT(--(Scorecard!$G$54:$G$60&lt;C1049))+1),Scorecard!$D$62)</f>
        <v>-0.541917179454542</v>
      </c>
      <c r="H1049" s="0" t="n">
        <f aca="false">IF(ISNUMBER(D1049),INDEX(Scorecard!$D$63:$D$68,SUMPRODUCT(--(Scorecard!$G$63:$G$67&lt;D1049))+1),Scorecard!$D$69)</f>
        <v>0.322484508656054</v>
      </c>
      <c r="I1049" s="0" t="n">
        <f aca="false">IF(ISNUMBER(E1049),INDEX(Scorecard!$D$19:$D$26,SUMPRODUCT(--(Scorecard!$G$19:$G$25&lt;E1049))+1),Scorecard!$D$27)</f>
        <v>0.57899015159425</v>
      </c>
      <c r="J1049" s="0" t="n">
        <f aca="false">IF(ISNUMBER(F1049),INDEX(Scorecard!$D$37:$D$44,SUMPRODUCT(--(Scorecard!$G$37:$G$43&lt;F1049))+1),Scorecard!$D$45)</f>
        <v>-0.569454719285959</v>
      </c>
      <c r="K1049" s="0" t="n">
        <f aca="false">Inputs!$B$10+Scorecard!$J$5*Loan_Sample!Y1029+Scorecard!$J$6*Loan_Sample!Z1029+Scorecard!$J$7*I1049+Scorecard!$J$8*Loan_Sample!AB1029+Scorecard!$J$9*J1049+Scorecard!$J$10*Loan_Sample!AD1029+Scorecard!$J$11*G1049+Scorecard!$J$12*H1049</f>
        <v>-5.02544844314889</v>
      </c>
      <c r="L1049" s="0" t="n">
        <f aca="false">MIN(1-Inputs!$B$13,MAX(Inputs!$B$13,1/(1+EXP(-(Inputs!$B$11*K1049+Inputs!$B$12)))))</f>
        <v>0.00574234945696798</v>
      </c>
      <c r="M1049" s="0" t="n">
        <f aca="false">Loan_Sample!AH1029*Inputs!$B$4*B1049</f>
        <v>152.883274012651</v>
      </c>
      <c r="N1049" s="0" t="n">
        <f aca="false">L1049*Inputs!$B$4*B1049</f>
        <v>152.883274012651</v>
      </c>
      <c r="O1049" s="0" t="n">
        <f aca="false">Inputs!$B$37+Inputs!$B$38*MAX(Loan_Sample!H1029-Inputs!$C$38,0)+Inputs!$B$39*MAX(Loan_Sample!H1029-Inputs!$C$39,0)+Inputs!$B$40*MAX(Loan_Sample!H1029-Inputs!$C$40,0)+Inputs!$B$41*MAX(Loan_Sample!H1029-Inputs!$C$41,0)+Inputs!$B$42*Inputs!$B$14+Inputs!$B$43*MIN(Loan_Sample!I1029/Inputs!$B$17,1)+Inputs!$B$44*MIN(Loan_Sample!E1029,Inputs!$B$18)+Inputs!$B$45*Loan_Sample!C1029</f>
        <v>-3.63309550795159</v>
      </c>
      <c r="P1049" s="0" t="n">
        <f aca="false">MIN(1-Inputs!$B$13,MAX(Inputs!$B$13,1/(1+EXP(-(Inputs!$B$15*O1049+Inputs!$B$16)))))</f>
        <v>0.023939429084424</v>
      </c>
      <c r="Q1049" s="0" t="n">
        <f aca="false">Inputs!$B$37+Inputs!$B$38*MAX(F1049-Inputs!$C$38,0)+Inputs!$B$39*MAX(F1049-Inputs!$C$39,0)+Inputs!$B$40*MAX(F1049-Inputs!$C$40,0)+Inputs!$B$41*MAX(F1049-Inputs!$C$41,0)+Inputs!$B$42*Inputs!$B$14+Inputs!$B$43*MIN(Loan_Sample!I1029/Inputs!$B$17,1)+Inputs!$B$44*MIN(E1049,Inputs!$B$18)+Inputs!$B$45*Loan_Sample!C1029</f>
        <v>-3.63309550795159</v>
      </c>
      <c r="R1049" s="0" t="n">
        <f aca="false">MIN(1-Inputs!$B$13,MAX(Inputs!$B$13,1/(1+EXP(-(Inputs!$B$15*Q1049+Inputs!$B$16)))))</f>
        <v>0.023939429084424</v>
      </c>
    </row>
    <row r="1050" customFormat="false" ht="15" hidden="false" customHeight="false" outlineLevel="0" collapsed="false">
      <c r="A1050" s="0" t="n">
        <f aca="false">Loan_Sample!A1030</f>
        <v>30168</v>
      </c>
      <c r="B1050" s="0" t="n">
        <f aca="false">Loan_Sample!U1030</f>
        <v>207317.22</v>
      </c>
      <c r="C1050" s="0" t="n">
        <f aca="false">Loan_Sample!K1030+Inputs!$B$26</f>
        <v>4.40000009536743</v>
      </c>
      <c r="D1050" s="0" t="n">
        <f aca="false">Loan_Sample!L1030+Inputs!$B$26</f>
        <v>-0.208333015441895</v>
      </c>
      <c r="E1050" s="0" t="n">
        <f aca="false">Loan_Sample!E1030/(1+Inputs!$B$25/100)</f>
        <v>70.0219955444336</v>
      </c>
      <c r="F1050" s="0" t="n">
        <f aca="false">Loan_Sample!H1030-Inputs!$B$24/100</f>
        <v>-3.43133330345154</v>
      </c>
      <c r="G1050" s="0" t="n">
        <f aca="false">IF(ISNUMBER(C1050),INDEX(Scorecard!$D$54:$D$61,SUMPRODUCT(--(Scorecard!$G$54:$G$60&lt;C1050))+1),Scorecard!$D$62)</f>
        <v>0.489050497890326</v>
      </c>
      <c r="H1050" s="0" t="n">
        <f aca="false">IF(ISNUMBER(D1050),INDEX(Scorecard!$D$63:$D$68,SUMPRODUCT(--(Scorecard!$G$63:$G$67&lt;D1050))+1),Scorecard!$D$69)</f>
        <v>0.322484508656054</v>
      </c>
      <c r="I1050" s="0" t="n">
        <f aca="false">IF(ISNUMBER(E1050),INDEX(Scorecard!$D$19:$D$26,SUMPRODUCT(--(Scorecard!$G$19:$G$25&lt;E1050))+1),Scorecard!$D$27)</f>
        <v>0.0530843085177338</v>
      </c>
      <c r="J1050" s="0" t="n">
        <f aca="false">IF(ISNUMBER(F1050),INDEX(Scorecard!$D$37:$D$44,SUMPRODUCT(--(Scorecard!$G$37:$G$43&lt;F1050))+1),Scorecard!$D$45)</f>
        <v>1.35057635045042</v>
      </c>
      <c r="K1050" s="0" t="n">
        <f aca="false">Inputs!$B$10+Scorecard!$J$5*Loan_Sample!Y1030+Scorecard!$J$6*Loan_Sample!Z1030+Scorecard!$J$7*I1050+Scorecard!$J$8*Loan_Sample!AB1030+Scorecard!$J$9*J1050+Scorecard!$J$10*Loan_Sample!AD1030+Scorecard!$J$11*G1050+Scorecard!$J$12*H1050</f>
        <v>-6.70549296584006</v>
      </c>
      <c r="L1050" s="0" t="n">
        <f aca="false">MIN(1-Inputs!$B$13,MAX(Inputs!$B$13,1/(1+EXP(-(Inputs!$B$11*K1050+Inputs!$B$12)))))</f>
        <v>0.000962252523419561</v>
      </c>
      <c r="M1050" s="0" t="n">
        <f aca="false">Loan_Sample!AH1030*Inputs!$B$4*B1050</f>
        <v>69.8220313326649</v>
      </c>
      <c r="N1050" s="0" t="n">
        <f aca="false">L1050*Inputs!$B$4*B1050</f>
        <v>69.8220313326649</v>
      </c>
      <c r="O1050" s="0" t="n">
        <f aca="false">Inputs!$B$37+Inputs!$B$38*MAX(Loan_Sample!H1030-Inputs!$C$38,0)+Inputs!$B$39*MAX(Loan_Sample!H1030-Inputs!$C$39,0)+Inputs!$B$40*MAX(Loan_Sample!H1030-Inputs!$C$40,0)+Inputs!$B$41*MAX(Loan_Sample!H1030-Inputs!$C$41,0)+Inputs!$B$42*Inputs!$B$14+Inputs!$B$43*MIN(Loan_Sample!I1030/Inputs!$B$17,1)+Inputs!$B$44*MIN(Loan_Sample!E1030,Inputs!$B$18)+Inputs!$B$45*Loan_Sample!C1030</f>
        <v>-5.65881155973692</v>
      </c>
      <c r="P1050" s="0" t="n">
        <f aca="false">MIN(1-Inputs!$B$13,MAX(Inputs!$B$13,1/(1+EXP(-(Inputs!$B$15*O1050+Inputs!$B$16)))))</f>
        <v>0.00244605709874634</v>
      </c>
      <c r="Q1050" s="0" t="n">
        <f aca="false">Inputs!$B$37+Inputs!$B$38*MAX(F1050-Inputs!$C$38,0)+Inputs!$B$39*MAX(F1050-Inputs!$C$39,0)+Inputs!$B$40*MAX(F1050-Inputs!$C$40,0)+Inputs!$B$41*MAX(F1050-Inputs!$C$41,0)+Inputs!$B$42*Inputs!$B$14+Inputs!$B$43*MIN(Loan_Sample!I1030/Inputs!$B$17,1)+Inputs!$B$44*MIN(E1050,Inputs!$B$18)+Inputs!$B$45*Loan_Sample!C1030</f>
        <v>-5.65881155973692</v>
      </c>
      <c r="R1050" s="0" t="n">
        <f aca="false">MIN(1-Inputs!$B$13,MAX(Inputs!$B$13,1/(1+EXP(-(Inputs!$B$15*Q1050+Inputs!$B$16)))))</f>
        <v>0.00244605709874634</v>
      </c>
    </row>
    <row r="1051" customFormat="false" ht="15" hidden="false" customHeight="false" outlineLevel="0" collapsed="false">
      <c r="A1051" s="0" t="n">
        <f aca="false">Loan_Sample!A1031</f>
        <v>30181</v>
      </c>
      <c r="B1051" s="0" t="n">
        <f aca="false">Loan_Sample!U1031</f>
        <v>565553</v>
      </c>
      <c r="C1051" s="0" t="n">
        <f aca="false">Loan_Sample!K1031+Inputs!$B$26</f>
        <v>4.42307710647583</v>
      </c>
      <c r="D1051" s="0" t="n">
        <f aca="false">Loan_Sample!L1031+Inputs!$B$26</f>
        <v>-0.276922702789307</v>
      </c>
      <c r="E1051" s="0" t="n">
        <f aca="false">Loan_Sample!E1031/(1+Inputs!$B$25/100)</f>
        <v>65.2760620117188</v>
      </c>
      <c r="F1051" s="0" t="n">
        <f aca="false">Loan_Sample!H1031-Inputs!$B$24/100</f>
        <v>0.288666486740112</v>
      </c>
      <c r="G1051" s="0" t="n">
        <f aca="false">IF(ISNUMBER(C1051),INDEX(Scorecard!$D$54:$D$61,SUMPRODUCT(--(Scorecard!$G$54:$G$60&lt;C1051))+1),Scorecard!$D$62)</f>
        <v>0.409483001259379</v>
      </c>
      <c r="H1051" s="0" t="n">
        <f aca="false">IF(ISNUMBER(D1051),INDEX(Scorecard!$D$63:$D$68,SUMPRODUCT(--(Scorecard!$G$63:$G$67&lt;D1051))+1),Scorecard!$D$69)</f>
        <v>0.322484508656054</v>
      </c>
      <c r="I1051" s="0" t="n">
        <f aca="false">IF(ISNUMBER(E1051),INDEX(Scorecard!$D$19:$D$26,SUMPRODUCT(--(Scorecard!$G$19:$G$25&lt;E1051))+1),Scorecard!$D$27)</f>
        <v>0.233621608745691</v>
      </c>
      <c r="J1051" s="0" t="n">
        <f aca="false">IF(ISNUMBER(F1051),INDEX(Scorecard!$D$37:$D$44,SUMPRODUCT(--(Scorecard!$G$37:$G$43&lt;F1051))+1),Scorecard!$D$45)</f>
        <v>-0.0679520129233634</v>
      </c>
      <c r="K1051" s="0" t="n">
        <f aca="false">Inputs!$B$10+Scorecard!$J$5*Loan_Sample!Y1031+Scorecard!$J$6*Loan_Sample!Z1031+Scorecard!$J$7*I1051+Scorecard!$J$8*Loan_Sample!AB1031+Scorecard!$J$9*J1051+Scorecard!$J$10*Loan_Sample!AD1031+Scorecard!$J$11*G1051+Scorecard!$J$12*H1051</f>
        <v>-5.58577675353621</v>
      </c>
      <c r="L1051" s="0" t="n">
        <f aca="false">MIN(1-Inputs!$B$13,MAX(Inputs!$B$13,1/(1+EXP(-(Inputs!$B$11*K1051+Inputs!$B$12)))))</f>
        <v>0.00316791150120207</v>
      </c>
      <c r="M1051" s="0" t="n">
        <f aca="false">Loan_Sample!AH1031*Inputs!$B$4*B1051</f>
        <v>627.067648633766</v>
      </c>
      <c r="N1051" s="0" t="n">
        <f aca="false">L1051*Inputs!$B$4*B1051</f>
        <v>627.067648633766</v>
      </c>
      <c r="O1051" s="0" t="n">
        <f aca="false">Inputs!$B$37+Inputs!$B$38*MAX(Loan_Sample!H1031-Inputs!$C$38,0)+Inputs!$B$39*MAX(Loan_Sample!H1031-Inputs!$C$39,0)+Inputs!$B$40*MAX(Loan_Sample!H1031-Inputs!$C$40,0)+Inputs!$B$41*MAX(Loan_Sample!H1031-Inputs!$C$41,0)+Inputs!$B$42*Inputs!$B$14+Inputs!$B$43*MIN(Loan_Sample!I1031/Inputs!$B$17,1)+Inputs!$B$44*MIN(Loan_Sample!E1031,Inputs!$B$18)+Inputs!$B$45*Loan_Sample!C1031</f>
        <v>-4.94252878950881</v>
      </c>
      <c r="P1051" s="0" t="n">
        <f aca="false">MIN(1-Inputs!$B$13,MAX(Inputs!$B$13,1/(1+EXP(-(Inputs!$B$15*O1051+Inputs!$B$16)))))</f>
        <v>0.00550510217969247</v>
      </c>
      <c r="Q1051" s="0" t="n">
        <f aca="false">Inputs!$B$37+Inputs!$B$38*MAX(F1051-Inputs!$C$38,0)+Inputs!$B$39*MAX(F1051-Inputs!$C$39,0)+Inputs!$B$40*MAX(F1051-Inputs!$C$40,0)+Inputs!$B$41*MAX(F1051-Inputs!$C$41,0)+Inputs!$B$42*Inputs!$B$14+Inputs!$B$43*MIN(Loan_Sample!I1031/Inputs!$B$17,1)+Inputs!$B$44*MIN(E1051,Inputs!$B$18)+Inputs!$B$45*Loan_Sample!C1031</f>
        <v>-4.94252878950881</v>
      </c>
      <c r="R1051" s="0" t="n">
        <f aca="false">MIN(1-Inputs!$B$13,MAX(Inputs!$B$13,1/(1+EXP(-(Inputs!$B$15*Q1051+Inputs!$B$16)))))</f>
        <v>0.00550510217969247</v>
      </c>
    </row>
    <row r="1052" customFormat="false" ht="15" hidden="false" customHeight="false" outlineLevel="0" collapsed="false">
      <c r="A1052" s="0" t="n">
        <f aca="false">Loan_Sample!A1032</f>
        <v>30253</v>
      </c>
      <c r="B1052" s="0" t="n">
        <f aca="false">Loan_Sample!U1032</f>
        <v>293700.6</v>
      </c>
      <c r="C1052" s="0" t="n">
        <f aca="false">Loan_Sample!K1032+Inputs!$B$26</f>
        <v>3.32307696342468</v>
      </c>
      <c r="D1052" s="0" t="n">
        <f aca="false">Loan_Sample!L1032+Inputs!$B$26</f>
        <v>-0.276922941207886</v>
      </c>
      <c r="E1052" s="0" t="n">
        <f aca="false">Loan_Sample!E1032/(1+Inputs!$B$25/100)</f>
        <v>45.9260406494141</v>
      </c>
      <c r="F1052" s="0" t="n">
        <f aca="false">Loan_Sample!H1032-Inputs!$B$24/100</f>
        <v>-0.269333362579346</v>
      </c>
      <c r="G1052" s="0" t="n">
        <f aca="false">IF(ISNUMBER(C1052),INDEX(Scorecard!$D$54:$D$61,SUMPRODUCT(--(Scorecard!$G$54:$G$60&lt;C1052))+1),Scorecard!$D$62)</f>
        <v>0.489050497890326</v>
      </c>
      <c r="H1052" s="0" t="n">
        <f aca="false">IF(ISNUMBER(D1052),INDEX(Scorecard!$D$63:$D$68,SUMPRODUCT(--(Scorecard!$G$63:$G$67&lt;D1052))+1),Scorecard!$D$69)</f>
        <v>0.322484508656054</v>
      </c>
      <c r="I1052" s="0" t="n">
        <f aca="false">IF(ISNUMBER(E1052),INDEX(Scorecard!$D$19:$D$26,SUMPRODUCT(--(Scorecard!$G$19:$G$25&lt;E1052))+1),Scorecard!$D$27)</f>
        <v>0.57899015159425</v>
      </c>
      <c r="J1052" s="0" t="n">
        <f aca="false">IF(ISNUMBER(F1052),INDEX(Scorecard!$D$37:$D$44,SUMPRODUCT(--(Scorecard!$G$37:$G$43&lt;F1052))+1),Scorecard!$D$45)</f>
        <v>0.769716833645565</v>
      </c>
      <c r="K1052" s="0" t="n">
        <f aca="false">Inputs!$B$10+Scorecard!$J$5*Loan_Sample!Y1032+Scorecard!$J$6*Loan_Sample!Z1032+Scorecard!$J$7*I1052+Scorecard!$J$8*Loan_Sample!AB1032+Scorecard!$J$9*J1052+Scorecard!$J$10*Loan_Sample!AD1032+Scorecard!$J$11*G1052+Scorecard!$J$12*H1052</f>
        <v>-6.18861373572295</v>
      </c>
      <c r="L1052" s="0" t="n">
        <f aca="false">MIN(1-Inputs!$B$13,MAX(Inputs!$B$13,1/(1+EXP(-(Inputs!$B$11*K1052+Inputs!$B$12)))))</f>
        <v>0.00166841506173428</v>
      </c>
      <c r="M1052" s="0" t="n">
        <f aca="false">Loan_Sample!AH1032*Inputs!$B$4*B1052</f>
        <v>171.505076638138</v>
      </c>
      <c r="N1052" s="0" t="n">
        <f aca="false">L1052*Inputs!$B$4*B1052</f>
        <v>171.505076638138</v>
      </c>
      <c r="O1052" s="0" t="n">
        <f aca="false">Inputs!$B$37+Inputs!$B$38*MAX(Loan_Sample!H1032-Inputs!$C$38,0)+Inputs!$B$39*MAX(Loan_Sample!H1032-Inputs!$C$39,0)+Inputs!$B$40*MAX(Loan_Sample!H1032-Inputs!$C$40,0)+Inputs!$B$41*MAX(Loan_Sample!H1032-Inputs!$C$41,0)+Inputs!$B$42*Inputs!$B$14+Inputs!$B$43*MIN(Loan_Sample!I1032/Inputs!$B$17,1)+Inputs!$B$44*MIN(Loan_Sample!E1032,Inputs!$B$18)+Inputs!$B$45*Loan_Sample!C1032</f>
        <v>-5.42038928520998</v>
      </c>
      <c r="P1052" s="0" t="n">
        <f aca="false">MIN(1-Inputs!$B$13,MAX(Inputs!$B$13,1/(1+EXP(-(Inputs!$B$15*O1052+Inputs!$B$16)))))</f>
        <v>0.0032051351101511</v>
      </c>
      <c r="Q1052" s="0" t="n">
        <f aca="false">Inputs!$B$37+Inputs!$B$38*MAX(F1052-Inputs!$C$38,0)+Inputs!$B$39*MAX(F1052-Inputs!$C$39,0)+Inputs!$B$40*MAX(F1052-Inputs!$C$40,0)+Inputs!$B$41*MAX(F1052-Inputs!$C$41,0)+Inputs!$B$42*Inputs!$B$14+Inputs!$B$43*MIN(Loan_Sample!I1032/Inputs!$B$17,1)+Inputs!$B$44*MIN(E1052,Inputs!$B$18)+Inputs!$B$45*Loan_Sample!C1032</f>
        <v>-5.42038928520998</v>
      </c>
      <c r="R1052" s="0" t="n">
        <f aca="false">MIN(1-Inputs!$B$13,MAX(Inputs!$B$13,1/(1+EXP(-(Inputs!$B$15*Q1052+Inputs!$B$16)))))</f>
        <v>0.0032051351101511</v>
      </c>
    </row>
    <row r="1053" customFormat="false" ht="15" hidden="false" customHeight="false" outlineLevel="0" collapsed="false">
      <c r="A1053" s="0" t="n">
        <f aca="false">Loan_Sample!A1033</f>
        <v>30283</v>
      </c>
      <c r="B1053" s="0" t="n">
        <f aca="false">Loan_Sample!U1033</f>
        <v>194523.17</v>
      </c>
      <c r="C1053" s="0" t="n">
        <f aca="false">Loan_Sample!K1033+Inputs!$B$26</f>
        <v>6.53333330154419</v>
      </c>
      <c r="D1053" s="0" t="n">
        <f aca="false">Loan_Sample!L1033+Inputs!$B$26</f>
        <v>2.71025633811951</v>
      </c>
      <c r="E1053" s="0" t="n">
        <f aca="false">Loan_Sample!E1033/(1+Inputs!$B$25/100)</f>
        <v>44.4476928710938</v>
      </c>
      <c r="F1053" s="0" t="n">
        <f aca="false">Loan_Sample!H1033-Inputs!$B$24/100</f>
        <v>1.90333342552185</v>
      </c>
      <c r="G1053" s="0" t="n">
        <f aca="false">IF(ISNUMBER(C1053),INDEX(Scorecard!$D$54:$D$61,SUMPRODUCT(--(Scorecard!$G$54:$G$60&lt;C1053))+1),Scorecard!$D$62)</f>
        <v>-0.119873800601421</v>
      </c>
      <c r="H1053" s="0" t="n">
        <f aca="false">IF(ISNUMBER(D1053),INDEX(Scorecard!$D$63:$D$68,SUMPRODUCT(--(Scorecard!$G$63:$G$67&lt;D1053))+1),Scorecard!$D$69)</f>
        <v>0.322484508656054</v>
      </c>
      <c r="I1053" s="0" t="n">
        <f aca="false">IF(ISNUMBER(E1053),INDEX(Scorecard!$D$19:$D$26,SUMPRODUCT(--(Scorecard!$G$19:$G$25&lt;E1053))+1),Scorecard!$D$27)</f>
        <v>0.57899015159425</v>
      </c>
      <c r="J1053" s="0" t="n">
        <f aca="false">IF(ISNUMBER(F1053),INDEX(Scorecard!$D$37:$D$44,SUMPRODUCT(--(Scorecard!$G$37:$G$43&lt;F1053))+1),Scorecard!$D$45)</f>
        <v>-0.975503570149195</v>
      </c>
      <c r="K1053" s="0" t="n">
        <f aca="false">Inputs!$B$10+Scorecard!$J$5*Loan_Sample!Y1033+Scorecard!$J$6*Loan_Sample!Z1033+Scorecard!$J$7*I1053+Scorecard!$J$8*Loan_Sample!AB1033+Scorecard!$J$9*J1053+Scorecard!$J$10*Loan_Sample!AD1033+Scorecard!$J$11*G1053+Scorecard!$J$12*H1053</f>
        <v>-1.90735956912925</v>
      </c>
      <c r="L1053" s="0" t="n">
        <f aca="false">MIN(1-Inputs!$B$13,MAX(Inputs!$B$13,1/(1+EXP(-(Inputs!$B$11*K1053+Inputs!$B$12)))))</f>
        <v>0.138256716427734</v>
      </c>
      <c r="M1053" s="0" t="n">
        <f aca="false">Loan_Sample!AH1033*Inputs!$B$4*B1053</f>
        <v>9412.94716365985</v>
      </c>
      <c r="N1053" s="0" t="n">
        <f aca="false">L1053*Inputs!$B$4*B1053</f>
        <v>9412.94716365985</v>
      </c>
      <c r="O1053" s="0" t="n">
        <f aca="false">Inputs!$B$37+Inputs!$B$38*MAX(Loan_Sample!H1033-Inputs!$C$38,0)+Inputs!$B$39*MAX(Loan_Sample!H1033-Inputs!$C$39,0)+Inputs!$B$40*MAX(Loan_Sample!H1033-Inputs!$C$40,0)+Inputs!$B$41*MAX(Loan_Sample!H1033-Inputs!$C$41,0)+Inputs!$B$42*Inputs!$B$14+Inputs!$B$43*MIN(Loan_Sample!I1033/Inputs!$B$17,1)+Inputs!$B$44*MIN(Loan_Sample!E1033,Inputs!$B$18)+Inputs!$B$45*Loan_Sample!C1033</f>
        <v>-3.46344818081414</v>
      </c>
      <c r="P1053" s="0" t="n">
        <f aca="false">MIN(1-Inputs!$B$13,MAX(Inputs!$B$13,1/(1+EXP(-(Inputs!$B$15*O1053+Inputs!$B$16)))))</f>
        <v>0.0288844251866724</v>
      </c>
      <c r="Q1053" s="0" t="n">
        <f aca="false">Inputs!$B$37+Inputs!$B$38*MAX(F1053-Inputs!$C$38,0)+Inputs!$B$39*MAX(F1053-Inputs!$C$39,0)+Inputs!$B$40*MAX(F1053-Inputs!$C$40,0)+Inputs!$B$41*MAX(F1053-Inputs!$C$41,0)+Inputs!$B$42*Inputs!$B$14+Inputs!$B$43*MIN(Loan_Sample!I1033/Inputs!$B$17,1)+Inputs!$B$44*MIN(E1053,Inputs!$B$18)+Inputs!$B$45*Loan_Sample!C1033</f>
        <v>-3.46344818081414</v>
      </c>
      <c r="R1053" s="0" t="n">
        <f aca="false">MIN(1-Inputs!$B$13,MAX(Inputs!$B$13,1/(1+EXP(-(Inputs!$B$15*Q1053+Inputs!$B$16)))))</f>
        <v>0.0288844251866724</v>
      </c>
    </row>
    <row r="1054" customFormat="false" ht="15" hidden="false" customHeight="false" outlineLevel="0" collapsed="false">
      <c r="A1054" s="0" t="n">
        <f aca="false">Loan_Sample!A1034</f>
        <v>30310</v>
      </c>
      <c r="B1054" s="0" t="n">
        <f aca="false">Loan_Sample!U1034</f>
        <v>216468.67</v>
      </c>
      <c r="C1054" s="0" t="n">
        <f aca="false">Loan_Sample!K1034+Inputs!$B$26</f>
        <v>9.03333377838135</v>
      </c>
      <c r="D1054" s="0" t="n">
        <f aca="false">Loan_Sample!L1034+Inputs!$B$26</f>
        <v>5.07179546356201</v>
      </c>
      <c r="E1054" s="0" t="n">
        <f aca="false">Loan_Sample!E1034/(1+Inputs!$B$25/100)</f>
        <v>42.3809776306152</v>
      </c>
      <c r="F1054" s="0" t="n">
        <f aca="false">Loan_Sample!H1034-Inputs!$B$24/100</f>
        <v>0.703666687011719</v>
      </c>
      <c r="G1054" s="0" t="n">
        <f aca="false">IF(ISNUMBER(C1054),INDEX(Scorecard!$D$54:$D$61,SUMPRODUCT(--(Scorecard!$G$54:$G$60&lt;C1054))+1),Scorecard!$D$62)</f>
        <v>-0.541917179454542</v>
      </c>
      <c r="H1054" s="0" t="n">
        <f aca="false">IF(ISNUMBER(D1054),INDEX(Scorecard!$D$63:$D$68,SUMPRODUCT(--(Scorecard!$G$63:$G$67&lt;D1054))+1),Scorecard!$D$69)</f>
        <v>0.322484508656054</v>
      </c>
      <c r="I1054" s="0" t="n">
        <f aca="false">IF(ISNUMBER(E1054),INDEX(Scorecard!$D$19:$D$26,SUMPRODUCT(--(Scorecard!$G$19:$G$25&lt;E1054))+1),Scorecard!$D$27)</f>
        <v>0.57899015159425</v>
      </c>
      <c r="J1054" s="0" t="n">
        <f aca="false">IF(ISNUMBER(F1054),INDEX(Scorecard!$D$37:$D$44,SUMPRODUCT(--(Scorecard!$G$37:$G$43&lt;F1054))+1),Scorecard!$D$45)</f>
        <v>-0.569454719285959</v>
      </c>
      <c r="K1054" s="0" t="n">
        <f aca="false">Inputs!$B$10+Scorecard!$J$5*Loan_Sample!Y1034+Scorecard!$J$6*Loan_Sample!Z1034+Scorecard!$J$7*I1054+Scorecard!$J$8*Loan_Sample!AB1034+Scorecard!$J$9*J1054+Scorecard!$J$10*Loan_Sample!AD1034+Scorecard!$J$11*G1054+Scorecard!$J$12*H1054</f>
        <v>-5.3070330099231</v>
      </c>
      <c r="L1054" s="0" t="n">
        <f aca="false">MIN(1-Inputs!$B$13,MAX(Inputs!$B$13,1/(1+EXP(-(Inputs!$B$11*K1054+Inputs!$B$12)))))</f>
        <v>0.00425950715966158</v>
      </c>
      <c r="M1054" s="0" t="n">
        <f aca="false">Loan_Sample!AH1034*Inputs!$B$4*B1054</f>
        <v>322.717447397597</v>
      </c>
      <c r="N1054" s="0" t="n">
        <f aca="false">L1054*Inputs!$B$4*B1054</f>
        <v>322.717447397597</v>
      </c>
      <c r="O1054" s="0" t="n">
        <f aca="false">Inputs!$B$37+Inputs!$B$38*MAX(Loan_Sample!H1034-Inputs!$C$38,0)+Inputs!$B$39*MAX(Loan_Sample!H1034-Inputs!$C$39,0)+Inputs!$B$40*MAX(Loan_Sample!H1034-Inputs!$C$40,0)+Inputs!$B$41*MAX(Loan_Sample!H1034-Inputs!$C$41,0)+Inputs!$B$42*Inputs!$B$14+Inputs!$B$43*MIN(Loan_Sample!I1034/Inputs!$B$17,1)+Inputs!$B$44*MIN(Loan_Sample!E1034,Inputs!$B$18)+Inputs!$B$45*Loan_Sample!C1034</f>
        <v>-3.596270968406</v>
      </c>
      <c r="P1054" s="0" t="n">
        <f aca="false">MIN(1-Inputs!$B$13,MAX(Inputs!$B$13,1/(1+EXP(-(Inputs!$B$15*O1054+Inputs!$B$16)))))</f>
        <v>0.0249373338496321</v>
      </c>
      <c r="Q1054" s="0" t="n">
        <f aca="false">Inputs!$B$37+Inputs!$B$38*MAX(F1054-Inputs!$C$38,0)+Inputs!$B$39*MAX(F1054-Inputs!$C$39,0)+Inputs!$B$40*MAX(F1054-Inputs!$C$40,0)+Inputs!$B$41*MAX(F1054-Inputs!$C$41,0)+Inputs!$B$42*Inputs!$B$14+Inputs!$B$43*MIN(Loan_Sample!I1034/Inputs!$B$17,1)+Inputs!$B$44*MIN(E1054,Inputs!$B$18)+Inputs!$B$45*Loan_Sample!C1034</f>
        <v>-3.596270968406</v>
      </c>
      <c r="R1054" s="0" t="n">
        <f aca="false">MIN(1-Inputs!$B$13,MAX(Inputs!$B$13,1/(1+EXP(-(Inputs!$B$15*Q1054+Inputs!$B$16)))))</f>
        <v>0.0249373338496321</v>
      </c>
    </row>
    <row r="1055" customFormat="false" ht="15" hidden="false" customHeight="false" outlineLevel="0" collapsed="false">
      <c r="A1055" s="0" t="n">
        <f aca="false">Loan_Sample!A1035</f>
        <v>30315</v>
      </c>
      <c r="B1055" s="0" t="n">
        <f aca="false">Loan_Sample!U1035</f>
        <v>143402.1</v>
      </c>
      <c r="C1055" s="0" t="n">
        <f aca="false">Loan_Sample!K1035+Inputs!$B$26</f>
        <v>4.40000009536743</v>
      </c>
      <c r="D1055" s="0" t="n">
        <f aca="false">Loan_Sample!L1035+Inputs!$B$26</f>
        <v>-0.458333015441895</v>
      </c>
      <c r="E1055" s="0" t="n">
        <f aca="false">Loan_Sample!E1035/(1+Inputs!$B$25/100)</f>
        <v>57.2333602905273</v>
      </c>
      <c r="F1055" s="0" t="n">
        <f aca="false">Loan_Sample!H1035-Inputs!$B$24/100</f>
        <v>-3.21333336830139</v>
      </c>
      <c r="G1055" s="0" t="n">
        <f aca="false">IF(ISNUMBER(C1055),INDEX(Scorecard!$D$54:$D$61,SUMPRODUCT(--(Scorecard!$G$54:$G$60&lt;C1055))+1),Scorecard!$D$62)</f>
        <v>0.489050497890326</v>
      </c>
      <c r="H1055" s="0" t="n">
        <f aca="false">IF(ISNUMBER(D1055),INDEX(Scorecard!$D$63:$D$68,SUMPRODUCT(--(Scorecard!$G$63:$G$67&lt;D1055))+1),Scorecard!$D$69)</f>
        <v>0.322484508656054</v>
      </c>
      <c r="I1055" s="0" t="n">
        <f aca="false">IF(ISNUMBER(E1055),INDEX(Scorecard!$D$19:$D$26,SUMPRODUCT(--(Scorecard!$G$19:$G$25&lt;E1055))+1),Scorecard!$D$27)</f>
        <v>0.285899340811827</v>
      </c>
      <c r="J1055" s="0" t="n">
        <f aca="false">IF(ISNUMBER(F1055),INDEX(Scorecard!$D$37:$D$44,SUMPRODUCT(--(Scorecard!$G$37:$G$43&lt;F1055))+1),Scorecard!$D$45)</f>
        <v>1.35057635045042</v>
      </c>
      <c r="K1055" s="0" t="n">
        <f aca="false">Inputs!$B$10+Scorecard!$J$5*Loan_Sample!Y1035+Scorecard!$J$6*Loan_Sample!Z1035+Scorecard!$J$7*I1055+Scorecard!$J$8*Loan_Sample!AB1035+Scorecard!$J$9*J1055+Scorecard!$J$10*Loan_Sample!AD1035+Scorecard!$J$11*G1055+Scorecard!$J$12*H1055</f>
        <v>-4.16874146265033</v>
      </c>
      <c r="L1055" s="0" t="n">
        <f aca="false">MIN(1-Inputs!$B$13,MAX(Inputs!$B$13,1/(1+EXP(-(Inputs!$B$11*K1055+Inputs!$B$12)))))</f>
        <v>0.0141922069215989</v>
      </c>
      <c r="M1055" s="0" t="n">
        <f aca="false">Loan_Sample!AH1035*Inputs!$B$4*B1055</f>
        <v>712.317296667135</v>
      </c>
      <c r="N1055" s="0" t="n">
        <f aca="false">L1055*Inputs!$B$4*B1055</f>
        <v>712.317296667135</v>
      </c>
      <c r="O1055" s="0" t="n">
        <f aca="false">Inputs!$B$37+Inputs!$B$38*MAX(Loan_Sample!H1035-Inputs!$C$38,0)+Inputs!$B$39*MAX(Loan_Sample!H1035-Inputs!$C$39,0)+Inputs!$B$40*MAX(Loan_Sample!H1035-Inputs!$C$40,0)+Inputs!$B$41*MAX(Loan_Sample!H1035-Inputs!$C$41,0)+Inputs!$B$42*Inputs!$B$14+Inputs!$B$43*MIN(Loan_Sample!I1035/Inputs!$B$17,1)+Inputs!$B$44*MIN(Loan_Sample!E1035,Inputs!$B$18)+Inputs!$B$45*Loan_Sample!C1035</f>
        <v>-5.77503938004084</v>
      </c>
      <c r="P1055" s="0" t="n">
        <f aca="false">MIN(1-Inputs!$B$13,MAX(Inputs!$B$13,1/(1+EXP(-(Inputs!$B$15*O1055+Inputs!$B$16)))))</f>
        <v>0.00214395565683444</v>
      </c>
      <c r="Q1055" s="0" t="n">
        <f aca="false">Inputs!$B$37+Inputs!$B$38*MAX(F1055-Inputs!$C$38,0)+Inputs!$B$39*MAX(F1055-Inputs!$C$39,0)+Inputs!$B$40*MAX(F1055-Inputs!$C$40,0)+Inputs!$B$41*MAX(F1055-Inputs!$C$41,0)+Inputs!$B$42*Inputs!$B$14+Inputs!$B$43*MIN(Loan_Sample!I1035/Inputs!$B$17,1)+Inputs!$B$44*MIN(E1055,Inputs!$B$18)+Inputs!$B$45*Loan_Sample!C1035</f>
        <v>-5.77503938004084</v>
      </c>
      <c r="R1055" s="0" t="n">
        <f aca="false">MIN(1-Inputs!$B$13,MAX(Inputs!$B$13,1/(1+EXP(-(Inputs!$B$15*Q1055+Inputs!$B$16)))))</f>
        <v>0.00214395565683444</v>
      </c>
    </row>
    <row r="1056" customFormat="false" ht="15" hidden="false" customHeight="false" outlineLevel="0" collapsed="false">
      <c r="A1056" s="0" t="n">
        <f aca="false">Loan_Sample!A1036</f>
        <v>30346</v>
      </c>
      <c r="B1056" s="0" t="n">
        <f aca="false">Loan_Sample!U1036</f>
        <v>143616.69</v>
      </c>
      <c r="C1056" s="0" t="n">
        <f aca="false">Loan_Sample!K1036+Inputs!$B$26</f>
        <v>3.32307696342468</v>
      </c>
      <c r="D1056" s="0" t="n">
        <f aca="false">Loan_Sample!L1036+Inputs!$B$26</f>
        <v>-0.276922941207886</v>
      </c>
      <c r="E1056" s="0" t="n">
        <f aca="false">Loan_Sample!E1036/(1+Inputs!$B$25/100)</f>
        <v>69.5701065063477</v>
      </c>
      <c r="F1056" s="0" t="n">
        <f aca="false">Loan_Sample!H1036-Inputs!$B$24/100</f>
        <v>0.43666672706604</v>
      </c>
      <c r="G1056" s="0" t="n">
        <f aca="false">IF(ISNUMBER(C1056),INDEX(Scorecard!$D$54:$D$61,SUMPRODUCT(--(Scorecard!$G$54:$G$60&lt;C1056))+1),Scorecard!$D$62)</f>
        <v>0.489050497890326</v>
      </c>
      <c r="H1056" s="0" t="n">
        <f aca="false">IF(ISNUMBER(D1056),INDEX(Scorecard!$D$63:$D$68,SUMPRODUCT(--(Scorecard!$G$63:$G$67&lt;D1056))+1),Scorecard!$D$69)</f>
        <v>0.322484508656054</v>
      </c>
      <c r="I1056" s="0" t="n">
        <f aca="false">IF(ISNUMBER(E1056),INDEX(Scorecard!$D$19:$D$26,SUMPRODUCT(--(Scorecard!$G$19:$G$25&lt;E1056))+1),Scorecard!$D$27)</f>
        <v>0.0530843085177338</v>
      </c>
      <c r="J1056" s="0" t="n">
        <f aca="false">IF(ISNUMBER(F1056),INDEX(Scorecard!$D$37:$D$44,SUMPRODUCT(--(Scorecard!$G$37:$G$43&lt;F1056))+1),Scorecard!$D$45)</f>
        <v>-0.271229676926091</v>
      </c>
      <c r="K1056" s="0" t="n">
        <f aca="false">Inputs!$B$10+Scorecard!$J$5*Loan_Sample!Y1036+Scorecard!$J$6*Loan_Sample!Z1036+Scorecard!$J$7*I1056+Scorecard!$J$8*Loan_Sample!AB1036+Scorecard!$J$9*J1056+Scorecard!$J$10*Loan_Sample!AD1036+Scorecard!$J$11*G1056+Scorecard!$J$12*H1056</f>
        <v>-3.91636172699717</v>
      </c>
      <c r="L1056" s="0" t="n">
        <f aca="false">MIN(1-Inputs!$B$13,MAX(Inputs!$B$13,1/(1+EXP(-(Inputs!$B$11*K1056+Inputs!$B$12)))))</f>
        <v>0.0184929572493467</v>
      </c>
      <c r="M1056" s="0" t="n">
        <f aca="false">Loan_Sample!AH1036*Inputs!$B$4*B1056</f>
        <v>929.564057961935</v>
      </c>
      <c r="N1056" s="0" t="n">
        <f aca="false">L1056*Inputs!$B$4*B1056</f>
        <v>929.564057961935</v>
      </c>
      <c r="O1056" s="0" t="n">
        <f aca="false">Inputs!$B$37+Inputs!$B$38*MAX(Loan_Sample!H1036-Inputs!$C$38,0)+Inputs!$B$39*MAX(Loan_Sample!H1036-Inputs!$C$39,0)+Inputs!$B$40*MAX(Loan_Sample!H1036-Inputs!$C$40,0)+Inputs!$B$41*MAX(Loan_Sample!H1036-Inputs!$C$41,0)+Inputs!$B$42*Inputs!$B$14+Inputs!$B$43*MIN(Loan_Sample!I1036/Inputs!$B$17,1)+Inputs!$B$44*MIN(Loan_Sample!E1036,Inputs!$B$18)+Inputs!$B$45*Loan_Sample!C1036</f>
        <v>-4.42232967126794</v>
      </c>
      <c r="P1056" s="0" t="n">
        <f aca="false">MIN(1-Inputs!$B$13,MAX(Inputs!$B$13,1/(1+EXP(-(Inputs!$B$15*O1056+Inputs!$B$16)))))</f>
        <v>0.0099007170701142</v>
      </c>
      <c r="Q1056" s="0" t="n">
        <f aca="false">Inputs!$B$37+Inputs!$B$38*MAX(F1056-Inputs!$C$38,0)+Inputs!$B$39*MAX(F1056-Inputs!$C$39,0)+Inputs!$B$40*MAX(F1056-Inputs!$C$40,0)+Inputs!$B$41*MAX(F1056-Inputs!$C$41,0)+Inputs!$B$42*Inputs!$B$14+Inputs!$B$43*MIN(Loan_Sample!I1036/Inputs!$B$17,1)+Inputs!$B$44*MIN(E1056,Inputs!$B$18)+Inputs!$B$45*Loan_Sample!C1036</f>
        <v>-4.42232967126794</v>
      </c>
      <c r="R1056" s="0" t="n">
        <f aca="false">MIN(1-Inputs!$B$13,MAX(Inputs!$B$13,1/(1+EXP(-(Inputs!$B$15*Q1056+Inputs!$B$16)))))</f>
        <v>0.0099007170701142</v>
      </c>
    </row>
    <row r="1057" customFormat="false" ht="15" hidden="false" customHeight="false" outlineLevel="0" collapsed="false">
      <c r="A1057" s="0" t="n">
        <f aca="false">Loan_Sample!A1037</f>
        <v>30350</v>
      </c>
      <c r="B1057" s="0" t="n">
        <f aca="false">Loan_Sample!U1037</f>
        <v>232164.81</v>
      </c>
      <c r="C1057" s="0" t="n">
        <f aca="false">Loan_Sample!K1037+Inputs!$B$26</f>
        <v>4.0230770111084</v>
      </c>
      <c r="D1057" s="0" t="n">
        <f aca="false">Loan_Sample!L1037+Inputs!$B$26</f>
        <v>-0.276923179626465</v>
      </c>
      <c r="E1057" s="0" t="n">
        <f aca="false">Loan_Sample!E1037/(1+Inputs!$B$25/100)</f>
        <v>77.5807723999023</v>
      </c>
      <c r="F1057" s="0" t="n">
        <f aca="false">Loan_Sample!H1037-Inputs!$B$24/100</f>
        <v>0.749666452407837</v>
      </c>
      <c r="G1057" s="0" t="n">
        <f aca="false">IF(ISNUMBER(C1057),INDEX(Scorecard!$D$54:$D$61,SUMPRODUCT(--(Scorecard!$G$54:$G$60&lt;C1057))+1),Scorecard!$D$62)</f>
        <v>0.489050497890326</v>
      </c>
      <c r="H1057" s="0" t="n">
        <f aca="false">IF(ISNUMBER(D1057),INDEX(Scorecard!$D$63:$D$68,SUMPRODUCT(--(Scorecard!$G$63:$G$67&lt;D1057))+1),Scorecard!$D$69)</f>
        <v>0.322484508656054</v>
      </c>
      <c r="I1057" s="0" t="n">
        <f aca="false">IF(ISNUMBER(E1057),INDEX(Scorecard!$D$19:$D$26,SUMPRODUCT(--(Scorecard!$G$19:$G$25&lt;E1057))+1),Scorecard!$D$27)</f>
        <v>-0.0341578513653732</v>
      </c>
      <c r="J1057" s="0" t="n">
        <f aca="false">IF(ISNUMBER(F1057),INDEX(Scorecard!$D$37:$D$44,SUMPRODUCT(--(Scorecard!$G$37:$G$43&lt;F1057))+1),Scorecard!$D$45)</f>
        <v>-0.569454719285959</v>
      </c>
      <c r="K1057" s="0" t="n">
        <f aca="false">Inputs!$B$10+Scorecard!$J$5*Loan_Sample!Y1037+Scorecard!$J$6*Loan_Sample!Z1037+Scorecard!$J$7*I1057+Scorecard!$J$8*Loan_Sample!AB1037+Scorecard!$J$9*J1057+Scorecard!$J$10*Loan_Sample!AD1037+Scorecard!$J$11*G1057+Scorecard!$J$12*H1057</f>
        <v>-4.75106242020505</v>
      </c>
      <c r="L1057" s="0" t="n">
        <f aca="false">MIN(1-Inputs!$B$13,MAX(Inputs!$B$13,1/(1+EXP(-(Inputs!$B$11*K1057+Inputs!$B$12)))))</f>
        <v>0.00767869577321613</v>
      </c>
      <c r="M1057" s="0" t="n">
        <f aca="false">Loan_Sample!AH1037*Inputs!$B$4*B1057</f>
        <v>623.953030832784</v>
      </c>
      <c r="N1057" s="0" t="n">
        <f aca="false">L1057*Inputs!$B$4*B1057</f>
        <v>623.953030832784</v>
      </c>
      <c r="O1057" s="0" t="n">
        <f aca="false">Inputs!$B$37+Inputs!$B$38*MAX(Loan_Sample!H1037-Inputs!$C$38,0)+Inputs!$B$39*MAX(Loan_Sample!H1037-Inputs!$C$39,0)+Inputs!$B$40*MAX(Loan_Sample!H1037-Inputs!$C$40,0)+Inputs!$B$41*MAX(Loan_Sample!H1037-Inputs!$C$41,0)+Inputs!$B$42*Inputs!$B$14+Inputs!$B$43*MIN(Loan_Sample!I1037/Inputs!$B$17,1)+Inputs!$B$44*MIN(Loan_Sample!E1037,Inputs!$B$18)+Inputs!$B$45*Loan_Sample!C1037</f>
        <v>-3.74321816768025</v>
      </c>
      <c r="P1057" s="0" t="n">
        <f aca="false">MIN(1-Inputs!$B$13,MAX(Inputs!$B$13,1/(1+EXP(-(Inputs!$B$15*O1057+Inputs!$B$16)))))</f>
        <v>0.0211821842199017</v>
      </c>
      <c r="Q1057" s="0" t="n">
        <f aca="false">Inputs!$B$37+Inputs!$B$38*MAX(F1057-Inputs!$C$38,0)+Inputs!$B$39*MAX(F1057-Inputs!$C$39,0)+Inputs!$B$40*MAX(F1057-Inputs!$C$40,0)+Inputs!$B$41*MAX(F1057-Inputs!$C$41,0)+Inputs!$B$42*Inputs!$B$14+Inputs!$B$43*MIN(Loan_Sample!I1037/Inputs!$B$17,1)+Inputs!$B$44*MIN(E1057,Inputs!$B$18)+Inputs!$B$45*Loan_Sample!C1037</f>
        <v>-3.74321816768025</v>
      </c>
      <c r="R1057" s="0" t="n">
        <f aca="false">MIN(1-Inputs!$B$13,MAX(Inputs!$B$13,1/(1+EXP(-(Inputs!$B$15*Q1057+Inputs!$B$16)))))</f>
        <v>0.0211821842199017</v>
      </c>
    </row>
    <row r="1058" customFormat="false" ht="15" hidden="false" customHeight="false" outlineLevel="0" collapsed="false">
      <c r="A1058" s="0" t="n">
        <f aca="false">Loan_Sample!A1038</f>
        <v>30350</v>
      </c>
      <c r="B1058" s="0" t="n">
        <f aca="false">Loan_Sample!U1038</f>
        <v>221197.55</v>
      </c>
      <c r="C1058" s="0" t="n">
        <f aca="false">Loan_Sample!K1038+Inputs!$B$26</f>
        <v>4.60833311080933</v>
      </c>
      <c r="D1058" s="0" t="n">
        <f aca="false">Loan_Sample!L1038+Inputs!$B$26</f>
        <v>-1.125</v>
      </c>
      <c r="E1058" s="0" t="n">
        <f aca="false">Loan_Sample!E1038/(1+Inputs!$B$25/100)</f>
        <v>66.8533782958984</v>
      </c>
      <c r="F1058" s="0" t="n">
        <f aca="false">Loan_Sample!H1038-Inputs!$B$24/100</f>
        <v>-1.10033321380615</v>
      </c>
      <c r="G1058" s="0" t="n">
        <f aca="false">IF(ISNUMBER(C1058),INDEX(Scorecard!$D$54:$D$61,SUMPRODUCT(--(Scorecard!$G$54:$G$60&lt;C1058))+1),Scorecard!$D$62)</f>
        <v>0.409483001259379</v>
      </c>
      <c r="H1058" s="0" t="n">
        <f aca="false">IF(ISNUMBER(D1058),INDEX(Scorecard!$D$63:$D$68,SUMPRODUCT(--(Scorecard!$G$63:$G$67&lt;D1058))+1),Scorecard!$D$69)</f>
        <v>-0.340582194386522</v>
      </c>
      <c r="I1058" s="0" t="n">
        <f aca="false">IF(ISNUMBER(E1058),INDEX(Scorecard!$D$19:$D$26,SUMPRODUCT(--(Scorecard!$G$19:$G$25&lt;E1058))+1),Scorecard!$D$27)</f>
        <v>0.0530843085177338</v>
      </c>
      <c r="J1058" s="0" t="n">
        <f aca="false">IF(ISNUMBER(F1058),INDEX(Scorecard!$D$37:$D$44,SUMPRODUCT(--(Scorecard!$G$37:$G$43&lt;F1058))+1),Scorecard!$D$45)</f>
        <v>1.35057635045042</v>
      </c>
      <c r="K1058" s="0" t="n">
        <f aca="false">Inputs!$B$10+Scorecard!$J$5*Loan_Sample!Y1038+Scorecard!$J$6*Loan_Sample!Z1038+Scorecard!$J$7*I1058+Scorecard!$J$8*Loan_Sample!AB1038+Scorecard!$J$9*J1058+Scorecard!$J$10*Loan_Sample!AD1038+Scorecard!$J$11*G1058+Scorecard!$J$12*H1058</f>
        <v>-4.86646206515493</v>
      </c>
      <c r="L1058" s="0" t="n">
        <f aca="false">MIN(1-Inputs!$B$13,MAX(Inputs!$B$13,1/(1+EXP(-(Inputs!$B$11*K1058+Inputs!$B$12)))))</f>
        <v>0.00679582324332319</v>
      </c>
      <c r="M1058" s="0" t="n">
        <f aca="false">Loan_Sample!AH1038*Inputs!$B$4*B1058</f>
        <v>526.12680807965</v>
      </c>
      <c r="N1058" s="0" t="n">
        <f aca="false">L1058*Inputs!$B$4*B1058</f>
        <v>526.12680807965</v>
      </c>
      <c r="O1058" s="0" t="n">
        <f aca="false">Inputs!$B$37+Inputs!$B$38*MAX(Loan_Sample!H1038-Inputs!$C$38,0)+Inputs!$B$39*MAX(Loan_Sample!H1038-Inputs!$C$39,0)+Inputs!$B$40*MAX(Loan_Sample!H1038-Inputs!$C$40,0)+Inputs!$B$41*MAX(Loan_Sample!H1038-Inputs!$C$41,0)+Inputs!$B$42*Inputs!$B$14+Inputs!$B$43*MIN(Loan_Sample!I1038/Inputs!$B$17,1)+Inputs!$B$44*MIN(Loan_Sample!E1038,Inputs!$B$18)+Inputs!$B$45*Loan_Sample!C1038</f>
        <v>-5.5443830858777</v>
      </c>
      <c r="P1058" s="0" t="n">
        <f aca="false">MIN(1-Inputs!$B$13,MAX(Inputs!$B$13,1/(1+EXP(-(Inputs!$B$15*O1058+Inputs!$B$16)))))</f>
        <v>0.0027849216764652</v>
      </c>
      <c r="Q1058" s="0" t="n">
        <f aca="false">Inputs!$B$37+Inputs!$B$38*MAX(F1058-Inputs!$C$38,0)+Inputs!$B$39*MAX(F1058-Inputs!$C$39,0)+Inputs!$B$40*MAX(F1058-Inputs!$C$40,0)+Inputs!$B$41*MAX(F1058-Inputs!$C$41,0)+Inputs!$B$42*Inputs!$B$14+Inputs!$B$43*MIN(Loan_Sample!I1038/Inputs!$B$17,1)+Inputs!$B$44*MIN(E1058,Inputs!$B$18)+Inputs!$B$45*Loan_Sample!C1038</f>
        <v>-5.5443830858777</v>
      </c>
      <c r="R1058" s="0" t="n">
        <f aca="false">MIN(1-Inputs!$B$13,MAX(Inputs!$B$13,1/(1+EXP(-(Inputs!$B$15*Q1058+Inputs!$B$16)))))</f>
        <v>0.0027849216764652</v>
      </c>
    </row>
    <row r="1059" customFormat="false" ht="15" hidden="false" customHeight="false" outlineLevel="0" collapsed="false">
      <c r="A1059" s="0" t="n">
        <f aca="false">Loan_Sample!A1039</f>
        <v>30384</v>
      </c>
      <c r="B1059" s="0" t="n">
        <f aca="false">Loan_Sample!U1039</f>
        <v>294534.75</v>
      </c>
      <c r="C1059" s="0" t="n">
        <f aca="false">Loan_Sample!K1039+Inputs!$B$26</f>
        <v>5.19999980926514</v>
      </c>
      <c r="D1059" s="0" t="n">
        <f aca="false">Loan_Sample!L1039+Inputs!$B$26</f>
        <v>-0.458333492279053</v>
      </c>
      <c r="E1059" s="0" t="n">
        <f aca="false">Loan_Sample!E1039/(1+Inputs!$B$25/100)</f>
        <v>70.1677093505859</v>
      </c>
      <c r="F1059" s="0" t="n">
        <f aca="false">Loan_Sample!H1039-Inputs!$B$24/100</f>
        <v>-2.66433334350586</v>
      </c>
      <c r="G1059" s="0" t="n">
        <f aca="false">IF(ISNUMBER(C1059),INDEX(Scorecard!$D$54:$D$61,SUMPRODUCT(--(Scorecard!$G$54:$G$60&lt;C1059))+1),Scorecard!$D$62)</f>
        <v>0.214429354789033</v>
      </c>
      <c r="H1059" s="0" t="n">
        <f aca="false">IF(ISNUMBER(D1059),INDEX(Scorecard!$D$63:$D$68,SUMPRODUCT(--(Scorecard!$G$63:$G$67&lt;D1059))+1),Scorecard!$D$69)</f>
        <v>0.322484508656054</v>
      </c>
      <c r="I1059" s="0" t="n">
        <f aca="false">IF(ISNUMBER(E1059),INDEX(Scorecard!$D$19:$D$26,SUMPRODUCT(--(Scorecard!$G$19:$G$25&lt;E1059))+1),Scorecard!$D$27)</f>
        <v>0.0530843085177338</v>
      </c>
      <c r="J1059" s="0" t="n">
        <f aca="false">IF(ISNUMBER(F1059),INDEX(Scorecard!$D$37:$D$44,SUMPRODUCT(--(Scorecard!$G$37:$G$43&lt;F1059))+1),Scorecard!$D$45)</f>
        <v>1.35057635045042</v>
      </c>
      <c r="K1059" s="0" t="n">
        <f aca="false">Inputs!$B$10+Scorecard!$J$5*Loan_Sample!Y1039+Scorecard!$J$6*Loan_Sample!Z1039+Scorecard!$J$7*I1059+Scorecard!$J$8*Loan_Sample!AB1039+Scorecard!$J$9*J1059+Scorecard!$J$10*Loan_Sample!AD1039+Scorecard!$J$11*G1059+Scorecard!$J$12*H1059</f>
        <v>-6.04338063247806</v>
      </c>
      <c r="L1059" s="0" t="n">
        <f aca="false">MIN(1-Inputs!$B$13,MAX(Inputs!$B$13,1/(1+EXP(-(Inputs!$B$11*K1059+Inputs!$B$12)))))</f>
        <v>0.00194727676104964</v>
      </c>
      <c r="M1059" s="0" t="n">
        <f aca="false">Loan_Sample!AH1039*Inputs!$B$4*B1059</f>
        <v>200.739235898798</v>
      </c>
      <c r="N1059" s="0" t="n">
        <f aca="false">L1059*Inputs!$B$4*B1059</f>
        <v>200.739235898798</v>
      </c>
      <c r="O1059" s="0" t="n">
        <f aca="false">Inputs!$B$37+Inputs!$B$38*MAX(Loan_Sample!H1039-Inputs!$C$38,0)+Inputs!$B$39*MAX(Loan_Sample!H1039-Inputs!$C$39,0)+Inputs!$B$40*MAX(Loan_Sample!H1039-Inputs!$C$40,0)+Inputs!$B$41*MAX(Loan_Sample!H1039-Inputs!$C$41,0)+Inputs!$B$42*Inputs!$B$14+Inputs!$B$43*MIN(Loan_Sample!I1039/Inputs!$B$17,1)+Inputs!$B$44*MIN(Loan_Sample!E1039,Inputs!$B$18)+Inputs!$B$45*Loan_Sample!C1039</f>
        <v>-5.39859032191296</v>
      </c>
      <c r="P1059" s="0" t="n">
        <f aca="false">MIN(1-Inputs!$B$13,MAX(Inputs!$B$13,1/(1+EXP(-(Inputs!$B$15*O1059+Inputs!$B$16)))))</f>
        <v>0.00328528977487441</v>
      </c>
      <c r="Q1059" s="0" t="n">
        <f aca="false">Inputs!$B$37+Inputs!$B$38*MAX(F1059-Inputs!$C$38,0)+Inputs!$B$39*MAX(F1059-Inputs!$C$39,0)+Inputs!$B$40*MAX(F1059-Inputs!$C$40,0)+Inputs!$B$41*MAX(F1059-Inputs!$C$41,0)+Inputs!$B$42*Inputs!$B$14+Inputs!$B$43*MIN(Loan_Sample!I1039/Inputs!$B$17,1)+Inputs!$B$44*MIN(E1059,Inputs!$B$18)+Inputs!$B$45*Loan_Sample!C1039</f>
        <v>-5.39859032191296</v>
      </c>
      <c r="R1059" s="0" t="n">
        <f aca="false">MIN(1-Inputs!$B$13,MAX(Inputs!$B$13,1/(1+EXP(-(Inputs!$B$15*Q1059+Inputs!$B$16)))))</f>
        <v>0.00328528977487441</v>
      </c>
    </row>
    <row r="1060" customFormat="false" ht="15" hidden="false" customHeight="false" outlineLevel="0" collapsed="false">
      <c r="A1060" s="0" t="n">
        <f aca="false">Loan_Sample!A1040</f>
        <v>30452</v>
      </c>
      <c r="B1060" s="0" t="n">
        <f aca="false">Loan_Sample!U1040</f>
        <v>182022.62</v>
      </c>
      <c r="C1060" s="0" t="n">
        <f aca="false">Loan_Sample!K1040+Inputs!$B$26</f>
        <v>4.42307710647583</v>
      </c>
      <c r="D1060" s="0" t="n">
        <f aca="false">Loan_Sample!L1040+Inputs!$B$26</f>
        <v>-0.276922702789307</v>
      </c>
      <c r="E1060" s="0" t="n">
        <f aca="false">Loan_Sample!E1040/(1+Inputs!$B$25/100)</f>
        <v>55.9032325744629</v>
      </c>
      <c r="F1060" s="0" t="n">
        <f aca="false">Loan_Sample!H1040-Inputs!$B$24/100</f>
        <v>0.152666330337524</v>
      </c>
      <c r="G1060" s="0" t="n">
        <f aca="false">IF(ISNUMBER(C1060),INDEX(Scorecard!$D$54:$D$61,SUMPRODUCT(--(Scorecard!$G$54:$G$60&lt;C1060))+1),Scorecard!$D$62)</f>
        <v>0.409483001259379</v>
      </c>
      <c r="H1060" s="0" t="n">
        <f aca="false">IF(ISNUMBER(D1060),INDEX(Scorecard!$D$63:$D$68,SUMPRODUCT(--(Scorecard!$G$63:$G$67&lt;D1060))+1),Scorecard!$D$69)</f>
        <v>0.322484508656054</v>
      </c>
      <c r="I1060" s="0" t="n">
        <f aca="false">IF(ISNUMBER(E1060),INDEX(Scorecard!$D$19:$D$26,SUMPRODUCT(--(Scorecard!$G$19:$G$25&lt;E1060))+1),Scorecard!$D$27)</f>
        <v>0.285899340811827</v>
      </c>
      <c r="J1060" s="0" t="n">
        <f aca="false">IF(ISNUMBER(F1060),INDEX(Scorecard!$D$37:$D$44,SUMPRODUCT(--(Scorecard!$G$37:$G$43&lt;F1060))+1),Scorecard!$D$45)</f>
        <v>0.102184252677548</v>
      </c>
      <c r="K1060" s="0" t="n">
        <f aca="false">Inputs!$B$10+Scorecard!$J$5*Loan_Sample!Y1040+Scorecard!$J$6*Loan_Sample!Z1040+Scorecard!$J$7*I1060+Scorecard!$J$8*Loan_Sample!AB1040+Scorecard!$J$9*J1060+Scorecard!$J$10*Loan_Sample!AD1040+Scorecard!$J$11*G1060+Scorecard!$J$12*H1060</f>
        <v>-5.06101860356627</v>
      </c>
      <c r="L1060" s="0" t="n">
        <f aca="false">MIN(1-Inputs!$B$13,MAX(Inputs!$B$13,1/(1+EXP(-(Inputs!$B$11*K1060+Inputs!$B$12)))))</f>
        <v>0.00552984504509404</v>
      </c>
      <c r="M1060" s="0" t="n">
        <f aca="false">Loan_Sample!AH1040*Inputs!$B$4*B1060</f>
        <v>352.294909155713</v>
      </c>
      <c r="N1060" s="0" t="n">
        <f aca="false">L1060*Inputs!$B$4*B1060</f>
        <v>352.294909155713</v>
      </c>
      <c r="O1060" s="0" t="n">
        <f aca="false">Inputs!$B$37+Inputs!$B$38*MAX(Loan_Sample!H1040-Inputs!$C$38,0)+Inputs!$B$39*MAX(Loan_Sample!H1040-Inputs!$C$39,0)+Inputs!$B$40*MAX(Loan_Sample!H1040-Inputs!$C$40,0)+Inputs!$B$41*MAX(Loan_Sample!H1040-Inputs!$C$41,0)+Inputs!$B$42*Inputs!$B$14+Inputs!$B$43*MIN(Loan_Sample!I1040/Inputs!$B$17,1)+Inputs!$B$44*MIN(Loan_Sample!E1040,Inputs!$B$18)+Inputs!$B$45*Loan_Sample!C1040</f>
        <v>-5.1154231159763</v>
      </c>
      <c r="P1060" s="0" t="n">
        <f aca="false">MIN(1-Inputs!$B$13,MAX(Inputs!$B$13,1/(1+EXP(-(Inputs!$B$15*O1060+Inputs!$B$16)))))</f>
        <v>0.00452723830105223</v>
      </c>
      <c r="Q1060" s="0" t="n">
        <f aca="false">Inputs!$B$37+Inputs!$B$38*MAX(F1060-Inputs!$C$38,0)+Inputs!$B$39*MAX(F1060-Inputs!$C$39,0)+Inputs!$B$40*MAX(F1060-Inputs!$C$40,0)+Inputs!$B$41*MAX(F1060-Inputs!$C$41,0)+Inputs!$B$42*Inputs!$B$14+Inputs!$B$43*MIN(Loan_Sample!I1040/Inputs!$B$17,1)+Inputs!$B$44*MIN(E1060,Inputs!$B$18)+Inputs!$B$45*Loan_Sample!C1040</f>
        <v>-5.1154231159763</v>
      </c>
      <c r="R1060" s="0" t="n">
        <f aca="false">MIN(1-Inputs!$B$13,MAX(Inputs!$B$13,1/(1+EXP(-(Inputs!$B$15*Q1060+Inputs!$B$16)))))</f>
        <v>0.00452723830105223</v>
      </c>
    </row>
    <row r="1061" customFormat="false" ht="15" hidden="false" customHeight="false" outlineLevel="0" collapsed="false">
      <c r="A1061" s="0" t="n">
        <f aca="false">Loan_Sample!A1041</f>
        <v>30498</v>
      </c>
      <c r="B1061" s="0" t="n">
        <f aca="false">Loan_Sample!U1041</f>
        <v>239166.19</v>
      </c>
      <c r="C1061" s="0" t="n">
        <f aca="false">Loan_Sample!K1041+Inputs!$B$26</f>
        <v>5.65833330154419</v>
      </c>
      <c r="D1061" s="0" t="n">
        <f aca="false">Loan_Sample!L1041+Inputs!$B$26</f>
        <v>-1.875</v>
      </c>
      <c r="E1061" s="0" t="n">
        <f aca="false">Loan_Sample!E1041/(1+Inputs!$B$25/100)</f>
        <v>59.8449592590332</v>
      </c>
      <c r="F1061" s="0" t="n">
        <f aca="false">Loan_Sample!H1041-Inputs!$B$24/100</f>
        <v>0.699333429336548</v>
      </c>
      <c r="G1061" s="0" t="n">
        <f aca="false">IF(ISNUMBER(C1061),INDEX(Scorecard!$D$54:$D$61,SUMPRODUCT(--(Scorecard!$G$54:$G$60&lt;C1061))+1),Scorecard!$D$62)</f>
        <v>0.0151758992857273</v>
      </c>
      <c r="H1061" s="0" t="n">
        <f aca="false">IF(ISNUMBER(D1061),INDEX(Scorecard!$D$63:$D$68,SUMPRODUCT(--(Scorecard!$G$63:$G$67&lt;D1061))+1),Scorecard!$D$69)</f>
        <v>-0.340582194386522</v>
      </c>
      <c r="I1061" s="0" t="n">
        <f aca="false">IF(ISNUMBER(E1061),INDEX(Scorecard!$D$19:$D$26,SUMPRODUCT(--(Scorecard!$G$19:$G$25&lt;E1061))+1),Scorecard!$D$27)</f>
        <v>0.267179331770092</v>
      </c>
      <c r="J1061" s="0" t="n">
        <f aca="false">IF(ISNUMBER(F1061),INDEX(Scorecard!$D$37:$D$44,SUMPRODUCT(--(Scorecard!$G$37:$G$43&lt;F1061))+1),Scorecard!$D$45)</f>
        <v>-0.569454719285959</v>
      </c>
      <c r="K1061" s="0" t="n">
        <f aca="false">Inputs!$B$10+Scorecard!$J$5*Loan_Sample!Y1041+Scorecard!$J$6*Loan_Sample!Z1041+Scorecard!$J$7*I1061+Scorecard!$J$8*Loan_Sample!AB1041+Scorecard!$J$9*J1061+Scorecard!$J$10*Loan_Sample!AD1041+Scorecard!$J$11*G1061+Scorecard!$J$12*H1061</f>
        <v>-3.45148210484053</v>
      </c>
      <c r="L1061" s="0" t="n">
        <f aca="false">MIN(1-Inputs!$B$13,MAX(Inputs!$B$13,1/(1+EXP(-(Inputs!$B$11*K1061+Inputs!$B$12)))))</f>
        <v>0.0300006048807039</v>
      </c>
      <c r="M1061" s="0" t="n">
        <f aca="false">Loan_Sample!AH1041*Inputs!$B$4*B1061</f>
        <v>2511.29562845467</v>
      </c>
      <c r="N1061" s="0" t="n">
        <f aca="false">L1061*Inputs!$B$4*B1061</f>
        <v>2511.29562845467</v>
      </c>
      <c r="O1061" s="0" t="n">
        <f aca="false">Inputs!$B$37+Inputs!$B$38*MAX(Loan_Sample!H1041-Inputs!$C$38,0)+Inputs!$B$39*MAX(Loan_Sample!H1041-Inputs!$C$39,0)+Inputs!$B$40*MAX(Loan_Sample!H1041-Inputs!$C$40,0)+Inputs!$B$41*MAX(Loan_Sample!H1041-Inputs!$C$41,0)+Inputs!$B$42*Inputs!$B$14+Inputs!$B$43*MIN(Loan_Sample!I1041/Inputs!$B$17,1)+Inputs!$B$44*MIN(Loan_Sample!E1041,Inputs!$B$18)+Inputs!$B$45*Loan_Sample!C1041</f>
        <v>-3.88601749956876</v>
      </c>
      <c r="P1061" s="0" t="n">
        <f aca="false">MIN(1-Inputs!$B$13,MAX(Inputs!$B$13,1/(1+EXP(-(Inputs!$B$15*O1061+Inputs!$B$16)))))</f>
        <v>0.0180655251837477</v>
      </c>
      <c r="Q1061" s="0" t="n">
        <f aca="false">Inputs!$B$37+Inputs!$B$38*MAX(F1061-Inputs!$C$38,0)+Inputs!$B$39*MAX(F1061-Inputs!$C$39,0)+Inputs!$B$40*MAX(F1061-Inputs!$C$40,0)+Inputs!$B$41*MAX(F1061-Inputs!$C$41,0)+Inputs!$B$42*Inputs!$B$14+Inputs!$B$43*MIN(Loan_Sample!I1041/Inputs!$B$17,1)+Inputs!$B$44*MIN(E1061,Inputs!$B$18)+Inputs!$B$45*Loan_Sample!C1041</f>
        <v>-3.88601749956876</v>
      </c>
      <c r="R1061" s="0" t="n">
        <f aca="false">MIN(1-Inputs!$B$13,MAX(Inputs!$B$13,1/(1+EXP(-(Inputs!$B$15*Q1061+Inputs!$B$16)))))</f>
        <v>0.0180655251837477</v>
      </c>
    </row>
    <row r="1062" customFormat="false" ht="15" hidden="false" customHeight="false" outlineLevel="0" collapsed="false">
      <c r="A1062" s="0" t="n">
        <f aca="false">Loan_Sample!A1042</f>
        <v>30530</v>
      </c>
      <c r="B1062" s="0" t="n">
        <f aca="false">Loan_Sample!U1042</f>
        <v>184733.94</v>
      </c>
      <c r="C1062" s="0" t="n">
        <f aca="false">Loan_Sample!K1042+Inputs!$B$26</f>
        <v>4.42307710647583</v>
      </c>
      <c r="D1062" s="0" t="n">
        <f aca="false">Loan_Sample!L1042+Inputs!$B$26</f>
        <v>-0.276922702789307</v>
      </c>
      <c r="E1062" s="0" t="n">
        <f aca="false">Loan_Sample!E1042/(1+Inputs!$B$25/100)</f>
        <v>51.0818862915039</v>
      </c>
      <c r="F1062" s="0" t="n">
        <f aca="false">Loan_Sample!H1042-Inputs!$B$24/100</f>
        <v>0.176666498184204</v>
      </c>
      <c r="G1062" s="0" t="n">
        <f aca="false">IF(ISNUMBER(C1062),INDEX(Scorecard!$D$54:$D$61,SUMPRODUCT(--(Scorecard!$G$54:$G$60&lt;C1062))+1),Scorecard!$D$62)</f>
        <v>0.409483001259379</v>
      </c>
      <c r="H1062" s="0" t="n">
        <f aca="false">IF(ISNUMBER(D1062),INDEX(Scorecard!$D$63:$D$68,SUMPRODUCT(--(Scorecard!$G$63:$G$67&lt;D1062))+1),Scorecard!$D$69)</f>
        <v>0.322484508656054</v>
      </c>
      <c r="I1062" s="0" t="n">
        <f aca="false">IF(ISNUMBER(E1062),INDEX(Scorecard!$D$19:$D$26,SUMPRODUCT(--(Scorecard!$G$19:$G$25&lt;E1062))+1),Scorecard!$D$27)</f>
        <v>0.57899015159425</v>
      </c>
      <c r="J1062" s="0" t="n">
        <f aca="false">IF(ISNUMBER(F1062),INDEX(Scorecard!$D$37:$D$44,SUMPRODUCT(--(Scorecard!$G$37:$G$43&lt;F1062))+1),Scorecard!$D$45)</f>
        <v>0.102184252677548</v>
      </c>
      <c r="K1062" s="0" t="n">
        <f aca="false">Inputs!$B$10+Scorecard!$J$5*Loan_Sample!Y1042+Scorecard!$J$6*Loan_Sample!Z1042+Scorecard!$J$7*I1062+Scorecard!$J$8*Loan_Sample!AB1042+Scorecard!$J$9*J1062+Scorecard!$J$10*Loan_Sample!AD1042+Scorecard!$J$11*G1062+Scorecard!$J$12*H1062</f>
        <v>-3.51765450885992</v>
      </c>
      <c r="L1062" s="0" t="n">
        <f aca="false">MIN(1-Inputs!$B$13,MAX(Inputs!$B$13,1/(1+EXP(-(Inputs!$B$11*K1062+Inputs!$B$12)))))</f>
        <v>0.0280142951762806</v>
      </c>
      <c r="M1062" s="0" t="n">
        <f aca="false">Loan_Sample!AH1042*Inputs!$B$4*B1062</f>
        <v>1811.31689348306</v>
      </c>
      <c r="N1062" s="0" t="n">
        <f aca="false">L1062*Inputs!$B$4*B1062</f>
        <v>1811.31689348306</v>
      </c>
      <c r="O1062" s="0" t="n">
        <f aca="false">Inputs!$B$37+Inputs!$B$38*MAX(Loan_Sample!H1042-Inputs!$C$38,0)+Inputs!$B$39*MAX(Loan_Sample!H1042-Inputs!$C$39,0)+Inputs!$B$40*MAX(Loan_Sample!H1042-Inputs!$C$40,0)+Inputs!$B$41*MAX(Loan_Sample!H1042-Inputs!$C$41,0)+Inputs!$B$42*Inputs!$B$14+Inputs!$B$43*MIN(Loan_Sample!I1042/Inputs!$B$17,1)+Inputs!$B$44*MIN(Loan_Sample!E1042,Inputs!$B$18)+Inputs!$B$45*Loan_Sample!C1042</f>
        <v>-5.24559777996811</v>
      </c>
      <c r="P1062" s="0" t="n">
        <f aca="false">MIN(1-Inputs!$B$13,MAX(Inputs!$B$13,1/(1+EXP(-(Inputs!$B$15*O1062+Inputs!$B$16)))))</f>
        <v>0.00390693301554333</v>
      </c>
      <c r="Q1062" s="0" t="n">
        <f aca="false">Inputs!$B$37+Inputs!$B$38*MAX(F1062-Inputs!$C$38,0)+Inputs!$B$39*MAX(F1062-Inputs!$C$39,0)+Inputs!$B$40*MAX(F1062-Inputs!$C$40,0)+Inputs!$B$41*MAX(F1062-Inputs!$C$41,0)+Inputs!$B$42*Inputs!$B$14+Inputs!$B$43*MIN(Loan_Sample!I1042/Inputs!$B$17,1)+Inputs!$B$44*MIN(E1062,Inputs!$B$18)+Inputs!$B$45*Loan_Sample!C1042</f>
        <v>-5.24559777996811</v>
      </c>
      <c r="R1062" s="0" t="n">
        <f aca="false">MIN(1-Inputs!$B$13,MAX(Inputs!$B$13,1/(1+EXP(-(Inputs!$B$15*Q1062+Inputs!$B$16)))))</f>
        <v>0.00390693301554333</v>
      </c>
    </row>
    <row r="1063" customFormat="false" ht="15" hidden="false" customHeight="false" outlineLevel="0" collapsed="false">
      <c r="A1063" s="0" t="n">
        <f aca="false">Loan_Sample!A1043</f>
        <v>30580</v>
      </c>
      <c r="B1063" s="0" t="n">
        <f aca="false">Loan_Sample!U1043</f>
        <v>367107.78</v>
      </c>
      <c r="C1063" s="0" t="n">
        <f aca="false">Loan_Sample!K1043+Inputs!$B$26</f>
        <v>4.85833311080933</v>
      </c>
      <c r="D1063" s="0" t="n">
        <f aca="false">Loan_Sample!L1043+Inputs!$B$26</f>
        <v>-1.875</v>
      </c>
      <c r="E1063" s="0" t="n">
        <f aca="false">Loan_Sample!E1043/(1+Inputs!$B$25/100)</f>
        <v>79.1256332397461</v>
      </c>
      <c r="F1063" s="0" t="n">
        <f aca="false">Loan_Sample!H1043-Inputs!$B$24/100</f>
        <v>-0.895666599273682</v>
      </c>
      <c r="G1063" s="0" t="n">
        <f aca="false">IF(ISNUMBER(C1063),INDEX(Scorecard!$D$54:$D$61,SUMPRODUCT(--(Scorecard!$G$54:$G$60&lt;C1063))+1),Scorecard!$D$62)</f>
        <v>0.214429354789033</v>
      </c>
      <c r="H1063" s="0" t="n">
        <f aca="false">IF(ISNUMBER(D1063),INDEX(Scorecard!$D$63:$D$68,SUMPRODUCT(--(Scorecard!$G$63:$G$67&lt;D1063))+1),Scorecard!$D$69)</f>
        <v>-0.340582194386522</v>
      </c>
      <c r="I1063" s="0" t="n">
        <f aca="false">IF(ISNUMBER(E1063),INDEX(Scorecard!$D$19:$D$26,SUMPRODUCT(--(Scorecard!$G$19:$G$25&lt;E1063))+1),Scorecard!$D$27)</f>
        <v>-0.0341578513653732</v>
      </c>
      <c r="J1063" s="0" t="n">
        <f aca="false">IF(ISNUMBER(F1063),INDEX(Scorecard!$D$37:$D$44,SUMPRODUCT(--(Scorecard!$G$37:$G$43&lt;F1063))+1),Scorecard!$D$45)</f>
        <v>1.35057635045042</v>
      </c>
      <c r="K1063" s="0" t="n">
        <f aca="false">Inputs!$B$10+Scorecard!$J$5*Loan_Sample!Y1043+Scorecard!$J$6*Loan_Sample!Z1043+Scorecard!$J$7*I1063+Scorecard!$J$8*Loan_Sample!AB1043+Scorecard!$J$9*J1063+Scorecard!$J$10*Loan_Sample!AD1043+Scorecard!$J$11*G1063+Scorecard!$J$12*H1063</f>
        <v>-5.88954115785375</v>
      </c>
      <c r="L1063" s="0" t="n">
        <f aca="false">MIN(1-Inputs!$B$13,MAX(Inputs!$B$13,1/(1+EXP(-(Inputs!$B$11*K1063+Inputs!$B$12)))))</f>
        <v>0.00229354229902602</v>
      </c>
      <c r="M1063" s="0" t="n">
        <f aca="false">Loan_Sample!AH1043*Inputs!$B$4*B1063</f>
        <v>294.692027606038</v>
      </c>
      <c r="N1063" s="0" t="n">
        <f aca="false">L1063*Inputs!$B$4*B1063</f>
        <v>294.692027606038</v>
      </c>
      <c r="O1063" s="0" t="n">
        <f aca="false">Inputs!$B$37+Inputs!$B$38*MAX(Loan_Sample!H1043-Inputs!$C$38,0)+Inputs!$B$39*MAX(Loan_Sample!H1043-Inputs!$C$39,0)+Inputs!$B$40*MAX(Loan_Sample!H1043-Inputs!$C$40,0)+Inputs!$B$41*MAX(Loan_Sample!H1043-Inputs!$C$41,0)+Inputs!$B$42*Inputs!$B$14+Inputs!$B$43*MIN(Loan_Sample!I1043/Inputs!$B$17,1)+Inputs!$B$44*MIN(Loan_Sample!E1043,Inputs!$B$18)+Inputs!$B$45*Loan_Sample!C1043</f>
        <v>-6.16009725515153</v>
      </c>
      <c r="P1063" s="0" t="n">
        <f aca="false">MIN(1-Inputs!$B$13,MAX(Inputs!$B$13,1/(1+EXP(-(Inputs!$B$15*O1063+Inputs!$B$16)))))</f>
        <v>0.00138497162989341</v>
      </c>
      <c r="Q1063" s="0" t="n">
        <f aca="false">Inputs!$B$37+Inputs!$B$38*MAX(F1063-Inputs!$C$38,0)+Inputs!$B$39*MAX(F1063-Inputs!$C$39,0)+Inputs!$B$40*MAX(F1063-Inputs!$C$40,0)+Inputs!$B$41*MAX(F1063-Inputs!$C$41,0)+Inputs!$B$42*Inputs!$B$14+Inputs!$B$43*MIN(Loan_Sample!I1043/Inputs!$B$17,1)+Inputs!$B$44*MIN(E1063,Inputs!$B$18)+Inputs!$B$45*Loan_Sample!C1043</f>
        <v>-6.16009725515153</v>
      </c>
      <c r="R1063" s="0" t="n">
        <f aca="false">MIN(1-Inputs!$B$13,MAX(Inputs!$B$13,1/(1+EXP(-(Inputs!$B$15*Q1063+Inputs!$B$16)))))</f>
        <v>0.00138497162989341</v>
      </c>
    </row>
    <row r="1064" customFormat="false" ht="15" hidden="false" customHeight="false" outlineLevel="0" collapsed="false">
      <c r="A1064" s="0" t="n">
        <f aca="false">Loan_Sample!A1044</f>
        <v>30599</v>
      </c>
      <c r="B1064" s="0" t="n">
        <f aca="false">Loan_Sample!U1044</f>
        <v>165645.19</v>
      </c>
      <c r="C1064" s="0" t="n">
        <f aca="false">Loan_Sample!K1044+Inputs!$B$26</f>
        <v>6.53333330154419</v>
      </c>
      <c r="D1064" s="0" t="n">
        <f aca="false">Loan_Sample!L1044+Inputs!$B$26</f>
        <v>-3.50000047683716</v>
      </c>
      <c r="E1064" s="0" t="n">
        <f aca="false">Loan_Sample!E1044/(1+Inputs!$B$25/100)</f>
        <v>65.5110626220703</v>
      </c>
      <c r="F1064" s="0" t="n">
        <f aca="false">Loan_Sample!H1044-Inputs!$B$24/100</f>
        <v>1.04533314704895</v>
      </c>
      <c r="G1064" s="0" t="n">
        <f aca="false">IF(ISNUMBER(C1064),INDEX(Scorecard!$D$54:$D$61,SUMPRODUCT(--(Scorecard!$G$54:$G$60&lt;C1064))+1),Scorecard!$D$62)</f>
        <v>-0.119873800601421</v>
      </c>
      <c r="H1064" s="0" t="n">
        <f aca="false">IF(ISNUMBER(D1064),INDEX(Scorecard!$D$63:$D$68,SUMPRODUCT(--(Scorecard!$G$63:$G$67&lt;D1064))+1),Scorecard!$D$69)</f>
        <v>-0.340582194386522</v>
      </c>
      <c r="I1064" s="0" t="n">
        <f aca="false">IF(ISNUMBER(E1064),INDEX(Scorecard!$D$19:$D$26,SUMPRODUCT(--(Scorecard!$G$19:$G$25&lt;E1064))+1),Scorecard!$D$27)</f>
        <v>0.233621608745691</v>
      </c>
      <c r="J1064" s="0" t="n">
        <f aca="false">IF(ISNUMBER(F1064),INDEX(Scorecard!$D$37:$D$44,SUMPRODUCT(--(Scorecard!$G$37:$G$43&lt;F1064))+1),Scorecard!$D$45)</f>
        <v>-0.975503570149195</v>
      </c>
      <c r="K1064" s="0" t="n">
        <f aca="false">Inputs!$B$10+Scorecard!$J$5*Loan_Sample!Y1044+Scorecard!$J$6*Loan_Sample!Z1044+Scorecard!$J$7*I1064+Scorecard!$J$8*Loan_Sample!AB1044+Scorecard!$J$9*J1064+Scorecard!$J$10*Loan_Sample!AD1044+Scorecard!$J$11*G1064+Scorecard!$J$12*H1064</f>
        <v>-4.55526559620432</v>
      </c>
      <c r="L1064" s="0" t="n">
        <f aca="false">MIN(1-Inputs!$B$13,MAX(Inputs!$B$13,1/(1+EXP(-(Inputs!$B$11*K1064+Inputs!$B$12)))))</f>
        <v>0.00944431878197279</v>
      </c>
      <c r="M1064" s="0" t="n">
        <f aca="false">Loan_Sample!AH1044*Inputs!$B$4*B1064</f>
        <v>547.542092671158</v>
      </c>
      <c r="N1064" s="0" t="n">
        <f aca="false">L1064*Inputs!$B$4*B1064</f>
        <v>547.542092671158</v>
      </c>
      <c r="O1064" s="0" t="n">
        <f aca="false">Inputs!$B$37+Inputs!$B$38*MAX(Loan_Sample!H1044-Inputs!$C$38,0)+Inputs!$B$39*MAX(Loan_Sample!H1044-Inputs!$C$39,0)+Inputs!$B$40*MAX(Loan_Sample!H1044-Inputs!$C$40,0)+Inputs!$B$41*MAX(Loan_Sample!H1044-Inputs!$C$41,0)+Inputs!$B$42*Inputs!$B$14+Inputs!$B$43*MIN(Loan_Sample!I1044/Inputs!$B$17,1)+Inputs!$B$44*MIN(Loan_Sample!E1044,Inputs!$B$18)+Inputs!$B$45*Loan_Sample!C1044</f>
        <v>-3.61251341651212</v>
      </c>
      <c r="P1064" s="0" t="n">
        <f aca="false">MIN(1-Inputs!$B$13,MAX(Inputs!$B$13,1/(1+EXP(-(Inputs!$B$15*O1064+Inputs!$B$16)))))</f>
        <v>0.0244922801626914</v>
      </c>
      <c r="Q1064" s="0" t="n">
        <f aca="false">Inputs!$B$37+Inputs!$B$38*MAX(F1064-Inputs!$C$38,0)+Inputs!$B$39*MAX(F1064-Inputs!$C$39,0)+Inputs!$B$40*MAX(F1064-Inputs!$C$40,0)+Inputs!$B$41*MAX(F1064-Inputs!$C$41,0)+Inputs!$B$42*Inputs!$B$14+Inputs!$B$43*MIN(Loan_Sample!I1044/Inputs!$B$17,1)+Inputs!$B$44*MIN(E1064,Inputs!$B$18)+Inputs!$B$45*Loan_Sample!C1044</f>
        <v>-3.61251341651212</v>
      </c>
      <c r="R1064" s="0" t="n">
        <f aca="false">MIN(1-Inputs!$B$13,MAX(Inputs!$B$13,1/(1+EXP(-(Inputs!$B$15*Q1064+Inputs!$B$16)))))</f>
        <v>0.0244922801626914</v>
      </c>
    </row>
    <row r="1065" customFormat="false" ht="15" hidden="false" customHeight="false" outlineLevel="0" collapsed="false">
      <c r="A1065" s="0" t="n">
        <f aca="false">Loan_Sample!A1045</f>
        <v>30625</v>
      </c>
      <c r="B1065" s="0" t="n">
        <f aca="false">Loan_Sample!U1045</f>
        <v>146661.86</v>
      </c>
      <c r="C1065" s="0" t="n">
        <f aca="false">Loan_Sample!K1045+Inputs!$B$26</f>
        <v>6.73333311080933</v>
      </c>
      <c r="D1065" s="0" t="n">
        <f aca="false">Loan_Sample!L1045+Inputs!$B$26</f>
        <v>2.71025609970093</v>
      </c>
      <c r="E1065" s="0" t="n">
        <f aca="false">Loan_Sample!E1045/(1+Inputs!$B$25/100)</f>
        <v>73.6707077026367</v>
      </c>
      <c r="F1065" s="0" t="n">
        <f aca="false">Loan_Sample!H1045-Inputs!$B$24/100</f>
        <v>0.785333156585693</v>
      </c>
      <c r="G1065" s="0" t="n">
        <f aca="false">IF(ISNUMBER(C1065),INDEX(Scorecard!$D$54:$D$61,SUMPRODUCT(--(Scorecard!$G$54:$G$60&lt;C1065))+1),Scorecard!$D$62)</f>
        <v>-0.357264871923982</v>
      </c>
      <c r="H1065" s="0" t="n">
        <f aca="false">IF(ISNUMBER(D1065),INDEX(Scorecard!$D$63:$D$68,SUMPRODUCT(--(Scorecard!$G$63:$G$67&lt;D1065))+1),Scorecard!$D$69)</f>
        <v>0.322484508656054</v>
      </c>
      <c r="I1065" s="0" t="n">
        <f aca="false">IF(ISNUMBER(E1065),INDEX(Scorecard!$D$19:$D$26,SUMPRODUCT(--(Scorecard!$G$19:$G$25&lt;E1065))+1),Scorecard!$D$27)</f>
        <v>-0.0341578513653732</v>
      </c>
      <c r="J1065" s="0" t="n">
        <f aca="false">IF(ISNUMBER(F1065),INDEX(Scorecard!$D$37:$D$44,SUMPRODUCT(--(Scorecard!$G$37:$G$43&lt;F1065))+1),Scorecard!$D$45)</f>
        <v>-0.569454719285959</v>
      </c>
      <c r="K1065" s="0" t="n">
        <f aca="false">Inputs!$B$10+Scorecard!$J$5*Loan_Sample!Y1045+Scorecard!$J$6*Loan_Sample!Z1045+Scorecard!$J$7*I1065+Scorecard!$J$8*Loan_Sample!AB1045+Scorecard!$J$9*J1065+Scorecard!$J$10*Loan_Sample!AD1045+Scorecard!$J$11*G1065+Scorecard!$J$12*H1065</f>
        <v>-4.0024380109537</v>
      </c>
      <c r="L1065" s="0" t="n">
        <f aca="false">MIN(1-Inputs!$B$13,MAX(Inputs!$B$13,1/(1+EXP(-(Inputs!$B$11*K1065+Inputs!$B$12)))))</f>
        <v>0.0168988310928327</v>
      </c>
      <c r="M1065" s="0" t="n">
        <f aca="false">Loan_Sample!AH1045*Inputs!$B$4*B1065</f>
        <v>867.444899965238</v>
      </c>
      <c r="N1065" s="0" t="n">
        <f aca="false">L1065*Inputs!$B$4*B1065</f>
        <v>867.444899965238</v>
      </c>
      <c r="O1065" s="0" t="n">
        <f aca="false">Inputs!$B$37+Inputs!$B$38*MAX(Loan_Sample!H1045-Inputs!$C$38,0)+Inputs!$B$39*MAX(Loan_Sample!H1045-Inputs!$C$39,0)+Inputs!$B$40*MAX(Loan_Sample!H1045-Inputs!$C$40,0)+Inputs!$B$41*MAX(Loan_Sample!H1045-Inputs!$C$41,0)+Inputs!$B$42*Inputs!$B$14+Inputs!$B$43*MIN(Loan_Sample!I1045/Inputs!$B$17,1)+Inputs!$B$44*MIN(Loan_Sample!E1045,Inputs!$B$18)+Inputs!$B$45*Loan_Sample!C1045</f>
        <v>-3.74273678712799</v>
      </c>
      <c r="P1065" s="0" t="n">
        <f aca="false">MIN(1-Inputs!$B$13,MAX(Inputs!$B$13,1/(1+EXP(-(Inputs!$B$15*O1065+Inputs!$B$16)))))</f>
        <v>0.0211935332423365</v>
      </c>
      <c r="Q1065" s="0" t="n">
        <f aca="false">Inputs!$B$37+Inputs!$B$38*MAX(F1065-Inputs!$C$38,0)+Inputs!$B$39*MAX(F1065-Inputs!$C$39,0)+Inputs!$B$40*MAX(F1065-Inputs!$C$40,0)+Inputs!$B$41*MAX(F1065-Inputs!$C$41,0)+Inputs!$B$42*Inputs!$B$14+Inputs!$B$43*MIN(Loan_Sample!I1045/Inputs!$B$17,1)+Inputs!$B$44*MIN(E1065,Inputs!$B$18)+Inputs!$B$45*Loan_Sample!C1045</f>
        <v>-3.74273678712799</v>
      </c>
      <c r="R1065" s="0" t="n">
        <f aca="false">MIN(1-Inputs!$B$13,MAX(Inputs!$B$13,1/(1+EXP(-(Inputs!$B$15*Q1065+Inputs!$B$16)))))</f>
        <v>0.0211935332423365</v>
      </c>
    </row>
    <row r="1066" customFormat="false" ht="15" hidden="false" customHeight="false" outlineLevel="0" collapsed="false">
      <c r="A1066" s="0" t="n">
        <f aca="false">Loan_Sample!A1046</f>
        <v>30634</v>
      </c>
      <c r="B1066" s="0" t="n">
        <f aca="false">Loan_Sample!U1046</f>
        <v>293262.88</v>
      </c>
      <c r="C1066" s="0" t="n">
        <f aca="false">Loan_Sample!K1046+Inputs!$B$26</f>
        <v>5.25833320617676</v>
      </c>
      <c r="D1066" s="0" t="n">
        <f aca="false">Loan_Sample!L1046+Inputs!$B$26</f>
        <v>-1.875</v>
      </c>
      <c r="E1066" s="0" t="n">
        <f aca="false">Loan_Sample!E1046/(1+Inputs!$B$25/100)</f>
        <v>54.2319183349609</v>
      </c>
      <c r="F1066" s="0" t="n">
        <f aca="false">Loan_Sample!H1046-Inputs!$B$24/100</f>
        <v>0.793333292007446</v>
      </c>
      <c r="G1066" s="0" t="n">
        <f aca="false">IF(ISNUMBER(C1066),INDEX(Scorecard!$D$54:$D$61,SUMPRODUCT(--(Scorecard!$G$54:$G$60&lt;C1066))+1),Scorecard!$D$62)</f>
        <v>0.126303549215828</v>
      </c>
      <c r="H1066" s="0" t="n">
        <f aca="false">IF(ISNUMBER(D1066),INDEX(Scorecard!$D$63:$D$68,SUMPRODUCT(--(Scorecard!$G$63:$G$67&lt;D1066))+1),Scorecard!$D$69)</f>
        <v>-0.340582194386522</v>
      </c>
      <c r="I1066" s="0" t="n">
        <f aca="false">IF(ISNUMBER(E1066),INDEX(Scorecard!$D$19:$D$26,SUMPRODUCT(--(Scorecard!$G$19:$G$25&lt;E1066))+1),Scorecard!$D$27)</f>
        <v>0.57899015159425</v>
      </c>
      <c r="J1066" s="0" t="n">
        <f aca="false">IF(ISNUMBER(F1066),INDEX(Scorecard!$D$37:$D$44,SUMPRODUCT(--(Scorecard!$G$37:$G$43&lt;F1066))+1),Scorecard!$D$45)</f>
        <v>-0.569454719285959</v>
      </c>
      <c r="K1066" s="0" t="n">
        <f aca="false">Inputs!$B$10+Scorecard!$J$5*Loan_Sample!Y1046+Scorecard!$J$6*Loan_Sample!Z1046+Scorecard!$J$7*I1066+Scorecard!$J$8*Loan_Sample!AB1046+Scorecard!$J$9*J1066+Scorecard!$J$10*Loan_Sample!AD1046+Scorecard!$J$11*G1066+Scorecard!$J$12*H1066</f>
        <v>-3.45444610398393</v>
      </c>
      <c r="L1066" s="0" t="n">
        <f aca="false">MIN(1-Inputs!$B$13,MAX(Inputs!$B$13,1/(1+EXP(-(Inputs!$B$11*K1066+Inputs!$B$12)))))</f>
        <v>0.0299087834366977</v>
      </c>
      <c r="M1066" s="0" t="n">
        <f aca="false">Loan_Sample!AH1046*Inputs!$B$4*B1066</f>
        <v>3069.89758877979</v>
      </c>
      <c r="N1066" s="0" t="n">
        <f aca="false">L1066*Inputs!$B$4*B1066</f>
        <v>3069.89758877979</v>
      </c>
      <c r="O1066" s="0" t="n">
        <f aca="false">Inputs!$B$37+Inputs!$B$38*MAX(Loan_Sample!H1046-Inputs!$C$38,0)+Inputs!$B$39*MAX(Loan_Sample!H1046-Inputs!$C$39,0)+Inputs!$B$40*MAX(Loan_Sample!H1046-Inputs!$C$40,0)+Inputs!$B$41*MAX(Loan_Sample!H1046-Inputs!$C$41,0)+Inputs!$B$42*Inputs!$B$14+Inputs!$B$43*MIN(Loan_Sample!I1046/Inputs!$B$17,1)+Inputs!$B$44*MIN(Loan_Sample!E1046,Inputs!$B$18)+Inputs!$B$45*Loan_Sample!C1046</f>
        <v>-3.88735690352238</v>
      </c>
      <c r="P1066" s="0" t="n">
        <f aca="false">MIN(1-Inputs!$B$13,MAX(Inputs!$B$13,1/(1+EXP(-(Inputs!$B$15*O1066+Inputs!$B$16)))))</f>
        <v>0.0180385347709206</v>
      </c>
      <c r="Q1066" s="0" t="n">
        <f aca="false">Inputs!$B$37+Inputs!$B$38*MAX(F1066-Inputs!$C$38,0)+Inputs!$B$39*MAX(F1066-Inputs!$C$39,0)+Inputs!$B$40*MAX(F1066-Inputs!$C$40,0)+Inputs!$B$41*MAX(F1066-Inputs!$C$41,0)+Inputs!$B$42*Inputs!$B$14+Inputs!$B$43*MIN(Loan_Sample!I1046/Inputs!$B$17,1)+Inputs!$B$44*MIN(E1066,Inputs!$B$18)+Inputs!$B$45*Loan_Sample!C1046</f>
        <v>-3.88735690352238</v>
      </c>
      <c r="R1066" s="0" t="n">
        <f aca="false">MIN(1-Inputs!$B$13,MAX(Inputs!$B$13,1/(1+EXP(-(Inputs!$B$15*Q1066+Inputs!$B$16)))))</f>
        <v>0.0180385347709206</v>
      </c>
    </row>
    <row r="1067" customFormat="false" ht="15" hidden="false" customHeight="false" outlineLevel="0" collapsed="false">
      <c r="A1067" s="0" t="n">
        <f aca="false">Loan_Sample!A1047</f>
        <v>30671</v>
      </c>
      <c r="B1067" s="0" t="n">
        <f aca="false">Loan_Sample!U1047</f>
        <v>282002.84</v>
      </c>
      <c r="C1067" s="0" t="n">
        <f aca="false">Loan_Sample!K1047+Inputs!$B$26</f>
        <v>6.53333330154419</v>
      </c>
      <c r="D1067" s="0" t="n">
        <f aca="false">Loan_Sample!L1047+Inputs!$B$26</f>
        <v>2.71025633811951</v>
      </c>
      <c r="E1067" s="0" t="n">
        <f aca="false">Loan_Sample!E1047/(1+Inputs!$B$25/100)</f>
        <v>75.482666015625</v>
      </c>
      <c r="F1067" s="0" t="n">
        <f aca="false">Loan_Sample!H1047-Inputs!$B$24/100</f>
        <v>0.708333253860474</v>
      </c>
      <c r="G1067" s="0" t="n">
        <f aca="false">IF(ISNUMBER(C1067),INDEX(Scorecard!$D$54:$D$61,SUMPRODUCT(--(Scorecard!$G$54:$G$60&lt;C1067))+1),Scorecard!$D$62)</f>
        <v>-0.119873800601421</v>
      </c>
      <c r="H1067" s="0" t="n">
        <f aca="false">IF(ISNUMBER(D1067),INDEX(Scorecard!$D$63:$D$68,SUMPRODUCT(--(Scorecard!$G$63:$G$67&lt;D1067))+1),Scorecard!$D$69)</f>
        <v>0.322484508656054</v>
      </c>
      <c r="I1067" s="0" t="n">
        <f aca="false">IF(ISNUMBER(E1067),INDEX(Scorecard!$D$19:$D$26,SUMPRODUCT(--(Scorecard!$G$19:$G$25&lt;E1067))+1),Scorecard!$D$27)</f>
        <v>-0.0341578513653732</v>
      </c>
      <c r="J1067" s="0" t="n">
        <f aca="false">IF(ISNUMBER(F1067),INDEX(Scorecard!$D$37:$D$44,SUMPRODUCT(--(Scorecard!$G$37:$G$43&lt;F1067))+1),Scorecard!$D$45)</f>
        <v>-0.569454719285959</v>
      </c>
      <c r="K1067" s="0" t="n">
        <f aca="false">Inputs!$B$10+Scorecard!$J$5*Loan_Sample!Y1047+Scorecard!$J$6*Loan_Sample!Z1047+Scorecard!$J$7*I1067+Scorecard!$J$8*Loan_Sample!AB1047+Scorecard!$J$9*J1067+Scorecard!$J$10*Loan_Sample!AD1047+Scorecard!$J$11*G1067+Scorecard!$J$12*H1067</f>
        <v>-6.12099216409509</v>
      </c>
      <c r="L1067" s="0" t="n">
        <f aca="false">MIN(1-Inputs!$B$13,MAX(Inputs!$B$13,1/(1+EXP(-(Inputs!$B$11*K1067+Inputs!$B$12)))))</f>
        <v>0.00179291478264323</v>
      </c>
      <c r="M1067" s="0" t="n">
        <f aca="false">Loan_Sample!AH1047*Inputs!$B$4*B1067</f>
        <v>176.962471204181</v>
      </c>
      <c r="N1067" s="0" t="n">
        <f aca="false">L1067*Inputs!$B$4*B1067</f>
        <v>176.962471204181</v>
      </c>
      <c r="O1067" s="0" t="n">
        <f aca="false">Inputs!$B$37+Inputs!$B$38*MAX(Loan_Sample!H1047-Inputs!$C$38,0)+Inputs!$B$39*MAX(Loan_Sample!H1047-Inputs!$C$39,0)+Inputs!$B$40*MAX(Loan_Sample!H1047-Inputs!$C$40,0)+Inputs!$B$41*MAX(Loan_Sample!H1047-Inputs!$C$41,0)+Inputs!$B$42*Inputs!$B$14+Inputs!$B$43*MIN(Loan_Sample!I1047/Inputs!$B$17,1)+Inputs!$B$44*MIN(Loan_Sample!E1047,Inputs!$B$18)+Inputs!$B$45*Loan_Sample!C1047</f>
        <v>-3.81834214314443</v>
      </c>
      <c r="P1067" s="0" t="n">
        <f aca="false">MIN(1-Inputs!$B$13,MAX(Inputs!$B$13,1/(1+EXP(-(Inputs!$B$15*O1067+Inputs!$B$16)))))</f>
        <v>0.0194820791556508</v>
      </c>
      <c r="Q1067" s="0" t="n">
        <f aca="false">Inputs!$B$37+Inputs!$B$38*MAX(F1067-Inputs!$C$38,0)+Inputs!$B$39*MAX(F1067-Inputs!$C$39,0)+Inputs!$B$40*MAX(F1067-Inputs!$C$40,0)+Inputs!$B$41*MAX(F1067-Inputs!$C$41,0)+Inputs!$B$42*Inputs!$B$14+Inputs!$B$43*MIN(Loan_Sample!I1047/Inputs!$B$17,1)+Inputs!$B$44*MIN(E1067,Inputs!$B$18)+Inputs!$B$45*Loan_Sample!C1047</f>
        <v>-3.81834214314443</v>
      </c>
      <c r="R1067" s="0" t="n">
        <f aca="false">MIN(1-Inputs!$B$13,MAX(Inputs!$B$13,1/(1+EXP(-(Inputs!$B$15*Q1067+Inputs!$B$16)))))</f>
        <v>0.0194820791556508</v>
      </c>
    </row>
    <row r="1068" customFormat="false" ht="15" hidden="false" customHeight="false" outlineLevel="0" collapsed="false">
      <c r="A1068" s="0" t="n">
        <f aca="false">Loan_Sample!A1048</f>
        <v>30704</v>
      </c>
      <c r="B1068" s="0" t="n">
        <f aca="false">Loan_Sample!U1048</f>
        <v>167803.14</v>
      </c>
      <c r="C1068" s="0" t="n">
        <f aca="false">Loan_Sample!K1048+Inputs!$B$26</f>
        <v>5.19999980926514</v>
      </c>
      <c r="D1068" s="0" t="n">
        <f aca="false">Loan_Sample!L1048+Inputs!$B$26</f>
        <v>-0.458333492279053</v>
      </c>
      <c r="E1068" s="0" t="n">
        <f aca="false">Loan_Sample!E1048/(1+Inputs!$B$25/100)</f>
        <v>70.5250091552734</v>
      </c>
      <c r="F1068" s="0" t="n">
        <f aca="false">Loan_Sample!H1048-Inputs!$B$24/100</f>
        <v>-2.51333332061768</v>
      </c>
      <c r="G1068" s="0" t="n">
        <f aca="false">IF(ISNUMBER(C1068),INDEX(Scorecard!$D$54:$D$61,SUMPRODUCT(--(Scorecard!$G$54:$G$60&lt;C1068))+1),Scorecard!$D$62)</f>
        <v>0.214429354789033</v>
      </c>
      <c r="H1068" s="0" t="n">
        <f aca="false">IF(ISNUMBER(D1068),INDEX(Scorecard!$D$63:$D$68,SUMPRODUCT(--(Scorecard!$G$63:$G$67&lt;D1068))+1),Scorecard!$D$69)</f>
        <v>0.322484508656054</v>
      </c>
      <c r="I1068" s="0" t="n">
        <f aca="false">IF(ISNUMBER(E1068),INDEX(Scorecard!$D$19:$D$26,SUMPRODUCT(--(Scorecard!$G$19:$G$25&lt;E1068))+1),Scorecard!$D$27)</f>
        <v>0.0530843085177338</v>
      </c>
      <c r="J1068" s="0" t="n">
        <f aca="false">IF(ISNUMBER(F1068),INDEX(Scorecard!$D$37:$D$44,SUMPRODUCT(--(Scorecard!$G$37:$G$43&lt;F1068))+1),Scorecard!$D$45)</f>
        <v>1.35057635045042</v>
      </c>
      <c r="K1068" s="0" t="n">
        <f aca="false">Inputs!$B$10+Scorecard!$J$5*Loan_Sample!Y1048+Scorecard!$J$6*Loan_Sample!Z1048+Scorecard!$J$7*I1068+Scorecard!$J$8*Loan_Sample!AB1048+Scorecard!$J$9*J1068+Scorecard!$J$10*Loan_Sample!AD1048+Scorecard!$J$11*G1068+Scorecard!$J$12*H1068</f>
        <v>-4.12810592843194</v>
      </c>
      <c r="L1068" s="0" t="n">
        <f aca="false">MIN(1-Inputs!$B$13,MAX(Inputs!$B$13,1/(1+EXP(-(Inputs!$B$11*K1068+Inputs!$B$12)))))</f>
        <v>0.0148112575665808</v>
      </c>
      <c r="M1068" s="0" t="n">
        <f aca="false">Loan_Sample!AH1048*Inputs!$B$4*B1068</f>
        <v>869.881434457358</v>
      </c>
      <c r="N1068" s="0" t="n">
        <f aca="false">L1068*Inputs!$B$4*B1068</f>
        <v>869.881434457358</v>
      </c>
      <c r="O1068" s="0" t="n">
        <f aca="false">Inputs!$B$37+Inputs!$B$38*MAX(Loan_Sample!H1048-Inputs!$C$38,0)+Inputs!$B$39*MAX(Loan_Sample!H1048-Inputs!$C$39,0)+Inputs!$B$40*MAX(Loan_Sample!H1048-Inputs!$C$40,0)+Inputs!$B$41*MAX(Loan_Sample!H1048-Inputs!$C$41,0)+Inputs!$B$42*Inputs!$B$14+Inputs!$B$43*MIN(Loan_Sample!I1048/Inputs!$B$17,1)+Inputs!$B$44*MIN(Loan_Sample!E1048,Inputs!$B$18)+Inputs!$B$45*Loan_Sample!C1048</f>
        <v>-5.96073330295545</v>
      </c>
      <c r="P1068" s="0" t="n">
        <f aca="false">MIN(1-Inputs!$B$13,MAX(Inputs!$B$13,1/(1+EXP(-(Inputs!$B$15*O1068+Inputs!$B$16)))))</f>
        <v>0.00173666058785782</v>
      </c>
      <c r="Q1068" s="0" t="n">
        <f aca="false">Inputs!$B$37+Inputs!$B$38*MAX(F1068-Inputs!$C$38,0)+Inputs!$B$39*MAX(F1068-Inputs!$C$39,0)+Inputs!$B$40*MAX(F1068-Inputs!$C$40,0)+Inputs!$B$41*MAX(F1068-Inputs!$C$41,0)+Inputs!$B$42*Inputs!$B$14+Inputs!$B$43*MIN(Loan_Sample!I1048/Inputs!$B$17,1)+Inputs!$B$44*MIN(E1068,Inputs!$B$18)+Inputs!$B$45*Loan_Sample!C1048</f>
        <v>-5.96073330295545</v>
      </c>
      <c r="R1068" s="0" t="n">
        <f aca="false">MIN(1-Inputs!$B$13,MAX(Inputs!$B$13,1/(1+EXP(-(Inputs!$B$15*Q1068+Inputs!$B$16)))))</f>
        <v>0.00173666058785782</v>
      </c>
    </row>
    <row r="1069" customFormat="false" ht="15" hidden="false" customHeight="false" outlineLevel="0" collapsed="false">
      <c r="A1069" s="0" t="n">
        <f aca="false">Loan_Sample!A1049</f>
        <v>30751</v>
      </c>
      <c r="B1069" s="0" t="n">
        <f aca="false">Loan_Sample!U1049</f>
        <v>354252.8</v>
      </c>
      <c r="C1069" s="0" t="n">
        <f aca="false">Loan_Sample!K1049+Inputs!$B$26</f>
        <v>4.19999980926514</v>
      </c>
      <c r="D1069" s="0" t="n">
        <f aca="false">Loan_Sample!L1049+Inputs!$B$26</f>
        <v>-0.208333492279053</v>
      </c>
      <c r="E1069" s="0" t="n">
        <f aca="false">Loan_Sample!E1049/(1+Inputs!$B$25/100)</f>
        <v>63.3592376708984</v>
      </c>
      <c r="F1069" s="0" t="n">
        <f aca="false">Loan_Sample!H1049-Inputs!$B$24/100</f>
        <v>-2.88833332061768</v>
      </c>
      <c r="G1069" s="0" t="n">
        <f aca="false">IF(ISNUMBER(C1069),INDEX(Scorecard!$D$54:$D$61,SUMPRODUCT(--(Scorecard!$G$54:$G$60&lt;C1069))+1),Scorecard!$D$62)</f>
        <v>0.489050497890326</v>
      </c>
      <c r="H1069" s="0" t="n">
        <f aca="false">IF(ISNUMBER(D1069),INDEX(Scorecard!$D$63:$D$68,SUMPRODUCT(--(Scorecard!$G$63:$G$67&lt;D1069))+1),Scorecard!$D$69)</f>
        <v>0.322484508656054</v>
      </c>
      <c r="I1069" s="0" t="n">
        <f aca="false">IF(ISNUMBER(E1069),INDEX(Scorecard!$D$19:$D$26,SUMPRODUCT(--(Scorecard!$G$19:$G$25&lt;E1069))+1),Scorecard!$D$27)</f>
        <v>0.233621608745691</v>
      </c>
      <c r="J1069" s="0" t="n">
        <f aca="false">IF(ISNUMBER(F1069),INDEX(Scorecard!$D$37:$D$44,SUMPRODUCT(--(Scorecard!$G$37:$G$43&lt;F1069))+1),Scorecard!$D$45)</f>
        <v>1.35057635045042</v>
      </c>
      <c r="K1069" s="0" t="n">
        <f aca="false">Inputs!$B$10+Scorecard!$J$5*Loan_Sample!Y1049+Scorecard!$J$6*Loan_Sample!Z1049+Scorecard!$J$7*I1069+Scorecard!$J$8*Loan_Sample!AB1049+Scorecard!$J$9*J1069+Scorecard!$J$10*Loan_Sample!AD1049+Scorecard!$J$11*G1069+Scorecard!$J$12*H1069</f>
        <v>-6.33413138228165</v>
      </c>
      <c r="L1069" s="0" t="n">
        <f aca="false">MIN(1-Inputs!$B$13,MAX(Inputs!$B$13,1/(1+EXP(-(Inputs!$B$11*K1069+Inputs!$B$12)))))</f>
        <v>0.00142899788700357</v>
      </c>
      <c r="M1069" s="0" t="n">
        <f aca="false">Loan_Sample!AH1049*Inputs!$B$4*B1069</f>
        <v>177.179275932784</v>
      </c>
      <c r="N1069" s="0" t="n">
        <f aca="false">L1069*Inputs!$B$4*B1069</f>
        <v>177.179275932784</v>
      </c>
      <c r="O1069" s="0" t="n">
        <f aca="false">Inputs!$B$37+Inputs!$B$38*MAX(Loan_Sample!H1049-Inputs!$C$38,0)+Inputs!$B$39*MAX(Loan_Sample!H1049-Inputs!$C$39,0)+Inputs!$B$40*MAX(Loan_Sample!H1049-Inputs!$C$40,0)+Inputs!$B$41*MAX(Loan_Sample!H1049-Inputs!$C$41,0)+Inputs!$B$42*Inputs!$B$14+Inputs!$B$43*MIN(Loan_Sample!I1049/Inputs!$B$17,1)+Inputs!$B$44*MIN(Loan_Sample!E1049,Inputs!$B$18)+Inputs!$B$45*Loan_Sample!C1049</f>
        <v>-5.40052812086177</v>
      </c>
      <c r="P1069" s="0" t="n">
        <f aca="false">MIN(1-Inputs!$B$13,MAX(Inputs!$B$13,1/(1+EXP(-(Inputs!$B$15*O1069+Inputs!$B$16)))))</f>
        <v>0.00327808431589714</v>
      </c>
      <c r="Q1069" s="0" t="n">
        <f aca="false">Inputs!$B$37+Inputs!$B$38*MAX(F1069-Inputs!$C$38,0)+Inputs!$B$39*MAX(F1069-Inputs!$C$39,0)+Inputs!$B$40*MAX(F1069-Inputs!$C$40,0)+Inputs!$B$41*MAX(F1069-Inputs!$C$41,0)+Inputs!$B$42*Inputs!$B$14+Inputs!$B$43*MIN(Loan_Sample!I1049/Inputs!$B$17,1)+Inputs!$B$44*MIN(E1069,Inputs!$B$18)+Inputs!$B$45*Loan_Sample!C1049</f>
        <v>-5.40052812086177</v>
      </c>
      <c r="R1069" s="0" t="n">
        <f aca="false">MIN(1-Inputs!$B$13,MAX(Inputs!$B$13,1/(1+EXP(-(Inputs!$B$15*Q1069+Inputs!$B$16)))))</f>
        <v>0.00327808431589714</v>
      </c>
    </row>
    <row r="1070" customFormat="false" ht="15" hidden="false" customHeight="false" outlineLevel="0" collapsed="false">
      <c r="A1070" s="0" t="n">
        <f aca="false">Loan_Sample!A1050</f>
        <v>30815</v>
      </c>
      <c r="B1070" s="0" t="n">
        <f aca="false">Loan_Sample!U1050</f>
        <v>240409.73</v>
      </c>
      <c r="C1070" s="0" t="n">
        <f aca="false">Loan_Sample!K1050+Inputs!$B$26</f>
        <v>5.00833320617676</v>
      </c>
      <c r="D1070" s="0" t="n">
        <f aca="false">Loan_Sample!L1050+Inputs!$B$26</f>
        <v>-1.125</v>
      </c>
      <c r="E1070" s="0" t="n">
        <f aca="false">Loan_Sample!E1050/(1+Inputs!$B$25/100)</f>
        <v>72.9376068115234</v>
      </c>
      <c r="F1070" s="0" t="n">
        <f aca="false">Loan_Sample!H1050-Inputs!$B$24/100</f>
        <v>-1.85333299636841</v>
      </c>
      <c r="G1070" s="0" t="n">
        <f aca="false">IF(ISNUMBER(C1070),INDEX(Scorecard!$D$54:$D$61,SUMPRODUCT(--(Scorecard!$G$54:$G$60&lt;C1070))+1),Scorecard!$D$62)</f>
        <v>0.214429354789033</v>
      </c>
      <c r="H1070" s="0" t="n">
        <f aca="false">IF(ISNUMBER(D1070),INDEX(Scorecard!$D$63:$D$68,SUMPRODUCT(--(Scorecard!$G$63:$G$67&lt;D1070))+1),Scorecard!$D$69)</f>
        <v>-0.340582194386522</v>
      </c>
      <c r="I1070" s="0" t="n">
        <f aca="false">IF(ISNUMBER(E1070),INDEX(Scorecard!$D$19:$D$26,SUMPRODUCT(--(Scorecard!$G$19:$G$25&lt;E1070))+1),Scorecard!$D$27)</f>
        <v>-0.0341578513653732</v>
      </c>
      <c r="J1070" s="0" t="n">
        <f aca="false">IF(ISNUMBER(F1070),INDEX(Scorecard!$D$37:$D$44,SUMPRODUCT(--(Scorecard!$G$37:$G$43&lt;F1070))+1),Scorecard!$D$45)</f>
        <v>1.35057635045042</v>
      </c>
      <c r="K1070" s="0" t="n">
        <f aca="false">Inputs!$B$10+Scorecard!$J$5*Loan_Sample!Y1050+Scorecard!$J$6*Loan_Sample!Z1050+Scorecard!$J$7*I1070+Scorecard!$J$8*Loan_Sample!AB1050+Scorecard!$J$9*J1070+Scorecard!$J$10*Loan_Sample!AD1050+Scorecard!$J$11*G1070+Scorecard!$J$12*H1070</f>
        <v>-2.89495394860639</v>
      </c>
      <c r="L1070" s="0" t="n">
        <f aca="false">MIN(1-Inputs!$B$13,MAX(Inputs!$B$13,1/(1+EXP(-(Inputs!$B$11*K1070+Inputs!$B$12)))))</f>
        <v>0.0530130353894708</v>
      </c>
      <c r="M1070" s="0" t="n">
        <f aca="false">Loan_Sample!AH1050*Inputs!$B$4*B1070</f>
        <v>4460.69733356209</v>
      </c>
      <c r="N1070" s="0" t="n">
        <f aca="false">L1070*Inputs!$B$4*B1070</f>
        <v>4460.69733356209</v>
      </c>
      <c r="O1070" s="0" t="n">
        <f aca="false">Inputs!$B$37+Inputs!$B$38*MAX(Loan_Sample!H1050-Inputs!$C$38,0)+Inputs!$B$39*MAX(Loan_Sample!H1050-Inputs!$C$39,0)+Inputs!$B$40*MAX(Loan_Sample!H1050-Inputs!$C$40,0)+Inputs!$B$41*MAX(Loan_Sample!H1050-Inputs!$C$41,0)+Inputs!$B$42*Inputs!$B$14+Inputs!$B$43*MIN(Loan_Sample!I1050/Inputs!$B$17,1)+Inputs!$B$44*MIN(Loan_Sample!E1050,Inputs!$B$18)+Inputs!$B$45*Loan_Sample!C1050</f>
        <v>-6.33911524828394</v>
      </c>
      <c r="P1070" s="0" t="n">
        <f aca="false">MIN(1-Inputs!$B$13,MAX(Inputs!$B$13,1/(1+EXP(-(Inputs!$B$15*O1070+Inputs!$B$16)))))</f>
        <v>0.00113023696879265</v>
      </c>
      <c r="Q1070" s="0" t="n">
        <f aca="false">Inputs!$B$37+Inputs!$B$38*MAX(F1070-Inputs!$C$38,0)+Inputs!$B$39*MAX(F1070-Inputs!$C$39,0)+Inputs!$B$40*MAX(F1070-Inputs!$C$40,0)+Inputs!$B$41*MAX(F1070-Inputs!$C$41,0)+Inputs!$B$42*Inputs!$B$14+Inputs!$B$43*MIN(Loan_Sample!I1050/Inputs!$B$17,1)+Inputs!$B$44*MIN(E1070,Inputs!$B$18)+Inputs!$B$45*Loan_Sample!C1050</f>
        <v>-6.33911524828394</v>
      </c>
      <c r="R1070" s="0" t="n">
        <f aca="false">MIN(1-Inputs!$B$13,MAX(Inputs!$B$13,1/(1+EXP(-(Inputs!$B$15*Q1070+Inputs!$B$16)))))</f>
        <v>0.00113023696879265</v>
      </c>
    </row>
    <row r="1071" customFormat="false" ht="15" hidden="false" customHeight="false" outlineLevel="0" collapsed="false">
      <c r="A1071" s="0" t="n">
        <f aca="false">Loan_Sample!A1051</f>
        <v>30826</v>
      </c>
      <c r="B1071" s="0" t="n">
        <f aca="false">Loan_Sample!U1051</f>
        <v>188606.55</v>
      </c>
      <c r="C1071" s="0" t="n">
        <f aca="false">Loan_Sample!K1051+Inputs!$B$26</f>
        <v>4.95833349227905</v>
      </c>
      <c r="D1071" s="0" t="n">
        <f aca="false">Loan_Sample!L1051+Inputs!$B$26</f>
        <v>-1.875</v>
      </c>
      <c r="E1071" s="0" t="n">
        <f aca="false">Loan_Sample!E1051/(1+Inputs!$B$25/100)</f>
        <v>60.6731986999512</v>
      </c>
      <c r="F1071" s="0" t="n">
        <f aca="false">Loan_Sample!H1051-Inputs!$B$24/100</f>
        <v>0.143333435058594</v>
      </c>
      <c r="G1071" s="0" t="n">
        <f aca="false">IF(ISNUMBER(C1071),INDEX(Scorecard!$D$54:$D$61,SUMPRODUCT(--(Scorecard!$G$54:$G$60&lt;C1071))+1),Scorecard!$D$62)</f>
        <v>0.214429354789033</v>
      </c>
      <c r="H1071" s="0" t="n">
        <f aca="false">IF(ISNUMBER(D1071),INDEX(Scorecard!$D$63:$D$68,SUMPRODUCT(--(Scorecard!$G$63:$G$67&lt;D1071))+1),Scorecard!$D$69)</f>
        <v>-0.340582194386522</v>
      </c>
      <c r="I1071" s="0" t="n">
        <f aca="false">IF(ISNUMBER(E1071),INDEX(Scorecard!$D$19:$D$26,SUMPRODUCT(--(Scorecard!$G$19:$G$25&lt;E1071))+1),Scorecard!$D$27)</f>
        <v>0.233621608745691</v>
      </c>
      <c r="J1071" s="0" t="n">
        <f aca="false">IF(ISNUMBER(F1071),INDEX(Scorecard!$D$37:$D$44,SUMPRODUCT(--(Scorecard!$G$37:$G$43&lt;F1071))+1),Scorecard!$D$45)</f>
        <v>0.102184252677548</v>
      </c>
      <c r="K1071" s="0" t="n">
        <f aca="false">Inputs!$B$10+Scorecard!$J$5*Loan_Sample!Y1051+Scorecard!$J$6*Loan_Sample!Z1051+Scorecard!$J$7*I1071+Scorecard!$J$8*Loan_Sample!AB1051+Scorecard!$J$9*J1071+Scorecard!$J$10*Loan_Sample!AD1051+Scorecard!$J$11*G1071+Scorecard!$J$12*H1071</f>
        <v>-5.80927509681976</v>
      </c>
      <c r="L1071" s="0" t="n">
        <f aca="false">MIN(1-Inputs!$B$13,MAX(Inputs!$B$13,1/(1+EXP(-(Inputs!$B$11*K1071+Inputs!$B$12)))))</f>
        <v>0.0024979402871665</v>
      </c>
      <c r="M1071" s="0" t="n">
        <f aca="false">Loan_Sample!AH1051*Inputs!$B$4*B1071</f>
        <v>164.894764883969</v>
      </c>
      <c r="N1071" s="0" t="n">
        <f aca="false">L1071*Inputs!$B$4*B1071</f>
        <v>164.894764883969</v>
      </c>
      <c r="O1071" s="0" t="n">
        <f aca="false">Inputs!$B$37+Inputs!$B$38*MAX(Loan_Sample!H1051-Inputs!$C$38,0)+Inputs!$B$39*MAX(Loan_Sample!H1051-Inputs!$C$39,0)+Inputs!$B$40*MAX(Loan_Sample!H1051-Inputs!$C$40,0)+Inputs!$B$41*MAX(Loan_Sample!H1051-Inputs!$C$41,0)+Inputs!$B$42*Inputs!$B$14+Inputs!$B$43*MIN(Loan_Sample!I1051/Inputs!$B$17,1)+Inputs!$B$44*MIN(Loan_Sample!E1051,Inputs!$B$18)+Inputs!$B$45*Loan_Sample!C1051</f>
        <v>-5.35418572109003</v>
      </c>
      <c r="P1071" s="0" t="n">
        <f aca="false">MIN(1-Inputs!$B$13,MAX(Inputs!$B$13,1/(1+EXP(-(Inputs!$B$15*O1071+Inputs!$B$16)))))</f>
        <v>0.00345479756645108</v>
      </c>
      <c r="Q1071" s="0" t="n">
        <f aca="false">Inputs!$B$37+Inputs!$B$38*MAX(F1071-Inputs!$C$38,0)+Inputs!$B$39*MAX(F1071-Inputs!$C$39,0)+Inputs!$B$40*MAX(F1071-Inputs!$C$40,0)+Inputs!$B$41*MAX(F1071-Inputs!$C$41,0)+Inputs!$B$42*Inputs!$B$14+Inputs!$B$43*MIN(Loan_Sample!I1051/Inputs!$B$17,1)+Inputs!$B$44*MIN(E1071,Inputs!$B$18)+Inputs!$B$45*Loan_Sample!C1051</f>
        <v>-5.35418572109003</v>
      </c>
      <c r="R1071" s="0" t="n">
        <f aca="false">MIN(1-Inputs!$B$13,MAX(Inputs!$B$13,1/(1+EXP(-(Inputs!$B$15*Q1071+Inputs!$B$16)))))</f>
        <v>0.00345479756645108</v>
      </c>
    </row>
    <row r="1072" customFormat="false" ht="15" hidden="false" customHeight="false" outlineLevel="0" collapsed="false">
      <c r="A1072" s="0" t="n">
        <f aca="false">Loan_Sample!A1052</f>
        <v>30830</v>
      </c>
      <c r="B1072" s="0" t="n">
        <f aca="false">Loan_Sample!U1052</f>
        <v>424946.94</v>
      </c>
      <c r="C1072" s="0" t="n">
        <f aca="false">Loan_Sample!K1052+Inputs!$B$26</f>
        <v>4.0230770111084</v>
      </c>
      <c r="D1072" s="0" t="n">
        <f aca="false">Loan_Sample!L1052+Inputs!$B$26</f>
        <v>-0.276923179626465</v>
      </c>
      <c r="E1072" s="0" t="n">
        <f aca="false">Loan_Sample!E1052/(1+Inputs!$B$25/100)</f>
        <v>75.2331771850586</v>
      </c>
      <c r="F1072" s="0" t="n">
        <f aca="false">Loan_Sample!H1052-Inputs!$B$24/100</f>
        <v>0.499666452407837</v>
      </c>
      <c r="G1072" s="0" t="n">
        <f aca="false">IF(ISNUMBER(C1072),INDEX(Scorecard!$D$54:$D$61,SUMPRODUCT(--(Scorecard!$G$54:$G$60&lt;C1072))+1),Scorecard!$D$62)</f>
        <v>0.489050497890326</v>
      </c>
      <c r="H1072" s="0" t="n">
        <f aca="false">IF(ISNUMBER(D1072),INDEX(Scorecard!$D$63:$D$68,SUMPRODUCT(--(Scorecard!$G$63:$G$67&lt;D1072))+1),Scorecard!$D$69)</f>
        <v>0.322484508656054</v>
      </c>
      <c r="I1072" s="0" t="n">
        <f aca="false">IF(ISNUMBER(E1072),INDEX(Scorecard!$D$19:$D$26,SUMPRODUCT(--(Scorecard!$G$19:$G$25&lt;E1072))+1),Scorecard!$D$27)</f>
        <v>-0.0341578513653732</v>
      </c>
      <c r="J1072" s="0" t="n">
        <f aca="false">IF(ISNUMBER(F1072),INDEX(Scorecard!$D$37:$D$44,SUMPRODUCT(--(Scorecard!$G$37:$G$43&lt;F1072))+1),Scorecard!$D$45)</f>
        <v>-0.271229676926091</v>
      </c>
      <c r="K1072" s="0" t="n">
        <f aca="false">Inputs!$B$10+Scorecard!$J$5*Loan_Sample!Y1052+Scorecard!$J$6*Loan_Sample!Z1052+Scorecard!$J$7*I1072+Scorecard!$J$8*Loan_Sample!AB1052+Scorecard!$J$9*J1072+Scorecard!$J$10*Loan_Sample!AD1052+Scorecard!$J$11*G1072+Scorecard!$J$12*H1072</f>
        <v>-3.44195208682865</v>
      </c>
      <c r="L1072" s="0" t="n">
        <f aca="false">MIN(1-Inputs!$B$13,MAX(Inputs!$B$13,1/(1+EXP(-(Inputs!$B$11*K1072+Inputs!$B$12)))))</f>
        <v>0.0302976892219331</v>
      </c>
      <c r="M1072" s="0" t="n">
        <f aca="false">Loan_Sample!AH1052*Inputs!$B$4*B1072</f>
        <v>4506.21861337601</v>
      </c>
      <c r="N1072" s="0" t="n">
        <f aca="false">L1072*Inputs!$B$4*B1072</f>
        <v>4506.21861337601</v>
      </c>
      <c r="O1072" s="0" t="n">
        <f aca="false">Inputs!$B$37+Inputs!$B$38*MAX(Loan_Sample!H1052-Inputs!$C$38,0)+Inputs!$B$39*MAX(Loan_Sample!H1052-Inputs!$C$39,0)+Inputs!$B$40*MAX(Loan_Sample!H1052-Inputs!$C$40,0)+Inputs!$B$41*MAX(Loan_Sample!H1052-Inputs!$C$41,0)+Inputs!$B$42*Inputs!$B$14+Inputs!$B$43*MIN(Loan_Sample!I1052/Inputs!$B$17,1)+Inputs!$B$44*MIN(Loan_Sample!E1052,Inputs!$B$18)+Inputs!$B$45*Loan_Sample!C1052</f>
        <v>-4.91797814389182</v>
      </c>
      <c r="P1072" s="0" t="n">
        <f aca="false">MIN(1-Inputs!$B$13,MAX(Inputs!$B$13,1/(1+EXP(-(Inputs!$B$15*O1072+Inputs!$B$16)))))</f>
        <v>0.00566002706919036</v>
      </c>
      <c r="Q1072" s="0" t="n">
        <f aca="false">Inputs!$B$37+Inputs!$B$38*MAX(F1072-Inputs!$C$38,0)+Inputs!$B$39*MAX(F1072-Inputs!$C$39,0)+Inputs!$B$40*MAX(F1072-Inputs!$C$40,0)+Inputs!$B$41*MAX(F1072-Inputs!$C$41,0)+Inputs!$B$42*Inputs!$B$14+Inputs!$B$43*MIN(Loan_Sample!I1052/Inputs!$B$17,1)+Inputs!$B$44*MIN(E1072,Inputs!$B$18)+Inputs!$B$45*Loan_Sample!C1052</f>
        <v>-4.91797814389182</v>
      </c>
      <c r="R1072" s="0" t="n">
        <f aca="false">MIN(1-Inputs!$B$13,MAX(Inputs!$B$13,1/(1+EXP(-(Inputs!$B$15*Q1072+Inputs!$B$16)))))</f>
        <v>0.00566002706919036</v>
      </c>
    </row>
    <row r="1073" customFormat="false" ht="15" hidden="false" customHeight="false" outlineLevel="0" collapsed="false">
      <c r="A1073" s="0" t="n">
        <f aca="false">Loan_Sample!A1053</f>
        <v>30856</v>
      </c>
      <c r="B1073" s="0" t="n">
        <f aca="false">Loan_Sample!U1053</f>
        <v>133070.89</v>
      </c>
      <c r="C1073" s="0" t="n">
        <f aca="false">Loan_Sample!K1053+Inputs!$B$26</f>
        <v>4.40000009536743</v>
      </c>
      <c r="D1073" s="0" t="n">
        <f aca="false">Loan_Sample!L1053+Inputs!$B$26</f>
        <v>-0.208333015441895</v>
      </c>
      <c r="E1073" s="0" t="n">
        <f aca="false">Loan_Sample!E1053/(1+Inputs!$B$25/100)</f>
        <v>68.4632263183594</v>
      </c>
      <c r="F1073" s="0" t="n">
        <f aca="false">Loan_Sample!H1053-Inputs!$B$24/100</f>
        <v>-3.62033319473267</v>
      </c>
      <c r="G1073" s="0" t="n">
        <f aca="false">IF(ISNUMBER(C1073),INDEX(Scorecard!$D$54:$D$61,SUMPRODUCT(--(Scorecard!$G$54:$G$60&lt;C1073))+1),Scorecard!$D$62)</f>
        <v>0.489050497890326</v>
      </c>
      <c r="H1073" s="0" t="n">
        <f aca="false">IF(ISNUMBER(D1073),INDEX(Scorecard!$D$63:$D$68,SUMPRODUCT(--(Scorecard!$G$63:$G$67&lt;D1073))+1),Scorecard!$D$69)</f>
        <v>0.322484508656054</v>
      </c>
      <c r="I1073" s="0" t="n">
        <f aca="false">IF(ISNUMBER(E1073),INDEX(Scorecard!$D$19:$D$26,SUMPRODUCT(--(Scorecard!$G$19:$G$25&lt;E1073))+1),Scorecard!$D$27)</f>
        <v>0.0530843085177338</v>
      </c>
      <c r="J1073" s="0" t="n">
        <f aca="false">IF(ISNUMBER(F1073),INDEX(Scorecard!$D$37:$D$44,SUMPRODUCT(--(Scorecard!$G$37:$G$43&lt;F1073))+1),Scorecard!$D$45)</f>
        <v>1.35057635045042</v>
      </c>
      <c r="K1073" s="0" t="n">
        <f aca="false">Inputs!$B$10+Scorecard!$J$5*Loan_Sample!Y1053+Scorecard!$J$6*Loan_Sample!Z1053+Scorecard!$J$7*I1073+Scorecard!$J$8*Loan_Sample!AB1053+Scorecard!$J$9*J1073+Scorecard!$J$10*Loan_Sample!AD1053+Scorecard!$J$11*G1073+Scorecard!$J$12*H1073</f>
        <v>-4.86925915500935</v>
      </c>
      <c r="L1073" s="0" t="n">
        <f aca="false">MIN(1-Inputs!$B$13,MAX(Inputs!$B$13,1/(1+EXP(-(Inputs!$B$11*K1073+Inputs!$B$12)))))</f>
        <v>0.00677572500925884</v>
      </c>
      <c r="M1073" s="0" t="n">
        <f aca="false">Loan_Sample!AH1053*Inputs!$B$4*B1073</f>
        <v>315.578115082066</v>
      </c>
      <c r="N1073" s="0" t="n">
        <f aca="false">L1073*Inputs!$B$4*B1073</f>
        <v>315.578115082066</v>
      </c>
      <c r="O1073" s="0" t="n">
        <f aca="false">Inputs!$B$37+Inputs!$B$38*MAX(Loan_Sample!H1053-Inputs!$C$38,0)+Inputs!$B$39*MAX(Loan_Sample!H1053-Inputs!$C$39,0)+Inputs!$B$40*MAX(Loan_Sample!H1053-Inputs!$C$40,0)+Inputs!$B$41*MAX(Loan_Sample!H1053-Inputs!$C$41,0)+Inputs!$B$42*Inputs!$B$14+Inputs!$B$43*MIN(Loan_Sample!I1053/Inputs!$B$17,1)+Inputs!$B$44*MIN(Loan_Sample!E1053,Inputs!$B$18)+Inputs!$B$45*Loan_Sample!C1053</f>
        <v>-5.76137404704702</v>
      </c>
      <c r="P1073" s="0" t="n">
        <f aca="false">MIN(1-Inputs!$B$13,MAX(Inputs!$B$13,1/(1+EXP(-(Inputs!$B$15*O1073+Inputs!$B$16)))))</f>
        <v>0.00217744838549658</v>
      </c>
      <c r="Q1073" s="0" t="n">
        <f aca="false">Inputs!$B$37+Inputs!$B$38*MAX(F1073-Inputs!$C$38,0)+Inputs!$B$39*MAX(F1073-Inputs!$C$39,0)+Inputs!$B$40*MAX(F1073-Inputs!$C$40,0)+Inputs!$B$41*MAX(F1073-Inputs!$C$41,0)+Inputs!$B$42*Inputs!$B$14+Inputs!$B$43*MIN(Loan_Sample!I1053/Inputs!$B$17,1)+Inputs!$B$44*MIN(E1073,Inputs!$B$18)+Inputs!$B$45*Loan_Sample!C1053</f>
        <v>-5.76137404704702</v>
      </c>
      <c r="R1073" s="0" t="n">
        <f aca="false">MIN(1-Inputs!$B$13,MAX(Inputs!$B$13,1/(1+EXP(-(Inputs!$B$15*Q1073+Inputs!$B$16)))))</f>
        <v>0.00217744838549658</v>
      </c>
    </row>
    <row r="1074" customFormat="false" ht="15" hidden="false" customHeight="false" outlineLevel="0" collapsed="false">
      <c r="A1074" s="0" t="n">
        <f aca="false">Loan_Sample!A1054</f>
        <v>30976</v>
      </c>
      <c r="B1074" s="0" t="n">
        <f aca="false">Loan_Sample!U1054</f>
        <v>149023.14</v>
      </c>
      <c r="C1074" s="0" t="n">
        <f aca="false">Loan_Sample!K1054+Inputs!$B$26</f>
        <v>6.83333349227905</v>
      </c>
      <c r="D1074" s="0" t="n">
        <f aca="false">Loan_Sample!L1054+Inputs!$B$26</f>
        <v>2.71025657653809</v>
      </c>
      <c r="E1074" s="0" t="n">
        <f aca="false">Loan_Sample!E1054/(1+Inputs!$B$25/100)</f>
        <v>48.8579521179199</v>
      </c>
      <c r="F1074" s="0" t="n">
        <f aca="false">Loan_Sample!H1054-Inputs!$B$24/100</f>
        <v>0.86133337020874</v>
      </c>
      <c r="G1074" s="0" t="n">
        <f aca="false">IF(ISNUMBER(C1074),INDEX(Scorecard!$D$54:$D$61,SUMPRODUCT(--(Scorecard!$G$54:$G$60&lt;C1074))+1),Scorecard!$D$62)</f>
        <v>-0.357264871923982</v>
      </c>
      <c r="H1074" s="0" t="n">
        <f aca="false">IF(ISNUMBER(D1074),INDEX(Scorecard!$D$63:$D$68,SUMPRODUCT(--(Scorecard!$G$63:$G$67&lt;D1074))+1),Scorecard!$D$69)</f>
        <v>0.322484508656054</v>
      </c>
      <c r="I1074" s="0" t="n">
        <f aca="false">IF(ISNUMBER(E1074),INDEX(Scorecard!$D$19:$D$26,SUMPRODUCT(--(Scorecard!$G$19:$G$25&lt;E1074))+1),Scorecard!$D$27)</f>
        <v>0.57899015159425</v>
      </c>
      <c r="J1074" s="0" t="n">
        <f aca="false">IF(ISNUMBER(F1074),INDEX(Scorecard!$D$37:$D$44,SUMPRODUCT(--(Scorecard!$G$37:$G$43&lt;F1074))+1),Scorecard!$D$45)</f>
        <v>-0.569454719285959</v>
      </c>
      <c r="K1074" s="0" t="n">
        <f aca="false">Inputs!$B$10+Scorecard!$J$5*Loan_Sample!Y1054+Scorecard!$J$6*Loan_Sample!Z1054+Scorecard!$J$7*I1074+Scorecard!$J$8*Loan_Sample!AB1054+Scorecard!$J$9*J1074+Scorecard!$J$10*Loan_Sample!AD1054+Scorecard!$J$11*G1074+Scorecard!$J$12*H1074</f>
        <v>-6.22125866938474</v>
      </c>
      <c r="L1074" s="0" t="n">
        <f aca="false">MIN(1-Inputs!$B$13,MAX(Inputs!$B$13,1/(1+EXP(-(Inputs!$B$11*K1074+Inputs!$B$12)))))</f>
        <v>0.00161143887899475</v>
      </c>
      <c r="M1074" s="0" t="n">
        <f aca="false">Loan_Sample!AH1054*Inputs!$B$4*B1074</f>
        <v>84.0495885830574</v>
      </c>
      <c r="N1074" s="0" t="n">
        <f aca="false">L1074*Inputs!$B$4*B1074</f>
        <v>84.0495885830574</v>
      </c>
      <c r="O1074" s="0" t="n">
        <f aca="false">Inputs!$B$37+Inputs!$B$38*MAX(Loan_Sample!H1054-Inputs!$C$38,0)+Inputs!$B$39*MAX(Loan_Sample!H1054-Inputs!$C$39,0)+Inputs!$B$40*MAX(Loan_Sample!H1054-Inputs!$C$40,0)+Inputs!$B$41*MAX(Loan_Sample!H1054-Inputs!$C$41,0)+Inputs!$B$42*Inputs!$B$14+Inputs!$B$43*MIN(Loan_Sample!I1054/Inputs!$B$17,1)+Inputs!$B$44*MIN(Loan_Sample!E1054,Inputs!$B$18)+Inputs!$B$45*Loan_Sample!C1054</f>
        <v>-3.28252605857664</v>
      </c>
      <c r="P1074" s="0" t="n">
        <f aca="false">MIN(1-Inputs!$B$13,MAX(Inputs!$B$13,1/(1+EXP(-(Inputs!$B$15*O1074+Inputs!$B$16)))))</f>
        <v>0.0352477051450607</v>
      </c>
      <c r="Q1074" s="0" t="n">
        <f aca="false">Inputs!$B$37+Inputs!$B$38*MAX(F1074-Inputs!$C$38,0)+Inputs!$B$39*MAX(F1074-Inputs!$C$39,0)+Inputs!$B$40*MAX(F1074-Inputs!$C$40,0)+Inputs!$B$41*MAX(F1074-Inputs!$C$41,0)+Inputs!$B$42*Inputs!$B$14+Inputs!$B$43*MIN(Loan_Sample!I1054/Inputs!$B$17,1)+Inputs!$B$44*MIN(E1074,Inputs!$B$18)+Inputs!$B$45*Loan_Sample!C1054</f>
        <v>-3.28252605857664</v>
      </c>
      <c r="R1074" s="0" t="n">
        <f aca="false">MIN(1-Inputs!$B$13,MAX(Inputs!$B$13,1/(1+EXP(-(Inputs!$B$15*Q1074+Inputs!$B$16)))))</f>
        <v>0.0352477051450607</v>
      </c>
    </row>
    <row r="1075" customFormat="false" ht="15" hidden="false" customHeight="false" outlineLevel="0" collapsed="false">
      <c r="A1075" s="0" t="n">
        <f aca="false">Loan_Sample!A1055</f>
        <v>30991</v>
      </c>
      <c r="B1075" s="0" t="n">
        <f aca="false">Loan_Sample!U1055</f>
        <v>159139.69</v>
      </c>
      <c r="C1075" s="0" t="n">
        <f aca="false">Loan_Sample!K1055+Inputs!$B$26</f>
        <v>4.42307710647583</v>
      </c>
      <c r="D1075" s="0" t="n">
        <f aca="false">Loan_Sample!L1055+Inputs!$B$26</f>
        <v>-0.276922702789307</v>
      </c>
      <c r="E1075" s="0" t="n">
        <f aca="false">Loan_Sample!E1055/(1+Inputs!$B$25/100)</f>
        <v>86.8102416992188</v>
      </c>
      <c r="F1075" s="0" t="n">
        <f aca="false">Loan_Sample!H1055-Inputs!$B$24/100</f>
        <v>-0.279333353042603</v>
      </c>
      <c r="G1075" s="0" t="n">
        <f aca="false">IF(ISNUMBER(C1075),INDEX(Scorecard!$D$54:$D$61,SUMPRODUCT(--(Scorecard!$G$54:$G$60&lt;C1075))+1),Scorecard!$D$62)</f>
        <v>0.409483001259379</v>
      </c>
      <c r="H1075" s="0" t="n">
        <f aca="false">IF(ISNUMBER(D1075),INDEX(Scorecard!$D$63:$D$68,SUMPRODUCT(--(Scorecard!$G$63:$G$67&lt;D1075))+1),Scorecard!$D$69)</f>
        <v>0.322484508656054</v>
      </c>
      <c r="I1075" s="0" t="n">
        <f aca="false">IF(ISNUMBER(E1075),INDEX(Scorecard!$D$19:$D$26,SUMPRODUCT(--(Scorecard!$G$19:$G$25&lt;E1075))+1),Scorecard!$D$27)</f>
        <v>-0.219855970853228</v>
      </c>
      <c r="J1075" s="0" t="n">
        <f aca="false">IF(ISNUMBER(F1075),INDEX(Scorecard!$D$37:$D$44,SUMPRODUCT(--(Scorecard!$G$37:$G$43&lt;F1075))+1),Scorecard!$D$45)</f>
        <v>0.769716833645565</v>
      </c>
      <c r="K1075" s="0" t="n">
        <f aca="false">Inputs!$B$10+Scorecard!$J$5*Loan_Sample!Y1055+Scorecard!$J$6*Loan_Sample!Z1055+Scorecard!$J$7*I1075+Scorecard!$J$8*Loan_Sample!AB1055+Scorecard!$J$9*J1075+Scorecard!$J$10*Loan_Sample!AD1055+Scorecard!$J$11*G1075+Scorecard!$J$12*H1075</f>
        <v>-6.29165898387526</v>
      </c>
      <c r="L1075" s="0" t="n">
        <f aca="false">MIN(1-Inputs!$B$13,MAX(Inputs!$B$13,1/(1+EXP(-(Inputs!$B$11*K1075+Inputs!$B$12)))))</f>
        <v>0.00149509276335163</v>
      </c>
      <c r="M1075" s="0" t="n">
        <f aca="false">Loan_Sample!AH1055*Inputs!$B$4*B1075</f>
        <v>83.2750096083577</v>
      </c>
      <c r="N1075" s="0" t="n">
        <f aca="false">L1075*Inputs!$B$4*B1075</f>
        <v>83.2750096083577</v>
      </c>
      <c r="O1075" s="0" t="n">
        <f aca="false">Inputs!$B$37+Inputs!$B$38*MAX(Loan_Sample!H1055-Inputs!$C$38,0)+Inputs!$B$39*MAX(Loan_Sample!H1055-Inputs!$C$39,0)+Inputs!$B$40*MAX(Loan_Sample!H1055-Inputs!$C$40,0)+Inputs!$B$41*MAX(Loan_Sample!H1055-Inputs!$C$41,0)+Inputs!$B$42*Inputs!$B$14+Inputs!$B$43*MIN(Loan_Sample!I1055/Inputs!$B$17,1)+Inputs!$B$44*MIN(Loan_Sample!E1055,Inputs!$B$18)+Inputs!$B$45*Loan_Sample!C1055</f>
        <v>-5.86445322888937</v>
      </c>
      <c r="P1075" s="0" t="n">
        <f aca="false">MIN(1-Inputs!$B$13,MAX(Inputs!$B$13,1/(1+EXP(-(Inputs!$B$15*O1075+Inputs!$B$16)))))</f>
        <v>0.00193714310821411</v>
      </c>
      <c r="Q1075" s="0" t="n">
        <f aca="false">Inputs!$B$37+Inputs!$B$38*MAX(F1075-Inputs!$C$38,0)+Inputs!$B$39*MAX(F1075-Inputs!$C$39,0)+Inputs!$B$40*MAX(F1075-Inputs!$C$40,0)+Inputs!$B$41*MAX(F1075-Inputs!$C$41,0)+Inputs!$B$42*Inputs!$B$14+Inputs!$B$43*MIN(Loan_Sample!I1055/Inputs!$B$17,1)+Inputs!$B$44*MIN(E1075,Inputs!$B$18)+Inputs!$B$45*Loan_Sample!C1055</f>
        <v>-5.86445322888937</v>
      </c>
      <c r="R1075" s="0" t="n">
        <f aca="false">MIN(1-Inputs!$B$13,MAX(Inputs!$B$13,1/(1+EXP(-(Inputs!$B$15*Q1075+Inputs!$B$16)))))</f>
        <v>0.00193714310821411</v>
      </c>
    </row>
    <row r="1076" customFormat="false" ht="15" hidden="false" customHeight="false" outlineLevel="0" collapsed="false">
      <c r="A1076" s="0" t="n">
        <f aca="false">Loan_Sample!A1056</f>
        <v>31036</v>
      </c>
      <c r="B1076" s="0" t="n">
        <f aca="false">Loan_Sample!U1056</f>
        <v>103669.43</v>
      </c>
      <c r="C1076" s="0" t="n">
        <f aca="false">Loan_Sample!K1056+Inputs!$B$26</f>
        <v>6.73333311080933</v>
      </c>
      <c r="D1076" s="0" t="n">
        <f aca="false">Loan_Sample!L1056+Inputs!$B$26</f>
        <v>2.71025609970093</v>
      </c>
      <c r="E1076" s="0" t="n">
        <f aca="false">Loan_Sample!E1056/(1+Inputs!$B$25/100)</f>
        <v>92.0700988769531</v>
      </c>
      <c r="F1076" s="0" t="n">
        <f aca="false">Loan_Sample!H1056-Inputs!$B$24/100</f>
        <v>1.06433320045471</v>
      </c>
      <c r="G1076" s="0" t="n">
        <f aca="false">IF(ISNUMBER(C1076),INDEX(Scorecard!$D$54:$D$61,SUMPRODUCT(--(Scorecard!$G$54:$G$60&lt;C1076))+1),Scorecard!$D$62)</f>
        <v>-0.357264871923982</v>
      </c>
      <c r="H1076" s="0" t="n">
        <f aca="false">IF(ISNUMBER(D1076),INDEX(Scorecard!$D$63:$D$68,SUMPRODUCT(--(Scorecard!$G$63:$G$67&lt;D1076))+1),Scorecard!$D$69)</f>
        <v>0.322484508656054</v>
      </c>
      <c r="I1076" s="0" t="n">
        <f aca="false">IF(ISNUMBER(E1076),INDEX(Scorecard!$D$19:$D$26,SUMPRODUCT(--(Scorecard!$G$19:$G$25&lt;E1076))+1),Scorecard!$D$27)</f>
        <v>-0.820992370602782</v>
      </c>
      <c r="J1076" s="0" t="n">
        <f aca="false">IF(ISNUMBER(F1076),INDEX(Scorecard!$D$37:$D$44,SUMPRODUCT(--(Scorecard!$G$37:$G$43&lt;F1076))+1),Scorecard!$D$45)</f>
        <v>-0.975503570149195</v>
      </c>
      <c r="K1076" s="0" t="n">
        <f aca="false">Inputs!$B$10+Scorecard!$J$5*Loan_Sample!Y1056+Scorecard!$J$6*Loan_Sample!Z1056+Scorecard!$J$7*I1076+Scorecard!$J$8*Loan_Sample!AB1056+Scorecard!$J$9*J1076+Scorecard!$J$10*Loan_Sample!AD1056+Scorecard!$J$11*G1076+Scorecard!$J$12*H1076</f>
        <v>-1.00670462246172</v>
      </c>
      <c r="L1076" s="0" t="n">
        <f aca="false">MIN(1-Inputs!$B$13,MAX(Inputs!$B$13,1/(1+EXP(-(Inputs!$B$11*K1076+Inputs!$B$12)))))</f>
        <v>0.295330990105141</v>
      </c>
      <c r="M1076" s="0" t="n">
        <f aca="false">Loan_Sample!AH1056*Inputs!$B$4*B1076</f>
        <v>10715.8783919375</v>
      </c>
      <c r="N1076" s="0" t="n">
        <f aca="false">L1076*Inputs!$B$4*B1076</f>
        <v>10715.8783919375</v>
      </c>
      <c r="O1076" s="0" t="n">
        <f aca="false">Inputs!$B$37+Inputs!$B$38*MAX(Loan_Sample!H1056-Inputs!$C$38,0)+Inputs!$B$39*MAX(Loan_Sample!H1056-Inputs!$C$39,0)+Inputs!$B$40*MAX(Loan_Sample!H1056-Inputs!$C$40,0)+Inputs!$B$41*MAX(Loan_Sample!H1056-Inputs!$C$41,0)+Inputs!$B$42*Inputs!$B$14+Inputs!$B$43*MIN(Loan_Sample!I1056/Inputs!$B$17,1)+Inputs!$B$44*MIN(Loan_Sample!E1056,Inputs!$B$18)+Inputs!$B$45*Loan_Sample!C1056</f>
        <v>-4.24073597257055</v>
      </c>
      <c r="P1076" s="0" t="n">
        <f aca="false">MIN(1-Inputs!$B$13,MAX(Inputs!$B$13,1/(1+EXP(-(Inputs!$B$15*O1076+Inputs!$B$16)))))</f>
        <v>0.012143269807117</v>
      </c>
      <c r="Q1076" s="0" t="n">
        <f aca="false">Inputs!$B$37+Inputs!$B$38*MAX(F1076-Inputs!$C$38,0)+Inputs!$B$39*MAX(F1076-Inputs!$C$39,0)+Inputs!$B$40*MAX(F1076-Inputs!$C$40,0)+Inputs!$B$41*MAX(F1076-Inputs!$C$41,0)+Inputs!$B$42*Inputs!$B$14+Inputs!$B$43*MIN(Loan_Sample!I1056/Inputs!$B$17,1)+Inputs!$B$44*MIN(E1076,Inputs!$B$18)+Inputs!$B$45*Loan_Sample!C1056</f>
        <v>-4.24073597257055</v>
      </c>
      <c r="R1076" s="0" t="n">
        <f aca="false">MIN(1-Inputs!$B$13,MAX(Inputs!$B$13,1/(1+EXP(-(Inputs!$B$15*Q1076+Inputs!$B$16)))))</f>
        <v>0.012143269807117</v>
      </c>
    </row>
    <row r="1077" customFormat="false" ht="15" hidden="false" customHeight="false" outlineLevel="0" collapsed="false">
      <c r="A1077" s="0" t="n">
        <f aca="false">Loan_Sample!A1057</f>
        <v>31062</v>
      </c>
      <c r="B1077" s="0" t="n">
        <f aca="false">Loan_Sample!U1057</f>
        <v>360323.84</v>
      </c>
      <c r="C1077" s="0" t="n">
        <f aca="false">Loan_Sample!K1057+Inputs!$B$26</f>
        <v>8.8333330154419</v>
      </c>
      <c r="D1077" s="0" t="n">
        <f aca="false">Loan_Sample!L1057+Inputs!$B$26</f>
        <v>5.0717945098877</v>
      </c>
      <c r="E1077" s="0" t="n">
        <f aca="false">Loan_Sample!E1057/(1+Inputs!$B$25/100)</f>
        <v>77.0891036987305</v>
      </c>
      <c r="F1077" s="0" t="n">
        <f aca="false">Loan_Sample!H1057-Inputs!$B$24/100</f>
        <v>0.863666772842407</v>
      </c>
      <c r="G1077" s="0" t="n">
        <f aca="false">IF(ISNUMBER(C1077),INDEX(Scorecard!$D$54:$D$61,SUMPRODUCT(--(Scorecard!$G$54:$G$60&lt;C1077))+1),Scorecard!$D$62)</f>
        <v>-0.541917179454542</v>
      </c>
      <c r="H1077" s="0" t="n">
        <f aca="false">IF(ISNUMBER(D1077),INDEX(Scorecard!$D$63:$D$68,SUMPRODUCT(--(Scorecard!$G$63:$G$67&lt;D1077))+1),Scorecard!$D$69)</f>
        <v>0.322484508656054</v>
      </c>
      <c r="I1077" s="0" t="n">
        <f aca="false">IF(ISNUMBER(E1077),INDEX(Scorecard!$D$19:$D$26,SUMPRODUCT(--(Scorecard!$G$19:$G$25&lt;E1077))+1),Scorecard!$D$27)</f>
        <v>-0.0341578513653732</v>
      </c>
      <c r="J1077" s="0" t="n">
        <f aca="false">IF(ISNUMBER(F1077),INDEX(Scorecard!$D$37:$D$44,SUMPRODUCT(--(Scorecard!$G$37:$G$43&lt;F1077))+1),Scorecard!$D$45)</f>
        <v>-0.569454719285959</v>
      </c>
      <c r="K1077" s="0" t="n">
        <f aca="false">Inputs!$B$10+Scorecard!$J$5*Loan_Sample!Y1057+Scorecard!$J$6*Loan_Sample!Z1057+Scorecard!$J$7*I1077+Scorecard!$J$8*Loan_Sample!AB1057+Scorecard!$J$9*J1077+Scorecard!$J$10*Loan_Sample!AD1057+Scorecard!$J$11*G1077+Scorecard!$J$12*H1077</f>
        <v>-3.92782504445894</v>
      </c>
      <c r="L1077" s="0" t="n">
        <f aca="false">MIN(1-Inputs!$B$13,MAX(Inputs!$B$13,1/(1+EXP(-(Inputs!$B$11*K1077+Inputs!$B$12)))))</f>
        <v>0.0182724280977112</v>
      </c>
      <c r="M1077" s="0" t="n">
        <f aca="false">Loan_Sample!AH1057*Inputs!$B$4*B1077</f>
        <v>2304.39701040191</v>
      </c>
      <c r="N1077" s="0" t="n">
        <f aca="false">L1077*Inputs!$B$4*B1077</f>
        <v>2304.39701040191</v>
      </c>
      <c r="O1077" s="0" t="n">
        <f aca="false">Inputs!$B$37+Inputs!$B$38*MAX(Loan_Sample!H1057-Inputs!$C$38,0)+Inputs!$B$39*MAX(Loan_Sample!H1057-Inputs!$C$39,0)+Inputs!$B$40*MAX(Loan_Sample!H1057-Inputs!$C$40,0)+Inputs!$B$41*MAX(Loan_Sample!H1057-Inputs!$C$41,0)+Inputs!$B$42*Inputs!$B$14+Inputs!$B$43*MIN(Loan_Sample!I1057/Inputs!$B$17,1)+Inputs!$B$44*MIN(Loan_Sample!E1057,Inputs!$B$18)+Inputs!$B$45*Loan_Sample!C1057</f>
        <v>-4.19562414544072</v>
      </c>
      <c r="P1077" s="0" t="n">
        <f aca="false">MIN(1-Inputs!$B$13,MAX(Inputs!$B$13,1/(1+EXP(-(Inputs!$B$15*O1077+Inputs!$B$16)))))</f>
        <v>0.0127740959397792</v>
      </c>
      <c r="Q1077" s="0" t="n">
        <f aca="false">Inputs!$B$37+Inputs!$B$38*MAX(F1077-Inputs!$C$38,0)+Inputs!$B$39*MAX(F1077-Inputs!$C$39,0)+Inputs!$B$40*MAX(F1077-Inputs!$C$40,0)+Inputs!$B$41*MAX(F1077-Inputs!$C$41,0)+Inputs!$B$42*Inputs!$B$14+Inputs!$B$43*MIN(Loan_Sample!I1057/Inputs!$B$17,1)+Inputs!$B$44*MIN(E1077,Inputs!$B$18)+Inputs!$B$45*Loan_Sample!C1057</f>
        <v>-4.19562414544072</v>
      </c>
      <c r="R1077" s="0" t="n">
        <f aca="false">MIN(1-Inputs!$B$13,MAX(Inputs!$B$13,1/(1+EXP(-(Inputs!$B$15*Q1077+Inputs!$B$16)))))</f>
        <v>0.0127740959397792</v>
      </c>
    </row>
    <row r="1078" customFormat="false" ht="15" hidden="false" customHeight="false" outlineLevel="0" collapsed="false">
      <c r="A1078" s="0" t="n">
        <f aca="false">Loan_Sample!A1058</f>
        <v>31100</v>
      </c>
      <c r="B1078" s="0" t="n">
        <f aca="false">Loan_Sample!U1058</f>
        <v>165897.44</v>
      </c>
      <c r="C1078" s="0" t="n">
        <f aca="false">Loan_Sample!K1058+Inputs!$B$26</f>
        <v>4.30000019073486</v>
      </c>
      <c r="D1078" s="0" t="n">
        <f aca="false">Loan_Sample!L1058+Inputs!$B$26</f>
        <v>-0.208333015441895</v>
      </c>
      <c r="E1078" s="0" t="n">
        <f aca="false">Loan_Sample!E1058/(1+Inputs!$B$25/100)</f>
        <v>70.8397598266602</v>
      </c>
      <c r="F1078" s="0" t="n">
        <f aca="false">Loan_Sample!H1058-Inputs!$B$24/100</f>
        <v>-2.14833307266235</v>
      </c>
      <c r="G1078" s="0" t="n">
        <f aca="false">IF(ISNUMBER(C1078),INDEX(Scorecard!$D$54:$D$61,SUMPRODUCT(--(Scorecard!$G$54:$G$60&lt;C1078))+1),Scorecard!$D$62)</f>
        <v>0.489050497890326</v>
      </c>
      <c r="H1078" s="0" t="n">
        <f aca="false">IF(ISNUMBER(D1078),INDEX(Scorecard!$D$63:$D$68,SUMPRODUCT(--(Scorecard!$G$63:$G$67&lt;D1078))+1),Scorecard!$D$69)</f>
        <v>0.322484508656054</v>
      </c>
      <c r="I1078" s="0" t="n">
        <f aca="false">IF(ISNUMBER(E1078),INDEX(Scorecard!$D$19:$D$26,SUMPRODUCT(--(Scorecard!$G$19:$G$25&lt;E1078))+1),Scorecard!$D$27)</f>
        <v>0.0530843085177338</v>
      </c>
      <c r="J1078" s="0" t="n">
        <f aca="false">IF(ISNUMBER(F1078),INDEX(Scorecard!$D$37:$D$44,SUMPRODUCT(--(Scorecard!$G$37:$G$43&lt;F1078))+1),Scorecard!$D$45)</f>
        <v>1.35057635045042</v>
      </c>
      <c r="K1078" s="0" t="n">
        <f aca="false">Inputs!$B$10+Scorecard!$J$5*Loan_Sample!Y1058+Scorecard!$J$6*Loan_Sample!Z1058+Scorecard!$J$7*I1078+Scorecard!$J$8*Loan_Sample!AB1058+Scorecard!$J$9*J1078+Scorecard!$J$10*Loan_Sample!AD1058+Scorecard!$J$11*G1078+Scorecard!$J$12*H1078</f>
        <v>-4.62847751533076</v>
      </c>
      <c r="L1078" s="0" t="n">
        <f aca="false">MIN(1-Inputs!$B$13,MAX(Inputs!$B$13,1/(1+EXP(-(Inputs!$B$11*K1078+Inputs!$B$12)))))</f>
        <v>0.00874139207004928</v>
      </c>
      <c r="M1078" s="0" t="n">
        <f aca="false">Loan_Sample!AH1058*Inputs!$B$4*B1078</f>
        <v>507.561098260116</v>
      </c>
      <c r="N1078" s="0" t="n">
        <f aca="false">L1078*Inputs!$B$4*B1078</f>
        <v>507.561098260116</v>
      </c>
      <c r="O1078" s="0" t="n">
        <f aca="false">Inputs!$B$37+Inputs!$B$38*MAX(Loan_Sample!H1058-Inputs!$C$38,0)+Inputs!$B$39*MAX(Loan_Sample!H1058-Inputs!$C$39,0)+Inputs!$B$40*MAX(Loan_Sample!H1058-Inputs!$C$40,0)+Inputs!$B$41*MAX(Loan_Sample!H1058-Inputs!$C$41,0)+Inputs!$B$42*Inputs!$B$14+Inputs!$B$43*MIN(Loan_Sample!I1058/Inputs!$B$17,1)+Inputs!$B$44*MIN(Loan_Sample!E1058,Inputs!$B$18)+Inputs!$B$45*Loan_Sample!C1058</f>
        <v>-5.60594810894491</v>
      </c>
      <c r="P1078" s="0" t="n">
        <f aca="false">MIN(1-Inputs!$B$13,MAX(Inputs!$B$13,1/(1+EXP(-(Inputs!$B$15*O1078+Inputs!$B$16)))))</f>
        <v>0.00259716634450938</v>
      </c>
      <c r="Q1078" s="0" t="n">
        <f aca="false">Inputs!$B$37+Inputs!$B$38*MAX(F1078-Inputs!$C$38,0)+Inputs!$B$39*MAX(F1078-Inputs!$C$39,0)+Inputs!$B$40*MAX(F1078-Inputs!$C$40,0)+Inputs!$B$41*MAX(F1078-Inputs!$C$41,0)+Inputs!$B$42*Inputs!$B$14+Inputs!$B$43*MIN(Loan_Sample!I1058/Inputs!$B$17,1)+Inputs!$B$44*MIN(E1078,Inputs!$B$18)+Inputs!$B$45*Loan_Sample!C1058</f>
        <v>-5.60594810894491</v>
      </c>
      <c r="R1078" s="0" t="n">
        <f aca="false">MIN(1-Inputs!$B$13,MAX(Inputs!$B$13,1/(1+EXP(-(Inputs!$B$15*Q1078+Inputs!$B$16)))))</f>
        <v>0.00259716634450938</v>
      </c>
    </row>
    <row r="1079" customFormat="false" ht="15" hidden="false" customHeight="false" outlineLevel="0" collapsed="false">
      <c r="A1079" s="0" t="n">
        <f aca="false">Loan_Sample!A1059</f>
        <v>31105</v>
      </c>
      <c r="B1079" s="0" t="n">
        <f aca="false">Loan_Sample!U1059</f>
        <v>228666.98</v>
      </c>
      <c r="C1079" s="0" t="n">
        <f aca="false">Loan_Sample!K1059+Inputs!$B$26</f>
        <v>4.80000019073486</v>
      </c>
      <c r="D1079" s="0" t="n">
        <f aca="false">Loan_Sample!L1059+Inputs!$B$26</f>
        <v>-0.458333015441895</v>
      </c>
      <c r="E1079" s="0" t="n">
        <f aca="false">Loan_Sample!E1059/(1+Inputs!$B$25/100)</f>
        <v>51.5372772216797</v>
      </c>
      <c r="F1079" s="0" t="n">
        <f aca="false">Loan_Sample!H1059-Inputs!$B$24/100</f>
        <v>-2.96133351325989</v>
      </c>
      <c r="G1079" s="0" t="n">
        <f aca="false">IF(ISNUMBER(C1079),INDEX(Scorecard!$D$54:$D$61,SUMPRODUCT(--(Scorecard!$G$54:$G$60&lt;C1079))+1),Scorecard!$D$62)</f>
        <v>0.409483001259379</v>
      </c>
      <c r="H1079" s="0" t="n">
        <f aca="false">IF(ISNUMBER(D1079),INDEX(Scorecard!$D$63:$D$68,SUMPRODUCT(--(Scorecard!$G$63:$G$67&lt;D1079))+1),Scorecard!$D$69)</f>
        <v>0.322484508656054</v>
      </c>
      <c r="I1079" s="0" t="n">
        <f aca="false">IF(ISNUMBER(E1079),INDEX(Scorecard!$D$19:$D$26,SUMPRODUCT(--(Scorecard!$G$19:$G$25&lt;E1079))+1),Scorecard!$D$27)</f>
        <v>0.57899015159425</v>
      </c>
      <c r="J1079" s="0" t="n">
        <f aca="false">IF(ISNUMBER(F1079),INDEX(Scorecard!$D$37:$D$44,SUMPRODUCT(--(Scorecard!$G$37:$G$43&lt;F1079))+1),Scorecard!$D$45)</f>
        <v>1.35057635045042</v>
      </c>
      <c r="K1079" s="0" t="n">
        <f aca="false">Inputs!$B$10+Scorecard!$J$5*Loan_Sample!Y1059+Scorecard!$J$6*Loan_Sample!Z1059+Scorecard!$J$7*I1079+Scorecard!$J$8*Loan_Sample!AB1059+Scorecard!$J$9*J1079+Scorecard!$J$10*Loan_Sample!AD1059+Scorecard!$J$11*G1079+Scorecard!$J$12*H1079</f>
        <v>-5.32692888647001</v>
      </c>
      <c r="L1079" s="0" t="n">
        <f aca="false">MIN(1-Inputs!$B$13,MAX(Inputs!$B$13,1/(1+EXP(-(Inputs!$B$11*K1079+Inputs!$B$12)))))</f>
        <v>0.00417048072052686</v>
      </c>
      <c r="M1079" s="0" t="n">
        <f aca="false">Loan_Sample!AH1059*Inputs!$B$4*B1079</f>
        <v>333.777931028886</v>
      </c>
      <c r="N1079" s="0" t="n">
        <f aca="false">L1079*Inputs!$B$4*B1079</f>
        <v>333.777931028886</v>
      </c>
      <c r="O1079" s="0" t="n">
        <f aca="false">Inputs!$B$37+Inputs!$B$38*MAX(Loan_Sample!H1059-Inputs!$C$38,0)+Inputs!$B$39*MAX(Loan_Sample!H1059-Inputs!$C$39,0)+Inputs!$B$40*MAX(Loan_Sample!H1059-Inputs!$C$40,0)+Inputs!$B$41*MAX(Loan_Sample!H1059-Inputs!$C$41,0)+Inputs!$B$42*Inputs!$B$14+Inputs!$B$43*MIN(Loan_Sample!I1059/Inputs!$B$17,1)+Inputs!$B$44*MIN(Loan_Sample!E1059,Inputs!$B$18)+Inputs!$B$45*Loan_Sample!C1059</f>
        <v>-5.52143830849474</v>
      </c>
      <c r="P1079" s="0" t="n">
        <f aca="false">MIN(1-Inputs!$B$13,MAX(Inputs!$B$13,1/(1+EXP(-(Inputs!$B$15*O1079+Inputs!$B$16)))))</f>
        <v>0.0028583077256271</v>
      </c>
      <c r="Q1079" s="0" t="n">
        <f aca="false">Inputs!$B$37+Inputs!$B$38*MAX(F1079-Inputs!$C$38,0)+Inputs!$B$39*MAX(F1079-Inputs!$C$39,0)+Inputs!$B$40*MAX(F1079-Inputs!$C$40,0)+Inputs!$B$41*MAX(F1079-Inputs!$C$41,0)+Inputs!$B$42*Inputs!$B$14+Inputs!$B$43*MIN(Loan_Sample!I1059/Inputs!$B$17,1)+Inputs!$B$44*MIN(E1079,Inputs!$B$18)+Inputs!$B$45*Loan_Sample!C1059</f>
        <v>-5.52143830849474</v>
      </c>
      <c r="R1079" s="0" t="n">
        <f aca="false">MIN(1-Inputs!$B$13,MAX(Inputs!$B$13,1/(1+EXP(-(Inputs!$B$15*Q1079+Inputs!$B$16)))))</f>
        <v>0.0028583077256271</v>
      </c>
    </row>
    <row r="1080" customFormat="false" ht="15" hidden="false" customHeight="false" outlineLevel="0" collapsed="false">
      <c r="A1080" s="0" t="n">
        <f aca="false">Loan_Sample!A1060</f>
        <v>31111</v>
      </c>
      <c r="B1080" s="0" t="n">
        <f aca="false">Loan_Sample!U1060</f>
        <v>216976</v>
      </c>
      <c r="C1080" s="0" t="n">
        <f aca="false">Loan_Sample!K1060+Inputs!$B$26</f>
        <v>9.63333320617676</v>
      </c>
      <c r="D1080" s="0" t="n">
        <f aca="false">Loan_Sample!L1060+Inputs!$B$26</f>
        <v>5.0717945098877</v>
      </c>
      <c r="E1080" s="0" t="n">
        <f aca="false">Loan_Sample!E1060/(1+Inputs!$B$25/100)</f>
        <v>78.1695938110352</v>
      </c>
      <c r="F1080" s="0" t="n">
        <f aca="false">Loan_Sample!H1060-Inputs!$B$24/100</f>
        <v>0.873666524887085</v>
      </c>
      <c r="G1080" s="0" t="n">
        <f aca="false">IF(ISNUMBER(C1080),INDEX(Scorecard!$D$54:$D$61,SUMPRODUCT(--(Scorecard!$G$54:$G$60&lt;C1080))+1),Scorecard!$D$62)</f>
        <v>-0.541917179454542</v>
      </c>
      <c r="H1080" s="0" t="n">
        <f aca="false">IF(ISNUMBER(D1080),INDEX(Scorecard!$D$63:$D$68,SUMPRODUCT(--(Scorecard!$G$63:$G$67&lt;D1080))+1),Scorecard!$D$69)</f>
        <v>0.322484508656054</v>
      </c>
      <c r="I1080" s="0" t="n">
        <f aca="false">IF(ISNUMBER(E1080),INDEX(Scorecard!$D$19:$D$26,SUMPRODUCT(--(Scorecard!$G$19:$G$25&lt;E1080))+1),Scorecard!$D$27)</f>
        <v>-0.0341578513653732</v>
      </c>
      <c r="J1080" s="0" t="n">
        <f aca="false">IF(ISNUMBER(F1080),INDEX(Scorecard!$D$37:$D$44,SUMPRODUCT(--(Scorecard!$G$37:$G$43&lt;F1080))+1),Scorecard!$D$45)</f>
        <v>-0.569454719285959</v>
      </c>
      <c r="K1080" s="0" t="n">
        <f aca="false">Inputs!$B$10+Scorecard!$J$5*Loan_Sample!Y1060+Scorecard!$J$6*Loan_Sample!Z1060+Scorecard!$J$7*I1080+Scorecard!$J$8*Loan_Sample!AB1060+Scorecard!$J$9*J1080+Scorecard!$J$10*Loan_Sample!AD1060+Scorecard!$J$11*G1080+Scorecard!$J$12*H1080</f>
        <v>-3.42382586759264</v>
      </c>
      <c r="L1080" s="0" t="n">
        <f aca="false">MIN(1-Inputs!$B$13,MAX(Inputs!$B$13,1/(1+EXP(-(Inputs!$B$11*K1080+Inputs!$B$12)))))</f>
        <v>0.030870631745795</v>
      </c>
      <c r="M1080" s="0" t="n">
        <f aca="false">Loan_Sample!AH1060*Inputs!$B$4*B1080</f>
        <v>2344.36516778647</v>
      </c>
      <c r="N1080" s="0" t="n">
        <f aca="false">L1080*Inputs!$B$4*B1080</f>
        <v>2344.36516778647</v>
      </c>
      <c r="O1080" s="0" t="n">
        <f aca="false">Inputs!$B$37+Inputs!$B$38*MAX(Loan_Sample!H1060-Inputs!$C$38,0)+Inputs!$B$39*MAX(Loan_Sample!H1060-Inputs!$C$39,0)+Inputs!$B$40*MAX(Loan_Sample!H1060-Inputs!$C$40,0)+Inputs!$B$41*MAX(Loan_Sample!H1060-Inputs!$C$41,0)+Inputs!$B$42*Inputs!$B$14+Inputs!$B$43*MIN(Loan_Sample!I1060/Inputs!$B$17,1)+Inputs!$B$44*MIN(Loan_Sample!E1060,Inputs!$B$18)+Inputs!$B$45*Loan_Sample!C1060</f>
        <v>-4.12606563114862</v>
      </c>
      <c r="P1080" s="0" t="n">
        <f aca="false">MIN(1-Inputs!$B$13,MAX(Inputs!$B$13,1/(1+EXP(-(Inputs!$B$15*O1080+Inputs!$B$16)))))</f>
        <v>0.0138106885652022</v>
      </c>
      <c r="Q1080" s="0" t="n">
        <f aca="false">Inputs!$B$37+Inputs!$B$38*MAX(F1080-Inputs!$C$38,0)+Inputs!$B$39*MAX(F1080-Inputs!$C$39,0)+Inputs!$B$40*MAX(F1080-Inputs!$C$40,0)+Inputs!$B$41*MAX(F1080-Inputs!$C$41,0)+Inputs!$B$42*Inputs!$B$14+Inputs!$B$43*MIN(Loan_Sample!I1060/Inputs!$B$17,1)+Inputs!$B$44*MIN(E1080,Inputs!$B$18)+Inputs!$B$45*Loan_Sample!C1060</f>
        <v>-4.12606563114862</v>
      </c>
      <c r="R1080" s="0" t="n">
        <f aca="false">MIN(1-Inputs!$B$13,MAX(Inputs!$B$13,1/(1+EXP(-(Inputs!$B$15*Q1080+Inputs!$B$16)))))</f>
        <v>0.0138106885652022</v>
      </c>
    </row>
    <row r="1081" customFormat="false" ht="15" hidden="false" customHeight="false" outlineLevel="0" collapsed="false">
      <c r="A1081" s="0" t="n">
        <f aca="false">Loan_Sample!A1061</f>
        <v>31136</v>
      </c>
      <c r="B1081" s="0" t="n">
        <f aca="false">Loan_Sample!U1061</f>
        <v>442727.4</v>
      </c>
      <c r="C1081" s="0" t="n">
        <f aca="false">Loan_Sample!K1061+Inputs!$B$26</f>
        <v>4.85833311080933</v>
      </c>
      <c r="D1081" s="0" t="n">
        <f aca="false">Loan_Sample!L1061+Inputs!$B$26</f>
        <v>-1.875</v>
      </c>
      <c r="E1081" s="0" t="n">
        <f aca="false">Loan_Sample!E1061/(1+Inputs!$B$25/100)</f>
        <v>43.8136177062988</v>
      </c>
      <c r="F1081" s="0" t="n">
        <f aca="false">Loan_Sample!H1061-Inputs!$B$24/100</f>
        <v>0.351333379745483</v>
      </c>
      <c r="G1081" s="0" t="n">
        <f aca="false">IF(ISNUMBER(C1081),INDEX(Scorecard!$D$54:$D$61,SUMPRODUCT(--(Scorecard!$G$54:$G$60&lt;C1081))+1),Scorecard!$D$62)</f>
        <v>0.214429354789033</v>
      </c>
      <c r="H1081" s="0" t="n">
        <f aca="false">IF(ISNUMBER(D1081),INDEX(Scorecard!$D$63:$D$68,SUMPRODUCT(--(Scorecard!$G$63:$G$67&lt;D1081))+1),Scorecard!$D$69)</f>
        <v>-0.340582194386522</v>
      </c>
      <c r="I1081" s="0" t="n">
        <f aca="false">IF(ISNUMBER(E1081),INDEX(Scorecard!$D$19:$D$26,SUMPRODUCT(--(Scorecard!$G$19:$G$25&lt;E1081))+1),Scorecard!$D$27)</f>
        <v>0.57899015159425</v>
      </c>
      <c r="J1081" s="0" t="n">
        <f aca="false">IF(ISNUMBER(F1081),INDEX(Scorecard!$D$37:$D$44,SUMPRODUCT(--(Scorecard!$G$37:$G$43&lt;F1081))+1),Scorecard!$D$45)</f>
        <v>-0.0679520129233634</v>
      </c>
      <c r="K1081" s="0" t="n">
        <f aca="false">Inputs!$B$10+Scorecard!$J$5*Loan_Sample!Y1061+Scorecard!$J$6*Loan_Sample!Z1061+Scorecard!$J$7*I1081+Scorecard!$J$8*Loan_Sample!AB1061+Scorecard!$J$9*J1081+Scorecard!$J$10*Loan_Sample!AD1061+Scorecard!$J$11*G1081+Scorecard!$J$12*H1081</f>
        <v>-5.13839735018063</v>
      </c>
      <c r="L1081" s="0" t="n">
        <f aca="false">MIN(1-Inputs!$B$13,MAX(Inputs!$B$13,1/(1+EXP(-(Inputs!$B$11*K1081+Inputs!$B$12)))))</f>
        <v>0.00509419725158431</v>
      </c>
      <c r="M1081" s="0" t="n">
        <f aca="false">Loan_Sample!AH1061*Inputs!$B$4*B1081</f>
        <v>789.369246498374</v>
      </c>
      <c r="N1081" s="0" t="n">
        <f aca="false">L1081*Inputs!$B$4*B1081</f>
        <v>789.369246498374</v>
      </c>
      <c r="O1081" s="0" t="n">
        <f aca="false">Inputs!$B$37+Inputs!$B$38*MAX(Loan_Sample!H1061-Inputs!$C$38,0)+Inputs!$B$39*MAX(Loan_Sample!H1061-Inputs!$C$39,0)+Inputs!$B$40*MAX(Loan_Sample!H1061-Inputs!$C$40,0)+Inputs!$B$41*MAX(Loan_Sample!H1061-Inputs!$C$41,0)+Inputs!$B$42*Inputs!$B$14+Inputs!$B$43*MIN(Loan_Sample!I1061/Inputs!$B$17,1)+Inputs!$B$44*MIN(Loan_Sample!E1061,Inputs!$B$18)+Inputs!$B$45*Loan_Sample!C1061</f>
        <v>-4.53084664757738</v>
      </c>
      <c r="P1081" s="0" t="n">
        <f aca="false">MIN(1-Inputs!$B$13,MAX(Inputs!$B$13,1/(1+EXP(-(Inputs!$B$15*O1081+Inputs!$B$16)))))</f>
        <v>0.00876174378240103</v>
      </c>
      <c r="Q1081" s="0" t="n">
        <f aca="false">Inputs!$B$37+Inputs!$B$38*MAX(F1081-Inputs!$C$38,0)+Inputs!$B$39*MAX(F1081-Inputs!$C$39,0)+Inputs!$B$40*MAX(F1081-Inputs!$C$40,0)+Inputs!$B$41*MAX(F1081-Inputs!$C$41,0)+Inputs!$B$42*Inputs!$B$14+Inputs!$B$43*MIN(Loan_Sample!I1061/Inputs!$B$17,1)+Inputs!$B$44*MIN(E1081,Inputs!$B$18)+Inputs!$B$45*Loan_Sample!C1061</f>
        <v>-4.53084664757738</v>
      </c>
      <c r="R1081" s="0" t="n">
        <f aca="false">MIN(1-Inputs!$B$13,MAX(Inputs!$B$13,1/(1+EXP(-(Inputs!$B$15*Q1081+Inputs!$B$16)))))</f>
        <v>0.00876174378240103</v>
      </c>
    </row>
    <row r="1082" customFormat="false" ht="15" hidden="false" customHeight="false" outlineLevel="0" collapsed="false">
      <c r="A1082" s="0" t="n">
        <f aca="false">Loan_Sample!A1062</f>
        <v>31136</v>
      </c>
      <c r="B1082" s="0" t="n">
        <f aca="false">Loan_Sample!U1062</f>
        <v>423333.06</v>
      </c>
      <c r="C1082" s="0" t="n">
        <f aca="false">Loan_Sample!K1062+Inputs!$B$26</f>
        <v>4.40000009536743</v>
      </c>
      <c r="D1082" s="0" t="n">
        <f aca="false">Loan_Sample!L1062+Inputs!$B$26</f>
        <v>-0.208333015441895</v>
      </c>
      <c r="E1082" s="0" t="n">
        <f aca="false">Loan_Sample!E1062/(1+Inputs!$B$25/100)</f>
        <v>38.092170715332</v>
      </c>
      <c r="F1082" s="0" t="n">
        <f aca="false">Loan_Sample!H1062-Inputs!$B$24/100</f>
        <v>-2.76533317565918</v>
      </c>
      <c r="G1082" s="0" t="n">
        <f aca="false">IF(ISNUMBER(C1082),INDEX(Scorecard!$D$54:$D$61,SUMPRODUCT(--(Scorecard!$G$54:$G$60&lt;C1082))+1),Scorecard!$D$62)</f>
        <v>0.489050497890326</v>
      </c>
      <c r="H1082" s="0" t="n">
        <f aca="false">IF(ISNUMBER(D1082),INDEX(Scorecard!$D$63:$D$68,SUMPRODUCT(--(Scorecard!$G$63:$G$67&lt;D1082))+1),Scorecard!$D$69)</f>
        <v>0.322484508656054</v>
      </c>
      <c r="I1082" s="0" t="n">
        <f aca="false">IF(ISNUMBER(E1082),INDEX(Scorecard!$D$19:$D$26,SUMPRODUCT(--(Scorecard!$G$19:$G$25&lt;E1082))+1),Scorecard!$D$27)</f>
        <v>0.57899015159425</v>
      </c>
      <c r="J1082" s="0" t="n">
        <f aca="false">IF(ISNUMBER(F1082),INDEX(Scorecard!$D$37:$D$44,SUMPRODUCT(--(Scorecard!$G$37:$G$43&lt;F1082))+1),Scorecard!$D$45)</f>
        <v>1.35057635045042</v>
      </c>
      <c r="K1082" s="0" t="n">
        <f aca="false">Inputs!$B$10+Scorecard!$J$5*Loan_Sample!Y1062+Scorecard!$J$6*Loan_Sample!Z1062+Scorecard!$J$7*I1082+Scorecard!$J$8*Loan_Sample!AB1062+Scorecard!$J$9*J1082+Scorecard!$J$10*Loan_Sample!AD1062+Scorecard!$J$11*G1082+Scorecard!$J$12*H1082</f>
        <v>-5.45879712763618</v>
      </c>
      <c r="L1082" s="0" t="n">
        <f aca="false">MIN(1-Inputs!$B$13,MAX(Inputs!$B$13,1/(1+EXP(-(Inputs!$B$11*K1082+Inputs!$B$12)))))</f>
        <v>0.00362549187727681</v>
      </c>
      <c r="M1082" s="0" t="n">
        <f aca="false">Loan_Sample!AH1062*Inputs!$B$4*B1082</f>
        <v>537.176699644457</v>
      </c>
      <c r="N1082" s="0" t="n">
        <f aca="false">L1082*Inputs!$B$4*B1082</f>
        <v>537.176699644457</v>
      </c>
      <c r="O1082" s="0" t="n">
        <f aca="false">Inputs!$B$37+Inputs!$B$38*MAX(Loan_Sample!H1062-Inputs!$C$38,0)+Inputs!$B$39*MAX(Loan_Sample!H1062-Inputs!$C$39,0)+Inputs!$B$40*MAX(Loan_Sample!H1062-Inputs!$C$40,0)+Inputs!$B$41*MAX(Loan_Sample!H1062-Inputs!$C$41,0)+Inputs!$B$42*Inputs!$B$14+Inputs!$B$43*MIN(Loan_Sample!I1062/Inputs!$B$17,1)+Inputs!$B$44*MIN(Loan_Sample!E1062,Inputs!$B$18)+Inputs!$B$45*Loan_Sample!C1062</f>
        <v>-5.53539124160613</v>
      </c>
      <c r="P1082" s="0" t="n">
        <f aca="false">MIN(1-Inputs!$B$13,MAX(Inputs!$B$13,1/(1+EXP(-(Inputs!$B$15*O1082+Inputs!$B$16)))))</f>
        <v>0.00281345440020848</v>
      </c>
      <c r="Q1082" s="0" t="n">
        <f aca="false">Inputs!$B$37+Inputs!$B$38*MAX(F1082-Inputs!$C$38,0)+Inputs!$B$39*MAX(F1082-Inputs!$C$39,0)+Inputs!$B$40*MAX(F1082-Inputs!$C$40,0)+Inputs!$B$41*MAX(F1082-Inputs!$C$41,0)+Inputs!$B$42*Inputs!$B$14+Inputs!$B$43*MIN(Loan_Sample!I1062/Inputs!$B$17,1)+Inputs!$B$44*MIN(E1082,Inputs!$B$18)+Inputs!$B$45*Loan_Sample!C1062</f>
        <v>-5.53539124160613</v>
      </c>
      <c r="R1082" s="0" t="n">
        <f aca="false">MIN(1-Inputs!$B$13,MAX(Inputs!$B$13,1/(1+EXP(-(Inputs!$B$15*Q1082+Inputs!$B$16)))))</f>
        <v>0.00281345440020848</v>
      </c>
    </row>
    <row r="1083" customFormat="false" ht="15" hidden="false" customHeight="false" outlineLevel="0" collapsed="false">
      <c r="A1083" s="0" t="n">
        <f aca="false">Loan_Sample!A1063</f>
        <v>31141</v>
      </c>
      <c r="B1083" s="0" t="n">
        <f aca="false">Loan_Sample!U1063</f>
        <v>142799.06</v>
      </c>
      <c r="C1083" s="0" t="n">
        <f aca="false">Loan_Sample!K1063+Inputs!$B$26</f>
        <v>4.40000009536743</v>
      </c>
      <c r="D1083" s="0" t="n">
        <f aca="false">Loan_Sample!L1063+Inputs!$B$26</f>
        <v>-0.458333015441895</v>
      </c>
      <c r="E1083" s="0" t="n">
        <f aca="false">Loan_Sample!E1063/(1+Inputs!$B$25/100)</f>
        <v>53.9379615783691</v>
      </c>
      <c r="F1083" s="0" t="n">
        <f aca="false">Loan_Sample!H1063-Inputs!$B$24/100</f>
        <v>-2.08333349227905</v>
      </c>
      <c r="G1083" s="0" t="n">
        <f aca="false">IF(ISNUMBER(C1083),INDEX(Scorecard!$D$54:$D$61,SUMPRODUCT(--(Scorecard!$G$54:$G$60&lt;C1083))+1),Scorecard!$D$62)</f>
        <v>0.489050497890326</v>
      </c>
      <c r="H1083" s="0" t="n">
        <f aca="false">IF(ISNUMBER(D1083),INDEX(Scorecard!$D$63:$D$68,SUMPRODUCT(--(Scorecard!$G$63:$G$67&lt;D1083))+1),Scorecard!$D$69)</f>
        <v>0.322484508656054</v>
      </c>
      <c r="I1083" s="0" t="n">
        <f aca="false">IF(ISNUMBER(E1083),INDEX(Scorecard!$D$19:$D$26,SUMPRODUCT(--(Scorecard!$G$19:$G$25&lt;E1083))+1),Scorecard!$D$27)</f>
        <v>0.57899015159425</v>
      </c>
      <c r="J1083" s="0" t="n">
        <f aca="false">IF(ISNUMBER(F1083),INDEX(Scorecard!$D$37:$D$44,SUMPRODUCT(--(Scorecard!$G$37:$G$43&lt;F1083))+1),Scorecard!$D$45)</f>
        <v>1.35057635045042</v>
      </c>
      <c r="K1083" s="0" t="n">
        <f aca="false">Inputs!$B$10+Scorecard!$J$5*Loan_Sample!Y1063+Scorecard!$J$6*Loan_Sample!Z1063+Scorecard!$J$7*I1083+Scorecard!$J$8*Loan_Sample!AB1063+Scorecard!$J$9*J1083+Scorecard!$J$10*Loan_Sample!AD1063+Scorecard!$J$11*G1083+Scorecard!$J$12*H1083</f>
        <v>-5.45879712763618</v>
      </c>
      <c r="L1083" s="0" t="n">
        <f aca="false">MIN(1-Inputs!$B$13,MAX(Inputs!$B$13,1/(1+EXP(-(Inputs!$B$11*K1083+Inputs!$B$12)))))</f>
        <v>0.00362549187727681</v>
      </c>
      <c r="M1083" s="0" t="n">
        <f aca="false">Loan_Sample!AH1063*Inputs!$B$4*B1083</f>
        <v>181.200891239467</v>
      </c>
      <c r="N1083" s="0" t="n">
        <f aca="false">L1083*Inputs!$B$4*B1083</f>
        <v>181.200891239467</v>
      </c>
      <c r="O1083" s="0" t="n">
        <f aca="false">Inputs!$B$37+Inputs!$B$38*MAX(Loan_Sample!H1063-Inputs!$C$38,0)+Inputs!$B$39*MAX(Loan_Sample!H1063-Inputs!$C$39,0)+Inputs!$B$40*MAX(Loan_Sample!H1063-Inputs!$C$40,0)+Inputs!$B$41*MAX(Loan_Sample!H1063-Inputs!$C$41,0)+Inputs!$B$42*Inputs!$B$14+Inputs!$B$43*MIN(Loan_Sample!I1063/Inputs!$B$17,1)+Inputs!$B$44*MIN(Loan_Sample!E1063,Inputs!$B$18)+Inputs!$B$45*Loan_Sample!C1063</f>
        <v>-5.59181735922586</v>
      </c>
      <c r="P1083" s="0" t="n">
        <f aca="false">MIN(1-Inputs!$B$13,MAX(Inputs!$B$13,1/(1+EXP(-(Inputs!$B$15*O1083+Inputs!$B$16)))))</f>
        <v>0.00263911264791229</v>
      </c>
      <c r="Q1083" s="0" t="n">
        <f aca="false">Inputs!$B$37+Inputs!$B$38*MAX(F1083-Inputs!$C$38,0)+Inputs!$B$39*MAX(F1083-Inputs!$C$39,0)+Inputs!$B$40*MAX(F1083-Inputs!$C$40,0)+Inputs!$B$41*MAX(F1083-Inputs!$C$41,0)+Inputs!$B$42*Inputs!$B$14+Inputs!$B$43*MIN(Loan_Sample!I1063/Inputs!$B$17,1)+Inputs!$B$44*MIN(E1083,Inputs!$B$18)+Inputs!$B$45*Loan_Sample!C1063</f>
        <v>-5.59181735922586</v>
      </c>
      <c r="R1083" s="0" t="n">
        <f aca="false">MIN(1-Inputs!$B$13,MAX(Inputs!$B$13,1/(1+EXP(-(Inputs!$B$15*Q1083+Inputs!$B$16)))))</f>
        <v>0.00263911264791229</v>
      </c>
    </row>
    <row r="1084" customFormat="false" ht="15" hidden="false" customHeight="false" outlineLevel="0" collapsed="false">
      <c r="A1084" s="0" t="n">
        <f aca="false">Loan_Sample!A1064</f>
        <v>31144</v>
      </c>
      <c r="B1084" s="0" t="n">
        <f aca="false">Loan_Sample!U1064</f>
        <v>284998.28</v>
      </c>
      <c r="C1084" s="0" t="n">
        <f aca="false">Loan_Sample!K1064+Inputs!$B$26</f>
        <v>4.40000009536743</v>
      </c>
      <c r="D1084" s="0" t="n">
        <f aca="false">Loan_Sample!L1064+Inputs!$B$26</f>
        <v>-0.458333015441895</v>
      </c>
      <c r="E1084" s="0" t="n">
        <f aca="false">Loan_Sample!E1064/(1+Inputs!$B$25/100)</f>
        <v>53.3577041625977</v>
      </c>
      <c r="F1084" s="0" t="n">
        <f aca="false">Loan_Sample!H1064-Inputs!$B$24/100</f>
        <v>-2.50833344459534</v>
      </c>
      <c r="G1084" s="0" t="n">
        <f aca="false">IF(ISNUMBER(C1084),INDEX(Scorecard!$D$54:$D$61,SUMPRODUCT(--(Scorecard!$G$54:$G$60&lt;C1084))+1),Scorecard!$D$62)</f>
        <v>0.489050497890326</v>
      </c>
      <c r="H1084" s="0" t="n">
        <f aca="false">IF(ISNUMBER(D1084),INDEX(Scorecard!$D$63:$D$68,SUMPRODUCT(--(Scorecard!$G$63:$G$67&lt;D1084))+1),Scorecard!$D$69)</f>
        <v>0.322484508656054</v>
      </c>
      <c r="I1084" s="0" t="n">
        <f aca="false">IF(ISNUMBER(E1084),INDEX(Scorecard!$D$19:$D$26,SUMPRODUCT(--(Scorecard!$G$19:$G$25&lt;E1084))+1),Scorecard!$D$27)</f>
        <v>0.57899015159425</v>
      </c>
      <c r="J1084" s="0" t="n">
        <f aca="false">IF(ISNUMBER(F1084),INDEX(Scorecard!$D$37:$D$44,SUMPRODUCT(--(Scorecard!$G$37:$G$43&lt;F1084))+1),Scorecard!$D$45)</f>
        <v>1.35057635045042</v>
      </c>
      <c r="K1084" s="0" t="n">
        <f aca="false">Inputs!$B$10+Scorecard!$J$5*Loan_Sample!Y1064+Scorecard!$J$6*Loan_Sample!Z1064+Scorecard!$J$7*I1084+Scorecard!$J$8*Loan_Sample!AB1064+Scorecard!$J$9*J1084+Scorecard!$J$10*Loan_Sample!AD1064+Scorecard!$J$11*G1084+Scorecard!$J$12*H1084</f>
        <v>-6.20395592395693</v>
      </c>
      <c r="L1084" s="0" t="n">
        <f aca="false">MIN(1-Inputs!$B$13,MAX(Inputs!$B$13,1/(1+EXP(-(Inputs!$B$11*K1084+Inputs!$B$12)))))</f>
        <v>0.00164139163234174</v>
      </c>
      <c r="M1084" s="0" t="n">
        <f aca="false">Loan_Sample!AH1064*Inputs!$B$4*B1084</f>
        <v>163.727827208326</v>
      </c>
      <c r="N1084" s="0" t="n">
        <f aca="false">L1084*Inputs!$B$4*B1084</f>
        <v>163.727827208326</v>
      </c>
      <c r="O1084" s="0" t="n">
        <f aca="false">Inputs!$B$37+Inputs!$B$38*MAX(Loan_Sample!H1064-Inputs!$C$38,0)+Inputs!$B$39*MAX(Loan_Sample!H1064-Inputs!$C$39,0)+Inputs!$B$40*MAX(Loan_Sample!H1064-Inputs!$C$40,0)+Inputs!$B$41*MAX(Loan_Sample!H1064-Inputs!$C$41,0)+Inputs!$B$42*Inputs!$B$14+Inputs!$B$43*MIN(Loan_Sample!I1064/Inputs!$B$17,1)+Inputs!$B$44*MIN(Loan_Sample!E1064,Inputs!$B$18)+Inputs!$B$45*Loan_Sample!C1064</f>
        <v>-5.45217098087526</v>
      </c>
      <c r="P1084" s="0" t="n">
        <f aca="false">MIN(1-Inputs!$B$13,MAX(Inputs!$B$13,1/(1+EXP(-(Inputs!$B$15*O1084+Inputs!$B$16)))))</f>
        <v>0.00309175409889373</v>
      </c>
      <c r="Q1084" s="0" t="n">
        <f aca="false">Inputs!$B$37+Inputs!$B$38*MAX(F1084-Inputs!$C$38,0)+Inputs!$B$39*MAX(F1084-Inputs!$C$39,0)+Inputs!$B$40*MAX(F1084-Inputs!$C$40,0)+Inputs!$B$41*MAX(F1084-Inputs!$C$41,0)+Inputs!$B$42*Inputs!$B$14+Inputs!$B$43*MIN(Loan_Sample!I1064/Inputs!$B$17,1)+Inputs!$B$44*MIN(E1084,Inputs!$B$18)+Inputs!$B$45*Loan_Sample!C1064</f>
        <v>-5.45217098087526</v>
      </c>
      <c r="R1084" s="0" t="n">
        <f aca="false">MIN(1-Inputs!$B$13,MAX(Inputs!$B$13,1/(1+EXP(-(Inputs!$B$15*Q1084+Inputs!$B$16)))))</f>
        <v>0.00309175409889373</v>
      </c>
    </row>
    <row r="1085" customFormat="false" ht="15" hidden="false" customHeight="false" outlineLevel="0" collapsed="false">
      <c r="A1085" s="0" t="n">
        <f aca="false">Loan_Sample!A1065</f>
        <v>31145</v>
      </c>
      <c r="B1085" s="0" t="n">
        <f aca="false">Loan_Sample!U1065</f>
        <v>266540.53</v>
      </c>
      <c r="C1085" s="0" t="n">
        <f aca="false">Loan_Sample!K1065+Inputs!$B$26</f>
        <v>3.90833330154419</v>
      </c>
      <c r="D1085" s="0" t="n">
        <f aca="false">Loan_Sample!L1065+Inputs!$B$26</f>
        <v>-1.125</v>
      </c>
      <c r="E1085" s="0" t="n">
        <f aca="false">Loan_Sample!E1065/(1+Inputs!$B$25/100)</f>
        <v>76.5118560791016</v>
      </c>
      <c r="F1085" s="0" t="n">
        <f aca="false">Loan_Sample!H1065-Inputs!$B$24/100</f>
        <v>-2.62033319473267</v>
      </c>
      <c r="G1085" s="0" t="n">
        <f aca="false">IF(ISNUMBER(C1085),INDEX(Scorecard!$D$54:$D$61,SUMPRODUCT(--(Scorecard!$G$54:$G$60&lt;C1085))+1),Scorecard!$D$62)</f>
        <v>0.489050497890326</v>
      </c>
      <c r="H1085" s="0" t="n">
        <f aca="false">IF(ISNUMBER(D1085),INDEX(Scorecard!$D$63:$D$68,SUMPRODUCT(--(Scorecard!$G$63:$G$67&lt;D1085))+1),Scorecard!$D$69)</f>
        <v>-0.340582194386522</v>
      </c>
      <c r="I1085" s="0" t="n">
        <f aca="false">IF(ISNUMBER(E1085),INDEX(Scorecard!$D$19:$D$26,SUMPRODUCT(--(Scorecard!$G$19:$G$25&lt;E1085))+1),Scorecard!$D$27)</f>
        <v>-0.0341578513653732</v>
      </c>
      <c r="J1085" s="0" t="n">
        <f aca="false">IF(ISNUMBER(F1085),INDEX(Scorecard!$D$37:$D$44,SUMPRODUCT(--(Scorecard!$G$37:$G$43&lt;F1085))+1),Scorecard!$D$45)</f>
        <v>1.35057635045042</v>
      </c>
      <c r="K1085" s="0" t="n">
        <f aca="false">Inputs!$B$10+Scorecard!$J$5*Loan_Sample!Y1065+Scorecard!$J$6*Loan_Sample!Z1065+Scorecard!$J$7*I1085+Scorecard!$J$8*Loan_Sample!AB1065+Scorecard!$J$9*J1085+Scorecard!$J$10*Loan_Sample!AD1065+Scorecard!$J$11*G1085+Scorecard!$J$12*H1085</f>
        <v>-5.6656604020423</v>
      </c>
      <c r="L1085" s="0" t="n">
        <f aca="false">MIN(1-Inputs!$B$13,MAX(Inputs!$B$13,1/(1+EXP(-(Inputs!$B$11*K1085+Inputs!$B$12)))))</f>
        <v>0.00291003463728772</v>
      </c>
      <c r="M1085" s="0" t="n">
        <f aca="false">Loan_Sample!AH1065*Inputs!$B$4*B1085</f>
        <v>271.47476108936</v>
      </c>
      <c r="N1085" s="0" t="n">
        <f aca="false">L1085*Inputs!$B$4*B1085</f>
        <v>271.47476108936</v>
      </c>
      <c r="O1085" s="0" t="n">
        <f aca="false">Inputs!$B$37+Inputs!$B$38*MAX(Loan_Sample!H1065-Inputs!$C$38,0)+Inputs!$B$39*MAX(Loan_Sample!H1065-Inputs!$C$39,0)+Inputs!$B$40*MAX(Loan_Sample!H1065-Inputs!$C$40,0)+Inputs!$B$41*MAX(Loan_Sample!H1065-Inputs!$C$41,0)+Inputs!$B$42*Inputs!$B$14+Inputs!$B$43*MIN(Loan_Sample!I1065/Inputs!$B$17,1)+Inputs!$B$44*MIN(Loan_Sample!E1065,Inputs!$B$18)+Inputs!$B$45*Loan_Sample!C1065</f>
        <v>-6.10302134502728</v>
      </c>
      <c r="P1085" s="0" t="n">
        <f aca="false">MIN(1-Inputs!$B$13,MAX(Inputs!$B$13,1/(1+EXP(-(Inputs!$B$15*O1085+Inputs!$B$16)))))</f>
        <v>0.00147767606839959</v>
      </c>
      <c r="Q1085" s="0" t="n">
        <f aca="false">Inputs!$B$37+Inputs!$B$38*MAX(F1085-Inputs!$C$38,0)+Inputs!$B$39*MAX(F1085-Inputs!$C$39,0)+Inputs!$B$40*MAX(F1085-Inputs!$C$40,0)+Inputs!$B$41*MAX(F1085-Inputs!$C$41,0)+Inputs!$B$42*Inputs!$B$14+Inputs!$B$43*MIN(Loan_Sample!I1065/Inputs!$B$17,1)+Inputs!$B$44*MIN(E1085,Inputs!$B$18)+Inputs!$B$45*Loan_Sample!C1065</f>
        <v>-6.10302134502728</v>
      </c>
      <c r="R1085" s="0" t="n">
        <f aca="false">MIN(1-Inputs!$B$13,MAX(Inputs!$B$13,1/(1+EXP(-(Inputs!$B$15*Q1085+Inputs!$B$16)))))</f>
        <v>0.00147767606839959</v>
      </c>
    </row>
    <row r="1086" customFormat="false" ht="15" hidden="false" customHeight="false" outlineLevel="0" collapsed="false">
      <c r="A1086" s="0" t="n">
        <f aca="false">Loan_Sample!A1066</f>
        <v>31210</v>
      </c>
      <c r="B1086" s="0" t="n">
        <f aca="false">Loan_Sample!U1066</f>
        <v>118450.12</v>
      </c>
      <c r="C1086" s="0" t="n">
        <f aca="false">Loan_Sample!K1066+Inputs!$B$26</f>
        <v>4.19999980926514</v>
      </c>
      <c r="D1086" s="0" t="n">
        <f aca="false">Loan_Sample!L1066+Inputs!$B$26</f>
        <v>-0.208333492279053</v>
      </c>
      <c r="E1086" s="0" t="n">
        <f aca="false">Loan_Sample!E1066/(1+Inputs!$B$25/100)</f>
        <v>33.6173057556152</v>
      </c>
      <c r="F1086" s="0" t="n">
        <f aca="false">Loan_Sample!H1066-Inputs!$B$24/100</f>
        <v>-2.13833332061768</v>
      </c>
      <c r="G1086" s="0" t="n">
        <f aca="false">IF(ISNUMBER(C1086),INDEX(Scorecard!$D$54:$D$61,SUMPRODUCT(--(Scorecard!$G$54:$G$60&lt;C1086))+1),Scorecard!$D$62)</f>
        <v>0.489050497890326</v>
      </c>
      <c r="H1086" s="0" t="n">
        <f aca="false">IF(ISNUMBER(D1086),INDEX(Scorecard!$D$63:$D$68,SUMPRODUCT(--(Scorecard!$G$63:$G$67&lt;D1086))+1),Scorecard!$D$69)</f>
        <v>0.322484508656054</v>
      </c>
      <c r="I1086" s="0" t="n">
        <f aca="false">IF(ISNUMBER(E1086),INDEX(Scorecard!$D$19:$D$26,SUMPRODUCT(--(Scorecard!$G$19:$G$25&lt;E1086))+1),Scorecard!$D$27)</f>
        <v>0.57899015159425</v>
      </c>
      <c r="J1086" s="0" t="n">
        <f aca="false">IF(ISNUMBER(F1086),INDEX(Scorecard!$D$37:$D$44,SUMPRODUCT(--(Scorecard!$G$37:$G$43&lt;F1086))+1),Scorecard!$D$45)</f>
        <v>1.35057635045042</v>
      </c>
      <c r="K1086" s="0" t="n">
        <f aca="false">Inputs!$B$10+Scorecard!$J$5*Loan_Sample!Y1066+Scorecard!$J$6*Loan_Sample!Z1066+Scorecard!$J$7*I1086+Scorecard!$J$8*Loan_Sample!AB1066+Scorecard!$J$9*J1086+Scorecard!$J$10*Loan_Sample!AD1066+Scorecard!$J$11*G1086+Scorecard!$J$12*H1086</f>
        <v>-5.51029157431071</v>
      </c>
      <c r="L1086" s="0" t="n">
        <f aca="false">MIN(1-Inputs!$B$13,MAX(Inputs!$B$13,1/(1+EXP(-(Inputs!$B$11*K1086+Inputs!$B$12)))))</f>
        <v>0.00343248323810989</v>
      </c>
      <c r="M1086" s="0" t="n">
        <f aca="false">Loan_Sample!AH1066*Inputs!$B$4*B1086</f>
        <v>142.302318008237</v>
      </c>
      <c r="N1086" s="0" t="n">
        <f aca="false">L1086*Inputs!$B$4*B1086</f>
        <v>142.302318008237</v>
      </c>
      <c r="O1086" s="0" t="n">
        <f aca="false">Inputs!$B$37+Inputs!$B$38*MAX(Loan_Sample!H1066-Inputs!$C$38,0)+Inputs!$B$39*MAX(Loan_Sample!H1066-Inputs!$C$39,0)+Inputs!$B$40*MAX(Loan_Sample!H1066-Inputs!$C$40,0)+Inputs!$B$41*MAX(Loan_Sample!H1066-Inputs!$C$41,0)+Inputs!$B$42*Inputs!$B$14+Inputs!$B$43*MIN(Loan_Sample!I1066/Inputs!$B$17,1)+Inputs!$B$44*MIN(Loan_Sample!E1066,Inputs!$B$18)+Inputs!$B$45*Loan_Sample!C1066</f>
        <v>-5.53041997585536</v>
      </c>
      <c r="P1086" s="0" t="n">
        <f aca="false">MIN(1-Inputs!$B$13,MAX(Inputs!$B$13,1/(1+EXP(-(Inputs!$B$15*O1086+Inputs!$B$16)))))</f>
        <v>0.00282935405158138</v>
      </c>
      <c r="Q1086" s="0" t="n">
        <f aca="false">Inputs!$B$37+Inputs!$B$38*MAX(F1086-Inputs!$C$38,0)+Inputs!$B$39*MAX(F1086-Inputs!$C$39,0)+Inputs!$B$40*MAX(F1086-Inputs!$C$40,0)+Inputs!$B$41*MAX(F1086-Inputs!$C$41,0)+Inputs!$B$42*Inputs!$B$14+Inputs!$B$43*MIN(Loan_Sample!I1066/Inputs!$B$17,1)+Inputs!$B$44*MIN(E1086,Inputs!$B$18)+Inputs!$B$45*Loan_Sample!C1066</f>
        <v>-5.53041997585536</v>
      </c>
      <c r="R1086" s="0" t="n">
        <f aca="false">MIN(1-Inputs!$B$13,MAX(Inputs!$B$13,1/(1+EXP(-(Inputs!$B$15*Q1086+Inputs!$B$16)))))</f>
        <v>0.00282935405158138</v>
      </c>
    </row>
    <row r="1087" customFormat="false" ht="15" hidden="false" customHeight="false" outlineLevel="0" collapsed="false">
      <c r="A1087" s="0" t="n">
        <f aca="false">Loan_Sample!A1067</f>
        <v>31239</v>
      </c>
      <c r="B1087" s="0" t="n">
        <f aca="false">Loan_Sample!U1067</f>
        <v>289390.75</v>
      </c>
      <c r="C1087" s="0" t="n">
        <f aca="false">Loan_Sample!K1067+Inputs!$B$26</f>
        <v>4.09999990463257</v>
      </c>
      <c r="D1087" s="0" t="n">
        <f aca="false">Loan_Sample!L1067+Inputs!$B$26</f>
        <v>-0.458333492279053</v>
      </c>
      <c r="E1087" s="0" t="n">
        <f aca="false">Loan_Sample!E1067/(1+Inputs!$B$25/100)</f>
        <v>67.0220794677734</v>
      </c>
      <c r="F1087" s="0" t="n">
        <f aca="false">Loan_Sample!H1067-Inputs!$B$24/100</f>
        <v>-2.40733337402344</v>
      </c>
      <c r="G1087" s="0" t="n">
        <f aca="false">IF(ISNUMBER(C1087),INDEX(Scorecard!$D$54:$D$61,SUMPRODUCT(--(Scorecard!$G$54:$G$60&lt;C1087))+1),Scorecard!$D$62)</f>
        <v>0.489050497890326</v>
      </c>
      <c r="H1087" s="0" t="n">
        <f aca="false">IF(ISNUMBER(D1087),INDEX(Scorecard!$D$63:$D$68,SUMPRODUCT(--(Scorecard!$G$63:$G$67&lt;D1087))+1),Scorecard!$D$69)</f>
        <v>0.322484508656054</v>
      </c>
      <c r="I1087" s="0" t="n">
        <f aca="false">IF(ISNUMBER(E1087),INDEX(Scorecard!$D$19:$D$26,SUMPRODUCT(--(Scorecard!$G$19:$G$25&lt;E1087))+1),Scorecard!$D$27)</f>
        <v>0.0530843085177338</v>
      </c>
      <c r="J1087" s="0" t="n">
        <f aca="false">IF(ISNUMBER(F1087),INDEX(Scorecard!$D$37:$D$44,SUMPRODUCT(--(Scorecard!$G$37:$G$43&lt;F1087))+1),Scorecard!$D$45)</f>
        <v>1.35057635045042</v>
      </c>
      <c r="K1087" s="0" t="n">
        <f aca="false">Inputs!$B$10+Scorecard!$J$5*Loan_Sample!Y1067+Scorecard!$J$6*Loan_Sample!Z1067+Scorecard!$J$7*I1087+Scorecard!$J$8*Loan_Sample!AB1067+Scorecard!$J$9*J1087+Scorecard!$J$10*Loan_Sample!AD1067+Scorecard!$J$11*G1087+Scorecard!$J$12*H1087</f>
        <v>-4.87294824266416</v>
      </c>
      <c r="L1087" s="0" t="n">
        <f aca="false">MIN(1-Inputs!$B$13,MAX(Inputs!$B$13,1/(1+EXP(-(Inputs!$B$11*K1087+Inputs!$B$12)))))</f>
        <v>0.00674930765500471</v>
      </c>
      <c r="M1087" s="0" t="n">
        <f aca="false">Loan_Sample!AH1067*Inputs!$B$4*B1087</f>
        <v>683.615521491894</v>
      </c>
      <c r="N1087" s="0" t="n">
        <f aca="false">L1087*Inputs!$B$4*B1087</f>
        <v>683.615521491894</v>
      </c>
      <c r="O1087" s="0" t="n">
        <f aca="false">Inputs!$B$37+Inputs!$B$38*MAX(Loan_Sample!H1067-Inputs!$C$38,0)+Inputs!$B$39*MAX(Loan_Sample!H1067-Inputs!$C$39,0)+Inputs!$B$40*MAX(Loan_Sample!H1067-Inputs!$C$40,0)+Inputs!$B$41*MAX(Loan_Sample!H1067-Inputs!$C$41,0)+Inputs!$B$42*Inputs!$B$14+Inputs!$B$43*MIN(Loan_Sample!I1067/Inputs!$B$17,1)+Inputs!$B$44*MIN(Loan_Sample!E1067,Inputs!$B$18)+Inputs!$B$45*Loan_Sample!C1067</f>
        <v>-5.58658462824669</v>
      </c>
      <c r="P1087" s="0" t="n">
        <f aca="false">MIN(1-Inputs!$B$13,MAX(Inputs!$B$13,1/(1+EXP(-(Inputs!$B$15*O1087+Inputs!$B$16)))))</f>
        <v>0.00265481655408601</v>
      </c>
      <c r="Q1087" s="0" t="n">
        <f aca="false">Inputs!$B$37+Inputs!$B$38*MAX(F1087-Inputs!$C$38,0)+Inputs!$B$39*MAX(F1087-Inputs!$C$39,0)+Inputs!$B$40*MAX(F1087-Inputs!$C$40,0)+Inputs!$B$41*MAX(F1087-Inputs!$C$41,0)+Inputs!$B$42*Inputs!$B$14+Inputs!$B$43*MIN(Loan_Sample!I1067/Inputs!$B$17,1)+Inputs!$B$44*MIN(E1087,Inputs!$B$18)+Inputs!$B$45*Loan_Sample!C1067</f>
        <v>-5.58658462824669</v>
      </c>
      <c r="R1087" s="0" t="n">
        <f aca="false">MIN(1-Inputs!$B$13,MAX(Inputs!$B$13,1/(1+EXP(-(Inputs!$B$15*Q1087+Inputs!$B$16)))))</f>
        <v>0.00265481655408601</v>
      </c>
    </row>
    <row r="1088" customFormat="false" ht="15" hidden="false" customHeight="false" outlineLevel="0" collapsed="false">
      <c r="A1088" s="0" t="n">
        <f aca="false">Loan_Sample!A1068</f>
        <v>31277</v>
      </c>
      <c r="B1088" s="0" t="n">
        <f aca="false">Loan_Sample!U1068</f>
        <v>85467.76</v>
      </c>
      <c r="C1088" s="0" t="n">
        <f aca="false">Loan_Sample!K1068+Inputs!$B$26</f>
        <v>7.13333320617676</v>
      </c>
      <c r="D1088" s="0" t="n">
        <f aca="false">Loan_Sample!L1068+Inputs!$B$26</f>
        <v>2.71025609970093</v>
      </c>
      <c r="E1088" s="0" t="n">
        <f aca="false">Loan_Sample!E1068/(1+Inputs!$B$25/100)</f>
        <v>45.8394088745117</v>
      </c>
      <c r="F1088" s="0" t="n">
        <f aca="false">Loan_Sample!H1068-Inputs!$B$24/100</f>
        <v>0.913333177566528</v>
      </c>
      <c r="G1088" s="0" t="n">
        <f aca="false">IF(ISNUMBER(C1088),INDEX(Scorecard!$D$54:$D$61,SUMPRODUCT(--(Scorecard!$G$54:$G$60&lt;C1088))+1),Scorecard!$D$62)</f>
        <v>-0.541917179454542</v>
      </c>
      <c r="H1088" s="0" t="n">
        <f aca="false">IF(ISNUMBER(D1088),INDEX(Scorecard!$D$63:$D$68,SUMPRODUCT(--(Scorecard!$G$63:$G$67&lt;D1088))+1),Scorecard!$D$69)</f>
        <v>0.322484508656054</v>
      </c>
      <c r="I1088" s="0" t="n">
        <f aca="false">IF(ISNUMBER(E1088),INDEX(Scorecard!$D$19:$D$26,SUMPRODUCT(--(Scorecard!$G$19:$G$25&lt;E1088))+1),Scorecard!$D$27)</f>
        <v>0.57899015159425</v>
      </c>
      <c r="J1088" s="0" t="n">
        <f aca="false">IF(ISNUMBER(F1088),INDEX(Scorecard!$D$37:$D$44,SUMPRODUCT(--(Scorecard!$G$37:$G$43&lt;F1088))+1),Scorecard!$D$45)</f>
        <v>-0.975503570149195</v>
      </c>
      <c r="K1088" s="0" t="n">
        <f aca="false">Inputs!$B$10+Scorecard!$J$5*Loan_Sample!Y1068+Scorecard!$J$6*Loan_Sample!Z1068+Scorecard!$J$7*I1088+Scorecard!$J$8*Loan_Sample!AB1068+Scorecard!$J$9*J1088+Scorecard!$J$10*Loan_Sample!AD1068+Scorecard!$J$11*G1088+Scorecard!$J$12*H1088</f>
        <v>-5.91154853172679</v>
      </c>
      <c r="L1088" s="0" t="n">
        <f aca="false">MIN(1-Inputs!$B$13,MAX(Inputs!$B$13,1/(1+EXP(-(Inputs!$B$11*K1088+Inputs!$B$12)))))</f>
        <v>0.00224047519002629</v>
      </c>
      <c r="M1088" s="0" t="n">
        <f aca="false">Loan_Sample!AH1068*Inputs!$B$4*B1088</f>
        <v>67.0209385394923</v>
      </c>
      <c r="N1088" s="0" t="n">
        <f aca="false">L1088*Inputs!$B$4*B1088</f>
        <v>67.0209385394923</v>
      </c>
      <c r="O1088" s="0" t="n">
        <f aca="false">Inputs!$B$37+Inputs!$B$38*MAX(Loan_Sample!H1068-Inputs!$C$38,0)+Inputs!$B$39*MAX(Loan_Sample!H1068-Inputs!$C$39,0)+Inputs!$B$40*MAX(Loan_Sample!H1068-Inputs!$C$40,0)+Inputs!$B$41*MAX(Loan_Sample!H1068-Inputs!$C$41,0)+Inputs!$B$42*Inputs!$B$14+Inputs!$B$43*MIN(Loan_Sample!I1068/Inputs!$B$17,1)+Inputs!$B$44*MIN(Loan_Sample!E1068,Inputs!$B$18)+Inputs!$B$45*Loan_Sample!C1068</f>
        <v>-3.19463614462037</v>
      </c>
      <c r="P1088" s="0" t="n">
        <f aca="false">MIN(1-Inputs!$B$13,MAX(Inputs!$B$13,1/(1+EXP(-(Inputs!$B$15*O1088+Inputs!$B$16)))))</f>
        <v>0.0388076248058107</v>
      </c>
      <c r="Q1088" s="0" t="n">
        <f aca="false">Inputs!$B$37+Inputs!$B$38*MAX(F1088-Inputs!$C$38,0)+Inputs!$B$39*MAX(F1088-Inputs!$C$39,0)+Inputs!$B$40*MAX(F1088-Inputs!$C$40,0)+Inputs!$B$41*MAX(F1088-Inputs!$C$41,0)+Inputs!$B$42*Inputs!$B$14+Inputs!$B$43*MIN(Loan_Sample!I1068/Inputs!$B$17,1)+Inputs!$B$44*MIN(E1088,Inputs!$B$18)+Inputs!$B$45*Loan_Sample!C1068</f>
        <v>-3.19463614462037</v>
      </c>
      <c r="R1088" s="0" t="n">
        <f aca="false">MIN(1-Inputs!$B$13,MAX(Inputs!$B$13,1/(1+EXP(-(Inputs!$B$15*Q1088+Inputs!$B$16)))))</f>
        <v>0.0388076248058107</v>
      </c>
    </row>
    <row r="1089" customFormat="false" ht="15" hidden="false" customHeight="false" outlineLevel="0" collapsed="false">
      <c r="A1089" s="0" t="n">
        <f aca="false">Loan_Sample!A1069</f>
        <v>31282</v>
      </c>
      <c r="B1089" s="0" t="n">
        <f aca="false">Loan_Sample!U1069</f>
        <v>280434.16</v>
      </c>
      <c r="C1089" s="0" t="n">
        <f aca="false">Loan_Sample!K1069+Inputs!$B$26</f>
        <v>7.13333320617676</v>
      </c>
      <c r="D1089" s="0" t="n">
        <f aca="false">Loan_Sample!L1069+Inputs!$B$26</f>
        <v>2.71025609970093</v>
      </c>
      <c r="E1089" s="0" t="n">
        <f aca="false">Loan_Sample!E1069/(1+Inputs!$B$25/100)</f>
        <v>70.411750793457</v>
      </c>
      <c r="F1089" s="0" t="n">
        <f aca="false">Loan_Sample!H1069-Inputs!$B$24/100</f>
        <v>1.55933308601379</v>
      </c>
      <c r="G1089" s="0" t="n">
        <f aca="false">IF(ISNUMBER(C1089),INDEX(Scorecard!$D$54:$D$61,SUMPRODUCT(--(Scorecard!$G$54:$G$60&lt;C1089))+1),Scorecard!$D$62)</f>
        <v>-0.541917179454542</v>
      </c>
      <c r="H1089" s="0" t="n">
        <f aca="false">IF(ISNUMBER(D1089),INDEX(Scorecard!$D$63:$D$68,SUMPRODUCT(--(Scorecard!$G$63:$G$67&lt;D1089))+1),Scorecard!$D$69)</f>
        <v>0.322484508656054</v>
      </c>
      <c r="I1089" s="0" t="n">
        <f aca="false">IF(ISNUMBER(E1089),INDEX(Scorecard!$D$19:$D$26,SUMPRODUCT(--(Scorecard!$G$19:$G$25&lt;E1089))+1),Scorecard!$D$27)</f>
        <v>0.0530843085177338</v>
      </c>
      <c r="J1089" s="0" t="n">
        <f aca="false">IF(ISNUMBER(F1089),INDEX(Scorecard!$D$37:$D$44,SUMPRODUCT(--(Scorecard!$G$37:$G$43&lt;F1089))+1),Scorecard!$D$45)</f>
        <v>-0.975503570149195</v>
      </c>
      <c r="K1089" s="0" t="n">
        <f aca="false">Inputs!$B$10+Scorecard!$J$5*Loan_Sample!Y1069+Scorecard!$J$6*Loan_Sample!Z1069+Scorecard!$J$7*I1089+Scorecard!$J$8*Loan_Sample!AB1069+Scorecard!$J$9*J1089+Scorecard!$J$10*Loan_Sample!AD1069+Scorecard!$J$11*G1089+Scorecard!$J$12*H1089</f>
        <v>-4.90132826204566</v>
      </c>
      <c r="L1089" s="0" t="n">
        <f aca="false">MIN(1-Inputs!$B$13,MAX(Inputs!$B$13,1/(1+EXP(-(Inputs!$B$11*K1089+Inputs!$B$12)))))</f>
        <v>0.00654947151970052</v>
      </c>
      <c r="M1089" s="0" t="n">
        <f aca="false">Loan_Sample!AH1069*Inputs!$B$4*B1089</f>
        <v>642.843440424898</v>
      </c>
      <c r="N1089" s="0" t="n">
        <f aca="false">L1089*Inputs!$B$4*B1089</f>
        <v>642.843440424898</v>
      </c>
      <c r="O1089" s="0" t="n">
        <f aca="false">Inputs!$B$37+Inputs!$B$38*MAX(Loan_Sample!H1069-Inputs!$C$38,0)+Inputs!$B$39*MAX(Loan_Sample!H1069-Inputs!$C$39,0)+Inputs!$B$40*MAX(Loan_Sample!H1069-Inputs!$C$40,0)+Inputs!$B$41*MAX(Loan_Sample!H1069-Inputs!$C$41,0)+Inputs!$B$42*Inputs!$B$14+Inputs!$B$43*MIN(Loan_Sample!I1069/Inputs!$B$17,1)+Inputs!$B$44*MIN(Loan_Sample!E1069,Inputs!$B$18)+Inputs!$B$45*Loan_Sample!C1069</f>
        <v>-3.35882767132165</v>
      </c>
      <c r="P1089" s="0" t="n">
        <f aca="false">MIN(1-Inputs!$B$13,MAX(Inputs!$B$13,1/(1+EXP(-(Inputs!$B$15*O1089+Inputs!$B$16)))))</f>
        <v>0.032414105547918</v>
      </c>
      <c r="Q1089" s="0" t="n">
        <f aca="false">Inputs!$B$37+Inputs!$B$38*MAX(F1089-Inputs!$C$38,0)+Inputs!$B$39*MAX(F1089-Inputs!$C$39,0)+Inputs!$B$40*MAX(F1089-Inputs!$C$40,0)+Inputs!$B$41*MAX(F1089-Inputs!$C$41,0)+Inputs!$B$42*Inputs!$B$14+Inputs!$B$43*MIN(Loan_Sample!I1069/Inputs!$B$17,1)+Inputs!$B$44*MIN(E1089,Inputs!$B$18)+Inputs!$B$45*Loan_Sample!C1069</f>
        <v>-3.35882767132165</v>
      </c>
      <c r="R1089" s="0" t="n">
        <f aca="false">MIN(1-Inputs!$B$13,MAX(Inputs!$B$13,1/(1+EXP(-(Inputs!$B$15*Q1089+Inputs!$B$16)))))</f>
        <v>0.032414105547918</v>
      </c>
    </row>
    <row r="1090" customFormat="false" ht="15" hidden="false" customHeight="false" outlineLevel="0" collapsed="false">
      <c r="A1090" s="0" t="n">
        <f aca="false">Loan_Sample!A1070</f>
        <v>31283</v>
      </c>
      <c r="B1090" s="0" t="n">
        <f aca="false">Loan_Sample!U1070</f>
        <v>249554.98</v>
      </c>
      <c r="C1090" s="0" t="n">
        <f aca="false">Loan_Sample!K1070+Inputs!$B$26</f>
        <v>4.65833330154419</v>
      </c>
      <c r="D1090" s="0" t="n">
        <f aca="false">Loan_Sample!L1070+Inputs!$B$26</f>
        <v>-1.875</v>
      </c>
      <c r="E1090" s="0" t="n">
        <f aca="false">Loan_Sample!E1070/(1+Inputs!$B$25/100)</f>
        <v>74.4379959106445</v>
      </c>
      <c r="F1090" s="0" t="n">
        <f aca="false">Loan_Sample!H1070-Inputs!$B$24/100</f>
        <v>-0.232666730880737</v>
      </c>
      <c r="G1090" s="0" t="n">
        <f aca="false">IF(ISNUMBER(C1090),INDEX(Scorecard!$D$54:$D$61,SUMPRODUCT(--(Scorecard!$G$54:$G$60&lt;C1090))+1),Scorecard!$D$62)</f>
        <v>0.409483001259379</v>
      </c>
      <c r="H1090" s="0" t="n">
        <f aca="false">IF(ISNUMBER(D1090),INDEX(Scorecard!$D$63:$D$68,SUMPRODUCT(--(Scorecard!$G$63:$G$67&lt;D1090))+1),Scorecard!$D$69)</f>
        <v>-0.340582194386522</v>
      </c>
      <c r="I1090" s="0" t="n">
        <f aca="false">IF(ISNUMBER(E1090),INDEX(Scorecard!$D$19:$D$26,SUMPRODUCT(--(Scorecard!$G$19:$G$25&lt;E1090))+1),Scorecard!$D$27)</f>
        <v>-0.0341578513653732</v>
      </c>
      <c r="J1090" s="0" t="n">
        <f aca="false">IF(ISNUMBER(F1090),INDEX(Scorecard!$D$37:$D$44,SUMPRODUCT(--(Scorecard!$G$37:$G$43&lt;F1090))+1),Scorecard!$D$45)</f>
        <v>0.769716833645565</v>
      </c>
      <c r="K1090" s="0" t="n">
        <f aca="false">Inputs!$B$10+Scorecard!$J$5*Loan_Sample!Y1070+Scorecard!$J$6*Loan_Sample!Z1070+Scorecard!$J$7*I1090+Scorecard!$J$8*Loan_Sample!AB1070+Scorecard!$J$9*J1090+Scorecard!$J$10*Loan_Sample!AD1070+Scorecard!$J$11*G1090+Scorecard!$J$12*H1090</f>
        <v>-4.49322420789642</v>
      </c>
      <c r="L1090" s="0" t="n">
        <f aca="false">MIN(1-Inputs!$B$13,MAX(Inputs!$B$13,1/(1+EXP(-(Inputs!$B$11*K1090+Inputs!$B$12)))))</f>
        <v>0.0100836152344175</v>
      </c>
      <c r="M1090" s="0" t="n">
        <f aca="false">Loan_Sample!AH1070*Inputs!$B$4*B1090</f>
        <v>880.745739353461</v>
      </c>
      <c r="N1090" s="0" t="n">
        <f aca="false">L1090*Inputs!$B$4*B1090</f>
        <v>880.745739353461</v>
      </c>
      <c r="O1090" s="0" t="n">
        <f aca="false">Inputs!$B$37+Inputs!$B$38*MAX(Loan_Sample!H1070-Inputs!$C$38,0)+Inputs!$B$39*MAX(Loan_Sample!H1070-Inputs!$C$39,0)+Inputs!$B$40*MAX(Loan_Sample!H1070-Inputs!$C$40,0)+Inputs!$B$41*MAX(Loan_Sample!H1070-Inputs!$C$41,0)+Inputs!$B$42*Inputs!$B$14+Inputs!$B$43*MIN(Loan_Sample!I1070/Inputs!$B$17,1)+Inputs!$B$44*MIN(Loan_Sample!E1070,Inputs!$B$18)+Inputs!$B$45*Loan_Sample!C1070</f>
        <v>-6.06289021685977</v>
      </c>
      <c r="P1090" s="0" t="n">
        <f aca="false">MIN(1-Inputs!$B$13,MAX(Inputs!$B$13,1/(1+EXP(-(Inputs!$B$15*O1090+Inputs!$B$16)))))</f>
        <v>0.0015465438475418</v>
      </c>
      <c r="Q1090" s="0" t="n">
        <f aca="false">Inputs!$B$37+Inputs!$B$38*MAX(F1090-Inputs!$C$38,0)+Inputs!$B$39*MAX(F1090-Inputs!$C$39,0)+Inputs!$B$40*MAX(F1090-Inputs!$C$40,0)+Inputs!$B$41*MAX(F1090-Inputs!$C$41,0)+Inputs!$B$42*Inputs!$B$14+Inputs!$B$43*MIN(Loan_Sample!I1070/Inputs!$B$17,1)+Inputs!$B$44*MIN(E1090,Inputs!$B$18)+Inputs!$B$45*Loan_Sample!C1070</f>
        <v>-6.06289021685977</v>
      </c>
      <c r="R1090" s="0" t="n">
        <f aca="false">MIN(1-Inputs!$B$13,MAX(Inputs!$B$13,1/(1+EXP(-(Inputs!$B$15*Q1090+Inputs!$B$16)))))</f>
        <v>0.0015465438475418</v>
      </c>
    </row>
    <row r="1091" customFormat="false" ht="15" hidden="false" customHeight="false" outlineLevel="0" collapsed="false">
      <c r="A1091" s="0" t="n">
        <f aca="false">Loan_Sample!A1071</f>
        <v>31295</v>
      </c>
      <c r="B1091" s="0" t="n">
        <f aca="false">Loan_Sample!U1071</f>
        <v>254861.06</v>
      </c>
      <c r="C1091" s="0" t="n">
        <f aca="false">Loan_Sample!K1071+Inputs!$B$26</f>
        <v>6.53333330154419</v>
      </c>
      <c r="D1091" s="0" t="n">
        <f aca="false">Loan_Sample!L1071+Inputs!$B$26</f>
        <v>2.71025633811951</v>
      </c>
      <c r="E1091" s="0" t="n">
        <f aca="false">Loan_Sample!E1071/(1+Inputs!$B$25/100)</f>
        <v>78.6393127441406</v>
      </c>
      <c r="F1091" s="0" t="n">
        <f aca="false">Loan_Sample!H1071-Inputs!$B$24/100</f>
        <v>0.824333190917969</v>
      </c>
      <c r="G1091" s="0" t="n">
        <f aca="false">IF(ISNUMBER(C1091),INDEX(Scorecard!$D$54:$D$61,SUMPRODUCT(--(Scorecard!$G$54:$G$60&lt;C1091))+1),Scorecard!$D$62)</f>
        <v>-0.119873800601421</v>
      </c>
      <c r="H1091" s="0" t="n">
        <f aca="false">IF(ISNUMBER(D1091),INDEX(Scorecard!$D$63:$D$68,SUMPRODUCT(--(Scorecard!$G$63:$G$67&lt;D1091))+1),Scorecard!$D$69)</f>
        <v>0.322484508656054</v>
      </c>
      <c r="I1091" s="0" t="n">
        <f aca="false">IF(ISNUMBER(E1091),INDEX(Scorecard!$D$19:$D$26,SUMPRODUCT(--(Scorecard!$G$19:$G$25&lt;E1091))+1),Scorecard!$D$27)</f>
        <v>-0.0341578513653732</v>
      </c>
      <c r="J1091" s="0" t="n">
        <f aca="false">IF(ISNUMBER(F1091),INDEX(Scorecard!$D$37:$D$44,SUMPRODUCT(--(Scorecard!$G$37:$G$43&lt;F1091))+1),Scorecard!$D$45)</f>
        <v>-0.569454719285959</v>
      </c>
      <c r="K1091" s="0" t="n">
        <f aca="false">Inputs!$B$10+Scorecard!$J$5*Loan_Sample!Y1071+Scorecard!$J$6*Loan_Sample!Z1071+Scorecard!$J$7*I1091+Scorecard!$J$8*Loan_Sample!AB1071+Scorecard!$J$9*J1091+Scorecard!$J$10*Loan_Sample!AD1071+Scorecard!$J$11*G1091+Scorecard!$J$12*H1091</f>
        <v>-3.32289493023501</v>
      </c>
      <c r="L1091" s="0" t="n">
        <f aca="false">MIN(1-Inputs!$B$13,MAX(Inputs!$B$13,1/(1+EXP(-(Inputs!$B$11*K1091+Inputs!$B$12)))))</f>
        <v>0.0342576401793482</v>
      </c>
      <c r="M1091" s="0" t="n">
        <f aca="false">Loan_Sample!AH1071*Inputs!$B$4*B1091</f>
        <v>3055.82847122254</v>
      </c>
      <c r="N1091" s="0" t="n">
        <f aca="false">L1091*Inputs!$B$4*B1091</f>
        <v>3055.82847122254</v>
      </c>
      <c r="O1091" s="0" t="n">
        <f aca="false">Inputs!$B$37+Inputs!$B$38*MAX(Loan_Sample!H1071-Inputs!$C$38,0)+Inputs!$B$39*MAX(Loan_Sample!H1071-Inputs!$C$39,0)+Inputs!$B$40*MAX(Loan_Sample!H1071-Inputs!$C$40,0)+Inputs!$B$41*MAX(Loan_Sample!H1071-Inputs!$C$41,0)+Inputs!$B$42*Inputs!$B$14+Inputs!$B$43*MIN(Loan_Sample!I1071/Inputs!$B$17,1)+Inputs!$B$44*MIN(Loan_Sample!E1071,Inputs!$B$18)+Inputs!$B$45*Loan_Sample!C1071</f>
        <v>-4.21340186634418</v>
      </c>
      <c r="P1091" s="0" t="n">
        <f aca="false">MIN(1-Inputs!$B$13,MAX(Inputs!$B$13,1/(1+EXP(-(Inputs!$B$15*O1091+Inputs!$B$16)))))</f>
        <v>0.0125217268119589</v>
      </c>
      <c r="Q1091" s="0" t="n">
        <f aca="false">Inputs!$B$37+Inputs!$B$38*MAX(F1091-Inputs!$C$38,0)+Inputs!$B$39*MAX(F1091-Inputs!$C$39,0)+Inputs!$B$40*MAX(F1091-Inputs!$C$40,0)+Inputs!$B$41*MAX(F1091-Inputs!$C$41,0)+Inputs!$B$42*Inputs!$B$14+Inputs!$B$43*MIN(Loan_Sample!I1071/Inputs!$B$17,1)+Inputs!$B$44*MIN(E1091,Inputs!$B$18)+Inputs!$B$45*Loan_Sample!C1071</f>
        <v>-4.21340186634418</v>
      </c>
      <c r="R1091" s="0" t="n">
        <f aca="false">MIN(1-Inputs!$B$13,MAX(Inputs!$B$13,1/(1+EXP(-(Inputs!$B$15*Q1091+Inputs!$B$16)))))</f>
        <v>0.0125217268119589</v>
      </c>
    </row>
    <row r="1092" customFormat="false" ht="15" hidden="false" customHeight="false" outlineLevel="0" collapsed="false">
      <c r="A1092" s="0" t="n">
        <f aca="false">Loan_Sample!A1072</f>
        <v>31322</v>
      </c>
      <c r="B1092" s="0" t="n">
        <f aca="false">Loan_Sample!U1072</f>
        <v>188156.73</v>
      </c>
      <c r="C1092" s="0" t="n">
        <f aca="false">Loan_Sample!K1072+Inputs!$B$26</f>
        <v>4.42307710647583</v>
      </c>
      <c r="D1092" s="0" t="n">
        <f aca="false">Loan_Sample!L1072+Inputs!$B$26</f>
        <v>-0.276922702789307</v>
      </c>
      <c r="E1092" s="0" t="n">
        <f aca="false">Loan_Sample!E1072/(1+Inputs!$B$25/100)</f>
        <v>65.0692672729492</v>
      </c>
      <c r="F1092" s="0" t="n">
        <f aca="false">Loan_Sample!H1072-Inputs!$B$24/100</f>
        <v>0.117666482925415</v>
      </c>
      <c r="G1092" s="0" t="n">
        <f aca="false">IF(ISNUMBER(C1092),INDEX(Scorecard!$D$54:$D$61,SUMPRODUCT(--(Scorecard!$G$54:$G$60&lt;C1092))+1),Scorecard!$D$62)</f>
        <v>0.409483001259379</v>
      </c>
      <c r="H1092" s="0" t="n">
        <f aca="false">IF(ISNUMBER(D1092),INDEX(Scorecard!$D$63:$D$68,SUMPRODUCT(--(Scorecard!$G$63:$G$67&lt;D1092))+1),Scorecard!$D$69)</f>
        <v>0.322484508656054</v>
      </c>
      <c r="I1092" s="0" t="n">
        <f aca="false">IF(ISNUMBER(E1092),INDEX(Scorecard!$D$19:$D$26,SUMPRODUCT(--(Scorecard!$G$19:$G$25&lt;E1092))+1),Scorecard!$D$27)</f>
        <v>0.233621608745691</v>
      </c>
      <c r="J1092" s="0" t="n">
        <f aca="false">IF(ISNUMBER(F1092),INDEX(Scorecard!$D$37:$D$44,SUMPRODUCT(--(Scorecard!$G$37:$G$43&lt;F1092))+1),Scorecard!$D$45)</f>
        <v>0.102184252677548</v>
      </c>
      <c r="K1092" s="0" t="n">
        <f aca="false">Inputs!$B$10+Scorecard!$J$5*Loan_Sample!Y1072+Scorecard!$J$6*Loan_Sample!Z1072+Scorecard!$J$7*I1092+Scorecard!$J$8*Loan_Sample!AB1072+Scorecard!$J$9*J1092+Scorecard!$J$10*Loan_Sample!AD1072+Scorecard!$J$11*G1092+Scorecard!$J$12*H1092</f>
        <v>-5.13404969980582</v>
      </c>
      <c r="L1092" s="0" t="n">
        <f aca="false">MIN(1-Inputs!$B$13,MAX(Inputs!$B$13,1/(1+EXP(-(Inputs!$B$11*K1092+Inputs!$B$12)))))</f>
        <v>0.00511774332102734</v>
      </c>
      <c r="M1092" s="0" t="n">
        <f aca="false">Loan_Sample!AH1072*Inputs!$B$4*B1092</f>
        <v>337.028246892345</v>
      </c>
      <c r="N1092" s="0" t="n">
        <f aca="false">L1092*Inputs!$B$4*B1092</f>
        <v>337.028246892345</v>
      </c>
      <c r="O1092" s="0" t="n">
        <f aca="false">Inputs!$B$37+Inputs!$B$38*MAX(Loan_Sample!H1072-Inputs!$C$38,0)+Inputs!$B$39*MAX(Loan_Sample!H1072-Inputs!$C$39,0)+Inputs!$B$40*MAX(Loan_Sample!H1072-Inputs!$C$40,0)+Inputs!$B$41*MAX(Loan_Sample!H1072-Inputs!$C$41,0)+Inputs!$B$42*Inputs!$B$14+Inputs!$B$43*MIN(Loan_Sample!I1072/Inputs!$B$17,1)+Inputs!$B$44*MIN(Loan_Sample!E1072,Inputs!$B$18)+Inputs!$B$45*Loan_Sample!C1072</f>
        <v>-5.17602959900126</v>
      </c>
      <c r="P1092" s="0" t="n">
        <f aca="false">MIN(1-Inputs!$B$13,MAX(Inputs!$B$13,1/(1+EXP(-(Inputs!$B$15*O1092+Inputs!$B$16)))))</f>
        <v>0.00422710010370522</v>
      </c>
      <c r="Q1092" s="0" t="n">
        <f aca="false">Inputs!$B$37+Inputs!$B$38*MAX(F1092-Inputs!$C$38,0)+Inputs!$B$39*MAX(F1092-Inputs!$C$39,0)+Inputs!$B$40*MAX(F1092-Inputs!$C$40,0)+Inputs!$B$41*MAX(F1092-Inputs!$C$41,0)+Inputs!$B$42*Inputs!$B$14+Inputs!$B$43*MIN(Loan_Sample!I1072/Inputs!$B$17,1)+Inputs!$B$44*MIN(E1092,Inputs!$B$18)+Inputs!$B$45*Loan_Sample!C1072</f>
        <v>-5.17602959900126</v>
      </c>
      <c r="R1092" s="0" t="n">
        <f aca="false">MIN(1-Inputs!$B$13,MAX(Inputs!$B$13,1/(1+EXP(-(Inputs!$B$15*Q1092+Inputs!$B$16)))))</f>
        <v>0.00422710010370522</v>
      </c>
    </row>
    <row r="1093" customFormat="false" ht="15" hidden="false" customHeight="false" outlineLevel="0" collapsed="false">
      <c r="A1093" s="0" t="n">
        <f aca="false">Loan_Sample!A1073</f>
        <v>31351</v>
      </c>
      <c r="B1093" s="0" t="n">
        <f aca="false">Loan_Sample!U1073</f>
        <v>125973.62</v>
      </c>
      <c r="C1093" s="0" t="n">
        <f aca="false">Loan_Sample!K1073+Inputs!$B$26</f>
        <v>5.73333311080933</v>
      </c>
      <c r="D1093" s="0" t="n">
        <f aca="false">Loan_Sample!L1073+Inputs!$B$26</f>
        <v>-3.50000047683716</v>
      </c>
      <c r="E1093" s="0" t="n">
        <f aca="false">Loan_Sample!E1073/(1+Inputs!$B$25/100)</f>
        <v>89.8051376342773</v>
      </c>
      <c r="F1093" s="0" t="n">
        <f aca="false">Loan_Sample!H1073-Inputs!$B$24/100</f>
        <v>1.05633330345154</v>
      </c>
      <c r="G1093" s="0" t="n">
        <f aca="false">IF(ISNUMBER(C1093),INDEX(Scorecard!$D$54:$D$61,SUMPRODUCT(--(Scorecard!$G$54:$G$60&lt;C1093))+1),Scorecard!$D$62)</f>
        <v>0.0151758992857273</v>
      </c>
      <c r="H1093" s="0" t="n">
        <f aca="false">IF(ISNUMBER(D1093),INDEX(Scorecard!$D$63:$D$68,SUMPRODUCT(--(Scorecard!$G$63:$G$67&lt;D1093))+1),Scorecard!$D$69)</f>
        <v>-0.340582194386522</v>
      </c>
      <c r="I1093" s="0" t="n">
        <f aca="false">IF(ISNUMBER(E1093),INDEX(Scorecard!$D$19:$D$26,SUMPRODUCT(--(Scorecard!$G$19:$G$25&lt;E1093))+1),Scorecard!$D$27)</f>
        <v>-0.820992370602782</v>
      </c>
      <c r="J1093" s="0" t="n">
        <f aca="false">IF(ISNUMBER(F1093),INDEX(Scorecard!$D$37:$D$44,SUMPRODUCT(--(Scorecard!$G$37:$G$43&lt;F1093))+1),Scorecard!$D$45)</f>
        <v>-0.975503570149195</v>
      </c>
      <c r="K1093" s="0" t="n">
        <f aca="false">Inputs!$B$10+Scorecard!$J$5*Loan_Sample!Y1073+Scorecard!$J$6*Loan_Sample!Z1073+Scorecard!$J$7*I1093+Scorecard!$J$8*Loan_Sample!AB1073+Scorecard!$J$9*J1093+Scorecard!$J$10*Loan_Sample!AD1073+Scorecard!$J$11*G1093+Scorecard!$J$12*H1093</f>
        <v>-3.3123424132365</v>
      </c>
      <c r="L1093" s="0" t="n">
        <f aca="false">MIN(1-Inputs!$B$13,MAX(Inputs!$B$13,1/(1+EXP(-(Inputs!$B$11*K1093+Inputs!$B$12)))))</f>
        <v>0.0346318035138063</v>
      </c>
      <c r="M1093" s="0" t="n">
        <f aca="false">Loan_Sample!AH1073*Inputs!$B$4*B1093</f>
        <v>1526.94277951701</v>
      </c>
      <c r="N1093" s="0" t="n">
        <f aca="false">L1093*Inputs!$B$4*B1093</f>
        <v>1526.94277951701</v>
      </c>
      <c r="O1093" s="0" t="n">
        <f aca="false">Inputs!$B$37+Inputs!$B$38*MAX(Loan_Sample!H1073-Inputs!$C$38,0)+Inputs!$B$39*MAX(Loan_Sample!H1073-Inputs!$C$39,0)+Inputs!$B$40*MAX(Loan_Sample!H1073-Inputs!$C$40,0)+Inputs!$B$41*MAX(Loan_Sample!H1073-Inputs!$C$41,0)+Inputs!$B$42*Inputs!$B$14+Inputs!$B$43*MIN(Loan_Sample!I1073/Inputs!$B$17,1)+Inputs!$B$44*MIN(Loan_Sample!E1073,Inputs!$B$18)+Inputs!$B$45*Loan_Sample!C1073</f>
        <v>-3.67916140903166</v>
      </c>
      <c r="P1093" s="0" t="n">
        <f aca="false">MIN(1-Inputs!$B$13,MAX(Inputs!$B$13,1/(1+EXP(-(Inputs!$B$15*O1093+Inputs!$B$16)))))</f>
        <v>0.02274581883999</v>
      </c>
      <c r="Q1093" s="0" t="n">
        <f aca="false">Inputs!$B$37+Inputs!$B$38*MAX(F1093-Inputs!$C$38,0)+Inputs!$B$39*MAX(F1093-Inputs!$C$39,0)+Inputs!$B$40*MAX(F1093-Inputs!$C$40,0)+Inputs!$B$41*MAX(F1093-Inputs!$C$41,0)+Inputs!$B$42*Inputs!$B$14+Inputs!$B$43*MIN(Loan_Sample!I1073/Inputs!$B$17,1)+Inputs!$B$44*MIN(E1093,Inputs!$B$18)+Inputs!$B$45*Loan_Sample!C1073</f>
        <v>-3.67916140903166</v>
      </c>
      <c r="R1093" s="0" t="n">
        <f aca="false">MIN(1-Inputs!$B$13,MAX(Inputs!$B$13,1/(1+EXP(-(Inputs!$B$15*Q1093+Inputs!$B$16)))))</f>
        <v>0.02274581883999</v>
      </c>
    </row>
    <row r="1094" customFormat="false" ht="15" hidden="false" customHeight="false" outlineLevel="0" collapsed="false">
      <c r="A1094" s="0" t="n">
        <f aca="false">Loan_Sample!A1074</f>
        <v>31355</v>
      </c>
      <c r="B1094" s="0" t="n">
        <f aca="false">Loan_Sample!U1074</f>
        <v>314249.22</v>
      </c>
      <c r="C1094" s="0" t="n">
        <f aca="false">Loan_Sample!K1074+Inputs!$B$26</f>
        <v>5.00833320617676</v>
      </c>
      <c r="D1094" s="0" t="n">
        <f aca="false">Loan_Sample!L1074+Inputs!$B$26</f>
        <v>-1.125</v>
      </c>
      <c r="E1094" s="0" t="n">
        <f aca="false">Loan_Sample!E1074/(1+Inputs!$B$25/100)</f>
        <v>59.877742767334</v>
      </c>
      <c r="F1094" s="0" t="n">
        <f aca="false">Loan_Sample!H1074-Inputs!$B$24/100</f>
        <v>-1.3203330039978</v>
      </c>
      <c r="G1094" s="0" t="n">
        <f aca="false">IF(ISNUMBER(C1094),INDEX(Scorecard!$D$54:$D$61,SUMPRODUCT(--(Scorecard!$G$54:$G$60&lt;C1094))+1),Scorecard!$D$62)</f>
        <v>0.214429354789033</v>
      </c>
      <c r="H1094" s="0" t="n">
        <f aca="false">IF(ISNUMBER(D1094),INDEX(Scorecard!$D$63:$D$68,SUMPRODUCT(--(Scorecard!$G$63:$G$67&lt;D1094))+1),Scorecard!$D$69)</f>
        <v>-0.340582194386522</v>
      </c>
      <c r="I1094" s="0" t="n">
        <f aca="false">IF(ISNUMBER(E1094),INDEX(Scorecard!$D$19:$D$26,SUMPRODUCT(--(Scorecard!$G$19:$G$25&lt;E1094))+1),Scorecard!$D$27)</f>
        <v>0.267179331770092</v>
      </c>
      <c r="J1094" s="0" t="n">
        <f aca="false">IF(ISNUMBER(F1094),INDEX(Scorecard!$D$37:$D$44,SUMPRODUCT(--(Scorecard!$G$37:$G$43&lt;F1094))+1),Scorecard!$D$45)</f>
        <v>1.35057635045042</v>
      </c>
      <c r="K1094" s="0" t="n">
        <f aca="false">Inputs!$B$10+Scorecard!$J$5*Loan_Sample!Y1074+Scorecard!$J$6*Loan_Sample!Z1074+Scorecard!$J$7*I1094+Scorecard!$J$8*Loan_Sample!AB1074+Scorecard!$J$9*J1094+Scorecard!$J$10*Loan_Sample!AD1074+Scorecard!$J$11*G1094+Scorecard!$J$12*H1094</f>
        <v>-5.76120340726836</v>
      </c>
      <c r="L1094" s="0" t="n">
        <f aca="false">MIN(1-Inputs!$B$13,MAX(Inputs!$B$13,1/(1+EXP(-(Inputs!$B$11*K1094+Inputs!$B$12)))))</f>
        <v>0.00262895320370235</v>
      </c>
      <c r="M1094" s="0" t="n">
        <f aca="false">Loan_Sample!AH1074*Inputs!$B$4*B1094</f>
        <v>289.151272787988</v>
      </c>
      <c r="N1094" s="0" t="n">
        <f aca="false">L1094*Inputs!$B$4*B1094</f>
        <v>289.151272787988</v>
      </c>
      <c r="O1094" s="0" t="n">
        <f aca="false">Inputs!$B$37+Inputs!$B$38*MAX(Loan_Sample!H1074-Inputs!$C$38,0)+Inputs!$B$39*MAX(Loan_Sample!H1074-Inputs!$C$39,0)+Inputs!$B$40*MAX(Loan_Sample!H1074-Inputs!$C$40,0)+Inputs!$B$41*MAX(Loan_Sample!H1074-Inputs!$C$41,0)+Inputs!$B$42*Inputs!$B$14+Inputs!$B$43*MIN(Loan_Sample!I1074/Inputs!$B$17,1)+Inputs!$B$44*MIN(Loan_Sample!E1074,Inputs!$B$18)+Inputs!$B$45*Loan_Sample!C1074</f>
        <v>-5.4687778448151</v>
      </c>
      <c r="P1094" s="0" t="n">
        <f aca="false">MIN(1-Inputs!$B$13,MAX(Inputs!$B$13,1/(1+EXP(-(Inputs!$B$15*O1094+Inputs!$B$16)))))</f>
        <v>0.00303410886826248</v>
      </c>
      <c r="Q1094" s="0" t="n">
        <f aca="false">Inputs!$B$37+Inputs!$B$38*MAX(F1094-Inputs!$C$38,0)+Inputs!$B$39*MAX(F1094-Inputs!$C$39,0)+Inputs!$B$40*MAX(F1094-Inputs!$C$40,0)+Inputs!$B$41*MAX(F1094-Inputs!$C$41,0)+Inputs!$B$42*Inputs!$B$14+Inputs!$B$43*MIN(Loan_Sample!I1074/Inputs!$B$17,1)+Inputs!$B$44*MIN(E1094,Inputs!$B$18)+Inputs!$B$45*Loan_Sample!C1074</f>
        <v>-5.4687778448151</v>
      </c>
      <c r="R1094" s="0" t="n">
        <f aca="false">MIN(1-Inputs!$B$13,MAX(Inputs!$B$13,1/(1+EXP(-(Inputs!$B$15*Q1094+Inputs!$B$16)))))</f>
        <v>0.00303410886826248</v>
      </c>
    </row>
    <row r="1095" customFormat="false" ht="15" hidden="false" customHeight="false" outlineLevel="0" collapsed="false">
      <c r="A1095" s="0" t="n">
        <f aca="false">Loan_Sample!A1075</f>
        <v>31377</v>
      </c>
      <c r="B1095" s="0" t="n">
        <f aca="false">Loan_Sample!U1075</f>
        <v>151876.98</v>
      </c>
      <c r="C1095" s="0" t="n">
        <f aca="false">Loan_Sample!K1075+Inputs!$B$26</f>
        <v>4.0230770111084</v>
      </c>
      <c r="D1095" s="0" t="n">
        <f aca="false">Loan_Sample!L1075+Inputs!$B$26</f>
        <v>-0.276923179626465</v>
      </c>
      <c r="E1095" s="0" t="n">
        <f aca="false">Loan_Sample!E1075/(1+Inputs!$B$25/100)</f>
        <v>62.5946922302246</v>
      </c>
      <c r="F1095" s="0" t="n">
        <f aca="false">Loan_Sample!H1075-Inputs!$B$24/100</f>
        <v>-0.269333362579346</v>
      </c>
      <c r="G1095" s="0" t="n">
        <f aca="false">IF(ISNUMBER(C1095),INDEX(Scorecard!$D$54:$D$61,SUMPRODUCT(--(Scorecard!$G$54:$G$60&lt;C1095))+1),Scorecard!$D$62)</f>
        <v>0.489050497890326</v>
      </c>
      <c r="H1095" s="0" t="n">
        <f aca="false">IF(ISNUMBER(D1095),INDEX(Scorecard!$D$63:$D$68,SUMPRODUCT(--(Scorecard!$G$63:$G$67&lt;D1095))+1),Scorecard!$D$69)</f>
        <v>0.322484508656054</v>
      </c>
      <c r="I1095" s="0" t="n">
        <f aca="false">IF(ISNUMBER(E1095),INDEX(Scorecard!$D$19:$D$26,SUMPRODUCT(--(Scorecard!$G$19:$G$25&lt;E1095))+1),Scorecard!$D$27)</f>
        <v>0.233621608745691</v>
      </c>
      <c r="J1095" s="0" t="n">
        <f aca="false">IF(ISNUMBER(F1095),INDEX(Scorecard!$D$37:$D$44,SUMPRODUCT(--(Scorecard!$G$37:$G$43&lt;F1095))+1),Scorecard!$D$45)</f>
        <v>0.769716833645565</v>
      </c>
      <c r="K1095" s="0" t="n">
        <f aca="false">Inputs!$B$10+Scorecard!$J$5*Loan_Sample!Y1075+Scorecard!$J$6*Loan_Sample!Z1075+Scorecard!$J$7*I1095+Scorecard!$J$8*Loan_Sample!AB1075+Scorecard!$J$9*J1095+Scorecard!$J$10*Loan_Sample!AD1075+Scorecard!$J$11*G1095+Scorecard!$J$12*H1095</f>
        <v>-5.40264430151799</v>
      </c>
      <c r="L1095" s="0" t="n">
        <f aca="false">MIN(1-Inputs!$B$13,MAX(Inputs!$B$13,1/(1+EXP(-(Inputs!$B$11*K1095+Inputs!$B$12)))))</f>
        <v>0.00384830363983369</v>
      </c>
      <c r="M1095" s="0" t="n">
        <f aca="false">Loan_Sample!AH1075*Inputs!$B$4*B1095</f>
        <v>204.564057229332</v>
      </c>
      <c r="N1095" s="0" t="n">
        <f aca="false">L1095*Inputs!$B$4*B1095</f>
        <v>204.564057229332</v>
      </c>
      <c r="O1095" s="0" t="n">
        <f aca="false">Inputs!$B$37+Inputs!$B$38*MAX(Loan_Sample!H1075-Inputs!$C$38,0)+Inputs!$B$39*MAX(Loan_Sample!H1075-Inputs!$C$39,0)+Inputs!$B$40*MAX(Loan_Sample!H1075-Inputs!$C$40,0)+Inputs!$B$41*MAX(Loan_Sample!H1075-Inputs!$C$41,0)+Inputs!$B$42*Inputs!$B$14+Inputs!$B$43*MIN(Loan_Sample!I1075/Inputs!$B$17,1)+Inputs!$B$44*MIN(Loan_Sample!E1075,Inputs!$B$18)+Inputs!$B$45*Loan_Sample!C1075</f>
        <v>-5.5110434640636</v>
      </c>
      <c r="P1095" s="0" t="n">
        <f aca="false">MIN(1-Inputs!$B$13,MAX(Inputs!$B$13,1/(1+EXP(-(Inputs!$B$15*O1095+Inputs!$B$16)))))</f>
        <v>0.00289218598793628</v>
      </c>
      <c r="Q1095" s="0" t="n">
        <f aca="false">Inputs!$B$37+Inputs!$B$38*MAX(F1095-Inputs!$C$38,0)+Inputs!$B$39*MAX(F1095-Inputs!$C$39,0)+Inputs!$B$40*MAX(F1095-Inputs!$C$40,0)+Inputs!$B$41*MAX(F1095-Inputs!$C$41,0)+Inputs!$B$42*Inputs!$B$14+Inputs!$B$43*MIN(Loan_Sample!I1075/Inputs!$B$17,1)+Inputs!$B$44*MIN(E1095,Inputs!$B$18)+Inputs!$B$45*Loan_Sample!C1075</f>
        <v>-5.5110434640636</v>
      </c>
      <c r="R1095" s="0" t="n">
        <f aca="false">MIN(1-Inputs!$B$13,MAX(Inputs!$B$13,1/(1+EXP(-(Inputs!$B$15*Q1095+Inputs!$B$16)))))</f>
        <v>0.00289218598793628</v>
      </c>
    </row>
    <row r="1096" customFormat="false" ht="15" hidden="false" customHeight="false" outlineLevel="0" collapsed="false">
      <c r="A1096" s="0" t="n">
        <f aca="false">Loan_Sample!A1076</f>
        <v>31432</v>
      </c>
      <c r="B1096" s="0" t="n">
        <f aca="false">Loan_Sample!U1076</f>
        <v>383544.88</v>
      </c>
      <c r="C1096" s="0" t="n">
        <f aca="false">Loan_Sample!K1076+Inputs!$B$26</f>
        <v>4.40833330154419</v>
      </c>
      <c r="D1096" s="0" t="n">
        <f aca="false">Loan_Sample!L1076+Inputs!$B$26</f>
        <v>-1.125</v>
      </c>
      <c r="E1096" s="0" t="n">
        <f aca="false">Loan_Sample!E1076/(1+Inputs!$B$25/100)</f>
        <v>84.888786315918</v>
      </c>
      <c r="F1096" s="0" t="n">
        <f aca="false">Loan_Sample!H1076-Inputs!$B$24/100</f>
        <v>-2.33433318138123</v>
      </c>
      <c r="G1096" s="0" t="n">
        <f aca="false">IF(ISNUMBER(C1096),INDEX(Scorecard!$D$54:$D$61,SUMPRODUCT(--(Scorecard!$G$54:$G$60&lt;C1096))+1),Scorecard!$D$62)</f>
        <v>0.409483001259379</v>
      </c>
      <c r="H1096" s="0" t="n">
        <f aca="false">IF(ISNUMBER(D1096),INDEX(Scorecard!$D$63:$D$68,SUMPRODUCT(--(Scorecard!$G$63:$G$67&lt;D1096))+1),Scorecard!$D$69)</f>
        <v>-0.340582194386522</v>
      </c>
      <c r="I1096" s="0" t="n">
        <f aca="false">IF(ISNUMBER(E1096),INDEX(Scorecard!$D$19:$D$26,SUMPRODUCT(--(Scorecard!$G$19:$G$25&lt;E1096))+1),Scorecard!$D$27)</f>
        <v>-0.219855970853228</v>
      </c>
      <c r="J1096" s="0" t="n">
        <f aca="false">IF(ISNUMBER(F1096),INDEX(Scorecard!$D$37:$D$44,SUMPRODUCT(--(Scorecard!$G$37:$G$43&lt;F1096))+1),Scorecard!$D$45)</f>
        <v>1.35057635045042</v>
      </c>
      <c r="K1096" s="0" t="n">
        <f aca="false">Inputs!$B$10+Scorecard!$J$5*Loan_Sample!Y1076+Scorecard!$J$6*Loan_Sample!Z1076+Scorecard!$J$7*I1096+Scorecard!$J$8*Loan_Sample!AB1076+Scorecard!$J$9*J1096+Scorecard!$J$10*Loan_Sample!AD1076+Scorecard!$J$11*G1096+Scorecard!$J$12*H1096</f>
        <v>-3.42329080323872</v>
      </c>
      <c r="L1096" s="0" t="n">
        <f aca="false">MIN(1-Inputs!$B$13,MAX(Inputs!$B$13,1/(1+EXP(-(Inputs!$B$11*K1096+Inputs!$B$12)))))</f>
        <v>0.030887702746642</v>
      </c>
      <c r="M1096" s="0" t="n">
        <f aca="false">Loan_Sample!AH1076*Inputs!$B$4*B1096</f>
        <v>4146.38708520277</v>
      </c>
      <c r="N1096" s="0" t="n">
        <f aca="false">L1096*Inputs!$B$4*B1096</f>
        <v>4146.38708520277</v>
      </c>
      <c r="O1096" s="0" t="n">
        <f aca="false">Inputs!$B$37+Inputs!$B$38*MAX(Loan_Sample!H1076-Inputs!$C$38,0)+Inputs!$B$39*MAX(Loan_Sample!H1076-Inputs!$C$39,0)+Inputs!$B$40*MAX(Loan_Sample!H1076-Inputs!$C$40,0)+Inputs!$B$41*MAX(Loan_Sample!H1076-Inputs!$C$41,0)+Inputs!$B$42*Inputs!$B$14+Inputs!$B$43*MIN(Loan_Sample!I1076/Inputs!$B$17,1)+Inputs!$B$44*MIN(Loan_Sample!E1076,Inputs!$B$18)+Inputs!$B$45*Loan_Sample!C1076</f>
        <v>-5.83122417354388</v>
      </c>
      <c r="P1096" s="0" t="n">
        <f aca="false">MIN(1-Inputs!$B$13,MAX(Inputs!$B$13,1/(1+EXP(-(Inputs!$B$15*O1096+Inputs!$B$16)))))</f>
        <v>0.00201156782960129</v>
      </c>
      <c r="Q1096" s="0" t="n">
        <f aca="false">Inputs!$B$37+Inputs!$B$38*MAX(F1096-Inputs!$C$38,0)+Inputs!$B$39*MAX(F1096-Inputs!$C$39,0)+Inputs!$B$40*MAX(F1096-Inputs!$C$40,0)+Inputs!$B$41*MAX(F1096-Inputs!$C$41,0)+Inputs!$B$42*Inputs!$B$14+Inputs!$B$43*MIN(Loan_Sample!I1076/Inputs!$B$17,1)+Inputs!$B$44*MIN(E1096,Inputs!$B$18)+Inputs!$B$45*Loan_Sample!C1076</f>
        <v>-5.83122417354388</v>
      </c>
      <c r="R1096" s="0" t="n">
        <f aca="false">MIN(1-Inputs!$B$13,MAX(Inputs!$B$13,1/(1+EXP(-(Inputs!$B$15*Q1096+Inputs!$B$16)))))</f>
        <v>0.00201156782960129</v>
      </c>
    </row>
    <row r="1097" customFormat="false" ht="15" hidden="false" customHeight="false" outlineLevel="0" collapsed="false">
      <c r="A1097" s="0" t="n">
        <f aca="false">Loan_Sample!A1077</f>
        <v>31450</v>
      </c>
      <c r="B1097" s="0" t="n">
        <f aca="false">Loan_Sample!U1077</f>
        <v>185204.23</v>
      </c>
      <c r="C1097" s="0" t="n">
        <f aca="false">Loan_Sample!K1077+Inputs!$B$26</f>
        <v>4.75833320617676</v>
      </c>
      <c r="D1097" s="0" t="n">
        <f aca="false">Loan_Sample!L1077+Inputs!$B$26</f>
        <v>-1.875</v>
      </c>
      <c r="E1097" s="0" t="n">
        <f aca="false">Loan_Sample!E1077/(1+Inputs!$B$25/100)</f>
        <v>64.0778503417969</v>
      </c>
      <c r="F1097" s="0" t="n">
        <f aca="false">Loan_Sample!H1077-Inputs!$B$24/100</f>
        <v>0.846333265304565</v>
      </c>
      <c r="G1097" s="0" t="n">
        <f aca="false">IF(ISNUMBER(C1097),INDEX(Scorecard!$D$54:$D$61,SUMPRODUCT(--(Scorecard!$G$54:$G$60&lt;C1097))+1),Scorecard!$D$62)</f>
        <v>0.409483001259379</v>
      </c>
      <c r="H1097" s="0" t="n">
        <f aca="false">IF(ISNUMBER(D1097),INDEX(Scorecard!$D$63:$D$68,SUMPRODUCT(--(Scorecard!$G$63:$G$67&lt;D1097))+1),Scorecard!$D$69)</f>
        <v>-0.340582194386522</v>
      </c>
      <c r="I1097" s="0" t="n">
        <f aca="false">IF(ISNUMBER(E1097),INDEX(Scorecard!$D$19:$D$26,SUMPRODUCT(--(Scorecard!$G$19:$G$25&lt;E1097))+1),Scorecard!$D$27)</f>
        <v>0.233621608745691</v>
      </c>
      <c r="J1097" s="0" t="n">
        <f aca="false">IF(ISNUMBER(F1097),INDEX(Scorecard!$D$37:$D$44,SUMPRODUCT(--(Scorecard!$G$37:$G$43&lt;F1097))+1),Scorecard!$D$45)</f>
        <v>-0.569454719285959</v>
      </c>
      <c r="K1097" s="0" t="n">
        <f aca="false">Inputs!$B$10+Scorecard!$J$5*Loan_Sample!Y1077+Scorecard!$J$6*Loan_Sample!Z1077+Scorecard!$J$7*I1097+Scorecard!$J$8*Loan_Sample!AB1077+Scorecard!$J$9*J1097+Scorecard!$J$10*Loan_Sample!AD1077+Scorecard!$J$11*G1097+Scorecard!$J$12*H1097</f>
        <v>-3.80524298076449</v>
      </c>
      <c r="L1097" s="0" t="n">
        <f aca="false">MIN(1-Inputs!$B$13,MAX(Inputs!$B$13,1/(1+EXP(-(Inputs!$B$11*K1097+Inputs!$B$12)))))</f>
        <v>0.0207704989195824</v>
      </c>
      <c r="M1097" s="0" t="n">
        <f aca="false">Loan_Sample!AH1077*Inputs!$B$4*B1097</f>
        <v>1346.37449069098</v>
      </c>
      <c r="N1097" s="0" t="n">
        <f aca="false">L1097*Inputs!$B$4*B1097</f>
        <v>1346.37449069098</v>
      </c>
      <c r="O1097" s="0" t="n">
        <f aca="false">Inputs!$B$37+Inputs!$B$38*MAX(Loan_Sample!H1077-Inputs!$C$38,0)+Inputs!$B$39*MAX(Loan_Sample!H1077-Inputs!$C$39,0)+Inputs!$B$40*MAX(Loan_Sample!H1077-Inputs!$C$40,0)+Inputs!$B$41*MAX(Loan_Sample!H1077-Inputs!$C$41,0)+Inputs!$B$42*Inputs!$B$14+Inputs!$B$43*MIN(Loan_Sample!I1077/Inputs!$B$17,1)+Inputs!$B$44*MIN(Loan_Sample!E1077,Inputs!$B$18)+Inputs!$B$45*Loan_Sample!C1077</f>
        <v>-3.68459594094379</v>
      </c>
      <c r="P1097" s="0" t="n">
        <f aca="false">MIN(1-Inputs!$B$13,MAX(Inputs!$B$13,1/(1+EXP(-(Inputs!$B$15*O1097+Inputs!$B$16)))))</f>
        <v>0.0226088963556799</v>
      </c>
      <c r="Q1097" s="0" t="n">
        <f aca="false">Inputs!$B$37+Inputs!$B$38*MAX(F1097-Inputs!$C$38,0)+Inputs!$B$39*MAX(F1097-Inputs!$C$39,0)+Inputs!$B$40*MAX(F1097-Inputs!$C$40,0)+Inputs!$B$41*MAX(F1097-Inputs!$C$41,0)+Inputs!$B$42*Inputs!$B$14+Inputs!$B$43*MIN(Loan_Sample!I1077/Inputs!$B$17,1)+Inputs!$B$44*MIN(E1097,Inputs!$B$18)+Inputs!$B$45*Loan_Sample!C1077</f>
        <v>-3.68459594094379</v>
      </c>
      <c r="R1097" s="0" t="n">
        <f aca="false">MIN(1-Inputs!$B$13,MAX(Inputs!$B$13,1/(1+EXP(-(Inputs!$B$15*Q1097+Inputs!$B$16)))))</f>
        <v>0.0226088963556799</v>
      </c>
    </row>
    <row r="1098" customFormat="false" ht="15" hidden="false" customHeight="false" outlineLevel="0" collapsed="false">
      <c r="A1098" s="0" t="n">
        <f aca="false">Loan_Sample!A1078</f>
        <v>31486</v>
      </c>
      <c r="B1098" s="0" t="n">
        <f aca="false">Loan_Sample!U1078</f>
        <v>176897.75</v>
      </c>
      <c r="C1098" s="0" t="n">
        <f aca="false">Loan_Sample!K1078+Inputs!$B$26</f>
        <v>5.33333349227905</v>
      </c>
      <c r="D1098" s="0" t="n">
        <f aca="false">Loan_Sample!L1078+Inputs!$B$26</f>
        <v>-3.49999952316284</v>
      </c>
      <c r="E1098" s="0" t="n">
        <f aca="false">Loan_Sample!E1078/(1+Inputs!$B$25/100)</f>
        <v>50.5678176879883</v>
      </c>
      <c r="F1098" s="0" t="n">
        <f aca="false">Loan_Sample!H1078-Inputs!$B$24/100</f>
        <v>1.66333317756653</v>
      </c>
      <c r="G1098" s="0" t="n">
        <f aca="false">IF(ISNUMBER(C1098),INDEX(Scorecard!$D$54:$D$61,SUMPRODUCT(--(Scorecard!$G$54:$G$60&lt;C1098))+1),Scorecard!$D$62)</f>
        <v>0.126303549215828</v>
      </c>
      <c r="H1098" s="0" t="n">
        <f aca="false">IF(ISNUMBER(D1098),INDEX(Scorecard!$D$63:$D$68,SUMPRODUCT(--(Scorecard!$G$63:$G$67&lt;D1098))+1),Scorecard!$D$69)</f>
        <v>-0.340582194386522</v>
      </c>
      <c r="I1098" s="0" t="n">
        <f aca="false">IF(ISNUMBER(E1098),INDEX(Scorecard!$D$19:$D$26,SUMPRODUCT(--(Scorecard!$G$19:$G$25&lt;E1098))+1),Scorecard!$D$27)</f>
        <v>0.57899015159425</v>
      </c>
      <c r="J1098" s="0" t="n">
        <f aca="false">IF(ISNUMBER(F1098),INDEX(Scorecard!$D$37:$D$44,SUMPRODUCT(--(Scorecard!$G$37:$G$43&lt;F1098))+1),Scorecard!$D$45)</f>
        <v>-0.975503570149195</v>
      </c>
      <c r="K1098" s="0" t="n">
        <f aca="false">Inputs!$B$10+Scorecard!$J$5*Loan_Sample!Y1078+Scorecard!$J$6*Loan_Sample!Z1078+Scorecard!$J$7*I1098+Scorecard!$J$8*Loan_Sample!AB1078+Scorecard!$J$9*J1098+Scorecard!$J$10*Loan_Sample!AD1078+Scorecard!$J$11*G1098+Scorecard!$J$12*H1098</f>
        <v>-4.19467105060716</v>
      </c>
      <c r="L1098" s="0" t="n">
        <f aca="false">MIN(1-Inputs!$B$13,MAX(Inputs!$B$13,1/(1+EXP(-(Inputs!$B$11*K1098+Inputs!$B$12)))))</f>
        <v>0.0138105911608979</v>
      </c>
      <c r="M1098" s="0" t="n">
        <f aca="false">Loan_Sample!AH1078*Inputs!$B$4*B1098</f>
        <v>855.071875886454</v>
      </c>
      <c r="N1098" s="0" t="n">
        <f aca="false">L1098*Inputs!$B$4*B1098</f>
        <v>855.071875886454</v>
      </c>
      <c r="O1098" s="0" t="n">
        <f aca="false">Inputs!$B$37+Inputs!$B$38*MAX(Loan_Sample!H1078-Inputs!$C$38,0)+Inputs!$B$39*MAX(Loan_Sample!H1078-Inputs!$C$39,0)+Inputs!$B$40*MAX(Loan_Sample!H1078-Inputs!$C$40,0)+Inputs!$B$41*MAX(Loan_Sample!H1078-Inputs!$C$41,0)+Inputs!$B$42*Inputs!$B$14+Inputs!$B$43*MIN(Loan_Sample!I1078/Inputs!$B$17,1)+Inputs!$B$44*MIN(Loan_Sample!E1078,Inputs!$B$18)+Inputs!$B$45*Loan_Sample!C1078</f>
        <v>-3.35464215795187</v>
      </c>
      <c r="P1098" s="0" t="n">
        <f aca="false">MIN(1-Inputs!$B$13,MAX(Inputs!$B$13,1/(1+EXP(-(Inputs!$B$15*O1098+Inputs!$B$16)))))</f>
        <v>0.0325636679015993</v>
      </c>
      <c r="Q1098" s="0" t="n">
        <f aca="false">Inputs!$B$37+Inputs!$B$38*MAX(F1098-Inputs!$C$38,0)+Inputs!$B$39*MAX(F1098-Inputs!$C$39,0)+Inputs!$B$40*MAX(F1098-Inputs!$C$40,0)+Inputs!$B$41*MAX(F1098-Inputs!$C$41,0)+Inputs!$B$42*Inputs!$B$14+Inputs!$B$43*MIN(Loan_Sample!I1078/Inputs!$B$17,1)+Inputs!$B$44*MIN(E1098,Inputs!$B$18)+Inputs!$B$45*Loan_Sample!C1078</f>
        <v>-3.35464215795187</v>
      </c>
      <c r="R1098" s="0" t="n">
        <f aca="false">MIN(1-Inputs!$B$13,MAX(Inputs!$B$13,1/(1+EXP(-(Inputs!$B$15*Q1098+Inputs!$B$16)))))</f>
        <v>0.0325636679015993</v>
      </c>
    </row>
    <row r="1099" customFormat="false" ht="15" hidden="false" customHeight="false" outlineLevel="0" collapsed="false">
      <c r="A1099" s="0" t="n">
        <f aca="false">Loan_Sample!A1079</f>
        <v>31508</v>
      </c>
      <c r="B1099" s="0" t="n">
        <f aca="false">Loan_Sample!U1079</f>
        <v>233808.2</v>
      </c>
      <c r="C1099" s="0" t="n">
        <f aca="false">Loan_Sample!K1079+Inputs!$B$26</f>
        <v>4.45833349227905</v>
      </c>
      <c r="D1099" s="0" t="n">
        <f aca="false">Loan_Sample!L1079+Inputs!$B$26</f>
        <v>-1.875</v>
      </c>
      <c r="E1099" s="0" t="n">
        <f aca="false">Loan_Sample!E1079/(1+Inputs!$B$25/100)</f>
        <v>60.5490913391113</v>
      </c>
      <c r="F1099" s="0" t="n">
        <f aca="false">Loan_Sample!H1079-Inputs!$B$24/100</f>
        <v>0.0153334140777588</v>
      </c>
      <c r="G1099" s="0" t="n">
        <f aca="false">IF(ISNUMBER(C1099),INDEX(Scorecard!$D$54:$D$61,SUMPRODUCT(--(Scorecard!$G$54:$G$60&lt;C1099))+1),Scorecard!$D$62)</f>
        <v>0.409483001259379</v>
      </c>
      <c r="H1099" s="0" t="n">
        <f aca="false">IF(ISNUMBER(D1099),INDEX(Scorecard!$D$63:$D$68,SUMPRODUCT(--(Scorecard!$G$63:$G$67&lt;D1099))+1),Scorecard!$D$69)</f>
        <v>-0.340582194386522</v>
      </c>
      <c r="I1099" s="0" t="n">
        <f aca="false">IF(ISNUMBER(E1099),INDEX(Scorecard!$D$19:$D$26,SUMPRODUCT(--(Scorecard!$G$19:$G$25&lt;E1099))+1),Scorecard!$D$27)</f>
        <v>0.233621608745691</v>
      </c>
      <c r="J1099" s="0" t="n">
        <f aca="false">IF(ISNUMBER(F1099),INDEX(Scorecard!$D$37:$D$44,SUMPRODUCT(--(Scorecard!$G$37:$G$43&lt;F1099))+1),Scorecard!$D$45)</f>
        <v>0.330501541082344</v>
      </c>
      <c r="K1099" s="0" t="n">
        <f aca="false">Inputs!$B$10+Scorecard!$J$5*Loan_Sample!Y1079+Scorecard!$J$6*Loan_Sample!Z1079+Scorecard!$J$7*I1099+Scorecard!$J$8*Loan_Sample!AB1079+Scorecard!$J$9*J1099+Scorecard!$J$10*Loan_Sample!AD1079+Scorecard!$J$11*G1099+Scorecard!$J$12*H1099</f>
        <v>-7.23207402920401</v>
      </c>
      <c r="L1099" s="0" t="n">
        <f aca="false">MIN(1-Inputs!$B$13,MAX(Inputs!$B$13,1/(1+EXP(-(Inputs!$B$11*K1099+Inputs!$B$12)))))</f>
        <v>0.000549103752928299</v>
      </c>
      <c r="M1099" s="0" t="n">
        <f aca="false">Loan_Sample!AH1079*Inputs!$B$4*B1099</f>
        <v>44.9347360298936</v>
      </c>
      <c r="N1099" s="0" t="n">
        <f aca="false">L1099*Inputs!$B$4*B1099</f>
        <v>44.9347360298936</v>
      </c>
      <c r="O1099" s="0" t="n">
        <f aca="false">Inputs!$B$37+Inputs!$B$38*MAX(Loan_Sample!H1079-Inputs!$C$38,0)+Inputs!$B$39*MAX(Loan_Sample!H1079-Inputs!$C$39,0)+Inputs!$B$40*MAX(Loan_Sample!H1079-Inputs!$C$40,0)+Inputs!$B$41*MAX(Loan_Sample!H1079-Inputs!$C$41,0)+Inputs!$B$42*Inputs!$B$14+Inputs!$B$43*MIN(Loan_Sample!I1079/Inputs!$B$17,1)+Inputs!$B$44*MIN(Loan_Sample!E1079,Inputs!$B$18)+Inputs!$B$45*Loan_Sample!C1079</f>
        <v>-5.63107204402768</v>
      </c>
      <c r="P1099" s="0" t="n">
        <f aca="false">MIN(1-Inputs!$B$13,MAX(Inputs!$B$13,1/(1+EXP(-(Inputs!$B$15*O1099+Inputs!$B$16)))))</f>
        <v>0.00252422292059036</v>
      </c>
      <c r="Q1099" s="0" t="n">
        <f aca="false">Inputs!$B$37+Inputs!$B$38*MAX(F1099-Inputs!$C$38,0)+Inputs!$B$39*MAX(F1099-Inputs!$C$39,0)+Inputs!$B$40*MAX(F1099-Inputs!$C$40,0)+Inputs!$B$41*MAX(F1099-Inputs!$C$41,0)+Inputs!$B$42*Inputs!$B$14+Inputs!$B$43*MIN(Loan_Sample!I1079/Inputs!$B$17,1)+Inputs!$B$44*MIN(E1099,Inputs!$B$18)+Inputs!$B$45*Loan_Sample!C1079</f>
        <v>-5.63107204402768</v>
      </c>
      <c r="R1099" s="0" t="n">
        <f aca="false">MIN(1-Inputs!$B$13,MAX(Inputs!$B$13,1/(1+EXP(-(Inputs!$B$15*Q1099+Inputs!$B$16)))))</f>
        <v>0.00252422292059036</v>
      </c>
    </row>
    <row r="1100" customFormat="false" ht="15" hidden="false" customHeight="false" outlineLevel="0" collapsed="false">
      <c r="A1100" s="0" t="n">
        <f aca="false">Loan_Sample!A1080</f>
        <v>31511</v>
      </c>
      <c r="B1100" s="0" t="n">
        <f aca="false">Loan_Sample!U1080</f>
        <v>250561.78</v>
      </c>
      <c r="C1100" s="0" t="n">
        <f aca="false">Loan_Sample!K1080+Inputs!$B$26</f>
        <v>3.72307682037354</v>
      </c>
      <c r="D1100" s="0" t="n">
        <f aca="false">Loan_Sample!L1080+Inputs!$B$26</f>
        <v>-0.276923179626465</v>
      </c>
      <c r="E1100" s="0" t="n">
        <f aca="false">Loan_Sample!E1080/(1+Inputs!$B$25/100)</f>
        <v>67.506477355957</v>
      </c>
      <c r="F1100" s="0" t="n">
        <f aca="false">Loan_Sample!H1080-Inputs!$B$24/100</f>
        <v>0.645666360855103</v>
      </c>
      <c r="G1100" s="0" t="n">
        <f aca="false">IF(ISNUMBER(C1100),INDEX(Scorecard!$D$54:$D$61,SUMPRODUCT(--(Scorecard!$G$54:$G$60&lt;C1100))+1),Scorecard!$D$62)</f>
        <v>0.489050497890326</v>
      </c>
      <c r="H1100" s="0" t="n">
        <f aca="false">IF(ISNUMBER(D1100),INDEX(Scorecard!$D$63:$D$68,SUMPRODUCT(--(Scorecard!$G$63:$G$67&lt;D1100))+1),Scorecard!$D$69)</f>
        <v>0.322484508656054</v>
      </c>
      <c r="I1100" s="0" t="n">
        <f aca="false">IF(ISNUMBER(E1100),INDEX(Scorecard!$D$19:$D$26,SUMPRODUCT(--(Scorecard!$G$19:$G$25&lt;E1100))+1),Scorecard!$D$27)</f>
        <v>0.0530843085177338</v>
      </c>
      <c r="J1100" s="0" t="n">
        <f aca="false">IF(ISNUMBER(F1100),INDEX(Scorecard!$D$37:$D$44,SUMPRODUCT(--(Scorecard!$G$37:$G$43&lt;F1100))+1),Scorecard!$D$45)</f>
        <v>-0.569454719285959</v>
      </c>
      <c r="K1100" s="0" t="n">
        <f aca="false">Inputs!$B$10+Scorecard!$J$5*Loan_Sample!Y1080+Scorecard!$J$6*Loan_Sample!Z1080+Scorecard!$J$7*I1100+Scorecard!$J$8*Loan_Sample!AB1080+Scorecard!$J$9*J1100+Scorecard!$J$10*Loan_Sample!AD1080+Scorecard!$J$11*G1100+Scorecard!$J$12*H1100</f>
        <v>-2.95510412285771</v>
      </c>
      <c r="L1100" s="0" t="n">
        <f aca="false">MIN(1-Inputs!$B$13,MAX(Inputs!$B$13,1/(1+EXP(-(Inputs!$B$11*K1100+Inputs!$B$12)))))</f>
        <v>0.0498844017277868</v>
      </c>
      <c r="M1100" s="0" t="n">
        <f aca="false">Loan_Sample!AH1080*Inputs!$B$4*B1100</f>
        <v>4374.69357190227</v>
      </c>
      <c r="N1100" s="0" t="n">
        <f aca="false">L1100*Inputs!$B$4*B1100</f>
        <v>4374.69357190227</v>
      </c>
      <c r="O1100" s="0" t="n">
        <f aca="false">Inputs!$B$37+Inputs!$B$38*MAX(Loan_Sample!H1080-Inputs!$C$38,0)+Inputs!$B$39*MAX(Loan_Sample!H1080-Inputs!$C$39,0)+Inputs!$B$40*MAX(Loan_Sample!H1080-Inputs!$C$40,0)+Inputs!$B$41*MAX(Loan_Sample!H1080-Inputs!$C$41,0)+Inputs!$B$42*Inputs!$B$14+Inputs!$B$43*MIN(Loan_Sample!I1080/Inputs!$B$17,1)+Inputs!$B$44*MIN(Loan_Sample!E1080,Inputs!$B$18)+Inputs!$B$45*Loan_Sample!C1080</f>
        <v>-3.99825352361667</v>
      </c>
      <c r="P1100" s="0" t="n">
        <f aca="false">MIN(1-Inputs!$B$13,MAX(Inputs!$B$13,1/(1+EXP(-(Inputs!$B$15*O1100+Inputs!$B$16)))))</f>
        <v>0.0159360210542821</v>
      </c>
      <c r="Q1100" s="0" t="n">
        <f aca="false">Inputs!$B$37+Inputs!$B$38*MAX(F1100-Inputs!$C$38,0)+Inputs!$B$39*MAX(F1100-Inputs!$C$39,0)+Inputs!$B$40*MAX(F1100-Inputs!$C$40,0)+Inputs!$B$41*MAX(F1100-Inputs!$C$41,0)+Inputs!$B$42*Inputs!$B$14+Inputs!$B$43*MIN(Loan_Sample!I1080/Inputs!$B$17,1)+Inputs!$B$44*MIN(E1100,Inputs!$B$18)+Inputs!$B$45*Loan_Sample!C1080</f>
        <v>-3.99825352361667</v>
      </c>
      <c r="R1100" s="0" t="n">
        <f aca="false">MIN(1-Inputs!$B$13,MAX(Inputs!$B$13,1/(1+EXP(-(Inputs!$B$15*Q1100+Inputs!$B$16)))))</f>
        <v>0.0159360210542821</v>
      </c>
    </row>
    <row r="1101" customFormat="false" ht="15" hidden="false" customHeight="false" outlineLevel="0" collapsed="false">
      <c r="A1101" s="0" t="n">
        <f aca="false">Loan_Sample!A1081</f>
        <v>31552</v>
      </c>
      <c r="B1101" s="0" t="n">
        <f aca="false">Loan_Sample!U1081</f>
        <v>276290.5</v>
      </c>
      <c r="C1101" s="0" t="n">
        <f aca="false">Loan_Sample!K1081+Inputs!$B$26</f>
        <v>6.13333320617676</v>
      </c>
      <c r="D1101" s="0" t="n">
        <f aca="false">Loan_Sample!L1081+Inputs!$B$26</f>
        <v>-3.5</v>
      </c>
      <c r="E1101" s="0" t="n">
        <f aca="false">Loan_Sample!E1081/(1+Inputs!$B$25/100)</f>
        <v>75.4153823852539</v>
      </c>
      <c r="F1101" s="0" t="n">
        <f aca="false">Loan_Sample!H1081-Inputs!$B$24/100</f>
        <v>1.10033345222473</v>
      </c>
      <c r="G1101" s="0" t="n">
        <f aca="false">IF(ISNUMBER(C1101),INDEX(Scorecard!$D$54:$D$61,SUMPRODUCT(--(Scorecard!$G$54:$G$60&lt;C1101))+1),Scorecard!$D$62)</f>
        <v>0.0151758992857273</v>
      </c>
      <c r="H1101" s="0" t="n">
        <f aca="false">IF(ISNUMBER(D1101),INDEX(Scorecard!$D$63:$D$68,SUMPRODUCT(--(Scorecard!$G$63:$G$67&lt;D1101))+1),Scorecard!$D$69)</f>
        <v>-0.340582194386522</v>
      </c>
      <c r="I1101" s="0" t="n">
        <f aca="false">IF(ISNUMBER(E1101),INDEX(Scorecard!$D$19:$D$26,SUMPRODUCT(--(Scorecard!$G$19:$G$25&lt;E1101))+1),Scorecard!$D$27)</f>
        <v>-0.0341578513653732</v>
      </c>
      <c r="J1101" s="0" t="n">
        <f aca="false">IF(ISNUMBER(F1101),INDEX(Scorecard!$D$37:$D$44,SUMPRODUCT(--(Scorecard!$G$37:$G$43&lt;F1101))+1),Scorecard!$D$45)</f>
        <v>-0.975503570149195</v>
      </c>
      <c r="K1101" s="0" t="n">
        <f aca="false">Inputs!$B$10+Scorecard!$J$5*Loan_Sample!Y1081+Scorecard!$J$6*Loan_Sample!Z1081+Scorecard!$J$7*I1101+Scorecard!$J$8*Loan_Sample!AB1081+Scorecard!$J$9*J1101+Scorecard!$J$10*Loan_Sample!AD1081+Scorecard!$J$11*G1101+Scorecard!$J$12*H1101</f>
        <v>-2.52953186491139</v>
      </c>
      <c r="L1101" s="0" t="n">
        <f aca="false">MIN(1-Inputs!$B$13,MAX(Inputs!$B$13,1/(1+EXP(-(Inputs!$B$11*K1101+Inputs!$B$12)))))</f>
        <v>0.0763390351951946</v>
      </c>
      <c r="M1101" s="0" t="n">
        <f aca="false">Loan_Sample!AH1081*Inputs!$B$4*B1101</f>
        <v>7382.11257125927</v>
      </c>
      <c r="N1101" s="0" t="n">
        <f aca="false">L1101*Inputs!$B$4*B1101</f>
        <v>7382.11257125927</v>
      </c>
      <c r="O1101" s="0" t="n">
        <f aca="false">Inputs!$B$37+Inputs!$B$38*MAX(Loan_Sample!H1081-Inputs!$C$38,0)+Inputs!$B$39*MAX(Loan_Sample!H1081-Inputs!$C$39,0)+Inputs!$B$40*MAX(Loan_Sample!H1081-Inputs!$C$40,0)+Inputs!$B$41*MAX(Loan_Sample!H1081-Inputs!$C$41,0)+Inputs!$B$42*Inputs!$B$14+Inputs!$B$43*MIN(Loan_Sample!I1081/Inputs!$B$17,1)+Inputs!$B$44*MIN(Loan_Sample!E1081,Inputs!$B$18)+Inputs!$B$45*Loan_Sample!C1081</f>
        <v>-3.85578414060363</v>
      </c>
      <c r="P1101" s="0" t="n">
        <f aca="false">MIN(1-Inputs!$B$13,MAX(Inputs!$B$13,1/(1+EXP(-(Inputs!$B$15*O1101+Inputs!$B$16)))))</f>
        <v>0.018685413305265</v>
      </c>
      <c r="Q1101" s="0" t="n">
        <f aca="false">Inputs!$B$37+Inputs!$B$38*MAX(F1101-Inputs!$C$38,0)+Inputs!$B$39*MAX(F1101-Inputs!$C$39,0)+Inputs!$B$40*MAX(F1101-Inputs!$C$40,0)+Inputs!$B$41*MAX(F1101-Inputs!$C$41,0)+Inputs!$B$42*Inputs!$B$14+Inputs!$B$43*MIN(Loan_Sample!I1081/Inputs!$B$17,1)+Inputs!$B$44*MIN(E1101,Inputs!$B$18)+Inputs!$B$45*Loan_Sample!C1081</f>
        <v>-3.85578414060363</v>
      </c>
      <c r="R1101" s="0" t="n">
        <f aca="false">MIN(1-Inputs!$B$13,MAX(Inputs!$B$13,1/(1+EXP(-(Inputs!$B$15*Q1101+Inputs!$B$16)))))</f>
        <v>0.018685413305265</v>
      </c>
    </row>
    <row r="1102" customFormat="false" ht="15" hidden="false" customHeight="false" outlineLevel="0" collapsed="false">
      <c r="A1102" s="0" t="n">
        <f aca="false">Loan_Sample!A1082</f>
        <v>31606</v>
      </c>
      <c r="B1102" s="0" t="n">
        <f aca="false">Loan_Sample!U1082</f>
        <v>445668.16</v>
      </c>
      <c r="C1102" s="0" t="n">
        <f aca="false">Loan_Sample!K1082+Inputs!$B$26</f>
        <v>4.0230770111084</v>
      </c>
      <c r="D1102" s="0" t="n">
        <f aca="false">Loan_Sample!L1082+Inputs!$B$26</f>
        <v>-0.276923179626465</v>
      </c>
      <c r="E1102" s="0" t="n">
        <f aca="false">Loan_Sample!E1082/(1+Inputs!$B$25/100)</f>
        <v>84.4239730834961</v>
      </c>
      <c r="F1102" s="0" t="n">
        <f aca="false">Loan_Sample!H1082-Inputs!$B$24/100</f>
        <v>-0.0253334045410156</v>
      </c>
      <c r="G1102" s="0" t="n">
        <f aca="false">IF(ISNUMBER(C1102),INDEX(Scorecard!$D$54:$D$61,SUMPRODUCT(--(Scorecard!$G$54:$G$60&lt;C1102))+1),Scorecard!$D$62)</f>
        <v>0.489050497890326</v>
      </c>
      <c r="H1102" s="0" t="n">
        <f aca="false">IF(ISNUMBER(D1102),INDEX(Scorecard!$D$63:$D$68,SUMPRODUCT(--(Scorecard!$G$63:$G$67&lt;D1102))+1),Scorecard!$D$69)</f>
        <v>0.322484508656054</v>
      </c>
      <c r="I1102" s="0" t="n">
        <f aca="false">IF(ISNUMBER(E1102),INDEX(Scorecard!$D$19:$D$26,SUMPRODUCT(--(Scorecard!$G$19:$G$25&lt;E1102))+1),Scorecard!$D$27)</f>
        <v>-0.219855970853228</v>
      </c>
      <c r="J1102" s="0" t="n">
        <f aca="false">IF(ISNUMBER(F1102),INDEX(Scorecard!$D$37:$D$44,SUMPRODUCT(--(Scorecard!$G$37:$G$43&lt;F1102))+1),Scorecard!$D$45)</f>
        <v>0.330501541082344</v>
      </c>
      <c r="K1102" s="0" t="n">
        <f aca="false">Inputs!$B$10+Scorecard!$J$5*Loan_Sample!Y1082+Scorecard!$J$6*Loan_Sample!Z1082+Scorecard!$J$7*I1102+Scorecard!$J$8*Loan_Sample!AB1082+Scorecard!$J$9*J1102+Scorecard!$J$10*Loan_Sample!AD1082+Scorecard!$J$11*G1102+Scorecard!$J$12*H1102</f>
        <v>-5.0257045738859</v>
      </c>
      <c r="L1102" s="0" t="n">
        <f aca="false">MIN(1-Inputs!$B$13,MAX(Inputs!$B$13,1/(1+EXP(-(Inputs!$B$11*K1102+Inputs!$B$12)))))</f>
        <v>0.00574079061851059</v>
      </c>
      <c r="M1102" s="0" t="n">
        <f aca="false">Loan_Sample!AH1082*Inputs!$B$4*B1102</f>
        <v>895.470657163907</v>
      </c>
      <c r="N1102" s="0" t="n">
        <f aca="false">L1102*Inputs!$B$4*B1102</f>
        <v>895.470657163907</v>
      </c>
      <c r="O1102" s="0" t="n">
        <f aca="false">Inputs!$B$37+Inputs!$B$38*MAX(Loan_Sample!H1082-Inputs!$C$38,0)+Inputs!$B$39*MAX(Loan_Sample!H1082-Inputs!$C$39,0)+Inputs!$B$40*MAX(Loan_Sample!H1082-Inputs!$C$40,0)+Inputs!$B$41*MAX(Loan_Sample!H1082-Inputs!$C$41,0)+Inputs!$B$42*Inputs!$B$14+Inputs!$B$43*MIN(Loan_Sample!I1082/Inputs!$B$17,1)+Inputs!$B$44*MIN(Loan_Sample!E1082,Inputs!$B$18)+Inputs!$B$45*Loan_Sample!C1082</f>
        <v>-6.20481901560758</v>
      </c>
      <c r="P1102" s="0" t="n">
        <f aca="false">MIN(1-Inputs!$B$13,MAX(Inputs!$B$13,1/(1+EXP(-(Inputs!$B$15*O1102+Inputs!$B$16)))))</f>
        <v>0.00131641045145134</v>
      </c>
      <c r="Q1102" s="0" t="n">
        <f aca="false">Inputs!$B$37+Inputs!$B$38*MAX(F1102-Inputs!$C$38,0)+Inputs!$B$39*MAX(F1102-Inputs!$C$39,0)+Inputs!$B$40*MAX(F1102-Inputs!$C$40,0)+Inputs!$B$41*MAX(F1102-Inputs!$C$41,0)+Inputs!$B$42*Inputs!$B$14+Inputs!$B$43*MIN(Loan_Sample!I1082/Inputs!$B$17,1)+Inputs!$B$44*MIN(E1102,Inputs!$B$18)+Inputs!$B$45*Loan_Sample!C1082</f>
        <v>-6.20481901560758</v>
      </c>
      <c r="R1102" s="0" t="n">
        <f aca="false">MIN(1-Inputs!$B$13,MAX(Inputs!$B$13,1/(1+EXP(-(Inputs!$B$15*Q1102+Inputs!$B$16)))))</f>
        <v>0.00131641045145134</v>
      </c>
    </row>
    <row r="1103" customFormat="false" ht="15" hidden="false" customHeight="false" outlineLevel="0" collapsed="false">
      <c r="A1103" s="0" t="n">
        <f aca="false">Loan_Sample!A1083</f>
        <v>31614</v>
      </c>
      <c r="B1103" s="0" t="n">
        <f aca="false">Loan_Sample!U1083</f>
        <v>202115.92</v>
      </c>
      <c r="C1103" s="0" t="n">
        <f aca="false">Loan_Sample!K1083+Inputs!$B$26</f>
        <v>3.32307696342468</v>
      </c>
      <c r="D1103" s="0" t="n">
        <f aca="false">Loan_Sample!L1083+Inputs!$B$26</f>
        <v>-0.276922941207886</v>
      </c>
      <c r="E1103" s="0" t="n">
        <f aca="false">Loan_Sample!E1083/(1+Inputs!$B$25/100)</f>
        <v>65.4734954833984</v>
      </c>
      <c r="F1103" s="0" t="n">
        <f aca="false">Loan_Sample!H1083-Inputs!$B$24/100</f>
        <v>0.175666570663452</v>
      </c>
      <c r="G1103" s="0" t="n">
        <f aca="false">IF(ISNUMBER(C1103),INDEX(Scorecard!$D$54:$D$61,SUMPRODUCT(--(Scorecard!$G$54:$G$60&lt;C1103))+1),Scorecard!$D$62)</f>
        <v>0.489050497890326</v>
      </c>
      <c r="H1103" s="0" t="n">
        <f aca="false">IF(ISNUMBER(D1103),INDEX(Scorecard!$D$63:$D$68,SUMPRODUCT(--(Scorecard!$G$63:$G$67&lt;D1103))+1),Scorecard!$D$69)</f>
        <v>0.322484508656054</v>
      </c>
      <c r="I1103" s="0" t="n">
        <f aca="false">IF(ISNUMBER(E1103),INDEX(Scorecard!$D$19:$D$26,SUMPRODUCT(--(Scorecard!$G$19:$G$25&lt;E1103))+1),Scorecard!$D$27)</f>
        <v>0.233621608745691</v>
      </c>
      <c r="J1103" s="0" t="n">
        <f aca="false">IF(ISNUMBER(F1103),INDEX(Scorecard!$D$37:$D$44,SUMPRODUCT(--(Scorecard!$G$37:$G$43&lt;F1103))+1),Scorecard!$D$45)</f>
        <v>0.102184252677548</v>
      </c>
      <c r="K1103" s="0" t="n">
        <f aca="false">Inputs!$B$10+Scorecard!$J$5*Loan_Sample!Y1083+Scorecard!$J$6*Loan_Sample!Z1083+Scorecard!$J$7*I1103+Scorecard!$J$8*Loan_Sample!AB1083+Scorecard!$J$9*J1103+Scorecard!$J$10*Loan_Sample!AD1083+Scorecard!$J$11*G1103+Scorecard!$J$12*H1103</f>
        <v>-3.63092050355945</v>
      </c>
      <c r="L1103" s="0" t="n">
        <f aca="false">MIN(1-Inputs!$B$13,MAX(Inputs!$B$13,1/(1+EXP(-(Inputs!$B$11*K1103+Inputs!$B$12)))))</f>
        <v>0.0249070414395046</v>
      </c>
      <c r="M1103" s="0" t="n">
        <f aca="false">Loan_Sample!AH1083*Inputs!$B$4*B1103</f>
        <v>1761.93835825826</v>
      </c>
      <c r="N1103" s="0" t="n">
        <f aca="false">L1103*Inputs!$B$4*B1103</f>
        <v>1761.93835825826</v>
      </c>
      <c r="O1103" s="0" t="n">
        <f aca="false">Inputs!$B$37+Inputs!$B$38*MAX(Loan_Sample!H1083-Inputs!$C$38,0)+Inputs!$B$39*MAX(Loan_Sample!H1083-Inputs!$C$39,0)+Inputs!$B$40*MAX(Loan_Sample!H1083-Inputs!$C$40,0)+Inputs!$B$41*MAX(Loan_Sample!H1083-Inputs!$C$41,0)+Inputs!$B$42*Inputs!$B$14+Inputs!$B$43*MIN(Loan_Sample!I1083/Inputs!$B$17,1)+Inputs!$B$44*MIN(Loan_Sample!E1083,Inputs!$B$18)+Inputs!$B$45*Loan_Sample!C1083</f>
        <v>-5.19518428745881</v>
      </c>
      <c r="P1103" s="0" t="n">
        <f aca="false">MIN(1-Inputs!$B$13,MAX(Inputs!$B$13,1/(1+EXP(-(Inputs!$B$15*O1103+Inputs!$B$16)))))</f>
        <v>0.00413642643786133</v>
      </c>
      <c r="Q1103" s="0" t="n">
        <f aca="false">Inputs!$B$37+Inputs!$B$38*MAX(F1103-Inputs!$C$38,0)+Inputs!$B$39*MAX(F1103-Inputs!$C$39,0)+Inputs!$B$40*MAX(F1103-Inputs!$C$40,0)+Inputs!$B$41*MAX(F1103-Inputs!$C$41,0)+Inputs!$B$42*Inputs!$B$14+Inputs!$B$43*MIN(Loan_Sample!I1083/Inputs!$B$17,1)+Inputs!$B$44*MIN(E1103,Inputs!$B$18)+Inputs!$B$45*Loan_Sample!C1083</f>
        <v>-5.19518428745881</v>
      </c>
      <c r="R1103" s="0" t="n">
        <f aca="false">MIN(1-Inputs!$B$13,MAX(Inputs!$B$13,1/(1+EXP(-(Inputs!$B$15*Q1103+Inputs!$B$16)))))</f>
        <v>0.00413642643786133</v>
      </c>
    </row>
    <row r="1104" customFormat="false" ht="15" hidden="false" customHeight="false" outlineLevel="0" collapsed="false">
      <c r="A1104" s="0" t="n">
        <f aca="false">Loan_Sample!A1084</f>
        <v>31631</v>
      </c>
      <c r="B1104" s="0" t="n">
        <f aca="false">Loan_Sample!U1084</f>
        <v>126609.82</v>
      </c>
      <c r="C1104" s="0" t="n">
        <f aca="false">Loan_Sample!K1084+Inputs!$B$26</f>
        <v>4.70833349227905</v>
      </c>
      <c r="D1104" s="0" t="n">
        <f aca="false">Loan_Sample!L1084+Inputs!$B$26</f>
        <v>-1.125</v>
      </c>
      <c r="E1104" s="0" t="n">
        <f aca="false">Loan_Sample!E1084/(1+Inputs!$B$25/100)</f>
        <v>79.1090316772461</v>
      </c>
      <c r="F1104" s="0" t="n">
        <f aca="false">Loan_Sample!H1084-Inputs!$B$24/100</f>
        <v>-2.62633299827576</v>
      </c>
      <c r="G1104" s="0" t="n">
        <f aca="false">IF(ISNUMBER(C1104),INDEX(Scorecard!$D$54:$D$61,SUMPRODUCT(--(Scorecard!$G$54:$G$60&lt;C1104))+1),Scorecard!$D$62)</f>
        <v>0.409483001259379</v>
      </c>
      <c r="H1104" s="0" t="n">
        <f aca="false">IF(ISNUMBER(D1104),INDEX(Scorecard!$D$63:$D$68,SUMPRODUCT(--(Scorecard!$G$63:$G$67&lt;D1104))+1),Scorecard!$D$69)</f>
        <v>-0.340582194386522</v>
      </c>
      <c r="I1104" s="0" t="n">
        <f aca="false">IF(ISNUMBER(E1104),INDEX(Scorecard!$D$19:$D$26,SUMPRODUCT(--(Scorecard!$G$19:$G$25&lt;E1104))+1),Scorecard!$D$27)</f>
        <v>-0.0341578513653732</v>
      </c>
      <c r="J1104" s="0" t="n">
        <f aca="false">IF(ISNUMBER(F1104),INDEX(Scorecard!$D$37:$D$44,SUMPRODUCT(--(Scorecard!$G$37:$G$43&lt;F1104))+1),Scorecard!$D$45)</f>
        <v>1.35057635045042</v>
      </c>
      <c r="K1104" s="0" t="n">
        <f aca="false">Inputs!$B$10+Scorecard!$J$5*Loan_Sample!Y1084+Scorecard!$J$6*Loan_Sample!Z1084+Scorecard!$J$7*I1104+Scorecard!$J$8*Loan_Sample!AB1084+Scorecard!$J$9*J1104+Scorecard!$J$10*Loan_Sample!AD1084+Scorecard!$J$11*G1104+Scorecard!$J$12*H1104</f>
        <v>-5.70085131419754</v>
      </c>
      <c r="L1104" s="0" t="n">
        <f aca="false">MIN(1-Inputs!$B$13,MAX(Inputs!$B$13,1/(1+EXP(-(Inputs!$B$11*K1104+Inputs!$B$12)))))</f>
        <v>0.00280317896797456</v>
      </c>
      <c r="M1104" s="0" t="n">
        <f aca="false">Loan_Sample!AH1084*Inputs!$B$4*B1104</f>
        <v>124.218494597066</v>
      </c>
      <c r="N1104" s="0" t="n">
        <f aca="false">L1104*Inputs!$B$4*B1104</f>
        <v>124.218494597066</v>
      </c>
      <c r="O1104" s="0" t="n">
        <f aca="false">Inputs!$B$37+Inputs!$B$38*MAX(Loan_Sample!H1084-Inputs!$C$38,0)+Inputs!$B$39*MAX(Loan_Sample!H1084-Inputs!$C$39,0)+Inputs!$B$40*MAX(Loan_Sample!H1084-Inputs!$C$40,0)+Inputs!$B$41*MAX(Loan_Sample!H1084-Inputs!$C$41,0)+Inputs!$B$42*Inputs!$B$14+Inputs!$B$43*MIN(Loan_Sample!I1084/Inputs!$B$17,1)+Inputs!$B$44*MIN(Loan_Sample!E1084,Inputs!$B$18)+Inputs!$B$45*Loan_Sample!C1084</f>
        <v>-5.57460582602886</v>
      </c>
      <c r="P1104" s="0" t="n">
        <f aca="false">MIN(1-Inputs!$B$13,MAX(Inputs!$B$13,1/(1+EXP(-(Inputs!$B$15*O1104+Inputs!$B$16)))))</f>
        <v>0.00269111779412364</v>
      </c>
      <c r="Q1104" s="0" t="n">
        <f aca="false">Inputs!$B$37+Inputs!$B$38*MAX(F1104-Inputs!$C$38,0)+Inputs!$B$39*MAX(F1104-Inputs!$C$39,0)+Inputs!$B$40*MAX(F1104-Inputs!$C$40,0)+Inputs!$B$41*MAX(F1104-Inputs!$C$41,0)+Inputs!$B$42*Inputs!$B$14+Inputs!$B$43*MIN(Loan_Sample!I1084/Inputs!$B$17,1)+Inputs!$B$44*MIN(E1104,Inputs!$B$18)+Inputs!$B$45*Loan_Sample!C1084</f>
        <v>-5.57460582602886</v>
      </c>
      <c r="R1104" s="0" t="n">
        <f aca="false">MIN(1-Inputs!$B$13,MAX(Inputs!$B$13,1/(1+EXP(-(Inputs!$B$15*Q1104+Inputs!$B$16)))))</f>
        <v>0.00269111779412364</v>
      </c>
    </row>
    <row r="1105" customFormat="false" ht="15" hidden="false" customHeight="false" outlineLevel="0" collapsed="false">
      <c r="A1105" s="0" t="n">
        <f aca="false">Loan_Sample!A1085</f>
        <v>31647</v>
      </c>
      <c r="B1105" s="0" t="n">
        <f aca="false">Loan_Sample!U1085</f>
        <v>137032.31</v>
      </c>
      <c r="C1105" s="0" t="n">
        <f aca="false">Loan_Sample!K1085+Inputs!$B$26</f>
        <v>5.25833320617676</v>
      </c>
      <c r="D1105" s="0" t="n">
        <f aca="false">Loan_Sample!L1085+Inputs!$B$26</f>
        <v>-1.875</v>
      </c>
      <c r="E1105" s="0" t="n">
        <f aca="false">Loan_Sample!E1085/(1+Inputs!$B$25/100)</f>
        <v>59.40234375</v>
      </c>
      <c r="F1105" s="0" t="n">
        <f aca="false">Loan_Sample!H1085-Inputs!$B$24/100</f>
        <v>0.0183334350585938</v>
      </c>
      <c r="G1105" s="0" t="n">
        <f aca="false">IF(ISNUMBER(C1105),INDEX(Scorecard!$D$54:$D$61,SUMPRODUCT(--(Scorecard!$G$54:$G$60&lt;C1105))+1),Scorecard!$D$62)</f>
        <v>0.126303549215828</v>
      </c>
      <c r="H1105" s="0" t="n">
        <f aca="false">IF(ISNUMBER(D1105),INDEX(Scorecard!$D$63:$D$68,SUMPRODUCT(--(Scorecard!$G$63:$G$67&lt;D1105))+1),Scorecard!$D$69)</f>
        <v>-0.340582194386522</v>
      </c>
      <c r="I1105" s="0" t="n">
        <f aca="false">IF(ISNUMBER(E1105),INDEX(Scorecard!$D$19:$D$26,SUMPRODUCT(--(Scorecard!$G$19:$G$25&lt;E1105))+1),Scorecard!$D$27)</f>
        <v>0.267179331770092</v>
      </c>
      <c r="J1105" s="0" t="n">
        <f aca="false">IF(ISNUMBER(F1105),INDEX(Scorecard!$D$37:$D$44,SUMPRODUCT(--(Scorecard!$G$37:$G$43&lt;F1105))+1),Scorecard!$D$45)</f>
        <v>0.330501541082344</v>
      </c>
      <c r="K1105" s="0" t="n">
        <f aca="false">Inputs!$B$10+Scorecard!$J$5*Loan_Sample!Y1085+Scorecard!$J$6*Loan_Sample!Z1085+Scorecard!$J$7*I1105+Scorecard!$J$8*Loan_Sample!AB1085+Scorecard!$J$9*J1105+Scorecard!$J$10*Loan_Sample!AD1085+Scorecard!$J$11*G1105+Scorecard!$J$12*H1105</f>
        <v>-5.38975061048936</v>
      </c>
      <c r="L1105" s="0" t="n">
        <f aca="false">MIN(1-Inputs!$B$13,MAX(Inputs!$B$13,1/(1+EXP(-(Inputs!$B$11*K1105+Inputs!$B$12)))))</f>
        <v>0.00390136114196069</v>
      </c>
      <c r="M1105" s="0" t="n">
        <f aca="false">Loan_Sample!AH1085*Inputs!$B$4*B1105</f>
        <v>187.114385299489</v>
      </c>
      <c r="N1105" s="0" t="n">
        <f aca="false">L1105*Inputs!$B$4*B1105</f>
        <v>187.114385299489</v>
      </c>
      <c r="O1105" s="0" t="n">
        <f aca="false">Inputs!$B$37+Inputs!$B$38*MAX(Loan_Sample!H1085-Inputs!$C$38,0)+Inputs!$B$39*MAX(Loan_Sample!H1085-Inputs!$C$39,0)+Inputs!$B$40*MAX(Loan_Sample!H1085-Inputs!$C$40,0)+Inputs!$B$41*MAX(Loan_Sample!H1085-Inputs!$C$41,0)+Inputs!$B$42*Inputs!$B$14+Inputs!$B$43*MIN(Loan_Sample!I1085/Inputs!$B$17,1)+Inputs!$B$44*MIN(Loan_Sample!E1085,Inputs!$B$18)+Inputs!$B$45*Loan_Sample!C1085</f>
        <v>-5.37261508891834</v>
      </c>
      <c r="P1105" s="0" t="n">
        <f aca="false">MIN(1-Inputs!$B$13,MAX(Inputs!$B$13,1/(1+EXP(-(Inputs!$B$15*O1105+Inputs!$B$16)))))</f>
        <v>0.00338341317434885</v>
      </c>
      <c r="Q1105" s="0" t="n">
        <f aca="false">Inputs!$B$37+Inputs!$B$38*MAX(F1105-Inputs!$C$38,0)+Inputs!$B$39*MAX(F1105-Inputs!$C$39,0)+Inputs!$B$40*MAX(F1105-Inputs!$C$40,0)+Inputs!$B$41*MAX(F1105-Inputs!$C$41,0)+Inputs!$B$42*Inputs!$B$14+Inputs!$B$43*MIN(Loan_Sample!I1085/Inputs!$B$17,1)+Inputs!$B$44*MIN(E1105,Inputs!$B$18)+Inputs!$B$45*Loan_Sample!C1085</f>
        <v>-5.37261508891834</v>
      </c>
      <c r="R1105" s="0" t="n">
        <f aca="false">MIN(1-Inputs!$B$13,MAX(Inputs!$B$13,1/(1+EXP(-(Inputs!$B$15*Q1105+Inputs!$B$16)))))</f>
        <v>0.00338341317434885</v>
      </c>
    </row>
    <row r="1106" customFormat="false" ht="15" hidden="false" customHeight="false" outlineLevel="0" collapsed="false">
      <c r="A1106" s="0" t="n">
        <f aca="false">Loan_Sample!A1086</f>
        <v>31675</v>
      </c>
      <c r="B1106" s="0" t="n">
        <f aca="false">Loan_Sample!U1086</f>
        <v>209765.47</v>
      </c>
      <c r="C1106" s="0" t="n">
        <f aca="false">Loan_Sample!K1086+Inputs!$B$26</f>
        <v>4.42307710647583</v>
      </c>
      <c r="D1106" s="0" t="n">
        <f aca="false">Loan_Sample!L1086+Inputs!$B$26</f>
        <v>-0.276922702789307</v>
      </c>
      <c r="E1106" s="0" t="n">
        <f aca="false">Loan_Sample!E1086/(1+Inputs!$B$25/100)</f>
        <v>52.1680030822754</v>
      </c>
      <c r="F1106" s="0" t="n">
        <f aca="false">Loan_Sample!H1086-Inputs!$B$24/100</f>
        <v>0.167666673660278</v>
      </c>
      <c r="G1106" s="0" t="n">
        <f aca="false">IF(ISNUMBER(C1106),INDEX(Scorecard!$D$54:$D$61,SUMPRODUCT(--(Scorecard!$G$54:$G$60&lt;C1106))+1),Scorecard!$D$62)</f>
        <v>0.409483001259379</v>
      </c>
      <c r="H1106" s="0" t="n">
        <f aca="false">IF(ISNUMBER(D1106),INDEX(Scorecard!$D$63:$D$68,SUMPRODUCT(--(Scorecard!$G$63:$G$67&lt;D1106))+1),Scorecard!$D$69)</f>
        <v>0.322484508656054</v>
      </c>
      <c r="I1106" s="0" t="n">
        <f aca="false">IF(ISNUMBER(E1106),INDEX(Scorecard!$D$19:$D$26,SUMPRODUCT(--(Scorecard!$G$19:$G$25&lt;E1106))+1),Scorecard!$D$27)</f>
        <v>0.57899015159425</v>
      </c>
      <c r="J1106" s="0" t="n">
        <f aca="false">IF(ISNUMBER(F1106),INDEX(Scorecard!$D$37:$D$44,SUMPRODUCT(--(Scorecard!$G$37:$G$43&lt;F1106))+1),Scorecard!$D$45)</f>
        <v>0.102184252677548</v>
      </c>
      <c r="K1106" s="0" t="n">
        <f aca="false">Inputs!$B$10+Scorecard!$J$5*Loan_Sample!Y1086+Scorecard!$J$6*Loan_Sample!Z1086+Scorecard!$J$7*I1106+Scorecard!$J$8*Loan_Sample!AB1086+Scorecard!$J$9*J1106+Scorecard!$J$10*Loan_Sample!AD1086+Scorecard!$J$11*G1106+Scorecard!$J$12*H1106</f>
        <v>-6.06295431395356</v>
      </c>
      <c r="L1106" s="0" t="n">
        <f aca="false">MIN(1-Inputs!$B$13,MAX(Inputs!$B$13,1/(1+EXP(-(Inputs!$B$11*K1106+Inputs!$B$12)))))</f>
        <v>0.00190713863866397</v>
      </c>
      <c r="M1106" s="0" t="n">
        <f aca="false">Loan_Sample!AH1086*Inputs!$B$4*B1106</f>
        <v>140.018141513077</v>
      </c>
      <c r="N1106" s="0" t="n">
        <f aca="false">L1106*Inputs!$B$4*B1106</f>
        <v>140.018141513077</v>
      </c>
      <c r="O1106" s="0" t="n">
        <f aca="false">Inputs!$B$37+Inputs!$B$38*MAX(Loan_Sample!H1086-Inputs!$C$38,0)+Inputs!$B$39*MAX(Loan_Sample!H1086-Inputs!$C$39,0)+Inputs!$B$40*MAX(Loan_Sample!H1086-Inputs!$C$40,0)+Inputs!$B$41*MAX(Loan_Sample!H1086-Inputs!$C$41,0)+Inputs!$B$42*Inputs!$B$14+Inputs!$B$43*MIN(Loan_Sample!I1086/Inputs!$B$17,1)+Inputs!$B$44*MIN(Loan_Sample!E1086,Inputs!$B$18)+Inputs!$B$45*Loan_Sample!C1086</f>
        <v>-4.96921424234421</v>
      </c>
      <c r="P1106" s="0" t="n">
        <f aca="false">MIN(1-Inputs!$B$13,MAX(Inputs!$B$13,1/(1+EXP(-(Inputs!$B$15*O1106+Inputs!$B$16)))))</f>
        <v>0.00534148581060327</v>
      </c>
      <c r="Q1106" s="0" t="n">
        <f aca="false">Inputs!$B$37+Inputs!$B$38*MAX(F1106-Inputs!$C$38,0)+Inputs!$B$39*MAX(F1106-Inputs!$C$39,0)+Inputs!$B$40*MAX(F1106-Inputs!$C$40,0)+Inputs!$B$41*MAX(F1106-Inputs!$C$41,0)+Inputs!$B$42*Inputs!$B$14+Inputs!$B$43*MIN(Loan_Sample!I1086/Inputs!$B$17,1)+Inputs!$B$44*MIN(E1106,Inputs!$B$18)+Inputs!$B$45*Loan_Sample!C1086</f>
        <v>-4.96921424234421</v>
      </c>
      <c r="R1106" s="0" t="n">
        <f aca="false">MIN(1-Inputs!$B$13,MAX(Inputs!$B$13,1/(1+EXP(-(Inputs!$B$15*Q1106+Inputs!$B$16)))))</f>
        <v>0.00534148581060327</v>
      </c>
    </row>
    <row r="1107" customFormat="false" ht="15" hidden="false" customHeight="false" outlineLevel="0" collapsed="false">
      <c r="A1107" s="0" t="n">
        <f aca="false">Loan_Sample!A1087</f>
        <v>31680</v>
      </c>
      <c r="B1107" s="0" t="n">
        <f aca="false">Loan_Sample!U1087</f>
        <v>152050.19</v>
      </c>
      <c r="C1107" s="0" t="n">
        <f aca="false">Loan_Sample!K1087+Inputs!$B$26</f>
        <v>5.03333330154419</v>
      </c>
      <c r="D1107" s="0" t="n">
        <f aca="false">Loan_Sample!L1087+Inputs!$B$26</f>
        <v>-3.50000047683716</v>
      </c>
      <c r="E1107" s="0" t="n">
        <f aca="false">Loan_Sample!E1087/(1+Inputs!$B$25/100)</f>
        <v>66.645637512207</v>
      </c>
      <c r="F1107" s="0" t="n">
        <f aca="false">Loan_Sample!H1087-Inputs!$B$24/100</f>
        <v>1.51933312416077</v>
      </c>
      <c r="G1107" s="0" t="n">
        <f aca="false">IF(ISNUMBER(C1107),INDEX(Scorecard!$D$54:$D$61,SUMPRODUCT(--(Scorecard!$G$54:$G$60&lt;C1107))+1),Scorecard!$D$62)</f>
        <v>0.214429354789033</v>
      </c>
      <c r="H1107" s="0" t="n">
        <f aca="false">IF(ISNUMBER(D1107),INDEX(Scorecard!$D$63:$D$68,SUMPRODUCT(--(Scorecard!$G$63:$G$67&lt;D1107))+1),Scorecard!$D$69)</f>
        <v>-0.340582194386522</v>
      </c>
      <c r="I1107" s="0" t="n">
        <f aca="false">IF(ISNUMBER(E1107),INDEX(Scorecard!$D$19:$D$26,SUMPRODUCT(--(Scorecard!$G$19:$G$25&lt;E1107))+1),Scorecard!$D$27)</f>
        <v>0.0530843085177338</v>
      </c>
      <c r="J1107" s="0" t="n">
        <f aca="false">IF(ISNUMBER(F1107),INDEX(Scorecard!$D$37:$D$44,SUMPRODUCT(--(Scorecard!$G$37:$G$43&lt;F1107))+1),Scorecard!$D$45)</f>
        <v>-0.975503570149195</v>
      </c>
      <c r="K1107" s="0" t="n">
        <f aca="false">Inputs!$B$10+Scorecard!$J$5*Loan_Sample!Y1087+Scorecard!$J$6*Loan_Sample!Z1087+Scorecard!$J$7*I1107+Scorecard!$J$8*Loan_Sample!AB1087+Scorecard!$J$9*J1107+Scorecard!$J$10*Loan_Sample!AD1087+Scorecard!$J$11*G1107+Scorecard!$J$12*H1107</f>
        <v>-4.73144713924886</v>
      </c>
      <c r="L1107" s="0" t="n">
        <f aca="false">MIN(1-Inputs!$B$13,MAX(Inputs!$B$13,1/(1+EXP(-(Inputs!$B$11*K1107+Inputs!$B$12)))))</f>
        <v>0.00783969444506158</v>
      </c>
      <c r="M1107" s="0" t="n">
        <f aca="false">Loan_Sample!AH1087*Inputs!$B$4*B1107</f>
        <v>417.209460469745</v>
      </c>
      <c r="N1107" s="0" t="n">
        <f aca="false">L1107*Inputs!$B$4*B1107</f>
        <v>417.209460469745</v>
      </c>
      <c r="O1107" s="0" t="n">
        <f aca="false">Inputs!$B$37+Inputs!$B$38*MAX(Loan_Sample!H1087-Inputs!$C$38,0)+Inputs!$B$39*MAX(Loan_Sample!H1087-Inputs!$C$39,0)+Inputs!$B$40*MAX(Loan_Sample!H1087-Inputs!$C$40,0)+Inputs!$B$41*MAX(Loan_Sample!H1087-Inputs!$C$41,0)+Inputs!$B$42*Inputs!$B$14+Inputs!$B$43*MIN(Loan_Sample!I1087/Inputs!$B$17,1)+Inputs!$B$44*MIN(Loan_Sample!E1087,Inputs!$B$18)+Inputs!$B$45*Loan_Sample!C1087</f>
        <v>-3.42506485928436</v>
      </c>
      <c r="P1107" s="0" t="n">
        <f aca="false">MIN(1-Inputs!$B$13,MAX(Inputs!$B$13,1/(1+EXP(-(Inputs!$B$15*O1107+Inputs!$B$16)))))</f>
        <v>0.0301338527113708</v>
      </c>
      <c r="Q1107" s="0" t="n">
        <f aca="false">Inputs!$B$37+Inputs!$B$38*MAX(F1107-Inputs!$C$38,0)+Inputs!$B$39*MAX(F1107-Inputs!$C$39,0)+Inputs!$B$40*MAX(F1107-Inputs!$C$40,0)+Inputs!$B$41*MAX(F1107-Inputs!$C$41,0)+Inputs!$B$42*Inputs!$B$14+Inputs!$B$43*MIN(Loan_Sample!I1087/Inputs!$B$17,1)+Inputs!$B$44*MIN(E1107,Inputs!$B$18)+Inputs!$B$45*Loan_Sample!C1087</f>
        <v>-3.42506485928436</v>
      </c>
      <c r="R1107" s="0" t="n">
        <f aca="false">MIN(1-Inputs!$B$13,MAX(Inputs!$B$13,1/(1+EXP(-(Inputs!$B$15*Q1107+Inputs!$B$16)))))</f>
        <v>0.0301338527113708</v>
      </c>
    </row>
    <row r="1108" customFormat="false" ht="15" hidden="false" customHeight="false" outlineLevel="0" collapsed="false">
      <c r="A1108" s="0" t="n">
        <f aca="false">Loan_Sample!A1088</f>
        <v>31692</v>
      </c>
      <c r="B1108" s="0" t="n">
        <f aca="false">Loan_Sample!U1088</f>
        <v>290586.97</v>
      </c>
      <c r="C1108" s="0" t="n">
        <f aca="false">Loan_Sample!K1088+Inputs!$B$26</f>
        <v>5.25833320617676</v>
      </c>
      <c r="D1108" s="0" t="n">
        <f aca="false">Loan_Sample!L1088+Inputs!$B$26</f>
        <v>-1.875</v>
      </c>
      <c r="E1108" s="0" t="n">
        <f aca="false">Loan_Sample!E1088/(1+Inputs!$B$25/100)</f>
        <v>49.2048759460449</v>
      </c>
      <c r="F1108" s="0" t="n">
        <f aca="false">Loan_Sample!H1088-Inputs!$B$24/100</f>
        <v>1.18333315849304</v>
      </c>
      <c r="G1108" s="0" t="n">
        <f aca="false">IF(ISNUMBER(C1108),INDEX(Scorecard!$D$54:$D$61,SUMPRODUCT(--(Scorecard!$G$54:$G$60&lt;C1108))+1),Scorecard!$D$62)</f>
        <v>0.126303549215828</v>
      </c>
      <c r="H1108" s="0" t="n">
        <f aca="false">IF(ISNUMBER(D1108),INDEX(Scorecard!$D$63:$D$68,SUMPRODUCT(--(Scorecard!$G$63:$G$67&lt;D1108))+1),Scorecard!$D$69)</f>
        <v>-0.340582194386522</v>
      </c>
      <c r="I1108" s="0" t="n">
        <f aca="false">IF(ISNUMBER(E1108),INDEX(Scorecard!$D$19:$D$26,SUMPRODUCT(--(Scorecard!$G$19:$G$25&lt;E1108))+1),Scorecard!$D$27)</f>
        <v>0.57899015159425</v>
      </c>
      <c r="J1108" s="0" t="n">
        <f aca="false">IF(ISNUMBER(F1108),INDEX(Scorecard!$D$37:$D$44,SUMPRODUCT(--(Scorecard!$G$37:$G$43&lt;F1108))+1),Scorecard!$D$45)</f>
        <v>-0.975503570149195</v>
      </c>
      <c r="K1108" s="0" t="n">
        <f aca="false">Inputs!$B$10+Scorecard!$J$5*Loan_Sample!Y1088+Scorecard!$J$6*Loan_Sample!Z1088+Scorecard!$J$7*I1108+Scorecard!$J$8*Loan_Sample!AB1088+Scorecard!$J$9*J1108+Scorecard!$J$10*Loan_Sample!AD1088+Scorecard!$J$11*G1108+Scorecard!$J$12*H1108</f>
        <v>-5.55661632701436</v>
      </c>
      <c r="L1108" s="0" t="n">
        <f aca="false">MIN(1-Inputs!$B$13,MAX(Inputs!$B$13,1/(1+EXP(-(Inputs!$B$11*K1108+Inputs!$B$12)))))</f>
        <v>0.00326761795581193</v>
      </c>
      <c r="M1108" s="0" t="n">
        <f aca="false">Loan_Sample!AH1088*Inputs!$B$4*B1108</f>
        <v>332.334520313944</v>
      </c>
      <c r="N1108" s="0" t="n">
        <f aca="false">L1108*Inputs!$B$4*B1108</f>
        <v>332.334520313944</v>
      </c>
      <c r="O1108" s="0" t="n">
        <f aca="false">Inputs!$B$37+Inputs!$B$38*MAX(Loan_Sample!H1088-Inputs!$C$38,0)+Inputs!$B$39*MAX(Loan_Sample!H1088-Inputs!$C$39,0)+Inputs!$B$40*MAX(Loan_Sample!H1088-Inputs!$C$40,0)+Inputs!$B$41*MAX(Loan_Sample!H1088-Inputs!$C$41,0)+Inputs!$B$42*Inputs!$B$14+Inputs!$B$43*MIN(Loan_Sample!I1088/Inputs!$B$17,1)+Inputs!$B$44*MIN(Loan_Sample!E1088,Inputs!$B$18)+Inputs!$B$45*Loan_Sample!C1088</f>
        <v>-3.28817500755728</v>
      </c>
      <c r="P1108" s="0" t="n">
        <f aca="false">MIN(1-Inputs!$B$13,MAX(Inputs!$B$13,1/(1+EXP(-(Inputs!$B$15*O1108+Inputs!$B$16)))))</f>
        <v>0.0350299832458278</v>
      </c>
      <c r="Q1108" s="0" t="n">
        <f aca="false">Inputs!$B$37+Inputs!$B$38*MAX(F1108-Inputs!$C$38,0)+Inputs!$B$39*MAX(F1108-Inputs!$C$39,0)+Inputs!$B$40*MAX(F1108-Inputs!$C$40,0)+Inputs!$B$41*MAX(F1108-Inputs!$C$41,0)+Inputs!$B$42*Inputs!$B$14+Inputs!$B$43*MIN(Loan_Sample!I1088/Inputs!$B$17,1)+Inputs!$B$44*MIN(E1108,Inputs!$B$18)+Inputs!$B$45*Loan_Sample!C1088</f>
        <v>-3.28817500755728</v>
      </c>
      <c r="R1108" s="0" t="n">
        <f aca="false">MIN(1-Inputs!$B$13,MAX(Inputs!$B$13,1/(1+EXP(-(Inputs!$B$15*Q1108+Inputs!$B$16)))))</f>
        <v>0.0350299832458278</v>
      </c>
    </row>
    <row r="1109" customFormat="false" ht="15" hidden="false" customHeight="false" outlineLevel="0" collapsed="false">
      <c r="A1109" s="0" t="n">
        <f aca="false">Loan_Sample!A1089</f>
        <v>31703</v>
      </c>
      <c r="B1109" s="0" t="n">
        <f aca="false">Loan_Sample!U1089</f>
        <v>84344.53</v>
      </c>
      <c r="C1109" s="0" t="n">
        <f aca="false">Loan_Sample!K1089+Inputs!$B$26</f>
        <v>4.5</v>
      </c>
      <c r="D1109" s="0" t="n">
        <f aca="false">Loan_Sample!L1089+Inputs!$B$26</f>
        <v>-0.458333492279053</v>
      </c>
      <c r="E1109" s="0" t="n">
        <f aca="false">Loan_Sample!E1089/(1+Inputs!$B$25/100)</f>
        <v>77.4897232055664</v>
      </c>
      <c r="F1109" s="0" t="n">
        <f aca="false">Loan_Sample!H1089-Inputs!$B$24/100</f>
        <v>-2.64033341407776</v>
      </c>
      <c r="G1109" s="0" t="n">
        <f aca="false">IF(ISNUMBER(C1109),INDEX(Scorecard!$D$54:$D$61,SUMPRODUCT(--(Scorecard!$G$54:$G$60&lt;C1109))+1),Scorecard!$D$62)</f>
        <v>0.409483001259379</v>
      </c>
      <c r="H1109" s="0" t="n">
        <f aca="false">IF(ISNUMBER(D1109),INDEX(Scorecard!$D$63:$D$68,SUMPRODUCT(--(Scorecard!$G$63:$G$67&lt;D1109))+1),Scorecard!$D$69)</f>
        <v>0.322484508656054</v>
      </c>
      <c r="I1109" s="0" t="n">
        <f aca="false">IF(ISNUMBER(E1109),INDEX(Scorecard!$D$19:$D$26,SUMPRODUCT(--(Scorecard!$G$19:$G$25&lt;E1109))+1),Scorecard!$D$27)</f>
        <v>-0.0341578513653732</v>
      </c>
      <c r="J1109" s="0" t="n">
        <f aca="false">IF(ISNUMBER(F1109),INDEX(Scorecard!$D$37:$D$44,SUMPRODUCT(--(Scorecard!$G$37:$G$43&lt;F1109))+1),Scorecard!$D$45)</f>
        <v>1.35057635045042</v>
      </c>
      <c r="K1109" s="0" t="n">
        <f aca="false">Inputs!$B$10+Scorecard!$J$5*Loan_Sample!Y1089+Scorecard!$J$6*Loan_Sample!Z1089+Scorecard!$J$7*I1109+Scorecard!$J$8*Loan_Sample!AB1089+Scorecard!$J$9*J1109+Scorecard!$J$10*Loan_Sample!AD1089+Scorecard!$J$11*G1109+Scorecard!$J$12*H1109</f>
        <v>-5.48144687701097</v>
      </c>
      <c r="L1109" s="0" t="n">
        <f aca="false">MIN(1-Inputs!$B$13,MAX(Inputs!$B$13,1/(1+EXP(-(Inputs!$B$11*K1109+Inputs!$B$12)))))</f>
        <v>0.00353929987717339</v>
      </c>
      <c r="M1109" s="0" t="n">
        <f aca="false">Loan_Sample!AH1089*Inputs!$B$4*B1109</f>
        <v>104.482204634237</v>
      </c>
      <c r="N1109" s="0" t="n">
        <f aca="false">L1109*Inputs!$B$4*B1109</f>
        <v>104.482204634237</v>
      </c>
      <c r="O1109" s="0" t="n">
        <f aca="false">Inputs!$B$37+Inputs!$B$38*MAX(Loan_Sample!H1089-Inputs!$C$38,0)+Inputs!$B$39*MAX(Loan_Sample!H1089-Inputs!$C$39,0)+Inputs!$B$40*MAX(Loan_Sample!H1089-Inputs!$C$40,0)+Inputs!$B$41*MAX(Loan_Sample!H1089-Inputs!$C$41,0)+Inputs!$B$42*Inputs!$B$14+Inputs!$B$43*MIN(Loan_Sample!I1089/Inputs!$B$17,1)+Inputs!$B$44*MIN(Loan_Sample!E1089,Inputs!$B$18)+Inputs!$B$45*Loan_Sample!C1089</f>
        <v>-5.48471746403874</v>
      </c>
      <c r="P1109" s="0" t="n">
        <f aca="false">MIN(1-Inputs!$B$13,MAX(Inputs!$B$13,1/(1+EXP(-(Inputs!$B$15*O1109+Inputs!$B$16)))))</f>
        <v>0.00297978786574607</v>
      </c>
      <c r="Q1109" s="0" t="n">
        <f aca="false">Inputs!$B$37+Inputs!$B$38*MAX(F1109-Inputs!$C$38,0)+Inputs!$B$39*MAX(F1109-Inputs!$C$39,0)+Inputs!$B$40*MAX(F1109-Inputs!$C$40,0)+Inputs!$B$41*MAX(F1109-Inputs!$C$41,0)+Inputs!$B$42*Inputs!$B$14+Inputs!$B$43*MIN(Loan_Sample!I1089/Inputs!$B$17,1)+Inputs!$B$44*MIN(E1109,Inputs!$B$18)+Inputs!$B$45*Loan_Sample!C1089</f>
        <v>-5.48471746403874</v>
      </c>
      <c r="R1109" s="0" t="n">
        <f aca="false">MIN(1-Inputs!$B$13,MAX(Inputs!$B$13,1/(1+EXP(-(Inputs!$B$15*Q1109+Inputs!$B$16)))))</f>
        <v>0.00297978786574607</v>
      </c>
    </row>
    <row r="1110" customFormat="false" ht="15" hidden="false" customHeight="false" outlineLevel="0" collapsed="false">
      <c r="A1110" s="0" t="n">
        <f aca="false">Loan_Sample!A1090</f>
        <v>31722</v>
      </c>
      <c r="B1110" s="0" t="n">
        <f aca="false">Loan_Sample!U1090</f>
        <v>431413.78</v>
      </c>
      <c r="C1110" s="0" t="n">
        <f aca="false">Loan_Sample!K1090+Inputs!$B$26</f>
        <v>3.62307691574097</v>
      </c>
      <c r="D1110" s="0" t="n">
        <f aca="false">Loan_Sample!L1090+Inputs!$B$26</f>
        <v>-0.276923179626465</v>
      </c>
      <c r="E1110" s="0" t="n">
        <f aca="false">Loan_Sample!E1090/(1+Inputs!$B$25/100)</f>
        <v>52.794849395752</v>
      </c>
      <c r="F1110" s="0" t="n">
        <f aca="false">Loan_Sample!H1090-Inputs!$B$24/100</f>
        <v>0.110666513442993</v>
      </c>
      <c r="G1110" s="0" t="n">
        <f aca="false">IF(ISNUMBER(C1110),INDEX(Scorecard!$D$54:$D$61,SUMPRODUCT(--(Scorecard!$G$54:$G$60&lt;C1110))+1),Scorecard!$D$62)</f>
        <v>0.489050497890326</v>
      </c>
      <c r="H1110" s="0" t="n">
        <f aca="false">IF(ISNUMBER(D1110),INDEX(Scorecard!$D$63:$D$68,SUMPRODUCT(--(Scorecard!$G$63:$G$67&lt;D1110))+1),Scorecard!$D$69)</f>
        <v>0.322484508656054</v>
      </c>
      <c r="I1110" s="0" t="n">
        <f aca="false">IF(ISNUMBER(E1110),INDEX(Scorecard!$D$19:$D$26,SUMPRODUCT(--(Scorecard!$G$19:$G$25&lt;E1110))+1),Scorecard!$D$27)</f>
        <v>0.57899015159425</v>
      </c>
      <c r="J1110" s="0" t="n">
        <f aca="false">IF(ISNUMBER(F1110),INDEX(Scorecard!$D$37:$D$44,SUMPRODUCT(--(Scorecard!$G$37:$G$43&lt;F1110))+1),Scorecard!$D$45)</f>
        <v>0.102184252677548</v>
      </c>
      <c r="K1110" s="0" t="n">
        <f aca="false">Inputs!$B$10+Scorecard!$J$5*Loan_Sample!Y1090+Scorecard!$J$6*Loan_Sample!Z1090+Scorecard!$J$7*I1110+Scorecard!$J$8*Loan_Sample!AB1090+Scorecard!$J$9*J1110+Scorecard!$J$10*Loan_Sample!AD1090+Scorecard!$J$11*G1110+Scorecard!$J$12*H1110</f>
        <v>-3.41850484594041</v>
      </c>
      <c r="L1110" s="0" t="n">
        <f aca="false">MIN(1-Inputs!$B$13,MAX(Inputs!$B$13,1/(1+EXP(-(Inputs!$B$11*K1110+Inputs!$B$12)))))</f>
        <v>0.0310408036793753</v>
      </c>
      <c r="M1110" s="0" t="n">
        <f aca="false">Loan_Sample!AH1090*Inputs!$B$4*B1110</f>
        <v>4687.00065734502</v>
      </c>
      <c r="N1110" s="0" t="n">
        <f aca="false">L1110*Inputs!$B$4*B1110</f>
        <v>4687.00065734502</v>
      </c>
      <c r="O1110" s="0" t="n">
        <f aca="false">Inputs!$B$37+Inputs!$B$38*MAX(Loan_Sample!H1090-Inputs!$C$38,0)+Inputs!$B$39*MAX(Loan_Sample!H1090-Inputs!$C$39,0)+Inputs!$B$40*MAX(Loan_Sample!H1090-Inputs!$C$40,0)+Inputs!$B$41*MAX(Loan_Sample!H1090-Inputs!$C$41,0)+Inputs!$B$42*Inputs!$B$14+Inputs!$B$43*MIN(Loan_Sample!I1090/Inputs!$B$17,1)+Inputs!$B$44*MIN(Loan_Sample!E1090,Inputs!$B$18)+Inputs!$B$45*Loan_Sample!C1090</f>
        <v>-5.38035664728777</v>
      </c>
      <c r="P1110" s="0" t="n">
        <f aca="false">MIN(1-Inputs!$B$13,MAX(Inputs!$B$13,1/(1+EXP(-(Inputs!$B$15*O1110+Inputs!$B$16)))))</f>
        <v>0.00335386720116941</v>
      </c>
      <c r="Q1110" s="0" t="n">
        <f aca="false">Inputs!$B$37+Inputs!$B$38*MAX(F1110-Inputs!$C$38,0)+Inputs!$B$39*MAX(F1110-Inputs!$C$39,0)+Inputs!$B$40*MAX(F1110-Inputs!$C$40,0)+Inputs!$B$41*MAX(F1110-Inputs!$C$41,0)+Inputs!$B$42*Inputs!$B$14+Inputs!$B$43*MIN(Loan_Sample!I1090/Inputs!$B$17,1)+Inputs!$B$44*MIN(E1110,Inputs!$B$18)+Inputs!$B$45*Loan_Sample!C1090</f>
        <v>-5.38035664728777</v>
      </c>
      <c r="R1110" s="0" t="n">
        <f aca="false">MIN(1-Inputs!$B$13,MAX(Inputs!$B$13,1/(1+EXP(-(Inputs!$B$15*Q1110+Inputs!$B$16)))))</f>
        <v>0.00335386720116941</v>
      </c>
    </row>
    <row r="1111" customFormat="false" ht="15" hidden="false" customHeight="false" outlineLevel="0" collapsed="false">
      <c r="A1111" s="0" t="n">
        <f aca="false">Loan_Sample!A1091</f>
        <v>31740</v>
      </c>
      <c r="B1111" s="0" t="n">
        <f aca="false">Loan_Sample!U1091</f>
        <v>145786.6</v>
      </c>
      <c r="C1111" s="0" t="n">
        <f aca="false">Loan_Sample!K1091+Inputs!$B$26</f>
        <v>4.15833330154419</v>
      </c>
      <c r="D1111" s="0" t="n">
        <f aca="false">Loan_Sample!L1091+Inputs!$B$26</f>
        <v>-1.875</v>
      </c>
      <c r="E1111" s="0" t="n">
        <f aca="false">Loan_Sample!E1091/(1+Inputs!$B$25/100)</f>
        <v>94.9566116333008</v>
      </c>
      <c r="F1111" s="0" t="n">
        <f aca="false">Loan_Sample!H1091-Inputs!$B$24/100</f>
        <v>-0.0956666469573975</v>
      </c>
      <c r="G1111" s="0" t="n">
        <f aca="false">IF(ISNUMBER(C1111),INDEX(Scorecard!$D$54:$D$61,SUMPRODUCT(--(Scorecard!$G$54:$G$60&lt;C1111))+1),Scorecard!$D$62)</f>
        <v>0.489050497890326</v>
      </c>
      <c r="H1111" s="0" t="n">
        <f aca="false">IF(ISNUMBER(D1111),INDEX(Scorecard!$D$63:$D$68,SUMPRODUCT(--(Scorecard!$G$63:$G$67&lt;D1111))+1),Scorecard!$D$69)</f>
        <v>-0.340582194386522</v>
      </c>
      <c r="I1111" s="0" t="n">
        <f aca="false">IF(ISNUMBER(E1111),INDEX(Scorecard!$D$19:$D$26,SUMPRODUCT(--(Scorecard!$G$19:$G$25&lt;E1111))+1),Scorecard!$D$27)</f>
        <v>-0.820992370602782</v>
      </c>
      <c r="J1111" s="0" t="n">
        <f aca="false">IF(ISNUMBER(F1111),INDEX(Scorecard!$D$37:$D$44,SUMPRODUCT(--(Scorecard!$G$37:$G$43&lt;F1111))+1),Scorecard!$D$45)</f>
        <v>0.330501541082344</v>
      </c>
      <c r="K1111" s="0" t="n">
        <f aca="false">Inputs!$B$10+Scorecard!$J$5*Loan_Sample!Y1091+Scorecard!$J$6*Loan_Sample!Z1091+Scorecard!$J$7*I1111+Scorecard!$J$8*Loan_Sample!AB1091+Scorecard!$J$9*J1111+Scorecard!$J$10*Loan_Sample!AD1091+Scorecard!$J$11*G1111+Scorecard!$J$12*H1111</f>
        <v>-4.87260479564004</v>
      </c>
      <c r="L1111" s="0" t="n">
        <f aca="false">MIN(1-Inputs!$B$13,MAX(Inputs!$B$13,1/(1+EXP(-(Inputs!$B$11*K1111+Inputs!$B$12)))))</f>
        <v>0.00675176273566261</v>
      </c>
      <c r="M1111" s="0" t="n">
        <f aca="false">Loan_Sample!AH1091*Inputs!$B$4*B1111</f>
        <v>344.510786633633</v>
      </c>
      <c r="N1111" s="0" t="n">
        <f aca="false">L1111*Inputs!$B$4*B1111</f>
        <v>344.510786633633</v>
      </c>
      <c r="O1111" s="0" t="n">
        <f aca="false">Inputs!$B$37+Inputs!$B$38*MAX(Loan_Sample!H1091-Inputs!$C$38,0)+Inputs!$B$39*MAX(Loan_Sample!H1091-Inputs!$C$39,0)+Inputs!$B$40*MAX(Loan_Sample!H1091-Inputs!$C$40,0)+Inputs!$B$41*MAX(Loan_Sample!H1091-Inputs!$C$41,0)+Inputs!$B$42*Inputs!$B$14+Inputs!$B$43*MIN(Loan_Sample!I1091/Inputs!$B$17,1)+Inputs!$B$44*MIN(Loan_Sample!E1091,Inputs!$B$18)+Inputs!$B$45*Loan_Sample!C1091</f>
        <v>-6.3932127110761</v>
      </c>
      <c r="P1111" s="0" t="n">
        <f aca="false">MIN(1-Inputs!$B$13,MAX(Inputs!$B$13,1/(1+EXP(-(Inputs!$B$15*O1111+Inputs!$B$16)))))</f>
        <v>0.00106289553016858</v>
      </c>
      <c r="Q1111" s="0" t="n">
        <f aca="false">Inputs!$B$37+Inputs!$B$38*MAX(F1111-Inputs!$C$38,0)+Inputs!$B$39*MAX(F1111-Inputs!$C$39,0)+Inputs!$B$40*MAX(F1111-Inputs!$C$40,0)+Inputs!$B$41*MAX(F1111-Inputs!$C$41,0)+Inputs!$B$42*Inputs!$B$14+Inputs!$B$43*MIN(Loan_Sample!I1091/Inputs!$B$17,1)+Inputs!$B$44*MIN(E1111,Inputs!$B$18)+Inputs!$B$45*Loan_Sample!C1091</f>
        <v>-6.3932127110761</v>
      </c>
      <c r="R1111" s="0" t="n">
        <f aca="false">MIN(1-Inputs!$B$13,MAX(Inputs!$B$13,1/(1+EXP(-(Inputs!$B$15*Q1111+Inputs!$B$16)))))</f>
        <v>0.00106289553016858</v>
      </c>
    </row>
    <row r="1112" customFormat="false" ht="15" hidden="false" customHeight="false" outlineLevel="0" collapsed="false">
      <c r="A1112" s="0" t="n">
        <f aca="false">Loan_Sample!A1092</f>
        <v>31742</v>
      </c>
      <c r="B1112" s="0" t="n">
        <f aca="false">Loan_Sample!U1092</f>
        <v>93739.03</v>
      </c>
      <c r="C1112" s="0" t="n">
        <f aca="false">Loan_Sample!K1092+Inputs!$B$26</f>
        <v>5.53333330154419</v>
      </c>
      <c r="D1112" s="0" t="n">
        <f aca="false">Loan_Sample!L1092+Inputs!$B$26</f>
        <v>-3.50000047683716</v>
      </c>
      <c r="E1112" s="0" t="n">
        <f aca="false">Loan_Sample!E1092/(1+Inputs!$B$25/100)</f>
        <v>53.8244247436523</v>
      </c>
      <c r="F1112" s="0" t="n">
        <f aca="false">Loan_Sample!H1092-Inputs!$B$24/100</f>
        <v>1.28333353996277</v>
      </c>
      <c r="G1112" s="0" t="n">
        <f aca="false">IF(ISNUMBER(C1112),INDEX(Scorecard!$D$54:$D$61,SUMPRODUCT(--(Scorecard!$G$54:$G$60&lt;C1112))+1),Scorecard!$D$62)</f>
        <v>0.0151758992857273</v>
      </c>
      <c r="H1112" s="0" t="n">
        <f aca="false">IF(ISNUMBER(D1112),INDEX(Scorecard!$D$63:$D$68,SUMPRODUCT(--(Scorecard!$G$63:$G$67&lt;D1112))+1),Scorecard!$D$69)</f>
        <v>-0.340582194386522</v>
      </c>
      <c r="I1112" s="0" t="n">
        <f aca="false">IF(ISNUMBER(E1112),INDEX(Scorecard!$D$19:$D$26,SUMPRODUCT(--(Scorecard!$G$19:$G$25&lt;E1112))+1),Scorecard!$D$27)</f>
        <v>0.57899015159425</v>
      </c>
      <c r="J1112" s="0" t="n">
        <f aca="false">IF(ISNUMBER(F1112),INDEX(Scorecard!$D$37:$D$44,SUMPRODUCT(--(Scorecard!$G$37:$G$43&lt;F1112))+1),Scorecard!$D$45)</f>
        <v>-0.975503570149195</v>
      </c>
      <c r="K1112" s="0" t="n">
        <f aca="false">Inputs!$B$10+Scorecard!$J$5*Loan_Sample!Y1092+Scorecard!$J$6*Loan_Sample!Z1092+Scorecard!$J$7*I1112+Scorecard!$J$8*Loan_Sample!AB1092+Scorecard!$J$9*J1112+Scorecard!$J$10*Loan_Sample!AD1092+Scorecard!$J$11*G1112+Scorecard!$J$12*H1112</f>
        <v>-3.65207181766652</v>
      </c>
      <c r="L1112" s="0" t="n">
        <f aca="false">MIN(1-Inputs!$B$13,MAX(Inputs!$B$13,1/(1+EXP(-(Inputs!$B$11*K1112+Inputs!$B$12)))))</f>
        <v>0.0243652042954793</v>
      </c>
      <c r="M1112" s="0" t="n">
        <f aca="false">Loan_Sample!AH1092*Inputs!$B$4*B1112</f>
        <v>799.389715743521</v>
      </c>
      <c r="N1112" s="0" t="n">
        <f aca="false">L1112*Inputs!$B$4*B1112</f>
        <v>799.389715743521</v>
      </c>
      <c r="O1112" s="0" t="n">
        <f aca="false">Inputs!$B$37+Inputs!$B$38*MAX(Loan_Sample!H1092-Inputs!$C$38,0)+Inputs!$B$39*MAX(Loan_Sample!H1092-Inputs!$C$39,0)+Inputs!$B$40*MAX(Loan_Sample!H1092-Inputs!$C$40,0)+Inputs!$B$41*MAX(Loan_Sample!H1092-Inputs!$C$41,0)+Inputs!$B$42*Inputs!$B$14+Inputs!$B$43*MIN(Loan_Sample!I1092/Inputs!$B$17,1)+Inputs!$B$44*MIN(Loan_Sample!E1092,Inputs!$B$18)+Inputs!$B$45*Loan_Sample!C1092</f>
        <v>-3.48609127112123</v>
      </c>
      <c r="P1112" s="0" t="n">
        <f aca="false">MIN(1-Inputs!$B$13,MAX(Inputs!$B$13,1/(1+EXP(-(Inputs!$B$15*O1112+Inputs!$B$16)))))</f>
        <v>0.028171087394232</v>
      </c>
      <c r="Q1112" s="0" t="n">
        <f aca="false">Inputs!$B$37+Inputs!$B$38*MAX(F1112-Inputs!$C$38,0)+Inputs!$B$39*MAX(F1112-Inputs!$C$39,0)+Inputs!$B$40*MAX(F1112-Inputs!$C$40,0)+Inputs!$B$41*MAX(F1112-Inputs!$C$41,0)+Inputs!$B$42*Inputs!$B$14+Inputs!$B$43*MIN(Loan_Sample!I1092/Inputs!$B$17,1)+Inputs!$B$44*MIN(E1112,Inputs!$B$18)+Inputs!$B$45*Loan_Sample!C1092</f>
        <v>-3.48609127112123</v>
      </c>
      <c r="R1112" s="0" t="n">
        <f aca="false">MIN(1-Inputs!$B$13,MAX(Inputs!$B$13,1/(1+EXP(-(Inputs!$B$15*Q1112+Inputs!$B$16)))))</f>
        <v>0.028171087394232</v>
      </c>
    </row>
    <row r="1113" customFormat="false" ht="15" hidden="false" customHeight="false" outlineLevel="0" collapsed="false">
      <c r="A1113" s="0" t="n">
        <f aca="false">Loan_Sample!A1093</f>
        <v>31759</v>
      </c>
      <c r="B1113" s="0" t="n">
        <f aca="false">Loan_Sample!U1093</f>
        <v>228863.36</v>
      </c>
      <c r="C1113" s="0" t="n">
        <f aca="false">Loan_Sample!K1093+Inputs!$B$26</f>
        <v>4.20833349227905</v>
      </c>
      <c r="D1113" s="0" t="n">
        <f aca="false">Loan_Sample!L1093+Inputs!$B$26</f>
        <v>-1.125</v>
      </c>
      <c r="E1113" s="0" t="n">
        <f aca="false">Loan_Sample!E1093/(1+Inputs!$B$25/100)</f>
        <v>79.7302322387695</v>
      </c>
      <c r="F1113" s="0" t="n">
        <f aca="false">Loan_Sample!H1093-Inputs!$B$24/100</f>
        <v>-2.36533308029175</v>
      </c>
      <c r="G1113" s="0" t="n">
        <f aca="false">IF(ISNUMBER(C1113),INDEX(Scorecard!$D$54:$D$61,SUMPRODUCT(--(Scorecard!$G$54:$G$60&lt;C1113))+1),Scorecard!$D$62)</f>
        <v>0.489050497890326</v>
      </c>
      <c r="H1113" s="0" t="n">
        <f aca="false">IF(ISNUMBER(D1113),INDEX(Scorecard!$D$63:$D$68,SUMPRODUCT(--(Scorecard!$G$63:$G$67&lt;D1113))+1),Scorecard!$D$69)</f>
        <v>-0.340582194386522</v>
      </c>
      <c r="I1113" s="0" t="n">
        <f aca="false">IF(ISNUMBER(E1113),INDEX(Scorecard!$D$19:$D$26,SUMPRODUCT(--(Scorecard!$G$19:$G$25&lt;E1113))+1),Scorecard!$D$27)</f>
        <v>-0.0341578513653732</v>
      </c>
      <c r="J1113" s="0" t="n">
        <f aca="false">IF(ISNUMBER(F1113),INDEX(Scorecard!$D$37:$D$44,SUMPRODUCT(--(Scorecard!$G$37:$G$43&lt;F1113))+1),Scorecard!$D$45)</f>
        <v>1.35057635045042</v>
      </c>
      <c r="K1113" s="0" t="n">
        <f aca="false">Inputs!$B$10+Scorecard!$J$5*Loan_Sample!Y1093+Scorecard!$J$6*Loan_Sample!Z1093+Scorecard!$J$7*I1113+Scorecard!$J$8*Loan_Sample!AB1093+Scorecard!$J$9*J1113+Scorecard!$J$10*Loan_Sample!AD1093+Scorecard!$J$11*G1113+Scorecard!$J$12*H1113</f>
        <v>-2.27293826757384</v>
      </c>
      <c r="L1113" s="0" t="n">
        <f aca="false">MIN(1-Inputs!$B$13,MAX(Inputs!$B$13,1/(1+EXP(-(Inputs!$B$11*K1113+Inputs!$B$12)))))</f>
        <v>0.0980042483540809</v>
      </c>
      <c r="M1113" s="0" t="n">
        <f aca="false">Loan_Sample!AH1093*Inputs!$B$4*B1113</f>
        <v>7850.3535504063</v>
      </c>
      <c r="N1113" s="0" t="n">
        <f aca="false">L1113*Inputs!$B$4*B1113</f>
        <v>7850.3535504063</v>
      </c>
      <c r="O1113" s="0" t="n">
        <f aca="false">Inputs!$B$37+Inputs!$B$38*MAX(Loan_Sample!H1093-Inputs!$C$38,0)+Inputs!$B$39*MAX(Loan_Sample!H1093-Inputs!$C$39,0)+Inputs!$B$40*MAX(Loan_Sample!H1093-Inputs!$C$40,0)+Inputs!$B$41*MAX(Loan_Sample!H1093-Inputs!$C$41,0)+Inputs!$B$42*Inputs!$B$14+Inputs!$B$43*MIN(Loan_Sample!I1093/Inputs!$B$17,1)+Inputs!$B$44*MIN(Loan_Sample!E1093,Inputs!$B$18)+Inputs!$B$45*Loan_Sample!C1093</f>
        <v>-6.23752728707452</v>
      </c>
      <c r="P1113" s="0" t="n">
        <f aca="false">MIN(1-Inputs!$B$13,MAX(Inputs!$B$13,1/(1+EXP(-(Inputs!$B$15*O1113+Inputs!$B$16)))))</f>
        <v>0.00126842251246557</v>
      </c>
      <c r="Q1113" s="0" t="n">
        <f aca="false">Inputs!$B$37+Inputs!$B$38*MAX(F1113-Inputs!$C$38,0)+Inputs!$B$39*MAX(F1113-Inputs!$C$39,0)+Inputs!$B$40*MAX(F1113-Inputs!$C$40,0)+Inputs!$B$41*MAX(F1113-Inputs!$C$41,0)+Inputs!$B$42*Inputs!$B$14+Inputs!$B$43*MIN(Loan_Sample!I1093/Inputs!$B$17,1)+Inputs!$B$44*MIN(E1113,Inputs!$B$18)+Inputs!$B$45*Loan_Sample!C1093</f>
        <v>-6.23752728707452</v>
      </c>
      <c r="R1113" s="0" t="n">
        <f aca="false">MIN(1-Inputs!$B$13,MAX(Inputs!$B$13,1/(1+EXP(-(Inputs!$B$15*Q1113+Inputs!$B$16)))))</f>
        <v>0.00126842251246557</v>
      </c>
    </row>
    <row r="1114" customFormat="false" ht="15" hidden="false" customHeight="false" outlineLevel="0" collapsed="false">
      <c r="A1114" s="0" t="n">
        <f aca="false">Loan_Sample!A1094</f>
        <v>31787</v>
      </c>
      <c r="B1114" s="0" t="n">
        <f aca="false">Loan_Sample!U1094</f>
        <v>282971.78</v>
      </c>
      <c r="C1114" s="0" t="n">
        <f aca="false">Loan_Sample!K1094+Inputs!$B$26</f>
        <v>4.60833311080933</v>
      </c>
      <c r="D1114" s="0" t="n">
        <f aca="false">Loan_Sample!L1094+Inputs!$B$26</f>
        <v>-1.125</v>
      </c>
      <c r="E1114" s="0" t="n">
        <f aca="false">Loan_Sample!E1094/(1+Inputs!$B$25/100)</f>
        <v>69.7858352661133</v>
      </c>
      <c r="F1114" s="0" t="n">
        <f aca="false">Loan_Sample!H1094-Inputs!$B$24/100</f>
        <v>-2.79833316802979</v>
      </c>
      <c r="G1114" s="0" t="n">
        <f aca="false">IF(ISNUMBER(C1114),INDEX(Scorecard!$D$54:$D$61,SUMPRODUCT(--(Scorecard!$G$54:$G$60&lt;C1114))+1),Scorecard!$D$62)</f>
        <v>0.409483001259379</v>
      </c>
      <c r="H1114" s="0" t="n">
        <f aca="false">IF(ISNUMBER(D1114),INDEX(Scorecard!$D$63:$D$68,SUMPRODUCT(--(Scorecard!$G$63:$G$67&lt;D1114))+1),Scorecard!$D$69)</f>
        <v>-0.340582194386522</v>
      </c>
      <c r="I1114" s="0" t="n">
        <f aca="false">IF(ISNUMBER(E1114),INDEX(Scorecard!$D$19:$D$26,SUMPRODUCT(--(Scorecard!$G$19:$G$25&lt;E1114))+1),Scorecard!$D$27)</f>
        <v>0.0530843085177338</v>
      </c>
      <c r="J1114" s="0" t="n">
        <f aca="false">IF(ISNUMBER(F1114),INDEX(Scorecard!$D$37:$D$44,SUMPRODUCT(--(Scorecard!$G$37:$G$43&lt;F1114))+1),Scorecard!$D$45)</f>
        <v>1.35057635045042</v>
      </c>
      <c r="K1114" s="0" t="n">
        <f aca="false">Inputs!$B$10+Scorecard!$J$5*Loan_Sample!Y1094+Scorecard!$J$6*Loan_Sample!Z1094+Scorecard!$J$7*I1114+Scorecard!$J$8*Loan_Sample!AB1094+Scorecard!$J$9*J1114+Scorecard!$J$10*Loan_Sample!AD1094+Scorecard!$J$11*G1114+Scorecard!$J$12*H1114</f>
        <v>-5.6343395184425</v>
      </c>
      <c r="L1114" s="0" t="n">
        <f aca="false">MIN(1-Inputs!$B$13,MAX(Inputs!$B$13,1/(1+EXP(-(Inputs!$B$11*K1114+Inputs!$B$12)))))</f>
        <v>0.00300855006312751</v>
      </c>
      <c r="M1114" s="0" t="n">
        <f aca="false">Loan_Sample!AH1094*Inputs!$B$4*B1114</f>
        <v>297.967168303807</v>
      </c>
      <c r="N1114" s="0" t="n">
        <f aca="false">L1114*Inputs!$B$4*B1114</f>
        <v>297.967168303807</v>
      </c>
      <c r="O1114" s="0" t="n">
        <f aca="false">Inputs!$B$37+Inputs!$B$38*MAX(Loan_Sample!H1094-Inputs!$C$38,0)+Inputs!$B$39*MAX(Loan_Sample!H1094-Inputs!$C$39,0)+Inputs!$B$40*MAX(Loan_Sample!H1094-Inputs!$C$40,0)+Inputs!$B$41*MAX(Loan_Sample!H1094-Inputs!$C$41,0)+Inputs!$B$42*Inputs!$B$14+Inputs!$B$43*MIN(Loan_Sample!I1094/Inputs!$B$17,1)+Inputs!$B$44*MIN(Loan_Sample!E1094,Inputs!$B$18)+Inputs!$B$45*Loan_Sample!C1094</f>
        <v>-5.76655393732679</v>
      </c>
      <c r="P1114" s="0" t="n">
        <f aca="false">MIN(1-Inputs!$B$13,MAX(Inputs!$B$13,1/(1+EXP(-(Inputs!$B$15*O1114+Inputs!$B$16)))))</f>
        <v>0.00216469184939803</v>
      </c>
      <c r="Q1114" s="0" t="n">
        <f aca="false">Inputs!$B$37+Inputs!$B$38*MAX(F1114-Inputs!$C$38,0)+Inputs!$B$39*MAX(F1114-Inputs!$C$39,0)+Inputs!$B$40*MAX(F1114-Inputs!$C$40,0)+Inputs!$B$41*MAX(F1114-Inputs!$C$41,0)+Inputs!$B$42*Inputs!$B$14+Inputs!$B$43*MIN(Loan_Sample!I1094/Inputs!$B$17,1)+Inputs!$B$44*MIN(E1114,Inputs!$B$18)+Inputs!$B$45*Loan_Sample!C1094</f>
        <v>-5.76655393732679</v>
      </c>
      <c r="R1114" s="0" t="n">
        <f aca="false">MIN(1-Inputs!$B$13,MAX(Inputs!$B$13,1/(1+EXP(-(Inputs!$B$15*Q1114+Inputs!$B$16)))))</f>
        <v>0.00216469184939803</v>
      </c>
    </row>
    <row r="1115" customFormat="false" ht="15" hidden="false" customHeight="false" outlineLevel="0" collapsed="false">
      <c r="A1115" s="0" t="n">
        <f aca="false">Loan_Sample!A1095</f>
        <v>31790</v>
      </c>
      <c r="B1115" s="0" t="n">
        <f aca="false">Loan_Sample!U1095</f>
        <v>343351.78</v>
      </c>
      <c r="C1115" s="0" t="n">
        <f aca="false">Loan_Sample!K1095+Inputs!$B$26</f>
        <v>4.42307710647583</v>
      </c>
      <c r="D1115" s="0" t="n">
        <f aca="false">Loan_Sample!L1095+Inputs!$B$26</f>
        <v>-0.276922702789307</v>
      </c>
      <c r="E1115" s="0" t="n">
        <f aca="false">Loan_Sample!E1095/(1+Inputs!$B$25/100)</f>
        <v>71.4443054199219</v>
      </c>
      <c r="F1115" s="0" t="n">
        <f aca="false">Loan_Sample!H1095-Inputs!$B$24/100</f>
        <v>0.188666582107544</v>
      </c>
      <c r="G1115" s="0" t="n">
        <f aca="false">IF(ISNUMBER(C1115),INDEX(Scorecard!$D$54:$D$61,SUMPRODUCT(--(Scorecard!$G$54:$G$60&lt;C1115))+1),Scorecard!$D$62)</f>
        <v>0.409483001259379</v>
      </c>
      <c r="H1115" s="0" t="n">
        <f aca="false">IF(ISNUMBER(D1115),INDEX(Scorecard!$D$63:$D$68,SUMPRODUCT(--(Scorecard!$G$63:$G$67&lt;D1115))+1),Scorecard!$D$69)</f>
        <v>0.322484508656054</v>
      </c>
      <c r="I1115" s="0" t="n">
        <f aca="false">IF(ISNUMBER(E1115),INDEX(Scorecard!$D$19:$D$26,SUMPRODUCT(--(Scorecard!$G$19:$G$25&lt;E1115))+1),Scorecard!$D$27)</f>
        <v>0.0530843085177338</v>
      </c>
      <c r="J1115" s="0" t="n">
        <f aca="false">IF(ISNUMBER(F1115),INDEX(Scorecard!$D$37:$D$44,SUMPRODUCT(--(Scorecard!$G$37:$G$43&lt;F1115))+1),Scorecard!$D$45)</f>
        <v>0.102184252677548</v>
      </c>
      <c r="K1115" s="0" t="n">
        <f aca="false">Inputs!$B$10+Scorecard!$J$5*Loan_Sample!Y1095+Scorecard!$J$6*Loan_Sample!Z1095+Scorecard!$J$7*I1115+Scorecard!$J$8*Loan_Sample!AB1095+Scorecard!$J$9*J1115+Scorecard!$J$10*Loan_Sample!AD1095+Scorecard!$J$11*G1115+Scorecard!$J$12*H1115</f>
        <v>-4.76975354982957</v>
      </c>
      <c r="L1115" s="0" t="n">
        <f aca="false">MIN(1-Inputs!$B$13,MAX(Inputs!$B$13,1/(1+EXP(-(Inputs!$B$11*K1115+Inputs!$B$12)))))</f>
        <v>0.00752833634878609</v>
      </c>
      <c r="M1115" s="0" t="n">
        <f aca="false">Loan_Sample!AH1095*Inputs!$B$4*B1115</f>
        <v>904.703690028041</v>
      </c>
      <c r="N1115" s="0" t="n">
        <f aca="false">L1115*Inputs!$B$4*B1115</f>
        <v>904.703690028041</v>
      </c>
      <c r="O1115" s="0" t="n">
        <f aca="false">Inputs!$B$37+Inputs!$B$38*MAX(Loan_Sample!H1095-Inputs!$C$38,0)+Inputs!$B$39*MAX(Loan_Sample!H1095-Inputs!$C$39,0)+Inputs!$B$40*MAX(Loan_Sample!H1095-Inputs!$C$40,0)+Inputs!$B$41*MAX(Loan_Sample!H1095-Inputs!$C$41,0)+Inputs!$B$42*Inputs!$B$14+Inputs!$B$43*MIN(Loan_Sample!I1095/Inputs!$B$17,1)+Inputs!$B$44*MIN(Loan_Sample!E1095,Inputs!$B$18)+Inputs!$B$45*Loan_Sample!C1095</f>
        <v>-5.33457107925429</v>
      </c>
      <c r="P1115" s="0" t="n">
        <f aca="false">MIN(1-Inputs!$B$13,MAX(Inputs!$B$13,1/(1+EXP(-(Inputs!$B$15*O1115+Inputs!$B$16)))))</f>
        <v>0.00353242238374032</v>
      </c>
      <c r="Q1115" s="0" t="n">
        <f aca="false">Inputs!$B$37+Inputs!$B$38*MAX(F1115-Inputs!$C$38,0)+Inputs!$B$39*MAX(F1115-Inputs!$C$39,0)+Inputs!$B$40*MAX(F1115-Inputs!$C$40,0)+Inputs!$B$41*MAX(F1115-Inputs!$C$41,0)+Inputs!$B$42*Inputs!$B$14+Inputs!$B$43*MIN(Loan_Sample!I1095/Inputs!$B$17,1)+Inputs!$B$44*MIN(E1115,Inputs!$B$18)+Inputs!$B$45*Loan_Sample!C1095</f>
        <v>-5.33457107925429</v>
      </c>
      <c r="R1115" s="0" t="n">
        <f aca="false">MIN(1-Inputs!$B$13,MAX(Inputs!$B$13,1/(1+EXP(-(Inputs!$B$15*Q1115+Inputs!$B$16)))))</f>
        <v>0.00353242238374032</v>
      </c>
    </row>
    <row r="1116" customFormat="false" ht="15" hidden="false" customHeight="false" outlineLevel="0" collapsed="false">
      <c r="A1116" s="0" t="n">
        <f aca="false">Loan_Sample!A1096</f>
        <v>31800</v>
      </c>
      <c r="B1116" s="0" t="n">
        <f aca="false">Loan_Sample!U1096</f>
        <v>232619.31</v>
      </c>
      <c r="C1116" s="0" t="n">
        <f aca="false">Loan_Sample!K1096+Inputs!$B$26</f>
        <v>4.8230767250061</v>
      </c>
      <c r="D1116" s="0" t="n">
        <f aca="false">Loan_Sample!L1096+Inputs!$B$26</f>
        <v>-0.276923179626465</v>
      </c>
      <c r="E1116" s="0" t="n">
        <f aca="false">Loan_Sample!E1096/(1+Inputs!$B$25/100)</f>
        <v>88.5763244628906</v>
      </c>
      <c r="F1116" s="0" t="n">
        <f aca="false">Loan_Sample!H1096-Inputs!$B$24/100</f>
        <v>0.454666376113892</v>
      </c>
      <c r="G1116" s="0" t="n">
        <f aca="false">IF(ISNUMBER(C1116),INDEX(Scorecard!$D$54:$D$61,SUMPRODUCT(--(Scorecard!$G$54:$G$60&lt;C1116))+1),Scorecard!$D$62)</f>
        <v>0.214429354789033</v>
      </c>
      <c r="H1116" s="0" t="n">
        <f aca="false">IF(ISNUMBER(D1116),INDEX(Scorecard!$D$63:$D$68,SUMPRODUCT(--(Scorecard!$G$63:$G$67&lt;D1116))+1),Scorecard!$D$69)</f>
        <v>0.322484508656054</v>
      </c>
      <c r="I1116" s="0" t="n">
        <f aca="false">IF(ISNUMBER(E1116),INDEX(Scorecard!$D$19:$D$26,SUMPRODUCT(--(Scorecard!$G$19:$G$25&lt;E1116))+1),Scorecard!$D$27)</f>
        <v>-0.820992370602782</v>
      </c>
      <c r="J1116" s="0" t="n">
        <f aca="false">IF(ISNUMBER(F1116),INDEX(Scorecard!$D$37:$D$44,SUMPRODUCT(--(Scorecard!$G$37:$G$43&lt;F1116))+1),Scorecard!$D$45)</f>
        <v>-0.271229676926091</v>
      </c>
      <c r="K1116" s="0" t="n">
        <f aca="false">Inputs!$B$10+Scorecard!$J$5*Loan_Sample!Y1096+Scorecard!$J$6*Loan_Sample!Z1096+Scorecard!$J$7*I1116+Scorecard!$J$8*Loan_Sample!AB1096+Scorecard!$J$9*J1116+Scorecard!$J$10*Loan_Sample!AD1096+Scorecard!$J$11*G1116+Scorecard!$J$12*H1116</f>
        <v>-2.64887295629806</v>
      </c>
      <c r="L1116" s="0" t="n">
        <f aca="false">MIN(1-Inputs!$B$13,MAX(Inputs!$B$13,1/(1+EXP(-(Inputs!$B$11*K1116+Inputs!$B$12)))))</f>
        <v>0.0678374006514758</v>
      </c>
      <c r="M1116" s="0" t="n">
        <f aca="false">Loan_Sample!AH1096*Inputs!$B$4*B1116</f>
        <v>5523.10126610895</v>
      </c>
      <c r="N1116" s="0" t="n">
        <f aca="false">L1116*Inputs!$B$4*B1116</f>
        <v>5523.10126610895</v>
      </c>
      <c r="O1116" s="0" t="n">
        <f aca="false">Inputs!$B$37+Inputs!$B$38*MAX(Loan_Sample!H1096-Inputs!$C$38,0)+Inputs!$B$39*MAX(Loan_Sample!H1096-Inputs!$C$39,0)+Inputs!$B$40*MAX(Loan_Sample!H1096-Inputs!$C$40,0)+Inputs!$B$41*MAX(Loan_Sample!H1096-Inputs!$C$41,0)+Inputs!$B$42*Inputs!$B$14+Inputs!$B$43*MIN(Loan_Sample!I1096/Inputs!$B$17,1)+Inputs!$B$44*MIN(Loan_Sample!E1096,Inputs!$B$18)+Inputs!$B$45*Loan_Sample!C1096</f>
        <v>-4.94943950224474</v>
      </c>
      <c r="P1116" s="0" t="n">
        <f aca="false">MIN(1-Inputs!$B$13,MAX(Inputs!$B$13,1/(1+EXP(-(Inputs!$B$15*O1116+Inputs!$B$16)))))</f>
        <v>0.00546225835928874</v>
      </c>
      <c r="Q1116" s="0" t="n">
        <f aca="false">Inputs!$B$37+Inputs!$B$38*MAX(F1116-Inputs!$C$38,0)+Inputs!$B$39*MAX(F1116-Inputs!$C$39,0)+Inputs!$B$40*MAX(F1116-Inputs!$C$40,0)+Inputs!$B$41*MAX(F1116-Inputs!$C$41,0)+Inputs!$B$42*Inputs!$B$14+Inputs!$B$43*MIN(Loan_Sample!I1096/Inputs!$B$17,1)+Inputs!$B$44*MIN(E1116,Inputs!$B$18)+Inputs!$B$45*Loan_Sample!C1096</f>
        <v>-4.94943950224474</v>
      </c>
      <c r="R1116" s="0" t="n">
        <f aca="false">MIN(1-Inputs!$B$13,MAX(Inputs!$B$13,1/(1+EXP(-(Inputs!$B$15*Q1116+Inputs!$B$16)))))</f>
        <v>0.00546225835928874</v>
      </c>
    </row>
    <row r="1117" customFormat="false" ht="15" hidden="false" customHeight="false" outlineLevel="0" collapsed="false">
      <c r="A1117" s="0" t="n">
        <f aca="false">Loan_Sample!A1097</f>
        <v>31836</v>
      </c>
      <c r="B1117" s="0" t="n">
        <f aca="false">Loan_Sample!U1097</f>
        <v>201405.84</v>
      </c>
      <c r="C1117" s="0" t="n">
        <f aca="false">Loan_Sample!K1097+Inputs!$B$26</f>
        <v>9.63333320617676</v>
      </c>
      <c r="D1117" s="0" t="n">
        <f aca="false">Loan_Sample!L1097+Inputs!$B$26</f>
        <v>5.0717945098877</v>
      </c>
      <c r="E1117" s="0" t="n">
        <f aca="false">Loan_Sample!E1097/(1+Inputs!$B$25/100)</f>
        <v>60.346981048584</v>
      </c>
      <c r="F1117" s="0" t="n">
        <f aca="false">Loan_Sample!H1097-Inputs!$B$24/100</f>
        <v>1.39766669273377</v>
      </c>
      <c r="G1117" s="0" t="n">
        <f aca="false">IF(ISNUMBER(C1117),INDEX(Scorecard!$D$54:$D$61,SUMPRODUCT(--(Scorecard!$G$54:$G$60&lt;C1117))+1),Scorecard!$D$62)</f>
        <v>-0.541917179454542</v>
      </c>
      <c r="H1117" s="0" t="n">
        <f aca="false">IF(ISNUMBER(D1117),INDEX(Scorecard!$D$63:$D$68,SUMPRODUCT(--(Scorecard!$G$63:$G$67&lt;D1117))+1),Scorecard!$D$69)</f>
        <v>0.322484508656054</v>
      </c>
      <c r="I1117" s="0" t="n">
        <f aca="false">IF(ISNUMBER(E1117),INDEX(Scorecard!$D$19:$D$26,SUMPRODUCT(--(Scorecard!$G$19:$G$25&lt;E1117))+1),Scorecard!$D$27)</f>
        <v>0.267179331770092</v>
      </c>
      <c r="J1117" s="0" t="n">
        <f aca="false">IF(ISNUMBER(F1117),INDEX(Scorecard!$D$37:$D$44,SUMPRODUCT(--(Scorecard!$G$37:$G$43&lt;F1117))+1),Scorecard!$D$45)</f>
        <v>-0.975503570149195</v>
      </c>
      <c r="K1117" s="0" t="n">
        <f aca="false">Inputs!$B$10+Scorecard!$J$5*Loan_Sample!Y1097+Scorecard!$J$6*Loan_Sample!Z1097+Scorecard!$J$7*I1117+Scorecard!$J$8*Loan_Sample!AB1097+Scorecard!$J$9*J1117+Scorecard!$J$10*Loan_Sample!AD1097+Scorecard!$J$11*G1117+Scorecard!$J$12*H1117</f>
        <v>-3.87698577068271</v>
      </c>
      <c r="L1117" s="0" t="n">
        <f aca="false">MIN(1-Inputs!$B$13,MAX(Inputs!$B$13,1/(1+EXP(-(Inputs!$B$11*K1117+Inputs!$B$12)))))</f>
        <v>0.0192705350650027</v>
      </c>
      <c r="M1117" s="0" t="n">
        <f aca="false">Loan_Sample!AH1097*Inputs!$B$4*B1117</f>
        <v>1358.41940570571</v>
      </c>
      <c r="N1117" s="0" t="n">
        <f aca="false">L1117*Inputs!$B$4*B1117</f>
        <v>1358.41940570571</v>
      </c>
      <c r="O1117" s="0" t="n">
        <f aca="false">Inputs!$B$37+Inputs!$B$38*MAX(Loan_Sample!H1097-Inputs!$C$38,0)+Inputs!$B$39*MAX(Loan_Sample!H1097-Inputs!$C$39,0)+Inputs!$B$40*MAX(Loan_Sample!H1097-Inputs!$C$40,0)+Inputs!$B$41*MAX(Loan_Sample!H1097-Inputs!$C$41,0)+Inputs!$B$42*Inputs!$B$14+Inputs!$B$43*MIN(Loan_Sample!I1097/Inputs!$B$17,1)+Inputs!$B$44*MIN(Loan_Sample!E1097,Inputs!$B$18)+Inputs!$B$45*Loan_Sample!C1097</f>
        <v>-3.46575091464985</v>
      </c>
      <c r="P1117" s="0" t="n">
        <f aca="false">MIN(1-Inputs!$B$13,MAX(Inputs!$B$13,1/(1+EXP(-(Inputs!$B$15*O1117+Inputs!$B$16)))))</f>
        <v>0.0288110876391199</v>
      </c>
      <c r="Q1117" s="0" t="n">
        <f aca="false">Inputs!$B$37+Inputs!$B$38*MAX(F1117-Inputs!$C$38,0)+Inputs!$B$39*MAX(F1117-Inputs!$C$39,0)+Inputs!$B$40*MAX(F1117-Inputs!$C$40,0)+Inputs!$B$41*MAX(F1117-Inputs!$C$41,0)+Inputs!$B$42*Inputs!$B$14+Inputs!$B$43*MIN(Loan_Sample!I1097/Inputs!$B$17,1)+Inputs!$B$44*MIN(E1117,Inputs!$B$18)+Inputs!$B$45*Loan_Sample!C1097</f>
        <v>-3.46575091464985</v>
      </c>
      <c r="R1117" s="0" t="n">
        <f aca="false">MIN(1-Inputs!$B$13,MAX(Inputs!$B$13,1/(1+EXP(-(Inputs!$B$15*Q1117+Inputs!$B$16)))))</f>
        <v>0.0288110876391199</v>
      </c>
    </row>
    <row r="1118" customFormat="false" ht="15" hidden="false" customHeight="false" outlineLevel="0" collapsed="false">
      <c r="A1118" s="0" t="n">
        <f aca="false">Loan_Sample!A1098</f>
        <v>31867</v>
      </c>
      <c r="B1118" s="0" t="n">
        <f aca="false">Loan_Sample!U1098</f>
        <v>362703.03</v>
      </c>
      <c r="C1118" s="0" t="n">
        <f aca="false">Loan_Sample!K1098+Inputs!$B$26</f>
        <v>9.23333358764648</v>
      </c>
      <c r="D1118" s="0" t="n">
        <f aca="false">Loan_Sample!L1098+Inputs!$B$26</f>
        <v>5.07179498672485</v>
      </c>
      <c r="E1118" s="0" t="n">
        <f aca="false">Loan_Sample!E1098/(1+Inputs!$B$25/100)</f>
        <v>63.3796081542969</v>
      </c>
      <c r="F1118" s="0" t="n">
        <f aca="false">Loan_Sample!H1098-Inputs!$B$24/100</f>
        <v>0.863666772842407</v>
      </c>
      <c r="G1118" s="0" t="n">
        <f aca="false">IF(ISNUMBER(C1118),INDEX(Scorecard!$D$54:$D$61,SUMPRODUCT(--(Scorecard!$G$54:$G$60&lt;C1118))+1),Scorecard!$D$62)</f>
        <v>-0.541917179454542</v>
      </c>
      <c r="H1118" s="0" t="n">
        <f aca="false">IF(ISNUMBER(D1118),INDEX(Scorecard!$D$63:$D$68,SUMPRODUCT(--(Scorecard!$G$63:$G$67&lt;D1118))+1),Scorecard!$D$69)</f>
        <v>0.322484508656054</v>
      </c>
      <c r="I1118" s="0" t="n">
        <f aca="false">IF(ISNUMBER(E1118),INDEX(Scorecard!$D$19:$D$26,SUMPRODUCT(--(Scorecard!$G$19:$G$25&lt;E1118))+1),Scorecard!$D$27)</f>
        <v>0.233621608745691</v>
      </c>
      <c r="J1118" s="0" t="n">
        <f aca="false">IF(ISNUMBER(F1118),INDEX(Scorecard!$D$37:$D$44,SUMPRODUCT(--(Scorecard!$G$37:$G$43&lt;F1118))+1),Scorecard!$D$45)</f>
        <v>-0.569454719285959</v>
      </c>
      <c r="K1118" s="0" t="n">
        <f aca="false">Inputs!$B$10+Scorecard!$J$5*Loan_Sample!Y1098+Scorecard!$J$6*Loan_Sample!Z1098+Scorecard!$J$7*I1118+Scorecard!$J$8*Loan_Sample!AB1098+Scorecard!$J$9*J1118+Scorecard!$J$10*Loan_Sample!AD1098+Scorecard!$J$11*G1118+Scorecard!$J$12*H1118</f>
        <v>-4.88841324644538</v>
      </c>
      <c r="L1118" s="0" t="n">
        <f aca="false">MIN(1-Inputs!$B$13,MAX(Inputs!$B$13,1/(1+EXP(-(Inputs!$B$11*K1118+Inputs!$B$12)))))</f>
        <v>0.00663967240819952</v>
      </c>
      <c r="M1118" s="0" t="n">
        <f aca="false">Loan_Sample!AH1098*Inputs!$B$4*B1118</f>
        <v>842.880255231477</v>
      </c>
      <c r="N1118" s="0" t="n">
        <f aca="false">L1118*Inputs!$B$4*B1118</f>
        <v>842.880255231477</v>
      </c>
      <c r="O1118" s="0" t="n">
        <f aca="false">Inputs!$B$37+Inputs!$B$38*MAX(Loan_Sample!H1098-Inputs!$C$38,0)+Inputs!$B$39*MAX(Loan_Sample!H1098-Inputs!$C$39,0)+Inputs!$B$40*MAX(Loan_Sample!H1098-Inputs!$C$40,0)+Inputs!$B$41*MAX(Loan_Sample!H1098-Inputs!$C$41,0)+Inputs!$B$42*Inputs!$B$14+Inputs!$B$43*MIN(Loan_Sample!I1098/Inputs!$B$17,1)+Inputs!$B$44*MIN(Loan_Sample!E1098,Inputs!$B$18)+Inputs!$B$45*Loan_Sample!C1098</f>
        <v>-3.41599734220945</v>
      </c>
      <c r="P1118" s="0" t="n">
        <f aca="false">MIN(1-Inputs!$B$13,MAX(Inputs!$B$13,1/(1+EXP(-(Inputs!$B$15*O1118+Inputs!$B$16)))))</f>
        <v>0.0304365740525516</v>
      </c>
      <c r="Q1118" s="0" t="n">
        <f aca="false">Inputs!$B$37+Inputs!$B$38*MAX(F1118-Inputs!$C$38,0)+Inputs!$B$39*MAX(F1118-Inputs!$C$39,0)+Inputs!$B$40*MAX(F1118-Inputs!$C$40,0)+Inputs!$B$41*MAX(F1118-Inputs!$C$41,0)+Inputs!$B$42*Inputs!$B$14+Inputs!$B$43*MIN(Loan_Sample!I1098/Inputs!$B$17,1)+Inputs!$B$44*MIN(E1118,Inputs!$B$18)+Inputs!$B$45*Loan_Sample!C1098</f>
        <v>-3.41599734220945</v>
      </c>
      <c r="R1118" s="0" t="n">
        <f aca="false">MIN(1-Inputs!$B$13,MAX(Inputs!$B$13,1/(1+EXP(-(Inputs!$B$15*Q1118+Inputs!$B$16)))))</f>
        <v>0.0304365740525516</v>
      </c>
    </row>
    <row r="1119" customFormat="false" ht="15" hidden="false" customHeight="false" outlineLevel="0" collapsed="false">
      <c r="A1119" s="0" t="n">
        <f aca="false">Loan_Sample!A1099</f>
        <v>31880</v>
      </c>
      <c r="B1119" s="0" t="n">
        <f aca="false">Loan_Sample!U1099</f>
        <v>105563.56</v>
      </c>
      <c r="C1119" s="0" t="n">
        <f aca="false">Loan_Sample!K1099+Inputs!$B$26</f>
        <v>5.63333320617676</v>
      </c>
      <c r="D1119" s="0" t="n">
        <f aca="false">Loan_Sample!L1099+Inputs!$B$26</f>
        <v>-3.5</v>
      </c>
      <c r="E1119" s="0" t="n">
        <f aca="false">Loan_Sample!E1099/(1+Inputs!$B$25/100)</f>
        <v>65.7233047485352</v>
      </c>
      <c r="F1119" s="0" t="n">
        <f aca="false">Loan_Sample!H1099-Inputs!$B$24/100</f>
        <v>0.820333242416382</v>
      </c>
      <c r="G1119" s="0" t="n">
        <f aca="false">IF(ISNUMBER(C1119),INDEX(Scorecard!$D$54:$D$61,SUMPRODUCT(--(Scorecard!$G$54:$G$60&lt;C1119))+1),Scorecard!$D$62)</f>
        <v>0.0151758992857273</v>
      </c>
      <c r="H1119" s="0" t="n">
        <f aca="false">IF(ISNUMBER(D1119),INDEX(Scorecard!$D$63:$D$68,SUMPRODUCT(--(Scorecard!$G$63:$G$67&lt;D1119))+1),Scorecard!$D$69)</f>
        <v>-0.340582194386522</v>
      </c>
      <c r="I1119" s="0" t="n">
        <f aca="false">IF(ISNUMBER(E1119),INDEX(Scorecard!$D$19:$D$26,SUMPRODUCT(--(Scorecard!$G$19:$G$25&lt;E1119))+1),Scorecard!$D$27)</f>
        <v>0.233621608745691</v>
      </c>
      <c r="J1119" s="0" t="n">
        <f aca="false">IF(ISNUMBER(F1119),INDEX(Scorecard!$D$37:$D$44,SUMPRODUCT(--(Scorecard!$G$37:$G$43&lt;F1119))+1),Scorecard!$D$45)</f>
        <v>-0.569454719285959</v>
      </c>
      <c r="K1119" s="0" t="n">
        <f aca="false">Inputs!$B$10+Scorecard!$J$5*Loan_Sample!Y1099+Scorecard!$J$6*Loan_Sample!Z1099+Scorecard!$J$7*I1119+Scorecard!$J$8*Loan_Sample!AB1099+Scorecard!$J$9*J1119+Scorecard!$J$10*Loan_Sample!AD1099+Scorecard!$J$11*G1119+Scorecard!$J$12*H1119</f>
        <v>-5.28154400376856</v>
      </c>
      <c r="L1119" s="0" t="n">
        <f aca="false">MIN(1-Inputs!$B$13,MAX(Inputs!$B$13,1/(1+EXP(-(Inputs!$B$11*K1119+Inputs!$B$12)))))</f>
        <v>0.00437633091830491</v>
      </c>
      <c r="M1119" s="0" t="n">
        <f aca="false">Loan_Sample!AH1099*Inputs!$B$4*B1119</f>
        <v>161.693375016017</v>
      </c>
      <c r="N1119" s="0" t="n">
        <f aca="false">L1119*Inputs!$B$4*B1119</f>
        <v>161.693375016017</v>
      </c>
      <c r="O1119" s="0" t="n">
        <f aca="false">Inputs!$B$37+Inputs!$B$38*MAX(Loan_Sample!H1099-Inputs!$C$38,0)+Inputs!$B$39*MAX(Loan_Sample!H1099-Inputs!$C$39,0)+Inputs!$B$40*MAX(Loan_Sample!H1099-Inputs!$C$40,0)+Inputs!$B$41*MAX(Loan_Sample!H1099-Inputs!$C$41,0)+Inputs!$B$42*Inputs!$B$14+Inputs!$B$43*MIN(Loan_Sample!I1099/Inputs!$B$17,1)+Inputs!$B$44*MIN(Loan_Sample!E1099,Inputs!$B$18)+Inputs!$B$45*Loan_Sample!C1099</f>
        <v>-3.51199565946792</v>
      </c>
      <c r="P1119" s="0" t="n">
        <f aca="false">MIN(1-Inputs!$B$13,MAX(Inputs!$B$13,1/(1+EXP(-(Inputs!$B$15*O1119+Inputs!$B$16)))))</f>
        <v>0.0273759785635988</v>
      </c>
      <c r="Q1119" s="0" t="n">
        <f aca="false">Inputs!$B$37+Inputs!$B$38*MAX(F1119-Inputs!$C$38,0)+Inputs!$B$39*MAX(F1119-Inputs!$C$39,0)+Inputs!$B$40*MAX(F1119-Inputs!$C$40,0)+Inputs!$B$41*MAX(F1119-Inputs!$C$41,0)+Inputs!$B$42*Inputs!$B$14+Inputs!$B$43*MIN(Loan_Sample!I1099/Inputs!$B$17,1)+Inputs!$B$44*MIN(E1119,Inputs!$B$18)+Inputs!$B$45*Loan_Sample!C1099</f>
        <v>-3.51199565946792</v>
      </c>
      <c r="R1119" s="0" t="n">
        <f aca="false">MIN(1-Inputs!$B$13,MAX(Inputs!$B$13,1/(1+EXP(-(Inputs!$B$15*Q1119+Inputs!$B$16)))))</f>
        <v>0.0273759785635988</v>
      </c>
    </row>
    <row r="1120" customFormat="false" ht="15" hidden="false" customHeight="false" outlineLevel="0" collapsed="false">
      <c r="A1120" s="0" t="n">
        <f aca="false">Loan_Sample!A1100</f>
        <v>31898</v>
      </c>
      <c r="B1120" s="0" t="n">
        <f aca="false">Loan_Sample!U1100</f>
        <v>226829.11</v>
      </c>
      <c r="C1120" s="0" t="n">
        <f aca="false">Loan_Sample!K1100+Inputs!$B$26</f>
        <v>4.60833311080933</v>
      </c>
      <c r="D1120" s="0" t="n">
        <f aca="false">Loan_Sample!L1100+Inputs!$B$26</f>
        <v>-1.125</v>
      </c>
      <c r="E1120" s="0" t="n">
        <f aca="false">Loan_Sample!E1100/(1+Inputs!$B$25/100)</f>
        <v>80.3461380004883</v>
      </c>
      <c r="F1120" s="0" t="n">
        <f aca="false">Loan_Sample!H1100-Inputs!$B$24/100</f>
        <v>-1.98333311080933</v>
      </c>
      <c r="G1120" s="0" t="n">
        <f aca="false">IF(ISNUMBER(C1120),INDEX(Scorecard!$D$54:$D$61,SUMPRODUCT(--(Scorecard!$G$54:$G$60&lt;C1120))+1),Scorecard!$D$62)</f>
        <v>0.409483001259379</v>
      </c>
      <c r="H1120" s="0" t="n">
        <f aca="false">IF(ISNUMBER(D1120),INDEX(Scorecard!$D$63:$D$68,SUMPRODUCT(--(Scorecard!$G$63:$G$67&lt;D1120))+1),Scorecard!$D$69)</f>
        <v>-0.340582194386522</v>
      </c>
      <c r="I1120" s="0" t="n">
        <f aca="false">IF(ISNUMBER(E1120),INDEX(Scorecard!$D$19:$D$26,SUMPRODUCT(--(Scorecard!$G$19:$G$25&lt;E1120))+1),Scorecard!$D$27)</f>
        <v>-0.0341578513653732</v>
      </c>
      <c r="J1120" s="0" t="n">
        <f aca="false">IF(ISNUMBER(F1120),INDEX(Scorecard!$D$37:$D$44,SUMPRODUCT(--(Scorecard!$G$37:$G$43&lt;F1120))+1),Scorecard!$D$45)</f>
        <v>1.35057635045042</v>
      </c>
      <c r="K1120" s="0" t="n">
        <f aca="false">Inputs!$B$10+Scorecard!$J$5*Loan_Sample!Y1100+Scorecard!$J$6*Loan_Sample!Z1100+Scorecard!$J$7*I1120+Scorecard!$J$8*Loan_Sample!AB1100+Scorecard!$J$9*J1120+Scorecard!$J$10*Loan_Sample!AD1100+Scorecard!$J$11*G1120+Scorecard!$J$12*H1120</f>
        <v>-3.64475842398745</v>
      </c>
      <c r="L1120" s="0" t="n">
        <f aca="false">MIN(1-Inputs!$B$13,MAX(Inputs!$B$13,1/(1+EXP(-(Inputs!$B$11*K1120+Inputs!$B$12)))))</f>
        <v>0.0245512403570813</v>
      </c>
      <c r="M1120" s="0" t="n">
        <f aca="false">Loan_Sample!AH1100*Inputs!$B$4*B1120</f>
        <v>1949.12759985749</v>
      </c>
      <c r="N1120" s="0" t="n">
        <f aca="false">L1120*Inputs!$B$4*B1120</f>
        <v>1949.12759985749</v>
      </c>
      <c r="O1120" s="0" t="n">
        <f aca="false">Inputs!$B$37+Inputs!$B$38*MAX(Loan_Sample!H1100-Inputs!$C$38,0)+Inputs!$B$39*MAX(Loan_Sample!H1100-Inputs!$C$39,0)+Inputs!$B$40*MAX(Loan_Sample!H1100-Inputs!$C$40,0)+Inputs!$B$41*MAX(Loan_Sample!H1100-Inputs!$C$41,0)+Inputs!$B$42*Inputs!$B$14+Inputs!$B$43*MIN(Loan_Sample!I1100/Inputs!$B$17,1)+Inputs!$B$44*MIN(Loan_Sample!E1100,Inputs!$B$18)+Inputs!$B$45*Loan_Sample!C1100</f>
        <v>-5.86694654264111</v>
      </c>
      <c r="P1120" s="0" t="n">
        <f aca="false">MIN(1-Inputs!$B$13,MAX(Inputs!$B$13,1/(1+EXP(-(Inputs!$B$15*O1120+Inputs!$B$16)))))</f>
        <v>0.00193167084366487</v>
      </c>
      <c r="Q1120" s="0" t="n">
        <f aca="false">Inputs!$B$37+Inputs!$B$38*MAX(F1120-Inputs!$C$38,0)+Inputs!$B$39*MAX(F1120-Inputs!$C$39,0)+Inputs!$B$40*MAX(F1120-Inputs!$C$40,0)+Inputs!$B$41*MAX(F1120-Inputs!$C$41,0)+Inputs!$B$42*Inputs!$B$14+Inputs!$B$43*MIN(Loan_Sample!I1100/Inputs!$B$17,1)+Inputs!$B$44*MIN(E1120,Inputs!$B$18)+Inputs!$B$45*Loan_Sample!C1100</f>
        <v>-5.86694654264111</v>
      </c>
      <c r="R1120" s="0" t="n">
        <f aca="false">MIN(1-Inputs!$B$13,MAX(Inputs!$B$13,1/(1+EXP(-(Inputs!$B$15*Q1120+Inputs!$B$16)))))</f>
        <v>0.00193167084366487</v>
      </c>
    </row>
    <row r="1121" customFormat="false" ht="15" hidden="false" customHeight="false" outlineLevel="0" collapsed="false">
      <c r="A1121" s="0" t="n">
        <f aca="false">Loan_Sample!A1101</f>
        <v>31936</v>
      </c>
      <c r="B1121" s="0" t="n">
        <f aca="false">Loan_Sample!U1101</f>
        <v>267739.47</v>
      </c>
      <c r="C1121" s="0" t="n">
        <f aca="false">Loan_Sample!K1101+Inputs!$B$26</f>
        <v>4.45833349227905</v>
      </c>
      <c r="D1121" s="0" t="n">
        <f aca="false">Loan_Sample!L1101+Inputs!$B$26</f>
        <v>-1.875</v>
      </c>
      <c r="E1121" s="0" t="n">
        <f aca="false">Loan_Sample!E1101/(1+Inputs!$B$25/100)</f>
        <v>71.4044189453125</v>
      </c>
      <c r="F1121" s="0" t="n">
        <f aca="false">Loan_Sample!H1101-Inputs!$B$24/100</f>
        <v>0.699333429336548</v>
      </c>
      <c r="G1121" s="0" t="n">
        <f aca="false">IF(ISNUMBER(C1121),INDEX(Scorecard!$D$54:$D$61,SUMPRODUCT(--(Scorecard!$G$54:$G$60&lt;C1121))+1),Scorecard!$D$62)</f>
        <v>0.409483001259379</v>
      </c>
      <c r="H1121" s="0" t="n">
        <f aca="false">IF(ISNUMBER(D1121),INDEX(Scorecard!$D$63:$D$68,SUMPRODUCT(--(Scorecard!$G$63:$G$67&lt;D1121))+1),Scorecard!$D$69)</f>
        <v>-0.340582194386522</v>
      </c>
      <c r="I1121" s="0" t="n">
        <f aca="false">IF(ISNUMBER(E1121),INDEX(Scorecard!$D$19:$D$26,SUMPRODUCT(--(Scorecard!$G$19:$G$25&lt;E1121))+1),Scorecard!$D$27)</f>
        <v>0.0530843085177338</v>
      </c>
      <c r="J1121" s="0" t="n">
        <f aca="false">IF(ISNUMBER(F1121),INDEX(Scorecard!$D$37:$D$44,SUMPRODUCT(--(Scorecard!$G$37:$G$43&lt;F1121))+1),Scorecard!$D$45)</f>
        <v>-0.569454719285959</v>
      </c>
      <c r="K1121" s="0" t="n">
        <f aca="false">Inputs!$B$10+Scorecard!$J$5*Loan_Sample!Y1101+Scorecard!$J$6*Loan_Sample!Z1101+Scorecard!$J$7*I1121+Scorecard!$J$8*Loan_Sample!AB1101+Scorecard!$J$9*J1121+Scorecard!$J$10*Loan_Sample!AD1101+Scorecard!$J$11*G1121+Scorecard!$J$12*H1121</f>
        <v>-5.45409927854486</v>
      </c>
      <c r="L1121" s="0" t="n">
        <f aca="false">MIN(1-Inputs!$B$13,MAX(Inputs!$B$13,1/(1+EXP(-(Inputs!$B$11*K1121+Inputs!$B$12)))))</f>
        <v>0.00364362940981424</v>
      </c>
      <c r="M1121" s="0" t="n">
        <f aca="false">Loan_Sample!AH1101*Inputs!$B$4*B1121</f>
        <v>341.440192471027</v>
      </c>
      <c r="N1121" s="0" t="n">
        <f aca="false">L1121*Inputs!$B$4*B1121</f>
        <v>341.440192471027</v>
      </c>
      <c r="O1121" s="0" t="n">
        <f aca="false">Inputs!$B$37+Inputs!$B$38*MAX(Loan_Sample!H1101-Inputs!$C$38,0)+Inputs!$B$39*MAX(Loan_Sample!H1101-Inputs!$C$39,0)+Inputs!$B$40*MAX(Loan_Sample!H1101-Inputs!$C$40,0)+Inputs!$B$41*MAX(Loan_Sample!H1101-Inputs!$C$41,0)+Inputs!$B$42*Inputs!$B$14+Inputs!$B$43*MIN(Loan_Sample!I1101/Inputs!$B$17,1)+Inputs!$B$44*MIN(Loan_Sample!E1101,Inputs!$B$18)+Inputs!$B$45*Loan_Sample!C1101</f>
        <v>-3.8566290506053</v>
      </c>
      <c r="P1121" s="0" t="n">
        <f aca="false">MIN(1-Inputs!$B$13,MAX(Inputs!$B$13,1/(1+EXP(-(Inputs!$B$15*O1121+Inputs!$B$16)))))</f>
        <v>0.0186678095970808</v>
      </c>
      <c r="Q1121" s="0" t="n">
        <f aca="false">Inputs!$B$37+Inputs!$B$38*MAX(F1121-Inputs!$C$38,0)+Inputs!$B$39*MAX(F1121-Inputs!$C$39,0)+Inputs!$B$40*MAX(F1121-Inputs!$C$40,0)+Inputs!$B$41*MAX(F1121-Inputs!$C$41,0)+Inputs!$B$42*Inputs!$B$14+Inputs!$B$43*MIN(Loan_Sample!I1101/Inputs!$B$17,1)+Inputs!$B$44*MIN(E1121,Inputs!$B$18)+Inputs!$B$45*Loan_Sample!C1101</f>
        <v>-3.8566290506053</v>
      </c>
      <c r="R1121" s="0" t="n">
        <f aca="false">MIN(1-Inputs!$B$13,MAX(Inputs!$B$13,1/(1+EXP(-(Inputs!$B$15*Q1121+Inputs!$B$16)))))</f>
        <v>0.0186678095970808</v>
      </c>
    </row>
    <row r="1122" customFormat="false" ht="15" hidden="false" customHeight="false" outlineLevel="0" collapsed="false">
      <c r="A1122" s="0" t="n">
        <f aca="false">Loan_Sample!A1102</f>
        <v>31962</v>
      </c>
      <c r="B1122" s="0" t="n">
        <f aca="false">Loan_Sample!U1102</f>
        <v>144004.33</v>
      </c>
      <c r="C1122" s="0" t="n">
        <f aca="false">Loan_Sample!K1102+Inputs!$B$26</f>
        <v>4.42307710647583</v>
      </c>
      <c r="D1122" s="0" t="n">
        <f aca="false">Loan_Sample!L1102+Inputs!$B$26</f>
        <v>-0.276922702789307</v>
      </c>
      <c r="E1122" s="0" t="n">
        <f aca="false">Loan_Sample!E1102/(1+Inputs!$B$25/100)</f>
        <v>91.2217254638672</v>
      </c>
      <c r="F1122" s="0" t="n">
        <f aca="false">Loan_Sample!H1102-Inputs!$B$24/100</f>
        <v>0.0916664600372315</v>
      </c>
      <c r="G1122" s="0" t="n">
        <f aca="false">IF(ISNUMBER(C1122),INDEX(Scorecard!$D$54:$D$61,SUMPRODUCT(--(Scorecard!$G$54:$G$60&lt;C1122))+1),Scorecard!$D$62)</f>
        <v>0.409483001259379</v>
      </c>
      <c r="H1122" s="0" t="n">
        <f aca="false">IF(ISNUMBER(D1122),INDEX(Scorecard!$D$63:$D$68,SUMPRODUCT(--(Scorecard!$G$63:$G$67&lt;D1122))+1),Scorecard!$D$69)</f>
        <v>0.322484508656054</v>
      </c>
      <c r="I1122" s="0" t="n">
        <f aca="false">IF(ISNUMBER(E1122),INDEX(Scorecard!$D$19:$D$26,SUMPRODUCT(--(Scorecard!$G$19:$G$25&lt;E1122))+1),Scorecard!$D$27)</f>
        <v>-0.820992370602782</v>
      </c>
      <c r="J1122" s="0" t="n">
        <f aca="false">IF(ISNUMBER(F1122),INDEX(Scorecard!$D$37:$D$44,SUMPRODUCT(--(Scorecard!$G$37:$G$43&lt;F1122))+1),Scorecard!$D$45)</f>
        <v>0.102184252677548</v>
      </c>
      <c r="K1122" s="0" t="n">
        <f aca="false">Inputs!$B$10+Scorecard!$J$5*Loan_Sample!Y1102+Scorecard!$J$6*Loan_Sample!Z1102+Scorecard!$J$7*I1122+Scorecard!$J$8*Loan_Sample!AB1102+Scorecard!$J$9*J1122+Scorecard!$J$10*Loan_Sample!AD1102+Scorecard!$J$11*G1122+Scorecard!$J$12*H1122</f>
        <v>-4.30172868227021</v>
      </c>
      <c r="L1122" s="0" t="n">
        <f aca="false">MIN(1-Inputs!$B$13,MAX(Inputs!$B$13,1/(1+EXP(-(Inputs!$B$11*K1122+Inputs!$B$12)))))</f>
        <v>0.0123393011746947</v>
      </c>
      <c r="M1122" s="0" t="n">
        <f aca="false">Loan_Sample!AH1102*Inputs!$B$4*B1122</f>
        <v>621.919479415541</v>
      </c>
      <c r="N1122" s="0" t="n">
        <f aca="false">L1122*Inputs!$B$4*B1122</f>
        <v>621.919479415541</v>
      </c>
      <c r="O1122" s="0" t="n">
        <f aca="false">Inputs!$B$37+Inputs!$B$38*MAX(Loan_Sample!H1102-Inputs!$C$38,0)+Inputs!$B$39*MAX(Loan_Sample!H1102-Inputs!$C$39,0)+Inputs!$B$40*MAX(Loan_Sample!H1102-Inputs!$C$40,0)+Inputs!$B$41*MAX(Loan_Sample!H1102-Inputs!$C$41,0)+Inputs!$B$42*Inputs!$B$14+Inputs!$B$43*MIN(Loan_Sample!I1102/Inputs!$B$17,1)+Inputs!$B$44*MIN(Loan_Sample!E1102,Inputs!$B$18)+Inputs!$B$45*Loan_Sample!C1102</f>
        <v>-6.012261920928</v>
      </c>
      <c r="P1122" s="0" t="n">
        <f aca="false">MIN(1-Inputs!$B$13,MAX(Inputs!$B$13,1/(1+EXP(-(Inputs!$B$15*O1122+Inputs!$B$16)))))</f>
        <v>0.00163801512839324</v>
      </c>
      <c r="Q1122" s="0" t="n">
        <f aca="false">Inputs!$B$37+Inputs!$B$38*MAX(F1122-Inputs!$C$38,0)+Inputs!$B$39*MAX(F1122-Inputs!$C$39,0)+Inputs!$B$40*MAX(F1122-Inputs!$C$40,0)+Inputs!$B$41*MAX(F1122-Inputs!$C$41,0)+Inputs!$B$42*Inputs!$B$14+Inputs!$B$43*MIN(Loan_Sample!I1102/Inputs!$B$17,1)+Inputs!$B$44*MIN(E1122,Inputs!$B$18)+Inputs!$B$45*Loan_Sample!C1102</f>
        <v>-6.012261920928</v>
      </c>
      <c r="R1122" s="0" t="n">
        <f aca="false">MIN(1-Inputs!$B$13,MAX(Inputs!$B$13,1/(1+EXP(-(Inputs!$B$15*Q1122+Inputs!$B$16)))))</f>
        <v>0.00163801512839324</v>
      </c>
    </row>
    <row r="1123" customFormat="false" ht="15" hidden="false" customHeight="false" outlineLevel="0" collapsed="false">
      <c r="A1123" s="0" t="n">
        <f aca="false">Loan_Sample!A1103</f>
        <v>31968</v>
      </c>
      <c r="B1123" s="0" t="n">
        <f aca="false">Loan_Sample!U1103</f>
        <v>245547.67</v>
      </c>
      <c r="C1123" s="0" t="n">
        <f aca="false">Loan_Sample!K1103+Inputs!$B$26</f>
        <v>3.82307696342468</v>
      </c>
      <c r="D1123" s="0" t="n">
        <f aca="false">Loan_Sample!L1103+Inputs!$B$26</f>
        <v>-0.276922941207886</v>
      </c>
      <c r="E1123" s="0" t="n">
        <f aca="false">Loan_Sample!E1103/(1+Inputs!$B$25/100)</f>
        <v>59.9983863830566</v>
      </c>
      <c r="F1123" s="0" t="n">
        <f aca="false">Loan_Sample!H1103-Inputs!$B$24/100</f>
        <v>0.625666379928589</v>
      </c>
      <c r="G1123" s="0" t="n">
        <f aca="false">IF(ISNUMBER(C1123),INDEX(Scorecard!$D$54:$D$61,SUMPRODUCT(--(Scorecard!$G$54:$G$60&lt;C1123))+1),Scorecard!$D$62)</f>
        <v>0.489050497890326</v>
      </c>
      <c r="H1123" s="0" t="n">
        <f aca="false">IF(ISNUMBER(D1123),INDEX(Scorecard!$D$63:$D$68,SUMPRODUCT(--(Scorecard!$G$63:$G$67&lt;D1123))+1),Scorecard!$D$69)</f>
        <v>0.322484508656054</v>
      </c>
      <c r="I1123" s="0" t="n">
        <f aca="false">IF(ISNUMBER(E1123),INDEX(Scorecard!$D$19:$D$26,SUMPRODUCT(--(Scorecard!$G$19:$G$25&lt;E1123))+1),Scorecard!$D$27)</f>
        <v>0.267179331770092</v>
      </c>
      <c r="J1123" s="0" t="n">
        <f aca="false">IF(ISNUMBER(F1123),INDEX(Scorecard!$D$37:$D$44,SUMPRODUCT(--(Scorecard!$G$37:$G$43&lt;F1123))+1),Scorecard!$D$45)</f>
        <v>-0.569454719285959</v>
      </c>
      <c r="K1123" s="0" t="n">
        <f aca="false">Inputs!$B$10+Scorecard!$J$5*Loan_Sample!Y1103+Scorecard!$J$6*Loan_Sample!Z1103+Scorecard!$J$7*I1123+Scorecard!$J$8*Loan_Sample!AB1103+Scorecard!$J$9*J1123+Scorecard!$J$10*Loan_Sample!AD1103+Scorecard!$J$11*G1123+Scorecard!$J$12*H1123</f>
        <v>-3.89795993011476</v>
      </c>
      <c r="L1123" s="0" t="n">
        <f aca="false">MIN(1-Inputs!$B$13,MAX(Inputs!$B$13,1/(1+EXP(-(Inputs!$B$11*K1123+Inputs!$B$12)))))</f>
        <v>0.018852439539029</v>
      </c>
      <c r="M1123" s="0" t="n">
        <f aca="false">Loan_Sample!AH1103*Inputs!$B$4*B1123</f>
        <v>1620.21041091855</v>
      </c>
      <c r="N1123" s="0" t="n">
        <f aca="false">L1123*Inputs!$B$4*B1123</f>
        <v>1620.21041091855</v>
      </c>
      <c r="O1123" s="0" t="n">
        <f aca="false">Inputs!$B$37+Inputs!$B$38*MAX(Loan_Sample!H1103-Inputs!$C$38,0)+Inputs!$B$39*MAX(Loan_Sample!H1103-Inputs!$C$39,0)+Inputs!$B$40*MAX(Loan_Sample!H1103-Inputs!$C$40,0)+Inputs!$B$41*MAX(Loan_Sample!H1103-Inputs!$C$41,0)+Inputs!$B$42*Inputs!$B$14+Inputs!$B$43*MIN(Loan_Sample!I1103/Inputs!$B$17,1)+Inputs!$B$44*MIN(Loan_Sample!E1103,Inputs!$B$18)+Inputs!$B$45*Loan_Sample!C1103</f>
        <v>-4.02011087930201</v>
      </c>
      <c r="P1123" s="0" t="n">
        <f aca="false">MIN(1-Inputs!$B$13,MAX(Inputs!$B$13,1/(1+EXP(-(Inputs!$B$15*O1123+Inputs!$B$16)))))</f>
        <v>0.0155510129565852</v>
      </c>
      <c r="Q1123" s="0" t="n">
        <f aca="false">Inputs!$B$37+Inputs!$B$38*MAX(F1123-Inputs!$C$38,0)+Inputs!$B$39*MAX(F1123-Inputs!$C$39,0)+Inputs!$B$40*MAX(F1123-Inputs!$C$40,0)+Inputs!$B$41*MAX(F1123-Inputs!$C$41,0)+Inputs!$B$42*Inputs!$B$14+Inputs!$B$43*MIN(Loan_Sample!I1103/Inputs!$B$17,1)+Inputs!$B$44*MIN(E1123,Inputs!$B$18)+Inputs!$B$45*Loan_Sample!C1103</f>
        <v>-4.02011087930201</v>
      </c>
      <c r="R1123" s="0" t="n">
        <f aca="false">MIN(1-Inputs!$B$13,MAX(Inputs!$B$13,1/(1+EXP(-(Inputs!$B$15*Q1123+Inputs!$B$16)))))</f>
        <v>0.0155510129565852</v>
      </c>
    </row>
    <row r="1124" customFormat="false" ht="15" hidden="false" customHeight="false" outlineLevel="0" collapsed="false">
      <c r="A1124" s="0" t="n">
        <f aca="false">Loan_Sample!A1104</f>
        <v>31975</v>
      </c>
      <c r="B1124" s="0" t="n">
        <f aca="false">Loan_Sample!U1104</f>
        <v>112334.13</v>
      </c>
      <c r="C1124" s="0" t="n">
        <f aca="false">Loan_Sample!K1104+Inputs!$B$26</f>
        <v>4.80000019073486</v>
      </c>
      <c r="D1124" s="0" t="n">
        <f aca="false">Loan_Sample!L1104+Inputs!$B$26</f>
        <v>-0.458333015441895</v>
      </c>
      <c r="E1124" s="0" t="n">
        <f aca="false">Loan_Sample!E1104/(1+Inputs!$B$25/100)</f>
        <v>67.9824295043945</v>
      </c>
      <c r="F1124" s="0" t="n">
        <f aca="false">Loan_Sample!H1104-Inputs!$B$24/100</f>
        <v>-2.54133343696594</v>
      </c>
      <c r="G1124" s="0" t="n">
        <f aca="false">IF(ISNUMBER(C1124),INDEX(Scorecard!$D$54:$D$61,SUMPRODUCT(--(Scorecard!$G$54:$G$60&lt;C1124))+1),Scorecard!$D$62)</f>
        <v>0.409483001259379</v>
      </c>
      <c r="H1124" s="0" t="n">
        <f aca="false">IF(ISNUMBER(D1124),INDEX(Scorecard!$D$63:$D$68,SUMPRODUCT(--(Scorecard!$G$63:$G$67&lt;D1124))+1),Scorecard!$D$69)</f>
        <v>0.322484508656054</v>
      </c>
      <c r="I1124" s="0" t="n">
        <f aca="false">IF(ISNUMBER(E1124),INDEX(Scorecard!$D$19:$D$26,SUMPRODUCT(--(Scorecard!$G$19:$G$25&lt;E1124))+1),Scorecard!$D$27)</f>
        <v>0.0530843085177338</v>
      </c>
      <c r="J1124" s="0" t="n">
        <f aca="false">IF(ISNUMBER(F1124),INDEX(Scorecard!$D$37:$D$44,SUMPRODUCT(--(Scorecard!$G$37:$G$43&lt;F1124))+1),Scorecard!$D$45)</f>
        <v>1.35057635045042</v>
      </c>
      <c r="K1124" s="0" t="n">
        <f aca="false">Inputs!$B$10+Scorecard!$J$5*Loan_Sample!Y1104+Scorecard!$J$6*Loan_Sample!Z1104+Scorecard!$J$7*I1124+Scorecard!$J$8*Loan_Sample!AB1104+Scorecard!$J$9*J1124+Scorecard!$J$10*Loan_Sample!AD1104+Scorecard!$J$11*G1124+Scorecard!$J$12*H1124</f>
        <v>-4.07638577644758</v>
      </c>
      <c r="L1124" s="0" t="n">
        <f aca="false">MIN(1-Inputs!$B$13,MAX(Inputs!$B$13,1/(1+EXP(-(Inputs!$B$11*K1124+Inputs!$B$12)))))</f>
        <v>0.0156377611171052</v>
      </c>
      <c r="M1124" s="0" t="n">
        <f aca="false">Loan_Sample!AH1104*Inputs!$B$4*B1124</f>
        <v>614.829001583246</v>
      </c>
      <c r="N1124" s="0" t="n">
        <f aca="false">L1124*Inputs!$B$4*B1124</f>
        <v>614.829001583246</v>
      </c>
      <c r="O1124" s="0" t="n">
        <f aca="false">Inputs!$B$37+Inputs!$B$38*MAX(Loan_Sample!H1104-Inputs!$C$38,0)+Inputs!$B$39*MAX(Loan_Sample!H1104-Inputs!$C$39,0)+Inputs!$B$40*MAX(Loan_Sample!H1104-Inputs!$C$40,0)+Inputs!$B$41*MAX(Loan_Sample!H1104-Inputs!$C$41,0)+Inputs!$B$42*Inputs!$B$14+Inputs!$B$43*MIN(Loan_Sample!I1104/Inputs!$B$17,1)+Inputs!$B$44*MIN(Loan_Sample!E1104,Inputs!$B$18)+Inputs!$B$45*Loan_Sample!C1104</f>
        <v>-5.62758932042031</v>
      </c>
      <c r="P1124" s="0" t="n">
        <f aca="false">MIN(1-Inputs!$B$13,MAX(Inputs!$B$13,1/(1+EXP(-(Inputs!$B$15*O1124+Inputs!$B$16)))))</f>
        <v>0.0025342111437193</v>
      </c>
      <c r="Q1124" s="0" t="n">
        <f aca="false">Inputs!$B$37+Inputs!$B$38*MAX(F1124-Inputs!$C$38,0)+Inputs!$B$39*MAX(F1124-Inputs!$C$39,0)+Inputs!$B$40*MAX(F1124-Inputs!$C$40,0)+Inputs!$B$41*MAX(F1124-Inputs!$C$41,0)+Inputs!$B$42*Inputs!$B$14+Inputs!$B$43*MIN(Loan_Sample!I1104/Inputs!$B$17,1)+Inputs!$B$44*MIN(E1124,Inputs!$B$18)+Inputs!$B$45*Loan_Sample!C1104</f>
        <v>-5.62758932042031</v>
      </c>
      <c r="R1124" s="0" t="n">
        <f aca="false">MIN(1-Inputs!$B$13,MAX(Inputs!$B$13,1/(1+EXP(-(Inputs!$B$15*Q1124+Inputs!$B$16)))))</f>
        <v>0.0025342111437193</v>
      </c>
    </row>
    <row r="1125" customFormat="false" ht="15" hidden="false" customHeight="false" outlineLevel="0" collapsed="false">
      <c r="A1125" s="0" t="n">
        <f aca="false">Loan_Sample!A1105</f>
        <v>31991</v>
      </c>
      <c r="B1125" s="0" t="n">
        <f aca="false">Loan_Sample!U1105</f>
        <v>148320.94</v>
      </c>
      <c r="C1125" s="0" t="n">
        <f aca="false">Loan_Sample!K1105+Inputs!$B$26</f>
        <v>4.42307710647583</v>
      </c>
      <c r="D1125" s="0" t="n">
        <f aca="false">Loan_Sample!L1105+Inputs!$B$26</f>
        <v>-0.276922702789307</v>
      </c>
      <c r="E1125" s="0" t="n">
        <f aca="false">Loan_Sample!E1105/(1+Inputs!$B$25/100)</f>
        <v>75.838981628418</v>
      </c>
      <c r="F1125" s="0" t="n">
        <f aca="false">Loan_Sample!H1105-Inputs!$B$24/100</f>
        <v>0.32266640663147</v>
      </c>
      <c r="G1125" s="0" t="n">
        <f aca="false">IF(ISNUMBER(C1125),INDEX(Scorecard!$D$54:$D$61,SUMPRODUCT(--(Scorecard!$G$54:$G$60&lt;C1125))+1),Scorecard!$D$62)</f>
        <v>0.409483001259379</v>
      </c>
      <c r="H1125" s="0" t="n">
        <f aca="false">IF(ISNUMBER(D1125),INDEX(Scorecard!$D$63:$D$68,SUMPRODUCT(--(Scorecard!$G$63:$G$67&lt;D1125))+1),Scorecard!$D$69)</f>
        <v>0.322484508656054</v>
      </c>
      <c r="I1125" s="0" t="n">
        <f aca="false">IF(ISNUMBER(E1125),INDEX(Scorecard!$D$19:$D$26,SUMPRODUCT(--(Scorecard!$G$19:$G$25&lt;E1125))+1),Scorecard!$D$27)</f>
        <v>-0.0341578513653732</v>
      </c>
      <c r="J1125" s="0" t="n">
        <f aca="false">IF(ISNUMBER(F1125),INDEX(Scorecard!$D$37:$D$44,SUMPRODUCT(--(Scorecard!$G$37:$G$43&lt;F1125))+1),Scorecard!$D$45)</f>
        <v>-0.0679520129233634</v>
      </c>
      <c r="K1125" s="0" t="n">
        <f aca="false">Inputs!$B$10+Scorecard!$J$5*Loan_Sample!Y1105+Scorecard!$J$6*Loan_Sample!Z1105+Scorecard!$J$7*I1125+Scorecard!$J$8*Loan_Sample!AB1105+Scorecard!$J$9*J1125+Scorecard!$J$10*Loan_Sample!AD1105+Scorecard!$J$11*G1125+Scorecard!$J$12*H1125</f>
        <v>-2.56076718550656</v>
      </c>
      <c r="L1125" s="0" t="n">
        <f aca="false">MIN(1-Inputs!$B$13,MAX(Inputs!$B$13,1/(1+EXP(-(Inputs!$B$11*K1125+Inputs!$B$12)))))</f>
        <v>0.0740238230515545</v>
      </c>
      <c r="M1125" s="0" t="n">
        <f aca="false">Loan_Sample!AH1105*Inputs!$B$4*B1125</f>
        <v>3842.74905609008</v>
      </c>
      <c r="N1125" s="0" t="n">
        <f aca="false">L1125*Inputs!$B$4*B1125</f>
        <v>3842.74905609008</v>
      </c>
      <c r="O1125" s="0" t="n">
        <f aca="false">Inputs!$B$37+Inputs!$B$38*MAX(Loan_Sample!H1105-Inputs!$C$38,0)+Inputs!$B$39*MAX(Loan_Sample!H1105-Inputs!$C$39,0)+Inputs!$B$40*MAX(Loan_Sample!H1105-Inputs!$C$40,0)+Inputs!$B$41*MAX(Loan_Sample!H1105-Inputs!$C$41,0)+Inputs!$B$42*Inputs!$B$14+Inputs!$B$43*MIN(Loan_Sample!I1105/Inputs!$B$17,1)+Inputs!$B$44*MIN(Loan_Sample!E1105,Inputs!$B$18)+Inputs!$B$45*Loan_Sample!C1105</f>
        <v>-5.57251805776692</v>
      </c>
      <c r="P1125" s="0" t="n">
        <f aca="false">MIN(1-Inputs!$B$13,MAX(Inputs!$B$13,1/(1+EXP(-(Inputs!$B$15*O1125+Inputs!$B$16)))))</f>
        <v>0.0026974951534777</v>
      </c>
      <c r="Q1125" s="0" t="n">
        <f aca="false">Inputs!$B$37+Inputs!$B$38*MAX(F1125-Inputs!$C$38,0)+Inputs!$B$39*MAX(F1125-Inputs!$C$39,0)+Inputs!$B$40*MAX(F1125-Inputs!$C$40,0)+Inputs!$B$41*MAX(F1125-Inputs!$C$41,0)+Inputs!$B$42*Inputs!$B$14+Inputs!$B$43*MIN(Loan_Sample!I1105/Inputs!$B$17,1)+Inputs!$B$44*MIN(E1125,Inputs!$B$18)+Inputs!$B$45*Loan_Sample!C1105</f>
        <v>-5.57251805776692</v>
      </c>
      <c r="R1125" s="0" t="n">
        <f aca="false">MIN(1-Inputs!$B$13,MAX(Inputs!$B$13,1/(1+EXP(-(Inputs!$B$15*Q1125+Inputs!$B$16)))))</f>
        <v>0.0026974951534777</v>
      </c>
    </row>
    <row r="1126" customFormat="false" ht="15" hidden="false" customHeight="false" outlineLevel="0" collapsed="false">
      <c r="A1126" s="0" t="n">
        <f aca="false">Loan_Sample!A1106</f>
        <v>31993</v>
      </c>
      <c r="B1126" s="0" t="n">
        <f aca="false">Loan_Sample!U1106</f>
        <v>106762.46</v>
      </c>
      <c r="C1126" s="0" t="n">
        <f aca="false">Loan_Sample!K1106+Inputs!$B$26</f>
        <v>4.75833320617676</v>
      </c>
      <c r="D1126" s="0" t="n">
        <f aca="false">Loan_Sample!L1106+Inputs!$B$26</f>
        <v>-1.875</v>
      </c>
      <c r="E1126" s="0" t="n">
        <f aca="false">Loan_Sample!E1106/(1+Inputs!$B$25/100)</f>
        <v>77.1529998779297</v>
      </c>
      <c r="F1126" s="0" t="n">
        <f aca="false">Loan_Sample!H1106-Inputs!$B$24/100</f>
        <v>-0.31166672706604</v>
      </c>
      <c r="G1126" s="0" t="n">
        <f aca="false">IF(ISNUMBER(C1126),INDEX(Scorecard!$D$54:$D$61,SUMPRODUCT(--(Scorecard!$G$54:$G$60&lt;C1126))+1),Scorecard!$D$62)</f>
        <v>0.409483001259379</v>
      </c>
      <c r="H1126" s="0" t="n">
        <f aca="false">IF(ISNUMBER(D1126),INDEX(Scorecard!$D$63:$D$68,SUMPRODUCT(--(Scorecard!$G$63:$G$67&lt;D1126))+1),Scorecard!$D$69)</f>
        <v>-0.340582194386522</v>
      </c>
      <c r="I1126" s="0" t="n">
        <f aca="false">IF(ISNUMBER(E1126),INDEX(Scorecard!$D$19:$D$26,SUMPRODUCT(--(Scorecard!$G$19:$G$25&lt;E1126))+1),Scorecard!$D$27)</f>
        <v>-0.0341578513653732</v>
      </c>
      <c r="J1126" s="0" t="n">
        <f aca="false">IF(ISNUMBER(F1126),INDEX(Scorecard!$D$37:$D$44,SUMPRODUCT(--(Scorecard!$G$37:$G$43&lt;F1126))+1),Scorecard!$D$45)</f>
        <v>0.769716833645565</v>
      </c>
      <c r="K1126" s="0" t="n">
        <f aca="false">Inputs!$B$10+Scorecard!$J$5*Loan_Sample!Y1106+Scorecard!$J$6*Loan_Sample!Z1106+Scorecard!$J$7*I1126+Scorecard!$J$8*Loan_Sample!AB1106+Scorecard!$J$9*J1126+Scorecard!$J$10*Loan_Sample!AD1106+Scorecard!$J$11*G1126+Scorecard!$J$12*H1126</f>
        <v>-4.54967136122116</v>
      </c>
      <c r="L1126" s="0" t="n">
        <f aca="false">MIN(1-Inputs!$B$13,MAX(Inputs!$B$13,1/(1+EXP(-(Inputs!$B$11*K1126+Inputs!$B$12)))))</f>
        <v>0.00950027790683398</v>
      </c>
      <c r="M1126" s="0" t="n">
        <f aca="false">Loan_Sample!AH1106*Inputs!$B$4*B1126</f>
        <v>354.995564006036</v>
      </c>
      <c r="N1126" s="0" t="n">
        <f aca="false">L1126*Inputs!$B$4*B1126</f>
        <v>354.995564006036</v>
      </c>
      <c r="O1126" s="0" t="n">
        <f aca="false">Inputs!$B$37+Inputs!$B$38*MAX(Loan_Sample!H1106-Inputs!$C$38,0)+Inputs!$B$39*MAX(Loan_Sample!H1106-Inputs!$C$39,0)+Inputs!$B$40*MAX(Loan_Sample!H1106-Inputs!$C$40,0)+Inputs!$B$41*MAX(Loan_Sample!H1106-Inputs!$C$41,0)+Inputs!$B$42*Inputs!$B$14+Inputs!$B$43*MIN(Loan_Sample!I1106/Inputs!$B$17,1)+Inputs!$B$44*MIN(Loan_Sample!E1106,Inputs!$B$18)+Inputs!$B$45*Loan_Sample!C1106</f>
        <v>-6.17213197747447</v>
      </c>
      <c r="P1126" s="0" t="n">
        <f aca="false">MIN(1-Inputs!$B$13,MAX(Inputs!$B$13,1/(1+EXP(-(Inputs!$B$15*O1126+Inputs!$B$16)))))</f>
        <v>0.00136617849144226</v>
      </c>
      <c r="Q1126" s="0" t="n">
        <f aca="false">Inputs!$B$37+Inputs!$B$38*MAX(F1126-Inputs!$C$38,0)+Inputs!$B$39*MAX(F1126-Inputs!$C$39,0)+Inputs!$B$40*MAX(F1126-Inputs!$C$40,0)+Inputs!$B$41*MAX(F1126-Inputs!$C$41,0)+Inputs!$B$42*Inputs!$B$14+Inputs!$B$43*MIN(Loan_Sample!I1106/Inputs!$B$17,1)+Inputs!$B$44*MIN(E1126,Inputs!$B$18)+Inputs!$B$45*Loan_Sample!C1106</f>
        <v>-6.17213197747447</v>
      </c>
      <c r="R1126" s="0" t="n">
        <f aca="false">MIN(1-Inputs!$B$13,MAX(Inputs!$B$13,1/(1+EXP(-(Inputs!$B$15*Q1126+Inputs!$B$16)))))</f>
        <v>0.00136617849144226</v>
      </c>
    </row>
    <row r="1127" customFormat="false" ht="15" hidden="false" customHeight="false" outlineLevel="0" collapsed="false">
      <c r="A1127" s="0" t="n">
        <f aca="false">Loan_Sample!A1107</f>
        <v>31997</v>
      </c>
      <c r="B1127" s="0" t="n">
        <f aca="false">Loan_Sample!U1107</f>
        <v>184583.88</v>
      </c>
      <c r="C1127" s="0" t="n">
        <f aca="false">Loan_Sample!K1107+Inputs!$B$26</f>
        <v>4.09999990463257</v>
      </c>
      <c r="D1127" s="0" t="n">
        <f aca="false">Loan_Sample!L1107+Inputs!$B$26</f>
        <v>-0.458333492279053</v>
      </c>
      <c r="E1127" s="0" t="n">
        <f aca="false">Loan_Sample!E1107/(1+Inputs!$B$25/100)</f>
        <v>56.3519821166992</v>
      </c>
      <c r="F1127" s="0" t="n">
        <f aca="false">Loan_Sample!H1107-Inputs!$B$24/100</f>
        <v>-2.74533343315125</v>
      </c>
      <c r="G1127" s="0" t="n">
        <f aca="false">IF(ISNUMBER(C1127),INDEX(Scorecard!$D$54:$D$61,SUMPRODUCT(--(Scorecard!$G$54:$G$60&lt;C1127))+1),Scorecard!$D$62)</f>
        <v>0.489050497890326</v>
      </c>
      <c r="H1127" s="0" t="n">
        <f aca="false">IF(ISNUMBER(D1127),INDEX(Scorecard!$D$63:$D$68,SUMPRODUCT(--(Scorecard!$G$63:$G$67&lt;D1127))+1),Scorecard!$D$69)</f>
        <v>0.322484508656054</v>
      </c>
      <c r="I1127" s="0" t="n">
        <f aca="false">IF(ISNUMBER(E1127),INDEX(Scorecard!$D$19:$D$26,SUMPRODUCT(--(Scorecard!$G$19:$G$25&lt;E1127))+1),Scorecard!$D$27)</f>
        <v>0.285899340811827</v>
      </c>
      <c r="J1127" s="0" t="n">
        <f aca="false">IF(ISNUMBER(F1127),INDEX(Scorecard!$D$37:$D$44,SUMPRODUCT(--(Scorecard!$G$37:$G$43&lt;F1127))+1),Scorecard!$D$45)</f>
        <v>1.35057635045042</v>
      </c>
      <c r="K1127" s="0" t="n">
        <f aca="false">Inputs!$B$10+Scorecard!$J$5*Loan_Sample!Y1107+Scorecard!$J$6*Loan_Sample!Z1107+Scorecard!$J$7*I1127+Scorecard!$J$8*Loan_Sample!AB1107+Scorecard!$J$9*J1127+Scorecard!$J$10*Loan_Sample!AD1107+Scorecard!$J$11*G1127+Scorecard!$J$12*H1127</f>
        <v>-5.76080664978757</v>
      </c>
      <c r="L1127" s="0" t="n">
        <f aca="false">MIN(1-Inputs!$B$13,MAX(Inputs!$B$13,1/(1+EXP(-(Inputs!$B$11*K1127+Inputs!$B$12)))))</f>
        <v>0.00263006254600634</v>
      </c>
      <c r="M1127" s="0" t="n">
        <f aca="false">Loan_Sample!AH1107*Inputs!$B$4*B1127</f>
        <v>169.913502284585</v>
      </c>
      <c r="N1127" s="0" t="n">
        <f aca="false">L1127*Inputs!$B$4*B1127</f>
        <v>169.913502284585</v>
      </c>
      <c r="O1127" s="0" t="n">
        <f aca="false">Inputs!$B$37+Inputs!$B$38*MAX(Loan_Sample!H1107-Inputs!$C$38,0)+Inputs!$B$39*MAX(Loan_Sample!H1107-Inputs!$C$39,0)+Inputs!$B$40*MAX(Loan_Sample!H1107-Inputs!$C$40,0)+Inputs!$B$41*MAX(Loan_Sample!H1107-Inputs!$C$41,0)+Inputs!$B$42*Inputs!$B$14+Inputs!$B$43*MIN(Loan_Sample!I1107/Inputs!$B$17,1)+Inputs!$B$44*MIN(Loan_Sample!E1107,Inputs!$B$18)+Inputs!$B$45*Loan_Sample!C1107</f>
        <v>-5.45658433697074</v>
      </c>
      <c r="P1127" s="0" t="n">
        <f aca="false">MIN(1-Inputs!$B$13,MAX(Inputs!$B$13,1/(1+EXP(-(Inputs!$B$15*O1127+Inputs!$B$16)))))</f>
        <v>0.00307632891544072</v>
      </c>
      <c r="Q1127" s="0" t="n">
        <f aca="false">Inputs!$B$37+Inputs!$B$38*MAX(F1127-Inputs!$C$38,0)+Inputs!$B$39*MAX(F1127-Inputs!$C$39,0)+Inputs!$B$40*MAX(F1127-Inputs!$C$40,0)+Inputs!$B$41*MAX(F1127-Inputs!$C$41,0)+Inputs!$B$42*Inputs!$B$14+Inputs!$B$43*MIN(Loan_Sample!I1107/Inputs!$B$17,1)+Inputs!$B$44*MIN(E1127,Inputs!$B$18)+Inputs!$B$45*Loan_Sample!C1107</f>
        <v>-5.45658433697074</v>
      </c>
      <c r="R1127" s="0" t="n">
        <f aca="false">MIN(1-Inputs!$B$13,MAX(Inputs!$B$13,1/(1+EXP(-(Inputs!$B$15*Q1127+Inputs!$B$16)))))</f>
        <v>0.00307632891544072</v>
      </c>
    </row>
    <row r="1128" customFormat="false" ht="15" hidden="false" customHeight="false" outlineLevel="0" collapsed="false">
      <c r="A1128" s="0" t="n">
        <f aca="false">Loan_Sample!A1108</f>
        <v>32104</v>
      </c>
      <c r="B1128" s="0" t="n">
        <f aca="false">Loan_Sample!U1108</f>
        <v>171896.3</v>
      </c>
      <c r="C1128" s="0" t="n">
        <f aca="false">Loan_Sample!K1108+Inputs!$B$26</f>
        <v>6.73333311080933</v>
      </c>
      <c r="D1128" s="0" t="n">
        <f aca="false">Loan_Sample!L1108+Inputs!$B$26</f>
        <v>2.71025609970093</v>
      </c>
      <c r="E1128" s="0" t="n">
        <f aca="false">Loan_Sample!E1108/(1+Inputs!$B$25/100)</f>
        <v>64.9130859375</v>
      </c>
      <c r="F1128" s="0" t="n">
        <f aca="false">Loan_Sample!H1108-Inputs!$B$24/100</f>
        <v>1.43233323097229</v>
      </c>
      <c r="G1128" s="0" t="n">
        <f aca="false">IF(ISNUMBER(C1128),INDEX(Scorecard!$D$54:$D$61,SUMPRODUCT(--(Scorecard!$G$54:$G$60&lt;C1128))+1),Scorecard!$D$62)</f>
        <v>-0.357264871923982</v>
      </c>
      <c r="H1128" s="0" t="n">
        <f aca="false">IF(ISNUMBER(D1128),INDEX(Scorecard!$D$63:$D$68,SUMPRODUCT(--(Scorecard!$G$63:$G$67&lt;D1128))+1),Scorecard!$D$69)</f>
        <v>0.322484508656054</v>
      </c>
      <c r="I1128" s="0" t="n">
        <f aca="false">IF(ISNUMBER(E1128),INDEX(Scorecard!$D$19:$D$26,SUMPRODUCT(--(Scorecard!$G$19:$G$25&lt;E1128))+1),Scorecard!$D$27)</f>
        <v>0.233621608745691</v>
      </c>
      <c r="J1128" s="0" t="n">
        <f aca="false">IF(ISNUMBER(F1128),INDEX(Scorecard!$D$37:$D$44,SUMPRODUCT(--(Scorecard!$G$37:$G$43&lt;F1128))+1),Scorecard!$D$45)</f>
        <v>-0.975503570149195</v>
      </c>
      <c r="K1128" s="0" t="n">
        <f aca="false">Inputs!$B$10+Scorecard!$J$5*Loan_Sample!Y1108+Scorecard!$J$6*Loan_Sample!Z1108+Scorecard!$J$7*I1128+Scorecard!$J$8*Loan_Sample!AB1108+Scorecard!$J$9*J1128+Scorecard!$J$10*Loan_Sample!AD1108+Scorecard!$J$11*G1128+Scorecard!$J$12*H1128</f>
        <v>-1.44115202799155</v>
      </c>
      <c r="L1128" s="0" t="n">
        <f aca="false">MIN(1-Inputs!$B$13,MAX(Inputs!$B$13,1/(1+EXP(-(Inputs!$B$11*K1128+Inputs!$B$12)))))</f>
        <v>0.208695244729386</v>
      </c>
      <c r="M1128" s="0" t="n">
        <f aca="false">Loan_Sample!AH1108*Inputs!$B$4*B1128</f>
        <v>12555.8791388016</v>
      </c>
      <c r="N1128" s="0" t="n">
        <f aca="false">L1128*Inputs!$B$4*B1128</f>
        <v>12555.8791388016</v>
      </c>
      <c r="O1128" s="0" t="n">
        <f aca="false">Inputs!$B$37+Inputs!$B$38*MAX(Loan_Sample!H1108-Inputs!$C$38,0)+Inputs!$B$39*MAX(Loan_Sample!H1108-Inputs!$C$39,0)+Inputs!$B$40*MAX(Loan_Sample!H1108-Inputs!$C$40,0)+Inputs!$B$41*MAX(Loan_Sample!H1108-Inputs!$C$41,0)+Inputs!$B$42*Inputs!$B$14+Inputs!$B$43*MIN(Loan_Sample!I1108/Inputs!$B$17,1)+Inputs!$B$44*MIN(Loan_Sample!E1108,Inputs!$B$18)+Inputs!$B$45*Loan_Sample!C1108</f>
        <v>-3.78327647339072</v>
      </c>
      <c r="P1128" s="0" t="n">
        <f aca="false">MIN(1-Inputs!$B$13,MAX(Inputs!$B$13,1/(1+EXP(-(Inputs!$B$15*O1128+Inputs!$B$16)))))</f>
        <v>0.0202583215195368</v>
      </c>
      <c r="Q1128" s="0" t="n">
        <f aca="false">Inputs!$B$37+Inputs!$B$38*MAX(F1128-Inputs!$C$38,0)+Inputs!$B$39*MAX(F1128-Inputs!$C$39,0)+Inputs!$B$40*MAX(F1128-Inputs!$C$40,0)+Inputs!$B$41*MAX(F1128-Inputs!$C$41,0)+Inputs!$B$42*Inputs!$B$14+Inputs!$B$43*MIN(Loan_Sample!I1108/Inputs!$B$17,1)+Inputs!$B$44*MIN(E1128,Inputs!$B$18)+Inputs!$B$45*Loan_Sample!C1108</f>
        <v>-3.78327647339072</v>
      </c>
      <c r="R1128" s="0" t="n">
        <f aca="false">MIN(1-Inputs!$B$13,MAX(Inputs!$B$13,1/(1+EXP(-(Inputs!$B$15*Q1128+Inputs!$B$16)))))</f>
        <v>0.0202583215195368</v>
      </c>
    </row>
    <row r="1129" customFormat="false" ht="15" hidden="false" customHeight="false" outlineLevel="0" collapsed="false">
      <c r="A1129" s="0" t="n">
        <f aca="false">Loan_Sample!A1109</f>
        <v>32112</v>
      </c>
      <c r="B1129" s="0" t="n">
        <f aca="false">Loan_Sample!U1109</f>
        <v>215079.47</v>
      </c>
      <c r="C1129" s="0" t="n">
        <f aca="false">Loan_Sample!K1109+Inputs!$B$26</f>
        <v>5.19999980926514</v>
      </c>
      <c r="D1129" s="0" t="n">
        <f aca="false">Loan_Sample!L1109+Inputs!$B$26</f>
        <v>-0.208333492279053</v>
      </c>
      <c r="E1129" s="0" t="n">
        <f aca="false">Loan_Sample!E1109/(1+Inputs!$B$25/100)</f>
        <v>70.2378616333008</v>
      </c>
      <c r="F1129" s="0" t="n">
        <f aca="false">Loan_Sample!H1109-Inputs!$B$24/100</f>
        <v>-3.18033313751221</v>
      </c>
      <c r="G1129" s="0" t="n">
        <f aca="false">IF(ISNUMBER(C1129),INDEX(Scorecard!$D$54:$D$61,SUMPRODUCT(--(Scorecard!$G$54:$G$60&lt;C1129))+1),Scorecard!$D$62)</f>
        <v>0.214429354789033</v>
      </c>
      <c r="H1129" s="0" t="n">
        <f aca="false">IF(ISNUMBER(D1129),INDEX(Scorecard!$D$63:$D$68,SUMPRODUCT(--(Scorecard!$G$63:$G$67&lt;D1129))+1),Scorecard!$D$69)</f>
        <v>0.322484508656054</v>
      </c>
      <c r="I1129" s="0" t="n">
        <f aca="false">IF(ISNUMBER(E1129),INDEX(Scorecard!$D$19:$D$26,SUMPRODUCT(--(Scorecard!$G$19:$G$25&lt;E1129))+1),Scorecard!$D$27)</f>
        <v>0.0530843085177338</v>
      </c>
      <c r="J1129" s="0" t="n">
        <f aca="false">IF(ISNUMBER(F1129),INDEX(Scorecard!$D$37:$D$44,SUMPRODUCT(--(Scorecard!$G$37:$G$43&lt;F1129))+1),Scorecard!$D$45)</f>
        <v>1.35057635045042</v>
      </c>
      <c r="K1129" s="0" t="n">
        <f aca="false">Inputs!$B$10+Scorecard!$J$5*Loan_Sample!Y1109+Scorecard!$J$6*Loan_Sample!Z1109+Scorecard!$J$7*I1129+Scorecard!$J$8*Loan_Sample!AB1109+Scorecard!$J$9*J1129+Scorecard!$J$10*Loan_Sample!AD1109+Scorecard!$J$11*G1129+Scorecard!$J$12*H1129</f>
        <v>-4.31168793684311</v>
      </c>
      <c r="L1129" s="0" t="n">
        <f aca="false">MIN(1-Inputs!$B$13,MAX(Inputs!$B$13,1/(1+EXP(-(Inputs!$B$11*K1129+Inputs!$B$12)))))</f>
        <v>0.0122105688404051</v>
      </c>
      <c r="M1129" s="0" t="n">
        <f aca="false">Loan_Sample!AH1109*Inputs!$B$4*B1129</f>
        <v>919.184936107495</v>
      </c>
      <c r="N1129" s="0" t="n">
        <f aca="false">L1129*Inputs!$B$4*B1129</f>
        <v>919.184936107495</v>
      </c>
      <c r="O1129" s="0" t="n">
        <f aca="false">Inputs!$B$37+Inputs!$B$38*MAX(Loan_Sample!H1109-Inputs!$C$38,0)+Inputs!$B$39*MAX(Loan_Sample!H1109-Inputs!$C$39,0)+Inputs!$B$40*MAX(Loan_Sample!H1109-Inputs!$C$40,0)+Inputs!$B$41*MAX(Loan_Sample!H1109-Inputs!$C$41,0)+Inputs!$B$42*Inputs!$B$14+Inputs!$B$43*MIN(Loan_Sample!I1109/Inputs!$B$17,1)+Inputs!$B$44*MIN(Loan_Sample!E1109,Inputs!$B$18)+Inputs!$B$45*Loan_Sample!C1109</f>
        <v>-5.76086977319289</v>
      </c>
      <c r="P1129" s="0" t="n">
        <f aca="false">MIN(1-Inputs!$B$13,MAX(Inputs!$B$13,1/(1+EXP(-(Inputs!$B$15*O1129+Inputs!$B$16)))))</f>
        <v>0.00217869426226606</v>
      </c>
      <c r="Q1129" s="0" t="n">
        <f aca="false">Inputs!$B$37+Inputs!$B$38*MAX(F1129-Inputs!$C$38,0)+Inputs!$B$39*MAX(F1129-Inputs!$C$39,0)+Inputs!$B$40*MAX(F1129-Inputs!$C$40,0)+Inputs!$B$41*MAX(F1129-Inputs!$C$41,0)+Inputs!$B$42*Inputs!$B$14+Inputs!$B$43*MIN(Loan_Sample!I1109/Inputs!$B$17,1)+Inputs!$B$44*MIN(E1129,Inputs!$B$18)+Inputs!$B$45*Loan_Sample!C1109</f>
        <v>-5.76086977319289</v>
      </c>
      <c r="R1129" s="0" t="n">
        <f aca="false">MIN(1-Inputs!$B$13,MAX(Inputs!$B$13,1/(1+EXP(-(Inputs!$B$15*Q1129+Inputs!$B$16)))))</f>
        <v>0.00217869426226606</v>
      </c>
    </row>
    <row r="1130" customFormat="false" ht="15" hidden="false" customHeight="false" outlineLevel="0" collapsed="false">
      <c r="A1130" s="0" t="n">
        <f aca="false">Loan_Sample!A1110</f>
        <v>32143</v>
      </c>
      <c r="B1130" s="0" t="n">
        <f aca="false">Loan_Sample!U1110</f>
        <v>154209.61</v>
      </c>
      <c r="C1130" s="0" t="n">
        <f aca="false">Loan_Sample!K1110+Inputs!$B$26</f>
        <v>5.43333339691162</v>
      </c>
      <c r="D1130" s="0" t="n">
        <f aca="false">Loan_Sample!L1110+Inputs!$B$26</f>
        <v>-3.5</v>
      </c>
      <c r="E1130" s="0" t="n">
        <f aca="false">Loan_Sample!E1110/(1+Inputs!$B$25/100)</f>
        <v>54.1224365234375</v>
      </c>
      <c r="F1130" s="0" t="n">
        <f aca="false">Loan_Sample!H1110-Inputs!$B$24/100</f>
        <v>1.31133341789246</v>
      </c>
      <c r="G1130" s="0" t="n">
        <f aca="false">IF(ISNUMBER(C1130),INDEX(Scorecard!$D$54:$D$61,SUMPRODUCT(--(Scorecard!$G$54:$G$60&lt;C1130))+1),Scorecard!$D$62)</f>
        <v>0.126303549215828</v>
      </c>
      <c r="H1130" s="0" t="n">
        <f aca="false">IF(ISNUMBER(D1130),INDEX(Scorecard!$D$63:$D$68,SUMPRODUCT(--(Scorecard!$G$63:$G$67&lt;D1130))+1),Scorecard!$D$69)</f>
        <v>-0.340582194386522</v>
      </c>
      <c r="I1130" s="0" t="n">
        <f aca="false">IF(ISNUMBER(E1130),INDEX(Scorecard!$D$19:$D$26,SUMPRODUCT(--(Scorecard!$G$19:$G$25&lt;E1130))+1),Scorecard!$D$27)</f>
        <v>0.57899015159425</v>
      </c>
      <c r="J1130" s="0" t="n">
        <f aca="false">IF(ISNUMBER(F1130),INDEX(Scorecard!$D$37:$D$44,SUMPRODUCT(--(Scorecard!$G$37:$G$43&lt;F1130))+1),Scorecard!$D$45)</f>
        <v>-0.975503570149195</v>
      </c>
      <c r="K1130" s="0" t="n">
        <f aca="false">Inputs!$B$10+Scorecard!$J$5*Loan_Sample!Y1110+Scorecard!$J$6*Loan_Sample!Z1110+Scorecard!$J$7*I1130+Scorecard!$J$8*Loan_Sample!AB1110+Scorecard!$J$9*J1130+Scorecard!$J$10*Loan_Sample!AD1110+Scorecard!$J$11*G1130+Scorecard!$J$12*H1130</f>
        <v>-5.1503057798272</v>
      </c>
      <c r="L1130" s="0" t="n">
        <f aca="false">MIN(1-Inputs!$B$13,MAX(Inputs!$B$13,1/(1+EXP(-(Inputs!$B$11*K1130+Inputs!$B$12)))))</f>
        <v>0.00503025386580891</v>
      </c>
      <c r="M1130" s="0" t="n">
        <f aca="false">Loan_Sample!AH1110*Inputs!$B$4*B1130</f>
        <v>271.499720396585</v>
      </c>
      <c r="N1130" s="0" t="n">
        <f aca="false">L1130*Inputs!$B$4*B1130</f>
        <v>271.499720396585</v>
      </c>
      <c r="O1130" s="0" t="n">
        <f aca="false">Inputs!$B$37+Inputs!$B$38*MAX(Loan_Sample!H1110-Inputs!$C$38,0)+Inputs!$B$39*MAX(Loan_Sample!H1110-Inputs!$C$39,0)+Inputs!$B$40*MAX(Loan_Sample!H1110-Inputs!$C$40,0)+Inputs!$B$41*MAX(Loan_Sample!H1110-Inputs!$C$41,0)+Inputs!$B$42*Inputs!$B$14+Inputs!$B$43*MIN(Loan_Sample!I1110/Inputs!$B$17,1)+Inputs!$B$44*MIN(Loan_Sample!E1110,Inputs!$B$18)+Inputs!$B$45*Loan_Sample!C1110</f>
        <v>-3.22998907692237</v>
      </c>
      <c r="P1130" s="0" t="n">
        <f aca="false">MIN(1-Inputs!$B$13,MAX(Inputs!$B$13,1/(1+EXP(-(Inputs!$B$15*O1130+Inputs!$B$16)))))</f>
        <v>0.0373359799604976</v>
      </c>
      <c r="Q1130" s="0" t="n">
        <f aca="false">Inputs!$B$37+Inputs!$B$38*MAX(F1130-Inputs!$C$38,0)+Inputs!$B$39*MAX(F1130-Inputs!$C$39,0)+Inputs!$B$40*MAX(F1130-Inputs!$C$40,0)+Inputs!$B$41*MAX(F1130-Inputs!$C$41,0)+Inputs!$B$42*Inputs!$B$14+Inputs!$B$43*MIN(Loan_Sample!I1110/Inputs!$B$17,1)+Inputs!$B$44*MIN(E1130,Inputs!$B$18)+Inputs!$B$45*Loan_Sample!C1110</f>
        <v>-3.22998907692237</v>
      </c>
      <c r="R1130" s="0" t="n">
        <f aca="false">MIN(1-Inputs!$B$13,MAX(Inputs!$B$13,1/(1+EXP(-(Inputs!$B$15*Q1130+Inputs!$B$16)))))</f>
        <v>0.0373359799604976</v>
      </c>
    </row>
    <row r="1131" customFormat="false" ht="15" hidden="false" customHeight="false" outlineLevel="0" collapsed="false">
      <c r="A1131" s="0" t="n">
        <f aca="false">Loan_Sample!A1111</f>
        <v>32160</v>
      </c>
      <c r="B1131" s="0" t="n">
        <f aca="false">Loan_Sample!U1111</f>
        <v>124087.56</v>
      </c>
      <c r="C1131" s="0" t="n">
        <f aca="false">Loan_Sample!K1111+Inputs!$B$26</f>
        <v>3.72307682037354</v>
      </c>
      <c r="D1131" s="0" t="n">
        <f aca="false">Loan_Sample!L1111+Inputs!$B$26</f>
        <v>-0.276923179626465</v>
      </c>
      <c r="E1131" s="0" t="n">
        <f aca="false">Loan_Sample!E1111/(1+Inputs!$B$25/100)</f>
        <v>57.6853790283203</v>
      </c>
      <c r="F1131" s="0" t="n">
        <f aca="false">Loan_Sample!H1111-Inputs!$B$24/100</f>
        <v>1.18066668510437</v>
      </c>
      <c r="G1131" s="0" t="n">
        <f aca="false">IF(ISNUMBER(C1131),INDEX(Scorecard!$D$54:$D$61,SUMPRODUCT(--(Scorecard!$G$54:$G$60&lt;C1131))+1),Scorecard!$D$62)</f>
        <v>0.489050497890326</v>
      </c>
      <c r="H1131" s="0" t="n">
        <f aca="false">IF(ISNUMBER(D1131),INDEX(Scorecard!$D$63:$D$68,SUMPRODUCT(--(Scorecard!$G$63:$G$67&lt;D1131))+1),Scorecard!$D$69)</f>
        <v>0.322484508656054</v>
      </c>
      <c r="I1131" s="0" t="n">
        <f aca="false">IF(ISNUMBER(E1131),INDEX(Scorecard!$D$19:$D$26,SUMPRODUCT(--(Scorecard!$G$19:$G$25&lt;E1131))+1),Scorecard!$D$27)</f>
        <v>0.285899340811827</v>
      </c>
      <c r="J1131" s="0" t="n">
        <f aca="false">IF(ISNUMBER(F1131),INDEX(Scorecard!$D$37:$D$44,SUMPRODUCT(--(Scorecard!$G$37:$G$43&lt;F1131))+1),Scorecard!$D$45)</f>
        <v>-0.975503570149195</v>
      </c>
      <c r="K1131" s="0" t="n">
        <f aca="false">Inputs!$B$10+Scorecard!$J$5*Loan_Sample!Y1111+Scorecard!$J$6*Loan_Sample!Z1111+Scorecard!$J$7*I1131+Scorecard!$J$8*Loan_Sample!AB1111+Scorecard!$J$9*J1131+Scorecard!$J$10*Loan_Sample!AD1111+Scorecard!$J$11*G1131+Scorecard!$J$12*H1131</f>
        <v>-2.66738339442577</v>
      </c>
      <c r="L1131" s="0" t="n">
        <f aca="false">MIN(1-Inputs!$B$13,MAX(Inputs!$B$13,1/(1+EXP(-(Inputs!$B$11*K1131+Inputs!$B$12)))))</f>
        <v>0.066600072538222</v>
      </c>
      <c r="M1131" s="0" t="n">
        <f aca="false">Loan_Sample!AH1111*Inputs!$B$4*B1131</f>
        <v>2892.48417398184</v>
      </c>
      <c r="N1131" s="0" t="n">
        <f aca="false">L1131*Inputs!$B$4*B1131</f>
        <v>2892.48417398184</v>
      </c>
      <c r="O1131" s="0" t="n">
        <f aca="false">Inputs!$B$37+Inputs!$B$38*MAX(Loan_Sample!H1111-Inputs!$C$38,0)+Inputs!$B$39*MAX(Loan_Sample!H1111-Inputs!$C$39,0)+Inputs!$B$40*MAX(Loan_Sample!H1111-Inputs!$C$40,0)+Inputs!$B$41*MAX(Loan_Sample!H1111-Inputs!$C$41,0)+Inputs!$B$42*Inputs!$B$14+Inputs!$B$43*MIN(Loan_Sample!I1111/Inputs!$B$17,1)+Inputs!$B$44*MIN(Loan_Sample!E1111,Inputs!$B$18)+Inputs!$B$45*Loan_Sample!C1111</f>
        <v>-4.05322500352191</v>
      </c>
      <c r="P1131" s="0" t="n">
        <f aca="false">MIN(1-Inputs!$B$13,MAX(Inputs!$B$13,1/(1+EXP(-(Inputs!$B$15*O1131+Inputs!$B$16)))))</f>
        <v>0.014985100052472</v>
      </c>
      <c r="Q1131" s="0" t="n">
        <f aca="false">Inputs!$B$37+Inputs!$B$38*MAX(F1131-Inputs!$C$38,0)+Inputs!$B$39*MAX(F1131-Inputs!$C$39,0)+Inputs!$B$40*MAX(F1131-Inputs!$C$40,0)+Inputs!$B$41*MAX(F1131-Inputs!$C$41,0)+Inputs!$B$42*Inputs!$B$14+Inputs!$B$43*MIN(Loan_Sample!I1111/Inputs!$B$17,1)+Inputs!$B$44*MIN(E1131,Inputs!$B$18)+Inputs!$B$45*Loan_Sample!C1111</f>
        <v>-4.05322500352191</v>
      </c>
      <c r="R1131" s="0" t="n">
        <f aca="false">MIN(1-Inputs!$B$13,MAX(Inputs!$B$13,1/(1+EXP(-(Inputs!$B$15*Q1131+Inputs!$B$16)))))</f>
        <v>0.014985100052472</v>
      </c>
    </row>
    <row r="1132" customFormat="false" ht="15" hidden="false" customHeight="false" outlineLevel="0" collapsed="false">
      <c r="A1132" s="0" t="n">
        <f aca="false">Loan_Sample!A1112</f>
        <v>32173</v>
      </c>
      <c r="B1132" s="0" t="n">
        <f aca="false">Loan_Sample!U1112</f>
        <v>200118.66</v>
      </c>
      <c r="C1132" s="0" t="n">
        <f aca="false">Loan_Sample!K1112+Inputs!$B$26</f>
        <v>3.92307686805725</v>
      </c>
      <c r="D1132" s="0" t="n">
        <f aca="false">Loan_Sample!L1112+Inputs!$B$26</f>
        <v>-0.276922941207886</v>
      </c>
      <c r="E1132" s="0" t="n">
        <f aca="false">Loan_Sample!E1112/(1+Inputs!$B$25/100)</f>
        <v>76.1822891235352</v>
      </c>
      <c r="F1132" s="0" t="n">
        <f aca="false">Loan_Sample!H1112-Inputs!$B$24/100</f>
        <v>0.173666715621948</v>
      </c>
      <c r="G1132" s="0" t="n">
        <f aca="false">IF(ISNUMBER(C1132),INDEX(Scorecard!$D$54:$D$61,SUMPRODUCT(--(Scorecard!$G$54:$G$60&lt;C1132))+1),Scorecard!$D$62)</f>
        <v>0.489050497890326</v>
      </c>
      <c r="H1132" s="0" t="n">
        <f aca="false">IF(ISNUMBER(D1132),INDEX(Scorecard!$D$63:$D$68,SUMPRODUCT(--(Scorecard!$G$63:$G$67&lt;D1132))+1),Scorecard!$D$69)</f>
        <v>0.322484508656054</v>
      </c>
      <c r="I1132" s="0" t="n">
        <f aca="false">IF(ISNUMBER(E1132),INDEX(Scorecard!$D$19:$D$26,SUMPRODUCT(--(Scorecard!$G$19:$G$25&lt;E1132))+1),Scorecard!$D$27)</f>
        <v>-0.0341578513653732</v>
      </c>
      <c r="J1132" s="0" t="n">
        <f aca="false">IF(ISNUMBER(F1132),INDEX(Scorecard!$D$37:$D$44,SUMPRODUCT(--(Scorecard!$G$37:$G$43&lt;F1132))+1),Scorecard!$D$45)</f>
        <v>0.102184252677548</v>
      </c>
      <c r="K1132" s="0" t="n">
        <f aca="false">Inputs!$B$10+Scorecard!$J$5*Loan_Sample!Y1112+Scorecard!$J$6*Loan_Sample!Z1112+Scorecard!$J$7*I1132+Scorecard!$J$8*Loan_Sample!AB1112+Scorecard!$J$9*J1132+Scorecard!$J$10*Loan_Sample!AD1112+Scorecard!$J$11*G1132+Scorecard!$J$12*H1132</f>
        <v>-3.99216332931299</v>
      </c>
      <c r="L1132" s="0" t="n">
        <f aca="false">MIN(1-Inputs!$B$13,MAX(Inputs!$B$13,1/(1+EXP(-(Inputs!$B$11*K1132+Inputs!$B$12)))))</f>
        <v>0.0170817812221117</v>
      </c>
      <c r="M1132" s="0" t="n">
        <f aca="false">Loan_Sample!AH1112*Inputs!$B$4*B1132</f>
        <v>1196.43410900376</v>
      </c>
      <c r="N1132" s="0" t="n">
        <f aca="false">L1132*Inputs!$B$4*B1132</f>
        <v>1196.43410900376</v>
      </c>
      <c r="O1132" s="0" t="n">
        <f aca="false">Inputs!$B$37+Inputs!$B$38*MAX(Loan_Sample!H1112-Inputs!$C$38,0)+Inputs!$B$39*MAX(Loan_Sample!H1112-Inputs!$C$39,0)+Inputs!$B$40*MAX(Loan_Sample!H1112-Inputs!$C$40,0)+Inputs!$B$41*MAX(Loan_Sample!H1112-Inputs!$C$41,0)+Inputs!$B$42*Inputs!$B$14+Inputs!$B$43*MIN(Loan_Sample!I1112/Inputs!$B$17,1)+Inputs!$B$44*MIN(Loan_Sample!E1112,Inputs!$B$18)+Inputs!$B$45*Loan_Sample!C1112</f>
        <v>-5.66549311889187</v>
      </c>
      <c r="P1132" s="0" t="n">
        <f aca="false">MIN(1-Inputs!$B$13,MAX(Inputs!$B$13,1/(1+EXP(-(Inputs!$B$15*O1132+Inputs!$B$16)))))</f>
        <v>0.00242759317375865</v>
      </c>
      <c r="Q1132" s="0" t="n">
        <f aca="false">Inputs!$B$37+Inputs!$B$38*MAX(F1132-Inputs!$C$38,0)+Inputs!$B$39*MAX(F1132-Inputs!$C$39,0)+Inputs!$B$40*MAX(F1132-Inputs!$C$40,0)+Inputs!$B$41*MAX(F1132-Inputs!$C$41,0)+Inputs!$B$42*Inputs!$B$14+Inputs!$B$43*MIN(Loan_Sample!I1112/Inputs!$B$17,1)+Inputs!$B$44*MIN(E1132,Inputs!$B$18)+Inputs!$B$45*Loan_Sample!C1112</f>
        <v>-5.66549311889187</v>
      </c>
      <c r="R1132" s="0" t="n">
        <f aca="false">MIN(1-Inputs!$B$13,MAX(Inputs!$B$13,1/(1+EXP(-(Inputs!$B$15*Q1132+Inputs!$B$16)))))</f>
        <v>0.00242759317375865</v>
      </c>
    </row>
    <row r="1133" customFormat="false" ht="15" hidden="false" customHeight="false" outlineLevel="0" collapsed="false">
      <c r="A1133" s="0" t="n">
        <f aca="false">Loan_Sample!A1113</f>
        <v>32180</v>
      </c>
      <c r="B1133" s="0" t="n">
        <f aca="false">Loan_Sample!U1113</f>
        <v>103259.45</v>
      </c>
      <c r="C1133" s="0" t="n">
        <f aca="false">Loan_Sample!K1113+Inputs!$B$26</f>
        <v>3.82307696342468</v>
      </c>
      <c r="D1133" s="0" t="n">
        <f aca="false">Loan_Sample!L1113+Inputs!$B$26</f>
        <v>-0.276922941207886</v>
      </c>
      <c r="E1133" s="0" t="n">
        <f aca="false">Loan_Sample!E1113/(1+Inputs!$B$25/100)</f>
        <v>85.5060958862305</v>
      </c>
      <c r="F1133" s="0" t="n">
        <f aca="false">Loan_Sample!H1113-Inputs!$B$24/100</f>
        <v>0.230666399002075</v>
      </c>
      <c r="G1133" s="0" t="n">
        <f aca="false">IF(ISNUMBER(C1133),INDEX(Scorecard!$D$54:$D$61,SUMPRODUCT(--(Scorecard!$G$54:$G$60&lt;C1133))+1),Scorecard!$D$62)</f>
        <v>0.489050497890326</v>
      </c>
      <c r="H1133" s="0" t="n">
        <f aca="false">IF(ISNUMBER(D1133),INDEX(Scorecard!$D$63:$D$68,SUMPRODUCT(--(Scorecard!$G$63:$G$67&lt;D1133))+1),Scorecard!$D$69)</f>
        <v>0.322484508656054</v>
      </c>
      <c r="I1133" s="0" t="n">
        <f aca="false">IF(ISNUMBER(E1133),INDEX(Scorecard!$D$19:$D$26,SUMPRODUCT(--(Scorecard!$G$19:$G$25&lt;E1133))+1),Scorecard!$D$27)</f>
        <v>-0.219855970853228</v>
      </c>
      <c r="J1133" s="0" t="n">
        <f aca="false">IF(ISNUMBER(F1133),INDEX(Scorecard!$D$37:$D$44,SUMPRODUCT(--(Scorecard!$G$37:$G$43&lt;F1133))+1),Scorecard!$D$45)</f>
        <v>-0.0679520129233634</v>
      </c>
      <c r="K1133" s="0" t="n">
        <f aca="false">Inputs!$B$10+Scorecard!$J$5*Loan_Sample!Y1113+Scorecard!$J$6*Loan_Sample!Z1113+Scorecard!$J$7*I1133+Scorecard!$J$8*Loan_Sample!AB1113+Scorecard!$J$9*J1133+Scorecard!$J$10*Loan_Sample!AD1113+Scorecard!$J$11*G1133+Scorecard!$J$12*H1133</f>
        <v>-4.30846438038338</v>
      </c>
      <c r="L1133" s="0" t="n">
        <f aca="false">MIN(1-Inputs!$B$13,MAX(Inputs!$B$13,1/(1+EXP(-(Inputs!$B$11*K1133+Inputs!$B$12)))))</f>
        <v>0.0122520903612206</v>
      </c>
      <c r="M1133" s="0" t="n">
        <f aca="false">Loan_Sample!AH1113*Inputs!$B$4*B1133</f>
        <v>442.800439217479</v>
      </c>
      <c r="N1133" s="0" t="n">
        <f aca="false">L1133*Inputs!$B$4*B1133</f>
        <v>442.800439217479</v>
      </c>
      <c r="O1133" s="0" t="n">
        <f aca="false">Inputs!$B$37+Inputs!$B$38*MAX(Loan_Sample!H1113-Inputs!$C$38,0)+Inputs!$B$39*MAX(Loan_Sample!H1113-Inputs!$C$39,0)+Inputs!$B$40*MAX(Loan_Sample!H1113-Inputs!$C$40,0)+Inputs!$B$41*MAX(Loan_Sample!H1113-Inputs!$C$41,0)+Inputs!$B$42*Inputs!$B$14+Inputs!$B$43*MIN(Loan_Sample!I1113/Inputs!$B$17,1)+Inputs!$B$44*MIN(Loan_Sample!E1113,Inputs!$B$18)+Inputs!$B$45*Loan_Sample!C1113</f>
        <v>-5.42338621033474</v>
      </c>
      <c r="P1133" s="0" t="n">
        <f aca="false">MIN(1-Inputs!$B$13,MAX(Inputs!$B$13,1/(1+EXP(-(Inputs!$B$15*O1133+Inputs!$B$16)))))</f>
        <v>0.0031942689355508</v>
      </c>
      <c r="Q1133" s="0" t="n">
        <f aca="false">Inputs!$B$37+Inputs!$B$38*MAX(F1133-Inputs!$C$38,0)+Inputs!$B$39*MAX(F1133-Inputs!$C$39,0)+Inputs!$B$40*MAX(F1133-Inputs!$C$40,0)+Inputs!$B$41*MAX(F1133-Inputs!$C$41,0)+Inputs!$B$42*Inputs!$B$14+Inputs!$B$43*MIN(Loan_Sample!I1113/Inputs!$B$17,1)+Inputs!$B$44*MIN(E1133,Inputs!$B$18)+Inputs!$B$45*Loan_Sample!C1113</f>
        <v>-5.42338621033474</v>
      </c>
      <c r="R1133" s="0" t="n">
        <f aca="false">MIN(1-Inputs!$B$13,MAX(Inputs!$B$13,1/(1+EXP(-(Inputs!$B$15*Q1133+Inputs!$B$16)))))</f>
        <v>0.0031942689355508</v>
      </c>
    </row>
    <row r="1134" customFormat="false" ht="15" hidden="false" customHeight="false" outlineLevel="0" collapsed="false">
      <c r="A1134" s="0" t="n">
        <f aca="false">Loan_Sample!A1114</f>
        <v>32191</v>
      </c>
      <c r="B1134" s="0" t="n">
        <f aca="false">Loan_Sample!U1114</f>
        <v>298423.84</v>
      </c>
      <c r="C1134" s="0" t="n">
        <f aca="false">Loan_Sample!K1114+Inputs!$B$26</f>
        <v>6.73333311080933</v>
      </c>
      <c r="D1134" s="0" t="n">
        <f aca="false">Loan_Sample!L1114+Inputs!$B$26</f>
        <v>2.71025609970093</v>
      </c>
      <c r="E1134" s="0" t="n">
        <f aca="false">Loan_Sample!E1114/(1+Inputs!$B$25/100)</f>
        <v>51.847843170166</v>
      </c>
      <c r="F1134" s="0" t="n">
        <f aca="false">Loan_Sample!H1114-Inputs!$B$24/100</f>
        <v>0.910333156585693</v>
      </c>
      <c r="G1134" s="0" t="n">
        <f aca="false">IF(ISNUMBER(C1134),INDEX(Scorecard!$D$54:$D$61,SUMPRODUCT(--(Scorecard!$G$54:$G$60&lt;C1134))+1),Scorecard!$D$62)</f>
        <v>-0.357264871923982</v>
      </c>
      <c r="H1134" s="0" t="n">
        <f aca="false">IF(ISNUMBER(D1134),INDEX(Scorecard!$D$63:$D$68,SUMPRODUCT(--(Scorecard!$G$63:$G$67&lt;D1134))+1),Scorecard!$D$69)</f>
        <v>0.322484508656054</v>
      </c>
      <c r="I1134" s="0" t="n">
        <f aca="false">IF(ISNUMBER(E1134),INDEX(Scorecard!$D$19:$D$26,SUMPRODUCT(--(Scorecard!$G$19:$G$25&lt;E1134))+1),Scorecard!$D$27)</f>
        <v>0.57899015159425</v>
      </c>
      <c r="J1134" s="0" t="n">
        <f aca="false">IF(ISNUMBER(F1134),INDEX(Scorecard!$D$37:$D$44,SUMPRODUCT(--(Scorecard!$G$37:$G$43&lt;F1134))+1),Scorecard!$D$45)</f>
        <v>-0.975503570149195</v>
      </c>
      <c r="K1134" s="0" t="n">
        <f aca="false">Inputs!$B$10+Scorecard!$J$5*Loan_Sample!Y1114+Scorecard!$J$6*Loan_Sample!Z1114+Scorecard!$J$7*I1134+Scorecard!$J$8*Loan_Sample!AB1114+Scorecard!$J$9*J1134+Scorecard!$J$10*Loan_Sample!AD1114+Scorecard!$J$11*G1134+Scorecard!$J$12*H1134</f>
        <v>-5.34796954365958</v>
      </c>
      <c r="L1134" s="0" t="n">
        <f aca="false">MIN(1-Inputs!$B$13,MAX(Inputs!$B$13,1/(1+EXP(-(Inputs!$B$11*K1134+Inputs!$B$12)))))</f>
        <v>0.00407834710600505</v>
      </c>
      <c r="M1134" s="0" t="n">
        <f aca="false">Loan_Sample!AH1114*Inputs!$B$4*B1134</f>
        <v>425.97660147942</v>
      </c>
      <c r="N1134" s="0" t="n">
        <f aca="false">L1134*Inputs!$B$4*B1134</f>
        <v>425.97660147942</v>
      </c>
      <c r="O1134" s="0" t="n">
        <f aca="false">Inputs!$B$37+Inputs!$B$38*MAX(Loan_Sample!H1114-Inputs!$C$38,0)+Inputs!$B$39*MAX(Loan_Sample!H1114-Inputs!$C$39,0)+Inputs!$B$40*MAX(Loan_Sample!H1114-Inputs!$C$40,0)+Inputs!$B$41*MAX(Loan_Sample!H1114-Inputs!$C$41,0)+Inputs!$B$42*Inputs!$B$14+Inputs!$B$43*MIN(Loan_Sample!I1114/Inputs!$B$17,1)+Inputs!$B$44*MIN(Loan_Sample!E1114,Inputs!$B$18)+Inputs!$B$45*Loan_Sample!C1114</f>
        <v>-3.35007834230832</v>
      </c>
      <c r="P1134" s="0" t="n">
        <f aca="false">MIN(1-Inputs!$B$13,MAX(Inputs!$B$13,1/(1+EXP(-(Inputs!$B$15*O1134+Inputs!$B$16)))))</f>
        <v>0.0327275082381218</v>
      </c>
      <c r="Q1134" s="0" t="n">
        <f aca="false">Inputs!$B$37+Inputs!$B$38*MAX(F1134-Inputs!$C$38,0)+Inputs!$B$39*MAX(F1134-Inputs!$C$39,0)+Inputs!$B$40*MAX(F1134-Inputs!$C$40,0)+Inputs!$B$41*MAX(F1134-Inputs!$C$41,0)+Inputs!$B$42*Inputs!$B$14+Inputs!$B$43*MIN(Loan_Sample!I1114/Inputs!$B$17,1)+Inputs!$B$44*MIN(E1134,Inputs!$B$18)+Inputs!$B$45*Loan_Sample!C1114</f>
        <v>-3.35007834230832</v>
      </c>
      <c r="R1134" s="0" t="n">
        <f aca="false">MIN(1-Inputs!$B$13,MAX(Inputs!$B$13,1/(1+EXP(-(Inputs!$B$15*Q1134+Inputs!$B$16)))))</f>
        <v>0.0327275082381218</v>
      </c>
    </row>
    <row r="1135" customFormat="false" ht="15" hidden="false" customHeight="false" outlineLevel="0" collapsed="false">
      <c r="A1135" s="0" t="n">
        <f aca="false">Loan_Sample!A1115</f>
        <v>32224</v>
      </c>
      <c r="B1135" s="0" t="n">
        <f aca="false">Loan_Sample!U1115</f>
        <v>168136.97</v>
      </c>
      <c r="C1135" s="0" t="n">
        <f aca="false">Loan_Sample!K1115+Inputs!$B$26</f>
        <v>4.60833311080933</v>
      </c>
      <c r="D1135" s="0" t="n">
        <f aca="false">Loan_Sample!L1115+Inputs!$B$26</f>
        <v>-1.125</v>
      </c>
      <c r="E1135" s="0" t="n">
        <f aca="false">Loan_Sample!E1115/(1+Inputs!$B$25/100)</f>
        <v>80.2273406982422</v>
      </c>
      <c r="F1135" s="0" t="n">
        <f aca="false">Loan_Sample!H1115-Inputs!$B$24/100</f>
        <v>-2.36533308029175</v>
      </c>
      <c r="G1135" s="0" t="n">
        <f aca="false">IF(ISNUMBER(C1135),INDEX(Scorecard!$D$54:$D$61,SUMPRODUCT(--(Scorecard!$G$54:$G$60&lt;C1135))+1),Scorecard!$D$62)</f>
        <v>0.409483001259379</v>
      </c>
      <c r="H1135" s="0" t="n">
        <f aca="false">IF(ISNUMBER(D1135),INDEX(Scorecard!$D$63:$D$68,SUMPRODUCT(--(Scorecard!$G$63:$G$67&lt;D1135))+1),Scorecard!$D$69)</f>
        <v>-0.340582194386522</v>
      </c>
      <c r="I1135" s="0" t="n">
        <f aca="false">IF(ISNUMBER(E1135),INDEX(Scorecard!$D$19:$D$26,SUMPRODUCT(--(Scorecard!$G$19:$G$25&lt;E1135))+1),Scorecard!$D$27)</f>
        <v>-0.0341578513653732</v>
      </c>
      <c r="J1135" s="0" t="n">
        <f aca="false">IF(ISNUMBER(F1135),INDEX(Scorecard!$D$37:$D$44,SUMPRODUCT(--(Scorecard!$G$37:$G$43&lt;F1135))+1),Scorecard!$D$45)</f>
        <v>1.35057635045042</v>
      </c>
      <c r="K1135" s="0" t="n">
        <f aca="false">Inputs!$B$10+Scorecard!$J$5*Loan_Sample!Y1115+Scorecard!$J$6*Loan_Sample!Z1115+Scorecard!$J$7*I1135+Scorecard!$J$8*Loan_Sample!AB1115+Scorecard!$J$9*J1135+Scorecard!$J$10*Loan_Sample!AD1115+Scorecard!$J$11*G1135+Scorecard!$J$12*H1135</f>
        <v>-4.59782833924937</v>
      </c>
      <c r="L1135" s="0" t="n">
        <f aca="false">MIN(1-Inputs!$B$13,MAX(Inputs!$B$13,1/(1+EXP(-(Inputs!$B$11*K1135+Inputs!$B$12)))))</f>
        <v>0.00902912169272895</v>
      </c>
      <c r="M1135" s="0" t="n">
        <f aca="false">Loan_Sample!AH1115*Inputs!$B$4*B1135</f>
        <v>531.345207111851</v>
      </c>
      <c r="N1135" s="0" t="n">
        <f aca="false">L1135*Inputs!$B$4*B1135</f>
        <v>531.345207111851</v>
      </c>
      <c r="O1135" s="0" t="n">
        <f aca="false">Inputs!$B$37+Inputs!$B$38*MAX(Loan_Sample!H1115-Inputs!$C$38,0)+Inputs!$B$39*MAX(Loan_Sample!H1115-Inputs!$C$39,0)+Inputs!$B$40*MAX(Loan_Sample!H1115-Inputs!$C$40,0)+Inputs!$B$41*MAX(Loan_Sample!H1115-Inputs!$C$41,0)+Inputs!$B$42*Inputs!$B$14+Inputs!$B$43*MIN(Loan_Sample!I1115/Inputs!$B$17,1)+Inputs!$B$44*MIN(Loan_Sample!E1115,Inputs!$B$18)+Inputs!$B$45*Loan_Sample!C1115</f>
        <v>-5.76472650914514</v>
      </c>
      <c r="P1135" s="0" t="n">
        <f aca="false">MIN(1-Inputs!$B$13,MAX(Inputs!$B$13,1/(1+EXP(-(Inputs!$B$15*O1135+Inputs!$B$16)))))</f>
        <v>0.00216918372792659</v>
      </c>
      <c r="Q1135" s="0" t="n">
        <f aca="false">Inputs!$B$37+Inputs!$B$38*MAX(F1135-Inputs!$C$38,0)+Inputs!$B$39*MAX(F1135-Inputs!$C$39,0)+Inputs!$B$40*MAX(F1135-Inputs!$C$40,0)+Inputs!$B$41*MAX(F1135-Inputs!$C$41,0)+Inputs!$B$42*Inputs!$B$14+Inputs!$B$43*MIN(Loan_Sample!I1115/Inputs!$B$17,1)+Inputs!$B$44*MIN(E1135,Inputs!$B$18)+Inputs!$B$45*Loan_Sample!C1115</f>
        <v>-5.76472650914514</v>
      </c>
      <c r="R1135" s="0" t="n">
        <f aca="false">MIN(1-Inputs!$B$13,MAX(Inputs!$B$13,1/(1+EXP(-(Inputs!$B$15*Q1135+Inputs!$B$16)))))</f>
        <v>0.00216918372792659</v>
      </c>
    </row>
    <row r="1136" customFormat="false" ht="15" hidden="false" customHeight="false" outlineLevel="0" collapsed="false">
      <c r="A1136" s="0" t="n">
        <f aca="false">Loan_Sample!A1116</f>
        <v>32227</v>
      </c>
      <c r="B1136" s="0" t="n">
        <f aca="false">Loan_Sample!U1116</f>
        <v>172690.92</v>
      </c>
      <c r="C1136" s="0" t="n">
        <f aca="false">Loan_Sample!K1116+Inputs!$B$26</f>
        <v>9.23333358764648</v>
      </c>
      <c r="D1136" s="0" t="n">
        <f aca="false">Loan_Sample!L1116+Inputs!$B$26</f>
        <v>5.07179498672485</v>
      </c>
      <c r="E1136" s="0" t="n">
        <f aca="false">Loan_Sample!E1116/(1+Inputs!$B$25/100)</f>
        <v>68.053596496582</v>
      </c>
      <c r="F1136" s="0" t="n">
        <f aca="false">Loan_Sample!H1116-Inputs!$B$24/100</f>
        <v>0.636666536331177</v>
      </c>
      <c r="G1136" s="0" t="n">
        <f aca="false">IF(ISNUMBER(C1136),INDEX(Scorecard!$D$54:$D$61,SUMPRODUCT(--(Scorecard!$G$54:$G$60&lt;C1136))+1),Scorecard!$D$62)</f>
        <v>-0.541917179454542</v>
      </c>
      <c r="H1136" s="0" t="n">
        <f aca="false">IF(ISNUMBER(D1136),INDEX(Scorecard!$D$63:$D$68,SUMPRODUCT(--(Scorecard!$G$63:$G$67&lt;D1136))+1),Scorecard!$D$69)</f>
        <v>0.322484508656054</v>
      </c>
      <c r="I1136" s="0" t="n">
        <f aca="false">IF(ISNUMBER(E1136),INDEX(Scorecard!$D$19:$D$26,SUMPRODUCT(--(Scorecard!$G$19:$G$25&lt;E1136))+1),Scorecard!$D$27)</f>
        <v>0.0530843085177338</v>
      </c>
      <c r="J1136" s="0" t="n">
        <f aca="false">IF(ISNUMBER(F1136),INDEX(Scorecard!$D$37:$D$44,SUMPRODUCT(--(Scorecard!$G$37:$G$43&lt;F1136))+1),Scorecard!$D$45)</f>
        <v>-0.569454719285959</v>
      </c>
      <c r="K1136" s="0" t="n">
        <f aca="false">Inputs!$B$10+Scorecard!$J$5*Loan_Sample!Y1116+Scorecard!$J$6*Loan_Sample!Z1116+Scorecard!$J$7*I1136+Scorecard!$J$8*Loan_Sample!AB1116+Scorecard!$J$9*J1136+Scorecard!$J$10*Loan_Sample!AD1116+Scorecard!$J$11*G1136+Scorecard!$J$12*H1136</f>
        <v>-4.00276324458907</v>
      </c>
      <c r="L1136" s="0" t="n">
        <f aca="false">MIN(1-Inputs!$B$13,MAX(Inputs!$B$13,1/(1+EXP(-(Inputs!$B$11*K1136+Inputs!$B$12)))))</f>
        <v>0.0168930715627617</v>
      </c>
      <c r="M1136" s="0" t="n">
        <f aca="false">Loan_Sample!AH1116*Inputs!$B$4*B1136</f>
        <v>1021.0480244297</v>
      </c>
      <c r="N1136" s="0" t="n">
        <f aca="false">L1136*Inputs!$B$4*B1136</f>
        <v>1021.0480244297</v>
      </c>
      <c r="O1136" s="0" t="n">
        <f aca="false">Inputs!$B$37+Inputs!$B$38*MAX(Loan_Sample!H1116-Inputs!$C$38,0)+Inputs!$B$39*MAX(Loan_Sample!H1116-Inputs!$C$39,0)+Inputs!$B$40*MAX(Loan_Sample!H1116-Inputs!$C$40,0)+Inputs!$B$41*MAX(Loan_Sample!H1116-Inputs!$C$41,0)+Inputs!$B$42*Inputs!$B$14+Inputs!$B$43*MIN(Loan_Sample!I1116/Inputs!$B$17,1)+Inputs!$B$44*MIN(Loan_Sample!E1116,Inputs!$B$18)+Inputs!$B$45*Loan_Sample!C1116</f>
        <v>-3.8320427496714</v>
      </c>
      <c r="P1136" s="0" t="n">
        <f aca="false">MIN(1-Inputs!$B$13,MAX(Inputs!$B$13,1/(1+EXP(-(Inputs!$B$15*O1136+Inputs!$B$16)))))</f>
        <v>0.0191867765523586</v>
      </c>
      <c r="Q1136" s="0" t="n">
        <f aca="false">Inputs!$B$37+Inputs!$B$38*MAX(F1136-Inputs!$C$38,0)+Inputs!$B$39*MAX(F1136-Inputs!$C$39,0)+Inputs!$B$40*MAX(F1136-Inputs!$C$40,0)+Inputs!$B$41*MAX(F1136-Inputs!$C$41,0)+Inputs!$B$42*Inputs!$B$14+Inputs!$B$43*MIN(Loan_Sample!I1116/Inputs!$B$17,1)+Inputs!$B$44*MIN(E1136,Inputs!$B$18)+Inputs!$B$45*Loan_Sample!C1116</f>
        <v>-3.8320427496714</v>
      </c>
      <c r="R1136" s="0" t="n">
        <f aca="false">MIN(1-Inputs!$B$13,MAX(Inputs!$B$13,1/(1+EXP(-(Inputs!$B$15*Q1136+Inputs!$B$16)))))</f>
        <v>0.0191867765523586</v>
      </c>
    </row>
    <row r="1137" customFormat="false" ht="15" hidden="false" customHeight="false" outlineLevel="0" collapsed="false">
      <c r="A1137" s="0" t="n">
        <f aca="false">Loan_Sample!A1117</f>
        <v>32228</v>
      </c>
      <c r="B1137" s="0" t="n">
        <f aca="false">Loan_Sample!U1117</f>
        <v>327965.84</v>
      </c>
      <c r="C1137" s="0" t="n">
        <f aca="false">Loan_Sample!K1117+Inputs!$B$26</f>
        <v>5.25833320617676</v>
      </c>
      <c r="D1137" s="0" t="n">
        <f aca="false">Loan_Sample!L1117+Inputs!$B$26</f>
        <v>-1.875</v>
      </c>
      <c r="E1137" s="0" t="n">
        <f aca="false">Loan_Sample!E1117/(1+Inputs!$B$25/100)</f>
        <v>72.8597869873047</v>
      </c>
      <c r="F1137" s="0" t="n">
        <f aca="false">Loan_Sample!H1117-Inputs!$B$24/100</f>
        <v>-0.312666654586792</v>
      </c>
      <c r="G1137" s="0" t="n">
        <f aca="false">IF(ISNUMBER(C1137),INDEX(Scorecard!$D$54:$D$61,SUMPRODUCT(--(Scorecard!$G$54:$G$60&lt;C1137))+1),Scorecard!$D$62)</f>
        <v>0.126303549215828</v>
      </c>
      <c r="H1137" s="0" t="n">
        <f aca="false">IF(ISNUMBER(D1137),INDEX(Scorecard!$D$63:$D$68,SUMPRODUCT(--(Scorecard!$G$63:$G$67&lt;D1137))+1),Scorecard!$D$69)</f>
        <v>-0.340582194386522</v>
      </c>
      <c r="I1137" s="0" t="n">
        <f aca="false">IF(ISNUMBER(E1137),INDEX(Scorecard!$D$19:$D$26,SUMPRODUCT(--(Scorecard!$G$19:$G$25&lt;E1137))+1),Scorecard!$D$27)</f>
        <v>-0.0341578513653732</v>
      </c>
      <c r="J1137" s="0" t="n">
        <f aca="false">IF(ISNUMBER(F1137),INDEX(Scorecard!$D$37:$D$44,SUMPRODUCT(--(Scorecard!$G$37:$G$43&lt;F1137))+1),Scorecard!$D$45)</f>
        <v>0.769716833645565</v>
      </c>
      <c r="K1137" s="0" t="n">
        <f aca="false">Inputs!$B$10+Scorecard!$J$5*Loan_Sample!Y1117+Scorecard!$J$6*Loan_Sample!Z1117+Scorecard!$J$7*I1137+Scorecard!$J$8*Loan_Sample!AB1117+Scorecard!$J$9*J1137+Scorecard!$J$10*Loan_Sample!AD1117+Scorecard!$J$11*G1137+Scorecard!$J$12*H1137</f>
        <v>-4.36256033851522</v>
      </c>
      <c r="L1137" s="0" t="n">
        <f aca="false">MIN(1-Inputs!$B$13,MAX(Inputs!$B$13,1/(1+EXP(-(Inputs!$B$11*K1137+Inputs!$B$12)))))</f>
        <v>0.0115734096602111</v>
      </c>
      <c r="M1137" s="0" t="n">
        <f aca="false">Loan_Sample!AH1117*Inputs!$B$4*B1137</f>
        <v>1328.48905730634</v>
      </c>
      <c r="N1137" s="0" t="n">
        <f aca="false">L1137*Inputs!$B$4*B1137</f>
        <v>1328.48905730634</v>
      </c>
      <c r="O1137" s="0" t="n">
        <f aca="false">Inputs!$B$37+Inputs!$B$38*MAX(Loan_Sample!H1117-Inputs!$C$38,0)+Inputs!$B$39*MAX(Loan_Sample!H1117-Inputs!$C$39,0)+Inputs!$B$40*MAX(Loan_Sample!H1117-Inputs!$C$40,0)+Inputs!$B$41*MAX(Loan_Sample!H1117-Inputs!$C$41,0)+Inputs!$B$42*Inputs!$B$14+Inputs!$B$43*MIN(Loan_Sample!I1117/Inputs!$B$17,1)+Inputs!$B$44*MIN(Loan_Sample!E1117,Inputs!$B$18)+Inputs!$B$45*Loan_Sample!C1117</f>
        <v>-5.90010806113998</v>
      </c>
      <c r="P1137" s="0" t="n">
        <f aca="false">MIN(1-Inputs!$B$13,MAX(Inputs!$B$13,1/(1+EXP(-(Inputs!$B$15*O1137+Inputs!$B$16)))))</f>
        <v>0.00186033922806604</v>
      </c>
      <c r="Q1137" s="0" t="n">
        <f aca="false">Inputs!$B$37+Inputs!$B$38*MAX(F1137-Inputs!$C$38,0)+Inputs!$B$39*MAX(F1137-Inputs!$C$39,0)+Inputs!$B$40*MAX(F1137-Inputs!$C$40,0)+Inputs!$B$41*MAX(F1137-Inputs!$C$41,0)+Inputs!$B$42*Inputs!$B$14+Inputs!$B$43*MIN(Loan_Sample!I1117/Inputs!$B$17,1)+Inputs!$B$44*MIN(E1137,Inputs!$B$18)+Inputs!$B$45*Loan_Sample!C1117</f>
        <v>-5.90010806113998</v>
      </c>
      <c r="R1137" s="0" t="n">
        <f aca="false">MIN(1-Inputs!$B$13,MAX(Inputs!$B$13,1/(1+EXP(-(Inputs!$B$15*Q1137+Inputs!$B$16)))))</f>
        <v>0.00186033922806604</v>
      </c>
    </row>
    <row r="1138" customFormat="false" ht="15" hidden="false" customHeight="false" outlineLevel="0" collapsed="false">
      <c r="A1138" s="0" t="n">
        <f aca="false">Loan_Sample!A1118</f>
        <v>32310</v>
      </c>
      <c r="B1138" s="0" t="n">
        <f aca="false">Loan_Sample!U1118</f>
        <v>140364.89</v>
      </c>
      <c r="C1138" s="0" t="n">
        <f aca="false">Loan_Sample!K1118+Inputs!$B$26</f>
        <v>6.53333330154419</v>
      </c>
      <c r="D1138" s="0" t="n">
        <f aca="false">Loan_Sample!L1118+Inputs!$B$26</f>
        <v>2.71025633811951</v>
      </c>
      <c r="E1138" s="0" t="n">
        <f aca="false">Loan_Sample!E1118/(1+Inputs!$B$25/100)</f>
        <v>66.007209777832</v>
      </c>
      <c r="F1138" s="0" t="n">
        <f aca="false">Loan_Sample!H1118-Inputs!$B$24/100</f>
        <v>0.784333229064941</v>
      </c>
      <c r="G1138" s="0" t="n">
        <f aca="false">IF(ISNUMBER(C1138),INDEX(Scorecard!$D$54:$D$61,SUMPRODUCT(--(Scorecard!$G$54:$G$60&lt;C1138))+1),Scorecard!$D$62)</f>
        <v>-0.119873800601421</v>
      </c>
      <c r="H1138" s="0" t="n">
        <f aca="false">IF(ISNUMBER(D1138),INDEX(Scorecard!$D$63:$D$68,SUMPRODUCT(--(Scorecard!$G$63:$G$67&lt;D1138))+1),Scorecard!$D$69)</f>
        <v>0.322484508656054</v>
      </c>
      <c r="I1138" s="0" t="n">
        <f aca="false">IF(ISNUMBER(E1138),INDEX(Scorecard!$D$19:$D$26,SUMPRODUCT(--(Scorecard!$G$19:$G$25&lt;E1138))+1),Scorecard!$D$27)</f>
        <v>0.233621608745691</v>
      </c>
      <c r="J1138" s="0" t="n">
        <f aca="false">IF(ISNUMBER(F1138),INDEX(Scorecard!$D$37:$D$44,SUMPRODUCT(--(Scorecard!$G$37:$G$43&lt;F1138))+1),Scorecard!$D$45)</f>
        <v>-0.569454719285959</v>
      </c>
      <c r="K1138" s="0" t="n">
        <f aca="false">Inputs!$B$10+Scorecard!$J$5*Loan_Sample!Y1118+Scorecard!$J$6*Loan_Sample!Z1118+Scorecard!$J$7*I1138+Scorecard!$J$8*Loan_Sample!AB1118+Scorecard!$J$9*J1138+Scorecard!$J$10*Loan_Sample!AD1118+Scorecard!$J$11*G1138+Scorecard!$J$12*H1138</f>
        <v>-6.13011601322151</v>
      </c>
      <c r="L1138" s="0" t="n">
        <f aca="false">MIN(1-Inputs!$B$13,MAX(Inputs!$B$13,1/(1+EXP(-(Inputs!$B$11*K1138+Inputs!$B$12)))))</f>
        <v>0.00177559011651582</v>
      </c>
      <c r="M1138" s="0" t="n">
        <f aca="false">Loan_Sample!AH1118*Inputs!$B$4*B1138</f>
        <v>87.2306789864406</v>
      </c>
      <c r="N1138" s="0" t="n">
        <f aca="false">L1138*Inputs!$B$4*B1138</f>
        <v>87.2306789864406</v>
      </c>
      <c r="O1138" s="0" t="n">
        <f aca="false">Inputs!$B$37+Inputs!$B$38*MAX(Loan_Sample!H1118-Inputs!$C$38,0)+Inputs!$B$39*MAX(Loan_Sample!H1118-Inputs!$C$39,0)+Inputs!$B$40*MAX(Loan_Sample!H1118-Inputs!$C$40,0)+Inputs!$B$41*MAX(Loan_Sample!H1118-Inputs!$C$41,0)+Inputs!$B$42*Inputs!$B$14+Inputs!$B$43*MIN(Loan_Sample!I1118/Inputs!$B$17,1)+Inputs!$B$44*MIN(Loan_Sample!E1118,Inputs!$B$18)+Inputs!$B$45*Loan_Sample!C1118</f>
        <v>-3.72576318977178</v>
      </c>
      <c r="P1138" s="0" t="n">
        <f aca="false">MIN(1-Inputs!$B$13,MAX(Inputs!$B$13,1/(1+EXP(-(Inputs!$B$15*O1138+Inputs!$B$16)))))</f>
        <v>0.0215975273447818</v>
      </c>
      <c r="Q1138" s="0" t="n">
        <f aca="false">Inputs!$B$37+Inputs!$B$38*MAX(F1138-Inputs!$C$38,0)+Inputs!$B$39*MAX(F1138-Inputs!$C$39,0)+Inputs!$B$40*MAX(F1138-Inputs!$C$40,0)+Inputs!$B$41*MAX(F1138-Inputs!$C$41,0)+Inputs!$B$42*Inputs!$B$14+Inputs!$B$43*MIN(Loan_Sample!I1118/Inputs!$B$17,1)+Inputs!$B$44*MIN(E1138,Inputs!$B$18)+Inputs!$B$45*Loan_Sample!C1118</f>
        <v>-3.72576318977178</v>
      </c>
      <c r="R1138" s="0" t="n">
        <f aca="false">MIN(1-Inputs!$B$13,MAX(Inputs!$B$13,1/(1+EXP(-(Inputs!$B$15*Q1138+Inputs!$B$16)))))</f>
        <v>0.0215975273447818</v>
      </c>
    </row>
    <row r="1139" customFormat="false" ht="15" hidden="false" customHeight="false" outlineLevel="0" collapsed="false">
      <c r="A1139" s="0" t="n">
        <f aca="false">Loan_Sample!A1119</f>
        <v>32315</v>
      </c>
      <c r="B1139" s="0" t="n">
        <f aca="false">Loan_Sample!U1119</f>
        <v>219938.31</v>
      </c>
      <c r="C1139" s="0" t="n">
        <f aca="false">Loan_Sample!K1119+Inputs!$B$26</f>
        <v>3.82307696342468</v>
      </c>
      <c r="D1139" s="0" t="n">
        <f aca="false">Loan_Sample!L1119+Inputs!$B$26</f>
        <v>-0.276922941207886</v>
      </c>
      <c r="E1139" s="0" t="n">
        <f aca="false">Loan_Sample!E1119/(1+Inputs!$B$25/100)</f>
        <v>48.3072891235352</v>
      </c>
      <c r="F1139" s="0" t="n">
        <f aca="false">Loan_Sample!H1119-Inputs!$B$24/100</f>
        <v>-0.0823333263397217</v>
      </c>
      <c r="G1139" s="0" t="n">
        <f aca="false">IF(ISNUMBER(C1139),INDEX(Scorecard!$D$54:$D$61,SUMPRODUCT(--(Scorecard!$G$54:$G$60&lt;C1139))+1),Scorecard!$D$62)</f>
        <v>0.489050497890326</v>
      </c>
      <c r="H1139" s="0" t="n">
        <f aca="false">IF(ISNUMBER(D1139),INDEX(Scorecard!$D$63:$D$68,SUMPRODUCT(--(Scorecard!$G$63:$G$67&lt;D1139))+1),Scorecard!$D$69)</f>
        <v>0.322484508656054</v>
      </c>
      <c r="I1139" s="0" t="n">
        <f aca="false">IF(ISNUMBER(E1139),INDEX(Scorecard!$D$19:$D$26,SUMPRODUCT(--(Scorecard!$G$19:$G$25&lt;E1139))+1),Scorecard!$D$27)</f>
        <v>0.57899015159425</v>
      </c>
      <c r="J1139" s="0" t="n">
        <f aca="false">IF(ISNUMBER(F1139),INDEX(Scorecard!$D$37:$D$44,SUMPRODUCT(--(Scorecard!$G$37:$G$43&lt;F1139))+1),Scorecard!$D$45)</f>
        <v>0.330501541082344</v>
      </c>
      <c r="K1139" s="0" t="n">
        <f aca="false">Inputs!$B$10+Scorecard!$J$5*Loan_Sample!Y1119+Scorecard!$J$6*Loan_Sample!Z1119+Scorecard!$J$7*I1139+Scorecard!$J$8*Loan_Sample!AB1119+Scorecard!$J$9*J1139+Scorecard!$J$10*Loan_Sample!AD1119+Scorecard!$J$11*G1139+Scorecard!$J$12*H1139</f>
        <v>-7.71496631727529</v>
      </c>
      <c r="L1139" s="0" t="n">
        <f aca="false">MIN(1-Inputs!$B$13,MAX(Inputs!$B$13,1/(1+EXP(-(Inputs!$B$11*K1139+Inputs!$B$12)))))</f>
        <v>0.000328219720019225</v>
      </c>
      <c r="M1139" s="0" t="n">
        <f aca="false">Loan_Sample!AH1119*Inputs!$B$4*B1139</f>
        <v>25.2658316853955</v>
      </c>
      <c r="N1139" s="0" t="n">
        <f aca="false">L1139*Inputs!$B$4*B1139</f>
        <v>25.2658316853955</v>
      </c>
      <c r="O1139" s="0" t="n">
        <f aca="false">Inputs!$B$37+Inputs!$B$38*MAX(Loan_Sample!H1119-Inputs!$C$38,0)+Inputs!$B$39*MAX(Loan_Sample!H1119-Inputs!$C$39,0)+Inputs!$B$40*MAX(Loan_Sample!H1119-Inputs!$C$40,0)+Inputs!$B$41*MAX(Loan_Sample!H1119-Inputs!$C$41,0)+Inputs!$B$42*Inputs!$B$14+Inputs!$B$43*MIN(Loan_Sample!I1119/Inputs!$B$17,1)+Inputs!$B$44*MIN(Loan_Sample!E1119,Inputs!$B$18)+Inputs!$B$45*Loan_Sample!C1119</f>
        <v>-5.35576361743241</v>
      </c>
      <c r="P1139" s="0" t="n">
        <f aca="false">MIN(1-Inputs!$B$13,MAX(Inputs!$B$13,1/(1+EXP(-(Inputs!$B$15*O1139+Inputs!$B$16)))))</f>
        <v>0.00344862742921217</v>
      </c>
      <c r="Q1139" s="0" t="n">
        <f aca="false">Inputs!$B$37+Inputs!$B$38*MAX(F1139-Inputs!$C$38,0)+Inputs!$B$39*MAX(F1139-Inputs!$C$39,0)+Inputs!$B$40*MAX(F1139-Inputs!$C$40,0)+Inputs!$B$41*MAX(F1139-Inputs!$C$41,0)+Inputs!$B$42*Inputs!$B$14+Inputs!$B$43*MIN(Loan_Sample!I1119/Inputs!$B$17,1)+Inputs!$B$44*MIN(E1139,Inputs!$B$18)+Inputs!$B$45*Loan_Sample!C1119</f>
        <v>-5.35576361743241</v>
      </c>
      <c r="R1139" s="0" t="n">
        <f aca="false">MIN(1-Inputs!$B$13,MAX(Inputs!$B$13,1/(1+EXP(-(Inputs!$B$15*Q1139+Inputs!$B$16)))))</f>
        <v>0.00344862742921217</v>
      </c>
    </row>
    <row r="1140" customFormat="false" ht="15" hidden="false" customHeight="false" outlineLevel="0" collapsed="false">
      <c r="A1140" s="0" t="n">
        <f aca="false">Loan_Sample!A1120</f>
        <v>32326</v>
      </c>
      <c r="B1140" s="0" t="n">
        <f aca="false">Loan_Sample!U1120</f>
        <v>174086.08</v>
      </c>
      <c r="C1140" s="0" t="n">
        <f aca="false">Loan_Sample!K1120+Inputs!$B$26</f>
        <v>4.30833339691162</v>
      </c>
      <c r="D1140" s="0" t="n">
        <f aca="false">Loan_Sample!L1120+Inputs!$B$26</f>
        <v>-1.125</v>
      </c>
      <c r="E1140" s="0" t="n">
        <f aca="false">Loan_Sample!E1120/(1+Inputs!$B$25/100)</f>
        <v>87.9987564086914</v>
      </c>
      <c r="F1140" s="0" t="n">
        <f aca="false">Loan_Sample!H1120-Inputs!$B$24/100</f>
        <v>-2.96833300590515</v>
      </c>
      <c r="G1140" s="0" t="n">
        <f aca="false">IF(ISNUMBER(C1140),INDEX(Scorecard!$D$54:$D$61,SUMPRODUCT(--(Scorecard!$G$54:$G$60&lt;C1140))+1),Scorecard!$D$62)</f>
        <v>0.489050497890326</v>
      </c>
      <c r="H1140" s="0" t="n">
        <f aca="false">IF(ISNUMBER(D1140),INDEX(Scorecard!$D$63:$D$68,SUMPRODUCT(--(Scorecard!$G$63:$G$67&lt;D1140))+1),Scorecard!$D$69)</f>
        <v>-0.340582194386522</v>
      </c>
      <c r="I1140" s="0" t="n">
        <f aca="false">IF(ISNUMBER(E1140),INDEX(Scorecard!$D$19:$D$26,SUMPRODUCT(--(Scorecard!$G$19:$G$25&lt;E1140))+1),Scorecard!$D$27)</f>
        <v>-0.820992370602782</v>
      </c>
      <c r="J1140" s="0" t="n">
        <f aca="false">IF(ISNUMBER(F1140),INDEX(Scorecard!$D$37:$D$44,SUMPRODUCT(--(Scorecard!$G$37:$G$43&lt;F1140))+1),Scorecard!$D$45)</f>
        <v>1.35057635045042</v>
      </c>
      <c r="K1140" s="0" t="n">
        <f aca="false">Inputs!$B$10+Scorecard!$J$5*Loan_Sample!Y1120+Scorecard!$J$6*Loan_Sample!Z1120+Scorecard!$J$7*I1140+Scorecard!$J$8*Loan_Sample!AB1120+Scorecard!$J$9*J1140+Scorecard!$J$10*Loan_Sample!AD1120+Scorecard!$J$11*G1140+Scorecard!$J$12*H1140</f>
        <v>-5.90337220558469</v>
      </c>
      <c r="L1140" s="0" t="n">
        <f aca="false">MIN(1-Inputs!$B$13,MAX(Inputs!$B$13,1/(1+EXP(-(Inputs!$B$11*K1140+Inputs!$B$12)))))</f>
        <v>0.002260046478827</v>
      </c>
      <c r="M1140" s="0" t="n">
        <f aca="false">Loan_Sample!AH1120*Inputs!$B$4*B1140</f>
        <v>137.704921240878</v>
      </c>
      <c r="N1140" s="0" t="n">
        <f aca="false">L1140*Inputs!$B$4*B1140</f>
        <v>137.704921240878</v>
      </c>
      <c r="O1140" s="0" t="n">
        <f aca="false">Inputs!$B$37+Inputs!$B$38*MAX(Loan_Sample!H1120-Inputs!$C$38,0)+Inputs!$B$39*MAX(Loan_Sample!H1120-Inputs!$C$39,0)+Inputs!$B$40*MAX(Loan_Sample!H1120-Inputs!$C$40,0)+Inputs!$B$41*MAX(Loan_Sample!H1120-Inputs!$C$41,0)+Inputs!$B$42*Inputs!$B$14+Inputs!$B$43*MIN(Loan_Sample!I1120/Inputs!$B$17,1)+Inputs!$B$44*MIN(Loan_Sample!E1120,Inputs!$B$18)+Inputs!$B$45*Loan_Sample!C1120</f>
        <v>-5.91337107627681</v>
      </c>
      <c r="P1140" s="0" t="n">
        <f aca="false">MIN(1-Inputs!$B$13,MAX(Inputs!$B$13,1/(1+EXP(-(Inputs!$B$15*O1140+Inputs!$B$16)))))</f>
        <v>0.00183255160350573</v>
      </c>
      <c r="Q1140" s="0" t="n">
        <f aca="false">Inputs!$B$37+Inputs!$B$38*MAX(F1140-Inputs!$C$38,0)+Inputs!$B$39*MAX(F1140-Inputs!$C$39,0)+Inputs!$B$40*MAX(F1140-Inputs!$C$40,0)+Inputs!$B$41*MAX(F1140-Inputs!$C$41,0)+Inputs!$B$42*Inputs!$B$14+Inputs!$B$43*MIN(Loan_Sample!I1120/Inputs!$B$17,1)+Inputs!$B$44*MIN(E1140,Inputs!$B$18)+Inputs!$B$45*Loan_Sample!C1120</f>
        <v>-5.91337107627681</v>
      </c>
      <c r="R1140" s="0" t="n">
        <f aca="false">MIN(1-Inputs!$B$13,MAX(Inputs!$B$13,1/(1+EXP(-(Inputs!$B$15*Q1140+Inputs!$B$16)))))</f>
        <v>0.00183255160350573</v>
      </c>
    </row>
    <row r="1141" customFormat="false" ht="15" hidden="false" customHeight="false" outlineLevel="0" collapsed="false">
      <c r="A1141" s="0" t="n">
        <f aca="false">Loan_Sample!A1121</f>
        <v>32333</v>
      </c>
      <c r="B1141" s="0" t="n">
        <f aca="false">Loan_Sample!U1121</f>
        <v>217610.8</v>
      </c>
      <c r="C1141" s="0" t="n">
        <f aca="false">Loan_Sample!K1121+Inputs!$B$26</f>
        <v>4.19999980926514</v>
      </c>
      <c r="D1141" s="0" t="n">
        <f aca="false">Loan_Sample!L1121+Inputs!$B$26</f>
        <v>-0.458333492279053</v>
      </c>
      <c r="E1141" s="0" t="n">
        <f aca="false">Loan_Sample!E1121/(1+Inputs!$B$25/100)</f>
        <v>54.3794631958008</v>
      </c>
      <c r="F1141" s="0" t="n">
        <f aca="false">Loan_Sample!H1121-Inputs!$B$24/100</f>
        <v>-3.39133334159851</v>
      </c>
      <c r="G1141" s="0" t="n">
        <f aca="false">IF(ISNUMBER(C1141),INDEX(Scorecard!$D$54:$D$61,SUMPRODUCT(--(Scorecard!$G$54:$G$60&lt;C1141))+1),Scorecard!$D$62)</f>
        <v>0.489050497890326</v>
      </c>
      <c r="H1141" s="0" t="n">
        <f aca="false">IF(ISNUMBER(D1141),INDEX(Scorecard!$D$63:$D$68,SUMPRODUCT(--(Scorecard!$G$63:$G$67&lt;D1141))+1),Scorecard!$D$69)</f>
        <v>0.322484508656054</v>
      </c>
      <c r="I1141" s="0" t="n">
        <f aca="false">IF(ISNUMBER(E1141),INDEX(Scorecard!$D$19:$D$26,SUMPRODUCT(--(Scorecard!$G$19:$G$25&lt;E1141))+1),Scorecard!$D$27)</f>
        <v>0.57899015159425</v>
      </c>
      <c r="J1141" s="0" t="n">
        <f aca="false">IF(ISNUMBER(F1141),INDEX(Scorecard!$D$37:$D$44,SUMPRODUCT(--(Scorecard!$G$37:$G$43&lt;F1141))+1),Scorecard!$D$45)</f>
        <v>1.35057635045042</v>
      </c>
      <c r="K1141" s="0" t="n">
        <f aca="false">Inputs!$B$10+Scorecard!$J$5*Loan_Sample!Y1121+Scorecard!$J$6*Loan_Sample!Z1121+Scorecard!$J$7*I1141+Scorecard!$J$8*Loan_Sample!AB1121+Scorecard!$J$9*J1141+Scorecard!$J$10*Loan_Sample!AD1121+Scorecard!$J$11*G1141+Scorecard!$J$12*H1141</f>
        <v>-5.31299533940623</v>
      </c>
      <c r="L1141" s="0" t="n">
        <f aca="false">MIN(1-Inputs!$B$13,MAX(Inputs!$B$13,1/(1+EXP(-(Inputs!$B$11*K1141+Inputs!$B$12)))))</f>
        <v>0.00423263125497282</v>
      </c>
      <c r="M1141" s="0" t="n">
        <f aca="false">Loan_Sample!AH1121*Inputs!$B$4*B1141</f>
        <v>322.373195724874</v>
      </c>
      <c r="N1141" s="0" t="n">
        <f aca="false">L1141*Inputs!$B$4*B1141</f>
        <v>322.373195724874</v>
      </c>
      <c r="O1141" s="0" t="n">
        <f aca="false">Inputs!$B$37+Inputs!$B$38*MAX(Loan_Sample!H1121-Inputs!$C$38,0)+Inputs!$B$39*MAX(Loan_Sample!H1121-Inputs!$C$39,0)+Inputs!$B$40*MAX(Loan_Sample!H1121-Inputs!$C$40,0)+Inputs!$B$41*MAX(Loan_Sample!H1121-Inputs!$C$41,0)+Inputs!$B$42*Inputs!$B$14+Inputs!$B$43*MIN(Loan_Sample!I1121/Inputs!$B$17,1)+Inputs!$B$44*MIN(Loan_Sample!E1121,Inputs!$B$18)+Inputs!$B$45*Loan_Sample!C1121</f>
        <v>-5.59153980574324</v>
      </c>
      <c r="P1141" s="0" t="n">
        <f aca="false">MIN(1-Inputs!$B$13,MAX(Inputs!$B$13,1/(1+EXP(-(Inputs!$B$15*O1141+Inputs!$B$16)))))</f>
        <v>0.00263994327980922</v>
      </c>
      <c r="Q1141" s="0" t="n">
        <f aca="false">Inputs!$B$37+Inputs!$B$38*MAX(F1141-Inputs!$C$38,0)+Inputs!$B$39*MAX(F1141-Inputs!$C$39,0)+Inputs!$B$40*MAX(F1141-Inputs!$C$40,0)+Inputs!$B$41*MAX(F1141-Inputs!$C$41,0)+Inputs!$B$42*Inputs!$B$14+Inputs!$B$43*MIN(Loan_Sample!I1121/Inputs!$B$17,1)+Inputs!$B$44*MIN(E1141,Inputs!$B$18)+Inputs!$B$45*Loan_Sample!C1121</f>
        <v>-5.59153980574324</v>
      </c>
      <c r="R1141" s="0" t="n">
        <f aca="false">MIN(1-Inputs!$B$13,MAX(Inputs!$B$13,1/(1+EXP(-(Inputs!$B$15*Q1141+Inputs!$B$16)))))</f>
        <v>0.00263994327980922</v>
      </c>
    </row>
    <row r="1142" customFormat="false" ht="15" hidden="false" customHeight="false" outlineLevel="0" collapsed="false">
      <c r="A1142" s="0" t="n">
        <f aca="false">Loan_Sample!A1122</f>
        <v>32368</v>
      </c>
      <c r="B1142" s="0" t="n">
        <f aca="false">Loan_Sample!U1122</f>
        <v>88269.414</v>
      </c>
      <c r="C1142" s="0" t="n">
        <f aca="false">Loan_Sample!K1122+Inputs!$B$26</f>
        <v>4.60833311080933</v>
      </c>
      <c r="D1142" s="0" t="n">
        <f aca="false">Loan_Sample!L1122+Inputs!$B$26</f>
        <v>-1.125</v>
      </c>
      <c r="E1142" s="0" t="n">
        <f aca="false">Loan_Sample!E1122/(1+Inputs!$B$25/100)</f>
        <v>74.3050765991211</v>
      </c>
      <c r="F1142" s="0" t="n">
        <f aca="false">Loan_Sample!H1122-Inputs!$B$24/100</f>
        <v>-2.29133319854736</v>
      </c>
      <c r="G1142" s="0" t="n">
        <f aca="false">IF(ISNUMBER(C1142),INDEX(Scorecard!$D$54:$D$61,SUMPRODUCT(--(Scorecard!$G$54:$G$60&lt;C1142))+1),Scorecard!$D$62)</f>
        <v>0.409483001259379</v>
      </c>
      <c r="H1142" s="0" t="n">
        <f aca="false">IF(ISNUMBER(D1142),INDEX(Scorecard!$D$63:$D$68,SUMPRODUCT(--(Scorecard!$G$63:$G$67&lt;D1142))+1),Scorecard!$D$69)</f>
        <v>-0.340582194386522</v>
      </c>
      <c r="I1142" s="0" t="n">
        <f aca="false">IF(ISNUMBER(E1142),INDEX(Scorecard!$D$19:$D$26,SUMPRODUCT(--(Scorecard!$G$19:$G$25&lt;E1142))+1),Scorecard!$D$27)</f>
        <v>-0.0341578513653732</v>
      </c>
      <c r="J1142" s="0" t="n">
        <f aca="false">IF(ISNUMBER(F1142),INDEX(Scorecard!$D$37:$D$44,SUMPRODUCT(--(Scorecard!$G$37:$G$43&lt;F1142))+1),Scorecard!$D$45)</f>
        <v>1.35057635045042</v>
      </c>
      <c r="K1142" s="0" t="n">
        <f aca="false">Inputs!$B$10+Scorecard!$J$5*Loan_Sample!Y1122+Scorecard!$J$6*Loan_Sample!Z1122+Scorecard!$J$7*I1142+Scorecard!$J$8*Loan_Sample!AB1122+Scorecard!$J$9*J1142+Scorecard!$J$10*Loan_Sample!AD1122+Scorecard!$J$11*G1142+Scorecard!$J$12*H1142</f>
        <v>-3.21453051894172</v>
      </c>
      <c r="L1142" s="0" t="n">
        <f aca="false">MIN(1-Inputs!$B$13,MAX(Inputs!$B$13,1/(1+EXP(-(Inputs!$B$11*K1142+Inputs!$B$12)))))</f>
        <v>0.0382924698152402</v>
      </c>
      <c r="M1142" s="0" t="n">
        <f aca="false">Loan_Sample!AH1122*Inputs!$B$4*B1142</f>
        <v>1183.01885492138</v>
      </c>
      <c r="N1142" s="0" t="n">
        <f aca="false">L1142*Inputs!$B$4*B1142</f>
        <v>1183.01885492138</v>
      </c>
      <c r="O1142" s="0" t="n">
        <f aca="false">Inputs!$B$37+Inputs!$B$38*MAX(Loan_Sample!H1122-Inputs!$C$38,0)+Inputs!$B$39*MAX(Loan_Sample!H1122-Inputs!$C$39,0)+Inputs!$B$40*MAX(Loan_Sample!H1122-Inputs!$C$40,0)+Inputs!$B$41*MAX(Loan_Sample!H1122-Inputs!$C$41,0)+Inputs!$B$42*Inputs!$B$14+Inputs!$B$43*MIN(Loan_Sample!I1122/Inputs!$B$17,1)+Inputs!$B$44*MIN(Loan_Sample!E1122,Inputs!$B$18)+Inputs!$B$45*Loan_Sample!C1122</f>
        <v>-6.05711824702075</v>
      </c>
      <c r="P1142" s="0" t="n">
        <f aca="false">MIN(1-Inputs!$B$13,MAX(Inputs!$B$13,1/(1+EXP(-(Inputs!$B$15*O1142+Inputs!$B$16)))))</f>
        <v>0.00155670911492054</v>
      </c>
      <c r="Q1142" s="0" t="n">
        <f aca="false">Inputs!$B$37+Inputs!$B$38*MAX(F1142-Inputs!$C$38,0)+Inputs!$B$39*MAX(F1142-Inputs!$C$39,0)+Inputs!$B$40*MAX(F1142-Inputs!$C$40,0)+Inputs!$B$41*MAX(F1142-Inputs!$C$41,0)+Inputs!$B$42*Inputs!$B$14+Inputs!$B$43*MIN(Loan_Sample!I1122/Inputs!$B$17,1)+Inputs!$B$44*MIN(E1142,Inputs!$B$18)+Inputs!$B$45*Loan_Sample!C1122</f>
        <v>-6.05711824702075</v>
      </c>
      <c r="R1142" s="0" t="n">
        <f aca="false">MIN(1-Inputs!$B$13,MAX(Inputs!$B$13,1/(1+EXP(-(Inputs!$B$15*Q1142+Inputs!$B$16)))))</f>
        <v>0.00155670911492054</v>
      </c>
    </row>
    <row r="1143" customFormat="false" ht="15" hidden="false" customHeight="false" outlineLevel="0" collapsed="false">
      <c r="A1143" s="0" t="n">
        <f aca="false">Loan_Sample!A1123</f>
        <v>32377</v>
      </c>
      <c r="B1143" s="0" t="n">
        <f aca="false">Loan_Sample!U1123</f>
        <v>132328.11</v>
      </c>
      <c r="C1143" s="0" t="n">
        <f aca="false">Loan_Sample!K1123+Inputs!$B$26</f>
        <v>9.23333358764648</v>
      </c>
      <c r="D1143" s="0" t="n">
        <f aca="false">Loan_Sample!L1123+Inputs!$B$26</f>
        <v>5.07179498672485</v>
      </c>
      <c r="E1143" s="0" t="n">
        <f aca="false">Loan_Sample!E1123/(1+Inputs!$B$25/100)</f>
        <v>43.3164138793945</v>
      </c>
      <c r="F1143" s="0" t="n">
        <f aca="false">Loan_Sample!H1123-Inputs!$B$24/100</f>
        <v>0.925666570663452</v>
      </c>
      <c r="G1143" s="0" t="n">
        <f aca="false">IF(ISNUMBER(C1143),INDEX(Scorecard!$D$54:$D$61,SUMPRODUCT(--(Scorecard!$G$54:$G$60&lt;C1143))+1),Scorecard!$D$62)</f>
        <v>-0.541917179454542</v>
      </c>
      <c r="H1143" s="0" t="n">
        <f aca="false">IF(ISNUMBER(D1143),INDEX(Scorecard!$D$63:$D$68,SUMPRODUCT(--(Scorecard!$G$63:$G$67&lt;D1143))+1),Scorecard!$D$69)</f>
        <v>0.322484508656054</v>
      </c>
      <c r="I1143" s="0" t="n">
        <f aca="false">IF(ISNUMBER(E1143),INDEX(Scorecard!$D$19:$D$26,SUMPRODUCT(--(Scorecard!$G$19:$G$25&lt;E1143))+1),Scorecard!$D$27)</f>
        <v>0.57899015159425</v>
      </c>
      <c r="J1143" s="0" t="n">
        <f aca="false">IF(ISNUMBER(F1143),INDEX(Scorecard!$D$37:$D$44,SUMPRODUCT(--(Scorecard!$G$37:$G$43&lt;F1143))+1),Scorecard!$D$45)</f>
        <v>-0.975503570149195</v>
      </c>
      <c r="K1143" s="0" t="n">
        <f aca="false">Inputs!$B$10+Scorecard!$J$5*Loan_Sample!Y1123+Scorecard!$J$6*Loan_Sample!Z1123+Scorecard!$J$7*I1143+Scorecard!$J$8*Loan_Sample!AB1123+Scorecard!$J$9*J1143+Scorecard!$J$10*Loan_Sample!AD1123+Scorecard!$J$11*G1143+Scorecard!$J$12*H1143</f>
        <v>-4.79479803948022</v>
      </c>
      <c r="L1143" s="0" t="n">
        <f aca="false">MIN(1-Inputs!$B$13,MAX(Inputs!$B$13,1/(1+EXP(-(Inputs!$B$11*K1143+Inputs!$B$12)))))</f>
        <v>0.00733143900168976</v>
      </c>
      <c r="M1143" s="0" t="n">
        <f aca="false">Loan_Sample!AH1123*Inputs!$B$4*B1143</f>
        <v>339.554413335862</v>
      </c>
      <c r="N1143" s="0" t="n">
        <f aca="false">L1143*Inputs!$B$4*B1143</f>
        <v>339.554413335862</v>
      </c>
      <c r="O1143" s="0" t="n">
        <f aca="false">Inputs!$B$37+Inputs!$B$38*MAX(Loan_Sample!H1123-Inputs!$C$38,0)+Inputs!$B$39*MAX(Loan_Sample!H1123-Inputs!$C$39,0)+Inputs!$B$40*MAX(Loan_Sample!H1123-Inputs!$C$40,0)+Inputs!$B$41*MAX(Loan_Sample!H1123-Inputs!$C$41,0)+Inputs!$B$42*Inputs!$B$14+Inputs!$B$43*MIN(Loan_Sample!I1123/Inputs!$B$17,1)+Inputs!$B$44*MIN(Loan_Sample!E1123,Inputs!$B$18)+Inputs!$B$45*Loan_Sample!C1123</f>
        <v>-3.2665110814534</v>
      </c>
      <c r="P1143" s="0" t="n">
        <f aca="false">MIN(1-Inputs!$B$13,MAX(Inputs!$B$13,1/(1+EXP(-(Inputs!$B$15*O1143+Inputs!$B$16)))))</f>
        <v>0.0358720645833272</v>
      </c>
      <c r="Q1143" s="0" t="n">
        <f aca="false">Inputs!$B$37+Inputs!$B$38*MAX(F1143-Inputs!$C$38,0)+Inputs!$B$39*MAX(F1143-Inputs!$C$39,0)+Inputs!$B$40*MAX(F1143-Inputs!$C$40,0)+Inputs!$B$41*MAX(F1143-Inputs!$C$41,0)+Inputs!$B$42*Inputs!$B$14+Inputs!$B$43*MIN(Loan_Sample!I1123/Inputs!$B$17,1)+Inputs!$B$44*MIN(E1143,Inputs!$B$18)+Inputs!$B$45*Loan_Sample!C1123</f>
        <v>-3.2665110814534</v>
      </c>
      <c r="R1143" s="0" t="n">
        <f aca="false">MIN(1-Inputs!$B$13,MAX(Inputs!$B$13,1/(1+EXP(-(Inputs!$B$15*Q1143+Inputs!$B$16)))))</f>
        <v>0.0358720645833272</v>
      </c>
    </row>
    <row r="1144" customFormat="false" ht="15" hidden="false" customHeight="false" outlineLevel="0" collapsed="false">
      <c r="A1144" s="0" t="n">
        <f aca="false">Loan_Sample!A1124</f>
        <v>32377</v>
      </c>
      <c r="B1144" s="0" t="n">
        <f aca="false">Loan_Sample!U1124</f>
        <v>130510.97</v>
      </c>
      <c r="C1144" s="0" t="n">
        <f aca="false">Loan_Sample!K1124+Inputs!$B$26</f>
        <v>6.73333311080933</v>
      </c>
      <c r="D1144" s="0" t="n">
        <f aca="false">Loan_Sample!L1124+Inputs!$B$26</f>
        <v>2.71025609970093</v>
      </c>
      <c r="E1144" s="0" t="n">
        <f aca="false">Loan_Sample!E1124/(1+Inputs!$B$25/100)</f>
        <v>42.4963798522949</v>
      </c>
      <c r="F1144" s="0" t="n">
        <f aca="false">Loan_Sample!H1124-Inputs!$B$24/100</f>
        <v>1.24233317375183</v>
      </c>
      <c r="G1144" s="0" t="n">
        <f aca="false">IF(ISNUMBER(C1144),INDEX(Scorecard!$D$54:$D$61,SUMPRODUCT(--(Scorecard!$G$54:$G$60&lt;C1144))+1),Scorecard!$D$62)</f>
        <v>-0.357264871923982</v>
      </c>
      <c r="H1144" s="0" t="n">
        <f aca="false">IF(ISNUMBER(D1144),INDEX(Scorecard!$D$63:$D$68,SUMPRODUCT(--(Scorecard!$G$63:$G$67&lt;D1144))+1),Scorecard!$D$69)</f>
        <v>0.322484508656054</v>
      </c>
      <c r="I1144" s="0" t="n">
        <f aca="false">IF(ISNUMBER(E1144),INDEX(Scorecard!$D$19:$D$26,SUMPRODUCT(--(Scorecard!$G$19:$G$25&lt;E1144))+1),Scorecard!$D$27)</f>
        <v>0.57899015159425</v>
      </c>
      <c r="J1144" s="0" t="n">
        <f aca="false">IF(ISNUMBER(F1144),INDEX(Scorecard!$D$37:$D$44,SUMPRODUCT(--(Scorecard!$G$37:$G$43&lt;F1144))+1),Scorecard!$D$45)</f>
        <v>-0.975503570149195</v>
      </c>
      <c r="K1144" s="0" t="n">
        <f aca="false">Inputs!$B$10+Scorecard!$J$5*Loan_Sample!Y1124+Scorecard!$J$6*Loan_Sample!Z1124+Scorecard!$J$7*I1144+Scorecard!$J$8*Loan_Sample!AB1124+Scorecard!$J$9*J1144+Scorecard!$J$10*Loan_Sample!AD1124+Scorecard!$J$11*G1144+Scorecard!$J$12*H1144</f>
        <v>-4.9463590492375</v>
      </c>
      <c r="L1144" s="0" t="n">
        <f aca="false">MIN(1-Inputs!$B$13,MAX(Inputs!$B$13,1/(1+EXP(-(Inputs!$B$11*K1144+Inputs!$B$12)))))</f>
        <v>0.00624438597512562</v>
      </c>
      <c r="M1144" s="0" t="n">
        <f aca="false">Loan_Sample!AH1124*Inputs!$B$4*B1144</f>
        <v>285.236304733814</v>
      </c>
      <c r="N1144" s="0" t="n">
        <f aca="false">L1144*Inputs!$B$4*B1144</f>
        <v>285.236304733814</v>
      </c>
      <c r="O1144" s="0" t="n">
        <f aca="false">Inputs!$B$37+Inputs!$B$38*MAX(Loan_Sample!H1124-Inputs!$C$38,0)+Inputs!$B$39*MAX(Loan_Sample!H1124-Inputs!$C$39,0)+Inputs!$B$40*MAX(Loan_Sample!H1124-Inputs!$C$40,0)+Inputs!$B$41*MAX(Loan_Sample!H1124-Inputs!$C$41,0)+Inputs!$B$42*Inputs!$B$14+Inputs!$B$43*MIN(Loan_Sample!I1124/Inputs!$B$17,1)+Inputs!$B$44*MIN(Loan_Sample!E1124,Inputs!$B$18)+Inputs!$B$45*Loan_Sample!C1124</f>
        <v>-3.22112318387887</v>
      </c>
      <c r="P1144" s="0" t="n">
        <f aca="false">MIN(1-Inputs!$B$13,MAX(Inputs!$B$13,1/(1+EXP(-(Inputs!$B$15*O1144+Inputs!$B$16)))))</f>
        <v>0.0376999238881669</v>
      </c>
      <c r="Q1144" s="0" t="n">
        <f aca="false">Inputs!$B$37+Inputs!$B$38*MAX(F1144-Inputs!$C$38,0)+Inputs!$B$39*MAX(F1144-Inputs!$C$39,0)+Inputs!$B$40*MAX(F1144-Inputs!$C$40,0)+Inputs!$B$41*MAX(F1144-Inputs!$C$41,0)+Inputs!$B$42*Inputs!$B$14+Inputs!$B$43*MIN(Loan_Sample!I1124/Inputs!$B$17,1)+Inputs!$B$44*MIN(E1144,Inputs!$B$18)+Inputs!$B$45*Loan_Sample!C1124</f>
        <v>-3.22112318387887</v>
      </c>
      <c r="R1144" s="0" t="n">
        <f aca="false">MIN(1-Inputs!$B$13,MAX(Inputs!$B$13,1/(1+EXP(-(Inputs!$B$15*Q1144+Inputs!$B$16)))))</f>
        <v>0.0376999238881669</v>
      </c>
    </row>
    <row r="1145" customFormat="false" ht="15" hidden="false" customHeight="false" outlineLevel="0" collapsed="false">
      <c r="A1145" s="0" t="n">
        <f aca="false">Loan_Sample!A1125</f>
        <v>32455</v>
      </c>
      <c r="B1145" s="0" t="n">
        <f aca="false">Loan_Sample!U1125</f>
        <v>201073.4</v>
      </c>
      <c r="C1145" s="0" t="n">
        <f aca="false">Loan_Sample!K1125+Inputs!$B$26</f>
        <v>6.13333320617676</v>
      </c>
      <c r="D1145" s="0" t="n">
        <f aca="false">Loan_Sample!L1125+Inputs!$B$26</f>
        <v>-3.5</v>
      </c>
      <c r="E1145" s="0" t="n">
        <f aca="false">Loan_Sample!E1125/(1+Inputs!$B$25/100)</f>
        <v>51.3121109008789</v>
      </c>
      <c r="F1145" s="0" t="n">
        <f aca="false">Loan_Sample!H1125-Inputs!$B$24/100</f>
        <v>1.68933320045471</v>
      </c>
      <c r="G1145" s="0" t="n">
        <f aca="false">IF(ISNUMBER(C1145),INDEX(Scorecard!$D$54:$D$61,SUMPRODUCT(--(Scorecard!$G$54:$G$60&lt;C1145))+1),Scorecard!$D$62)</f>
        <v>0.0151758992857273</v>
      </c>
      <c r="H1145" s="0" t="n">
        <f aca="false">IF(ISNUMBER(D1145),INDEX(Scorecard!$D$63:$D$68,SUMPRODUCT(--(Scorecard!$G$63:$G$67&lt;D1145))+1),Scorecard!$D$69)</f>
        <v>-0.340582194386522</v>
      </c>
      <c r="I1145" s="0" t="n">
        <f aca="false">IF(ISNUMBER(E1145),INDEX(Scorecard!$D$19:$D$26,SUMPRODUCT(--(Scorecard!$G$19:$G$25&lt;E1145))+1),Scorecard!$D$27)</f>
        <v>0.57899015159425</v>
      </c>
      <c r="J1145" s="0" t="n">
        <f aca="false">IF(ISNUMBER(F1145),INDEX(Scorecard!$D$37:$D$44,SUMPRODUCT(--(Scorecard!$G$37:$G$43&lt;F1145))+1),Scorecard!$D$45)</f>
        <v>-0.975503570149195</v>
      </c>
      <c r="K1145" s="0" t="n">
        <f aca="false">Inputs!$B$10+Scorecard!$J$5*Loan_Sample!Y1125+Scorecard!$J$6*Loan_Sample!Z1125+Scorecard!$J$7*I1145+Scorecard!$J$8*Loan_Sample!AB1125+Scorecard!$J$9*J1145+Scorecard!$J$10*Loan_Sample!AD1125+Scorecard!$J$11*G1145+Scorecard!$J$12*H1145</f>
        <v>-3.10802012559989</v>
      </c>
      <c r="L1145" s="0" t="n">
        <f aca="false">MIN(1-Inputs!$B$13,MAX(Inputs!$B$13,1/(1+EXP(-(Inputs!$B$11*K1145+Inputs!$B$12)))))</f>
        <v>0.0427005939180504</v>
      </c>
      <c r="M1145" s="0" t="n">
        <f aca="false">Loan_Sample!AH1125*Inputs!$B$4*B1145</f>
        <v>3005.0837603926</v>
      </c>
      <c r="N1145" s="0" t="n">
        <f aca="false">L1145*Inputs!$B$4*B1145</f>
        <v>3005.0837603926</v>
      </c>
      <c r="O1145" s="0" t="n">
        <f aca="false">Inputs!$B$37+Inputs!$B$38*MAX(Loan_Sample!H1125-Inputs!$C$38,0)+Inputs!$B$39*MAX(Loan_Sample!H1125-Inputs!$C$39,0)+Inputs!$B$40*MAX(Loan_Sample!H1125-Inputs!$C$40,0)+Inputs!$B$41*MAX(Loan_Sample!H1125-Inputs!$C$41,0)+Inputs!$B$42*Inputs!$B$14+Inputs!$B$43*MIN(Loan_Sample!I1125/Inputs!$B$17,1)+Inputs!$B$44*MIN(Loan_Sample!E1125,Inputs!$B$18)+Inputs!$B$45*Loan_Sample!C1125</f>
        <v>-3.51455527836358</v>
      </c>
      <c r="P1145" s="0" t="n">
        <f aca="false">MIN(1-Inputs!$B$13,MAX(Inputs!$B$13,1/(1+EXP(-(Inputs!$B$15*O1145+Inputs!$B$16)))))</f>
        <v>0.0272986079022621</v>
      </c>
      <c r="Q1145" s="0" t="n">
        <f aca="false">Inputs!$B$37+Inputs!$B$38*MAX(F1145-Inputs!$C$38,0)+Inputs!$B$39*MAX(F1145-Inputs!$C$39,0)+Inputs!$B$40*MAX(F1145-Inputs!$C$40,0)+Inputs!$B$41*MAX(F1145-Inputs!$C$41,0)+Inputs!$B$42*Inputs!$B$14+Inputs!$B$43*MIN(Loan_Sample!I1125/Inputs!$B$17,1)+Inputs!$B$44*MIN(E1145,Inputs!$B$18)+Inputs!$B$45*Loan_Sample!C1125</f>
        <v>-3.51455527836358</v>
      </c>
      <c r="R1145" s="0" t="n">
        <f aca="false">MIN(1-Inputs!$B$13,MAX(Inputs!$B$13,1/(1+EXP(-(Inputs!$B$15*Q1145+Inputs!$B$16)))))</f>
        <v>0.0272986079022621</v>
      </c>
    </row>
    <row r="1146" customFormat="false" ht="15" hidden="false" customHeight="false" outlineLevel="0" collapsed="false">
      <c r="A1146" s="0" t="n">
        <f aca="false">Loan_Sample!A1126</f>
        <v>32461</v>
      </c>
      <c r="B1146" s="0" t="n">
        <f aca="false">Loan_Sample!U1126</f>
        <v>146607.58</v>
      </c>
      <c r="C1146" s="0" t="n">
        <f aca="false">Loan_Sample!K1126+Inputs!$B$26</f>
        <v>6.03333330154419</v>
      </c>
      <c r="D1146" s="0" t="n">
        <f aca="false">Loan_Sample!L1126+Inputs!$B$26</f>
        <v>2.71025633811951</v>
      </c>
      <c r="E1146" s="0" t="n">
        <f aca="false">Loan_Sample!E1126/(1+Inputs!$B$25/100)</f>
        <v>69.1620025634766</v>
      </c>
      <c r="F1146" s="0" t="n">
        <f aca="false">Loan_Sample!H1126-Inputs!$B$24/100</f>
        <v>-0.0396666526794434</v>
      </c>
      <c r="G1146" s="0" t="n">
        <f aca="false">IF(ISNUMBER(C1146),INDEX(Scorecard!$D$54:$D$61,SUMPRODUCT(--(Scorecard!$G$54:$G$60&lt;C1146))+1),Scorecard!$D$62)</f>
        <v>0.0151758992857273</v>
      </c>
      <c r="H1146" s="0" t="n">
        <f aca="false">IF(ISNUMBER(D1146),INDEX(Scorecard!$D$63:$D$68,SUMPRODUCT(--(Scorecard!$G$63:$G$67&lt;D1146))+1),Scorecard!$D$69)</f>
        <v>0.322484508656054</v>
      </c>
      <c r="I1146" s="0" t="n">
        <f aca="false">IF(ISNUMBER(E1146),INDEX(Scorecard!$D$19:$D$26,SUMPRODUCT(--(Scorecard!$G$19:$G$25&lt;E1146))+1),Scorecard!$D$27)</f>
        <v>0.0530843085177338</v>
      </c>
      <c r="J1146" s="0" t="n">
        <f aca="false">IF(ISNUMBER(F1146),INDEX(Scorecard!$D$37:$D$44,SUMPRODUCT(--(Scorecard!$G$37:$G$43&lt;F1146))+1),Scorecard!$D$45)</f>
        <v>0.330501541082344</v>
      </c>
      <c r="K1146" s="0" t="n">
        <f aca="false">Inputs!$B$10+Scorecard!$J$5*Loan_Sample!Y1126+Scorecard!$J$6*Loan_Sample!Z1126+Scorecard!$J$7*I1146+Scorecard!$J$8*Loan_Sample!AB1126+Scorecard!$J$9*J1146+Scorecard!$J$10*Loan_Sample!AD1126+Scorecard!$J$11*G1146+Scorecard!$J$12*H1146</f>
        <v>-6.57805706373397</v>
      </c>
      <c r="L1146" s="0" t="n">
        <f aca="false">MIN(1-Inputs!$B$13,MAX(Inputs!$B$13,1/(1+EXP(-(Inputs!$B$11*K1146+Inputs!$B$12)))))</f>
        <v>0.00110212995865761</v>
      </c>
      <c r="M1146" s="0" t="n">
        <f aca="false">Loan_Sample!AH1126*Inputs!$B$4*B1146</f>
        <v>56.5532121295022</v>
      </c>
      <c r="N1146" s="0" t="n">
        <f aca="false">L1146*Inputs!$B$4*B1146</f>
        <v>56.5532121295022</v>
      </c>
      <c r="O1146" s="0" t="n">
        <f aca="false">Inputs!$B$37+Inputs!$B$38*MAX(Loan_Sample!H1126-Inputs!$C$38,0)+Inputs!$B$39*MAX(Loan_Sample!H1126-Inputs!$C$39,0)+Inputs!$B$40*MAX(Loan_Sample!H1126-Inputs!$C$40,0)+Inputs!$B$41*MAX(Loan_Sample!H1126-Inputs!$C$41,0)+Inputs!$B$42*Inputs!$B$14+Inputs!$B$43*MIN(Loan_Sample!I1126/Inputs!$B$17,1)+Inputs!$B$44*MIN(Loan_Sample!E1126,Inputs!$B$18)+Inputs!$B$45*Loan_Sample!C1126</f>
        <v>-5.9318775096261</v>
      </c>
      <c r="P1146" s="0" t="n">
        <f aca="false">MIN(1-Inputs!$B$13,MAX(Inputs!$B$13,1/(1+EXP(-(Inputs!$B$15*O1146+Inputs!$B$16)))))</f>
        <v>0.00179446940027875</v>
      </c>
      <c r="Q1146" s="0" t="n">
        <f aca="false">Inputs!$B$37+Inputs!$B$38*MAX(F1146-Inputs!$C$38,0)+Inputs!$B$39*MAX(F1146-Inputs!$C$39,0)+Inputs!$B$40*MAX(F1146-Inputs!$C$40,0)+Inputs!$B$41*MAX(F1146-Inputs!$C$41,0)+Inputs!$B$42*Inputs!$B$14+Inputs!$B$43*MIN(Loan_Sample!I1126/Inputs!$B$17,1)+Inputs!$B$44*MIN(E1146,Inputs!$B$18)+Inputs!$B$45*Loan_Sample!C1126</f>
        <v>-5.9318775096261</v>
      </c>
      <c r="R1146" s="0" t="n">
        <f aca="false">MIN(1-Inputs!$B$13,MAX(Inputs!$B$13,1/(1+EXP(-(Inputs!$B$15*Q1146+Inputs!$B$16)))))</f>
        <v>0.00179446940027875</v>
      </c>
    </row>
    <row r="1147" customFormat="false" ht="15" hidden="false" customHeight="false" outlineLevel="0" collapsed="false">
      <c r="A1147" s="0" t="n">
        <f aca="false">Loan_Sample!A1127</f>
        <v>32491</v>
      </c>
      <c r="B1147" s="0" t="n">
        <f aca="false">Loan_Sample!U1127</f>
        <v>487332.44</v>
      </c>
      <c r="C1147" s="0" t="n">
        <f aca="false">Loan_Sample!K1127+Inputs!$B$26</f>
        <v>7.13333320617676</v>
      </c>
      <c r="D1147" s="0" t="n">
        <f aca="false">Loan_Sample!L1127+Inputs!$B$26</f>
        <v>2.71025609970093</v>
      </c>
      <c r="E1147" s="0" t="n">
        <f aca="false">Loan_Sample!E1127/(1+Inputs!$B$25/100)</f>
        <v>75.5373992919922</v>
      </c>
      <c r="F1147" s="0" t="n">
        <f aca="false">Loan_Sample!H1127-Inputs!$B$24/100</f>
        <v>1.11333346366882</v>
      </c>
      <c r="G1147" s="0" t="n">
        <f aca="false">IF(ISNUMBER(C1147),INDEX(Scorecard!$D$54:$D$61,SUMPRODUCT(--(Scorecard!$G$54:$G$60&lt;C1147))+1),Scorecard!$D$62)</f>
        <v>-0.541917179454542</v>
      </c>
      <c r="H1147" s="0" t="n">
        <f aca="false">IF(ISNUMBER(D1147),INDEX(Scorecard!$D$63:$D$68,SUMPRODUCT(--(Scorecard!$G$63:$G$67&lt;D1147))+1),Scorecard!$D$69)</f>
        <v>0.322484508656054</v>
      </c>
      <c r="I1147" s="0" t="n">
        <f aca="false">IF(ISNUMBER(E1147),INDEX(Scorecard!$D$19:$D$26,SUMPRODUCT(--(Scorecard!$G$19:$G$25&lt;E1147))+1),Scorecard!$D$27)</f>
        <v>-0.0341578513653732</v>
      </c>
      <c r="J1147" s="0" t="n">
        <f aca="false">IF(ISNUMBER(F1147),INDEX(Scorecard!$D$37:$D$44,SUMPRODUCT(--(Scorecard!$G$37:$G$43&lt;F1147))+1),Scorecard!$D$45)</f>
        <v>-0.975503570149195</v>
      </c>
      <c r="K1147" s="0" t="n">
        <f aca="false">Inputs!$B$10+Scorecard!$J$5*Loan_Sample!Y1127+Scorecard!$J$6*Loan_Sample!Z1127+Scorecard!$J$7*I1147+Scorecard!$J$8*Loan_Sample!AB1127+Scorecard!$J$9*J1147+Scorecard!$J$10*Loan_Sample!AD1127+Scorecard!$J$11*G1147+Scorecard!$J$12*H1147</f>
        <v>-3.27713898558575</v>
      </c>
      <c r="L1147" s="0" t="n">
        <f aca="false">MIN(1-Inputs!$B$13,MAX(Inputs!$B$13,1/(1+EXP(-(Inputs!$B$11*K1147+Inputs!$B$12)))))</f>
        <v>0.0359087214970158</v>
      </c>
      <c r="M1147" s="0" t="n">
        <f aca="false">Loan_Sample!AH1127*Inputs!$B$4*B1147</f>
        <v>6124.8197025474</v>
      </c>
      <c r="N1147" s="0" t="n">
        <f aca="false">L1147*Inputs!$B$4*B1147</f>
        <v>6124.8197025474</v>
      </c>
      <c r="O1147" s="0" t="n">
        <f aca="false">Inputs!$B$37+Inputs!$B$38*MAX(Loan_Sample!H1127-Inputs!$C$38,0)+Inputs!$B$39*MAX(Loan_Sample!H1127-Inputs!$C$39,0)+Inputs!$B$40*MAX(Loan_Sample!H1127-Inputs!$C$40,0)+Inputs!$B$41*MAX(Loan_Sample!H1127-Inputs!$C$41,0)+Inputs!$B$42*Inputs!$B$14+Inputs!$B$43*MIN(Loan_Sample!I1127/Inputs!$B$17,1)+Inputs!$B$44*MIN(Loan_Sample!E1127,Inputs!$B$18)+Inputs!$B$45*Loan_Sample!C1127</f>
        <v>-3.76888036322505</v>
      </c>
      <c r="P1147" s="0" t="n">
        <f aca="false">MIN(1-Inputs!$B$13,MAX(Inputs!$B$13,1/(1+EXP(-(Inputs!$B$15*O1147+Inputs!$B$16)))))</f>
        <v>0.020585705278937</v>
      </c>
      <c r="Q1147" s="0" t="n">
        <f aca="false">Inputs!$B$37+Inputs!$B$38*MAX(F1147-Inputs!$C$38,0)+Inputs!$B$39*MAX(F1147-Inputs!$C$39,0)+Inputs!$B$40*MAX(F1147-Inputs!$C$40,0)+Inputs!$B$41*MAX(F1147-Inputs!$C$41,0)+Inputs!$B$42*Inputs!$B$14+Inputs!$B$43*MIN(Loan_Sample!I1127/Inputs!$B$17,1)+Inputs!$B$44*MIN(E1147,Inputs!$B$18)+Inputs!$B$45*Loan_Sample!C1127</f>
        <v>-3.76888036322505</v>
      </c>
      <c r="R1147" s="0" t="n">
        <f aca="false">MIN(1-Inputs!$B$13,MAX(Inputs!$B$13,1/(1+EXP(-(Inputs!$B$15*Q1147+Inputs!$B$16)))))</f>
        <v>0.020585705278937</v>
      </c>
    </row>
    <row r="1148" customFormat="false" ht="15" hidden="false" customHeight="false" outlineLevel="0" collapsed="false">
      <c r="A1148" s="0" t="n">
        <f aca="false">Loan_Sample!A1128</f>
        <v>32517</v>
      </c>
      <c r="B1148" s="0" t="n">
        <f aca="false">Loan_Sample!U1128</f>
        <v>240511.45</v>
      </c>
      <c r="C1148" s="0" t="n">
        <f aca="false">Loan_Sample!K1128+Inputs!$B$26</f>
        <v>5.25833320617676</v>
      </c>
      <c r="D1148" s="0" t="n">
        <f aca="false">Loan_Sample!L1128+Inputs!$B$26</f>
        <v>-1.875</v>
      </c>
      <c r="E1148" s="0" t="n">
        <f aca="false">Loan_Sample!E1128/(1+Inputs!$B$25/100)</f>
        <v>69.8395385742188</v>
      </c>
      <c r="F1148" s="0" t="n">
        <f aca="false">Loan_Sample!H1128-Inputs!$B$24/100</f>
        <v>-0.0246665477752686</v>
      </c>
      <c r="G1148" s="0" t="n">
        <f aca="false">IF(ISNUMBER(C1148),INDEX(Scorecard!$D$54:$D$61,SUMPRODUCT(--(Scorecard!$G$54:$G$60&lt;C1148))+1),Scorecard!$D$62)</f>
        <v>0.126303549215828</v>
      </c>
      <c r="H1148" s="0" t="n">
        <f aca="false">IF(ISNUMBER(D1148),INDEX(Scorecard!$D$63:$D$68,SUMPRODUCT(--(Scorecard!$G$63:$G$67&lt;D1148))+1),Scorecard!$D$69)</f>
        <v>-0.340582194386522</v>
      </c>
      <c r="I1148" s="0" t="n">
        <f aca="false">IF(ISNUMBER(E1148),INDEX(Scorecard!$D$19:$D$26,SUMPRODUCT(--(Scorecard!$G$19:$G$25&lt;E1148))+1),Scorecard!$D$27)</f>
        <v>0.0530843085177338</v>
      </c>
      <c r="J1148" s="0" t="n">
        <f aca="false">IF(ISNUMBER(F1148),INDEX(Scorecard!$D$37:$D$44,SUMPRODUCT(--(Scorecard!$G$37:$G$43&lt;F1148))+1),Scorecard!$D$45)</f>
        <v>0.330501541082344</v>
      </c>
      <c r="K1148" s="0" t="n">
        <f aca="false">Inputs!$B$10+Scorecard!$J$5*Loan_Sample!Y1128+Scorecard!$J$6*Loan_Sample!Z1128+Scorecard!$J$7*I1148+Scorecard!$J$8*Loan_Sample!AB1128+Scorecard!$J$9*J1148+Scorecard!$J$10*Loan_Sample!AD1128+Scorecard!$J$11*G1148+Scorecard!$J$12*H1148</f>
        <v>-3.68446724265844</v>
      </c>
      <c r="L1148" s="0" t="n">
        <f aca="false">MIN(1-Inputs!$B$13,MAX(Inputs!$B$13,1/(1+EXP(-(Inputs!$B$11*K1148+Inputs!$B$12)))))</f>
        <v>0.0235575385101721</v>
      </c>
      <c r="M1148" s="0" t="n">
        <f aca="false">Loan_Sample!AH1128*Inputs!$B$4*B1148</f>
        <v>1983.05021092931</v>
      </c>
      <c r="N1148" s="0" t="n">
        <f aca="false">L1148*Inputs!$B$4*B1148</f>
        <v>1983.05021092931</v>
      </c>
      <c r="O1148" s="0" t="n">
        <f aca="false">Inputs!$B$37+Inputs!$B$38*MAX(Loan_Sample!H1128-Inputs!$C$38,0)+Inputs!$B$39*MAX(Loan_Sample!H1128-Inputs!$C$39,0)+Inputs!$B$40*MAX(Loan_Sample!H1128-Inputs!$C$40,0)+Inputs!$B$41*MAX(Loan_Sample!H1128-Inputs!$C$41,0)+Inputs!$B$42*Inputs!$B$14+Inputs!$B$43*MIN(Loan_Sample!I1128/Inputs!$B$17,1)+Inputs!$B$44*MIN(Loan_Sample!E1128,Inputs!$B$18)+Inputs!$B$45*Loan_Sample!C1128</f>
        <v>-6.10629895652273</v>
      </c>
      <c r="P1148" s="0" t="n">
        <f aca="false">MIN(1-Inputs!$B$13,MAX(Inputs!$B$13,1/(1+EXP(-(Inputs!$B$15*O1148+Inputs!$B$16)))))</f>
        <v>0.00147218860608131</v>
      </c>
      <c r="Q1148" s="0" t="n">
        <f aca="false">Inputs!$B$37+Inputs!$B$38*MAX(F1148-Inputs!$C$38,0)+Inputs!$B$39*MAX(F1148-Inputs!$C$39,0)+Inputs!$B$40*MAX(F1148-Inputs!$C$40,0)+Inputs!$B$41*MAX(F1148-Inputs!$C$41,0)+Inputs!$B$42*Inputs!$B$14+Inputs!$B$43*MIN(Loan_Sample!I1128/Inputs!$B$17,1)+Inputs!$B$44*MIN(E1148,Inputs!$B$18)+Inputs!$B$45*Loan_Sample!C1128</f>
        <v>-6.10629895652273</v>
      </c>
      <c r="R1148" s="0" t="n">
        <f aca="false">MIN(1-Inputs!$B$13,MAX(Inputs!$B$13,1/(1+EXP(-(Inputs!$B$15*Q1148+Inputs!$B$16)))))</f>
        <v>0.00147218860608131</v>
      </c>
    </row>
    <row r="1149" customFormat="false" ht="15" hidden="false" customHeight="false" outlineLevel="0" collapsed="false">
      <c r="A1149" s="0" t="n">
        <f aca="false">Loan_Sample!A1129</f>
        <v>32596</v>
      </c>
      <c r="B1149" s="0" t="n">
        <f aca="false">Loan_Sample!U1129</f>
        <v>194582.8</v>
      </c>
      <c r="C1149" s="0" t="n">
        <f aca="false">Loan_Sample!K1129+Inputs!$B$26</f>
        <v>4.85833311080933</v>
      </c>
      <c r="D1149" s="0" t="n">
        <f aca="false">Loan_Sample!L1129+Inputs!$B$26</f>
        <v>-1.875</v>
      </c>
      <c r="E1149" s="0" t="n">
        <f aca="false">Loan_Sample!E1129/(1+Inputs!$B$25/100)</f>
        <v>59.0623207092285</v>
      </c>
      <c r="F1149" s="0" t="n">
        <f aca="false">Loan_Sample!H1129-Inputs!$B$24/100</f>
        <v>0.481333255767822</v>
      </c>
      <c r="G1149" s="0" t="n">
        <f aca="false">IF(ISNUMBER(C1149),INDEX(Scorecard!$D$54:$D$61,SUMPRODUCT(--(Scorecard!$G$54:$G$60&lt;C1149))+1),Scorecard!$D$62)</f>
        <v>0.214429354789033</v>
      </c>
      <c r="H1149" s="0" t="n">
        <f aca="false">IF(ISNUMBER(D1149),INDEX(Scorecard!$D$63:$D$68,SUMPRODUCT(--(Scorecard!$G$63:$G$67&lt;D1149))+1),Scorecard!$D$69)</f>
        <v>-0.340582194386522</v>
      </c>
      <c r="I1149" s="0" t="n">
        <f aca="false">IF(ISNUMBER(E1149),INDEX(Scorecard!$D$19:$D$26,SUMPRODUCT(--(Scorecard!$G$19:$G$25&lt;E1149))+1),Scorecard!$D$27)</f>
        <v>0.267179331770092</v>
      </c>
      <c r="J1149" s="0" t="n">
        <f aca="false">IF(ISNUMBER(F1149),INDEX(Scorecard!$D$37:$D$44,SUMPRODUCT(--(Scorecard!$G$37:$G$43&lt;F1149))+1),Scorecard!$D$45)</f>
        <v>-0.271229676926091</v>
      </c>
      <c r="K1149" s="0" t="n">
        <f aca="false">Inputs!$B$10+Scorecard!$J$5*Loan_Sample!Y1129+Scorecard!$J$6*Loan_Sample!Z1129+Scorecard!$J$7*I1149+Scorecard!$J$8*Loan_Sample!AB1129+Scorecard!$J$9*J1149+Scorecard!$J$10*Loan_Sample!AD1129+Scorecard!$J$11*G1149+Scorecard!$J$12*H1149</f>
        <v>-4.52331931668009</v>
      </c>
      <c r="L1149" s="0" t="n">
        <f aca="false">MIN(1-Inputs!$B$13,MAX(Inputs!$B$13,1/(1+EXP(-(Inputs!$B$11*K1149+Inputs!$B$12)))))</f>
        <v>0.00976832547202008</v>
      </c>
      <c r="M1149" s="0" t="n">
        <f aca="false">Loan_Sample!AH1129*Inputs!$B$4*B1149</f>
        <v>665.261842579946</v>
      </c>
      <c r="N1149" s="0" t="n">
        <f aca="false">L1149*Inputs!$B$4*B1149</f>
        <v>665.261842579946</v>
      </c>
      <c r="O1149" s="0" t="n">
        <f aca="false">Inputs!$B$37+Inputs!$B$38*MAX(Loan_Sample!H1129-Inputs!$C$38,0)+Inputs!$B$39*MAX(Loan_Sample!H1129-Inputs!$C$39,0)+Inputs!$B$40*MAX(Loan_Sample!H1129-Inputs!$C$40,0)+Inputs!$B$41*MAX(Loan_Sample!H1129-Inputs!$C$41,0)+Inputs!$B$42*Inputs!$B$14+Inputs!$B$43*MIN(Loan_Sample!I1129/Inputs!$B$17,1)+Inputs!$B$44*MIN(Loan_Sample!E1129,Inputs!$B$18)+Inputs!$B$45*Loan_Sample!C1129</f>
        <v>-4.11226300232984</v>
      </c>
      <c r="P1149" s="0" t="n">
        <f aca="false">MIN(1-Inputs!$B$13,MAX(Inputs!$B$13,1/(1+EXP(-(Inputs!$B$15*O1149+Inputs!$B$16)))))</f>
        <v>0.0140260350399666</v>
      </c>
      <c r="Q1149" s="0" t="n">
        <f aca="false">Inputs!$B$37+Inputs!$B$38*MAX(F1149-Inputs!$C$38,0)+Inputs!$B$39*MAX(F1149-Inputs!$C$39,0)+Inputs!$B$40*MAX(F1149-Inputs!$C$40,0)+Inputs!$B$41*MAX(F1149-Inputs!$C$41,0)+Inputs!$B$42*Inputs!$B$14+Inputs!$B$43*MIN(Loan_Sample!I1129/Inputs!$B$17,1)+Inputs!$B$44*MIN(E1149,Inputs!$B$18)+Inputs!$B$45*Loan_Sample!C1129</f>
        <v>-4.11226300232984</v>
      </c>
      <c r="R1149" s="0" t="n">
        <f aca="false">MIN(1-Inputs!$B$13,MAX(Inputs!$B$13,1/(1+EXP(-(Inputs!$B$15*Q1149+Inputs!$B$16)))))</f>
        <v>0.0140260350399666</v>
      </c>
    </row>
    <row r="1150" customFormat="false" ht="15" hidden="false" customHeight="false" outlineLevel="0" collapsed="false">
      <c r="A1150" s="0" t="n">
        <f aca="false">Loan_Sample!A1130</f>
        <v>32617</v>
      </c>
      <c r="B1150" s="0" t="n">
        <f aca="false">Loan_Sample!U1130</f>
        <v>107150.8</v>
      </c>
      <c r="C1150" s="0" t="n">
        <f aca="false">Loan_Sample!K1130+Inputs!$B$26</f>
        <v>4.55833339691162</v>
      </c>
      <c r="D1150" s="0" t="n">
        <f aca="false">Loan_Sample!L1130+Inputs!$B$26</f>
        <v>-1.875</v>
      </c>
      <c r="E1150" s="0" t="n">
        <f aca="false">Loan_Sample!E1130/(1+Inputs!$B$25/100)</f>
        <v>55.8409996032715</v>
      </c>
      <c r="F1150" s="0" t="n">
        <f aca="false">Loan_Sample!H1130-Inputs!$B$24/100</f>
        <v>0.92133355140686</v>
      </c>
      <c r="G1150" s="0" t="n">
        <f aca="false">IF(ISNUMBER(C1150),INDEX(Scorecard!$D$54:$D$61,SUMPRODUCT(--(Scorecard!$G$54:$G$60&lt;C1150))+1),Scorecard!$D$62)</f>
        <v>0.409483001259379</v>
      </c>
      <c r="H1150" s="0" t="n">
        <f aca="false">IF(ISNUMBER(D1150),INDEX(Scorecard!$D$63:$D$68,SUMPRODUCT(--(Scorecard!$G$63:$G$67&lt;D1150))+1),Scorecard!$D$69)</f>
        <v>-0.340582194386522</v>
      </c>
      <c r="I1150" s="0" t="n">
        <f aca="false">IF(ISNUMBER(E1150),INDEX(Scorecard!$D$19:$D$26,SUMPRODUCT(--(Scorecard!$G$19:$G$25&lt;E1150))+1),Scorecard!$D$27)</f>
        <v>0.285899340811827</v>
      </c>
      <c r="J1150" s="0" t="n">
        <f aca="false">IF(ISNUMBER(F1150),INDEX(Scorecard!$D$37:$D$44,SUMPRODUCT(--(Scorecard!$G$37:$G$43&lt;F1150))+1),Scorecard!$D$45)</f>
        <v>-0.975503570149195</v>
      </c>
      <c r="K1150" s="0" t="n">
        <f aca="false">Inputs!$B$10+Scorecard!$J$5*Loan_Sample!Y1130+Scorecard!$J$6*Loan_Sample!Z1130+Scorecard!$J$7*I1150+Scorecard!$J$8*Loan_Sample!AB1130+Scorecard!$J$9*J1150+Scorecard!$J$10*Loan_Sample!AD1130+Scorecard!$J$11*G1150+Scorecard!$J$12*H1150</f>
        <v>-5.2766178575833</v>
      </c>
      <c r="L1150" s="0" t="n">
        <f aca="false">MIN(1-Inputs!$B$13,MAX(Inputs!$B$13,1/(1+EXP(-(Inputs!$B$11*K1150+Inputs!$B$12)))))</f>
        <v>0.00439927406890568</v>
      </c>
      <c r="M1150" s="0" t="n">
        <f aca="false">Loan_Sample!AH1130*Inputs!$B$4*B1150</f>
        <v>164.985007565875</v>
      </c>
      <c r="N1150" s="0" t="n">
        <f aca="false">L1150*Inputs!$B$4*B1150</f>
        <v>164.985007565875</v>
      </c>
      <c r="O1150" s="0" t="n">
        <f aca="false">Inputs!$B$37+Inputs!$B$38*MAX(Loan_Sample!H1130-Inputs!$C$38,0)+Inputs!$B$39*MAX(Loan_Sample!H1130-Inputs!$C$39,0)+Inputs!$B$40*MAX(Loan_Sample!H1130-Inputs!$C$40,0)+Inputs!$B$41*MAX(Loan_Sample!H1130-Inputs!$C$41,0)+Inputs!$B$42*Inputs!$B$14+Inputs!$B$43*MIN(Loan_Sample!I1130/Inputs!$B$17,1)+Inputs!$B$44*MIN(Loan_Sample!E1130,Inputs!$B$18)+Inputs!$B$45*Loan_Sample!C1130</f>
        <v>-3.25448656762546</v>
      </c>
      <c r="P1150" s="0" t="n">
        <f aca="false">MIN(1-Inputs!$B$13,MAX(Inputs!$B$13,1/(1+EXP(-(Inputs!$B$15*O1150+Inputs!$B$16)))))</f>
        <v>0.0363478371222818</v>
      </c>
      <c r="Q1150" s="0" t="n">
        <f aca="false">Inputs!$B$37+Inputs!$B$38*MAX(F1150-Inputs!$C$38,0)+Inputs!$B$39*MAX(F1150-Inputs!$C$39,0)+Inputs!$B$40*MAX(F1150-Inputs!$C$40,0)+Inputs!$B$41*MAX(F1150-Inputs!$C$41,0)+Inputs!$B$42*Inputs!$B$14+Inputs!$B$43*MIN(Loan_Sample!I1130/Inputs!$B$17,1)+Inputs!$B$44*MIN(E1150,Inputs!$B$18)+Inputs!$B$45*Loan_Sample!C1130</f>
        <v>-3.25448656762546</v>
      </c>
      <c r="R1150" s="0" t="n">
        <f aca="false">MIN(1-Inputs!$B$13,MAX(Inputs!$B$13,1/(1+EXP(-(Inputs!$B$15*Q1150+Inputs!$B$16)))))</f>
        <v>0.0363478371222818</v>
      </c>
    </row>
    <row r="1151" customFormat="false" ht="15" hidden="false" customHeight="false" outlineLevel="0" collapsed="false">
      <c r="A1151" s="0" t="n">
        <f aca="false">Loan_Sample!A1131</f>
        <v>32623</v>
      </c>
      <c r="B1151" s="0" t="n">
        <f aca="false">Loan_Sample!U1131</f>
        <v>131679.95</v>
      </c>
      <c r="C1151" s="0" t="n">
        <f aca="false">Loan_Sample!K1131+Inputs!$B$26</f>
        <v>3.32307696342468</v>
      </c>
      <c r="D1151" s="0" t="n">
        <f aca="false">Loan_Sample!L1131+Inputs!$B$26</f>
        <v>-0.276922941207886</v>
      </c>
      <c r="E1151" s="0" t="n">
        <f aca="false">Loan_Sample!E1131/(1+Inputs!$B$25/100)</f>
        <v>67.560302734375</v>
      </c>
      <c r="F1151" s="0" t="n">
        <f aca="false">Loan_Sample!H1131-Inputs!$B$24/100</f>
        <v>0.905666589736939</v>
      </c>
      <c r="G1151" s="0" t="n">
        <f aca="false">IF(ISNUMBER(C1151),INDEX(Scorecard!$D$54:$D$61,SUMPRODUCT(--(Scorecard!$G$54:$G$60&lt;C1151))+1),Scorecard!$D$62)</f>
        <v>0.489050497890326</v>
      </c>
      <c r="H1151" s="0" t="n">
        <f aca="false">IF(ISNUMBER(D1151),INDEX(Scorecard!$D$63:$D$68,SUMPRODUCT(--(Scorecard!$G$63:$G$67&lt;D1151))+1),Scorecard!$D$69)</f>
        <v>0.322484508656054</v>
      </c>
      <c r="I1151" s="0" t="n">
        <f aca="false">IF(ISNUMBER(E1151),INDEX(Scorecard!$D$19:$D$26,SUMPRODUCT(--(Scorecard!$G$19:$G$25&lt;E1151))+1),Scorecard!$D$27)</f>
        <v>0.0530843085177338</v>
      </c>
      <c r="J1151" s="0" t="n">
        <f aca="false">IF(ISNUMBER(F1151),INDEX(Scorecard!$D$37:$D$44,SUMPRODUCT(--(Scorecard!$G$37:$G$43&lt;F1151))+1),Scorecard!$D$45)</f>
        <v>-0.975503570149195</v>
      </c>
      <c r="K1151" s="0" t="n">
        <f aca="false">Inputs!$B$10+Scorecard!$J$5*Loan_Sample!Y1131+Scorecard!$J$6*Loan_Sample!Z1131+Scorecard!$J$7*I1151+Scorecard!$J$8*Loan_Sample!AB1131+Scorecard!$J$9*J1151+Scorecard!$J$10*Loan_Sample!AD1131+Scorecard!$J$11*G1151+Scorecard!$J$12*H1151</f>
        <v>-4.59477850146744</v>
      </c>
      <c r="L1151" s="0" t="n">
        <f aca="false">MIN(1-Inputs!$B$13,MAX(Inputs!$B$13,1/(1+EXP(-(Inputs!$B$11*K1151+Inputs!$B$12)))))</f>
        <v>0.00905826146032502</v>
      </c>
      <c r="M1151" s="0" t="n">
        <f aca="false">Loan_Sample!AH1131*Inputs!$B$4*B1151</f>
        <v>417.476995663884</v>
      </c>
      <c r="N1151" s="0" t="n">
        <f aca="false">L1151*Inputs!$B$4*B1151</f>
        <v>417.476995663884</v>
      </c>
      <c r="O1151" s="0" t="n">
        <f aca="false">Inputs!$B$37+Inputs!$B$38*MAX(Loan_Sample!H1131-Inputs!$C$38,0)+Inputs!$B$39*MAX(Loan_Sample!H1131-Inputs!$C$39,0)+Inputs!$B$40*MAX(Loan_Sample!H1131-Inputs!$C$40,0)+Inputs!$B$41*MAX(Loan_Sample!H1131-Inputs!$C$41,0)+Inputs!$B$42*Inputs!$B$14+Inputs!$B$43*MIN(Loan_Sample!I1131/Inputs!$B$17,1)+Inputs!$B$44*MIN(Loan_Sample!E1131,Inputs!$B$18)+Inputs!$B$45*Loan_Sample!C1131</f>
        <v>-3.41422738691647</v>
      </c>
      <c r="P1151" s="0" t="n">
        <f aca="false">MIN(1-Inputs!$B$13,MAX(Inputs!$B$13,1/(1+EXP(-(Inputs!$B$15*O1151+Inputs!$B$16)))))</f>
        <v>0.0304960071225605</v>
      </c>
      <c r="Q1151" s="0" t="n">
        <f aca="false">Inputs!$B$37+Inputs!$B$38*MAX(F1151-Inputs!$C$38,0)+Inputs!$B$39*MAX(F1151-Inputs!$C$39,0)+Inputs!$B$40*MAX(F1151-Inputs!$C$40,0)+Inputs!$B$41*MAX(F1151-Inputs!$C$41,0)+Inputs!$B$42*Inputs!$B$14+Inputs!$B$43*MIN(Loan_Sample!I1131/Inputs!$B$17,1)+Inputs!$B$44*MIN(E1151,Inputs!$B$18)+Inputs!$B$45*Loan_Sample!C1131</f>
        <v>-3.41422738691647</v>
      </c>
      <c r="R1151" s="0" t="n">
        <f aca="false">MIN(1-Inputs!$B$13,MAX(Inputs!$B$13,1/(1+EXP(-(Inputs!$B$15*Q1151+Inputs!$B$16)))))</f>
        <v>0.0304960071225605</v>
      </c>
    </row>
    <row r="1152" customFormat="false" ht="15" hidden="false" customHeight="false" outlineLevel="0" collapsed="false">
      <c r="A1152" s="0" t="n">
        <f aca="false">Loan_Sample!A1132</f>
        <v>32662</v>
      </c>
      <c r="B1152" s="0" t="n">
        <f aca="false">Loan_Sample!U1132</f>
        <v>172979.22</v>
      </c>
      <c r="C1152" s="0" t="n">
        <f aca="false">Loan_Sample!K1132+Inputs!$B$26</f>
        <v>6.83333349227905</v>
      </c>
      <c r="D1152" s="0" t="n">
        <f aca="false">Loan_Sample!L1132+Inputs!$B$26</f>
        <v>2.71025657653809</v>
      </c>
      <c r="E1152" s="0" t="n">
        <f aca="false">Loan_Sample!E1132/(1+Inputs!$B$25/100)</f>
        <v>63.0270309448242</v>
      </c>
      <c r="F1152" s="0" t="n">
        <f aca="false">Loan_Sample!H1132-Inputs!$B$24/100</f>
        <v>1.05933332443237</v>
      </c>
      <c r="G1152" s="0" t="n">
        <f aca="false">IF(ISNUMBER(C1152),INDEX(Scorecard!$D$54:$D$61,SUMPRODUCT(--(Scorecard!$G$54:$G$60&lt;C1152))+1),Scorecard!$D$62)</f>
        <v>-0.357264871923982</v>
      </c>
      <c r="H1152" s="0" t="n">
        <f aca="false">IF(ISNUMBER(D1152),INDEX(Scorecard!$D$63:$D$68,SUMPRODUCT(--(Scorecard!$G$63:$G$67&lt;D1152))+1),Scorecard!$D$69)</f>
        <v>0.322484508656054</v>
      </c>
      <c r="I1152" s="0" t="n">
        <f aca="false">IF(ISNUMBER(E1152),INDEX(Scorecard!$D$19:$D$26,SUMPRODUCT(--(Scorecard!$G$19:$G$25&lt;E1152))+1),Scorecard!$D$27)</f>
        <v>0.233621608745691</v>
      </c>
      <c r="J1152" s="0" t="n">
        <f aca="false">IF(ISNUMBER(F1152),INDEX(Scorecard!$D$37:$D$44,SUMPRODUCT(--(Scorecard!$G$37:$G$43&lt;F1152))+1),Scorecard!$D$45)</f>
        <v>-0.975503570149195</v>
      </c>
      <c r="K1152" s="0" t="n">
        <f aca="false">Inputs!$B$10+Scorecard!$J$5*Loan_Sample!Y1132+Scorecard!$J$6*Loan_Sample!Z1132+Scorecard!$J$7*I1152+Scorecard!$J$8*Loan_Sample!AB1132+Scorecard!$J$9*J1152+Scorecard!$J$10*Loan_Sample!AD1132+Scorecard!$J$11*G1152+Scorecard!$J$12*H1152</f>
        <v>-3.42110918771132</v>
      </c>
      <c r="L1152" s="0" t="n">
        <f aca="false">MIN(1-Inputs!$B$13,MAX(Inputs!$B$13,1/(1+EXP(-(Inputs!$B$11*K1152+Inputs!$B$12)))))</f>
        <v>0.0309574009072978</v>
      </c>
      <c r="M1152" s="0" t="n">
        <f aca="false">Loan_Sample!AH1132*Inputs!$B$4*B1152</f>
        <v>1874.24547176008</v>
      </c>
      <c r="N1152" s="0" t="n">
        <f aca="false">L1152*Inputs!$B$4*B1152</f>
        <v>1874.24547176008</v>
      </c>
      <c r="O1152" s="0" t="n">
        <f aca="false">Inputs!$B$37+Inputs!$B$38*MAX(Loan_Sample!H1132-Inputs!$C$38,0)+Inputs!$B$39*MAX(Loan_Sample!H1132-Inputs!$C$39,0)+Inputs!$B$40*MAX(Loan_Sample!H1132-Inputs!$C$40,0)+Inputs!$B$41*MAX(Loan_Sample!H1132-Inputs!$C$41,0)+Inputs!$B$42*Inputs!$B$14+Inputs!$B$43*MIN(Loan_Sample!I1132/Inputs!$B$17,1)+Inputs!$B$44*MIN(Loan_Sample!E1132,Inputs!$B$18)+Inputs!$B$45*Loan_Sample!C1132</f>
        <v>-3.96166705069981</v>
      </c>
      <c r="P1152" s="0" t="n">
        <f aca="false">MIN(1-Inputs!$B$13,MAX(Inputs!$B$13,1/(1+EXP(-(Inputs!$B$15*O1152+Inputs!$B$16)))))</f>
        <v>0.016601564222658</v>
      </c>
      <c r="Q1152" s="0" t="n">
        <f aca="false">Inputs!$B$37+Inputs!$B$38*MAX(F1152-Inputs!$C$38,0)+Inputs!$B$39*MAX(F1152-Inputs!$C$39,0)+Inputs!$B$40*MAX(F1152-Inputs!$C$40,0)+Inputs!$B$41*MAX(F1152-Inputs!$C$41,0)+Inputs!$B$42*Inputs!$B$14+Inputs!$B$43*MIN(Loan_Sample!I1132/Inputs!$B$17,1)+Inputs!$B$44*MIN(E1152,Inputs!$B$18)+Inputs!$B$45*Loan_Sample!C1132</f>
        <v>-3.96166705069981</v>
      </c>
      <c r="R1152" s="0" t="n">
        <f aca="false">MIN(1-Inputs!$B$13,MAX(Inputs!$B$13,1/(1+EXP(-(Inputs!$B$15*Q1152+Inputs!$B$16)))))</f>
        <v>0.016601564222658</v>
      </c>
    </row>
    <row r="1153" customFormat="false" ht="15" hidden="false" customHeight="false" outlineLevel="0" collapsed="false">
      <c r="A1153" s="0" t="n">
        <f aca="false">Loan_Sample!A1133</f>
        <v>32675</v>
      </c>
      <c r="B1153" s="0" t="n">
        <f aca="false">Loan_Sample!U1133</f>
        <v>300364.84</v>
      </c>
      <c r="C1153" s="0" t="n">
        <f aca="false">Loan_Sample!K1133+Inputs!$B$26</f>
        <v>9.03333377838135</v>
      </c>
      <c r="D1153" s="0" t="n">
        <f aca="false">Loan_Sample!L1133+Inputs!$B$26</f>
        <v>5.07179546356201</v>
      </c>
      <c r="E1153" s="0" t="n">
        <f aca="false">Loan_Sample!E1133/(1+Inputs!$B$25/100)</f>
        <v>64.027229309082</v>
      </c>
      <c r="F1153" s="0" t="n">
        <f aca="false">Loan_Sample!H1133-Inputs!$B$24/100</f>
        <v>1.13066649436951</v>
      </c>
      <c r="G1153" s="0" t="n">
        <f aca="false">IF(ISNUMBER(C1153),INDEX(Scorecard!$D$54:$D$61,SUMPRODUCT(--(Scorecard!$G$54:$G$60&lt;C1153))+1),Scorecard!$D$62)</f>
        <v>-0.541917179454542</v>
      </c>
      <c r="H1153" s="0" t="n">
        <f aca="false">IF(ISNUMBER(D1153),INDEX(Scorecard!$D$63:$D$68,SUMPRODUCT(--(Scorecard!$G$63:$G$67&lt;D1153))+1),Scorecard!$D$69)</f>
        <v>0.322484508656054</v>
      </c>
      <c r="I1153" s="0" t="n">
        <f aca="false">IF(ISNUMBER(E1153),INDEX(Scorecard!$D$19:$D$26,SUMPRODUCT(--(Scorecard!$G$19:$G$25&lt;E1153))+1),Scorecard!$D$27)</f>
        <v>0.233621608745691</v>
      </c>
      <c r="J1153" s="0" t="n">
        <f aca="false">IF(ISNUMBER(F1153),INDEX(Scorecard!$D$37:$D$44,SUMPRODUCT(--(Scorecard!$G$37:$G$43&lt;F1153))+1),Scorecard!$D$45)</f>
        <v>-0.975503570149195</v>
      </c>
      <c r="K1153" s="0" t="n">
        <f aca="false">Inputs!$B$10+Scorecard!$J$5*Loan_Sample!Y1133+Scorecard!$J$6*Loan_Sample!Z1133+Scorecard!$J$7*I1153+Scorecard!$J$8*Loan_Sample!AB1133+Scorecard!$J$9*J1153+Scorecard!$J$10*Loan_Sample!AD1133+Scorecard!$J$11*G1153+Scorecard!$J$12*H1153</f>
        <v>-3.42919801465496</v>
      </c>
      <c r="L1153" s="0" t="n">
        <f aca="false">MIN(1-Inputs!$B$13,MAX(Inputs!$B$13,1/(1+EXP(-(Inputs!$B$11*K1153+Inputs!$B$12)))))</f>
        <v>0.0306997411712381</v>
      </c>
      <c r="M1153" s="0" t="n">
        <f aca="false">Loan_Sample!AH1133*Inputs!$B$4*B1153</f>
        <v>3227.39299572912</v>
      </c>
      <c r="N1153" s="0" t="n">
        <f aca="false">L1153*Inputs!$B$4*B1153</f>
        <v>3227.39299572912</v>
      </c>
      <c r="O1153" s="0" t="n">
        <f aca="false">Inputs!$B$37+Inputs!$B$38*MAX(Loan_Sample!H1133-Inputs!$C$38,0)+Inputs!$B$39*MAX(Loan_Sample!H1133-Inputs!$C$39,0)+Inputs!$B$40*MAX(Loan_Sample!H1133-Inputs!$C$40,0)+Inputs!$B$41*MAX(Loan_Sample!H1133-Inputs!$C$41,0)+Inputs!$B$42*Inputs!$B$14+Inputs!$B$43*MIN(Loan_Sample!I1133/Inputs!$B$17,1)+Inputs!$B$44*MIN(Loan_Sample!E1133,Inputs!$B$18)+Inputs!$B$45*Loan_Sample!C1133</f>
        <v>-3.9204807116414</v>
      </c>
      <c r="P1153" s="0" t="n">
        <f aca="false">MIN(1-Inputs!$B$13,MAX(Inputs!$B$13,1/(1+EXP(-(Inputs!$B$15*O1153+Inputs!$B$16)))))</f>
        <v>0.0173835095367933</v>
      </c>
      <c r="Q1153" s="0" t="n">
        <f aca="false">Inputs!$B$37+Inputs!$B$38*MAX(F1153-Inputs!$C$38,0)+Inputs!$B$39*MAX(F1153-Inputs!$C$39,0)+Inputs!$B$40*MAX(F1153-Inputs!$C$40,0)+Inputs!$B$41*MAX(F1153-Inputs!$C$41,0)+Inputs!$B$42*Inputs!$B$14+Inputs!$B$43*MIN(Loan_Sample!I1133/Inputs!$B$17,1)+Inputs!$B$44*MIN(E1153,Inputs!$B$18)+Inputs!$B$45*Loan_Sample!C1133</f>
        <v>-3.9204807116414</v>
      </c>
      <c r="R1153" s="0" t="n">
        <f aca="false">MIN(1-Inputs!$B$13,MAX(Inputs!$B$13,1/(1+EXP(-(Inputs!$B$15*Q1153+Inputs!$B$16)))))</f>
        <v>0.0173835095367933</v>
      </c>
    </row>
    <row r="1154" customFormat="false" ht="15" hidden="false" customHeight="false" outlineLevel="0" collapsed="false">
      <c r="A1154" s="0" t="n">
        <f aca="false">Loan_Sample!A1134</f>
        <v>32687</v>
      </c>
      <c r="B1154" s="0" t="n">
        <f aca="false">Loan_Sample!U1134</f>
        <v>287236.9</v>
      </c>
      <c r="C1154" s="0" t="n">
        <f aca="false">Loan_Sample!K1134+Inputs!$B$26</f>
        <v>5.03333330154419</v>
      </c>
      <c r="D1154" s="0" t="n">
        <f aca="false">Loan_Sample!L1134+Inputs!$B$26</f>
        <v>-3.50000047683716</v>
      </c>
      <c r="E1154" s="0" t="n">
        <f aca="false">Loan_Sample!E1134/(1+Inputs!$B$25/100)</f>
        <v>66.0606384277344</v>
      </c>
      <c r="F1154" s="0" t="n">
        <f aca="false">Loan_Sample!H1134-Inputs!$B$24/100</f>
        <v>0.49833345413208</v>
      </c>
      <c r="G1154" s="0" t="n">
        <f aca="false">IF(ISNUMBER(C1154),INDEX(Scorecard!$D$54:$D$61,SUMPRODUCT(--(Scorecard!$G$54:$G$60&lt;C1154))+1),Scorecard!$D$62)</f>
        <v>0.214429354789033</v>
      </c>
      <c r="H1154" s="0" t="n">
        <f aca="false">IF(ISNUMBER(D1154),INDEX(Scorecard!$D$63:$D$68,SUMPRODUCT(--(Scorecard!$G$63:$G$67&lt;D1154))+1),Scorecard!$D$69)</f>
        <v>-0.340582194386522</v>
      </c>
      <c r="I1154" s="0" t="n">
        <f aca="false">IF(ISNUMBER(E1154),INDEX(Scorecard!$D$19:$D$26,SUMPRODUCT(--(Scorecard!$G$19:$G$25&lt;E1154))+1),Scorecard!$D$27)</f>
        <v>0.233621608745691</v>
      </c>
      <c r="J1154" s="0" t="n">
        <f aca="false">IF(ISNUMBER(F1154),INDEX(Scorecard!$D$37:$D$44,SUMPRODUCT(--(Scorecard!$G$37:$G$43&lt;F1154))+1),Scorecard!$D$45)</f>
        <v>-0.271229676926091</v>
      </c>
      <c r="K1154" s="0" t="n">
        <f aca="false">Inputs!$B$10+Scorecard!$J$5*Loan_Sample!Y1134+Scorecard!$J$6*Loan_Sample!Z1134+Scorecard!$J$7*I1154+Scorecard!$J$8*Loan_Sample!AB1134+Scorecard!$J$9*J1154+Scorecard!$J$10*Loan_Sample!AD1134+Scorecard!$J$11*G1154+Scorecard!$J$12*H1154</f>
        <v>-4.9592005155127</v>
      </c>
      <c r="L1154" s="0" t="n">
        <f aca="false">MIN(1-Inputs!$B$13,MAX(Inputs!$B$13,1/(1+EXP(-(Inputs!$B$11*K1154+Inputs!$B$12)))))</f>
        <v>0.00616000184116056</v>
      </c>
      <c r="M1154" s="0" t="n">
        <f aca="false">Loan_Sample!AH1134*Inputs!$B$4*B1154</f>
        <v>619.282941497238</v>
      </c>
      <c r="N1154" s="0" t="n">
        <f aca="false">L1154*Inputs!$B$4*B1154</f>
        <v>619.282941497238</v>
      </c>
      <c r="O1154" s="0" t="n">
        <f aca="false">Inputs!$B$37+Inputs!$B$38*MAX(Loan_Sample!H1134-Inputs!$C$38,0)+Inputs!$B$39*MAX(Loan_Sample!H1134-Inputs!$C$39,0)+Inputs!$B$40*MAX(Loan_Sample!H1134-Inputs!$C$40,0)+Inputs!$B$41*MAX(Loan_Sample!H1134-Inputs!$C$41,0)+Inputs!$B$42*Inputs!$B$14+Inputs!$B$43*MIN(Loan_Sample!I1134/Inputs!$B$17,1)+Inputs!$B$44*MIN(Loan_Sample!E1134,Inputs!$B$18)+Inputs!$B$45*Loan_Sample!C1134</f>
        <v>-4.42943929604154</v>
      </c>
      <c r="P1154" s="0" t="n">
        <f aca="false">MIN(1-Inputs!$B$13,MAX(Inputs!$B$13,1/(1+EXP(-(Inputs!$B$15*O1154+Inputs!$B$16)))))</f>
        <v>0.00982180265363228</v>
      </c>
      <c r="Q1154" s="0" t="n">
        <f aca="false">Inputs!$B$37+Inputs!$B$38*MAX(F1154-Inputs!$C$38,0)+Inputs!$B$39*MAX(F1154-Inputs!$C$39,0)+Inputs!$B$40*MAX(F1154-Inputs!$C$40,0)+Inputs!$B$41*MAX(F1154-Inputs!$C$41,0)+Inputs!$B$42*Inputs!$B$14+Inputs!$B$43*MIN(Loan_Sample!I1134/Inputs!$B$17,1)+Inputs!$B$44*MIN(E1154,Inputs!$B$18)+Inputs!$B$45*Loan_Sample!C1134</f>
        <v>-4.42943929604154</v>
      </c>
      <c r="R1154" s="0" t="n">
        <f aca="false">MIN(1-Inputs!$B$13,MAX(Inputs!$B$13,1/(1+EXP(-(Inputs!$B$15*Q1154+Inputs!$B$16)))))</f>
        <v>0.00982180265363228</v>
      </c>
    </row>
    <row r="1155" customFormat="false" ht="15" hidden="false" customHeight="false" outlineLevel="0" collapsed="false">
      <c r="A1155" s="0" t="n">
        <f aca="false">Loan_Sample!A1135</f>
        <v>32710</v>
      </c>
      <c r="B1155" s="0" t="n">
        <f aca="false">Loan_Sample!U1135</f>
        <v>216466.36</v>
      </c>
      <c r="C1155" s="0" t="n">
        <f aca="false">Loan_Sample!K1135+Inputs!$B$26</f>
        <v>4.5</v>
      </c>
      <c r="D1155" s="0" t="n">
        <f aca="false">Loan_Sample!L1135+Inputs!$B$26</f>
        <v>-0.458333492279053</v>
      </c>
      <c r="E1155" s="0" t="n">
        <f aca="false">Loan_Sample!E1135/(1+Inputs!$B$25/100)</f>
        <v>72.0673141479492</v>
      </c>
      <c r="F1155" s="0" t="n">
        <f aca="false">Loan_Sample!H1135-Inputs!$B$24/100</f>
        <v>-3.18433332443237</v>
      </c>
      <c r="G1155" s="0" t="n">
        <f aca="false">IF(ISNUMBER(C1155),INDEX(Scorecard!$D$54:$D$61,SUMPRODUCT(--(Scorecard!$G$54:$G$60&lt;C1155))+1),Scorecard!$D$62)</f>
        <v>0.409483001259379</v>
      </c>
      <c r="H1155" s="0" t="n">
        <f aca="false">IF(ISNUMBER(D1155),INDEX(Scorecard!$D$63:$D$68,SUMPRODUCT(--(Scorecard!$G$63:$G$67&lt;D1155))+1),Scorecard!$D$69)</f>
        <v>0.322484508656054</v>
      </c>
      <c r="I1155" s="0" t="n">
        <f aca="false">IF(ISNUMBER(E1155),INDEX(Scorecard!$D$19:$D$26,SUMPRODUCT(--(Scorecard!$G$19:$G$25&lt;E1155))+1),Scorecard!$D$27)</f>
        <v>-0.0341578513653732</v>
      </c>
      <c r="J1155" s="0" t="n">
        <f aca="false">IF(ISNUMBER(F1155),INDEX(Scorecard!$D$37:$D$44,SUMPRODUCT(--(Scorecard!$G$37:$G$43&lt;F1155))+1),Scorecard!$D$45)</f>
        <v>1.35057635045042</v>
      </c>
      <c r="K1155" s="0" t="n">
        <f aca="false">Inputs!$B$10+Scorecard!$J$5*Loan_Sample!Y1135+Scorecard!$J$6*Loan_Sample!Z1135+Scorecard!$J$7*I1155+Scorecard!$J$8*Loan_Sample!AB1135+Scorecard!$J$9*J1155+Scorecard!$J$10*Loan_Sample!AD1135+Scorecard!$J$11*G1155+Scorecard!$J$12*H1155</f>
        <v>-5.01465617510392</v>
      </c>
      <c r="L1155" s="0" t="n">
        <f aca="false">MIN(1-Inputs!$B$13,MAX(Inputs!$B$13,1/(1+EXP(-(Inputs!$B$11*K1155+Inputs!$B$12)))))</f>
        <v>0.00580841618054424</v>
      </c>
      <c r="M1155" s="0" t="n">
        <f aca="false">Loan_Sample!AH1135*Inputs!$B$4*B1155</f>
        <v>440.06434778863</v>
      </c>
      <c r="N1155" s="0" t="n">
        <f aca="false">L1155*Inputs!$B$4*B1155</f>
        <v>440.06434778863</v>
      </c>
      <c r="O1155" s="0" t="n">
        <f aca="false">Inputs!$B$37+Inputs!$B$38*MAX(Loan_Sample!H1135-Inputs!$C$38,0)+Inputs!$B$39*MAX(Loan_Sample!H1135-Inputs!$C$39,0)+Inputs!$B$40*MAX(Loan_Sample!H1135-Inputs!$C$40,0)+Inputs!$B$41*MAX(Loan_Sample!H1135-Inputs!$C$41,0)+Inputs!$B$42*Inputs!$B$14+Inputs!$B$43*MIN(Loan_Sample!I1135/Inputs!$B$17,1)+Inputs!$B$44*MIN(Loan_Sample!E1135,Inputs!$B$18)+Inputs!$B$45*Loan_Sample!C1135</f>
        <v>-5.76503296957945</v>
      </c>
      <c r="P1155" s="0" t="n">
        <f aca="false">MIN(1-Inputs!$B$13,MAX(Inputs!$B$13,1/(1+EXP(-(Inputs!$B$15*O1155+Inputs!$B$16)))))</f>
        <v>0.00216842978954995</v>
      </c>
      <c r="Q1155" s="0" t="n">
        <f aca="false">Inputs!$B$37+Inputs!$B$38*MAX(F1155-Inputs!$C$38,0)+Inputs!$B$39*MAX(F1155-Inputs!$C$39,0)+Inputs!$B$40*MAX(F1155-Inputs!$C$40,0)+Inputs!$B$41*MAX(F1155-Inputs!$C$41,0)+Inputs!$B$42*Inputs!$B$14+Inputs!$B$43*MIN(Loan_Sample!I1135/Inputs!$B$17,1)+Inputs!$B$44*MIN(E1155,Inputs!$B$18)+Inputs!$B$45*Loan_Sample!C1135</f>
        <v>-5.76503296957945</v>
      </c>
      <c r="R1155" s="0" t="n">
        <f aca="false">MIN(1-Inputs!$B$13,MAX(Inputs!$B$13,1/(1+EXP(-(Inputs!$B$15*Q1155+Inputs!$B$16)))))</f>
        <v>0.00216842978954995</v>
      </c>
    </row>
    <row r="1156" customFormat="false" ht="15" hidden="false" customHeight="false" outlineLevel="0" collapsed="false">
      <c r="A1156" s="0" t="n">
        <f aca="false">Loan_Sample!A1136</f>
        <v>32814</v>
      </c>
      <c r="B1156" s="0" t="n">
        <f aca="false">Loan_Sample!U1136</f>
        <v>164573.16</v>
      </c>
      <c r="C1156" s="0" t="n">
        <f aca="false">Loan_Sample!K1136+Inputs!$B$26</f>
        <v>4.50833320617676</v>
      </c>
      <c r="D1156" s="0" t="n">
        <f aca="false">Loan_Sample!L1136+Inputs!$B$26</f>
        <v>-1.125</v>
      </c>
      <c r="E1156" s="0" t="n">
        <f aca="false">Loan_Sample!E1136/(1+Inputs!$B$25/100)</f>
        <v>74.713134765625</v>
      </c>
      <c r="F1156" s="0" t="n">
        <f aca="false">Loan_Sample!H1136-Inputs!$B$24/100</f>
        <v>-2.53633308410645</v>
      </c>
      <c r="G1156" s="0" t="n">
        <f aca="false">IF(ISNUMBER(C1156),INDEX(Scorecard!$D$54:$D$61,SUMPRODUCT(--(Scorecard!$G$54:$G$60&lt;C1156))+1),Scorecard!$D$62)</f>
        <v>0.409483001259379</v>
      </c>
      <c r="H1156" s="0" t="n">
        <f aca="false">IF(ISNUMBER(D1156),INDEX(Scorecard!$D$63:$D$68,SUMPRODUCT(--(Scorecard!$G$63:$G$67&lt;D1156))+1),Scorecard!$D$69)</f>
        <v>-0.340582194386522</v>
      </c>
      <c r="I1156" s="0" t="n">
        <f aca="false">IF(ISNUMBER(E1156),INDEX(Scorecard!$D$19:$D$26,SUMPRODUCT(--(Scorecard!$G$19:$G$25&lt;E1156))+1),Scorecard!$D$27)</f>
        <v>-0.0341578513653732</v>
      </c>
      <c r="J1156" s="0" t="n">
        <f aca="false">IF(ISNUMBER(F1156),INDEX(Scorecard!$D$37:$D$44,SUMPRODUCT(--(Scorecard!$G$37:$G$43&lt;F1156))+1),Scorecard!$D$45)</f>
        <v>1.35057635045042</v>
      </c>
      <c r="K1156" s="0" t="n">
        <f aca="false">Inputs!$B$10+Scorecard!$J$5*Loan_Sample!Y1136+Scorecard!$J$6*Loan_Sample!Z1136+Scorecard!$J$7*I1156+Scorecard!$J$8*Loan_Sample!AB1136+Scorecard!$J$9*J1156+Scorecard!$J$10*Loan_Sample!AD1136+Scorecard!$J$11*G1156+Scorecard!$J$12*H1156</f>
        <v>-5.09884205207017</v>
      </c>
      <c r="L1156" s="0" t="n">
        <f aca="false">MIN(1-Inputs!$B$13,MAX(Inputs!$B$13,1/(1+EXP(-(Inputs!$B$11*K1156+Inputs!$B$12)))))</f>
        <v>0.00531245318942758</v>
      </c>
      <c r="M1156" s="0" t="n">
        <f aca="false">Loan_Sample!AH1136*Inputs!$B$4*B1156</f>
        <v>306.000523057661</v>
      </c>
      <c r="N1156" s="0" t="n">
        <f aca="false">L1156*Inputs!$B$4*B1156</f>
        <v>306.000523057661</v>
      </c>
      <c r="O1156" s="0" t="n">
        <f aca="false">Inputs!$B$37+Inputs!$B$38*MAX(Loan_Sample!H1136-Inputs!$C$38,0)+Inputs!$B$39*MAX(Loan_Sample!H1136-Inputs!$C$39,0)+Inputs!$B$40*MAX(Loan_Sample!H1136-Inputs!$C$40,0)+Inputs!$B$41*MAX(Loan_Sample!H1136-Inputs!$C$41,0)+Inputs!$B$42*Inputs!$B$14+Inputs!$B$43*MIN(Loan_Sample!I1136/Inputs!$B$17,1)+Inputs!$B$44*MIN(Loan_Sample!E1136,Inputs!$B$18)+Inputs!$B$45*Loan_Sample!C1136</f>
        <v>-5.95071927155583</v>
      </c>
      <c r="P1156" s="0" t="n">
        <f aca="false">MIN(1-Inputs!$B$13,MAX(Inputs!$B$13,1/(1+EXP(-(Inputs!$B$15*O1156+Inputs!$B$16)))))</f>
        <v>0.00175650865531993</v>
      </c>
      <c r="Q1156" s="0" t="n">
        <f aca="false">Inputs!$B$37+Inputs!$B$38*MAX(F1156-Inputs!$C$38,0)+Inputs!$B$39*MAX(F1156-Inputs!$C$39,0)+Inputs!$B$40*MAX(F1156-Inputs!$C$40,0)+Inputs!$B$41*MAX(F1156-Inputs!$C$41,0)+Inputs!$B$42*Inputs!$B$14+Inputs!$B$43*MIN(Loan_Sample!I1136/Inputs!$B$17,1)+Inputs!$B$44*MIN(E1156,Inputs!$B$18)+Inputs!$B$45*Loan_Sample!C1136</f>
        <v>-5.95071927155583</v>
      </c>
      <c r="R1156" s="0" t="n">
        <f aca="false">MIN(1-Inputs!$B$13,MAX(Inputs!$B$13,1/(1+EXP(-(Inputs!$B$15*Q1156+Inputs!$B$16)))))</f>
        <v>0.00175650865531993</v>
      </c>
    </row>
    <row r="1157" customFormat="false" ht="15" hidden="false" customHeight="false" outlineLevel="0" collapsed="false">
      <c r="A1157" s="0" t="n">
        <f aca="false">Loan_Sample!A1137</f>
        <v>32821</v>
      </c>
      <c r="B1157" s="0" t="n">
        <f aca="false">Loan_Sample!U1137</f>
        <v>214563.2</v>
      </c>
      <c r="C1157" s="0" t="n">
        <f aca="false">Loan_Sample!K1137+Inputs!$B$26</f>
        <v>6.43333339691162</v>
      </c>
      <c r="D1157" s="0" t="n">
        <f aca="false">Loan_Sample!L1137+Inputs!$B$26</f>
        <v>2.71025657653809</v>
      </c>
      <c r="E1157" s="0" t="n">
        <f aca="false">Loan_Sample!E1137/(1+Inputs!$B$25/100)</f>
        <v>78.7716522216797</v>
      </c>
      <c r="F1157" s="0" t="n">
        <f aca="false">Loan_Sample!H1137-Inputs!$B$24/100</f>
        <v>1.14133334159851</v>
      </c>
      <c r="G1157" s="0" t="n">
        <f aca="false">IF(ISNUMBER(C1157),INDEX(Scorecard!$D$54:$D$61,SUMPRODUCT(--(Scorecard!$G$54:$G$60&lt;C1157))+1),Scorecard!$D$62)</f>
        <v>-0.119873800601421</v>
      </c>
      <c r="H1157" s="0" t="n">
        <f aca="false">IF(ISNUMBER(D1157),INDEX(Scorecard!$D$63:$D$68,SUMPRODUCT(--(Scorecard!$G$63:$G$67&lt;D1157))+1),Scorecard!$D$69)</f>
        <v>0.322484508656054</v>
      </c>
      <c r="I1157" s="0" t="n">
        <f aca="false">IF(ISNUMBER(E1157),INDEX(Scorecard!$D$19:$D$26,SUMPRODUCT(--(Scorecard!$G$19:$G$25&lt;E1157))+1),Scorecard!$D$27)</f>
        <v>-0.0341578513653732</v>
      </c>
      <c r="J1157" s="0" t="n">
        <f aca="false">IF(ISNUMBER(F1157),INDEX(Scorecard!$D$37:$D$44,SUMPRODUCT(--(Scorecard!$G$37:$G$43&lt;F1157))+1),Scorecard!$D$45)</f>
        <v>-0.975503570149195</v>
      </c>
      <c r="K1157" s="0" t="n">
        <f aca="false">Inputs!$B$10+Scorecard!$J$5*Loan_Sample!Y1137+Scorecard!$J$6*Loan_Sample!Z1137+Scorecard!$J$7*I1157+Scorecard!$J$8*Loan_Sample!AB1137+Scorecard!$J$9*J1157+Scorecard!$J$10*Loan_Sample!AD1137+Scorecard!$J$11*G1157+Scorecard!$J$12*H1157</f>
        <v>-3.75951047581094</v>
      </c>
      <c r="L1157" s="0" t="n">
        <f aca="false">MIN(1-Inputs!$B$13,MAX(Inputs!$B$13,1/(1+EXP(-(Inputs!$B$11*K1157+Inputs!$B$12)))))</f>
        <v>0.0217856853444203</v>
      </c>
      <c r="M1157" s="0" t="n">
        <f aca="false">Loan_Sample!AH1137*Inputs!$B$4*B1157</f>
        <v>1636.04222659217</v>
      </c>
      <c r="N1157" s="0" t="n">
        <f aca="false">L1157*Inputs!$B$4*B1157</f>
        <v>1636.04222659217</v>
      </c>
      <c r="O1157" s="0" t="n">
        <f aca="false">Inputs!$B$37+Inputs!$B$38*MAX(Loan_Sample!H1137-Inputs!$C$38,0)+Inputs!$B$39*MAX(Loan_Sample!H1137-Inputs!$C$39,0)+Inputs!$B$40*MAX(Loan_Sample!H1137-Inputs!$C$40,0)+Inputs!$B$41*MAX(Loan_Sample!H1137-Inputs!$C$41,0)+Inputs!$B$42*Inputs!$B$14+Inputs!$B$43*MIN(Loan_Sample!I1137/Inputs!$B$17,1)+Inputs!$B$44*MIN(Loan_Sample!E1137,Inputs!$B$18)+Inputs!$B$45*Loan_Sample!C1137</f>
        <v>-3.99201621010353</v>
      </c>
      <c r="P1157" s="0" t="n">
        <f aca="false">MIN(1-Inputs!$B$13,MAX(Inputs!$B$13,1/(1+EXP(-(Inputs!$B$15*O1157+Inputs!$B$16)))))</f>
        <v>0.0160475983095295</v>
      </c>
      <c r="Q1157" s="0" t="n">
        <f aca="false">Inputs!$B$37+Inputs!$B$38*MAX(F1157-Inputs!$C$38,0)+Inputs!$B$39*MAX(F1157-Inputs!$C$39,0)+Inputs!$B$40*MAX(F1157-Inputs!$C$40,0)+Inputs!$B$41*MAX(F1157-Inputs!$C$41,0)+Inputs!$B$42*Inputs!$B$14+Inputs!$B$43*MIN(Loan_Sample!I1137/Inputs!$B$17,1)+Inputs!$B$44*MIN(E1157,Inputs!$B$18)+Inputs!$B$45*Loan_Sample!C1137</f>
        <v>-3.99201621010353</v>
      </c>
      <c r="R1157" s="0" t="n">
        <f aca="false">MIN(1-Inputs!$B$13,MAX(Inputs!$B$13,1/(1+EXP(-(Inputs!$B$15*Q1157+Inputs!$B$16)))))</f>
        <v>0.0160475983095295</v>
      </c>
    </row>
    <row r="1158" customFormat="false" ht="15" hidden="false" customHeight="false" outlineLevel="0" collapsed="false">
      <c r="A1158" s="0" t="n">
        <f aca="false">Loan_Sample!A1138</f>
        <v>32827</v>
      </c>
      <c r="B1158" s="0" t="n">
        <f aca="false">Loan_Sample!U1138</f>
        <v>218204.66</v>
      </c>
      <c r="C1158" s="0" t="n">
        <f aca="false">Loan_Sample!K1138+Inputs!$B$26</f>
        <v>5.53333330154419</v>
      </c>
      <c r="D1158" s="0" t="n">
        <f aca="false">Loan_Sample!L1138+Inputs!$B$26</f>
        <v>-3.50000047683716</v>
      </c>
      <c r="E1158" s="0" t="n">
        <f aca="false">Loan_Sample!E1138/(1+Inputs!$B$25/100)</f>
        <v>52.6716651916504</v>
      </c>
      <c r="F1158" s="0" t="n">
        <f aca="false">Loan_Sample!H1138-Inputs!$B$24/100</f>
        <v>1.30233311653137</v>
      </c>
      <c r="G1158" s="0" t="n">
        <f aca="false">IF(ISNUMBER(C1158),INDEX(Scorecard!$D$54:$D$61,SUMPRODUCT(--(Scorecard!$G$54:$G$60&lt;C1158))+1),Scorecard!$D$62)</f>
        <v>0.0151758992857273</v>
      </c>
      <c r="H1158" s="0" t="n">
        <f aca="false">IF(ISNUMBER(D1158),INDEX(Scorecard!$D$63:$D$68,SUMPRODUCT(--(Scorecard!$G$63:$G$67&lt;D1158))+1),Scorecard!$D$69)</f>
        <v>-0.340582194386522</v>
      </c>
      <c r="I1158" s="0" t="n">
        <f aca="false">IF(ISNUMBER(E1158),INDEX(Scorecard!$D$19:$D$26,SUMPRODUCT(--(Scorecard!$G$19:$G$25&lt;E1158))+1),Scorecard!$D$27)</f>
        <v>0.57899015159425</v>
      </c>
      <c r="J1158" s="0" t="n">
        <f aca="false">IF(ISNUMBER(F1158),INDEX(Scorecard!$D$37:$D$44,SUMPRODUCT(--(Scorecard!$G$37:$G$43&lt;F1158))+1),Scorecard!$D$45)</f>
        <v>-0.975503570149195</v>
      </c>
      <c r="K1158" s="0" t="n">
        <f aca="false">Inputs!$B$10+Scorecard!$J$5*Loan_Sample!Y1138+Scorecard!$J$6*Loan_Sample!Z1138+Scorecard!$J$7*I1158+Scorecard!$J$8*Loan_Sample!AB1138+Scorecard!$J$9*J1158+Scorecard!$J$10*Loan_Sample!AD1138+Scorecard!$J$11*G1158+Scorecard!$J$12*H1158</f>
        <v>-5.1518098906717</v>
      </c>
      <c r="L1158" s="0" t="n">
        <f aca="false">MIN(1-Inputs!$B$13,MAX(Inputs!$B$13,1/(1+EXP(-(Inputs!$B$11*K1158+Inputs!$B$12)))))</f>
        <v>0.00502223441878738</v>
      </c>
      <c r="M1158" s="0" t="n">
        <f aca="false">Loan_Sample!AH1138*Inputs!$B$4*B1158</f>
        <v>383.556233827129</v>
      </c>
      <c r="N1158" s="0" t="n">
        <f aca="false">L1158*Inputs!$B$4*B1158</f>
        <v>383.556233827129</v>
      </c>
      <c r="O1158" s="0" t="n">
        <f aca="false">Inputs!$B$37+Inputs!$B$38*MAX(Loan_Sample!H1138-Inputs!$C$38,0)+Inputs!$B$39*MAX(Loan_Sample!H1138-Inputs!$C$39,0)+Inputs!$B$40*MAX(Loan_Sample!H1138-Inputs!$C$40,0)+Inputs!$B$41*MAX(Loan_Sample!H1138-Inputs!$C$41,0)+Inputs!$B$42*Inputs!$B$14+Inputs!$B$43*MIN(Loan_Sample!I1138/Inputs!$B$17,1)+Inputs!$B$44*MIN(Loan_Sample!E1138,Inputs!$B$18)+Inputs!$B$45*Loan_Sample!C1138</f>
        <v>-3.26490406237341</v>
      </c>
      <c r="P1158" s="0" t="n">
        <f aca="false">MIN(1-Inputs!$B$13,MAX(Inputs!$B$13,1/(1+EXP(-(Inputs!$B$15*O1158+Inputs!$B$16)))))</f>
        <v>0.0359353005048267</v>
      </c>
      <c r="Q1158" s="0" t="n">
        <f aca="false">Inputs!$B$37+Inputs!$B$38*MAX(F1158-Inputs!$C$38,0)+Inputs!$B$39*MAX(F1158-Inputs!$C$39,0)+Inputs!$B$40*MAX(F1158-Inputs!$C$40,0)+Inputs!$B$41*MAX(F1158-Inputs!$C$41,0)+Inputs!$B$42*Inputs!$B$14+Inputs!$B$43*MIN(Loan_Sample!I1138/Inputs!$B$17,1)+Inputs!$B$44*MIN(E1158,Inputs!$B$18)+Inputs!$B$45*Loan_Sample!C1138</f>
        <v>-3.26490406237341</v>
      </c>
      <c r="R1158" s="0" t="n">
        <f aca="false">MIN(1-Inputs!$B$13,MAX(Inputs!$B$13,1/(1+EXP(-(Inputs!$B$15*Q1158+Inputs!$B$16)))))</f>
        <v>0.0359353005048267</v>
      </c>
    </row>
    <row r="1159" customFormat="false" ht="15" hidden="false" customHeight="false" outlineLevel="0" collapsed="false">
      <c r="A1159" s="0" t="n">
        <f aca="false">Loan_Sample!A1139</f>
        <v>32827</v>
      </c>
      <c r="B1159" s="0" t="n">
        <f aca="false">Loan_Sample!U1139</f>
        <v>212876.39</v>
      </c>
      <c r="C1159" s="0" t="n">
        <f aca="false">Loan_Sample!K1139+Inputs!$B$26</f>
        <v>4.40833330154419</v>
      </c>
      <c r="D1159" s="0" t="n">
        <f aca="false">Loan_Sample!L1139+Inputs!$B$26</f>
        <v>-1.125</v>
      </c>
      <c r="E1159" s="0" t="n">
        <f aca="false">Loan_Sample!E1139/(1+Inputs!$B$25/100)</f>
        <v>48.4633445739746</v>
      </c>
      <c r="F1159" s="0" t="n">
        <f aca="false">Loan_Sample!H1139-Inputs!$B$24/100</f>
        <v>-1.41433334350586</v>
      </c>
      <c r="G1159" s="0" t="n">
        <f aca="false">IF(ISNUMBER(C1159),INDEX(Scorecard!$D$54:$D$61,SUMPRODUCT(--(Scorecard!$G$54:$G$60&lt;C1159))+1),Scorecard!$D$62)</f>
        <v>0.409483001259379</v>
      </c>
      <c r="H1159" s="0" t="n">
        <f aca="false">IF(ISNUMBER(D1159),INDEX(Scorecard!$D$63:$D$68,SUMPRODUCT(--(Scorecard!$G$63:$G$67&lt;D1159))+1),Scorecard!$D$69)</f>
        <v>-0.340582194386522</v>
      </c>
      <c r="I1159" s="0" t="n">
        <f aca="false">IF(ISNUMBER(E1159),INDEX(Scorecard!$D$19:$D$26,SUMPRODUCT(--(Scorecard!$G$19:$G$25&lt;E1159))+1),Scorecard!$D$27)</f>
        <v>0.57899015159425</v>
      </c>
      <c r="J1159" s="0" t="n">
        <f aca="false">IF(ISNUMBER(F1159),INDEX(Scorecard!$D$37:$D$44,SUMPRODUCT(--(Scorecard!$G$37:$G$43&lt;F1159))+1),Scorecard!$D$45)</f>
        <v>1.35057635045042</v>
      </c>
      <c r="K1159" s="0" t="n">
        <f aca="false">Inputs!$B$10+Scorecard!$J$5*Loan_Sample!Y1139+Scorecard!$J$6*Loan_Sample!Z1139+Scorecard!$J$7*I1159+Scorecard!$J$8*Loan_Sample!AB1139+Scorecard!$J$9*J1159+Scorecard!$J$10*Loan_Sample!AD1139+Scorecard!$J$11*G1159+Scorecard!$J$12*H1159</f>
        <v>-5.53689226618467</v>
      </c>
      <c r="L1159" s="0" t="n">
        <f aca="false">MIN(1-Inputs!$B$13,MAX(Inputs!$B$13,1/(1+EXP(-(Inputs!$B$11*K1159+Inputs!$B$12)))))</f>
        <v>0.00333682650432949</v>
      </c>
      <c r="M1159" s="0" t="n">
        <f aca="false">Loan_Sample!AH1139*Inputs!$B$4*B1159</f>
        <v>248.616053104293</v>
      </c>
      <c r="N1159" s="0" t="n">
        <f aca="false">L1159*Inputs!$B$4*B1159</f>
        <v>248.616053104293</v>
      </c>
      <c r="O1159" s="0" t="n">
        <f aca="false">Inputs!$B$37+Inputs!$B$38*MAX(Loan_Sample!H1139-Inputs!$C$38,0)+Inputs!$B$39*MAX(Loan_Sample!H1139-Inputs!$C$39,0)+Inputs!$B$40*MAX(Loan_Sample!H1139-Inputs!$C$40,0)+Inputs!$B$41*MAX(Loan_Sample!H1139-Inputs!$C$41,0)+Inputs!$B$42*Inputs!$B$14+Inputs!$B$43*MIN(Loan_Sample!I1139/Inputs!$B$17,1)+Inputs!$B$44*MIN(Loan_Sample!E1139,Inputs!$B$18)+Inputs!$B$45*Loan_Sample!C1139</f>
        <v>-5.46219733830077</v>
      </c>
      <c r="P1159" s="0" t="n">
        <f aca="false">MIN(1-Inputs!$B$13,MAX(Inputs!$B$13,1/(1+EXP(-(Inputs!$B$15*O1159+Inputs!$B$16)))))</f>
        <v>0.00305682162371998</v>
      </c>
      <c r="Q1159" s="0" t="n">
        <f aca="false">Inputs!$B$37+Inputs!$B$38*MAX(F1159-Inputs!$C$38,0)+Inputs!$B$39*MAX(F1159-Inputs!$C$39,0)+Inputs!$B$40*MAX(F1159-Inputs!$C$40,0)+Inputs!$B$41*MAX(F1159-Inputs!$C$41,0)+Inputs!$B$42*Inputs!$B$14+Inputs!$B$43*MIN(Loan_Sample!I1139/Inputs!$B$17,1)+Inputs!$B$44*MIN(E1159,Inputs!$B$18)+Inputs!$B$45*Loan_Sample!C1139</f>
        <v>-5.46219733830077</v>
      </c>
      <c r="R1159" s="0" t="n">
        <f aca="false">MIN(1-Inputs!$B$13,MAX(Inputs!$B$13,1/(1+EXP(-(Inputs!$B$15*Q1159+Inputs!$B$16)))))</f>
        <v>0.00305682162371998</v>
      </c>
    </row>
    <row r="1160" customFormat="false" ht="15" hidden="false" customHeight="false" outlineLevel="0" collapsed="false">
      <c r="A1160" s="0" t="n">
        <f aca="false">Loan_Sample!A1140</f>
        <v>32838</v>
      </c>
      <c r="B1160" s="0" t="n">
        <f aca="false">Loan_Sample!U1140</f>
        <v>250464.73</v>
      </c>
      <c r="C1160" s="0" t="n">
        <f aca="false">Loan_Sample!K1140+Inputs!$B$26</f>
        <v>6.43333339691162</v>
      </c>
      <c r="D1160" s="0" t="n">
        <f aca="false">Loan_Sample!L1140+Inputs!$B$26</f>
        <v>2.71025657653809</v>
      </c>
      <c r="E1160" s="0" t="n">
        <f aca="false">Loan_Sample!E1140/(1+Inputs!$B$25/100)</f>
        <v>44.8603248596191</v>
      </c>
      <c r="F1160" s="0" t="n">
        <f aca="false">Loan_Sample!H1140-Inputs!$B$24/100</f>
        <v>1.05933332443237</v>
      </c>
      <c r="G1160" s="0" t="n">
        <f aca="false">IF(ISNUMBER(C1160),INDEX(Scorecard!$D$54:$D$61,SUMPRODUCT(--(Scorecard!$G$54:$G$60&lt;C1160))+1),Scorecard!$D$62)</f>
        <v>-0.119873800601421</v>
      </c>
      <c r="H1160" s="0" t="n">
        <f aca="false">IF(ISNUMBER(D1160),INDEX(Scorecard!$D$63:$D$68,SUMPRODUCT(--(Scorecard!$G$63:$G$67&lt;D1160))+1),Scorecard!$D$69)</f>
        <v>0.322484508656054</v>
      </c>
      <c r="I1160" s="0" t="n">
        <f aca="false">IF(ISNUMBER(E1160),INDEX(Scorecard!$D$19:$D$26,SUMPRODUCT(--(Scorecard!$G$19:$G$25&lt;E1160))+1),Scorecard!$D$27)</f>
        <v>0.57899015159425</v>
      </c>
      <c r="J1160" s="0" t="n">
        <f aca="false">IF(ISNUMBER(F1160),INDEX(Scorecard!$D$37:$D$44,SUMPRODUCT(--(Scorecard!$G$37:$G$43&lt;F1160))+1),Scorecard!$D$45)</f>
        <v>-0.975503570149195</v>
      </c>
      <c r="K1160" s="0" t="n">
        <f aca="false">Inputs!$B$10+Scorecard!$J$5*Loan_Sample!Y1140+Scorecard!$J$6*Loan_Sample!Z1140+Scorecard!$J$7*I1160+Scorecard!$J$8*Loan_Sample!AB1140+Scorecard!$J$9*J1160+Scorecard!$J$10*Loan_Sample!AD1140+Scorecard!$J$11*G1160+Scorecard!$J$12*H1160</f>
        <v>-4.71208363695783</v>
      </c>
      <c r="L1160" s="0" t="n">
        <f aca="false">MIN(1-Inputs!$B$13,MAX(Inputs!$B$13,1/(1+EXP(-(Inputs!$B$11*K1160+Inputs!$B$12)))))</f>
        <v>0.00800191050329463</v>
      </c>
      <c r="M1160" s="0" t="n">
        <f aca="false">Loan_Sample!AH1140*Inputs!$B$4*B1160</f>
        <v>701.468723792149</v>
      </c>
      <c r="N1160" s="0" t="n">
        <f aca="false">L1160*Inputs!$B$4*B1160</f>
        <v>701.468723792149</v>
      </c>
      <c r="O1160" s="0" t="n">
        <f aca="false">Inputs!$B$37+Inputs!$B$38*MAX(Loan_Sample!H1140-Inputs!$C$38,0)+Inputs!$B$39*MAX(Loan_Sample!H1140-Inputs!$C$39,0)+Inputs!$B$40*MAX(Loan_Sample!H1140-Inputs!$C$40,0)+Inputs!$B$41*MAX(Loan_Sample!H1140-Inputs!$C$41,0)+Inputs!$B$42*Inputs!$B$14+Inputs!$B$43*MIN(Loan_Sample!I1140/Inputs!$B$17,1)+Inputs!$B$44*MIN(Loan_Sample!E1140,Inputs!$B$18)+Inputs!$B$45*Loan_Sample!C1140</f>
        <v>-3.24640269481525</v>
      </c>
      <c r="P1160" s="0" t="n">
        <f aca="false">MIN(1-Inputs!$B$13,MAX(Inputs!$B$13,1/(1+EXP(-(Inputs!$B$15*O1160+Inputs!$B$16)))))</f>
        <v>0.0366710980363187</v>
      </c>
      <c r="Q1160" s="0" t="n">
        <f aca="false">Inputs!$B$37+Inputs!$B$38*MAX(F1160-Inputs!$C$38,0)+Inputs!$B$39*MAX(F1160-Inputs!$C$39,0)+Inputs!$B$40*MAX(F1160-Inputs!$C$40,0)+Inputs!$B$41*MAX(F1160-Inputs!$C$41,0)+Inputs!$B$42*Inputs!$B$14+Inputs!$B$43*MIN(Loan_Sample!I1140/Inputs!$B$17,1)+Inputs!$B$44*MIN(E1160,Inputs!$B$18)+Inputs!$B$45*Loan_Sample!C1140</f>
        <v>-3.24640269481525</v>
      </c>
      <c r="R1160" s="0" t="n">
        <f aca="false">MIN(1-Inputs!$B$13,MAX(Inputs!$B$13,1/(1+EXP(-(Inputs!$B$15*Q1160+Inputs!$B$16)))))</f>
        <v>0.0366710980363187</v>
      </c>
    </row>
    <row r="1161" customFormat="false" ht="15" hidden="false" customHeight="false" outlineLevel="0" collapsed="false">
      <c r="A1161" s="0" t="n">
        <f aca="false">Loan_Sample!A1141</f>
        <v>32860</v>
      </c>
      <c r="B1161" s="0" t="n">
        <f aca="false">Loan_Sample!U1141</f>
        <v>198537.56</v>
      </c>
      <c r="C1161" s="0" t="n">
        <f aca="false">Loan_Sample!K1141+Inputs!$B$26</f>
        <v>6.33333349227905</v>
      </c>
      <c r="D1161" s="0" t="n">
        <f aca="false">Loan_Sample!L1141+Inputs!$B$26</f>
        <v>2.71025657653809</v>
      </c>
      <c r="E1161" s="0" t="n">
        <f aca="false">Loan_Sample!E1141/(1+Inputs!$B$25/100)</f>
        <v>52.5842590332031</v>
      </c>
      <c r="F1161" s="0" t="n">
        <f aca="false">Loan_Sample!H1141-Inputs!$B$24/100</f>
        <v>0.934333324432373</v>
      </c>
      <c r="G1161" s="0" t="n">
        <f aca="false">IF(ISNUMBER(C1161),INDEX(Scorecard!$D$54:$D$61,SUMPRODUCT(--(Scorecard!$G$54:$G$60&lt;C1161))+1),Scorecard!$D$62)</f>
        <v>-0.119873800601421</v>
      </c>
      <c r="H1161" s="0" t="n">
        <f aca="false">IF(ISNUMBER(D1161),INDEX(Scorecard!$D$63:$D$68,SUMPRODUCT(--(Scorecard!$G$63:$G$67&lt;D1161))+1),Scorecard!$D$69)</f>
        <v>0.322484508656054</v>
      </c>
      <c r="I1161" s="0" t="n">
        <f aca="false">IF(ISNUMBER(E1161),INDEX(Scorecard!$D$19:$D$26,SUMPRODUCT(--(Scorecard!$G$19:$G$25&lt;E1161))+1),Scorecard!$D$27)</f>
        <v>0.57899015159425</v>
      </c>
      <c r="J1161" s="0" t="n">
        <f aca="false">IF(ISNUMBER(F1161),INDEX(Scorecard!$D$37:$D$44,SUMPRODUCT(--(Scorecard!$G$37:$G$43&lt;F1161))+1),Scorecard!$D$45)</f>
        <v>-0.975503570149195</v>
      </c>
      <c r="K1161" s="0" t="n">
        <f aca="false">Inputs!$B$10+Scorecard!$J$5*Loan_Sample!Y1141+Scorecard!$J$6*Loan_Sample!Z1141+Scorecard!$J$7*I1161+Scorecard!$J$8*Loan_Sample!AB1141+Scorecard!$J$9*J1161+Scorecard!$J$10*Loan_Sample!AD1141+Scorecard!$J$11*G1161+Scorecard!$J$12*H1161</f>
        <v>-6.40538226784576</v>
      </c>
      <c r="L1161" s="0" t="n">
        <f aca="false">MIN(1-Inputs!$B$13,MAX(Inputs!$B$13,1/(1+EXP(-(Inputs!$B$11*K1161+Inputs!$B$12)))))</f>
        <v>0.00132460641647513</v>
      </c>
      <c r="M1161" s="0" t="n">
        <f aca="false">Loan_Sample!AH1141*Inputs!$B$4*B1161</f>
        <v>92.0444440605607</v>
      </c>
      <c r="N1161" s="0" t="n">
        <f aca="false">L1161*Inputs!$B$4*B1161</f>
        <v>92.0444440605607</v>
      </c>
      <c r="O1161" s="0" t="n">
        <f aca="false">Inputs!$B$37+Inputs!$B$38*MAX(Loan_Sample!H1141-Inputs!$C$38,0)+Inputs!$B$39*MAX(Loan_Sample!H1141-Inputs!$C$39,0)+Inputs!$B$40*MAX(Loan_Sample!H1141-Inputs!$C$40,0)+Inputs!$B$41*MAX(Loan_Sample!H1141-Inputs!$C$41,0)+Inputs!$B$42*Inputs!$B$14+Inputs!$B$43*MIN(Loan_Sample!I1141/Inputs!$B$17,1)+Inputs!$B$44*MIN(Loan_Sample!E1141,Inputs!$B$18)+Inputs!$B$45*Loan_Sample!C1141</f>
        <v>-3.12733491608218</v>
      </c>
      <c r="P1161" s="0" t="n">
        <f aca="false">MIN(1-Inputs!$B$13,MAX(Inputs!$B$13,1/(1+EXP(-(Inputs!$B$15*O1161+Inputs!$B$16)))))</f>
        <v>0.0417643793833442</v>
      </c>
      <c r="Q1161" s="0" t="n">
        <f aca="false">Inputs!$B$37+Inputs!$B$38*MAX(F1161-Inputs!$C$38,0)+Inputs!$B$39*MAX(F1161-Inputs!$C$39,0)+Inputs!$B$40*MAX(F1161-Inputs!$C$40,0)+Inputs!$B$41*MAX(F1161-Inputs!$C$41,0)+Inputs!$B$42*Inputs!$B$14+Inputs!$B$43*MIN(Loan_Sample!I1141/Inputs!$B$17,1)+Inputs!$B$44*MIN(E1161,Inputs!$B$18)+Inputs!$B$45*Loan_Sample!C1141</f>
        <v>-3.12733491608218</v>
      </c>
      <c r="R1161" s="0" t="n">
        <f aca="false">MIN(1-Inputs!$B$13,MAX(Inputs!$B$13,1/(1+EXP(-(Inputs!$B$15*Q1161+Inputs!$B$16)))))</f>
        <v>0.0417643793833442</v>
      </c>
    </row>
    <row r="1162" customFormat="false" ht="15" hidden="false" customHeight="false" outlineLevel="0" collapsed="false">
      <c r="A1162" s="0" t="n">
        <f aca="false">Loan_Sample!A1142</f>
        <v>32916</v>
      </c>
      <c r="B1162" s="0" t="n">
        <f aca="false">Loan_Sample!U1142</f>
        <v>116885.87</v>
      </c>
      <c r="C1162" s="0" t="n">
        <f aca="false">Loan_Sample!K1142+Inputs!$B$26</f>
        <v>3.92307686805725</v>
      </c>
      <c r="D1162" s="0" t="n">
        <f aca="false">Loan_Sample!L1142+Inputs!$B$26</f>
        <v>-0.276922941207886</v>
      </c>
      <c r="E1162" s="0" t="n">
        <f aca="false">Loan_Sample!E1142/(1+Inputs!$B$25/100)</f>
        <v>61.9511604309082</v>
      </c>
      <c r="F1162" s="0" t="n">
        <f aca="false">Loan_Sample!H1142-Inputs!$B$24/100</f>
        <v>0.133666753768921</v>
      </c>
      <c r="G1162" s="0" t="n">
        <f aca="false">IF(ISNUMBER(C1162),INDEX(Scorecard!$D$54:$D$61,SUMPRODUCT(--(Scorecard!$G$54:$G$60&lt;C1162))+1),Scorecard!$D$62)</f>
        <v>0.489050497890326</v>
      </c>
      <c r="H1162" s="0" t="n">
        <f aca="false">IF(ISNUMBER(D1162),INDEX(Scorecard!$D$63:$D$68,SUMPRODUCT(--(Scorecard!$G$63:$G$67&lt;D1162))+1),Scorecard!$D$69)</f>
        <v>0.322484508656054</v>
      </c>
      <c r="I1162" s="0" t="n">
        <f aca="false">IF(ISNUMBER(E1162),INDEX(Scorecard!$D$19:$D$26,SUMPRODUCT(--(Scorecard!$G$19:$G$25&lt;E1162))+1),Scorecard!$D$27)</f>
        <v>0.233621608745691</v>
      </c>
      <c r="J1162" s="0" t="n">
        <f aca="false">IF(ISNUMBER(F1162),INDEX(Scorecard!$D$37:$D$44,SUMPRODUCT(--(Scorecard!$G$37:$G$43&lt;F1162))+1),Scorecard!$D$45)</f>
        <v>0.102184252677548</v>
      </c>
      <c r="K1162" s="0" t="n">
        <f aca="false">Inputs!$B$10+Scorecard!$J$5*Loan_Sample!Y1142+Scorecard!$J$6*Loan_Sample!Z1142+Scorecard!$J$7*I1162+Scorecard!$J$8*Loan_Sample!AB1142+Scorecard!$J$9*J1162+Scorecard!$J$10*Loan_Sample!AD1142+Scorecard!$J$11*G1162+Scorecard!$J$12*H1162</f>
        <v>-6.45837063402497</v>
      </c>
      <c r="L1162" s="0" t="n">
        <f aca="false">MIN(1-Inputs!$B$13,MAX(Inputs!$B$13,1/(1+EXP(-(Inputs!$B$11*K1162+Inputs!$B$12)))))</f>
        <v>0.00125194173432044</v>
      </c>
      <c r="M1162" s="0" t="n">
        <f aca="false">Loan_Sample!AH1142*Inputs!$B$4*B1162</f>
        <v>51.2170045818736</v>
      </c>
      <c r="N1162" s="0" t="n">
        <f aca="false">L1162*Inputs!$B$4*B1162</f>
        <v>51.2170045818736</v>
      </c>
      <c r="O1162" s="0" t="n">
        <f aca="false">Inputs!$B$37+Inputs!$B$38*MAX(Loan_Sample!H1142-Inputs!$C$38,0)+Inputs!$B$39*MAX(Loan_Sample!H1142-Inputs!$C$39,0)+Inputs!$B$40*MAX(Loan_Sample!H1142-Inputs!$C$40,0)+Inputs!$B$41*MAX(Loan_Sample!H1142-Inputs!$C$41,0)+Inputs!$B$42*Inputs!$B$14+Inputs!$B$43*MIN(Loan_Sample!I1142/Inputs!$B$17,1)+Inputs!$B$44*MIN(Loan_Sample!E1142,Inputs!$B$18)+Inputs!$B$45*Loan_Sample!C1142</f>
        <v>-5.01563918696933</v>
      </c>
      <c r="P1162" s="0" t="n">
        <f aca="false">MIN(1-Inputs!$B$13,MAX(Inputs!$B$13,1/(1+EXP(-(Inputs!$B$15*O1162+Inputs!$B$16)))))</f>
        <v>0.0050682859116914</v>
      </c>
      <c r="Q1162" s="0" t="n">
        <f aca="false">Inputs!$B$37+Inputs!$B$38*MAX(F1162-Inputs!$C$38,0)+Inputs!$B$39*MAX(F1162-Inputs!$C$39,0)+Inputs!$B$40*MAX(F1162-Inputs!$C$40,0)+Inputs!$B$41*MAX(F1162-Inputs!$C$41,0)+Inputs!$B$42*Inputs!$B$14+Inputs!$B$43*MIN(Loan_Sample!I1142/Inputs!$B$17,1)+Inputs!$B$44*MIN(E1162,Inputs!$B$18)+Inputs!$B$45*Loan_Sample!C1142</f>
        <v>-5.01563918696933</v>
      </c>
      <c r="R1162" s="0" t="n">
        <f aca="false">MIN(1-Inputs!$B$13,MAX(Inputs!$B$13,1/(1+EXP(-(Inputs!$B$15*Q1162+Inputs!$B$16)))))</f>
        <v>0.0050682859116914</v>
      </c>
    </row>
    <row r="1163" customFormat="false" ht="15" hidden="false" customHeight="false" outlineLevel="0" collapsed="false">
      <c r="A1163" s="0" t="n">
        <f aca="false">Loan_Sample!A1143</f>
        <v>32925</v>
      </c>
      <c r="B1163" s="0" t="n">
        <f aca="false">Loan_Sample!U1143</f>
        <v>129779.83</v>
      </c>
      <c r="C1163" s="0" t="n">
        <f aca="false">Loan_Sample!K1143+Inputs!$B$26</f>
        <v>4.65833330154419</v>
      </c>
      <c r="D1163" s="0" t="n">
        <f aca="false">Loan_Sample!L1143+Inputs!$B$26</f>
        <v>-1.875</v>
      </c>
      <c r="E1163" s="0" t="n">
        <f aca="false">Loan_Sample!E1143/(1+Inputs!$B$25/100)</f>
        <v>61.1425590515137</v>
      </c>
      <c r="F1163" s="0" t="n">
        <f aca="false">Loan_Sample!H1143-Inputs!$B$24/100</f>
        <v>1.36033320426941</v>
      </c>
      <c r="G1163" s="0" t="n">
        <f aca="false">IF(ISNUMBER(C1163),INDEX(Scorecard!$D$54:$D$61,SUMPRODUCT(--(Scorecard!$G$54:$G$60&lt;C1163))+1),Scorecard!$D$62)</f>
        <v>0.409483001259379</v>
      </c>
      <c r="H1163" s="0" t="n">
        <f aca="false">IF(ISNUMBER(D1163),INDEX(Scorecard!$D$63:$D$68,SUMPRODUCT(--(Scorecard!$G$63:$G$67&lt;D1163))+1),Scorecard!$D$69)</f>
        <v>-0.340582194386522</v>
      </c>
      <c r="I1163" s="0" t="n">
        <f aca="false">IF(ISNUMBER(E1163),INDEX(Scorecard!$D$19:$D$26,SUMPRODUCT(--(Scorecard!$G$19:$G$25&lt;E1163))+1),Scorecard!$D$27)</f>
        <v>0.233621608745691</v>
      </c>
      <c r="J1163" s="0" t="n">
        <f aca="false">IF(ISNUMBER(F1163),INDEX(Scorecard!$D$37:$D$44,SUMPRODUCT(--(Scorecard!$G$37:$G$43&lt;F1163))+1),Scorecard!$D$45)</f>
        <v>-0.975503570149195</v>
      </c>
      <c r="K1163" s="0" t="n">
        <f aca="false">Inputs!$B$10+Scorecard!$J$5*Loan_Sample!Y1143+Scorecard!$J$6*Loan_Sample!Z1143+Scorecard!$J$7*I1163+Scorecard!$J$8*Loan_Sample!AB1143+Scorecard!$J$9*J1163+Scorecard!$J$10*Loan_Sample!AD1143+Scorecard!$J$11*G1163+Scorecard!$J$12*H1163</f>
        <v>-3.61798360218859</v>
      </c>
      <c r="L1163" s="0" t="n">
        <f aca="false">MIN(1-Inputs!$B$13,MAX(Inputs!$B$13,1/(1+EXP(-(Inputs!$B$11*K1163+Inputs!$B$12)))))</f>
        <v>0.025244217025001</v>
      </c>
      <c r="M1163" s="0" t="n">
        <f aca="false">Loan_Sample!AH1143*Inputs!$B$4*B1163</f>
        <v>1146.66656789571</v>
      </c>
      <c r="N1163" s="0" t="n">
        <f aca="false">L1163*Inputs!$B$4*B1163</f>
        <v>1146.66656789571</v>
      </c>
      <c r="O1163" s="0" t="n">
        <f aca="false">Inputs!$B$37+Inputs!$B$38*MAX(Loan_Sample!H1143-Inputs!$C$38,0)+Inputs!$B$39*MAX(Loan_Sample!H1143-Inputs!$C$39,0)+Inputs!$B$40*MAX(Loan_Sample!H1143-Inputs!$C$40,0)+Inputs!$B$41*MAX(Loan_Sample!H1143-Inputs!$C$41,0)+Inputs!$B$42*Inputs!$B$14+Inputs!$B$43*MIN(Loan_Sample!I1143/Inputs!$B$17,1)+Inputs!$B$44*MIN(Loan_Sample!E1143,Inputs!$B$18)+Inputs!$B$45*Loan_Sample!C1143</f>
        <v>-3.46430221909645</v>
      </c>
      <c r="P1163" s="0" t="n">
        <f aca="false">MIN(1-Inputs!$B$13,MAX(Inputs!$B$13,1/(1+EXP(-(Inputs!$B$15*O1163+Inputs!$B$16)))))</f>
        <v>0.0288572046387278</v>
      </c>
      <c r="Q1163" s="0" t="n">
        <f aca="false">Inputs!$B$37+Inputs!$B$38*MAX(F1163-Inputs!$C$38,0)+Inputs!$B$39*MAX(F1163-Inputs!$C$39,0)+Inputs!$B$40*MAX(F1163-Inputs!$C$40,0)+Inputs!$B$41*MAX(F1163-Inputs!$C$41,0)+Inputs!$B$42*Inputs!$B$14+Inputs!$B$43*MIN(Loan_Sample!I1143/Inputs!$B$17,1)+Inputs!$B$44*MIN(E1163,Inputs!$B$18)+Inputs!$B$45*Loan_Sample!C1143</f>
        <v>-3.46430221909645</v>
      </c>
      <c r="R1163" s="0" t="n">
        <f aca="false">MIN(1-Inputs!$B$13,MAX(Inputs!$B$13,1/(1+EXP(-(Inputs!$B$15*Q1163+Inputs!$B$16)))))</f>
        <v>0.0288572046387278</v>
      </c>
    </row>
    <row r="1164" customFormat="false" ht="15" hidden="false" customHeight="false" outlineLevel="0" collapsed="false">
      <c r="A1164" s="0" t="n">
        <f aca="false">Loan_Sample!A1144</f>
        <v>32926</v>
      </c>
      <c r="B1164" s="0" t="n">
        <f aca="false">Loan_Sample!U1144</f>
        <v>153689</v>
      </c>
      <c r="C1164" s="0" t="n">
        <f aca="false">Loan_Sample!K1144+Inputs!$B$26</f>
        <v>4.75833320617676</v>
      </c>
      <c r="D1164" s="0" t="n">
        <f aca="false">Loan_Sample!L1144+Inputs!$B$26</f>
        <v>-1.875</v>
      </c>
      <c r="E1164" s="0" t="n">
        <f aca="false">Loan_Sample!E1144/(1+Inputs!$B$25/100)</f>
        <v>63.7041854858398</v>
      </c>
      <c r="F1164" s="0" t="n">
        <f aca="false">Loan_Sample!H1144-Inputs!$B$24/100</f>
        <v>-0.145666599273682</v>
      </c>
      <c r="G1164" s="0" t="n">
        <f aca="false">IF(ISNUMBER(C1164),INDEX(Scorecard!$D$54:$D$61,SUMPRODUCT(--(Scorecard!$G$54:$G$60&lt;C1164))+1),Scorecard!$D$62)</f>
        <v>0.409483001259379</v>
      </c>
      <c r="H1164" s="0" t="n">
        <f aca="false">IF(ISNUMBER(D1164),INDEX(Scorecard!$D$63:$D$68,SUMPRODUCT(--(Scorecard!$G$63:$G$67&lt;D1164))+1),Scorecard!$D$69)</f>
        <v>-0.340582194386522</v>
      </c>
      <c r="I1164" s="0" t="n">
        <f aca="false">IF(ISNUMBER(E1164),INDEX(Scorecard!$D$19:$D$26,SUMPRODUCT(--(Scorecard!$G$19:$G$25&lt;E1164))+1),Scorecard!$D$27)</f>
        <v>0.233621608745691</v>
      </c>
      <c r="J1164" s="0" t="n">
        <f aca="false">IF(ISNUMBER(F1164),INDEX(Scorecard!$D$37:$D$44,SUMPRODUCT(--(Scorecard!$G$37:$G$43&lt;F1164))+1),Scorecard!$D$45)</f>
        <v>0.330501541082344</v>
      </c>
      <c r="K1164" s="0" t="n">
        <f aca="false">Inputs!$B$10+Scorecard!$J$5*Loan_Sample!Y1144+Scorecard!$J$6*Loan_Sample!Z1144+Scorecard!$J$7*I1164+Scorecard!$J$8*Loan_Sample!AB1144+Scorecard!$J$9*J1164+Scorecard!$J$10*Loan_Sample!AD1144+Scorecard!$J$11*G1164+Scorecard!$J$12*H1164</f>
        <v>-6.68714028695266</v>
      </c>
      <c r="L1164" s="0" t="n">
        <f aca="false">MIN(1-Inputs!$B$13,MAX(Inputs!$B$13,1/(1+EXP(-(Inputs!$B$11*K1164+Inputs!$B$12)))))</f>
        <v>0.000981246999954472</v>
      </c>
      <c r="M1164" s="0" t="n">
        <f aca="false">Loan_Sample!AH1144*Inputs!$B$4*B1164</f>
        <v>52.782404561601</v>
      </c>
      <c r="N1164" s="0" t="n">
        <f aca="false">L1164*Inputs!$B$4*B1164</f>
        <v>52.782404561601</v>
      </c>
      <c r="O1164" s="0" t="n">
        <f aca="false">Inputs!$B$37+Inputs!$B$38*MAX(Loan_Sample!H1144-Inputs!$C$38,0)+Inputs!$B$39*MAX(Loan_Sample!H1144-Inputs!$C$39,0)+Inputs!$B$40*MAX(Loan_Sample!H1144-Inputs!$C$40,0)+Inputs!$B$41*MAX(Loan_Sample!H1144-Inputs!$C$41,0)+Inputs!$B$42*Inputs!$B$14+Inputs!$B$43*MIN(Loan_Sample!I1144/Inputs!$B$17,1)+Inputs!$B$44*MIN(Loan_Sample!E1144,Inputs!$B$18)+Inputs!$B$45*Loan_Sample!C1144</f>
        <v>-5.33714233238987</v>
      </c>
      <c r="P1164" s="0" t="n">
        <f aca="false">MIN(1-Inputs!$B$13,MAX(Inputs!$B$13,1/(1+EXP(-(Inputs!$B$15*O1164+Inputs!$B$16)))))</f>
        <v>0.0035221485140274</v>
      </c>
      <c r="Q1164" s="0" t="n">
        <f aca="false">Inputs!$B$37+Inputs!$B$38*MAX(F1164-Inputs!$C$38,0)+Inputs!$B$39*MAX(F1164-Inputs!$C$39,0)+Inputs!$B$40*MAX(F1164-Inputs!$C$40,0)+Inputs!$B$41*MAX(F1164-Inputs!$C$41,0)+Inputs!$B$42*Inputs!$B$14+Inputs!$B$43*MIN(Loan_Sample!I1144/Inputs!$B$17,1)+Inputs!$B$44*MIN(E1164,Inputs!$B$18)+Inputs!$B$45*Loan_Sample!C1144</f>
        <v>-5.33714233238987</v>
      </c>
      <c r="R1164" s="0" t="n">
        <f aca="false">MIN(1-Inputs!$B$13,MAX(Inputs!$B$13,1/(1+EXP(-(Inputs!$B$15*Q1164+Inputs!$B$16)))))</f>
        <v>0.0035221485140274</v>
      </c>
    </row>
    <row r="1165" customFormat="false" ht="15" hidden="false" customHeight="false" outlineLevel="0" collapsed="false">
      <c r="A1165" s="0" t="n">
        <f aca="false">Loan_Sample!A1145</f>
        <v>32929</v>
      </c>
      <c r="B1165" s="0" t="n">
        <f aca="false">Loan_Sample!U1145</f>
        <v>396159.2</v>
      </c>
      <c r="C1165" s="0" t="n">
        <f aca="false">Loan_Sample!K1145+Inputs!$B$26</f>
        <v>9.63333320617676</v>
      </c>
      <c r="D1165" s="0" t="n">
        <f aca="false">Loan_Sample!L1145+Inputs!$B$26</f>
        <v>5.0717945098877</v>
      </c>
      <c r="E1165" s="0" t="n">
        <f aca="false">Loan_Sample!E1145/(1+Inputs!$B$25/100)</f>
        <v>75.4585189819336</v>
      </c>
      <c r="F1165" s="0" t="n">
        <f aca="false">Loan_Sample!H1145-Inputs!$B$24/100</f>
        <v>0.886666536331177</v>
      </c>
      <c r="G1165" s="0" t="n">
        <f aca="false">IF(ISNUMBER(C1165),INDEX(Scorecard!$D$54:$D$61,SUMPRODUCT(--(Scorecard!$G$54:$G$60&lt;C1165))+1),Scorecard!$D$62)</f>
        <v>-0.541917179454542</v>
      </c>
      <c r="H1165" s="0" t="n">
        <f aca="false">IF(ISNUMBER(D1165),INDEX(Scorecard!$D$63:$D$68,SUMPRODUCT(--(Scorecard!$G$63:$G$67&lt;D1165))+1),Scorecard!$D$69)</f>
        <v>0.322484508656054</v>
      </c>
      <c r="I1165" s="0" t="n">
        <f aca="false">IF(ISNUMBER(E1165),INDEX(Scorecard!$D$19:$D$26,SUMPRODUCT(--(Scorecard!$G$19:$G$25&lt;E1165))+1),Scorecard!$D$27)</f>
        <v>-0.0341578513653732</v>
      </c>
      <c r="J1165" s="0" t="n">
        <f aca="false">IF(ISNUMBER(F1165),INDEX(Scorecard!$D$37:$D$44,SUMPRODUCT(--(Scorecard!$G$37:$G$43&lt;F1165))+1),Scorecard!$D$45)</f>
        <v>-0.569454719285959</v>
      </c>
      <c r="K1165" s="0" t="n">
        <f aca="false">Inputs!$B$10+Scorecard!$J$5*Loan_Sample!Y1145+Scorecard!$J$6*Loan_Sample!Z1145+Scorecard!$J$7*I1165+Scorecard!$J$8*Loan_Sample!AB1145+Scorecard!$J$9*J1165+Scorecard!$J$10*Loan_Sample!AD1145+Scorecard!$J$11*G1165+Scorecard!$J$12*H1165</f>
        <v>-3.50236675463871</v>
      </c>
      <c r="L1165" s="0" t="n">
        <f aca="false">MIN(1-Inputs!$B$13,MAX(Inputs!$B$13,1/(1+EXP(-(Inputs!$B$11*K1165+Inputs!$B$12)))))</f>
        <v>0.0284615313120392</v>
      </c>
      <c r="M1165" s="0" t="n">
        <f aca="false">Loan_Sample!AH1145*Inputs!$B$4*B1165</f>
        <v>3946.35411637334</v>
      </c>
      <c r="N1165" s="0" t="n">
        <f aca="false">L1165*Inputs!$B$4*B1165</f>
        <v>3946.35411637334</v>
      </c>
      <c r="O1165" s="0" t="n">
        <f aca="false">Inputs!$B$37+Inputs!$B$38*MAX(Loan_Sample!H1145-Inputs!$C$38,0)+Inputs!$B$39*MAX(Loan_Sample!H1145-Inputs!$C$39,0)+Inputs!$B$40*MAX(Loan_Sample!H1145-Inputs!$C$40,0)+Inputs!$B$41*MAX(Loan_Sample!H1145-Inputs!$C$41,0)+Inputs!$B$42*Inputs!$B$14+Inputs!$B$43*MIN(Loan_Sample!I1145/Inputs!$B$17,1)+Inputs!$B$44*MIN(Loan_Sample!E1145,Inputs!$B$18)+Inputs!$B$45*Loan_Sample!C1145</f>
        <v>-3.55392826481695</v>
      </c>
      <c r="P1165" s="0" t="n">
        <f aca="false">MIN(1-Inputs!$B$13,MAX(Inputs!$B$13,1/(1+EXP(-(Inputs!$B$15*O1165+Inputs!$B$16)))))</f>
        <v>0.0261349158020258</v>
      </c>
      <c r="Q1165" s="0" t="n">
        <f aca="false">Inputs!$B$37+Inputs!$B$38*MAX(F1165-Inputs!$C$38,0)+Inputs!$B$39*MAX(F1165-Inputs!$C$39,0)+Inputs!$B$40*MAX(F1165-Inputs!$C$40,0)+Inputs!$B$41*MAX(F1165-Inputs!$C$41,0)+Inputs!$B$42*Inputs!$B$14+Inputs!$B$43*MIN(Loan_Sample!I1145/Inputs!$B$17,1)+Inputs!$B$44*MIN(E1165,Inputs!$B$18)+Inputs!$B$45*Loan_Sample!C1145</f>
        <v>-3.55392826481695</v>
      </c>
      <c r="R1165" s="0" t="n">
        <f aca="false">MIN(1-Inputs!$B$13,MAX(Inputs!$B$13,1/(1+EXP(-(Inputs!$B$15*Q1165+Inputs!$B$16)))))</f>
        <v>0.0261349158020258</v>
      </c>
    </row>
    <row r="1166" customFormat="false" ht="15" hidden="false" customHeight="false" outlineLevel="0" collapsed="false">
      <c r="A1166" s="0" t="n">
        <f aca="false">Loan_Sample!A1146</f>
        <v>32931</v>
      </c>
      <c r="B1166" s="0" t="n">
        <f aca="false">Loan_Sample!U1146</f>
        <v>150840</v>
      </c>
      <c r="C1166" s="0" t="n">
        <f aca="false">Loan_Sample!K1146+Inputs!$B$26</f>
        <v>4</v>
      </c>
      <c r="D1166" s="0" t="n">
        <f aca="false">Loan_Sample!L1146+Inputs!$B$26</f>
        <v>-0.458333492279053</v>
      </c>
      <c r="E1166" s="0" t="n">
        <f aca="false">Loan_Sample!E1146/(1+Inputs!$B$25/100)</f>
        <v>84.7329177856445</v>
      </c>
      <c r="F1166" s="0" t="n">
        <f aca="false">Loan_Sample!H1146-Inputs!$B$24/100</f>
        <v>-3.09433341026306</v>
      </c>
      <c r="G1166" s="0" t="n">
        <f aca="false">IF(ISNUMBER(C1166),INDEX(Scorecard!$D$54:$D$61,SUMPRODUCT(--(Scorecard!$G$54:$G$60&lt;C1166))+1),Scorecard!$D$62)</f>
        <v>0.489050497890326</v>
      </c>
      <c r="H1166" s="0" t="n">
        <f aca="false">IF(ISNUMBER(D1166),INDEX(Scorecard!$D$63:$D$68,SUMPRODUCT(--(Scorecard!$G$63:$G$67&lt;D1166))+1),Scorecard!$D$69)</f>
        <v>0.322484508656054</v>
      </c>
      <c r="I1166" s="0" t="n">
        <f aca="false">IF(ISNUMBER(E1166),INDEX(Scorecard!$D$19:$D$26,SUMPRODUCT(--(Scorecard!$G$19:$G$25&lt;E1166))+1),Scorecard!$D$27)</f>
        <v>-0.219855970853228</v>
      </c>
      <c r="J1166" s="0" t="n">
        <f aca="false">IF(ISNUMBER(F1166),INDEX(Scorecard!$D$37:$D$44,SUMPRODUCT(--(Scorecard!$G$37:$G$43&lt;F1166))+1),Scorecard!$D$45)</f>
        <v>1.35057635045042</v>
      </c>
      <c r="K1166" s="0" t="n">
        <f aca="false">Inputs!$B$10+Scorecard!$J$5*Loan_Sample!Y1146+Scorecard!$J$6*Loan_Sample!Z1146+Scorecard!$J$7*I1166+Scorecard!$J$8*Loan_Sample!AB1146+Scorecard!$J$9*J1166+Scorecard!$J$10*Loan_Sample!AD1146+Scorecard!$J$11*G1166+Scorecard!$J$12*H1166</f>
        <v>-4.1217682681129</v>
      </c>
      <c r="L1166" s="0" t="n">
        <f aca="false">MIN(1-Inputs!$B$13,MAX(Inputs!$B$13,1/(1+EXP(-(Inputs!$B$11*K1166+Inputs!$B$12)))))</f>
        <v>0.0149101753167281</v>
      </c>
      <c r="M1166" s="0" t="n">
        <f aca="false">Loan_Sample!AH1146*Inputs!$B$4*B1166</f>
        <v>787.167795671344</v>
      </c>
      <c r="N1166" s="0" t="n">
        <f aca="false">L1166*Inputs!$B$4*B1166</f>
        <v>787.167795671344</v>
      </c>
      <c r="O1166" s="0" t="n">
        <f aca="false">Inputs!$B$37+Inputs!$B$38*MAX(Loan_Sample!H1146-Inputs!$C$38,0)+Inputs!$B$39*MAX(Loan_Sample!H1146-Inputs!$C$39,0)+Inputs!$B$40*MAX(Loan_Sample!H1146-Inputs!$C$40,0)+Inputs!$B$41*MAX(Loan_Sample!H1146-Inputs!$C$41,0)+Inputs!$B$42*Inputs!$B$14+Inputs!$B$43*MIN(Loan_Sample!I1146/Inputs!$B$17,1)+Inputs!$B$44*MIN(Loan_Sample!E1146,Inputs!$B$18)+Inputs!$B$45*Loan_Sample!C1146</f>
        <v>-6.00977443334285</v>
      </c>
      <c r="P1166" s="0" t="n">
        <f aca="false">MIN(1-Inputs!$B$13,MAX(Inputs!$B$13,1/(1+EXP(-(Inputs!$B$15*O1166+Inputs!$B$16)))))</f>
        <v>0.00164264599793925</v>
      </c>
      <c r="Q1166" s="0" t="n">
        <f aca="false">Inputs!$B$37+Inputs!$B$38*MAX(F1166-Inputs!$C$38,0)+Inputs!$B$39*MAX(F1166-Inputs!$C$39,0)+Inputs!$B$40*MAX(F1166-Inputs!$C$40,0)+Inputs!$B$41*MAX(F1166-Inputs!$C$41,0)+Inputs!$B$42*Inputs!$B$14+Inputs!$B$43*MIN(Loan_Sample!I1146/Inputs!$B$17,1)+Inputs!$B$44*MIN(E1166,Inputs!$B$18)+Inputs!$B$45*Loan_Sample!C1146</f>
        <v>-6.00977443334285</v>
      </c>
      <c r="R1166" s="0" t="n">
        <f aca="false">MIN(1-Inputs!$B$13,MAX(Inputs!$B$13,1/(1+EXP(-(Inputs!$B$15*Q1166+Inputs!$B$16)))))</f>
        <v>0.00164264599793925</v>
      </c>
    </row>
    <row r="1167" customFormat="false" ht="15" hidden="false" customHeight="false" outlineLevel="0" collapsed="false">
      <c r="A1167" s="0" t="n">
        <f aca="false">Loan_Sample!A1147</f>
        <v>32939</v>
      </c>
      <c r="B1167" s="0" t="n">
        <f aca="false">Loan_Sample!U1147</f>
        <v>118398.52</v>
      </c>
      <c r="C1167" s="0" t="n">
        <f aca="false">Loan_Sample!K1147+Inputs!$B$26</f>
        <v>4.55833339691162</v>
      </c>
      <c r="D1167" s="0" t="n">
        <f aca="false">Loan_Sample!L1147+Inputs!$B$26</f>
        <v>-1.875</v>
      </c>
      <c r="E1167" s="0" t="n">
        <f aca="false">Loan_Sample!E1147/(1+Inputs!$B$25/100)</f>
        <v>72.8547439575195</v>
      </c>
      <c r="F1167" s="0" t="n">
        <f aca="false">Loan_Sample!H1147-Inputs!$B$24/100</f>
        <v>-0.0836665630340576</v>
      </c>
      <c r="G1167" s="0" t="n">
        <f aca="false">IF(ISNUMBER(C1167),INDEX(Scorecard!$D$54:$D$61,SUMPRODUCT(--(Scorecard!$G$54:$G$60&lt;C1167))+1),Scorecard!$D$62)</f>
        <v>0.409483001259379</v>
      </c>
      <c r="H1167" s="0" t="n">
        <f aca="false">IF(ISNUMBER(D1167),INDEX(Scorecard!$D$63:$D$68,SUMPRODUCT(--(Scorecard!$G$63:$G$67&lt;D1167))+1),Scorecard!$D$69)</f>
        <v>-0.340582194386522</v>
      </c>
      <c r="I1167" s="0" t="n">
        <f aca="false">IF(ISNUMBER(E1167),INDEX(Scorecard!$D$19:$D$26,SUMPRODUCT(--(Scorecard!$G$19:$G$25&lt;E1167))+1),Scorecard!$D$27)</f>
        <v>-0.0341578513653732</v>
      </c>
      <c r="J1167" s="0" t="n">
        <f aca="false">IF(ISNUMBER(F1167),INDEX(Scorecard!$D$37:$D$44,SUMPRODUCT(--(Scorecard!$G$37:$G$43&lt;F1167))+1),Scorecard!$D$45)</f>
        <v>0.330501541082344</v>
      </c>
      <c r="K1167" s="0" t="n">
        <f aca="false">Inputs!$B$10+Scorecard!$J$5*Loan_Sample!Y1147+Scorecard!$J$6*Loan_Sample!Z1147+Scorecard!$J$7*I1167+Scorecard!$J$8*Loan_Sample!AB1147+Scorecard!$J$9*J1167+Scorecard!$J$10*Loan_Sample!AD1147+Scorecard!$J$11*G1167+Scorecard!$J$12*H1167</f>
        <v>-6.43181947457355</v>
      </c>
      <c r="L1167" s="0" t="n">
        <f aca="false">MIN(1-Inputs!$B$13,MAX(Inputs!$B$13,1/(1+EXP(-(Inputs!$B$11*K1167+Inputs!$B$12)))))</f>
        <v>0.00128784043134913</v>
      </c>
      <c r="M1167" s="0" t="n">
        <f aca="false">Loan_Sample!AH1147*Inputs!$B$4*B1167</f>
        <v>53.3674403737647</v>
      </c>
      <c r="N1167" s="0" t="n">
        <f aca="false">L1167*Inputs!$B$4*B1167</f>
        <v>53.3674403737647</v>
      </c>
      <c r="O1167" s="0" t="n">
        <f aca="false">Inputs!$B$37+Inputs!$B$38*MAX(Loan_Sample!H1147-Inputs!$C$38,0)+Inputs!$B$39*MAX(Loan_Sample!H1147-Inputs!$C$39,0)+Inputs!$B$40*MAX(Loan_Sample!H1147-Inputs!$C$40,0)+Inputs!$B$41*MAX(Loan_Sample!H1147-Inputs!$C$41,0)+Inputs!$B$42*Inputs!$B$14+Inputs!$B$43*MIN(Loan_Sample!I1147/Inputs!$B$17,1)+Inputs!$B$44*MIN(Loan_Sample!E1147,Inputs!$B$18)+Inputs!$B$45*Loan_Sample!C1147</f>
        <v>-5.3090377515734</v>
      </c>
      <c r="P1167" s="0" t="n">
        <f aca="false">MIN(1-Inputs!$B$13,MAX(Inputs!$B$13,1/(1+EXP(-(Inputs!$B$15*O1167+Inputs!$B$16)))))</f>
        <v>0.00363607965284835</v>
      </c>
      <c r="Q1167" s="0" t="n">
        <f aca="false">Inputs!$B$37+Inputs!$B$38*MAX(F1167-Inputs!$C$38,0)+Inputs!$B$39*MAX(F1167-Inputs!$C$39,0)+Inputs!$B$40*MAX(F1167-Inputs!$C$40,0)+Inputs!$B$41*MAX(F1167-Inputs!$C$41,0)+Inputs!$B$42*Inputs!$B$14+Inputs!$B$43*MIN(Loan_Sample!I1147/Inputs!$B$17,1)+Inputs!$B$44*MIN(E1167,Inputs!$B$18)+Inputs!$B$45*Loan_Sample!C1147</f>
        <v>-5.3090377515734</v>
      </c>
      <c r="R1167" s="0" t="n">
        <f aca="false">MIN(1-Inputs!$B$13,MAX(Inputs!$B$13,1/(1+EXP(-(Inputs!$B$15*Q1167+Inputs!$B$16)))))</f>
        <v>0.00363607965284835</v>
      </c>
    </row>
    <row r="1168" customFormat="false" ht="15" hidden="false" customHeight="false" outlineLevel="0" collapsed="false">
      <c r="A1168" s="0" t="n">
        <f aca="false">Loan_Sample!A1148</f>
        <v>32947</v>
      </c>
      <c r="B1168" s="0" t="n">
        <f aca="false">Loan_Sample!U1148</f>
        <v>244201</v>
      </c>
      <c r="C1168" s="0" t="n">
        <f aca="false">Loan_Sample!K1148+Inputs!$B$26</f>
        <v>6.53333330154419</v>
      </c>
      <c r="D1168" s="0" t="n">
        <f aca="false">Loan_Sample!L1148+Inputs!$B$26</f>
        <v>2.71025633811951</v>
      </c>
      <c r="E1168" s="0" t="n">
        <f aca="false">Loan_Sample!E1148/(1+Inputs!$B$25/100)</f>
        <v>49.4994316101074</v>
      </c>
      <c r="F1168" s="0" t="n">
        <f aca="false">Loan_Sample!H1148-Inputs!$B$24/100</f>
        <v>0.773333311080933</v>
      </c>
      <c r="G1168" s="0" t="n">
        <f aca="false">IF(ISNUMBER(C1168),INDEX(Scorecard!$D$54:$D$61,SUMPRODUCT(--(Scorecard!$G$54:$G$60&lt;C1168))+1),Scorecard!$D$62)</f>
        <v>-0.119873800601421</v>
      </c>
      <c r="H1168" s="0" t="n">
        <f aca="false">IF(ISNUMBER(D1168),INDEX(Scorecard!$D$63:$D$68,SUMPRODUCT(--(Scorecard!$G$63:$G$67&lt;D1168))+1),Scorecard!$D$69)</f>
        <v>0.322484508656054</v>
      </c>
      <c r="I1168" s="0" t="n">
        <f aca="false">IF(ISNUMBER(E1168),INDEX(Scorecard!$D$19:$D$26,SUMPRODUCT(--(Scorecard!$G$19:$G$25&lt;E1168))+1),Scorecard!$D$27)</f>
        <v>0.57899015159425</v>
      </c>
      <c r="J1168" s="0" t="n">
        <f aca="false">IF(ISNUMBER(F1168),INDEX(Scorecard!$D$37:$D$44,SUMPRODUCT(--(Scorecard!$G$37:$G$43&lt;F1168))+1),Scorecard!$D$45)</f>
        <v>-0.569454719285959</v>
      </c>
      <c r="K1168" s="0" t="n">
        <f aca="false">Inputs!$B$10+Scorecard!$J$5*Loan_Sample!Y1148+Scorecard!$J$6*Loan_Sample!Z1148+Scorecard!$J$7*I1168+Scorecard!$J$8*Loan_Sample!AB1148+Scorecard!$J$9*J1168+Scorecard!$J$10*Loan_Sample!AD1148+Scorecard!$J$11*G1168+Scorecard!$J$12*H1168</f>
        <v>-4.6207045811606</v>
      </c>
      <c r="L1168" s="0" t="n">
        <f aca="false">MIN(1-Inputs!$B$13,MAX(Inputs!$B$13,1/(1+EXP(-(Inputs!$B$11*K1168+Inputs!$B$12)))))</f>
        <v>0.00881349138986025</v>
      </c>
      <c r="M1168" s="0" t="n">
        <f aca="false">Loan_Sample!AH1148*Inputs!$B$4*B1168</f>
        <v>753.292193813342</v>
      </c>
      <c r="N1168" s="0" t="n">
        <f aca="false">L1168*Inputs!$B$4*B1168</f>
        <v>753.292193813342</v>
      </c>
      <c r="O1168" s="0" t="n">
        <f aca="false">Inputs!$B$37+Inputs!$B$38*MAX(Loan_Sample!H1148-Inputs!$C$38,0)+Inputs!$B$39*MAX(Loan_Sample!H1148-Inputs!$C$39,0)+Inputs!$B$40*MAX(Loan_Sample!H1148-Inputs!$C$40,0)+Inputs!$B$41*MAX(Loan_Sample!H1148-Inputs!$C$41,0)+Inputs!$B$42*Inputs!$B$14+Inputs!$B$43*MIN(Loan_Sample!I1148/Inputs!$B$17,1)+Inputs!$B$44*MIN(Loan_Sample!E1148,Inputs!$B$18)+Inputs!$B$45*Loan_Sample!C1148</f>
        <v>-3.54866222277071</v>
      </c>
      <c r="P1168" s="0" t="n">
        <f aca="false">MIN(1-Inputs!$B$13,MAX(Inputs!$B$13,1/(1+EXP(-(Inputs!$B$15*O1168+Inputs!$B$16)))))</f>
        <v>0.0262877146815944</v>
      </c>
      <c r="Q1168" s="0" t="n">
        <f aca="false">Inputs!$B$37+Inputs!$B$38*MAX(F1168-Inputs!$C$38,0)+Inputs!$B$39*MAX(F1168-Inputs!$C$39,0)+Inputs!$B$40*MAX(F1168-Inputs!$C$40,0)+Inputs!$B$41*MAX(F1168-Inputs!$C$41,0)+Inputs!$B$42*Inputs!$B$14+Inputs!$B$43*MIN(Loan_Sample!I1148/Inputs!$B$17,1)+Inputs!$B$44*MIN(E1168,Inputs!$B$18)+Inputs!$B$45*Loan_Sample!C1148</f>
        <v>-3.54866222277071</v>
      </c>
      <c r="R1168" s="0" t="n">
        <f aca="false">MIN(1-Inputs!$B$13,MAX(Inputs!$B$13,1/(1+EXP(-(Inputs!$B$15*Q1168+Inputs!$B$16)))))</f>
        <v>0.0262877146815944</v>
      </c>
    </row>
    <row r="1169" customFormat="false" ht="15" hidden="false" customHeight="false" outlineLevel="0" collapsed="false">
      <c r="A1169" s="0" t="n">
        <f aca="false">Loan_Sample!A1149</f>
        <v>32954</v>
      </c>
      <c r="B1169" s="0" t="n">
        <f aca="false">Loan_Sample!U1149</f>
        <v>229457.69</v>
      </c>
      <c r="C1169" s="0" t="n">
        <f aca="false">Loan_Sample!K1149+Inputs!$B$26</f>
        <v>3.70000004768372</v>
      </c>
      <c r="D1169" s="0" t="n">
        <f aca="false">Loan_Sample!L1149+Inputs!$B$26</f>
        <v>-0.208333253860474</v>
      </c>
      <c r="E1169" s="0" t="n">
        <f aca="false">Loan_Sample!E1149/(1+Inputs!$B$25/100)</f>
        <v>70.108039855957</v>
      </c>
      <c r="F1169" s="0" t="n">
        <f aca="false">Loan_Sample!H1149-Inputs!$B$24/100</f>
        <v>-3.04933309555054</v>
      </c>
      <c r="G1169" s="0" t="n">
        <f aca="false">IF(ISNUMBER(C1169),INDEX(Scorecard!$D$54:$D$61,SUMPRODUCT(--(Scorecard!$G$54:$G$60&lt;C1169))+1),Scorecard!$D$62)</f>
        <v>0.489050497890326</v>
      </c>
      <c r="H1169" s="0" t="n">
        <f aca="false">IF(ISNUMBER(D1169),INDEX(Scorecard!$D$63:$D$68,SUMPRODUCT(--(Scorecard!$G$63:$G$67&lt;D1169))+1),Scorecard!$D$69)</f>
        <v>0.322484508656054</v>
      </c>
      <c r="I1169" s="0" t="n">
        <f aca="false">IF(ISNUMBER(E1169),INDEX(Scorecard!$D$19:$D$26,SUMPRODUCT(--(Scorecard!$G$19:$G$25&lt;E1169))+1),Scorecard!$D$27)</f>
        <v>0.0530843085177338</v>
      </c>
      <c r="J1169" s="0" t="n">
        <f aca="false">IF(ISNUMBER(F1169),INDEX(Scorecard!$D$37:$D$44,SUMPRODUCT(--(Scorecard!$G$37:$G$43&lt;F1169))+1),Scorecard!$D$45)</f>
        <v>1.35057635045042</v>
      </c>
      <c r="K1169" s="0" t="n">
        <f aca="false">Inputs!$B$10+Scorecard!$J$5*Loan_Sample!Y1149+Scorecard!$J$6*Loan_Sample!Z1149+Scorecard!$J$7*I1169+Scorecard!$J$8*Loan_Sample!AB1149+Scorecard!$J$9*J1169+Scorecard!$J$10*Loan_Sample!AD1149+Scorecard!$J$11*G1169+Scorecard!$J$12*H1169</f>
        <v>-3.18661155467195</v>
      </c>
      <c r="L1169" s="0" t="n">
        <f aca="false">MIN(1-Inputs!$B$13,MAX(Inputs!$B$13,1/(1+EXP(-(Inputs!$B$11*K1169+Inputs!$B$12)))))</f>
        <v>0.0394037983751514</v>
      </c>
      <c r="M1169" s="0" t="n">
        <f aca="false">Loan_Sample!AH1149*Inputs!$B$4*B1169</f>
        <v>3164.5265933358</v>
      </c>
      <c r="N1169" s="0" t="n">
        <f aca="false">L1169*Inputs!$B$4*B1169</f>
        <v>3164.5265933358</v>
      </c>
      <c r="O1169" s="0" t="n">
        <f aca="false">Inputs!$B$37+Inputs!$B$38*MAX(Loan_Sample!H1149-Inputs!$C$38,0)+Inputs!$B$39*MAX(Loan_Sample!H1149-Inputs!$C$39,0)+Inputs!$B$40*MAX(Loan_Sample!H1149-Inputs!$C$40,0)+Inputs!$B$41*MAX(Loan_Sample!H1149-Inputs!$C$41,0)+Inputs!$B$42*Inputs!$B$14+Inputs!$B$43*MIN(Loan_Sample!I1149/Inputs!$B$17,1)+Inputs!$B$44*MIN(Loan_Sample!E1149,Inputs!$B$18)+Inputs!$B$45*Loan_Sample!C1149</f>
        <v>-5.93405295765783</v>
      </c>
      <c r="P1169" s="0" t="n">
        <f aca="false">MIN(1-Inputs!$B$13,MAX(Inputs!$B$13,1/(1+EXP(-(Inputs!$B$15*O1169+Inputs!$B$16)))))</f>
        <v>0.00179004501162571</v>
      </c>
      <c r="Q1169" s="0" t="n">
        <f aca="false">Inputs!$B$37+Inputs!$B$38*MAX(F1169-Inputs!$C$38,0)+Inputs!$B$39*MAX(F1169-Inputs!$C$39,0)+Inputs!$B$40*MAX(F1169-Inputs!$C$40,0)+Inputs!$B$41*MAX(F1169-Inputs!$C$41,0)+Inputs!$B$42*Inputs!$B$14+Inputs!$B$43*MIN(Loan_Sample!I1149/Inputs!$B$17,1)+Inputs!$B$44*MIN(E1169,Inputs!$B$18)+Inputs!$B$45*Loan_Sample!C1149</f>
        <v>-5.93405295765783</v>
      </c>
      <c r="R1169" s="0" t="n">
        <f aca="false">MIN(1-Inputs!$B$13,MAX(Inputs!$B$13,1/(1+EXP(-(Inputs!$B$15*Q1169+Inputs!$B$16)))))</f>
        <v>0.00179004501162571</v>
      </c>
    </row>
    <row r="1170" customFormat="false" ht="15" hidden="false" customHeight="false" outlineLevel="0" collapsed="false">
      <c r="A1170" s="0" t="n">
        <f aca="false">Loan_Sample!A1150</f>
        <v>32957</v>
      </c>
      <c r="B1170" s="0" t="n">
        <f aca="false">Loan_Sample!U1150</f>
        <v>254152.78</v>
      </c>
      <c r="C1170" s="0" t="n">
        <f aca="false">Loan_Sample!K1150+Inputs!$B$26</f>
        <v>7.13333320617676</v>
      </c>
      <c r="D1170" s="0" t="n">
        <f aca="false">Loan_Sample!L1150+Inputs!$B$26</f>
        <v>2.71025609970093</v>
      </c>
      <c r="E1170" s="0" t="n">
        <f aca="false">Loan_Sample!E1150/(1+Inputs!$B$25/100)</f>
        <v>77.4777297973633</v>
      </c>
      <c r="F1170" s="0" t="n">
        <f aca="false">Loan_Sample!H1150-Inputs!$B$24/100</f>
        <v>-0.0126667022705078</v>
      </c>
      <c r="G1170" s="0" t="n">
        <f aca="false">IF(ISNUMBER(C1170),INDEX(Scorecard!$D$54:$D$61,SUMPRODUCT(--(Scorecard!$G$54:$G$60&lt;C1170))+1),Scorecard!$D$62)</f>
        <v>-0.541917179454542</v>
      </c>
      <c r="H1170" s="0" t="n">
        <f aca="false">IF(ISNUMBER(D1170),INDEX(Scorecard!$D$63:$D$68,SUMPRODUCT(--(Scorecard!$G$63:$G$67&lt;D1170))+1),Scorecard!$D$69)</f>
        <v>0.322484508656054</v>
      </c>
      <c r="I1170" s="0" t="n">
        <f aca="false">IF(ISNUMBER(E1170),INDEX(Scorecard!$D$19:$D$26,SUMPRODUCT(--(Scorecard!$G$19:$G$25&lt;E1170))+1),Scorecard!$D$27)</f>
        <v>-0.0341578513653732</v>
      </c>
      <c r="J1170" s="0" t="n">
        <f aca="false">IF(ISNUMBER(F1170),INDEX(Scorecard!$D$37:$D$44,SUMPRODUCT(--(Scorecard!$G$37:$G$43&lt;F1170))+1),Scorecard!$D$45)</f>
        <v>0.330501541082344</v>
      </c>
      <c r="K1170" s="0" t="n">
        <f aca="false">Inputs!$B$10+Scorecard!$J$5*Loan_Sample!Y1150+Scorecard!$J$6*Loan_Sample!Z1150+Scorecard!$J$7*I1170+Scorecard!$J$8*Loan_Sample!AB1150+Scorecard!$J$9*J1170+Scorecard!$J$10*Loan_Sample!AD1150+Scorecard!$J$11*G1170+Scorecard!$J$12*H1170</f>
        <v>-5.29932102469191</v>
      </c>
      <c r="L1170" s="0" t="n">
        <f aca="false">MIN(1-Inputs!$B$13,MAX(Inputs!$B$13,1/(1+EXP(-(Inputs!$B$11*K1170+Inputs!$B$12)))))</f>
        <v>0.00429452202858172</v>
      </c>
      <c r="M1170" s="0" t="n">
        <f aca="false">Loan_Sample!AH1150*Inputs!$B$4*B1170</f>
        <v>382.012649317349</v>
      </c>
      <c r="N1170" s="0" t="n">
        <f aca="false">L1170*Inputs!$B$4*B1170</f>
        <v>382.012649317349</v>
      </c>
      <c r="O1170" s="0" t="n">
        <f aca="false">Inputs!$B$37+Inputs!$B$38*MAX(Loan_Sample!H1150-Inputs!$C$38,0)+Inputs!$B$39*MAX(Loan_Sample!H1150-Inputs!$C$39,0)+Inputs!$B$40*MAX(Loan_Sample!H1150-Inputs!$C$40,0)+Inputs!$B$41*MAX(Loan_Sample!H1150-Inputs!$C$41,0)+Inputs!$B$42*Inputs!$B$14+Inputs!$B$43*MIN(Loan_Sample!I1150/Inputs!$B$17,1)+Inputs!$B$44*MIN(Loan_Sample!E1150,Inputs!$B$18)+Inputs!$B$45*Loan_Sample!C1150</f>
        <v>-5.97966940691431</v>
      </c>
      <c r="P1170" s="0" t="n">
        <f aca="false">MIN(1-Inputs!$B$13,MAX(Inputs!$B$13,1/(1+EXP(-(Inputs!$B$15*O1170+Inputs!$B$16)))))</f>
        <v>0.00169973867206512</v>
      </c>
      <c r="Q1170" s="0" t="n">
        <f aca="false">Inputs!$B$37+Inputs!$B$38*MAX(F1170-Inputs!$C$38,0)+Inputs!$B$39*MAX(F1170-Inputs!$C$39,0)+Inputs!$B$40*MAX(F1170-Inputs!$C$40,0)+Inputs!$B$41*MAX(F1170-Inputs!$C$41,0)+Inputs!$B$42*Inputs!$B$14+Inputs!$B$43*MIN(Loan_Sample!I1150/Inputs!$B$17,1)+Inputs!$B$44*MIN(E1170,Inputs!$B$18)+Inputs!$B$45*Loan_Sample!C1150</f>
        <v>-5.97966940691431</v>
      </c>
      <c r="R1170" s="0" t="n">
        <f aca="false">MIN(1-Inputs!$B$13,MAX(Inputs!$B$13,1/(1+EXP(-(Inputs!$B$15*Q1170+Inputs!$B$16)))))</f>
        <v>0.00169973867206512</v>
      </c>
    </row>
    <row r="1171" customFormat="false" ht="15" hidden="false" customHeight="false" outlineLevel="0" collapsed="false">
      <c r="A1171" s="0" t="n">
        <f aca="false">Loan_Sample!A1151</f>
        <v>32963</v>
      </c>
      <c r="B1171" s="0" t="n">
        <f aca="false">Loan_Sample!U1151</f>
        <v>116313.266</v>
      </c>
      <c r="C1171" s="0" t="n">
        <f aca="false">Loan_Sample!K1151+Inputs!$B$26</f>
        <v>4.19999980926514</v>
      </c>
      <c r="D1171" s="0" t="n">
        <f aca="false">Loan_Sample!L1151+Inputs!$B$26</f>
        <v>-0.458333492279053</v>
      </c>
      <c r="E1171" s="0" t="n">
        <f aca="false">Loan_Sample!E1151/(1+Inputs!$B$25/100)</f>
        <v>67.6153335571289</v>
      </c>
      <c r="F1171" s="0" t="n">
        <f aca="false">Loan_Sample!H1151-Inputs!$B$24/100</f>
        <v>-3.31433343887329</v>
      </c>
      <c r="G1171" s="0" t="n">
        <f aca="false">IF(ISNUMBER(C1171),INDEX(Scorecard!$D$54:$D$61,SUMPRODUCT(--(Scorecard!$G$54:$G$60&lt;C1171))+1),Scorecard!$D$62)</f>
        <v>0.489050497890326</v>
      </c>
      <c r="H1171" s="0" t="n">
        <f aca="false">IF(ISNUMBER(D1171),INDEX(Scorecard!$D$63:$D$68,SUMPRODUCT(--(Scorecard!$G$63:$G$67&lt;D1171))+1),Scorecard!$D$69)</f>
        <v>0.322484508656054</v>
      </c>
      <c r="I1171" s="0" t="n">
        <f aca="false">IF(ISNUMBER(E1171),INDEX(Scorecard!$D$19:$D$26,SUMPRODUCT(--(Scorecard!$G$19:$G$25&lt;E1171))+1),Scorecard!$D$27)</f>
        <v>0.0530843085177338</v>
      </c>
      <c r="J1171" s="0" t="n">
        <f aca="false">IF(ISNUMBER(F1171),INDEX(Scorecard!$D$37:$D$44,SUMPRODUCT(--(Scorecard!$G$37:$G$43&lt;F1171))+1),Scorecard!$D$45)</f>
        <v>1.35057635045042</v>
      </c>
      <c r="K1171" s="0" t="n">
        <f aca="false">Inputs!$B$10+Scorecard!$J$5*Loan_Sample!Y1151+Scorecard!$J$6*Loan_Sample!Z1151+Scorecard!$J$7*I1171+Scorecard!$J$8*Loan_Sample!AB1151+Scorecard!$J$9*J1171+Scorecard!$J$10*Loan_Sample!AD1151+Scorecard!$J$11*G1171+Scorecard!$J$12*H1171</f>
        <v>-3.756233546799</v>
      </c>
      <c r="L1171" s="0" t="n">
        <f aca="false">MIN(1-Inputs!$B$13,MAX(Inputs!$B$13,1/(1+EXP(-(Inputs!$B$11*K1171+Inputs!$B$12)))))</f>
        <v>0.0218602627861104</v>
      </c>
      <c r="M1171" s="0" t="n">
        <f aca="false">Loan_Sample!AH1151*Inputs!$B$4*B1171</f>
        <v>889.923496094768</v>
      </c>
      <c r="N1171" s="0" t="n">
        <f aca="false">L1171*Inputs!$B$4*B1171</f>
        <v>889.923496094768</v>
      </c>
      <c r="O1171" s="0" t="n">
        <f aca="false">Inputs!$B$37+Inputs!$B$38*MAX(Loan_Sample!H1151-Inputs!$C$38,0)+Inputs!$B$39*MAX(Loan_Sample!H1151-Inputs!$C$39,0)+Inputs!$B$40*MAX(Loan_Sample!H1151-Inputs!$C$40,0)+Inputs!$B$41*MAX(Loan_Sample!H1151-Inputs!$C$41,0)+Inputs!$B$42*Inputs!$B$14+Inputs!$B$43*MIN(Loan_Sample!I1151/Inputs!$B$17,1)+Inputs!$B$44*MIN(Loan_Sample!E1151,Inputs!$B$18)+Inputs!$B$45*Loan_Sample!C1151</f>
        <v>-5.80057721481206</v>
      </c>
      <c r="P1171" s="0" t="n">
        <f aca="false">MIN(1-Inputs!$B$13,MAX(Inputs!$B$13,1/(1+EXP(-(Inputs!$B$15*O1171+Inputs!$B$16)))))</f>
        <v>0.0020827362547781</v>
      </c>
      <c r="Q1171" s="0" t="n">
        <f aca="false">Inputs!$B$37+Inputs!$B$38*MAX(F1171-Inputs!$C$38,0)+Inputs!$B$39*MAX(F1171-Inputs!$C$39,0)+Inputs!$B$40*MAX(F1171-Inputs!$C$40,0)+Inputs!$B$41*MAX(F1171-Inputs!$C$41,0)+Inputs!$B$42*Inputs!$B$14+Inputs!$B$43*MIN(Loan_Sample!I1151/Inputs!$B$17,1)+Inputs!$B$44*MIN(E1171,Inputs!$B$18)+Inputs!$B$45*Loan_Sample!C1151</f>
        <v>-5.80057721481206</v>
      </c>
      <c r="R1171" s="0" t="n">
        <f aca="false">MIN(1-Inputs!$B$13,MAX(Inputs!$B$13,1/(1+EXP(-(Inputs!$B$15*Q1171+Inputs!$B$16)))))</f>
        <v>0.0020827362547781</v>
      </c>
    </row>
    <row r="1172" customFormat="false" ht="15" hidden="false" customHeight="false" outlineLevel="0" collapsed="false">
      <c r="A1172" s="0" t="n">
        <f aca="false">Loan_Sample!A1152</f>
        <v>32977</v>
      </c>
      <c r="B1172" s="0" t="n">
        <f aca="false">Loan_Sample!U1152</f>
        <v>172993.44</v>
      </c>
      <c r="C1172" s="0" t="n">
        <f aca="false">Loan_Sample!K1152+Inputs!$B$26</f>
        <v>8.53333377838135</v>
      </c>
      <c r="D1172" s="0" t="n">
        <f aca="false">Loan_Sample!L1152+Inputs!$B$26</f>
        <v>5.07179546356201</v>
      </c>
      <c r="E1172" s="0" t="n">
        <f aca="false">Loan_Sample!E1152/(1+Inputs!$B$25/100)</f>
        <v>57.5020446777344</v>
      </c>
      <c r="F1172" s="0" t="n">
        <f aca="false">Loan_Sample!H1152-Inputs!$B$24/100</f>
        <v>0.62666654586792</v>
      </c>
      <c r="G1172" s="0" t="n">
        <f aca="false">IF(ISNUMBER(C1172),INDEX(Scorecard!$D$54:$D$61,SUMPRODUCT(--(Scorecard!$G$54:$G$60&lt;C1172))+1),Scorecard!$D$62)</f>
        <v>-0.541917179454542</v>
      </c>
      <c r="H1172" s="0" t="n">
        <f aca="false">IF(ISNUMBER(D1172),INDEX(Scorecard!$D$63:$D$68,SUMPRODUCT(--(Scorecard!$G$63:$G$67&lt;D1172))+1),Scorecard!$D$69)</f>
        <v>0.322484508656054</v>
      </c>
      <c r="I1172" s="0" t="n">
        <f aca="false">IF(ISNUMBER(E1172),INDEX(Scorecard!$D$19:$D$26,SUMPRODUCT(--(Scorecard!$G$19:$G$25&lt;E1172))+1),Scorecard!$D$27)</f>
        <v>0.285899340811827</v>
      </c>
      <c r="J1172" s="0" t="n">
        <f aca="false">IF(ISNUMBER(F1172),INDEX(Scorecard!$D$37:$D$44,SUMPRODUCT(--(Scorecard!$G$37:$G$43&lt;F1172))+1),Scorecard!$D$45)</f>
        <v>-0.569454719285959</v>
      </c>
      <c r="K1172" s="0" t="n">
        <f aca="false">Inputs!$B$10+Scorecard!$J$5*Loan_Sample!Y1152+Scorecard!$J$6*Loan_Sample!Z1152+Scorecard!$J$7*I1172+Scorecard!$J$8*Loan_Sample!AB1152+Scorecard!$J$9*J1172+Scorecard!$J$10*Loan_Sample!AD1152+Scorecard!$J$11*G1172+Scorecard!$J$12*H1172</f>
        <v>-4.56129233988606</v>
      </c>
      <c r="L1172" s="0" t="n">
        <f aca="false">MIN(1-Inputs!$B$13,MAX(Inputs!$B$13,1/(1+EXP(-(Inputs!$B$11*K1172+Inputs!$B$12)))))</f>
        <v>0.00938439854757365</v>
      </c>
      <c r="M1172" s="0" t="n">
        <f aca="false">Loan_Sample!AH1152*Inputs!$B$4*B1172</f>
        <v>568.203785476519</v>
      </c>
      <c r="N1172" s="0" t="n">
        <f aca="false">L1172*Inputs!$B$4*B1172</f>
        <v>568.203785476519</v>
      </c>
      <c r="O1172" s="0" t="n">
        <f aca="false">Inputs!$B$37+Inputs!$B$38*MAX(Loan_Sample!H1152-Inputs!$C$38,0)+Inputs!$B$39*MAX(Loan_Sample!H1152-Inputs!$C$39,0)+Inputs!$B$40*MAX(Loan_Sample!H1152-Inputs!$C$40,0)+Inputs!$B$41*MAX(Loan_Sample!H1152-Inputs!$C$41,0)+Inputs!$B$42*Inputs!$B$14+Inputs!$B$43*MIN(Loan_Sample!I1152/Inputs!$B$17,1)+Inputs!$B$44*MIN(Loan_Sample!E1152,Inputs!$B$18)+Inputs!$B$45*Loan_Sample!C1152</f>
        <v>-3.82565783941502</v>
      </c>
      <c r="P1172" s="0" t="n">
        <f aca="false">MIN(1-Inputs!$B$13,MAX(Inputs!$B$13,1/(1+EXP(-(Inputs!$B$15*O1172+Inputs!$B$16)))))</f>
        <v>0.0193238467449579</v>
      </c>
      <c r="Q1172" s="0" t="n">
        <f aca="false">Inputs!$B$37+Inputs!$B$38*MAX(F1172-Inputs!$C$38,0)+Inputs!$B$39*MAX(F1172-Inputs!$C$39,0)+Inputs!$B$40*MAX(F1172-Inputs!$C$40,0)+Inputs!$B$41*MAX(F1172-Inputs!$C$41,0)+Inputs!$B$42*Inputs!$B$14+Inputs!$B$43*MIN(Loan_Sample!I1152/Inputs!$B$17,1)+Inputs!$B$44*MIN(E1172,Inputs!$B$18)+Inputs!$B$45*Loan_Sample!C1152</f>
        <v>-3.82565783941502</v>
      </c>
      <c r="R1172" s="0" t="n">
        <f aca="false">MIN(1-Inputs!$B$13,MAX(Inputs!$B$13,1/(1+EXP(-(Inputs!$B$15*Q1172+Inputs!$B$16)))))</f>
        <v>0.0193238467449579</v>
      </c>
    </row>
    <row r="1173" customFormat="false" ht="15" hidden="false" customHeight="false" outlineLevel="0" collapsed="false">
      <c r="A1173" s="0" t="n">
        <f aca="false">Loan_Sample!A1153</f>
        <v>32979</v>
      </c>
      <c r="B1173" s="0" t="n">
        <f aca="false">Loan_Sample!U1153</f>
        <v>312079.3</v>
      </c>
      <c r="C1173" s="0" t="n">
        <f aca="false">Loan_Sample!K1153+Inputs!$B$26</f>
        <v>4.95833349227905</v>
      </c>
      <c r="D1173" s="0" t="n">
        <f aca="false">Loan_Sample!L1153+Inputs!$B$26</f>
        <v>-1.875</v>
      </c>
      <c r="E1173" s="0" t="n">
        <f aca="false">Loan_Sample!E1153/(1+Inputs!$B$25/100)</f>
        <v>88.7557754516602</v>
      </c>
      <c r="F1173" s="0" t="n">
        <f aca="false">Loan_Sample!H1153-Inputs!$B$24/100</f>
        <v>-0.120666742324829</v>
      </c>
      <c r="G1173" s="0" t="n">
        <f aca="false">IF(ISNUMBER(C1173),INDEX(Scorecard!$D$54:$D$61,SUMPRODUCT(--(Scorecard!$G$54:$G$60&lt;C1173))+1),Scorecard!$D$62)</f>
        <v>0.214429354789033</v>
      </c>
      <c r="H1173" s="0" t="n">
        <f aca="false">IF(ISNUMBER(D1173),INDEX(Scorecard!$D$63:$D$68,SUMPRODUCT(--(Scorecard!$G$63:$G$67&lt;D1173))+1),Scorecard!$D$69)</f>
        <v>-0.340582194386522</v>
      </c>
      <c r="I1173" s="0" t="n">
        <f aca="false">IF(ISNUMBER(E1173),INDEX(Scorecard!$D$19:$D$26,SUMPRODUCT(--(Scorecard!$G$19:$G$25&lt;E1173))+1),Scorecard!$D$27)</f>
        <v>-0.820992370602782</v>
      </c>
      <c r="J1173" s="0" t="n">
        <f aca="false">IF(ISNUMBER(F1173),INDEX(Scorecard!$D$37:$D$44,SUMPRODUCT(--(Scorecard!$G$37:$G$43&lt;F1173))+1),Scorecard!$D$45)</f>
        <v>0.330501541082344</v>
      </c>
      <c r="K1173" s="0" t="n">
        <f aca="false">Inputs!$B$10+Scorecard!$J$5*Loan_Sample!Y1153+Scorecard!$J$6*Loan_Sample!Z1153+Scorecard!$J$7*I1173+Scorecard!$J$8*Loan_Sample!AB1153+Scorecard!$J$9*J1173+Scorecard!$J$10*Loan_Sample!AD1153+Scorecard!$J$11*G1173+Scorecard!$J$12*H1173</f>
        <v>-3.13706528008343</v>
      </c>
      <c r="L1173" s="0" t="n">
        <f aca="false">MIN(1-Inputs!$B$13,MAX(Inputs!$B$13,1/(1+EXP(-(Inputs!$B$11*K1173+Inputs!$B$12)))))</f>
        <v>0.0414525672049742</v>
      </c>
      <c r="M1173" s="0" t="n">
        <f aca="false">Loan_Sample!AH1153*Inputs!$B$4*B1173</f>
        <v>4527.77085478595</v>
      </c>
      <c r="N1173" s="0" t="n">
        <f aca="false">L1173*Inputs!$B$4*B1173</f>
        <v>4527.77085478595</v>
      </c>
      <c r="O1173" s="0" t="n">
        <f aca="false">Inputs!$B$37+Inputs!$B$38*MAX(Loan_Sample!H1153-Inputs!$C$38,0)+Inputs!$B$39*MAX(Loan_Sample!H1153-Inputs!$C$39,0)+Inputs!$B$40*MAX(Loan_Sample!H1153-Inputs!$C$40,0)+Inputs!$B$41*MAX(Loan_Sample!H1153-Inputs!$C$41,0)+Inputs!$B$42*Inputs!$B$14+Inputs!$B$43*MIN(Loan_Sample!I1153/Inputs!$B$17,1)+Inputs!$B$44*MIN(Loan_Sample!E1153,Inputs!$B$18)+Inputs!$B$45*Loan_Sample!C1153</f>
        <v>-6.36094371561596</v>
      </c>
      <c r="P1173" s="0" t="n">
        <f aca="false">MIN(1-Inputs!$B$13,MAX(Inputs!$B$13,1/(1+EXP(-(Inputs!$B$15*O1173+Inputs!$B$16)))))</f>
        <v>0.00110256628549741</v>
      </c>
      <c r="Q1173" s="0" t="n">
        <f aca="false">Inputs!$B$37+Inputs!$B$38*MAX(F1173-Inputs!$C$38,0)+Inputs!$B$39*MAX(F1173-Inputs!$C$39,0)+Inputs!$B$40*MAX(F1173-Inputs!$C$40,0)+Inputs!$B$41*MAX(F1173-Inputs!$C$41,0)+Inputs!$B$42*Inputs!$B$14+Inputs!$B$43*MIN(Loan_Sample!I1153/Inputs!$B$17,1)+Inputs!$B$44*MIN(E1173,Inputs!$B$18)+Inputs!$B$45*Loan_Sample!C1153</f>
        <v>-6.36094371561596</v>
      </c>
      <c r="R1173" s="0" t="n">
        <f aca="false">MIN(1-Inputs!$B$13,MAX(Inputs!$B$13,1/(1+EXP(-(Inputs!$B$15*Q1173+Inputs!$B$16)))))</f>
        <v>0.00110256628549741</v>
      </c>
    </row>
    <row r="1174" customFormat="false" ht="15" hidden="false" customHeight="false" outlineLevel="0" collapsed="false">
      <c r="A1174" s="0" t="n">
        <f aca="false">Loan_Sample!A1154</f>
        <v>33002</v>
      </c>
      <c r="B1174" s="0" t="n">
        <f aca="false">Loan_Sample!U1154</f>
        <v>722086.75</v>
      </c>
      <c r="C1174" s="0" t="n">
        <f aca="false">Loan_Sample!K1154+Inputs!$B$26</f>
        <v>5.83333349227905</v>
      </c>
      <c r="D1174" s="0" t="n">
        <f aca="false">Loan_Sample!L1154+Inputs!$B$26</f>
        <v>-3.49999952316284</v>
      </c>
      <c r="E1174" s="0" t="n">
        <f aca="false">Loan_Sample!E1154/(1+Inputs!$B$25/100)</f>
        <v>77.0497360229492</v>
      </c>
      <c r="F1174" s="0" t="n">
        <f aca="false">Loan_Sample!H1154-Inputs!$B$24/100</f>
        <v>0.335333347320557</v>
      </c>
      <c r="G1174" s="0" t="n">
        <f aca="false">IF(ISNUMBER(C1174),INDEX(Scorecard!$D$54:$D$61,SUMPRODUCT(--(Scorecard!$G$54:$G$60&lt;C1174))+1),Scorecard!$D$62)</f>
        <v>0.0151758992857273</v>
      </c>
      <c r="H1174" s="0" t="n">
        <f aca="false">IF(ISNUMBER(D1174),INDEX(Scorecard!$D$63:$D$68,SUMPRODUCT(--(Scorecard!$G$63:$G$67&lt;D1174))+1),Scorecard!$D$69)</f>
        <v>-0.340582194386522</v>
      </c>
      <c r="I1174" s="0" t="n">
        <f aca="false">IF(ISNUMBER(E1174),INDEX(Scorecard!$D$19:$D$26,SUMPRODUCT(--(Scorecard!$G$19:$G$25&lt;E1174))+1),Scorecard!$D$27)</f>
        <v>-0.0341578513653732</v>
      </c>
      <c r="J1174" s="0" t="n">
        <f aca="false">IF(ISNUMBER(F1174),INDEX(Scorecard!$D$37:$D$44,SUMPRODUCT(--(Scorecard!$G$37:$G$43&lt;F1174))+1),Scorecard!$D$45)</f>
        <v>-0.0679520129233634</v>
      </c>
      <c r="K1174" s="0" t="n">
        <f aca="false">Inputs!$B$10+Scorecard!$J$5*Loan_Sample!Y1154+Scorecard!$J$6*Loan_Sample!Z1154+Scorecard!$J$7*I1174+Scorecard!$J$8*Loan_Sample!AB1154+Scorecard!$J$9*J1174+Scorecard!$J$10*Loan_Sample!AD1154+Scorecard!$J$11*G1174+Scorecard!$J$12*H1174</f>
        <v>-4.20390224856551</v>
      </c>
      <c r="L1174" s="0" t="n">
        <f aca="false">MIN(1-Inputs!$B$13,MAX(Inputs!$B$13,1/(1+EXP(-(Inputs!$B$11*K1174+Inputs!$B$12)))))</f>
        <v>0.0136771887911888</v>
      </c>
      <c r="M1174" s="0" t="n">
        <f aca="false">Loan_Sample!AH1154*Inputs!$B$4*B1174</f>
        <v>3456.64088117808</v>
      </c>
      <c r="N1174" s="0" t="n">
        <f aca="false">L1174*Inputs!$B$4*B1174</f>
        <v>3456.64088117808</v>
      </c>
      <c r="O1174" s="0" t="n">
        <f aca="false">Inputs!$B$37+Inputs!$B$38*MAX(Loan_Sample!H1154-Inputs!$C$38,0)+Inputs!$B$39*MAX(Loan_Sample!H1154-Inputs!$C$39,0)+Inputs!$B$40*MAX(Loan_Sample!H1154-Inputs!$C$40,0)+Inputs!$B$41*MAX(Loan_Sample!H1154-Inputs!$C$41,0)+Inputs!$B$42*Inputs!$B$14+Inputs!$B$43*MIN(Loan_Sample!I1154/Inputs!$B$17,1)+Inputs!$B$44*MIN(Loan_Sample!E1154,Inputs!$B$18)+Inputs!$B$45*Loan_Sample!C1154</f>
        <v>-5.17897817483746</v>
      </c>
      <c r="P1174" s="0" t="n">
        <f aca="false">MIN(1-Inputs!$B$13,MAX(Inputs!$B$13,1/(1+EXP(-(Inputs!$B$15*O1174+Inputs!$B$16)))))</f>
        <v>0.00421301444608655</v>
      </c>
      <c r="Q1174" s="0" t="n">
        <f aca="false">Inputs!$B$37+Inputs!$B$38*MAX(F1174-Inputs!$C$38,0)+Inputs!$B$39*MAX(F1174-Inputs!$C$39,0)+Inputs!$B$40*MAX(F1174-Inputs!$C$40,0)+Inputs!$B$41*MAX(F1174-Inputs!$C$41,0)+Inputs!$B$42*Inputs!$B$14+Inputs!$B$43*MIN(Loan_Sample!I1154/Inputs!$B$17,1)+Inputs!$B$44*MIN(E1174,Inputs!$B$18)+Inputs!$B$45*Loan_Sample!C1154</f>
        <v>-5.17897817483746</v>
      </c>
      <c r="R1174" s="0" t="n">
        <f aca="false">MIN(1-Inputs!$B$13,MAX(Inputs!$B$13,1/(1+EXP(-(Inputs!$B$15*Q1174+Inputs!$B$16)))))</f>
        <v>0.00421301444608655</v>
      </c>
    </row>
    <row r="1175" customFormat="false" ht="15" hidden="false" customHeight="false" outlineLevel="0" collapsed="false">
      <c r="A1175" s="0" t="n">
        <f aca="false">Loan_Sample!A1155</f>
        <v>33002</v>
      </c>
      <c r="B1175" s="0" t="n">
        <f aca="false">Loan_Sample!U1155</f>
        <v>707297.9</v>
      </c>
      <c r="C1175" s="0" t="n">
        <f aca="false">Loan_Sample!K1155+Inputs!$B$26</f>
        <v>4.70833349227905</v>
      </c>
      <c r="D1175" s="0" t="n">
        <f aca="false">Loan_Sample!L1155+Inputs!$B$26</f>
        <v>-1.125</v>
      </c>
      <c r="E1175" s="0" t="n">
        <f aca="false">Loan_Sample!E1155/(1+Inputs!$B$25/100)</f>
        <v>72.582633972168</v>
      </c>
      <c r="F1175" s="0" t="n">
        <f aca="false">Loan_Sample!H1155-Inputs!$B$24/100</f>
        <v>-2.38133311271668</v>
      </c>
      <c r="G1175" s="0" t="n">
        <f aca="false">IF(ISNUMBER(C1175),INDEX(Scorecard!$D$54:$D$61,SUMPRODUCT(--(Scorecard!$G$54:$G$60&lt;C1175))+1),Scorecard!$D$62)</f>
        <v>0.409483001259379</v>
      </c>
      <c r="H1175" s="0" t="n">
        <f aca="false">IF(ISNUMBER(D1175),INDEX(Scorecard!$D$63:$D$68,SUMPRODUCT(--(Scorecard!$G$63:$G$67&lt;D1175))+1),Scorecard!$D$69)</f>
        <v>-0.340582194386522</v>
      </c>
      <c r="I1175" s="0" t="n">
        <f aca="false">IF(ISNUMBER(E1175),INDEX(Scorecard!$D$19:$D$26,SUMPRODUCT(--(Scorecard!$G$19:$G$25&lt;E1175))+1),Scorecard!$D$27)</f>
        <v>-0.0341578513653732</v>
      </c>
      <c r="J1175" s="0" t="n">
        <f aca="false">IF(ISNUMBER(F1175),INDEX(Scorecard!$D$37:$D$44,SUMPRODUCT(--(Scorecard!$G$37:$G$43&lt;F1175))+1),Scorecard!$D$45)</f>
        <v>1.35057635045042</v>
      </c>
      <c r="K1175" s="0" t="n">
        <f aca="false">Inputs!$B$10+Scorecard!$J$5*Loan_Sample!Y1155+Scorecard!$J$6*Loan_Sample!Z1155+Scorecard!$J$7*I1175+Scorecard!$J$8*Loan_Sample!AB1155+Scorecard!$J$9*J1175+Scorecard!$J$10*Loan_Sample!AD1155+Scorecard!$J$11*G1175+Scorecard!$J$12*H1175</f>
        <v>-4.5662371806579</v>
      </c>
      <c r="L1175" s="0" t="n">
        <f aca="false">MIN(1-Inputs!$B$13,MAX(Inputs!$B$13,1/(1+EXP(-(Inputs!$B$11*K1175+Inputs!$B$12)))))</f>
        <v>0.00933551636899359</v>
      </c>
      <c r="M1175" s="0" t="n">
        <f aca="false">Loan_Sample!AH1155*Inputs!$B$4*B1175</f>
        <v>2311.04689312168</v>
      </c>
      <c r="N1175" s="0" t="n">
        <f aca="false">L1175*Inputs!$B$4*B1175</f>
        <v>2311.04689312168</v>
      </c>
      <c r="O1175" s="0" t="n">
        <f aca="false">Inputs!$B$37+Inputs!$B$38*MAX(Loan_Sample!H1155-Inputs!$C$38,0)+Inputs!$B$39*MAX(Loan_Sample!H1155-Inputs!$C$39,0)+Inputs!$B$40*MAX(Loan_Sample!H1155-Inputs!$C$40,0)+Inputs!$B$41*MAX(Loan_Sample!H1155-Inputs!$C$41,0)+Inputs!$B$42*Inputs!$B$14+Inputs!$B$43*MIN(Loan_Sample!I1155/Inputs!$B$17,1)+Inputs!$B$44*MIN(Loan_Sample!E1155,Inputs!$B$18)+Inputs!$B$45*Loan_Sample!C1155</f>
        <v>-5.82097024452293</v>
      </c>
      <c r="P1175" s="0" t="n">
        <f aca="false">MIN(1-Inputs!$B$13,MAX(Inputs!$B$13,1/(1+EXP(-(Inputs!$B$15*O1175+Inputs!$B$16)))))</f>
        <v>0.00203510517220191</v>
      </c>
      <c r="Q1175" s="0" t="n">
        <f aca="false">Inputs!$B$37+Inputs!$B$38*MAX(F1175-Inputs!$C$38,0)+Inputs!$B$39*MAX(F1175-Inputs!$C$39,0)+Inputs!$B$40*MAX(F1175-Inputs!$C$40,0)+Inputs!$B$41*MAX(F1175-Inputs!$C$41,0)+Inputs!$B$42*Inputs!$B$14+Inputs!$B$43*MIN(Loan_Sample!I1155/Inputs!$B$17,1)+Inputs!$B$44*MIN(E1175,Inputs!$B$18)+Inputs!$B$45*Loan_Sample!C1155</f>
        <v>-5.82097024452293</v>
      </c>
      <c r="R1175" s="0" t="n">
        <f aca="false">MIN(1-Inputs!$B$13,MAX(Inputs!$B$13,1/(1+EXP(-(Inputs!$B$15*Q1175+Inputs!$B$16)))))</f>
        <v>0.00203510517220191</v>
      </c>
    </row>
    <row r="1176" customFormat="false" ht="15" hidden="false" customHeight="false" outlineLevel="0" collapsed="false">
      <c r="A1176" s="0" t="n">
        <f aca="false">Loan_Sample!A1156</f>
        <v>33012</v>
      </c>
      <c r="B1176" s="0" t="n">
        <f aca="false">Loan_Sample!U1156</f>
        <v>270323.75</v>
      </c>
      <c r="C1176" s="0" t="n">
        <f aca="false">Loan_Sample!K1156+Inputs!$B$26</f>
        <v>6.13333320617676</v>
      </c>
      <c r="D1176" s="0" t="n">
        <f aca="false">Loan_Sample!L1156+Inputs!$B$26</f>
        <v>-3.5</v>
      </c>
      <c r="E1176" s="0" t="n">
        <f aca="false">Loan_Sample!E1156/(1+Inputs!$B$25/100)</f>
        <v>91.3516845703125</v>
      </c>
      <c r="F1176" s="0" t="n">
        <f aca="false">Loan_Sample!H1156-Inputs!$B$24/100</f>
        <v>0.696333408355713</v>
      </c>
      <c r="G1176" s="0" t="n">
        <f aca="false">IF(ISNUMBER(C1176),INDEX(Scorecard!$D$54:$D$61,SUMPRODUCT(--(Scorecard!$G$54:$G$60&lt;C1176))+1),Scorecard!$D$62)</f>
        <v>0.0151758992857273</v>
      </c>
      <c r="H1176" s="0" t="n">
        <f aca="false">IF(ISNUMBER(D1176),INDEX(Scorecard!$D$63:$D$68,SUMPRODUCT(--(Scorecard!$G$63:$G$67&lt;D1176))+1),Scorecard!$D$69)</f>
        <v>-0.340582194386522</v>
      </c>
      <c r="I1176" s="0" t="n">
        <f aca="false">IF(ISNUMBER(E1176),INDEX(Scorecard!$D$19:$D$26,SUMPRODUCT(--(Scorecard!$G$19:$G$25&lt;E1176))+1),Scorecard!$D$27)</f>
        <v>-0.820992370602782</v>
      </c>
      <c r="J1176" s="0" t="n">
        <f aca="false">IF(ISNUMBER(F1176),INDEX(Scorecard!$D$37:$D$44,SUMPRODUCT(--(Scorecard!$G$37:$G$43&lt;F1176))+1),Scorecard!$D$45)</f>
        <v>-0.569454719285959</v>
      </c>
      <c r="K1176" s="0" t="n">
        <f aca="false">Inputs!$B$10+Scorecard!$J$5*Loan_Sample!Y1156+Scorecard!$J$6*Loan_Sample!Z1156+Scorecard!$J$7*I1176+Scorecard!$J$8*Loan_Sample!AB1156+Scorecard!$J$9*J1176+Scorecard!$J$10*Loan_Sample!AD1156+Scorecard!$J$11*G1176+Scorecard!$J$12*H1176</f>
        <v>-3.11992292103631</v>
      </c>
      <c r="L1176" s="0" t="n">
        <f aca="false">MIN(1-Inputs!$B$13,MAX(Inputs!$B$13,1/(1+EXP(-(Inputs!$B$11*K1176+Inputs!$B$12)))))</f>
        <v>0.0421848651202868</v>
      </c>
      <c r="M1176" s="0" t="n">
        <f aca="false">Loan_Sample!AH1156*Inputs!$B$4*B1176</f>
        <v>3991.24982639604</v>
      </c>
      <c r="N1176" s="0" t="n">
        <f aca="false">L1176*Inputs!$B$4*B1176</f>
        <v>3991.24982639604</v>
      </c>
      <c r="O1176" s="0" t="n">
        <f aca="false">Inputs!$B$37+Inputs!$B$38*MAX(Loan_Sample!H1156-Inputs!$C$38,0)+Inputs!$B$39*MAX(Loan_Sample!H1156-Inputs!$C$39,0)+Inputs!$B$40*MAX(Loan_Sample!H1156-Inputs!$C$40,0)+Inputs!$B$41*MAX(Loan_Sample!H1156-Inputs!$C$41,0)+Inputs!$B$42*Inputs!$B$14+Inputs!$B$43*MIN(Loan_Sample!I1156/Inputs!$B$17,1)+Inputs!$B$44*MIN(Loan_Sample!E1156,Inputs!$B$18)+Inputs!$B$45*Loan_Sample!C1156</f>
        <v>-4.48349151221904</v>
      </c>
      <c r="P1176" s="0" t="n">
        <f aca="false">MIN(1-Inputs!$B$13,MAX(Inputs!$B$13,1/(1+EXP(-(Inputs!$B$15*O1176+Inputs!$B$16)))))</f>
        <v>0.00924186507579628</v>
      </c>
      <c r="Q1176" s="0" t="n">
        <f aca="false">Inputs!$B$37+Inputs!$B$38*MAX(F1176-Inputs!$C$38,0)+Inputs!$B$39*MAX(F1176-Inputs!$C$39,0)+Inputs!$B$40*MAX(F1176-Inputs!$C$40,0)+Inputs!$B$41*MAX(F1176-Inputs!$C$41,0)+Inputs!$B$42*Inputs!$B$14+Inputs!$B$43*MIN(Loan_Sample!I1156/Inputs!$B$17,1)+Inputs!$B$44*MIN(E1176,Inputs!$B$18)+Inputs!$B$45*Loan_Sample!C1156</f>
        <v>-4.48349151221904</v>
      </c>
      <c r="R1176" s="0" t="n">
        <f aca="false">MIN(1-Inputs!$B$13,MAX(Inputs!$B$13,1/(1+EXP(-(Inputs!$B$15*Q1176+Inputs!$B$16)))))</f>
        <v>0.00924186507579628</v>
      </c>
    </row>
    <row r="1177" customFormat="false" ht="15" hidden="false" customHeight="false" outlineLevel="0" collapsed="false">
      <c r="A1177" s="0" t="n">
        <f aca="false">Loan_Sample!A1157</f>
        <v>33020</v>
      </c>
      <c r="B1177" s="0" t="n">
        <f aca="false">Loan_Sample!U1157</f>
        <v>157163.94</v>
      </c>
      <c r="C1177" s="0" t="n">
        <f aca="false">Loan_Sample!K1157+Inputs!$B$26</f>
        <v>3.70000004768372</v>
      </c>
      <c r="D1177" s="0" t="n">
        <f aca="false">Loan_Sample!L1157+Inputs!$B$26</f>
        <v>-0.458333253860474</v>
      </c>
      <c r="E1177" s="0" t="n">
        <f aca="false">Loan_Sample!E1157/(1+Inputs!$B$25/100)</f>
        <v>61.5268020629883</v>
      </c>
      <c r="F1177" s="0" t="n">
        <f aca="false">Loan_Sample!H1157-Inputs!$B$24/100</f>
        <v>-2.03933334350586</v>
      </c>
      <c r="G1177" s="0" t="n">
        <f aca="false">IF(ISNUMBER(C1177),INDEX(Scorecard!$D$54:$D$61,SUMPRODUCT(--(Scorecard!$G$54:$G$60&lt;C1177))+1),Scorecard!$D$62)</f>
        <v>0.489050497890326</v>
      </c>
      <c r="H1177" s="0" t="n">
        <f aca="false">IF(ISNUMBER(D1177),INDEX(Scorecard!$D$63:$D$68,SUMPRODUCT(--(Scorecard!$G$63:$G$67&lt;D1177))+1),Scorecard!$D$69)</f>
        <v>0.322484508656054</v>
      </c>
      <c r="I1177" s="0" t="n">
        <f aca="false">IF(ISNUMBER(E1177),INDEX(Scorecard!$D$19:$D$26,SUMPRODUCT(--(Scorecard!$G$19:$G$25&lt;E1177))+1),Scorecard!$D$27)</f>
        <v>0.233621608745691</v>
      </c>
      <c r="J1177" s="0" t="n">
        <f aca="false">IF(ISNUMBER(F1177),INDEX(Scorecard!$D$37:$D$44,SUMPRODUCT(--(Scorecard!$G$37:$G$43&lt;F1177))+1),Scorecard!$D$45)</f>
        <v>1.35057635045042</v>
      </c>
      <c r="K1177" s="0" t="n">
        <f aca="false">Inputs!$B$10+Scorecard!$J$5*Loan_Sample!Y1157+Scorecard!$J$6*Loan_Sample!Z1157+Scorecard!$J$7*I1177+Scorecard!$J$8*Loan_Sample!AB1157+Scorecard!$J$9*J1177+Scorecard!$J$10*Loan_Sample!AD1157+Scorecard!$J$11*G1177+Scorecard!$J$12*H1177</f>
        <v>-6.08708603566249</v>
      </c>
      <c r="L1177" s="0" t="n">
        <f aca="false">MIN(1-Inputs!$B$13,MAX(Inputs!$B$13,1/(1+EXP(-(Inputs!$B$11*K1177+Inputs!$B$12)))))</f>
        <v>0.0018587885420477</v>
      </c>
      <c r="M1177" s="0" t="n">
        <f aca="false">Loan_Sample!AH1157*Inputs!$B$4*B1177</f>
        <v>102.247085813275</v>
      </c>
      <c r="N1177" s="0" t="n">
        <f aca="false">L1177*Inputs!$B$4*B1177</f>
        <v>102.247085813275</v>
      </c>
      <c r="O1177" s="0" t="n">
        <f aca="false">Inputs!$B$37+Inputs!$B$38*MAX(Loan_Sample!H1157-Inputs!$C$38,0)+Inputs!$B$39*MAX(Loan_Sample!H1157-Inputs!$C$39,0)+Inputs!$B$40*MAX(Loan_Sample!H1157-Inputs!$C$40,0)+Inputs!$B$41*MAX(Loan_Sample!H1157-Inputs!$C$41,0)+Inputs!$B$42*Inputs!$B$14+Inputs!$B$43*MIN(Loan_Sample!I1157/Inputs!$B$17,1)+Inputs!$B$44*MIN(Loan_Sample!E1157,Inputs!$B$18)+Inputs!$B$45*Loan_Sample!C1157</f>
        <v>-5.51796315264425</v>
      </c>
      <c r="P1177" s="0" t="n">
        <f aca="false">MIN(1-Inputs!$B$13,MAX(Inputs!$B$13,1/(1+EXP(-(Inputs!$B$15*O1177+Inputs!$B$16)))))</f>
        <v>0.00286958948603478</v>
      </c>
      <c r="Q1177" s="0" t="n">
        <f aca="false">Inputs!$B$37+Inputs!$B$38*MAX(F1177-Inputs!$C$38,0)+Inputs!$B$39*MAX(F1177-Inputs!$C$39,0)+Inputs!$B$40*MAX(F1177-Inputs!$C$40,0)+Inputs!$B$41*MAX(F1177-Inputs!$C$41,0)+Inputs!$B$42*Inputs!$B$14+Inputs!$B$43*MIN(Loan_Sample!I1157/Inputs!$B$17,1)+Inputs!$B$44*MIN(E1177,Inputs!$B$18)+Inputs!$B$45*Loan_Sample!C1157</f>
        <v>-5.51796315264425</v>
      </c>
      <c r="R1177" s="0" t="n">
        <f aca="false">MIN(1-Inputs!$B$13,MAX(Inputs!$B$13,1/(1+EXP(-(Inputs!$B$15*Q1177+Inputs!$B$16)))))</f>
        <v>0.00286958948603478</v>
      </c>
    </row>
    <row r="1178" customFormat="false" ht="15" hidden="false" customHeight="false" outlineLevel="0" collapsed="false">
      <c r="A1178" s="0" t="n">
        <f aca="false">Loan_Sample!A1158</f>
        <v>33049</v>
      </c>
      <c r="B1178" s="0" t="n">
        <f aca="false">Loan_Sample!U1158</f>
        <v>282487.6</v>
      </c>
      <c r="C1178" s="0" t="n">
        <f aca="false">Loan_Sample!K1158+Inputs!$B$26</f>
        <v>4.40000009536743</v>
      </c>
      <c r="D1178" s="0" t="n">
        <f aca="false">Loan_Sample!L1158+Inputs!$B$26</f>
        <v>-0.208333015441895</v>
      </c>
      <c r="E1178" s="0" t="n">
        <f aca="false">Loan_Sample!E1158/(1+Inputs!$B$25/100)</f>
        <v>65.442268371582</v>
      </c>
      <c r="F1178" s="0" t="n">
        <f aca="false">Loan_Sample!H1158-Inputs!$B$24/100</f>
        <v>-2.99133324623108</v>
      </c>
      <c r="G1178" s="0" t="n">
        <f aca="false">IF(ISNUMBER(C1178),INDEX(Scorecard!$D$54:$D$61,SUMPRODUCT(--(Scorecard!$G$54:$G$60&lt;C1178))+1),Scorecard!$D$62)</f>
        <v>0.489050497890326</v>
      </c>
      <c r="H1178" s="0" t="n">
        <f aca="false">IF(ISNUMBER(D1178),INDEX(Scorecard!$D$63:$D$68,SUMPRODUCT(--(Scorecard!$G$63:$G$67&lt;D1178))+1),Scorecard!$D$69)</f>
        <v>0.322484508656054</v>
      </c>
      <c r="I1178" s="0" t="n">
        <f aca="false">IF(ISNUMBER(E1178),INDEX(Scorecard!$D$19:$D$26,SUMPRODUCT(--(Scorecard!$G$19:$G$25&lt;E1178))+1),Scorecard!$D$27)</f>
        <v>0.233621608745691</v>
      </c>
      <c r="J1178" s="0" t="n">
        <f aca="false">IF(ISNUMBER(F1178),INDEX(Scorecard!$D$37:$D$44,SUMPRODUCT(--(Scorecard!$G$37:$G$43&lt;F1178))+1),Scorecard!$D$45)</f>
        <v>1.35057635045042</v>
      </c>
      <c r="K1178" s="0" t="n">
        <f aca="false">Inputs!$B$10+Scorecard!$J$5*Loan_Sample!Y1158+Scorecard!$J$6*Loan_Sample!Z1158+Scorecard!$J$7*I1178+Scorecard!$J$8*Loan_Sample!AB1158+Scorecard!$J$9*J1178+Scorecard!$J$10*Loan_Sample!AD1158+Scorecard!$J$11*G1178+Scorecard!$J$12*H1178</f>
        <v>-2.81713377272774</v>
      </c>
      <c r="L1178" s="0" t="n">
        <f aca="false">MIN(1-Inputs!$B$13,MAX(Inputs!$B$13,1/(1+EXP(-(Inputs!$B$11*K1178+Inputs!$B$12)))))</f>
        <v>0.0573360004035744</v>
      </c>
      <c r="M1178" s="0" t="n">
        <f aca="false">Loan_Sample!AH1158*Inputs!$B$4*B1178</f>
        <v>5668.84820166166</v>
      </c>
      <c r="N1178" s="0" t="n">
        <f aca="false">L1178*Inputs!$B$4*B1178</f>
        <v>5668.84820166166</v>
      </c>
      <c r="O1178" s="0" t="n">
        <f aca="false">Inputs!$B$37+Inputs!$B$38*MAX(Loan_Sample!H1158-Inputs!$C$38,0)+Inputs!$B$39*MAX(Loan_Sample!H1158-Inputs!$C$39,0)+Inputs!$B$40*MAX(Loan_Sample!H1158-Inputs!$C$40,0)+Inputs!$B$41*MAX(Loan_Sample!H1158-Inputs!$C$41,0)+Inputs!$B$42*Inputs!$B$14+Inputs!$B$43*MIN(Loan_Sample!I1158/Inputs!$B$17,1)+Inputs!$B$44*MIN(Loan_Sample!E1158,Inputs!$B$18)+Inputs!$B$45*Loan_Sample!C1158</f>
        <v>-5.83088423307343</v>
      </c>
      <c r="P1178" s="0" t="n">
        <f aca="false">MIN(1-Inputs!$B$13,MAX(Inputs!$B$13,1/(1+EXP(-(Inputs!$B$15*O1178+Inputs!$B$16)))))</f>
        <v>0.00201234377318744</v>
      </c>
      <c r="Q1178" s="0" t="n">
        <f aca="false">Inputs!$B$37+Inputs!$B$38*MAX(F1178-Inputs!$C$38,0)+Inputs!$B$39*MAX(F1178-Inputs!$C$39,0)+Inputs!$B$40*MAX(F1178-Inputs!$C$40,0)+Inputs!$B$41*MAX(F1178-Inputs!$C$41,0)+Inputs!$B$42*Inputs!$B$14+Inputs!$B$43*MIN(Loan_Sample!I1158/Inputs!$B$17,1)+Inputs!$B$44*MIN(E1178,Inputs!$B$18)+Inputs!$B$45*Loan_Sample!C1158</f>
        <v>-5.83088423307343</v>
      </c>
      <c r="R1178" s="0" t="n">
        <f aca="false">MIN(1-Inputs!$B$13,MAX(Inputs!$B$13,1/(1+EXP(-(Inputs!$B$15*Q1178+Inputs!$B$16)))))</f>
        <v>0.00201234377318744</v>
      </c>
    </row>
    <row r="1179" customFormat="false" ht="15" hidden="false" customHeight="false" outlineLevel="0" collapsed="false">
      <c r="A1179" s="0" t="n">
        <f aca="false">Loan_Sample!A1159</f>
        <v>33104</v>
      </c>
      <c r="B1179" s="0" t="n">
        <f aca="false">Loan_Sample!U1159</f>
        <v>383478.88</v>
      </c>
      <c r="C1179" s="0" t="n">
        <f aca="false">Loan_Sample!K1159+Inputs!$B$26</f>
        <v>6.63333320617676</v>
      </c>
      <c r="D1179" s="0" t="n">
        <f aca="false">Loan_Sample!L1159+Inputs!$B$26</f>
        <v>2.71025633811951</v>
      </c>
      <c r="E1179" s="0" t="n">
        <f aca="false">Loan_Sample!E1159/(1+Inputs!$B$25/100)</f>
        <v>67.8195190429688</v>
      </c>
      <c r="F1179" s="0" t="n">
        <f aca="false">Loan_Sample!H1159-Inputs!$B$24/100</f>
        <v>0.297333240509033</v>
      </c>
      <c r="G1179" s="0" t="n">
        <f aca="false">IF(ISNUMBER(C1179),INDEX(Scorecard!$D$54:$D$61,SUMPRODUCT(--(Scorecard!$G$54:$G$60&lt;C1179))+1),Scorecard!$D$62)</f>
        <v>-0.357264871923982</v>
      </c>
      <c r="H1179" s="0" t="n">
        <f aca="false">IF(ISNUMBER(D1179),INDEX(Scorecard!$D$63:$D$68,SUMPRODUCT(--(Scorecard!$G$63:$G$67&lt;D1179))+1),Scorecard!$D$69)</f>
        <v>0.322484508656054</v>
      </c>
      <c r="I1179" s="0" t="n">
        <f aca="false">IF(ISNUMBER(E1179),INDEX(Scorecard!$D$19:$D$26,SUMPRODUCT(--(Scorecard!$G$19:$G$25&lt;E1179))+1),Scorecard!$D$27)</f>
        <v>0.0530843085177338</v>
      </c>
      <c r="J1179" s="0" t="n">
        <f aca="false">IF(ISNUMBER(F1179),INDEX(Scorecard!$D$37:$D$44,SUMPRODUCT(--(Scorecard!$G$37:$G$43&lt;F1179))+1),Scorecard!$D$45)</f>
        <v>-0.0679520129233634</v>
      </c>
      <c r="K1179" s="0" t="n">
        <f aca="false">Inputs!$B$10+Scorecard!$J$5*Loan_Sample!Y1159+Scorecard!$J$6*Loan_Sample!Z1159+Scorecard!$J$7*I1179+Scorecard!$J$8*Loan_Sample!AB1159+Scorecard!$J$9*J1179+Scorecard!$J$10*Loan_Sample!AD1159+Scorecard!$J$11*G1179+Scorecard!$J$12*H1179</f>
        <v>-3.52640554162257</v>
      </c>
      <c r="L1179" s="0" t="n">
        <f aca="false">MIN(1-Inputs!$B$13,MAX(Inputs!$B$13,1/(1+EXP(-(Inputs!$B$11*K1179+Inputs!$B$12)))))</f>
        <v>0.0277613671226722</v>
      </c>
      <c r="M1179" s="0" t="n">
        <f aca="false">Loan_Sample!AH1159*Inputs!$B$4*B1179</f>
        <v>3726.0642900149</v>
      </c>
      <c r="N1179" s="0" t="n">
        <f aca="false">L1179*Inputs!$B$4*B1179</f>
        <v>3726.0642900149</v>
      </c>
      <c r="O1179" s="0" t="n">
        <f aca="false">Inputs!$B$37+Inputs!$B$38*MAX(Loan_Sample!H1159-Inputs!$C$38,0)+Inputs!$B$39*MAX(Loan_Sample!H1159-Inputs!$C$39,0)+Inputs!$B$40*MAX(Loan_Sample!H1159-Inputs!$C$40,0)+Inputs!$B$41*MAX(Loan_Sample!H1159-Inputs!$C$41,0)+Inputs!$B$42*Inputs!$B$14+Inputs!$B$43*MIN(Loan_Sample!I1159/Inputs!$B$17,1)+Inputs!$B$44*MIN(Loan_Sample!E1159,Inputs!$B$18)+Inputs!$B$45*Loan_Sample!C1159</f>
        <v>-5.53601525400666</v>
      </c>
      <c r="P1179" s="0" t="n">
        <f aca="false">MIN(1-Inputs!$B$13,MAX(Inputs!$B$13,1/(1+EXP(-(Inputs!$B$15*O1179+Inputs!$B$16)))))</f>
        <v>0.00281146491893805</v>
      </c>
      <c r="Q1179" s="0" t="n">
        <f aca="false">Inputs!$B$37+Inputs!$B$38*MAX(F1179-Inputs!$C$38,0)+Inputs!$B$39*MAX(F1179-Inputs!$C$39,0)+Inputs!$B$40*MAX(F1179-Inputs!$C$40,0)+Inputs!$B$41*MAX(F1179-Inputs!$C$41,0)+Inputs!$B$42*Inputs!$B$14+Inputs!$B$43*MIN(Loan_Sample!I1159/Inputs!$B$17,1)+Inputs!$B$44*MIN(E1179,Inputs!$B$18)+Inputs!$B$45*Loan_Sample!C1159</f>
        <v>-5.53601525400666</v>
      </c>
      <c r="R1179" s="0" t="n">
        <f aca="false">MIN(1-Inputs!$B$13,MAX(Inputs!$B$13,1/(1+EXP(-(Inputs!$B$15*Q1179+Inputs!$B$16)))))</f>
        <v>0.00281146491893805</v>
      </c>
    </row>
    <row r="1180" customFormat="false" ht="15" hidden="false" customHeight="false" outlineLevel="0" collapsed="false">
      <c r="A1180" s="0" t="n">
        <f aca="false">Loan_Sample!A1160</f>
        <v>33124</v>
      </c>
      <c r="B1180" s="0" t="n">
        <f aca="false">Loan_Sample!U1160</f>
        <v>79536.17</v>
      </c>
      <c r="C1180" s="0" t="n">
        <f aca="false">Loan_Sample!K1160+Inputs!$B$26</f>
        <v>4.60833311080933</v>
      </c>
      <c r="D1180" s="0" t="n">
        <f aca="false">Loan_Sample!L1160+Inputs!$B$26</f>
        <v>-1.125</v>
      </c>
      <c r="E1180" s="0" t="n">
        <f aca="false">Loan_Sample!E1160/(1+Inputs!$B$25/100)</f>
        <v>55.0726623535156</v>
      </c>
      <c r="F1180" s="0" t="n">
        <f aca="false">Loan_Sample!H1160-Inputs!$B$24/100</f>
        <v>-1.65133333206177</v>
      </c>
      <c r="G1180" s="0" t="n">
        <f aca="false">IF(ISNUMBER(C1180),INDEX(Scorecard!$D$54:$D$61,SUMPRODUCT(--(Scorecard!$G$54:$G$60&lt;C1180))+1),Scorecard!$D$62)</f>
        <v>0.409483001259379</v>
      </c>
      <c r="H1180" s="0" t="n">
        <f aca="false">IF(ISNUMBER(D1180),INDEX(Scorecard!$D$63:$D$68,SUMPRODUCT(--(Scorecard!$G$63:$G$67&lt;D1180))+1),Scorecard!$D$69)</f>
        <v>-0.340582194386522</v>
      </c>
      <c r="I1180" s="0" t="n">
        <f aca="false">IF(ISNUMBER(E1180),INDEX(Scorecard!$D$19:$D$26,SUMPRODUCT(--(Scorecard!$G$19:$G$25&lt;E1180))+1),Scorecard!$D$27)</f>
        <v>0.285899340811827</v>
      </c>
      <c r="J1180" s="0" t="n">
        <f aca="false">IF(ISNUMBER(F1180),INDEX(Scorecard!$D$37:$D$44,SUMPRODUCT(--(Scorecard!$G$37:$G$43&lt;F1180))+1),Scorecard!$D$45)</f>
        <v>1.35057635045042</v>
      </c>
      <c r="K1180" s="0" t="n">
        <f aca="false">Inputs!$B$10+Scorecard!$J$5*Loan_Sample!Y1160+Scorecard!$J$6*Loan_Sample!Z1160+Scorecard!$J$7*I1180+Scorecard!$J$8*Loan_Sample!AB1160+Scorecard!$J$9*J1180+Scorecard!$J$10*Loan_Sample!AD1160+Scorecard!$J$11*G1180+Scorecard!$J$12*H1180</f>
        <v>-5.74041583222386</v>
      </c>
      <c r="L1180" s="0" t="n">
        <f aca="false">MIN(1-Inputs!$B$13,MAX(Inputs!$B$13,1/(1+EXP(-(Inputs!$B$11*K1180+Inputs!$B$12)))))</f>
        <v>0.00268770872401784</v>
      </c>
      <c r="M1180" s="0" t="n">
        <f aca="false">Loan_Sample!AH1160*Inputs!$B$4*B1180</f>
        <v>74.8195202943881</v>
      </c>
      <c r="N1180" s="0" t="n">
        <f aca="false">L1180*Inputs!$B$4*B1180</f>
        <v>74.8195202943881</v>
      </c>
      <c r="O1180" s="0" t="n">
        <f aca="false">Inputs!$B$37+Inputs!$B$38*MAX(Loan_Sample!H1160-Inputs!$C$38,0)+Inputs!$B$39*MAX(Loan_Sample!H1160-Inputs!$C$39,0)+Inputs!$B$40*MAX(Loan_Sample!H1160-Inputs!$C$40,0)+Inputs!$B$41*MAX(Loan_Sample!H1160-Inputs!$C$41,0)+Inputs!$B$42*Inputs!$B$14+Inputs!$B$43*MIN(Loan_Sample!I1160/Inputs!$B$17,1)+Inputs!$B$44*MIN(Loan_Sample!E1160,Inputs!$B$18)+Inputs!$B$45*Loan_Sample!C1160</f>
        <v>-5.54329598854088</v>
      </c>
      <c r="P1180" s="0" t="n">
        <f aca="false">MIN(1-Inputs!$B$13,MAX(Inputs!$B$13,1/(1+EXP(-(Inputs!$B$15*O1180+Inputs!$B$16)))))</f>
        <v>0.00278835583742148</v>
      </c>
      <c r="Q1180" s="0" t="n">
        <f aca="false">Inputs!$B$37+Inputs!$B$38*MAX(F1180-Inputs!$C$38,0)+Inputs!$B$39*MAX(F1180-Inputs!$C$39,0)+Inputs!$B$40*MAX(F1180-Inputs!$C$40,0)+Inputs!$B$41*MAX(F1180-Inputs!$C$41,0)+Inputs!$B$42*Inputs!$B$14+Inputs!$B$43*MIN(Loan_Sample!I1160/Inputs!$B$17,1)+Inputs!$B$44*MIN(E1180,Inputs!$B$18)+Inputs!$B$45*Loan_Sample!C1160</f>
        <v>-5.54329598854088</v>
      </c>
      <c r="R1180" s="0" t="n">
        <f aca="false">MIN(1-Inputs!$B$13,MAX(Inputs!$B$13,1/(1+EXP(-(Inputs!$B$15*Q1180+Inputs!$B$16)))))</f>
        <v>0.00278835583742148</v>
      </c>
    </row>
    <row r="1181" customFormat="false" ht="15" hidden="false" customHeight="false" outlineLevel="0" collapsed="false">
      <c r="A1181" s="0" t="n">
        <f aca="false">Loan_Sample!A1161</f>
        <v>33135</v>
      </c>
      <c r="B1181" s="0" t="n">
        <f aca="false">Loan_Sample!U1161</f>
        <v>261909.16</v>
      </c>
      <c r="C1181" s="0" t="n">
        <f aca="false">Loan_Sample!K1161+Inputs!$B$26</f>
        <v>4.42307710647583</v>
      </c>
      <c r="D1181" s="0" t="n">
        <f aca="false">Loan_Sample!L1161+Inputs!$B$26</f>
        <v>-0.276922702789307</v>
      </c>
      <c r="E1181" s="0" t="n">
        <f aca="false">Loan_Sample!E1161/(1+Inputs!$B$25/100)</f>
        <v>82.8251647949219</v>
      </c>
      <c r="F1181" s="0" t="n">
        <f aca="false">Loan_Sample!H1161-Inputs!$B$24/100</f>
        <v>0.355666399002075</v>
      </c>
      <c r="G1181" s="0" t="n">
        <f aca="false">IF(ISNUMBER(C1181),INDEX(Scorecard!$D$54:$D$61,SUMPRODUCT(--(Scorecard!$G$54:$G$60&lt;C1181))+1),Scorecard!$D$62)</f>
        <v>0.409483001259379</v>
      </c>
      <c r="H1181" s="0" t="n">
        <f aca="false">IF(ISNUMBER(D1181),INDEX(Scorecard!$D$63:$D$68,SUMPRODUCT(--(Scorecard!$G$63:$G$67&lt;D1181))+1),Scorecard!$D$69)</f>
        <v>0.322484508656054</v>
      </c>
      <c r="I1181" s="0" t="n">
        <f aca="false">IF(ISNUMBER(E1181),INDEX(Scorecard!$D$19:$D$26,SUMPRODUCT(--(Scorecard!$G$19:$G$25&lt;E1181))+1),Scorecard!$D$27)</f>
        <v>-0.219855970853228</v>
      </c>
      <c r="J1181" s="0" t="n">
        <f aca="false">IF(ISNUMBER(F1181),INDEX(Scorecard!$D$37:$D$44,SUMPRODUCT(--(Scorecard!$G$37:$G$43&lt;F1181))+1),Scorecard!$D$45)</f>
        <v>-0.0679520129233634</v>
      </c>
      <c r="K1181" s="0" t="n">
        <f aca="false">Inputs!$B$10+Scorecard!$J$5*Loan_Sample!Y1161+Scorecard!$J$6*Loan_Sample!Z1161+Scorecard!$J$7*I1181+Scorecard!$J$8*Loan_Sample!AB1161+Scorecard!$J$9*J1181+Scorecard!$J$10*Loan_Sample!AD1161+Scorecard!$J$11*G1181+Scorecard!$J$12*H1181</f>
        <v>-5.1367830643299</v>
      </c>
      <c r="L1181" s="0" t="n">
        <f aca="false">MIN(1-Inputs!$B$13,MAX(Inputs!$B$13,1/(1+EXP(-(Inputs!$B$11*K1181+Inputs!$B$12)))))</f>
        <v>0.00510292731881864</v>
      </c>
      <c r="M1181" s="0" t="n">
        <f aca="false">Loan_Sample!AH1161*Inputs!$B$4*B1181</f>
        <v>467.776192664494</v>
      </c>
      <c r="N1181" s="0" t="n">
        <f aca="false">L1181*Inputs!$B$4*B1181</f>
        <v>467.776192664494</v>
      </c>
      <c r="O1181" s="0" t="n">
        <f aca="false">Inputs!$B$37+Inputs!$B$38*MAX(Loan_Sample!H1161-Inputs!$C$38,0)+Inputs!$B$39*MAX(Loan_Sample!H1161-Inputs!$C$39,0)+Inputs!$B$40*MAX(Loan_Sample!H1161-Inputs!$C$40,0)+Inputs!$B$41*MAX(Loan_Sample!H1161-Inputs!$C$41,0)+Inputs!$B$42*Inputs!$B$14+Inputs!$B$43*MIN(Loan_Sample!I1161/Inputs!$B$17,1)+Inputs!$B$44*MIN(Loan_Sample!E1161,Inputs!$B$18)+Inputs!$B$45*Loan_Sample!C1161</f>
        <v>-4.77129272840867</v>
      </c>
      <c r="P1181" s="0" t="n">
        <f aca="false">MIN(1-Inputs!$B$13,MAX(Inputs!$B$13,1/(1+EXP(-(Inputs!$B$15*O1181+Inputs!$B$16)))))</f>
        <v>0.00668023986089632</v>
      </c>
      <c r="Q1181" s="0" t="n">
        <f aca="false">Inputs!$B$37+Inputs!$B$38*MAX(F1181-Inputs!$C$38,0)+Inputs!$B$39*MAX(F1181-Inputs!$C$39,0)+Inputs!$B$40*MAX(F1181-Inputs!$C$40,0)+Inputs!$B$41*MAX(F1181-Inputs!$C$41,0)+Inputs!$B$42*Inputs!$B$14+Inputs!$B$43*MIN(Loan_Sample!I1161/Inputs!$B$17,1)+Inputs!$B$44*MIN(E1181,Inputs!$B$18)+Inputs!$B$45*Loan_Sample!C1161</f>
        <v>-4.77129272840867</v>
      </c>
      <c r="R1181" s="0" t="n">
        <f aca="false">MIN(1-Inputs!$B$13,MAX(Inputs!$B$13,1/(1+EXP(-(Inputs!$B$15*Q1181+Inputs!$B$16)))))</f>
        <v>0.00668023986089632</v>
      </c>
    </row>
    <row r="1182" customFormat="false" ht="15" hidden="false" customHeight="false" outlineLevel="0" collapsed="false">
      <c r="A1182" s="0" t="n">
        <f aca="false">Loan_Sample!A1162</f>
        <v>33232</v>
      </c>
      <c r="B1182" s="0" t="n">
        <f aca="false">Loan_Sample!U1162</f>
        <v>136122.83</v>
      </c>
      <c r="C1182" s="0" t="n">
        <f aca="false">Loan_Sample!K1162+Inputs!$B$26</f>
        <v>10.0333337783814</v>
      </c>
      <c r="D1182" s="0" t="n">
        <f aca="false">Loan_Sample!L1162+Inputs!$B$26</f>
        <v>5.07179546356201</v>
      </c>
      <c r="E1182" s="0" t="n">
        <f aca="false">Loan_Sample!E1162/(1+Inputs!$B$25/100)</f>
        <v>39.9063873291016</v>
      </c>
      <c r="F1182" s="0" t="n">
        <f aca="false">Loan_Sample!H1162-Inputs!$B$24/100</f>
        <v>1.02566647529602</v>
      </c>
      <c r="G1182" s="0" t="n">
        <f aca="false">IF(ISNUMBER(C1182),INDEX(Scorecard!$D$54:$D$61,SUMPRODUCT(--(Scorecard!$G$54:$G$60&lt;C1182))+1),Scorecard!$D$62)</f>
        <v>-0.541917179454542</v>
      </c>
      <c r="H1182" s="0" t="n">
        <f aca="false">IF(ISNUMBER(D1182),INDEX(Scorecard!$D$63:$D$68,SUMPRODUCT(--(Scorecard!$G$63:$G$67&lt;D1182))+1),Scorecard!$D$69)</f>
        <v>0.322484508656054</v>
      </c>
      <c r="I1182" s="0" t="n">
        <f aca="false">IF(ISNUMBER(E1182),INDEX(Scorecard!$D$19:$D$26,SUMPRODUCT(--(Scorecard!$G$19:$G$25&lt;E1182))+1),Scorecard!$D$27)</f>
        <v>0.57899015159425</v>
      </c>
      <c r="J1182" s="0" t="n">
        <f aca="false">IF(ISNUMBER(F1182),INDEX(Scorecard!$D$37:$D$44,SUMPRODUCT(--(Scorecard!$G$37:$G$43&lt;F1182))+1),Scorecard!$D$45)</f>
        <v>-0.975503570149195</v>
      </c>
      <c r="K1182" s="0" t="n">
        <f aca="false">Inputs!$B$10+Scorecard!$J$5*Loan_Sample!Y1162+Scorecard!$J$6*Loan_Sample!Z1162+Scorecard!$J$7*I1182+Scorecard!$J$8*Loan_Sample!AB1162+Scorecard!$J$9*J1182+Scorecard!$J$10*Loan_Sample!AD1162+Scorecard!$J$11*G1182+Scorecard!$J$12*H1182</f>
        <v>-4.03680596725522</v>
      </c>
      <c r="L1182" s="0" t="n">
        <f aca="false">MIN(1-Inputs!$B$13,MAX(Inputs!$B$13,1/(1+EXP(-(Inputs!$B$11*K1182+Inputs!$B$12)))))</f>
        <v>0.0163007638023176</v>
      </c>
      <c r="M1182" s="0" t="n">
        <f aca="false">Loan_Sample!AH1162*Inputs!$B$4*B1182</f>
        <v>776.617134976563</v>
      </c>
      <c r="N1182" s="0" t="n">
        <f aca="false">L1182*Inputs!$B$4*B1182</f>
        <v>776.617134976563</v>
      </c>
      <c r="O1182" s="0" t="n">
        <f aca="false">Inputs!$B$37+Inputs!$B$38*MAX(Loan_Sample!H1162-Inputs!$C$38,0)+Inputs!$B$39*MAX(Loan_Sample!H1162-Inputs!$C$39,0)+Inputs!$B$40*MAX(Loan_Sample!H1162-Inputs!$C$40,0)+Inputs!$B$41*MAX(Loan_Sample!H1162-Inputs!$C$41,0)+Inputs!$B$42*Inputs!$B$14+Inputs!$B$43*MIN(Loan_Sample!I1162/Inputs!$B$17,1)+Inputs!$B$44*MIN(Loan_Sample!E1162,Inputs!$B$18)+Inputs!$B$45*Loan_Sample!C1162</f>
        <v>-3.26051670951222</v>
      </c>
      <c r="P1182" s="0" t="n">
        <f aca="false">MIN(1-Inputs!$B$13,MAX(Inputs!$B$13,1/(1+EXP(-(Inputs!$B$15*O1182+Inputs!$B$16)))))</f>
        <v>0.0361084889800148</v>
      </c>
      <c r="Q1182" s="0" t="n">
        <f aca="false">Inputs!$B$37+Inputs!$B$38*MAX(F1182-Inputs!$C$38,0)+Inputs!$B$39*MAX(F1182-Inputs!$C$39,0)+Inputs!$B$40*MAX(F1182-Inputs!$C$40,0)+Inputs!$B$41*MAX(F1182-Inputs!$C$41,0)+Inputs!$B$42*Inputs!$B$14+Inputs!$B$43*MIN(Loan_Sample!I1162/Inputs!$B$17,1)+Inputs!$B$44*MIN(E1182,Inputs!$B$18)+Inputs!$B$45*Loan_Sample!C1162</f>
        <v>-3.26051670951222</v>
      </c>
      <c r="R1182" s="0" t="n">
        <f aca="false">MIN(1-Inputs!$B$13,MAX(Inputs!$B$13,1/(1+EXP(-(Inputs!$B$15*Q1182+Inputs!$B$16)))))</f>
        <v>0.0361084889800148</v>
      </c>
    </row>
    <row r="1183" customFormat="false" ht="15" hidden="false" customHeight="false" outlineLevel="0" collapsed="false">
      <c r="A1183" s="0" t="n">
        <f aca="false">Loan_Sample!A1163</f>
        <v>33251</v>
      </c>
      <c r="B1183" s="0" t="n">
        <f aca="false">Loan_Sample!U1163</f>
        <v>186338.38</v>
      </c>
      <c r="C1183" s="0" t="n">
        <f aca="false">Loan_Sample!K1163+Inputs!$B$26</f>
        <v>6.53333330154419</v>
      </c>
      <c r="D1183" s="0" t="n">
        <f aca="false">Loan_Sample!L1163+Inputs!$B$26</f>
        <v>2.71025633811951</v>
      </c>
      <c r="E1183" s="0" t="n">
        <f aca="false">Loan_Sample!E1163/(1+Inputs!$B$25/100)</f>
        <v>69.2221450805664</v>
      </c>
      <c r="F1183" s="0" t="n">
        <f aca="false">Loan_Sample!H1163-Inputs!$B$24/100</f>
        <v>0.671333312988281</v>
      </c>
      <c r="G1183" s="0" t="n">
        <f aca="false">IF(ISNUMBER(C1183),INDEX(Scorecard!$D$54:$D$61,SUMPRODUCT(--(Scorecard!$G$54:$G$60&lt;C1183))+1),Scorecard!$D$62)</f>
        <v>-0.119873800601421</v>
      </c>
      <c r="H1183" s="0" t="n">
        <f aca="false">IF(ISNUMBER(D1183),INDEX(Scorecard!$D$63:$D$68,SUMPRODUCT(--(Scorecard!$G$63:$G$67&lt;D1183))+1),Scorecard!$D$69)</f>
        <v>0.322484508656054</v>
      </c>
      <c r="I1183" s="0" t="n">
        <f aca="false">IF(ISNUMBER(E1183),INDEX(Scorecard!$D$19:$D$26,SUMPRODUCT(--(Scorecard!$G$19:$G$25&lt;E1183))+1),Scorecard!$D$27)</f>
        <v>0.0530843085177338</v>
      </c>
      <c r="J1183" s="0" t="n">
        <f aca="false">IF(ISNUMBER(F1183),INDEX(Scorecard!$D$37:$D$44,SUMPRODUCT(--(Scorecard!$G$37:$G$43&lt;F1183))+1),Scorecard!$D$45)</f>
        <v>-0.569454719285959</v>
      </c>
      <c r="K1183" s="0" t="n">
        <f aca="false">Inputs!$B$10+Scorecard!$J$5*Loan_Sample!Y1163+Scorecard!$J$6*Loan_Sample!Z1163+Scorecard!$J$7*I1183+Scorecard!$J$8*Loan_Sample!AB1163+Scorecard!$J$9*J1183+Scorecard!$J$10*Loan_Sample!AD1163+Scorecard!$J$11*G1183+Scorecard!$J$12*H1183</f>
        <v>-5.69810515262507</v>
      </c>
      <c r="L1183" s="0" t="n">
        <f aca="false">MIN(1-Inputs!$B$13,MAX(Inputs!$B$13,1/(1+EXP(-(Inputs!$B$11*K1183+Inputs!$B$12)))))</f>
        <v>0.00281137492370721</v>
      </c>
      <c r="M1183" s="0" t="n">
        <f aca="false">Loan_Sample!AH1163*Inputs!$B$4*B1183</f>
        <v>183.353467099679</v>
      </c>
      <c r="N1183" s="0" t="n">
        <f aca="false">L1183*Inputs!$B$4*B1183</f>
        <v>183.353467099679</v>
      </c>
      <c r="O1183" s="0" t="n">
        <f aca="false">Inputs!$B$37+Inputs!$B$38*MAX(Loan_Sample!H1163-Inputs!$C$38,0)+Inputs!$B$39*MAX(Loan_Sample!H1163-Inputs!$C$39,0)+Inputs!$B$40*MAX(Loan_Sample!H1163-Inputs!$C$40,0)+Inputs!$B$41*MAX(Loan_Sample!H1163-Inputs!$C$41,0)+Inputs!$B$42*Inputs!$B$14+Inputs!$B$43*MIN(Loan_Sample!I1163/Inputs!$B$17,1)+Inputs!$B$44*MIN(Loan_Sample!E1163,Inputs!$B$18)+Inputs!$B$45*Loan_Sample!C1163</f>
        <v>-3.70443373496632</v>
      </c>
      <c r="P1183" s="0" t="n">
        <f aca="false">MIN(1-Inputs!$B$13,MAX(Inputs!$B$13,1/(1+EXP(-(Inputs!$B$15*O1183+Inputs!$B$16)))))</f>
        <v>0.0221158862420936</v>
      </c>
      <c r="Q1183" s="0" t="n">
        <f aca="false">Inputs!$B$37+Inputs!$B$38*MAX(F1183-Inputs!$C$38,0)+Inputs!$B$39*MAX(F1183-Inputs!$C$39,0)+Inputs!$B$40*MAX(F1183-Inputs!$C$40,0)+Inputs!$B$41*MAX(F1183-Inputs!$C$41,0)+Inputs!$B$42*Inputs!$B$14+Inputs!$B$43*MIN(Loan_Sample!I1163/Inputs!$B$17,1)+Inputs!$B$44*MIN(E1183,Inputs!$B$18)+Inputs!$B$45*Loan_Sample!C1163</f>
        <v>-3.70443373496632</v>
      </c>
      <c r="R1183" s="0" t="n">
        <f aca="false">MIN(1-Inputs!$B$13,MAX(Inputs!$B$13,1/(1+EXP(-(Inputs!$B$15*Q1183+Inputs!$B$16)))))</f>
        <v>0.0221158862420936</v>
      </c>
    </row>
    <row r="1184" customFormat="false" ht="15" hidden="false" customHeight="false" outlineLevel="0" collapsed="false">
      <c r="A1184" s="0" t="n">
        <f aca="false">Loan_Sample!A1164</f>
        <v>33319</v>
      </c>
      <c r="B1184" s="0" t="n">
        <f aca="false">Loan_Sample!U1164</f>
        <v>353540.25</v>
      </c>
      <c r="C1184" s="0" t="n">
        <f aca="false">Loan_Sample!K1164+Inputs!$B$26</f>
        <v>4.42307710647583</v>
      </c>
      <c r="D1184" s="0" t="n">
        <f aca="false">Loan_Sample!L1164+Inputs!$B$26</f>
        <v>-0.276922702789307</v>
      </c>
      <c r="E1184" s="0" t="n">
        <f aca="false">Loan_Sample!E1164/(1+Inputs!$B$25/100)</f>
        <v>85.9769668579102</v>
      </c>
      <c r="F1184" s="0" t="n">
        <f aca="false">Loan_Sample!H1164-Inputs!$B$24/100</f>
        <v>0.387666463851929</v>
      </c>
      <c r="G1184" s="0" t="n">
        <f aca="false">IF(ISNUMBER(C1184),INDEX(Scorecard!$D$54:$D$61,SUMPRODUCT(--(Scorecard!$G$54:$G$60&lt;C1184))+1),Scorecard!$D$62)</f>
        <v>0.409483001259379</v>
      </c>
      <c r="H1184" s="0" t="n">
        <f aca="false">IF(ISNUMBER(D1184),INDEX(Scorecard!$D$63:$D$68,SUMPRODUCT(--(Scorecard!$G$63:$G$67&lt;D1184))+1),Scorecard!$D$69)</f>
        <v>0.322484508656054</v>
      </c>
      <c r="I1184" s="0" t="n">
        <f aca="false">IF(ISNUMBER(E1184),INDEX(Scorecard!$D$19:$D$26,SUMPRODUCT(--(Scorecard!$G$19:$G$25&lt;E1184))+1),Scorecard!$D$27)</f>
        <v>-0.219855970853228</v>
      </c>
      <c r="J1184" s="0" t="n">
        <f aca="false">IF(ISNUMBER(F1184),INDEX(Scorecard!$D$37:$D$44,SUMPRODUCT(--(Scorecard!$G$37:$G$43&lt;F1184))+1),Scorecard!$D$45)</f>
        <v>-0.271229676926091</v>
      </c>
      <c r="K1184" s="0" t="n">
        <f aca="false">Inputs!$B$10+Scorecard!$J$5*Loan_Sample!Y1164+Scorecard!$J$6*Loan_Sample!Z1164+Scorecard!$J$7*I1184+Scorecard!$J$8*Loan_Sample!AB1164+Scorecard!$J$9*J1184+Scorecard!$J$10*Loan_Sample!AD1164+Scorecard!$J$11*G1184+Scorecard!$J$12*H1184</f>
        <v>-3.42637561023927</v>
      </c>
      <c r="L1184" s="0" t="n">
        <f aca="false">MIN(1-Inputs!$B$13,MAX(Inputs!$B$13,1/(1+EXP(-(Inputs!$B$11*K1184+Inputs!$B$12)))))</f>
        <v>0.0307894086883187</v>
      </c>
      <c r="M1184" s="0" t="n">
        <f aca="false">Loan_Sample!AH1164*Inputs!$B$4*B1184</f>
        <v>3809.85333575712</v>
      </c>
      <c r="N1184" s="0" t="n">
        <f aca="false">L1184*Inputs!$B$4*B1184</f>
        <v>3809.85333575712</v>
      </c>
      <c r="O1184" s="0" t="n">
        <f aca="false">Inputs!$B$37+Inputs!$B$38*MAX(Loan_Sample!H1164-Inputs!$C$38,0)+Inputs!$B$39*MAX(Loan_Sample!H1164-Inputs!$C$39,0)+Inputs!$B$40*MAX(Loan_Sample!H1164-Inputs!$C$40,0)+Inputs!$B$41*MAX(Loan_Sample!H1164-Inputs!$C$41,0)+Inputs!$B$42*Inputs!$B$14+Inputs!$B$43*MIN(Loan_Sample!I1164/Inputs!$B$17,1)+Inputs!$B$44*MIN(Loan_Sample!E1164,Inputs!$B$18)+Inputs!$B$45*Loan_Sample!C1164</f>
        <v>-5.14680600297302</v>
      </c>
      <c r="P1184" s="0" t="n">
        <f aca="false">MIN(1-Inputs!$B$13,MAX(Inputs!$B$13,1/(1+EXP(-(Inputs!$B$15*O1184+Inputs!$B$16)))))</f>
        <v>0.00436926484024343</v>
      </c>
      <c r="Q1184" s="0" t="n">
        <f aca="false">Inputs!$B$37+Inputs!$B$38*MAX(F1184-Inputs!$C$38,0)+Inputs!$B$39*MAX(F1184-Inputs!$C$39,0)+Inputs!$B$40*MAX(F1184-Inputs!$C$40,0)+Inputs!$B$41*MAX(F1184-Inputs!$C$41,0)+Inputs!$B$42*Inputs!$B$14+Inputs!$B$43*MIN(Loan_Sample!I1164/Inputs!$B$17,1)+Inputs!$B$44*MIN(E1184,Inputs!$B$18)+Inputs!$B$45*Loan_Sample!C1164</f>
        <v>-5.14680600297302</v>
      </c>
      <c r="R1184" s="0" t="n">
        <f aca="false">MIN(1-Inputs!$B$13,MAX(Inputs!$B$13,1/(1+EXP(-(Inputs!$B$15*Q1184+Inputs!$B$16)))))</f>
        <v>0.00436926484024343</v>
      </c>
    </row>
    <row r="1185" customFormat="false" ht="15" hidden="false" customHeight="false" outlineLevel="0" collapsed="false">
      <c r="A1185" s="0" t="n">
        <f aca="false">Loan_Sample!A1165</f>
        <v>33455</v>
      </c>
      <c r="B1185" s="0" t="n">
        <f aca="false">Loan_Sample!U1165</f>
        <v>247512.19</v>
      </c>
      <c r="C1185" s="0" t="n">
        <f aca="false">Loan_Sample!K1165+Inputs!$B$26</f>
        <v>4.60833311080933</v>
      </c>
      <c r="D1185" s="0" t="n">
        <f aca="false">Loan_Sample!L1165+Inputs!$B$26</f>
        <v>-1.125</v>
      </c>
      <c r="E1185" s="0" t="n">
        <f aca="false">Loan_Sample!E1165/(1+Inputs!$B$25/100)</f>
        <v>60.0901374816895</v>
      </c>
      <c r="F1185" s="0" t="n">
        <f aca="false">Loan_Sample!H1165-Inputs!$B$24/100</f>
        <v>-2.07233309745789</v>
      </c>
      <c r="G1185" s="0" t="n">
        <f aca="false">IF(ISNUMBER(C1185),INDEX(Scorecard!$D$54:$D$61,SUMPRODUCT(--(Scorecard!$G$54:$G$60&lt;C1185))+1),Scorecard!$D$62)</f>
        <v>0.409483001259379</v>
      </c>
      <c r="H1185" s="0" t="n">
        <f aca="false">IF(ISNUMBER(D1185),INDEX(Scorecard!$D$63:$D$68,SUMPRODUCT(--(Scorecard!$G$63:$G$67&lt;D1185))+1),Scorecard!$D$69)</f>
        <v>-0.340582194386522</v>
      </c>
      <c r="I1185" s="0" t="n">
        <f aca="false">IF(ISNUMBER(E1185),INDEX(Scorecard!$D$19:$D$26,SUMPRODUCT(--(Scorecard!$G$19:$G$25&lt;E1185))+1),Scorecard!$D$27)</f>
        <v>0.267179331770092</v>
      </c>
      <c r="J1185" s="0" t="n">
        <f aca="false">IF(ISNUMBER(F1185),INDEX(Scorecard!$D$37:$D$44,SUMPRODUCT(--(Scorecard!$G$37:$G$43&lt;F1185))+1),Scorecard!$D$45)</f>
        <v>1.35057635045042</v>
      </c>
      <c r="K1185" s="0" t="n">
        <f aca="false">Inputs!$B$10+Scorecard!$J$5*Loan_Sample!Y1165+Scorecard!$J$6*Loan_Sample!Z1165+Scorecard!$J$7*I1185+Scorecard!$J$8*Loan_Sample!AB1165+Scorecard!$J$9*J1185+Scorecard!$J$10*Loan_Sample!AD1165+Scorecard!$J$11*G1185+Scorecard!$J$12*H1185</f>
        <v>-5.59172968434137</v>
      </c>
      <c r="L1185" s="0" t="n">
        <f aca="false">MIN(1-Inputs!$B$13,MAX(Inputs!$B$13,1/(1+EXP(-(Inputs!$B$11*K1185+Inputs!$B$12)))))</f>
        <v>0.0031479328281406</v>
      </c>
      <c r="M1185" s="0" t="n">
        <f aca="false">Loan_Sample!AH1165*Inputs!$B$4*B1185</f>
        <v>272.703111893091</v>
      </c>
      <c r="N1185" s="0" t="n">
        <f aca="false">L1185*Inputs!$B$4*B1185</f>
        <v>272.703111893091</v>
      </c>
      <c r="O1185" s="0" t="n">
        <f aca="false">Inputs!$B$37+Inputs!$B$38*MAX(Loan_Sample!H1165-Inputs!$C$38,0)+Inputs!$B$39*MAX(Loan_Sample!H1165-Inputs!$C$39,0)+Inputs!$B$40*MAX(Loan_Sample!H1165-Inputs!$C$40,0)+Inputs!$B$41*MAX(Loan_Sample!H1165-Inputs!$C$41,0)+Inputs!$B$42*Inputs!$B$14+Inputs!$B$43*MIN(Loan_Sample!I1165/Inputs!$B$17,1)+Inputs!$B$44*MIN(Loan_Sample!E1165,Inputs!$B$18)+Inputs!$B$45*Loan_Sample!C1165</f>
        <v>-5.72859657421862</v>
      </c>
      <c r="P1185" s="0" t="n">
        <f aca="false">MIN(1-Inputs!$B$13,MAX(Inputs!$B$13,1/(1+EXP(-(Inputs!$B$15*O1185+Inputs!$B$16)))))</f>
        <v>0.00225992685410115</v>
      </c>
      <c r="Q1185" s="0" t="n">
        <f aca="false">Inputs!$B$37+Inputs!$B$38*MAX(F1185-Inputs!$C$38,0)+Inputs!$B$39*MAX(F1185-Inputs!$C$39,0)+Inputs!$B$40*MAX(F1185-Inputs!$C$40,0)+Inputs!$B$41*MAX(F1185-Inputs!$C$41,0)+Inputs!$B$42*Inputs!$B$14+Inputs!$B$43*MIN(Loan_Sample!I1165/Inputs!$B$17,1)+Inputs!$B$44*MIN(E1185,Inputs!$B$18)+Inputs!$B$45*Loan_Sample!C1165</f>
        <v>-5.72859657421862</v>
      </c>
      <c r="R1185" s="0" t="n">
        <f aca="false">MIN(1-Inputs!$B$13,MAX(Inputs!$B$13,1/(1+EXP(-(Inputs!$B$15*Q1185+Inputs!$B$16)))))</f>
        <v>0.00225992685410115</v>
      </c>
    </row>
    <row r="1186" customFormat="false" ht="15" hidden="false" customHeight="false" outlineLevel="0" collapsed="false">
      <c r="A1186" s="0" t="n">
        <f aca="false">Loan_Sample!A1166</f>
        <v>33610</v>
      </c>
      <c r="B1186" s="0" t="n">
        <f aca="false">Loan_Sample!U1166</f>
        <v>127910.41</v>
      </c>
      <c r="C1186" s="0" t="n">
        <f aca="false">Loan_Sample!K1166+Inputs!$B$26</f>
        <v>4</v>
      </c>
      <c r="D1186" s="0" t="n">
        <f aca="false">Loan_Sample!L1166+Inputs!$B$26</f>
        <v>-0.458333492279053</v>
      </c>
      <c r="E1186" s="0" t="n">
        <f aca="false">Loan_Sample!E1166/(1+Inputs!$B$25/100)</f>
        <v>66.5565643310547</v>
      </c>
      <c r="F1186" s="0" t="n">
        <f aca="false">Loan_Sample!H1166-Inputs!$B$24/100</f>
        <v>-2.22533321380615</v>
      </c>
      <c r="G1186" s="0" t="n">
        <f aca="false">IF(ISNUMBER(C1186),INDEX(Scorecard!$D$54:$D$61,SUMPRODUCT(--(Scorecard!$G$54:$G$60&lt;C1186))+1),Scorecard!$D$62)</f>
        <v>0.489050497890326</v>
      </c>
      <c r="H1186" s="0" t="n">
        <f aca="false">IF(ISNUMBER(D1186),INDEX(Scorecard!$D$63:$D$68,SUMPRODUCT(--(Scorecard!$G$63:$G$67&lt;D1186))+1),Scorecard!$D$69)</f>
        <v>0.322484508656054</v>
      </c>
      <c r="I1186" s="0" t="n">
        <f aca="false">IF(ISNUMBER(E1186),INDEX(Scorecard!$D$19:$D$26,SUMPRODUCT(--(Scorecard!$G$19:$G$25&lt;E1186))+1),Scorecard!$D$27)</f>
        <v>0.0530843085177338</v>
      </c>
      <c r="J1186" s="0" t="n">
        <f aca="false">IF(ISNUMBER(F1186),INDEX(Scorecard!$D$37:$D$44,SUMPRODUCT(--(Scorecard!$G$37:$G$43&lt;F1186))+1),Scorecard!$D$45)</f>
        <v>1.35057635045042</v>
      </c>
      <c r="K1186" s="0" t="n">
        <f aca="false">Inputs!$B$10+Scorecard!$J$5*Loan_Sample!Y1166+Scorecard!$J$6*Loan_Sample!Z1166+Scorecard!$J$7*I1186+Scorecard!$J$8*Loan_Sample!AB1166+Scorecard!$J$9*J1186+Scorecard!$J$10*Loan_Sample!AD1166+Scorecard!$J$11*G1186+Scorecard!$J$12*H1186</f>
        <v>-3.72533496081431</v>
      </c>
      <c r="L1186" s="0" t="n">
        <f aca="false">MIN(1-Inputs!$B$13,MAX(Inputs!$B$13,1/(1+EXP(-(Inputs!$B$11*K1186+Inputs!$B$12)))))</f>
        <v>0.0225758447525398</v>
      </c>
      <c r="M1186" s="0" t="n">
        <f aca="false">Loan_Sample!AH1166*Inputs!$B$4*B1186</f>
        <v>1010.6899454378</v>
      </c>
      <c r="N1186" s="0" t="n">
        <f aca="false">L1186*Inputs!$B$4*B1186</f>
        <v>1010.6899454378</v>
      </c>
      <c r="O1186" s="0" t="n">
        <f aca="false">Inputs!$B$37+Inputs!$B$38*MAX(Loan_Sample!H1166-Inputs!$C$38,0)+Inputs!$B$39*MAX(Loan_Sample!H1166-Inputs!$C$39,0)+Inputs!$B$40*MAX(Loan_Sample!H1166-Inputs!$C$40,0)+Inputs!$B$41*MAX(Loan_Sample!H1166-Inputs!$C$41,0)+Inputs!$B$42*Inputs!$B$14+Inputs!$B$43*MIN(Loan_Sample!I1166/Inputs!$B$17,1)+Inputs!$B$44*MIN(Loan_Sample!E1166,Inputs!$B$18)+Inputs!$B$45*Loan_Sample!C1166</f>
        <v>-5.73320702984727</v>
      </c>
      <c r="P1186" s="0" t="n">
        <f aca="false">MIN(1-Inputs!$B$13,MAX(Inputs!$B$13,1/(1+EXP(-(Inputs!$B$15*O1186+Inputs!$B$16)))))</f>
        <v>0.00224813976200131</v>
      </c>
      <c r="Q1186" s="0" t="n">
        <f aca="false">Inputs!$B$37+Inputs!$B$38*MAX(F1186-Inputs!$C$38,0)+Inputs!$B$39*MAX(F1186-Inputs!$C$39,0)+Inputs!$B$40*MAX(F1186-Inputs!$C$40,0)+Inputs!$B$41*MAX(F1186-Inputs!$C$41,0)+Inputs!$B$42*Inputs!$B$14+Inputs!$B$43*MIN(Loan_Sample!I1166/Inputs!$B$17,1)+Inputs!$B$44*MIN(E1186,Inputs!$B$18)+Inputs!$B$45*Loan_Sample!C1166</f>
        <v>-5.73320702984727</v>
      </c>
      <c r="R1186" s="0" t="n">
        <f aca="false">MIN(1-Inputs!$B$13,MAX(Inputs!$B$13,1/(1+EXP(-(Inputs!$B$15*Q1186+Inputs!$B$16)))))</f>
        <v>0.00224813976200131</v>
      </c>
    </row>
    <row r="1187" customFormat="false" ht="15" hidden="false" customHeight="false" outlineLevel="0" collapsed="false">
      <c r="A1187" s="0" t="n">
        <f aca="false">Loan_Sample!A1167</f>
        <v>33618</v>
      </c>
      <c r="B1187" s="0" t="n">
        <f aca="false">Loan_Sample!U1167</f>
        <v>204324.81</v>
      </c>
      <c r="C1187" s="0" t="n">
        <f aca="false">Loan_Sample!K1167+Inputs!$B$26</f>
        <v>5.53333330154419</v>
      </c>
      <c r="D1187" s="0" t="n">
        <f aca="false">Loan_Sample!L1167+Inputs!$B$26</f>
        <v>-3.50000047683716</v>
      </c>
      <c r="E1187" s="0" t="n">
        <f aca="false">Loan_Sample!E1167/(1+Inputs!$B$25/100)</f>
        <v>63.8035278320313</v>
      </c>
      <c r="F1187" s="0" t="n">
        <f aca="false">Loan_Sample!H1167-Inputs!$B$24/100</f>
        <v>1.60733342170715</v>
      </c>
      <c r="G1187" s="0" t="n">
        <f aca="false">IF(ISNUMBER(C1187),INDEX(Scorecard!$D$54:$D$61,SUMPRODUCT(--(Scorecard!$G$54:$G$60&lt;C1187))+1),Scorecard!$D$62)</f>
        <v>0.0151758992857273</v>
      </c>
      <c r="H1187" s="0" t="n">
        <f aca="false">IF(ISNUMBER(D1187),INDEX(Scorecard!$D$63:$D$68,SUMPRODUCT(--(Scorecard!$G$63:$G$67&lt;D1187))+1),Scorecard!$D$69)</f>
        <v>-0.340582194386522</v>
      </c>
      <c r="I1187" s="0" t="n">
        <f aca="false">IF(ISNUMBER(E1187),INDEX(Scorecard!$D$19:$D$26,SUMPRODUCT(--(Scorecard!$G$19:$G$25&lt;E1187))+1),Scorecard!$D$27)</f>
        <v>0.233621608745691</v>
      </c>
      <c r="J1187" s="0" t="n">
        <f aca="false">IF(ISNUMBER(F1187),INDEX(Scorecard!$D$37:$D$44,SUMPRODUCT(--(Scorecard!$G$37:$G$43&lt;F1187))+1),Scorecard!$D$45)</f>
        <v>-0.975503570149195</v>
      </c>
      <c r="K1187" s="0" t="n">
        <f aca="false">Inputs!$B$10+Scorecard!$J$5*Loan_Sample!Y1167+Scorecard!$J$6*Loan_Sample!Z1167+Scorecard!$J$7*I1187+Scorecard!$J$8*Loan_Sample!AB1167+Scorecard!$J$9*J1187+Scorecard!$J$10*Loan_Sample!AD1167+Scorecard!$J$11*G1187+Scorecard!$J$12*H1187</f>
        <v>-4.82117760620043</v>
      </c>
      <c r="L1187" s="0" t="n">
        <f aca="false">MIN(1-Inputs!$B$13,MAX(Inputs!$B$13,1/(1+EXP(-(Inputs!$B$11*K1187+Inputs!$B$12)))))</f>
        <v>0.00712957160188813</v>
      </c>
      <c r="M1187" s="0" t="n">
        <f aca="false">Loan_Sample!AH1167*Inputs!$B$4*B1187</f>
        <v>509.861927028016</v>
      </c>
      <c r="N1187" s="0" t="n">
        <f aca="false">L1187*Inputs!$B$4*B1187</f>
        <v>509.861927028016</v>
      </c>
      <c r="O1187" s="0" t="n">
        <f aca="false">Inputs!$B$37+Inputs!$B$38*MAX(Loan_Sample!H1167-Inputs!$C$38,0)+Inputs!$B$39*MAX(Loan_Sample!H1167-Inputs!$C$39,0)+Inputs!$B$40*MAX(Loan_Sample!H1167-Inputs!$C$40,0)+Inputs!$B$41*MAX(Loan_Sample!H1167-Inputs!$C$41,0)+Inputs!$B$42*Inputs!$B$14+Inputs!$B$43*MIN(Loan_Sample!I1167/Inputs!$B$17,1)+Inputs!$B$44*MIN(Loan_Sample!E1167,Inputs!$B$18)+Inputs!$B$45*Loan_Sample!C1167</f>
        <v>-3.45658213669533</v>
      </c>
      <c r="P1187" s="0" t="n">
        <f aca="false">MIN(1-Inputs!$B$13,MAX(Inputs!$B$13,1/(1+EXP(-(Inputs!$B$15*O1187+Inputs!$B$16)))))</f>
        <v>0.0291041719389464</v>
      </c>
      <c r="Q1187" s="0" t="n">
        <f aca="false">Inputs!$B$37+Inputs!$B$38*MAX(F1187-Inputs!$C$38,0)+Inputs!$B$39*MAX(F1187-Inputs!$C$39,0)+Inputs!$B$40*MAX(F1187-Inputs!$C$40,0)+Inputs!$B$41*MAX(F1187-Inputs!$C$41,0)+Inputs!$B$42*Inputs!$B$14+Inputs!$B$43*MIN(Loan_Sample!I1167/Inputs!$B$17,1)+Inputs!$B$44*MIN(E1187,Inputs!$B$18)+Inputs!$B$45*Loan_Sample!C1167</f>
        <v>-3.45658213669533</v>
      </c>
      <c r="R1187" s="0" t="n">
        <f aca="false">MIN(1-Inputs!$B$13,MAX(Inputs!$B$13,1/(1+EXP(-(Inputs!$B$15*Q1187+Inputs!$B$16)))))</f>
        <v>0.0291041719389464</v>
      </c>
    </row>
    <row r="1188" customFormat="false" ht="15" hidden="false" customHeight="false" outlineLevel="0" collapsed="false">
      <c r="A1188" s="0" t="n">
        <f aca="false">Loan_Sample!A1168</f>
        <v>33642</v>
      </c>
      <c r="B1188" s="0" t="n">
        <f aca="false">Loan_Sample!U1168</f>
        <v>107271.36</v>
      </c>
      <c r="C1188" s="0" t="n">
        <f aca="false">Loan_Sample!K1168+Inputs!$B$26</f>
        <v>4.45833349227905</v>
      </c>
      <c r="D1188" s="0" t="n">
        <f aca="false">Loan_Sample!L1168+Inputs!$B$26</f>
        <v>-1.875</v>
      </c>
      <c r="E1188" s="0" t="n">
        <f aca="false">Loan_Sample!E1168/(1+Inputs!$B$25/100)</f>
        <v>58.2531204223633</v>
      </c>
      <c r="F1188" s="0" t="n">
        <f aca="false">Loan_Sample!H1168-Inputs!$B$24/100</f>
        <v>0.380333423614502</v>
      </c>
      <c r="G1188" s="0" t="n">
        <f aca="false">IF(ISNUMBER(C1188),INDEX(Scorecard!$D$54:$D$61,SUMPRODUCT(--(Scorecard!$G$54:$G$60&lt;C1188))+1),Scorecard!$D$62)</f>
        <v>0.409483001259379</v>
      </c>
      <c r="H1188" s="0" t="n">
        <f aca="false">IF(ISNUMBER(D1188),INDEX(Scorecard!$D$63:$D$68,SUMPRODUCT(--(Scorecard!$G$63:$G$67&lt;D1188))+1),Scorecard!$D$69)</f>
        <v>-0.340582194386522</v>
      </c>
      <c r="I1188" s="0" t="n">
        <f aca="false">IF(ISNUMBER(E1188),INDEX(Scorecard!$D$19:$D$26,SUMPRODUCT(--(Scorecard!$G$19:$G$25&lt;E1188))+1),Scorecard!$D$27)</f>
        <v>0.267179331770092</v>
      </c>
      <c r="J1188" s="0" t="n">
        <f aca="false">IF(ISNUMBER(F1188),INDEX(Scorecard!$D$37:$D$44,SUMPRODUCT(--(Scorecard!$G$37:$G$43&lt;F1188))+1),Scorecard!$D$45)</f>
        <v>-0.0679520129233634</v>
      </c>
      <c r="K1188" s="0" t="n">
        <f aca="false">Inputs!$B$10+Scorecard!$J$5*Loan_Sample!Y1168+Scorecard!$J$6*Loan_Sample!Z1168+Scorecard!$J$7*I1188+Scorecard!$J$8*Loan_Sample!AB1168+Scorecard!$J$9*J1188+Scorecard!$J$10*Loan_Sample!AD1168+Scorecard!$J$11*G1188+Scorecard!$J$12*H1188</f>
        <v>-5.29355863238108</v>
      </c>
      <c r="L1188" s="0" t="n">
        <f aca="false">MIN(1-Inputs!$B$13,MAX(Inputs!$B$13,1/(1+EXP(-(Inputs!$B$11*K1188+Inputs!$B$12)))))</f>
        <v>0.00432087206638446</v>
      </c>
      <c r="M1188" s="0" t="n">
        <f aca="false">Loan_Sample!AH1168*Inputs!$B$4*B1188</f>
        <v>162.227038031475</v>
      </c>
      <c r="N1188" s="0" t="n">
        <f aca="false">L1188*Inputs!$B$4*B1188</f>
        <v>162.227038031475</v>
      </c>
      <c r="O1188" s="0" t="n">
        <f aca="false">Inputs!$B$37+Inputs!$B$38*MAX(Loan_Sample!H1168-Inputs!$C$38,0)+Inputs!$B$39*MAX(Loan_Sample!H1168-Inputs!$C$39,0)+Inputs!$B$40*MAX(Loan_Sample!H1168-Inputs!$C$40,0)+Inputs!$B$41*MAX(Loan_Sample!H1168-Inputs!$C$41,0)+Inputs!$B$42*Inputs!$B$14+Inputs!$B$43*MIN(Loan_Sample!I1168/Inputs!$B$17,1)+Inputs!$B$44*MIN(Loan_Sample!E1168,Inputs!$B$18)+Inputs!$B$45*Loan_Sample!C1168</f>
        <v>-4.36461485193413</v>
      </c>
      <c r="P1188" s="0" t="n">
        <f aca="false">MIN(1-Inputs!$B$13,MAX(Inputs!$B$13,1/(1+EXP(-(Inputs!$B$15*O1188+Inputs!$B$16)))))</f>
        <v>0.010564994840574</v>
      </c>
      <c r="Q1188" s="0" t="n">
        <f aca="false">Inputs!$B$37+Inputs!$B$38*MAX(F1188-Inputs!$C$38,0)+Inputs!$B$39*MAX(F1188-Inputs!$C$39,0)+Inputs!$B$40*MAX(F1188-Inputs!$C$40,0)+Inputs!$B$41*MAX(F1188-Inputs!$C$41,0)+Inputs!$B$42*Inputs!$B$14+Inputs!$B$43*MIN(Loan_Sample!I1168/Inputs!$B$17,1)+Inputs!$B$44*MIN(E1188,Inputs!$B$18)+Inputs!$B$45*Loan_Sample!C1168</f>
        <v>-4.36461485193413</v>
      </c>
      <c r="R1188" s="0" t="n">
        <f aca="false">MIN(1-Inputs!$B$13,MAX(Inputs!$B$13,1/(1+EXP(-(Inputs!$B$15*Q1188+Inputs!$B$16)))))</f>
        <v>0.010564994840574</v>
      </c>
    </row>
    <row r="1189" customFormat="false" ht="15" hidden="false" customHeight="false" outlineLevel="0" collapsed="false">
      <c r="A1189" s="0" t="n">
        <f aca="false">Loan_Sample!A1169</f>
        <v>33680</v>
      </c>
      <c r="B1189" s="0" t="n">
        <f aca="false">Loan_Sample!U1169</f>
        <v>292744.1</v>
      </c>
      <c r="C1189" s="0" t="n">
        <f aca="false">Loan_Sample!K1169+Inputs!$B$26</f>
        <v>8.53333377838135</v>
      </c>
      <c r="D1189" s="0" t="n">
        <f aca="false">Loan_Sample!L1169+Inputs!$B$26</f>
        <v>5.07179546356201</v>
      </c>
      <c r="E1189" s="0" t="n">
        <f aca="false">Loan_Sample!E1169/(1+Inputs!$B$25/100)</f>
        <v>64.5066680908203</v>
      </c>
      <c r="F1189" s="0" t="n">
        <f aca="false">Loan_Sample!H1169-Inputs!$B$24/100</f>
        <v>1.19966673851013</v>
      </c>
      <c r="G1189" s="0" t="n">
        <f aca="false">IF(ISNUMBER(C1189),INDEX(Scorecard!$D$54:$D$61,SUMPRODUCT(--(Scorecard!$G$54:$G$60&lt;C1189))+1),Scorecard!$D$62)</f>
        <v>-0.541917179454542</v>
      </c>
      <c r="H1189" s="0" t="n">
        <f aca="false">IF(ISNUMBER(D1189),INDEX(Scorecard!$D$63:$D$68,SUMPRODUCT(--(Scorecard!$G$63:$G$67&lt;D1189))+1),Scorecard!$D$69)</f>
        <v>0.322484508656054</v>
      </c>
      <c r="I1189" s="0" t="n">
        <f aca="false">IF(ISNUMBER(E1189),INDEX(Scorecard!$D$19:$D$26,SUMPRODUCT(--(Scorecard!$G$19:$G$25&lt;E1189))+1),Scorecard!$D$27)</f>
        <v>0.233621608745691</v>
      </c>
      <c r="J1189" s="0" t="n">
        <f aca="false">IF(ISNUMBER(F1189),INDEX(Scorecard!$D$37:$D$44,SUMPRODUCT(--(Scorecard!$G$37:$G$43&lt;F1189))+1),Scorecard!$D$45)</f>
        <v>-0.975503570149195</v>
      </c>
      <c r="K1189" s="0" t="n">
        <f aca="false">Inputs!$B$10+Scorecard!$J$5*Loan_Sample!Y1169+Scorecard!$J$6*Loan_Sample!Z1169+Scorecard!$J$7*I1189+Scorecard!$J$8*Loan_Sample!AB1169+Scorecard!$J$9*J1189+Scorecard!$J$10*Loan_Sample!AD1169+Scorecard!$J$11*G1189+Scorecard!$J$12*H1189</f>
        <v>-2.11394684825885</v>
      </c>
      <c r="L1189" s="0" t="n">
        <f aca="false">MIN(1-Inputs!$B$13,MAX(Inputs!$B$13,1/(1+EXP(-(Inputs!$B$11*K1189+Inputs!$B$12)))))</f>
        <v>0.114042910486767</v>
      </c>
      <c r="M1189" s="0" t="n">
        <f aca="false">Loan_Sample!AH1169*Inputs!$B$4*B1189</f>
        <v>11684.8862171402</v>
      </c>
      <c r="N1189" s="0" t="n">
        <f aca="false">L1189*Inputs!$B$4*B1189</f>
        <v>11684.8862171402</v>
      </c>
      <c r="O1189" s="0" t="n">
        <f aca="false">Inputs!$B$37+Inputs!$B$38*MAX(Loan_Sample!H1169-Inputs!$C$38,0)+Inputs!$B$39*MAX(Loan_Sample!H1169-Inputs!$C$39,0)+Inputs!$B$40*MAX(Loan_Sample!H1169-Inputs!$C$40,0)+Inputs!$B$41*MAX(Loan_Sample!H1169-Inputs!$C$41,0)+Inputs!$B$42*Inputs!$B$14+Inputs!$B$43*MIN(Loan_Sample!I1169/Inputs!$B$17,1)+Inputs!$B$44*MIN(Loan_Sample!E1169,Inputs!$B$18)+Inputs!$B$45*Loan_Sample!C1169</f>
        <v>-4.18503354720687</v>
      </c>
      <c r="P1189" s="0" t="n">
        <f aca="false">MIN(1-Inputs!$B$13,MAX(Inputs!$B$13,1/(1+EXP(-(Inputs!$B$15*O1189+Inputs!$B$16)))))</f>
        <v>0.0129268175404135</v>
      </c>
      <c r="Q1189" s="0" t="n">
        <f aca="false">Inputs!$B$37+Inputs!$B$38*MAX(F1189-Inputs!$C$38,0)+Inputs!$B$39*MAX(F1189-Inputs!$C$39,0)+Inputs!$B$40*MAX(F1189-Inputs!$C$40,0)+Inputs!$B$41*MAX(F1189-Inputs!$C$41,0)+Inputs!$B$42*Inputs!$B$14+Inputs!$B$43*MIN(Loan_Sample!I1169/Inputs!$B$17,1)+Inputs!$B$44*MIN(E1189,Inputs!$B$18)+Inputs!$B$45*Loan_Sample!C1169</f>
        <v>-4.18503354720687</v>
      </c>
      <c r="R1189" s="0" t="n">
        <f aca="false">MIN(1-Inputs!$B$13,MAX(Inputs!$B$13,1/(1+EXP(-(Inputs!$B$15*Q1189+Inputs!$B$16)))))</f>
        <v>0.0129268175404135</v>
      </c>
    </row>
    <row r="1190" customFormat="false" ht="15" hidden="false" customHeight="false" outlineLevel="0" collapsed="false">
      <c r="A1190" s="0" t="n">
        <f aca="false">Loan_Sample!A1170</f>
        <v>33767</v>
      </c>
      <c r="B1190" s="0" t="n">
        <f aca="false">Loan_Sample!U1170</f>
        <v>172706.48</v>
      </c>
      <c r="C1190" s="0" t="n">
        <f aca="false">Loan_Sample!K1170+Inputs!$B$26</f>
        <v>4.40833330154419</v>
      </c>
      <c r="D1190" s="0" t="n">
        <f aca="false">Loan_Sample!L1170+Inputs!$B$26</f>
        <v>-1.125</v>
      </c>
      <c r="E1190" s="0" t="n">
        <f aca="false">Loan_Sample!E1170/(1+Inputs!$B$25/100)</f>
        <v>63.0233116149902</v>
      </c>
      <c r="F1190" s="0" t="n">
        <f aca="false">Loan_Sample!H1170-Inputs!$B$24/100</f>
        <v>-1.15533304214478</v>
      </c>
      <c r="G1190" s="0" t="n">
        <f aca="false">IF(ISNUMBER(C1190),INDEX(Scorecard!$D$54:$D$61,SUMPRODUCT(--(Scorecard!$G$54:$G$60&lt;C1190))+1),Scorecard!$D$62)</f>
        <v>0.409483001259379</v>
      </c>
      <c r="H1190" s="0" t="n">
        <f aca="false">IF(ISNUMBER(D1190),INDEX(Scorecard!$D$63:$D$68,SUMPRODUCT(--(Scorecard!$G$63:$G$67&lt;D1190))+1),Scorecard!$D$69)</f>
        <v>-0.340582194386522</v>
      </c>
      <c r="I1190" s="0" t="n">
        <f aca="false">IF(ISNUMBER(E1190),INDEX(Scorecard!$D$19:$D$26,SUMPRODUCT(--(Scorecard!$G$19:$G$25&lt;E1190))+1),Scorecard!$D$27)</f>
        <v>0.233621608745691</v>
      </c>
      <c r="J1190" s="0" t="n">
        <f aca="false">IF(ISNUMBER(F1190),INDEX(Scorecard!$D$37:$D$44,SUMPRODUCT(--(Scorecard!$G$37:$G$43&lt;F1190))+1),Scorecard!$D$45)</f>
        <v>1.35057635045042</v>
      </c>
      <c r="K1190" s="0" t="n">
        <f aca="false">Inputs!$B$10+Scorecard!$J$5*Loan_Sample!Y1170+Scorecard!$J$6*Loan_Sample!Z1170+Scorecard!$J$7*I1190+Scorecard!$J$8*Loan_Sample!AB1170+Scorecard!$J$9*J1190+Scorecard!$J$10*Loan_Sample!AD1170+Scorecard!$J$11*G1190+Scorecard!$J$12*H1190</f>
        <v>-5.44990873801232</v>
      </c>
      <c r="L1190" s="0" t="n">
        <f aca="false">MIN(1-Inputs!$B$13,MAX(Inputs!$B$13,1/(1+EXP(-(Inputs!$B$11*K1190+Inputs!$B$12)))))</f>
        <v>0.00365988459147056</v>
      </c>
      <c r="M1190" s="0" t="n">
        <f aca="false">Loan_Sample!AH1170*Inputs!$B$4*B1190</f>
        <v>221.230024749692</v>
      </c>
      <c r="N1190" s="0" t="n">
        <f aca="false">L1190*Inputs!$B$4*B1190</f>
        <v>221.230024749692</v>
      </c>
      <c r="O1190" s="0" t="n">
        <f aca="false">Inputs!$B$37+Inputs!$B$38*MAX(Loan_Sample!H1170-Inputs!$C$38,0)+Inputs!$B$39*MAX(Loan_Sample!H1170-Inputs!$C$39,0)+Inputs!$B$40*MAX(Loan_Sample!H1170-Inputs!$C$40,0)+Inputs!$B$41*MAX(Loan_Sample!H1170-Inputs!$C$41,0)+Inputs!$B$42*Inputs!$B$14+Inputs!$B$43*MIN(Loan_Sample!I1170/Inputs!$B$17,1)+Inputs!$B$44*MIN(Loan_Sample!E1170,Inputs!$B$18)+Inputs!$B$45*Loan_Sample!C1170</f>
        <v>-5.53141449537706</v>
      </c>
      <c r="P1190" s="0" t="n">
        <f aca="false">MIN(1-Inputs!$B$13,MAX(Inputs!$B$13,1/(1+EXP(-(Inputs!$B$15*O1190+Inputs!$B$16)))))</f>
        <v>0.00282616611617212</v>
      </c>
      <c r="Q1190" s="0" t="n">
        <f aca="false">Inputs!$B$37+Inputs!$B$38*MAX(F1190-Inputs!$C$38,0)+Inputs!$B$39*MAX(F1190-Inputs!$C$39,0)+Inputs!$B$40*MAX(F1190-Inputs!$C$40,0)+Inputs!$B$41*MAX(F1190-Inputs!$C$41,0)+Inputs!$B$42*Inputs!$B$14+Inputs!$B$43*MIN(Loan_Sample!I1170/Inputs!$B$17,1)+Inputs!$B$44*MIN(E1190,Inputs!$B$18)+Inputs!$B$45*Loan_Sample!C1170</f>
        <v>-5.53141449537706</v>
      </c>
      <c r="R1190" s="0" t="n">
        <f aca="false">MIN(1-Inputs!$B$13,MAX(Inputs!$B$13,1/(1+EXP(-(Inputs!$B$15*Q1190+Inputs!$B$16)))))</f>
        <v>0.00282616611617212</v>
      </c>
    </row>
    <row r="1191" customFormat="false" ht="15" hidden="false" customHeight="false" outlineLevel="0" collapsed="false">
      <c r="A1191" s="0" t="n">
        <f aca="false">Loan_Sample!A1171</f>
        <v>33770</v>
      </c>
      <c r="B1191" s="0" t="n">
        <f aca="false">Loan_Sample!U1171</f>
        <v>94631.77</v>
      </c>
      <c r="C1191" s="0" t="n">
        <f aca="false">Loan_Sample!K1171+Inputs!$B$26</f>
        <v>7.53333330154419</v>
      </c>
      <c r="D1191" s="0" t="n">
        <f aca="false">Loan_Sample!L1171+Inputs!$B$26</f>
        <v>2.71025657653809</v>
      </c>
      <c r="E1191" s="0" t="n">
        <f aca="false">Loan_Sample!E1171/(1+Inputs!$B$25/100)</f>
        <v>53.6124382019043</v>
      </c>
      <c r="F1191" s="0" t="n">
        <f aca="false">Loan_Sample!H1171-Inputs!$B$24/100</f>
        <v>1.08533310890198</v>
      </c>
      <c r="G1191" s="0" t="n">
        <f aca="false">IF(ISNUMBER(C1191),INDEX(Scorecard!$D$54:$D$61,SUMPRODUCT(--(Scorecard!$G$54:$G$60&lt;C1191))+1),Scorecard!$D$62)</f>
        <v>-0.541917179454542</v>
      </c>
      <c r="H1191" s="0" t="n">
        <f aca="false">IF(ISNUMBER(D1191),INDEX(Scorecard!$D$63:$D$68,SUMPRODUCT(--(Scorecard!$G$63:$G$67&lt;D1191))+1),Scorecard!$D$69)</f>
        <v>0.322484508656054</v>
      </c>
      <c r="I1191" s="0" t="n">
        <f aca="false">IF(ISNUMBER(E1191),INDEX(Scorecard!$D$19:$D$26,SUMPRODUCT(--(Scorecard!$G$19:$G$25&lt;E1191))+1),Scorecard!$D$27)</f>
        <v>0.57899015159425</v>
      </c>
      <c r="J1191" s="0" t="n">
        <f aca="false">IF(ISNUMBER(F1191),INDEX(Scorecard!$D$37:$D$44,SUMPRODUCT(--(Scorecard!$G$37:$G$43&lt;F1191))+1),Scorecard!$D$45)</f>
        <v>-0.975503570149195</v>
      </c>
      <c r="K1191" s="0" t="n">
        <f aca="false">Inputs!$B$10+Scorecard!$J$5*Loan_Sample!Y1171+Scorecard!$J$6*Loan_Sample!Z1171+Scorecard!$J$7*I1191+Scorecard!$J$8*Loan_Sample!AB1171+Scorecard!$J$9*J1191+Scorecard!$J$10*Loan_Sample!AD1171+Scorecard!$J$11*G1191+Scorecard!$J$12*H1191</f>
        <v>-3.94607314042101</v>
      </c>
      <c r="L1191" s="0" t="n">
        <f aca="false">MIN(1-Inputs!$B$13,MAX(Inputs!$B$13,1/(1+EXP(-(Inputs!$B$11*K1191+Inputs!$B$12)))))</f>
        <v>0.017926688212528</v>
      </c>
      <c r="M1191" s="0" t="n">
        <f aca="false">Loan_Sample!AH1171*Inputs!$B$4*B1191</f>
        <v>593.751982526381</v>
      </c>
      <c r="N1191" s="0" t="n">
        <f aca="false">L1191*Inputs!$B$4*B1191</f>
        <v>593.751982526381</v>
      </c>
      <c r="O1191" s="0" t="n">
        <f aca="false">Inputs!$B$37+Inputs!$B$38*MAX(Loan_Sample!H1171-Inputs!$C$38,0)+Inputs!$B$39*MAX(Loan_Sample!H1171-Inputs!$C$39,0)+Inputs!$B$40*MAX(Loan_Sample!H1171-Inputs!$C$40,0)+Inputs!$B$41*MAX(Loan_Sample!H1171-Inputs!$C$41,0)+Inputs!$B$42*Inputs!$B$14+Inputs!$B$43*MIN(Loan_Sample!I1171/Inputs!$B$17,1)+Inputs!$B$44*MIN(Loan_Sample!E1171,Inputs!$B$18)+Inputs!$B$45*Loan_Sample!C1171</f>
        <v>-3.22962983319439</v>
      </c>
      <c r="P1191" s="0" t="n">
        <f aca="false">MIN(1-Inputs!$B$13,MAX(Inputs!$B$13,1/(1+EXP(-(Inputs!$B$15*O1191+Inputs!$B$16)))))</f>
        <v>0.0373506610084453</v>
      </c>
      <c r="Q1191" s="0" t="n">
        <f aca="false">Inputs!$B$37+Inputs!$B$38*MAX(F1191-Inputs!$C$38,0)+Inputs!$B$39*MAX(F1191-Inputs!$C$39,0)+Inputs!$B$40*MAX(F1191-Inputs!$C$40,0)+Inputs!$B$41*MAX(F1191-Inputs!$C$41,0)+Inputs!$B$42*Inputs!$B$14+Inputs!$B$43*MIN(Loan_Sample!I1171/Inputs!$B$17,1)+Inputs!$B$44*MIN(E1191,Inputs!$B$18)+Inputs!$B$45*Loan_Sample!C1171</f>
        <v>-3.22962983319439</v>
      </c>
      <c r="R1191" s="0" t="n">
        <f aca="false">MIN(1-Inputs!$B$13,MAX(Inputs!$B$13,1/(1+EXP(-(Inputs!$B$15*Q1191+Inputs!$B$16)))))</f>
        <v>0.0373506610084453</v>
      </c>
    </row>
    <row r="1192" customFormat="false" ht="15" hidden="false" customHeight="false" outlineLevel="0" collapsed="false">
      <c r="A1192" s="0" t="n">
        <f aca="false">Loan_Sample!A1172</f>
        <v>33807</v>
      </c>
      <c r="B1192" s="0" t="n">
        <f aca="false">Loan_Sample!U1172</f>
        <v>144060.9</v>
      </c>
      <c r="C1192" s="0" t="n">
        <f aca="false">Loan_Sample!K1172+Inputs!$B$26</f>
        <v>5.19999980926514</v>
      </c>
      <c r="D1192" s="0" t="n">
        <f aca="false">Loan_Sample!L1172+Inputs!$B$26</f>
        <v>-0.458333492279053</v>
      </c>
      <c r="E1192" s="0" t="n">
        <f aca="false">Loan_Sample!E1172/(1+Inputs!$B$25/100)</f>
        <v>67.1188507080078</v>
      </c>
      <c r="F1192" s="0" t="n">
        <f aca="false">Loan_Sample!H1172-Inputs!$B$24/100</f>
        <v>-3.21833348274231</v>
      </c>
      <c r="G1192" s="0" t="n">
        <f aca="false">IF(ISNUMBER(C1192),INDEX(Scorecard!$D$54:$D$61,SUMPRODUCT(--(Scorecard!$G$54:$G$60&lt;C1192))+1),Scorecard!$D$62)</f>
        <v>0.214429354789033</v>
      </c>
      <c r="H1192" s="0" t="n">
        <f aca="false">IF(ISNUMBER(D1192),INDEX(Scorecard!$D$63:$D$68,SUMPRODUCT(--(Scorecard!$G$63:$G$67&lt;D1192))+1),Scorecard!$D$69)</f>
        <v>0.322484508656054</v>
      </c>
      <c r="I1192" s="0" t="n">
        <f aca="false">IF(ISNUMBER(E1192),INDEX(Scorecard!$D$19:$D$26,SUMPRODUCT(--(Scorecard!$G$19:$G$25&lt;E1192))+1),Scorecard!$D$27)</f>
        <v>0.0530843085177338</v>
      </c>
      <c r="J1192" s="0" t="n">
        <f aca="false">IF(ISNUMBER(F1192),INDEX(Scorecard!$D$37:$D$44,SUMPRODUCT(--(Scorecard!$G$37:$G$43&lt;F1192))+1),Scorecard!$D$45)</f>
        <v>1.35057635045042</v>
      </c>
      <c r="K1192" s="0" t="n">
        <f aca="false">Inputs!$B$10+Scorecard!$J$5*Loan_Sample!Y1172+Scorecard!$J$6*Loan_Sample!Z1172+Scorecard!$J$7*I1192+Scorecard!$J$8*Loan_Sample!AB1172+Scorecard!$J$9*J1192+Scorecard!$J$10*Loan_Sample!AD1172+Scorecard!$J$11*G1192+Scorecard!$J$12*H1192</f>
        <v>-3.995313903742</v>
      </c>
      <c r="L1192" s="0" t="n">
        <f aca="false">MIN(1-Inputs!$B$13,MAX(Inputs!$B$13,1/(1+EXP(-(Inputs!$B$11*K1192+Inputs!$B$12)))))</f>
        <v>0.0170254764179691</v>
      </c>
      <c r="M1192" s="0" t="n">
        <f aca="false">Loan_Sample!AH1172*Inputs!$B$4*B1192</f>
        <v>858.446909495494</v>
      </c>
      <c r="N1192" s="0" t="n">
        <f aca="false">L1192*Inputs!$B$4*B1192</f>
        <v>858.446909495494</v>
      </c>
      <c r="O1192" s="0" t="n">
        <f aca="false">Inputs!$B$37+Inputs!$B$38*MAX(Loan_Sample!H1172-Inputs!$C$38,0)+Inputs!$B$39*MAX(Loan_Sample!H1172-Inputs!$C$39,0)+Inputs!$B$40*MAX(Loan_Sample!H1172-Inputs!$C$40,0)+Inputs!$B$41*MAX(Loan_Sample!H1172-Inputs!$C$41,0)+Inputs!$B$42*Inputs!$B$14+Inputs!$B$43*MIN(Loan_Sample!I1172/Inputs!$B$17,1)+Inputs!$B$44*MIN(Loan_Sample!E1172,Inputs!$B$18)+Inputs!$B$45*Loan_Sample!C1172</f>
        <v>-5.79881613766887</v>
      </c>
      <c r="P1192" s="0" t="n">
        <f aca="false">MIN(1-Inputs!$B$13,MAX(Inputs!$B$13,1/(1+EXP(-(Inputs!$B$15*O1192+Inputs!$B$16)))))</f>
        <v>0.00208690133803719</v>
      </c>
      <c r="Q1192" s="0" t="n">
        <f aca="false">Inputs!$B$37+Inputs!$B$38*MAX(F1192-Inputs!$C$38,0)+Inputs!$B$39*MAX(F1192-Inputs!$C$39,0)+Inputs!$B$40*MAX(F1192-Inputs!$C$40,0)+Inputs!$B$41*MAX(F1192-Inputs!$C$41,0)+Inputs!$B$42*Inputs!$B$14+Inputs!$B$43*MIN(Loan_Sample!I1172/Inputs!$B$17,1)+Inputs!$B$44*MIN(E1192,Inputs!$B$18)+Inputs!$B$45*Loan_Sample!C1172</f>
        <v>-5.79881613766887</v>
      </c>
      <c r="R1192" s="0" t="n">
        <f aca="false">MIN(1-Inputs!$B$13,MAX(Inputs!$B$13,1/(1+EXP(-(Inputs!$B$15*Q1192+Inputs!$B$16)))))</f>
        <v>0.00208690133803719</v>
      </c>
    </row>
    <row r="1193" customFormat="false" ht="15" hidden="false" customHeight="false" outlineLevel="0" collapsed="false">
      <c r="A1193" s="0" t="n">
        <f aca="false">Loan_Sample!A1173</f>
        <v>33815</v>
      </c>
      <c r="B1193" s="0" t="n">
        <f aca="false">Loan_Sample!U1173</f>
        <v>233126.22</v>
      </c>
      <c r="C1193" s="0" t="n">
        <f aca="false">Loan_Sample!K1173+Inputs!$B$26</f>
        <v>3.70000004768372</v>
      </c>
      <c r="D1193" s="0" t="n">
        <f aca="false">Loan_Sample!L1173+Inputs!$B$26</f>
        <v>-0.458333253860474</v>
      </c>
      <c r="E1193" s="0" t="n">
        <f aca="false">Loan_Sample!E1173/(1+Inputs!$B$25/100)</f>
        <v>73.706901550293</v>
      </c>
      <c r="F1193" s="0" t="n">
        <f aca="false">Loan_Sample!H1173-Inputs!$B$24/100</f>
        <v>-2.83733344078064</v>
      </c>
      <c r="G1193" s="0" t="n">
        <f aca="false">IF(ISNUMBER(C1193),INDEX(Scorecard!$D$54:$D$61,SUMPRODUCT(--(Scorecard!$G$54:$G$60&lt;C1193))+1),Scorecard!$D$62)</f>
        <v>0.489050497890326</v>
      </c>
      <c r="H1193" s="0" t="n">
        <f aca="false">IF(ISNUMBER(D1193),INDEX(Scorecard!$D$63:$D$68,SUMPRODUCT(--(Scorecard!$G$63:$G$67&lt;D1193))+1),Scorecard!$D$69)</f>
        <v>0.322484508656054</v>
      </c>
      <c r="I1193" s="0" t="n">
        <f aca="false">IF(ISNUMBER(E1193),INDEX(Scorecard!$D$19:$D$26,SUMPRODUCT(--(Scorecard!$G$19:$G$25&lt;E1193))+1),Scorecard!$D$27)</f>
        <v>-0.0341578513653732</v>
      </c>
      <c r="J1193" s="0" t="n">
        <f aca="false">IF(ISNUMBER(F1193),INDEX(Scorecard!$D$37:$D$44,SUMPRODUCT(--(Scorecard!$G$37:$G$43&lt;F1193))+1),Scorecard!$D$45)</f>
        <v>1.35057635045042</v>
      </c>
      <c r="K1193" s="0" t="n">
        <f aca="false">Inputs!$B$10+Scorecard!$J$5*Loan_Sample!Y1173+Scorecard!$J$6*Loan_Sample!Z1173+Scorecard!$J$7*I1193+Scorecard!$J$8*Loan_Sample!AB1173+Scorecard!$J$9*J1193+Scorecard!$J$10*Loan_Sample!AD1173+Scorecard!$J$11*G1193+Scorecard!$J$12*H1193</f>
        <v>-3.33736450066581</v>
      </c>
      <c r="L1193" s="0" t="n">
        <f aca="false">MIN(1-Inputs!$B$13,MAX(Inputs!$B$13,1/(1+EXP(-(Inputs!$B$11*K1193+Inputs!$B$12)))))</f>
        <v>0.0337509224005923</v>
      </c>
      <c r="M1193" s="0" t="n">
        <f aca="false">Loan_Sample!AH1173*Inputs!$B$4*B1193</f>
        <v>2753.87873626719</v>
      </c>
      <c r="N1193" s="0" t="n">
        <f aca="false">L1193*Inputs!$B$4*B1193</f>
        <v>2753.87873626719</v>
      </c>
      <c r="O1193" s="0" t="n">
        <f aca="false">Inputs!$B$37+Inputs!$B$38*MAX(Loan_Sample!H1173-Inputs!$C$38,0)+Inputs!$B$39*MAX(Loan_Sample!H1173-Inputs!$C$39,0)+Inputs!$B$40*MAX(Loan_Sample!H1173-Inputs!$C$40,0)+Inputs!$B$41*MAX(Loan_Sample!H1173-Inputs!$C$41,0)+Inputs!$B$42*Inputs!$B$14+Inputs!$B$43*MIN(Loan_Sample!I1173/Inputs!$B$17,1)+Inputs!$B$44*MIN(Loan_Sample!E1173,Inputs!$B$18)+Inputs!$B$45*Loan_Sample!C1173</f>
        <v>-6.15058916682237</v>
      </c>
      <c r="P1193" s="0" t="n">
        <f aca="false">MIN(1-Inputs!$B$13,MAX(Inputs!$B$13,1/(1+EXP(-(Inputs!$B$15*O1193+Inputs!$B$16)))))</f>
        <v>0.0014000016085716</v>
      </c>
      <c r="Q1193" s="0" t="n">
        <f aca="false">Inputs!$B$37+Inputs!$B$38*MAX(F1193-Inputs!$C$38,0)+Inputs!$B$39*MAX(F1193-Inputs!$C$39,0)+Inputs!$B$40*MAX(F1193-Inputs!$C$40,0)+Inputs!$B$41*MAX(F1193-Inputs!$C$41,0)+Inputs!$B$42*Inputs!$B$14+Inputs!$B$43*MIN(Loan_Sample!I1173/Inputs!$B$17,1)+Inputs!$B$44*MIN(E1193,Inputs!$B$18)+Inputs!$B$45*Loan_Sample!C1173</f>
        <v>-6.15058916682237</v>
      </c>
      <c r="R1193" s="0" t="n">
        <f aca="false">MIN(1-Inputs!$B$13,MAX(Inputs!$B$13,1/(1+EXP(-(Inputs!$B$15*Q1193+Inputs!$B$16)))))</f>
        <v>0.0014000016085716</v>
      </c>
    </row>
    <row r="1194" customFormat="false" ht="15" hidden="false" customHeight="false" outlineLevel="0" collapsed="false">
      <c r="A1194" s="0" t="n">
        <f aca="false">Loan_Sample!A1174</f>
        <v>33848</v>
      </c>
      <c r="B1194" s="0" t="n">
        <f aca="false">Loan_Sample!U1174</f>
        <v>206810.45</v>
      </c>
      <c r="C1194" s="0" t="n">
        <f aca="false">Loan_Sample!K1174+Inputs!$B$26</f>
        <v>5.00833320617676</v>
      </c>
      <c r="D1194" s="0" t="n">
        <f aca="false">Loan_Sample!L1174+Inputs!$B$26</f>
        <v>-1.125</v>
      </c>
      <c r="E1194" s="0" t="n">
        <f aca="false">Loan_Sample!E1174/(1+Inputs!$B$25/100)</f>
        <v>72.3723831176758</v>
      </c>
      <c r="F1194" s="0" t="n">
        <f aca="false">Loan_Sample!H1174-Inputs!$B$24/100</f>
        <v>-2.13133311271668</v>
      </c>
      <c r="G1194" s="0" t="n">
        <f aca="false">IF(ISNUMBER(C1194),INDEX(Scorecard!$D$54:$D$61,SUMPRODUCT(--(Scorecard!$G$54:$G$60&lt;C1194))+1),Scorecard!$D$62)</f>
        <v>0.214429354789033</v>
      </c>
      <c r="H1194" s="0" t="n">
        <f aca="false">IF(ISNUMBER(D1194),INDEX(Scorecard!$D$63:$D$68,SUMPRODUCT(--(Scorecard!$G$63:$G$67&lt;D1194))+1),Scorecard!$D$69)</f>
        <v>-0.340582194386522</v>
      </c>
      <c r="I1194" s="0" t="n">
        <f aca="false">IF(ISNUMBER(E1194),INDEX(Scorecard!$D$19:$D$26,SUMPRODUCT(--(Scorecard!$G$19:$G$25&lt;E1194))+1),Scorecard!$D$27)</f>
        <v>-0.0341578513653732</v>
      </c>
      <c r="J1194" s="0" t="n">
        <f aca="false">IF(ISNUMBER(F1194),INDEX(Scorecard!$D$37:$D$44,SUMPRODUCT(--(Scorecard!$G$37:$G$43&lt;F1194))+1),Scorecard!$D$45)</f>
        <v>1.35057635045042</v>
      </c>
      <c r="K1194" s="0" t="n">
        <f aca="false">Inputs!$B$10+Scorecard!$J$5*Loan_Sample!Y1174+Scorecard!$J$6*Loan_Sample!Z1174+Scorecard!$J$7*I1194+Scorecard!$J$8*Loan_Sample!AB1174+Scorecard!$J$9*J1194+Scorecard!$J$10*Loan_Sample!AD1174+Scorecard!$J$11*G1194+Scorecard!$J$12*H1194</f>
        <v>-2.38061063268031</v>
      </c>
      <c r="L1194" s="0" t="n">
        <f aca="false">MIN(1-Inputs!$B$13,MAX(Inputs!$B$13,1/(1+EXP(-(Inputs!$B$11*K1194+Inputs!$B$12)))))</f>
        <v>0.0883144388973946</v>
      </c>
      <c r="M1194" s="0" t="n">
        <f aca="false">Loan_Sample!AH1174*Inputs!$B$4*B1194</f>
        <v>6392.52209745369</v>
      </c>
      <c r="N1194" s="0" t="n">
        <f aca="false">L1194*Inputs!$B$4*B1194</f>
        <v>6392.52209745369</v>
      </c>
      <c r="O1194" s="0" t="n">
        <f aca="false">Inputs!$B$37+Inputs!$B$38*MAX(Loan_Sample!H1174-Inputs!$C$38,0)+Inputs!$B$39*MAX(Loan_Sample!H1174-Inputs!$C$39,0)+Inputs!$B$40*MAX(Loan_Sample!H1174-Inputs!$C$40,0)+Inputs!$B$41*MAX(Loan_Sample!H1174-Inputs!$C$41,0)+Inputs!$B$42*Inputs!$B$14+Inputs!$B$43*MIN(Loan_Sample!I1174/Inputs!$B$17,1)+Inputs!$B$44*MIN(Loan_Sample!E1174,Inputs!$B$18)+Inputs!$B$45*Loan_Sample!C1174</f>
        <v>-6.20502803073313</v>
      </c>
      <c r="P1194" s="0" t="n">
        <f aca="false">MIN(1-Inputs!$B$13,MAX(Inputs!$B$13,1/(1+EXP(-(Inputs!$B$15*O1194+Inputs!$B$16)))))</f>
        <v>0.00131609811044953</v>
      </c>
      <c r="Q1194" s="0" t="n">
        <f aca="false">Inputs!$B$37+Inputs!$B$38*MAX(F1194-Inputs!$C$38,0)+Inputs!$B$39*MAX(F1194-Inputs!$C$39,0)+Inputs!$B$40*MAX(F1194-Inputs!$C$40,0)+Inputs!$B$41*MAX(F1194-Inputs!$C$41,0)+Inputs!$B$42*Inputs!$B$14+Inputs!$B$43*MIN(Loan_Sample!I1174/Inputs!$B$17,1)+Inputs!$B$44*MIN(E1194,Inputs!$B$18)+Inputs!$B$45*Loan_Sample!C1174</f>
        <v>-6.20502803073313</v>
      </c>
      <c r="R1194" s="0" t="n">
        <f aca="false">MIN(1-Inputs!$B$13,MAX(Inputs!$B$13,1/(1+EXP(-(Inputs!$B$15*Q1194+Inputs!$B$16)))))</f>
        <v>0.00131609811044953</v>
      </c>
    </row>
    <row r="1195" customFormat="false" ht="15" hidden="false" customHeight="false" outlineLevel="0" collapsed="false">
      <c r="A1195" s="0" t="n">
        <f aca="false">Loan_Sample!A1175</f>
        <v>33876</v>
      </c>
      <c r="B1195" s="0" t="n">
        <f aca="false">Loan_Sample!U1175</f>
        <v>232654.83</v>
      </c>
      <c r="C1195" s="0" t="n">
        <f aca="false">Loan_Sample!K1175+Inputs!$B$26</f>
        <v>5.00833320617676</v>
      </c>
      <c r="D1195" s="0" t="n">
        <f aca="false">Loan_Sample!L1175+Inputs!$B$26</f>
        <v>-1.125</v>
      </c>
      <c r="E1195" s="0" t="n">
        <f aca="false">Loan_Sample!E1175/(1+Inputs!$B$25/100)</f>
        <v>70.055061340332</v>
      </c>
      <c r="F1195" s="0" t="n">
        <f aca="false">Loan_Sample!H1175-Inputs!$B$24/100</f>
        <v>-1.75933313369751</v>
      </c>
      <c r="G1195" s="0" t="n">
        <f aca="false">IF(ISNUMBER(C1195),INDEX(Scorecard!$D$54:$D$61,SUMPRODUCT(--(Scorecard!$G$54:$G$60&lt;C1195))+1),Scorecard!$D$62)</f>
        <v>0.214429354789033</v>
      </c>
      <c r="H1195" s="0" t="n">
        <f aca="false">IF(ISNUMBER(D1195),INDEX(Scorecard!$D$63:$D$68,SUMPRODUCT(--(Scorecard!$G$63:$G$67&lt;D1195))+1),Scorecard!$D$69)</f>
        <v>-0.340582194386522</v>
      </c>
      <c r="I1195" s="0" t="n">
        <f aca="false">IF(ISNUMBER(E1195),INDEX(Scorecard!$D$19:$D$26,SUMPRODUCT(--(Scorecard!$G$19:$G$25&lt;E1195))+1),Scorecard!$D$27)</f>
        <v>0.0530843085177338</v>
      </c>
      <c r="J1195" s="0" t="n">
        <f aca="false">IF(ISNUMBER(F1195),INDEX(Scorecard!$D$37:$D$44,SUMPRODUCT(--(Scorecard!$G$37:$G$43&lt;F1195))+1),Scorecard!$D$45)</f>
        <v>1.35057635045042</v>
      </c>
      <c r="K1195" s="0" t="n">
        <f aca="false">Inputs!$B$10+Scorecard!$J$5*Loan_Sample!Y1175+Scorecard!$J$6*Loan_Sample!Z1175+Scorecard!$J$7*I1195+Scorecard!$J$8*Loan_Sample!AB1175+Scorecard!$J$9*J1195+Scorecard!$J$10*Loan_Sample!AD1175+Scorecard!$J$11*G1195+Scorecard!$J$12*H1195</f>
        <v>-5.23568440896208</v>
      </c>
      <c r="L1195" s="0" t="n">
        <f aca="false">MIN(1-Inputs!$B$13,MAX(Inputs!$B$13,1/(1+EXP(-(Inputs!$B$11*K1195+Inputs!$B$12)))))</f>
        <v>0.00459460887839965</v>
      </c>
      <c r="M1195" s="0" t="n">
        <f aca="false">Loan_Sample!AH1175*Inputs!$B$4*B1195</f>
        <v>374.135281632197</v>
      </c>
      <c r="N1195" s="0" t="n">
        <f aca="false">L1195*Inputs!$B$4*B1195</f>
        <v>374.135281632197</v>
      </c>
      <c r="O1195" s="0" t="n">
        <f aca="false">Inputs!$B$37+Inputs!$B$38*MAX(Loan_Sample!H1175-Inputs!$C$38,0)+Inputs!$B$39*MAX(Loan_Sample!H1175-Inputs!$C$39,0)+Inputs!$B$40*MAX(Loan_Sample!H1175-Inputs!$C$40,0)+Inputs!$B$41*MAX(Loan_Sample!H1175-Inputs!$C$41,0)+Inputs!$B$42*Inputs!$B$14+Inputs!$B$43*MIN(Loan_Sample!I1175/Inputs!$B$17,1)+Inputs!$B$44*MIN(Loan_Sample!E1175,Inputs!$B$18)+Inputs!$B$45*Loan_Sample!C1175</f>
        <v>-5.55113585233433</v>
      </c>
      <c r="P1195" s="0" t="n">
        <f aca="false">MIN(1-Inputs!$B$13,MAX(Inputs!$B$13,1/(1+EXP(-(Inputs!$B$15*O1195+Inputs!$B$16)))))</f>
        <v>0.0027636838319637</v>
      </c>
      <c r="Q1195" s="0" t="n">
        <f aca="false">Inputs!$B$37+Inputs!$B$38*MAX(F1195-Inputs!$C$38,0)+Inputs!$B$39*MAX(F1195-Inputs!$C$39,0)+Inputs!$B$40*MAX(F1195-Inputs!$C$40,0)+Inputs!$B$41*MAX(F1195-Inputs!$C$41,0)+Inputs!$B$42*Inputs!$B$14+Inputs!$B$43*MIN(Loan_Sample!I1175/Inputs!$B$17,1)+Inputs!$B$44*MIN(E1195,Inputs!$B$18)+Inputs!$B$45*Loan_Sample!C1175</f>
        <v>-5.55113585233433</v>
      </c>
      <c r="R1195" s="0" t="n">
        <f aca="false">MIN(1-Inputs!$B$13,MAX(Inputs!$B$13,1/(1+EXP(-(Inputs!$B$15*Q1195+Inputs!$B$16)))))</f>
        <v>0.0027636838319637</v>
      </c>
    </row>
    <row r="1196" customFormat="false" ht="15" hidden="false" customHeight="false" outlineLevel="0" collapsed="false">
      <c r="A1196" s="0" t="n">
        <f aca="false">Loan_Sample!A1176</f>
        <v>33938</v>
      </c>
      <c r="B1196" s="0" t="n">
        <f aca="false">Loan_Sample!U1176</f>
        <v>166891.31</v>
      </c>
      <c r="C1196" s="0" t="n">
        <f aca="false">Loan_Sample!K1176+Inputs!$B$26</f>
        <v>3.82307696342468</v>
      </c>
      <c r="D1196" s="0" t="n">
        <f aca="false">Loan_Sample!L1176+Inputs!$B$26</f>
        <v>-0.276922941207886</v>
      </c>
      <c r="E1196" s="0" t="n">
        <f aca="false">Loan_Sample!E1176/(1+Inputs!$B$25/100)</f>
        <v>89.781867980957</v>
      </c>
      <c r="F1196" s="0" t="n">
        <f aca="false">Loan_Sample!H1176-Inputs!$B$24/100</f>
        <v>0.28166651725769</v>
      </c>
      <c r="G1196" s="0" t="n">
        <f aca="false">IF(ISNUMBER(C1196),INDEX(Scorecard!$D$54:$D$61,SUMPRODUCT(--(Scorecard!$G$54:$G$60&lt;C1196))+1),Scorecard!$D$62)</f>
        <v>0.489050497890326</v>
      </c>
      <c r="H1196" s="0" t="n">
        <f aca="false">IF(ISNUMBER(D1196),INDEX(Scorecard!$D$63:$D$68,SUMPRODUCT(--(Scorecard!$G$63:$G$67&lt;D1196))+1),Scorecard!$D$69)</f>
        <v>0.322484508656054</v>
      </c>
      <c r="I1196" s="0" t="n">
        <f aca="false">IF(ISNUMBER(E1196),INDEX(Scorecard!$D$19:$D$26,SUMPRODUCT(--(Scorecard!$G$19:$G$25&lt;E1196))+1),Scorecard!$D$27)</f>
        <v>-0.820992370602782</v>
      </c>
      <c r="J1196" s="0" t="n">
        <f aca="false">IF(ISNUMBER(F1196),INDEX(Scorecard!$D$37:$D$44,SUMPRODUCT(--(Scorecard!$G$37:$G$43&lt;F1196))+1),Scorecard!$D$45)</f>
        <v>-0.0679520129233634</v>
      </c>
      <c r="K1196" s="0" t="n">
        <f aca="false">Inputs!$B$10+Scorecard!$J$5*Loan_Sample!Y1176+Scorecard!$J$6*Loan_Sample!Z1176+Scorecard!$J$7*I1196+Scorecard!$J$8*Loan_Sample!AB1176+Scorecard!$J$9*J1196+Scorecard!$J$10*Loan_Sample!AD1176+Scorecard!$J$11*G1196+Scorecard!$J$12*H1196</f>
        <v>-4.23013178913104</v>
      </c>
      <c r="L1196" s="0" t="n">
        <f aca="false">MIN(1-Inputs!$B$13,MAX(Inputs!$B$13,1/(1+EXP(-(Inputs!$B$11*K1196+Inputs!$B$12)))))</f>
        <v>0.0133050356094687</v>
      </c>
      <c r="M1196" s="0" t="n">
        <f aca="false">Loan_Sample!AH1176*Inputs!$B$4*B1196</f>
        <v>777.173187861309</v>
      </c>
      <c r="N1196" s="0" t="n">
        <f aca="false">L1196*Inputs!$B$4*B1196</f>
        <v>777.173187861309</v>
      </c>
      <c r="O1196" s="0" t="n">
        <f aca="false">Inputs!$B$37+Inputs!$B$38*MAX(Loan_Sample!H1176-Inputs!$C$38,0)+Inputs!$B$39*MAX(Loan_Sample!H1176-Inputs!$C$39,0)+Inputs!$B$40*MAX(Loan_Sample!H1176-Inputs!$C$40,0)+Inputs!$B$41*MAX(Loan_Sample!H1176-Inputs!$C$41,0)+Inputs!$B$42*Inputs!$B$14+Inputs!$B$43*MIN(Loan_Sample!I1176/Inputs!$B$17,1)+Inputs!$B$44*MIN(Loan_Sample!E1176,Inputs!$B$18)+Inputs!$B$45*Loan_Sample!C1176</f>
        <v>-5.3244022165135</v>
      </c>
      <c r="P1196" s="0" t="n">
        <f aca="false">MIN(1-Inputs!$B$13,MAX(Inputs!$B$13,1/(1+EXP(-(Inputs!$B$15*O1196+Inputs!$B$16)))))</f>
        <v>0.00357334717619174</v>
      </c>
      <c r="Q1196" s="0" t="n">
        <f aca="false">Inputs!$B$37+Inputs!$B$38*MAX(F1196-Inputs!$C$38,0)+Inputs!$B$39*MAX(F1196-Inputs!$C$39,0)+Inputs!$B$40*MAX(F1196-Inputs!$C$40,0)+Inputs!$B$41*MAX(F1196-Inputs!$C$41,0)+Inputs!$B$42*Inputs!$B$14+Inputs!$B$43*MIN(Loan_Sample!I1176/Inputs!$B$17,1)+Inputs!$B$44*MIN(E1196,Inputs!$B$18)+Inputs!$B$45*Loan_Sample!C1176</f>
        <v>-5.3244022165135</v>
      </c>
      <c r="R1196" s="0" t="n">
        <f aca="false">MIN(1-Inputs!$B$13,MAX(Inputs!$B$13,1/(1+EXP(-(Inputs!$B$15*Q1196+Inputs!$B$16)))))</f>
        <v>0.00357334717619174</v>
      </c>
    </row>
    <row r="1197" customFormat="false" ht="15" hidden="false" customHeight="false" outlineLevel="0" collapsed="false">
      <c r="A1197" s="0" t="n">
        <f aca="false">Loan_Sample!A1177</f>
        <v>33946</v>
      </c>
      <c r="B1197" s="0" t="n">
        <f aca="false">Loan_Sample!U1177</f>
        <v>112889.7</v>
      </c>
      <c r="C1197" s="0" t="n">
        <f aca="false">Loan_Sample!K1177+Inputs!$B$26</f>
        <v>8.53333377838135</v>
      </c>
      <c r="D1197" s="0" t="n">
        <f aca="false">Loan_Sample!L1177+Inputs!$B$26</f>
        <v>5.07179546356201</v>
      </c>
      <c r="E1197" s="0" t="n">
        <f aca="false">Loan_Sample!E1177/(1+Inputs!$B$25/100)</f>
        <v>50.925048828125</v>
      </c>
      <c r="F1197" s="0" t="n">
        <f aca="false">Loan_Sample!H1177-Inputs!$B$24/100</f>
        <v>1.43166661262512</v>
      </c>
      <c r="G1197" s="0" t="n">
        <f aca="false">IF(ISNUMBER(C1197),INDEX(Scorecard!$D$54:$D$61,SUMPRODUCT(--(Scorecard!$G$54:$G$60&lt;C1197))+1),Scorecard!$D$62)</f>
        <v>-0.541917179454542</v>
      </c>
      <c r="H1197" s="0" t="n">
        <f aca="false">IF(ISNUMBER(D1197),INDEX(Scorecard!$D$63:$D$68,SUMPRODUCT(--(Scorecard!$G$63:$G$67&lt;D1197))+1),Scorecard!$D$69)</f>
        <v>0.322484508656054</v>
      </c>
      <c r="I1197" s="0" t="n">
        <f aca="false">IF(ISNUMBER(E1197),INDEX(Scorecard!$D$19:$D$26,SUMPRODUCT(--(Scorecard!$G$19:$G$25&lt;E1197))+1),Scorecard!$D$27)</f>
        <v>0.57899015159425</v>
      </c>
      <c r="J1197" s="0" t="n">
        <f aca="false">IF(ISNUMBER(F1197),INDEX(Scorecard!$D$37:$D$44,SUMPRODUCT(--(Scorecard!$G$37:$G$43&lt;F1197))+1),Scorecard!$D$45)</f>
        <v>-0.975503570149195</v>
      </c>
      <c r="K1197" s="0" t="n">
        <f aca="false">Inputs!$B$10+Scorecard!$J$5*Loan_Sample!Y1177+Scorecard!$J$6*Loan_Sample!Z1177+Scorecard!$J$7*I1197+Scorecard!$J$8*Loan_Sample!AB1177+Scorecard!$J$9*J1197+Scorecard!$J$10*Loan_Sample!AD1177+Scorecard!$J$11*G1197+Scorecard!$J$12*H1197</f>
        <v>-3.85115115128609</v>
      </c>
      <c r="L1197" s="0" t="n">
        <f aca="false">MIN(1-Inputs!$B$13,MAX(Inputs!$B$13,1/(1+EXP(-(Inputs!$B$11*K1197+Inputs!$B$12)))))</f>
        <v>0.0197980266041132</v>
      </c>
      <c r="M1197" s="0" t="n">
        <f aca="false">Loan_Sample!AH1177*Inputs!$B$4*B1197</f>
        <v>782.247649375626</v>
      </c>
      <c r="N1197" s="0" t="n">
        <f aca="false">L1197*Inputs!$B$4*B1197</f>
        <v>782.247649375626</v>
      </c>
      <c r="O1197" s="0" t="n">
        <f aca="false">Inputs!$B$37+Inputs!$B$38*MAX(Loan_Sample!H1177-Inputs!$C$38,0)+Inputs!$B$39*MAX(Loan_Sample!H1177-Inputs!$C$39,0)+Inputs!$B$40*MAX(Loan_Sample!H1177-Inputs!$C$40,0)+Inputs!$B$41*MAX(Loan_Sample!H1177-Inputs!$C$41,0)+Inputs!$B$42*Inputs!$B$14+Inputs!$B$43*MIN(Loan_Sample!I1177/Inputs!$B$17,1)+Inputs!$B$44*MIN(Loan_Sample!E1177,Inputs!$B$18)+Inputs!$B$45*Loan_Sample!C1177</f>
        <v>-3.43441716117745</v>
      </c>
      <c r="P1197" s="0" t="n">
        <f aca="false">MIN(1-Inputs!$B$13,MAX(Inputs!$B$13,1/(1+EXP(-(Inputs!$B$15*O1197+Inputs!$B$16)))))</f>
        <v>0.029824680599069</v>
      </c>
      <c r="Q1197" s="0" t="n">
        <f aca="false">Inputs!$B$37+Inputs!$B$38*MAX(F1197-Inputs!$C$38,0)+Inputs!$B$39*MAX(F1197-Inputs!$C$39,0)+Inputs!$B$40*MAX(F1197-Inputs!$C$40,0)+Inputs!$B$41*MAX(F1197-Inputs!$C$41,0)+Inputs!$B$42*Inputs!$B$14+Inputs!$B$43*MIN(Loan_Sample!I1177/Inputs!$B$17,1)+Inputs!$B$44*MIN(E1197,Inputs!$B$18)+Inputs!$B$45*Loan_Sample!C1177</f>
        <v>-3.43441716117745</v>
      </c>
      <c r="R1197" s="0" t="n">
        <f aca="false">MIN(1-Inputs!$B$13,MAX(Inputs!$B$13,1/(1+EXP(-(Inputs!$B$15*Q1197+Inputs!$B$16)))))</f>
        <v>0.029824680599069</v>
      </c>
    </row>
    <row r="1198" customFormat="false" ht="15" hidden="false" customHeight="false" outlineLevel="0" collapsed="false">
      <c r="A1198" s="0" t="n">
        <f aca="false">Loan_Sample!A1178</f>
        <v>33966</v>
      </c>
      <c r="B1198" s="0" t="n">
        <f aca="false">Loan_Sample!U1178</f>
        <v>273231.2</v>
      </c>
      <c r="C1198" s="0" t="n">
        <f aca="false">Loan_Sample!K1178+Inputs!$B$26</f>
        <v>3.32307696342468</v>
      </c>
      <c r="D1198" s="0" t="n">
        <f aca="false">Loan_Sample!L1178+Inputs!$B$26</f>
        <v>-0.276922941207886</v>
      </c>
      <c r="E1198" s="0" t="n">
        <f aca="false">Loan_Sample!E1178/(1+Inputs!$B$25/100)</f>
        <v>92.5625228881836</v>
      </c>
      <c r="F1198" s="0" t="n">
        <f aca="false">Loan_Sample!H1178-Inputs!$B$24/100</f>
        <v>0.410666704177856</v>
      </c>
      <c r="G1198" s="0" t="n">
        <f aca="false">IF(ISNUMBER(C1198),INDEX(Scorecard!$D$54:$D$61,SUMPRODUCT(--(Scorecard!$G$54:$G$60&lt;C1198))+1),Scorecard!$D$62)</f>
        <v>0.489050497890326</v>
      </c>
      <c r="H1198" s="0" t="n">
        <f aca="false">IF(ISNUMBER(D1198),INDEX(Scorecard!$D$63:$D$68,SUMPRODUCT(--(Scorecard!$G$63:$G$67&lt;D1198))+1),Scorecard!$D$69)</f>
        <v>0.322484508656054</v>
      </c>
      <c r="I1198" s="0" t="n">
        <f aca="false">IF(ISNUMBER(E1198),INDEX(Scorecard!$D$19:$D$26,SUMPRODUCT(--(Scorecard!$G$19:$G$25&lt;E1198))+1),Scorecard!$D$27)</f>
        <v>-0.820992370602782</v>
      </c>
      <c r="J1198" s="0" t="n">
        <f aca="false">IF(ISNUMBER(F1198),INDEX(Scorecard!$D$37:$D$44,SUMPRODUCT(--(Scorecard!$G$37:$G$43&lt;F1198))+1),Scorecard!$D$45)</f>
        <v>-0.271229676926091</v>
      </c>
      <c r="K1198" s="0" t="n">
        <f aca="false">Inputs!$B$10+Scorecard!$J$5*Loan_Sample!Y1178+Scorecard!$J$6*Loan_Sample!Z1178+Scorecard!$J$7*I1198+Scorecard!$J$8*Loan_Sample!AB1178+Scorecard!$J$9*J1198+Scorecard!$J$10*Loan_Sample!AD1178+Scorecard!$J$11*G1198+Scorecard!$J$12*H1198</f>
        <v>-3.6997159179553</v>
      </c>
      <c r="L1198" s="0" t="n">
        <f aca="false">MIN(1-Inputs!$B$13,MAX(Inputs!$B$13,1/(1+EXP(-(Inputs!$B$11*K1198+Inputs!$B$12)))))</f>
        <v>0.0231864668640818</v>
      </c>
      <c r="M1198" s="0" t="n">
        <f aca="false">Loan_Sample!AH1178*Inputs!$B$4*B1198</f>
        <v>2217.34315776166</v>
      </c>
      <c r="N1198" s="0" t="n">
        <f aca="false">L1198*Inputs!$B$4*B1198</f>
        <v>2217.34315776166</v>
      </c>
      <c r="O1198" s="0" t="n">
        <f aca="false">Inputs!$B$37+Inputs!$B$38*MAX(Loan_Sample!H1178-Inputs!$C$38,0)+Inputs!$B$39*MAX(Loan_Sample!H1178-Inputs!$C$39,0)+Inputs!$B$40*MAX(Loan_Sample!H1178-Inputs!$C$40,0)+Inputs!$B$41*MAX(Loan_Sample!H1178-Inputs!$C$41,0)+Inputs!$B$42*Inputs!$B$14+Inputs!$B$43*MIN(Loan_Sample!I1178/Inputs!$B$17,1)+Inputs!$B$44*MIN(Loan_Sample!E1178,Inputs!$B$18)+Inputs!$B$45*Loan_Sample!C1178</f>
        <v>-5.12157537423908</v>
      </c>
      <c r="P1198" s="0" t="n">
        <f aca="false">MIN(1-Inputs!$B$13,MAX(Inputs!$B$13,1/(1+EXP(-(Inputs!$B$15*O1198+Inputs!$B$16)))))</f>
        <v>0.00449582766800723</v>
      </c>
      <c r="Q1198" s="0" t="n">
        <f aca="false">Inputs!$B$37+Inputs!$B$38*MAX(F1198-Inputs!$C$38,0)+Inputs!$B$39*MAX(F1198-Inputs!$C$39,0)+Inputs!$B$40*MAX(F1198-Inputs!$C$40,0)+Inputs!$B$41*MAX(F1198-Inputs!$C$41,0)+Inputs!$B$42*Inputs!$B$14+Inputs!$B$43*MIN(Loan_Sample!I1178/Inputs!$B$17,1)+Inputs!$B$44*MIN(E1198,Inputs!$B$18)+Inputs!$B$45*Loan_Sample!C1178</f>
        <v>-5.12157537423908</v>
      </c>
      <c r="R1198" s="0" t="n">
        <f aca="false">MIN(1-Inputs!$B$13,MAX(Inputs!$B$13,1/(1+EXP(-(Inputs!$B$15*Q1198+Inputs!$B$16)))))</f>
        <v>0.00449582766800723</v>
      </c>
    </row>
    <row r="1199" customFormat="false" ht="15" hidden="false" customHeight="false" outlineLevel="0" collapsed="false">
      <c r="A1199" s="0" t="n">
        <f aca="false">Loan_Sample!A1179</f>
        <v>33977</v>
      </c>
      <c r="B1199" s="0" t="n">
        <f aca="false">Loan_Sample!U1179</f>
        <v>111950.68</v>
      </c>
      <c r="C1199" s="0" t="n">
        <f aca="false">Loan_Sample!K1179+Inputs!$B$26</f>
        <v>5.25833320617676</v>
      </c>
      <c r="D1199" s="0" t="n">
        <f aca="false">Loan_Sample!L1179+Inputs!$B$26</f>
        <v>-1.875</v>
      </c>
      <c r="E1199" s="0" t="n">
        <f aca="false">Loan_Sample!E1179/(1+Inputs!$B$25/100)</f>
        <v>34.3061447143555</v>
      </c>
      <c r="F1199" s="0" t="n">
        <f aca="false">Loan_Sample!H1179-Inputs!$B$24/100</f>
        <v>0.129333257675171</v>
      </c>
      <c r="G1199" s="0" t="n">
        <f aca="false">IF(ISNUMBER(C1199),INDEX(Scorecard!$D$54:$D$61,SUMPRODUCT(--(Scorecard!$G$54:$G$60&lt;C1199))+1),Scorecard!$D$62)</f>
        <v>0.126303549215828</v>
      </c>
      <c r="H1199" s="0" t="n">
        <f aca="false">IF(ISNUMBER(D1199),INDEX(Scorecard!$D$63:$D$68,SUMPRODUCT(--(Scorecard!$G$63:$G$67&lt;D1199))+1),Scorecard!$D$69)</f>
        <v>-0.340582194386522</v>
      </c>
      <c r="I1199" s="0" t="n">
        <f aca="false">IF(ISNUMBER(E1199),INDEX(Scorecard!$D$19:$D$26,SUMPRODUCT(--(Scorecard!$G$19:$G$25&lt;E1199))+1),Scorecard!$D$27)</f>
        <v>0.57899015159425</v>
      </c>
      <c r="J1199" s="0" t="n">
        <f aca="false">IF(ISNUMBER(F1199),INDEX(Scorecard!$D$37:$D$44,SUMPRODUCT(--(Scorecard!$G$37:$G$43&lt;F1199))+1),Scorecard!$D$45)</f>
        <v>0.102184252677548</v>
      </c>
      <c r="K1199" s="0" t="n">
        <f aca="false">Inputs!$B$10+Scorecard!$J$5*Loan_Sample!Y1179+Scorecard!$J$6*Loan_Sample!Z1179+Scorecard!$J$7*I1199+Scorecard!$J$8*Loan_Sample!AB1179+Scorecard!$J$9*J1199+Scorecard!$J$10*Loan_Sample!AD1179+Scorecard!$J$11*G1199+Scorecard!$J$12*H1199</f>
        <v>-5.76079853195833</v>
      </c>
      <c r="L1199" s="0" t="n">
        <f aca="false">MIN(1-Inputs!$B$13,MAX(Inputs!$B$13,1/(1+EXP(-(Inputs!$B$11*K1199+Inputs!$B$12)))))</f>
        <v>0.00263008524850183</v>
      </c>
      <c r="M1199" s="0" t="n">
        <f aca="false">Loan_Sample!AH1179*Inputs!$B$4*B1199</f>
        <v>103.053941209712</v>
      </c>
      <c r="N1199" s="0" t="n">
        <f aca="false">L1199*Inputs!$B$4*B1199</f>
        <v>103.053941209712</v>
      </c>
      <c r="O1199" s="0" t="n">
        <f aca="false">Inputs!$B$37+Inputs!$B$38*MAX(Loan_Sample!H1179-Inputs!$C$38,0)+Inputs!$B$39*MAX(Loan_Sample!H1179-Inputs!$C$39,0)+Inputs!$B$40*MAX(Loan_Sample!H1179-Inputs!$C$40,0)+Inputs!$B$41*MAX(Loan_Sample!H1179-Inputs!$C$41,0)+Inputs!$B$42*Inputs!$B$14+Inputs!$B$43*MIN(Loan_Sample!I1179/Inputs!$B$17,1)+Inputs!$B$44*MIN(Loan_Sample!E1179,Inputs!$B$18)+Inputs!$B$45*Loan_Sample!C1179</f>
        <v>-5.01884734945789</v>
      </c>
      <c r="P1199" s="0" t="n">
        <f aca="false">MIN(1-Inputs!$B$13,MAX(Inputs!$B$13,1/(1+EXP(-(Inputs!$B$15*O1199+Inputs!$B$16)))))</f>
        <v>0.00504992853773135</v>
      </c>
      <c r="Q1199" s="0" t="n">
        <f aca="false">Inputs!$B$37+Inputs!$B$38*MAX(F1199-Inputs!$C$38,0)+Inputs!$B$39*MAX(F1199-Inputs!$C$39,0)+Inputs!$B$40*MAX(F1199-Inputs!$C$40,0)+Inputs!$B$41*MAX(F1199-Inputs!$C$41,0)+Inputs!$B$42*Inputs!$B$14+Inputs!$B$43*MIN(Loan_Sample!I1179/Inputs!$B$17,1)+Inputs!$B$44*MIN(E1199,Inputs!$B$18)+Inputs!$B$45*Loan_Sample!C1179</f>
        <v>-5.01884734945789</v>
      </c>
      <c r="R1199" s="0" t="n">
        <f aca="false">MIN(1-Inputs!$B$13,MAX(Inputs!$B$13,1/(1+EXP(-(Inputs!$B$15*Q1199+Inputs!$B$16)))))</f>
        <v>0.00504992853773135</v>
      </c>
    </row>
    <row r="1200" customFormat="false" ht="15" hidden="false" customHeight="false" outlineLevel="0" collapsed="false">
      <c r="A1200" s="0" t="n">
        <f aca="false">Loan_Sample!A1180</f>
        <v>33994</v>
      </c>
      <c r="B1200" s="0" t="n">
        <f aca="false">Loan_Sample!U1180</f>
        <v>118981.61</v>
      </c>
      <c r="C1200" s="0" t="n">
        <f aca="false">Loan_Sample!K1180+Inputs!$B$26</f>
        <v>5.25833320617676</v>
      </c>
      <c r="D1200" s="0" t="n">
        <f aca="false">Loan_Sample!L1180+Inputs!$B$26</f>
        <v>-1.875</v>
      </c>
      <c r="E1200" s="0" t="n">
        <f aca="false">Loan_Sample!E1180/(1+Inputs!$B$25/100)</f>
        <v>72.9768676757813</v>
      </c>
      <c r="F1200" s="0" t="n">
        <f aca="false">Loan_Sample!H1180-Inputs!$B$24/100</f>
        <v>-0.350666761398315</v>
      </c>
      <c r="G1200" s="0" t="n">
        <f aca="false">IF(ISNUMBER(C1200),INDEX(Scorecard!$D$54:$D$61,SUMPRODUCT(--(Scorecard!$G$54:$G$60&lt;C1200))+1),Scorecard!$D$62)</f>
        <v>0.126303549215828</v>
      </c>
      <c r="H1200" s="0" t="n">
        <f aca="false">IF(ISNUMBER(D1200),INDEX(Scorecard!$D$63:$D$68,SUMPRODUCT(--(Scorecard!$G$63:$G$67&lt;D1200))+1),Scorecard!$D$69)</f>
        <v>-0.340582194386522</v>
      </c>
      <c r="I1200" s="0" t="n">
        <f aca="false">IF(ISNUMBER(E1200),INDEX(Scorecard!$D$19:$D$26,SUMPRODUCT(--(Scorecard!$G$19:$G$25&lt;E1200))+1),Scorecard!$D$27)</f>
        <v>-0.0341578513653732</v>
      </c>
      <c r="J1200" s="0" t="n">
        <f aca="false">IF(ISNUMBER(F1200),INDEX(Scorecard!$D$37:$D$44,SUMPRODUCT(--(Scorecard!$G$37:$G$43&lt;F1200))+1),Scorecard!$D$45)</f>
        <v>0.769716833645565</v>
      </c>
      <c r="K1200" s="0" t="n">
        <f aca="false">Inputs!$B$10+Scorecard!$J$5*Loan_Sample!Y1180+Scorecard!$J$6*Loan_Sample!Z1180+Scorecard!$J$7*I1200+Scorecard!$J$8*Loan_Sample!AB1180+Scorecard!$J$9*J1200+Scorecard!$J$10*Loan_Sample!AD1180+Scorecard!$J$11*G1200+Scorecard!$J$12*H1200</f>
        <v>-5.40813158182132</v>
      </c>
      <c r="L1200" s="0" t="n">
        <f aca="false">MIN(1-Inputs!$B$13,MAX(Inputs!$B$13,1/(1+EXP(-(Inputs!$B$11*K1200+Inputs!$B$12)))))</f>
        <v>0.00382594211331043</v>
      </c>
      <c r="M1200" s="0" t="n">
        <f aca="false">Loan_Sample!AH1180*Inputs!$B$4*B1200</f>
        <v>159.325863342967</v>
      </c>
      <c r="N1200" s="0" t="n">
        <f aca="false">L1200*Inputs!$B$4*B1200</f>
        <v>159.325863342967</v>
      </c>
      <c r="O1200" s="0" t="n">
        <f aca="false">Inputs!$B$37+Inputs!$B$38*MAX(Loan_Sample!H1180-Inputs!$C$38,0)+Inputs!$B$39*MAX(Loan_Sample!H1180-Inputs!$C$39,0)+Inputs!$B$40*MAX(Loan_Sample!H1180-Inputs!$C$40,0)+Inputs!$B$41*MAX(Loan_Sample!H1180-Inputs!$C$41,0)+Inputs!$B$42*Inputs!$B$14+Inputs!$B$43*MIN(Loan_Sample!I1180/Inputs!$B$17,1)+Inputs!$B$44*MIN(Loan_Sample!E1180,Inputs!$B$18)+Inputs!$B$45*Loan_Sample!C1180</f>
        <v>-5.92380437684387</v>
      </c>
      <c r="P1200" s="0" t="n">
        <f aca="false">MIN(1-Inputs!$B$13,MAX(Inputs!$B$13,1/(1+EXP(-(Inputs!$B$15*O1200+Inputs!$B$16)))))</f>
        <v>0.00181098403017023</v>
      </c>
      <c r="Q1200" s="0" t="n">
        <f aca="false">Inputs!$B$37+Inputs!$B$38*MAX(F1200-Inputs!$C$38,0)+Inputs!$B$39*MAX(F1200-Inputs!$C$39,0)+Inputs!$B$40*MAX(F1200-Inputs!$C$40,0)+Inputs!$B$41*MAX(F1200-Inputs!$C$41,0)+Inputs!$B$42*Inputs!$B$14+Inputs!$B$43*MIN(Loan_Sample!I1180/Inputs!$B$17,1)+Inputs!$B$44*MIN(E1200,Inputs!$B$18)+Inputs!$B$45*Loan_Sample!C1180</f>
        <v>-5.92380437684387</v>
      </c>
      <c r="R1200" s="0" t="n">
        <f aca="false">MIN(1-Inputs!$B$13,MAX(Inputs!$B$13,1/(1+EXP(-(Inputs!$B$15*Q1200+Inputs!$B$16)))))</f>
        <v>0.00181098403017023</v>
      </c>
    </row>
    <row r="1201" customFormat="false" ht="15" hidden="false" customHeight="false" outlineLevel="0" collapsed="false">
      <c r="A1201" s="0" t="n">
        <f aca="false">Loan_Sample!A1181</f>
        <v>34019</v>
      </c>
      <c r="B1201" s="0" t="n">
        <f aca="false">Loan_Sample!U1181</f>
        <v>66040.53</v>
      </c>
      <c r="C1201" s="0" t="n">
        <f aca="false">Loan_Sample!K1181+Inputs!$B$26</f>
        <v>5.33333349227905</v>
      </c>
      <c r="D1201" s="0" t="n">
        <f aca="false">Loan_Sample!L1181+Inputs!$B$26</f>
        <v>-3.49999952316284</v>
      </c>
      <c r="E1201" s="0" t="n">
        <f aca="false">Loan_Sample!E1181/(1+Inputs!$B$25/100)</f>
        <v>81.2270355224609</v>
      </c>
      <c r="F1201" s="0" t="n">
        <f aca="false">Loan_Sample!H1181-Inputs!$B$24/100</f>
        <v>0.856333255767822</v>
      </c>
      <c r="G1201" s="0" t="n">
        <f aca="false">IF(ISNUMBER(C1201),INDEX(Scorecard!$D$54:$D$61,SUMPRODUCT(--(Scorecard!$G$54:$G$60&lt;C1201))+1),Scorecard!$D$62)</f>
        <v>0.126303549215828</v>
      </c>
      <c r="H1201" s="0" t="n">
        <f aca="false">IF(ISNUMBER(D1201),INDEX(Scorecard!$D$63:$D$68,SUMPRODUCT(--(Scorecard!$G$63:$G$67&lt;D1201))+1),Scorecard!$D$69)</f>
        <v>-0.340582194386522</v>
      </c>
      <c r="I1201" s="0" t="n">
        <f aca="false">IF(ISNUMBER(E1201),INDEX(Scorecard!$D$19:$D$26,SUMPRODUCT(--(Scorecard!$G$19:$G$25&lt;E1201))+1),Scorecard!$D$27)</f>
        <v>-0.0341578513653732</v>
      </c>
      <c r="J1201" s="0" t="n">
        <f aca="false">IF(ISNUMBER(F1201),INDEX(Scorecard!$D$37:$D$44,SUMPRODUCT(--(Scorecard!$G$37:$G$43&lt;F1201))+1),Scorecard!$D$45)</f>
        <v>-0.569454719285959</v>
      </c>
      <c r="K1201" s="0" t="n">
        <f aca="false">Inputs!$B$10+Scorecard!$J$5*Loan_Sample!Y1181+Scorecard!$J$6*Loan_Sample!Z1181+Scorecard!$J$7*I1201+Scorecard!$J$8*Loan_Sample!AB1181+Scorecard!$J$9*J1201+Scorecard!$J$10*Loan_Sample!AD1181+Scorecard!$J$11*G1201+Scorecard!$J$12*H1201</f>
        <v>-2.46355684641138</v>
      </c>
      <c r="L1201" s="0" t="n">
        <f aca="false">MIN(1-Inputs!$B$13,MAX(Inputs!$B$13,1/(1+EXP(-(Inputs!$B$11*K1201+Inputs!$B$12)))))</f>
        <v>0.0814488152242949</v>
      </c>
      <c r="M1201" s="0" t="n">
        <f aca="false">Loan_Sample!AH1181*Inputs!$B$4*B1201</f>
        <v>1882.62302384958</v>
      </c>
      <c r="N1201" s="0" t="n">
        <f aca="false">L1201*Inputs!$B$4*B1201</f>
        <v>1882.62302384958</v>
      </c>
      <c r="O1201" s="0" t="n">
        <f aca="false">Inputs!$B$37+Inputs!$B$38*MAX(Loan_Sample!H1181-Inputs!$C$38,0)+Inputs!$B$39*MAX(Loan_Sample!H1181-Inputs!$C$39,0)+Inputs!$B$40*MAX(Loan_Sample!H1181-Inputs!$C$40,0)+Inputs!$B$41*MAX(Loan_Sample!H1181-Inputs!$C$41,0)+Inputs!$B$42*Inputs!$B$14+Inputs!$B$43*MIN(Loan_Sample!I1181/Inputs!$B$17,1)+Inputs!$B$44*MIN(Loan_Sample!E1181,Inputs!$B$18)+Inputs!$B$45*Loan_Sample!C1181</f>
        <v>-4.19461771697484</v>
      </c>
      <c r="P1201" s="0" t="n">
        <f aca="false">MIN(1-Inputs!$B$13,MAX(Inputs!$B$13,1/(1+EXP(-(Inputs!$B$15*O1201+Inputs!$B$16)))))</f>
        <v>0.0127885322181497</v>
      </c>
      <c r="Q1201" s="0" t="n">
        <f aca="false">Inputs!$B$37+Inputs!$B$38*MAX(F1201-Inputs!$C$38,0)+Inputs!$B$39*MAX(F1201-Inputs!$C$39,0)+Inputs!$B$40*MAX(F1201-Inputs!$C$40,0)+Inputs!$B$41*MAX(F1201-Inputs!$C$41,0)+Inputs!$B$42*Inputs!$B$14+Inputs!$B$43*MIN(Loan_Sample!I1181/Inputs!$B$17,1)+Inputs!$B$44*MIN(E1201,Inputs!$B$18)+Inputs!$B$45*Loan_Sample!C1181</f>
        <v>-4.19461771697484</v>
      </c>
      <c r="R1201" s="0" t="n">
        <f aca="false">MIN(1-Inputs!$B$13,MAX(Inputs!$B$13,1/(1+EXP(-(Inputs!$B$15*Q1201+Inputs!$B$16)))))</f>
        <v>0.0127885322181497</v>
      </c>
    </row>
    <row r="1202" customFormat="false" ht="15" hidden="false" customHeight="false" outlineLevel="0" collapsed="false">
      <c r="A1202" s="0" t="n">
        <f aca="false">Loan_Sample!A1182</f>
        <v>34034</v>
      </c>
      <c r="B1202" s="0" t="n">
        <f aca="false">Loan_Sample!U1182</f>
        <v>676695.44</v>
      </c>
      <c r="C1202" s="0" t="n">
        <f aca="false">Loan_Sample!K1182+Inputs!$B$26</f>
        <v>4.75833320617676</v>
      </c>
      <c r="D1202" s="0" t="n">
        <f aca="false">Loan_Sample!L1182+Inputs!$B$26</f>
        <v>-1.875</v>
      </c>
      <c r="E1202" s="0" t="n">
        <f aca="false">Loan_Sample!E1182/(1+Inputs!$B$25/100)</f>
        <v>77.1611480712891</v>
      </c>
      <c r="F1202" s="0" t="n">
        <f aca="false">Loan_Sample!H1182-Inputs!$B$24/100</f>
        <v>-0.265666723251343</v>
      </c>
      <c r="G1202" s="0" t="n">
        <f aca="false">IF(ISNUMBER(C1202),INDEX(Scorecard!$D$54:$D$61,SUMPRODUCT(--(Scorecard!$G$54:$G$60&lt;C1202))+1),Scorecard!$D$62)</f>
        <v>0.409483001259379</v>
      </c>
      <c r="H1202" s="0" t="n">
        <f aca="false">IF(ISNUMBER(D1202),INDEX(Scorecard!$D$63:$D$68,SUMPRODUCT(--(Scorecard!$G$63:$G$67&lt;D1202))+1),Scorecard!$D$69)</f>
        <v>-0.340582194386522</v>
      </c>
      <c r="I1202" s="0" t="n">
        <f aca="false">IF(ISNUMBER(E1202),INDEX(Scorecard!$D$19:$D$26,SUMPRODUCT(--(Scorecard!$G$19:$G$25&lt;E1202))+1),Scorecard!$D$27)</f>
        <v>-0.0341578513653732</v>
      </c>
      <c r="J1202" s="0" t="n">
        <f aca="false">IF(ISNUMBER(F1202),INDEX(Scorecard!$D$37:$D$44,SUMPRODUCT(--(Scorecard!$G$37:$G$43&lt;F1202))+1),Scorecard!$D$45)</f>
        <v>0.769716833645565</v>
      </c>
      <c r="K1202" s="0" t="n">
        <f aca="false">Inputs!$B$10+Scorecard!$J$5*Loan_Sample!Y1182+Scorecard!$J$6*Loan_Sample!Z1182+Scorecard!$J$7*I1202+Scorecard!$J$8*Loan_Sample!AB1182+Scorecard!$J$9*J1202+Scorecard!$J$10*Loan_Sample!AD1182+Scorecard!$J$11*G1202+Scorecard!$J$12*H1202</f>
        <v>-4.79314048641378</v>
      </c>
      <c r="L1202" s="0" t="n">
        <f aca="false">MIN(1-Inputs!$B$13,MAX(Inputs!$B$13,1/(1+EXP(-(Inputs!$B$11*K1202+Inputs!$B$12)))))</f>
        <v>0.00734431107665041</v>
      </c>
      <c r="M1202" s="0" t="n">
        <f aca="false">Loan_Sample!AH1182*Inputs!$B$4*B1202</f>
        <v>1739.45163542879</v>
      </c>
      <c r="N1202" s="0" t="n">
        <f aca="false">L1202*Inputs!$B$4*B1202</f>
        <v>1739.45163542879</v>
      </c>
      <c r="O1202" s="0" t="n">
        <f aca="false">Inputs!$B$37+Inputs!$B$38*MAX(Loan_Sample!H1182-Inputs!$C$38,0)+Inputs!$B$39*MAX(Loan_Sample!H1182-Inputs!$C$39,0)+Inputs!$B$40*MAX(Loan_Sample!H1182-Inputs!$C$40,0)+Inputs!$B$41*MAX(Loan_Sample!H1182-Inputs!$C$41,0)+Inputs!$B$42*Inputs!$B$14+Inputs!$B$43*MIN(Loan_Sample!I1182/Inputs!$B$17,1)+Inputs!$B$44*MIN(Loan_Sample!E1182,Inputs!$B$18)+Inputs!$B$45*Loan_Sample!C1182</f>
        <v>-6.12074122110316</v>
      </c>
      <c r="P1202" s="0" t="n">
        <f aca="false">MIN(1-Inputs!$B$13,MAX(Inputs!$B$13,1/(1+EXP(-(Inputs!$B$15*O1202+Inputs!$B$16)))))</f>
        <v>0.00144825034497445</v>
      </c>
      <c r="Q1202" s="0" t="n">
        <f aca="false">Inputs!$B$37+Inputs!$B$38*MAX(F1202-Inputs!$C$38,0)+Inputs!$B$39*MAX(F1202-Inputs!$C$39,0)+Inputs!$B$40*MAX(F1202-Inputs!$C$40,0)+Inputs!$B$41*MAX(F1202-Inputs!$C$41,0)+Inputs!$B$42*Inputs!$B$14+Inputs!$B$43*MIN(Loan_Sample!I1182/Inputs!$B$17,1)+Inputs!$B$44*MIN(E1202,Inputs!$B$18)+Inputs!$B$45*Loan_Sample!C1182</f>
        <v>-6.12074122110316</v>
      </c>
      <c r="R1202" s="0" t="n">
        <f aca="false">MIN(1-Inputs!$B$13,MAX(Inputs!$B$13,1/(1+EXP(-(Inputs!$B$15*Q1202+Inputs!$B$16)))))</f>
        <v>0.00144825034497445</v>
      </c>
    </row>
    <row r="1203" customFormat="false" ht="15" hidden="false" customHeight="false" outlineLevel="0" collapsed="false">
      <c r="A1203" s="0" t="n">
        <f aca="false">Loan_Sample!A1183</f>
        <v>34063</v>
      </c>
      <c r="B1203" s="0" t="n">
        <f aca="false">Loan_Sample!U1183</f>
        <v>128866.766</v>
      </c>
      <c r="C1203" s="0" t="n">
        <f aca="false">Loan_Sample!K1183+Inputs!$B$26</f>
        <v>8.53333377838135</v>
      </c>
      <c r="D1203" s="0" t="n">
        <f aca="false">Loan_Sample!L1183+Inputs!$B$26</f>
        <v>5.07179546356201</v>
      </c>
      <c r="E1203" s="0" t="n">
        <f aca="false">Loan_Sample!E1183/(1+Inputs!$B$25/100)</f>
        <v>81.3286209106445</v>
      </c>
      <c r="F1203" s="0" t="n">
        <f aca="false">Loan_Sample!H1183-Inputs!$B$24/100</f>
        <v>0.378666639328003</v>
      </c>
      <c r="G1203" s="0" t="n">
        <f aca="false">IF(ISNUMBER(C1203),INDEX(Scorecard!$D$54:$D$61,SUMPRODUCT(--(Scorecard!$G$54:$G$60&lt;C1203))+1),Scorecard!$D$62)</f>
        <v>-0.541917179454542</v>
      </c>
      <c r="H1203" s="0" t="n">
        <f aca="false">IF(ISNUMBER(D1203),INDEX(Scorecard!$D$63:$D$68,SUMPRODUCT(--(Scorecard!$G$63:$G$67&lt;D1203))+1),Scorecard!$D$69)</f>
        <v>0.322484508656054</v>
      </c>
      <c r="I1203" s="0" t="n">
        <f aca="false">IF(ISNUMBER(E1203),INDEX(Scorecard!$D$19:$D$26,SUMPRODUCT(--(Scorecard!$G$19:$G$25&lt;E1203))+1),Scorecard!$D$27)</f>
        <v>-0.0341578513653732</v>
      </c>
      <c r="J1203" s="0" t="n">
        <f aca="false">IF(ISNUMBER(F1203),INDEX(Scorecard!$D$37:$D$44,SUMPRODUCT(--(Scorecard!$G$37:$G$43&lt;F1203))+1),Scorecard!$D$45)</f>
        <v>-0.0679520129233634</v>
      </c>
      <c r="K1203" s="0" t="n">
        <f aca="false">Inputs!$B$10+Scorecard!$J$5*Loan_Sample!Y1183+Scorecard!$J$6*Loan_Sample!Z1183+Scorecard!$J$7*I1203+Scorecard!$J$8*Loan_Sample!AB1183+Scorecard!$J$9*J1203+Scorecard!$J$10*Loan_Sample!AD1183+Scorecard!$J$11*G1203+Scorecard!$J$12*H1203</f>
        <v>-5.49746939223562</v>
      </c>
      <c r="L1203" s="0" t="n">
        <f aca="false">MIN(1-Inputs!$B$13,MAX(Inputs!$B$13,1/(1+EXP(-(Inputs!$B$11*K1203+Inputs!$B$12)))))</f>
        <v>0.00347956338884635</v>
      </c>
      <c r="M1203" s="0" t="n">
        <f aca="false">Loan_Sample!AH1183*Inputs!$B$4*B1203</f>
        <v>156.94002835442</v>
      </c>
      <c r="N1203" s="0" t="n">
        <f aca="false">L1203*Inputs!$B$4*B1203</f>
        <v>156.94002835442</v>
      </c>
      <c r="O1203" s="0" t="n">
        <f aca="false">Inputs!$B$37+Inputs!$B$38*MAX(Loan_Sample!H1183-Inputs!$C$38,0)+Inputs!$B$39*MAX(Loan_Sample!H1183-Inputs!$C$39,0)+Inputs!$B$40*MAX(Loan_Sample!H1183-Inputs!$C$40,0)+Inputs!$B$41*MAX(Loan_Sample!H1183-Inputs!$C$41,0)+Inputs!$B$42*Inputs!$B$14+Inputs!$B$43*MIN(Loan_Sample!I1183/Inputs!$B$17,1)+Inputs!$B$44*MIN(Loan_Sample!E1183,Inputs!$B$18)+Inputs!$B$45*Loan_Sample!C1183</f>
        <v>-4.76724843962799</v>
      </c>
      <c r="P1203" s="0" t="n">
        <f aca="false">MIN(1-Inputs!$B$13,MAX(Inputs!$B$13,1/(1+EXP(-(Inputs!$B$15*O1203+Inputs!$B$16)))))</f>
        <v>0.0067108166694995</v>
      </c>
      <c r="Q1203" s="0" t="n">
        <f aca="false">Inputs!$B$37+Inputs!$B$38*MAX(F1203-Inputs!$C$38,0)+Inputs!$B$39*MAX(F1203-Inputs!$C$39,0)+Inputs!$B$40*MAX(F1203-Inputs!$C$40,0)+Inputs!$B$41*MAX(F1203-Inputs!$C$41,0)+Inputs!$B$42*Inputs!$B$14+Inputs!$B$43*MIN(Loan_Sample!I1183/Inputs!$B$17,1)+Inputs!$B$44*MIN(E1203,Inputs!$B$18)+Inputs!$B$45*Loan_Sample!C1183</f>
        <v>-4.76724843962799</v>
      </c>
      <c r="R1203" s="0" t="n">
        <f aca="false">MIN(1-Inputs!$B$13,MAX(Inputs!$B$13,1/(1+EXP(-(Inputs!$B$15*Q1203+Inputs!$B$16)))))</f>
        <v>0.0067108166694995</v>
      </c>
    </row>
    <row r="1204" customFormat="false" ht="15" hidden="false" customHeight="false" outlineLevel="0" collapsed="false">
      <c r="A1204" s="0" t="n">
        <f aca="false">Loan_Sample!A1184</f>
        <v>34069</v>
      </c>
      <c r="B1204" s="0" t="n">
        <f aca="false">Loan_Sample!U1184</f>
        <v>363885.66</v>
      </c>
      <c r="C1204" s="0" t="n">
        <f aca="false">Loan_Sample!K1184+Inputs!$B$26</f>
        <v>4.40000009536743</v>
      </c>
      <c r="D1204" s="0" t="n">
        <f aca="false">Loan_Sample!L1184+Inputs!$B$26</f>
        <v>-0.458333015441895</v>
      </c>
      <c r="E1204" s="0" t="n">
        <f aca="false">Loan_Sample!E1184/(1+Inputs!$B$25/100)</f>
        <v>72.2115249633789</v>
      </c>
      <c r="F1204" s="0" t="n">
        <f aca="false">Loan_Sample!H1184-Inputs!$B$24/100</f>
        <v>-3.25133347511292</v>
      </c>
      <c r="G1204" s="0" t="n">
        <f aca="false">IF(ISNUMBER(C1204),INDEX(Scorecard!$D$54:$D$61,SUMPRODUCT(--(Scorecard!$G$54:$G$60&lt;C1204))+1),Scorecard!$D$62)</f>
        <v>0.489050497890326</v>
      </c>
      <c r="H1204" s="0" t="n">
        <f aca="false">IF(ISNUMBER(D1204),INDEX(Scorecard!$D$63:$D$68,SUMPRODUCT(--(Scorecard!$G$63:$G$67&lt;D1204))+1),Scorecard!$D$69)</f>
        <v>0.322484508656054</v>
      </c>
      <c r="I1204" s="0" t="n">
        <f aca="false">IF(ISNUMBER(E1204),INDEX(Scorecard!$D$19:$D$26,SUMPRODUCT(--(Scorecard!$G$19:$G$25&lt;E1204))+1),Scorecard!$D$27)</f>
        <v>-0.0341578513653732</v>
      </c>
      <c r="J1204" s="0" t="n">
        <f aca="false">IF(ISNUMBER(F1204),INDEX(Scorecard!$D$37:$D$44,SUMPRODUCT(--(Scorecard!$G$37:$G$43&lt;F1204))+1),Scorecard!$D$45)</f>
        <v>1.35057635045042</v>
      </c>
      <c r="K1204" s="0" t="n">
        <f aca="false">Inputs!$B$10+Scorecard!$J$5*Loan_Sample!Y1184+Scorecard!$J$6*Loan_Sample!Z1184+Scorecard!$J$7*I1204+Scorecard!$J$8*Loan_Sample!AB1184+Scorecard!$J$9*J1204+Scorecard!$J$10*Loan_Sample!AD1184+Scorecard!$J$11*G1204+Scorecard!$J$12*H1204</f>
        <v>-4.68907116238198</v>
      </c>
      <c r="L1204" s="0" t="n">
        <f aca="false">MIN(1-Inputs!$B$13,MAX(Inputs!$B$13,1/(1+EXP(-(Inputs!$B$11*K1204+Inputs!$B$12)))))</f>
        <v>0.00819902993724113</v>
      </c>
      <c r="M1204" s="0" t="n">
        <f aca="false">Loan_Sample!AH1184*Inputs!$B$4*B1204</f>
        <v>1044.22829702546</v>
      </c>
      <c r="N1204" s="0" t="n">
        <f aca="false">L1204*Inputs!$B$4*B1204</f>
        <v>1044.22829702546</v>
      </c>
      <c r="O1204" s="0" t="n">
        <f aca="false">Inputs!$B$37+Inputs!$B$38*MAX(Loan_Sample!H1184-Inputs!$C$38,0)+Inputs!$B$39*MAX(Loan_Sample!H1184-Inputs!$C$39,0)+Inputs!$B$40*MAX(Loan_Sample!H1184-Inputs!$C$40,0)+Inputs!$B$41*MAX(Loan_Sample!H1184-Inputs!$C$41,0)+Inputs!$B$42*Inputs!$B$14+Inputs!$B$43*MIN(Loan_Sample!I1184/Inputs!$B$17,1)+Inputs!$B$44*MIN(Loan_Sample!E1184,Inputs!$B$18)+Inputs!$B$45*Loan_Sample!C1184</f>
        <v>-5.88610053836578</v>
      </c>
      <c r="P1204" s="0" t="n">
        <f aca="false">MIN(1-Inputs!$B$13,MAX(Inputs!$B$13,1/(1+EXP(-(Inputs!$B$15*O1204+Inputs!$B$16)))))</f>
        <v>0.00189014344499724</v>
      </c>
      <c r="Q1204" s="0" t="n">
        <f aca="false">Inputs!$B$37+Inputs!$B$38*MAX(F1204-Inputs!$C$38,0)+Inputs!$B$39*MAX(F1204-Inputs!$C$39,0)+Inputs!$B$40*MAX(F1204-Inputs!$C$40,0)+Inputs!$B$41*MAX(F1204-Inputs!$C$41,0)+Inputs!$B$42*Inputs!$B$14+Inputs!$B$43*MIN(Loan_Sample!I1184/Inputs!$B$17,1)+Inputs!$B$44*MIN(E1204,Inputs!$B$18)+Inputs!$B$45*Loan_Sample!C1184</f>
        <v>-5.88610053836578</v>
      </c>
      <c r="R1204" s="0" t="n">
        <f aca="false">MIN(1-Inputs!$B$13,MAX(Inputs!$B$13,1/(1+EXP(-(Inputs!$B$15*Q1204+Inputs!$B$16)))))</f>
        <v>0.00189014344499724</v>
      </c>
    </row>
    <row r="1205" customFormat="false" ht="15" hidden="false" customHeight="false" outlineLevel="0" collapsed="false">
      <c r="A1205" s="0" t="n">
        <f aca="false">Loan_Sample!A1185</f>
        <v>34078</v>
      </c>
      <c r="B1205" s="0" t="n">
        <f aca="false">Loan_Sample!U1185</f>
        <v>117357.305</v>
      </c>
      <c r="C1205" s="0" t="n">
        <f aca="false">Loan_Sample!K1185+Inputs!$B$26</f>
        <v>4.12307691574097</v>
      </c>
      <c r="D1205" s="0" t="n">
        <f aca="false">Loan_Sample!L1185+Inputs!$B$26</f>
        <v>-0.276923179626465</v>
      </c>
      <c r="E1205" s="0" t="n">
        <f aca="false">Loan_Sample!E1185/(1+Inputs!$B$25/100)</f>
        <v>57.6224403381348</v>
      </c>
      <c r="F1205" s="0" t="n">
        <f aca="false">Loan_Sample!H1185-Inputs!$B$24/100</f>
        <v>-0.190333366394043</v>
      </c>
      <c r="G1205" s="0" t="n">
        <f aca="false">IF(ISNUMBER(C1205),INDEX(Scorecard!$D$54:$D$61,SUMPRODUCT(--(Scorecard!$G$54:$G$60&lt;C1205))+1),Scorecard!$D$62)</f>
        <v>0.489050497890326</v>
      </c>
      <c r="H1205" s="0" t="n">
        <f aca="false">IF(ISNUMBER(D1205),INDEX(Scorecard!$D$63:$D$68,SUMPRODUCT(--(Scorecard!$G$63:$G$67&lt;D1205))+1),Scorecard!$D$69)</f>
        <v>0.322484508656054</v>
      </c>
      <c r="I1205" s="0" t="n">
        <f aca="false">IF(ISNUMBER(E1205),INDEX(Scorecard!$D$19:$D$26,SUMPRODUCT(--(Scorecard!$G$19:$G$25&lt;E1205))+1),Scorecard!$D$27)</f>
        <v>0.285899340811827</v>
      </c>
      <c r="J1205" s="0" t="n">
        <f aca="false">IF(ISNUMBER(F1205),INDEX(Scorecard!$D$37:$D$44,SUMPRODUCT(--(Scorecard!$G$37:$G$43&lt;F1205))+1),Scorecard!$D$45)</f>
        <v>0.769716833645565</v>
      </c>
      <c r="K1205" s="0" t="n">
        <f aca="false">Inputs!$B$10+Scorecard!$J$5*Loan_Sample!Y1185+Scorecard!$J$6*Loan_Sample!Z1185+Scorecard!$J$7*I1205+Scorecard!$J$8*Loan_Sample!AB1185+Scorecard!$J$9*J1205+Scorecard!$J$10*Loan_Sample!AD1185+Scorecard!$J$11*G1205+Scorecard!$J$12*H1205</f>
        <v>-5.53036269444472</v>
      </c>
      <c r="L1205" s="0" t="n">
        <f aca="false">MIN(1-Inputs!$B$13,MAX(Inputs!$B$13,1/(1+EXP(-(Inputs!$B$11*K1205+Inputs!$B$12)))))</f>
        <v>0.00336005807622233</v>
      </c>
      <c r="M1205" s="0" t="n">
        <f aca="false">Loan_Sample!AH1185*Inputs!$B$4*B1205</f>
        <v>138.014576164128</v>
      </c>
      <c r="N1205" s="0" t="n">
        <f aca="false">L1205*Inputs!$B$4*B1205</f>
        <v>138.014576164128</v>
      </c>
      <c r="O1205" s="0" t="n">
        <f aca="false">Inputs!$B$37+Inputs!$B$38*MAX(Loan_Sample!H1185-Inputs!$C$38,0)+Inputs!$B$39*MAX(Loan_Sample!H1185-Inputs!$C$39,0)+Inputs!$B$40*MAX(Loan_Sample!H1185-Inputs!$C$40,0)+Inputs!$B$41*MAX(Loan_Sample!H1185-Inputs!$C$41,0)+Inputs!$B$42*Inputs!$B$14+Inputs!$B$43*MIN(Loan_Sample!I1185/Inputs!$B$17,1)+Inputs!$B$44*MIN(Loan_Sample!E1185,Inputs!$B$18)+Inputs!$B$45*Loan_Sample!C1185</f>
        <v>-5.49516567078884</v>
      </c>
      <c r="P1205" s="0" t="n">
        <f aca="false">MIN(1-Inputs!$B$13,MAX(Inputs!$B$13,1/(1+EXP(-(Inputs!$B$15*O1205+Inputs!$B$16)))))</f>
        <v>0.00294470837818928</v>
      </c>
      <c r="Q1205" s="0" t="n">
        <f aca="false">Inputs!$B$37+Inputs!$B$38*MAX(F1205-Inputs!$C$38,0)+Inputs!$B$39*MAX(F1205-Inputs!$C$39,0)+Inputs!$B$40*MAX(F1205-Inputs!$C$40,0)+Inputs!$B$41*MAX(F1205-Inputs!$C$41,0)+Inputs!$B$42*Inputs!$B$14+Inputs!$B$43*MIN(Loan_Sample!I1185/Inputs!$B$17,1)+Inputs!$B$44*MIN(E1205,Inputs!$B$18)+Inputs!$B$45*Loan_Sample!C1185</f>
        <v>-5.49516567078884</v>
      </c>
      <c r="R1205" s="0" t="n">
        <f aca="false">MIN(1-Inputs!$B$13,MAX(Inputs!$B$13,1/(1+EXP(-(Inputs!$B$15*Q1205+Inputs!$B$16)))))</f>
        <v>0.00294470837818928</v>
      </c>
    </row>
    <row r="1206" customFormat="false" ht="15" hidden="false" customHeight="false" outlineLevel="0" collapsed="false">
      <c r="A1206" s="0" t="n">
        <f aca="false">Loan_Sample!A1186</f>
        <v>34105</v>
      </c>
      <c r="B1206" s="0" t="n">
        <f aca="false">Loan_Sample!U1186</f>
        <v>368492.28</v>
      </c>
      <c r="C1206" s="0" t="n">
        <f aca="false">Loan_Sample!K1186+Inputs!$B$26</f>
        <v>5.65833330154419</v>
      </c>
      <c r="D1206" s="0" t="n">
        <f aca="false">Loan_Sample!L1186+Inputs!$B$26</f>
        <v>-1.875</v>
      </c>
      <c r="E1206" s="0" t="n">
        <f aca="false">Loan_Sample!E1186/(1+Inputs!$B$25/100)</f>
        <v>78.8088912963867</v>
      </c>
      <c r="F1206" s="0" t="n">
        <f aca="false">Loan_Sample!H1186-Inputs!$B$24/100</f>
        <v>-0.111666679382324</v>
      </c>
      <c r="G1206" s="0" t="n">
        <f aca="false">IF(ISNUMBER(C1206),INDEX(Scorecard!$D$54:$D$61,SUMPRODUCT(--(Scorecard!$G$54:$G$60&lt;C1206))+1),Scorecard!$D$62)</f>
        <v>0.0151758992857273</v>
      </c>
      <c r="H1206" s="0" t="n">
        <f aca="false">IF(ISNUMBER(D1206),INDEX(Scorecard!$D$63:$D$68,SUMPRODUCT(--(Scorecard!$G$63:$G$67&lt;D1206))+1),Scorecard!$D$69)</f>
        <v>-0.340582194386522</v>
      </c>
      <c r="I1206" s="0" t="n">
        <f aca="false">IF(ISNUMBER(E1206),INDEX(Scorecard!$D$19:$D$26,SUMPRODUCT(--(Scorecard!$G$19:$G$25&lt;E1206))+1),Scorecard!$D$27)</f>
        <v>-0.0341578513653732</v>
      </c>
      <c r="J1206" s="0" t="n">
        <f aca="false">IF(ISNUMBER(F1206),INDEX(Scorecard!$D$37:$D$44,SUMPRODUCT(--(Scorecard!$G$37:$G$43&lt;F1206))+1),Scorecard!$D$45)</f>
        <v>0.330501541082344</v>
      </c>
      <c r="K1206" s="0" t="n">
        <f aca="false">Inputs!$B$10+Scorecard!$J$5*Loan_Sample!Y1186+Scorecard!$J$6*Loan_Sample!Z1186+Scorecard!$J$7*I1206+Scorecard!$J$8*Loan_Sample!AB1186+Scorecard!$J$9*J1206+Scorecard!$J$10*Loan_Sample!AD1186+Scorecard!$J$11*G1206+Scorecard!$J$12*H1206</f>
        <v>-2.90819696514746</v>
      </c>
      <c r="L1206" s="0" t="n">
        <f aca="false">MIN(1-Inputs!$B$13,MAX(Inputs!$B$13,1/(1+EXP(-(Inputs!$B$11*K1206+Inputs!$B$12)))))</f>
        <v>0.0523086931810908</v>
      </c>
      <c r="M1206" s="0" t="n">
        <f aca="false">Loan_Sample!AH1186*Inputs!$B$4*B1206</f>
        <v>6746.37236494221</v>
      </c>
      <c r="N1206" s="0" t="n">
        <f aca="false">L1206*Inputs!$B$4*B1206</f>
        <v>6746.37236494221</v>
      </c>
      <c r="O1206" s="0" t="n">
        <f aca="false">Inputs!$B$37+Inputs!$B$38*MAX(Loan_Sample!H1186-Inputs!$C$38,0)+Inputs!$B$39*MAX(Loan_Sample!H1186-Inputs!$C$39,0)+Inputs!$B$40*MAX(Loan_Sample!H1186-Inputs!$C$40,0)+Inputs!$B$41*MAX(Loan_Sample!H1186-Inputs!$C$41,0)+Inputs!$B$42*Inputs!$B$14+Inputs!$B$43*MIN(Loan_Sample!I1186/Inputs!$B$17,1)+Inputs!$B$44*MIN(Loan_Sample!E1186,Inputs!$B$18)+Inputs!$B$45*Loan_Sample!C1186</f>
        <v>-6.45811990079639</v>
      </c>
      <c r="P1206" s="0" t="n">
        <f aca="false">MIN(1-Inputs!$B$13,MAX(Inputs!$B$13,1/(1+EXP(-(Inputs!$B$15*O1206+Inputs!$B$16)))))</f>
        <v>0.000987366505347175</v>
      </c>
      <c r="Q1206" s="0" t="n">
        <f aca="false">Inputs!$B$37+Inputs!$B$38*MAX(F1206-Inputs!$C$38,0)+Inputs!$B$39*MAX(F1206-Inputs!$C$39,0)+Inputs!$B$40*MAX(F1206-Inputs!$C$40,0)+Inputs!$B$41*MAX(F1206-Inputs!$C$41,0)+Inputs!$B$42*Inputs!$B$14+Inputs!$B$43*MIN(Loan_Sample!I1186/Inputs!$B$17,1)+Inputs!$B$44*MIN(E1206,Inputs!$B$18)+Inputs!$B$45*Loan_Sample!C1186</f>
        <v>-6.45811990079639</v>
      </c>
      <c r="R1206" s="0" t="n">
        <f aca="false">MIN(1-Inputs!$B$13,MAX(Inputs!$B$13,1/(1+EXP(-(Inputs!$B$15*Q1206+Inputs!$B$16)))))</f>
        <v>0.000987366505347175</v>
      </c>
    </row>
    <row r="1207" customFormat="false" ht="15" hidden="false" customHeight="false" outlineLevel="0" collapsed="false">
      <c r="A1207" s="0" t="n">
        <f aca="false">Loan_Sample!A1187</f>
        <v>34116</v>
      </c>
      <c r="B1207" s="0" t="n">
        <f aca="false">Loan_Sample!U1187</f>
        <v>148471.56</v>
      </c>
      <c r="C1207" s="0" t="n">
        <f aca="false">Loan_Sample!K1187+Inputs!$B$26</f>
        <v>4.09999990463257</v>
      </c>
      <c r="D1207" s="0" t="n">
        <f aca="false">Loan_Sample!L1187+Inputs!$B$26</f>
        <v>-0.458333492279053</v>
      </c>
      <c r="E1207" s="0" t="n">
        <f aca="false">Loan_Sample!E1187/(1+Inputs!$B$25/100)</f>
        <v>61.0176887512207</v>
      </c>
      <c r="F1207" s="0" t="n">
        <f aca="false">Loan_Sample!H1187-Inputs!$B$24/100</f>
        <v>-2.62833333015442</v>
      </c>
      <c r="G1207" s="0" t="n">
        <f aca="false">IF(ISNUMBER(C1207),INDEX(Scorecard!$D$54:$D$61,SUMPRODUCT(--(Scorecard!$G$54:$G$60&lt;C1207))+1),Scorecard!$D$62)</f>
        <v>0.489050497890326</v>
      </c>
      <c r="H1207" s="0" t="n">
        <f aca="false">IF(ISNUMBER(D1207),INDEX(Scorecard!$D$63:$D$68,SUMPRODUCT(--(Scorecard!$G$63:$G$67&lt;D1207))+1),Scorecard!$D$69)</f>
        <v>0.322484508656054</v>
      </c>
      <c r="I1207" s="0" t="n">
        <f aca="false">IF(ISNUMBER(E1207),INDEX(Scorecard!$D$19:$D$26,SUMPRODUCT(--(Scorecard!$G$19:$G$25&lt;E1207))+1),Scorecard!$D$27)</f>
        <v>0.233621608745691</v>
      </c>
      <c r="J1207" s="0" t="n">
        <f aca="false">IF(ISNUMBER(F1207),INDEX(Scorecard!$D$37:$D$44,SUMPRODUCT(--(Scorecard!$G$37:$G$43&lt;F1207))+1),Scorecard!$D$45)</f>
        <v>1.35057635045042</v>
      </c>
      <c r="K1207" s="0" t="n">
        <f aca="false">Inputs!$B$10+Scorecard!$J$5*Loan_Sample!Y1187+Scorecard!$J$6*Loan_Sample!Z1187+Scorecard!$J$7*I1207+Scorecard!$J$8*Loan_Sample!AB1187+Scorecard!$J$9*J1207+Scorecard!$J$10*Loan_Sample!AD1187+Scorecard!$J$11*G1207+Scorecard!$J$12*H1207</f>
        <v>-5.2911581529622</v>
      </c>
      <c r="L1207" s="0" t="n">
        <f aca="false">MIN(1-Inputs!$B$13,MAX(Inputs!$B$13,1/(1+EXP(-(Inputs!$B$11*K1207+Inputs!$B$12)))))</f>
        <v>0.00433189632268165</v>
      </c>
      <c r="M1207" s="0" t="n">
        <f aca="false">Loan_Sample!AH1187*Inputs!$B$4*B1207</f>
        <v>225.107191675383</v>
      </c>
      <c r="N1207" s="0" t="n">
        <f aca="false">L1207*Inputs!$B$4*B1207</f>
        <v>225.107191675383</v>
      </c>
      <c r="O1207" s="0" t="n">
        <f aca="false">Inputs!$B$37+Inputs!$B$38*MAX(Loan_Sample!H1187-Inputs!$C$38,0)+Inputs!$B$39*MAX(Loan_Sample!H1187-Inputs!$C$39,0)+Inputs!$B$40*MAX(Loan_Sample!H1187-Inputs!$C$40,0)+Inputs!$B$41*MAX(Loan_Sample!H1187-Inputs!$C$41,0)+Inputs!$B$42*Inputs!$B$14+Inputs!$B$43*MIN(Loan_Sample!I1187/Inputs!$B$17,1)+Inputs!$B$44*MIN(Loan_Sample!E1187,Inputs!$B$18)+Inputs!$B$45*Loan_Sample!C1187</f>
        <v>-5.50060031866799</v>
      </c>
      <c r="P1207" s="0" t="n">
        <f aca="false">MIN(1-Inputs!$B$13,MAX(Inputs!$B$13,1/(1+EXP(-(Inputs!$B$15*O1207+Inputs!$B$16)))))</f>
        <v>0.00292662483770001</v>
      </c>
      <c r="Q1207" s="0" t="n">
        <f aca="false">Inputs!$B$37+Inputs!$B$38*MAX(F1207-Inputs!$C$38,0)+Inputs!$B$39*MAX(F1207-Inputs!$C$39,0)+Inputs!$B$40*MAX(F1207-Inputs!$C$40,0)+Inputs!$B$41*MAX(F1207-Inputs!$C$41,0)+Inputs!$B$42*Inputs!$B$14+Inputs!$B$43*MIN(Loan_Sample!I1187/Inputs!$B$17,1)+Inputs!$B$44*MIN(E1207,Inputs!$B$18)+Inputs!$B$45*Loan_Sample!C1187</f>
        <v>-5.50060031866799</v>
      </c>
      <c r="R1207" s="0" t="n">
        <f aca="false">MIN(1-Inputs!$B$13,MAX(Inputs!$B$13,1/(1+EXP(-(Inputs!$B$15*Q1207+Inputs!$B$16)))))</f>
        <v>0.00292662483770001</v>
      </c>
    </row>
    <row r="1208" customFormat="false" ht="15" hidden="false" customHeight="false" outlineLevel="0" collapsed="false">
      <c r="A1208" s="0" t="n">
        <f aca="false">Loan_Sample!A1188</f>
        <v>34172</v>
      </c>
      <c r="B1208" s="0" t="n">
        <f aca="false">Loan_Sample!U1188</f>
        <v>330409.2</v>
      </c>
      <c r="C1208" s="0" t="n">
        <f aca="false">Loan_Sample!K1188+Inputs!$B$26</f>
        <v>4</v>
      </c>
      <c r="D1208" s="0" t="n">
        <f aca="false">Loan_Sample!L1188+Inputs!$B$26</f>
        <v>-0.208333492279053</v>
      </c>
      <c r="E1208" s="0" t="n">
        <f aca="false">Loan_Sample!E1188/(1+Inputs!$B$25/100)</f>
        <v>62.1382293701172</v>
      </c>
      <c r="F1208" s="0" t="n">
        <f aca="false">Loan_Sample!H1188-Inputs!$B$24/100</f>
        <v>-3.85233330726624</v>
      </c>
      <c r="G1208" s="0" t="n">
        <f aca="false">IF(ISNUMBER(C1208),INDEX(Scorecard!$D$54:$D$61,SUMPRODUCT(--(Scorecard!$G$54:$G$60&lt;C1208))+1),Scorecard!$D$62)</f>
        <v>0.489050497890326</v>
      </c>
      <c r="H1208" s="0" t="n">
        <f aca="false">IF(ISNUMBER(D1208),INDEX(Scorecard!$D$63:$D$68,SUMPRODUCT(--(Scorecard!$G$63:$G$67&lt;D1208))+1),Scorecard!$D$69)</f>
        <v>0.322484508656054</v>
      </c>
      <c r="I1208" s="0" t="n">
        <f aca="false">IF(ISNUMBER(E1208),INDEX(Scorecard!$D$19:$D$26,SUMPRODUCT(--(Scorecard!$G$19:$G$25&lt;E1208))+1),Scorecard!$D$27)</f>
        <v>0.233621608745691</v>
      </c>
      <c r="J1208" s="0" t="n">
        <f aca="false">IF(ISNUMBER(F1208),INDEX(Scorecard!$D$37:$D$44,SUMPRODUCT(--(Scorecard!$G$37:$G$43&lt;F1208))+1),Scorecard!$D$45)</f>
        <v>1.35057635045042</v>
      </c>
      <c r="K1208" s="0" t="n">
        <f aca="false">Inputs!$B$10+Scorecard!$J$5*Loan_Sample!Y1188+Scorecard!$J$6*Loan_Sample!Z1188+Scorecard!$J$7*I1208+Scorecard!$J$8*Loan_Sample!AB1188+Scorecard!$J$9*J1208+Scorecard!$J$10*Loan_Sample!AD1188+Scorecard!$J$11*G1208+Scorecard!$J$12*H1208</f>
        <v>-6.28631515015571</v>
      </c>
      <c r="L1208" s="0" t="n">
        <f aca="false">MIN(1-Inputs!$B$13,MAX(Inputs!$B$13,1/(1+EXP(-(Inputs!$B$11*K1208+Inputs!$B$12)))))</f>
        <v>0.00150362209019224</v>
      </c>
      <c r="M1208" s="0" t="n">
        <f aca="false">Loan_Sample!AH1188*Inputs!$B$4*B1208</f>
        <v>173.883700172961</v>
      </c>
      <c r="N1208" s="0" t="n">
        <f aca="false">L1208*Inputs!$B$4*B1208</f>
        <v>173.883700172961</v>
      </c>
      <c r="O1208" s="0" t="n">
        <f aca="false">Inputs!$B$37+Inputs!$B$38*MAX(Loan_Sample!H1188-Inputs!$C$38,0)+Inputs!$B$39*MAX(Loan_Sample!H1188-Inputs!$C$39,0)+Inputs!$B$40*MAX(Loan_Sample!H1188-Inputs!$C$40,0)+Inputs!$B$41*MAX(Loan_Sample!H1188-Inputs!$C$41,0)+Inputs!$B$42*Inputs!$B$14+Inputs!$B$43*MIN(Loan_Sample!I1188/Inputs!$B$17,1)+Inputs!$B$44*MIN(Loan_Sample!E1188,Inputs!$B$18)+Inputs!$B$45*Loan_Sample!C1188</f>
        <v>-5.35564629968278</v>
      </c>
      <c r="P1208" s="0" t="n">
        <f aca="false">MIN(1-Inputs!$B$13,MAX(Inputs!$B$13,1/(1+EXP(-(Inputs!$B$15*O1208+Inputs!$B$16)))))</f>
        <v>0.00344908580530863</v>
      </c>
      <c r="Q1208" s="0" t="n">
        <f aca="false">Inputs!$B$37+Inputs!$B$38*MAX(F1208-Inputs!$C$38,0)+Inputs!$B$39*MAX(F1208-Inputs!$C$39,0)+Inputs!$B$40*MAX(F1208-Inputs!$C$40,0)+Inputs!$B$41*MAX(F1208-Inputs!$C$41,0)+Inputs!$B$42*Inputs!$B$14+Inputs!$B$43*MIN(Loan_Sample!I1188/Inputs!$B$17,1)+Inputs!$B$44*MIN(E1208,Inputs!$B$18)+Inputs!$B$45*Loan_Sample!C1188</f>
        <v>-5.35564629968278</v>
      </c>
      <c r="R1208" s="0" t="n">
        <f aca="false">MIN(1-Inputs!$B$13,MAX(Inputs!$B$13,1/(1+EXP(-(Inputs!$B$15*Q1208+Inputs!$B$16)))))</f>
        <v>0.00344908580530863</v>
      </c>
    </row>
    <row r="1209" customFormat="false" ht="15" hidden="false" customHeight="false" outlineLevel="0" collapsed="false">
      <c r="A1209" s="0" t="n">
        <f aca="false">Loan_Sample!A1189</f>
        <v>34191</v>
      </c>
      <c r="B1209" s="0" t="n">
        <f aca="false">Loan_Sample!U1189</f>
        <v>182646.78</v>
      </c>
      <c r="C1209" s="0" t="n">
        <f aca="false">Loan_Sample!K1189+Inputs!$B$26</f>
        <v>3.32307696342468</v>
      </c>
      <c r="D1209" s="0" t="n">
        <f aca="false">Loan_Sample!L1189+Inputs!$B$26</f>
        <v>-0.276922941207886</v>
      </c>
      <c r="E1209" s="0" t="n">
        <f aca="false">Loan_Sample!E1189/(1+Inputs!$B$25/100)</f>
        <v>75.2413558959961</v>
      </c>
      <c r="F1209" s="0" t="n">
        <f aca="false">Loan_Sample!H1189-Inputs!$B$24/100</f>
        <v>-0.219333410263062</v>
      </c>
      <c r="G1209" s="0" t="n">
        <f aca="false">IF(ISNUMBER(C1209),INDEX(Scorecard!$D$54:$D$61,SUMPRODUCT(--(Scorecard!$G$54:$G$60&lt;C1209))+1),Scorecard!$D$62)</f>
        <v>0.489050497890326</v>
      </c>
      <c r="H1209" s="0" t="n">
        <f aca="false">IF(ISNUMBER(D1209),INDEX(Scorecard!$D$63:$D$68,SUMPRODUCT(--(Scorecard!$G$63:$G$67&lt;D1209))+1),Scorecard!$D$69)</f>
        <v>0.322484508656054</v>
      </c>
      <c r="I1209" s="0" t="n">
        <f aca="false">IF(ISNUMBER(E1209),INDEX(Scorecard!$D$19:$D$26,SUMPRODUCT(--(Scorecard!$G$19:$G$25&lt;E1209))+1),Scorecard!$D$27)</f>
        <v>-0.0341578513653732</v>
      </c>
      <c r="J1209" s="0" t="n">
        <f aca="false">IF(ISNUMBER(F1209),INDEX(Scorecard!$D$37:$D$44,SUMPRODUCT(--(Scorecard!$G$37:$G$43&lt;F1209))+1),Scorecard!$D$45)</f>
        <v>0.769716833645565</v>
      </c>
      <c r="K1209" s="0" t="n">
        <f aca="false">Inputs!$B$10+Scorecard!$J$5*Loan_Sample!Y1189+Scorecard!$J$6*Loan_Sample!Z1189+Scorecard!$J$7*I1209+Scorecard!$J$8*Loan_Sample!AB1189+Scorecard!$J$9*J1209+Scorecard!$J$10*Loan_Sample!AD1189+Scorecard!$J$11*G1209+Scorecard!$J$12*H1209</f>
        <v>-5.56490870563932</v>
      </c>
      <c r="L1209" s="0" t="n">
        <f aca="false">MIN(1-Inputs!$B$13,MAX(Inputs!$B$13,1/(1+EXP(-(Inputs!$B$11*K1209+Inputs!$B$12)))))</f>
        <v>0.00323895027274234</v>
      </c>
      <c r="M1209" s="0" t="n">
        <f aca="false">Loan_Sample!AH1189*Inputs!$B$4*B1209</f>
        <v>207.054343263779</v>
      </c>
      <c r="N1209" s="0" t="n">
        <f aca="false">L1209*Inputs!$B$4*B1209</f>
        <v>207.054343263779</v>
      </c>
      <c r="O1209" s="0" t="n">
        <f aca="false">Inputs!$B$37+Inputs!$B$38*MAX(Loan_Sample!H1189-Inputs!$C$38,0)+Inputs!$B$39*MAX(Loan_Sample!H1189-Inputs!$C$39,0)+Inputs!$B$40*MAX(Loan_Sample!H1189-Inputs!$C$40,0)+Inputs!$B$41*MAX(Loan_Sample!H1189-Inputs!$C$41,0)+Inputs!$B$42*Inputs!$B$14+Inputs!$B$43*MIN(Loan_Sample!I1189/Inputs!$B$17,1)+Inputs!$B$44*MIN(Loan_Sample!E1189,Inputs!$B$18)+Inputs!$B$45*Loan_Sample!C1189</f>
        <v>-5.98370036051427</v>
      </c>
      <c r="P1209" s="0" t="n">
        <f aca="false">MIN(1-Inputs!$B$13,MAX(Inputs!$B$13,1/(1+EXP(-(Inputs!$B$15*O1209+Inputs!$B$16)))))</f>
        <v>0.0016919807868401</v>
      </c>
      <c r="Q1209" s="0" t="n">
        <f aca="false">Inputs!$B$37+Inputs!$B$38*MAX(F1209-Inputs!$C$38,0)+Inputs!$B$39*MAX(F1209-Inputs!$C$39,0)+Inputs!$B$40*MAX(F1209-Inputs!$C$40,0)+Inputs!$B$41*MAX(F1209-Inputs!$C$41,0)+Inputs!$B$42*Inputs!$B$14+Inputs!$B$43*MIN(Loan_Sample!I1189/Inputs!$B$17,1)+Inputs!$B$44*MIN(E1209,Inputs!$B$18)+Inputs!$B$45*Loan_Sample!C1189</f>
        <v>-5.98370036051427</v>
      </c>
      <c r="R1209" s="0" t="n">
        <f aca="false">MIN(1-Inputs!$B$13,MAX(Inputs!$B$13,1/(1+EXP(-(Inputs!$B$15*Q1209+Inputs!$B$16)))))</f>
        <v>0.0016919807868401</v>
      </c>
    </row>
    <row r="1210" customFormat="false" ht="15" hidden="false" customHeight="false" outlineLevel="0" collapsed="false">
      <c r="A1210" s="0" t="n">
        <f aca="false">Loan_Sample!A1190</f>
        <v>34191</v>
      </c>
      <c r="B1210" s="0" t="n">
        <f aca="false">Loan_Sample!U1190</f>
        <v>180861.92</v>
      </c>
      <c r="C1210" s="0" t="n">
        <f aca="false">Loan_Sample!K1190+Inputs!$B$26</f>
        <v>8.53333377838135</v>
      </c>
      <c r="D1210" s="0" t="n">
        <f aca="false">Loan_Sample!L1190+Inputs!$B$26</f>
        <v>5.07179546356201</v>
      </c>
      <c r="E1210" s="0" t="n">
        <f aca="false">Loan_Sample!E1190/(1+Inputs!$B$25/100)</f>
        <v>74.5060806274414</v>
      </c>
      <c r="F1210" s="0" t="n">
        <f aca="false">Loan_Sample!H1190-Inputs!$B$24/100</f>
        <v>0.43066668510437</v>
      </c>
      <c r="G1210" s="0" t="n">
        <f aca="false">IF(ISNUMBER(C1210),INDEX(Scorecard!$D$54:$D$61,SUMPRODUCT(--(Scorecard!$G$54:$G$60&lt;C1210))+1),Scorecard!$D$62)</f>
        <v>-0.541917179454542</v>
      </c>
      <c r="H1210" s="0" t="n">
        <f aca="false">IF(ISNUMBER(D1210),INDEX(Scorecard!$D$63:$D$68,SUMPRODUCT(--(Scorecard!$G$63:$G$67&lt;D1210))+1),Scorecard!$D$69)</f>
        <v>0.322484508656054</v>
      </c>
      <c r="I1210" s="0" t="n">
        <f aca="false">IF(ISNUMBER(E1210),INDEX(Scorecard!$D$19:$D$26,SUMPRODUCT(--(Scorecard!$G$19:$G$25&lt;E1210))+1),Scorecard!$D$27)</f>
        <v>-0.0341578513653732</v>
      </c>
      <c r="J1210" s="0" t="n">
        <f aca="false">IF(ISNUMBER(F1210),INDEX(Scorecard!$D$37:$D$44,SUMPRODUCT(--(Scorecard!$G$37:$G$43&lt;F1210))+1),Scorecard!$D$45)</f>
        <v>-0.271229676926091</v>
      </c>
      <c r="K1210" s="0" t="n">
        <f aca="false">Inputs!$B$10+Scorecard!$J$5*Loan_Sample!Y1190+Scorecard!$J$6*Loan_Sample!Z1190+Scorecard!$J$7*I1210+Scorecard!$J$8*Loan_Sample!AB1190+Scorecard!$J$9*J1210+Scorecard!$J$10*Loan_Sample!AD1190+Scorecard!$J$11*G1210+Scorecard!$J$12*H1210</f>
        <v>-4.69120497006448</v>
      </c>
      <c r="L1210" s="0" t="n">
        <f aca="false">MIN(1-Inputs!$B$13,MAX(Inputs!$B$13,1/(1+EXP(-(Inputs!$B$11*K1210+Inputs!$B$12)))))</f>
        <v>0.00818055147037513</v>
      </c>
      <c r="M1210" s="0" t="n">
        <f aca="false">Loan_Sample!AH1190*Inputs!$B$4*B1210</f>
        <v>517.842585956804</v>
      </c>
      <c r="N1210" s="0" t="n">
        <f aca="false">L1210*Inputs!$B$4*B1210</f>
        <v>517.842585956804</v>
      </c>
      <c r="O1210" s="0" t="n">
        <f aca="false">Inputs!$B$37+Inputs!$B$38*MAX(Loan_Sample!H1190-Inputs!$C$38,0)+Inputs!$B$39*MAX(Loan_Sample!H1190-Inputs!$C$39,0)+Inputs!$B$40*MAX(Loan_Sample!H1190-Inputs!$C$40,0)+Inputs!$B$41*MAX(Loan_Sample!H1190-Inputs!$C$41,0)+Inputs!$B$42*Inputs!$B$14+Inputs!$B$43*MIN(Loan_Sample!I1190/Inputs!$B$17,1)+Inputs!$B$44*MIN(Loan_Sample!E1190,Inputs!$B$18)+Inputs!$B$45*Loan_Sample!C1190</f>
        <v>-4.57291905053446</v>
      </c>
      <c r="P1210" s="0" t="n">
        <f aca="false">MIN(1-Inputs!$B$13,MAX(Inputs!$B$13,1/(1+EXP(-(Inputs!$B$15*O1210+Inputs!$B$16)))))</f>
        <v>0.00835597102780368</v>
      </c>
      <c r="Q1210" s="0" t="n">
        <f aca="false">Inputs!$B$37+Inputs!$B$38*MAX(F1210-Inputs!$C$38,0)+Inputs!$B$39*MAX(F1210-Inputs!$C$39,0)+Inputs!$B$40*MAX(F1210-Inputs!$C$40,0)+Inputs!$B$41*MAX(F1210-Inputs!$C$41,0)+Inputs!$B$42*Inputs!$B$14+Inputs!$B$43*MIN(Loan_Sample!I1190/Inputs!$B$17,1)+Inputs!$B$44*MIN(E1210,Inputs!$B$18)+Inputs!$B$45*Loan_Sample!C1190</f>
        <v>-4.57291905053446</v>
      </c>
      <c r="R1210" s="0" t="n">
        <f aca="false">MIN(1-Inputs!$B$13,MAX(Inputs!$B$13,1/(1+EXP(-(Inputs!$B$15*Q1210+Inputs!$B$16)))))</f>
        <v>0.00835597102780368</v>
      </c>
    </row>
    <row r="1211" customFormat="false" ht="15" hidden="false" customHeight="false" outlineLevel="0" collapsed="false">
      <c r="A1211" s="0" t="n">
        <f aca="false">Loan_Sample!A1191</f>
        <v>34213</v>
      </c>
      <c r="B1211" s="0" t="n">
        <f aca="false">Loan_Sample!U1191</f>
        <v>155805.7</v>
      </c>
      <c r="C1211" s="0" t="n">
        <f aca="false">Loan_Sample!K1191+Inputs!$B$26</f>
        <v>4.40000009536743</v>
      </c>
      <c r="D1211" s="0" t="n">
        <f aca="false">Loan_Sample!L1191+Inputs!$B$26</f>
        <v>-0.458333015441895</v>
      </c>
      <c r="E1211" s="0" t="n">
        <f aca="false">Loan_Sample!E1191/(1+Inputs!$B$25/100)</f>
        <v>53.9052658081055</v>
      </c>
      <c r="F1211" s="0" t="n">
        <f aca="false">Loan_Sample!H1191-Inputs!$B$24/100</f>
        <v>-2.27133321762085</v>
      </c>
      <c r="G1211" s="0" t="n">
        <f aca="false">IF(ISNUMBER(C1211),INDEX(Scorecard!$D$54:$D$61,SUMPRODUCT(--(Scorecard!$G$54:$G$60&lt;C1211))+1),Scorecard!$D$62)</f>
        <v>0.489050497890326</v>
      </c>
      <c r="H1211" s="0" t="n">
        <f aca="false">IF(ISNUMBER(D1211),INDEX(Scorecard!$D$63:$D$68,SUMPRODUCT(--(Scorecard!$G$63:$G$67&lt;D1211))+1),Scorecard!$D$69)</f>
        <v>0.322484508656054</v>
      </c>
      <c r="I1211" s="0" t="n">
        <f aca="false">IF(ISNUMBER(E1211),INDEX(Scorecard!$D$19:$D$26,SUMPRODUCT(--(Scorecard!$G$19:$G$25&lt;E1211))+1),Scorecard!$D$27)</f>
        <v>0.57899015159425</v>
      </c>
      <c r="J1211" s="0" t="n">
        <f aca="false">IF(ISNUMBER(F1211),INDEX(Scorecard!$D$37:$D$44,SUMPRODUCT(--(Scorecard!$G$37:$G$43&lt;F1211))+1),Scorecard!$D$45)</f>
        <v>1.35057635045042</v>
      </c>
      <c r="K1211" s="0" t="n">
        <f aca="false">Inputs!$B$10+Scorecard!$J$5*Loan_Sample!Y1191+Scorecard!$J$6*Loan_Sample!Z1191+Scorecard!$J$7*I1211+Scorecard!$J$8*Loan_Sample!AB1191+Scorecard!$J$9*J1211+Scorecard!$J$10*Loan_Sample!AD1191+Scorecard!$J$11*G1211+Scorecard!$J$12*H1211</f>
        <v>-6.96662057366128</v>
      </c>
      <c r="L1211" s="0" t="n">
        <f aca="false">MIN(1-Inputs!$B$13,MAX(Inputs!$B$13,1/(1+EXP(-(Inputs!$B$11*K1211+Inputs!$B$12)))))</f>
        <v>0.000728592974979672</v>
      </c>
      <c r="M1211" s="0" t="n">
        <f aca="false">Loan_Sample!AH1191*Inputs!$B$4*B1211</f>
        <v>39.7316284686266</v>
      </c>
      <c r="N1211" s="0" t="n">
        <f aca="false">L1211*Inputs!$B$4*B1211</f>
        <v>39.7316284686266</v>
      </c>
      <c r="O1211" s="0" t="n">
        <f aca="false">Inputs!$B$37+Inputs!$B$38*MAX(Loan_Sample!H1191-Inputs!$C$38,0)+Inputs!$B$39*MAX(Loan_Sample!H1191-Inputs!$C$39,0)+Inputs!$B$40*MAX(Loan_Sample!H1191-Inputs!$C$40,0)+Inputs!$B$41*MAX(Loan_Sample!H1191-Inputs!$C$41,0)+Inputs!$B$42*Inputs!$B$14+Inputs!$B$43*MIN(Loan_Sample!I1191/Inputs!$B$17,1)+Inputs!$B$44*MIN(Loan_Sample!E1191,Inputs!$B$18)+Inputs!$B$45*Loan_Sample!C1191</f>
        <v>-5.37002194361341</v>
      </c>
      <c r="P1211" s="0" t="n">
        <f aca="false">MIN(1-Inputs!$B$13,MAX(Inputs!$B$13,1/(1+EXP(-(Inputs!$B$15*O1211+Inputs!$B$16)))))</f>
        <v>0.00339336790357194</v>
      </c>
      <c r="Q1211" s="0" t="n">
        <f aca="false">Inputs!$B$37+Inputs!$B$38*MAX(F1211-Inputs!$C$38,0)+Inputs!$B$39*MAX(F1211-Inputs!$C$39,0)+Inputs!$B$40*MAX(F1211-Inputs!$C$40,0)+Inputs!$B$41*MAX(F1211-Inputs!$C$41,0)+Inputs!$B$42*Inputs!$B$14+Inputs!$B$43*MIN(Loan_Sample!I1191/Inputs!$B$17,1)+Inputs!$B$44*MIN(E1211,Inputs!$B$18)+Inputs!$B$45*Loan_Sample!C1191</f>
        <v>-5.37002194361341</v>
      </c>
      <c r="R1211" s="0" t="n">
        <f aca="false">MIN(1-Inputs!$B$13,MAX(Inputs!$B$13,1/(1+EXP(-(Inputs!$B$15*Q1211+Inputs!$B$16)))))</f>
        <v>0.00339336790357194</v>
      </c>
    </row>
    <row r="1212" customFormat="false" ht="15" hidden="false" customHeight="false" outlineLevel="0" collapsed="false">
      <c r="A1212" s="0" t="n">
        <f aca="false">Loan_Sample!A1192</f>
        <v>34220</v>
      </c>
      <c r="B1212" s="0" t="n">
        <f aca="false">Loan_Sample!U1192</f>
        <v>177859.14</v>
      </c>
      <c r="C1212" s="0" t="n">
        <f aca="false">Loan_Sample!K1192+Inputs!$B$26</f>
        <v>4.30833339691162</v>
      </c>
      <c r="D1212" s="0" t="n">
        <f aca="false">Loan_Sample!L1192+Inputs!$B$26</f>
        <v>-1.125</v>
      </c>
      <c r="E1212" s="0" t="n">
        <f aca="false">Loan_Sample!E1192/(1+Inputs!$B$25/100)</f>
        <v>74.3168182373047</v>
      </c>
      <c r="F1212" s="0" t="n">
        <f aca="false">Loan_Sample!H1192-Inputs!$B$24/100</f>
        <v>-2.56533312797546</v>
      </c>
      <c r="G1212" s="0" t="n">
        <f aca="false">IF(ISNUMBER(C1212),INDEX(Scorecard!$D$54:$D$61,SUMPRODUCT(--(Scorecard!$G$54:$G$60&lt;C1212))+1),Scorecard!$D$62)</f>
        <v>0.489050497890326</v>
      </c>
      <c r="H1212" s="0" t="n">
        <f aca="false">IF(ISNUMBER(D1212),INDEX(Scorecard!$D$63:$D$68,SUMPRODUCT(--(Scorecard!$G$63:$G$67&lt;D1212))+1),Scorecard!$D$69)</f>
        <v>-0.340582194386522</v>
      </c>
      <c r="I1212" s="0" t="n">
        <f aca="false">IF(ISNUMBER(E1212),INDEX(Scorecard!$D$19:$D$26,SUMPRODUCT(--(Scorecard!$G$19:$G$25&lt;E1212))+1),Scorecard!$D$27)</f>
        <v>-0.0341578513653732</v>
      </c>
      <c r="J1212" s="0" t="n">
        <f aca="false">IF(ISNUMBER(F1212),INDEX(Scorecard!$D$37:$D$44,SUMPRODUCT(--(Scorecard!$G$37:$G$43&lt;F1212))+1),Scorecard!$D$45)</f>
        <v>1.35057635045042</v>
      </c>
      <c r="K1212" s="0" t="n">
        <f aca="false">Inputs!$B$10+Scorecard!$J$5*Loan_Sample!Y1192+Scorecard!$J$6*Loan_Sample!Z1192+Scorecard!$J$7*I1212+Scorecard!$J$8*Loan_Sample!AB1192+Scorecard!$J$9*J1212+Scorecard!$J$10*Loan_Sample!AD1192+Scorecard!$J$11*G1212+Scorecard!$J$12*H1212</f>
        <v>-4.63032185940545</v>
      </c>
      <c r="L1212" s="0" t="n">
        <f aca="false">MIN(1-Inputs!$B$13,MAX(Inputs!$B$13,1/(1+EXP(-(Inputs!$B$11*K1212+Inputs!$B$12)))))</f>
        <v>0.00872437050332055</v>
      </c>
      <c r="M1212" s="0" t="n">
        <f aca="false">Loan_Sample!AH1192*Inputs!$B$4*B1212</f>
        <v>543.098162166686</v>
      </c>
      <c r="N1212" s="0" t="n">
        <f aca="false">L1212*Inputs!$B$4*B1212</f>
        <v>543.098162166686</v>
      </c>
      <c r="O1212" s="0" t="n">
        <f aca="false">Inputs!$B$37+Inputs!$B$38*MAX(Loan_Sample!H1192-Inputs!$C$38,0)+Inputs!$B$39*MAX(Loan_Sample!H1192-Inputs!$C$39,0)+Inputs!$B$40*MAX(Loan_Sample!H1192-Inputs!$C$40,0)+Inputs!$B$41*MAX(Loan_Sample!H1192-Inputs!$C$41,0)+Inputs!$B$42*Inputs!$B$14+Inputs!$B$43*MIN(Loan_Sample!I1192/Inputs!$B$17,1)+Inputs!$B$44*MIN(Loan_Sample!E1192,Inputs!$B$18)+Inputs!$B$45*Loan_Sample!C1192</f>
        <v>-5.98736289661693</v>
      </c>
      <c r="P1212" s="0" t="n">
        <f aca="false">MIN(1-Inputs!$B$13,MAX(Inputs!$B$13,1/(1+EXP(-(Inputs!$B$15*O1212+Inputs!$B$16)))))</f>
        <v>0.001684962604157</v>
      </c>
      <c r="Q1212" s="0" t="n">
        <f aca="false">Inputs!$B$37+Inputs!$B$38*MAX(F1212-Inputs!$C$38,0)+Inputs!$B$39*MAX(F1212-Inputs!$C$39,0)+Inputs!$B$40*MAX(F1212-Inputs!$C$40,0)+Inputs!$B$41*MAX(F1212-Inputs!$C$41,0)+Inputs!$B$42*Inputs!$B$14+Inputs!$B$43*MIN(Loan_Sample!I1192/Inputs!$B$17,1)+Inputs!$B$44*MIN(E1212,Inputs!$B$18)+Inputs!$B$45*Loan_Sample!C1192</f>
        <v>-5.98736289661693</v>
      </c>
      <c r="R1212" s="0" t="n">
        <f aca="false">MIN(1-Inputs!$B$13,MAX(Inputs!$B$13,1/(1+EXP(-(Inputs!$B$15*Q1212+Inputs!$B$16)))))</f>
        <v>0.001684962604157</v>
      </c>
    </row>
    <row r="1213" customFormat="false" ht="15" hidden="false" customHeight="false" outlineLevel="0" collapsed="false">
      <c r="A1213" s="0" t="n">
        <f aca="false">Loan_Sample!A1193</f>
        <v>34266</v>
      </c>
      <c r="B1213" s="0" t="n">
        <f aca="false">Loan_Sample!U1193</f>
        <v>299569.7</v>
      </c>
      <c r="C1213" s="0" t="n">
        <f aca="false">Loan_Sample!K1193+Inputs!$B$26</f>
        <v>6.53333330154419</v>
      </c>
      <c r="D1213" s="0" t="n">
        <f aca="false">Loan_Sample!L1193+Inputs!$B$26</f>
        <v>2.71025633811951</v>
      </c>
      <c r="E1213" s="0" t="n">
        <f aca="false">Loan_Sample!E1193/(1+Inputs!$B$25/100)</f>
        <v>48.5908966064453</v>
      </c>
      <c r="F1213" s="0" t="n">
        <f aca="false">Loan_Sample!H1193-Inputs!$B$24/100</f>
        <v>0.898333311080933</v>
      </c>
      <c r="G1213" s="0" t="n">
        <f aca="false">IF(ISNUMBER(C1213),INDEX(Scorecard!$D$54:$D$61,SUMPRODUCT(--(Scorecard!$G$54:$G$60&lt;C1213))+1),Scorecard!$D$62)</f>
        <v>-0.119873800601421</v>
      </c>
      <c r="H1213" s="0" t="n">
        <f aca="false">IF(ISNUMBER(D1213),INDEX(Scorecard!$D$63:$D$68,SUMPRODUCT(--(Scorecard!$G$63:$G$67&lt;D1213))+1),Scorecard!$D$69)</f>
        <v>0.322484508656054</v>
      </c>
      <c r="I1213" s="0" t="n">
        <f aca="false">IF(ISNUMBER(E1213),INDEX(Scorecard!$D$19:$D$26,SUMPRODUCT(--(Scorecard!$G$19:$G$25&lt;E1213))+1),Scorecard!$D$27)</f>
        <v>0.57899015159425</v>
      </c>
      <c r="J1213" s="0" t="n">
        <f aca="false">IF(ISNUMBER(F1213),INDEX(Scorecard!$D$37:$D$44,SUMPRODUCT(--(Scorecard!$G$37:$G$43&lt;F1213))+1),Scorecard!$D$45)</f>
        <v>-0.975503570149195</v>
      </c>
      <c r="K1213" s="0" t="n">
        <f aca="false">Inputs!$B$10+Scorecard!$J$5*Loan_Sample!Y1193+Scorecard!$J$6*Loan_Sample!Z1193+Scorecard!$J$7*I1213+Scorecard!$J$8*Loan_Sample!AB1193+Scorecard!$J$9*J1213+Scorecard!$J$10*Loan_Sample!AD1193+Scorecard!$J$11*G1213+Scorecard!$J$12*H1213</f>
        <v>-5.65555089404566</v>
      </c>
      <c r="L1213" s="0" t="n">
        <f aca="false">MIN(1-Inputs!$B$13,MAX(Inputs!$B$13,1/(1+EXP(-(Inputs!$B$11*K1213+Inputs!$B$12)))))</f>
        <v>0.00294147596067238</v>
      </c>
      <c r="M1213" s="0" t="n">
        <f aca="false">Loan_Sample!AH1193*Inputs!$B$4*B1213</f>
        <v>308.411974883543</v>
      </c>
      <c r="N1213" s="0" t="n">
        <f aca="false">L1213*Inputs!$B$4*B1213</f>
        <v>308.411974883543</v>
      </c>
      <c r="O1213" s="0" t="n">
        <f aca="false">Inputs!$B$37+Inputs!$B$38*MAX(Loan_Sample!H1193-Inputs!$C$38,0)+Inputs!$B$39*MAX(Loan_Sample!H1193-Inputs!$C$39,0)+Inputs!$B$40*MAX(Loan_Sample!H1193-Inputs!$C$40,0)+Inputs!$B$41*MAX(Loan_Sample!H1193-Inputs!$C$41,0)+Inputs!$B$42*Inputs!$B$14+Inputs!$B$43*MIN(Loan_Sample!I1193/Inputs!$B$17,1)+Inputs!$B$44*MIN(Loan_Sample!E1193,Inputs!$B$18)+Inputs!$B$45*Loan_Sample!C1193</f>
        <v>-3.34966225179134</v>
      </c>
      <c r="P1213" s="0" t="n">
        <f aca="false">MIN(1-Inputs!$B$13,MAX(Inputs!$B$13,1/(1+EXP(-(Inputs!$B$15*O1213+Inputs!$B$16)))))</f>
        <v>0.0327424853852424</v>
      </c>
      <c r="Q1213" s="0" t="n">
        <f aca="false">Inputs!$B$37+Inputs!$B$38*MAX(F1213-Inputs!$C$38,0)+Inputs!$B$39*MAX(F1213-Inputs!$C$39,0)+Inputs!$B$40*MAX(F1213-Inputs!$C$40,0)+Inputs!$B$41*MAX(F1213-Inputs!$C$41,0)+Inputs!$B$42*Inputs!$B$14+Inputs!$B$43*MIN(Loan_Sample!I1193/Inputs!$B$17,1)+Inputs!$B$44*MIN(E1213,Inputs!$B$18)+Inputs!$B$45*Loan_Sample!C1193</f>
        <v>-3.34966225179134</v>
      </c>
      <c r="R1213" s="0" t="n">
        <f aca="false">MIN(1-Inputs!$B$13,MAX(Inputs!$B$13,1/(1+EXP(-(Inputs!$B$15*Q1213+Inputs!$B$16)))))</f>
        <v>0.0327424853852424</v>
      </c>
    </row>
    <row r="1214" customFormat="false" ht="15" hidden="false" customHeight="false" outlineLevel="0" collapsed="false">
      <c r="A1214" s="0" t="n">
        <f aca="false">Loan_Sample!A1194</f>
        <v>34334</v>
      </c>
      <c r="B1214" s="0" t="n">
        <f aca="false">Loan_Sample!U1194</f>
        <v>174362.83</v>
      </c>
      <c r="C1214" s="0" t="n">
        <f aca="false">Loan_Sample!K1194+Inputs!$B$26</f>
        <v>3.72307682037354</v>
      </c>
      <c r="D1214" s="0" t="n">
        <f aca="false">Loan_Sample!L1194+Inputs!$B$26</f>
        <v>-0.276923179626465</v>
      </c>
      <c r="E1214" s="0" t="n">
        <f aca="false">Loan_Sample!E1194/(1+Inputs!$B$25/100)</f>
        <v>69.051887512207</v>
      </c>
      <c r="F1214" s="0" t="n">
        <f aca="false">Loan_Sample!H1194-Inputs!$B$24/100</f>
        <v>0.150666475296021</v>
      </c>
      <c r="G1214" s="0" t="n">
        <f aca="false">IF(ISNUMBER(C1214),INDEX(Scorecard!$D$54:$D$61,SUMPRODUCT(--(Scorecard!$G$54:$G$60&lt;C1214))+1),Scorecard!$D$62)</f>
        <v>0.489050497890326</v>
      </c>
      <c r="H1214" s="0" t="n">
        <f aca="false">IF(ISNUMBER(D1214),INDEX(Scorecard!$D$63:$D$68,SUMPRODUCT(--(Scorecard!$G$63:$G$67&lt;D1214))+1),Scorecard!$D$69)</f>
        <v>0.322484508656054</v>
      </c>
      <c r="I1214" s="0" t="n">
        <f aca="false">IF(ISNUMBER(E1214),INDEX(Scorecard!$D$19:$D$26,SUMPRODUCT(--(Scorecard!$G$19:$G$25&lt;E1214))+1),Scorecard!$D$27)</f>
        <v>0.0530843085177338</v>
      </c>
      <c r="J1214" s="0" t="n">
        <f aca="false">IF(ISNUMBER(F1214),INDEX(Scorecard!$D$37:$D$44,SUMPRODUCT(--(Scorecard!$G$37:$G$43&lt;F1214))+1),Scorecard!$D$45)</f>
        <v>0.102184252677548</v>
      </c>
      <c r="K1214" s="0" t="n">
        <f aca="false">Inputs!$B$10+Scorecard!$J$5*Loan_Sample!Y1194+Scorecard!$J$6*Loan_Sample!Z1194+Scorecard!$J$7*I1214+Scorecard!$J$8*Loan_Sample!AB1194+Scorecard!$J$9*J1214+Scorecard!$J$10*Loan_Sample!AD1194+Scorecard!$J$11*G1214+Scorecard!$J$12*H1214</f>
        <v>-6.72432190814729</v>
      </c>
      <c r="L1214" s="0" t="n">
        <f aca="false">MIN(1-Inputs!$B$13,MAX(Inputs!$B$13,1/(1+EXP(-(Inputs!$B$11*K1214+Inputs!$B$12)))))</f>
        <v>0.00094314682508089</v>
      </c>
      <c r="M1214" s="0" t="n">
        <f aca="false">Loan_Sample!AH1194*Inputs!$B$4*B1214</f>
        <v>57.5574123343166</v>
      </c>
      <c r="N1214" s="0" t="n">
        <f aca="false">L1214*Inputs!$B$4*B1214</f>
        <v>57.5574123343166</v>
      </c>
      <c r="O1214" s="0" t="n">
        <f aca="false">Inputs!$B$37+Inputs!$B$38*MAX(Loan_Sample!H1194-Inputs!$C$38,0)+Inputs!$B$39*MAX(Loan_Sample!H1194-Inputs!$C$39,0)+Inputs!$B$40*MAX(Loan_Sample!H1194-Inputs!$C$40,0)+Inputs!$B$41*MAX(Loan_Sample!H1194-Inputs!$C$41,0)+Inputs!$B$42*Inputs!$B$14+Inputs!$B$43*MIN(Loan_Sample!I1194/Inputs!$B$17,1)+Inputs!$B$44*MIN(Loan_Sample!E1194,Inputs!$B$18)+Inputs!$B$45*Loan_Sample!C1194</f>
        <v>-4.92838696546432</v>
      </c>
      <c r="P1214" s="0" t="n">
        <f aca="false">MIN(1-Inputs!$B$13,MAX(Inputs!$B$13,1/(1+EXP(-(Inputs!$B$15*O1214+Inputs!$B$16)))))</f>
        <v>0.00559382059163324</v>
      </c>
      <c r="Q1214" s="0" t="n">
        <f aca="false">Inputs!$B$37+Inputs!$B$38*MAX(F1214-Inputs!$C$38,0)+Inputs!$B$39*MAX(F1214-Inputs!$C$39,0)+Inputs!$B$40*MAX(F1214-Inputs!$C$40,0)+Inputs!$B$41*MAX(F1214-Inputs!$C$41,0)+Inputs!$B$42*Inputs!$B$14+Inputs!$B$43*MIN(Loan_Sample!I1194/Inputs!$B$17,1)+Inputs!$B$44*MIN(E1214,Inputs!$B$18)+Inputs!$B$45*Loan_Sample!C1194</f>
        <v>-4.92838696546432</v>
      </c>
      <c r="R1214" s="0" t="n">
        <f aca="false">MIN(1-Inputs!$B$13,MAX(Inputs!$B$13,1/(1+EXP(-(Inputs!$B$15*Q1214+Inputs!$B$16)))))</f>
        <v>0.00559382059163324</v>
      </c>
    </row>
    <row r="1215" customFormat="false" ht="15" hidden="false" customHeight="false" outlineLevel="0" collapsed="false">
      <c r="A1215" s="0" t="n">
        <f aca="false">Loan_Sample!A1195</f>
        <v>34347</v>
      </c>
      <c r="B1215" s="0" t="n">
        <f aca="false">Loan_Sample!U1195</f>
        <v>172701.7</v>
      </c>
      <c r="C1215" s="0" t="n">
        <f aca="false">Loan_Sample!K1195+Inputs!$B$26</f>
        <v>7.53333330154419</v>
      </c>
      <c r="D1215" s="0" t="n">
        <f aca="false">Loan_Sample!L1195+Inputs!$B$26</f>
        <v>2.71025657653809</v>
      </c>
      <c r="E1215" s="0" t="n">
        <f aca="false">Loan_Sample!E1195/(1+Inputs!$B$25/100)</f>
        <v>78.2754974365234</v>
      </c>
      <c r="F1215" s="0" t="n">
        <f aca="false">Loan_Sample!H1195-Inputs!$B$24/100</f>
        <v>1.20733332633972</v>
      </c>
      <c r="G1215" s="0" t="n">
        <f aca="false">IF(ISNUMBER(C1215),INDEX(Scorecard!$D$54:$D$61,SUMPRODUCT(--(Scorecard!$G$54:$G$60&lt;C1215))+1),Scorecard!$D$62)</f>
        <v>-0.541917179454542</v>
      </c>
      <c r="H1215" s="0" t="n">
        <f aca="false">IF(ISNUMBER(D1215),INDEX(Scorecard!$D$63:$D$68,SUMPRODUCT(--(Scorecard!$G$63:$G$67&lt;D1215))+1),Scorecard!$D$69)</f>
        <v>0.322484508656054</v>
      </c>
      <c r="I1215" s="0" t="n">
        <f aca="false">IF(ISNUMBER(E1215),INDEX(Scorecard!$D$19:$D$26,SUMPRODUCT(--(Scorecard!$G$19:$G$25&lt;E1215))+1),Scorecard!$D$27)</f>
        <v>-0.0341578513653732</v>
      </c>
      <c r="J1215" s="0" t="n">
        <f aca="false">IF(ISNUMBER(F1215),INDEX(Scorecard!$D$37:$D$44,SUMPRODUCT(--(Scorecard!$G$37:$G$43&lt;F1215))+1),Scorecard!$D$45)</f>
        <v>-0.975503570149195</v>
      </c>
      <c r="K1215" s="0" t="n">
        <f aca="false">Inputs!$B$10+Scorecard!$J$5*Loan_Sample!Y1195+Scorecard!$J$6*Loan_Sample!Z1195+Scorecard!$J$7*I1215+Scorecard!$J$8*Loan_Sample!AB1195+Scorecard!$J$9*J1215+Scorecard!$J$10*Loan_Sample!AD1195+Scorecard!$J$11*G1215+Scorecard!$J$12*H1215</f>
        <v>-3.41310093717159</v>
      </c>
      <c r="L1215" s="0" t="n">
        <f aca="false">MIN(1-Inputs!$B$13,MAX(Inputs!$B$13,1/(1+EXP(-(Inputs!$B$11*K1215+Inputs!$B$12)))))</f>
        <v>0.0312145556261225</v>
      </c>
      <c r="M1215" s="0" t="n">
        <f aca="false">Loan_Sample!AH1195*Inputs!$B$4*B1215</f>
        <v>1886.78238748157</v>
      </c>
      <c r="N1215" s="0" t="n">
        <f aca="false">L1215*Inputs!$B$4*B1215</f>
        <v>1886.78238748157</v>
      </c>
      <c r="O1215" s="0" t="n">
        <f aca="false">Inputs!$B$37+Inputs!$B$38*MAX(Loan_Sample!H1195-Inputs!$C$38,0)+Inputs!$B$39*MAX(Loan_Sample!H1195-Inputs!$C$39,0)+Inputs!$B$40*MAX(Loan_Sample!H1195-Inputs!$C$40,0)+Inputs!$B$41*MAX(Loan_Sample!H1195-Inputs!$C$41,0)+Inputs!$B$42*Inputs!$B$14+Inputs!$B$43*MIN(Loan_Sample!I1195/Inputs!$B$17,1)+Inputs!$B$44*MIN(Loan_Sample!E1195,Inputs!$B$18)+Inputs!$B$45*Loan_Sample!C1195</f>
        <v>-3.93731659279279</v>
      </c>
      <c r="P1215" s="0" t="n">
        <f aca="false">MIN(1-Inputs!$B$13,MAX(Inputs!$B$13,1/(1+EXP(-(Inputs!$B$15*O1215+Inputs!$B$16)))))</f>
        <v>0.0170595918560046</v>
      </c>
      <c r="Q1215" s="0" t="n">
        <f aca="false">Inputs!$B$37+Inputs!$B$38*MAX(F1215-Inputs!$C$38,0)+Inputs!$B$39*MAX(F1215-Inputs!$C$39,0)+Inputs!$B$40*MAX(F1215-Inputs!$C$40,0)+Inputs!$B$41*MAX(F1215-Inputs!$C$41,0)+Inputs!$B$42*Inputs!$B$14+Inputs!$B$43*MIN(Loan_Sample!I1195/Inputs!$B$17,1)+Inputs!$B$44*MIN(E1215,Inputs!$B$18)+Inputs!$B$45*Loan_Sample!C1195</f>
        <v>-3.93731659279279</v>
      </c>
      <c r="R1215" s="0" t="n">
        <f aca="false">MIN(1-Inputs!$B$13,MAX(Inputs!$B$13,1/(1+EXP(-(Inputs!$B$15*Q1215+Inputs!$B$16)))))</f>
        <v>0.0170595918560046</v>
      </c>
    </row>
    <row r="1216" customFormat="false" ht="15" hidden="false" customHeight="false" outlineLevel="0" collapsed="false">
      <c r="A1216" s="0" t="n">
        <f aca="false">Loan_Sample!A1196</f>
        <v>34373</v>
      </c>
      <c r="B1216" s="0" t="n">
        <f aca="false">Loan_Sample!U1196</f>
        <v>150992.8</v>
      </c>
      <c r="C1216" s="0" t="n">
        <f aca="false">Loan_Sample!K1196+Inputs!$B$26</f>
        <v>5.65833330154419</v>
      </c>
      <c r="D1216" s="0" t="n">
        <f aca="false">Loan_Sample!L1196+Inputs!$B$26</f>
        <v>-1.875</v>
      </c>
      <c r="E1216" s="0" t="n">
        <f aca="false">Loan_Sample!E1196/(1+Inputs!$B$25/100)</f>
        <v>71.7477416992188</v>
      </c>
      <c r="F1216" s="0" t="n">
        <f aca="false">Loan_Sample!H1196-Inputs!$B$24/100</f>
        <v>-0.219666719436646</v>
      </c>
      <c r="G1216" s="0" t="n">
        <f aca="false">IF(ISNUMBER(C1216),INDEX(Scorecard!$D$54:$D$61,SUMPRODUCT(--(Scorecard!$G$54:$G$60&lt;C1216))+1),Scorecard!$D$62)</f>
        <v>0.0151758992857273</v>
      </c>
      <c r="H1216" s="0" t="n">
        <f aca="false">IF(ISNUMBER(D1216),INDEX(Scorecard!$D$63:$D$68,SUMPRODUCT(--(Scorecard!$G$63:$G$67&lt;D1216))+1),Scorecard!$D$69)</f>
        <v>-0.340582194386522</v>
      </c>
      <c r="I1216" s="0" t="n">
        <f aca="false">IF(ISNUMBER(E1216),INDEX(Scorecard!$D$19:$D$26,SUMPRODUCT(--(Scorecard!$G$19:$G$25&lt;E1216))+1),Scorecard!$D$27)</f>
        <v>0.0530843085177338</v>
      </c>
      <c r="J1216" s="0" t="n">
        <f aca="false">IF(ISNUMBER(F1216),INDEX(Scorecard!$D$37:$D$44,SUMPRODUCT(--(Scorecard!$G$37:$G$43&lt;F1216))+1),Scorecard!$D$45)</f>
        <v>0.769716833645565</v>
      </c>
      <c r="K1216" s="0" t="n">
        <f aca="false">Inputs!$B$10+Scorecard!$J$5*Loan_Sample!Y1196+Scorecard!$J$6*Loan_Sample!Z1196+Scorecard!$J$7*I1216+Scorecard!$J$8*Loan_Sample!AB1196+Scorecard!$J$9*J1216+Scorecard!$J$10*Loan_Sample!AD1196+Scorecard!$J$11*G1216+Scorecard!$J$12*H1216</f>
        <v>-5.29412985545562</v>
      </c>
      <c r="L1216" s="0" t="n">
        <f aca="false">MIN(1-Inputs!$B$13,MAX(Inputs!$B$13,1/(1+EXP(-(Inputs!$B$11*K1216+Inputs!$B$12)))))</f>
        <v>0.00431825282860165</v>
      </c>
      <c r="M1216" s="0" t="n">
        <f aca="false">Loan_Sample!AH1196*Inputs!$B$4*B1216</f>
        <v>228.208779994469</v>
      </c>
      <c r="N1216" s="0" t="n">
        <f aca="false">L1216*Inputs!$B$4*B1216</f>
        <v>228.208779994469</v>
      </c>
      <c r="O1216" s="0" t="n">
        <f aca="false">Inputs!$B$37+Inputs!$B$38*MAX(Loan_Sample!H1196-Inputs!$C$38,0)+Inputs!$B$39*MAX(Loan_Sample!H1196-Inputs!$C$39,0)+Inputs!$B$40*MAX(Loan_Sample!H1196-Inputs!$C$40,0)+Inputs!$B$41*MAX(Loan_Sample!H1196-Inputs!$C$41,0)+Inputs!$B$42*Inputs!$B$14+Inputs!$B$43*MIN(Loan_Sample!I1196/Inputs!$B$17,1)+Inputs!$B$44*MIN(Loan_Sample!E1196,Inputs!$B$18)+Inputs!$B$45*Loan_Sample!C1196</f>
        <v>-5.87659422976918</v>
      </c>
      <c r="P1216" s="0" t="n">
        <f aca="false">MIN(1-Inputs!$B$13,MAX(Inputs!$B$13,1/(1+EXP(-(Inputs!$B$15*O1216+Inputs!$B$16)))))</f>
        <v>0.0019106412981078</v>
      </c>
      <c r="Q1216" s="0" t="n">
        <f aca="false">Inputs!$B$37+Inputs!$B$38*MAX(F1216-Inputs!$C$38,0)+Inputs!$B$39*MAX(F1216-Inputs!$C$39,0)+Inputs!$B$40*MAX(F1216-Inputs!$C$40,0)+Inputs!$B$41*MAX(F1216-Inputs!$C$41,0)+Inputs!$B$42*Inputs!$B$14+Inputs!$B$43*MIN(Loan_Sample!I1196/Inputs!$B$17,1)+Inputs!$B$44*MIN(E1216,Inputs!$B$18)+Inputs!$B$45*Loan_Sample!C1196</f>
        <v>-5.87659422976918</v>
      </c>
      <c r="R1216" s="0" t="n">
        <f aca="false">MIN(1-Inputs!$B$13,MAX(Inputs!$B$13,1/(1+EXP(-(Inputs!$B$15*Q1216+Inputs!$B$16)))))</f>
        <v>0.0019106412981078</v>
      </c>
    </row>
    <row r="1217" customFormat="false" ht="15" hidden="false" customHeight="false" outlineLevel="0" collapsed="false">
      <c r="A1217" s="0" t="n">
        <f aca="false">Loan_Sample!A1197</f>
        <v>34380</v>
      </c>
      <c r="B1217" s="0" t="n">
        <f aca="false">Loan_Sample!U1197</f>
        <v>101213.44</v>
      </c>
      <c r="C1217" s="0" t="n">
        <f aca="false">Loan_Sample!K1197+Inputs!$B$26</f>
        <v>3.70000004768372</v>
      </c>
      <c r="D1217" s="0" t="n">
        <f aca="false">Loan_Sample!L1197+Inputs!$B$26</f>
        <v>-0.208333253860474</v>
      </c>
      <c r="E1217" s="0" t="n">
        <f aca="false">Loan_Sample!E1197/(1+Inputs!$B$25/100)</f>
        <v>41.356014251709</v>
      </c>
      <c r="F1217" s="0" t="n">
        <f aca="false">Loan_Sample!H1197-Inputs!$B$24/100</f>
        <v>-2.17133331298828</v>
      </c>
      <c r="G1217" s="0" t="n">
        <f aca="false">IF(ISNUMBER(C1217),INDEX(Scorecard!$D$54:$D$61,SUMPRODUCT(--(Scorecard!$G$54:$G$60&lt;C1217))+1),Scorecard!$D$62)</f>
        <v>0.489050497890326</v>
      </c>
      <c r="H1217" s="0" t="n">
        <f aca="false">IF(ISNUMBER(D1217),INDEX(Scorecard!$D$63:$D$68,SUMPRODUCT(--(Scorecard!$G$63:$G$67&lt;D1217))+1),Scorecard!$D$69)</f>
        <v>0.322484508656054</v>
      </c>
      <c r="I1217" s="0" t="n">
        <f aca="false">IF(ISNUMBER(E1217),INDEX(Scorecard!$D$19:$D$26,SUMPRODUCT(--(Scorecard!$G$19:$G$25&lt;E1217))+1),Scorecard!$D$27)</f>
        <v>0.57899015159425</v>
      </c>
      <c r="J1217" s="0" t="n">
        <f aca="false">IF(ISNUMBER(F1217),INDEX(Scorecard!$D$37:$D$44,SUMPRODUCT(--(Scorecard!$G$37:$G$43&lt;F1217))+1),Scorecard!$D$45)</f>
        <v>1.35057635045042</v>
      </c>
      <c r="K1217" s="0" t="n">
        <f aca="false">Inputs!$B$10+Scorecard!$J$5*Loan_Sample!Y1197+Scorecard!$J$6*Loan_Sample!Z1197+Scorecard!$J$7*I1217+Scorecard!$J$8*Loan_Sample!AB1197+Scorecard!$J$9*J1217+Scorecard!$J$10*Loan_Sample!AD1197+Scorecard!$J$11*G1217+Scorecard!$J$12*H1217</f>
        <v>-4.9444538117101</v>
      </c>
      <c r="L1217" s="0" t="n">
        <f aca="false">MIN(1-Inputs!$B$13,MAX(Inputs!$B$13,1/(1+EXP(-(Inputs!$B$11*K1217+Inputs!$B$12)))))</f>
        <v>0.00625700319188916</v>
      </c>
      <c r="M1217" s="0" t="n">
        <f aca="false">Loan_Sample!AH1197*Inputs!$B$4*B1217</f>
        <v>221.652485999729</v>
      </c>
      <c r="N1217" s="0" t="n">
        <f aca="false">L1217*Inputs!$B$4*B1217</f>
        <v>221.652485999729</v>
      </c>
      <c r="O1217" s="0" t="n">
        <f aca="false">Inputs!$B$37+Inputs!$B$38*MAX(Loan_Sample!H1197-Inputs!$C$38,0)+Inputs!$B$39*MAX(Loan_Sample!H1197-Inputs!$C$39,0)+Inputs!$B$40*MAX(Loan_Sample!H1197-Inputs!$C$40,0)+Inputs!$B$41*MAX(Loan_Sample!H1197-Inputs!$C$41,0)+Inputs!$B$42*Inputs!$B$14+Inputs!$B$43*MIN(Loan_Sample!I1197/Inputs!$B$17,1)+Inputs!$B$44*MIN(Loan_Sample!E1197,Inputs!$B$18)+Inputs!$B$45*Loan_Sample!C1197</f>
        <v>-5.56941016920442</v>
      </c>
      <c r="P1217" s="0" t="n">
        <f aca="false">MIN(1-Inputs!$B$13,MAX(Inputs!$B$13,1/(1+EXP(-(Inputs!$B$15*O1217+Inputs!$B$16)))))</f>
        <v>0.00270701653129578</v>
      </c>
      <c r="Q1217" s="0" t="n">
        <f aca="false">Inputs!$B$37+Inputs!$B$38*MAX(F1217-Inputs!$C$38,0)+Inputs!$B$39*MAX(F1217-Inputs!$C$39,0)+Inputs!$B$40*MAX(F1217-Inputs!$C$40,0)+Inputs!$B$41*MAX(F1217-Inputs!$C$41,0)+Inputs!$B$42*Inputs!$B$14+Inputs!$B$43*MIN(Loan_Sample!I1197/Inputs!$B$17,1)+Inputs!$B$44*MIN(E1217,Inputs!$B$18)+Inputs!$B$45*Loan_Sample!C1197</f>
        <v>-5.56941016920442</v>
      </c>
      <c r="R1217" s="0" t="n">
        <f aca="false">MIN(1-Inputs!$B$13,MAX(Inputs!$B$13,1/(1+EXP(-(Inputs!$B$15*Q1217+Inputs!$B$16)))))</f>
        <v>0.00270701653129578</v>
      </c>
    </row>
    <row r="1218" customFormat="false" ht="15" hidden="false" customHeight="false" outlineLevel="0" collapsed="false">
      <c r="A1218" s="0" t="n">
        <f aca="false">Loan_Sample!A1198</f>
        <v>34429</v>
      </c>
      <c r="B1218" s="0" t="n">
        <f aca="false">Loan_Sample!U1198</f>
        <v>298460.97</v>
      </c>
      <c r="C1218" s="0" t="n">
        <f aca="false">Loan_Sample!K1198+Inputs!$B$26</f>
        <v>6.63333320617676</v>
      </c>
      <c r="D1218" s="0" t="n">
        <f aca="false">Loan_Sample!L1198+Inputs!$B$26</f>
        <v>2.71025633811951</v>
      </c>
      <c r="E1218" s="0" t="n">
        <f aca="false">Loan_Sample!E1198/(1+Inputs!$B$25/100)</f>
        <v>54.5064659118652</v>
      </c>
      <c r="F1218" s="0" t="n">
        <f aca="false">Loan_Sample!H1198-Inputs!$B$24/100</f>
        <v>1.01533317565918</v>
      </c>
      <c r="G1218" s="0" t="n">
        <f aca="false">IF(ISNUMBER(C1218),INDEX(Scorecard!$D$54:$D$61,SUMPRODUCT(--(Scorecard!$G$54:$G$60&lt;C1218))+1),Scorecard!$D$62)</f>
        <v>-0.357264871923982</v>
      </c>
      <c r="H1218" s="0" t="n">
        <f aca="false">IF(ISNUMBER(D1218),INDEX(Scorecard!$D$63:$D$68,SUMPRODUCT(--(Scorecard!$G$63:$G$67&lt;D1218))+1),Scorecard!$D$69)</f>
        <v>0.322484508656054</v>
      </c>
      <c r="I1218" s="0" t="n">
        <f aca="false">IF(ISNUMBER(E1218),INDEX(Scorecard!$D$19:$D$26,SUMPRODUCT(--(Scorecard!$G$19:$G$25&lt;E1218))+1),Scorecard!$D$27)</f>
        <v>0.57899015159425</v>
      </c>
      <c r="J1218" s="0" t="n">
        <f aca="false">IF(ISNUMBER(F1218),INDEX(Scorecard!$D$37:$D$44,SUMPRODUCT(--(Scorecard!$G$37:$G$43&lt;F1218))+1),Scorecard!$D$45)</f>
        <v>-0.975503570149195</v>
      </c>
      <c r="K1218" s="0" t="n">
        <f aca="false">Inputs!$B$10+Scorecard!$J$5*Loan_Sample!Y1198+Scorecard!$J$6*Loan_Sample!Z1198+Scorecard!$J$7*I1218+Scorecard!$J$8*Loan_Sample!AB1198+Scorecard!$J$9*J1218+Scorecard!$J$10*Loan_Sample!AD1198+Scorecard!$J$11*G1218+Scorecard!$J$12*H1218</f>
        <v>-6.01370685185995</v>
      </c>
      <c r="L1218" s="0" t="n">
        <f aca="false">MIN(1-Inputs!$B$13,MAX(Inputs!$B$13,1/(1+EXP(-(Inputs!$B$11*K1218+Inputs!$B$12)))))</f>
        <v>0.00200973994598469</v>
      </c>
      <c r="M1218" s="0" t="n">
        <f aca="false">Loan_Sample!AH1198*Inputs!$B$4*B1218</f>
        <v>209.940126804219</v>
      </c>
      <c r="N1218" s="0" t="n">
        <f aca="false">L1218*Inputs!$B$4*B1218</f>
        <v>209.940126804219</v>
      </c>
      <c r="O1218" s="0" t="n">
        <f aca="false">Inputs!$B$37+Inputs!$B$38*MAX(Loan_Sample!H1198-Inputs!$C$38,0)+Inputs!$B$39*MAX(Loan_Sample!H1198-Inputs!$C$39,0)+Inputs!$B$40*MAX(Loan_Sample!H1198-Inputs!$C$40,0)+Inputs!$B$41*MAX(Loan_Sample!H1198-Inputs!$C$41,0)+Inputs!$B$42*Inputs!$B$14+Inputs!$B$43*MIN(Loan_Sample!I1198/Inputs!$B$17,1)+Inputs!$B$44*MIN(Loan_Sample!E1198,Inputs!$B$18)+Inputs!$B$45*Loan_Sample!C1198</f>
        <v>-3.11413360983998</v>
      </c>
      <c r="P1218" s="0" t="n">
        <f aca="false">MIN(1-Inputs!$B$13,MAX(Inputs!$B$13,1/(1+EXP(-(Inputs!$B$15*O1218+Inputs!$B$16)))))</f>
        <v>0.042369117637357</v>
      </c>
      <c r="Q1218" s="0" t="n">
        <f aca="false">Inputs!$B$37+Inputs!$B$38*MAX(F1218-Inputs!$C$38,0)+Inputs!$B$39*MAX(F1218-Inputs!$C$39,0)+Inputs!$B$40*MAX(F1218-Inputs!$C$40,0)+Inputs!$B$41*MAX(F1218-Inputs!$C$41,0)+Inputs!$B$42*Inputs!$B$14+Inputs!$B$43*MIN(Loan_Sample!I1198/Inputs!$B$17,1)+Inputs!$B$44*MIN(E1218,Inputs!$B$18)+Inputs!$B$45*Loan_Sample!C1198</f>
        <v>-3.11413360983998</v>
      </c>
      <c r="R1218" s="0" t="n">
        <f aca="false">MIN(1-Inputs!$B$13,MAX(Inputs!$B$13,1/(1+EXP(-(Inputs!$B$15*Q1218+Inputs!$B$16)))))</f>
        <v>0.042369117637357</v>
      </c>
    </row>
    <row r="1219" customFormat="false" ht="15" hidden="false" customHeight="false" outlineLevel="0" collapsed="false">
      <c r="A1219" s="0" t="n">
        <f aca="false">Loan_Sample!A1199</f>
        <v>34429</v>
      </c>
      <c r="B1219" s="0" t="n">
        <f aca="false">Loan_Sample!U1199</f>
        <v>278801.4</v>
      </c>
      <c r="C1219" s="0" t="n">
        <f aca="false">Loan_Sample!K1199+Inputs!$B$26</f>
        <v>4.30000019073486</v>
      </c>
      <c r="D1219" s="0" t="n">
        <f aca="false">Loan_Sample!L1199+Inputs!$B$26</f>
        <v>-0.208333015441895</v>
      </c>
      <c r="E1219" s="0" t="n">
        <f aca="false">Loan_Sample!E1199/(1+Inputs!$B$25/100)</f>
        <v>46.7492027282715</v>
      </c>
      <c r="F1219" s="0" t="n">
        <f aca="false">Loan_Sample!H1199-Inputs!$B$24/100</f>
        <v>-2.70133328437805</v>
      </c>
      <c r="G1219" s="0" t="n">
        <f aca="false">IF(ISNUMBER(C1219),INDEX(Scorecard!$D$54:$D$61,SUMPRODUCT(--(Scorecard!$G$54:$G$60&lt;C1219))+1),Scorecard!$D$62)</f>
        <v>0.489050497890326</v>
      </c>
      <c r="H1219" s="0" t="n">
        <f aca="false">IF(ISNUMBER(D1219),INDEX(Scorecard!$D$63:$D$68,SUMPRODUCT(--(Scorecard!$G$63:$G$67&lt;D1219))+1),Scorecard!$D$69)</f>
        <v>0.322484508656054</v>
      </c>
      <c r="I1219" s="0" t="n">
        <f aca="false">IF(ISNUMBER(E1219),INDEX(Scorecard!$D$19:$D$26,SUMPRODUCT(--(Scorecard!$G$19:$G$25&lt;E1219))+1),Scorecard!$D$27)</f>
        <v>0.57899015159425</v>
      </c>
      <c r="J1219" s="0" t="n">
        <f aca="false">IF(ISNUMBER(F1219),INDEX(Scorecard!$D$37:$D$44,SUMPRODUCT(--(Scorecard!$G$37:$G$43&lt;F1219))+1),Scorecard!$D$45)</f>
        <v>1.35057635045042</v>
      </c>
      <c r="K1219" s="0" t="n">
        <f aca="false">Inputs!$B$10+Scorecard!$J$5*Loan_Sample!Y1199+Scorecard!$J$6*Loan_Sample!Z1199+Scorecard!$J$7*I1219+Scorecard!$J$8*Loan_Sample!AB1199+Scorecard!$J$9*J1219+Scorecard!$J$10*Loan_Sample!AD1199+Scorecard!$J$11*G1219+Scorecard!$J$12*H1219</f>
        <v>-6.76979368655754</v>
      </c>
      <c r="L1219" s="0" t="n">
        <f aca="false">MIN(1-Inputs!$B$13,MAX(Inputs!$B$13,1/(1+EXP(-(Inputs!$B$11*K1219+Inputs!$B$12)))))</f>
        <v>0.000898554943199368</v>
      </c>
      <c r="M1219" s="0" t="n">
        <f aca="false">Loan_Sample!AH1199*Inputs!$B$4*B1219</f>
        <v>87.6814316493165</v>
      </c>
      <c r="N1219" s="0" t="n">
        <f aca="false">L1219*Inputs!$B$4*B1219</f>
        <v>87.6814316493165</v>
      </c>
      <c r="O1219" s="0" t="n">
        <f aca="false">Inputs!$B$37+Inputs!$B$38*MAX(Loan_Sample!H1199-Inputs!$C$38,0)+Inputs!$B$39*MAX(Loan_Sample!H1199-Inputs!$C$39,0)+Inputs!$B$40*MAX(Loan_Sample!H1199-Inputs!$C$40,0)+Inputs!$B$41*MAX(Loan_Sample!H1199-Inputs!$C$41,0)+Inputs!$B$42*Inputs!$B$14+Inputs!$B$43*MIN(Loan_Sample!I1199/Inputs!$B$17,1)+Inputs!$B$44*MIN(Loan_Sample!E1199,Inputs!$B$18)+Inputs!$B$45*Loan_Sample!C1199</f>
        <v>-5.40320660379888</v>
      </c>
      <c r="P1219" s="0" t="n">
        <f aca="false">MIN(1-Inputs!$B$13,MAX(Inputs!$B$13,1/(1+EXP(-(Inputs!$B$15*O1219+Inputs!$B$16)))))</f>
        <v>0.00326815064370205</v>
      </c>
      <c r="Q1219" s="0" t="n">
        <f aca="false">Inputs!$B$37+Inputs!$B$38*MAX(F1219-Inputs!$C$38,0)+Inputs!$B$39*MAX(F1219-Inputs!$C$39,0)+Inputs!$B$40*MAX(F1219-Inputs!$C$40,0)+Inputs!$B$41*MAX(F1219-Inputs!$C$41,0)+Inputs!$B$42*Inputs!$B$14+Inputs!$B$43*MIN(Loan_Sample!I1199/Inputs!$B$17,1)+Inputs!$B$44*MIN(E1219,Inputs!$B$18)+Inputs!$B$45*Loan_Sample!C1199</f>
        <v>-5.40320660379888</v>
      </c>
      <c r="R1219" s="0" t="n">
        <f aca="false">MIN(1-Inputs!$B$13,MAX(Inputs!$B$13,1/(1+EXP(-(Inputs!$B$15*Q1219+Inputs!$B$16)))))</f>
        <v>0.00326815064370205</v>
      </c>
    </row>
    <row r="1220" customFormat="false" ht="15" hidden="false" customHeight="false" outlineLevel="0" collapsed="false">
      <c r="A1220" s="0" t="n">
        <f aca="false">Loan_Sample!A1200</f>
        <v>34430</v>
      </c>
      <c r="B1220" s="0" t="n">
        <f aca="false">Loan_Sample!U1200</f>
        <v>414728.7</v>
      </c>
      <c r="C1220" s="0" t="n">
        <f aca="false">Loan_Sample!K1200+Inputs!$B$26</f>
        <v>4.40000009536743</v>
      </c>
      <c r="D1220" s="0" t="n">
        <f aca="false">Loan_Sample!L1200+Inputs!$B$26</f>
        <v>-0.208333015441895</v>
      </c>
      <c r="E1220" s="0" t="n">
        <f aca="false">Loan_Sample!E1200/(1+Inputs!$B$25/100)</f>
        <v>56.7453308105469</v>
      </c>
      <c r="F1220" s="0" t="n">
        <f aca="false">Loan_Sample!H1200-Inputs!$B$24/100</f>
        <v>-3.24333310127258</v>
      </c>
      <c r="G1220" s="0" t="n">
        <f aca="false">IF(ISNUMBER(C1220),INDEX(Scorecard!$D$54:$D$61,SUMPRODUCT(--(Scorecard!$G$54:$G$60&lt;C1220))+1),Scorecard!$D$62)</f>
        <v>0.489050497890326</v>
      </c>
      <c r="H1220" s="0" t="n">
        <f aca="false">IF(ISNUMBER(D1220),INDEX(Scorecard!$D$63:$D$68,SUMPRODUCT(--(Scorecard!$G$63:$G$67&lt;D1220))+1),Scorecard!$D$69)</f>
        <v>0.322484508656054</v>
      </c>
      <c r="I1220" s="0" t="n">
        <f aca="false">IF(ISNUMBER(E1220),INDEX(Scorecard!$D$19:$D$26,SUMPRODUCT(--(Scorecard!$G$19:$G$25&lt;E1220))+1),Scorecard!$D$27)</f>
        <v>0.285899340811827</v>
      </c>
      <c r="J1220" s="0" t="n">
        <f aca="false">IF(ISNUMBER(F1220),INDEX(Scorecard!$D$37:$D$44,SUMPRODUCT(--(Scorecard!$G$37:$G$43&lt;F1220))+1),Scorecard!$D$45)</f>
        <v>1.35057635045042</v>
      </c>
      <c r="K1220" s="0" t="n">
        <f aca="false">Inputs!$B$10+Scorecard!$J$5*Loan_Sample!Y1200+Scorecard!$J$6*Loan_Sample!Z1200+Scorecard!$J$7*I1220+Scorecard!$J$8*Loan_Sample!AB1200+Scorecard!$J$9*J1220+Scorecard!$J$10*Loan_Sample!AD1200+Scorecard!$J$11*G1220+Scorecard!$J$12*H1220</f>
        <v>-5.54570488267871</v>
      </c>
      <c r="L1220" s="0" t="n">
        <f aca="false">MIN(1-Inputs!$B$13,MAX(Inputs!$B$13,1/(1+EXP(-(Inputs!$B$11*K1220+Inputs!$B$12)))))</f>
        <v>0.00330572571985788</v>
      </c>
      <c r="M1220" s="0" t="n">
        <f aca="false">Loan_Sample!AH1200*Inputs!$B$4*B1220</f>
        <v>479.842765623629</v>
      </c>
      <c r="N1220" s="0" t="n">
        <f aca="false">L1220*Inputs!$B$4*B1220</f>
        <v>479.842765623629</v>
      </c>
      <c r="O1220" s="0" t="n">
        <f aca="false">Inputs!$B$37+Inputs!$B$38*MAX(Loan_Sample!H1200-Inputs!$C$38,0)+Inputs!$B$39*MAX(Loan_Sample!H1200-Inputs!$C$39,0)+Inputs!$B$40*MAX(Loan_Sample!H1200-Inputs!$C$40,0)+Inputs!$B$41*MAX(Loan_Sample!H1200-Inputs!$C$41,0)+Inputs!$B$42*Inputs!$B$14+Inputs!$B$43*MIN(Loan_Sample!I1200/Inputs!$B$17,1)+Inputs!$B$44*MIN(Loan_Sample!E1200,Inputs!$B$18)+Inputs!$B$45*Loan_Sample!C1200</f>
        <v>-5.49614484840801</v>
      </c>
      <c r="P1220" s="0" t="n">
        <f aca="false">MIN(1-Inputs!$B$13,MAX(Inputs!$B$13,1/(1+EXP(-(Inputs!$B$15*O1220+Inputs!$B$16)))))</f>
        <v>0.00294144200160839</v>
      </c>
      <c r="Q1220" s="0" t="n">
        <f aca="false">Inputs!$B$37+Inputs!$B$38*MAX(F1220-Inputs!$C$38,0)+Inputs!$B$39*MAX(F1220-Inputs!$C$39,0)+Inputs!$B$40*MAX(F1220-Inputs!$C$40,0)+Inputs!$B$41*MAX(F1220-Inputs!$C$41,0)+Inputs!$B$42*Inputs!$B$14+Inputs!$B$43*MIN(Loan_Sample!I1200/Inputs!$B$17,1)+Inputs!$B$44*MIN(E1220,Inputs!$B$18)+Inputs!$B$45*Loan_Sample!C1200</f>
        <v>-5.49614484840801</v>
      </c>
      <c r="R1220" s="0" t="n">
        <f aca="false">MIN(1-Inputs!$B$13,MAX(Inputs!$B$13,1/(1+EXP(-(Inputs!$B$15*Q1220+Inputs!$B$16)))))</f>
        <v>0.00294144200160839</v>
      </c>
    </row>
    <row r="1221" customFormat="false" ht="15" hidden="false" customHeight="false" outlineLevel="0" collapsed="false">
      <c r="A1221" s="0" t="n">
        <f aca="false">Loan_Sample!A1201</f>
        <v>34463</v>
      </c>
      <c r="B1221" s="0" t="n">
        <f aca="false">Loan_Sample!U1201</f>
        <v>175994.02</v>
      </c>
      <c r="C1221" s="0" t="n">
        <f aca="false">Loan_Sample!K1201+Inputs!$B$26</f>
        <v>4</v>
      </c>
      <c r="D1221" s="0" t="n">
        <f aca="false">Loan_Sample!L1201+Inputs!$B$26</f>
        <v>-0.208333492279053</v>
      </c>
      <c r="E1221" s="0" t="n">
        <f aca="false">Loan_Sample!E1201/(1+Inputs!$B$25/100)</f>
        <v>80.9235610961914</v>
      </c>
      <c r="F1221" s="0" t="n">
        <f aca="false">Loan_Sample!H1201-Inputs!$B$24/100</f>
        <v>-3.38933324813843</v>
      </c>
      <c r="G1221" s="0" t="n">
        <f aca="false">IF(ISNUMBER(C1221),INDEX(Scorecard!$D$54:$D$61,SUMPRODUCT(--(Scorecard!$G$54:$G$60&lt;C1221))+1),Scorecard!$D$62)</f>
        <v>0.489050497890326</v>
      </c>
      <c r="H1221" s="0" t="n">
        <f aca="false">IF(ISNUMBER(D1221),INDEX(Scorecard!$D$63:$D$68,SUMPRODUCT(--(Scorecard!$G$63:$G$67&lt;D1221))+1),Scorecard!$D$69)</f>
        <v>0.322484508656054</v>
      </c>
      <c r="I1221" s="0" t="n">
        <f aca="false">IF(ISNUMBER(E1221),INDEX(Scorecard!$D$19:$D$26,SUMPRODUCT(--(Scorecard!$G$19:$G$25&lt;E1221))+1),Scorecard!$D$27)</f>
        <v>-0.0341578513653732</v>
      </c>
      <c r="J1221" s="0" t="n">
        <f aca="false">IF(ISNUMBER(F1221),INDEX(Scorecard!$D$37:$D$44,SUMPRODUCT(--(Scorecard!$G$37:$G$43&lt;F1221))+1),Scorecard!$D$45)</f>
        <v>1.35057635045042</v>
      </c>
      <c r="K1221" s="0" t="n">
        <f aca="false">Inputs!$B$10+Scorecard!$J$5*Loan_Sample!Y1201+Scorecard!$J$6*Loan_Sample!Z1201+Scorecard!$J$7*I1221+Scorecard!$J$8*Loan_Sample!AB1201+Scorecard!$J$9*J1221+Scorecard!$J$10*Loan_Sample!AD1201+Scorecard!$J$11*G1221+Scorecard!$J$12*H1221</f>
        <v>-4.71216613349071</v>
      </c>
      <c r="L1221" s="0" t="n">
        <f aca="false">MIN(1-Inputs!$B$13,MAX(Inputs!$B$13,1/(1+EXP(-(Inputs!$B$11*K1221+Inputs!$B$12)))))</f>
        <v>0.00800121238198357</v>
      </c>
      <c r="M1221" s="0" t="n">
        <f aca="false">Loan_Sample!AH1201*Inputs!$B$4*B1221</f>
        <v>492.857936192672</v>
      </c>
      <c r="N1221" s="0" t="n">
        <f aca="false">L1221*Inputs!$B$4*B1221</f>
        <v>492.857936192672</v>
      </c>
      <c r="O1221" s="0" t="n">
        <f aca="false">Inputs!$B$37+Inputs!$B$38*MAX(Loan_Sample!H1201-Inputs!$C$38,0)+Inputs!$B$39*MAX(Loan_Sample!H1201-Inputs!$C$39,0)+Inputs!$B$40*MAX(Loan_Sample!H1201-Inputs!$C$40,0)+Inputs!$B$41*MAX(Loan_Sample!H1201-Inputs!$C$41,0)+Inputs!$B$42*Inputs!$B$14+Inputs!$B$43*MIN(Loan_Sample!I1201/Inputs!$B$17,1)+Inputs!$B$44*MIN(Loan_Sample!E1201,Inputs!$B$18)+Inputs!$B$45*Loan_Sample!C1201</f>
        <v>-5.67702618490341</v>
      </c>
      <c r="P1221" s="0" t="n">
        <f aca="false">MIN(1-Inputs!$B$13,MAX(Inputs!$B$13,1/(1+EXP(-(Inputs!$B$15*O1221+Inputs!$B$16)))))</f>
        <v>0.00239604904798072</v>
      </c>
      <c r="Q1221" s="0" t="n">
        <f aca="false">Inputs!$B$37+Inputs!$B$38*MAX(F1221-Inputs!$C$38,0)+Inputs!$B$39*MAX(F1221-Inputs!$C$39,0)+Inputs!$B$40*MAX(F1221-Inputs!$C$40,0)+Inputs!$B$41*MAX(F1221-Inputs!$C$41,0)+Inputs!$B$42*Inputs!$B$14+Inputs!$B$43*MIN(Loan_Sample!I1201/Inputs!$B$17,1)+Inputs!$B$44*MIN(E1221,Inputs!$B$18)+Inputs!$B$45*Loan_Sample!C1201</f>
        <v>-5.67702618490341</v>
      </c>
      <c r="R1221" s="0" t="n">
        <f aca="false">MIN(1-Inputs!$B$13,MAX(Inputs!$B$13,1/(1+EXP(-(Inputs!$B$15*Q1221+Inputs!$B$16)))))</f>
        <v>0.00239604904798072</v>
      </c>
    </row>
    <row r="1222" customFormat="false" ht="15" hidden="false" customHeight="false" outlineLevel="0" collapsed="false">
      <c r="A1222" s="0" t="n">
        <f aca="false">Loan_Sample!A1202</f>
        <v>34473</v>
      </c>
      <c r="B1222" s="0" t="n">
        <f aca="false">Loan_Sample!U1202</f>
        <v>184293.17</v>
      </c>
      <c r="C1222" s="0" t="n">
        <f aca="false">Loan_Sample!K1202+Inputs!$B$26</f>
        <v>6.03333330154419</v>
      </c>
      <c r="D1222" s="0" t="n">
        <f aca="false">Loan_Sample!L1202+Inputs!$B$26</f>
        <v>2.71025633811951</v>
      </c>
      <c r="E1222" s="0" t="n">
        <f aca="false">Loan_Sample!E1202/(1+Inputs!$B$25/100)</f>
        <v>67.7049713134766</v>
      </c>
      <c r="F1222" s="0" t="n">
        <f aca="false">Loan_Sample!H1202-Inputs!$B$24/100</f>
        <v>1.55033326148987</v>
      </c>
      <c r="G1222" s="0" t="n">
        <f aca="false">IF(ISNUMBER(C1222),INDEX(Scorecard!$D$54:$D$61,SUMPRODUCT(--(Scorecard!$G$54:$G$60&lt;C1222))+1),Scorecard!$D$62)</f>
        <v>0.0151758992857273</v>
      </c>
      <c r="H1222" s="0" t="n">
        <f aca="false">IF(ISNUMBER(D1222),INDEX(Scorecard!$D$63:$D$68,SUMPRODUCT(--(Scorecard!$G$63:$G$67&lt;D1222))+1),Scorecard!$D$69)</f>
        <v>0.322484508656054</v>
      </c>
      <c r="I1222" s="0" t="n">
        <f aca="false">IF(ISNUMBER(E1222),INDEX(Scorecard!$D$19:$D$26,SUMPRODUCT(--(Scorecard!$G$19:$G$25&lt;E1222))+1),Scorecard!$D$27)</f>
        <v>0.0530843085177338</v>
      </c>
      <c r="J1222" s="0" t="n">
        <f aca="false">IF(ISNUMBER(F1222),INDEX(Scorecard!$D$37:$D$44,SUMPRODUCT(--(Scorecard!$G$37:$G$43&lt;F1222))+1),Scorecard!$D$45)</f>
        <v>-0.975503570149195</v>
      </c>
      <c r="K1222" s="0" t="n">
        <f aca="false">Inputs!$B$10+Scorecard!$J$5*Loan_Sample!Y1202+Scorecard!$J$6*Loan_Sample!Z1202+Scorecard!$J$7*I1222+Scorecard!$J$8*Loan_Sample!AB1202+Scorecard!$J$9*J1222+Scorecard!$J$10*Loan_Sample!AD1202+Scorecard!$J$11*G1222+Scorecard!$J$12*H1222</f>
        <v>-4.2244086432696</v>
      </c>
      <c r="L1222" s="0" t="n">
        <f aca="false">MIN(1-Inputs!$B$13,MAX(Inputs!$B$13,1/(1+EXP(-(Inputs!$B$11*K1222+Inputs!$B$12)))))</f>
        <v>0.0133853759173151</v>
      </c>
      <c r="M1222" s="0" t="n">
        <f aca="false">Loan_Sample!AH1202*Inputs!$B$4*B1222</f>
        <v>863.391675805278</v>
      </c>
      <c r="N1222" s="0" t="n">
        <f aca="false">L1222*Inputs!$B$4*B1222</f>
        <v>863.391675805278</v>
      </c>
      <c r="O1222" s="0" t="n">
        <f aca="false">Inputs!$B$37+Inputs!$B$38*MAX(Loan_Sample!H1202-Inputs!$C$38,0)+Inputs!$B$39*MAX(Loan_Sample!H1202-Inputs!$C$39,0)+Inputs!$B$40*MAX(Loan_Sample!H1202-Inputs!$C$40,0)+Inputs!$B$41*MAX(Loan_Sample!H1202-Inputs!$C$41,0)+Inputs!$B$42*Inputs!$B$14+Inputs!$B$43*MIN(Loan_Sample!I1202/Inputs!$B$17,1)+Inputs!$B$44*MIN(Loan_Sample!E1202,Inputs!$B$18)+Inputs!$B$45*Loan_Sample!C1202</f>
        <v>-3.41633077835455</v>
      </c>
      <c r="P1222" s="0" t="n">
        <f aca="false">MIN(1-Inputs!$B$13,MAX(Inputs!$B$13,1/(1+EXP(-(Inputs!$B$15*O1222+Inputs!$B$16)))))</f>
        <v>0.0304253902142957</v>
      </c>
      <c r="Q1222" s="0" t="n">
        <f aca="false">Inputs!$B$37+Inputs!$B$38*MAX(F1222-Inputs!$C$38,0)+Inputs!$B$39*MAX(F1222-Inputs!$C$39,0)+Inputs!$B$40*MAX(F1222-Inputs!$C$40,0)+Inputs!$B$41*MAX(F1222-Inputs!$C$41,0)+Inputs!$B$42*Inputs!$B$14+Inputs!$B$43*MIN(Loan_Sample!I1202/Inputs!$B$17,1)+Inputs!$B$44*MIN(E1222,Inputs!$B$18)+Inputs!$B$45*Loan_Sample!C1202</f>
        <v>-3.41633077835455</v>
      </c>
      <c r="R1222" s="0" t="n">
        <f aca="false">MIN(1-Inputs!$B$13,MAX(Inputs!$B$13,1/(1+EXP(-(Inputs!$B$15*Q1222+Inputs!$B$16)))))</f>
        <v>0.0304253902142957</v>
      </c>
    </row>
    <row r="1223" customFormat="false" ht="15" hidden="false" customHeight="false" outlineLevel="0" collapsed="false">
      <c r="A1223" s="0" t="n">
        <f aca="false">Loan_Sample!A1203</f>
        <v>34485</v>
      </c>
      <c r="B1223" s="0" t="n">
        <f aca="false">Loan_Sample!U1203</f>
        <v>263183.7</v>
      </c>
      <c r="C1223" s="0" t="n">
        <f aca="false">Loan_Sample!K1203+Inputs!$B$26</f>
        <v>7.13333320617676</v>
      </c>
      <c r="D1223" s="0" t="n">
        <f aca="false">Loan_Sample!L1203+Inputs!$B$26</f>
        <v>2.71025609970093</v>
      </c>
      <c r="E1223" s="0" t="n">
        <f aca="false">Loan_Sample!E1203/(1+Inputs!$B$25/100)</f>
        <v>74.4889602661133</v>
      </c>
      <c r="F1223" s="0" t="n">
        <f aca="false">Loan_Sample!H1203-Inputs!$B$24/100</f>
        <v>1.17933344841003</v>
      </c>
      <c r="G1223" s="0" t="n">
        <f aca="false">IF(ISNUMBER(C1223),INDEX(Scorecard!$D$54:$D$61,SUMPRODUCT(--(Scorecard!$G$54:$G$60&lt;C1223))+1),Scorecard!$D$62)</f>
        <v>-0.541917179454542</v>
      </c>
      <c r="H1223" s="0" t="n">
        <f aca="false">IF(ISNUMBER(D1223),INDEX(Scorecard!$D$63:$D$68,SUMPRODUCT(--(Scorecard!$G$63:$G$67&lt;D1223))+1),Scorecard!$D$69)</f>
        <v>0.322484508656054</v>
      </c>
      <c r="I1223" s="0" t="n">
        <f aca="false">IF(ISNUMBER(E1223),INDEX(Scorecard!$D$19:$D$26,SUMPRODUCT(--(Scorecard!$G$19:$G$25&lt;E1223))+1),Scorecard!$D$27)</f>
        <v>-0.0341578513653732</v>
      </c>
      <c r="J1223" s="0" t="n">
        <f aca="false">IF(ISNUMBER(F1223),INDEX(Scorecard!$D$37:$D$44,SUMPRODUCT(--(Scorecard!$G$37:$G$43&lt;F1223))+1),Scorecard!$D$45)</f>
        <v>-0.975503570149195</v>
      </c>
      <c r="K1223" s="0" t="n">
        <f aca="false">Inputs!$B$10+Scorecard!$J$5*Loan_Sample!Y1203+Scorecard!$J$6*Loan_Sample!Z1203+Scorecard!$J$7*I1223+Scorecard!$J$8*Loan_Sample!AB1203+Scorecard!$J$9*J1223+Scorecard!$J$10*Loan_Sample!AD1203+Scorecard!$J$11*G1223+Scorecard!$J$12*H1223</f>
        <v>-4.07516325859151</v>
      </c>
      <c r="L1223" s="0" t="n">
        <f aca="false">MIN(1-Inputs!$B$13,MAX(Inputs!$B$13,1/(1+EXP(-(Inputs!$B$11*K1223+Inputs!$B$12)))))</f>
        <v>0.0156578367105429</v>
      </c>
      <c r="M1223" s="0" t="n">
        <f aca="false">Loan_Sample!AH1203*Inputs!$B$4*B1223</f>
        <v>1442.31058981678</v>
      </c>
      <c r="N1223" s="0" t="n">
        <f aca="false">L1223*Inputs!$B$4*B1223</f>
        <v>1442.31058981678</v>
      </c>
      <c r="O1223" s="0" t="n">
        <f aca="false">Inputs!$B$37+Inputs!$B$38*MAX(Loan_Sample!H1203-Inputs!$C$38,0)+Inputs!$B$39*MAX(Loan_Sample!H1203-Inputs!$C$39,0)+Inputs!$B$40*MAX(Loan_Sample!H1203-Inputs!$C$40,0)+Inputs!$B$41*MAX(Loan_Sample!H1203-Inputs!$C$41,0)+Inputs!$B$42*Inputs!$B$14+Inputs!$B$43*MIN(Loan_Sample!I1203/Inputs!$B$17,1)+Inputs!$B$44*MIN(Loan_Sample!E1203,Inputs!$B$18)+Inputs!$B$45*Loan_Sample!C1203</f>
        <v>-3.78197534533789</v>
      </c>
      <c r="P1223" s="0" t="n">
        <f aca="false">MIN(1-Inputs!$B$13,MAX(Inputs!$B$13,1/(1+EXP(-(Inputs!$B$15*O1223+Inputs!$B$16)))))</f>
        <v>0.0202876998285541</v>
      </c>
      <c r="Q1223" s="0" t="n">
        <f aca="false">Inputs!$B$37+Inputs!$B$38*MAX(F1223-Inputs!$C$38,0)+Inputs!$B$39*MAX(F1223-Inputs!$C$39,0)+Inputs!$B$40*MAX(F1223-Inputs!$C$40,0)+Inputs!$B$41*MAX(F1223-Inputs!$C$41,0)+Inputs!$B$42*Inputs!$B$14+Inputs!$B$43*MIN(Loan_Sample!I1203/Inputs!$B$17,1)+Inputs!$B$44*MIN(E1223,Inputs!$B$18)+Inputs!$B$45*Loan_Sample!C1203</f>
        <v>-3.78197534533789</v>
      </c>
      <c r="R1223" s="0" t="n">
        <f aca="false">MIN(1-Inputs!$B$13,MAX(Inputs!$B$13,1/(1+EXP(-(Inputs!$B$15*Q1223+Inputs!$B$16)))))</f>
        <v>0.0202876998285541</v>
      </c>
    </row>
    <row r="1224" customFormat="false" ht="15" hidden="false" customHeight="false" outlineLevel="0" collapsed="false">
      <c r="A1224" s="0" t="n">
        <f aca="false">Loan_Sample!A1204</f>
        <v>34531</v>
      </c>
      <c r="B1224" s="0" t="n">
        <f aca="false">Loan_Sample!U1204</f>
        <v>88922.01</v>
      </c>
      <c r="C1224" s="0" t="n">
        <f aca="false">Loan_Sample!K1204+Inputs!$B$26</f>
        <v>5.25833320617676</v>
      </c>
      <c r="D1224" s="0" t="n">
        <f aca="false">Loan_Sample!L1204+Inputs!$B$26</f>
        <v>-1.875</v>
      </c>
      <c r="E1224" s="0" t="n">
        <f aca="false">Loan_Sample!E1204/(1+Inputs!$B$25/100)</f>
        <v>59.6095314025879</v>
      </c>
      <c r="F1224" s="0" t="n">
        <f aca="false">Loan_Sample!H1204-Inputs!$B$24/100</f>
        <v>0.0843334197998047</v>
      </c>
      <c r="G1224" s="0" t="n">
        <f aca="false">IF(ISNUMBER(C1224),INDEX(Scorecard!$D$54:$D$61,SUMPRODUCT(--(Scorecard!$G$54:$G$60&lt;C1224))+1),Scorecard!$D$62)</f>
        <v>0.126303549215828</v>
      </c>
      <c r="H1224" s="0" t="n">
        <f aca="false">IF(ISNUMBER(D1224),INDEX(Scorecard!$D$63:$D$68,SUMPRODUCT(--(Scorecard!$G$63:$G$67&lt;D1224))+1),Scorecard!$D$69)</f>
        <v>-0.340582194386522</v>
      </c>
      <c r="I1224" s="0" t="n">
        <f aca="false">IF(ISNUMBER(E1224),INDEX(Scorecard!$D$19:$D$26,SUMPRODUCT(--(Scorecard!$G$19:$G$25&lt;E1224))+1),Scorecard!$D$27)</f>
        <v>0.267179331770092</v>
      </c>
      <c r="J1224" s="0" t="n">
        <f aca="false">IF(ISNUMBER(F1224),INDEX(Scorecard!$D$37:$D$44,SUMPRODUCT(--(Scorecard!$G$37:$G$43&lt;F1224))+1),Scorecard!$D$45)</f>
        <v>0.330501541082344</v>
      </c>
      <c r="K1224" s="0" t="n">
        <f aca="false">Inputs!$B$10+Scorecard!$J$5*Loan_Sample!Y1204+Scorecard!$J$6*Loan_Sample!Z1204+Scorecard!$J$7*I1224+Scorecard!$J$8*Loan_Sample!AB1204+Scorecard!$J$9*J1224+Scorecard!$J$10*Loan_Sample!AD1204+Scorecard!$J$11*G1224+Scorecard!$J$12*H1224</f>
        <v>-2.32905949991976</v>
      </c>
      <c r="L1224" s="0" t="n">
        <f aca="false">MIN(1-Inputs!$B$13,MAX(Inputs!$B$13,1/(1+EXP(-(Inputs!$B$11*K1224+Inputs!$B$12)))))</f>
        <v>0.0928408290519621</v>
      </c>
      <c r="M1224" s="0" t="n">
        <f aca="false">Loan_Sample!AH1204*Inputs!$B$4*B1224</f>
        <v>2889.4575952784</v>
      </c>
      <c r="N1224" s="0" t="n">
        <f aca="false">L1224*Inputs!$B$4*B1224</f>
        <v>2889.4575952784</v>
      </c>
      <c r="O1224" s="0" t="n">
        <f aca="false">Inputs!$B$37+Inputs!$B$38*MAX(Loan_Sample!H1204-Inputs!$C$38,0)+Inputs!$B$39*MAX(Loan_Sample!H1204-Inputs!$C$39,0)+Inputs!$B$40*MAX(Loan_Sample!H1204-Inputs!$C$40,0)+Inputs!$B$41*MAX(Loan_Sample!H1204-Inputs!$C$41,0)+Inputs!$B$42*Inputs!$B$14+Inputs!$B$43*MIN(Loan_Sample!I1204/Inputs!$B$17,1)+Inputs!$B$44*MIN(Loan_Sample!E1204,Inputs!$B$18)+Inputs!$B$45*Loan_Sample!C1204</f>
        <v>-6.27664471991623</v>
      </c>
      <c r="P1224" s="0" t="n">
        <f aca="false">MIN(1-Inputs!$B$13,MAX(Inputs!$B$13,1/(1+EXP(-(Inputs!$B$15*O1224+Inputs!$B$16)))))</f>
        <v>0.00121332016810985</v>
      </c>
      <c r="Q1224" s="0" t="n">
        <f aca="false">Inputs!$B$37+Inputs!$B$38*MAX(F1224-Inputs!$C$38,0)+Inputs!$B$39*MAX(F1224-Inputs!$C$39,0)+Inputs!$B$40*MAX(F1224-Inputs!$C$40,0)+Inputs!$B$41*MAX(F1224-Inputs!$C$41,0)+Inputs!$B$42*Inputs!$B$14+Inputs!$B$43*MIN(Loan_Sample!I1204/Inputs!$B$17,1)+Inputs!$B$44*MIN(E1224,Inputs!$B$18)+Inputs!$B$45*Loan_Sample!C1204</f>
        <v>-6.27664471991623</v>
      </c>
      <c r="R1224" s="0" t="n">
        <f aca="false">MIN(1-Inputs!$B$13,MAX(Inputs!$B$13,1/(1+EXP(-(Inputs!$B$15*Q1224+Inputs!$B$16)))))</f>
        <v>0.00121332016810985</v>
      </c>
    </row>
    <row r="1225" customFormat="false" ht="15" hidden="false" customHeight="false" outlineLevel="0" collapsed="false">
      <c r="A1225" s="0" t="n">
        <f aca="false">Loan_Sample!A1205</f>
        <v>34545</v>
      </c>
      <c r="B1225" s="0" t="n">
        <f aca="false">Loan_Sample!U1205</f>
        <v>83801.7</v>
      </c>
      <c r="C1225" s="0" t="n">
        <f aca="false">Loan_Sample!K1205+Inputs!$B$26</f>
        <v>5.43333339691162</v>
      </c>
      <c r="D1225" s="0" t="n">
        <f aca="false">Loan_Sample!L1205+Inputs!$B$26</f>
        <v>-3.5</v>
      </c>
      <c r="E1225" s="0" t="n">
        <f aca="false">Loan_Sample!E1205/(1+Inputs!$B$25/100)</f>
        <v>55.1864814758301</v>
      </c>
      <c r="F1225" s="0" t="n">
        <f aca="false">Loan_Sample!H1205-Inputs!$B$24/100</f>
        <v>1.11933350563049</v>
      </c>
      <c r="G1225" s="0" t="n">
        <f aca="false">IF(ISNUMBER(C1225),INDEX(Scorecard!$D$54:$D$61,SUMPRODUCT(--(Scorecard!$G$54:$G$60&lt;C1225))+1),Scorecard!$D$62)</f>
        <v>0.126303549215828</v>
      </c>
      <c r="H1225" s="0" t="n">
        <f aca="false">IF(ISNUMBER(D1225),INDEX(Scorecard!$D$63:$D$68,SUMPRODUCT(--(Scorecard!$G$63:$G$67&lt;D1225))+1),Scorecard!$D$69)</f>
        <v>-0.340582194386522</v>
      </c>
      <c r="I1225" s="0" t="n">
        <f aca="false">IF(ISNUMBER(E1225),INDEX(Scorecard!$D$19:$D$26,SUMPRODUCT(--(Scorecard!$G$19:$G$25&lt;E1225))+1),Scorecard!$D$27)</f>
        <v>0.285899340811827</v>
      </c>
      <c r="J1225" s="0" t="n">
        <f aca="false">IF(ISNUMBER(F1225),INDEX(Scorecard!$D$37:$D$44,SUMPRODUCT(--(Scorecard!$G$37:$G$43&lt;F1225))+1),Scorecard!$D$45)</f>
        <v>-0.975503570149195</v>
      </c>
      <c r="K1225" s="0" t="n">
        <f aca="false">Inputs!$B$10+Scorecard!$J$5*Loan_Sample!Y1205+Scorecard!$J$6*Loan_Sample!Z1205+Scorecard!$J$7*I1225+Scorecard!$J$8*Loan_Sample!AB1205+Scorecard!$J$9*J1225+Scorecard!$J$10*Loan_Sample!AD1205+Scorecard!$J$11*G1225+Scorecard!$J$12*H1225</f>
        <v>-4.14240590992757</v>
      </c>
      <c r="L1225" s="0" t="n">
        <f aca="false">MIN(1-Inputs!$B$13,MAX(Inputs!$B$13,1/(1+EXP(-(Inputs!$B$11*K1225+Inputs!$B$12)))))</f>
        <v>0.0145904330373861</v>
      </c>
      <c r="M1225" s="0" t="n">
        <f aca="false">Loan_Sample!AH1205*Inputs!$B$4*B1225</f>
        <v>427.94608229419</v>
      </c>
      <c r="N1225" s="0" t="n">
        <f aca="false">L1225*Inputs!$B$4*B1225</f>
        <v>427.94608229419</v>
      </c>
      <c r="O1225" s="0" t="n">
        <f aca="false">Inputs!$B$37+Inputs!$B$38*MAX(Loan_Sample!H1205-Inputs!$C$38,0)+Inputs!$B$39*MAX(Loan_Sample!H1205-Inputs!$C$39,0)+Inputs!$B$40*MAX(Loan_Sample!H1205-Inputs!$C$40,0)+Inputs!$B$41*MAX(Loan_Sample!H1205-Inputs!$C$41,0)+Inputs!$B$42*Inputs!$B$14+Inputs!$B$43*MIN(Loan_Sample!I1205/Inputs!$B$17,1)+Inputs!$B$44*MIN(Loan_Sample!E1205,Inputs!$B$18)+Inputs!$B$45*Loan_Sample!C1205</f>
        <v>-3.37411163785804</v>
      </c>
      <c r="P1225" s="0" t="n">
        <f aca="false">MIN(1-Inputs!$B$13,MAX(Inputs!$B$13,1/(1+EXP(-(Inputs!$B$15*O1225+Inputs!$B$16)))))</f>
        <v>0.0318735774485483</v>
      </c>
      <c r="Q1225" s="0" t="n">
        <f aca="false">Inputs!$B$37+Inputs!$B$38*MAX(F1225-Inputs!$C$38,0)+Inputs!$B$39*MAX(F1225-Inputs!$C$39,0)+Inputs!$B$40*MAX(F1225-Inputs!$C$40,0)+Inputs!$B$41*MAX(F1225-Inputs!$C$41,0)+Inputs!$B$42*Inputs!$B$14+Inputs!$B$43*MIN(Loan_Sample!I1205/Inputs!$B$17,1)+Inputs!$B$44*MIN(E1225,Inputs!$B$18)+Inputs!$B$45*Loan_Sample!C1205</f>
        <v>-3.37411163785804</v>
      </c>
      <c r="R1225" s="0" t="n">
        <f aca="false">MIN(1-Inputs!$B$13,MAX(Inputs!$B$13,1/(1+EXP(-(Inputs!$B$15*Q1225+Inputs!$B$16)))))</f>
        <v>0.0318735774485483</v>
      </c>
    </row>
    <row r="1226" customFormat="false" ht="15" hidden="false" customHeight="false" outlineLevel="0" collapsed="false">
      <c r="A1226" s="0" t="n">
        <f aca="false">Loan_Sample!A1206</f>
        <v>34552</v>
      </c>
      <c r="B1226" s="0" t="n">
        <f aca="false">Loan_Sample!U1206</f>
        <v>195577.6</v>
      </c>
      <c r="C1226" s="0" t="n">
        <f aca="false">Loan_Sample!K1206+Inputs!$B$26</f>
        <v>4.42307710647583</v>
      </c>
      <c r="D1226" s="0" t="n">
        <f aca="false">Loan_Sample!L1206+Inputs!$B$26</f>
        <v>-0.276922702789307</v>
      </c>
      <c r="E1226" s="0" t="n">
        <f aca="false">Loan_Sample!E1206/(1+Inputs!$B$25/100)</f>
        <v>77.9170913696289</v>
      </c>
      <c r="F1226" s="0" t="n">
        <f aca="false">Loan_Sample!H1206-Inputs!$B$24/100</f>
        <v>-0.0393333435058594</v>
      </c>
      <c r="G1226" s="0" t="n">
        <f aca="false">IF(ISNUMBER(C1226),INDEX(Scorecard!$D$54:$D$61,SUMPRODUCT(--(Scorecard!$G$54:$G$60&lt;C1226))+1),Scorecard!$D$62)</f>
        <v>0.409483001259379</v>
      </c>
      <c r="H1226" s="0" t="n">
        <f aca="false">IF(ISNUMBER(D1226),INDEX(Scorecard!$D$63:$D$68,SUMPRODUCT(--(Scorecard!$G$63:$G$67&lt;D1226))+1),Scorecard!$D$69)</f>
        <v>0.322484508656054</v>
      </c>
      <c r="I1226" s="0" t="n">
        <f aca="false">IF(ISNUMBER(E1226),INDEX(Scorecard!$D$19:$D$26,SUMPRODUCT(--(Scorecard!$G$19:$G$25&lt;E1226))+1),Scorecard!$D$27)</f>
        <v>-0.0341578513653732</v>
      </c>
      <c r="J1226" s="0" t="n">
        <f aca="false">IF(ISNUMBER(F1226),INDEX(Scorecard!$D$37:$D$44,SUMPRODUCT(--(Scorecard!$G$37:$G$43&lt;F1226))+1),Scorecard!$D$45)</f>
        <v>0.330501541082344</v>
      </c>
      <c r="K1226" s="0" t="n">
        <f aca="false">Inputs!$B$10+Scorecard!$J$5*Loan_Sample!Y1206+Scorecard!$J$6*Loan_Sample!Z1206+Scorecard!$J$7*I1226+Scorecard!$J$8*Loan_Sample!AB1206+Scorecard!$J$9*J1226+Scorecard!$J$10*Loan_Sample!AD1206+Scorecard!$J$11*G1226+Scorecard!$J$12*H1226</f>
        <v>-6.91716651782469</v>
      </c>
      <c r="L1226" s="0" t="n">
        <f aca="false">MIN(1-Inputs!$B$13,MAX(Inputs!$B$13,1/(1+EXP(-(Inputs!$B$11*K1226+Inputs!$B$12)))))</f>
        <v>0.000768008012458845</v>
      </c>
      <c r="M1226" s="0" t="n">
        <f aca="false">Loan_Sample!AH1206*Inputs!$B$4*B1226</f>
        <v>52.5718073501149</v>
      </c>
      <c r="N1226" s="0" t="n">
        <f aca="false">L1226*Inputs!$B$4*B1226</f>
        <v>52.5718073501149</v>
      </c>
      <c r="O1226" s="0" t="n">
        <f aca="false">Inputs!$B$37+Inputs!$B$38*MAX(Loan_Sample!H1206-Inputs!$C$38,0)+Inputs!$B$39*MAX(Loan_Sample!H1206-Inputs!$C$39,0)+Inputs!$B$40*MAX(Loan_Sample!H1206-Inputs!$C$40,0)+Inputs!$B$41*MAX(Loan_Sample!H1206-Inputs!$C$41,0)+Inputs!$B$42*Inputs!$B$14+Inputs!$B$43*MIN(Loan_Sample!I1206/Inputs!$B$17,1)+Inputs!$B$44*MIN(Loan_Sample!E1206,Inputs!$B$18)+Inputs!$B$45*Loan_Sample!C1206</f>
        <v>-5.44724735942552</v>
      </c>
      <c r="P1226" s="0" t="n">
        <f aca="false">MIN(1-Inputs!$B$13,MAX(Inputs!$B$13,1/(1+EXP(-(Inputs!$B$15*O1226+Inputs!$B$16)))))</f>
        <v>0.00310905372574065</v>
      </c>
      <c r="Q1226" s="0" t="n">
        <f aca="false">Inputs!$B$37+Inputs!$B$38*MAX(F1226-Inputs!$C$38,0)+Inputs!$B$39*MAX(F1226-Inputs!$C$39,0)+Inputs!$B$40*MAX(F1226-Inputs!$C$40,0)+Inputs!$B$41*MAX(F1226-Inputs!$C$41,0)+Inputs!$B$42*Inputs!$B$14+Inputs!$B$43*MIN(Loan_Sample!I1206/Inputs!$B$17,1)+Inputs!$B$44*MIN(E1226,Inputs!$B$18)+Inputs!$B$45*Loan_Sample!C1206</f>
        <v>-5.44724735942552</v>
      </c>
      <c r="R1226" s="0" t="n">
        <f aca="false">MIN(1-Inputs!$B$13,MAX(Inputs!$B$13,1/(1+EXP(-(Inputs!$B$15*Q1226+Inputs!$B$16)))))</f>
        <v>0.00310905372574065</v>
      </c>
    </row>
    <row r="1227" customFormat="false" ht="15" hidden="false" customHeight="false" outlineLevel="0" collapsed="false">
      <c r="A1227" s="0" t="n">
        <f aca="false">Loan_Sample!A1207</f>
        <v>34592</v>
      </c>
      <c r="B1227" s="0" t="n">
        <f aca="false">Loan_Sample!U1207</f>
        <v>146979.27</v>
      </c>
      <c r="C1227" s="0" t="n">
        <f aca="false">Loan_Sample!K1207+Inputs!$B$26</f>
        <v>4.8230767250061</v>
      </c>
      <c r="D1227" s="0" t="n">
        <f aca="false">Loan_Sample!L1207+Inputs!$B$26</f>
        <v>-0.276923179626465</v>
      </c>
      <c r="E1227" s="0" t="n">
        <f aca="false">Loan_Sample!E1207/(1+Inputs!$B$25/100)</f>
        <v>73.2252655029297</v>
      </c>
      <c r="F1227" s="0" t="n">
        <f aca="false">Loan_Sample!H1207-Inputs!$B$24/100</f>
        <v>0.592666387557983</v>
      </c>
      <c r="G1227" s="0" t="n">
        <f aca="false">IF(ISNUMBER(C1227),INDEX(Scorecard!$D$54:$D$61,SUMPRODUCT(--(Scorecard!$G$54:$G$60&lt;C1227))+1),Scorecard!$D$62)</f>
        <v>0.214429354789033</v>
      </c>
      <c r="H1227" s="0" t="n">
        <f aca="false">IF(ISNUMBER(D1227),INDEX(Scorecard!$D$63:$D$68,SUMPRODUCT(--(Scorecard!$G$63:$G$67&lt;D1227))+1),Scorecard!$D$69)</f>
        <v>0.322484508656054</v>
      </c>
      <c r="I1227" s="0" t="n">
        <f aca="false">IF(ISNUMBER(E1227),INDEX(Scorecard!$D$19:$D$26,SUMPRODUCT(--(Scorecard!$G$19:$G$25&lt;E1227))+1),Scorecard!$D$27)</f>
        <v>-0.0341578513653732</v>
      </c>
      <c r="J1227" s="0" t="n">
        <f aca="false">IF(ISNUMBER(F1227),INDEX(Scorecard!$D$37:$D$44,SUMPRODUCT(--(Scorecard!$G$37:$G$43&lt;F1227))+1),Scorecard!$D$45)</f>
        <v>-0.271229676926091</v>
      </c>
      <c r="K1227" s="0" t="n">
        <f aca="false">Inputs!$B$10+Scorecard!$J$5*Loan_Sample!Y1207+Scorecard!$J$6*Loan_Sample!Z1207+Scorecard!$J$7*I1227+Scorecard!$J$8*Loan_Sample!AB1207+Scorecard!$J$9*J1227+Scorecard!$J$10*Loan_Sample!AD1207+Scorecard!$J$11*G1227+Scorecard!$J$12*H1227</f>
        <v>-3.06912124100676</v>
      </c>
      <c r="L1227" s="0" t="n">
        <f aca="false">MIN(1-Inputs!$B$13,MAX(Inputs!$B$13,1/(1+EXP(-(Inputs!$B$11*K1227+Inputs!$B$12)))))</f>
        <v>0.0444283414014199</v>
      </c>
      <c r="M1227" s="0" t="n">
        <f aca="false">Loan_Sample!AH1207*Inputs!$B$4*B1227</f>
        <v>2285.51581527201</v>
      </c>
      <c r="N1227" s="0" t="n">
        <f aca="false">L1227*Inputs!$B$4*B1227</f>
        <v>2285.51581527201</v>
      </c>
      <c r="O1227" s="0" t="n">
        <f aca="false">Inputs!$B$37+Inputs!$B$38*MAX(Loan_Sample!H1207-Inputs!$C$38,0)+Inputs!$B$39*MAX(Loan_Sample!H1207-Inputs!$C$39,0)+Inputs!$B$40*MAX(Loan_Sample!H1207-Inputs!$C$40,0)+Inputs!$B$41*MAX(Loan_Sample!H1207-Inputs!$C$41,0)+Inputs!$B$42*Inputs!$B$14+Inputs!$B$43*MIN(Loan_Sample!I1207/Inputs!$B$17,1)+Inputs!$B$44*MIN(Loan_Sample!E1207,Inputs!$B$18)+Inputs!$B$45*Loan_Sample!C1207</f>
        <v>-4.58248703824952</v>
      </c>
      <c r="P1227" s="0" t="n">
        <f aca="false">MIN(1-Inputs!$B$13,MAX(Inputs!$B$13,1/(1+EXP(-(Inputs!$B$15*O1227+Inputs!$B$16)))))</f>
        <v>0.00826632390402629</v>
      </c>
      <c r="Q1227" s="0" t="n">
        <f aca="false">Inputs!$B$37+Inputs!$B$38*MAX(F1227-Inputs!$C$38,0)+Inputs!$B$39*MAX(F1227-Inputs!$C$39,0)+Inputs!$B$40*MAX(F1227-Inputs!$C$40,0)+Inputs!$B$41*MAX(F1227-Inputs!$C$41,0)+Inputs!$B$42*Inputs!$B$14+Inputs!$B$43*MIN(Loan_Sample!I1207/Inputs!$B$17,1)+Inputs!$B$44*MIN(E1227,Inputs!$B$18)+Inputs!$B$45*Loan_Sample!C1207</f>
        <v>-4.58248703824952</v>
      </c>
      <c r="R1227" s="0" t="n">
        <f aca="false">MIN(1-Inputs!$B$13,MAX(Inputs!$B$13,1/(1+EXP(-(Inputs!$B$15*Q1227+Inputs!$B$16)))))</f>
        <v>0.00826632390402629</v>
      </c>
    </row>
    <row r="1228" customFormat="false" ht="15" hidden="false" customHeight="false" outlineLevel="0" collapsed="false">
      <c r="A1228" s="0" t="n">
        <f aca="false">Loan_Sample!A1208</f>
        <v>34608</v>
      </c>
      <c r="B1228" s="0" t="n">
        <f aca="false">Loan_Sample!U1208</f>
        <v>360552.16</v>
      </c>
      <c r="C1228" s="0" t="n">
        <f aca="false">Loan_Sample!K1208+Inputs!$B$26</f>
        <v>8.53333377838135</v>
      </c>
      <c r="D1228" s="0" t="n">
        <f aca="false">Loan_Sample!L1208+Inputs!$B$26</f>
        <v>5.07179546356201</v>
      </c>
      <c r="E1228" s="0" t="n">
        <f aca="false">Loan_Sample!E1208/(1+Inputs!$B$25/100)</f>
        <v>79.1695861816406</v>
      </c>
      <c r="F1228" s="0" t="n">
        <f aca="false">Loan_Sample!H1208-Inputs!$B$24/100</f>
        <v>0.659666538238525</v>
      </c>
      <c r="G1228" s="0" t="n">
        <f aca="false">IF(ISNUMBER(C1228),INDEX(Scorecard!$D$54:$D$61,SUMPRODUCT(--(Scorecard!$G$54:$G$60&lt;C1228))+1),Scorecard!$D$62)</f>
        <v>-0.541917179454542</v>
      </c>
      <c r="H1228" s="0" t="n">
        <f aca="false">IF(ISNUMBER(D1228),INDEX(Scorecard!$D$63:$D$68,SUMPRODUCT(--(Scorecard!$G$63:$G$67&lt;D1228))+1),Scorecard!$D$69)</f>
        <v>0.322484508656054</v>
      </c>
      <c r="I1228" s="0" t="n">
        <f aca="false">IF(ISNUMBER(E1228),INDEX(Scorecard!$D$19:$D$26,SUMPRODUCT(--(Scorecard!$G$19:$G$25&lt;E1228))+1),Scorecard!$D$27)</f>
        <v>-0.0341578513653732</v>
      </c>
      <c r="J1228" s="0" t="n">
        <f aca="false">IF(ISNUMBER(F1228),INDEX(Scorecard!$D$37:$D$44,SUMPRODUCT(--(Scorecard!$G$37:$G$43&lt;F1228))+1),Scorecard!$D$45)</f>
        <v>-0.569454719285959</v>
      </c>
      <c r="K1228" s="0" t="n">
        <f aca="false">Inputs!$B$10+Scorecard!$J$5*Loan_Sample!Y1208+Scorecard!$J$6*Loan_Sample!Z1208+Scorecard!$J$7*I1228+Scorecard!$J$8*Loan_Sample!AB1208+Scorecard!$J$9*J1228+Scorecard!$J$10*Loan_Sample!AD1208+Scorecard!$J$11*G1228+Scorecard!$J$12*H1228</f>
        <v>-4.8689827958086</v>
      </c>
      <c r="L1228" s="0" t="n">
        <f aca="false">MIN(1-Inputs!$B$13,MAX(Inputs!$B$13,1/(1+EXP(-(Inputs!$B$11*K1228+Inputs!$B$12)))))</f>
        <v>0.00677770813204727</v>
      </c>
      <c r="M1228" s="0" t="n">
        <f aca="false">Loan_Sample!AH1208*Inputs!$B$4*B1228</f>
        <v>855.301057400723</v>
      </c>
      <c r="N1228" s="0" t="n">
        <f aca="false">L1228*Inputs!$B$4*B1228</f>
        <v>855.301057400723</v>
      </c>
      <c r="O1228" s="0" t="n">
        <f aca="false">Inputs!$B$37+Inputs!$B$38*MAX(Loan_Sample!H1208-Inputs!$C$38,0)+Inputs!$B$39*MAX(Loan_Sample!H1208-Inputs!$C$39,0)+Inputs!$B$40*MAX(Loan_Sample!H1208-Inputs!$C$40,0)+Inputs!$B$41*MAX(Loan_Sample!H1208-Inputs!$C$41,0)+Inputs!$B$42*Inputs!$B$14+Inputs!$B$43*MIN(Loan_Sample!I1208/Inputs!$B$17,1)+Inputs!$B$44*MIN(Loan_Sample!E1208,Inputs!$B$18)+Inputs!$B$45*Loan_Sample!C1208</f>
        <v>-4.40054640479101</v>
      </c>
      <c r="P1228" s="0" t="n">
        <f aca="false">MIN(1-Inputs!$B$13,MAX(Inputs!$B$13,1/(1+EXP(-(Inputs!$B$15*O1228+Inputs!$B$16)))))</f>
        <v>0.0101464325221024</v>
      </c>
      <c r="Q1228" s="0" t="n">
        <f aca="false">Inputs!$B$37+Inputs!$B$38*MAX(F1228-Inputs!$C$38,0)+Inputs!$B$39*MAX(F1228-Inputs!$C$39,0)+Inputs!$B$40*MAX(F1228-Inputs!$C$40,0)+Inputs!$B$41*MAX(F1228-Inputs!$C$41,0)+Inputs!$B$42*Inputs!$B$14+Inputs!$B$43*MIN(Loan_Sample!I1208/Inputs!$B$17,1)+Inputs!$B$44*MIN(E1228,Inputs!$B$18)+Inputs!$B$45*Loan_Sample!C1208</f>
        <v>-4.40054640479101</v>
      </c>
      <c r="R1228" s="0" t="n">
        <f aca="false">MIN(1-Inputs!$B$13,MAX(Inputs!$B$13,1/(1+EXP(-(Inputs!$B$15*Q1228+Inputs!$B$16)))))</f>
        <v>0.0101464325221024</v>
      </c>
    </row>
    <row r="1229" customFormat="false" ht="15" hidden="false" customHeight="false" outlineLevel="0" collapsed="false">
      <c r="A1229" s="0" t="n">
        <f aca="false">Loan_Sample!A1209</f>
        <v>34633</v>
      </c>
      <c r="B1229" s="0" t="n">
        <f aca="false">Loan_Sample!U1209</f>
        <v>147021.69</v>
      </c>
      <c r="C1229" s="0" t="n">
        <f aca="false">Loan_Sample!K1209+Inputs!$B$26</f>
        <v>3.32307696342468</v>
      </c>
      <c r="D1229" s="0" t="n">
        <f aca="false">Loan_Sample!L1209+Inputs!$B$26</f>
        <v>-0.276922941207886</v>
      </c>
      <c r="E1229" s="0" t="n">
        <f aca="false">Loan_Sample!E1209/(1+Inputs!$B$25/100)</f>
        <v>51.8014297485352</v>
      </c>
      <c r="F1229" s="0" t="n">
        <f aca="false">Loan_Sample!H1209-Inputs!$B$24/100</f>
        <v>0.111666440963745</v>
      </c>
      <c r="G1229" s="0" t="n">
        <f aca="false">IF(ISNUMBER(C1229),INDEX(Scorecard!$D$54:$D$61,SUMPRODUCT(--(Scorecard!$G$54:$G$60&lt;C1229))+1),Scorecard!$D$62)</f>
        <v>0.489050497890326</v>
      </c>
      <c r="H1229" s="0" t="n">
        <f aca="false">IF(ISNUMBER(D1229),INDEX(Scorecard!$D$63:$D$68,SUMPRODUCT(--(Scorecard!$G$63:$G$67&lt;D1229))+1),Scorecard!$D$69)</f>
        <v>0.322484508656054</v>
      </c>
      <c r="I1229" s="0" t="n">
        <f aca="false">IF(ISNUMBER(E1229),INDEX(Scorecard!$D$19:$D$26,SUMPRODUCT(--(Scorecard!$G$19:$G$25&lt;E1229))+1),Scorecard!$D$27)</f>
        <v>0.57899015159425</v>
      </c>
      <c r="J1229" s="0" t="n">
        <f aca="false">IF(ISNUMBER(F1229),INDEX(Scorecard!$D$37:$D$44,SUMPRODUCT(--(Scorecard!$G$37:$G$43&lt;F1229))+1),Scorecard!$D$45)</f>
        <v>0.102184252677548</v>
      </c>
      <c r="K1229" s="0" t="n">
        <f aca="false">Inputs!$B$10+Scorecard!$J$5*Loan_Sample!Y1209+Scorecard!$J$6*Loan_Sample!Z1209+Scorecard!$J$7*I1229+Scorecard!$J$8*Loan_Sample!AB1209+Scorecard!$J$9*J1229+Scorecard!$J$10*Loan_Sample!AD1209+Scorecard!$J$11*G1229+Scorecard!$J$12*H1229</f>
        <v>-6.37697497077836</v>
      </c>
      <c r="L1229" s="0" t="n">
        <f aca="false">MIN(1-Inputs!$B$13,MAX(Inputs!$B$13,1/(1+EXP(-(Inputs!$B$11*K1229+Inputs!$B$12)))))</f>
        <v>0.00136528126787488</v>
      </c>
      <c r="M1229" s="0" t="n">
        <f aca="false">Loan_Sample!AH1209*Inputs!$B$4*B1229</f>
        <v>70.2540857649079</v>
      </c>
      <c r="N1229" s="0" t="n">
        <f aca="false">L1229*Inputs!$B$4*B1229</f>
        <v>70.2540857649079</v>
      </c>
      <c r="O1229" s="0" t="n">
        <f aca="false">Inputs!$B$37+Inputs!$B$38*MAX(Loan_Sample!H1209-Inputs!$C$38,0)+Inputs!$B$39*MAX(Loan_Sample!H1209-Inputs!$C$39,0)+Inputs!$B$40*MAX(Loan_Sample!H1209-Inputs!$C$40,0)+Inputs!$B$41*MAX(Loan_Sample!H1209-Inputs!$C$41,0)+Inputs!$B$42*Inputs!$B$14+Inputs!$B$43*MIN(Loan_Sample!I1209/Inputs!$B$17,1)+Inputs!$B$44*MIN(Loan_Sample!E1209,Inputs!$B$18)+Inputs!$B$45*Loan_Sample!C1209</f>
        <v>-5.12429474242676</v>
      </c>
      <c r="P1229" s="0" t="n">
        <f aca="false">MIN(1-Inputs!$B$13,MAX(Inputs!$B$13,1/(1+EXP(-(Inputs!$B$15*O1229+Inputs!$B$16)))))</f>
        <v>0.00448201304057915</v>
      </c>
      <c r="Q1229" s="0" t="n">
        <f aca="false">Inputs!$B$37+Inputs!$B$38*MAX(F1229-Inputs!$C$38,0)+Inputs!$B$39*MAX(F1229-Inputs!$C$39,0)+Inputs!$B$40*MAX(F1229-Inputs!$C$40,0)+Inputs!$B$41*MAX(F1229-Inputs!$C$41,0)+Inputs!$B$42*Inputs!$B$14+Inputs!$B$43*MIN(Loan_Sample!I1209/Inputs!$B$17,1)+Inputs!$B$44*MIN(E1229,Inputs!$B$18)+Inputs!$B$45*Loan_Sample!C1209</f>
        <v>-5.12429474242676</v>
      </c>
      <c r="R1229" s="0" t="n">
        <f aca="false">MIN(1-Inputs!$B$13,MAX(Inputs!$B$13,1/(1+EXP(-(Inputs!$B$15*Q1229+Inputs!$B$16)))))</f>
        <v>0.00448201304057915</v>
      </c>
    </row>
    <row r="1230" customFormat="false" ht="15" hidden="false" customHeight="false" outlineLevel="0" collapsed="false">
      <c r="A1230" s="0" t="n">
        <f aca="false">Loan_Sample!A1210</f>
        <v>34743</v>
      </c>
      <c r="B1230" s="0" t="n">
        <f aca="false">Loan_Sample!U1210</f>
        <v>362566.75</v>
      </c>
      <c r="C1230" s="0" t="n">
        <f aca="false">Loan_Sample!K1210+Inputs!$B$26</f>
        <v>3.70000004768372</v>
      </c>
      <c r="D1230" s="0" t="n">
        <f aca="false">Loan_Sample!L1210+Inputs!$B$26</f>
        <v>-0.458333253860474</v>
      </c>
      <c r="E1230" s="0" t="n">
        <f aca="false">Loan_Sample!E1210/(1+Inputs!$B$25/100)</f>
        <v>69.146614074707</v>
      </c>
      <c r="F1230" s="0" t="n">
        <f aca="false">Loan_Sample!H1210-Inputs!$B$24/100</f>
        <v>-3.22133350372315</v>
      </c>
      <c r="G1230" s="0" t="n">
        <f aca="false">IF(ISNUMBER(C1230),INDEX(Scorecard!$D$54:$D$61,SUMPRODUCT(--(Scorecard!$G$54:$G$60&lt;C1230))+1),Scorecard!$D$62)</f>
        <v>0.489050497890326</v>
      </c>
      <c r="H1230" s="0" t="n">
        <f aca="false">IF(ISNUMBER(D1230),INDEX(Scorecard!$D$63:$D$68,SUMPRODUCT(--(Scorecard!$G$63:$G$67&lt;D1230))+1),Scorecard!$D$69)</f>
        <v>0.322484508656054</v>
      </c>
      <c r="I1230" s="0" t="n">
        <f aca="false">IF(ISNUMBER(E1230),INDEX(Scorecard!$D$19:$D$26,SUMPRODUCT(--(Scorecard!$G$19:$G$25&lt;E1230))+1),Scorecard!$D$27)</f>
        <v>0.0530843085177338</v>
      </c>
      <c r="J1230" s="0" t="n">
        <f aca="false">IF(ISNUMBER(F1230),INDEX(Scorecard!$D$37:$D$44,SUMPRODUCT(--(Scorecard!$G$37:$G$43&lt;F1230))+1),Scorecard!$D$45)</f>
        <v>1.35057635045042</v>
      </c>
      <c r="K1230" s="0" t="n">
        <f aca="false">Inputs!$B$10+Scorecard!$J$5*Loan_Sample!Y1210+Scorecard!$J$6*Loan_Sample!Z1210+Scorecard!$J$7*I1230+Scorecard!$J$8*Loan_Sample!AB1210+Scorecard!$J$9*J1230+Scorecard!$J$10*Loan_Sample!AD1210+Scorecard!$J$11*G1230+Scorecard!$J$12*H1230</f>
        <v>-6.16701991623426</v>
      </c>
      <c r="L1230" s="0" t="n">
        <f aca="false">MIN(1-Inputs!$B$13,MAX(Inputs!$B$13,1/(1+EXP(-(Inputs!$B$11*K1230+Inputs!$B$12)))))</f>
        <v>0.0017072041595672</v>
      </c>
      <c r="M1230" s="0" t="n">
        <f aca="false">Loan_Sample!AH1210*Inputs!$B$4*B1230</f>
        <v>216.641412302266</v>
      </c>
      <c r="N1230" s="0" t="n">
        <f aca="false">L1230*Inputs!$B$4*B1230</f>
        <v>216.641412302266</v>
      </c>
      <c r="O1230" s="0" t="n">
        <f aca="false">Inputs!$B$37+Inputs!$B$38*MAX(Loan_Sample!H1210-Inputs!$C$38,0)+Inputs!$B$39*MAX(Loan_Sample!H1210-Inputs!$C$39,0)+Inputs!$B$40*MAX(Loan_Sample!H1210-Inputs!$C$40,0)+Inputs!$B$41*MAX(Loan_Sample!H1210-Inputs!$C$41,0)+Inputs!$B$42*Inputs!$B$14+Inputs!$B$43*MIN(Loan_Sample!I1210/Inputs!$B$17,1)+Inputs!$B$44*MIN(Loan_Sample!E1210,Inputs!$B$18)+Inputs!$B$45*Loan_Sample!C1210</f>
        <v>-5.47170472644045</v>
      </c>
      <c r="P1230" s="0" t="n">
        <f aca="false">MIN(1-Inputs!$B$13,MAX(Inputs!$B$13,1/(1+EXP(-(Inputs!$B$15*O1230+Inputs!$B$16)))))</f>
        <v>0.00302406080884313</v>
      </c>
      <c r="Q1230" s="0" t="n">
        <f aca="false">Inputs!$B$37+Inputs!$B$38*MAX(F1230-Inputs!$C$38,0)+Inputs!$B$39*MAX(F1230-Inputs!$C$39,0)+Inputs!$B$40*MAX(F1230-Inputs!$C$40,0)+Inputs!$B$41*MAX(F1230-Inputs!$C$41,0)+Inputs!$B$42*Inputs!$B$14+Inputs!$B$43*MIN(Loan_Sample!I1210/Inputs!$B$17,1)+Inputs!$B$44*MIN(E1230,Inputs!$B$18)+Inputs!$B$45*Loan_Sample!C1210</f>
        <v>-5.47170472644045</v>
      </c>
      <c r="R1230" s="0" t="n">
        <f aca="false">MIN(1-Inputs!$B$13,MAX(Inputs!$B$13,1/(1+EXP(-(Inputs!$B$15*Q1230+Inputs!$B$16)))))</f>
        <v>0.00302406080884313</v>
      </c>
    </row>
    <row r="1231" customFormat="false" ht="15" hidden="false" customHeight="false" outlineLevel="0" collapsed="false">
      <c r="A1231" s="0" t="n">
        <f aca="false">Loan_Sample!A1211</f>
        <v>34807</v>
      </c>
      <c r="B1231" s="0" t="n">
        <f aca="false">Loan_Sample!U1211</f>
        <v>255801.81</v>
      </c>
      <c r="C1231" s="0" t="n">
        <f aca="false">Loan_Sample!K1211+Inputs!$B$26</f>
        <v>4.40000009536743</v>
      </c>
      <c r="D1231" s="0" t="n">
        <f aca="false">Loan_Sample!L1211+Inputs!$B$26</f>
        <v>-0.458333015441895</v>
      </c>
      <c r="E1231" s="0" t="n">
        <f aca="false">Loan_Sample!E1211/(1+Inputs!$B$25/100)</f>
        <v>74.6140899658203</v>
      </c>
      <c r="F1231" s="0" t="n">
        <f aca="false">Loan_Sample!H1211-Inputs!$B$24/100</f>
        <v>-3.22833347320557</v>
      </c>
      <c r="G1231" s="0" t="n">
        <f aca="false">IF(ISNUMBER(C1231),INDEX(Scorecard!$D$54:$D$61,SUMPRODUCT(--(Scorecard!$G$54:$G$60&lt;C1231))+1),Scorecard!$D$62)</f>
        <v>0.489050497890326</v>
      </c>
      <c r="H1231" s="0" t="n">
        <f aca="false">IF(ISNUMBER(D1231),INDEX(Scorecard!$D$63:$D$68,SUMPRODUCT(--(Scorecard!$G$63:$G$67&lt;D1231))+1),Scorecard!$D$69)</f>
        <v>0.322484508656054</v>
      </c>
      <c r="I1231" s="0" t="n">
        <f aca="false">IF(ISNUMBER(E1231),INDEX(Scorecard!$D$19:$D$26,SUMPRODUCT(--(Scorecard!$G$19:$G$25&lt;E1231))+1),Scorecard!$D$27)</f>
        <v>-0.0341578513653732</v>
      </c>
      <c r="J1231" s="0" t="n">
        <f aca="false">IF(ISNUMBER(F1231),INDEX(Scorecard!$D$37:$D$44,SUMPRODUCT(--(Scorecard!$G$37:$G$43&lt;F1231))+1),Scorecard!$D$45)</f>
        <v>1.35057635045042</v>
      </c>
      <c r="K1231" s="0" t="n">
        <f aca="false">Inputs!$B$10+Scorecard!$J$5*Loan_Sample!Y1211+Scorecard!$J$6*Loan_Sample!Z1211+Scorecard!$J$7*I1231+Scorecard!$J$8*Loan_Sample!AB1211+Scorecard!$J$9*J1231+Scorecard!$J$10*Loan_Sample!AD1211+Scorecard!$J$11*G1231+Scorecard!$J$12*H1231</f>
        <v>-4.68784753117923</v>
      </c>
      <c r="L1231" s="0" t="n">
        <f aca="false">MIN(1-Inputs!$B$13,MAX(Inputs!$B$13,1/(1+EXP(-(Inputs!$B$11*K1231+Inputs!$B$12)))))</f>
        <v>0.00820964507590553</v>
      </c>
      <c r="M1231" s="0" t="n">
        <f aca="false">Loan_Sample!AH1211*Inputs!$B$4*B1231</f>
        <v>735.014724455977</v>
      </c>
      <c r="N1231" s="0" t="n">
        <f aca="false">L1231*Inputs!$B$4*B1231</f>
        <v>735.014724455977</v>
      </c>
      <c r="O1231" s="0" t="n">
        <f aca="false">Inputs!$B$37+Inputs!$B$38*MAX(Loan_Sample!H1211-Inputs!$C$38,0)+Inputs!$B$39*MAX(Loan_Sample!H1211-Inputs!$C$39,0)+Inputs!$B$40*MAX(Loan_Sample!H1211-Inputs!$C$40,0)+Inputs!$B$41*MAX(Loan_Sample!H1211-Inputs!$C$41,0)+Inputs!$B$42*Inputs!$B$14+Inputs!$B$43*MIN(Loan_Sample!I1211/Inputs!$B$17,1)+Inputs!$B$44*MIN(Loan_Sample!E1211,Inputs!$B$18)+Inputs!$B$45*Loan_Sample!C1211</f>
        <v>-6.055101159196</v>
      </c>
      <c r="P1231" s="0" t="n">
        <f aca="false">MIN(1-Inputs!$B$13,MAX(Inputs!$B$13,1/(1+EXP(-(Inputs!$B$15*O1231+Inputs!$B$16)))))</f>
        <v>0.00156027720371414</v>
      </c>
      <c r="Q1231" s="0" t="n">
        <f aca="false">Inputs!$B$37+Inputs!$B$38*MAX(F1231-Inputs!$C$38,0)+Inputs!$B$39*MAX(F1231-Inputs!$C$39,0)+Inputs!$B$40*MAX(F1231-Inputs!$C$40,0)+Inputs!$B$41*MAX(F1231-Inputs!$C$41,0)+Inputs!$B$42*Inputs!$B$14+Inputs!$B$43*MIN(Loan_Sample!I1211/Inputs!$B$17,1)+Inputs!$B$44*MIN(E1231,Inputs!$B$18)+Inputs!$B$45*Loan_Sample!C1211</f>
        <v>-6.055101159196</v>
      </c>
      <c r="R1231" s="0" t="n">
        <f aca="false">MIN(1-Inputs!$B$13,MAX(Inputs!$B$13,1/(1+EXP(-(Inputs!$B$15*Q1231+Inputs!$B$16)))))</f>
        <v>0.00156027720371414</v>
      </c>
    </row>
    <row r="1232" customFormat="false" ht="15" hidden="false" customHeight="false" outlineLevel="0" collapsed="false">
      <c r="A1232" s="0" t="n">
        <f aca="false">Loan_Sample!A1212</f>
        <v>34881</v>
      </c>
      <c r="B1232" s="0" t="n">
        <f aca="false">Loan_Sample!U1212</f>
        <v>132024.92</v>
      </c>
      <c r="C1232" s="0" t="n">
        <f aca="false">Loan_Sample!K1212+Inputs!$B$26</f>
        <v>8.53333377838135</v>
      </c>
      <c r="D1232" s="0" t="n">
        <f aca="false">Loan_Sample!L1212+Inputs!$B$26</f>
        <v>5.07179546356201</v>
      </c>
      <c r="E1232" s="0" t="n">
        <f aca="false">Loan_Sample!E1212/(1+Inputs!$B$25/100)</f>
        <v>78.7638473510742</v>
      </c>
      <c r="F1232" s="0" t="n">
        <f aca="false">Loan_Sample!H1212-Inputs!$B$24/100</f>
        <v>0.776666879653931</v>
      </c>
      <c r="G1232" s="0" t="n">
        <f aca="false">IF(ISNUMBER(C1232),INDEX(Scorecard!$D$54:$D$61,SUMPRODUCT(--(Scorecard!$G$54:$G$60&lt;C1232))+1),Scorecard!$D$62)</f>
        <v>-0.541917179454542</v>
      </c>
      <c r="H1232" s="0" t="n">
        <f aca="false">IF(ISNUMBER(D1232),INDEX(Scorecard!$D$63:$D$68,SUMPRODUCT(--(Scorecard!$G$63:$G$67&lt;D1232))+1),Scorecard!$D$69)</f>
        <v>0.322484508656054</v>
      </c>
      <c r="I1232" s="0" t="n">
        <f aca="false">IF(ISNUMBER(E1232),INDEX(Scorecard!$D$19:$D$26,SUMPRODUCT(--(Scorecard!$G$19:$G$25&lt;E1232))+1),Scorecard!$D$27)</f>
        <v>-0.0341578513653732</v>
      </c>
      <c r="J1232" s="0" t="n">
        <f aca="false">IF(ISNUMBER(F1232),INDEX(Scorecard!$D$37:$D$44,SUMPRODUCT(--(Scorecard!$G$37:$G$43&lt;F1232))+1),Scorecard!$D$45)</f>
        <v>-0.569454719285959</v>
      </c>
      <c r="K1232" s="0" t="n">
        <f aca="false">Inputs!$B$10+Scorecard!$J$5*Loan_Sample!Y1212+Scorecard!$J$6*Loan_Sample!Z1212+Scorecard!$J$7*I1232+Scorecard!$J$8*Loan_Sample!AB1212+Scorecard!$J$9*J1232+Scorecard!$J$10*Loan_Sample!AD1212+Scorecard!$J$11*G1232+Scorecard!$J$12*H1232</f>
        <v>-1.58096522279341</v>
      </c>
      <c r="L1232" s="0" t="n">
        <f aca="false">MIN(1-Inputs!$B$13,MAX(Inputs!$B$13,1/(1+EXP(-(Inputs!$B$11*K1232+Inputs!$B$12)))))</f>
        <v>0.185145593841838</v>
      </c>
      <c r="M1232" s="0" t="n">
        <f aca="false">Loan_Sample!AH1212*Inputs!$B$4*B1232</f>
        <v>8555.34127536242</v>
      </c>
      <c r="N1232" s="0" t="n">
        <f aca="false">L1232*Inputs!$B$4*B1232</f>
        <v>8555.34127536242</v>
      </c>
      <c r="O1232" s="0" t="n">
        <f aca="false">Inputs!$B$37+Inputs!$B$38*MAX(Loan_Sample!H1212-Inputs!$C$38,0)+Inputs!$B$39*MAX(Loan_Sample!H1212-Inputs!$C$39,0)+Inputs!$B$40*MAX(Loan_Sample!H1212-Inputs!$C$40,0)+Inputs!$B$41*MAX(Loan_Sample!H1212-Inputs!$C$41,0)+Inputs!$B$42*Inputs!$B$14+Inputs!$B$43*MIN(Loan_Sample!I1212/Inputs!$B$17,1)+Inputs!$B$44*MIN(Loan_Sample!E1212,Inputs!$B$18)+Inputs!$B$45*Loan_Sample!C1212</f>
        <v>-4.46316058726101</v>
      </c>
      <c r="P1232" s="0" t="n">
        <f aca="false">MIN(1-Inputs!$B$13,MAX(Inputs!$B$13,1/(1+EXP(-(Inputs!$B$15*O1232+Inputs!$B$16)))))</f>
        <v>0.00945590879545567</v>
      </c>
      <c r="Q1232" s="0" t="n">
        <f aca="false">Inputs!$B$37+Inputs!$B$38*MAX(F1232-Inputs!$C$38,0)+Inputs!$B$39*MAX(F1232-Inputs!$C$39,0)+Inputs!$B$40*MAX(F1232-Inputs!$C$40,0)+Inputs!$B$41*MAX(F1232-Inputs!$C$41,0)+Inputs!$B$42*Inputs!$B$14+Inputs!$B$43*MIN(Loan_Sample!I1212/Inputs!$B$17,1)+Inputs!$B$44*MIN(E1232,Inputs!$B$18)+Inputs!$B$45*Loan_Sample!C1212</f>
        <v>-4.46316058726101</v>
      </c>
      <c r="R1232" s="0" t="n">
        <f aca="false">MIN(1-Inputs!$B$13,MAX(Inputs!$B$13,1/(1+EXP(-(Inputs!$B$15*Q1232+Inputs!$B$16)))))</f>
        <v>0.00945590879545567</v>
      </c>
    </row>
    <row r="1233" customFormat="false" ht="15" hidden="false" customHeight="false" outlineLevel="0" collapsed="false">
      <c r="A1233" s="0" t="n">
        <f aca="false">Loan_Sample!A1213</f>
        <v>34886</v>
      </c>
      <c r="B1233" s="0" t="n">
        <f aca="false">Loan_Sample!U1213</f>
        <v>129333.625</v>
      </c>
      <c r="C1233" s="0" t="n">
        <f aca="false">Loan_Sample!K1213+Inputs!$B$26</f>
        <v>5.03333330154419</v>
      </c>
      <c r="D1233" s="0" t="n">
        <f aca="false">Loan_Sample!L1213+Inputs!$B$26</f>
        <v>-3.50000047683716</v>
      </c>
      <c r="E1233" s="0" t="n">
        <f aca="false">Loan_Sample!E1213/(1+Inputs!$B$25/100)</f>
        <v>79.113166809082</v>
      </c>
      <c r="F1233" s="0" t="n">
        <f aca="false">Loan_Sample!H1213-Inputs!$B$24/100</f>
        <v>0.0173332691192627</v>
      </c>
      <c r="G1233" s="0" t="n">
        <f aca="false">IF(ISNUMBER(C1233),INDEX(Scorecard!$D$54:$D$61,SUMPRODUCT(--(Scorecard!$G$54:$G$60&lt;C1233))+1),Scorecard!$D$62)</f>
        <v>0.214429354789033</v>
      </c>
      <c r="H1233" s="0" t="n">
        <f aca="false">IF(ISNUMBER(D1233),INDEX(Scorecard!$D$63:$D$68,SUMPRODUCT(--(Scorecard!$G$63:$G$67&lt;D1233))+1),Scorecard!$D$69)</f>
        <v>-0.340582194386522</v>
      </c>
      <c r="I1233" s="0" t="n">
        <f aca="false">IF(ISNUMBER(E1233),INDEX(Scorecard!$D$19:$D$26,SUMPRODUCT(--(Scorecard!$G$19:$G$25&lt;E1233))+1),Scorecard!$D$27)</f>
        <v>-0.0341578513653732</v>
      </c>
      <c r="J1233" s="0" t="n">
        <f aca="false">IF(ISNUMBER(F1233),INDEX(Scorecard!$D$37:$D$44,SUMPRODUCT(--(Scorecard!$G$37:$G$43&lt;F1233))+1),Scorecard!$D$45)</f>
        <v>0.330501541082344</v>
      </c>
      <c r="K1233" s="0" t="n">
        <f aca="false">Inputs!$B$10+Scorecard!$J$5*Loan_Sample!Y1213+Scorecard!$J$6*Loan_Sample!Z1213+Scorecard!$J$7*I1233+Scorecard!$J$8*Loan_Sample!AB1213+Scorecard!$J$9*J1233+Scorecard!$J$10*Loan_Sample!AD1213+Scorecard!$J$11*G1233+Scorecard!$J$12*H1233</f>
        <v>-4.75834162278349</v>
      </c>
      <c r="L1233" s="0" t="n">
        <f aca="false">MIN(1-Inputs!$B$13,MAX(Inputs!$B$13,1/(1+EXP(-(Inputs!$B$11*K1233+Inputs!$B$12)))))</f>
        <v>0.0076197877113448</v>
      </c>
      <c r="M1233" s="0" t="n">
        <f aca="false">Loan_Sample!AH1213*Inputs!$B$4*B1233</f>
        <v>344.923168253537</v>
      </c>
      <c r="N1233" s="0" t="n">
        <f aca="false">L1233*Inputs!$B$4*B1233</f>
        <v>344.923168253537</v>
      </c>
      <c r="O1233" s="0" t="n">
        <f aca="false">Inputs!$B$37+Inputs!$B$38*MAX(Loan_Sample!H1213-Inputs!$C$38,0)+Inputs!$B$39*MAX(Loan_Sample!H1213-Inputs!$C$39,0)+Inputs!$B$40*MAX(Loan_Sample!H1213-Inputs!$C$40,0)+Inputs!$B$41*MAX(Loan_Sample!H1213-Inputs!$C$41,0)+Inputs!$B$42*Inputs!$B$14+Inputs!$B$43*MIN(Loan_Sample!I1213/Inputs!$B$17,1)+Inputs!$B$44*MIN(Loan_Sample!E1213,Inputs!$B$18)+Inputs!$B$45*Loan_Sample!C1213</f>
        <v>-6.247955092102</v>
      </c>
      <c r="P1233" s="0" t="n">
        <f aca="false">MIN(1-Inputs!$B$13,MAX(Inputs!$B$13,1/(1+EXP(-(Inputs!$B$15*O1233+Inputs!$B$16)))))</f>
        <v>0.00125349374216575</v>
      </c>
      <c r="Q1233" s="0" t="n">
        <f aca="false">Inputs!$B$37+Inputs!$B$38*MAX(F1233-Inputs!$C$38,0)+Inputs!$B$39*MAX(F1233-Inputs!$C$39,0)+Inputs!$B$40*MAX(F1233-Inputs!$C$40,0)+Inputs!$B$41*MAX(F1233-Inputs!$C$41,0)+Inputs!$B$42*Inputs!$B$14+Inputs!$B$43*MIN(Loan_Sample!I1213/Inputs!$B$17,1)+Inputs!$B$44*MIN(E1233,Inputs!$B$18)+Inputs!$B$45*Loan_Sample!C1213</f>
        <v>-6.247955092102</v>
      </c>
      <c r="R1233" s="0" t="n">
        <f aca="false">MIN(1-Inputs!$B$13,MAX(Inputs!$B$13,1/(1+EXP(-(Inputs!$B$15*Q1233+Inputs!$B$16)))))</f>
        <v>0.00125349374216575</v>
      </c>
    </row>
    <row r="1234" customFormat="false" ht="15" hidden="false" customHeight="false" outlineLevel="0" collapsed="false">
      <c r="A1234" s="0" t="n">
        <f aca="false">Loan_Sample!A1214</f>
        <v>34918</v>
      </c>
      <c r="B1234" s="0" t="n">
        <f aca="false">Loan_Sample!U1214</f>
        <v>242186.6</v>
      </c>
      <c r="C1234" s="0" t="n">
        <f aca="false">Loan_Sample!K1214+Inputs!$B$26</f>
        <v>4.70833349227905</v>
      </c>
      <c r="D1234" s="0" t="n">
        <f aca="false">Loan_Sample!L1214+Inputs!$B$26</f>
        <v>-1.125</v>
      </c>
      <c r="E1234" s="0" t="n">
        <f aca="false">Loan_Sample!E1214/(1+Inputs!$B$25/100)</f>
        <v>73.1252746582031</v>
      </c>
      <c r="F1234" s="0" t="n">
        <f aca="false">Loan_Sample!H1214-Inputs!$B$24/100</f>
        <v>-2.5903332233429</v>
      </c>
      <c r="G1234" s="0" t="n">
        <f aca="false">IF(ISNUMBER(C1234),INDEX(Scorecard!$D$54:$D$61,SUMPRODUCT(--(Scorecard!$G$54:$G$60&lt;C1234))+1),Scorecard!$D$62)</f>
        <v>0.409483001259379</v>
      </c>
      <c r="H1234" s="0" t="n">
        <f aca="false">IF(ISNUMBER(D1234),INDEX(Scorecard!$D$63:$D$68,SUMPRODUCT(--(Scorecard!$G$63:$G$67&lt;D1234))+1),Scorecard!$D$69)</f>
        <v>-0.340582194386522</v>
      </c>
      <c r="I1234" s="0" t="n">
        <f aca="false">IF(ISNUMBER(E1234),INDEX(Scorecard!$D$19:$D$26,SUMPRODUCT(--(Scorecard!$G$19:$G$25&lt;E1234))+1),Scorecard!$D$27)</f>
        <v>-0.0341578513653732</v>
      </c>
      <c r="J1234" s="0" t="n">
        <f aca="false">IF(ISNUMBER(F1234),INDEX(Scorecard!$D$37:$D$44,SUMPRODUCT(--(Scorecard!$G$37:$G$43&lt;F1234))+1),Scorecard!$D$45)</f>
        <v>1.35057635045042</v>
      </c>
      <c r="K1234" s="0" t="n">
        <f aca="false">Inputs!$B$10+Scorecard!$J$5*Loan_Sample!Y1214+Scorecard!$J$6*Loan_Sample!Z1214+Scorecard!$J$7*I1234+Scorecard!$J$8*Loan_Sample!AB1214+Scorecard!$J$9*J1234+Scorecard!$J$10*Loan_Sample!AD1214+Scorecard!$J$11*G1234+Scorecard!$J$12*H1234</f>
        <v>-5.09884205207017</v>
      </c>
      <c r="L1234" s="0" t="n">
        <f aca="false">MIN(1-Inputs!$B$13,MAX(Inputs!$B$13,1/(1+EXP(-(Inputs!$B$11*K1234+Inputs!$B$12)))))</f>
        <v>0.00531245318942758</v>
      </c>
      <c r="M1234" s="0" t="n">
        <f aca="false">Loan_Sample!AH1214*Inputs!$B$4*B1234</f>
        <v>450.311741462318</v>
      </c>
      <c r="N1234" s="0" t="n">
        <f aca="false">L1234*Inputs!$B$4*B1234</f>
        <v>450.311741462318</v>
      </c>
      <c r="O1234" s="0" t="n">
        <f aca="false">Inputs!$B$37+Inputs!$B$38*MAX(Loan_Sample!H1214-Inputs!$C$38,0)+Inputs!$B$39*MAX(Loan_Sample!H1214-Inputs!$C$39,0)+Inputs!$B$40*MAX(Loan_Sample!H1214-Inputs!$C$40,0)+Inputs!$B$41*MAX(Loan_Sample!H1214-Inputs!$C$41,0)+Inputs!$B$42*Inputs!$B$14+Inputs!$B$43*MIN(Loan_Sample!I1214/Inputs!$B$17,1)+Inputs!$B$44*MIN(Loan_Sample!E1214,Inputs!$B$18)+Inputs!$B$45*Loan_Sample!C1214</f>
        <v>-5.85398806080977</v>
      </c>
      <c r="P1234" s="0" t="n">
        <f aca="false">MIN(1-Inputs!$B$13,MAX(Inputs!$B$13,1/(1+EXP(-(Inputs!$B$15*O1234+Inputs!$B$16)))))</f>
        <v>0.00196028107334058</v>
      </c>
      <c r="Q1234" s="0" t="n">
        <f aca="false">Inputs!$B$37+Inputs!$B$38*MAX(F1234-Inputs!$C$38,0)+Inputs!$B$39*MAX(F1234-Inputs!$C$39,0)+Inputs!$B$40*MAX(F1234-Inputs!$C$40,0)+Inputs!$B$41*MAX(F1234-Inputs!$C$41,0)+Inputs!$B$42*Inputs!$B$14+Inputs!$B$43*MIN(Loan_Sample!I1214/Inputs!$B$17,1)+Inputs!$B$44*MIN(E1234,Inputs!$B$18)+Inputs!$B$45*Loan_Sample!C1214</f>
        <v>-5.85398806080977</v>
      </c>
      <c r="R1234" s="0" t="n">
        <f aca="false">MIN(1-Inputs!$B$13,MAX(Inputs!$B$13,1/(1+EXP(-(Inputs!$B$15*Q1234+Inputs!$B$16)))))</f>
        <v>0.00196028107334058</v>
      </c>
    </row>
    <row r="1235" customFormat="false" ht="15" hidden="false" customHeight="false" outlineLevel="0" collapsed="false">
      <c r="A1235" s="0" t="n">
        <f aca="false">Loan_Sample!A1215</f>
        <v>35083</v>
      </c>
      <c r="B1235" s="0" t="n">
        <f aca="false">Loan_Sample!U1215</f>
        <v>173554.89</v>
      </c>
      <c r="C1235" s="0" t="n">
        <f aca="false">Loan_Sample!K1215+Inputs!$B$26</f>
        <v>3.32307696342468</v>
      </c>
      <c r="D1235" s="0" t="n">
        <f aca="false">Loan_Sample!L1215+Inputs!$B$26</f>
        <v>-0.276922941207886</v>
      </c>
      <c r="E1235" s="0" t="n">
        <f aca="false">Loan_Sample!E1215/(1+Inputs!$B$25/100)</f>
        <v>65.9902801513672</v>
      </c>
      <c r="F1235" s="0" t="n">
        <f aca="false">Loan_Sample!H1215-Inputs!$B$24/100</f>
        <v>-0.592333555221558</v>
      </c>
      <c r="G1235" s="0" t="n">
        <f aca="false">IF(ISNUMBER(C1235),INDEX(Scorecard!$D$54:$D$61,SUMPRODUCT(--(Scorecard!$G$54:$G$60&lt;C1235))+1),Scorecard!$D$62)</f>
        <v>0.489050497890326</v>
      </c>
      <c r="H1235" s="0" t="n">
        <f aca="false">IF(ISNUMBER(D1235),INDEX(Scorecard!$D$63:$D$68,SUMPRODUCT(--(Scorecard!$G$63:$G$67&lt;D1235))+1),Scorecard!$D$69)</f>
        <v>0.322484508656054</v>
      </c>
      <c r="I1235" s="0" t="n">
        <f aca="false">IF(ISNUMBER(E1235),INDEX(Scorecard!$D$19:$D$26,SUMPRODUCT(--(Scorecard!$G$19:$G$25&lt;E1235))+1),Scorecard!$D$27)</f>
        <v>0.233621608745691</v>
      </c>
      <c r="J1235" s="0" t="n">
        <f aca="false">IF(ISNUMBER(F1235),INDEX(Scorecard!$D$37:$D$44,SUMPRODUCT(--(Scorecard!$G$37:$G$43&lt;F1235))+1),Scorecard!$D$45)</f>
        <v>1.35057635045042</v>
      </c>
      <c r="K1235" s="0" t="n">
        <f aca="false">Inputs!$B$10+Scorecard!$J$5*Loan_Sample!Y1215+Scorecard!$J$6*Loan_Sample!Z1215+Scorecard!$J$7*I1235+Scorecard!$J$8*Loan_Sample!AB1215+Scorecard!$J$9*J1235+Scorecard!$J$10*Loan_Sample!AD1215+Scorecard!$J$11*G1235+Scorecard!$J$12*H1235</f>
        <v>-6.68216117947816</v>
      </c>
      <c r="L1235" s="0" t="n">
        <f aca="false">MIN(1-Inputs!$B$13,MAX(Inputs!$B$13,1/(1+EXP(-(Inputs!$B$11*K1235+Inputs!$B$12)))))</f>
        <v>0.000986464517143825</v>
      </c>
      <c r="M1235" s="0" t="n">
        <f aca="false">Loan_Sample!AH1215*Inputs!$B$4*B1235</f>
        <v>59.9220092666299</v>
      </c>
      <c r="N1235" s="0" t="n">
        <f aca="false">L1235*Inputs!$B$4*B1235</f>
        <v>59.9220092666299</v>
      </c>
      <c r="O1235" s="0" t="n">
        <f aca="false">Inputs!$B$37+Inputs!$B$38*MAX(Loan_Sample!H1215-Inputs!$C$38,0)+Inputs!$B$39*MAX(Loan_Sample!H1215-Inputs!$C$39,0)+Inputs!$B$40*MAX(Loan_Sample!H1215-Inputs!$C$40,0)+Inputs!$B$41*MAX(Loan_Sample!H1215-Inputs!$C$41,0)+Inputs!$B$42*Inputs!$B$14+Inputs!$B$43*MIN(Loan_Sample!I1215/Inputs!$B$17,1)+Inputs!$B$44*MIN(Loan_Sample!E1215,Inputs!$B$18)+Inputs!$B$45*Loan_Sample!C1215</f>
        <v>-5.36545766539572</v>
      </c>
      <c r="P1235" s="0" t="n">
        <f aca="false">MIN(1-Inputs!$B$13,MAX(Inputs!$B$13,1/(1+EXP(-(Inputs!$B$15*O1235+Inputs!$B$16)))))</f>
        <v>0.00341096049684601</v>
      </c>
      <c r="Q1235" s="0" t="n">
        <f aca="false">Inputs!$B$37+Inputs!$B$38*MAX(F1235-Inputs!$C$38,0)+Inputs!$B$39*MAX(F1235-Inputs!$C$39,0)+Inputs!$B$40*MAX(F1235-Inputs!$C$40,0)+Inputs!$B$41*MAX(F1235-Inputs!$C$41,0)+Inputs!$B$42*Inputs!$B$14+Inputs!$B$43*MIN(Loan_Sample!I1215/Inputs!$B$17,1)+Inputs!$B$44*MIN(E1235,Inputs!$B$18)+Inputs!$B$45*Loan_Sample!C1215</f>
        <v>-5.36545766539572</v>
      </c>
      <c r="R1235" s="0" t="n">
        <f aca="false">MIN(1-Inputs!$B$13,MAX(Inputs!$B$13,1/(1+EXP(-(Inputs!$B$15*Q1235+Inputs!$B$16)))))</f>
        <v>0.00341096049684601</v>
      </c>
    </row>
    <row r="1236" customFormat="false" ht="15" hidden="false" customHeight="false" outlineLevel="0" collapsed="false">
      <c r="A1236" s="0" t="n">
        <f aca="false">Loan_Sample!A1216</f>
        <v>35091</v>
      </c>
      <c r="B1236" s="0" t="n">
        <f aca="false">Loan_Sample!U1216</f>
        <v>273507.28</v>
      </c>
      <c r="C1236" s="0" t="n">
        <f aca="false">Loan_Sample!K1216+Inputs!$B$26</f>
        <v>5.25833320617676</v>
      </c>
      <c r="D1236" s="0" t="n">
        <f aca="false">Loan_Sample!L1216+Inputs!$B$26</f>
        <v>-1.875</v>
      </c>
      <c r="E1236" s="0" t="n">
        <f aca="false">Loan_Sample!E1216/(1+Inputs!$B$25/100)</f>
        <v>41.1217765808106</v>
      </c>
      <c r="F1236" s="0" t="n">
        <f aca="false">Loan_Sample!H1216-Inputs!$B$24/100</f>
        <v>-0.0196666717529297</v>
      </c>
      <c r="G1236" s="0" t="n">
        <f aca="false">IF(ISNUMBER(C1236),INDEX(Scorecard!$D$54:$D$61,SUMPRODUCT(--(Scorecard!$G$54:$G$60&lt;C1236))+1),Scorecard!$D$62)</f>
        <v>0.126303549215828</v>
      </c>
      <c r="H1236" s="0" t="n">
        <f aca="false">IF(ISNUMBER(D1236),INDEX(Scorecard!$D$63:$D$68,SUMPRODUCT(--(Scorecard!$G$63:$G$67&lt;D1236))+1),Scorecard!$D$69)</f>
        <v>-0.340582194386522</v>
      </c>
      <c r="I1236" s="0" t="n">
        <f aca="false">IF(ISNUMBER(E1236),INDEX(Scorecard!$D$19:$D$26,SUMPRODUCT(--(Scorecard!$G$19:$G$25&lt;E1236))+1),Scorecard!$D$27)</f>
        <v>0.57899015159425</v>
      </c>
      <c r="J1236" s="0" t="n">
        <f aca="false">IF(ISNUMBER(F1236),INDEX(Scorecard!$D$37:$D$44,SUMPRODUCT(--(Scorecard!$G$37:$G$43&lt;F1236))+1),Scorecard!$D$45)</f>
        <v>0.330501541082344</v>
      </c>
      <c r="K1236" s="0" t="n">
        <f aca="false">Inputs!$B$10+Scorecard!$J$5*Loan_Sample!Y1216+Scorecard!$J$6*Loan_Sample!Z1216+Scorecard!$J$7*I1236+Scorecard!$J$8*Loan_Sample!AB1216+Scorecard!$J$9*J1236+Scorecard!$J$10*Loan_Sample!AD1216+Scorecard!$J$11*G1236+Scorecard!$J$12*H1236</f>
        <v>-5.32901233810608</v>
      </c>
      <c r="L1236" s="0" t="n">
        <f aca="false">MIN(1-Inputs!$B$13,MAX(Inputs!$B$13,1/(1+EXP(-(Inputs!$B$11*K1236+Inputs!$B$12)))))</f>
        <v>0.00416126592340141</v>
      </c>
      <c r="M1236" s="0" t="n">
        <f aca="false">Loan_Sample!AH1216*Inputs!$B$4*B1236</f>
        <v>398.347783423173</v>
      </c>
      <c r="N1236" s="0" t="n">
        <f aca="false">L1236*Inputs!$B$4*B1236</f>
        <v>398.347783423173</v>
      </c>
      <c r="O1236" s="0" t="n">
        <f aca="false">Inputs!$B$37+Inputs!$B$38*MAX(Loan_Sample!H1216-Inputs!$C$38,0)+Inputs!$B$39*MAX(Loan_Sample!H1216-Inputs!$C$39,0)+Inputs!$B$40*MAX(Loan_Sample!H1216-Inputs!$C$40,0)+Inputs!$B$41*MAX(Loan_Sample!H1216-Inputs!$C$41,0)+Inputs!$B$42*Inputs!$B$14+Inputs!$B$43*MIN(Loan_Sample!I1216/Inputs!$B$17,1)+Inputs!$B$44*MIN(Loan_Sample!E1216,Inputs!$B$18)+Inputs!$B$45*Loan_Sample!C1216</f>
        <v>-5.45956409492692</v>
      </c>
      <c r="P1236" s="0" t="n">
        <f aca="false">MIN(1-Inputs!$B$13,MAX(Inputs!$B$13,1/(1+EXP(-(Inputs!$B$15*O1236+Inputs!$B$16)))))</f>
        <v>0.00306595773152923</v>
      </c>
      <c r="Q1236" s="0" t="n">
        <f aca="false">Inputs!$B$37+Inputs!$B$38*MAX(F1236-Inputs!$C$38,0)+Inputs!$B$39*MAX(F1236-Inputs!$C$39,0)+Inputs!$B$40*MAX(F1236-Inputs!$C$40,0)+Inputs!$B$41*MAX(F1236-Inputs!$C$41,0)+Inputs!$B$42*Inputs!$B$14+Inputs!$B$43*MIN(Loan_Sample!I1216/Inputs!$B$17,1)+Inputs!$B$44*MIN(E1236,Inputs!$B$18)+Inputs!$B$45*Loan_Sample!C1216</f>
        <v>-5.45956409492692</v>
      </c>
      <c r="R1236" s="0" t="n">
        <f aca="false">MIN(1-Inputs!$B$13,MAX(Inputs!$B$13,1/(1+EXP(-(Inputs!$B$15*Q1236+Inputs!$B$16)))))</f>
        <v>0.00306595773152923</v>
      </c>
    </row>
    <row r="1237" customFormat="false" ht="15" hidden="false" customHeight="false" outlineLevel="0" collapsed="false">
      <c r="A1237" s="0" t="n">
        <f aca="false">Loan_Sample!A1217</f>
        <v>35183</v>
      </c>
      <c r="B1237" s="0" t="n">
        <f aca="false">Loan_Sample!U1217</f>
        <v>141741.73</v>
      </c>
      <c r="C1237" s="0" t="n">
        <f aca="false">Loan_Sample!K1217+Inputs!$B$26</f>
        <v>9.63333320617676</v>
      </c>
      <c r="D1237" s="0" t="n">
        <f aca="false">Loan_Sample!L1217+Inputs!$B$26</f>
        <v>5.0717945098877</v>
      </c>
      <c r="E1237" s="0" t="n">
        <f aca="false">Loan_Sample!E1217/(1+Inputs!$B$25/100)</f>
        <v>83.4988632202148</v>
      </c>
      <c r="F1237" s="0" t="n">
        <f aca="false">Loan_Sample!H1217-Inputs!$B$24/100</f>
        <v>1.11266684532166</v>
      </c>
      <c r="G1237" s="0" t="n">
        <f aca="false">IF(ISNUMBER(C1237),INDEX(Scorecard!$D$54:$D$61,SUMPRODUCT(--(Scorecard!$G$54:$G$60&lt;C1237))+1),Scorecard!$D$62)</f>
        <v>-0.541917179454542</v>
      </c>
      <c r="H1237" s="0" t="n">
        <f aca="false">IF(ISNUMBER(D1237),INDEX(Scorecard!$D$63:$D$68,SUMPRODUCT(--(Scorecard!$G$63:$G$67&lt;D1237))+1),Scorecard!$D$69)</f>
        <v>0.322484508656054</v>
      </c>
      <c r="I1237" s="0" t="n">
        <f aca="false">IF(ISNUMBER(E1237),INDEX(Scorecard!$D$19:$D$26,SUMPRODUCT(--(Scorecard!$G$19:$G$25&lt;E1237))+1),Scorecard!$D$27)</f>
        <v>-0.219855970853228</v>
      </c>
      <c r="J1237" s="0" t="n">
        <f aca="false">IF(ISNUMBER(F1237),INDEX(Scorecard!$D$37:$D$44,SUMPRODUCT(--(Scorecard!$G$37:$G$43&lt;F1237))+1),Scorecard!$D$45)</f>
        <v>-0.975503570149195</v>
      </c>
      <c r="K1237" s="0" t="n">
        <f aca="false">Inputs!$B$10+Scorecard!$J$5*Loan_Sample!Y1217+Scorecard!$J$6*Loan_Sample!Z1217+Scorecard!$J$7*I1237+Scorecard!$J$8*Loan_Sample!AB1217+Scorecard!$J$9*J1237+Scorecard!$J$10*Loan_Sample!AD1217+Scorecard!$J$11*G1237+Scorecard!$J$12*H1237</f>
        <v>-3.332838233967</v>
      </c>
      <c r="L1237" s="0" t="n">
        <f aca="false">MIN(1-Inputs!$B$13,MAX(Inputs!$B$13,1/(1+EXP(-(Inputs!$B$11*K1237+Inputs!$B$12)))))</f>
        <v>0.0339086478343149</v>
      </c>
      <c r="M1237" s="0" t="n">
        <f aca="false">Loan_Sample!AH1217*Inputs!$B$4*B1237</f>
        <v>1682.19464209879</v>
      </c>
      <c r="N1237" s="0" t="n">
        <f aca="false">L1237*Inputs!$B$4*B1237</f>
        <v>1682.19464209879</v>
      </c>
      <c r="O1237" s="0" t="n">
        <f aca="false">Inputs!$B$37+Inputs!$B$38*MAX(Loan_Sample!H1217-Inputs!$C$38,0)+Inputs!$B$39*MAX(Loan_Sample!H1217-Inputs!$C$39,0)+Inputs!$B$40*MAX(Loan_Sample!H1217-Inputs!$C$40,0)+Inputs!$B$41*MAX(Loan_Sample!H1217-Inputs!$C$41,0)+Inputs!$B$42*Inputs!$B$14+Inputs!$B$43*MIN(Loan_Sample!I1217/Inputs!$B$17,1)+Inputs!$B$44*MIN(Loan_Sample!E1217,Inputs!$B$18)+Inputs!$B$45*Loan_Sample!C1217</f>
        <v>-4.05775439195975</v>
      </c>
      <c r="P1237" s="0" t="n">
        <f aca="false">MIN(1-Inputs!$B$13,MAX(Inputs!$B$13,1/(1+EXP(-(Inputs!$B$15*O1237+Inputs!$B$16)))))</f>
        <v>0.0149092874623812</v>
      </c>
      <c r="Q1237" s="0" t="n">
        <f aca="false">Inputs!$B$37+Inputs!$B$38*MAX(F1237-Inputs!$C$38,0)+Inputs!$B$39*MAX(F1237-Inputs!$C$39,0)+Inputs!$B$40*MAX(F1237-Inputs!$C$40,0)+Inputs!$B$41*MAX(F1237-Inputs!$C$41,0)+Inputs!$B$42*Inputs!$B$14+Inputs!$B$43*MIN(Loan_Sample!I1217/Inputs!$B$17,1)+Inputs!$B$44*MIN(E1237,Inputs!$B$18)+Inputs!$B$45*Loan_Sample!C1217</f>
        <v>-4.05775439195975</v>
      </c>
      <c r="R1237" s="0" t="n">
        <f aca="false">MIN(1-Inputs!$B$13,MAX(Inputs!$B$13,1/(1+EXP(-(Inputs!$B$15*Q1237+Inputs!$B$16)))))</f>
        <v>0.0149092874623812</v>
      </c>
    </row>
    <row r="1238" customFormat="false" ht="15" hidden="false" customHeight="false" outlineLevel="0" collapsed="false">
      <c r="A1238" s="0" t="n">
        <f aca="false">Loan_Sample!A1218</f>
        <v>35192</v>
      </c>
      <c r="B1238" s="0" t="n">
        <f aca="false">Loan_Sample!U1218</f>
        <v>242755.27</v>
      </c>
      <c r="C1238" s="0" t="n">
        <f aca="false">Loan_Sample!K1218+Inputs!$B$26</f>
        <v>4.0230770111084</v>
      </c>
      <c r="D1238" s="0" t="n">
        <f aca="false">Loan_Sample!L1218+Inputs!$B$26</f>
        <v>-0.276923179626465</v>
      </c>
      <c r="E1238" s="0" t="n">
        <f aca="false">Loan_Sample!E1218/(1+Inputs!$B$25/100)</f>
        <v>78.6707000732422</v>
      </c>
      <c r="F1238" s="0" t="n">
        <f aca="false">Loan_Sample!H1218-Inputs!$B$24/100</f>
        <v>0.146666765213013</v>
      </c>
      <c r="G1238" s="0" t="n">
        <f aca="false">IF(ISNUMBER(C1238),INDEX(Scorecard!$D$54:$D$61,SUMPRODUCT(--(Scorecard!$G$54:$G$60&lt;C1238))+1),Scorecard!$D$62)</f>
        <v>0.489050497890326</v>
      </c>
      <c r="H1238" s="0" t="n">
        <f aca="false">IF(ISNUMBER(D1238),INDEX(Scorecard!$D$63:$D$68,SUMPRODUCT(--(Scorecard!$G$63:$G$67&lt;D1238))+1),Scorecard!$D$69)</f>
        <v>0.322484508656054</v>
      </c>
      <c r="I1238" s="0" t="n">
        <f aca="false">IF(ISNUMBER(E1238),INDEX(Scorecard!$D$19:$D$26,SUMPRODUCT(--(Scorecard!$G$19:$G$25&lt;E1238))+1),Scorecard!$D$27)</f>
        <v>-0.0341578513653732</v>
      </c>
      <c r="J1238" s="0" t="n">
        <f aca="false">IF(ISNUMBER(F1238),INDEX(Scorecard!$D$37:$D$44,SUMPRODUCT(--(Scorecard!$G$37:$G$43&lt;F1238))+1),Scorecard!$D$45)</f>
        <v>0.102184252677548</v>
      </c>
      <c r="K1238" s="0" t="n">
        <f aca="false">Inputs!$B$10+Scorecard!$J$5*Loan_Sample!Y1218+Scorecard!$J$6*Loan_Sample!Z1218+Scorecard!$J$7*I1238+Scorecard!$J$8*Loan_Sample!AB1218+Scorecard!$J$9*J1238+Scorecard!$J$10*Loan_Sample!AD1218+Scorecard!$J$11*G1238+Scorecard!$J$12*H1238</f>
        <v>-6.2367515915757</v>
      </c>
      <c r="L1238" s="0" t="n">
        <f aca="false">MIN(1-Inputs!$B$13,MAX(Inputs!$B$13,1/(1+EXP(-(Inputs!$B$11*K1238+Inputs!$B$12)))))</f>
        <v>0.00158508248902705</v>
      </c>
      <c r="M1238" s="0" t="n">
        <f aca="false">Loan_Sample!AH1218*Inputs!$B$4*B1238</f>
        <v>134.675494658611</v>
      </c>
      <c r="N1238" s="0" t="n">
        <f aca="false">L1238*Inputs!$B$4*B1238</f>
        <v>134.675494658611</v>
      </c>
      <c r="O1238" s="0" t="n">
        <f aca="false">Inputs!$B$37+Inputs!$B$38*MAX(Loan_Sample!H1218-Inputs!$C$38,0)+Inputs!$B$39*MAX(Loan_Sample!H1218-Inputs!$C$39,0)+Inputs!$B$40*MAX(Loan_Sample!H1218-Inputs!$C$40,0)+Inputs!$B$41*MAX(Loan_Sample!H1218-Inputs!$C$41,0)+Inputs!$B$42*Inputs!$B$14+Inputs!$B$43*MIN(Loan_Sample!I1218/Inputs!$B$17,1)+Inputs!$B$44*MIN(Loan_Sample!E1218,Inputs!$B$18)+Inputs!$B$45*Loan_Sample!C1218</f>
        <v>-5.79916674995299</v>
      </c>
      <c r="P1238" s="0" t="n">
        <f aca="false">MIN(1-Inputs!$B$13,MAX(Inputs!$B$13,1/(1+EXP(-(Inputs!$B$15*O1238+Inputs!$B$16)))))</f>
        <v>0.00208607145079024</v>
      </c>
      <c r="Q1238" s="0" t="n">
        <f aca="false">Inputs!$B$37+Inputs!$B$38*MAX(F1238-Inputs!$C$38,0)+Inputs!$B$39*MAX(F1238-Inputs!$C$39,0)+Inputs!$B$40*MAX(F1238-Inputs!$C$40,0)+Inputs!$B$41*MAX(F1238-Inputs!$C$41,0)+Inputs!$B$42*Inputs!$B$14+Inputs!$B$43*MIN(Loan_Sample!I1218/Inputs!$B$17,1)+Inputs!$B$44*MIN(E1238,Inputs!$B$18)+Inputs!$B$45*Loan_Sample!C1218</f>
        <v>-5.79916674995299</v>
      </c>
      <c r="R1238" s="0" t="n">
        <f aca="false">MIN(1-Inputs!$B$13,MAX(Inputs!$B$13,1/(1+EXP(-(Inputs!$B$15*Q1238+Inputs!$B$16)))))</f>
        <v>0.00208607145079024</v>
      </c>
    </row>
    <row r="1239" customFormat="false" ht="15" hidden="false" customHeight="false" outlineLevel="0" collapsed="false">
      <c r="A1239" s="0" t="n">
        <f aca="false">Loan_Sample!A1219</f>
        <v>35227</v>
      </c>
      <c r="B1239" s="0" t="n">
        <f aca="false">Loan_Sample!U1219</f>
        <v>189405.78</v>
      </c>
      <c r="C1239" s="0" t="n">
        <f aca="false">Loan_Sample!K1219+Inputs!$B$26</f>
        <v>5.73333311080933</v>
      </c>
      <c r="D1239" s="0" t="n">
        <f aca="false">Loan_Sample!L1219+Inputs!$B$26</f>
        <v>-3.50000047683716</v>
      </c>
      <c r="E1239" s="0" t="n">
        <f aca="false">Loan_Sample!E1219/(1+Inputs!$B$25/100)</f>
        <v>74.3075256347656</v>
      </c>
      <c r="F1239" s="0" t="n">
        <f aca="false">Loan_Sample!H1219-Inputs!$B$24/100</f>
        <v>1.0443332195282</v>
      </c>
      <c r="G1239" s="0" t="n">
        <f aca="false">IF(ISNUMBER(C1239),INDEX(Scorecard!$D$54:$D$61,SUMPRODUCT(--(Scorecard!$G$54:$G$60&lt;C1239))+1),Scorecard!$D$62)</f>
        <v>0.0151758992857273</v>
      </c>
      <c r="H1239" s="0" t="n">
        <f aca="false">IF(ISNUMBER(D1239),INDEX(Scorecard!$D$63:$D$68,SUMPRODUCT(--(Scorecard!$G$63:$G$67&lt;D1239))+1),Scorecard!$D$69)</f>
        <v>-0.340582194386522</v>
      </c>
      <c r="I1239" s="0" t="n">
        <f aca="false">IF(ISNUMBER(E1239),INDEX(Scorecard!$D$19:$D$26,SUMPRODUCT(--(Scorecard!$G$19:$G$25&lt;E1239))+1),Scorecard!$D$27)</f>
        <v>-0.0341578513653732</v>
      </c>
      <c r="J1239" s="0" t="n">
        <f aca="false">IF(ISNUMBER(F1239),INDEX(Scorecard!$D$37:$D$44,SUMPRODUCT(--(Scorecard!$G$37:$G$43&lt;F1239))+1),Scorecard!$D$45)</f>
        <v>-0.975503570149195</v>
      </c>
      <c r="K1239" s="0" t="n">
        <f aca="false">Inputs!$B$10+Scorecard!$J$5*Loan_Sample!Y1219+Scorecard!$J$6*Loan_Sample!Z1219+Scorecard!$J$7*I1239+Scorecard!$J$8*Loan_Sample!AB1219+Scorecard!$J$9*J1239+Scorecard!$J$10*Loan_Sample!AD1219+Scorecard!$J$11*G1239+Scorecard!$J$12*H1239</f>
        <v>-4.05151347789523</v>
      </c>
      <c r="L1239" s="0" t="n">
        <f aca="false">MIN(1-Inputs!$B$13,MAX(Inputs!$B$13,1/(1+EXP(-(Inputs!$B$11*K1239+Inputs!$B$12)))))</f>
        <v>0.0160512304281504</v>
      </c>
      <c r="M1239" s="0" t="n">
        <f aca="false">Loan_Sample!AH1219*Inputs!$B$4*B1239</f>
        <v>1064.06853672125</v>
      </c>
      <c r="N1239" s="0" t="n">
        <f aca="false">L1239*Inputs!$B$4*B1239</f>
        <v>1064.06853672125</v>
      </c>
      <c r="O1239" s="0" t="n">
        <f aca="false">Inputs!$B$37+Inputs!$B$38*MAX(Loan_Sample!H1219-Inputs!$C$38,0)+Inputs!$B$39*MAX(Loan_Sample!H1219-Inputs!$C$39,0)+Inputs!$B$40*MAX(Loan_Sample!H1219-Inputs!$C$40,0)+Inputs!$B$41*MAX(Loan_Sample!H1219-Inputs!$C$41,0)+Inputs!$B$42*Inputs!$B$14+Inputs!$B$43*MIN(Loan_Sample!I1219/Inputs!$B$17,1)+Inputs!$B$44*MIN(Loan_Sample!E1219,Inputs!$B$18)+Inputs!$B$45*Loan_Sample!C1219</f>
        <v>-3.42398423850831</v>
      </c>
      <c r="P1239" s="0" t="n">
        <f aca="false">MIN(1-Inputs!$B$13,MAX(Inputs!$B$13,1/(1+EXP(-(Inputs!$B$15*O1239+Inputs!$B$16)))))</f>
        <v>0.0301697758254671</v>
      </c>
      <c r="Q1239" s="0" t="n">
        <f aca="false">Inputs!$B$37+Inputs!$B$38*MAX(F1239-Inputs!$C$38,0)+Inputs!$B$39*MAX(F1239-Inputs!$C$39,0)+Inputs!$B$40*MAX(F1239-Inputs!$C$40,0)+Inputs!$B$41*MAX(F1239-Inputs!$C$41,0)+Inputs!$B$42*Inputs!$B$14+Inputs!$B$43*MIN(Loan_Sample!I1219/Inputs!$B$17,1)+Inputs!$B$44*MIN(E1239,Inputs!$B$18)+Inputs!$B$45*Loan_Sample!C1219</f>
        <v>-3.42398423850831</v>
      </c>
      <c r="R1239" s="0" t="n">
        <f aca="false">MIN(1-Inputs!$B$13,MAX(Inputs!$B$13,1/(1+EXP(-(Inputs!$B$15*Q1239+Inputs!$B$16)))))</f>
        <v>0.0301697758254671</v>
      </c>
    </row>
    <row r="1240" customFormat="false" ht="15" hidden="false" customHeight="false" outlineLevel="0" collapsed="false">
      <c r="A1240" s="0" t="n">
        <f aca="false">Loan_Sample!A1220</f>
        <v>35244</v>
      </c>
      <c r="B1240" s="0" t="n">
        <f aca="false">Loan_Sample!U1220</f>
        <v>130106.51</v>
      </c>
      <c r="C1240" s="0" t="n">
        <f aca="false">Loan_Sample!K1220+Inputs!$B$26</f>
        <v>4.80000019073486</v>
      </c>
      <c r="D1240" s="0" t="n">
        <f aca="false">Loan_Sample!L1220+Inputs!$B$26</f>
        <v>-0.458333015441895</v>
      </c>
      <c r="E1240" s="0" t="n">
        <f aca="false">Loan_Sample!E1220/(1+Inputs!$B$25/100)</f>
        <v>58.3505973815918</v>
      </c>
      <c r="F1240" s="0" t="n">
        <f aca="false">Loan_Sample!H1220-Inputs!$B$24/100</f>
        <v>-2.38133335113525</v>
      </c>
      <c r="G1240" s="0" t="n">
        <f aca="false">IF(ISNUMBER(C1240),INDEX(Scorecard!$D$54:$D$61,SUMPRODUCT(--(Scorecard!$G$54:$G$60&lt;C1240))+1),Scorecard!$D$62)</f>
        <v>0.409483001259379</v>
      </c>
      <c r="H1240" s="0" t="n">
        <f aca="false">IF(ISNUMBER(D1240),INDEX(Scorecard!$D$63:$D$68,SUMPRODUCT(--(Scorecard!$G$63:$G$67&lt;D1240))+1),Scorecard!$D$69)</f>
        <v>0.322484508656054</v>
      </c>
      <c r="I1240" s="0" t="n">
        <f aca="false">IF(ISNUMBER(E1240),INDEX(Scorecard!$D$19:$D$26,SUMPRODUCT(--(Scorecard!$G$19:$G$25&lt;E1240))+1),Scorecard!$D$27)</f>
        <v>0.267179331770092</v>
      </c>
      <c r="J1240" s="0" t="n">
        <f aca="false">IF(ISNUMBER(F1240),INDEX(Scorecard!$D$37:$D$44,SUMPRODUCT(--(Scorecard!$G$37:$G$43&lt;F1240))+1),Scorecard!$D$45)</f>
        <v>1.35057635045042</v>
      </c>
      <c r="K1240" s="0" t="n">
        <f aca="false">Inputs!$B$10+Scorecard!$J$5*Loan_Sample!Y1220+Scorecard!$J$6*Loan_Sample!Z1220+Scorecard!$J$7*I1240+Scorecard!$J$8*Loan_Sample!AB1220+Scorecard!$J$9*J1240+Scorecard!$J$10*Loan_Sample!AD1220+Scorecard!$J$11*G1240+Scorecard!$J$12*H1240</f>
        <v>-6.92714688310759</v>
      </c>
      <c r="L1240" s="0" t="n">
        <f aca="false">MIN(1-Inputs!$B$13,MAX(Inputs!$B$13,1/(1+EXP(-(Inputs!$B$11*K1240+Inputs!$B$12)))))</f>
        <v>0.000759885637381893</v>
      </c>
      <c r="M1240" s="0" t="n">
        <f aca="false">Loan_Sample!AH1220*Inputs!$B$4*B1240</f>
        <v>34.6031238976093</v>
      </c>
      <c r="N1240" s="0" t="n">
        <f aca="false">L1240*Inputs!$B$4*B1240</f>
        <v>34.6031238976093</v>
      </c>
      <c r="O1240" s="0" t="n">
        <f aca="false">Inputs!$B$37+Inputs!$B$38*MAX(Loan_Sample!H1220-Inputs!$C$38,0)+Inputs!$B$39*MAX(Loan_Sample!H1220-Inputs!$C$39,0)+Inputs!$B$40*MAX(Loan_Sample!H1220-Inputs!$C$40,0)+Inputs!$B$41*MAX(Loan_Sample!H1220-Inputs!$C$41,0)+Inputs!$B$42*Inputs!$B$14+Inputs!$B$43*MIN(Loan_Sample!I1220/Inputs!$B$17,1)+Inputs!$B$44*MIN(Loan_Sample!E1220,Inputs!$B$18)+Inputs!$B$45*Loan_Sample!C1220</f>
        <v>-5.37813120574371</v>
      </c>
      <c r="P1240" s="0" t="n">
        <f aca="false">MIN(1-Inputs!$B$13,MAX(Inputs!$B$13,1/(1+EXP(-(Inputs!$B$15*O1240+Inputs!$B$16)))))</f>
        <v>0.00336233425516518</v>
      </c>
      <c r="Q1240" s="0" t="n">
        <f aca="false">Inputs!$B$37+Inputs!$B$38*MAX(F1240-Inputs!$C$38,0)+Inputs!$B$39*MAX(F1240-Inputs!$C$39,0)+Inputs!$B$40*MAX(F1240-Inputs!$C$40,0)+Inputs!$B$41*MAX(F1240-Inputs!$C$41,0)+Inputs!$B$42*Inputs!$B$14+Inputs!$B$43*MIN(Loan_Sample!I1220/Inputs!$B$17,1)+Inputs!$B$44*MIN(E1240,Inputs!$B$18)+Inputs!$B$45*Loan_Sample!C1220</f>
        <v>-5.37813120574371</v>
      </c>
      <c r="R1240" s="0" t="n">
        <f aca="false">MIN(1-Inputs!$B$13,MAX(Inputs!$B$13,1/(1+EXP(-(Inputs!$B$15*Q1240+Inputs!$B$16)))))</f>
        <v>0.00336233425516518</v>
      </c>
    </row>
    <row r="1241" customFormat="false" ht="15" hidden="false" customHeight="false" outlineLevel="0" collapsed="false">
      <c r="A1241" s="0" t="n">
        <f aca="false">Loan_Sample!A1221</f>
        <v>35289</v>
      </c>
      <c r="B1241" s="0" t="n">
        <f aca="false">Loan_Sample!U1221</f>
        <v>151032.69</v>
      </c>
      <c r="C1241" s="0" t="n">
        <f aca="false">Loan_Sample!K1221+Inputs!$B$26</f>
        <v>3.62307691574097</v>
      </c>
      <c r="D1241" s="0" t="n">
        <f aca="false">Loan_Sample!L1221+Inputs!$B$26</f>
        <v>-0.276923179626465</v>
      </c>
      <c r="E1241" s="0" t="n">
        <f aca="false">Loan_Sample!E1221/(1+Inputs!$B$25/100)</f>
        <v>56.5268669128418</v>
      </c>
      <c r="F1241" s="0" t="n">
        <f aca="false">Loan_Sample!H1221-Inputs!$B$24/100</f>
        <v>-0.0503334999084473</v>
      </c>
      <c r="G1241" s="0" t="n">
        <f aca="false">IF(ISNUMBER(C1241),INDEX(Scorecard!$D$54:$D$61,SUMPRODUCT(--(Scorecard!$G$54:$G$60&lt;C1241))+1),Scorecard!$D$62)</f>
        <v>0.489050497890326</v>
      </c>
      <c r="H1241" s="0" t="n">
        <f aca="false">IF(ISNUMBER(D1241),INDEX(Scorecard!$D$63:$D$68,SUMPRODUCT(--(Scorecard!$G$63:$G$67&lt;D1241))+1),Scorecard!$D$69)</f>
        <v>0.322484508656054</v>
      </c>
      <c r="I1241" s="0" t="n">
        <f aca="false">IF(ISNUMBER(E1241),INDEX(Scorecard!$D$19:$D$26,SUMPRODUCT(--(Scorecard!$G$19:$G$25&lt;E1241))+1),Scorecard!$D$27)</f>
        <v>0.285899340811827</v>
      </c>
      <c r="J1241" s="0" t="n">
        <f aca="false">IF(ISNUMBER(F1241),INDEX(Scorecard!$D$37:$D$44,SUMPRODUCT(--(Scorecard!$G$37:$G$43&lt;F1241))+1),Scorecard!$D$45)</f>
        <v>0.330501541082344</v>
      </c>
      <c r="K1241" s="0" t="n">
        <f aca="false">Inputs!$B$10+Scorecard!$J$5*Loan_Sample!Y1221+Scorecard!$J$6*Loan_Sample!Z1221+Scorecard!$J$7*I1241+Scorecard!$J$8*Loan_Sample!AB1221+Scorecard!$J$9*J1241+Scorecard!$J$10*Loan_Sample!AD1221+Scorecard!$J$11*G1241+Scorecard!$J$12*H1241</f>
        <v>-6.96859124758817</v>
      </c>
      <c r="L1241" s="0" t="n">
        <f aca="false">MIN(1-Inputs!$B$13,MAX(Inputs!$B$13,1/(1+EXP(-(Inputs!$B$11*K1241+Inputs!$B$12)))))</f>
        <v>0.000727064926276229</v>
      </c>
      <c r="M1241" s="0" t="n">
        <f aca="false">Loan_Sample!AH1221*Inputs!$B$4*B1241</f>
        <v>38.4337000670527</v>
      </c>
      <c r="N1241" s="0" t="n">
        <f aca="false">L1241*Inputs!$B$4*B1241</f>
        <v>38.4337000670527</v>
      </c>
      <c r="O1241" s="0" t="n">
        <f aca="false">Inputs!$B$37+Inputs!$B$38*MAX(Loan_Sample!H1221-Inputs!$C$38,0)+Inputs!$B$39*MAX(Loan_Sample!H1221-Inputs!$C$39,0)+Inputs!$B$40*MAX(Loan_Sample!H1221-Inputs!$C$40,0)+Inputs!$B$41*MAX(Loan_Sample!H1221-Inputs!$C$41,0)+Inputs!$B$42*Inputs!$B$14+Inputs!$B$43*MIN(Loan_Sample!I1221/Inputs!$B$17,1)+Inputs!$B$44*MIN(Loan_Sample!E1221,Inputs!$B$18)+Inputs!$B$45*Loan_Sample!C1221</f>
        <v>-5.37348607316191</v>
      </c>
      <c r="P1241" s="0" t="n">
        <f aca="false">MIN(1-Inputs!$B$13,MAX(Inputs!$B$13,1/(1+EXP(-(Inputs!$B$15*O1241+Inputs!$B$16)))))</f>
        <v>0.00338007611892219</v>
      </c>
      <c r="Q1241" s="0" t="n">
        <f aca="false">Inputs!$B$37+Inputs!$B$38*MAX(F1241-Inputs!$C$38,0)+Inputs!$B$39*MAX(F1241-Inputs!$C$39,0)+Inputs!$B$40*MAX(F1241-Inputs!$C$40,0)+Inputs!$B$41*MAX(F1241-Inputs!$C$41,0)+Inputs!$B$42*Inputs!$B$14+Inputs!$B$43*MIN(Loan_Sample!I1221/Inputs!$B$17,1)+Inputs!$B$44*MIN(E1241,Inputs!$B$18)+Inputs!$B$45*Loan_Sample!C1221</f>
        <v>-5.37348607316191</v>
      </c>
      <c r="R1241" s="0" t="n">
        <f aca="false">MIN(1-Inputs!$B$13,MAX(Inputs!$B$13,1/(1+EXP(-(Inputs!$B$15*Q1241+Inputs!$B$16)))))</f>
        <v>0.00338007611892219</v>
      </c>
    </row>
    <row r="1242" customFormat="false" ht="15" hidden="false" customHeight="false" outlineLevel="0" collapsed="false">
      <c r="A1242" s="0" t="n">
        <f aca="false">Loan_Sample!A1222</f>
        <v>35293</v>
      </c>
      <c r="B1242" s="0" t="n">
        <f aca="false">Loan_Sample!U1222</f>
        <v>236633.56</v>
      </c>
      <c r="C1242" s="0" t="n">
        <f aca="false">Loan_Sample!K1222+Inputs!$B$26</f>
        <v>4.20833349227905</v>
      </c>
      <c r="D1242" s="0" t="n">
        <f aca="false">Loan_Sample!L1222+Inputs!$B$26</f>
        <v>-1.125</v>
      </c>
      <c r="E1242" s="0" t="n">
        <f aca="false">Loan_Sample!E1222/(1+Inputs!$B$25/100)</f>
        <v>66.9801864624023</v>
      </c>
      <c r="F1242" s="0" t="n">
        <f aca="false">Loan_Sample!H1222-Inputs!$B$24/100</f>
        <v>-1.42333316802979</v>
      </c>
      <c r="G1242" s="0" t="n">
        <f aca="false">IF(ISNUMBER(C1242),INDEX(Scorecard!$D$54:$D$61,SUMPRODUCT(--(Scorecard!$G$54:$G$60&lt;C1242))+1),Scorecard!$D$62)</f>
        <v>0.489050497890326</v>
      </c>
      <c r="H1242" s="0" t="n">
        <f aca="false">IF(ISNUMBER(D1242),INDEX(Scorecard!$D$63:$D$68,SUMPRODUCT(--(Scorecard!$G$63:$G$67&lt;D1242))+1),Scorecard!$D$69)</f>
        <v>-0.340582194386522</v>
      </c>
      <c r="I1242" s="0" t="n">
        <f aca="false">IF(ISNUMBER(E1242),INDEX(Scorecard!$D$19:$D$26,SUMPRODUCT(--(Scorecard!$G$19:$G$25&lt;E1242))+1),Scorecard!$D$27)</f>
        <v>0.0530843085177338</v>
      </c>
      <c r="J1242" s="0" t="n">
        <f aca="false">IF(ISNUMBER(F1242),INDEX(Scorecard!$D$37:$D$44,SUMPRODUCT(--(Scorecard!$G$37:$G$43&lt;F1242))+1),Scorecard!$D$45)</f>
        <v>1.35057635045042</v>
      </c>
      <c r="K1242" s="0" t="n">
        <f aca="false">Inputs!$B$10+Scorecard!$J$5*Loan_Sample!Y1222+Scorecard!$J$6*Loan_Sample!Z1222+Scorecard!$J$7*I1242+Scorecard!$J$8*Loan_Sample!AB1222+Scorecard!$J$9*J1242+Scorecard!$J$10*Loan_Sample!AD1222+Scorecard!$J$11*G1242+Scorecard!$J$12*H1242</f>
        <v>-3.85346410500966</v>
      </c>
      <c r="L1242" s="0" t="n">
        <f aca="false">MIN(1-Inputs!$B$13,MAX(Inputs!$B$13,1/(1+EXP(-(Inputs!$B$11*K1242+Inputs!$B$12)))))</f>
        <v>0.0197502297065358</v>
      </c>
      <c r="M1242" s="0" t="n">
        <f aca="false">Loan_Sample!AH1222*Inputs!$B$4*B1242</f>
        <v>1635.74850819636</v>
      </c>
      <c r="N1242" s="0" t="n">
        <f aca="false">L1242*Inputs!$B$4*B1242</f>
        <v>1635.74850819636</v>
      </c>
      <c r="O1242" s="0" t="n">
        <f aca="false">Inputs!$B$37+Inputs!$B$38*MAX(Loan_Sample!H1222-Inputs!$C$38,0)+Inputs!$B$39*MAX(Loan_Sample!H1222-Inputs!$C$39,0)+Inputs!$B$40*MAX(Loan_Sample!H1222-Inputs!$C$40,0)+Inputs!$B$41*MAX(Loan_Sample!H1222-Inputs!$C$41,0)+Inputs!$B$42*Inputs!$B$14+Inputs!$B$43*MIN(Loan_Sample!I1222/Inputs!$B$17,1)+Inputs!$B$44*MIN(Loan_Sample!E1222,Inputs!$B$18)+Inputs!$B$45*Loan_Sample!C1222</f>
        <v>-5.70215382267998</v>
      </c>
      <c r="P1242" s="0" t="n">
        <f aca="false">MIN(1-Inputs!$B$13,MAX(Inputs!$B$13,1/(1+EXP(-(Inputs!$B$15*O1242+Inputs!$B$16)))))</f>
        <v>0.00232873119120665</v>
      </c>
      <c r="Q1242" s="0" t="n">
        <f aca="false">Inputs!$B$37+Inputs!$B$38*MAX(F1242-Inputs!$C$38,0)+Inputs!$B$39*MAX(F1242-Inputs!$C$39,0)+Inputs!$B$40*MAX(F1242-Inputs!$C$40,0)+Inputs!$B$41*MAX(F1242-Inputs!$C$41,0)+Inputs!$B$42*Inputs!$B$14+Inputs!$B$43*MIN(Loan_Sample!I1222/Inputs!$B$17,1)+Inputs!$B$44*MIN(E1242,Inputs!$B$18)+Inputs!$B$45*Loan_Sample!C1222</f>
        <v>-5.70215382267998</v>
      </c>
      <c r="R1242" s="0" t="n">
        <f aca="false">MIN(1-Inputs!$B$13,MAX(Inputs!$B$13,1/(1+EXP(-(Inputs!$B$15*Q1242+Inputs!$B$16)))))</f>
        <v>0.00232873119120665</v>
      </c>
    </row>
    <row r="1243" customFormat="false" ht="15" hidden="false" customHeight="false" outlineLevel="0" collapsed="false">
      <c r="A1243" s="0" t="n">
        <f aca="false">Loan_Sample!A1223</f>
        <v>35294</v>
      </c>
      <c r="B1243" s="0" t="n">
        <f aca="false">Loan_Sample!U1223</f>
        <v>193132</v>
      </c>
      <c r="C1243" s="0" t="n">
        <f aca="false">Loan_Sample!K1223+Inputs!$B$26</f>
        <v>5.33333349227905</v>
      </c>
      <c r="D1243" s="0" t="n">
        <f aca="false">Loan_Sample!L1223+Inputs!$B$26</f>
        <v>-3.49999952316284</v>
      </c>
      <c r="E1243" s="0" t="n">
        <f aca="false">Loan_Sample!E1223/(1+Inputs!$B$25/100)</f>
        <v>54.0996246337891</v>
      </c>
      <c r="F1243" s="0" t="n">
        <f aca="false">Loan_Sample!H1223-Inputs!$B$24/100</f>
        <v>0.941333293914795</v>
      </c>
      <c r="G1243" s="0" t="n">
        <f aca="false">IF(ISNUMBER(C1243),INDEX(Scorecard!$D$54:$D$61,SUMPRODUCT(--(Scorecard!$G$54:$G$60&lt;C1243))+1),Scorecard!$D$62)</f>
        <v>0.126303549215828</v>
      </c>
      <c r="H1243" s="0" t="n">
        <f aca="false">IF(ISNUMBER(D1243),INDEX(Scorecard!$D$63:$D$68,SUMPRODUCT(--(Scorecard!$G$63:$G$67&lt;D1243))+1),Scorecard!$D$69)</f>
        <v>-0.340582194386522</v>
      </c>
      <c r="I1243" s="0" t="n">
        <f aca="false">IF(ISNUMBER(E1243),INDEX(Scorecard!$D$19:$D$26,SUMPRODUCT(--(Scorecard!$G$19:$G$25&lt;E1243))+1),Scorecard!$D$27)</f>
        <v>0.57899015159425</v>
      </c>
      <c r="J1243" s="0" t="n">
        <f aca="false">IF(ISNUMBER(F1243),INDEX(Scorecard!$D$37:$D$44,SUMPRODUCT(--(Scorecard!$G$37:$G$43&lt;F1243))+1),Scorecard!$D$45)</f>
        <v>-0.975503570149195</v>
      </c>
      <c r="K1243" s="0" t="n">
        <f aca="false">Inputs!$B$10+Scorecard!$J$5*Loan_Sample!Y1223+Scorecard!$J$6*Loan_Sample!Z1223+Scorecard!$J$7*I1243+Scorecard!$J$8*Loan_Sample!AB1223+Scorecard!$J$9*J1243+Scorecard!$J$10*Loan_Sample!AD1223+Scorecard!$J$11*G1243+Scorecard!$J$12*H1243</f>
        <v>-4.53652487470409</v>
      </c>
      <c r="L1243" s="0" t="n">
        <f aca="false">MIN(1-Inputs!$B$13,MAX(Inputs!$B$13,1/(1+EXP(-(Inputs!$B$11*K1243+Inputs!$B$12)))))</f>
        <v>0.00963307808534459</v>
      </c>
      <c r="M1243" s="0" t="n">
        <f aca="false">Loan_Sample!AH1223*Inputs!$B$4*B1243</f>
        <v>651.15947287257</v>
      </c>
      <c r="N1243" s="0" t="n">
        <f aca="false">L1243*Inputs!$B$4*B1243</f>
        <v>651.15947287257</v>
      </c>
      <c r="O1243" s="0" t="n">
        <f aca="false">Inputs!$B$37+Inputs!$B$38*MAX(Loan_Sample!H1223-Inputs!$C$38,0)+Inputs!$B$39*MAX(Loan_Sample!H1223-Inputs!$C$39,0)+Inputs!$B$40*MAX(Loan_Sample!H1223-Inputs!$C$40,0)+Inputs!$B$41*MAX(Loan_Sample!H1223-Inputs!$C$41,0)+Inputs!$B$42*Inputs!$B$14+Inputs!$B$43*MIN(Loan_Sample!I1223/Inputs!$B$17,1)+Inputs!$B$44*MIN(Loan_Sample!E1223,Inputs!$B$18)+Inputs!$B$45*Loan_Sample!C1223</f>
        <v>-3.37294496103112</v>
      </c>
      <c r="P1243" s="0" t="n">
        <f aca="false">MIN(1-Inputs!$B$13,MAX(Inputs!$B$13,1/(1+EXP(-(Inputs!$B$15*O1243+Inputs!$B$16)))))</f>
        <v>0.031914528647531</v>
      </c>
      <c r="Q1243" s="0" t="n">
        <f aca="false">Inputs!$B$37+Inputs!$B$38*MAX(F1243-Inputs!$C$38,0)+Inputs!$B$39*MAX(F1243-Inputs!$C$39,0)+Inputs!$B$40*MAX(F1243-Inputs!$C$40,0)+Inputs!$B$41*MAX(F1243-Inputs!$C$41,0)+Inputs!$B$42*Inputs!$B$14+Inputs!$B$43*MIN(Loan_Sample!I1223/Inputs!$B$17,1)+Inputs!$B$44*MIN(E1243,Inputs!$B$18)+Inputs!$B$45*Loan_Sample!C1223</f>
        <v>-3.37294496103112</v>
      </c>
      <c r="R1243" s="0" t="n">
        <f aca="false">MIN(1-Inputs!$B$13,MAX(Inputs!$B$13,1/(1+EXP(-(Inputs!$B$15*Q1243+Inputs!$B$16)))))</f>
        <v>0.031914528647531</v>
      </c>
    </row>
    <row r="1244" customFormat="false" ht="15" hidden="false" customHeight="false" outlineLevel="0" collapsed="false">
      <c r="A1244" s="0" t="n">
        <f aca="false">Loan_Sample!A1224</f>
        <v>35301</v>
      </c>
      <c r="B1244" s="0" t="n">
        <f aca="false">Loan_Sample!U1224</f>
        <v>212085.62</v>
      </c>
      <c r="C1244" s="0" t="n">
        <f aca="false">Loan_Sample!K1224+Inputs!$B$26</f>
        <v>6.13333320617676</v>
      </c>
      <c r="D1244" s="0" t="n">
        <f aca="false">Loan_Sample!L1224+Inputs!$B$26</f>
        <v>-3.5</v>
      </c>
      <c r="E1244" s="0" t="n">
        <f aca="false">Loan_Sample!E1224/(1+Inputs!$B$25/100)</f>
        <v>42.1506080627441</v>
      </c>
      <c r="F1244" s="0" t="n">
        <f aca="false">Loan_Sample!H1224-Inputs!$B$24/100</f>
        <v>1.18233323097229</v>
      </c>
      <c r="G1244" s="0" t="n">
        <f aca="false">IF(ISNUMBER(C1244),INDEX(Scorecard!$D$54:$D$61,SUMPRODUCT(--(Scorecard!$G$54:$G$60&lt;C1244))+1),Scorecard!$D$62)</f>
        <v>0.0151758992857273</v>
      </c>
      <c r="H1244" s="0" t="n">
        <f aca="false">IF(ISNUMBER(D1244),INDEX(Scorecard!$D$63:$D$68,SUMPRODUCT(--(Scorecard!$G$63:$G$67&lt;D1244))+1),Scorecard!$D$69)</f>
        <v>-0.340582194386522</v>
      </c>
      <c r="I1244" s="0" t="n">
        <f aca="false">IF(ISNUMBER(E1244),INDEX(Scorecard!$D$19:$D$26,SUMPRODUCT(--(Scorecard!$G$19:$G$25&lt;E1244))+1),Scorecard!$D$27)</f>
        <v>0.57899015159425</v>
      </c>
      <c r="J1244" s="0" t="n">
        <f aca="false">IF(ISNUMBER(F1244),INDEX(Scorecard!$D$37:$D$44,SUMPRODUCT(--(Scorecard!$G$37:$G$43&lt;F1244))+1),Scorecard!$D$45)</f>
        <v>-0.975503570149195</v>
      </c>
      <c r="K1244" s="0" t="n">
        <f aca="false">Inputs!$B$10+Scorecard!$J$5*Loan_Sample!Y1224+Scorecard!$J$6*Loan_Sample!Z1224+Scorecard!$J$7*I1244+Scorecard!$J$8*Loan_Sample!AB1224+Scorecard!$J$9*J1244+Scorecard!$J$10*Loan_Sample!AD1224+Scorecard!$J$11*G1244+Scorecard!$J$12*H1244</f>
        <v>-5.16481163933985</v>
      </c>
      <c r="L1244" s="0" t="n">
        <f aca="false">MIN(1-Inputs!$B$13,MAX(Inputs!$B$13,1/(1+EXP(-(Inputs!$B$11*K1244+Inputs!$B$12)))))</f>
        <v>0.00495344128423795</v>
      </c>
      <c r="M1244" s="0" t="n">
        <f aca="false">Loan_Sample!AH1224*Inputs!$B$4*B1244</f>
        <v>367.693783065421</v>
      </c>
      <c r="N1244" s="0" t="n">
        <f aca="false">L1244*Inputs!$B$4*B1244</f>
        <v>367.693783065421</v>
      </c>
      <c r="O1244" s="0" t="n">
        <f aca="false">Inputs!$B$37+Inputs!$B$38*MAX(Loan_Sample!H1224-Inputs!$C$38,0)+Inputs!$B$39*MAX(Loan_Sample!H1224-Inputs!$C$39,0)+Inputs!$B$40*MAX(Loan_Sample!H1224-Inputs!$C$40,0)+Inputs!$B$41*MAX(Loan_Sample!H1224-Inputs!$C$41,0)+Inputs!$B$42*Inputs!$B$14+Inputs!$B$43*MIN(Loan_Sample!I1224/Inputs!$B$17,1)+Inputs!$B$44*MIN(Loan_Sample!E1224,Inputs!$B$18)+Inputs!$B$45*Loan_Sample!C1224</f>
        <v>-3.11562164377829</v>
      </c>
      <c r="P1244" s="0" t="n">
        <f aca="false">MIN(1-Inputs!$B$13,MAX(Inputs!$B$13,1/(1+EXP(-(Inputs!$B$15*O1244+Inputs!$B$16)))))</f>
        <v>0.042300536018143</v>
      </c>
      <c r="Q1244" s="0" t="n">
        <f aca="false">Inputs!$B$37+Inputs!$B$38*MAX(F1244-Inputs!$C$38,0)+Inputs!$B$39*MAX(F1244-Inputs!$C$39,0)+Inputs!$B$40*MAX(F1244-Inputs!$C$40,0)+Inputs!$B$41*MAX(F1244-Inputs!$C$41,0)+Inputs!$B$42*Inputs!$B$14+Inputs!$B$43*MIN(Loan_Sample!I1224/Inputs!$B$17,1)+Inputs!$B$44*MIN(E1244,Inputs!$B$18)+Inputs!$B$45*Loan_Sample!C1224</f>
        <v>-3.11562164377829</v>
      </c>
      <c r="R1244" s="0" t="n">
        <f aca="false">MIN(1-Inputs!$B$13,MAX(Inputs!$B$13,1/(1+EXP(-(Inputs!$B$15*Q1244+Inputs!$B$16)))))</f>
        <v>0.042300536018143</v>
      </c>
    </row>
    <row r="1245" customFormat="false" ht="15" hidden="false" customHeight="false" outlineLevel="0" collapsed="false">
      <c r="A1245" s="0" t="n">
        <f aca="false">Loan_Sample!A1225</f>
        <v>35328</v>
      </c>
      <c r="B1245" s="0" t="n">
        <f aca="false">Loan_Sample!U1225</f>
        <v>357809.28</v>
      </c>
      <c r="C1245" s="0" t="n">
        <f aca="false">Loan_Sample!K1225+Inputs!$B$26</f>
        <v>6.73333311080933</v>
      </c>
      <c r="D1245" s="0" t="n">
        <f aca="false">Loan_Sample!L1225+Inputs!$B$26</f>
        <v>2.71025609970093</v>
      </c>
      <c r="E1245" s="0" t="n">
        <f aca="false">Loan_Sample!E1225/(1+Inputs!$B$25/100)</f>
        <v>69.7500991821289</v>
      </c>
      <c r="F1245" s="0" t="n">
        <f aca="false">Loan_Sample!H1225-Inputs!$B$24/100</f>
        <v>1.67333340644836</v>
      </c>
      <c r="G1245" s="0" t="n">
        <f aca="false">IF(ISNUMBER(C1245),INDEX(Scorecard!$D$54:$D$61,SUMPRODUCT(--(Scorecard!$G$54:$G$60&lt;C1245))+1),Scorecard!$D$62)</f>
        <v>-0.357264871923982</v>
      </c>
      <c r="H1245" s="0" t="n">
        <f aca="false">IF(ISNUMBER(D1245),INDEX(Scorecard!$D$63:$D$68,SUMPRODUCT(--(Scorecard!$G$63:$G$67&lt;D1245))+1),Scorecard!$D$69)</f>
        <v>0.322484508656054</v>
      </c>
      <c r="I1245" s="0" t="n">
        <f aca="false">IF(ISNUMBER(E1245),INDEX(Scorecard!$D$19:$D$26,SUMPRODUCT(--(Scorecard!$G$19:$G$25&lt;E1245))+1),Scorecard!$D$27)</f>
        <v>0.0530843085177338</v>
      </c>
      <c r="J1245" s="0" t="n">
        <f aca="false">IF(ISNUMBER(F1245),INDEX(Scorecard!$D$37:$D$44,SUMPRODUCT(--(Scorecard!$G$37:$G$43&lt;F1245))+1),Scorecard!$D$45)</f>
        <v>-0.975503570149195</v>
      </c>
      <c r="K1245" s="0" t="n">
        <f aca="false">Inputs!$B$10+Scorecard!$J$5*Loan_Sample!Y1225+Scorecard!$J$6*Loan_Sample!Z1225+Scorecard!$J$7*I1245+Scorecard!$J$8*Loan_Sample!AB1225+Scorecard!$J$9*J1245+Scorecard!$J$10*Loan_Sample!AD1225+Scorecard!$J$11*G1245+Scorecard!$J$12*H1245</f>
        <v>-3.83610679558245</v>
      </c>
      <c r="L1245" s="0" t="n">
        <f aca="false">MIN(1-Inputs!$B$13,MAX(Inputs!$B$13,1/(1+EXP(-(Inputs!$B$11*K1245+Inputs!$B$12)))))</f>
        <v>0.0201116937729121</v>
      </c>
      <c r="M1245" s="0" t="n">
        <f aca="false">Loan_Sample!AH1225*Inputs!$B$4*B1245</f>
        <v>2518.65273396316</v>
      </c>
      <c r="N1245" s="0" t="n">
        <f aca="false">L1245*Inputs!$B$4*B1245</f>
        <v>2518.65273396316</v>
      </c>
      <c r="O1245" s="0" t="n">
        <f aca="false">Inputs!$B$37+Inputs!$B$38*MAX(Loan_Sample!H1225-Inputs!$C$38,0)+Inputs!$B$39*MAX(Loan_Sample!H1225-Inputs!$C$39,0)+Inputs!$B$40*MAX(Loan_Sample!H1225-Inputs!$C$40,0)+Inputs!$B$41*MAX(Loan_Sample!H1225-Inputs!$C$41,0)+Inputs!$B$42*Inputs!$B$14+Inputs!$B$43*MIN(Loan_Sample!I1225/Inputs!$B$17,1)+Inputs!$B$44*MIN(Loan_Sample!E1225,Inputs!$B$18)+Inputs!$B$45*Loan_Sample!C1225</f>
        <v>-3.42126848818008</v>
      </c>
      <c r="P1245" s="0" t="n">
        <f aca="false">MIN(1-Inputs!$B$13,MAX(Inputs!$B$13,1/(1+EXP(-(Inputs!$B$15*O1245+Inputs!$B$16)))))</f>
        <v>0.0302602388693922</v>
      </c>
      <c r="Q1245" s="0" t="n">
        <f aca="false">Inputs!$B$37+Inputs!$B$38*MAX(F1245-Inputs!$C$38,0)+Inputs!$B$39*MAX(F1245-Inputs!$C$39,0)+Inputs!$B$40*MAX(F1245-Inputs!$C$40,0)+Inputs!$B$41*MAX(F1245-Inputs!$C$41,0)+Inputs!$B$42*Inputs!$B$14+Inputs!$B$43*MIN(Loan_Sample!I1225/Inputs!$B$17,1)+Inputs!$B$44*MIN(E1245,Inputs!$B$18)+Inputs!$B$45*Loan_Sample!C1225</f>
        <v>-3.42126848818008</v>
      </c>
      <c r="R1245" s="0" t="n">
        <f aca="false">MIN(1-Inputs!$B$13,MAX(Inputs!$B$13,1/(1+EXP(-(Inputs!$B$15*Q1245+Inputs!$B$16)))))</f>
        <v>0.0302602388693922</v>
      </c>
    </row>
    <row r="1246" customFormat="false" ht="15" hidden="false" customHeight="false" outlineLevel="0" collapsed="false">
      <c r="A1246" s="0" t="n">
        <f aca="false">Loan_Sample!A1226</f>
        <v>35343</v>
      </c>
      <c r="B1246" s="0" t="n">
        <f aca="false">Loan_Sample!U1226</f>
        <v>301954.1</v>
      </c>
      <c r="C1246" s="0" t="n">
        <f aca="false">Loan_Sample!K1226+Inputs!$B$26</f>
        <v>6.73333311080933</v>
      </c>
      <c r="D1246" s="0" t="n">
        <f aca="false">Loan_Sample!L1226+Inputs!$B$26</f>
        <v>2.71025609970093</v>
      </c>
      <c r="E1246" s="0" t="n">
        <f aca="false">Loan_Sample!E1226/(1+Inputs!$B$25/100)</f>
        <v>58.1543998718262</v>
      </c>
      <c r="F1246" s="0" t="n">
        <f aca="false">Loan_Sample!H1226-Inputs!$B$24/100</f>
        <v>1.35633301734924</v>
      </c>
      <c r="G1246" s="0" t="n">
        <f aca="false">IF(ISNUMBER(C1246),INDEX(Scorecard!$D$54:$D$61,SUMPRODUCT(--(Scorecard!$G$54:$G$60&lt;C1246))+1),Scorecard!$D$62)</f>
        <v>-0.357264871923982</v>
      </c>
      <c r="H1246" s="0" t="n">
        <f aca="false">IF(ISNUMBER(D1246),INDEX(Scorecard!$D$63:$D$68,SUMPRODUCT(--(Scorecard!$G$63:$G$67&lt;D1246))+1),Scorecard!$D$69)</f>
        <v>0.322484508656054</v>
      </c>
      <c r="I1246" s="0" t="n">
        <f aca="false">IF(ISNUMBER(E1246),INDEX(Scorecard!$D$19:$D$26,SUMPRODUCT(--(Scorecard!$G$19:$G$25&lt;E1246))+1),Scorecard!$D$27)</f>
        <v>0.267179331770092</v>
      </c>
      <c r="J1246" s="0" t="n">
        <f aca="false">IF(ISNUMBER(F1246),INDEX(Scorecard!$D$37:$D$44,SUMPRODUCT(--(Scorecard!$G$37:$G$43&lt;F1246))+1),Scorecard!$D$45)</f>
        <v>-0.975503570149195</v>
      </c>
      <c r="K1246" s="0" t="n">
        <f aca="false">Inputs!$B$10+Scorecard!$J$5*Loan_Sample!Y1226+Scorecard!$J$6*Loan_Sample!Z1226+Scorecard!$J$7*I1246+Scorecard!$J$8*Loan_Sample!AB1226+Scorecard!$J$9*J1246+Scorecard!$J$10*Loan_Sample!AD1226+Scorecard!$J$11*G1246+Scorecard!$J$12*H1246</f>
        <v>-3.24408114363347</v>
      </c>
      <c r="L1246" s="0" t="n">
        <f aca="false">MIN(1-Inputs!$B$13,MAX(Inputs!$B$13,1/(1+EXP(-(Inputs!$B$11*K1246+Inputs!$B$12)))))</f>
        <v>0.0371489982029829</v>
      </c>
      <c r="M1246" s="0" t="n">
        <f aca="false">Loan_Sample!AH1226*Inputs!$B$4*B1246</f>
        <v>3926.05231139916</v>
      </c>
      <c r="N1246" s="0" t="n">
        <f aca="false">L1246*Inputs!$B$4*B1246</f>
        <v>3926.05231139916</v>
      </c>
      <c r="O1246" s="0" t="n">
        <f aca="false">Inputs!$B$37+Inputs!$B$38*MAX(Loan_Sample!H1226-Inputs!$C$38,0)+Inputs!$B$39*MAX(Loan_Sample!H1226-Inputs!$C$39,0)+Inputs!$B$40*MAX(Loan_Sample!H1226-Inputs!$C$40,0)+Inputs!$B$41*MAX(Loan_Sample!H1226-Inputs!$C$41,0)+Inputs!$B$42*Inputs!$B$14+Inputs!$B$43*MIN(Loan_Sample!I1226/Inputs!$B$17,1)+Inputs!$B$44*MIN(Loan_Sample!E1226,Inputs!$B$18)+Inputs!$B$45*Loan_Sample!C1226</f>
        <v>-3.51955040668566</v>
      </c>
      <c r="P1246" s="0" t="n">
        <f aca="false">MIN(1-Inputs!$B$13,MAX(Inputs!$B$13,1/(1+EXP(-(Inputs!$B$15*O1246+Inputs!$B$16)))))</f>
        <v>0.0271482297120203</v>
      </c>
      <c r="Q1246" s="0" t="n">
        <f aca="false">Inputs!$B$37+Inputs!$B$38*MAX(F1246-Inputs!$C$38,0)+Inputs!$B$39*MAX(F1246-Inputs!$C$39,0)+Inputs!$B$40*MAX(F1246-Inputs!$C$40,0)+Inputs!$B$41*MAX(F1246-Inputs!$C$41,0)+Inputs!$B$42*Inputs!$B$14+Inputs!$B$43*MIN(Loan_Sample!I1226/Inputs!$B$17,1)+Inputs!$B$44*MIN(E1246,Inputs!$B$18)+Inputs!$B$45*Loan_Sample!C1226</f>
        <v>-3.51955040668566</v>
      </c>
      <c r="R1246" s="0" t="n">
        <f aca="false">MIN(1-Inputs!$B$13,MAX(Inputs!$B$13,1/(1+EXP(-(Inputs!$B$15*Q1246+Inputs!$B$16)))))</f>
        <v>0.0271482297120203</v>
      </c>
    </row>
    <row r="1247" customFormat="false" ht="15" hidden="false" customHeight="false" outlineLevel="0" collapsed="false">
      <c r="A1247" s="0" t="n">
        <f aca="false">Loan_Sample!A1227</f>
        <v>35369</v>
      </c>
      <c r="B1247" s="0" t="n">
        <f aca="false">Loan_Sample!U1227</f>
        <v>305026.9</v>
      </c>
      <c r="C1247" s="0" t="n">
        <f aca="false">Loan_Sample!K1227+Inputs!$B$26</f>
        <v>4.60833311080933</v>
      </c>
      <c r="D1247" s="0" t="n">
        <f aca="false">Loan_Sample!L1227+Inputs!$B$26</f>
        <v>-1.125</v>
      </c>
      <c r="E1247" s="0" t="n">
        <f aca="false">Loan_Sample!E1227/(1+Inputs!$B$25/100)</f>
        <v>58.5858993530273</v>
      </c>
      <c r="F1247" s="0" t="n">
        <f aca="false">Loan_Sample!H1227-Inputs!$B$24/100</f>
        <v>-2.64433312416077</v>
      </c>
      <c r="G1247" s="0" t="n">
        <f aca="false">IF(ISNUMBER(C1247),INDEX(Scorecard!$D$54:$D$61,SUMPRODUCT(--(Scorecard!$G$54:$G$60&lt;C1247))+1),Scorecard!$D$62)</f>
        <v>0.409483001259379</v>
      </c>
      <c r="H1247" s="0" t="n">
        <f aca="false">IF(ISNUMBER(D1247),INDEX(Scorecard!$D$63:$D$68,SUMPRODUCT(--(Scorecard!$G$63:$G$67&lt;D1247))+1),Scorecard!$D$69)</f>
        <v>-0.340582194386522</v>
      </c>
      <c r="I1247" s="0" t="n">
        <f aca="false">IF(ISNUMBER(E1247),INDEX(Scorecard!$D$19:$D$26,SUMPRODUCT(--(Scorecard!$G$19:$G$25&lt;E1247))+1),Scorecard!$D$27)</f>
        <v>0.267179331770092</v>
      </c>
      <c r="J1247" s="0" t="n">
        <f aca="false">IF(ISNUMBER(F1247),INDEX(Scorecard!$D$37:$D$44,SUMPRODUCT(--(Scorecard!$G$37:$G$43&lt;F1247))+1),Scorecard!$D$45)</f>
        <v>1.35057635045042</v>
      </c>
      <c r="K1247" s="0" t="n">
        <f aca="false">Inputs!$B$10+Scorecard!$J$5*Loan_Sample!Y1227+Scorecard!$J$6*Loan_Sample!Z1227+Scorecard!$J$7*I1247+Scorecard!$J$8*Loan_Sample!AB1227+Scorecard!$J$9*J1247+Scorecard!$J$10*Loan_Sample!AD1227+Scorecard!$J$11*G1247+Scorecard!$J$12*H1247</f>
        <v>-5.03466673238894</v>
      </c>
      <c r="L1247" s="0" t="n">
        <f aca="false">MIN(1-Inputs!$B$13,MAX(Inputs!$B$13,1/(1+EXP(-(Inputs!$B$11*K1247+Inputs!$B$12)))))</f>
        <v>0.00568651010134071</v>
      </c>
      <c r="M1247" s="0" t="n">
        <f aca="false">Loan_Sample!AH1227*Inputs!$B$4*B1247</f>
        <v>607.088491810725</v>
      </c>
      <c r="N1247" s="0" t="n">
        <f aca="false">L1247*Inputs!$B$4*B1247</f>
        <v>607.088491810725</v>
      </c>
      <c r="O1247" s="0" t="n">
        <f aca="false">Inputs!$B$37+Inputs!$B$38*MAX(Loan_Sample!H1227-Inputs!$C$38,0)+Inputs!$B$39*MAX(Loan_Sample!H1227-Inputs!$C$39,0)+Inputs!$B$40*MAX(Loan_Sample!H1227-Inputs!$C$40,0)+Inputs!$B$41*MAX(Loan_Sample!H1227-Inputs!$C$41,0)+Inputs!$B$42*Inputs!$B$14+Inputs!$B$43*MIN(Loan_Sample!I1227/Inputs!$B$17,1)+Inputs!$B$44*MIN(Loan_Sample!E1227,Inputs!$B$18)+Inputs!$B$45*Loan_Sample!C1227</f>
        <v>-5.71833876580427</v>
      </c>
      <c r="P1247" s="0" t="n">
        <f aca="false">MIN(1-Inputs!$B$13,MAX(Inputs!$B$13,1/(1+EXP(-(Inputs!$B$15*O1247+Inputs!$B$16)))))</f>
        <v>0.0022863736464566</v>
      </c>
      <c r="Q1247" s="0" t="n">
        <f aca="false">Inputs!$B$37+Inputs!$B$38*MAX(F1247-Inputs!$C$38,0)+Inputs!$B$39*MAX(F1247-Inputs!$C$39,0)+Inputs!$B$40*MAX(F1247-Inputs!$C$40,0)+Inputs!$B$41*MAX(F1247-Inputs!$C$41,0)+Inputs!$B$42*Inputs!$B$14+Inputs!$B$43*MIN(Loan_Sample!I1227/Inputs!$B$17,1)+Inputs!$B$44*MIN(E1247,Inputs!$B$18)+Inputs!$B$45*Loan_Sample!C1227</f>
        <v>-5.71833876580427</v>
      </c>
      <c r="R1247" s="0" t="n">
        <f aca="false">MIN(1-Inputs!$B$13,MAX(Inputs!$B$13,1/(1+EXP(-(Inputs!$B$15*Q1247+Inputs!$B$16)))))</f>
        <v>0.0022863736464566</v>
      </c>
    </row>
    <row r="1248" customFormat="false" ht="15" hidden="false" customHeight="false" outlineLevel="0" collapsed="false">
      <c r="A1248" s="0" t="n">
        <f aca="false">Loan_Sample!A1228</f>
        <v>35418</v>
      </c>
      <c r="B1248" s="0" t="n">
        <f aca="false">Loan_Sample!U1228</f>
        <v>203727.25</v>
      </c>
      <c r="C1248" s="0" t="n">
        <f aca="false">Loan_Sample!K1228+Inputs!$B$26</f>
        <v>3.90833330154419</v>
      </c>
      <c r="D1248" s="0" t="n">
        <f aca="false">Loan_Sample!L1228+Inputs!$B$26</f>
        <v>-1.125</v>
      </c>
      <c r="E1248" s="0" t="n">
        <f aca="false">Loan_Sample!E1228/(1+Inputs!$B$25/100)</f>
        <v>48.4806365966797</v>
      </c>
      <c r="F1248" s="0" t="n">
        <f aca="false">Loan_Sample!H1228-Inputs!$B$24/100</f>
        <v>-0.795332908630371</v>
      </c>
      <c r="G1248" s="0" t="n">
        <f aca="false">IF(ISNUMBER(C1248),INDEX(Scorecard!$D$54:$D$61,SUMPRODUCT(--(Scorecard!$G$54:$G$60&lt;C1248))+1),Scorecard!$D$62)</f>
        <v>0.489050497890326</v>
      </c>
      <c r="H1248" s="0" t="n">
        <f aca="false">IF(ISNUMBER(D1248),INDEX(Scorecard!$D$63:$D$68,SUMPRODUCT(--(Scorecard!$G$63:$G$67&lt;D1248))+1),Scorecard!$D$69)</f>
        <v>-0.340582194386522</v>
      </c>
      <c r="I1248" s="0" t="n">
        <f aca="false">IF(ISNUMBER(E1248),INDEX(Scorecard!$D$19:$D$26,SUMPRODUCT(--(Scorecard!$G$19:$G$25&lt;E1248))+1),Scorecard!$D$27)</f>
        <v>0.57899015159425</v>
      </c>
      <c r="J1248" s="0" t="n">
        <f aca="false">IF(ISNUMBER(F1248),INDEX(Scorecard!$D$37:$D$44,SUMPRODUCT(--(Scorecard!$G$37:$G$43&lt;F1248))+1),Scorecard!$D$45)</f>
        <v>1.35057635045042</v>
      </c>
      <c r="K1248" s="0" t="n">
        <f aca="false">Inputs!$B$10+Scorecard!$J$5*Loan_Sample!Y1228+Scorecard!$J$6*Loan_Sample!Z1228+Scorecard!$J$7*I1248+Scorecard!$J$8*Loan_Sample!AB1228+Scorecard!$J$9*J1248+Scorecard!$J$10*Loan_Sample!AD1228+Scorecard!$J$11*G1248+Scorecard!$J$12*H1248</f>
        <v>-3.91680768716068</v>
      </c>
      <c r="L1248" s="0" t="n">
        <f aca="false">MIN(1-Inputs!$B$13,MAX(Inputs!$B$13,1/(1+EXP(-(Inputs!$B$11*K1248+Inputs!$B$12)))))</f>
        <v>0.0184843293335683</v>
      </c>
      <c r="M1248" s="0" t="n">
        <f aca="false">Loan_Sample!AH1228*Inputs!$B$4*B1248</f>
        <v>1318.01655412777</v>
      </c>
      <c r="N1248" s="0" t="n">
        <f aca="false">L1248*Inputs!$B$4*B1248</f>
        <v>1318.01655412777</v>
      </c>
      <c r="O1248" s="0" t="n">
        <f aca="false">Inputs!$B$37+Inputs!$B$38*MAX(Loan_Sample!H1228-Inputs!$C$38,0)+Inputs!$B$39*MAX(Loan_Sample!H1228-Inputs!$C$39,0)+Inputs!$B$40*MAX(Loan_Sample!H1228-Inputs!$C$40,0)+Inputs!$B$41*MAX(Loan_Sample!H1228-Inputs!$C$41,0)+Inputs!$B$42*Inputs!$B$14+Inputs!$B$43*MIN(Loan_Sample!I1228/Inputs!$B$17,1)+Inputs!$B$44*MIN(Loan_Sample!E1228,Inputs!$B$18)+Inputs!$B$45*Loan_Sample!C1228</f>
        <v>-5.65503454529639</v>
      </c>
      <c r="P1248" s="0" t="n">
        <f aca="false">MIN(1-Inputs!$B$13,MAX(Inputs!$B$13,1/(1+EXP(-(Inputs!$B$15*O1248+Inputs!$B$16)))))</f>
        <v>0.00245655646925331</v>
      </c>
      <c r="Q1248" s="0" t="n">
        <f aca="false">Inputs!$B$37+Inputs!$B$38*MAX(F1248-Inputs!$C$38,0)+Inputs!$B$39*MAX(F1248-Inputs!$C$39,0)+Inputs!$B$40*MAX(F1248-Inputs!$C$40,0)+Inputs!$B$41*MAX(F1248-Inputs!$C$41,0)+Inputs!$B$42*Inputs!$B$14+Inputs!$B$43*MIN(Loan_Sample!I1228/Inputs!$B$17,1)+Inputs!$B$44*MIN(E1248,Inputs!$B$18)+Inputs!$B$45*Loan_Sample!C1228</f>
        <v>-5.65503454529639</v>
      </c>
      <c r="R1248" s="0" t="n">
        <f aca="false">MIN(1-Inputs!$B$13,MAX(Inputs!$B$13,1/(1+EXP(-(Inputs!$B$15*Q1248+Inputs!$B$16)))))</f>
        <v>0.00245655646925331</v>
      </c>
    </row>
    <row r="1249" customFormat="false" ht="15" hidden="false" customHeight="false" outlineLevel="0" collapsed="false">
      <c r="A1249" s="0" t="n">
        <f aca="false">Loan_Sample!A1229</f>
        <v>35437</v>
      </c>
      <c r="B1249" s="0" t="n">
        <f aca="false">Loan_Sample!U1229</f>
        <v>284313.03</v>
      </c>
      <c r="C1249" s="0" t="n">
        <f aca="false">Loan_Sample!K1229+Inputs!$B$26</f>
        <v>4.30833339691162</v>
      </c>
      <c r="D1249" s="0" t="n">
        <f aca="false">Loan_Sample!L1229+Inputs!$B$26</f>
        <v>-1.125</v>
      </c>
      <c r="E1249" s="0" t="n">
        <f aca="false">Loan_Sample!E1229/(1+Inputs!$B$25/100)</f>
        <v>74.8643493652344</v>
      </c>
      <c r="F1249" s="0" t="n">
        <f aca="false">Loan_Sample!H1229-Inputs!$B$24/100</f>
        <v>-2.41733312606812</v>
      </c>
      <c r="G1249" s="0" t="n">
        <f aca="false">IF(ISNUMBER(C1249),INDEX(Scorecard!$D$54:$D$61,SUMPRODUCT(--(Scorecard!$G$54:$G$60&lt;C1249))+1),Scorecard!$D$62)</f>
        <v>0.489050497890326</v>
      </c>
      <c r="H1249" s="0" t="n">
        <f aca="false">IF(ISNUMBER(D1249),INDEX(Scorecard!$D$63:$D$68,SUMPRODUCT(--(Scorecard!$G$63:$G$67&lt;D1249))+1),Scorecard!$D$69)</f>
        <v>-0.340582194386522</v>
      </c>
      <c r="I1249" s="0" t="n">
        <f aca="false">IF(ISNUMBER(E1249),INDEX(Scorecard!$D$19:$D$26,SUMPRODUCT(--(Scorecard!$G$19:$G$25&lt;E1249))+1),Scorecard!$D$27)</f>
        <v>-0.0341578513653732</v>
      </c>
      <c r="J1249" s="0" t="n">
        <f aca="false">IF(ISNUMBER(F1249),INDEX(Scorecard!$D$37:$D$44,SUMPRODUCT(--(Scorecard!$G$37:$G$43&lt;F1249))+1),Scorecard!$D$45)</f>
        <v>1.35057635045042</v>
      </c>
      <c r="K1249" s="0" t="n">
        <f aca="false">Inputs!$B$10+Scorecard!$J$5*Loan_Sample!Y1229+Scorecard!$J$6*Loan_Sample!Z1229+Scorecard!$J$7*I1249+Scorecard!$J$8*Loan_Sample!AB1229+Scorecard!$J$9*J1249+Scorecard!$J$10*Loan_Sample!AD1229+Scorecard!$J$11*G1249+Scorecard!$J$12*H1249</f>
        <v>-4.96340087285419</v>
      </c>
      <c r="L1249" s="0" t="n">
        <f aca="false">MIN(1-Inputs!$B$13,MAX(Inputs!$B$13,1/(1+EXP(-(Inputs!$B$11*K1249+Inputs!$B$12)))))</f>
        <v>0.00613264708021513</v>
      </c>
      <c r="M1249" s="0" t="n">
        <f aca="false">Loan_Sample!AH1229*Inputs!$B$4*B1249</f>
        <v>610.257015653816</v>
      </c>
      <c r="N1249" s="0" t="n">
        <f aca="false">L1249*Inputs!$B$4*B1249</f>
        <v>610.257015653816</v>
      </c>
      <c r="O1249" s="0" t="n">
        <f aca="false">Inputs!$B$37+Inputs!$B$38*MAX(Loan_Sample!H1229-Inputs!$C$38,0)+Inputs!$B$39*MAX(Loan_Sample!H1229-Inputs!$C$39,0)+Inputs!$B$40*MAX(Loan_Sample!H1229-Inputs!$C$40,0)+Inputs!$B$41*MAX(Loan_Sample!H1229-Inputs!$C$41,0)+Inputs!$B$42*Inputs!$B$14+Inputs!$B$43*MIN(Loan_Sample!I1229/Inputs!$B$17,1)+Inputs!$B$44*MIN(Loan_Sample!E1229,Inputs!$B$18)+Inputs!$B$45*Loan_Sample!C1229</f>
        <v>-6.085563126506</v>
      </c>
      <c r="P1249" s="0" t="n">
        <f aca="false">MIN(1-Inputs!$B$13,MAX(Inputs!$B$13,1/(1+EXP(-(Inputs!$B$15*O1249+Inputs!$B$16)))))</f>
        <v>0.00150725103910697</v>
      </c>
      <c r="Q1249" s="0" t="n">
        <f aca="false">Inputs!$B$37+Inputs!$B$38*MAX(F1249-Inputs!$C$38,0)+Inputs!$B$39*MAX(F1249-Inputs!$C$39,0)+Inputs!$B$40*MAX(F1249-Inputs!$C$40,0)+Inputs!$B$41*MAX(F1249-Inputs!$C$41,0)+Inputs!$B$42*Inputs!$B$14+Inputs!$B$43*MIN(Loan_Sample!I1229/Inputs!$B$17,1)+Inputs!$B$44*MIN(E1249,Inputs!$B$18)+Inputs!$B$45*Loan_Sample!C1229</f>
        <v>-6.085563126506</v>
      </c>
      <c r="R1249" s="0" t="n">
        <f aca="false">MIN(1-Inputs!$B$13,MAX(Inputs!$B$13,1/(1+EXP(-(Inputs!$B$15*Q1249+Inputs!$B$16)))))</f>
        <v>0.00150725103910697</v>
      </c>
    </row>
    <row r="1250" customFormat="false" ht="15" hidden="false" customHeight="false" outlineLevel="0" collapsed="false">
      <c r="A1250" s="0" t="n">
        <f aca="false">Loan_Sample!A1230</f>
        <v>35464</v>
      </c>
      <c r="B1250" s="0" t="n">
        <f aca="false">Loan_Sample!U1230</f>
        <v>499966.75</v>
      </c>
      <c r="C1250" s="0" t="n">
        <f aca="false">Loan_Sample!K1230+Inputs!$B$26</f>
        <v>9.63333320617676</v>
      </c>
      <c r="D1250" s="0" t="n">
        <f aca="false">Loan_Sample!L1230+Inputs!$B$26</f>
        <v>5.0717945098877</v>
      </c>
      <c r="E1250" s="0" t="n">
        <f aca="false">Loan_Sample!E1230/(1+Inputs!$B$25/100)</f>
        <v>89.5086517333984</v>
      </c>
      <c r="F1250" s="0" t="n">
        <f aca="false">Loan_Sample!H1230-Inputs!$B$24/100</f>
        <v>0.681666612625122</v>
      </c>
      <c r="G1250" s="0" t="n">
        <f aca="false">IF(ISNUMBER(C1250),INDEX(Scorecard!$D$54:$D$61,SUMPRODUCT(--(Scorecard!$G$54:$G$60&lt;C1250))+1),Scorecard!$D$62)</f>
        <v>-0.541917179454542</v>
      </c>
      <c r="H1250" s="0" t="n">
        <f aca="false">IF(ISNUMBER(D1250),INDEX(Scorecard!$D$63:$D$68,SUMPRODUCT(--(Scorecard!$G$63:$G$67&lt;D1250))+1),Scorecard!$D$69)</f>
        <v>0.322484508656054</v>
      </c>
      <c r="I1250" s="0" t="n">
        <f aca="false">IF(ISNUMBER(E1250),INDEX(Scorecard!$D$19:$D$26,SUMPRODUCT(--(Scorecard!$G$19:$G$25&lt;E1250))+1),Scorecard!$D$27)</f>
        <v>-0.820992370602782</v>
      </c>
      <c r="J1250" s="0" t="n">
        <f aca="false">IF(ISNUMBER(F1250),INDEX(Scorecard!$D$37:$D$44,SUMPRODUCT(--(Scorecard!$G$37:$G$43&lt;F1250))+1),Scorecard!$D$45)</f>
        <v>-0.569454719285959</v>
      </c>
      <c r="K1250" s="0" t="n">
        <f aca="false">Inputs!$B$10+Scorecard!$J$5*Loan_Sample!Y1230+Scorecard!$J$6*Loan_Sample!Z1230+Scorecard!$J$7*I1250+Scorecard!$J$8*Loan_Sample!AB1230+Scorecard!$J$9*J1250+Scorecard!$J$10*Loan_Sample!AD1230+Scorecard!$J$11*G1250+Scorecard!$J$12*H1250</f>
        <v>-3.61414545762933</v>
      </c>
      <c r="L1250" s="0" t="n">
        <f aca="false">MIN(1-Inputs!$B$13,MAX(Inputs!$B$13,1/(1+EXP(-(Inputs!$B$11*K1250+Inputs!$B$12)))))</f>
        <v>0.0253451033792042</v>
      </c>
      <c r="M1250" s="0" t="n">
        <f aca="false">Loan_Sample!AH1230*Inputs!$B$4*B1250</f>
        <v>4435.09813772016</v>
      </c>
      <c r="N1250" s="0" t="n">
        <f aca="false">L1250*Inputs!$B$4*B1250</f>
        <v>4435.09813772016</v>
      </c>
      <c r="O1250" s="0" t="n">
        <f aca="false">Inputs!$B$37+Inputs!$B$38*MAX(Loan_Sample!H1230-Inputs!$C$38,0)+Inputs!$B$39*MAX(Loan_Sample!H1230-Inputs!$C$39,0)+Inputs!$B$40*MAX(Loan_Sample!H1230-Inputs!$C$40,0)+Inputs!$B$41*MAX(Loan_Sample!H1230-Inputs!$C$41,0)+Inputs!$B$42*Inputs!$B$14+Inputs!$B$43*MIN(Loan_Sample!I1230/Inputs!$B$17,1)+Inputs!$B$44*MIN(Loan_Sample!E1230,Inputs!$B$18)+Inputs!$B$45*Loan_Sample!C1230</f>
        <v>-4.3113441923636</v>
      </c>
      <c r="P1250" s="0" t="n">
        <f aca="false">MIN(1-Inputs!$B$13,MAX(Inputs!$B$13,1/(1+EXP(-(Inputs!$B$15*O1250+Inputs!$B$16)))))</f>
        <v>0.0112171608428367</v>
      </c>
      <c r="Q1250" s="0" t="n">
        <f aca="false">Inputs!$B$37+Inputs!$B$38*MAX(F1250-Inputs!$C$38,0)+Inputs!$B$39*MAX(F1250-Inputs!$C$39,0)+Inputs!$B$40*MAX(F1250-Inputs!$C$40,0)+Inputs!$B$41*MAX(F1250-Inputs!$C$41,0)+Inputs!$B$42*Inputs!$B$14+Inputs!$B$43*MIN(Loan_Sample!I1230/Inputs!$B$17,1)+Inputs!$B$44*MIN(E1250,Inputs!$B$18)+Inputs!$B$45*Loan_Sample!C1230</f>
        <v>-4.3113441923636</v>
      </c>
      <c r="R1250" s="0" t="n">
        <f aca="false">MIN(1-Inputs!$B$13,MAX(Inputs!$B$13,1/(1+EXP(-(Inputs!$B$15*Q1250+Inputs!$B$16)))))</f>
        <v>0.0112171608428367</v>
      </c>
    </row>
    <row r="1251" customFormat="false" ht="15" hidden="false" customHeight="false" outlineLevel="0" collapsed="false">
      <c r="A1251" s="0" t="n">
        <f aca="false">Loan_Sample!A1231</f>
        <v>35496</v>
      </c>
      <c r="B1251" s="0" t="n">
        <f aca="false">Loan_Sample!U1231</f>
        <v>219283.62</v>
      </c>
      <c r="C1251" s="0" t="n">
        <f aca="false">Loan_Sample!K1231+Inputs!$B$26</f>
        <v>9.23333358764648</v>
      </c>
      <c r="D1251" s="0" t="n">
        <f aca="false">Loan_Sample!L1231+Inputs!$B$26</f>
        <v>5.07179498672485</v>
      </c>
      <c r="E1251" s="0" t="n">
        <f aca="false">Loan_Sample!E1231/(1+Inputs!$B$25/100)</f>
        <v>60.7300224304199</v>
      </c>
      <c r="F1251" s="0" t="n">
        <f aca="false">Loan_Sample!H1231-Inputs!$B$24/100</f>
        <v>0.548666715621948</v>
      </c>
      <c r="G1251" s="0" t="n">
        <f aca="false">IF(ISNUMBER(C1251),INDEX(Scorecard!$D$54:$D$61,SUMPRODUCT(--(Scorecard!$G$54:$G$60&lt;C1251))+1),Scorecard!$D$62)</f>
        <v>-0.541917179454542</v>
      </c>
      <c r="H1251" s="0" t="n">
        <f aca="false">IF(ISNUMBER(D1251),INDEX(Scorecard!$D$63:$D$68,SUMPRODUCT(--(Scorecard!$G$63:$G$67&lt;D1251))+1),Scorecard!$D$69)</f>
        <v>0.322484508656054</v>
      </c>
      <c r="I1251" s="0" t="n">
        <f aca="false">IF(ISNUMBER(E1251),INDEX(Scorecard!$D$19:$D$26,SUMPRODUCT(--(Scorecard!$G$19:$G$25&lt;E1251))+1),Scorecard!$D$27)</f>
        <v>0.233621608745691</v>
      </c>
      <c r="J1251" s="0" t="n">
        <f aca="false">IF(ISNUMBER(F1251),INDEX(Scorecard!$D$37:$D$44,SUMPRODUCT(--(Scorecard!$G$37:$G$43&lt;F1251))+1),Scorecard!$D$45)</f>
        <v>-0.271229676926091</v>
      </c>
      <c r="K1251" s="0" t="n">
        <f aca="false">Inputs!$B$10+Scorecard!$J$5*Loan_Sample!Y1231+Scorecard!$J$6*Loan_Sample!Z1231+Scorecard!$J$7*I1251+Scorecard!$J$8*Loan_Sample!AB1231+Scorecard!$J$9*J1251+Scorecard!$J$10*Loan_Sample!AD1231+Scorecard!$J$11*G1251+Scorecard!$J$12*H1251</f>
        <v>-4.49804197995846</v>
      </c>
      <c r="L1251" s="0" t="n">
        <f aca="false">MIN(1-Inputs!$B$13,MAX(Inputs!$B$13,1/(1+EXP(-(Inputs!$B$11*K1251+Inputs!$B$12)))))</f>
        <v>0.0100324731929377</v>
      </c>
      <c r="M1251" s="0" t="n">
        <f aca="false">Loan_Sample!AH1231*Inputs!$B$4*B1251</f>
        <v>769.984963755116</v>
      </c>
      <c r="N1251" s="0" t="n">
        <f aca="false">L1251*Inputs!$B$4*B1251</f>
        <v>769.984963755116</v>
      </c>
      <c r="O1251" s="0" t="n">
        <f aca="false">Inputs!$B$37+Inputs!$B$38*MAX(Loan_Sample!H1231-Inputs!$C$38,0)+Inputs!$B$39*MAX(Loan_Sample!H1231-Inputs!$C$39,0)+Inputs!$B$40*MAX(Loan_Sample!H1231-Inputs!$C$40,0)+Inputs!$B$41*MAX(Loan_Sample!H1231-Inputs!$C$41,0)+Inputs!$B$42*Inputs!$B$14+Inputs!$B$43*MIN(Loan_Sample!I1231/Inputs!$B$17,1)+Inputs!$B$44*MIN(Loan_Sample!E1231,Inputs!$B$18)+Inputs!$B$45*Loan_Sample!C1231</f>
        <v>-3.9654284341322</v>
      </c>
      <c r="P1251" s="0" t="n">
        <f aca="false">MIN(1-Inputs!$B$13,MAX(Inputs!$B$13,1/(1+EXP(-(Inputs!$B$15*O1251+Inputs!$B$16)))))</f>
        <v>0.0165318996101658</v>
      </c>
      <c r="Q1251" s="0" t="n">
        <f aca="false">Inputs!$B$37+Inputs!$B$38*MAX(F1251-Inputs!$C$38,0)+Inputs!$B$39*MAX(F1251-Inputs!$C$39,0)+Inputs!$B$40*MAX(F1251-Inputs!$C$40,0)+Inputs!$B$41*MAX(F1251-Inputs!$C$41,0)+Inputs!$B$42*Inputs!$B$14+Inputs!$B$43*MIN(Loan_Sample!I1231/Inputs!$B$17,1)+Inputs!$B$44*MIN(E1251,Inputs!$B$18)+Inputs!$B$45*Loan_Sample!C1231</f>
        <v>-3.9654284341322</v>
      </c>
      <c r="R1251" s="0" t="n">
        <f aca="false">MIN(1-Inputs!$B$13,MAX(Inputs!$B$13,1/(1+EXP(-(Inputs!$B$15*Q1251+Inputs!$B$16)))))</f>
        <v>0.0165318996101658</v>
      </c>
    </row>
    <row r="1252" customFormat="false" ht="15" hidden="false" customHeight="false" outlineLevel="0" collapsed="false">
      <c r="A1252" s="0" t="n">
        <f aca="false">Loan_Sample!A1232</f>
        <v>35637</v>
      </c>
      <c r="B1252" s="0" t="n">
        <f aca="false">Loan_Sample!U1232</f>
        <v>367142.62</v>
      </c>
      <c r="C1252" s="0" t="n">
        <f aca="false">Loan_Sample!K1232+Inputs!$B$26</f>
        <v>9.03333377838135</v>
      </c>
      <c r="D1252" s="0" t="n">
        <f aca="false">Loan_Sample!L1232+Inputs!$B$26</f>
        <v>5.07179546356201</v>
      </c>
      <c r="E1252" s="0" t="n">
        <f aca="false">Loan_Sample!E1232/(1+Inputs!$B$25/100)</f>
        <v>76.478401184082</v>
      </c>
      <c r="F1252" s="0" t="n">
        <f aca="false">Loan_Sample!H1232-Inputs!$B$24/100</f>
        <v>0.756666660308838</v>
      </c>
      <c r="G1252" s="0" t="n">
        <f aca="false">IF(ISNUMBER(C1252),INDEX(Scorecard!$D$54:$D$61,SUMPRODUCT(--(Scorecard!$G$54:$G$60&lt;C1252))+1),Scorecard!$D$62)</f>
        <v>-0.541917179454542</v>
      </c>
      <c r="H1252" s="0" t="n">
        <f aca="false">IF(ISNUMBER(D1252),INDEX(Scorecard!$D$63:$D$68,SUMPRODUCT(--(Scorecard!$G$63:$G$67&lt;D1252))+1),Scorecard!$D$69)</f>
        <v>0.322484508656054</v>
      </c>
      <c r="I1252" s="0" t="n">
        <f aca="false">IF(ISNUMBER(E1252),INDEX(Scorecard!$D$19:$D$26,SUMPRODUCT(--(Scorecard!$G$19:$G$25&lt;E1252))+1),Scorecard!$D$27)</f>
        <v>-0.0341578513653732</v>
      </c>
      <c r="J1252" s="0" t="n">
        <f aca="false">IF(ISNUMBER(F1252),INDEX(Scorecard!$D$37:$D$44,SUMPRODUCT(--(Scorecard!$G$37:$G$43&lt;F1252))+1),Scorecard!$D$45)</f>
        <v>-0.569454719285959</v>
      </c>
      <c r="K1252" s="0" t="n">
        <f aca="false">Inputs!$B$10+Scorecard!$J$5*Loan_Sample!Y1232+Scorecard!$J$6*Loan_Sample!Z1232+Scorecard!$J$7*I1252+Scorecard!$J$8*Loan_Sample!AB1232+Scorecard!$J$9*J1252+Scorecard!$J$10*Loan_Sample!AD1232+Scorecard!$J$11*G1252+Scorecard!$J$12*H1252</f>
        <v>-4.67280420967339</v>
      </c>
      <c r="L1252" s="0" t="n">
        <f aca="false">MIN(1-Inputs!$B$13,MAX(Inputs!$B$13,1/(1+EXP(-(Inputs!$B$11*K1252+Inputs!$B$12)))))</f>
        <v>0.00834126665973344</v>
      </c>
      <c r="M1252" s="0" t="n">
        <f aca="false">Loan_Sample!AH1232*Inputs!$B$4*B1252</f>
        <v>1071.85207345061</v>
      </c>
      <c r="N1252" s="0" t="n">
        <f aca="false">L1252*Inputs!$B$4*B1252</f>
        <v>1071.85207345061</v>
      </c>
      <c r="O1252" s="0" t="n">
        <f aca="false">Inputs!$B$37+Inputs!$B$38*MAX(Loan_Sample!H1232-Inputs!$C$38,0)+Inputs!$B$39*MAX(Loan_Sample!H1232-Inputs!$C$39,0)+Inputs!$B$40*MAX(Loan_Sample!H1232-Inputs!$C$40,0)+Inputs!$B$41*MAX(Loan_Sample!H1232-Inputs!$C$41,0)+Inputs!$B$42*Inputs!$B$14+Inputs!$B$43*MIN(Loan_Sample!I1232/Inputs!$B$17,1)+Inputs!$B$44*MIN(Loan_Sample!E1232,Inputs!$B$18)+Inputs!$B$45*Loan_Sample!C1232</f>
        <v>-4.23022140255696</v>
      </c>
      <c r="P1252" s="0" t="n">
        <f aca="false">MIN(1-Inputs!$B$13,MAX(Inputs!$B$13,1/(1+EXP(-(Inputs!$B$15*O1252+Inputs!$B$16)))))</f>
        <v>0.0122874944116352</v>
      </c>
      <c r="Q1252" s="0" t="n">
        <f aca="false">Inputs!$B$37+Inputs!$B$38*MAX(F1252-Inputs!$C$38,0)+Inputs!$B$39*MAX(F1252-Inputs!$C$39,0)+Inputs!$B$40*MAX(F1252-Inputs!$C$40,0)+Inputs!$B$41*MAX(F1252-Inputs!$C$41,0)+Inputs!$B$42*Inputs!$B$14+Inputs!$B$43*MIN(Loan_Sample!I1232/Inputs!$B$17,1)+Inputs!$B$44*MIN(E1252,Inputs!$B$18)+Inputs!$B$45*Loan_Sample!C1232</f>
        <v>-4.23022140255696</v>
      </c>
      <c r="R1252" s="0" t="n">
        <f aca="false">MIN(1-Inputs!$B$13,MAX(Inputs!$B$13,1/(1+EXP(-(Inputs!$B$15*Q1252+Inputs!$B$16)))))</f>
        <v>0.0122874944116352</v>
      </c>
    </row>
    <row r="1253" customFormat="false" ht="15" hidden="false" customHeight="false" outlineLevel="0" collapsed="false">
      <c r="A1253" s="0" t="n">
        <f aca="false">Loan_Sample!A1233</f>
        <v>35669</v>
      </c>
      <c r="B1253" s="0" t="n">
        <f aca="false">Loan_Sample!U1233</f>
        <v>296593.16</v>
      </c>
      <c r="C1253" s="0" t="n">
        <f aca="false">Loan_Sample!K1233+Inputs!$B$26</f>
        <v>3.92307686805725</v>
      </c>
      <c r="D1253" s="0" t="n">
        <f aca="false">Loan_Sample!L1233+Inputs!$B$26</f>
        <v>-0.276922941207886</v>
      </c>
      <c r="E1253" s="0" t="n">
        <f aca="false">Loan_Sample!E1233/(1+Inputs!$B$25/100)</f>
        <v>63.6543083190918</v>
      </c>
      <c r="F1253" s="0" t="n">
        <f aca="false">Loan_Sample!H1233-Inputs!$B$24/100</f>
        <v>-0.26033353805542</v>
      </c>
      <c r="G1253" s="0" t="n">
        <f aca="false">IF(ISNUMBER(C1253),INDEX(Scorecard!$D$54:$D$61,SUMPRODUCT(--(Scorecard!$G$54:$G$60&lt;C1253))+1),Scorecard!$D$62)</f>
        <v>0.489050497890326</v>
      </c>
      <c r="H1253" s="0" t="n">
        <f aca="false">IF(ISNUMBER(D1253),INDEX(Scorecard!$D$63:$D$68,SUMPRODUCT(--(Scorecard!$G$63:$G$67&lt;D1253))+1),Scorecard!$D$69)</f>
        <v>0.322484508656054</v>
      </c>
      <c r="I1253" s="0" t="n">
        <f aca="false">IF(ISNUMBER(E1253),INDEX(Scorecard!$D$19:$D$26,SUMPRODUCT(--(Scorecard!$G$19:$G$25&lt;E1253))+1),Scorecard!$D$27)</f>
        <v>0.233621608745691</v>
      </c>
      <c r="J1253" s="0" t="n">
        <f aca="false">IF(ISNUMBER(F1253),INDEX(Scorecard!$D$37:$D$44,SUMPRODUCT(--(Scorecard!$G$37:$G$43&lt;F1253))+1),Scorecard!$D$45)</f>
        <v>0.769716833645565</v>
      </c>
      <c r="K1253" s="0" t="n">
        <f aca="false">Inputs!$B$10+Scorecard!$J$5*Loan_Sample!Y1233+Scorecard!$J$6*Loan_Sample!Z1233+Scorecard!$J$7*I1253+Scorecard!$J$8*Loan_Sample!AB1233+Scorecard!$J$9*J1253+Scorecard!$J$10*Loan_Sample!AD1233+Scorecard!$J$11*G1253+Scorecard!$J$12*H1253</f>
        <v>-6.84041824618504</v>
      </c>
      <c r="L1253" s="0" t="n">
        <f aca="false">MIN(1-Inputs!$B$13,MAX(Inputs!$B$13,1/(1+EXP(-(Inputs!$B$11*K1253+Inputs!$B$12)))))</f>
        <v>0.000833437061168718</v>
      </c>
      <c r="M1253" s="0" t="n">
        <f aca="false">Loan_Sample!AH1233*Inputs!$B$4*B1253</f>
        <v>86.5171060716001</v>
      </c>
      <c r="N1253" s="0" t="n">
        <f aca="false">L1253*Inputs!$B$4*B1253</f>
        <v>86.5171060716001</v>
      </c>
      <c r="O1253" s="0" t="n">
        <f aca="false">Inputs!$B$37+Inputs!$B$38*MAX(Loan_Sample!H1233-Inputs!$C$38,0)+Inputs!$B$39*MAX(Loan_Sample!H1233-Inputs!$C$39,0)+Inputs!$B$40*MAX(Loan_Sample!H1233-Inputs!$C$40,0)+Inputs!$B$41*MAX(Loan_Sample!H1233-Inputs!$C$41,0)+Inputs!$B$42*Inputs!$B$14+Inputs!$B$43*MIN(Loan_Sample!I1233/Inputs!$B$17,1)+Inputs!$B$44*MIN(Loan_Sample!E1233,Inputs!$B$18)+Inputs!$B$45*Loan_Sample!C1233</f>
        <v>-6.11747779854473</v>
      </c>
      <c r="P1253" s="0" t="n">
        <f aca="false">MIN(1-Inputs!$B$13,MAX(Inputs!$B$13,1/(1+EXP(-(Inputs!$B$15*O1253+Inputs!$B$16)))))</f>
        <v>0.00145362529625719</v>
      </c>
      <c r="Q1253" s="0" t="n">
        <f aca="false">Inputs!$B$37+Inputs!$B$38*MAX(F1253-Inputs!$C$38,0)+Inputs!$B$39*MAX(F1253-Inputs!$C$39,0)+Inputs!$B$40*MAX(F1253-Inputs!$C$40,0)+Inputs!$B$41*MAX(F1253-Inputs!$C$41,0)+Inputs!$B$42*Inputs!$B$14+Inputs!$B$43*MIN(Loan_Sample!I1233/Inputs!$B$17,1)+Inputs!$B$44*MIN(E1253,Inputs!$B$18)+Inputs!$B$45*Loan_Sample!C1233</f>
        <v>-6.11747779854473</v>
      </c>
      <c r="R1253" s="0" t="n">
        <f aca="false">MIN(1-Inputs!$B$13,MAX(Inputs!$B$13,1/(1+EXP(-(Inputs!$B$15*Q1253+Inputs!$B$16)))))</f>
        <v>0.00145362529625719</v>
      </c>
    </row>
    <row r="1254" customFormat="false" ht="15" hidden="false" customHeight="false" outlineLevel="0" collapsed="false">
      <c r="A1254" s="0" t="n">
        <f aca="false">Loan_Sample!A1234</f>
        <v>35708</v>
      </c>
      <c r="B1254" s="0" t="n">
        <f aca="false">Loan_Sample!U1234</f>
        <v>297901.78</v>
      </c>
      <c r="C1254" s="0" t="n">
        <f aca="false">Loan_Sample!K1234+Inputs!$B$26</f>
        <v>4.0230770111084</v>
      </c>
      <c r="D1254" s="0" t="n">
        <f aca="false">Loan_Sample!L1234+Inputs!$B$26</f>
        <v>-0.276923179626465</v>
      </c>
      <c r="E1254" s="0" t="n">
        <f aca="false">Loan_Sample!E1234/(1+Inputs!$B$25/100)</f>
        <v>60.4980506896973</v>
      </c>
      <c r="F1254" s="0" t="n">
        <f aca="false">Loan_Sample!H1234-Inputs!$B$24/100</f>
        <v>-0.12933349609375</v>
      </c>
      <c r="G1254" s="0" t="n">
        <f aca="false">IF(ISNUMBER(C1254),INDEX(Scorecard!$D$54:$D$61,SUMPRODUCT(--(Scorecard!$G$54:$G$60&lt;C1254))+1),Scorecard!$D$62)</f>
        <v>0.489050497890326</v>
      </c>
      <c r="H1254" s="0" t="n">
        <f aca="false">IF(ISNUMBER(D1254),INDEX(Scorecard!$D$63:$D$68,SUMPRODUCT(--(Scorecard!$G$63:$G$67&lt;D1254))+1),Scorecard!$D$69)</f>
        <v>0.322484508656054</v>
      </c>
      <c r="I1254" s="0" t="n">
        <f aca="false">IF(ISNUMBER(E1254),INDEX(Scorecard!$D$19:$D$26,SUMPRODUCT(--(Scorecard!$G$19:$G$25&lt;E1254))+1),Scorecard!$D$27)</f>
        <v>0.267179331770092</v>
      </c>
      <c r="J1254" s="0" t="n">
        <f aca="false">IF(ISNUMBER(F1254),INDEX(Scorecard!$D$37:$D$44,SUMPRODUCT(--(Scorecard!$G$37:$G$43&lt;F1254))+1),Scorecard!$D$45)</f>
        <v>0.330501541082344</v>
      </c>
      <c r="K1254" s="0" t="n">
        <f aca="false">Inputs!$B$10+Scorecard!$J$5*Loan_Sample!Y1234+Scorecard!$J$6*Loan_Sample!Z1234+Scorecard!$J$7*I1254+Scorecard!$J$8*Loan_Sample!AB1234+Scorecard!$J$9*J1254+Scorecard!$J$10*Loan_Sample!AD1234+Scorecard!$J$11*G1254+Scorecard!$J$12*H1254</f>
        <v>-6.51880998736703</v>
      </c>
      <c r="L1254" s="0" t="n">
        <f aca="false">MIN(1-Inputs!$B$13,MAX(Inputs!$B$13,1/(1+EXP(-(Inputs!$B$11*K1254+Inputs!$B$12)))))</f>
        <v>0.00117390730119426</v>
      </c>
      <c r="M1254" s="0" t="n">
        <f aca="false">Loan_Sample!AH1234*Inputs!$B$4*B1254</f>
        <v>122.398176103268</v>
      </c>
      <c r="N1254" s="0" t="n">
        <f aca="false">L1254*Inputs!$B$4*B1254</f>
        <v>122.398176103268</v>
      </c>
      <c r="O1254" s="0" t="n">
        <f aca="false">Inputs!$B$37+Inputs!$B$38*MAX(Loan_Sample!H1234-Inputs!$C$38,0)+Inputs!$B$39*MAX(Loan_Sample!H1234-Inputs!$C$39,0)+Inputs!$B$40*MAX(Loan_Sample!H1234-Inputs!$C$40,0)+Inputs!$B$41*MAX(Loan_Sample!H1234-Inputs!$C$41,0)+Inputs!$B$42*Inputs!$B$14+Inputs!$B$43*MIN(Loan_Sample!I1234/Inputs!$B$17,1)+Inputs!$B$44*MIN(Loan_Sample!E1234,Inputs!$B$18)+Inputs!$B$45*Loan_Sample!C1234</f>
        <v>-5.44143882556928</v>
      </c>
      <c r="P1254" s="0" t="n">
        <f aca="false">MIN(1-Inputs!$B$13,MAX(Inputs!$B$13,1/(1+EXP(-(Inputs!$B$15*O1254+Inputs!$B$16)))))</f>
        <v>0.00312958668791222</v>
      </c>
      <c r="Q1254" s="0" t="n">
        <f aca="false">Inputs!$B$37+Inputs!$B$38*MAX(F1254-Inputs!$C$38,0)+Inputs!$B$39*MAX(F1254-Inputs!$C$39,0)+Inputs!$B$40*MAX(F1254-Inputs!$C$40,0)+Inputs!$B$41*MAX(F1254-Inputs!$C$41,0)+Inputs!$B$42*Inputs!$B$14+Inputs!$B$43*MIN(Loan_Sample!I1234/Inputs!$B$17,1)+Inputs!$B$44*MIN(E1254,Inputs!$B$18)+Inputs!$B$45*Loan_Sample!C1234</f>
        <v>-5.44143882556928</v>
      </c>
      <c r="R1254" s="0" t="n">
        <f aca="false">MIN(1-Inputs!$B$13,MAX(Inputs!$B$13,1/(1+EXP(-(Inputs!$B$15*Q1254+Inputs!$B$16)))))</f>
        <v>0.00312958668791222</v>
      </c>
    </row>
    <row r="1255" customFormat="false" ht="15" hidden="false" customHeight="false" outlineLevel="0" collapsed="false">
      <c r="A1255" s="0" t="n">
        <f aca="false">Loan_Sample!A1235</f>
        <v>35714</v>
      </c>
      <c r="B1255" s="0" t="n">
        <f aca="false">Loan_Sample!U1235</f>
        <v>317064.44</v>
      </c>
      <c r="C1255" s="0" t="n">
        <f aca="false">Loan_Sample!K1235+Inputs!$B$26</f>
        <v>4.09999990463257</v>
      </c>
      <c r="D1255" s="0" t="n">
        <f aca="false">Loan_Sample!L1235+Inputs!$B$26</f>
        <v>-0.208333492279053</v>
      </c>
      <c r="E1255" s="0" t="n">
        <f aca="false">Loan_Sample!E1235/(1+Inputs!$B$25/100)</f>
        <v>40.3916473388672</v>
      </c>
      <c r="F1255" s="0" t="n">
        <f aca="false">Loan_Sample!H1235-Inputs!$B$24/100</f>
        <v>-1.75033330917358</v>
      </c>
      <c r="G1255" s="0" t="n">
        <f aca="false">IF(ISNUMBER(C1255),INDEX(Scorecard!$D$54:$D$61,SUMPRODUCT(--(Scorecard!$G$54:$G$60&lt;C1255))+1),Scorecard!$D$62)</f>
        <v>0.489050497890326</v>
      </c>
      <c r="H1255" s="0" t="n">
        <f aca="false">IF(ISNUMBER(D1255),INDEX(Scorecard!$D$63:$D$68,SUMPRODUCT(--(Scorecard!$G$63:$G$67&lt;D1255))+1),Scorecard!$D$69)</f>
        <v>0.322484508656054</v>
      </c>
      <c r="I1255" s="0" t="n">
        <f aca="false">IF(ISNUMBER(E1255),INDEX(Scorecard!$D$19:$D$26,SUMPRODUCT(--(Scorecard!$G$19:$G$25&lt;E1255))+1),Scorecard!$D$27)</f>
        <v>0.57899015159425</v>
      </c>
      <c r="J1255" s="0" t="n">
        <f aca="false">IF(ISNUMBER(F1255),INDEX(Scorecard!$D$37:$D$44,SUMPRODUCT(--(Scorecard!$G$37:$G$43&lt;F1255))+1),Scorecard!$D$45)</f>
        <v>1.35057635045042</v>
      </c>
      <c r="K1255" s="0" t="n">
        <f aca="false">Inputs!$B$10+Scorecard!$J$5*Loan_Sample!Y1235+Scorecard!$J$6*Loan_Sample!Z1235+Scorecard!$J$7*I1255+Scorecard!$J$8*Loan_Sample!AB1235+Scorecard!$J$9*J1255+Scorecard!$J$10*Loan_Sample!AD1235+Scorecard!$J$11*G1255+Scorecard!$J$12*H1255</f>
        <v>-3.82690916145484</v>
      </c>
      <c r="L1255" s="0" t="n">
        <f aca="false">MIN(1-Inputs!$B$13,MAX(Inputs!$B$13,1/(1+EXP(-(Inputs!$B$11*K1255+Inputs!$B$12)))))</f>
        <v>0.0203058520066604</v>
      </c>
      <c r="M1255" s="0" t="n">
        <f aca="false">Loan_Sample!AH1235*Inputs!$B$4*B1255</f>
        <v>2253.39225832513</v>
      </c>
      <c r="N1255" s="0" t="n">
        <f aca="false">L1255*Inputs!$B$4*B1255</f>
        <v>2253.39225832513</v>
      </c>
      <c r="O1255" s="0" t="n">
        <f aca="false">Inputs!$B$37+Inputs!$B$38*MAX(Loan_Sample!H1235-Inputs!$C$38,0)+Inputs!$B$39*MAX(Loan_Sample!H1235-Inputs!$C$39,0)+Inputs!$B$40*MAX(Loan_Sample!H1235-Inputs!$C$40,0)+Inputs!$B$41*MAX(Loan_Sample!H1235-Inputs!$C$41,0)+Inputs!$B$42*Inputs!$B$14+Inputs!$B$43*MIN(Loan_Sample!I1235/Inputs!$B$17,1)+Inputs!$B$44*MIN(Loan_Sample!E1235,Inputs!$B$18)+Inputs!$B$45*Loan_Sample!C1235</f>
        <v>-5.67941655713746</v>
      </c>
      <c r="P1255" s="0" t="n">
        <f aca="false">MIN(1-Inputs!$B$13,MAX(Inputs!$B$13,1/(1+EXP(-(Inputs!$B$15*O1255+Inputs!$B$16)))))</f>
        <v>0.00238956246773476</v>
      </c>
      <c r="Q1255" s="0" t="n">
        <f aca="false">Inputs!$B$37+Inputs!$B$38*MAX(F1255-Inputs!$C$38,0)+Inputs!$B$39*MAX(F1255-Inputs!$C$39,0)+Inputs!$B$40*MAX(F1255-Inputs!$C$40,0)+Inputs!$B$41*MAX(F1255-Inputs!$C$41,0)+Inputs!$B$42*Inputs!$B$14+Inputs!$B$43*MIN(Loan_Sample!I1235/Inputs!$B$17,1)+Inputs!$B$44*MIN(E1255,Inputs!$B$18)+Inputs!$B$45*Loan_Sample!C1235</f>
        <v>-5.67941655713746</v>
      </c>
      <c r="R1255" s="0" t="n">
        <f aca="false">MIN(1-Inputs!$B$13,MAX(Inputs!$B$13,1/(1+EXP(-(Inputs!$B$15*Q1255+Inputs!$B$16)))))</f>
        <v>0.00238956246773476</v>
      </c>
    </row>
    <row r="1256" customFormat="false" ht="15" hidden="false" customHeight="false" outlineLevel="0" collapsed="false">
      <c r="A1256" s="0" t="n">
        <f aca="false">Loan_Sample!A1236</f>
        <v>35727</v>
      </c>
      <c r="B1256" s="0" t="n">
        <f aca="false">Loan_Sample!U1236</f>
        <v>264553.25</v>
      </c>
      <c r="C1256" s="0" t="n">
        <f aca="false">Loan_Sample!K1236+Inputs!$B$26</f>
        <v>9.3333330154419</v>
      </c>
      <c r="D1256" s="0" t="n">
        <f aca="false">Loan_Sample!L1236+Inputs!$B$26</f>
        <v>5.0717945098877</v>
      </c>
      <c r="E1256" s="0" t="n">
        <f aca="false">Loan_Sample!E1236/(1+Inputs!$B$25/100)</f>
        <v>60.7335586547852</v>
      </c>
      <c r="F1256" s="0" t="n">
        <f aca="false">Loan_Sample!H1236-Inputs!$B$24/100</f>
        <v>0.710666656494141</v>
      </c>
      <c r="G1256" s="0" t="n">
        <f aca="false">IF(ISNUMBER(C1256),INDEX(Scorecard!$D$54:$D$61,SUMPRODUCT(--(Scorecard!$G$54:$G$60&lt;C1256))+1),Scorecard!$D$62)</f>
        <v>-0.541917179454542</v>
      </c>
      <c r="H1256" s="0" t="n">
        <f aca="false">IF(ISNUMBER(D1256),INDEX(Scorecard!$D$63:$D$68,SUMPRODUCT(--(Scorecard!$G$63:$G$67&lt;D1256))+1),Scorecard!$D$69)</f>
        <v>0.322484508656054</v>
      </c>
      <c r="I1256" s="0" t="n">
        <f aca="false">IF(ISNUMBER(E1256),INDEX(Scorecard!$D$19:$D$26,SUMPRODUCT(--(Scorecard!$G$19:$G$25&lt;E1256))+1),Scorecard!$D$27)</f>
        <v>0.233621608745691</v>
      </c>
      <c r="J1256" s="0" t="n">
        <f aca="false">IF(ISNUMBER(F1256),INDEX(Scorecard!$D$37:$D$44,SUMPRODUCT(--(Scorecard!$G$37:$G$43&lt;F1256))+1),Scorecard!$D$45)</f>
        <v>-0.569454719285959</v>
      </c>
      <c r="K1256" s="0" t="n">
        <f aca="false">Inputs!$B$10+Scorecard!$J$5*Loan_Sample!Y1236+Scorecard!$J$6*Loan_Sample!Z1236+Scorecard!$J$7*I1256+Scorecard!$J$8*Loan_Sample!AB1236+Scorecard!$J$9*J1256+Scorecard!$J$10*Loan_Sample!AD1236+Scorecard!$J$11*G1256+Scorecard!$J$12*H1256</f>
        <v>-5.32224462360002</v>
      </c>
      <c r="L1256" s="0" t="n">
        <f aca="false">MIN(1-Inputs!$B$13,MAX(Inputs!$B$13,1/(1+EXP(-(Inputs!$B$11*K1256+Inputs!$B$12)))))</f>
        <v>0.00419127278728799</v>
      </c>
      <c r="M1256" s="0" t="n">
        <f aca="false">Loan_Sample!AH1236*Inputs!$B$4*B1256</f>
        <v>388.085193129759</v>
      </c>
      <c r="N1256" s="0" t="n">
        <f aca="false">L1256*Inputs!$B$4*B1256</f>
        <v>388.085193129759</v>
      </c>
      <c r="O1256" s="0" t="n">
        <f aca="false">Inputs!$B$37+Inputs!$B$38*MAX(Loan_Sample!H1236-Inputs!$C$38,0)+Inputs!$B$39*MAX(Loan_Sample!H1236-Inputs!$C$39,0)+Inputs!$B$40*MAX(Loan_Sample!H1236-Inputs!$C$40,0)+Inputs!$B$41*MAX(Loan_Sample!H1236-Inputs!$C$41,0)+Inputs!$B$42*Inputs!$B$14+Inputs!$B$43*MIN(Loan_Sample!I1236/Inputs!$B$17,1)+Inputs!$B$44*MIN(Loan_Sample!E1236,Inputs!$B$18)+Inputs!$B$45*Loan_Sample!C1236</f>
        <v>-3.50881957336379</v>
      </c>
      <c r="P1256" s="0" t="n">
        <f aca="false">MIN(1-Inputs!$B$13,MAX(Inputs!$B$13,1/(1+EXP(-(Inputs!$B$15*O1256+Inputs!$B$16)))))</f>
        <v>0.0274722797588698</v>
      </c>
      <c r="Q1256" s="0" t="n">
        <f aca="false">Inputs!$B$37+Inputs!$B$38*MAX(F1256-Inputs!$C$38,0)+Inputs!$B$39*MAX(F1256-Inputs!$C$39,0)+Inputs!$B$40*MAX(F1256-Inputs!$C$40,0)+Inputs!$B$41*MAX(F1256-Inputs!$C$41,0)+Inputs!$B$42*Inputs!$B$14+Inputs!$B$43*MIN(Loan_Sample!I1236/Inputs!$B$17,1)+Inputs!$B$44*MIN(E1256,Inputs!$B$18)+Inputs!$B$45*Loan_Sample!C1236</f>
        <v>-3.50881957336379</v>
      </c>
      <c r="R1256" s="0" t="n">
        <f aca="false">MIN(1-Inputs!$B$13,MAX(Inputs!$B$13,1/(1+EXP(-(Inputs!$B$15*Q1256+Inputs!$B$16)))))</f>
        <v>0.0274722797588698</v>
      </c>
    </row>
    <row r="1257" customFormat="false" ht="15" hidden="false" customHeight="false" outlineLevel="0" collapsed="false">
      <c r="A1257" s="0" t="n">
        <f aca="false">Loan_Sample!A1237</f>
        <v>35731</v>
      </c>
      <c r="B1257" s="0" t="n">
        <f aca="false">Loan_Sample!U1237</f>
        <v>131928.23</v>
      </c>
      <c r="C1257" s="0" t="n">
        <f aca="false">Loan_Sample!K1237+Inputs!$B$26</f>
        <v>4.75833320617676</v>
      </c>
      <c r="D1257" s="0" t="n">
        <f aca="false">Loan_Sample!L1237+Inputs!$B$26</f>
        <v>-1.875</v>
      </c>
      <c r="E1257" s="0" t="n">
        <f aca="false">Loan_Sample!E1237/(1+Inputs!$B$25/100)</f>
        <v>73.802131652832</v>
      </c>
      <c r="F1257" s="0" t="n">
        <f aca="false">Loan_Sample!H1237-Inputs!$B$24/100</f>
        <v>0.0263333320617676</v>
      </c>
      <c r="G1257" s="0" t="n">
        <f aca="false">IF(ISNUMBER(C1257),INDEX(Scorecard!$D$54:$D$61,SUMPRODUCT(--(Scorecard!$G$54:$G$60&lt;C1257))+1),Scorecard!$D$62)</f>
        <v>0.409483001259379</v>
      </c>
      <c r="H1257" s="0" t="n">
        <f aca="false">IF(ISNUMBER(D1257),INDEX(Scorecard!$D$63:$D$68,SUMPRODUCT(--(Scorecard!$G$63:$G$67&lt;D1257))+1),Scorecard!$D$69)</f>
        <v>-0.340582194386522</v>
      </c>
      <c r="I1257" s="0" t="n">
        <f aca="false">IF(ISNUMBER(E1257),INDEX(Scorecard!$D$19:$D$26,SUMPRODUCT(--(Scorecard!$G$19:$G$25&lt;E1257))+1),Scorecard!$D$27)</f>
        <v>-0.0341578513653732</v>
      </c>
      <c r="J1257" s="0" t="n">
        <f aca="false">IF(ISNUMBER(F1257),INDEX(Scorecard!$D$37:$D$44,SUMPRODUCT(--(Scorecard!$G$37:$G$43&lt;F1257))+1),Scorecard!$D$45)</f>
        <v>0.330501541082344</v>
      </c>
      <c r="K1257" s="0" t="n">
        <f aca="false">Inputs!$B$10+Scorecard!$J$5*Loan_Sample!Y1237+Scorecard!$J$6*Loan_Sample!Z1237+Scorecard!$J$7*I1257+Scorecard!$J$8*Loan_Sample!AB1237+Scorecard!$J$9*J1257+Scorecard!$J$10*Loan_Sample!AD1237+Scorecard!$J$11*G1257+Scorecard!$J$12*H1257</f>
        <v>-4.68549460614892</v>
      </c>
      <c r="L1257" s="0" t="n">
        <f aca="false">MIN(1-Inputs!$B$13,MAX(Inputs!$B$13,1/(1+EXP(-(Inputs!$B$11*K1257+Inputs!$B$12)))))</f>
        <v>0.00823009528229483</v>
      </c>
      <c r="M1257" s="0" t="n">
        <f aca="false">Loan_Sample!AH1237*Inputs!$B$4*B1257</f>
        <v>380.023666163578</v>
      </c>
      <c r="N1257" s="0" t="n">
        <f aca="false">L1257*Inputs!$B$4*B1257</f>
        <v>380.023666163578</v>
      </c>
      <c r="O1257" s="0" t="n">
        <f aca="false">Inputs!$B$37+Inputs!$B$38*MAX(Loan_Sample!H1237-Inputs!$C$38,0)+Inputs!$B$39*MAX(Loan_Sample!H1237-Inputs!$C$39,0)+Inputs!$B$40*MAX(Loan_Sample!H1237-Inputs!$C$40,0)+Inputs!$B$41*MAX(Loan_Sample!H1237-Inputs!$C$41,0)+Inputs!$B$42*Inputs!$B$14+Inputs!$B$43*MIN(Loan_Sample!I1237/Inputs!$B$17,1)+Inputs!$B$44*MIN(Loan_Sample!E1237,Inputs!$B$18)+Inputs!$B$45*Loan_Sample!C1237</f>
        <v>-5.84680421016386</v>
      </c>
      <c r="P1257" s="0" t="n">
        <f aca="false">MIN(1-Inputs!$B$13,MAX(Inputs!$B$13,1/(1+EXP(-(Inputs!$B$15*O1257+Inputs!$B$16)))))</f>
        <v>0.0019763236658658</v>
      </c>
      <c r="Q1257" s="0" t="n">
        <f aca="false">Inputs!$B$37+Inputs!$B$38*MAX(F1257-Inputs!$C$38,0)+Inputs!$B$39*MAX(F1257-Inputs!$C$39,0)+Inputs!$B$40*MAX(F1257-Inputs!$C$40,0)+Inputs!$B$41*MAX(F1257-Inputs!$C$41,0)+Inputs!$B$42*Inputs!$B$14+Inputs!$B$43*MIN(Loan_Sample!I1237/Inputs!$B$17,1)+Inputs!$B$44*MIN(E1257,Inputs!$B$18)+Inputs!$B$45*Loan_Sample!C1237</f>
        <v>-5.84680421016386</v>
      </c>
      <c r="R1257" s="0" t="n">
        <f aca="false">MIN(1-Inputs!$B$13,MAX(Inputs!$B$13,1/(1+EXP(-(Inputs!$B$15*Q1257+Inputs!$B$16)))))</f>
        <v>0.0019763236658658</v>
      </c>
    </row>
    <row r="1258" customFormat="false" ht="15" hidden="false" customHeight="false" outlineLevel="0" collapsed="false">
      <c r="A1258" s="0" t="n">
        <f aca="false">Loan_Sample!A1238</f>
        <v>35739</v>
      </c>
      <c r="B1258" s="0" t="n">
        <f aca="false">Loan_Sample!U1238</f>
        <v>138600.33</v>
      </c>
      <c r="C1258" s="0" t="n">
        <f aca="false">Loan_Sample!K1238+Inputs!$B$26</f>
        <v>3.90833330154419</v>
      </c>
      <c r="D1258" s="0" t="n">
        <f aca="false">Loan_Sample!L1238+Inputs!$B$26</f>
        <v>-1.125</v>
      </c>
      <c r="E1258" s="0" t="n">
        <f aca="false">Loan_Sample!E1238/(1+Inputs!$B$25/100)</f>
        <v>71.5089263916016</v>
      </c>
      <c r="F1258" s="0" t="n">
        <f aca="false">Loan_Sample!H1238-Inputs!$B$24/100</f>
        <v>-2.6233332157135</v>
      </c>
      <c r="G1258" s="0" t="n">
        <f aca="false">IF(ISNUMBER(C1258),INDEX(Scorecard!$D$54:$D$61,SUMPRODUCT(--(Scorecard!$G$54:$G$60&lt;C1258))+1),Scorecard!$D$62)</f>
        <v>0.489050497890326</v>
      </c>
      <c r="H1258" s="0" t="n">
        <f aca="false">IF(ISNUMBER(D1258),INDEX(Scorecard!$D$63:$D$68,SUMPRODUCT(--(Scorecard!$G$63:$G$67&lt;D1258))+1),Scorecard!$D$69)</f>
        <v>-0.340582194386522</v>
      </c>
      <c r="I1258" s="0" t="n">
        <f aca="false">IF(ISNUMBER(E1258),INDEX(Scorecard!$D$19:$D$26,SUMPRODUCT(--(Scorecard!$G$19:$G$25&lt;E1258))+1),Scorecard!$D$27)</f>
        <v>0.0530843085177338</v>
      </c>
      <c r="J1258" s="0" t="n">
        <f aca="false">IF(ISNUMBER(F1258),INDEX(Scorecard!$D$37:$D$44,SUMPRODUCT(--(Scorecard!$G$37:$G$43&lt;F1258))+1),Scorecard!$D$45)</f>
        <v>1.35057635045042</v>
      </c>
      <c r="K1258" s="0" t="n">
        <f aca="false">Inputs!$B$10+Scorecard!$J$5*Loan_Sample!Y1238+Scorecard!$J$6*Loan_Sample!Z1238+Scorecard!$J$7*I1258+Scorecard!$J$8*Loan_Sample!AB1238+Scorecard!$J$9*J1258+Scorecard!$J$10*Loan_Sample!AD1238+Scorecard!$J$11*G1258+Scorecard!$J$12*H1258</f>
        <v>-4.70962949701729</v>
      </c>
      <c r="L1258" s="0" t="n">
        <f aca="false">MIN(1-Inputs!$B$13,MAX(Inputs!$B$13,1/(1+EXP(-(Inputs!$B$11*K1258+Inputs!$B$12)))))</f>
        <v>0.00802270615259665</v>
      </c>
      <c r="M1258" s="0" t="n">
        <f aca="false">Loan_Sample!AH1238*Inputs!$B$4*B1258</f>
        <v>389.182402085024</v>
      </c>
      <c r="N1258" s="0" t="n">
        <f aca="false">L1258*Inputs!$B$4*B1258</f>
        <v>389.182402085024</v>
      </c>
      <c r="O1258" s="0" t="n">
        <f aca="false">Inputs!$B$37+Inputs!$B$38*MAX(Loan_Sample!H1238-Inputs!$C$38,0)+Inputs!$B$39*MAX(Loan_Sample!H1238-Inputs!$C$39,0)+Inputs!$B$40*MAX(Loan_Sample!H1238-Inputs!$C$40,0)+Inputs!$B$41*MAX(Loan_Sample!H1238-Inputs!$C$41,0)+Inputs!$B$42*Inputs!$B$14+Inputs!$B$43*MIN(Loan_Sample!I1238/Inputs!$B$17,1)+Inputs!$B$44*MIN(Loan_Sample!E1238,Inputs!$B$18)+Inputs!$B$45*Loan_Sample!C1238</f>
        <v>-5.74985228090214</v>
      </c>
      <c r="P1258" s="0" t="n">
        <f aca="false">MIN(1-Inputs!$B$13,MAX(Inputs!$B$13,1/(1+EXP(-(Inputs!$B$15*O1258+Inputs!$B$16)))))</f>
        <v>0.0022060927085921</v>
      </c>
      <c r="Q1258" s="0" t="n">
        <f aca="false">Inputs!$B$37+Inputs!$B$38*MAX(F1258-Inputs!$C$38,0)+Inputs!$B$39*MAX(F1258-Inputs!$C$39,0)+Inputs!$B$40*MAX(F1258-Inputs!$C$40,0)+Inputs!$B$41*MAX(F1258-Inputs!$C$41,0)+Inputs!$B$42*Inputs!$B$14+Inputs!$B$43*MIN(Loan_Sample!I1238/Inputs!$B$17,1)+Inputs!$B$44*MIN(E1258,Inputs!$B$18)+Inputs!$B$45*Loan_Sample!C1238</f>
        <v>-5.74985228090214</v>
      </c>
      <c r="R1258" s="0" t="n">
        <f aca="false">MIN(1-Inputs!$B$13,MAX(Inputs!$B$13,1/(1+EXP(-(Inputs!$B$15*Q1258+Inputs!$B$16)))))</f>
        <v>0.0022060927085921</v>
      </c>
    </row>
    <row r="1259" customFormat="false" ht="15" hidden="false" customHeight="false" outlineLevel="0" collapsed="false">
      <c r="A1259" s="0" t="n">
        <f aca="false">Loan_Sample!A1239</f>
        <v>35775</v>
      </c>
      <c r="B1259" s="0" t="n">
        <f aca="false">Loan_Sample!U1239</f>
        <v>189579.02</v>
      </c>
      <c r="C1259" s="0" t="n">
        <f aca="false">Loan_Sample!K1239+Inputs!$B$26</f>
        <v>4.0230770111084</v>
      </c>
      <c r="D1259" s="0" t="n">
        <f aca="false">Loan_Sample!L1239+Inputs!$B$26</f>
        <v>-0.276923179626465</v>
      </c>
      <c r="E1259" s="0" t="n">
        <f aca="false">Loan_Sample!E1239/(1+Inputs!$B$25/100)</f>
        <v>70.36767578125</v>
      </c>
      <c r="F1259" s="0" t="n">
        <f aca="false">Loan_Sample!H1239-Inputs!$B$24/100</f>
        <v>-0.267333507537842</v>
      </c>
      <c r="G1259" s="0" t="n">
        <f aca="false">IF(ISNUMBER(C1259),INDEX(Scorecard!$D$54:$D$61,SUMPRODUCT(--(Scorecard!$G$54:$G$60&lt;C1259))+1),Scorecard!$D$62)</f>
        <v>0.489050497890326</v>
      </c>
      <c r="H1259" s="0" t="n">
        <f aca="false">IF(ISNUMBER(D1259),INDEX(Scorecard!$D$63:$D$68,SUMPRODUCT(--(Scorecard!$G$63:$G$67&lt;D1259))+1),Scorecard!$D$69)</f>
        <v>0.322484508656054</v>
      </c>
      <c r="I1259" s="0" t="n">
        <f aca="false">IF(ISNUMBER(E1259),INDEX(Scorecard!$D$19:$D$26,SUMPRODUCT(--(Scorecard!$G$19:$G$25&lt;E1259))+1),Scorecard!$D$27)</f>
        <v>0.0530843085177338</v>
      </c>
      <c r="J1259" s="0" t="n">
        <f aca="false">IF(ISNUMBER(F1259),INDEX(Scorecard!$D$37:$D$44,SUMPRODUCT(--(Scorecard!$G$37:$G$43&lt;F1259))+1),Scorecard!$D$45)</f>
        <v>0.769716833645565</v>
      </c>
      <c r="K1259" s="0" t="n">
        <f aca="false">Inputs!$B$10+Scorecard!$J$5*Loan_Sample!Y1239+Scorecard!$J$6*Loan_Sample!Z1239+Scorecard!$J$7*I1259+Scorecard!$J$8*Loan_Sample!AB1239+Scorecard!$J$9*J1259+Scorecard!$J$10*Loan_Sample!AD1239+Scorecard!$J$11*G1259+Scorecard!$J$12*H1259</f>
        <v>-6.59748641313508</v>
      </c>
      <c r="L1259" s="0" t="n">
        <f aca="false">MIN(1-Inputs!$B$13,MAX(Inputs!$B$13,1/(1+EXP(-(Inputs!$B$11*K1259+Inputs!$B$12)))))</f>
        <v>0.00107955945918211</v>
      </c>
      <c r="M1259" s="0" t="n">
        <f aca="false">Loan_Sample!AH1239*Inputs!$B$4*B1259</f>
        <v>71.6316385062161</v>
      </c>
      <c r="N1259" s="0" t="n">
        <f aca="false">L1259*Inputs!$B$4*B1259</f>
        <v>71.6316385062161</v>
      </c>
      <c r="O1259" s="0" t="n">
        <f aca="false">Inputs!$B$37+Inputs!$B$38*MAX(Loan_Sample!H1239-Inputs!$C$38,0)+Inputs!$B$39*MAX(Loan_Sample!H1239-Inputs!$C$39,0)+Inputs!$B$40*MAX(Loan_Sample!H1239-Inputs!$C$40,0)+Inputs!$B$41*MAX(Loan_Sample!H1239-Inputs!$C$41,0)+Inputs!$B$42*Inputs!$B$14+Inputs!$B$43*MIN(Loan_Sample!I1239/Inputs!$B$17,1)+Inputs!$B$44*MIN(Loan_Sample!E1239,Inputs!$B$18)+Inputs!$B$45*Loan_Sample!C1239</f>
        <v>-5.93684701020651</v>
      </c>
      <c r="P1259" s="0" t="n">
        <f aca="false">MIN(1-Inputs!$B$13,MAX(Inputs!$B$13,1/(1+EXP(-(Inputs!$B$15*O1259+Inputs!$B$16)))))</f>
        <v>0.00178437848603763</v>
      </c>
      <c r="Q1259" s="0" t="n">
        <f aca="false">Inputs!$B$37+Inputs!$B$38*MAX(F1259-Inputs!$C$38,0)+Inputs!$B$39*MAX(F1259-Inputs!$C$39,0)+Inputs!$B$40*MAX(F1259-Inputs!$C$40,0)+Inputs!$B$41*MAX(F1259-Inputs!$C$41,0)+Inputs!$B$42*Inputs!$B$14+Inputs!$B$43*MIN(Loan_Sample!I1239/Inputs!$B$17,1)+Inputs!$B$44*MIN(E1259,Inputs!$B$18)+Inputs!$B$45*Loan_Sample!C1239</f>
        <v>-5.93684701020651</v>
      </c>
      <c r="R1259" s="0" t="n">
        <f aca="false">MIN(1-Inputs!$B$13,MAX(Inputs!$B$13,1/(1+EXP(-(Inputs!$B$15*Q1259+Inputs!$B$16)))))</f>
        <v>0.00178437848603763</v>
      </c>
    </row>
    <row r="1260" customFormat="false" ht="15" hidden="false" customHeight="false" outlineLevel="0" collapsed="false">
      <c r="A1260" s="0" t="n">
        <f aca="false">Loan_Sample!A1240</f>
        <v>35802</v>
      </c>
      <c r="B1260" s="0" t="n">
        <f aca="false">Loan_Sample!U1240</f>
        <v>377789.7</v>
      </c>
      <c r="C1260" s="0" t="n">
        <f aca="false">Loan_Sample!K1240+Inputs!$B$26</f>
        <v>9.63333320617676</v>
      </c>
      <c r="D1260" s="0" t="n">
        <f aca="false">Loan_Sample!L1240+Inputs!$B$26</f>
        <v>5.0717945098877</v>
      </c>
      <c r="E1260" s="0" t="n">
        <f aca="false">Loan_Sample!E1240/(1+Inputs!$B$25/100)</f>
        <v>59.3574829101563</v>
      </c>
      <c r="F1260" s="0" t="n">
        <f aca="false">Loan_Sample!H1240-Inputs!$B$24/100</f>
        <v>1.03166651725769</v>
      </c>
      <c r="G1260" s="0" t="n">
        <f aca="false">IF(ISNUMBER(C1260),INDEX(Scorecard!$D$54:$D$61,SUMPRODUCT(--(Scorecard!$G$54:$G$60&lt;C1260))+1),Scorecard!$D$62)</f>
        <v>-0.541917179454542</v>
      </c>
      <c r="H1260" s="0" t="n">
        <f aca="false">IF(ISNUMBER(D1260),INDEX(Scorecard!$D$63:$D$68,SUMPRODUCT(--(Scorecard!$G$63:$G$67&lt;D1260))+1),Scorecard!$D$69)</f>
        <v>0.322484508656054</v>
      </c>
      <c r="I1260" s="0" t="n">
        <f aca="false">IF(ISNUMBER(E1260),INDEX(Scorecard!$D$19:$D$26,SUMPRODUCT(--(Scorecard!$G$19:$G$25&lt;E1260))+1),Scorecard!$D$27)</f>
        <v>0.267179331770092</v>
      </c>
      <c r="J1260" s="0" t="n">
        <f aca="false">IF(ISNUMBER(F1260),INDEX(Scorecard!$D$37:$D$44,SUMPRODUCT(--(Scorecard!$G$37:$G$43&lt;F1260))+1),Scorecard!$D$45)</f>
        <v>-0.975503570149195</v>
      </c>
      <c r="K1260" s="0" t="n">
        <f aca="false">Inputs!$B$10+Scorecard!$J$5*Loan_Sample!Y1240+Scorecard!$J$6*Loan_Sample!Z1240+Scorecard!$J$7*I1260+Scorecard!$J$8*Loan_Sample!AB1240+Scorecard!$J$9*J1260+Scorecard!$J$10*Loan_Sample!AD1240+Scorecard!$J$11*G1260+Scorecard!$J$12*H1260</f>
        <v>-3.28671011474294</v>
      </c>
      <c r="L1260" s="0" t="n">
        <f aca="false">MIN(1-Inputs!$B$13,MAX(Inputs!$B$13,1/(1+EXP(-(Inputs!$B$11*K1260+Inputs!$B$12)))))</f>
        <v>0.0355571325659651</v>
      </c>
      <c r="M1260" s="0" t="n">
        <f aca="false">Loan_Sample!AH1240*Inputs!$B$4*B1260</f>
        <v>4701.59145573466</v>
      </c>
      <c r="N1260" s="0" t="n">
        <f aca="false">L1260*Inputs!$B$4*B1260</f>
        <v>4701.59145573466</v>
      </c>
      <c r="O1260" s="0" t="n">
        <f aca="false">Inputs!$B$37+Inputs!$B$38*MAX(Loan_Sample!H1240-Inputs!$C$38,0)+Inputs!$B$39*MAX(Loan_Sample!H1240-Inputs!$C$39,0)+Inputs!$B$40*MAX(Loan_Sample!H1240-Inputs!$C$40,0)+Inputs!$B$41*MAX(Loan_Sample!H1240-Inputs!$C$41,0)+Inputs!$B$42*Inputs!$B$14+Inputs!$B$43*MIN(Loan_Sample!I1240/Inputs!$B$17,1)+Inputs!$B$44*MIN(Loan_Sample!E1240,Inputs!$B$18)+Inputs!$B$45*Loan_Sample!C1240</f>
        <v>-3.28967481617642</v>
      </c>
      <c r="P1260" s="0" t="n">
        <f aca="false">MIN(1-Inputs!$B$13,MAX(Inputs!$B$13,1/(1+EXP(-(Inputs!$B$15*O1260+Inputs!$B$16)))))</f>
        <v>0.034972395664391</v>
      </c>
      <c r="Q1260" s="0" t="n">
        <f aca="false">Inputs!$B$37+Inputs!$B$38*MAX(F1260-Inputs!$C$38,0)+Inputs!$B$39*MAX(F1260-Inputs!$C$39,0)+Inputs!$B$40*MAX(F1260-Inputs!$C$40,0)+Inputs!$B$41*MAX(F1260-Inputs!$C$41,0)+Inputs!$B$42*Inputs!$B$14+Inputs!$B$43*MIN(Loan_Sample!I1240/Inputs!$B$17,1)+Inputs!$B$44*MIN(E1260,Inputs!$B$18)+Inputs!$B$45*Loan_Sample!C1240</f>
        <v>-3.28967481617642</v>
      </c>
      <c r="R1260" s="0" t="n">
        <f aca="false">MIN(1-Inputs!$B$13,MAX(Inputs!$B$13,1/(1+EXP(-(Inputs!$B$15*Q1260+Inputs!$B$16)))))</f>
        <v>0.034972395664391</v>
      </c>
    </row>
    <row r="1261" customFormat="false" ht="15" hidden="false" customHeight="false" outlineLevel="0" collapsed="false">
      <c r="A1261" s="0" t="n">
        <f aca="false">Loan_Sample!A1241</f>
        <v>35850</v>
      </c>
      <c r="B1261" s="0" t="n">
        <f aca="false">Loan_Sample!U1241</f>
        <v>93679.6</v>
      </c>
      <c r="C1261" s="0" t="n">
        <f aca="false">Loan_Sample!K1241+Inputs!$B$26</f>
        <v>4.0230770111084</v>
      </c>
      <c r="D1261" s="0" t="n">
        <f aca="false">Loan_Sample!L1241+Inputs!$B$26</f>
        <v>-0.276923179626465</v>
      </c>
      <c r="E1261" s="0" t="n">
        <f aca="false">Loan_Sample!E1241/(1+Inputs!$B$25/100)</f>
        <v>60.8678894042969</v>
      </c>
      <c r="F1261" s="0" t="n">
        <f aca="false">Loan_Sample!H1241-Inputs!$B$24/100</f>
        <v>0.806666612625122</v>
      </c>
      <c r="G1261" s="0" t="n">
        <f aca="false">IF(ISNUMBER(C1261),INDEX(Scorecard!$D$54:$D$61,SUMPRODUCT(--(Scorecard!$G$54:$G$60&lt;C1261))+1),Scorecard!$D$62)</f>
        <v>0.489050497890326</v>
      </c>
      <c r="H1261" s="0" t="n">
        <f aca="false">IF(ISNUMBER(D1261),INDEX(Scorecard!$D$63:$D$68,SUMPRODUCT(--(Scorecard!$G$63:$G$67&lt;D1261))+1),Scorecard!$D$69)</f>
        <v>0.322484508656054</v>
      </c>
      <c r="I1261" s="0" t="n">
        <f aca="false">IF(ISNUMBER(E1261),INDEX(Scorecard!$D$19:$D$26,SUMPRODUCT(--(Scorecard!$G$19:$G$25&lt;E1261))+1),Scorecard!$D$27)</f>
        <v>0.233621608745691</v>
      </c>
      <c r="J1261" s="0" t="n">
        <f aca="false">IF(ISNUMBER(F1261),INDEX(Scorecard!$D$37:$D$44,SUMPRODUCT(--(Scorecard!$G$37:$G$43&lt;F1261))+1),Scorecard!$D$45)</f>
        <v>-0.569454719285959</v>
      </c>
      <c r="K1261" s="0" t="n">
        <f aca="false">Inputs!$B$10+Scorecard!$J$5*Loan_Sample!Y1241+Scorecard!$J$6*Loan_Sample!Z1241+Scorecard!$J$7*I1261+Scorecard!$J$8*Loan_Sample!AB1241+Scorecard!$J$9*J1261+Scorecard!$J$10*Loan_Sample!AD1241+Scorecard!$J$11*G1261+Scorecard!$J$12*H1261</f>
        <v>-4.13406967333674</v>
      </c>
      <c r="L1261" s="0" t="n">
        <f aca="false">MIN(1-Inputs!$B$13,MAX(Inputs!$B$13,1/(1+EXP(-(Inputs!$B$11*K1261+Inputs!$B$12)))))</f>
        <v>0.0147187662941805</v>
      </c>
      <c r="M1261" s="0" t="n">
        <f aca="false">Loan_Sample!AH1241*Inputs!$B$4*B1261</f>
        <v>482.596848626308</v>
      </c>
      <c r="N1261" s="0" t="n">
        <f aca="false">L1261*Inputs!$B$4*B1261</f>
        <v>482.596848626308</v>
      </c>
      <c r="O1261" s="0" t="n">
        <f aca="false">Inputs!$B$37+Inputs!$B$38*MAX(Loan_Sample!H1241-Inputs!$C$38,0)+Inputs!$B$39*MAX(Loan_Sample!H1241-Inputs!$C$39,0)+Inputs!$B$40*MAX(Loan_Sample!H1241-Inputs!$C$40,0)+Inputs!$B$41*MAX(Loan_Sample!H1241-Inputs!$C$41,0)+Inputs!$B$42*Inputs!$B$14+Inputs!$B$43*MIN(Loan_Sample!I1241/Inputs!$B$17,1)+Inputs!$B$44*MIN(Loan_Sample!E1241,Inputs!$B$18)+Inputs!$B$45*Loan_Sample!C1241</f>
        <v>-3.76423226014134</v>
      </c>
      <c r="P1261" s="0" t="n">
        <f aca="false">MIN(1-Inputs!$B$13,MAX(Inputs!$B$13,1/(1+EXP(-(Inputs!$B$15*O1261+Inputs!$B$16)))))</f>
        <v>0.0206925103780049</v>
      </c>
      <c r="Q1261" s="0" t="n">
        <f aca="false">Inputs!$B$37+Inputs!$B$38*MAX(F1261-Inputs!$C$38,0)+Inputs!$B$39*MAX(F1261-Inputs!$C$39,0)+Inputs!$B$40*MAX(F1261-Inputs!$C$40,0)+Inputs!$B$41*MAX(F1261-Inputs!$C$41,0)+Inputs!$B$42*Inputs!$B$14+Inputs!$B$43*MIN(Loan_Sample!I1241/Inputs!$B$17,1)+Inputs!$B$44*MIN(E1261,Inputs!$B$18)+Inputs!$B$45*Loan_Sample!C1241</f>
        <v>-3.76423226014134</v>
      </c>
      <c r="R1261" s="0" t="n">
        <f aca="false">MIN(1-Inputs!$B$13,MAX(Inputs!$B$13,1/(1+EXP(-(Inputs!$B$15*Q1261+Inputs!$B$16)))))</f>
        <v>0.0206925103780049</v>
      </c>
    </row>
    <row r="1262" customFormat="false" ht="15" hidden="false" customHeight="false" outlineLevel="0" collapsed="false">
      <c r="A1262" s="0" t="n">
        <f aca="false">Loan_Sample!A1242</f>
        <v>35888</v>
      </c>
      <c r="B1262" s="0" t="n">
        <f aca="false">Loan_Sample!U1242</f>
        <v>154161.28</v>
      </c>
      <c r="C1262" s="0" t="n">
        <f aca="false">Loan_Sample!K1242+Inputs!$B$26</f>
        <v>4.85833311080933</v>
      </c>
      <c r="D1262" s="0" t="n">
        <f aca="false">Loan_Sample!L1242+Inputs!$B$26</f>
        <v>-1.875</v>
      </c>
      <c r="E1262" s="0" t="n">
        <f aca="false">Loan_Sample!E1242/(1+Inputs!$B$25/100)</f>
        <v>74.8000946044922</v>
      </c>
      <c r="F1262" s="0" t="n">
        <f aca="false">Loan_Sample!H1242-Inputs!$B$24/100</f>
        <v>0.508333444595337</v>
      </c>
      <c r="G1262" s="0" t="n">
        <f aca="false">IF(ISNUMBER(C1262),INDEX(Scorecard!$D$54:$D$61,SUMPRODUCT(--(Scorecard!$G$54:$G$60&lt;C1262))+1),Scorecard!$D$62)</f>
        <v>0.214429354789033</v>
      </c>
      <c r="H1262" s="0" t="n">
        <f aca="false">IF(ISNUMBER(D1262),INDEX(Scorecard!$D$63:$D$68,SUMPRODUCT(--(Scorecard!$G$63:$G$67&lt;D1262))+1),Scorecard!$D$69)</f>
        <v>-0.340582194386522</v>
      </c>
      <c r="I1262" s="0" t="n">
        <f aca="false">IF(ISNUMBER(E1262),INDEX(Scorecard!$D$19:$D$26,SUMPRODUCT(--(Scorecard!$G$19:$G$25&lt;E1262))+1),Scorecard!$D$27)</f>
        <v>-0.0341578513653732</v>
      </c>
      <c r="J1262" s="0" t="n">
        <f aca="false">IF(ISNUMBER(F1262),INDEX(Scorecard!$D$37:$D$44,SUMPRODUCT(--(Scorecard!$G$37:$G$43&lt;F1262))+1),Scorecard!$D$45)</f>
        <v>-0.271229676926091</v>
      </c>
      <c r="K1262" s="0" t="n">
        <f aca="false">Inputs!$B$10+Scorecard!$J$5*Loan_Sample!Y1242+Scorecard!$J$6*Loan_Sample!Z1242+Scorecard!$J$7*I1262+Scorecard!$J$8*Loan_Sample!AB1242+Scorecard!$J$9*J1262+Scorecard!$J$10*Loan_Sample!AD1242+Scorecard!$J$11*G1262+Scorecard!$J$12*H1262</f>
        <v>-3.70243297631944</v>
      </c>
      <c r="L1262" s="0" t="n">
        <f aca="false">MIN(1-Inputs!$B$13,MAX(Inputs!$B$13,1/(1+EXP(-(Inputs!$B$11*K1262+Inputs!$B$12)))))</f>
        <v>0.0231209497226957</v>
      </c>
      <c r="M1262" s="0" t="n">
        <f aca="false">Loan_Sample!AH1242*Inputs!$B$4*B1262</f>
        <v>1247.52432142325</v>
      </c>
      <c r="N1262" s="0" t="n">
        <f aca="false">L1262*Inputs!$B$4*B1262</f>
        <v>1247.52432142325</v>
      </c>
      <c r="O1262" s="0" t="n">
        <f aca="false">Inputs!$B$37+Inputs!$B$38*MAX(Loan_Sample!H1242-Inputs!$C$38,0)+Inputs!$B$39*MAX(Loan_Sample!H1242-Inputs!$C$39,0)+Inputs!$B$40*MAX(Loan_Sample!H1242-Inputs!$C$40,0)+Inputs!$B$41*MAX(Loan_Sample!H1242-Inputs!$C$41,0)+Inputs!$B$42*Inputs!$B$14+Inputs!$B$43*MIN(Loan_Sample!I1242/Inputs!$B$17,1)+Inputs!$B$44*MIN(Loan_Sample!E1242,Inputs!$B$18)+Inputs!$B$45*Loan_Sample!C1242</f>
        <v>-4.15449397935561</v>
      </c>
      <c r="P1262" s="0" t="n">
        <f aca="false">MIN(1-Inputs!$B$13,MAX(Inputs!$B$13,1/(1+EXP(-(Inputs!$B$15*O1262+Inputs!$B$16)))))</f>
        <v>0.0133773744645846</v>
      </c>
      <c r="Q1262" s="0" t="n">
        <f aca="false">Inputs!$B$37+Inputs!$B$38*MAX(F1262-Inputs!$C$38,0)+Inputs!$B$39*MAX(F1262-Inputs!$C$39,0)+Inputs!$B$40*MAX(F1262-Inputs!$C$40,0)+Inputs!$B$41*MAX(F1262-Inputs!$C$41,0)+Inputs!$B$42*Inputs!$B$14+Inputs!$B$43*MIN(Loan_Sample!I1242/Inputs!$B$17,1)+Inputs!$B$44*MIN(E1262,Inputs!$B$18)+Inputs!$B$45*Loan_Sample!C1242</f>
        <v>-4.15449397935561</v>
      </c>
      <c r="R1262" s="0" t="n">
        <f aca="false">MIN(1-Inputs!$B$13,MAX(Inputs!$B$13,1/(1+EXP(-(Inputs!$B$15*Q1262+Inputs!$B$16)))))</f>
        <v>0.0133773744645846</v>
      </c>
    </row>
    <row r="1263" customFormat="false" ht="15" hidden="false" customHeight="false" outlineLevel="0" collapsed="false">
      <c r="A1263" s="0" t="n">
        <f aca="false">Loan_Sample!A1243</f>
        <v>35902</v>
      </c>
      <c r="B1263" s="0" t="n">
        <f aca="false">Loan_Sample!U1243</f>
        <v>278968.3</v>
      </c>
      <c r="C1263" s="0" t="n">
        <f aca="false">Loan_Sample!K1243+Inputs!$B$26</f>
        <v>4.60833311080933</v>
      </c>
      <c r="D1263" s="0" t="n">
        <f aca="false">Loan_Sample!L1243+Inputs!$B$26</f>
        <v>-1.125</v>
      </c>
      <c r="E1263" s="0" t="n">
        <f aca="false">Loan_Sample!E1243/(1+Inputs!$B$25/100)</f>
        <v>72.5395660400391</v>
      </c>
      <c r="F1263" s="0" t="n">
        <f aca="false">Loan_Sample!H1243-Inputs!$B$24/100</f>
        <v>-2.01433300971985</v>
      </c>
      <c r="G1263" s="0" t="n">
        <f aca="false">IF(ISNUMBER(C1263),INDEX(Scorecard!$D$54:$D$61,SUMPRODUCT(--(Scorecard!$G$54:$G$60&lt;C1263))+1),Scorecard!$D$62)</f>
        <v>0.409483001259379</v>
      </c>
      <c r="H1263" s="0" t="n">
        <f aca="false">IF(ISNUMBER(D1263),INDEX(Scorecard!$D$63:$D$68,SUMPRODUCT(--(Scorecard!$G$63:$G$67&lt;D1263))+1),Scorecard!$D$69)</f>
        <v>-0.340582194386522</v>
      </c>
      <c r="I1263" s="0" t="n">
        <f aca="false">IF(ISNUMBER(E1263),INDEX(Scorecard!$D$19:$D$26,SUMPRODUCT(--(Scorecard!$G$19:$G$25&lt;E1263))+1),Scorecard!$D$27)</f>
        <v>-0.0341578513653732</v>
      </c>
      <c r="J1263" s="0" t="n">
        <f aca="false">IF(ISNUMBER(F1263),INDEX(Scorecard!$D$37:$D$44,SUMPRODUCT(--(Scorecard!$G$37:$G$43&lt;F1263))+1),Scorecard!$D$45)</f>
        <v>1.35057635045042</v>
      </c>
      <c r="K1263" s="0" t="n">
        <f aca="false">Inputs!$B$10+Scorecard!$J$5*Loan_Sample!Y1243+Scorecard!$J$6*Loan_Sample!Z1243+Scorecard!$J$7*I1263+Scorecard!$J$8*Loan_Sample!AB1243+Scorecard!$J$9*J1263+Scorecard!$J$10*Loan_Sample!AD1243+Scorecard!$J$11*G1263+Scorecard!$J$12*H1263</f>
        <v>-4.72706991972444</v>
      </c>
      <c r="L1263" s="0" t="n">
        <f aca="false">MIN(1-Inputs!$B$13,MAX(Inputs!$B$13,1/(1+EXP(-(Inputs!$B$11*K1263+Inputs!$B$12)))))</f>
        <v>0.0078760764478262</v>
      </c>
      <c r="M1263" s="0" t="n">
        <f aca="false">Loan_Sample!AH1243*Inputs!$B$4*B1263</f>
        <v>769.01148006204</v>
      </c>
      <c r="N1263" s="0" t="n">
        <f aca="false">L1263*Inputs!$B$4*B1263</f>
        <v>769.01148006204</v>
      </c>
      <c r="O1263" s="0" t="n">
        <f aca="false">Inputs!$B$37+Inputs!$B$38*MAX(Loan_Sample!H1243-Inputs!$C$38,0)+Inputs!$B$39*MAX(Loan_Sample!H1243-Inputs!$C$39,0)+Inputs!$B$40*MAX(Loan_Sample!H1243-Inputs!$C$40,0)+Inputs!$B$41*MAX(Loan_Sample!H1243-Inputs!$C$41,0)+Inputs!$B$42*Inputs!$B$14+Inputs!$B$43*MIN(Loan_Sample!I1243/Inputs!$B$17,1)+Inputs!$B$44*MIN(Loan_Sample!E1243,Inputs!$B$18)+Inputs!$B$45*Loan_Sample!C1243</f>
        <v>-5.7433342239217</v>
      </c>
      <c r="P1263" s="0" t="n">
        <f aca="false">MIN(1-Inputs!$B$13,MAX(Inputs!$B$13,1/(1+EXP(-(Inputs!$B$15*O1263+Inputs!$B$16)))))</f>
        <v>0.00222246347964633</v>
      </c>
      <c r="Q1263" s="0" t="n">
        <f aca="false">Inputs!$B$37+Inputs!$B$38*MAX(F1263-Inputs!$C$38,0)+Inputs!$B$39*MAX(F1263-Inputs!$C$39,0)+Inputs!$B$40*MAX(F1263-Inputs!$C$40,0)+Inputs!$B$41*MAX(F1263-Inputs!$C$41,0)+Inputs!$B$42*Inputs!$B$14+Inputs!$B$43*MIN(Loan_Sample!I1243/Inputs!$B$17,1)+Inputs!$B$44*MIN(E1263,Inputs!$B$18)+Inputs!$B$45*Loan_Sample!C1243</f>
        <v>-5.7433342239217</v>
      </c>
      <c r="R1263" s="0" t="n">
        <f aca="false">MIN(1-Inputs!$B$13,MAX(Inputs!$B$13,1/(1+EXP(-(Inputs!$B$15*Q1263+Inputs!$B$16)))))</f>
        <v>0.00222246347964633</v>
      </c>
    </row>
    <row r="1264" customFormat="false" ht="15" hidden="false" customHeight="false" outlineLevel="0" collapsed="false">
      <c r="A1264" s="0" t="n">
        <f aca="false">Loan_Sample!A1244</f>
        <v>35930</v>
      </c>
      <c r="B1264" s="0" t="n">
        <f aca="false">Loan_Sample!U1244</f>
        <v>478345.66</v>
      </c>
      <c r="C1264" s="0" t="n">
        <f aca="false">Loan_Sample!K1244+Inputs!$B$26</f>
        <v>3.72307682037354</v>
      </c>
      <c r="D1264" s="0" t="n">
        <f aca="false">Loan_Sample!L1244+Inputs!$B$26</f>
        <v>-0.276923179626465</v>
      </c>
      <c r="E1264" s="0" t="n">
        <f aca="false">Loan_Sample!E1244/(1+Inputs!$B$25/100)</f>
        <v>72.8281402587891</v>
      </c>
      <c r="F1264" s="0" t="n">
        <f aca="false">Loan_Sample!H1244-Inputs!$B$24/100</f>
        <v>0.358666658401489</v>
      </c>
      <c r="G1264" s="0" t="n">
        <f aca="false">IF(ISNUMBER(C1264),INDEX(Scorecard!$D$54:$D$61,SUMPRODUCT(--(Scorecard!$G$54:$G$60&lt;C1264))+1),Scorecard!$D$62)</f>
        <v>0.489050497890326</v>
      </c>
      <c r="H1264" s="0" t="n">
        <f aca="false">IF(ISNUMBER(D1264),INDEX(Scorecard!$D$63:$D$68,SUMPRODUCT(--(Scorecard!$G$63:$G$67&lt;D1264))+1),Scorecard!$D$69)</f>
        <v>0.322484508656054</v>
      </c>
      <c r="I1264" s="0" t="n">
        <f aca="false">IF(ISNUMBER(E1264),INDEX(Scorecard!$D$19:$D$26,SUMPRODUCT(--(Scorecard!$G$19:$G$25&lt;E1264))+1),Scorecard!$D$27)</f>
        <v>-0.0341578513653732</v>
      </c>
      <c r="J1264" s="0" t="n">
        <f aca="false">IF(ISNUMBER(F1264),INDEX(Scorecard!$D$37:$D$44,SUMPRODUCT(--(Scorecard!$G$37:$G$43&lt;F1264))+1),Scorecard!$D$45)</f>
        <v>-0.0679520129233634</v>
      </c>
      <c r="K1264" s="0" t="n">
        <f aca="false">Inputs!$B$10+Scorecard!$J$5*Loan_Sample!Y1244+Scorecard!$J$6*Loan_Sample!Z1244+Scorecard!$J$7*I1264+Scorecard!$J$8*Loan_Sample!AB1244+Scorecard!$J$9*J1264+Scorecard!$J$10*Loan_Sample!AD1244+Scorecard!$J$11*G1264+Scorecard!$J$12*H1264</f>
        <v>-6.35831087751734</v>
      </c>
      <c r="L1264" s="0" t="n">
        <f aca="false">MIN(1-Inputs!$B$13,MAX(Inputs!$B$13,1/(1+EXP(-(Inputs!$B$11*K1264+Inputs!$B$12)))))</f>
        <v>0.00139268194326193</v>
      </c>
      <c r="M1264" s="0" t="n">
        <f aca="false">Loan_Sample!AH1244*Inputs!$B$4*B1264</f>
        <v>233.164177161898</v>
      </c>
      <c r="N1264" s="0" t="n">
        <f aca="false">L1264*Inputs!$B$4*B1264</f>
        <v>233.164177161898</v>
      </c>
      <c r="O1264" s="0" t="n">
        <f aca="false">Inputs!$B$37+Inputs!$B$38*MAX(Loan_Sample!H1244-Inputs!$C$38,0)+Inputs!$B$39*MAX(Loan_Sample!H1244-Inputs!$C$39,0)+Inputs!$B$40*MAX(Loan_Sample!H1244-Inputs!$C$40,0)+Inputs!$B$41*MAX(Loan_Sample!H1244-Inputs!$C$41,0)+Inputs!$B$42*Inputs!$B$14+Inputs!$B$43*MIN(Loan_Sample!I1244/Inputs!$B$17,1)+Inputs!$B$44*MIN(Loan_Sample!E1244,Inputs!$B$18)+Inputs!$B$45*Loan_Sample!C1244</f>
        <v>-4.55125670129414</v>
      </c>
      <c r="P1264" s="0" t="n">
        <f aca="false">MIN(1-Inputs!$B$13,MAX(Inputs!$B$13,1/(1+EXP(-(Inputs!$B$15*O1264+Inputs!$B$16)))))</f>
        <v>0.00856251365843262</v>
      </c>
      <c r="Q1264" s="0" t="n">
        <f aca="false">Inputs!$B$37+Inputs!$B$38*MAX(F1264-Inputs!$C$38,0)+Inputs!$B$39*MAX(F1264-Inputs!$C$39,0)+Inputs!$B$40*MAX(F1264-Inputs!$C$40,0)+Inputs!$B$41*MAX(F1264-Inputs!$C$41,0)+Inputs!$B$42*Inputs!$B$14+Inputs!$B$43*MIN(Loan_Sample!I1244/Inputs!$B$17,1)+Inputs!$B$44*MIN(E1264,Inputs!$B$18)+Inputs!$B$45*Loan_Sample!C1244</f>
        <v>-4.55125670129414</v>
      </c>
      <c r="R1264" s="0" t="n">
        <f aca="false">MIN(1-Inputs!$B$13,MAX(Inputs!$B$13,1/(1+EXP(-(Inputs!$B$15*Q1264+Inputs!$B$16)))))</f>
        <v>0.00856251365843262</v>
      </c>
    </row>
    <row r="1265" customFormat="false" ht="15" hidden="false" customHeight="false" outlineLevel="0" collapsed="false">
      <c r="A1265" s="0" t="n">
        <f aca="false">Loan_Sample!A1245</f>
        <v>35984</v>
      </c>
      <c r="B1265" s="0" t="n">
        <f aca="false">Loan_Sample!U1245</f>
        <v>265571.88</v>
      </c>
      <c r="C1265" s="0" t="n">
        <f aca="false">Loan_Sample!K1245+Inputs!$B$26</f>
        <v>5.03333330154419</v>
      </c>
      <c r="D1265" s="0" t="n">
        <f aca="false">Loan_Sample!L1245+Inputs!$B$26</f>
        <v>-3.50000047683716</v>
      </c>
      <c r="E1265" s="0" t="n">
        <f aca="false">Loan_Sample!E1245/(1+Inputs!$B$25/100)</f>
        <v>63.4829216003418</v>
      </c>
      <c r="F1265" s="0" t="n">
        <f aca="false">Loan_Sample!H1245-Inputs!$B$24/100</f>
        <v>1.4023334980011</v>
      </c>
      <c r="G1265" s="0" t="n">
        <f aca="false">IF(ISNUMBER(C1265),INDEX(Scorecard!$D$54:$D$61,SUMPRODUCT(--(Scorecard!$G$54:$G$60&lt;C1265))+1),Scorecard!$D$62)</f>
        <v>0.214429354789033</v>
      </c>
      <c r="H1265" s="0" t="n">
        <f aca="false">IF(ISNUMBER(D1265),INDEX(Scorecard!$D$63:$D$68,SUMPRODUCT(--(Scorecard!$G$63:$G$67&lt;D1265))+1),Scorecard!$D$69)</f>
        <v>-0.340582194386522</v>
      </c>
      <c r="I1265" s="0" t="n">
        <f aca="false">IF(ISNUMBER(E1265),INDEX(Scorecard!$D$19:$D$26,SUMPRODUCT(--(Scorecard!$G$19:$G$25&lt;E1265))+1),Scorecard!$D$27)</f>
        <v>0.233621608745691</v>
      </c>
      <c r="J1265" s="0" t="n">
        <f aca="false">IF(ISNUMBER(F1265),INDEX(Scorecard!$D$37:$D$44,SUMPRODUCT(--(Scorecard!$G$37:$G$43&lt;F1265))+1),Scorecard!$D$45)</f>
        <v>-0.975503570149195</v>
      </c>
      <c r="K1265" s="0" t="n">
        <f aca="false">Inputs!$B$10+Scorecard!$J$5*Loan_Sample!Y1245+Scorecard!$J$6*Loan_Sample!Z1245+Scorecard!$J$7*I1265+Scorecard!$J$8*Loan_Sample!AB1245+Scorecard!$J$9*J1265+Scorecard!$J$10*Loan_Sample!AD1245+Scorecard!$J$11*G1265+Scorecard!$J$12*H1265</f>
        <v>-4.19820303501467</v>
      </c>
      <c r="L1265" s="0" t="n">
        <f aca="false">MIN(1-Inputs!$B$13,MAX(Inputs!$B$13,1/(1+EXP(-(Inputs!$B$11*K1265+Inputs!$B$12)))))</f>
        <v>0.0137593987045773</v>
      </c>
      <c r="M1265" s="0" t="n">
        <f aca="false">Loan_Sample!AH1245*Inputs!$B$4*B1265</f>
        <v>1278.93828357546</v>
      </c>
      <c r="N1265" s="0" t="n">
        <f aca="false">L1265*Inputs!$B$4*B1265</f>
        <v>1278.93828357546</v>
      </c>
      <c r="O1265" s="0" t="n">
        <f aca="false">Inputs!$B$37+Inputs!$B$38*MAX(Loan_Sample!H1245-Inputs!$C$38,0)+Inputs!$B$39*MAX(Loan_Sample!H1245-Inputs!$C$39,0)+Inputs!$B$40*MAX(Loan_Sample!H1245-Inputs!$C$40,0)+Inputs!$B$41*MAX(Loan_Sample!H1245-Inputs!$C$41,0)+Inputs!$B$42*Inputs!$B$14+Inputs!$B$43*MIN(Loan_Sample!I1245/Inputs!$B$17,1)+Inputs!$B$44*MIN(Loan_Sample!E1245,Inputs!$B$18)+Inputs!$B$45*Loan_Sample!C1245</f>
        <v>-3.42717940421265</v>
      </c>
      <c r="P1265" s="0" t="n">
        <f aca="false">MIN(1-Inputs!$B$13,MAX(Inputs!$B$13,1/(1+EXP(-(Inputs!$B$15*O1265+Inputs!$B$16)))))</f>
        <v>0.0300636786791322</v>
      </c>
      <c r="Q1265" s="0" t="n">
        <f aca="false">Inputs!$B$37+Inputs!$B$38*MAX(F1265-Inputs!$C$38,0)+Inputs!$B$39*MAX(F1265-Inputs!$C$39,0)+Inputs!$B$40*MAX(F1265-Inputs!$C$40,0)+Inputs!$B$41*MAX(F1265-Inputs!$C$41,0)+Inputs!$B$42*Inputs!$B$14+Inputs!$B$43*MIN(Loan_Sample!I1245/Inputs!$B$17,1)+Inputs!$B$44*MIN(E1265,Inputs!$B$18)+Inputs!$B$45*Loan_Sample!C1245</f>
        <v>-3.42717940421265</v>
      </c>
      <c r="R1265" s="0" t="n">
        <f aca="false">MIN(1-Inputs!$B$13,MAX(Inputs!$B$13,1/(1+EXP(-(Inputs!$B$15*Q1265+Inputs!$B$16)))))</f>
        <v>0.0300636786791322</v>
      </c>
    </row>
    <row r="1266" customFormat="false" ht="15" hidden="false" customHeight="false" outlineLevel="0" collapsed="false">
      <c r="A1266" s="0" t="n">
        <f aca="false">Loan_Sample!A1246</f>
        <v>35990</v>
      </c>
      <c r="B1266" s="0" t="n">
        <f aca="false">Loan_Sample!U1246</f>
        <v>281526.75</v>
      </c>
      <c r="C1266" s="0" t="n">
        <f aca="false">Loan_Sample!K1246+Inputs!$B$26</f>
        <v>6.13333320617676</v>
      </c>
      <c r="D1266" s="0" t="n">
        <f aca="false">Loan_Sample!L1246+Inputs!$B$26</f>
        <v>-3.5</v>
      </c>
      <c r="E1266" s="0" t="n">
        <f aca="false">Loan_Sample!E1246/(1+Inputs!$B$25/100)</f>
        <v>48.1679763793945</v>
      </c>
      <c r="F1266" s="0" t="n">
        <f aca="false">Loan_Sample!H1246-Inputs!$B$24/100</f>
        <v>0.316333293914795</v>
      </c>
      <c r="G1266" s="0" t="n">
        <f aca="false">IF(ISNUMBER(C1266),INDEX(Scorecard!$D$54:$D$61,SUMPRODUCT(--(Scorecard!$G$54:$G$60&lt;C1266))+1),Scorecard!$D$62)</f>
        <v>0.0151758992857273</v>
      </c>
      <c r="H1266" s="0" t="n">
        <f aca="false">IF(ISNUMBER(D1266),INDEX(Scorecard!$D$63:$D$68,SUMPRODUCT(--(Scorecard!$G$63:$G$67&lt;D1266))+1),Scorecard!$D$69)</f>
        <v>-0.340582194386522</v>
      </c>
      <c r="I1266" s="0" t="n">
        <f aca="false">IF(ISNUMBER(E1266),INDEX(Scorecard!$D$19:$D$26,SUMPRODUCT(--(Scorecard!$G$19:$G$25&lt;E1266))+1),Scorecard!$D$27)</f>
        <v>0.57899015159425</v>
      </c>
      <c r="J1266" s="0" t="n">
        <f aca="false">IF(ISNUMBER(F1266),INDEX(Scorecard!$D$37:$D$44,SUMPRODUCT(--(Scorecard!$G$37:$G$43&lt;F1266))+1),Scorecard!$D$45)</f>
        <v>-0.0679520129233634</v>
      </c>
      <c r="K1266" s="0" t="n">
        <f aca="false">Inputs!$B$10+Scorecard!$J$5*Loan_Sample!Y1246+Scorecard!$J$6*Loan_Sample!Z1246+Scorecard!$J$7*I1266+Scorecard!$J$8*Loan_Sample!AB1246+Scorecard!$J$9*J1266+Scorecard!$J$10*Loan_Sample!AD1246+Scorecard!$J$11*G1266+Scorecard!$J$12*H1266</f>
        <v>-6.03533481505058</v>
      </c>
      <c r="L1266" s="0" t="n">
        <f aca="false">MIN(1-Inputs!$B$13,MAX(Inputs!$B$13,1/(1+EXP(-(Inputs!$B$11*K1266+Inputs!$B$12)))))</f>
        <v>0.00196401915329097</v>
      </c>
      <c r="M1266" s="0" t="n">
        <f aca="false">Loan_Sample!AH1246*Inputs!$B$4*B1266</f>
        <v>193.523375207315</v>
      </c>
      <c r="N1266" s="0" t="n">
        <f aca="false">L1266*Inputs!$B$4*B1266</f>
        <v>193.523375207315</v>
      </c>
      <c r="O1266" s="0" t="n">
        <f aca="false">Inputs!$B$37+Inputs!$B$38*MAX(Loan_Sample!H1246-Inputs!$C$38,0)+Inputs!$B$39*MAX(Loan_Sample!H1246-Inputs!$C$39,0)+Inputs!$B$40*MAX(Loan_Sample!H1246-Inputs!$C$40,0)+Inputs!$B$41*MAX(Loan_Sample!H1246-Inputs!$C$41,0)+Inputs!$B$42*Inputs!$B$14+Inputs!$B$43*MIN(Loan_Sample!I1246/Inputs!$B$17,1)+Inputs!$B$44*MIN(Loan_Sample!E1246,Inputs!$B$18)+Inputs!$B$45*Loan_Sample!C1246</f>
        <v>-4.32214069191879</v>
      </c>
      <c r="P1266" s="0" t="n">
        <f aca="false">MIN(1-Inputs!$B$13,MAX(Inputs!$B$13,1/(1+EXP(-(Inputs!$B$15*O1266+Inputs!$B$16)))))</f>
        <v>0.0110818454019566</v>
      </c>
      <c r="Q1266" s="0" t="n">
        <f aca="false">Inputs!$B$37+Inputs!$B$38*MAX(F1266-Inputs!$C$38,0)+Inputs!$B$39*MAX(F1266-Inputs!$C$39,0)+Inputs!$B$40*MAX(F1266-Inputs!$C$40,0)+Inputs!$B$41*MAX(F1266-Inputs!$C$41,0)+Inputs!$B$42*Inputs!$B$14+Inputs!$B$43*MIN(Loan_Sample!I1246/Inputs!$B$17,1)+Inputs!$B$44*MIN(E1266,Inputs!$B$18)+Inputs!$B$45*Loan_Sample!C1246</f>
        <v>-4.32214069191879</v>
      </c>
      <c r="R1266" s="0" t="n">
        <f aca="false">MIN(1-Inputs!$B$13,MAX(Inputs!$B$13,1/(1+EXP(-(Inputs!$B$15*Q1266+Inputs!$B$16)))))</f>
        <v>0.0110818454019566</v>
      </c>
    </row>
    <row r="1267" customFormat="false" ht="15" hidden="false" customHeight="false" outlineLevel="0" collapsed="false">
      <c r="A1267" s="0" t="n">
        <f aca="false">Loan_Sample!A1247</f>
        <v>36039</v>
      </c>
      <c r="B1267" s="0" t="n">
        <f aca="false">Loan_Sample!U1247</f>
        <v>151630</v>
      </c>
      <c r="C1267" s="0" t="n">
        <f aca="false">Loan_Sample!K1247+Inputs!$B$26</f>
        <v>7.13333320617676</v>
      </c>
      <c r="D1267" s="0" t="n">
        <f aca="false">Loan_Sample!L1247+Inputs!$B$26</f>
        <v>2.71025609970093</v>
      </c>
      <c r="E1267" s="0" t="n">
        <f aca="false">Loan_Sample!E1247/(1+Inputs!$B$25/100)</f>
        <v>62.591251373291</v>
      </c>
      <c r="F1267" s="0" t="n">
        <f aca="false">Loan_Sample!H1247-Inputs!$B$24/100</f>
        <v>1.39433312416077</v>
      </c>
      <c r="G1267" s="0" t="n">
        <f aca="false">IF(ISNUMBER(C1267),INDEX(Scorecard!$D$54:$D$61,SUMPRODUCT(--(Scorecard!$G$54:$G$60&lt;C1267))+1),Scorecard!$D$62)</f>
        <v>-0.541917179454542</v>
      </c>
      <c r="H1267" s="0" t="n">
        <f aca="false">IF(ISNUMBER(D1267),INDEX(Scorecard!$D$63:$D$68,SUMPRODUCT(--(Scorecard!$G$63:$G$67&lt;D1267))+1),Scorecard!$D$69)</f>
        <v>0.322484508656054</v>
      </c>
      <c r="I1267" s="0" t="n">
        <f aca="false">IF(ISNUMBER(E1267),INDEX(Scorecard!$D$19:$D$26,SUMPRODUCT(--(Scorecard!$G$19:$G$25&lt;E1267))+1),Scorecard!$D$27)</f>
        <v>0.233621608745691</v>
      </c>
      <c r="J1267" s="0" t="n">
        <f aca="false">IF(ISNUMBER(F1267),INDEX(Scorecard!$D$37:$D$44,SUMPRODUCT(--(Scorecard!$G$37:$G$43&lt;F1267))+1),Scorecard!$D$45)</f>
        <v>-0.975503570149195</v>
      </c>
      <c r="K1267" s="0" t="n">
        <f aca="false">Inputs!$B$10+Scorecard!$J$5*Loan_Sample!Y1247+Scorecard!$J$6*Loan_Sample!Z1247+Scorecard!$J$7*I1267+Scorecard!$J$8*Loan_Sample!AB1247+Scorecard!$J$9*J1267+Scorecard!$J$10*Loan_Sample!AD1247+Scorecard!$J$11*G1267+Scorecard!$J$12*H1267</f>
        <v>-4.39291811486368</v>
      </c>
      <c r="L1267" s="0" t="n">
        <f aca="false">MIN(1-Inputs!$B$13,MAX(Inputs!$B$13,1/(1+EXP(-(Inputs!$B$11*K1267+Inputs!$B$12)))))</f>
        <v>0.0112089611374231</v>
      </c>
      <c r="M1267" s="0" t="n">
        <f aca="false">Loan_Sample!AH1247*Inputs!$B$4*B1267</f>
        <v>594.865172043612</v>
      </c>
      <c r="N1267" s="0" t="n">
        <f aca="false">L1267*Inputs!$B$4*B1267</f>
        <v>594.865172043612</v>
      </c>
      <c r="O1267" s="0" t="n">
        <f aca="false">Inputs!$B$37+Inputs!$B$38*MAX(Loan_Sample!H1247-Inputs!$C$38,0)+Inputs!$B$39*MAX(Loan_Sample!H1247-Inputs!$C$39,0)+Inputs!$B$40*MAX(Loan_Sample!H1247-Inputs!$C$40,0)+Inputs!$B$41*MAX(Loan_Sample!H1247-Inputs!$C$41,0)+Inputs!$B$42*Inputs!$B$14+Inputs!$B$43*MIN(Loan_Sample!I1247/Inputs!$B$17,1)+Inputs!$B$44*MIN(Loan_Sample!E1247,Inputs!$B$18)+Inputs!$B$45*Loan_Sample!C1247</f>
        <v>-3.34498059120675</v>
      </c>
      <c r="P1267" s="0" t="n">
        <f aca="false">MIN(1-Inputs!$B$13,MAX(Inputs!$B$13,1/(1+EXP(-(Inputs!$B$15*O1267+Inputs!$B$16)))))</f>
        <v>0.0329114584592718</v>
      </c>
      <c r="Q1267" s="0" t="n">
        <f aca="false">Inputs!$B$37+Inputs!$B$38*MAX(F1267-Inputs!$C$38,0)+Inputs!$B$39*MAX(F1267-Inputs!$C$39,0)+Inputs!$B$40*MAX(F1267-Inputs!$C$40,0)+Inputs!$B$41*MAX(F1267-Inputs!$C$41,0)+Inputs!$B$42*Inputs!$B$14+Inputs!$B$43*MIN(Loan_Sample!I1247/Inputs!$B$17,1)+Inputs!$B$44*MIN(E1267,Inputs!$B$18)+Inputs!$B$45*Loan_Sample!C1247</f>
        <v>-3.34498059120675</v>
      </c>
      <c r="R1267" s="0" t="n">
        <f aca="false">MIN(1-Inputs!$B$13,MAX(Inputs!$B$13,1/(1+EXP(-(Inputs!$B$15*Q1267+Inputs!$B$16)))))</f>
        <v>0.0329114584592718</v>
      </c>
    </row>
    <row r="1268" customFormat="false" ht="15" hidden="false" customHeight="false" outlineLevel="0" collapsed="false">
      <c r="A1268" s="0" t="n">
        <f aca="false">Loan_Sample!A1248</f>
        <v>36043</v>
      </c>
      <c r="B1268" s="0" t="n">
        <f aca="false">Loan_Sample!U1248</f>
        <v>551897.1</v>
      </c>
      <c r="C1268" s="0" t="n">
        <f aca="false">Loan_Sample!K1248+Inputs!$B$26</f>
        <v>4.75833320617676</v>
      </c>
      <c r="D1268" s="0" t="n">
        <f aca="false">Loan_Sample!L1248+Inputs!$B$26</f>
        <v>-1.875</v>
      </c>
      <c r="E1268" s="0" t="n">
        <f aca="false">Loan_Sample!E1248/(1+Inputs!$B$25/100)</f>
        <v>75.5766372680664</v>
      </c>
      <c r="F1268" s="0" t="n">
        <f aca="false">Loan_Sample!H1248-Inputs!$B$24/100</f>
        <v>-0.240666627883911</v>
      </c>
      <c r="G1268" s="0" t="n">
        <f aca="false">IF(ISNUMBER(C1268),INDEX(Scorecard!$D$54:$D$61,SUMPRODUCT(--(Scorecard!$G$54:$G$60&lt;C1268))+1),Scorecard!$D$62)</f>
        <v>0.409483001259379</v>
      </c>
      <c r="H1268" s="0" t="n">
        <f aca="false">IF(ISNUMBER(D1268),INDEX(Scorecard!$D$63:$D$68,SUMPRODUCT(--(Scorecard!$G$63:$G$67&lt;D1268))+1),Scorecard!$D$69)</f>
        <v>-0.340582194386522</v>
      </c>
      <c r="I1268" s="0" t="n">
        <f aca="false">IF(ISNUMBER(E1268),INDEX(Scorecard!$D$19:$D$26,SUMPRODUCT(--(Scorecard!$G$19:$G$25&lt;E1268))+1),Scorecard!$D$27)</f>
        <v>-0.0341578513653732</v>
      </c>
      <c r="J1268" s="0" t="n">
        <f aca="false">IF(ISNUMBER(F1268),INDEX(Scorecard!$D$37:$D$44,SUMPRODUCT(--(Scorecard!$G$37:$G$43&lt;F1268))+1),Scorecard!$D$45)</f>
        <v>0.769716833645565</v>
      </c>
      <c r="K1268" s="0" t="n">
        <f aca="false">Inputs!$B$10+Scorecard!$J$5*Loan_Sample!Y1248+Scorecard!$J$6*Loan_Sample!Z1248+Scorecard!$J$7*I1268+Scorecard!$J$8*Loan_Sample!AB1248+Scorecard!$J$9*J1268+Scorecard!$J$10*Loan_Sample!AD1248+Scorecard!$J$11*G1268+Scorecard!$J$12*H1268</f>
        <v>-6.57727263676058</v>
      </c>
      <c r="L1268" s="0" t="n">
        <f aca="false">MIN(1-Inputs!$B$13,MAX(Inputs!$B$13,1/(1+EXP(-(Inputs!$B$11*K1268+Inputs!$B$12)))))</f>
        <v>0.00110305103810646</v>
      </c>
      <c r="M1268" s="0" t="n">
        <f aca="false">Loan_Sample!AH1248*Inputs!$B$4*B1268</f>
        <v>213.06973417903</v>
      </c>
      <c r="N1268" s="0" t="n">
        <f aca="false">L1268*Inputs!$B$4*B1268</f>
        <v>213.06973417903</v>
      </c>
      <c r="O1268" s="0" t="n">
        <f aca="false">Inputs!$B$37+Inputs!$B$38*MAX(Loan_Sample!H1248-Inputs!$C$38,0)+Inputs!$B$39*MAX(Loan_Sample!H1248-Inputs!$C$39,0)+Inputs!$B$40*MAX(Loan_Sample!H1248-Inputs!$C$40,0)+Inputs!$B$41*MAX(Loan_Sample!H1248-Inputs!$C$41,0)+Inputs!$B$42*Inputs!$B$14+Inputs!$B$43*MIN(Loan_Sample!I1248/Inputs!$B$17,1)+Inputs!$B$44*MIN(Loan_Sample!E1248,Inputs!$B$18)+Inputs!$B$45*Loan_Sample!C1248</f>
        <v>-5.66010663205157</v>
      </c>
      <c r="P1268" s="0" t="n">
        <f aca="false">MIN(1-Inputs!$B$13,MAX(Inputs!$B$13,1/(1+EXP(-(Inputs!$B$15*O1268+Inputs!$B$16)))))</f>
        <v>0.00244246736351846</v>
      </c>
      <c r="Q1268" s="0" t="n">
        <f aca="false">Inputs!$B$37+Inputs!$B$38*MAX(F1268-Inputs!$C$38,0)+Inputs!$B$39*MAX(F1268-Inputs!$C$39,0)+Inputs!$B$40*MAX(F1268-Inputs!$C$40,0)+Inputs!$B$41*MAX(F1268-Inputs!$C$41,0)+Inputs!$B$42*Inputs!$B$14+Inputs!$B$43*MIN(Loan_Sample!I1248/Inputs!$B$17,1)+Inputs!$B$44*MIN(E1268,Inputs!$B$18)+Inputs!$B$45*Loan_Sample!C1248</f>
        <v>-5.66010663205157</v>
      </c>
      <c r="R1268" s="0" t="n">
        <f aca="false">MIN(1-Inputs!$B$13,MAX(Inputs!$B$13,1/(1+EXP(-(Inputs!$B$15*Q1268+Inputs!$B$16)))))</f>
        <v>0.00244246736351846</v>
      </c>
    </row>
    <row r="1269" customFormat="false" ht="15" hidden="false" customHeight="false" outlineLevel="0" collapsed="false">
      <c r="A1269" s="0" t="n">
        <f aca="false">Loan_Sample!A1249</f>
        <v>36056</v>
      </c>
      <c r="B1269" s="0" t="n">
        <f aca="false">Loan_Sample!U1249</f>
        <v>316491.44</v>
      </c>
      <c r="C1269" s="0" t="n">
        <f aca="false">Loan_Sample!K1249+Inputs!$B$26</f>
        <v>4.80000019073486</v>
      </c>
      <c r="D1269" s="0" t="n">
        <f aca="false">Loan_Sample!L1249+Inputs!$B$26</f>
        <v>-0.458333015441895</v>
      </c>
      <c r="E1269" s="0" t="n">
        <f aca="false">Loan_Sample!E1249/(1+Inputs!$B$25/100)</f>
        <v>67.824836730957</v>
      </c>
      <c r="F1269" s="0" t="n">
        <f aca="false">Loan_Sample!H1249-Inputs!$B$24/100</f>
        <v>-3.40633344650269</v>
      </c>
      <c r="G1269" s="0" t="n">
        <f aca="false">IF(ISNUMBER(C1269),INDEX(Scorecard!$D$54:$D$61,SUMPRODUCT(--(Scorecard!$G$54:$G$60&lt;C1269))+1),Scorecard!$D$62)</f>
        <v>0.409483001259379</v>
      </c>
      <c r="H1269" s="0" t="n">
        <f aca="false">IF(ISNUMBER(D1269),INDEX(Scorecard!$D$63:$D$68,SUMPRODUCT(--(Scorecard!$G$63:$G$67&lt;D1269))+1),Scorecard!$D$69)</f>
        <v>0.322484508656054</v>
      </c>
      <c r="I1269" s="0" t="n">
        <f aca="false">IF(ISNUMBER(E1269),INDEX(Scorecard!$D$19:$D$26,SUMPRODUCT(--(Scorecard!$G$19:$G$25&lt;E1269))+1),Scorecard!$D$27)</f>
        <v>0.0530843085177338</v>
      </c>
      <c r="J1269" s="0" t="n">
        <f aca="false">IF(ISNUMBER(F1269),INDEX(Scorecard!$D$37:$D$44,SUMPRODUCT(--(Scorecard!$G$37:$G$43&lt;F1269))+1),Scorecard!$D$45)</f>
        <v>1.35057635045042</v>
      </c>
      <c r="K1269" s="0" t="n">
        <f aca="false">Inputs!$B$10+Scorecard!$J$5*Loan_Sample!Y1249+Scorecard!$J$6*Loan_Sample!Z1249+Scorecard!$J$7*I1269+Scorecard!$J$8*Loan_Sample!AB1249+Scorecard!$J$9*J1269+Scorecard!$J$10*Loan_Sample!AD1249+Scorecard!$J$11*G1269+Scorecard!$J$12*H1269</f>
        <v>-5.74799336782955</v>
      </c>
      <c r="L1269" s="0" t="n">
        <f aca="false">MIN(1-Inputs!$B$13,MAX(Inputs!$B$13,1/(1+EXP(-(Inputs!$B$11*K1269+Inputs!$B$12)))))</f>
        <v>0.00266614085952589</v>
      </c>
      <c r="M1269" s="0" t="n">
        <f aca="false">Loan_Sample!AH1249*Inputs!$B$4*B1269</f>
        <v>295.333765955965</v>
      </c>
      <c r="N1269" s="0" t="n">
        <f aca="false">L1269*Inputs!$B$4*B1269</f>
        <v>295.333765955965</v>
      </c>
      <c r="O1269" s="0" t="n">
        <f aca="false">Inputs!$B$37+Inputs!$B$38*MAX(Loan_Sample!H1249-Inputs!$C$38,0)+Inputs!$B$39*MAX(Loan_Sample!H1249-Inputs!$C$39,0)+Inputs!$B$40*MAX(Loan_Sample!H1249-Inputs!$C$40,0)+Inputs!$B$41*MAX(Loan_Sample!H1249-Inputs!$C$41,0)+Inputs!$B$42*Inputs!$B$14+Inputs!$B$43*MIN(Loan_Sample!I1249/Inputs!$B$17,1)+Inputs!$B$44*MIN(Loan_Sample!E1249,Inputs!$B$18)+Inputs!$B$45*Loan_Sample!C1249</f>
        <v>-5.63262134147063</v>
      </c>
      <c r="P1269" s="0" t="n">
        <f aca="false">MIN(1-Inputs!$B$13,MAX(Inputs!$B$13,1/(1+EXP(-(Inputs!$B$15*O1269+Inputs!$B$16)))))</f>
        <v>0.00251979226581302</v>
      </c>
      <c r="Q1269" s="0" t="n">
        <f aca="false">Inputs!$B$37+Inputs!$B$38*MAX(F1269-Inputs!$C$38,0)+Inputs!$B$39*MAX(F1269-Inputs!$C$39,0)+Inputs!$B$40*MAX(F1269-Inputs!$C$40,0)+Inputs!$B$41*MAX(F1269-Inputs!$C$41,0)+Inputs!$B$42*Inputs!$B$14+Inputs!$B$43*MIN(Loan_Sample!I1249/Inputs!$B$17,1)+Inputs!$B$44*MIN(E1269,Inputs!$B$18)+Inputs!$B$45*Loan_Sample!C1249</f>
        <v>-5.63262134147063</v>
      </c>
      <c r="R1269" s="0" t="n">
        <f aca="false">MIN(1-Inputs!$B$13,MAX(Inputs!$B$13,1/(1+EXP(-(Inputs!$B$15*Q1269+Inputs!$B$16)))))</f>
        <v>0.00251979226581302</v>
      </c>
    </row>
    <row r="1270" customFormat="false" ht="15" hidden="false" customHeight="false" outlineLevel="0" collapsed="false">
      <c r="A1270" s="0" t="n">
        <f aca="false">Loan_Sample!A1250</f>
        <v>36065</v>
      </c>
      <c r="B1270" s="0" t="n">
        <f aca="false">Loan_Sample!U1250</f>
        <v>175714.77</v>
      </c>
      <c r="C1270" s="0" t="n">
        <f aca="false">Loan_Sample!K1250+Inputs!$B$26</f>
        <v>4.42307710647583</v>
      </c>
      <c r="D1270" s="0" t="n">
        <f aca="false">Loan_Sample!L1250+Inputs!$B$26</f>
        <v>-0.276922702789307</v>
      </c>
      <c r="E1270" s="0" t="n">
        <f aca="false">Loan_Sample!E1250/(1+Inputs!$B$25/100)</f>
        <v>43.2404289245606</v>
      </c>
      <c r="F1270" s="0" t="n">
        <f aca="false">Loan_Sample!H1250-Inputs!$B$24/100</f>
        <v>-0.151333332061768</v>
      </c>
      <c r="G1270" s="0" t="n">
        <f aca="false">IF(ISNUMBER(C1270),INDEX(Scorecard!$D$54:$D$61,SUMPRODUCT(--(Scorecard!$G$54:$G$60&lt;C1270))+1),Scorecard!$D$62)</f>
        <v>0.409483001259379</v>
      </c>
      <c r="H1270" s="0" t="n">
        <f aca="false">IF(ISNUMBER(D1270),INDEX(Scorecard!$D$63:$D$68,SUMPRODUCT(--(Scorecard!$G$63:$G$67&lt;D1270))+1),Scorecard!$D$69)</f>
        <v>0.322484508656054</v>
      </c>
      <c r="I1270" s="0" t="n">
        <f aca="false">IF(ISNUMBER(E1270),INDEX(Scorecard!$D$19:$D$26,SUMPRODUCT(--(Scorecard!$G$19:$G$25&lt;E1270))+1),Scorecard!$D$27)</f>
        <v>0.57899015159425</v>
      </c>
      <c r="J1270" s="0" t="n">
        <f aca="false">IF(ISNUMBER(F1270),INDEX(Scorecard!$D$37:$D$44,SUMPRODUCT(--(Scorecard!$G$37:$G$43&lt;F1270))+1),Scorecard!$D$45)</f>
        <v>0.330501541082344</v>
      </c>
      <c r="K1270" s="0" t="n">
        <f aca="false">Inputs!$B$10+Scorecard!$J$5*Loan_Sample!Y1250+Scorecard!$J$6*Loan_Sample!Z1250+Scorecard!$J$7*I1270+Scorecard!$J$8*Loan_Sample!AB1250+Scorecard!$J$9*J1270+Scorecard!$J$10*Loan_Sample!AD1250+Scorecard!$J$11*G1270+Scorecard!$J$12*H1270</f>
        <v>-7.57436725482034</v>
      </c>
      <c r="L1270" s="0" t="n">
        <f aca="false">MIN(1-Inputs!$B$13,MAX(Inputs!$B$13,1/(1+EXP(-(Inputs!$B$11*K1270+Inputs!$B$12)))))</f>
        <v>0.000381277258629296</v>
      </c>
      <c r="M1270" s="0" t="n">
        <f aca="false">Loan_Sample!AH1250*Inputs!$B$4*B1270</f>
        <v>23.4486160321971</v>
      </c>
      <c r="N1270" s="0" t="n">
        <f aca="false">L1270*Inputs!$B$4*B1270</f>
        <v>23.4486160321971</v>
      </c>
      <c r="O1270" s="0" t="n">
        <f aca="false">Inputs!$B$37+Inputs!$B$38*MAX(Loan_Sample!H1250-Inputs!$C$38,0)+Inputs!$B$39*MAX(Loan_Sample!H1250-Inputs!$C$39,0)+Inputs!$B$40*MAX(Loan_Sample!H1250-Inputs!$C$40,0)+Inputs!$B$41*MAX(Loan_Sample!H1250-Inputs!$C$41,0)+Inputs!$B$42*Inputs!$B$14+Inputs!$B$43*MIN(Loan_Sample!I1250/Inputs!$B$17,1)+Inputs!$B$44*MIN(Loan_Sample!E1250,Inputs!$B$18)+Inputs!$B$45*Loan_Sample!C1250</f>
        <v>-5.26574080612432</v>
      </c>
      <c r="P1270" s="0" t="n">
        <f aca="false">MIN(1-Inputs!$B$13,MAX(Inputs!$B$13,1/(1+EXP(-(Inputs!$B$15*O1270+Inputs!$B$16)))))</f>
        <v>0.00381882414199194</v>
      </c>
      <c r="Q1270" s="0" t="n">
        <f aca="false">Inputs!$B$37+Inputs!$B$38*MAX(F1270-Inputs!$C$38,0)+Inputs!$B$39*MAX(F1270-Inputs!$C$39,0)+Inputs!$B$40*MAX(F1270-Inputs!$C$40,0)+Inputs!$B$41*MAX(F1270-Inputs!$C$41,0)+Inputs!$B$42*Inputs!$B$14+Inputs!$B$43*MIN(Loan_Sample!I1250/Inputs!$B$17,1)+Inputs!$B$44*MIN(E1270,Inputs!$B$18)+Inputs!$B$45*Loan_Sample!C1250</f>
        <v>-5.26574080612432</v>
      </c>
      <c r="R1270" s="0" t="n">
        <f aca="false">MIN(1-Inputs!$B$13,MAX(Inputs!$B$13,1/(1+EXP(-(Inputs!$B$15*Q1270+Inputs!$B$16)))))</f>
        <v>0.00381882414199194</v>
      </c>
    </row>
    <row r="1271" customFormat="false" ht="15" hidden="false" customHeight="false" outlineLevel="0" collapsed="false">
      <c r="A1271" s="0" t="n">
        <f aca="false">Loan_Sample!A1251</f>
        <v>36076</v>
      </c>
      <c r="B1271" s="0" t="n">
        <f aca="false">Loan_Sample!U1251</f>
        <v>314004.56</v>
      </c>
      <c r="C1271" s="0" t="n">
        <f aca="false">Loan_Sample!K1251+Inputs!$B$26</f>
        <v>5.25833320617676</v>
      </c>
      <c r="D1271" s="0" t="n">
        <f aca="false">Loan_Sample!L1251+Inputs!$B$26</f>
        <v>-1.875</v>
      </c>
      <c r="E1271" s="0" t="n">
        <f aca="false">Loan_Sample!E1251/(1+Inputs!$B$25/100)</f>
        <v>76.2576675415039</v>
      </c>
      <c r="F1271" s="0" t="n">
        <f aca="false">Loan_Sample!H1251-Inputs!$B$24/100</f>
        <v>-0.591666698455811</v>
      </c>
      <c r="G1271" s="0" t="n">
        <f aca="false">IF(ISNUMBER(C1271),INDEX(Scorecard!$D$54:$D$61,SUMPRODUCT(--(Scorecard!$G$54:$G$60&lt;C1271))+1),Scorecard!$D$62)</f>
        <v>0.126303549215828</v>
      </c>
      <c r="H1271" s="0" t="n">
        <f aca="false">IF(ISNUMBER(D1271),INDEX(Scorecard!$D$63:$D$68,SUMPRODUCT(--(Scorecard!$G$63:$G$67&lt;D1271))+1),Scorecard!$D$69)</f>
        <v>-0.340582194386522</v>
      </c>
      <c r="I1271" s="0" t="n">
        <f aca="false">IF(ISNUMBER(E1271),INDEX(Scorecard!$D$19:$D$26,SUMPRODUCT(--(Scorecard!$G$19:$G$25&lt;E1271))+1),Scorecard!$D$27)</f>
        <v>-0.0341578513653732</v>
      </c>
      <c r="J1271" s="0" t="n">
        <f aca="false">IF(ISNUMBER(F1271),INDEX(Scorecard!$D$37:$D$44,SUMPRODUCT(--(Scorecard!$G$37:$G$43&lt;F1271))+1),Scorecard!$D$45)</f>
        <v>1.35057635045042</v>
      </c>
      <c r="K1271" s="0" t="n">
        <f aca="false">Inputs!$B$10+Scorecard!$J$5*Loan_Sample!Y1251+Scorecard!$J$6*Loan_Sample!Z1251+Scorecard!$J$7*I1271+Scorecard!$J$8*Loan_Sample!AB1251+Scorecard!$J$9*J1271+Scorecard!$J$10*Loan_Sample!AD1251+Scorecard!$J$11*G1271+Scorecard!$J$12*H1271</f>
        <v>-6.17330514385541</v>
      </c>
      <c r="L1271" s="0" t="n">
        <f aca="false">MIN(1-Inputs!$B$13,MAX(Inputs!$B$13,1/(1+EXP(-(Inputs!$B$11*K1271+Inputs!$B$12)))))</f>
        <v>0.00169582200274356</v>
      </c>
      <c r="M1271" s="0" t="n">
        <f aca="false">Loan_Sample!AH1251*Inputs!$B$4*B1271</f>
        <v>186.373544633434</v>
      </c>
      <c r="N1271" s="0" t="n">
        <f aca="false">L1271*Inputs!$B$4*B1271</f>
        <v>186.373544633434</v>
      </c>
      <c r="O1271" s="0" t="n">
        <f aca="false">Inputs!$B$37+Inputs!$B$38*MAX(Loan_Sample!H1251-Inputs!$C$38,0)+Inputs!$B$39*MAX(Loan_Sample!H1251-Inputs!$C$39,0)+Inputs!$B$40*MAX(Loan_Sample!H1251-Inputs!$C$40,0)+Inputs!$B$41*MAX(Loan_Sample!H1251-Inputs!$C$41,0)+Inputs!$B$42*Inputs!$B$14+Inputs!$B$43*MIN(Loan_Sample!I1251/Inputs!$B$17,1)+Inputs!$B$44*MIN(Loan_Sample!E1251,Inputs!$B$18)+Inputs!$B$45*Loan_Sample!C1251</f>
        <v>-6.02616221840674</v>
      </c>
      <c r="P1271" s="0" t="n">
        <f aca="false">MIN(1-Inputs!$B$13,MAX(Inputs!$B$13,1/(1+EXP(-(Inputs!$B$15*O1271+Inputs!$B$16)))))</f>
        <v>0.0016123763167213</v>
      </c>
      <c r="Q1271" s="0" t="n">
        <f aca="false">Inputs!$B$37+Inputs!$B$38*MAX(F1271-Inputs!$C$38,0)+Inputs!$B$39*MAX(F1271-Inputs!$C$39,0)+Inputs!$B$40*MAX(F1271-Inputs!$C$40,0)+Inputs!$B$41*MAX(F1271-Inputs!$C$41,0)+Inputs!$B$42*Inputs!$B$14+Inputs!$B$43*MIN(Loan_Sample!I1251/Inputs!$B$17,1)+Inputs!$B$44*MIN(E1271,Inputs!$B$18)+Inputs!$B$45*Loan_Sample!C1251</f>
        <v>-6.02616221840674</v>
      </c>
      <c r="R1271" s="0" t="n">
        <f aca="false">MIN(1-Inputs!$B$13,MAX(Inputs!$B$13,1/(1+EXP(-(Inputs!$B$15*Q1271+Inputs!$B$16)))))</f>
        <v>0.0016123763167213</v>
      </c>
    </row>
    <row r="1272" customFormat="false" ht="15" hidden="false" customHeight="false" outlineLevel="0" collapsed="false">
      <c r="A1272" s="0" t="n">
        <f aca="false">Loan_Sample!A1252</f>
        <v>36079</v>
      </c>
      <c r="B1272" s="0" t="n">
        <f aca="false">Loan_Sample!U1252</f>
        <v>183553.02</v>
      </c>
      <c r="C1272" s="0" t="n">
        <f aca="false">Loan_Sample!K1252+Inputs!$B$26</f>
        <v>4.0230770111084</v>
      </c>
      <c r="D1272" s="0" t="n">
        <f aca="false">Loan_Sample!L1252+Inputs!$B$26</f>
        <v>-0.276923179626465</v>
      </c>
      <c r="E1272" s="0" t="n">
        <f aca="false">Loan_Sample!E1252/(1+Inputs!$B$25/100)</f>
        <v>51.012996673584</v>
      </c>
      <c r="F1272" s="0" t="n">
        <f aca="false">Loan_Sample!H1252-Inputs!$B$24/100</f>
        <v>0.182666540145874</v>
      </c>
      <c r="G1272" s="0" t="n">
        <f aca="false">IF(ISNUMBER(C1272),INDEX(Scorecard!$D$54:$D$61,SUMPRODUCT(--(Scorecard!$G$54:$G$60&lt;C1272))+1),Scorecard!$D$62)</f>
        <v>0.489050497890326</v>
      </c>
      <c r="H1272" s="0" t="n">
        <f aca="false">IF(ISNUMBER(D1272),INDEX(Scorecard!$D$63:$D$68,SUMPRODUCT(--(Scorecard!$G$63:$G$67&lt;D1272))+1),Scorecard!$D$69)</f>
        <v>0.322484508656054</v>
      </c>
      <c r="I1272" s="0" t="n">
        <f aca="false">IF(ISNUMBER(E1272),INDEX(Scorecard!$D$19:$D$26,SUMPRODUCT(--(Scorecard!$G$19:$G$25&lt;E1272))+1),Scorecard!$D$27)</f>
        <v>0.57899015159425</v>
      </c>
      <c r="J1272" s="0" t="n">
        <f aca="false">IF(ISNUMBER(F1272),INDEX(Scorecard!$D$37:$D$44,SUMPRODUCT(--(Scorecard!$G$37:$G$43&lt;F1272))+1),Scorecard!$D$45)</f>
        <v>0.102184252677548</v>
      </c>
      <c r="K1272" s="0" t="n">
        <f aca="false">Inputs!$B$10+Scorecard!$J$5*Loan_Sample!Y1252+Scorecard!$J$6*Loan_Sample!Z1252+Scorecard!$J$7*I1272+Scorecard!$J$8*Loan_Sample!AB1252+Scorecard!$J$9*J1272+Scorecard!$J$10*Loan_Sample!AD1252+Scorecard!$J$11*G1272+Scorecard!$J$12*H1272</f>
        <v>-5.61573440625436</v>
      </c>
      <c r="L1272" s="0" t="n">
        <f aca="false">MIN(1-Inputs!$B$13,MAX(Inputs!$B$13,1/(1+EXP(-(Inputs!$B$11*K1272+Inputs!$B$12)))))</f>
        <v>0.00306863679605633</v>
      </c>
      <c r="M1272" s="0" t="n">
        <f aca="false">Loan_Sample!AH1252*Inputs!$B$4*B1272</f>
        <v>197.140142919742</v>
      </c>
      <c r="N1272" s="0" t="n">
        <f aca="false">L1272*Inputs!$B$4*B1272</f>
        <v>197.140142919742</v>
      </c>
      <c r="O1272" s="0" t="n">
        <f aca="false">Inputs!$B$37+Inputs!$B$38*MAX(Loan_Sample!H1252-Inputs!$C$38,0)+Inputs!$B$39*MAX(Loan_Sample!H1252-Inputs!$C$39,0)+Inputs!$B$40*MAX(Loan_Sample!H1252-Inputs!$C$40,0)+Inputs!$B$41*MAX(Loan_Sample!H1252-Inputs!$C$41,0)+Inputs!$B$42*Inputs!$B$14+Inputs!$B$43*MIN(Loan_Sample!I1252/Inputs!$B$17,1)+Inputs!$B$44*MIN(Loan_Sample!E1252,Inputs!$B$18)+Inputs!$B$45*Loan_Sample!C1252</f>
        <v>-4.87777699976869</v>
      </c>
      <c r="P1272" s="0" t="n">
        <f aca="false">MIN(1-Inputs!$B$13,MAX(Inputs!$B$13,1/(1+EXP(-(Inputs!$B$15*O1272+Inputs!$B$16)))))</f>
        <v>0.00592312773749459</v>
      </c>
      <c r="Q1272" s="0" t="n">
        <f aca="false">Inputs!$B$37+Inputs!$B$38*MAX(F1272-Inputs!$C$38,0)+Inputs!$B$39*MAX(F1272-Inputs!$C$39,0)+Inputs!$B$40*MAX(F1272-Inputs!$C$40,0)+Inputs!$B$41*MAX(F1272-Inputs!$C$41,0)+Inputs!$B$42*Inputs!$B$14+Inputs!$B$43*MIN(Loan_Sample!I1252/Inputs!$B$17,1)+Inputs!$B$44*MIN(E1272,Inputs!$B$18)+Inputs!$B$45*Loan_Sample!C1252</f>
        <v>-4.87777699976869</v>
      </c>
      <c r="R1272" s="0" t="n">
        <f aca="false">MIN(1-Inputs!$B$13,MAX(Inputs!$B$13,1/(1+EXP(-(Inputs!$B$15*Q1272+Inputs!$B$16)))))</f>
        <v>0.00592312773749459</v>
      </c>
    </row>
    <row r="1273" customFormat="false" ht="15" hidden="false" customHeight="false" outlineLevel="0" collapsed="false">
      <c r="A1273" s="0" t="n">
        <f aca="false">Loan_Sample!A1253</f>
        <v>36099</v>
      </c>
      <c r="B1273" s="0" t="n">
        <f aca="false">Loan_Sample!U1253</f>
        <v>252850.5</v>
      </c>
      <c r="C1273" s="0" t="n">
        <f aca="false">Loan_Sample!K1253+Inputs!$B$26</f>
        <v>4.55833339691162</v>
      </c>
      <c r="D1273" s="0" t="n">
        <f aca="false">Loan_Sample!L1253+Inputs!$B$26</f>
        <v>-1.875</v>
      </c>
      <c r="E1273" s="0" t="n">
        <f aca="false">Loan_Sample!E1253/(1+Inputs!$B$25/100)</f>
        <v>83.3736572265625</v>
      </c>
      <c r="F1273" s="0" t="n">
        <f aca="false">Loan_Sample!H1253-Inputs!$B$24/100</f>
        <v>-0.386666536331177</v>
      </c>
      <c r="G1273" s="0" t="n">
        <f aca="false">IF(ISNUMBER(C1273),INDEX(Scorecard!$D$54:$D$61,SUMPRODUCT(--(Scorecard!$G$54:$G$60&lt;C1273))+1),Scorecard!$D$62)</f>
        <v>0.409483001259379</v>
      </c>
      <c r="H1273" s="0" t="n">
        <f aca="false">IF(ISNUMBER(D1273),INDEX(Scorecard!$D$63:$D$68,SUMPRODUCT(--(Scorecard!$G$63:$G$67&lt;D1273))+1),Scorecard!$D$69)</f>
        <v>-0.340582194386522</v>
      </c>
      <c r="I1273" s="0" t="n">
        <f aca="false">IF(ISNUMBER(E1273),INDEX(Scorecard!$D$19:$D$26,SUMPRODUCT(--(Scorecard!$G$19:$G$25&lt;E1273))+1),Scorecard!$D$27)</f>
        <v>-0.219855970853228</v>
      </c>
      <c r="J1273" s="0" t="n">
        <f aca="false">IF(ISNUMBER(F1273),INDEX(Scorecard!$D$37:$D$44,SUMPRODUCT(--(Scorecard!$G$37:$G$43&lt;F1273))+1),Scorecard!$D$45)</f>
        <v>0.769716833645565</v>
      </c>
      <c r="K1273" s="0" t="n">
        <f aca="false">Inputs!$B$10+Scorecard!$J$5*Loan_Sample!Y1253+Scorecard!$J$6*Loan_Sample!Z1253+Scorecard!$J$7*I1273+Scorecard!$J$8*Loan_Sample!AB1253+Scorecard!$J$9*J1273+Scorecard!$J$10*Loan_Sample!AD1253+Scorecard!$J$11*G1273+Scorecard!$J$12*H1273</f>
        <v>-4.20775566776481</v>
      </c>
      <c r="L1273" s="0" t="n">
        <f aca="false">MIN(1-Inputs!$B$13,MAX(Inputs!$B$13,1/(1+EXP(-(Inputs!$B$11*K1273+Inputs!$B$12)))))</f>
        <v>0.0136218787211926</v>
      </c>
      <c r="M1273" s="0" t="n">
        <f aca="false">Loan_Sample!AH1253*Inputs!$B$4*B1273</f>
        <v>1205.50459595752</v>
      </c>
      <c r="N1273" s="0" t="n">
        <f aca="false">L1273*Inputs!$B$4*B1273</f>
        <v>1205.50459595752</v>
      </c>
      <c r="O1273" s="0" t="n">
        <f aca="false">Inputs!$B$37+Inputs!$B$38*MAX(Loan_Sample!H1253-Inputs!$C$38,0)+Inputs!$B$39*MAX(Loan_Sample!H1253-Inputs!$C$39,0)+Inputs!$B$40*MAX(Loan_Sample!H1253-Inputs!$C$40,0)+Inputs!$B$41*MAX(Loan_Sample!H1253-Inputs!$C$41,0)+Inputs!$B$42*Inputs!$B$14+Inputs!$B$43*MIN(Loan_Sample!I1253/Inputs!$B$17,1)+Inputs!$B$44*MIN(Loan_Sample!E1253,Inputs!$B$18)+Inputs!$B$45*Loan_Sample!C1253</f>
        <v>-6.13154043354972</v>
      </c>
      <c r="P1273" s="0" t="n">
        <f aca="false">MIN(1-Inputs!$B$13,MAX(Inputs!$B$13,1/(1+EXP(-(Inputs!$B$15*O1273+Inputs!$B$16)))))</f>
        <v>0.00143060482757482</v>
      </c>
      <c r="Q1273" s="0" t="n">
        <f aca="false">Inputs!$B$37+Inputs!$B$38*MAX(F1273-Inputs!$C$38,0)+Inputs!$B$39*MAX(F1273-Inputs!$C$39,0)+Inputs!$B$40*MAX(F1273-Inputs!$C$40,0)+Inputs!$B$41*MAX(F1273-Inputs!$C$41,0)+Inputs!$B$42*Inputs!$B$14+Inputs!$B$43*MIN(Loan_Sample!I1253/Inputs!$B$17,1)+Inputs!$B$44*MIN(E1273,Inputs!$B$18)+Inputs!$B$45*Loan_Sample!C1253</f>
        <v>-6.13154043354972</v>
      </c>
      <c r="R1273" s="0" t="n">
        <f aca="false">MIN(1-Inputs!$B$13,MAX(Inputs!$B$13,1/(1+EXP(-(Inputs!$B$15*Q1273+Inputs!$B$16)))))</f>
        <v>0.00143060482757482</v>
      </c>
    </row>
    <row r="1274" customFormat="false" ht="15" hidden="false" customHeight="false" outlineLevel="0" collapsed="false">
      <c r="A1274" s="0" t="n">
        <f aca="false">Loan_Sample!A1254</f>
        <v>36134</v>
      </c>
      <c r="B1274" s="0" t="n">
        <f aca="false">Loan_Sample!U1254</f>
        <v>213289.44</v>
      </c>
      <c r="C1274" s="0" t="n">
        <f aca="false">Loan_Sample!K1254+Inputs!$B$26</f>
        <v>5.73333311080933</v>
      </c>
      <c r="D1274" s="0" t="n">
        <f aca="false">Loan_Sample!L1254+Inputs!$B$26</f>
        <v>-3.50000047683716</v>
      </c>
      <c r="E1274" s="0" t="n">
        <f aca="false">Loan_Sample!E1254/(1+Inputs!$B$25/100)</f>
        <v>40.0760269165039</v>
      </c>
      <c r="F1274" s="0" t="n">
        <f aca="false">Loan_Sample!H1254-Inputs!$B$24/100</f>
        <v>1.31233334541321</v>
      </c>
      <c r="G1274" s="0" t="n">
        <f aca="false">IF(ISNUMBER(C1274),INDEX(Scorecard!$D$54:$D$61,SUMPRODUCT(--(Scorecard!$G$54:$G$60&lt;C1274))+1),Scorecard!$D$62)</f>
        <v>0.0151758992857273</v>
      </c>
      <c r="H1274" s="0" t="n">
        <f aca="false">IF(ISNUMBER(D1274),INDEX(Scorecard!$D$63:$D$68,SUMPRODUCT(--(Scorecard!$G$63:$G$67&lt;D1274))+1),Scorecard!$D$69)</f>
        <v>-0.340582194386522</v>
      </c>
      <c r="I1274" s="0" t="n">
        <f aca="false">IF(ISNUMBER(E1274),INDEX(Scorecard!$D$19:$D$26,SUMPRODUCT(--(Scorecard!$G$19:$G$25&lt;E1274))+1),Scorecard!$D$27)</f>
        <v>0.57899015159425</v>
      </c>
      <c r="J1274" s="0" t="n">
        <f aca="false">IF(ISNUMBER(F1274),INDEX(Scorecard!$D$37:$D$44,SUMPRODUCT(--(Scorecard!$G$37:$G$43&lt;F1274))+1),Scorecard!$D$45)</f>
        <v>-0.975503570149195</v>
      </c>
      <c r="K1274" s="0" t="n">
        <f aca="false">Inputs!$B$10+Scorecard!$J$5*Loan_Sample!Y1254+Scorecard!$J$6*Loan_Sample!Z1254+Scorecard!$J$7*I1274+Scorecard!$J$8*Loan_Sample!AB1254+Scorecard!$J$9*J1274+Scorecard!$J$10*Loan_Sample!AD1254+Scorecard!$J$11*G1274+Scorecard!$J$12*H1274</f>
        <v>-5.70481437736806</v>
      </c>
      <c r="L1274" s="0" t="n">
        <f aca="false">MIN(1-Inputs!$B$13,MAX(Inputs!$B$13,1/(1+EXP(-(Inputs!$B$11*K1274+Inputs!$B$12)))))</f>
        <v>0.0027913931385211</v>
      </c>
      <c r="M1274" s="0" t="n">
        <f aca="false">Loan_Sample!AH1254*Inputs!$B$4*B1274</f>
        <v>208.381137767253</v>
      </c>
      <c r="N1274" s="0" t="n">
        <f aca="false">L1274*Inputs!$B$4*B1274</f>
        <v>208.381137767253</v>
      </c>
      <c r="O1274" s="0" t="n">
        <f aca="false">Inputs!$B$37+Inputs!$B$38*MAX(Loan_Sample!H1254-Inputs!$C$38,0)+Inputs!$B$39*MAX(Loan_Sample!H1254-Inputs!$C$39,0)+Inputs!$B$40*MAX(Loan_Sample!H1254-Inputs!$C$40,0)+Inputs!$B$41*MAX(Loan_Sample!H1254-Inputs!$C$41,0)+Inputs!$B$42*Inputs!$B$14+Inputs!$B$43*MIN(Loan_Sample!I1254/Inputs!$B$17,1)+Inputs!$B$44*MIN(Loan_Sample!E1254,Inputs!$B$18)+Inputs!$B$45*Loan_Sample!C1254</f>
        <v>-3.22348240517905</v>
      </c>
      <c r="P1274" s="0" t="n">
        <f aca="false">MIN(1-Inputs!$B$13,MAX(Inputs!$B$13,1/(1+EXP(-(Inputs!$B$15*O1274+Inputs!$B$16)))))</f>
        <v>0.037602746597536</v>
      </c>
      <c r="Q1274" s="0" t="n">
        <f aca="false">Inputs!$B$37+Inputs!$B$38*MAX(F1274-Inputs!$C$38,0)+Inputs!$B$39*MAX(F1274-Inputs!$C$39,0)+Inputs!$B$40*MAX(F1274-Inputs!$C$40,0)+Inputs!$B$41*MAX(F1274-Inputs!$C$41,0)+Inputs!$B$42*Inputs!$B$14+Inputs!$B$43*MIN(Loan_Sample!I1254/Inputs!$B$17,1)+Inputs!$B$44*MIN(E1274,Inputs!$B$18)+Inputs!$B$45*Loan_Sample!C1254</f>
        <v>-3.22348240517905</v>
      </c>
      <c r="R1274" s="0" t="n">
        <f aca="false">MIN(1-Inputs!$B$13,MAX(Inputs!$B$13,1/(1+EXP(-(Inputs!$B$15*Q1274+Inputs!$B$16)))))</f>
        <v>0.037602746597536</v>
      </c>
    </row>
    <row r="1275" customFormat="false" ht="15" hidden="false" customHeight="false" outlineLevel="0" collapsed="false">
      <c r="A1275" s="0" t="n">
        <f aca="false">Loan_Sample!A1255</f>
        <v>36157</v>
      </c>
      <c r="B1275" s="0" t="n">
        <f aca="false">Loan_Sample!U1255</f>
        <v>145035.03</v>
      </c>
      <c r="C1275" s="0" t="n">
        <f aca="false">Loan_Sample!K1255+Inputs!$B$26</f>
        <v>9.63333320617676</v>
      </c>
      <c r="D1275" s="0" t="n">
        <f aca="false">Loan_Sample!L1255+Inputs!$B$26</f>
        <v>5.0717945098877</v>
      </c>
      <c r="E1275" s="0" t="n">
        <f aca="false">Loan_Sample!E1255/(1+Inputs!$B$25/100)</f>
        <v>78.0485076904297</v>
      </c>
      <c r="F1275" s="0" t="n">
        <f aca="false">Loan_Sample!H1255-Inputs!$B$24/100</f>
        <v>0.227666616439819</v>
      </c>
      <c r="G1275" s="0" t="n">
        <f aca="false">IF(ISNUMBER(C1275),INDEX(Scorecard!$D$54:$D$61,SUMPRODUCT(--(Scorecard!$G$54:$G$60&lt;C1275))+1),Scorecard!$D$62)</f>
        <v>-0.541917179454542</v>
      </c>
      <c r="H1275" s="0" t="n">
        <f aca="false">IF(ISNUMBER(D1275),INDEX(Scorecard!$D$63:$D$68,SUMPRODUCT(--(Scorecard!$G$63:$G$67&lt;D1275))+1),Scorecard!$D$69)</f>
        <v>0.322484508656054</v>
      </c>
      <c r="I1275" s="0" t="n">
        <f aca="false">IF(ISNUMBER(E1275),INDEX(Scorecard!$D$19:$D$26,SUMPRODUCT(--(Scorecard!$G$19:$G$25&lt;E1275))+1),Scorecard!$D$27)</f>
        <v>-0.0341578513653732</v>
      </c>
      <c r="J1275" s="0" t="n">
        <f aca="false">IF(ISNUMBER(F1275),INDEX(Scorecard!$D$37:$D$44,SUMPRODUCT(--(Scorecard!$G$37:$G$43&lt;F1275))+1),Scorecard!$D$45)</f>
        <v>-0.0679520129233634</v>
      </c>
      <c r="K1275" s="0" t="n">
        <f aca="false">Inputs!$B$10+Scorecard!$J$5*Loan_Sample!Y1255+Scorecard!$J$6*Loan_Sample!Z1255+Scorecard!$J$7*I1275+Scorecard!$J$8*Loan_Sample!AB1255+Scorecard!$J$9*J1275+Scorecard!$J$10*Loan_Sample!AD1255+Scorecard!$J$11*G1275+Scorecard!$J$12*H1275</f>
        <v>-5.64489358971524</v>
      </c>
      <c r="L1275" s="0" t="n">
        <f aca="false">MIN(1-Inputs!$B$13,MAX(Inputs!$B$13,1/(1+EXP(-(Inputs!$B$11*K1275+Inputs!$B$12)))))</f>
        <v>0.0029749877614524</v>
      </c>
      <c r="M1275" s="0" t="n">
        <f aca="false">Loan_Sample!AH1255*Inputs!$B$4*B1275</f>
        <v>151.017103731159</v>
      </c>
      <c r="N1275" s="0" t="n">
        <f aca="false">L1275*Inputs!$B$4*B1275</f>
        <v>151.017103731159</v>
      </c>
      <c r="O1275" s="0" t="n">
        <f aca="false">Inputs!$B$37+Inputs!$B$38*MAX(Loan_Sample!H1255-Inputs!$C$38,0)+Inputs!$B$39*MAX(Loan_Sample!H1255-Inputs!$C$39,0)+Inputs!$B$40*MAX(Loan_Sample!H1255-Inputs!$C$40,0)+Inputs!$B$41*MAX(Loan_Sample!H1255-Inputs!$C$41,0)+Inputs!$B$42*Inputs!$B$14+Inputs!$B$43*MIN(Loan_Sample!I1255/Inputs!$B$17,1)+Inputs!$B$44*MIN(Loan_Sample!E1255,Inputs!$B$18)+Inputs!$B$45*Loan_Sample!C1255</f>
        <v>-5.30746568916677</v>
      </c>
      <c r="P1275" s="0" t="n">
        <f aca="false">MIN(1-Inputs!$B$13,MAX(Inputs!$B$13,1/(1+EXP(-(Inputs!$B$15*O1275+Inputs!$B$16)))))</f>
        <v>0.00364255987615846</v>
      </c>
      <c r="Q1275" s="0" t="n">
        <f aca="false">Inputs!$B$37+Inputs!$B$38*MAX(F1275-Inputs!$C$38,0)+Inputs!$B$39*MAX(F1275-Inputs!$C$39,0)+Inputs!$B$40*MAX(F1275-Inputs!$C$40,0)+Inputs!$B$41*MAX(F1275-Inputs!$C$41,0)+Inputs!$B$42*Inputs!$B$14+Inputs!$B$43*MIN(Loan_Sample!I1255/Inputs!$B$17,1)+Inputs!$B$44*MIN(E1275,Inputs!$B$18)+Inputs!$B$45*Loan_Sample!C1255</f>
        <v>-5.30746568916677</v>
      </c>
      <c r="R1275" s="0" t="n">
        <f aca="false">MIN(1-Inputs!$B$13,MAX(Inputs!$B$13,1/(1+EXP(-(Inputs!$B$15*Q1275+Inputs!$B$16)))))</f>
        <v>0.00364255987615846</v>
      </c>
    </row>
    <row r="1276" customFormat="false" ht="15" hidden="false" customHeight="false" outlineLevel="0" collapsed="false">
      <c r="A1276" s="0" t="n">
        <f aca="false">Loan_Sample!A1256</f>
        <v>36202</v>
      </c>
      <c r="B1276" s="0" t="n">
        <f aca="false">Loan_Sample!U1256</f>
        <v>169905.94</v>
      </c>
      <c r="C1276" s="0" t="n">
        <f aca="false">Loan_Sample!K1256+Inputs!$B$26</f>
        <v>9.63333320617676</v>
      </c>
      <c r="D1276" s="0" t="n">
        <f aca="false">Loan_Sample!L1256+Inputs!$B$26</f>
        <v>5.0717945098877</v>
      </c>
      <c r="E1276" s="0" t="n">
        <f aca="false">Loan_Sample!E1256/(1+Inputs!$B$25/100)</f>
        <v>61.5550155639648</v>
      </c>
      <c r="F1276" s="0" t="n">
        <f aca="false">Loan_Sample!H1256-Inputs!$B$24/100</f>
        <v>0.476666688919067</v>
      </c>
      <c r="G1276" s="0" t="n">
        <f aca="false">IF(ISNUMBER(C1276),INDEX(Scorecard!$D$54:$D$61,SUMPRODUCT(--(Scorecard!$G$54:$G$60&lt;C1276))+1),Scorecard!$D$62)</f>
        <v>-0.541917179454542</v>
      </c>
      <c r="H1276" s="0" t="n">
        <f aca="false">IF(ISNUMBER(D1276),INDEX(Scorecard!$D$63:$D$68,SUMPRODUCT(--(Scorecard!$G$63:$G$67&lt;D1276))+1),Scorecard!$D$69)</f>
        <v>0.322484508656054</v>
      </c>
      <c r="I1276" s="0" t="n">
        <f aca="false">IF(ISNUMBER(E1276),INDEX(Scorecard!$D$19:$D$26,SUMPRODUCT(--(Scorecard!$G$19:$G$25&lt;E1276))+1),Scorecard!$D$27)</f>
        <v>0.233621608745691</v>
      </c>
      <c r="J1276" s="0" t="n">
        <f aca="false">IF(ISNUMBER(F1276),INDEX(Scorecard!$D$37:$D$44,SUMPRODUCT(--(Scorecard!$G$37:$G$43&lt;F1276))+1),Scorecard!$D$45)</f>
        <v>-0.271229676926091</v>
      </c>
      <c r="K1276" s="0" t="n">
        <f aca="false">Inputs!$B$10+Scorecard!$J$5*Loan_Sample!Y1256+Scorecard!$J$6*Loan_Sample!Z1256+Scorecard!$J$7*I1276+Scorecard!$J$8*Loan_Sample!AB1256+Scorecard!$J$9*J1276+Scorecard!$J$10*Loan_Sample!AD1256+Scorecard!$J$11*G1276+Scorecard!$J$12*H1276</f>
        <v>-4.55221154398332</v>
      </c>
      <c r="L1276" s="0" t="n">
        <f aca="false">MIN(1-Inputs!$B$13,MAX(Inputs!$B$13,1/(1+EXP(-(Inputs!$B$11*K1276+Inputs!$B$12)))))</f>
        <v>0.00947482787556556</v>
      </c>
      <c r="M1276" s="0" t="n">
        <f aca="false">Loan_Sample!AH1256*Inputs!$B$4*B1276</f>
        <v>563.44033778766</v>
      </c>
      <c r="N1276" s="0" t="n">
        <f aca="false">L1276*Inputs!$B$4*B1276</f>
        <v>563.44033778766</v>
      </c>
      <c r="O1276" s="0" t="n">
        <f aca="false">Inputs!$B$37+Inputs!$B$38*MAX(Loan_Sample!H1256-Inputs!$C$38,0)+Inputs!$B$39*MAX(Loan_Sample!H1256-Inputs!$C$39,0)+Inputs!$B$40*MAX(Loan_Sample!H1256-Inputs!$C$40,0)+Inputs!$B$41*MAX(Loan_Sample!H1256-Inputs!$C$41,0)+Inputs!$B$42*Inputs!$B$14+Inputs!$B$43*MIN(Loan_Sample!I1256/Inputs!$B$17,1)+Inputs!$B$44*MIN(Loan_Sample!E1256,Inputs!$B$18)+Inputs!$B$45*Loan_Sample!C1256</f>
        <v>-4.06467078593398</v>
      </c>
      <c r="P1276" s="0" t="n">
        <f aca="false">MIN(1-Inputs!$B$13,MAX(Inputs!$B$13,1/(1+EXP(-(Inputs!$B$15*O1276+Inputs!$B$16)))))</f>
        <v>0.014794249588637</v>
      </c>
      <c r="Q1276" s="0" t="n">
        <f aca="false">Inputs!$B$37+Inputs!$B$38*MAX(F1276-Inputs!$C$38,0)+Inputs!$B$39*MAX(F1276-Inputs!$C$39,0)+Inputs!$B$40*MAX(F1276-Inputs!$C$40,0)+Inputs!$B$41*MAX(F1276-Inputs!$C$41,0)+Inputs!$B$42*Inputs!$B$14+Inputs!$B$43*MIN(Loan_Sample!I1256/Inputs!$B$17,1)+Inputs!$B$44*MIN(E1276,Inputs!$B$18)+Inputs!$B$45*Loan_Sample!C1256</f>
        <v>-4.06467078593398</v>
      </c>
      <c r="R1276" s="0" t="n">
        <f aca="false">MIN(1-Inputs!$B$13,MAX(Inputs!$B$13,1/(1+EXP(-(Inputs!$B$15*Q1276+Inputs!$B$16)))))</f>
        <v>0.014794249588637</v>
      </c>
    </row>
    <row r="1277" customFormat="false" ht="15" hidden="false" customHeight="false" outlineLevel="0" collapsed="false">
      <c r="A1277" s="0" t="n">
        <f aca="false">Loan_Sample!A1257</f>
        <v>36231</v>
      </c>
      <c r="B1277" s="0" t="n">
        <f aca="false">Loan_Sample!U1257</f>
        <v>157259.97</v>
      </c>
      <c r="C1277" s="0" t="n">
        <f aca="false">Loan_Sample!K1257+Inputs!$B$26</f>
        <v>4</v>
      </c>
      <c r="D1277" s="0" t="n">
        <f aca="false">Loan_Sample!L1257+Inputs!$B$26</f>
        <v>-0.458333492279053</v>
      </c>
      <c r="E1277" s="0" t="n">
        <f aca="false">Loan_Sample!E1257/(1+Inputs!$B$25/100)</f>
        <v>55.6479682922363</v>
      </c>
      <c r="F1277" s="0" t="n">
        <f aca="false">Loan_Sample!H1257-Inputs!$B$24/100</f>
        <v>-3.48633337020874</v>
      </c>
      <c r="G1277" s="0" t="n">
        <f aca="false">IF(ISNUMBER(C1277),INDEX(Scorecard!$D$54:$D$61,SUMPRODUCT(--(Scorecard!$G$54:$G$60&lt;C1277))+1),Scorecard!$D$62)</f>
        <v>0.489050497890326</v>
      </c>
      <c r="H1277" s="0" t="n">
        <f aca="false">IF(ISNUMBER(D1277),INDEX(Scorecard!$D$63:$D$68,SUMPRODUCT(--(Scorecard!$G$63:$G$67&lt;D1277))+1),Scorecard!$D$69)</f>
        <v>0.322484508656054</v>
      </c>
      <c r="I1277" s="0" t="n">
        <f aca="false">IF(ISNUMBER(E1277),INDEX(Scorecard!$D$19:$D$26,SUMPRODUCT(--(Scorecard!$G$19:$G$25&lt;E1277))+1),Scorecard!$D$27)</f>
        <v>0.285899340811827</v>
      </c>
      <c r="J1277" s="0" t="n">
        <f aca="false">IF(ISNUMBER(F1277),INDEX(Scorecard!$D$37:$D$44,SUMPRODUCT(--(Scorecard!$G$37:$G$43&lt;F1277))+1),Scorecard!$D$45)</f>
        <v>1.35057635045042</v>
      </c>
      <c r="K1277" s="0" t="n">
        <f aca="false">Inputs!$B$10+Scorecard!$J$5*Loan_Sample!Y1257+Scorecard!$J$6*Loan_Sample!Z1257+Scorecard!$J$7*I1277+Scorecard!$J$8*Loan_Sample!AB1257+Scorecard!$J$9*J1277+Scorecard!$J$10*Loan_Sample!AD1257+Scorecard!$J$11*G1277+Scorecard!$J$12*H1277</f>
        <v>-6.03147167219347</v>
      </c>
      <c r="L1277" s="0" t="n">
        <f aca="false">MIN(1-Inputs!$B$13,MAX(Inputs!$B$13,1/(1+EXP(-(Inputs!$B$11*K1277+Inputs!$B$12)))))</f>
        <v>0.00197210886942575</v>
      </c>
      <c r="M1277" s="0" t="n">
        <f aca="false">Loan_Sample!AH1257*Inputs!$B$4*B1277</f>
        <v>108.54682357492</v>
      </c>
      <c r="N1277" s="0" t="n">
        <f aca="false">L1277*Inputs!$B$4*B1277</f>
        <v>108.54682357492</v>
      </c>
      <c r="O1277" s="0" t="n">
        <f aca="false">Inputs!$B$37+Inputs!$B$38*MAX(Loan_Sample!H1257-Inputs!$C$38,0)+Inputs!$B$39*MAX(Loan_Sample!H1257-Inputs!$C$39,0)+Inputs!$B$40*MAX(Loan_Sample!H1257-Inputs!$C$40,0)+Inputs!$B$41*MAX(Loan_Sample!H1257-Inputs!$C$41,0)+Inputs!$B$42*Inputs!$B$14+Inputs!$B$43*MIN(Loan_Sample!I1257/Inputs!$B$17,1)+Inputs!$B$44*MIN(Loan_Sample!E1257,Inputs!$B$18)+Inputs!$B$45*Loan_Sample!C1257</f>
        <v>-5.58554015249323</v>
      </c>
      <c r="P1277" s="0" t="n">
        <f aca="false">MIN(1-Inputs!$B$13,MAX(Inputs!$B$13,1/(1+EXP(-(Inputs!$B$15*O1277+Inputs!$B$16)))))</f>
        <v>0.00265796226181328</v>
      </c>
      <c r="Q1277" s="0" t="n">
        <f aca="false">Inputs!$B$37+Inputs!$B$38*MAX(F1277-Inputs!$C$38,0)+Inputs!$B$39*MAX(F1277-Inputs!$C$39,0)+Inputs!$B$40*MAX(F1277-Inputs!$C$40,0)+Inputs!$B$41*MAX(F1277-Inputs!$C$41,0)+Inputs!$B$42*Inputs!$B$14+Inputs!$B$43*MIN(Loan_Sample!I1257/Inputs!$B$17,1)+Inputs!$B$44*MIN(E1277,Inputs!$B$18)+Inputs!$B$45*Loan_Sample!C1257</f>
        <v>-5.58554015249323</v>
      </c>
      <c r="R1277" s="0" t="n">
        <f aca="false">MIN(1-Inputs!$B$13,MAX(Inputs!$B$13,1/(1+EXP(-(Inputs!$B$15*Q1277+Inputs!$B$16)))))</f>
        <v>0.00265796226181328</v>
      </c>
    </row>
    <row r="1278" customFormat="false" ht="15" hidden="false" customHeight="false" outlineLevel="0" collapsed="false">
      <c r="A1278" s="0" t="n">
        <f aca="false">Loan_Sample!A1258</f>
        <v>36237</v>
      </c>
      <c r="B1278" s="0" t="n">
        <f aca="false">Loan_Sample!U1258</f>
        <v>261192.2</v>
      </c>
      <c r="C1278" s="0" t="n">
        <f aca="false">Loan_Sample!K1258+Inputs!$B$26</f>
        <v>3.82307696342468</v>
      </c>
      <c r="D1278" s="0" t="n">
        <f aca="false">Loan_Sample!L1258+Inputs!$B$26</f>
        <v>-0.276922941207886</v>
      </c>
      <c r="E1278" s="0" t="n">
        <f aca="false">Loan_Sample!E1258/(1+Inputs!$B$25/100)</f>
        <v>71.7953338623047</v>
      </c>
      <c r="F1278" s="0" t="n">
        <f aca="false">Loan_Sample!H1258-Inputs!$B$24/100</f>
        <v>0.506666421890259</v>
      </c>
      <c r="G1278" s="0" t="n">
        <f aca="false">IF(ISNUMBER(C1278),INDEX(Scorecard!$D$54:$D$61,SUMPRODUCT(--(Scorecard!$G$54:$G$60&lt;C1278))+1),Scorecard!$D$62)</f>
        <v>0.489050497890326</v>
      </c>
      <c r="H1278" s="0" t="n">
        <f aca="false">IF(ISNUMBER(D1278),INDEX(Scorecard!$D$63:$D$68,SUMPRODUCT(--(Scorecard!$G$63:$G$67&lt;D1278))+1),Scorecard!$D$69)</f>
        <v>0.322484508656054</v>
      </c>
      <c r="I1278" s="0" t="n">
        <f aca="false">IF(ISNUMBER(E1278),INDEX(Scorecard!$D$19:$D$26,SUMPRODUCT(--(Scorecard!$G$19:$G$25&lt;E1278))+1),Scorecard!$D$27)</f>
        <v>0.0530843085177338</v>
      </c>
      <c r="J1278" s="0" t="n">
        <f aca="false">IF(ISNUMBER(F1278),INDEX(Scorecard!$D$37:$D$44,SUMPRODUCT(--(Scorecard!$G$37:$G$43&lt;F1278))+1),Scorecard!$D$45)</f>
        <v>-0.271229676926091</v>
      </c>
      <c r="K1278" s="0" t="n">
        <f aca="false">Inputs!$B$10+Scorecard!$J$5*Loan_Sample!Y1258+Scorecard!$J$6*Loan_Sample!Z1258+Scorecard!$J$7*I1278+Scorecard!$J$8*Loan_Sample!AB1258+Scorecard!$J$9*J1278+Scorecard!$J$10*Loan_Sample!AD1258+Scorecard!$J$11*G1278+Scorecard!$J$12*H1278</f>
        <v>-5.7558328936734</v>
      </c>
      <c r="L1278" s="0" t="n">
        <f aca="false">MIN(1-Inputs!$B$13,MAX(Inputs!$B$13,1/(1+EXP(-(Inputs!$B$11*K1278+Inputs!$B$12)))))</f>
        <v>0.00264400894856959</v>
      </c>
      <c r="M1278" s="0" t="n">
        <f aca="false">Loan_Sample!AH1258*Inputs!$B$4*B1278</f>
        <v>241.708079933802</v>
      </c>
      <c r="N1278" s="0" t="n">
        <f aca="false">L1278*Inputs!$B$4*B1278</f>
        <v>241.708079933802</v>
      </c>
      <c r="O1278" s="0" t="n">
        <f aca="false">Inputs!$B$37+Inputs!$B$38*MAX(Loan_Sample!H1258-Inputs!$C$38,0)+Inputs!$B$39*MAX(Loan_Sample!H1258-Inputs!$C$39,0)+Inputs!$B$40*MAX(Loan_Sample!H1258-Inputs!$C$40,0)+Inputs!$B$41*MAX(Loan_Sample!H1258-Inputs!$C$41,0)+Inputs!$B$42*Inputs!$B$14+Inputs!$B$43*MIN(Loan_Sample!I1258/Inputs!$B$17,1)+Inputs!$B$44*MIN(Loan_Sample!E1258,Inputs!$B$18)+Inputs!$B$45*Loan_Sample!C1258</f>
        <v>-4.31482222097451</v>
      </c>
      <c r="P1278" s="0" t="n">
        <f aca="false">MIN(1-Inputs!$B$13,MAX(Inputs!$B$13,1/(1+EXP(-(Inputs!$B$15*O1278+Inputs!$B$16)))))</f>
        <v>0.0111733923621635</v>
      </c>
      <c r="Q1278" s="0" t="n">
        <f aca="false">Inputs!$B$37+Inputs!$B$38*MAX(F1278-Inputs!$C$38,0)+Inputs!$B$39*MAX(F1278-Inputs!$C$39,0)+Inputs!$B$40*MAX(F1278-Inputs!$C$40,0)+Inputs!$B$41*MAX(F1278-Inputs!$C$41,0)+Inputs!$B$42*Inputs!$B$14+Inputs!$B$43*MIN(Loan_Sample!I1258/Inputs!$B$17,1)+Inputs!$B$44*MIN(E1278,Inputs!$B$18)+Inputs!$B$45*Loan_Sample!C1258</f>
        <v>-4.31482222097451</v>
      </c>
      <c r="R1278" s="0" t="n">
        <f aca="false">MIN(1-Inputs!$B$13,MAX(Inputs!$B$13,1/(1+EXP(-(Inputs!$B$15*Q1278+Inputs!$B$16)))))</f>
        <v>0.0111733923621635</v>
      </c>
    </row>
    <row r="1279" customFormat="false" ht="15" hidden="false" customHeight="false" outlineLevel="0" collapsed="false">
      <c r="A1279" s="0" t="n">
        <f aca="false">Loan_Sample!A1259</f>
        <v>36298</v>
      </c>
      <c r="B1279" s="0" t="n">
        <f aca="false">Loan_Sample!U1259</f>
        <v>109008.84</v>
      </c>
      <c r="C1279" s="0" t="n">
        <f aca="false">Loan_Sample!K1259+Inputs!$B$26</f>
        <v>4.5</v>
      </c>
      <c r="D1279" s="0" t="n">
        <f aca="false">Loan_Sample!L1259+Inputs!$B$26</f>
        <v>-0.208333492279053</v>
      </c>
      <c r="E1279" s="0" t="n">
        <f aca="false">Loan_Sample!E1259/(1+Inputs!$B$25/100)</f>
        <v>79.7664489746094</v>
      </c>
      <c r="F1279" s="0" t="n">
        <f aca="false">Loan_Sample!H1259-Inputs!$B$24/100</f>
        <v>-3.32333326339722</v>
      </c>
      <c r="G1279" s="0" t="n">
        <f aca="false">IF(ISNUMBER(C1279),INDEX(Scorecard!$D$54:$D$61,SUMPRODUCT(--(Scorecard!$G$54:$G$60&lt;C1279))+1),Scorecard!$D$62)</f>
        <v>0.409483001259379</v>
      </c>
      <c r="H1279" s="0" t="n">
        <f aca="false">IF(ISNUMBER(D1279),INDEX(Scorecard!$D$63:$D$68,SUMPRODUCT(--(Scorecard!$G$63:$G$67&lt;D1279))+1),Scorecard!$D$69)</f>
        <v>0.322484508656054</v>
      </c>
      <c r="I1279" s="0" t="n">
        <f aca="false">IF(ISNUMBER(E1279),INDEX(Scorecard!$D$19:$D$26,SUMPRODUCT(--(Scorecard!$G$19:$G$25&lt;E1279))+1),Scorecard!$D$27)</f>
        <v>-0.0341578513653732</v>
      </c>
      <c r="J1279" s="0" t="n">
        <f aca="false">IF(ISNUMBER(F1279),INDEX(Scorecard!$D$37:$D$44,SUMPRODUCT(--(Scorecard!$G$37:$G$43&lt;F1279))+1),Scorecard!$D$45)</f>
        <v>1.35057635045042</v>
      </c>
      <c r="K1279" s="0" t="n">
        <f aca="false">Inputs!$B$10+Scorecard!$J$5*Loan_Sample!Y1259+Scorecard!$J$6*Loan_Sample!Z1259+Scorecard!$J$7*I1279+Scorecard!$J$8*Loan_Sample!AB1259+Scorecard!$J$9*J1279+Scorecard!$J$10*Loan_Sample!AD1259+Scorecard!$J$11*G1279+Scorecard!$J$12*H1279</f>
        <v>-5.1099737988152</v>
      </c>
      <c r="L1279" s="0" t="n">
        <f aca="false">MIN(1-Inputs!$B$13,MAX(Inputs!$B$13,1/(1+EXP(-(Inputs!$B$11*K1279+Inputs!$B$12)))))</f>
        <v>0.00525010737906632</v>
      </c>
      <c r="M1279" s="0" t="n">
        <f aca="false">Loan_Sample!AH1259*Inputs!$B$4*B1279</f>
        <v>200.307840343611</v>
      </c>
      <c r="N1279" s="0" t="n">
        <f aca="false">L1279*Inputs!$B$4*B1279</f>
        <v>200.307840343611</v>
      </c>
      <c r="O1279" s="0" t="n">
        <f aca="false">Inputs!$B$37+Inputs!$B$38*MAX(Loan_Sample!H1259-Inputs!$C$38,0)+Inputs!$B$39*MAX(Loan_Sample!H1259-Inputs!$C$39,0)+Inputs!$B$40*MAX(Loan_Sample!H1259-Inputs!$C$40,0)+Inputs!$B$41*MAX(Loan_Sample!H1259-Inputs!$C$41,0)+Inputs!$B$42*Inputs!$B$14+Inputs!$B$43*MIN(Loan_Sample!I1259/Inputs!$B$17,1)+Inputs!$B$44*MIN(Loan_Sample!E1259,Inputs!$B$18)+Inputs!$B$45*Loan_Sample!C1259</f>
        <v>-5.69516941811625</v>
      </c>
      <c r="P1279" s="0" t="n">
        <f aca="false">MIN(1-Inputs!$B$13,MAX(Inputs!$B$13,1/(1+EXP(-(Inputs!$B$15*O1279+Inputs!$B$16)))))</f>
        <v>0.00234725101790303</v>
      </c>
      <c r="Q1279" s="0" t="n">
        <f aca="false">Inputs!$B$37+Inputs!$B$38*MAX(F1279-Inputs!$C$38,0)+Inputs!$B$39*MAX(F1279-Inputs!$C$39,0)+Inputs!$B$40*MAX(F1279-Inputs!$C$40,0)+Inputs!$B$41*MAX(F1279-Inputs!$C$41,0)+Inputs!$B$42*Inputs!$B$14+Inputs!$B$43*MIN(Loan_Sample!I1259/Inputs!$B$17,1)+Inputs!$B$44*MIN(E1279,Inputs!$B$18)+Inputs!$B$45*Loan_Sample!C1259</f>
        <v>-5.69516941811625</v>
      </c>
      <c r="R1279" s="0" t="n">
        <f aca="false">MIN(1-Inputs!$B$13,MAX(Inputs!$B$13,1/(1+EXP(-(Inputs!$B$15*Q1279+Inputs!$B$16)))))</f>
        <v>0.00234725101790303</v>
      </c>
    </row>
    <row r="1280" customFormat="false" ht="15" hidden="false" customHeight="false" outlineLevel="0" collapsed="false">
      <c r="A1280" s="0" t="n">
        <f aca="false">Loan_Sample!A1260</f>
        <v>36341</v>
      </c>
      <c r="B1280" s="0" t="n">
        <f aca="false">Loan_Sample!U1260</f>
        <v>198416.45</v>
      </c>
      <c r="C1280" s="0" t="n">
        <f aca="false">Loan_Sample!K1260+Inputs!$B$26</f>
        <v>3.70000004768372</v>
      </c>
      <c r="D1280" s="0" t="n">
        <f aca="false">Loan_Sample!L1260+Inputs!$B$26</f>
        <v>-0.208333253860474</v>
      </c>
      <c r="E1280" s="0" t="n">
        <f aca="false">Loan_Sample!E1260/(1+Inputs!$B$25/100)</f>
        <v>66.8840789794922</v>
      </c>
      <c r="F1280" s="0" t="n">
        <f aca="false">Loan_Sample!H1260-Inputs!$B$24/100</f>
        <v>-2.91633319854736</v>
      </c>
      <c r="G1280" s="0" t="n">
        <f aca="false">IF(ISNUMBER(C1280),INDEX(Scorecard!$D$54:$D$61,SUMPRODUCT(--(Scorecard!$G$54:$G$60&lt;C1280))+1),Scorecard!$D$62)</f>
        <v>0.489050497890326</v>
      </c>
      <c r="H1280" s="0" t="n">
        <f aca="false">IF(ISNUMBER(D1280),INDEX(Scorecard!$D$63:$D$68,SUMPRODUCT(--(Scorecard!$G$63:$G$67&lt;D1280))+1),Scorecard!$D$69)</f>
        <v>0.322484508656054</v>
      </c>
      <c r="I1280" s="0" t="n">
        <f aca="false">IF(ISNUMBER(E1280),INDEX(Scorecard!$D$19:$D$26,SUMPRODUCT(--(Scorecard!$G$19:$G$25&lt;E1280))+1),Scorecard!$D$27)</f>
        <v>0.0530843085177338</v>
      </c>
      <c r="J1280" s="0" t="n">
        <f aca="false">IF(ISNUMBER(F1280),INDEX(Scorecard!$D$37:$D$44,SUMPRODUCT(--(Scorecard!$G$37:$G$43&lt;F1280))+1),Scorecard!$D$45)</f>
        <v>1.35057635045042</v>
      </c>
      <c r="K1280" s="0" t="n">
        <f aca="false">Inputs!$B$10+Scorecard!$J$5*Loan_Sample!Y1260+Scorecard!$J$6*Loan_Sample!Z1260+Scorecard!$J$7*I1280+Scorecard!$J$8*Loan_Sample!AB1260+Scorecard!$J$9*J1280+Scorecard!$J$10*Loan_Sample!AD1260+Scorecard!$J$11*G1280+Scorecard!$J$12*H1280</f>
        <v>-3.92527221005504</v>
      </c>
      <c r="L1280" s="0" t="n">
        <f aca="false">MIN(1-Inputs!$B$13,MAX(Inputs!$B$13,1/(1+EXP(-(Inputs!$B$11*K1280+Inputs!$B$12)))))</f>
        <v>0.0183213145887912</v>
      </c>
      <c r="M1280" s="0" t="n">
        <f aca="false">Loan_Sample!AH1260*Inputs!$B$4*B1280</f>
        <v>1272.33757001441</v>
      </c>
      <c r="N1280" s="0" t="n">
        <f aca="false">L1280*Inputs!$B$4*B1280</f>
        <v>1272.33757001441</v>
      </c>
      <c r="O1280" s="0" t="n">
        <f aca="false">Inputs!$B$37+Inputs!$B$38*MAX(Loan_Sample!H1260-Inputs!$C$38,0)+Inputs!$B$39*MAX(Loan_Sample!H1260-Inputs!$C$39,0)+Inputs!$B$40*MAX(Loan_Sample!H1260-Inputs!$C$40,0)+Inputs!$B$41*MAX(Loan_Sample!H1260-Inputs!$C$41,0)+Inputs!$B$42*Inputs!$B$14+Inputs!$B$43*MIN(Loan_Sample!I1260/Inputs!$B$17,1)+Inputs!$B$44*MIN(Loan_Sample!E1260,Inputs!$B$18)+Inputs!$B$45*Loan_Sample!C1260</f>
        <v>-5.66977683822966</v>
      </c>
      <c r="P1280" s="0" t="n">
        <f aca="false">MIN(1-Inputs!$B$13,MAX(Inputs!$B$13,1/(1+EXP(-(Inputs!$B$15*O1280+Inputs!$B$16)))))</f>
        <v>0.00241582868781727</v>
      </c>
      <c r="Q1280" s="0" t="n">
        <f aca="false">Inputs!$B$37+Inputs!$B$38*MAX(F1280-Inputs!$C$38,0)+Inputs!$B$39*MAX(F1280-Inputs!$C$39,0)+Inputs!$B$40*MAX(F1280-Inputs!$C$40,0)+Inputs!$B$41*MAX(F1280-Inputs!$C$41,0)+Inputs!$B$42*Inputs!$B$14+Inputs!$B$43*MIN(Loan_Sample!I1260/Inputs!$B$17,1)+Inputs!$B$44*MIN(E1280,Inputs!$B$18)+Inputs!$B$45*Loan_Sample!C1260</f>
        <v>-5.66977683822966</v>
      </c>
      <c r="R1280" s="0" t="n">
        <f aca="false">MIN(1-Inputs!$B$13,MAX(Inputs!$B$13,1/(1+EXP(-(Inputs!$B$15*Q1280+Inputs!$B$16)))))</f>
        <v>0.00241582868781727</v>
      </c>
    </row>
    <row r="1281" customFormat="false" ht="15" hidden="false" customHeight="false" outlineLevel="0" collapsed="false">
      <c r="A1281" s="0" t="n">
        <f aca="false">Loan_Sample!A1261</f>
        <v>36363</v>
      </c>
      <c r="B1281" s="0" t="n">
        <f aca="false">Loan_Sample!U1261</f>
        <v>327248.78</v>
      </c>
      <c r="C1281" s="0" t="n">
        <f aca="false">Loan_Sample!K1261+Inputs!$B$26</f>
        <v>3.92307686805725</v>
      </c>
      <c r="D1281" s="0" t="n">
        <f aca="false">Loan_Sample!L1261+Inputs!$B$26</f>
        <v>-0.276922941207886</v>
      </c>
      <c r="E1281" s="0" t="n">
        <f aca="false">Loan_Sample!E1261/(1+Inputs!$B$25/100)</f>
        <v>65.7924575805664</v>
      </c>
      <c r="F1281" s="0" t="n">
        <f aca="false">Loan_Sample!H1261-Inputs!$B$24/100</f>
        <v>-0.170333385467529</v>
      </c>
      <c r="G1281" s="0" t="n">
        <f aca="false">IF(ISNUMBER(C1281),INDEX(Scorecard!$D$54:$D$61,SUMPRODUCT(--(Scorecard!$G$54:$G$60&lt;C1281))+1),Scorecard!$D$62)</f>
        <v>0.489050497890326</v>
      </c>
      <c r="H1281" s="0" t="n">
        <f aca="false">IF(ISNUMBER(D1281),INDEX(Scorecard!$D$63:$D$68,SUMPRODUCT(--(Scorecard!$G$63:$G$67&lt;D1281))+1),Scorecard!$D$69)</f>
        <v>0.322484508656054</v>
      </c>
      <c r="I1281" s="0" t="n">
        <f aca="false">IF(ISNUMBER(E1281),INDEX(Scorecard!$D$19:$D$26,SUMPRODUCT(--(Scorecard!$G$19:$G$25&lt;E1281))+1),Scorecard!$D$27)</f>
        <v>0.233621608745691</v>
      </c>
      <c r="J1281" s="0" t="n">
        <f aca="false">IF(ISNUMBER(F1281),INDEX(Scorecard!$D$37:$D$44,SUMPRODUCT(--(Scorecard!$G$37:$G$43&lt;F1281))+1),Scorecard!$D$45)</f>
        <v>0.769716833645565</v>
      </c>
      <c r="K1281" s="0" t="n">
        <f aca="false">Inputs!$B$10+Scorecard!$J$5*Loan_Sample!Y1261+Scorecard!$J$6*Loan_Sample!Z1261+Scorecard!$J$7*I1281+Scorecard!$J$8*Loan_Sample!AB1261+Scorecard!$J$9*J1281+Scorecard!$J$10*Loan_Sample!AD1261+Scorecard!$J$11*G1281+Scorecard!$J$12*H1281</f>
        <v>-5.15764338546319</v>
      </c>
      <c r="L1281" s="0" t="n">
        <f aca="false">MIN(1-Inputs!$B$13,MAX(Inputs!$B$13,1/(1+EXP(-(Inputs!$B$11*K1281+Inputs!$B$12)))))</f>
        <v>0.00499125221074939</v>
      </c>
      <c r="M1281" s="0" t="n">
        <f aca="false">Loan_Sample!AH1261*Inputs!$B$4*B1281</f>
        <v>571.683418824014</v>
      </c>
      <c r="N1281" s="0" t="n">
        <f aca="false">L1281*Inputs!$B$4*B1281</f>
        <v>571.683418824014</v>
      </c>
      <c r="O1281" s="0" t="n">
        <f aca="false">Inputs!$B$37+Inputs!$B$38*MAX(Loan_Sample!H1261-Inputs!$C$38,0)+Inputs!$B$39*MAX(Loan_Sample!H1261-Inputs!$C$39,0)+Inputs!$B$40*MAX(Loan_Sample!H1261-Inputs!$C$40,0)+Inputs!$B$41*MAX(Loan_Sample!H1261-Inputs!$C$41,0)+Inputs!$B$42*Inputs!$B$14+Inputs!$B$43*MIN(Loan_Sample!I1261/Inputs!$B$17,1)+Inputs!$B$44*MIN(Loan_Sample!E1261,Inputs!$B$18)+Inputs!$B$45*Loan_Sample!C1261</f>
        <v>-5.99728660767372</v>
      </c>
      <c r="P1281" s="0" t="n">
        <f aca="false">MIN(1-Inputs!$B$13,MAX(Inputs!$B$13,1/(1+EXP(-(Inputs!$B$15*O1281+Inputs!$B$16)))))</f>
        <v>0.00166609241233042</v>
      </c>
      <c r="Q1281" s="0" t="n">
        <f aca="false">Inputs!$B$37+Inputs!$B$38*MAX(F1281-Inputs!$C$38,0)+Inputs!$B$39*MAX(F1281-Inputs!$C$39,0)+Inputs!$B$40*MAX(F1281-Inputs!$C$40,0)+Inputs!$B$41*MAX(F1281-Inputs!$C$41,0)+Inputs!$B$42*Inputs!$B$14+Inputs!$B$43*MIN(Loan_Sample!I1261/Inputs!$B$17,1)+Inputs!$B$44*MIN(E1281,Inputs!$B$18)+Inputs!$B$45*Loan_Sample!C1261</f>
        <v>-5.99728660767372</v>
      </c>
      <c r="R1281" s="0" t="n">
        <f aca="false">MIN(1-Inputs!$B$13,MAX(Inputs!$B$13,1/(1+EXP(-(Inputs!$B$15*Q1281+Inputs!$B$16)))))</f>
        <v>0.00166609241233042</v>
      </c>
    </row>
    <row r="1282" customFormat="false" ht="15" hidden="false" customHeight="false" outlineLevel="0" collapsed="false">
      <c r="A1282" s="0" t="n">
        <f aca="false">Loan_Sample!A1262</f>
        <v>36468</v>
      </c>
      <c r="B1282" s="0" t="n">
        <f aca="false">Loan_Sample!U1262</f>
        <v>227083.33</v>
      </c>
      <c r="C1282" s="0" t="n">
        <f aca="false">Loan_Sample!K1262+Inputs!$B$26</f>
        <v>3.70000004768372</v>
      </c>
      <c r="D1282" s="0" t="n">
        <f aca="false">Loan_Sample!L1262+Inputs!$B$26</f>
        <v>-0.458333253860474</v>
      </c>
      <c r="E1282" s="0" t="n">
        <f aca="false">Loan_Sample!E1262/(1+Inputs!$B$25/100)</f>
        <v>69.2517852783203</v>
      </c>
      <c r="F1282" s="0" t="n">
        <f aca="false">Loan_Sample!H1262-Inputs!$B$24/100</f>
        <v>-3.26533341407776</v>
      </c>
      <c r="G1282" s="0" t="n">
        <f aca="false">IF(ISNUMBER(C1282),INDEX(Scorecard!$D$54:$D$61,SUMPRODUCT(--(Scorecard!$G$54:$G$60&lt;C1282))+1),Scorecard!$D$62)</f>
        <v>0.489050497890326</v>
      </c>
      <c r="H1282" s="0" t="n">
        <f aca="false">IF(ISNUMBER(D1282),INDEX(Scorecard!$D$63:$D$68,SUMPRODUCT(--(Scorecard!$G$63:$G$67&lt;D1282))+1),Scorecard!$D$69)</f>
        <v>0.322484508656054</v>
      </c>
      <c r="I1282" s="0" t="n">
        <f aca="false">IF(ISNUMBER(E1282),INDEX(Scorecard!$D$19:$D$26,SUMPRODUCT(--(Scorecard!$G$19:$G$25&lt;E1282))+1),Scorecard!$D$27)</f>
        <v>0.0530843085177338</v>
      </c>
      <c r="J1282" s="0" t="n">
        <f aca="false">IF(ISNUMBER(F1282),INDEX(Scorecard!$D$37:$D$44,SUMPRODUCT(--(Scorecard!$G$37:$G$43&lt;F1282))+1),Scorecard!$D$45)</f>
        <v>1.35057635045042</v>
      </c>
      <c r="K1282" s="0" t="n">
        <f aca="false">Inputs!$B$10+Scorecard!$J$5*Loan_Sample!Y1262+Scorecard!$J$6*Loan_Sample!Z1262+Scorecard!$J$7*I1282+Scorecard!$J$8*Loan_Sample!AB1262+Scorecard!$J$9*J1282+Scorecard!$J$10*Loan_Sample!AD1262+Scorecard!$J$11*G1282+Scorecard!$J$12*H1282</f>
        <v>-4.06096570290002</v>
      </c>
      <c r="L1282" s="0" t="n">
        <f aca="false">MIN(1-Inputs!$B$13,MAX(Inputs!$B$13,1/(1+EXP(-(Inputs!$B$11*K1282+Inputs!$B$12)))))</f>
        <v>0.015892847700453</v>
      </c>
      <c r="M1282" s="0" t="n">
        <f aca="false">Loan_Sample!AH1262*Inputs!$B$4*B1282</f>
        <v>1263.1502726506</v>
      </c>
      <c r="N1282" s="0" t="n">
        <f aca="false">L1282*Inputs!$B$4*B1282</f>
        <v>1263.1502726506</v>
      </c>
      <c r="O1282" s="0" t="n">
        <f aca="false">Inputs!$B$37+Inputs!$B$38*MAX(Loan_Sample!H1262-Inputs!$C$38,0)+Inputs!$B$39*MAX(Loan_Sample!H1262-Inputs!$C$39,0)+Inputs!$B$40*MAX(Loan_Sample!H1262-Inputs!$C$40,0)+Inputs!$B$41*MAX(Loan_Sample!H1262-Inputs!$C$41,0)+Inputs!$B$42*Inputs!$B$14+Inputs!$B$43*MIN(Loan_Sample!I1262/Inputs!$B$17,1)+Inputs!$B$44*MIN(Loan_Sample!E1262,Inputs!$B$18)+Inputs!$B$45*Loan_Sample!C1262</f>
        <v>-5.691377090831</v>
      </c>
      <c r="P1282" s="0" t="n">
        <f aca="false">MIN(1-Inputs!$B$13,MAX(Inputs!$B$13,1/(1+EXP(-(Inputs!$B$15*O1282+Inputs!$B$16)))))</f>
        <v>0.00235736821792021</v>
      </c>
      <c r="Q1282" s="0" t="n">
        <f aca="false">Inputs!$B$37+Inputs!$B$38*MAX(F1282-Inputs!$C$38,0)+Inputs!$B$39*MAX(F1282-Inputs!$C$39,0)+Inputs!$B$40*MAX(F1282-Inputs!$C$40,0)+Inputs!$B$41*MAX(F1282-Inputs!$C$41,0)+Inputs!$B$42*Inputs!$B$14+Inputs!$B$43*MIN(Loan_Sample!I1262/Inputs!$B$17,1)+Inputs!$B$44*MIN(E1282,Inputs!$B$18)+Inputs!$B$45*Loan_Sample!C1262</f>
        <v>-5.691377090831</v>
      </c>
      <c r="R1282" s="0" t="n">
        <f aca="false">MIN(1-Inputs!$B$13,MAX(Inputs!$B$13,1/(1+EXP(-(Inputs!$B$15*Q1282+Inputs!$B$16)))))</f>
        <v>0.00235736821792021</v>
      </c>
    </row>
    <row r="1283" customFormat="false" ht="15" hidden="false" customHeight="false" outlineLevel="0" collapsed="false">
      <c r="A1283" s="0" t="n">
        <f aca="false">Loan_Sample!A1263</f>
        <v>36506</v>
      </c>
      <c r="B1283" s="0" t="n">
        <f aca="false">Loan_Sample!U1263</f>
        <v>306354.56</v>
      </c>
      <c r="C1283" s="0" t="n">
        <f aca="false">Loan_Sample!K1263+Inputs!$B$26</f>
        <v>6.53333330154419</v>
      </c>
      <c r="D1283" s="0" t="n">
        <f aca="false">Loan_Sample!L1263+Inputs!$B$26</f>
        <v>2.71025633811951</v>
      </c>
      <c r="E1283" s="0" t="n">
        <f aca="false">Loan_Sample!E1263/(1+Inputs!$B$25/100)</f>
        <v>59.7565841674805</v>
      </c>
      <c r="F1283" s="0" t="n">
        <f aca="false">Loan_Sample!H1263-Inputs!$B$24/100</f>
        <v>0.401333332061768</v>
      </c>
      <c r="G1283" s="0" t="n">
        <f aca="false">IF(ISNUMBER(C1283),INDEX(Scorecard!$D$54:$D$61,SUMPRODUCT(--(Scorecard!$G$54:$G$60&lt;C1283))+1),Scorecard!$D$62)</f>
        <v>-0.119873800601421</v>
      </c>
      <c r="H1283" s="0" t="n">
        <f aca="false">IF(ISNUMBER(D1283),INDEX(Scorecard!$D$63:$D$68,SUMPRODUCT(--(Scorecard!$G$63:$G$67&lt;D1283))+1),Scorecard!$D$69)</f>
        <v>0.322484508656054</v>
      </c>
      <c r="I1283" s="0" t="n">
        <f aca="false">IF(ISNUMBER(E1283),INDEX(Scorecard!$D$19:$D$26,SUMPRODUCT(--(Scorecard!$G$19:$G$25&lt;E1283))+1),Scorecard!$D$27)</f>
        <v>0.267179331770092</v>
      </c>
      <c r="J1283" s="0" t="n">
        <f aca="false">IF(ISNUMBER(F1283),INDEX(Scorecard!$D$37:$D$44,SUMPRODUCT(--(Scorecard!$G$37:$G$43&lt;F1283))+1),Scorecard!$D$45)</f>
        <v>-0.271229676926091</v>
      </c>
      <c r="K1283" s="0" t="n">
        <f aca="false">Inputs!$B$10+Scorecard!$J$5*Loan_Sample!Y1263+Scorecard!$J$6*Loan_Sample!Z1263+Scorecard!$J$7*I1283+Scorecard!$J$8*Loan_Sample!AB1263+Scorecard!$J$9*J1283+Scorecard!$J$10*Loan_Sample!AD1263+Scorecard!$J$11*G1283+Scorecard!$J$12*H1283</f>
        <v>-5.68913375611689</v>
      </c>
      <c r="L1283" s="0" t="n">
        <f aca="false">MIN(1-Inputs!$B$13,MAX(Inputs!$B$13,1/(1+EXP(-(Inputs!$B$11*K1283+Inputs!$B$12)))))</f>
        <v>0.00283831708683656</v>
      </c>
      <c r="M1283" s="0" t="n">
        <f aca="false">Loan_Sample!AH1263*Inputs!$B$4*B1283</f>
        <v>304.335983797403</v>
      </c>
      <c r="N1283" s="0" t="n">
        <f aca="false">L1283*Inputs!$B$4*B1283</f>
        <v>304.335983797403</v>
      </c>
      <c r="O1283" s="0" t="n">
        <f aca="false">Inputs!$B$37+Inputs!$B$38*MAX(Loan_Sample!H1263-Inputs!$C$38,0)+Inputs!$B$39*MAX(Loan_Sample!H1263-Inputs!$C$39,0)+Inputs!$B$40*MAX(Loan_Sample!H1263-Inputs!$C$40,0)+Inputs!$B$41*MAX(Loan_Sample!H1263-Inputs!$C$41,0)+Inputs!$B$42*Inputs!$B$14+Inputs!$B$43*MIN(Loan_Sample!I1263/Inputs!$B$17,1)+Inputs!$B$44*MIN(Loan_Sample!E1263,Inputs!$B$18)+Inputs!$B$45*Loan_Sample!C1263</f>
        <v>-4.23041227023117</v>
      </c>
      <c r="P1283" s="0" t="n">
        <f aca="false">MIN(1-Inputs!$B$13,MAX(Inputs!$B$13,1/(1+EXP(-(Inputs!$B$15*O1283+Inputs!$B$16)))))</f>
        <v>0.012284861333073</v>
      </c>
      <c r="Q1283" s="0" t="n">
        <f aca="false">Inputs!$B$37+Inputs!$B$38*MAX(F1283-Inputs!$C$38,0)+Inputs!$B$39*MAX(F1283-Inputs!$C$39,0)+Inputs!$B$40*MAX(F1283-Inputs!$C$40,0)+Inputs!$B$41*MAX(F1283-Inputs!$C$41,0)+Inputs!$B$42*Inputs!$B$14+Inputs!$B$43*MIN(Loan_Sample!I1263/Inputs!$B$17,1)+Inputs!$B$44*MIN(E1283,Inputs!$B$18)+Inputs!$B$45*Loan_Sample!C1263</f>
        <v>-4.23041227023117</v>
      </c>
      <c r="R1283" s="0" t="n">
        <f aca="false">MIN(1-Inputs!$B$13,MAX(Inputs!$B$13,1/(1+EXP(-(Inputs!$B$15*Q1283+Inputs!$B$16)))))</f>
        <v>0.012284861333073</v>
      </c>
    </row>
    <row r="1284" customFormat="false" ht="15" hidden="false" customHeight="false" outlineLevel="0" collapsed="false">
      <c r="A1284" s="0" t="n">
        <f aca="false">Loan_Sample!A1264</f>
        <v>36507</v>
      </c>
      <c r="B1284" s="0" t="n">
        <f aca="false">Loan_Sample!U1264</f>
        <v>186743.69</v>
      </c>
      <c r="C1284" s="0" t="n">
        <f aca="false">Loan_Sample!K1264+Inputs!$B$26</f>
        <v>7.53333330154419</v>
      </c>
      <c r="D1284" s="0" t="n">
        <f aca="false">Loan_Sample!L1264+Inputs!$B$26</f>
        <v>2.71025657653809</v>
      </c>
      <c r="E1284" s="0" t="n">
        <f aca="false">Loan_Sample!E1264/(1+Inputs!$B$25/100)</f>
        <v>42.7123794555664</v>
      </c>
      <c r="F1284" s="0" t="n">
        <f aca="false">Loan_Sample!H1264-Inputs!$B$24/100</f>
        <v>1.58333325386047</v>
      </c>
      <c r="G1284" s="0" t="n">
        <f aca="false">IF(ISNUMBER(C1284),INDEX(Scorecard!$D$54:$D$61,SUMPRODUCT(--(Scorecard!$G$54:$G$60&lt;C1284))+1),Scorecard!$D$62)</f>
        <v>-0.541917179454542</v>
      </c>
      <c r="H1284" s="0" t="n">
        <f aca="false">IF(ISNUMBER(D1284),INDEX(Scorecard!$D$63:$D$68,SUMPRODUCT(--(Scorecard!$G$63:$G$67&lt;D1284))+1),Scorecard!$D$69)</f>
        <v>0.322484508656054</v>
      </c>
      <c r="I1284" s="0" t="n">
        <f aca="false">IF(ISNUMBER(E1284),INDEX(Scorecard!$D$19:$D$26,SUMPRODUCT(--(Scorecard!$G$19:$G$25&lt;E1284))+1),Scorecard!$D$27)</f>
        <v>0.57899015159425</v>
      </c>
      <c r="J1284" s="0" t="n">
        <f aca="false">IF(ISNUMBER(F1284),INDEX(Scorecard!$D$37:$D$44,SUMPRODUCT(--(Scorecard!$G$37:$G$43&lt;F1284))+1),Scorecard!$D$45)</f>
        <v>-0.975503570149195</v>
      </c>
      <c r="K1284" s="0" t="n">
        <f aca="false">Inputs!$B$10+Scorecard!$J$5*Loan_Sample!Y1264+Scorecard!$J$6*Loan_Sample!Z1264+Scorecard!$J$7*I1284+Scorecard!$J$8*Loan_Sample!AB1264+Scorecard!$J$9*J1284+Scorecard!$J$10*Loan_Sample!AD1264+Scorecard!$J$11*G1284+Scorecard!$J$12*H1284</f>
        <v>-4.36567409831848</v>
      </c>
      <c r="L1284" s="0" t="n">
        <f aca="false">MIN(1-Inputs!$B$13,MAX(Inputs!$B$13,1/(1+EXP(-(Inputs!$B$11*K1284+Inputs!$B$12)))))</f>
        <v>0.0115354959469505</v>
      </c>
      <c r="M1284" s="0" t="n">
        <f aca="false">Loan_Sample!AH1264*Inputs!$B$4*B1284</f>
        <v>753.963377689751</v>
      </c>
      <c r="N1284" s="0" t="n">
        <f aca="false">L1284*Inputs!$B$4*B1284</f>
        <v>753.963377689751</v>
      </c>
      <c r="O1284" s="0" t="n">
        <f aca="false">Inputs!$B$37+Inputs!$B$38*MAX(Loan_Sample!H1264-Inputs!$C$38,0)+Inputs!$B$39*MAX(Loan_Sample!H1264-Inputs!$C$39,0)+Inputs!$B$40*MAX(Loan_Sample!H1264-Inputs!$C$40,0)+Inputs!$B$41*MAX(Loan_Sample!H1264-Inputs!$C$41,0)+Inputs!$B$42*Inputs!$B$14+Inputs!$B$43*MIN(Loan_Sample!I1264/Inputs!$B$17,1)+Inputs!$B$44*MIN(Loan_Sample!E1264,Inputs!$B$18)+Inputs!$B$45*Loan_Sample!C1264</f>
        <v>-3.34350956433819</v>
      </c>
      <c r="P1284" s="0" t="n">
        <f aca="false">MIN(1-Inputs!$B$13,MAX(Inputs!$B$13,1/(1+EXP(-(Inputs!$B$15*O1284+Inputs!$B$16)))))</f>
        <v>0.0329647252749026</v>
      </c>
      <c r="Q1284" s="0" t="n">
        <f aca="false">Inputs!$B$37+Inputs!$B$38*MAX(F1284-Inputs!$C$38,0)+Inputs!$B$39*MAX(F1284-Inputs!$C$39,0)+Inputs!$B$40*MAX(F1284-Inputs!$C$40,0)+Inputs!$B$41*MAX(F1284-Inputs!$C$41,0)+Inputs!$B$42*Inputs!$B$14+Inputs!$B$43*MIN(Loan_Sample!I1264/Inputs!$B$17,1)+Inputs!$B$44*MIN(E1284,Inputs!$B$18)+Inputs!$B$45*Loan_Sample!C1264</f>
        <v>-3.34350956433819</v>
      </c>
      <c r="R1284" s="0" t="n">
        <f aca="false">MIN(1-Inputs!$B$13,MAX(Inputs!$B$13,1/(1+EXP(-(Inputs!$B$15*Q1284+Inputs!$B$16)))))</f>
        <v>0.0329647252749026</v>
      </c>
    </row>
    <row r="1285" customFormat="false" ht="15" hidden="false" customHeight="false" outlineLevel="0" collapsed="false">
      <c r="A1285" s="0" t="n">
        <f aca="false">Loan_Sample!A1265</f>
        <v>36507</v>
      </c>
      <c r="B1285" s="0" t="n">
        <f aca="false">Loan_Sample!U1265</f>
        <v>179206.45</v>
      </c>
      <c r="C1285" s="0" t="n">
        <f aca="false">Loan_Sample!K1265+Inputs!$B$26</f>
        <v>5.40833330154419</v>
      </c>
      <c r="D1285" s="0" t="n">
        <f aca="false">Loan_Sample!L1265+Inputs!$B$26</f>
        <v>-1.125</v>
      </c>
      <c r="E1285" s="0" t="n">
        <f aca="false">Loan_Sample!E1265/(1+Inputs!$B$25/100)</f>
        <v>36.8616485595703</v>
      </c>
      <c r="F1285" s="0" t="n">
        <f aca="false">Loan_Sample!H1265-Inputs!$B$24/100</f>
        <v>-1.23333311080933</v>
      </c>
      <c r="G1285" s="0" t="n">
        <f aca="false">IF(ISNUMBER(C1285),INDEX(Scorecard!$D$54:$D$61,SUMPRODUCT(--(Scorecard!$G$54:$G$60&lt;C1285))+1),Scorecard!$D$62)</f>
        <v>0.126303549215828</v>
      </c>
      <c r="H1285" s="0" t="n">
        <f aca="false">IF(ISNUMBER(D1285),INDEX(Scorecard!$D$63:$D$68,SUMPRODUCT(--(Scorecard!$G$63:$G$67&lt;D1285))+1),Scorecard!$D$69)</f>
        <v>-0.340582194386522</v>
      </c>
      <c r="I1285" s="0" t="n">
        <f aca="false">IF(ISNUMBER(E1285),INDEX(Scorecard!$D$19:$D$26,SUMPRODUCT(--(Scorecard!$G$19:$G$25&lt;E1285))+1),Scorecard!$D$27)</f>
        <v>0.57899015159425</v>
      </c>
      <c r="J1285" s="0" t="n">
        <f aca="false">IF(ISNUMBER(F1285),INDEX(Scorecard!$D$37:$D$44,SUMPRODUCT(--(Scorecard!$G$37:$G$43&lt;F1285))+1),Scorecard!$D$45)</f>
        <v>1.35057635045042</v>
      </c>
      <c r="K1285" s="0" t="n">
        <f aca="false">Inputs!$B$10+Scorecard!$J$5*Loan_Sample!Y1265+Scorecard!$J$6*Loan_Sample!Z1265+Scorecard!$J$7*I1285+Scorecard!$J$8*Loan_Sample!AB1265+Scorecard!$J$9*J1285+Scorecard!$J$10*Loan_Sample!AD1265+Scorecard!$J$11*G1285+Scorecard!$J$12*H1285</f>
        <v>-4.91805672708199</v>
      </c>
      <c r="L1285" s="0" t="n">
        <f aca="false">MIN(1-Inputs!$B$13,MAX(Inputs!$B$13,1/(1+EXP(-(Inputs!$B$11*K1285+Inputs!$B$12)))))</f>
        <v>0.00643444410826296</v>
      </c>
      <c r="M1285" s="0" t="n">
        <f aca="false">Loan_Sample!AH1265*Inputs!$B$4*B1285</f>
        <v>403.582860227827</v>
      </c>
      <c r="N1285" s="0" t="n">
        <f aca="false">L1285*Inputs!$B$4*B1285</f>
        <v>403.582860227827</v>
      </c>
      <c r="O1285" s="0" t="n">
        <f aca="false">Inputs!$B$37+Inputs!$B$38*MAX(Loan_Sample!H1265-Inputs!$C$38,0)+Inputs!$B$39*MAX(Loan_Sample!H1265-Inputs!$C$39,0)+Inputs!$B$40*MAX(Loan_Sample!H1265-Inputs!$C$40,0)+Inputs!$B$41*MAX(Loan_Sample!H1265-Inputs!$C$41,0)+Inputs!$B$42*Inputs!$B$14+Inputs!$B$43*MIN(Loan_Sample!I1265/Inputs!$B$17,1)+Inputs!$B$44*MIN(Loan_Sample!E1265,Inputs!$B$18)+Inputs!$B$45*Loan_Sample!C1265</f>
        <v>-5.50655128510923</v>
      </c>
      <c r="P1285" s="0" t="n">
        <f aca="false">MIN(1-Inputs!$B$13,MAX(Inputs!$B$13,1/(1+EXP(-(Inputs!$B$15*O1285+Inputs!$B$16)))))</f>
        <v>0.00290695025326626</v>
      </c>
      <c r="Q1285" s="0" t="n">
        <f aca="false">Inputs!$B$37+Inputs!$B$38*MAX(F1285-Inputs!$C$38,0)+Inputs!$B$39*MAX(F1285-Inputs!$C$39,0)+Inputs!$B$40*MAX(F1285-Inputs!$C$40,0)+Inputs!$B$41*MAX(F1285-Inputs!$C$41,0)+Inputs!$B$42*Inputs!$B$14+Inputs!$B$43*MIN(Loan_Sample!I1265/Inputs!$B$17,1)+Inputs!$B$44*MIN(E1285,Inputs!$B$18)+Inputs!$B$45*Loan_Sample!C1265</f>
        <v>-5.50655128510923</v>
      </c>
      <c r="R1285" s="0" t="n">
        <f aca="false">MIN(1-Inputs!$B$13,MAX(Inputs!$B$13,1/(1+EXP(-(Inputs!$B$15*Q1285+Inputs!$B$16)))))</f>
        <v>0.00290695025326626</v>
      </c>
    </row>
    <row r="1286" customFormat="false" ht="15" hidden="false" customHeight="false" outlineLevel="0" collapsed="false">
      <c r="A1286" s="0" t="n">
        <f aca="false">Loan_Sample!A1266</f>
        <v>36554</v>
      </c>
      <c r="B1286" s="0" t="n">
        <f aca="false">Loan_Sample!U1266</f>
        <v>112383.555</v>
      </c>
      <c r="C1286" s="0" t="n">
        <f aca="false">Loan_Sample!K1266+Inputs!$B$26</f>
        <v>3.82307696342468</v>
      </c>
      <c r="D1286" s="0" t="n">
        <f aca="false">Loan_Sample!L1266+Inputs!$B$26</f>
        <v>-0.276922941207886</v>
      </c>
      <c r="E1286" s="0" t="n">
        <f aca="false">Loan_Sample!E1266/(1+Inputs!$B$25/100)</f>
        <v>45.9257698059082</v>
      </c>
      <c r="F1286" s="0" t="n">
        <f aca="false">Loan_Sample!H1266-Inputs!$B$24/100</f>
        <v>0.43066668510437</v>
      </c>
      <c r="G1286" s="0" t="n">
        <f aca="false">IF(ISNUMBER(C1286),INDEX(Scorecard!$D$54:$D$61,SUMPRODUCT(--(Scorecard!$G$54:$G$60&lt;C1286))+1),Scorecard!$D$62)</f>
        <v>0.489050497890326</v>
      </c>
      <c r="H1286" s="0" t="n">
        <f aca="false">IF(ISNUMBER(D1286),INDEX(Scorecard!$D$63:$D$68,SUMPRODUCT(--(Scorecard!$G$63:$G$67&lt;D1286))+1),Scorecard!$D$69)</f>
        <v>0.322484508656054</v>
      </c>
      <c r="I1286" s="0" t="n">
        <f aca="false">IF(ISNUMBER(E1286),INDEX(Scorecard!$D$19:$D$26,SUMPRODUCT(--(Scorecard!$G$19:$G$25&lt;E1286))+1),Scorecard!$D$27)</f>
        <v>0.57899015159425</v>
      </c>
      <c r="J1286" s="0" t="n">
        <f aca="false">IF(ISNUMBER(F1286),INDEX(Scorecard!$D$37:$D$44,SUMPRODUCT(--(Scorecard!$G$37:$G$43&lt;F1286))+1),Scorecard!$D$45)</f>
        <v>-0.271229676926091</v>
      </c>
      <c r="K1286" s="0" t="n">
        <f aca="false">Inputs!$B$10+Scorecard!$J$5*Loan_Sample!Y1266+Scorecard!$J$6*Loan_Sample!Z1266+Scorecard!$J$7*I1286+Scorecard!$J$8*Loan_Sample!AB1266+Scorecard!$J$9*J1286+Scorecard!$J$10*Loan_Sample!AD1266+Scorecard!$J$11*G1286+Scorecard!$J$12*H1286</f>
        <v>-6.17395258854441</v>
      </c>
      <c r="L1286" s="0" t="n">
        <f aca="false">MIN(1-Inputs!$B$13,MAX(Inputs!$B$13,1/(1+EXP(-(Inputs!$B$11*K1286+Inputs!$B$12)))))</f>
        <v>0.00169465383308377</v>
      </c>
      <c r="M1286" s="0" t="n">
        <f aca="false">Loan_Sample!AH1266*Inputs!$B$4*B1286</f>
        <v>66.6579277897159</v>
      </c>
      <c r="N1286" s="0" t="n">
        <f aca="false">L1286*Inputs!$B$4*B1286</f>
        <v>66.6579277897159</v>
      </c>
      <c r="O1286" s="0" t="n">
        <f aca="false">Inputs!$B$37+Inputs!$B$38*MAX(Loan_Sample!H1266-Inputs!$C$38,0)+Inputs!$B$39*MAX(Loan_Sample!H1266-Inputs!$C$39,0)+Inputs!$B$40*MAX(Loan_Sample!H1266-Inputs!$C$40,0)+Inputs!$B$41*MAX(Loan_Sample!H1266-Inputs!$C$41,0)+Inputs!$B$42*Inputs!$B$14+Inputs!$B$43*MIN(Loan_Sample!I1266/Inputs!$B$17,1)+Inputs!$B$44*MIN(Loan_Sample!E1266,Inputs!$B$18)+Inputs!$B$45*Loan_Sample!C1266</f>
        <v>-4.21613308805029</v>
      </c>
      <c r="P1286" s="0" t="n">
        <f aca="false">MIN(1-Inputs!$B$13,MAX(Inputs!$B$13,1/(1+EXP(-(Inputs!$B$15*O1286+Inputs!$B$16)))))</f>
        <v>0.0124833936132907</v>
      </c>
      <c r="Q1286" s="0" t="n">
        <f aca="false">Inputs!$B$37+Inputs!$B$38*MAX(F1286-Inputs!$C$38,0)+Inputs!$B$39*MAX(F1286-Inputs!$C$39,0)+Inputs!$B$40*MAX(F1286-Inputs!$C$40,0)+Inputs!$B$41*MAX(F1286-Inputs!$C$41,0)+Inputs!$B$42*Inputs!$B$14+Inputs!$B$43*MIN(Loan_Sample!I1266/Inputs!$B$17,1)+Inputs!$B$44*MIN(E1286,Inputs!$B$18)+Inputs!$B$45*Loan_Sample!C1266</f>
        <v>-4.21613308805029</v>
      </c>
      <c r="R1286" s="0" t="n">
        <f aca="false">MIN(1-Inputs!$B$13,MAX(Inputs!$B$13,1/(1+EXP(-(Inputs!$B$15*Q1286+Inputs!$B$16)))))</f>
        <v>0.0124833936132907</v>
      </c>
    </row>
    <row r="1287" customFormat="false" ht="15" hidden="false" customHeight="false" outlineLevel="0" collapsed="false">
      <c r="A1287" s="0" t="n">
        <f aca="false">Loan_Sample!A1267</f>
        <v>36557</v>
      </c>
      <c r="B1287" s="0" t="n">
        <f aca="false">Loan_Sample!U1267</f>
        <v>202497.69</v>
      </c>
      <c r="C1287" s="0" t="n">
        <f aca="false">Loan_Sample!K1267+Inputs!$B$26</f>
        <v>8.53333377838135</v>
      </c>
      <c r="D1287" s="0" t="n">
        <f aca="false">Loan_Sample!L1267+Inputs!$B$26</f>
        <v>5.07179546356201</v>
      </c>
      <c r="E1287" s="0" t="n">
        <f aca="false">Loan_Sample!E1267/(1+Inputs!$B$25/100)</f>
        <v>77.1261596679688</v>
      </c>
      <c r="F1287" s="0" t="n">
        <f aca="false">Loan_Sample!H1267-Inputs!$B$24/100</f>
        <v>1.53766655921936</v>
      </c>
      <c r="G1287" s="0" t="n">
        <f aca="false">IF(ISNUMBER(C1287),INDEX(Scorecard!$D$54:$D$61,SUMPRODUCT(--(Scorecard!$G$54:$G$60&lt;C1287))+1),Scorecard!$D$62)</f>
        <v>-0.541917179454542</v>
      </c>
      <c r="H1287" s="0" t="n">
        <f aca="false">IF(ISNUMBER(D1287),INDEX(Scorecard!$D$63:$D$68,SUMPRODUCT(--(Scorecard!$G$63:$G$67&lt;D1287))+1),Scorecard!$D$69)</f>
        <v>0.322484508656054</v>
      </c>
      <c r="I1287" s="0" t="n">
        <f aca="false">IF(ISNUMBER(E1287),INDEX(Scorecard!$D$19:$D$26,SUMPRODUCT(--(Scorecard!$G$19:$G$25&lt;E1287))+1),Scorecard!$D$27)</f>
        <v>-0.0341578513653732</v>
      </c>
      <c r="J1287" s="0" t="n">
        <f aca="false">IF(ISNUMBER(F1287),INDEX(Scorecard!$D$37:$D$44,SUMPRODUCT(--(Scorecard!$G$37:$G$43&lt;F1287))+1),Scorecard!$D$45)</f>
        <v>-0.975503570149195</v>
      </c>
      <c r="K1287" s="0" t="n">
        <f aca="false">Inputs!$B$10+Scorecard!$J$5*Loan_Sample!Y1267+Scorecard!$J$6*Loan_Sample!Z1267+Scorecard!$J$7*I1287+Scorecard!$J$8*Loan_Sample!AB1267+Scorecard!$J$9*J1287+Scorecard!$J$10*Loan_Sample!AD1267+Scorecard!$J$11*G1287+Scorecard!$J$12*H1287</f>
        <v>-3.19395041429044</v>
      </c>
      <c r="L1287" s="0" t="n">
        <f aca="false">MIN(1-Inputs!$B$13,MAX(Inputs!$B$13,1/(1+EXP(-(Inputs!$B$11*K1287+Inputs!$B$12)))))</f>
        <v>0.0391087097266183</v>
      </c>
      <c r="M1287" s="0" t="n">
        <f aca="false">Loan_Sample!AH1267*Inputs!$B$4*B1287</f>
        <v>2771.79818248226</v>
      </c>
      <c r="N1287" s="0" t="n">
        <f aca="false">L1287*Inputs!$B$4*B1287</f>
        <v>2771.79818248226</v>
      </c>
      <c r="O1287" s="0" t="n">
        <f aca="false">Inputs!$B$37+Inputs!$B$38*MAX(Loan_Sample!H1267-Inputs!$C$38,0)+Inputs!$B$39*MAX(Loan_Sample!H1267-Inputs!$C$39,0)+Inputs!$B$40*MAX(Loan_Sample!H1267-Inputs!$C$40,0)+Inputs!$B$41*MAX(Loan_Sample!H1267-Inputs!$C$41,0)+Inputs!$B$42*Inputs!$B$14+Inputs!$B$43*MIN(Loan_Sample!I1267/Inputs!$B$17,1)+Inputs!$B$44*MIN(Loan_Sample!E1267,Inputs!$B$18)+Inputs!$B$45*Loan_Sample!C1267</f>
        <v>-3.51378878623368</v>
      </c>
      <c r="P1287" s="0" t="n">
        <f aca="false">MIN(1-Inputs!$B$13,MAX(Inputs!$B$13,1/(1+EXP(-(Inputs!$B$15*O1287+Inputs!$B$16)))))</f>
        <v>0.0273217546583494</v>
      </c>
      <c r="Q1287" s="0" t="n">
        <f aca="false">Inputs!$B$37+Inputs!$B$38*MAX(F1287-Inputs!$C$38,0)+Inputs!$B$39*MAX(F1287-Inputs!$C$39,0)+Inputs!$B$40*MAX(F1287-Inputs!$C$40,0)+Inputs!$B$41*MAX(F1287-Inputs!$C$41,0)+Inputs!$B$42*Inputs!$B$14+Inputs!$B$43*MIN(Loan_Sample!I1267/Inputs!$B$17,1)+Inputs!$B$44*MIN(E1287,Inputs!$B$18)+Inputs!$B$45*Loan_Sample!C1267</f>
        <v>-3.51378878623368</v>
      </c>
      <c r="R1287" s="0" t="n">
        <f aca="false">MIN(1-Inputs!$B$13,MAX(Inputs!$B$13,1/(1+EXP(-(Inputs!$B$15*Q1287+Inputs!$B$16)))))</f>
        <v>0.0273217546583494</v>
      </c>
    </row>
    <row r="1288" customFormat="false" ht="15" hidden="false" customHeight="false" outlineLevel="0" collapsed="false">
      <c r="A1288" s="0" t="n">
        <f aca="false">Loan_Sample!A1268</f>
        <v>36580</v>
      </c>
      <c r="B1288" s="0" t="n">
        <f aca="false">Loan_Sample!U1268</f>
        <v>220812.95</v>
      </c>
      <c r="C1288" s="0" t="n">
        <f aca="false">Loan_Sample!K1268+Inputs!$B$26</f>
        <v>4.55833339691162</v>
      </c>
      <c r="D1288" s="0" t="n">
        <f aca="false">Loan_Sample!L1268+Inputs!$B$26</f>
        <v>-1.875</v>
      </c>
      <c r="E1288" s="0" t="n">
        <f aca="false">Loan_Sample!E1268/(1+Inputs!$B$25/100)</f>
        <v>62.1836166381836</v>
      </c>
      <c r="F1288" s="0" t="n">
        <f aca="false">Loan_Sample!H1268-Inputs!$B$24/100</f>
        <v>-0.127666711807251</v>
      </c>
      <c r="G1288" s="0" t="n">
        <f aca="false">IF(ISNUMBER(C1288),INDEX(Scorecard!$D$54:$D$61,SUMPRODUCT(--(Scorecard!$G$54:$G$60&lt;C1288))+1),Scorecard!$D$62)</f>
        <v>0.409483001259379</v>
      </c>
      <c r="H1288" s="0" t="n">
        <f aca="false">IF(ISNUMBER(D1288),INDEX(Scorecard!$D$63:$D$68,SUMPRODUCT(--(Scorecard!$G$63:$G$67&lt;D1288))+1),Scorecard!$D$69)</f>
        <v>-0.340582194386522</v>
      </c>
      <c r="I1288" s="0" t="n">
        <f aca="false">IF(ISNUMBER(E1288),INDEX(Scorecard!$D$19:$D$26,SUMPRODUCT(--(Scorecard!$G$19:$G$25&lt;E1288))+1),Scorecard!$D$27)</f>
        <v>0.233621608745691</v>
      </c>
      <c r="J1288" s="0" t="n">
        <f aca="false">IF(ISNUMBER(F1288),INDEX(Scorecard!$D$37:$D$44,SUMPRODUCT(--(Scorecard!$G$37:$G$43&lt;F1288))+1),Scorecard!$D$45)</f>
        <v>0.330501541082344</v>
      </c>
      <c r="K1288" s="0" t="n">
        <f aca="false">Inputs!$B$10+Scorecard!$J$5*Loan_Sample!Y1268+Scorecard!$J$6*Loan_Sample!Z1268+Scorecard!$J$7*I1288+Scorecard!$J$8*Loan_Sample!AB1268+Scorecard!$J$9*J1288+Scorecard!$J$10*Loan_Sample!AD1268+Scorecard!$J$11*G1288+Scorecard!$J$12*H1288</f>
        <v>-5.01250504991487</v>
      </c>
      <c r="L1288" s="0" t="n">
        <f aca="false">MIN(1-Inputs!$B$13,MAX(Inputs!$B$13,1/(1+EXP(-(Inputs!$B$11*K1288+Inputs!$B$12)))))</f>
        <v>0.00582167470715063</v>
      </c>
      <c r="M1288" s="0" t="n">
        <f aca="false">Loan_Sample!AH1268*Inputs!$B$4*B1288</f>
        <v>449.925408109211</v>
      </c>
      <c r="N1288" s="0" t="n">
        <f aca="false">L1288*Inputs!$B$4*B1288</f>
        <v>449.925408109211</v>
      </c>
      <c r="O1288" s="0" t="n">
        <f aca="false">Inputs!$B$37+Inputs!$B$38*MAX(Loan_Sample!H1268-Inputs!$C$38,0)+Inputs!$B$39*MAX(Loan_Sample!H1268-Inputs!$C$39,0)+Inputs!$B$40*MAX(Loan_Sample!H1268-Inputs!$C$40,0)+Inputs!$B$41*MAX(Loan_Sample!H1268-Inputs!$C$41,0)+Inputs!$B$42*Inputs!$B$14+Inputs!$B$43*MIN(Loan_Sample!I1268/Inputs!$B$17,1)+Inputs!$B$44*MIN(Loan_Sample!E1268,Inputs!$B$18)+Inputs!$B$45*Loan_Sample!C1268</f>
        <v>-6.2620364758202</v>
      </c>
      <c r="P1288" s="0" t="n">
        <f aca="false">MIN(1-Inputs!$B$13,MAX(Inputs!$B$13,1/(1+EXP(-(Inputs!$B$15*O1288+Inputs!$B$16)))))</f>
        <v>0.00123361249892419</v>
      </c>
      <c r="Q1288" s="0" t="n">
        <f aca="false">Inputs!$B$37+Inputs!$B$38*MAX(F1288-Inputs!$C$38,0)+Inputs!$B$39*MAX(F1288-Inputs!$C$39,0)+Inputs!$B$40*MAX(F1288-Inputs!$C$40,0)+Inputs!$B$41*MAX(F1288-Inputs!$C$41,0)+Inputs!$B$42*Inputs!$B$14+Inputs!$B$43*MIN(Loan_Sample!I1268/Inputs!$B$17,1)+Inputs!$B$44*MIN(E1288,Inputs!$B$18)+Inputs!$B$45*Loan_Sample!C1268</f>
        <v>-6.2620364758202</v>
      </c>
      <c r="R1288" s="0" t="n">
        <f aca="false">MIN(1-Inputs!$B$13,MAX(Inputs!$B$13,1/(1+EXP(-(Inputs!$B$15*Q1288+Inputs!$B$16)))))</f>
        <v>0.00123361249892419</v>
      </c>
    </row>
    <row r="1289" customFormat="false" ht="15" hidden="false" customHeight="false" outlineLevel="0" collapsed="false">
      <c r="A1289" s="0" t="n">
        <f aca="false">Loan_Sample!A1269</f>
        <v>36637</v>
      </c>
      <c r="B1289" s="0" t="n">
        <f aca="false">Loan_Sample!U1269</f>
        <v>280021.8</v>
      </c>
      <c r="C1289" s="0" t="n">
        <f aca="false">Loan_Sample!K1269+Inputs!$B$26</f>
        <v>4.55833339691162</v>
      </c>
      <c r="D1289" s="0" t="n">
        <f aca="false">Loan_Sample!L1269+Inputs!$B$26</f>
        <v>-1.875</v>
      </c>
      <c r="E1289" s="0" t="n">
        <f aca="false">Loan_Sample!E1269/(1+Inputs!$B$25/100)</f>
        <v>68.4656448364258</v>
      </c>
      <c r="F1289" s="0" t="n">
        <f aca="false">Loan_Sample!H1269-Inputs!$B$24/100</f>
        <v>0.399333238601685</v>
      </c>
      <c r="G1289" s="0" t="n">
        <f aca="false">IF(ISNUMBER(C1289),INDEX(Scorecard!$D$54:$D$61,SUMPRODUCT(--(Scorecard!$G$54:$G$60&lt;C1289))+1),Scorecard!$D$62)</f>
        <v>0.409483001259379</v>
      </c>
      <c r="H1289" s="0" t="n">
        <f aca="false">IF(ISNUMBER(D1289),INDEX(Scorecard!$D$63:$D$68,SUMPRODUCT(--(Scorecard!$G$63:$G$67&lt;D1289))+1),Scorecard!$D$69)</f>
        <v>-0.340582194386522</v>
      </c>
      <c r="I1289" s="0" t="n">
        <f aca="false">IF(ISNUMBER(E1289),INDEX(Scorecard!$D$19:$D$26,SUMPRODUCT(--(Scorecard!$G$19:$G$25&lt;E1289))+1),Scorecard!$D$27)</f>
        <v>0.0530843085177338</v>
      </c>
      <c r="J1289" s="0" t="n">
        <f aca="false">IF(ISNUMBER(F1289),INDEX(Scorecard!$D$37:$D$44,SUMPRODUCT(--(Scorecard!$G$37:$G$43&lt;F1289))+1),Scorecard!$D$45)</f>
        <v>-0.271229676926091</v>
      </c>
      <c r="K1289" s="0" t="n">
        <f aca="false">Inputs!$B$10+Scorecard!$J$5*Loan_Sample!Y1269+Scorecard!$J$6*Loan_Sample!Z1269+Scorecard!$J$7*I1289+Scorecard!$J$8*Loan_Sample!AB1269+Scorecard!$J$9*J1289+Scorecard!$J$10*Loan_Sample!AD1269+Scorecard!$J$11*G1289+Scorecard!$J$12*H1289</f>
        <v>-4.95074677481591</v>
      </c>
      <c r="L1289" s="0" t="n">
        <f aca="false">MIN(1-Inputs!$B$13,MAX(Inputs!$B$13,1/(1+EXP(-(Inputs!$B$11*K1289+Inputs!$B$12)))))</f>
        <v>0.00621542484381176</v>
      </c>
      <c r="M1289" s="0" t="n">
        <f aca="false">Loan_Sample!AH1269*Inputs!$B$4*B1289</f>
        <v>609.159058385111</v>
      </c>
      <c r="N1289" s="0" t="n">
        <f aca="false">L1289*Inputs!$B$4*B1289</f>
        <v>609.159058385111</v>
      </c>
      <c r="O1289" s="0" t="n">
        <f aca="false">Inputs!$B$37+Inputs!$B$38*MAX(Loan_Sample!H1269-Inputs!$C$38,0)+Inputs!$B$39*MAX(Loan_Sample!H1269-Inputs!$C$39,0)+Inputs!$B$40*MAX(Loan_Sample!H1269-Inputs!$C$40,0)+Inputs!$B$41*MAX(Loan_Sample!H1269-Inputs!$C$41,0)+Inputs!$B$42*Inputs!$B$14+Inputs!$B$43*MIN(Loan_Sample!I1269/Inputs!$B$17,1)+Inputs!$B$44*MIN(Loan_Sample!E1269,Inputs!$B$18)+Inputs!$B$45*Loan_Sample!C1269</f>
        <v>-4.38692515594494</v>
      </c>
      <c r="P1289" s="0" t="n">
        <f aca="false">MIN(1-Inputs!$B$13,MAX(Inputs!$B$13,1/(1+EXP(-(Inputs!$B$15*O1289+Inputs!$B$16)))))</f>
        <v>0.0103031374954882</v>
      </c>
      <c r="Q1289" s="0" t="n">
        <f aca="false">Inputs!$B$37+Inputs!$B$38*MAX(F1289-Inputs!$C$38,0)+Inputs!$B$39*MAX(F1289-Inputs!$C$39,0)+Inputs!$B$40*MAX(F1289-Inputs!$C$40,0)+Inputs!$B$41*MAX(F1289-Inputs!$C$41,0)+Inputs!$B$42*Inputs!$B$14+Inputs!$B$43*MIN(Loan_Sample!I1269/Inputs!$B$17,1)+Inputs!$B$44*MIN(E1289,Inputs!$B$18)+Inputs!$B$45*Loan_Sample!C1269</f>
        <v>-4.38692515594494</v>
      </c>
      <c r="R1289" s="0" t="n">
        <f aca="false">MIN(1-Inputs!$B$13,MAX(Inputs!$B$13,1/(1+EXP(-(Inputs!$B$15*Q1289+Inputs!$B$16)))))</f>
        <v>0.0103031374954882</v>
      </c>
    </row>
    <row r="1290" customFormat="false" ht="15" hidden="false" customHeight="false" outlineLevel="0" collapsed="false">
      <c r="A1290" s="0" t="n">
        <f aca="false">Loan_Sample!A1270</f>
        <v>36678</v>
      </c>
      <c r="B1290" s="0" t="n">
        <f aca="false">Loan_Sample!U1270</f>
        <v>160064.08</v>
      </c>
      <c r="C1290" s="0" t="n">
        <f aca="false">Loan_Sample!K1270+Inputs!$B$26</f>
        <v>3.32307696342468</v>
      </c>
      <c r="D1290" s="0" t="n">
        <f aca="false">Loan_Sample!L1270+Inputs!$B$26</f>
        <v>-0.276922941207886</v>
      </c>
      <c r="E1290" s="0" t="n">
        <f aca="false">Loan_Sample!E1270/(1+Inputs!$B$25/100)</f>
        <v>61.9353866577148</v>
      </c>
      <c r="F1290" s="0" t="n">
        <f aca="false">Loan_Sample!H1270-Inputs!$B$24/100</f>
        <v>0.123666524887085</v>
      </c>
      <c r="G1290" s="0" t="n">
        <f aca="false">IF(ISNUMBER(C1290),INDEX(Scorecard!$D$54:$D$61,SUMPRODUCT(--(Scorecard!$G$54:$G$60&lt;C1290))+1),Scorecard!$D$62)</f>
        <v>0.489050497890326</v>
      </c>
      <c r="H1290" s="0" t="n">
        <f aca="false">IF(ISNUMBER(D1290),INDEX(Scorecard!$D$63:$D$68,SUMPRODUCT(--(Scorecard!$G$63:$G$67&lt;D1290))+1),Scorecard!$D$69)</f>
        <v>0.322484508656054</v>
      </c>
      <c r="I1290" s="0" t="n">
        <f aca="false">IF(ISNUMBER(E1290),INDEX(Scorecard!$D$19:$D$26,SUMPRODUCT(--(Scorecard!$G$19:$G$25&lt;E1290))+1),Scorecard!$D$27)</f>
        <v>0.233621608745691</v>
      </c>
      <c r="J1290" s="0" t="n">
        <f aca="false">IF(ISNUMBER(F1290),INDEX(Scorecard!$D$37:$D$44,SUMPRODUCT(--(Scorecard!$G$37:$G$43&lt;F1290))+1),Scorecard!$D$45)</f>
        <v>0.102184252677548</v>
      </c>
      <c r="K1290" s="0" t="n">
        <f aca="false">Inputs!$B$10+Scorecard!$J$5*Loan_Sample!Y1270+Scorecard!$J$6*Loan_Sample!Z1270+Scorecard!$J$7*I1290+Scorecard!$J$8*Loan_Sample!AB1270+Scorecard!$J$9*J1290+Scorecard!$J$10*Loan_Sample!AD1270+Scorecard!$J$11*G1290+Scorecard!$J$12*H1290</f>
        <v>-4.95435709370133</v>
      </c>
      <c r="L1290" s="0" t="n">
        <f aca="false">MIN(1-Inputs!$B$13,MAX(Inputs!$B$13,1/(1+EXP(-(Inputs!$B$11*K1290+Inputs!$B$12)))))</f>
        <v>0.00619169510680101</v>
      </c>
      <c r="M1290" s="0" t="n">
        <f aca="false">Loan_Sample!AH1270*Inputs!$B$4*B1290</f>
        <v>346.873793318712</v>
      </c>
      <c r="N1290" s="0" t="n">
        <f aca="false">L1290*Inputs!$B$4*B1290</f>
        <v>346.873793318712</v>
      </c>
      <c r="O1290" s="0" t="n">
        <f aca="false">Inputs!$B$37+Inputs!$B$38*MAX(Loan_Sample!H1270-Inputs!$C$38,0)+Inputs!$B$39*MAX(Loan_Sample!H1270-Inputs!$C$39,0)+Inputs!$B$40*MAX(Loan_Sample!H1270-Inputs!$C$40,0)+Inputs!$B$41*MAX(Loan_Sample!H1270-Inputs!$C$41,0)+Inputs!$B$42*Inputs!$B$14+Inputs!$B$43*MIN(Loan_Sample!I1270/Inputs!$B$17,1)+Inputs!$B$44*MIN(Loan_Sample!E1270,Inputs!$B$18)+Inputs!$B$45*Loan_Sample!C1270</f>
        <v>-5.64390184997601</v>
      </c>
      <c r="P1290" s="0" t="n">
        <f aca="false">MIN(1-Inputs!$B$13,MAX(Inputs!$B$13,1/(1+EXP(-(Inputs!$B$15*O1290+Inputs!$B$16)))))</f>
        <v>0.00248776546884796</v>
      </c>
      <c r="Q1290" s="0" t="n">
        <f aca="false">Inputs!$B$37+Inputs!$B$38*MAX(F1290-Inputs!$C$38,0)+Inputs!$B$39*MAX(F1290-Inputs!$C$39,0)+Inputs!$B$40*MAX(F1290-Inputs!$C$40,0)+Inputs!$B$41*MAX(F1290-Inputs!$C$41,0)+Inputs!$B$42*Inputs!$B$14+Inputs!$B$43*MIN(Loan_Sample!I1270/Inputs!$B$17,1)+Inputs!$B$44*MIN(E1290,Inputs!$B$18)+Inputs!$B$45*Loan_Sample!C1270</f>
        <v>-5.64390184997601</v>
      </c>
      <c r="R1290" s="0" t="n">
        <f aca="false">MIN(1-Inputs!$B$13,MAX(Inputs!$B$13,1/(1+EXP(-(Inputs!$B$15*Q1290+Inputs!$B$16)))))</f>
        <v>0.00248776546884796</v>
      </c>
    </row>
    <row r="1291" customFormat="false" ht="15" hidden="false" customHeight="false" outlineLevel="0" collapsed="false">
      <c r="A1291" s="0" t="n">
        <f aca="false">Loan_Sample!A1271</f>
        <v>36719</v>
      </c>
      <c r="B1291" s="0" t="n">
        <f aca="false">Loan_Sample!U1271</f>
        <v>203970.95</v>
      </c>
      <c r="C1291" s="0" t="n">
        <f aca="false">Loan_Sample!K1271+Inputs!$B$26</f>
        <v>4.15833330154419</v>
      </c>
      <c r="D1291" s="0" t="n">
        <f aca="false">Loan_Sample!L1271+Inputs!$B$26</f>
        <v>-1.875</v>
      </c>
      <c r="E1291" s="0" t="n">
        <f aca="false">Loan_Sample!E1271/(1+Inputs!$B$25/100)</f>
        <v>74.013786315918</v>
      </c>
      <c r="F1291" s="0" t="n">
        <f aca="false">Loan_Sample!H1271-Inputs!$B$24/100</f>
        <v>0.0273332595825195</v>
      </c>
      <c r="G1291" s="0" t="n">
        <f aca="false">IF(ISNUMBER(C1291),INDEX(Scorecard!$D$54:$D$61,SUMPRODUCT(--(Scorecard!$G$54:$G$60&lt;C1291))+1),Scorecard!$D$62)</f>
        <v>0.489050497890326</v>
      </c>
      <c r="H1291" s="0" t="n">
        <f aca="false">IF(ISNUMBER(D1291),INDEX(Scorecard!$D$63:$D$68,SUMPRODUCT(--(Scorecard!$G$63:$G$67&lt;D1291))+1),Scorecard!$D$69)</f>
        <v>-0.340582194386522</v>
      </c>
      <c r="I1291" s="0" t="n">
        <f aca="false">IF(ISNUMBER(E1291),INDEX(Scorecard!$D$19:$D$26,SUMPRODUCT(--(Scorecard!$G$19:$G$25&lt;E1291))+1),Scorecard!$D$27)</f>
        <v>-0.0341578513653732</v>
      </c>
      <c r="J1291" s="0" t="n">
        <f aca="false">IF(ISNUMBER(F1291),INDEX(Scorecard!$D$37:$D$44,SUMPRODUCT(--(Scorecard!$G$37:$G$43&lt;F1291))+1),Scorecard!$D$45)</f>
        <v>0.330501541082344</v>
      </c>
      <c r="K1291" s="0" t="n">
        <f aca="false">Inputs!$B$10+Scorecard!$J$5*Loan_Sample!Y1271+Scorecard!$J$6*Loan_Sample!Z1271+Scorecard!$J$7*I1291+Scorecard!$J$8*Loan_Sample!AB1271+Scorecard!$J$9*J1291+Scorecard!$J$10*Loan_Sample!AD1271+Scorecard!$J$11*G1291+Scorecard!$J$12*H1291</f>
        <v>-4.40522980468833</v>
      </c>
      <c r="L1291" s="0" t="n">
        <f aca="false">MIN(1-Inputs!$B$13,MAX(Inputs!$B$13,1/(1+EXP(-(Inputs!$B$11*K1291+Inputs!$B$12)))))</f>
        <v>0.0110644127076855</v>
      </c>
      <c r="M1291" s="0" t="n">
        <f aca="false">Loan_Sample!AH1271*Inputs!$B$4*B1291</f>
        <v>789.886569912536</v>
      </c>
      <c r="N1291" s="0" t="n">
        <f aca="false">L1291*Inputs!$B$4*B1291</f>
        <v>789.886569912536</v>
      </c>
      <c r="O1291" s="0" t="n">
        <f aca="false">Inputs!$B$37+Inputs!$B$38*MAX(Loan_Sample!H1271-Inputs!$C$38,0)+Inputs!$B$39*MAX(Loan_Sample!H1271-Inputs!$C$39,0)+Inputs!$B$40*MAX(Loan_Sample!H1271-Inputs!$C$40,0)+Inputs!$B$41*MAX(Loan_Sample!H1271-Inputs!$C$41,0)+Inputs!$B$42*Inputs!$B$14+Inputs!$B$43*MIN(Loan_Sample!I1271/Inputs!$B$17,1)+Inputs!$B$44*MIN(Loan_Sample!E1271,Inputs!$B$18)+Inputs!$B$45*Loan_Sample!C1271</f>
        <v>-5.87748056561919</v>
      </c>
      <c r="P1291" s="0" t="n">
        <f aca="false">MIN(1-Inputs!$B$13,MAX(Inputs!$B$13,1/(1+EXP(-(Inputs!$B$15*O1291+Inputs!$B$16)))))</f>
        <v>0.00190872080625593</v>
      </c>
      <c r="Q1291" s="0" t="n">
        <f aca="false">Inputs!$B$37+Inputs!$B$38*MAX(F1291-Inputs!$C$38,0)+Inputs!$B$39*MAX(F1291-Inputs!$C$39,0)+Inputs!$B$40*MAX(F1291-Inputs!$C$40,0)+Inputs!$B$41*MAX(F1291-Inputs!$C$41,0)+Inputs!$B$42*Inputs!$B$14+Inputs!$B$43*MIN(Loan_Sample!I1271/Inputs!$B$17,1)+Inputs!$B$44*MIN(E1291,Inputs!$B$18)+Inputs!$B$45*Loan_Sample!C1271</f>
        <v>-5.87748056561919</v>
      </c>
      <c r="R1291" s="0" t="n">
        <f aca="false">MIN(1-Inputs!$B$13,MAX(Inputs!$B$13,1/(1+EXP(-(Inputs!$B$15*Q1291+Inputs!$B$16)))))</f>
        <v>0.00190872080625593</v>
      </c>
    </row>
    <row r="1292" customFormat="false" ht="15" hidden="false" customHeight="false" outlineLevel="0" collapsed="false">
      <c r="A1292" s="0" t="n">
        <f aca="false">Loan_Sample!A1272</f>
        <v>36722</v>
      </c>
      <c r="B1292" s="0" t="n">
        <f aca="false">Loan_Sample!U1272</f>
        <v>125648.06</v>
      </c>
      <c r="C1292" s="0" t="n">
        <f aca="false">Loan_Sample!K1272+Inputs!$B$26</f>
        <v>4.12307691574097</v>
      </c>
      <c r="D1292" s="0" t="n">
        <f aca="false">Loan_Sample!L1272+Inputs!$B$26</f>
        <v>-0.276923179626465</v>
      </c>
      <c r="E1292" s="0" t="n">
        <f aca="false">Loan_Sample!E1272/(1+Inputs!$B$25/100)</f>
        <v>56.9031944274902</v>
      </c>
      <c r="F1292" s="0" t="n">
        <f aca="false">Loan_Sample!H1272-Inputs!$B$24/100</f>
        <v>-0.642333507537842</v>
      </c>
      <c r="G1292" s="0" t="n">
        <f aca="false">IF(ISNUMBER(C1292),INDEX(Scorecard!$D$54:$D$61,SUMPRODUCT(--(Scorecard!$G$54:$G$60&lt;C1292))+1),Scorecard!$D$62)</f>
        <v>0.489050497890326</v>
      </c>
      <c r="H1292" s="0" t="n">
        <f aca="false">IF(ISNUMBER(D1292),INDEX(Scorecard!$D$63:$D$68,SUMPRODUCT(--(Scorecard!$G$63:$G$67&lt;D1292))+1),Scorecard!$D$69)</f>
        <v>0.322484508656054</v>
      </c>
      <c r="I1292" s="0" t="n">
        <f aca="false">IF(ISNUMBER(E1292),INDEX(Scorecard!$D$19:$D$26,SUMPRODUCT(--(Scorecard!$G$19:$G$25&lt;E1292))+1),Scorecard!$D$27)</f>
        <v>0.285899340811827</v>
      </c>
      <c r="J1292" s="0" t="n">
        <f aca="false">IF(ISNUMBER(F1292),INDEX(Scorecard!$D$37:$D$44,SUMPRODUCT(--(Scorecard!$G$37:$G$43&lt;F1292))+1),Scorecard!$D$45)</f>
        <v>1.35057635045042</v>
      </c>
      <c r="K1292" s="0" t="n">
        <f aca="false">Inputs!$B$10+Scorecard!$J$5*Loan_Sample!Y1272+Scorecard!$J$6*Loan_Sample!Z1272+Scorecard!$J$7*I1292+Scorecard!$J$8*Loan_Sample!AB1272+Scorecard!$J$9*J1292+Scorecard!$J$10*Loan_Sample!AD1272+Scorecard!$J$11*G1292+Scorecard!$J$12*H1292</f>
        <v>-6.85655031294067</v>
      </c>
      <c r="L1292" s="0" t="n">
        <f aca="false">MIN(1-Inputs!$B$13,MAX(Inputs!$B$13,1/(1+EXP(-(Inputs!$B$11*K1292+Inputs!$B$12)))))</f>
        <v>0.000819237104513546</v>
      </c>
      <c r="M1292" s="0" t="n">
        <f aca="false">Loan_Sample!AH1272*Inputs!$B$4*B1292</f>
        <v>36.0274435017505</v>
      </c>
      <c r="N1292" s="0" t="n">
        <f aca="false">L1292*Inputs!$B$4*B1292</f>
        <v>36.0274435017505</v>
      </c>
      <c r="O1292" s="0" t="n">
        <f aca="false">Inputs!$B$37+Inputs!$B$38*MAX(Loan_Sample!H1272-Inputs!$C$38,0)+Inputs!$B$39*MAX(Loan_Sample!H1272-Inputs!$C$39,0)+Inputs!$B$40*MAX(Loan_Sample!H1272-Inputs!$C$40,0)+Inputs!$B$41*MAX(Loan_Sample!H1272-Inputs!$C$41,0)+Inputs!$B$42*Inputs!$B$14+Inputs!$B$43*MIN(Loan_Sample!I1272/Inputs!$B$17,1)+Inputs!$B$44*MIN(Loan_Sample!E1272,Inputs!$B$18)+Inputs!$B$45*Loan_Sample!C1272</f>
        <v>-5.26198191951472</v>
      </c>
      <c r="P1292" s="0" t="n">
        <f aca="false">MIN(1-Inputs!$B$13,MAX(Inputs!$B$13,1/(1+EXP(-(Inputs!$B$15*O1292+Inputs!$B$16)))))</f>
        <v>0.00383511454552464</v>
      </c>
      <c r="Q1292" s="0" t="n">
        <f aca="false">Inputs!$B$37+Inputs!$B$38*MAX(F1292-Inputs!$C$38,0)+Inputs!$B$39*MAX(F1292-Inputs!$C$39,0)+Inputs!$B$40*MAX(F1292-Inputs!$C$40,0)+Inputs!$B$41*MAX(F1292-Inputs!$C$41,0)+Inputs!$B$42*Inputs!$B$14+Inputs!$B$43*MIN(Loan_Sample!I1272/Inputs!$B$17,1)+Inputs!$B$44*MIN(E1292,Inputs!$B$18)+Inputs!$B$45*Loan_Sample!C1272</f>
        <v>-5.26198191951472</v>
      </c>
      <c r="R1292" s="0" t="n">
        <f aca="false">MIN(1-Inputs!$B$13,MAX(Inputs!$B$13,1/(1+EXP(-(Inputs!$B$15*Q1292+Inputs!$B$16)))))</f>
        <v>0.00383511454552464</v>
      </c>
    </row>
    <row r="1293" customFormat="false" ht="15" hidden="false" customHeight="false" outlineLevel="0" collapsed="false">
      <c r="A1293" s="0" t="n">
        <f aca="false">Loan_Sample!A1273</f>
        <v>36784</v>
      </c>
      <c r="B1293" s="0" t="n">
        <f aca="false">Loan_Sample!U1273</f>
        <v>200434.75</v>
      </c>
      <c r="C1293" s="0" t="n">
        <f aca="false">Loan_Sample!K1273+Inputs!$B$26</f>
        <v>4.30833339691162</v>
      </c>
      <c r="D1293" s="0" t="n">
        <f aca="false">Loan_Sample!L1273+Inputs!$B$26</f>
        <v>-1.125</v>
      </c>
      <c r="E1293" s="0" t="n">
        <f aca="false">Loan_Sample!E1273/(1+Inputs!$B$25/100)</f>
        <v>62.9686546325684</v>
      </c>
      <c r="F1293" s="0" t="n">
        <f aca="false">Loan_Sample!H1273-Inputs!$B$24/100</f>
        <v>-1.29633331298828</v>
      </c>
      <c r="G1293" s="0" t="n">
        <f aca="false">IF(ISNUMBER(C1293),INDEX(Scorecard!$D$54:$D$61,SUMPRODUCT(--(Scorecard!$G$54:$G$60&lt;C1293))+1),Scorecard!$D$62)</f>
        <v>0.489050497890326</v>
      </c>
      <c r="H1293" s="0" t="n">
        <f aca="false">IF(ISNUMBER(D1293),INDEX(Scorecard!$D$63:$D$68,SUMPRODUCT(--(Scorecard!$G$63:$G$67&lt;D1293))+1),Scorecard!$D$69)</f>
        <v>-0.340582194386522</v>
      </c>
      <c r="I1293" s="0" t="n">
        <f aca="false">IF(ISNUMBER(E1293),INDEX(Scorecard!$D$19:$D$26,SUMPRODUCT(--(Scorecard!$G$19:$G$25&lt;E1293))+1),Scorecard!$D$27)</f>
        <v>0.233621608745691</v>
      </c>
      <c r="J1293" s="0" t="n">
        <f aca="false">IF(ISNUMBER(F1293),INDEX(Scorecard!$D$37:$D$44,SUMPRODUCT(--(Scorecard!$G$37:$G$43&lt;F1293))+1),Scorecard!$D$45)</f>
        <v>1.35057635045042</v>
      </c>
      <c r="K1293" s="0" t="n">
        <f aca="false">Inputs!$B$10+Scorecard!$J$5*Loan_Sample!Y1273+Scorecard!$J$6*Loan_Sample!Z1273+Scorecard!$J$7*I1293+Scorecard!$J$8*Loan_Sample!AB1273+Scorecard!$J$9*J1293+Scorecard!$J$10*Loan_Sample!AD1273+Scorecard!$J$11*G1293+Scorecard!$J$12*H1293</f>
        <v>-5.47249741193629</v>
      </c>
      <c r="L1293" s="0" t="n">
        <f aca="false">MIN(1-Inputs!$B$13,MAX(Inputs!$B$13,1/(1+EXP(-(Inputs!$B$11*K1293+Inputs!$B$12)))))</f>
        <v>0.00357310969677637</v>
      </c>
      <c r="M1293" s="0" t="n">
        <f aca="false">Loan_Sample!AH1273*Inputs!$B$4*B1293</f>
        <v>250.661372078582</v>
      </c>
      <c r="N1293" s="0" t="n">
        <f aca="false">L1293*Inputs!$B$4*B1293</f>
        <v>250.661372078582</v>
      </c>
      <c r="O1293" s="0" t="n">
        <f aca="false">Inputs!$B$37+Inputs!$B$38*MAX(Loan_Sample!H1273-Inputs!$C$38,0)+Inputs!$B$39*MAX(Loan_Sample!H1273-Inputs!$C$39,0)+Inputs!$B$40*MAX(Loan_Sample!H1273-Inputs!$C$40,0)+Inputs!$B$41*MAX(Loan_Sample!H1273-Inputs!$C$41,0)+Inputs!$B$42*Inputs!$B$14+Inputs!$B$43*MIN(Loan_Sample!I1273/Inputs!$B$17,1)+Inputs!$B$44*MIN(Loan_Sample!E1273,Inputs!$B$18)+Inputs!$B$45*Loan_Sample!C1273</f>
        <v>-5.5023563068107</v>
      </c>
      <c r="P1293" s="0" t="n">
        <f aca="false">MIN(1-Inputs!$B$13,MAX(Inputs!$B$13,1/(1+EXP(-(Inputs!$B$15*O1293+Inputs!$B$16)))))</f>
        <v>0.00292080556919312</v>
      </c>
      <c r="Q1293" s="0" t="n">
        <f aca="false">Inputs!$B$37+Inputs!$B$38*MAX(F1293-Inputs!$C$38,0)+Inputs!$B$39*MAX(F1293-Inputs!$C$39,0)+Inputs!$B$40*MAX(F1293-Inputs!$C$40,0)+Inputs!$B$41*MAX(F1293-Inputs!$C$41,0)+Inputs!$B$42*Inputs!$B$14+Inputs!$B$43*MIN(Loan_Sample!I1273/Inputs!$B$17,1)+Inputs!$B$44*MIN(E1293,Inputs!$B$18)+Inputs!$B$45*Loan_Sample!C1273</f>
        <v>-5.5023563068107</v>
      </c>
      <c r="R1293" s="0" t="n">
        <f aca="false">MIN(1-Inputs!$B$13,MAX(Inputs!$B$13,1/(1+EXP(-(Inputs!$B$15*Q1293+Inputs!$B$16)))))</f>
        <v>0.00292080556919312</v>
      </c>
    </row>
    <row r="1294" customFormat="false" ht="15" hidden="false" customHeight="false" outlineLevel="0" collapsed="false">
      <c r="A1294" s="0" t="n">
        <f aca="false">Loan_Sample!A1274</f>
        <v>36784</v>
      </c>
      <c r="B1294" s="0" t="n">
        <f aca="false">Loan_Sample!U1274</f>
        <v>196123.1</v>
      </c>
      <c r="C1294" s="0" t="n">
        <f aca="false">Loan_Sample!K1274+Inputs!$B$26</f>
        <v>4.09999990463257</v>
      </c>
      <c r="D1294" s="0" t="n">
        <f aca="false">Loan_Sample!L1274+Inputs!$B$26</f>
        <v>-0.208333492279053</v>
      </c>
      <c r="E1294" s="0" t="n">
        <f aca="false">Loan_Sample!E1274/(1+Inputs!$B$25/100)</f>
        <v>58.8234214782715</v>
      </c>
      <c r="F1294" s="0" t="n">
        <f aca="false">Loan_Sample!H1274-Inputs!$B$24/100</f>
        <v>-2.19633340835571</v>
      </c>
      <c r="G1294" s="0" t="n">
        <f aca="false">IF(ISNUMBER(C1294),INDEX(Scorecard!$D$54:$D$61,SUMPRODUCT(--(Scorecard!$G$54:$G$60&lt;C1294))+1),Scorecard!$D$62)</f>
        <v>0.489050497890326</v>
      </c>
      <c r="H1294" s="0" t="n">
        <f aca="false">IF(ISNUMBER(D1294),INDEX(Scorecard!$D$63:$D$68,SUMPRODUCT(--(Scorecard!$G$63:$G$67&lt;D1294))+1),Scorecard!$D$69)</f>
        <v>0.322484508656054</v>
      </c>
      <c r="I1294" s="0" t="n">
        <f aca="false">IF(ISNUMBER(E1294),INDEX(Scorecard!$D$19:$D$26,SUMPRODUCT(--(Scorecard!$G$19:$G$25&lt;E1294))+1),Scorecard!$D$27)</f>
        <v>0.267179331770092</v>
      </c>
      <c r="J1294" s="0" t="n">
        <f aca="false">IF(ISNUMBER(F1294),INDEX(Scorecard!$D$37:$D$44,SUMPRODUCT(--(Scorecard!$G$37:$G$43&lt;F1294))+1),Scorecard!$D$45)</f>
        <v>1.35057635045042</v>
      </c>
      <c r="K1294" s="0" t="n">
        <f aca="false">Inputs!$B$10+Scorecard!$J$5*Loan_Sample!Y1274+Scorecard!$J$6*Loan_Sample!Z1274+Scorecard!$J$7*I1294+Scorecard!$J$8*Loan_Sample!AB1274+Scorecard!$J$9*J1294+Scorecard!$J$10*Loan_Sample!AD1274+Scorecard!$J$11*G1294+Scorecard!$J$12*H1294</f>
        <v>-5.54262568736259</v>
      </c>
      <c r="L1294" s="0" t="n">
        <f aca="false">MIN(1-Inputs!$B$13,MAX(Inputs!$B$13,1/(1+EXP(-(Inputs!$B$11*K1294+Inputs!$B$12)))))</f>
        <v>0.00331655959466867</v>
      </c>
      <c r="M1294" s="0" t="n">
        <f aca="false">Loan_Sample!AH1274*Inputs!$B$4*B1294</f>
        <v>227.658882164407</v>
      </c>
      <c r="N1294" s="0" t="n">
        <f aca="false">L1294*Inputs!$B$4*B1294</f>
        <v>227.658882164407</v>
      </c>
      <c r="O1294" s="0" t="n">
        <f aca="false">Inputs!$B$37+Inputs!$B$38*MAX(Loan_Sample!H1274-Inputs!$C$38,0)+Inputs!$B$39*MAX(Loan_Sample!H1274-Inputs!$C$39,0)+Inputs!$B$40*MAX(Loan_Sample!H1274-Inputs!$C$40,0)+Inputs!$B$41*MAX(Loan_Sample!H1274-Inputs!$C$41,0)+Inputs!$B$42*Inputs!$B$14+Inputs!$B$43*MIN(Loan_Sample!I1274/Inputs!$B$17,1)+Inputs!$B$44*MIN(Loan_Sample!E1274,Inputs!$B$18)+Inputs!$B$45*Loan_Sample!C1274</f>
        <v>-5.49179819095195</v>
      </c>
      <c r="P1294" s="0" t="n">
        <f aca="false">MIN(1-Inputs!$B$13,MAX(Inputs!$B$13,1/(1+EXP(-(Inputs!$B$15*O1294+Inputs!$B$16)))))</f>
        <v>0.00295596937091027</v>
      </c>
      <c r="Q1294" s="0" t="n">
        <f aca="false">Inputs!$B$37+Inputs!$B$38*MAX(F1294-Inputs!$C$38,0)+Inputs!$B$39*MAX(F1294-Inputs!$C$39,0)+Inputs!$B$40*MAX(F1294-Inputs!$C$40,0)+Inputs!$B$41*MAX(F1294-Inputs!$C$41,0)+Inputs!$B$42*Inputs!$B$14+Inputs!$B$43*MIN(Loan_Sample!I1274/Inputs!$B$17,1)+Inputs!$B$44*MIN(E1294,Inputs!$B$18)+Inputs!$B$45*Loan_Sample!C1274</f>
        <v>-5.49179819095195</v>
      </c>
      <c r="R1294" s="0" t="n">
        <f aca="false">MIN(1-Inputs!$B$13,MAX(Inputs!$B$13,1/(1+EXP(-(Inputs!$B$15*Q1294+Inputs!$B$16)))))</f>
        <v>0.00295596937091027</v>
      </c>
    </row>
    <row r="1295" customFormat="false" ht="15" hidden="false" customHeight="false" outlineLevel="0" collapsed="false">
      <c r="A1295" s="0" t="n">
        <f aca="false">Loan_Sample!A1275</f>
        <v>36805</v>
      </c>
      <c r="B1295" s="0" t="n">
        <f aca="false">Loan_Sample!U1275</f>
        <v>111704.31</v>
      </c>
      <c r="C1295" s="0" t="n">
        <f aca="false">Loan_Sample!K1275+Inputs!$B$26</f>
        <v>5.25833320617676</v>
      </c>
      <c r="D1295" s="0" t="n">
        <f aca="false">Loan_Sample!L1275+Inputs!$B$26</f>
        <v>-1.875</v>
      </c>
      <c r="E1295" s="0" t="n">
        <f aca="false">Loan_Sample!E1275/(1+Inputs!$B$25/100)</f>
        <v>48.2988739013672</v>
      </c>
      <c r="F1295" s="0" t="n">
        <f aca="false">Loan_Sample!H1275-Inputs!$B$24/100</f>
        <v>0.346333265304565</v>
      </c>
      <c r="G1295" s="0" t="n">
        <f aca="false">IF(ISNUMBER(C1295),INDEX(Scorecard!$D$54:$D$61,SUMPRODUCT(--(Scorecard!$G$54:$G$60&lt;C1295))+1),Scorecard!$D$62)</f>
        <v>0.126303549215828</v>
      </c>
      <c r="H1295" s="0" t="n">
        <f aca="false">IF(ISNUMBER(D1295),INDEX(Scorecard!$D$63:$D$68,SUMPRODUCT(--(Scorecard!$G$63:$G$67&lt;D1295))+1),Scorecard!$D$69)</f>
        <v>-0.340582194386522</v>
      </c>
      <c r="I1295" s="0" t="n">
        <f aca="false">IF(ISNUMBER(E1295),INDEX(Scorecard!$D$19:$D$26,SUMPRODUCT(--(Scorecard!$G$19:$G$25&lt;E1295))+1),Scorecard!$D$27)</f>
        <v>0.57899015159425</v>
      </c>
      <c r="J1295" s="0" t="n">
        <f aca="false">IF(ISNUMBER(F1295),INDEX(Scorecard!$D$37:$D$44,SUMPRODUCT(--(Scorecard!$G$37:$G$43&lt;F1295))+1),Scorecard!$D$45)</f>
        <v>-0.0679520129233634</v>
      </c>
      <c r="K1295" s="0" t="n">
        <f aca="false">Inputs!$B$10+Scorecard!$J$5*Loan_Sample!Y1275+Scorecard!$J$6*Loan_Sample!Z1275+Scorecard!$J$7*I1295+Scorecard!$J$8*Loan_Sample!AB1275+Scorecard!$J$9*J1295+Scorecard!$J$10*Loan_Sample!AD1275+Scorecard!$J$11*G1295+Scorecard!$J$12*H1295</f>
        <v>-6.17804187130798</v>
      </c>
      <c r="L1295" s="0" t="n">
        <f aca="false">MIN(1-Inputs!$B$13,MAX(Inputs!$B$13,1/(1+EXP(-(Inputs!$B$11*K1295+Inputs!$B$12)))))</f>
        <v>0.00168729417137609</v>
      </c>
      <c r="M1295" s="0" t="n">
        <f aca="false">Loan_Sample!AH1275*Inputs!$B$4*B1295</f>
        <v>65.9673109132056</v>
      </c>
      <c r="N1295" s="0" t="n">
        <f aca="false">L1295*Inputs!$B$4*B1295</f>
        <v>65.9673109132056</v>
      </c>
      <c r="O1295" s="0" t="n">
        <f aca="false">Inputs!$B$37+Inputs!$B$38*MAX(Loan_Sample!H1275-Inputs!$C$38,0)+Inputs!$B$39*MAX(Loan_Sample!H1275-Inputs!$C$39,0)+Inputs!$B$40*MAX(Loan_Sample!H1275-Inputs!$C$40,0)+Inputs!$B$41*MAX(Loan_Sample!H1275-Inputs!$C$41,0)+Inputs!$B$42*Inputs!$B$14+Inputs!$B$43*MIN(Loan_Sample!I1275/Inputs!$B$17,1)+Inputs!$B$44*MIN(Loan_Sample!E1275,Inputs!$B$18)+Inputs!$B$45*Loan_Sample!C1275</f>
        <v>-4.31899648273346</v>
      </c>
      <c r="P1295" s="0" t="n">
        <f aca="false">MIN(1-Inputs!$B$13,MAX(Inputs!$B$13,1/(1+EXP(-(Inputs!$B$15*O1295+Inputs!$B$16)))))</f>
        <v>0.0111210851790121</v>
      </c>
      <c r="Q1295" s="0" t="n">
        <f aca="false">Inputs!$B$37+Inputs!$B$38*MAX(F1295-Inputs!$C$38,0)+Inputs!$B$39*MAX(F1295-Inputs!$C$39,0)+Inputs!$B$40*MAX(F1295-Inputs!$C$40,0)+Inputs!$B$41*MAX(F1295-Inputs!$C$41,0)+Inputs!$B$42*Inputs!$B$14+Inputs!$B$43*MIN(Loan_Sample!I1275/Inputs!$B$17,1)+Inputs!$B$44*MIN(E1295,Inputs!$B$18)+Inputs!$B$45*Loan_Sample!C1275</f>
        <v>-4.31899648273346</v>
      </c>
      <c r="R1295" s="0" t="n">
        <f aca="false">MIN(1-Inputs!$B$13,MAX(Inputs!$B$13,1/(1+EXP(-(Inputs!$B$15*Q1295+Inputs!$B$16)))))</f>
        <v>0.0111210851790121</v>
      </c>
    </row>
    <row r="1296" customFormat="false" ht="15" hidden="false" customHeight="false" outlineLevel="0" collapsed="false">
      <c r="A1296" s="0" t="n">
        <f aca="false">Loan_Sample!A1276</f>
        <v>36840</v>
      </c>
      <c r="B1296" s="0" t="n">
        <f aca="false">Loan_Sample!U1276</f>
        <v>378525.16</v>
      </c>
      <c r="C1296" s="0" t="n">
        <f aca="false">Loan_Sample!K1276+Inputs!$B$26</f>
        <v>4.65833330154419</v>
      </c>
      <c r="D1296" s="0" t="n">
        <f aca="false">Loan_Sample!L1276+Inputs!$B$26</f>
        <v>-1.875</v>
      </c>
      <c r="E1296" s="0" t="n">
        <f aca="false">Loan_Sample!E1276/(1+Inputs!$B$25/100)</f>
        <v>63.3586959838867</v>
      </c>
      <c r="F1296" s="0" t="n">
        <f aca="false">Loan_Sample!H1276-Inputs!$B$24/100</f>
        <v>-0.102666616439819</v>
      </c>
      <c r="G1296" s="0" t="n">
        <f aca="false">IF(ISNUMBER(C1296),INDEX(Scorecard!$D$54:$D$61,SUMPRODUCT(--(Scorecard!$G$54:$G$60&lt;C1296))+1),Scorecard!$D$62)</f>
        <v>0.409483001259379</v>
      </c>
      <c r="H1296" s="0" t="n">
        <f aca="false">IF(ISNUMBER(D1296),INDEX(Scorecard!$D$63:$D$68,SUMPRODUCT(--(Scorecard!$G$63:$G$67&lt;D1296))+1),Scorecard!$D$69)</f>
        <v>-0.340582194386522</v>
      </c>
      <c r="I1296" s="0" t="n">
        <f aca="false">IF(ISNUMBER(E1296),INDEX(Scorecard!$D$19:$D$26,SUMPRODUCT(--(Scorecard!$G$19:$G$25&lt;E1296))+1),Scorecard!$D$27)</f>
        <v>0.233621608745691</v>
      </c>
      <c r="J1296" s="0" t="n">
        <f aca="false">IF(ISNUMBER(F1296),INDEX(Scorecard!$D$37:$D$44,SUMPRODUCT(--(Scorecard!$G$37:$G$43&lt;F1296))+1),Scorecard!$D$45)</f>
        <v>0.330501541082344</v>
      </c>
      <c r="K1296" s="0" t="n">
        <f aca="false">Inputs!$B$10+Scorecard!$J$5*Loan_Sample!Y1276+Scorecard!$J$6*Loan_Sample!Z1276+Scorecard!$J$7*I1296+Scorecard!$J$8*Loan_Sample!AB1276+Scorecard!$J$9*J1296+Scorecard!$J$10*Loan_Sample!AD1276+Scorecard!$J$11*G1296+Scorecard!$J$12*H1296</f>
        <v>-4.49198052380722</v>
      </c>
      <c r="L1296" s="0" t="n">
        <f aca="false">MIN(1-Inputs!$B$13,MAX(Inputs!$B$13,1/(1+EXP(-(Inputs!$B$11*K1296+Inputs!$B$12)))))</f>
        <v>0.0100968591518842</v>
      </c>
      <c r="M1296" s="0" t="n">
        <f aca="false">Loan_Sample!AH1276*Inputs!$B$4*B1296</f>
        <v>1337.67032908756</v>
      </c>
      <c r="N1296" s="0" t="n">
        <f aca="false">L1296*Inputs!$B$4*B1296</f>
        <v>1337.67032908756</v>
      </c>
      <c r="O1296" s="0" t="n">
        <f aca="false">Inputs!$B$37+Inputs!$B$38*MAX(Loan_Sample!H1276-Inputs!$C$38,0)+Inputs!$B$39*MAX(Loan_Sample!H1276-Inputs!$C$39,0)+Inputs!$B$40*MAX(Loan_Sample!H1276-Inputs!$C$40,0)+Inputs!$B$41*MAX(Loan_Sample!H1276-Inputs!$C$41,0)+Inputs!$B$42*Inputs!$B$14+Inputs!$B$43*MIN(Loan_Sample!I1276/Inputs!$B$17,1)+Inputs!$B$44*MIN(Loan_Sample!E1276,Inputs!$B$18)+Inputs!$B$45*Loan_Sample!C1276</f>
        <v>-5.8805236074058</v>
      </c>
      <c r="P1296" s="0" t="n">
        <f aca="false">MIN(1-Inputs!$B$13,MAX(Inputs!$B$13,1/(1+EXP(-(Inputs!$B$15*O1296+Inputs!$B$16)))))</f>
        <v>0.00190214186530597</v>
      </c>
      <c r="Q1296" s="0" t="n">
        <f aca="false">Inputs!$B$37+Inputs!$B$38*MAX(F1296-Inputs!$C$38,0)+Inputs!$B$39*MAX(F1296-Inputs!$C$39,0)+Inputs!$B$40*MAX(F1296-Inputs!$C$40,0)+Inputs!$B$41*MAX(F1296-Inputs!$C$41,0)+Inputs!$B$42*Inputs!$B$14+Inputs!$B$43*MIN(Loan_Sample!I1276/Inputs!$B$17,1)+Inputs!$B$44*MIN(E1296,Inputs!$B$18)+Inputs!$B$45*Loan_Sample!C1276</f>
        <v>-5.8805236074058</v>
      </c>
      <c r="R1296" s="0" t="n">
        <f aca="false">MIN(1-Inputs!$B$13,MAX(Inputs!$B$13,1/(1+EXP(-(Inputs!$B$15*Q1296+Inputs!$B$16)))))</f>
        <v>0.00190214186530597</v>
      </c>
    </row>
    <row r="1297" customFormat="false" ht="15" hidden="false" customHeight="false" outlineLevel="0" collapsed="false">
      <c r="A1297" s="0" t="n">
        <f aca="false">Loan_Sample!A1277</f>
        <v>36846</v>
      </c>
      <c r="B1297" s="0" t="n">
        <f aca="false">Loan_Sample!U1277</f>
        <v>174985.95</v>
      </c>
      <c r="C1297" s="0" t="n">
        <f aca="false">Loan_Sample!K1277+Inputs!$B$26</f>
        <v>4.65833330154419</v>
      </c>
      <c r="D1297" s="0" t="n">
        <f aca="false">Loan_Sample!L1277+Inputs!$B$26</f>
        <v>-1.875</v>
      </c>
      <c r="E1297" s="0" t="n">
        <f aca="false">Loan_Sample!E1277/(1+Inputs!$B$25/100)</f>
        <v>58.7921447753906</v>
      </c>
      <c r="F1297" s="0" t="n">
        <f aca="false">Loan_Sample!H1277-Inputs!$B$24/100</f>
        <v>0.896333456039429</v>
      </c>
      <c r="G1297" s="0" t="n">
        <f aca="false">IF(ISNUMBER(C1297),INDEX(Scorecard!$D$54:$D$61,SUMPRODUCT(--(Scorecard!$G$54:$G$60&lt;C1297))+1),Scorecard!$D$62)</f>
        <v>0.409483001259379</v>
      </c>
      <c r="H1297" s="0" t="n">
        <f aca="false">IF(ISNUMBER(D1297),INDEX(Scorecard!$D$63:$D$68,SUMPRODUCT(--(Scorecard!$G$63:$G$67&lt;D1297))+1),Scorecard!$D$69)</f>
        <v>-0.340582194386522</v>
      </c>
      <c r="I1297" s="0" t="n">
        <f aca="false">IF(ISNUMBER(E1297),INDEX(Scorecard!$D$19:$D$26,SUMPRODUCT(--(Scorecard!$G$19:$G$25&lt;E1297))+1),Scorecard!$D$27)</f>
        <v>0.267179331770092</v>
      </c>
      <c r="J1297" s="0" t="n">
        <f aca="false">IF(ISNUMBER(F1297),INDEX(Scorecard!$D$37:$D$44,SUMPRODUCT(--(Scorecard!$G$37:$G$43&lt;F1297))+1),Scorecard!$D$45)</f>
        <v>-0.569454719285959</v>
      </c>
      <c r="K1297" s="0" t="n">
        <f aca="false">Inputs!$B$10+Scorecard!$J$5*Loan_Sample!Y1277+Scorecard!$J$6*Loan_Sample!Z1277+Scorecard!$J$7*I1297+Scorecard!$J$8*Loan_Sample!AB1277+Scorecard!$J$9*J1297+Scorecard!$J$10*Loan_Sample!AD1277+Scorecard!$J$11*G1297+Scorecard!$J$12*H1297</f>
        <v>-2.17794973113273</v>
      </c>
      <c r="L1297" s="0" t="n">
        <f aca="false">MIN(1-Inputs!$B$13,MAX(Inputs!$B$13,1/(1+EXP(-(Inputs!$B$11*K1297+Inputs!$B$12)))))</f>
        <v>0.107328060334005</v>
      </c>
      <c r="M1297" s="0" t="n">
        <f aca="false">Loan_Sample!AH1277*Inputs!$B$4*B1297</f>
        <v>6573.31590972112</v>
      </c>
      <c r="N1297" s="0" t="n">
        <f aca="false">L1297*Inputs!$B$4*B1297</f>
        <v>6573.31590972112</v>
      </c>
      <c r="O1297" s="0" t="n">
        <f aca="false">Inputs!$B$37+Inputs!$B$38*MAX(Loan_Sample!H1277-Inputs!$C$38,0)+Inputs!$B$39*MAX(Loan_Sample!H1277-Inputs!$C$39,0)+Inputs!$B$40*MAX(Loan_Sample!H1277-Inputs!$C$40,0)+Inputs!$B$41*MAX(Loan_Sample!H1277-Inputs!$C$41,0)+Inputs!$B$42*Inputs!$B$14+Inputs!$B$43*MIN(Loan_Sample!I1277/Inputs!$B$17,1)+Inputs!$B$44*MIN(Loan_Sample!E1277,Inputs!$B$18)+Inputs!$B$45*Loan_Sample!C1277</f>
        <v>-3.6811431557191</v>
      </c>
      <c r="P1297" s="0" t="n">
        <f aca="false">MIN(1-Inputs!$B$13,MAX(Inputs!$B$13,1/(1+EXP(-(Inputs!$B$15*O1297+Inputs!$B$16)))))</f>
        <v>0.022695795361977</v>
      </c>
      <c r="Q1297" s="0" t="n">
        <f aca="false">Inputs!$B$37+Inputs!$B$38*MAX(F1297-Inputs!$C$38,0)+Inputs!$B$39*MAX(F1297-Inputs!$C$39,0)+Inputs!$B$40*MAX(F1297-Inputs!$C$40,0)+Inputs!$B$41*MAX(F1297-Inputs!$C$41,0)+Inputs!$B$42*Inputs!$B$14+Inputs!$B$43*MIN(Loan_Sample!I1277/Inputs!$B$17,1)+Inputs!$B$44*MIN(E1297,Inputs!$B$18)+Inputs!$B$45*Loan_Sample!C1277</f>
        <v>-3.6811431557191</v>
      </c>
      <c r="R1297" s="0" t="n">
        <f aca="false">MIN(1-Inputs!$B$13,MAX(Inputs!$B$13,1/(1+EXP(-(Inputs!$B$15*Q1297+Inputs!$B$16)))))</f>
        <v>0.022695795361977</v>
      </c>
    </row>
    <row r="1298" customFormat="false" ht="15" hidden="false" customHeight="false" outlineLevel="0" collapsed="false">
      <c r="A1298" s="0" t="n">
        <f aca="false">Loan_Sample!A1278</f>
        <v>36854</v>
      </c>
      <c r="B1298" s="0" t="n">
        <f aca="false">Loan_Sample!U1278</f>
        <v>163014.42</v>
      </c>
      <c r="C1298" s="0" t="n">
        <f aca="false">Loan_Sample!K1278+Inputs!$B$26</f>
        <v>4.80000019073486</v>
      </c>
      <c r="D1298" s="0" t="n">
        <f aca="false">Loan_Sample!L1278+Inputs!$B$26</f>
        <v>-0.458333015441895</v>
      </c>
      <c r="E1298" s="0" t="n">
        <f aca="false">Loan_Sample!E1278/(1+Inputs!$B$25/100)</f>
        <v>76.2176818847656</v>
      </c>
      <c r="F1298" s="0" t="n">
        <f aca="false">Loan_Sample!H1278-Inputs!$B$24/100</f>
        <v>-3.64833331108093</v>
      </c>
      <c r="G1298" s="0" t="n">
        <f aca="false">IF(ISNUMBER(C1298),INDEX(Scorecard!$D$54:$D$61,SUMPRODUCT(--(Scorecard!$G$54:$G$60&lt;C1298))+1),Scorecard!$D$62)</f>
        <v>0.409483001259379</v>
      </c>
      <c r="H1298" s="0" t="n">
        <f aca="false">IF(ISNUMBER(D1298),INDEX(Scorecard!$D$63:$D$68,SUMPRODUCT(--(Scorecard!$G$63:$G$67&lt;D1298))+1),Scorecard!$D$69)</f>
        <v>0.322484508656054</v>
      </c>
      <c r="I1298" s="0" t="n">
        <f aca="false">IF(ISNUMBER(E1298),INDEX(Scorecard!$D$19:$D$26,SUMPRODUCT(--(Scorecard!$G$19:$G$25&lt;E1298))+1),Scorecard!$D$27)</f>
        <v>-0.0341578513653732</v>
      </c>
      <c r="J1298" s="0" t="n">
        <f aca="false">IF(ISNUMBER(F1298),INDEX(Scorecard!$D$37:$D$44,SUMPRODUCT(--(Scorecard!$G$37:$G$43&lt;F1298))+1),Scorecard!$D$45)</f>
        <v>1.35057635045042</v>
      </c>
      <c r="K1298" s="0" t="n">
        <f aca="false">Inputs!$B$10+Scorecard!$J$5*Loan_Sample!Y1278+Scorecard!$J$6*Loan_Sample!Z1278+Scorecard!$J$7*I1298+Scorecard!$J$8*Loan_Sample!AB1278+Scorecard!$J$9*J1298+Scorecard!$J$10*Loan_Sample!AD1278+Scorecard!$J$11*G1298+Scorecard!$J$12*H1298</f>
        <v>-5.48144687701097</v>
      </c>
      <c r="L1298" s="0" t="n">
        <f aca="false">MIN(1-Inputs!$B$13,MAX(Inputs!$B$13,1/(1+EXP(-(Inputs!$B$11*K1298+Inputs!$B$12)))))</f>
        <v>0.00353929987717339</v>
      </c>
      <c r="M1298" s="0" t="n">
        <f aca="false">Loan_Sample!AH1278*Inputs!$B$4*B1298</f>
        <v>201.934920839222</v>
      </c>
      <c r="N1298" s="0" t="n">
        <f aca="false">L1298*Inputs!$B$4*B1298</f>
        <v>201.934920839222</v>
      </c>
      <c r="O1298" s="0" t="n">
        <f aca="false">Inputs!$B$37+Inputs!$B$38*MAX(Loan_Sample!H1278-Inputs!$C$38,0)+Inputs!$B$39*MAX(Loan_Sample!H1278-Inputs!$C$39,0)+Inputs!$B$40*MAX(Loan_Sample!H1278-Inputs!$C$40,0)+Inputs!$B$41*MAX(Loan_Sample!H1278-Inputs!$C$41,0)+Inputs!$B$42*Inputs!$B$14+Inputs!$B$43*MIN(Loan_Sample!I1278/Inputs!$B$17,1)+Inputs!$B$44*MIN(Loan_Sample!E1278,Inputs!$B$18)+Inputs!$B$45*Loan_Sample!C1278</f>
        <v>-5.59756246836567</v>
      </c>
      <c r="P1298" s="0" t="n">
        <f aca="false">MIN(1-Inputs!$B$13,MAX(Inputs!$B$13,1/(1+EXP(-(Inputs!$B$15*O1298+Inputs!$B$16)))))</f>
        <v>0.00262197772758728</v>
      </c>
      <c r="Q1298" s="0" t="n">
        <f aca="false">Inputs!$B$37+Inputs!$B$38*MAX(F1298-Inputs!$C$38,0)+Inputs!$B$39*MAX(F1298-Inputs!$C$39,0)+Inputs!$B$40*MAX(F1298-Inputs!$C$40,0)+Inputs!$B$41*MAX(F1298-Inputs!$C$41,0)+Inputs!$B$42*Inputs!$B$14+Inputs!$B$43*MIN(Loan_Sample!I1278/Inputs!$B$17,1)+Inputs!$B$44*MIN(E1298,Inputs!$B$18)+Inputs!$B$45*Loan_Sample!C1278</f>
        <v>-5.59756246836567</v>
      </c>
      <c r="R1298" s="0" t="n">
        <f aca="false">MIN(1-Inputs!$B$13,MAX(Inputs!$B$13,1/(1+EXP(-(Inputs!$B$15*Q1298+Inputs!$B$16)))))</f>
        <v>0.00262197772758728</v>
      </c>
    </row>
    <row r="1299" customFormat="false" ht="15" hidden="false" customHeight="false" outlineLevel="0" collapsed="false">
      <c r="A1299" s="0" t="n">
        <f aca="false">Loan_Sample!A1279</f>
        <v>36866</v>
      </c>
      <c r="B1299" s="0" t="n">
        <f aca="false">Loan_Sample!U1279</f>
        <v>159207.56</v>
      </c>
      <c r="C1299" s="0" t="n">
        <f aca="false">Loan_Sample!K1279+Inputs!$B$26</f>
        <v>4.40000009536743</v>
      </c>
      <c r="D1299" s="0" t="n">
        <f aca="false">Loan_Sample!L1279+Inputs!$B$26</f>
        <v>-0.208333015441895</v>
      </c>
      <c r="E1299" s="0" t="n">
        <f aca="false">Loan_Sample!E1279/(1+Inputs!$B$25/100)</f>
        <v>53.8926849365234</v>
      </c>
      <c r="F1299" s="0" t="n">
        <f aca="false">Loan_Sample!H1279-Inputs!$B$24/100</f>
        <v>-3.59233331680298</v>
      </c>
      <c r="G1299" s="0" t="n">
        <f aca="false">IF(ISNUMBER(C1299),INDEX(Scorecard!$D$54:$D$61,SUMPRODUCT(--(Scorecard!$G$54:$G$60&lt;C1299))+1),Scorecard!$D$62)</f>
        <v>0.489050497890326</v>
      </c>
      <c r="H1299" s="0" t="n">
        <f aca="false">IF(ISNUMBER(D1299),INDEX(Scorecard!$D$63:$D$68,SUMPRODUCT(--(Scorecard!$G$63:$G$67&lt;D1299))+1),Scorecard!$D$69)</f>
        <v>0.322484508656054</v>
      </c>
      <c r="I1299" s="0" t="n">
        <f aca="false">IF(ISNUMBER(E1299),INDEX(Scorecard!$D$19:$D$26,SUMPRODUCT(--(Scorecard!$G$19:$G$25&lt;E1299))+1),Scorecard!$D$27)</f>
        <v>0.57899015159425</v>
      </c>
      <c r="J1299" s="0" t="n">
        <f aca="false">IF(ISNUMBER(F1299),INDEX(Scorecard!$D$37:$D$44,SUMPRODUCT(--(Scorecard!$G$37:$G$43&lt;F1299))+1),Scorecard!$D$45)</f>
        <v>1.35057635045042</v>
      </c>
      <c r="K1299" s="0" t="n">
        <f aca="false">Inputs!$B$10+Scorecard!$J$5*Loan_Sample!Y1279+Scorecard!$J$6*Loan_Sample!Z1279+Scorecard!$J$7*I1299+Scorecard!$J$8*Loan_Sample!AB1279+Scorecard!$J$9*J1299+Scorecard!$J$10*Loan_Sample!AD1279+Scorecard!$J$11*G1299+Scorecard!$J$12*H1299</f>
        <v>-5.4409685353362</v>
      </c>
      <c r="L1299" s="0" t="n">
        <f aca="false">MIN(1-Inputs!$B$13,MAX(Inputs!$B$13,1/(1+EXP(-(Inputs!$B$11*K1299+Inputs!$B$12)))))</f>
        <v>0.00369480569649839</v>
      </c>
      <c r="M1299" s="0" t="n">
        <f aca="false">Loan_Sample!AH1279*Inputs!$B$4*B1299</f>
        <v>205.884349864763</v>
      </c>
      <c r="N1299" s="0" t="n">
        <f aca="false">L1299*Inputs!$B$4*B1299</f>
        <v>205.884349864763</v>
      </c>
      <c r="O1299" s="0" t="n">
        <f aca="false">Inputs!$B$37+Inputs!$B$38*MAX(Loan_Sample!H1279-Inputs!$C$38,0)+Inputs!$B$39*MAX(Loan_Sample!H1279-Inputs!$C$39,0)+Inputs!$B$40*MAX(Loan_Sample!H1279-Inputs!$C$40,0)+Inputs!$B$41*MAX(Loan_Sample!H1279-Inputs!$C$41,0)+Inputs!$B$42*Inputs!$B$14+Inputs!$B$43*MIN(Loan_Sample!I1279/Inputs!$B$17,1)+Inputs!$B$44*MIN(Loan_Sample!E1279,Inputs!$B$18)+Inputs!$B$45*Loan_Sample!C1279</f>
        <v>-5.72104893109911</v>
      </c>
      <c r="P1299" s="0" t="n">
        <f aca="false">MIN(1-Inputs!$B$13,MAX(Inputs!$B$13,1/(1+EXP(-(Inputs!$B$15*O1299+Inputs!$B$16)))))</f>
        <v>0.00227935640191844</v>
      </c>
      <c r="Q1299" s="0" t="n">
        <f aca="false">Inputs!$B$37+Inputs!$B$38*MAX(F1299-Inputs!$C$38,0)+Inputs!$B$39*MAX(F1299-Inputs!$C$39,0)+Inputs!$B$40*MAX(F1299-Inputs!$C$40,0)+Inputs!$B$41*MAX(F1299-Inputs!$C$41,0)+Inputs!$B$42*Inputs!$B$14+Inputs!$B$43*MIN(Loan_Sample!I1279/Inputs!$B$17,1)+Inputs!$B$44*MIN(E1299,Inputs!$B$18)+Inputs!$B$45*Loan_Sample!C1279</f>
        <v>-5.72104893109911</v>
      </c>
      <c r="R1299" s="0" t="n">
        <f aca="false">MIN(1-Inputs!$B$13,MAX(Inputs!$B$13,1/(1+EXP(-(Inputs!$B$15*Q1299+Inputs!$B$16)))))</f>
        <v>0.00227935640191844</v>
      </c>
    </row>
    <row r="1300" customFormat="false" ht="15" hidden="false" customHeight="false" outlineLevel="0" collapsed="false">
      <c r="A1300" s="0" t="n">
        <f aca="false">Loan_Sample!A1280</f>
        <v>36884</v>
      </c>
      <c r="B1300" s="0" t="n">
        <f aca="false">Loan_Sample!U1280</f>
        <v>359359.12</v>
      </c>
      <c r="C1300" s="0" t="n">
        <f aca="false">Loan_Sample!K1280+Inputs!$B$26</f>
        <v>5.25833320617676</v>
      </c>
      <c r="D1300" s="0" t="n">
        <f aca="false">Loan_Sample!L1280+Inputs!$B$26</f>
        <v>-1.875</v>
      </c>
      <c r="E1300" s="0" t="n">
        <f aca="false">Loan_Sample!E1280/(1+Inputs!$B$25/100)</f>
        <v>69.4499435424805</v>
      </c>
      <c r="F1300" s="0" t="n">
        <f aca="false">Loan_Sample!H1280-Inputs!$B$24/100</f>
        <v>0.390333414077759</v>
      </c>
      <c r="G1300" s="0" t="n">
        <f aca="false">IF(ISNUMBER(C1300),INDEX(Scorecard!$D$54:$D$61,SUMPRODUCT(--(Scorecard!$G$54:$G$60&lt;C1300))+1),Scorecard!$D$62)</f>
        <v>0.126303549215828</v>
      </c>
      <c r="H1300" s="0" t="n">
        <f aca="false">IF(ISNUMBER(D1300),INDEX(Scorecard!$D$63:$D$68,SUMPRODUCT(--(Scorecard!$G$63:$G$67&lt;D1300))+1),Scorecard!$D$69)</f>
        <v>-0.340582194386522</v>
      </c>
      <c r="I1300" s="0" t="n">
        <f aca="false">IF(ISNUMBER(E1300),INDEX(Scorecard!$D$19:$D$26,SUMPRODUCT(--(Scorecard!$G$19:$G$25&lt;E1300))+1),Scorecard!$D$27)</f>
        <v>0.0530843085177338</v>
      </c>
      <c r="J1300" s="0" t="n">
        <f aca="false">IF(ISNUMBER(F1300),INDEX(Scorecard!$D$37:$D$44,SUMPRODUCT(--(Scorecard!$G$37:$G$43&lt;F1300))+1),Scorecard!$D$45)</f>
        <v>-0.271229676926091</v>
      </c>
      <c r="K1300" s="0" t="n">
        <f aca="false">Inputs!$B$10+Scorecard!$J$5*Loan_Sample!Y1280+Scorecard!$J$6*Loan_Sample!Z1280+Scorecard!$J$7*I1300+Scorecard!$J$8*Loan_Sample!AB1280+Scorecard!$J$9*J1300+Scorecard!$J$10*Loan_Sample!AD1280+Scorecard!$J$11*G1300+Scorecard!$J$12*H1300</f>
        <v>-6.06724791024529</v>
      </c>
      <c r="L1300" s="0" t="n">
        <f aca="false">MIN(1-Inputs!$B$13,MAX(Inputs!$B$13,1/(1+EXP(-(Inputs!$B$11*K1300+Inputs!$B$12)))))</f>
        <v>0.00189844515078403</v>
      </c>
      <c r="M1300" s="0" t="n">
        <f aca="false">Loan_Sample!AH1280*Inputs!$B$4*B1300</f>
        <v>238.778252563906</v>
      </c>
      <c r="N1300" s="0" t="n">
        <f aca="false">L1300*Inputs!$B$4*B1300</f>
        <v>238.778252563906</v>
      </c>
      <c r="O1300" s="0" t="n">
        <f aca="false">Inputs!$B$37+Inputs!$B$38*MAX(Loan_Sample!H1280-Inputs!$C$38,0)+Inputs!$B$39*MAX(Loan_Sample!H1280-Inputs!$C$39,0)+Inputs!$B$40*MAX(Loan_Sample!H1280-Inputs!$C$40,0)+Inputs!$B$41*MAX(Loan_Sample!H1280-Inputs!$C$41,0)+Inputs!$B$42*Inputs!$B$14+Inputs!$B$43*MIN(Loan_Sample!I1280/Inputs!$B$17,1)+Inputs!$B$44*MIN(Loan_Sample!E1280,Inputs!$B$18)+Inputs!$B$45*Loan_Sample!C1280</f>
        <v>-4.36412661431887</v>
      </c>
      <c r="P1300" s="0" t="n">
        <f aca="false">MIN(1-Inputs!$B$13,MAX(Inputs!$B$13,1/(1+EXP(-(Inputs!$B$15*O1300+Inputs!$B$16)))))</f>
        <v>0.0105707983311646</v>
      </c>
      <c r="Q1300" s="0" t="n">
        <f aca="false">Inputs!$B$37+Inputs!$B$38*MAX(F1300-Inputs!$C$38,0)+Inputs!$B$39*MAX(F1300-Inputs!$C$39,0)+Inputs!$B$40*MAX(F1300-Inputs!$C$40,0)+Inputs!$B$41*MAX(F1300-Inputs!$C$41,0)+Inputs!$B$42*Inputs!$B$14+Inputs!$B$43*MIN(Loan_Sample!I1280/Inputs!$B$17,1)+Inputs!$B$44*MIN(E1300,Inputs!$B$18)+Inputs!$B$45*Loan_Sample!C1280</f>
        <v>-4.36412661431887</v>
      </c>
      <c r="R1300" s="0" t="n">
        <f aca="false">MIN(1-Inputs!$B$13,MAX(Inputs!$B$13,1/(1+EXP(-(Inputs!$B$15*Q1300+Inputs!$B$16)))))</f>
        <v>0.0105707983311646</v>
      </c>
    </row>
    <row r="1301" customFormat="false" ht="15" hidden="false" customHeight="false" outlineLevel="0" collapsed="false">
      <c r="A1301" s="0" t="n">
        <f aca="false">Loan_Sample!A1281</f>
        <v>36905</v>
      </c>
      <c r="B1301" s="0" t="n">
        <f aca="false">Loan_Sample!U1281</f>
        <v>149100.69</v>
      </c>
      <c r="C1301" s="0" t="n">
        <f aca="false">Loan_Sample!K1281+Inputs!$B$26</f>
        <v>4.42307710647583</v>
      </c>
      <c r="D1301" s="0" t="n">
        <f aca="false">Loan_Sample!L1281+Inputs!$B$26</f>
        <v>-0.276922702789307</v>
      </c>
      <c r="E1301" s="0" t="n">
        <f aca="false">Loan_Sample!E1281/(1+Inputs!$B$25/100)</f>
        <v>79.8883895874023</v>
      </c>
      <c r="F1301" s="0" t="n">
        <f aca="false">Loan_Sample!H1281-Inputs!$B$24/100</f>
        <v>0.296666383743286</v>
      </c>
      <c r="G1301" s="0" t="n">
        <f aca="false">IF(ISNUMBER(C1301),INDEX(Scorecard!$D$54:$D$61,SUMPRODUCT(--(Scorecard!$G$54:$G$60&lt;C1301))+1),Scorecard!$D$62)</f>
        <v>0.409483001259379</v>
      </c>
      <c r="H1301" s="0" t="n">
        <f aca="false">IF(ISNUMBER(D1301),INDEX(Scorecard!$D$63:$D$68,SUMPRODUCT(--(Scorecard!$G$63:$G$67&lt;D1301))+1),Scorecard!$D$69)</f>
        <v>0.322484508656054</v>
      </c>
      <c r="I1301" s="0" t="n">
        <f aca="false">IF(ISNUMBER(E1301),INDEX(Scorecard!$D$19:$D$26,SUMPRODUCT(--(Scorecard!$G$19:$G$25&lt;E1301))+1),Scorecard!$D$27)</f>
        <v>-0.0341578513653732</v>
      </c>
      <c r="J1301" s="0" t="n">
        <f aca="false">IF(ISNUMBER(F1301),INDEX(Scorecard!$D$37:$D$44,SUMPRODUCT(--(Scorecard!$G$37:$G$43&lt;F1301))+1),Scorecard!$D$45)</f>
        <v>-0.0679520129233634</v>
      </c>
      <c r="K1301" s="0" t="n">
        <f aca="false">Inputs!$B$10+Scorecard!$J$5*Loan_Sample!Y1281+Scorecard!$J$6*Loan_Sample!Z1281+Scorecard!$J$7*I1301+Scorecard!$J$8*Loan_Sample!AB1281+Scorecard!$J$9*J1301+Scorecard!$J$10*Loan_Sample!AD1281+Scorecard!$J$11*G1301+Scorecard!$J$12*H1301</f>
        <v>-5.42197032309818</v>
      </c>
      <c r="L1301" s="0" t="n">
        <f aca="false">MIN(1-Inputs!$B$13,MAX(Inputs!$B$13,1/(1+EXP(-(Inputs!$B$11*K1301+Inputs!$B$12)))))</f>
        <v>0.00377012026780149</v>
      </c>
      <c r="M1301" s="0" t="n">
        <f aca="false">Loan_Sample!AH1281*Inputs!$B$4*B1301</f>
        <v>196.744636659266</v>
      </c>
      <c r="N1301" s="0" t="n">
        <f aca="false">L1301*Inputs!$B$4*B1301</f>
        <v>196.744636659266</v>
      </c>
      <c r="O1301" s="0" t="n">
        <f aca="false">Inputs!$B$37+Inputs!$B$38*MAX(Loan_Sample!H1281-Inputs!$C$38,0)+Inputs!$B$39*MAX(Loan_Sample!H1281-Inputs!$C$39,0)+Inputs!$B$40*MAX(Loan_Sample!H1281-Inputs!$C$40,0)+Inputs!$B$41*MAX(Loan_Sample!H1281-Inputs!$C$41,0)+Inputs!$B$42*Inputs!$B$14+Inputs!$B$43*MIN(Loan_Sample!I1281/Inputs!$B$17,1)+Inputs!$B$44*MIN(Loan_Sample!E1281,Inputs!$B$18)+Inputs!$B$45*Loan_Sample!C1281</f>
        <v>-5.54017971487824</v>
      </c>
      <c r="P1301" s="0" t="n">
        <f aca="false">MIN(1-Inputs!$B$13,MAX(Inputs!$B$13,1/(1+EXP(-(Inputs!$B$15*O1301+Inputs!$B$16)))))</f>
        <v>0.00279822362571461</v>
      </c>
      <c r="Q1301" s="0" t="n">
        <f aca="false">Inputs!$B$37+Inputs!$B$38*MAX(F1301-Inputs!$C$38,0)+Inputs!$B$39*MAX(F1301-Inputs!$C$39,0)+Inputs!$B$40*MAX(F1301-Inputs!$C$40,0)+Inputs!$B$41*MAX(F1301-Inputs!$C$41,0)+Inputs!$B$42*Inputs!$B$14+Inputs!$B$43*MIN(Loan_Sample!I1281/Inputs!$B$17,1)+Inputs!$B$44*MIN(E1301,Inputs!$B$18)+Inputs!$B$45*Loan_Sample!C1281</f>
        <v>-5.54017971487824</v>
      </c>
      <c r="R1301" s="0" t="n">
        <f aca="false">MIN(1-Inputs!$B$13,MAX(Inputs!$B$13,1/(1+EXP(-(Inputs!$B$15*Q1301+Inputs!$B$16)))))</f>
        <v>0.00279822362571461</v>
      </c>
    </row>
    <row r="1302" customFormat="false" ht="15" hidden="false" customHeight="false" outlineLevel="0" collapsed="false">
      <c r="A1302" s="0" t="n">
        <f aca="false">Loan_Sample!A1282</f>
        <v>36905</v>
      </c>
      <c r="B1302" s="0" t="n">
        <f aca="false">Loan_Sample!U1282</f>
        <v>145224.52</v>
      </c>
      <c r="C1302" s="0" t="n">
        <f aca="false">Loan_Sample!K1282+Inputs!$B$26</f>
        <v>6.13333320617676</v>
      </c>
      <c r="D1302" s="0" t="n">
        <f aca="false">Loan_Sample!L1282+Inputs!$B$26</f>
        <v>-3.5</v>
      </c>
      <c r="E1302" s="0" t="n">
        <f aca="false">Loan_Sample!E1282/(1+Inputs!$B$25/100)</f>
        <v>75.0919494628906</v>
      </c>
      <c r="F1302" s="0" t="n">
        <f aca="false">Loan_Sample!H1282-Inputs!$B$24/100</f>
        <v>1.16333317756653</v>
      </c>
      <c r="G1302" s="0" t="n">
        <f aca="false">IF(ISNUMBER(C1302),INDEX(Scorecard!$D$54:$D$61,SUMPRODUCT(--(Scorecard!$G$54:$G$60&lt;C1302))+1),Scorecard!$D$62)</f>
        <v>0.0151758992857273</v>
      </c>
      <c r="H1302" s="0" t="n">
        <f aca="false">IF(ISNUMBER(D1302),INDEX(Scorecard!$D$63:$D$68,SUMPRODUCT(--(Scorecard!$G$63:$G$67&lt;D1302))+1),Scorecard!$D$69)</f>
        <v>-0.340582194386522</v>
      </c>
      <c r="I1302" s="0" t="n">
        <f aca="false">IF(ISNUMBER(E1302),INDEX(Scorecard!$D$19:$D$26,SUMPRODUCT(--(Scorecard!$G$19:$G$25&lt;E1302))+1),Scorecard!$D$27)</f>
        <v>-0.0341578513653732</v>
      </c>
      <c r="J1302" s="0" t="n">
        <f aca="false">IF(ISNUMBER(F1302),INDEX(Scorecard!$D$37:$D$44,SUMPRODUCT(--(Scorecard!$G$37:$G$43&lt;F1302))+1),Scorecard!$D$45)</f>
        <v>-0.975503570149195</v>
      </c>
      <c r="K1302" s="0" t="n">
        <f aca="false">Inputs!$B$10+Scorecard!$J$5*Loan_Sample!Y1282+Scorecard!$J$6*Loan_Sample!Z1282+Scorecard!$J$7*I1302+Scorecard!$J$8*Loan_Sample!AB1282+Scorecard!$J$9*J1302+Scorecard!$J$10*Loan_Sample!AD1282+Scorecard!$J$11*G1302+Scorecard!$J$12*H1302</f>
        <v>-5.02857713451975</v>
      </c>
      <c r="L1302" s="0" t="n">
        <f aca="false">MIN(1-Inputs!$B$13,MAX(Inputs!$B$13,1/(1+EXP(-(Inputs!$B$11*K1302+Inputs!$B$12)))))</f>
        <v>0.00572333670672636</v>
      </c>
      <c r="M1302" s="0" t="n">
        <f aca="false">Loan_Sample!AH1282*Inputs!$B$4*B1302</f>
        <v>290.909089111451</v>
      </c>
      <c r="N1302" s="0" t="n">
        <f aca="false">L1302*Inputs!$B$4*B1302</f>
        <v>290.909089111451</v>
      </c>
      <c r="O1302" s="0" t="n">
        <f aca="false">Inputs!$B$37+Inputs!$B$38*MAX(Loan_Sample!H1282-Inputs!$C$38,0)+Inputs!$B$39*MAX(Loan_Sample!H1282-Inputs!$C$39,0)+Inputs!$B$40*MAX(Loan_Sample!H1282-Inputs!$C$40,0)+Inputs!$B$41*MAX(Loan_Sample!H1282-Inputs!$C$41,0)+Inputs!$B$42*Inputs!$B$14+Inputs!$B$43*MIN(Loan_Sample!I1282/Inputs!$B$17,1)+Inputs!$B$44*MIN(Loan_Sample!E1282,Inputs!$B$18)+Inputs!$B$45*Loan_Sample!C1282</f>
        <v>-3.65266241357468</v>
      </c>
      <c r="P1302" s="0" t="n">
        <f aca="false">MIN(1-Inputs!$B$13,MAX(Inputs!$B$13,1/(1+EXP(-(Inputs!$B$15*O1302+Inputs!$B$16)))))</f>
        <v>0.0234251441580316</v>
      </c>
      <c r="Q1302" s="0" t="n">
        <f aca="false">Inputs!$B$37+Inputs!$B$38*MAX(F1302-Inputs!$C$38,0)+Inputs!$B$39*MAX(F1302-Inputs!$C$39,0)+Inputs!$B$40*MAX(F1302-Inputs!$C$40,0)+Inputs!$B$41*MAX(F1302-Inputs!$C$41,0)+Inputs!$B$42*Inputs!$B$14+Inputs!$B$43*MIN(Loan_Sample!I1282/Inputs!$B$17,1)+Inputs!$B$44*MIN(E1302,Inputs!$B$18)+Inputs!$B$45*Loan_Sample!C1282</f>
        <v>-3.65266241357468</v>
      </c>
      <c r="R1302" s="0" t="n">
        <f aca="false">MIN(1-Inputs!$B$13,MAX(Inputs!$B$13,1/(1+EXP(-(Inputs!$B$15*Q1302+Inputs!$B$16)))))</f>
        <v>0.0234251441580316</v>
      </c>
    </row>
    <row r="1303" customFormat="false" ht="15" hidden="false" customHeight="false" outlineLevel="0" collapsed="false">
      <c r="A1303" s="0" t="n">
        <f aca="false">Loan_Sample!A1283</f>
        <v>36929</v>
      </c>
      <c r="B1303" s="0" t="n">
        <f aca="false">Loan_Sample!U1283</f>
        <v>162608.02</v>
      </c>
      <c r="C1303" s="0" t="n">
        <f aca="false">Loan_Sample!K1283+Inputs!$B$26</f>
        <v>6.33333349227905</v>
      </c>
      <c r="D1303" s="0" t="n">
        <f aca="false">Loan_Sample!L1283+Inputs!$B$26</f>
        <v>2.71025657653809</v>
      </c>
      <c r="E1303" s="0" t="n">
        <f aca="false">Loan_Sample!E1283/(1+Inputs!$B$25/100)</f>
        <v>64.3460540771484</v>
      </c>
      <c r="F1303" s="0" t="n">
        <f aca="false">Loan_Sample!H1283-Inputs!$B$24/100</f>
        <v>1.18633341789246</v>
      </c>
      <c r="G1303" s="0" t="n">
        <f aca="false">IF(ISNUMBER(C1303),INDEX(Scorecard!$D$54:$D$61,SUMPRODUCT(--(Scorecard!$G$54:$G$60&lt;C1303))+1),Scorecard!$D$62)</f>
        <v>-0.119873800601421</v>
      </c>
      <c r="H1303" s="0" t="n">
        <f aca="false">IF(ISNUMBER(D1303),INDEX(Scorecard!$D$63:$D$68,SUMPRODUCT(--(Scorecard!$G$63:$G$67&lt;D1303))+1),Scorecard!$D$69)</f>
        <v>0.322484508656054</v>
      </c>
      <c r="I1303" s="0" t="n">
        <f aca="false">IF(ISNUMBER(E1303),INDEX(Scorecard!$D$19:$D$26,SUMPRODUCT(--(Scorecard!$G$19:$G$25&lt;E1303))+1),Scorecard!$D$27)</f>
        <v>0.233621608745691</v>
      </c>
      <c r="J1303" s="0" t="n">
        <f aca="false">IF(ISNUMBER(F1303),INDEX(Scorecard!$D$37:$D$44,SUMPRODUCT(--(Scorecard!$G$37:$G$43&lt;F1303))+1),Scorecard!$D$45)</f>
        <v>-0.975503570149195</v>
      </c>
      <c r="K1303" s="0" t="n">
        <f aca="false">Inputs!$B$10+Scorecard!$J$5*Loan_Sample!Y1283+Scorecard!$J$6*Loan_Sample!Z1283+Scorecard!$J$7*I1303+Scorecard!$J$8*Loan_Sample!AB1283+Scorecard!$J$9*J1303+Scorecard!$J$10*Loan_Sample!AD1283+Scorecard!$J$11*G1303+Scorecard!$J$12*H1303</f>
        <v>-3.567220024672</v>
      </c>
      <c r="L1303" s="0" t="n">
        <f aca="false">MIN(1-Inputs!$B$13,MAX(Inputs!$B$13,1/(1+EXP(-(Inputs!$B$11*K1303+Inputs!$B$12)))))</f>
        <v>0.0266107347216955</v>
      </c>
      <c r="M1303" s="0" t="n">
        <f aca="false">Loan_Sample!AH1283*Inputs!$B$4*B1303</f>
        <v>1514.49160934405</v>
      </c>
      <c r="N1303" s="0" t="n">
        <f aca="false">L1303*Inputs!$B$4*B1303</f>
        <v>1514.49160934405</v>
      </c>
      <c r="O1303" s="0" t="n">
        <f aca="false">Inputs!$B$37+Inputs!$B$38*MAX(Loan_Sample!H1283-Inputs!$C$38,0)+Inputs!$B$39*MAX(Loan_Sample!H1283-Inputs!$C$39,0)+Inputs!$B$40*MAX(Loan_Sample!H1283-Inputs!$C$40,0)+Inputs!$B$41*MAX(Loan_Sample!H1283-Inputs!$C$41,0)+Inputs!$B$42*Inputs!$B$14+Inputs!$B$43*MIN(Loan_Sample!I1283/Inputs!$B$17,1)+Inputs!$B$44*MIN(Loan_Sample!E1283,Inputs!$B$18)+Inputs!$B$45*Loan_Sample!C1283</f>
        <v>-3.63658496244376</v>
      </c>
      <c r="P1303" s="0" t="n">
        <f aca="false">MIN(1-Inputs!$B$13,MAX(Inputs!$B$13,1/(1+EXP(-(Inputs!$B$15*O1303+Inputs!$B$16)))))</f>
        <v>0.0238469141872589</v>
      </c>
      <c r="Q1303" s="0" t="n">
        <f aca="false">Inputs!$B$37+Inputs!$B$38*MAX(F1303-Inputs!$C$38,0)+Inputs!$B$39*MAX(F1303-Inputs!$C$39,0)+Inputs!$B$40*MAX(F1303-Inputs!$C$40,0)+Inputs!$B$41*MAX(F1303-Inputs!$C$41,0)+Inputs!$B$42*Inputs!$B$14+Inputs!$B$43*MIN(Loan_Sample!I1283/Inputs!$B$17,1)+Inputs!$B$44*MIN(E1303,Inputs!$B$18)+Inputs!$B$45*Loan_Sample!C1283</f>
        <v>-3.63658496244376</v>
      </c>
      <c r="R1303" s="0" t="n">
        <f aca="false">MIN(1-Inputs!$B$13,MAX(Inputs!$B$13,1/(1+EXP(-(Inputs!$B$15*Q1303+Inputs!$B$16)))))</f>
        <v>0.0238469141872589</v>
      </c>
    </row>
    <row r="1304" customFormat="false" ht="15" hidden="false" customHeight="false" outlineLevel="0" collapsed="false">
      <c r="A1304" s="0" t="n">
        <f aca="false">Loan_Sample!A1284</f>
        <v>36990</v>
      </c>
      <c r="B1304" s="0" t="n">
        <f aca="false">Loan_Sample!U1284</f>
        <v>120818.016</v>
      </c>
      <c r="C1304" s="0" t="n">
        <f aca="false">Loan_Sample!K1284+Inputs!$B$26</f>
        <v>5.03333330154419</v>
      </c>
      <c r="D1304" s="0" t="n">
        <f aca="false">Loan_Sample!L1284+Inputs!$B$26</f>
        <v>-3.50000047683716</v>
      </c>
      <c r="E1304" s="0" t="n">
        <f aca="false">Loan_Sample!E1284/(1+Inputs!$B$25/100)</f>
        <v>61.7585258483887</v>
      </c>
      <c r="F1304" s="0" t="n">
        <f aca="false">Loan_Sample!H1284-Inputs!$B$24/100</f>
        <v>1.24533343315125</v>
      </c>
      <c r="G1304" s="0" t="n">
        <f aca="false">IF(ISNUMBER(C1304),INDEX(Scorecard!$D$54:$D$61,SUMPRODUCT(--(Scorecard!$G$54:$G$60&lt;C1304))+1),Scorecard!$D$62)</f>
        <v>0.214429354789033</v>
      </c>
      <c r="H1304" s="0" t="n">
        <f aca="false">IF(ISNUMBER(D1304),INDEX(Scorecard!$D$63:$D$68,SUMPRODUCT(--(Scorecard!$G$63:$G$67&lt;D1304))+1),Scorecard!$D$69)</f>
        <v>-0.340582194386522</v>
      </c>
      <c r="I1304" s="0" t="n">
        <f aca="false">IF(ISNUMBER(E1304),INDEX(Scorecard!$D$19:$D$26,SUMPRODUCT(--(Scorecard!$G$19:$G$25&lt;E1304))+1),Scorecard!$D$27)</f>
        <v>0.233621608745691</v>
      </c>
      <c r="J1304" s="0" t="n">
        <f aca="false">IF(ISNUMBER(F1304),INDEX(Scorecard!$D$37:$D$44,SUMPRODUCT(--(Scorecard!$G$37:$G$43&lt;F1304))+1),Scorecard!$D$45)</f>
        <v>-0.975503570149195</v>
      </c>
      <c r="K1304" s="0" t="n">
        <f aca="false">Inputs!$B$10+Scorecard!$J$5*Loan_Sample!Y1284+Scorecard!$J$6*Loan_Sample!Z1284+Scorecard!$J$7*I1304+Scorecard!$J$8*Loan_Sample!AB1284+Scorecard!$J$9*J1304+Scorecard!$J$10*Loan_Sample!AD1284+Scorecard!$J$11*G1304+Scorecard!$J$12*H1304</f>
        <v>-5.49924605839099</v>
      </c>
      <c r="L1304" s="0" t="n">
        <f aca="false">MIN(1-Inputs!$B$13,MAX(Inputs!$B$13,1/(1+EXP(-(Inputs!$B$11*K1304+Inputs!$B$12)))))</f>
        <v>0.00347300166616064</v>
      </c>
      <c r="M1304" s="0" t="n">
        <f aca="false">Loan_Sample!AH1284*Inputs!$B$4*B1304</f>
        <v>146.860409804578</v>
      </c>
      <c r="N1304" s="0" t="n">
        <f aca="false">L1304*Inputs!$B$4*B1304</f>
        <v>146.860409804578</v>
      </c>
      <c r="O1304" s="0" t="n">
        <f aca="false">Inputs!$B$37+Inputs!$B$38*MAX(Loan_Sample!H1284-Inputs!$C$38,0)+Inputs!$B$39*MAX(Loan_Sample!H1284-Inputs!$C$39,0)+Inputs!$B$40*MAX(Loan_Sample!H1284-Inputs!$C$40,0)+Inputs!$B$41*MAX(Loan_Sample!H1284-Inputs!$C$41,0)+Inputs!$B$42*Inputs!$B$14+Inputs!$B$43*MIN(Loan_Sample!I1284/Inputs!$B$17,1)+Inputs!$B$44*MIN(Loan_Sample!E1284,Inputs!$B$18)+Inputs!$B$45*Loan_Sample!C1284</f>
        <v>-3.34835604605771</v>
      </c>
      <c r="P1304" s="0" t="n">
        <f aca="false">MIN(1-Inputs!$B$13,MAX(Inputs!$B$13,1/(1+EXP(-(Inputs!$B$15*O1304+Inputs!$B$16)))))</f>
        <v>0.0327895451983547</v>
      </c>
      <c r="Q1304" s="0" t="n">
        <f aca="false">Inputs!$B$37+Inputs!$B$38*MAX(F1304-Inputs!$C$38,0)+Inputs!$B$39*MAX(F1304-Inputs!$C$39,0)+Inputs!$B$40*MAX(F1304-Inputs!$C$40,0)+Inputs!$B$41*MAX(F1304-Inputs!$C$41,0)+Inputs!$B$42*Inputs!$B$14+Inputs!$B$43*MIN(Loan_Sample!I1284/Inputs!$B$17,1)+Inputs!$B$44*MIN(E1304,Inputs!$B$18)+Inputs!$B$45*Loan_Sample!C1284</f>
        <v>-3.34835604605771</v>
      </c>
      <c r="R1304" s="0" t="n">
        <f aca="false">MIN(1-Inputs!$B$13,MAX(Inputs!$B$13,1/(1+EXP(-(Inputs!$B$15*Q1304+Inputs!$B$16)))))</f>
        <v>0.0327895451983547</v>
      </c>
    </row>
    <row r="1305" customFormat="false" ht="15" hidden="false" customHeight="false" outlineLevel="0" collapsed="false">
      <c r="A1305" s="0" t="n">
        <f aca="false">Loan_Sample!A1285</f>
        <v>36994</v>
      </c>
      <c r="B1305" s="0" t="n">
        <f aca="false">Loan_Sample!U1285</f>
        <v>209608.53</v>
      </c>
      <c r="C1305" s="0" t="n">
        <f aca="false">Loan_Sample!K1285+Inputs!$B$26</f>
        <v>9.63333320617676</v>
      </c>
      <c r="D1305" s="0" t="n">
        <f aca="false">Loan_Sample!L1285+Inputs!$B$26</f>
        <v>5.0717945098877</v>
      </c>
      <c r="E1305" s="0" t="n">
        <f aca="false">Loan_Sample!E1285/(1+Inputs!$B$25/100)</f>
        <v>65.7643051147461</v>
      </c>
      <c r="F1305" s="0" t="n">
        <f aca="false">Loan_Sample!H1285-Inputs!$B$24/100</f>
        <v>0.900666475296021</v>
      </c>
      <c r="G1305" s="0" t="n">
        <f aca="false">IF(ISNUMBER(C1305),INDEX(Scorecard!$D$54:$D$61,SUMPRODUCT(--(Scorecard!$G$54:$G$60&lt;C1305))+1),Scorecard!$D$62)</f>
        <v>-0.541917179454542</v>
      </c>
      <c r="H1305" s="0" t="n">
        <f aca="false">IF(ISNUMBER(D1305),INDEX(Scorecard!$D$63:$D$68,SUMPRODUCT(--(Scorecard!$G$63:$G$67&lt;D1305))+1),Scorecard!$D$69)</f>
        <v>0.322484508656054</v>
      </c>
      <c r="I1305" s="0" t="n">
        <f aca="false">IF(ISNUMBER(E1305),INDEX(Scorecard!$D$19:$D$26,SUMPRODUCT(--(Scorecard!$G$19:$G$25&lt;E1305))+1),Scorecard!$D$27)</f>
        <v>0.233621608745691</v>
      </c>
      <c r="J1305" s="0" t="n">
        <f aca="false">IF(ISNUMBER(F1305),INDEX(Scorecard!$D$37:$D$44,SUMPRODUCT(--(Scorecard!$G$37:$G$43&lt;F1305))+1),Scorecard!$D$45)</f>
        <v>-0.975503570149195</v>
      </c>
      <c r="K1305" s="0" t="n">
        <f aca="false">Inputs!$B$10+Scorecard!$J$5*Loan_Sample!Y1285+Scorecard!$J$6*Loan_Sample!Z1285+Scorecard!$J$7*I1305+Scorecard!$J$8*Loan_Sample!AB1285+Scorecard!$J$9*J1305+Scorecard!$J$10*Loan_Sample!AD1285+Scorecard!$J$11*G1305+Scorecard!$J$12*H1305</f>
        <v>-4.67876967187018</v>
      </c>
      <c r="L1305" s="0" t="n">
        <f aca="false">MIN(1-Inputs!$B$13,MAX(Inputs!$B$13,1/(1+EXP(-(Inputs!$B$11*K1305+Inputs!$B$12)))))</f>
        <v>0.00828882330513773</v>
      </c>
      <c r="M1305" s="0" t="n">
        <f aca="false">Loan_Sample!AH1285*Inputs!$B$4*B1305</f>
        <v>608.092823946881</v>
      </c>
      <c r="N1305" s="0" t="n">
        <f aca="false">L1305*Inputs!$B$4*B1305</f>
        <v>608.092823946881</v>
      </c>
      <c r="O1305" s="0" t="n">
        <f aca="false">Inputs!$B$37+Inputs!$B$38*MAX(Loan_Sample!H1285-Inputs!$C$38,0)+Inputs!$B$39*MAX(Loan_Sample!H1285-Inputs!$C$39,0)+Inputs!$B$40*MAX(Loan_Sample!H1285-Inputs!$C$40,0)+Inputs!$B$41*MAX(Loan_Sample!H1285-Inputs!$C$41,0)+Inputs!$B$42*Inputs!$B$14+Inputs!$B$43*MIN(Loan_Sample!I1285/Inputs!$B$17,1)+Inputs!$B$44*MIN(Loan_Sample!E1285,Inputs!$B$18)+Inputs!$B$45*Loan_Sample!C1285</f>
        <v>-3.31546867668647</v>
      </c>
      <c r="P1305" s="0" t="n">
        <f aca="false">MIN(1-Inputs!$B$13,MAX(Inputs!$B$13,1/(1+EXP(-(Inputs!$B$15*O1305+Inputs!$B$16)))))</f>
        <v>0.0339961651838799</v>
      </c>
      <c r="Q1305" s="0" t="n">
        <f aca="false">Inputs!$B$37+Inputs!$B$38*MAX(F1305-Inputs!$C$38,0)+Inputs!$B$39*MAX(F1305-Inputs!$C$39,0)+Inputs!$B$40*MAX(F1305-Inputs!$C$40,0)+Inputs!$B$41*MAX(F1305-Inputs!$C$41,0)+Inputs!$B$42*Inputs!$B$14+Inputs!$B$43*MIN(Loan_Sample!I1285/Inputs!$B$17,1)+Inputs!$B$44*MIN(E1305,Inputs!$B$18)+Inputs!$B$45*Loan_Sample!C1285</f>
        <v>-3.31546867668647</v>
      </c>
      <c r="R1305" s="0" t="n">
        <f aca="false">MIN(1-Inputs!$B$13,MAX(Inputs!$B$13,1/(1+EXP(-(Inputs!$B$15*Q1305+Inputs!$B$16)))))</f>
        <v>0.0339961651838799</v>
      </c>
    </row>
    <row r="1306" customFormat="false" ht="15" hidden="false" customHeight="false" outlineLevel="0" collapsed="false">
      <c r="A1306" s="0" t="n">
        <f aca="false">Loan_Sample!A1286</f>
        <v>37041</v>
      </c>
      <c r="B1306" s="0" t="n">
        <f aca="false">Loan_Sample!U1286</f>
        <v>186081.45</v>
      </c>
      <c r="C1306" s="0" t="n">
        <f aca="false">Loan_Sample!K1286+Inputs!$B$26</f>
        <v>8.8333330154419</v>
      </c>
      <c r="D1306" s="0" t="n">
        <f aca="false">Loan_Sample!L1286+Inputs!$B$26</f>
        <v>5.0717945098877</v>
      </c>
      <c r="E1306" s="0" t="n">
        <f aca="false">Loan_Sample!E1286/(1+Inputs!$B$25/100)</f>
        <v>88.303596496582</v>
      </c>
      <c r="F1306" s="0" t="n">
        <f aca="false">Loan_Sample!H1286-Inputs!$B$24/100</f>
        <v>0.598666667938232</v>
      </c>
      <c r="G1306" s="0" t="n">
        <f aca="false">IF(ISNUMBER(C1306),INDEX(Scorecard!$D$54:$D$61,SUMPRODUCT(--(Scorecard!$G$54:$G$60&lt;C1306))+1),Scorecard!$D$62)</f>
        <v>-0.541917179454542</v>
      </c>
      <c r="H1306" s="0" t="n">
        <f aca="false">IF(ISNUMBER(D1306),INDEX(Scorecard!$D$63:$D$68,SUMPRODUCT(--(Scorecard!$G$63:$G$67&lt;D1306))+1),Scorecard!$D$69)</f>
        <v>0.322484508656054</v>
      </c>
      <c r="I1306" s="0" t="n">
        <f aca="false">IF(ISNUMBER(E1306),INDEX(Scorecard!$D$19:$D$26,SUMPRODUCT(--(Scorecard!$G$19:$G$25&lt;E1306))+1),Scorecard!$D$27)</f>
        <v>-0.820992370602782</v>
      </c>
      <c r="J1306" s="0" t="n">
        <f aca="false">IF(ISNUMBER(F1306),INDEX(Scorecard!$D$37:$D$44,SUMPRODUCT(--(Scorecard!$G$37:$G$43&lt;F1306))+1),Scorecard!$D$45)</f>
        <v>-0.271229676926091</v>
      </c>
      <c r="K1306" s="0" t="n">
        <f aca="false">Inputs!$B$10+Scorecard!$J$5*Loan_Sample!Y1286+Scorecard!$J$6*Loan_Sample!Z1286+Scorecard!$J$7*I1306+Scorecard!$J$8*Loan_Sample!AB1286+Scorecard!$J$9*J1306+Scorecard!$J$10*Loan_Sample!AD1286+Scorecard!$J$11*G1306+Scorecard!$J$12*H1306</f>
        <v>-4.12475611907892</v>
      </c>
      <c r="L1306" s="0" t="n">
        <f aca="false">MIN(1-Inputs!$B$13,MAX(Inputs!$B$13,1/(1+EXP(-(Inputs!$B$11*K1306+Inputs!$B$12)))))</f>
        <v>0.0148634603492499</v>
      </c>
      <c r="M1306" s="0" t="n">
        <f aca="false">Loan_Sample!AH1286*Inputs!$B$4*B1306</f>
        <v>968.034988832076</v>
      </c>
      <c r="N1306" s="0" t="n">
        <f aca="false">L1306*Inputs!$B$4*B1306</f>
        <v>968.034988832076</v>
      </c>
      <c r="O1306" s="0" t="n">
        <f aca="false">Inputs!$B$37+Inputs!$B$38*MAX(Loan_Sample!H1286-Inputs!$C$38,0)+Inputs!$B$39*MAX(Loan_Sample!H1286-Inputs!$C$39,0)+Inputs!$B$40*MAX(Loan_Sample!H1286-Inputs!$C$40,0)+Inputs!$B$41*MAX(Loan_Sample!H1286-Inputs!$C$41,0)+Inputs!$B$42*Inputs!$B$14+Inputs!$B$43*MIN(Loan_Sample!I1286/Inputs!$B$17,1)+Inputs!$B$44*MIN(Loan_Sample!E1286,Inputs!$B$18)+Inputs!$B$45*Loan_Sample!C1286</f>
        <v>-4.21307930293868</v>
      </c>
      <c r="P1306" s="0" t="n">
        <f aca="false">MIN(1-Inputs!$B$13,MAX(Inputs!$B$13,1/(1+EXP(-(Inputs!$B$15*O1306+Inputs!$B$16)))))</f>
        <v>0.0125262617150425</v>
      </c>
      <c r="Q1306" s="0" t="n">
        <f aca="false">Inputs!$B$37+Inputs!$B$38*MAX(F1306-Inputs!$C$38,0)+Inputs!$B$39*MAX(F1306-Inputs!$C$39,0)+Inputs!$B$40*MAX(F1306-Inputs!$C$40,0)+Inputs!$B$41*MAX(F1306-Inputs!$C$41,0)+Inputs!$B$42*Inputs!$B$14+Inputs!$B$43*MIN(Loan_Sample!I1286/Inputs!$B$17,1)+Inputs!$B$44*MIN(E1306,Inputs!$B$18)+Inputs!$B$45*Loan_Sample!C1286</f>
        <v>-4.21307930293868</v>
      </c>
      <c r="R1306" s="0" t="n">
        <f aca="false">MIN(1-Inputs!$B$13,MAX(Inputs!$B$13,1/(1+EXP(-(Inputs!$B$15*Q1306+Inputs!$B$16)))))</f>
        <v>0.0125262617150425</v>
      </c>
    </row>
    <row r="1307" customFormat="false" ht="15" hidden="false" customHeight="false" outlineLevel="0" collapsed="false">
      <c r="A1307" s="0" t="n">
        <f aca="false">Loan_Sample!A1287</f>
        <v>37041</v>
      </c>
      <c r="B1307" s="0" t="n">
        <f aca="false">Loan_Sample!U1287</f>
        <v>176581.03</v>
      </c>
      <c r="C1307" s="0" t="n">
        <f aca="false">Loan_Sample!K1287+Inputs!$B$26</f>
        <v>4</v>
      </c>
      <c r="D1307" s="0" t="n">
        <f aca="false">Loan_Sample!L1287+Inputs!$B$26</f>
        <v>-0.458333492279053</v>
      </c>
      <c r="E1307" s="0" t="n">
        <f aca="false">Loan_Sample!E1287/(1+Inputs!$B$25/100)</f>
        <v>76.8593368530273</v>
      </c>
      <c r="F1307" s="0" t="n">
        <f aca="false">Loan_Sample!H1287-Inputs!$B$24/100</f>
        <v>-2.60133337974548</v>
      </c>
      <c r="G1307" s="0" t="n">
        <f aca="false">IF(ISNUMBER(C1307),INDEX(Scorecard!$D$54:$D$61,SUMPRODUCT(--(Scorecard!$G$54:$G$60&lt;C1307))+1),Scorecard!$D$62)</f>
        <v>0.489050497890326</v>
      </c>
      <c r="H1307" s="0" t="n">
        <f aca="false">IF(ISNUMBER(D1307),INDEX(Scorecard!$D$63:$D$68,SUMPRODUCT(--(Scorecard!$G$63:$G$67&lt;D1307))+1),Scorecard!$D$69)</f>
        <v>0.322484508656054</v>
      </c>
      <c r="I1307" s="0" t="n">
        <f aca="false">IF(ISNUMBER(E1307),INDEX(Scorecard!$D$19:$D$26,SUMPRODUCT(--(Scorecard!$G$19:$G$25&lt;E1307))+1),Scorecard!$D$27)</f>
        <v>-0.0341578513653732</v>
      </c>
      <c r="J1307" s="0" t="n">
        <f aca="false">IF(ISNUMBER(F1307),INDEX(Scorecard!$D$37:$D$44,SUMPRODUCT(--(Scorecard!$G$37:$G$43&lt;F1307))+1),Scorecard!$D$45)</f>
        <v>1.35057635045042</v>
      </c>
      <c r="K1307" s="0" t="n">
        <f aca="false">Inputs!$B$10+Scorecard!$J$5*Loan_Sample!Y1287+Scorecard!$J$6*Loan_Sample!Z1287+Scorecard!$J$7*I1307+Scorecard!$J$8*Loan_Sample!AB1287+Scorecard!$J$9*J1307+Scorecard!$J$10*Loan_Sample!AD1287+Scorecard!$J$11*G1307+Scorecard!$J$12*H1307</f>
        <v>-5.51585660097659</v>
      </c>
      <c r="L1307" s="0" t="n">
        <f aca="false">MIN(1-Inputs!$B$13,MAX(Inputs!$B$13,1/(1+EXP(-(Inputs!$B$11*K1307+Inputs!$B$12)))))</f>
        <v>0.00341224778274389</v>
      </c>
      <c r="M1307" s="0" t="n">
        <f aca="false">Loan_Sample!AH1287*Inputs!$B$4*B1307</f>
        <v>210.888379832246</v>
      </c>
      <c r="N1307" s="0" t="n">
        <f aca="false">L1307*Inputs!$B$4*B1307</f>
        <v>210.888379832246</v>
      </c>
      <c r="O1307" s="0" t="n">
        <f aca="false">Inputs!$B$37+Inputs!$B$38*MAX(Loan_Sample!H1287-Inputs!$C$38,0)+Inputs!$B$39*MAX(Loan_Sample!H1287-Inputs!$C$39,0)+Inputs!$B$40*MAX(Loan_Sample!H1287-Inputs!$C$40,0)+Inputs!$B$41*MAX(Loan_Sample!H1287-Inputs!$C$41,0)+Inputs!$B$42*Inputs!$B$14+Inputs!$B$43*MIN(Loan_Sample!I1287/Inputs!$B$17,1)+Inputs!$B$44*MIN(Loan_Sample!E1287,Inputs!$B$18)+Inputs!$B$45*Loan_Sample!C1287</f>
        <v>-5.51203081301959</v>
      </c>
      <c r="P1307" s="0" t="n">
        <f aca="false">MIN(1-Inputs!$B$13,MAX(Inputs!$B$13,1/(1+EXP(-(Inputs!$B$15*O1307+Inputs!$B$16)))))</f>
        <v>0.0028889509437397</v>
      </c>
      <c r="Q1307" s="0" t="n">
        <f aca="false">Inputs!$B$37+Inputs!$B$38*MAX(F1307-Inputs!$C$38,0)+Inputs!$B$39*MAX(F1307-Inputs!$C$39,0)+Inputs!$B$40*MAX(F1307-Inputs!$C$40,0)+Inputs!$B$41*MAX(F1307-Inputs!$C$41,0)+Inputs!$B$42*Inputs!$B$14+Inputs!$B$43*MIN(Loan_Sample!I1287/Inputs!$B$17,1)+Inputs!$B$44*MIN(E1307,Inputs!$B$18)+Inputs!$B$45*Loan_Sample!C1287</f>
        <v>-5.51203081301959</v>
      </c>
      <c r="R1307" s="0" t="n">
        <f aca="false">MIN(1-Inputs!$B$13,MAX(Inputs!$B$13,1/(1+EXP(-(Inputs!$B$15*Q1307+Inputs!$B$16)))))</f>
        <v>0.0028889509437397</v>
      </c>
    </row>
    <row r="1308" customFormat="false" ht="15" hidden="false" customHeight="false" outlineLevel="0" collapsed="false">
      <c r="A1308" s="0" t="n">
        <f aca="false">Loan_Sample!A1288</f>
        <v>37081</v>
      </c>
      <c r="B1308" s="0" t="n">
        <f aca="false">Loan_Sample!U1288</f>
        <v>505664.78</v>
      </c>
      <c r="C1308" s="0" t="n">
        <f aca="false">Loan_Sample!K1288+Inputs!$B$26</f>
        <v>4.0230770111084</v>
      </c>
      <c r="D1308" s="0" t="n">
        <f aca="false">Loan_Sample!L1288+Inputs!$B$26</f>
        <v>-0.276923179626465</v>
      </c>
      <c r="E1308" s="0" t="n">
        <f aca="false">Loan_Sample!E1288/(1+Inputs!$B$25/100)</f>
        <v>73.3562774658203</v>
      </c>
      <c r="F1308" s="0" t="n">
        <f aca="false">Loan_Sample!H1288-Inputs!$B$24/100</f>
        <v>0.682666540145874</v>
      </c>
      <c r="G1308" s="0" t="n">
        <f aca="false">IF(ISNUMBER(C1308),INDEX(Scorecard!$D$54:$D$61,SUMPRODUCT(--(Scorecard!$G$54:$G$60&lt;C1308))+1),Scorecard!$D$62)</f>
        <v>0.489050497890326</v>
      </c>
      <c r="H1308" s="0" t="n">
        <f aca="false">IF(ISNUMBER(D1308),INDEX(Scorecard!$D$63:$D$68,SUMPRODUCT(--(Scorecard!$G$63:$G$67&lt;D1308))+1),Scorecard!$D$69)</f>
        <v>0.322484508656054</v>
      </c>
      <c r="I1308" s="0" t="n">
        <f aca="false">IF(ISNUMBER(E1308),INDEX(Scorecard!$D$19:$D$26,SUMPRODUCT(--(Scorecard!$G$19:$G$25&lt;E1308))+1),Scorecard!$D$27)</f>
        <v>-0.0341578513653732</v>
      </c>
      <c r="J1308" s="0" t="n">
        <f aca="false">IF(ISNUMBER(F1308),INDEX(Scorecard!$D$37:$D$44,SUMPRODUCT(--(Scorecard!$G$37:$G$43&lt;F1308))+1),Scorecard!$D$45)</f>
        <v>-0.569454719285959</v>
      </c>
      <c r="K1308" s="0" t="n">
        <f aca="false">Inputs!$B$10+Scorecard!$J$5*Loan_Sample!Y1288+Scorecard!$J$6*Loan_Sample!Z1288+Scorecard!$J$7*I1308+Scorecard!$J$8*Loan_Sample!AB1288+Scorecard!$J$9*J1308+Scorecard!$J$10*Loan_Sample!AD1288+Scorecard!$J$11*G1308+Scorecard!$J$12*H1308</f>
        <v>-5.71519210830064</v>
      </c>
      <c r="L1308" s="0" t="n">
        <f aca="false">MIN(1-Inputs!$B$13,MAX(Inputs!$B$13,1/(1+EXP(-(Inputs!$B$11*K1308+Inputs!$B$12)))))</f>
        <v>0.00276076420070264</v>
      </c>
      <c r="M1308" s="0" t="n">
        <f aca="false">Loan_Sample!AH1288*Inputs!$B$4*B1308</f>
        <v>488.607427763062</v>
      </c>
      <c r="N1308" s="0" t="n">
        <f aca="false">L1308*Inputs!$B$4*B1308</f>
        <v>488.607427763062</v>
      </c>
      <c r="O1308" s="0" t="n">
        <f aca="false">Inputs!$B$37+Inputs!$B$38*MAX(Loan_Sample!H1288-Inputs!$C$38,0)+Inputs!$B$39*MAX(Loan_Sample!H1288-Inputs!$C$39,0)+Inputs!$B$40*MAX(Loan_Sample!H1288-Inputs!$C$40,0)+Inputs!$B$41*MAX(Loan_Sample!H1288-Inputs!$C$41,0)+Inputs!$B$42*Inputs!$B$14+Inputs!$B$43*MIN(Loan_Sample!I1288/Inputs!$B$17,1)+Inputs!$B$44*MIN(Loan_Sample!E1288,Inputs!$B$18)+Inputs!$B$45*Loan_Sample!C1288</f>
        <v>-4.06613032197212</v>
      </c>
      <c r="P1308" s="0" t="n">
        <f aca="false">MIN(1-Inputs!$B$13,MAX(Inputs!$B$13,1/(1+EXP(-(Inputs!$B$15*O1308+Inputs!$B$16)))))</f>
        <v>0.0147700856001114</v>
      </c>
      <c r="Q1308" s="0" t="n">
        <f aca="false">Inputs!$B$37+Inputs!$B$38*MAX(F1308-Inputs!$C$38,0)+Inputs!$B$39*MAX(F1308-Inputs!$C$39,0)+Inputs!$B$40*MAX(F1308-Inputs!$C$40,0)+Inputs!$B$41*MAX(F1308-Inputs!$C$41,0)+Inputs!$B$42*Inputs!$B$14+Inputs!$B$43*MIN(Loan_Sample!I1288/Inputs!$B$17,1)+Inputs!$B$44*MIN(E1308,Inputs!$B$18)+Inputs!$B$45*Loan_Sample!C1288</f>
        <v>-4.06613032197212</v>
      </c>
      <c r="R1308" s="0" t="n">
        <f aca="false">MIN(1-Inputs!$B$13,MAX(Inputs!$B$13,1/(1+EXP(-(Inputs!$B$15*Q1308+Inputs!$B$16)))))</f>
        <v>0.0147700856001114</v>
      </c>
    </row>
    <row r="1309" customFormat="false" ht="15" hidden="false" customHeight="false" outlineLevel="0" collapsed="false">
      <c r="A1309" s="0" t="n">
        <f aca="false">Loan_Sample!A1289</f>
        <v>37081</v>
      </c>
      <c r="B1309" s="0" t="n">
        <f aca="false">Loan_Sample!U1289</f>
        <v>496817.66</v>
      </c>
      <c r="C1309" s="0" t="n">
        <f aca="false">Loan_Sample!K1289+Inputs!$B$26</f>
        <v>6.73333311080933</v>
      </c>
      <c r="D1309" s="0" t="n">
        <f aca="false">Loan_Sample!L1289+Inputs!$B$26</f>
        <v>2.71025609970093</v>
      </c>
      <c r="E1309" s="0" t="n">
        <f aca="false">Loan_Sample!E1289/(1+Inputs!$B$25/100)</f>
        <v>71.8095779418945</v>
      </c>
      <c r="F1309" s="0" t="n">
        <f aca="false">Loan_Sample!H1289-Inputs!$B$24/100</f>
        <v>1.64933323860169</v>
      </c>
      <c r="G1309" s="0" t="n">
        <f aca="false">IF(ISNUMBER(C1309),INDEX(Scorecard!$D$54:$D$61,SUMPRODUCT(--(Scorecard!$G$54:$G$60&lt;C1309))+1),Scorecard!$D$62)</f>
        <v>-0.357264871923982</v>
      </c>
      <c r="H1309" s="0" t="n">
        <f aca="false">IF(ISNUMBER(D1309),INDEX(Scorecard!$D$63:$D$68,SUMPRODUCT(--(Scorecard!$G$63:$G$67&lt;D1309))+1),Scorecard!$D$69)</f>
        <v>0.322484508656054</v>
      </c>
      <c r="I1309" s="0" t="n">
        <f aca="false">IF(ISNUMBER(E1309),INDEX(Scorecard!$D$19:$D$26,SUMPRODUCT(--(Scorecard!$G$19:$G$25&lt;E1309))+1),Scorecard!$D$27)</f>
        <v>0.0530843085177338</v>
      </c>
      <c r="J1309" s="0" t="n">
        <f aca="false">IF(ISNUMBER(F1309),INDEX(Scorecard!$D$37:$D$44,SUMPRODUCT(--(Scorecard!$G$37:$G$43&lt;F1309))+1),Scorecard!$D$45)</f>
        <v>-0.975503570149195</v>
      </c>
      <c r="K1309" s="0" t="n">
        <f aca="false">Inputs!$B$10+Scorecard!$J$5*Loan_Sample!Y1289+Scorecard!$J$6*Loan_Sample!Z1289+Scorecard!$J$7*I1309+Scorecard!$J$8*Loan_Sample!AB1289+Scorecard!$J$9*J1309+Scorecard!$J$10*Loan_Sample!AD1289+Scorecard!$J$11*G1309+Scorecard!$J$12*H1309</f>
        <v>-5.09560890782928</v>
      </c>
      <c r="L1309" s="0" t="n">
        <f aca="false">MIN(1-Inputs!$B$13,MAX(Inputs!$B$13,1/(1+EXP(-(Inputs!$B$11*K1309+Inputs!$B$12)))))</f>
        <v>0.00533069874479513</v>
      </c>
      <c r="M1309" s="0" t="n">
        <f aca="false">Loan_Sample!AH1289*Inputs!$B$4*B1309</f>
        <v>926.934846793919</v>
      </c>
      <c r="N1309" s="0" t="n">
        <f aca="false">L1309*Inputs!$B$4*B1309</f>
        <v>926.934846793919</v>
      </c>
      <c r="O1309" s="0" t="n">
        <f aca="false">Inputs!$B$37+Inputs!$B$38*MAX(Loan_Sample!H1289-Inputs!$C$38,0)+Inputs!$B$39*MAX(Loan_Sample!H1289-Inputs!$C$39,0)+Inputs!$B$40*MAX(Loan_Sample!H1289-Inputs!$C$40,0)+Inputs!$B$41*MAX(Loan_Sample!H1289-Inputs!$C$41,0)+Inputs!$B$42*Inputs!$B$14+Inputs!$B$43*MIN(Loan_Sample!I1289/Inputs!$B$17,1)+Inputs!$B$44*MIN(Loan_Sample!E1289,Inputs!$B$18)+Inputs!$B$45*Loan_Sample!C1289</f>
        <v>-3.29968411211878</v>
      </c>
      <c r="P1309" s="0" t="n">
        <f aca="false">MIN(1-Inputs!$B$13,MAX(Inputs!$B$13,1/(1+EXP(-(Inputs!$B$15*O1309+Inputs!$B$16)))))</f>
        <v>0.0345904025327457</v>
      </c>
      <c r="Q1309" s="0" t="n">
        <f aca="false">Inputs!$B$37+Inputs!$B$38*MAX(F1309-Inputs!$C$38,0)+Inputs!$B$39*MAX(F1309-Inputs!$C$39,0)+Inputs!$B$40*MAX(F1309-Inputs!$C$40,0)+Inputs!$B$41*MAX(F1309-Inputs!$C$41,0)+Inputs!$B$42*Inputs!$B$14+Inputs!$B$43*MIN(Loan_Sample!I1289/Inputs!$B$17,1)+Inputs!$B$44*MIN(E1309,Inputs!$B$18)+Inputs!$B$45*Loan_Sample!C1289</f>
        <v>-3.29968411211878</v>
      </c>
      <c r="R1309" s="0" t="n">
        <f aca="false">MIN(1-Inputs!$B$13,MAX(Inputs!$B$13,1/(1+EXP(-(Inputs!$B$15*Q1309+Inputs!$B$16)))))</f>
        <v>0.0345904025327457</v>
      </c>
    </row>
    <row r="1310" customFormat="false" ht="15" hidden="false" customHeight="false" outlineLevel="0" collapsed="false">
      <c r="A1310" s="0" t="n">
        <f aca="false">Loan_Sample!A1290</f>
        <v>37089</v>
      </c>
      <c r="B1310" s="0" t="n">
        <f aca="false">Loan_Sample!U1290</f>
        <v>146323.38</v>
      </c>
      <c r="C1310" s="0" t="n">
        <f aca="false">Loan_Sample!K1290+Inputs!$B$26</f>
        <v>3.70000004768372</v>
      </c>
      <c r="D1310" s="0" t="n">
        <f aca="false">Loan_Sample!L1290+Inputs!$B$26</f>
        <v>-0.458333253860474</v>
      </c>
      <c r="E1310" s="0" t="n">
        <f aca="false">Loan_Sample!E1290/(1+Inputs!$B$25/100)</f>
        <v>54.8838768005371</v>
      </c>
      <c r="F1310" s="0" t="n">
        <f aca="false">Loan_Sample!H1290-Inputs!$B$24/100</f>
        <v>-1.98233318328857</v>
      </c>
      <c r="G1310" s="0" t="n">
        <f aca="false">IF(ISNUMBER(C1310),INDEX(Scorecard!$D$54:$D$61,SUMPRODUCT(--(Scorecard!$G$54:$G$60&lt;C1310))+1),Scorecard!$D$62)</f>
        <v>0.489050497890326</v>
      </c>
      <c r="H1310" s="0" t="n">
        <f aca="false">IF(ISNUMBER(D1310),INDEX(Scorecard!$D$63:$D$68,SUMPRODUCT(--(Scorecard!$G$63:$G$67&lt;D1310))+1),Scorecard!$D$69)</f>
        <v>0.322484508656054</v>
      </c>
      <c r="I1310" s="0" t="n">
        <f aca="false">IF(ISNUMBER(E1310),INDEX(Scorecard!$D$19:$D$26,SUMPRODUCT(--(Scorecard!$G$19:$G$25&lt;E1310))+1),Scorecard!$D$27)</f>
        <v>0.285899340811827</v>
      </c>
      <c r="J1310" s="0" t="n">
        <f aca="false">IF(ISNUMBER(F1310),INDEX(Scorecard!$D$37:$D$44,SUMPRODUCT(--(Scorecard!$G$37:$G$43&lt;F1310))+1),Scorecard!$D$45)</f>
        <v>1.35057635045042</v>
      </c>
      <c r="K1310" s="0" t="n">
        <f aca="false">Inputs!$B$10+Scorecard!$J$5*Loan_Sample!Y1290+Scorecard!$J$6*Loan_Sample!Z1290+Scorecard!$J$7*I1310+Scorecard!$J$8*Loan_Sample!AB1290+Scorecard!$J$9*J1310+Scorecard!$J$10*Loan_Sample!AD1290+Scorecard!$J$11*G1310+Scorecard!$J$12*H1310</f>
        <v>-2.99152290619026</v>
      </c>
      <c r="L1310" s="0" t="n">
        <f aca="false">MIN(1-Inputs!$B$13,MAX(Inputs!$B$13,1/(1+EXP(-(Inputs!$B$11*K1310+Inputs!$B$12)))))</f>
        <v>0.0480759870114428</v>
      </c>
      <c r="M1310" s="0" t="n">
        <f aca="false">Loan_Sample!AH1290*Inputs!$B$4*B1310</f>
        <v>2462.12432072264</v>
      </c>
      <c r="N1310" s="0" t="n">
        <f aca="false">L1310*Inputs!$B$4*B1310</f>
        <v>2462.12432072264</v>
      </c>
      <c r="O1310" s="0" t="n">
        <f aca="false">Inputs!$B$37+Inputs!$B$38*MAX(Loan_Sample!H1290-Inputs!$C$38,0)+Inputs!$B$39*MAX(Loan_Sample!H1290-Inputs!$C$39,0)+Inputs!$B$40*MAX(Loan_Sample!H1290-Inputs!$C$40,0)+Inputs!$B$41*MAX(Loan_Sample!H1290-Inputs!$C$41,0)+Inputs!$B$42*Inputs!$B$14+Inputs!$B$43*MIN(Loan_Sample!I1290/Inputs!$B$17,1)+Inputs!$B$44*MIN(Loan_Sample!E1290,Inputs!$B$18)+Inputs!$B$45*Loan_Sample!C1290</f>
        <v>-5.78701981588635</v>
      </c>
      <c r="P1310" s="0" t="n">
        <f aca="false">MIN(1-Inputs!$B$13,MAX(Inputs!$B$13,1/(1+EXP(-(Inputs!$B$15*O1310+Inputs!$B$16)))))</f>
        <v>0.00211501566757529</v>
      </c>
      <c r="Q1310" s="0" t="n">
        <f aca="false">Inputs!$B$37+Inputs!$B$38*MAX(F1310-Inputs!$C$38,0)+Inputs!$B$39*MAX(F1310-Inputs!$C$39,0)+Inputs!$B$40*MAX(F1310-Inputs!$C$40,0)+Inputs!$B$41*MAX(F1310-Inputs!$C$41,0)+Inputs!$B$42*Inputs!$B$14+Inputs!$B$43*MIN(Loan_Sample!I1290/Inputs!$B$17,1)+Inputs!$B$44*MIN(E1310,Inputs!$B$18)+Inputs!$B$45*Loan_Sample!C1290</f>
        <v>-5.78701981588635</v>
      </c>
      <c r="R1310" s="0" t="n">
        <f aca="false">MIN(1-Inputs!$B$13,MAX(Inputs!$B$13,1/(1+EXP(-(Inputs!$B$15*Q1310+Inputs!$B$16)))))</f>
        <v>0.00211501566757529</v>
      </c>
    </row>
    <row r="1311" customFormat="false" ht="15" hidden="false" customHeight="false" outlineLevel="0" collapsed="false">
      <c r="A1311" s="0" t="n">
        <f aca="false">Loan_Sample!A1291</f>
        <v>37114</v>
      </c>
      <c r="B1311" s="0" t="n">
        <f aca="false">Loan_Sample!U1291</f>
        <v>199423.72</v>
      </c>
      <c r="C1311" s="0" t="n">
        <f aca="false">Loan_Sample!K1291+Inputs!$B$26</f>
        <v>6.53333330154419</v>
      </c>
      <c r="D1311" s="0" t="n">
        <f aca="false">Loan_Sample!L1291+Inputs!$B$26</f>
        <v>2.71025633811951</v>
      </c>
      <c r="E1311" s="0" t="n">
        <f aca="false">Loan_Sample!E1291/(1+Inputs!$B$25/100)</f>
        <v>72.1388854980469</v>
      </c>
      <c r="F1311" s="0" t="n">
        <f aca="false">Loan_Sample!H1291-Inputs!$B$24/100</f>
        <v>1.10933327674866</v>
      </c>
      <c r="G1311" s="0" t="n">
        <f aca="false">IF(ISNUMBER(C1311),INDEX(Scorecard!$D$54:$D$61,SUMPRODUCT(--(Scorecard!$G$54:$G$60&lt;C1311))+1),Scorecard!$D$62)</f>
        <v>-0.119873800601421</v>
      </c>
      <c r="H1311" s="0" t="n">
        <f aca="false">IF(ISNUMBER(D1311),INDEX(Scorecard!$D$63:$D$68,SUMPRODUCT(--(Scorecard!$G$63:$G$67&lt;D1311))+1),Scorecard!$D$69)</f>
        <v>0.322484508656054</v>
      </c>
      <c r="I1311" s="0" t="n">
        <f aca="false">IF(ISNUMBER(E1311),INDEX(Scorecard!$D$19:$D$26,SUMPRODUCT(--(Scorecard!$G$19:$G$25&lt;E1311))+1),Scorecard!$D$27)</f>
        <v>-0.0341578513653732</v>
      </c>
      <c r="J1311" s="0" t="n">
        <f aca="false">IF(ISNUMBER(F1311),INDEX(Scorecard!$D$37:$D$44,SUMPRODUCT(--(Scorecard!$G$37:$G$43&lt;F1311))+1),Scorecard!$D$45)</f>
        <v>-0.975503570149195</v>
      </c>
      <c r="K1311" s="0" t="n">
        <f aca="false">Inputs!$B$10+Scorecard!$J$5*Loan_Sample!Y1291+Scorecard!$J$6*Loan_Sample!Z1291+Scorecard!$J$7*I1311+Scorecard!$J$8*Loan_Sample!AB1291+Scorecard!$J$9*J1311+Scorecard!$J$10*Loan_Sample!AD1291+Scorecard!$J$11*G1311+Scorecard!$J$12*H1311</f>
        <v>-3.9966597384546</v>
      </c>
      <c r="L1311" s="0" t="n">
        <f aca="false">MIN(1-Inputs!$B$13,MAX(Inputs!$B$13,1/(1+EXP(-(Inputs!$B$11*K1311+Inputs!$B$12)))))</f>
        <v>0.017001480255341</v>
      </c>
      <c r="M1311" s="0" t="n">
        <f aca="false">Loan_Sample!AH1291*Inputs!$B$4*B1311</f>
        <v>1186.67445330933</v>
      </c>
      <c r="N1311" s="0" t="n">
        <f aca="false">L1311*Inputs!$B$4*B1311</f>
        <v>1186.67445330933</v>
      </c>
      <c r="O1311" s="0" t="n">
        <f aca="false">Inputs!$B$37+Inputs!$B$38*MAX(Loan_Sample!H1291-Inputs!$C$38,0)+Inputs!$B$39*MAX(Loan_Sample!H1291-Inputs!$C$39,0)+Inputs!$B$40*MAX(Loan_Sample!H1291-Inputs!$C$40,0)+Inputs!$B$41*MAX(Loan_Sample!H1291-Inputs!$C$41,0)+Inputs!$B$42*Inputs!$B$14+Inputs!$B$43*MIN(Loan_Sample!I1291/Inputs!$B$17,1)+Inputs!$B$44*MIN(Loan_Sample!E1291,Inputs!$B$18)+Inputs!$B$45*Loan_Sample!C1291</f>
        <v>-3.96066782887613</v>
      </c>
      <c r="P1311" s="0" t="n">
        <f aca="false">MIN(1-Inputs!$B$13,MAX(Inputs!$B$13,1/(1+EXP(-(Inputs!$B$15*O1311+Inputs!$B$16)))))</f>
        <v>0.0166201192855466</v>
      </c>
      <c r="Q1311" s="0" t="n">
        <f aca="false">Inputs!$B$37+Inputs!$B$38*MAX(F1311-Inputs!$C$38,0)+Inputs!$B$39*MAX(F1311-Inputs!$C$39,0)+Inputs!$B$40*MAX(F1311-Inputs!$C$40,0)+Inputs!$B$41*MAX(F1311-Inputs!$C$41,0)+Inputs!$B$42*Inputs!$B$14+Inputs!$B$43*MIN(Loan_Sample!I1291/Inputs!$B$17,1)+Inputs!$B$44*MIN(E1311,Inputs!$B$18)+Inputs!$B$45*Loan_Sample!C1291</f>
        <v>-3.96066782887613</v>
      </c>
      <c r="R1311" s="0" t="n">
        <f aca="false">MIN(1-Inputs!$B$13,MAX(Inputs!$B$13,1/(1+EXP(-(Inputs!$B$15*Q1311+Inputs!$B$16)))))</f>
        <v>0.0166201192855466</v>
      </c>
    </row>
    <row r="1312" customFormat="false" ht="15" hidden="false" customHeight="false" outlineLevel="0" collapsed="false">
      <c r="A1312" s="0" t="n">
        <f aca="false">Loan_Sample!A1292</f>
        <v>37162</v>
      </c>
      <c r="B1312" s="0" t="n">
        <f aca="false">Loan_Sample!U1292</f>
        <v>214624.39</v>
      </c>
      <c r="C1312" s="0" t="n">
        <f aca="false">Loan_Sample!K1292+Inputs!$B$26</f>
        <v>6.13333320617676</v>
      </c>
      <c r="D1312" s="0" t="n">
        <f aca="false">Loan_Sample!L1292+Inputs!$B$26</f>
        <v>-3.5</v>
      </c>
      <c r="E1312" s="0" t="n">
        <f aca="false">Loan_Sample!E1292/(1+Inputs!$B$25/100)</f>
        <v>73.3932037353516</v>
      </c>
      <c r="F1312" s="0" t="n">
        <f aca="false">Loan_Sample!H1292-Inputs!$B$24/100</f>
        <v>0.645333290100098</v>
      </c>
      <c r="G1312" s="0" t="n">
        <f aca="false">IF(ISNUMBER(C1312),INDEX(Scorecard!$D$54:$D$61,SUMPRODUCT(--(Scorecard!$G$54:$G$60&lt;C1312))+1),Scorecard!$D$62)</f>
        <v>0.0151758992857273</v>
      </c>
      <c r="H1312" s="0" t="n">
        <f aca="false">IF(ISNUMBER(D1312),INDEX(Scorecard!$D$63:$D$68,SUMPRODUCT(--(Scorecard!$G$63:$G$67&lt;D1312))+1),Scorecard!$D$69)</f>
        <v>-0.340582194386522</v>
      </c>
      <c r="I1312" s="0" t="n">
        <f aca="false">IF(ISNUMBER(E1312),INDEX(Scorecard!$D$19:$D$26,SUMPRODUCT(--(Scorecard!$G$19:$G$25&lt;E1312))+1),Scorecard!$D$27)</f>
        <v>-0.0341578513653732</v>
      </c>
      <c r="J1312" s="0" t="n">
        <f aca="false">IF(ISNUMBER(F1312),INDEX(Scorecard!$D$37:$D$44,SUMPRODUCT(--(Scorecard!$G$37:$G$43&lt;F1312))+1),Scorecard!$D$45)</f>
        <v>-0.569454719285959</v>
      </c>
      <c r="K1312" s="0" t="n">
        <f aca="false">Inputs!$B$10+Scorecard!$J$5*Loan_Sample!Y1292+Scorecard!$J$6*Loan_Sample!Z1292+Scorecard!$J$7*I1312+Scorecard!$J$8*Loan_Sample!AB1292+Scorecard!$J$9*J1312+Scorecard!$J$10*Loan_Sample!AD1292+Scorecard!$J$11*G1312+Scorecard!$J$12*H1312</f>
        <v>-4.73095145986287</v>
      </c>
      <c r="L1312" s="0" t="n">
        <f aca="false">MIN(1-Inputs!$B$13,MAX(Inputs!$B$13,1/(1+EXP(-(Inputs!$B$11*K1312+Inputs!$B$12)))))</f>
        <v>0.00784380598266697</v>
      </c>
      <c r="M1312" s="0" t="n">
        <f aca="false">Loan_Sample!AH1292*Inputs!$B$4*B1312</f>
        <v>589.215226007887</v>
      </c>
      <c r="N1312" s="0" t="n">
        <f aca="false">L1312*Inputs!$B$4*B1312</f>
        <v>589.215226007887</v>
      </c>
      <c r="O1312" s="0" t="n">
        <f aca="false">Inputs!$B$37+Inputs!$B$38*MAX(Loan_Sample!H1292-Inputs!$C$38,0)+Inputs!$B$39*MAX(Loan_Sample!H1292-Inputs!$C$39,0)+Inputs!$B$40*MAX(Loan_Sample!H1292-Inputs!$C$40,0)+Inputs!$B$41*MAX(Loan_Sample!H1292-Inputs!$C$41,0)+Inputs!$B$42*Inputs!$B$14+Inputs!$B$43*MIN(Loan_Sample!I1292/Inputs!$B$17,1)+Inputs!$B$44*MIN(Loan_Sample!E1292,Inputs!$B$18)+Inputs!$B$45*Loan_Sample!C1292</f>
        <v>-4.07569204980578</v>
      </c>
      <c r="P1312" s="0" t="n">
        <f aca="false">MIN(1-Inputs!$B$13,MAX(Inputs!$B$13,1/(1+EXP(-(Inputs!$B$15*O1312+Inputs!$B$16)))))</f>
        <v>0.014612741073539</v>
      </c>
      <c r="Q1312" s="0" t="n">
        <f aca="false">Inputs!$B$37+Inputs!$B$38*MAX(F1312-Inputs!$C$38,0)+Inputs!$B$39*MAX(F1312-Inputs!$C$39,0)+Inputs!$B$40*MAX(F1312-Inputs!$C$40,0)+Inputs!$B$41*MAX(F1312-Inputs!$C$41,0)+Inputs!$B$42*Inputs!$B$14+Inputs!$B$43*MIN(Loan_Sample!I1292/Inputs!$B$17,1)+Inputs!$B$44*MIN(E1312,Inputs!$B$18)+Inputs!$B$45*Loan_Sample!C1292</f>
        <v>-4.07569204980578</v>
      </c>
      <c r="R1312" s="0" t="n">
        <f aca="false">MIN(1-Inputs!$B$13,MAX(Inputs!$B$13,1/(1+EXP(-(Inputs!$B$15*Q1312+Inputs!$B$16)))))</f>
        <v>0.014612741073539</v>
      </c>
    </row>
    <row r="1313" customFormat="false" ht="15" hidden="false" customHeight="false" outlineLevel="0" collapsed="false">
      <c r="A1313" s="0" t="n">
        <f aca="false">Loan_Sample!A1293</f>
        <v>37179</v>
      </c>
      <c r="B1313" s="0" t="n">
        <f aca="false">Loan_Sample!U1293</f>
        <v>185636.02</v>
      </c>
      <c r="C1313" s="0" t="n">
        <f aca="false">Loan_Sample!K1293+Inputs!$B$26</f>
        <v>5.25833320617676</v>
      </c>
      <c r="D1313" s="0" t="n">
        <f aca="false">Loan_Sample!L1293+Inputs!$B$26</f>
        <v>-1.875</v>
      </c>
      <c r="E1313" s="0" t="n">
        <f aca="false">Loan_Sample!E1293/(1+Inputs!$B$25/100)</f>
        <v>72.5936584472656</v>
      </c>
      <c r="F1313" s="0" t="n">
        <f aca="false">Loan_Sample!H1293-Inputs!$B$24/100</f>
        <v>-0.330666542053223</v>
      </c>
      <c r="G1313" s="0" t="n">
        <f aca="false">IF(ISNUMBER(C1313),INDEX(Scorecard!$D$54:$D$61,SUMPRODUCT(--(Scorecard!$G$54:$G$60&lt;C1313))+1),Scorecard!$D$62)</f>
        <v>0.126303549215828</v>
      </c>
      <c r="H1313" s="0" t="n">
        <f aca="false">IF(ISNUMBER(D1313),INDEX(Scorecard!$D$63:$D$68,SUMPRODUCT(--(Scorecard!$G$63:$G$67&lt;D1313))+1),Scorecard!$D$69)</f>
        <v>-0.340582194386522</v>
      </c>
      <c r="I1313" s="0" t="n">
        <f aca="false">IF(ISNUMBER(E1313),INDEX(Scorecard!$D$19:$D$26,SUMPRODUCT(--(Scorecard!$G$19:$G$25&lt;E1313))+1),Scorecard!$D$27)</f>
        <v>-0.0341578513653732</v>
      </c>
      <c r="J1313" s="0" t="n">
        <f aca="false">IF(ISNUMBER(F1313),INDEX(Scorecard!$D$37:$D$44,SUMPRODUCT(--(Scorecard!$G$37:$G$43&lt;F1313))+1),Scorecard!$D$45)</f>
        <v>0.769716833645565</v>
      </c>
      <c r="K1313" s="0" t="n">
        <f aca="false">Inputs!$B$10+Scorecard!$J$5*Loan_Sample!Y1293+Scorecard!$J$6*Loan_Sample!Z1293+Scorecard!$J$7*I1313+Scorecard!$J$8*Loan_Sample!AB1293+Scorecard!$J$9*J1313+Scorecard!$J$10*Loan_Sample!AD1293+Scorecard!$J$11*G1313+Scorecard!$J$12*H1313</f>
        <v>-5.06221929246833</v>
      </c>
      <c r="L1313" s="0" t="n">
        <f aca="false">MIN(1-Inputs!$B$13,MAX(Inputs!$B$13,1/(1+EXP(-(Inputs!$B$11*K1313+Inputs!$B$12)))))</f>
        <v>0.00552280995258071</v>
      </c>
      <c r="M1313" s="0" t="n">
        <f aca="false">Loan_Sample!AH1293*Inputs!$B$4*B1313</f>
        <v>358.831360584715</v>
      </c>
      <c r="N1313" s="0" t="n">
        <f aca="false">L1313*Inputs!$B$4*B1313</f>
        <v>358.831360584715</v>
      </c>
      <c r="O1313" s="0" t="n">
        <f aca="false">Inputs!$B$37+Inputs!$B$38*MAX(Loan_Sample!H1293-Inputs!$C$38,0)+Inputs!$B$39*MAX(Loan_Sample!H1293-Inputs!$C$39,0)+Inputs!$B$40*MAX(Loan_Sample!H1293-Inputs!$C$40,0)+Inputs!$B$41*MAX(Loan_Sample!H1293-Inputs!$C$41,0)+Inputs!$B$42*Inputs!$B$14+Inputs!$B$43*MIN(Loan_Sample!I1293/Inputs!$B$17,1)+Inputs!$B$44*MIN(Loan_Sample!E1293,Inputs!$B$18)+Inputs!$B$45*Loan_Sample!C1293</f>
        <v>-5.83014147204717</v>
      </c>
      <c r="P1313" s="0" t="n">
        <f aca="false">MIN(1-Inputs!$B$13,MAX(Inputs!$B$13,1/(1+EXP(-(Inputs!$B$15*O1313+Inputs!$B$16)))))</f>
        <v>0.00201404022913316</v>
      </c>
      <c r="Q1313" s="0" t="n">
        <f aca="false">Inputs!$B$37+Inputs!$B$38*MAX(F1313-Inputs!$C$38,0)+Inputs!$B$39*MAX(F1313-Inputs!$C$39,0)+Inputs!$B$40*MAX(F1313-Inputs!$C$40,0)+Inputs!$B$41*MAX(F1313-Inputs!$C$41,0)+Inputs!$B$42*Inputs!$B$14+Inputs!$B$43*MIN(Loan_Sample!I1293/Inputs!$B$17,1)+Inputs!$B$44*MIN(E1313,Inputs!$B$18)+Inputs!$B$45*Loan_Sample!C1293</f>
        <v>-5.83014147204717</v>
      </c>
      <c r="R1313" s="0" t="n">
        <f aca="false">MIN(1-Inputs!$B$13,MAX(Inputs!$B$13,1/(1+EXP(-(Inputs!$B$15*Q1313+Inputs!$B$16)))))</f>
        <v>0.00201404022913316</v>
      </c>
    </row>
    <row r="1314" customFormat="false" ht="15" hidden="false" customHeight="false" outlineLevel="0" collapsed="false">
      <c r="A1314" s="0" t="n">
        <f aca="false">Loan_Sample!A1294</f>
        <v>37186</v>
      </c>
      <c r="B1314" s="0" t="n">
        <f aca="false">Loan_Sample!U1294</f>
        <v>272376.7</v>
      </c>
      <c r="C1314" s="0" t="n">
        <f aca="false">Loan_Sample!K1294+Inputs!$B$26</f>
        <v>6.73333311080933</v>
      </c>
      <c r="D1314" s="0" t="n">
        <f aca="false">Loan_Sample!L1294+Inputs!$B$26</f>
        <v>2.71025609970093</v>
      </c>
      <c r="E1314" s="0" t="n">
        <f aca="false">Loan_Sample!E1294/(1+Inputs!$B$25/100)</f>
        <v>59.1923561096191</v>
      </c>
      <c r="F1314" s="0" t="n">
        <f aca="false">Loan_Sample!H1294-Inputs!$B$24/100</f>
        <v>1.41133332252502</v>
      </c>
      <c r="G1314" s="0" t="n">
        <f aca="false">IF(ISNUMBER(C1314),INDEX(Scorecard!$D$54:$D$61,SUMPRODUCT(--(Scorecard!$G$54:$G$60&lt;C1314))+1),Scorecard!$D$62)</f>
        <v>-0.357264871923982</v>
      </c>
      <c r="H1314" s="0" t="n">
        <f aca="false">IF(ISNUMBER(D1314),INDEX(Scorecard!$D$63:$D$68,SUMPRODUCT(--(Scorecard!$G$63:$G$67&lt;D1314))+1),Scorecard!$D$69)</f>
        <v>0.322484508656054</v>
      </c>
      <c r="I1314" s="0" t="n">
        <f aca="false">IF(ISNUMBER(E1314),INDEX(Scorecard!$D$19:$D$26,SUMPRODUCT(--(Scorecard!$G$19:$G$25&lt;E1314))+1),Scorecard!$D$27)</f>
        <v>0.267179331770092</v>
      </c>
      <c r="J1314" s="0" t="n">
        <f aca="false">IF(ISNUMBER(F1314),INDEX(Scorecard!$D$37:$D$44,SUMPRODUCT(--(Scorecard!$G$37:$G$43&lt;F1314))+1),Scorecard!$D$45)</f>
        <v>-0.975503570149195</v>
      </c>
      <c r="K1314" s="0" t="n">
        <f aca="false">Inputs!$B$10+Scorecard!$J$5*Loan_Sample!Y1294+Scorecard!$J$6*Loan_Sample!Z1294+Scorecard!$J$7*I1314+Scorecard!$J$8*Loan_Sample!AB1294+Scorecard!$J$9*J1314+Scorecard!$J$10*Loan_Sample!AD1294+Scorecard!$J$11*G1314+Scorecard!$J$12*H1314</f>
        <v>-4.14944856674006</v>
      </c>
      <c r="L1314" s="0" t="n">
        <f aca="false">MIN(1-Inputs!$B$13,MAX(Inputs!$B$13,1/(1+EXP(-(Inputs!$B$11*K1314+Inputs!$B$12)))))</f>
        <v>0.0144828734947554</v>
      </c>
      <c r="M1314" s="0" t="n">
        <f aca="false">Loan_Sample!AH1294*Inputs!$B$4*B1314</f>
        <v>1380.67905115663</v>
      </c>
      <c r="N1314" s="0" t="n">
        <f aca="false">L1314*Inputs!$B$4*B1314</f>
        <v>1380.67905115663</v>
      </c>
      <c r="O1314" s="0" t="n">
        <f aca="false">Inputs!$B$37+Inputs!$B$38*MAX(Loan_Sample!H1294-Inputs!$C$38,0)+Inputs!$B$39*MAX(Loan_Sample!H1294-Inputs!$C$39,0)+Inputs!$B$40*MAX(Loan_Sample!H1294-Inputs!$C$40,0)+Inputs!$B$41*MAX(Loan_Sample!H1294-Inputs!$C$41,0)+Inputs!$B$42*Inputs!$B$14+Inputs!$B$43*MIN(Loan_Sample!I1294/Inputs!$B$17,1)+Inputs!$B$44*MIN(Loan_Sample!E1294,Inputs!$B$18)+Inputs!$B$45*Loan_Sample!C1294</f>
        <v>-3.44783509567344</v>
      </c>
      <c r="P1314" s="0" t="n">
        <f aca="false">MIN(1-Inputs!$B$13,MAX(Inputs!$B$13,1/(1+EXP(-(Inputs!$B$15*O1314+Inputs!$B$16)))))</f>
        <v>0.0293864695993796</v>
      </c>
      <c r="Q1314" s="0" t="n">
        <f aca="false">Inputs!$B$37+Inputs!$B$38*MAX(F1314-Inputs!$C$38,0)+Inputs!$B$39*MAX(F1314-Inputs!$C$39,0)+Inputs!$B$40*MAX(F1314-Inputs!$C$40,0)+Inputs!$B$41*MAX(F1314-Inputs!$C$41,0)+Inputs!$B$42*Inputs!$B$14+Inputs!$B$43*MIN(Loan_Sample!I1294/Inputs!$B$17,1)+Inputs!$B$44*MIN(E1314,Inputs!$B$18)+Inputs!$B$45*Loan_Sample!C1294</f>
        <v>-3.44783509567344</v>
      </c>
      <c r="R1314" s="0" t="n">
        <f aca="false">MIN(1-Inputs!$B$13,MAX(Inputs!$B$13,1/(1+EXP(-(Inputs!$B$15*Q1314+Inputs!$B$16)))))</f>
        <v>0.0293864695993796</v>
      </c>
    </row>
    <row r="1315" customFormat="false" ht="15" hidden="false" customHeight="false" outlineLevel="0" collapsed="false">
      <c r="A1315" s="0" t="n">
        <f aca="false">Loan_Sample!A1295</f>
        <v>37213</v>
      </c>
      <c r="B1315" s="0" t="n">
        <f aca="false">Loan_Sample!U1295</f>
        <v>270755.7</v>
      </c>
      <c r="C1315" s="0" t="n">
        <f aca="false">Loan_Sample!K1295+Inputs!$B$26</f>
        <v>9.13333320617676</v>
      </c>
      <c r="D1315" s="0" t="n">
        <f aca="false">Loan_Sample!L1295+Inputs!$B$26</f>
        <v>5.0717945098877</v>
      </c>
      <c r="E1315" s="0" t="n">
        <f aca="false">Loan_Sample!E1295/(1+Inputs!$B$25/100)</f>
        <v>80.5942535400391</v>
      </c>
      <c r="F1315" s="0" t="n">
        <f aca="false">Loan_Sample!H1295-Inputs!$B$24/100</f>
        <v>0.616666555404663</v>
      </c>
      <c r="G1315" s="0" t="n">
        <f aca="false">IF(ISNUMBER(C1315),INDEX(Scorecard!$D$54:$D$61,SUMPRODUCT(--(Scorecard!$G$54:$G$60&lt;C1315))+1),Scorecard!$D$62)</f>
        <v>-0.541917179454542</v>
      </c>
      <c r="H1315" s="0" t="n">
        <f aca="false">IF(ISNUMBER(D1315),INDEX(Scorecard!$D$63:$D$68,SUMPRODUCT(--(Scorecard!$G$63:$G$67&lt;D1315))+1),Scorecard!$D$69)</f>
        <v>0.322484508656054</v>
      </c>
      <c r="I1315" s="0" t="n">
        <f aca="false">IF(ISNUMBER(E1315),INDEX(Scorecard!$D$19:$D$26,SUMPRODUCT(--(Scorecard!$G$19:$G$25&lt;E1315))+1),Scorecard!$D$27)</f>
        <v>-0.0341578513653732</v>
      </c>
      <c r="J1315" s="0" t="n">
        <f aca="false">IF(ISNUMBER(F1315),INDEX(Scorecard!$D$37:$D$44,SUMPRODUCT(--(Scorecard!$G$37:$G$43&lt;F1315))+1),Scorecard!$D$45)</f>
        <v>-0.271229676926091</v>
      </c>
      <c r="K1315" s="0" t="n">
        <f aca="false">Inputs!$B$10+Scorecard!$J$5*Loan_Sample!Y1295+Scorecard!$J$6*Loan_Sample!Z1295+Scorecard!$J$7*I1315+Scorecard!$J$8*Loan_Sample!AB1295+Scorecard!$J$9*J1315+Scorecard!$J$10*Loan_Sample!AD1295+Scorecard!$J$11*G1315+Scorecard!$J$12*H1315</f>
        <v>-4.21803348758663</v>
      </c>
      <c r="L1315" s="0" t="n">
        <f aca="false">MIN(1-Inputs!$B$13,MAX(Inputs!$B$13,1/(1+EXP(-(Inputs!$B$11*K1315+Inputs!$B$12)))))</f>
        <v>0.0134754325007087</v>
      </c>
      <c r="M1315" s="0" t="n">
        <f aca="false">Loan_Sample!AH1295*Inputs!$B$4*B1315</f>
        <v>1276.99255583624</v>
      </c>
      <c r="N1315" s="0" t="n">
        <f aca="false">L1315*Inputs!$B$4*B1315</f>
        <v>1276.99255583624</v>
      </c>
      <c r="O1315" s="0" t="n">
        <f aca="false">Inputs!$B$37+Inputs!$B$38*MAX(Loan_Sample!H1295-Inputs!$C$38,0)+Inputs!$B$39*MAX(Loan_Sample!H1295-Inputs!$C$39,0)+Inputs!$B$40*MAX(Loan_Sample!H1295-Inputs!$C$40,0)+Inputs!$B$41*MAX(Loan_Sample!H1295-Inputs!$C$41,0)+Inputs!$B$42*Inputs!$B$14+Inputs!$B$43*MIN(Loan_Sample!I1295/Inputs!$B$17,1)+Inputs!$B$44*MIN(Loan_Sample!E1295,Inputs!$B$18)+Inputs!$B$45*Loan_Sample!C1295</f>
        <v>-3.95958999741352</v>
      </c>
      <c r="P1315" s="0" t="n">
        <f aca="false">MIN(1-Inputs!$B$13,MAX(Inputs!$B$13,1/(1+EXP(-(Inputs!$B$15*O1315+Inputs!$B$16)))))</f>
        <v>0.0166401569482937</v>
      </c>
      <c r="Q1315" s="0" t="n">
        <f aca="false">Inputs!$B$37+Inputs!$B$38*MAX(F1315-Inputs!$C$38,0)+Inputs!$B$39*MAX(F1315-Inputs!$C$39,0)+Inputs!$B$40*MAX(F1315-Inputs!$C$40,0)+Inputs!$B$41*MAX(F1315-Inputs!$C$41,0)+Inputs!$B$42*Inputs!$B$14+Inputs!$B$43*MIN(Loan_Sample!I1295/Inputs!$B$17,1)+Inputs!$B$44*MIN(E1315,Inputs!$B$18)+Inputs!$B$45*Loan_Sample!C1295</f>
        <v>-3.95958999741352</v>
      </c>
      <c r="R1315" s="0" t="n">
        <f aca="false">MIN(1-Inputs!$B$13,MAX(Inputs!$B$13,1/(1+EXP(-(Inputs!$B$15*Q1315+Inputs!$B$16)))))</f>
        <v>0.0166401569482937</v>
      </c>
    </row>
    <row r="1316" customFormat="false" ht="15" hidden="false" customHeight="false" outlineLevel="0" collapsed="false">
      <c r="A1316" s="0" t="n">
        <f aca="false">Loan_Sample!A1296</f>
        <v>37213</v>
      </c>
      <c r="B1316" s="0" t="n">
        <f aca="false">Loan_Sample!U1296</f>
        <v>267815.8</v>
      </c>
      <c r="C1316" s="0" t="n">
        <f aca="false">Loan_Sample!K1296+Inputs!$B$26</f>
        <v>6.63333320617676</v>
      </c>
      <c r="D1316" s="0" t="n">
        <f aca="false">Loan_Sample!L1296+Inputs!$B$26</f>
        <v>2.71025633811951</v>
      </c>
      <c r="E1316" s="0" t="n">
        <f aca="false">Loan_Sample!E1296/(1+Inputs!$B$25/100)</f>
        <v>79.4925842285156</v>
      </c>
      <c r="F1316" s="0" t="n">
        <f aca="false">Loan_Sample!H1296-Inputs!$B$24/100</f>
        <v>0.933333158493042</v>
      </c>
      <c r="G1316" s="0" t="n">
        <f aca="false">IF(ISNUMBER(C1316),INDEX(Scorecard!$D$54:$D$61,SUMPRODUCT(--(Scorecard!$G$54:$G$60&lt;C1316))+1),Scorecard!$D$62)</f>
        <v>-0.357264871923982</v>
      </c>
      <c r="H1316" s="0" t="n">
        <f aca="false">IF(ISNUMBER(D1316),INDEX(Scorecard!$D$63:$D$68,SUMPRODUCT(--(Scorecard!$G$63:$G$67&lt;D1316))+1),Scorecard!$D$69)</f>
        <v>0.322484508656054</v>
      </c>
      <c r="I1316" s="0" t="n">
        <f aca="false">IF(ISNUMBER(E1316),INDEX(Scorecard!$D$19:$D$26,SUMPRODUCT(--(Scorecard!$G$19:$G$25&lt;E1316))+1),Scorecard!$D$27)</f>
        <v>-0.0341578513653732</v>
      </c>
      <c r="J1316" s="0" t="n">
        <f aca="false">IF(ISNUMBER(F1316),INDEX(Scorecard!$D$37:$D$44,SUMPRODUCT(--(Scorecard!$G$37:$G$43&lt;F1316))+1),Scorecard!$D$45)</f>
        <v>-0.975503570149195</v>
      </c>
      <c r="K1316" s="0" t="n">
        <f aca="false">Inputs!$B$10+Scorecard!$J$5*Loan_Sample!Y1296+Scorecard!$J$6*Loan_Sample!Z1296+Scorecard!$J$7*I1316+Scorecard!$J$8*Loan_Sample!AB1296+Scorecard!$J$9*J1316+Scorecard!$J$10*Loan_Sample!AD1296+Scorecard!$J$11*G1316+Scorecard!$J$12*H1316</f>
        <v>-4.40643812788183</v>
      </c>
      <c r="L1316" s="0" t="n">
        <f aca="false">MIN(1-Inputs!$B$13,MAX(Inputs!$B$13,1/(1+EXP(-(Inputs!$B$11*K1316+Inputs!$B$12)))))</f>
        <v>0.0110503258076909</v>
      </c>
      <c r="M1316" s="0" t="n">
        <f aca="false">Loan_Sample!AH1296*Inputs!$B$4*B1316</f>
        <v>1035.80814625658</v>
      </c>
      <c r="N1316" s="0" t="n">
        <f aca="false">L1316*Inputs!$B$4*B1316</f>
        <v>1035.80814625658</v>
      </c>
      <c r="O1316" s="0" t="n">
        <f aca="false">Inputs!$B$37+Inputs!$B$38*MAX(Loan_Sample!H1296-Inputs!$C$38,0)+Inputs!$B$39*MAX(Loan_Sample!H1296-Inputs!$C$39,0)+Inputs!$B$40*MAX(Loan_Sample!H1296-Inputs!$C$40,0)+Inputs!$B$41*MAX(Loan_Sample!H1296-Inputs!$C$41,0)+Inputs!$B$42*Inputs!$B$14+Inputs!$B$43*MIN(Loan_Sample!I1296/Inputs!$B$17,1)+Inputs!$B$44*MIN(Loan_Sample!E1296,Inputs!$B$18)+Inputs!$B$45*Loan_Sample!C1296</f>
        <v>-3.40967225217666</v>
      </c>
      <c r="P1316" s="0" t="n">
        <f aca="false">MIN(1-Inputs!$B$13,MAX(Inputs!$B$13,1/(1+EXP(-(Inputs!$B$15*O1316+Inputs!$B$16)))))</f>
        <v>0.0306494806571878</v>
      </c>
      <c r="Q1316" s="0" t="n">
        <f aca="false">Inputs!$B$37+Inputs!$B$38*MAX(F1316-Inputs!$C$38,0)+Inputs!$B$39*MAX(F1316-Inputs!$C$39,0)+Inputs!$B$40*MAX(F1316-Inputs!$C$40,0)+Inputs!$B$41*MAX(F1316-Inputs!$C$41,0)+Inputs!$B$42*Inputs!$B$14+Inputs!$B$43*MIN(Loan_Sample!I1296/Inputs!$B$17,1)+Inputs!$B$44*MIN(E1316,Inputs!$B$18)+Inputs!$B$45*Loan_Sample!C1296</f>
        <v>-3.40967225217666</v>
      </c>
      <c r="R1316" s="0" t="n">
        <f aca="false">MIN(1-Inputs!$B$13,MAX(Inputs!$B$13,1/(1+EXP(-(Inputs!$B$15*Q1316+Inputs!$B$16)))))</f>
        <v>0.0306494806571878</v>
      </c>
    </row>
    <row r="1317" customFormat="false" ht="15" hidden="false" customHeight="false" outlineLevel="0" collapsed="false">
      <c r="A1317" s="0" t="n">
        <f aca="false">Loan_Sample!A1297</f>
        <v>37218</v>
      </c>
      <c r="B1317" s="0" t="n">
        <f aca="false">Loan_Sample!U1297</f>
        <v>383721.78</v>
      </c>
      <c r="C1317" s="0" t="n">
        <f aca="false">Loan_Sample!K1297+Inputs!$B$26</f>
        <v>8.93333339691162</v>
      </c>
      <c r="D1317" s="0" t="n">
        <f aca="false">Loan_Sample!L1297+Inputs!$B$26</f>
        <v>5.07179498672485</v>
      </c>
      <c r="E1317" s="0" t="n">
        <f aca="false">Loan_Sample!E1297/(1+Inputs!$B$25/100)</f>
        <v>90.0966491699219</v>
      </c>
      <c r="F1317" s="0" t="n">
        <f aca="false">Loan_Sample!H1297-Inputs!$B$24/100</f>
        <v>0.485666751861572</v>
      </c>
      <c r="G1317" s="0" t="n">
        <f aca="false">IF(ISNUMBER(C1317),INDEX(Scorecard!$D$54:$D$61,SUMPRODUCT(--(Scorecard!$G$54:$G$60&lt;C1317))+1),Scorecard!$D$62)</f>
        <v>-0.541917179454542</v>
      </c>
      <c r="H1317" s="0" t="n">
        <f aca="false">IF(ISNUMBER(D1317),INDEX(Scorecard!$D$63:$D$68,SUMPRODUCT(--(Scorecard!$G$63:$G$67&lt;D1317))+1),Scorecard!$D$69)</f>
        <v>0.322484508656054</v>
      </c>
      <c r="I1317" s="0" t="n">
        <f aca="false">IF(ISNUMBER(E1317),INDEX(Scorecard!$D$19:$D$26,SUMPRODUCT(--(Scorecard!$G$19:$G$25&lt;E1317))+1),Scorecard!$D$27)</f>
        <v>-0.820992370602782</v>
      </c>
      <c r="J1317" s="0" t="n">
        <f aca="false">IF(ISNUMBER(F1317),INDEX(Scorecard!$D$37:$D$44,SUMPRODUCT(--(Scorecard!$G$37:$G$43&lt;F1317))+1),Scorecard!$D$45)</f>
        <v>-0.271229676926091</v>
      </c>
      <c r="K1317" s="0" t="n">
        <f aca="false">Inputs!$B$10+Scorecard!$J$5*Loan_Sample!Y1297+Scorecard!$J$6*Loan_Sample!Z1297+Scorecard!$J$7*I1317+Scorecard!$J$8*Loan_Sample!AB1297+Scorecard!$J$9*J1317+Scorecard!$J$10*Loan_Sample!AD1297+Scorecard!$J$11*G1317+Scorecard!$J$12*H1317</f>
        <v>-4.92442775607003</v>
      </c>
      <c r="L1317" s="0" t="n">
        <f aca="false">MIN(1-Inputs!$B$13,MAX(Inputs!$B$13,1/(1+EXP(-(Inputs!$B$11*K1317+Inputs!$B$12)))))</f>
        <v>0.00639116568573644</v>
      </c>
      <c r="M1317" s="0" t="n">
        <f aca="false">Loan_Sample!AH1297*Inputs!$B$4*B1317</f>
        <v>858.350315621998</v>
      </c>
      <c r="N1317" s="0" t="n">
        <f aca="false">L1317*Inputs!$B$4*B1317</f>
        <v>858.350315621998</v>
      </c>
      <c r="O1317" s="0" t="n">
        <f aca="false">Inputs!$B$37+Inputs!$B$38*MAX(Loan_Sample!H1297-Inputs!$C$38,0)+Inputs!$B$39*MAX(Loan_Sample!H1297-Inputs!$C$39,0)+Inputs!$B$40*MAX(Loan_Sample!H1297-Inputs!$C$40,0)+Inputs!$B$41*MAX(Loan_Sample!H1297-Inputs!$C$41,0)+Inputs!$B$42*Inputs!$B$14+Inputs!$B$43*MIN(Loan_Sample!I1297/Inputs!$B$17,1)+Inputs!$B$44*MIN(Loan_Sample!E1297,Inputs!$B$18)+Inputs!$B$45*Loan_Sample!C1297</f>
        <v>-4.66869688911647</v>
      </c>
      <c r="P1317" s="0" t="n">
        <f aca="false">MIN(1-Inputs!$B$13,MAX(Inputs!$B$13,1/(1+EXP(-(Inputs!$B$15*O1317+Inputs!$B$16)))))</f>
        <v>0.00750041730965111</v>
      </c>
      <c r="Q1317" s="0" t="n">
        <f aca="false">Inputs!$B$37+Inputs!$B$38*MAX(F1317-Inputs!$C$38,0)+Inputs!$B$39*MAX(F1317-Inputs!$C$39,0)+Inputs!$B$40*MAX(F1317-Inputs!$C$40,0)+Inputs!$B$41*MAX(F1317-Inputs!$C$41,0)+Inputs!$B$42*Inputs!$B$14+Inputs!$B$43*MIN(Loan_Sample!I1297/Inputs!$B$17,1)+Inputs!$B$44*MIN(E1317,Inputs!$B$18)+Inputs!$B$45*Loan_Sample!C1297</f>
        <v>-4.66869688911647</v>
      </c>
      <c r="R1317" s="0" t="n">
        <f aca="false">MIN(1-Inputs!$B$13,MAX(Inputs!$B$13,1/(1+EXP(-(Inputs!$B$15*Q1317+Inputs!$B$16)))))</f>
        <v>0.00750041730965111</v>
      </c>
    </row>
    <row r="1318" customFormat="false" ht="15" hidden="false" customHeight="false" outlineLevel="0" collapsed="false">
      <c r="A1318" s="0" t="n">
        <f aca="false">Loan_Sample!A1298</f>
        <v>37227</v>
      </c>
      <c r="B1318" s="0" t="n">
        <f aca="false">Loan_Sample!U1298</f>
        <v>137733.77</v>
      </c>
      <c r="C1318" s="0" t="n">
        <f aca="false">Loan_Sample!K1298+Inputs!$B$26</f>
        <v>6.73333311080933</v>
      </c>
      <c r="D1318" s="0" t="n">
        <f aca="false">Loan_Sample!L1298+Inputs!$B$26</f>
        <v>2.71025609970093</v>
      </c>
      <c r="E1318" s="0" t="n">
        <f aca="false">Loan_Sample!E1298/(1+Inputs!$B$25/100)</f>
        <v>54.2115783691406</v>
      </c>
      <c r="F1318" s="0" t="n">
        <f aca="false">Loan_Sample!H1298-Inputs!$B$24/100</f>
        <v>1.496333360672</v>
      </c>
      <c r="G1318" s="0" t="n">
        <f aca="false">IF(ISNUMBER(C1318),INDEX(Scorecard!$D$54:$D$61,SUMPRODUCT(--(Scorecard!$G$54:$G$60&lt;C1318))+1),Scorecard!$D$62)</f>
        <v>-0.357264871923982</v>
      </c>
      <c r="H1318" s="0" t="n">
        <f aca="false">IF(ISNUMBER(D1318),INDEX(Scorecard!$D$63:$D$68,SUMPRODUCT(--(Scorecard!$G$63:$G$67&lt;D1318))+1),Scorecard!$D$69)</f>
        <v>0.322484508656054</v>
      </c>
      <c r="I1318" s="0" t="n">
        <f aca="false">IF(ISNUMBER(E1318),INDEX(Scorecard!$D$19:$D$26,SUMPRODUCT(--(Scorecard!$G$19:$G$25&lt;E1318))+1),Scorecard!$D$27)</f>
        <v>0.57899015159425</v>
      </c>
      <c r="J1318" s="0" t="n">
        <f aca="false">IF(ISNUMBER(F1318),INDEX(Scorecard!$D$37:$D$44,SUMPRODUCT(--(Scorecard!$G$37:$G$43&lt;F1318))+1),Scorecard!$D$45)</f>
        <v>-0.975503570149195</v>
      </c>
      <c r="K1318" s="0" t="n">
        <f aca="false">Inputs!$B$10+Scorecard!$J$5*Loan_Sample!Y1298+Scorecard!$J$6*Loan_Sample!Z1298+Scorecard!$J$7*I1318+Scorecard!$J$8*Loan_Sample!AB1298+Scorecard!$J$9*J1318+Scorecard!$J$10*Loan_Sample!AD1298+Scorecard!$J$11*G1318+Scorecard!$J$12*H1318</f>
        <v>-4.96037708156757</v>
      </c>
      <c r="L1318" s="0" t="n">
        <f aca="false">MIN(1-Inputs!$B$13,MAX(Inputs!$B$13,1/(1+EXP(-(Inputs!$B$11*K1318+Inputs!$B$12)))))</f>
        <v>0.0061523272704283</v>
      </c>
      <c r="M1318" s="0" t="n">
        <f aca="false">Loan_Sample!AH1298*Inputs!$B$4*B1318</f>
        <v>296.584130230465</v>
      </c>
      <c r="N1318" s="0" t="n">
        <f aca="false">L1318*Inputs!$B$4*B1318</f>
        <v>296.584130230465</v>
      </c>
      <c r="O1318" s="0" t="n">
        <f aca="false">Inputs!$B$37+Inputs!$B$38*MAX(Loan_Sample!H1298-Inputs!$C$38,0)+Inputs!$B$39*MAX(Loan_Sample!H1298-Inputs!$C$39,0)+Inputs!$B$40*MAX(Loan_Sample!H1298-Inputs!$C$40,0)+Inputs!$B$41*MAX(Loan_Sample!H1298-Inputs!$C$41,0)+Inputs!$B$42*Inputs!$B$14+Inputs!$B$43*MIN(Loan_Sample!I1298/Inputs!$B$17,1)+Inputs!$B$44*MIN(Loan_Sample!E1298,Inputs!$B$18)+Inputs!$B$45*Loan_Sample!C1298</f>
        <v>-3.42373278516089</v>
      </c>
      <c r="P1318" s="0" t="n">
        <f aca="false">MIN(1-Inputs!$B$13,MAX(Inputs!$B$13,1/(1+EXP(-(Inputs!$B$15*O1318+Inputs!$B$16)))))</f>
        <v>0.0301781408468246</v>
      </c>
      <c r="Q1318" s="0" t="n">
        <f aca="false">Inputs!$B$37+Inputs!$B$38*MAX(F1318-Inputs!$C$38,0)+Inputs!$B$39*MAX(F1318-Inputs!$C$39,0)+Inputs!$B$40*MAX(F1318-Inputs!$C$40,0)+Inputs!$B$41*MAX(F1318-Inputs!$C$41,0)+Inputs!$B$42*Inputs!$B$14+Inputs!$B$43*MIN(Loan_Sample!I1298/Inputs!$B$17,1)+Inputs!$B$44*MIN(E1318,Inputs!$B$18)+Inputs!$B$45*Loan_Sample!C1298</f>
        <v>-3.42373278516089</v>
      </c>
      <c r="R1318" s="0" t="n">
        <f aca="false">MIN(1-Inputs!$B$13,MAX(Inputs!$B$13,1/(1+EXP(-(Inputs!$B$15*Q1318+Inputs!$B$16)))))</f>
        <v>0.0301781408468246</v>
      </c>
    </row>
    <row r="1319" customFormat="false" ht="15" hidden="false" customHeight="false" outlineLevel="0" collapsed="false">
      <c r="A1319" s="0" t="n">
        <f aca="false">Loan_Sample!A1299</f>
        <v>37280</v>
      </c>
      <c r="B1319" s="0" t="n">
        <f aca="false">Loan_Sample!U1299</f>
        <v>267720.62</v>
      </c>
      <c r="C1319" s="0" t="n">
        <f aca="false">Loan_Sample!K1299+Inputs!$B$26</f>
        <v>5.53333330154419</v>
      </c>
      <c r="D1319" s="0" t="n">
        <f aca="false">Loan_Sample!L1299+Inputs!$B$26</f>
        <v>-3.50000047683716</v>
      </c>
      <c r="E1319" s="0" t="n">
        <f aca="false">Loan_Sample!E1299/(1+Inputs!$B$25/100)</f>
        <v>76.2118225097656</v>
      </c>
      <c r="F1319" s="0" t="n">
        <f aca="false">Loan_Sample!H1299-Inputs!$B$24/100</f>
        <v>0.514333248138428</v>
      </c>
      <c r="G1319" s="0" t="n">
        <f aca="false">IF(ISNUMBER(C1319),INDEX(Scorecard!$D$54:$D$61,SUMPRODUCT(--(Scorecard!$G$54:$G$60&lt;C1319))+1),Scorecard!$D$62)</f>
        <v>0.0151758992857273</v>
      </c>
      <c r="H1319" s="0" t="n">
        <f aca="false">IF(ISNUMBER(D1319),INDEX(Scorecard!$D$63:$D$68,SUMPRODUCT(--(Scorecard!$G$63:$G$67&lt;D1319))+1),Scorecard!$D$69)</f>
        <v>-0.340582194386522</v>
      </c>
      <c r="I1319" s="0" t="n">
        <f aca="false">IF(ISNUMBER(E1319),INDEX(Scorecard!$D$19:$D$26,SUMPRODUCT(--(Scorecard!$G$19:$G$25&lt;E1319))+1),Scorecard!$D$27)</f>
        <v>-0.0341578513653732</v>
      </c>
      <c r="J1319" s="0" t="n">
        <f aca="false">IF(ISNUMBER(F1319),INDEX(Scorecard!$D$37:$D$44,SUMPRODUCT(--(Scorecard!$G$37:$G$43&lt;F1319))+1),Scorecard!$D$45)</f>
        <v>-0.271229676926091</v>
      </c>
      <c r="K1319" s="0" t="n">
        <f aca="false">Inputs!$B$10+Scorecard!$J$5*Loan_Sample!Y1299+Scorecard!$J$6*Loan_Sample!Z1299+Scorecard!$J$7*I1319+Scorecard!$J$8*Loan_Sample!AB1299+Scorecard!$J$9*J1319+Scorecard!$J$10*Loan_Sample!AD1299+Scorecard!$J$11*G1319+Scorecard!$J$12*H1319</f>
        <v>-3.35016774077958</v>
      </c>
      <c r="L1319" s="0" t="n">
        <f aca="false">MIN(1-Inputs!$B$13,MAX(Inputs!$B$13,1/(1+EXP(-(Inputs!$B$11*K1319+Inputs!$B$12)))))</f>
        <v>0.0333085966799329</v>
      </c>
      <c r="M1319" s="0" t="n">
        <f aca="false">Loan_Sample!AH1299*Inputs!$B$4*B1319</f>
        <v>3121.08935406855</v>
      </c>
      <c r="N1319" s="0" t="n">
        <f aca="false">L1319*Inputs!$B$4*B1319</f>
        <v>3121.08935406855</v>
      </c>
      <c r="O1319" s="0" t="n">
        <f aca="false">Inputs!$B$37+Inputs!$B$38*MAX(Loan_Sample!H1299-Inputs!$C$38,0)+Inputs!$B$39*MAX(Loan_Sample!H1299-Inputs!$C$39,0)+Inputs!$B$40*MAX(Loan_Sample!H1299-Inputs!$C$40,0)+Inputs!$B$41*MAX(Loan_Sample!H1299-Inputs!$C$41,0)+Inputs!$B$42*Inputs!$B$14+Inputs!$B$43*MIN(Loan_Sample!I1299/Inputs!$B$17,1)+Inputs!$B$44*MIN(Loan_Sample!E1299,Inputs!$B$18)+Inputs!$B$45*Loan_Sample!C1299</f>
        <v>-4.7868920346084</v>
      </c>
      <c r="P1319" s="0" t="n">
        <f aca="false">MIN(1-Inputs!$B$13,MAX(Inputs!$B$13,1/(1+EXP(-(Inputs!$B$15*O1319+Inputs!$B$16)))))</f>
        <v>0.00656359224168115</v>
      </c>
      <c r="Q1319" s="0" t="n">
        <f aca="false">Inputs!$B$37+Inputs!$B$38*MAX(F1319-Inputs!$C$38,0)+Inputs!$B$39*MAX(F1319-Inputs!$C$39,0)+Inputs!$B$40*MAX(F1319-Inputs!$C$40,0)+Inputs!$B$41*MAX(F1319-Inputs!$C$41,0)+Inputs!$B$42*Inputs!$B$14+Inputs!$B$43*MIN(Loan_Sample!I1299/Inputs!$B$17,1)+Inputs!$B$44*MIN(E1319,Inputs!$B$18)+Inputs!$B$45*Loan_Sample!C1299</f>
        <v>-4.7868920346084</v>
      </c>
      <c r="R1319" s="0" t="n">
        <f aca="false">MIN(1-Inputs!$B$13,MAX(Inputs!$B$13,1/(1+EXP(-(Inputs!$B$15*Q1319+Inputs!$B$16)))))</f>
        <v>0.00656359224168115</v>
      </c>
    </row>
    <row r="1320" customFormat="false" ht="15" hidden="false" customHeight="false" outlineLevel="0" collapsed="false">
      <c r="A1320" s="0" t="n">
        <f aca="false">Loan_Sample!A1300</f>
        <v>37315</v>
      </c>
      <c r="B1320" s="0" t="n">
        <f aca="false">Loan_Sample!U1300</f>
        <v>316070.12</v>
      </c>
      <c r="C1320" s="0" t="n">
        <f aca="false">Loan_Sample!K1300+Inputs!$B$26</f>
        <v>6.33333349227905</v>
      </c>
      <c r="D1320" s="0" t="n">
        <f aca="false">Loan_Sample!L1300+Inputs!$B$26</f>
        <v>2.71025657653809</v>
      </c>
      <c r="E1320" s="0" t="n">
        <f aca="false">Loan_Sample!E1300/(1+Inputs!$B$25/100)</f>
        <v>67.4241027832031</v>
      </c>
      <c r="F1320" s="0" t="n">
        <f aca="false">Loan_Sample!H1300-Inputs!$B$24/100</f>
        <v>0.482333183288574</v>
      </c>
      <c r="G1320" s="0" t="n">
        <f aca="false">IF(ISNUMBER(C1320),INDEX(Scorecard!$D$54:$D$61,SUMPRODUCT(--(Scorecard!$G$54:$G$60&lt;C1320))+1),Scorecard!$D$62)</f>
        <v>-0.119873800601421</v>
      </c>
      <c r="H1320" s="0" t="n">
        <f aca="false">IF(ISNUMBER(D1320),INDEX(Scorecard!$D$63:$D$68,SUMPRODUCT(--(Scorecard!$G$63:$G$67&lt;D1320))+1),Scorecard!$D$69)</f>
        <v>0.322484508656054</v>
      </c>
      <c r="I1320" s="0" t="n">
        <f aca="false">IF(ISNUMBER(E1320),INDEX(Scorecard!$D$19:$D$26,SUMPRODUCT(--(Scorecard!$G$19:$G$25&lt;E1320))+1),Scorecard!$D$27)</f>
        <v>0.0530843085177338</v>
      </c>
      <c r="J1320" s="0" t="n">
        <f aca="false">IF(ISNUMBER(F1320),INDEX(Scorecard!$D$37:$D$44,SUMPRODUCT(--(Scorecard!$G$37:$G$43&lt;F1320))+1),Scorecard!$D$45)</f>
        <v>-0.271229676926091</v>
      </c>
      <c r="K1320" s="0" t="n">
        <f aca="false">Inputs!$B$10+Scorecard!$J$5*Loan_Sample!Y1300+Scorecard!$J$6*Loan_Sample!Z1300+Scorecard!$J$7*I1320+Scorecard!$J$8*Loan_Sample!AB1300+Scorecard!$J$9*J1320+Scorecard!$J$10*Loan_Sample!AD1300+Scorecard!$J$11*G1320+Scorecard!$J$12*H1320</f>
        <v>-4.36636981514558</v>
      </c>
      <c r="L1320" s="0" t="n">
        <f aca="false">MIN(1-Inputs!$B$13,MAX(Inputs!$B$13,1/(1+EXP(-(Inputs!$B$11*K1320+Inputs!$B$12)))))</f>
        <v>0.0115270415626634</v>
      </c>
      <c r="M1320" s="0" t="n">
        <f aca="false">Loan_Sample!AH1300*Inputs!$B$4*B1320</f>
        <v>1275.1736934846</v>
      </c>
      <c r="N1320" s="0" t="n">
        <f aca="false">L1320*Inputs!$B$4*B1320</f>
        <v>1275.1736934846</v>
      </c>
      <c r="O1320" s="0" t="n">
        <f aca="false">Inputs!$B$37+Inputs!$B$38*MAX(Loan_Sample!H1300-Inputs!$C$38,0)+Inputs!$B$39*MAX(Loan_Sample!H1300-Inputs!$C$39,0)+Inputs!$B$40*MAX(Loan_Sample!H1300-Inputs!$C$40,0)+Inputs!$B$41*MAX(Loan_Sample!H1300-Inputs!$C$41,0)+Inputs!$B$42*Inputs!$B$14+Inputs!$B$43*MIN(Loan_Sample!I1300/Inputs!$B$17,1)+Inputs!$B$44*MIN(Loan_Sample!E1300,Inputs!$B$18)+Inputs!$B$45*Loan_Sample!C1300</f>
        <v>-4.87396632908125</v>
      </c>
      <c r="P1320" s="0" t="n">
        <f aca="false">MIN(1-Inputs!$B$13,MAX(Inputs!$B$13,1/(1+EXP(-(Inputs!$B$15*O1320+Inputs!$B$16)))))</f>
        <v>0.00594868920842479</v>
      </c>
      <c r="Q1320" s="0" t="n">
        <f aca="false">Inputs!$B$37+Inputs!$B$38*MAX(F1320-Inputs!$C$38,0)+Inputs!$B$39*MAX(F1320-Inputs!$C$39,0)+Inputs!$B$40*MAX(F1320-Inputs!$C$40,0)+Inputs!$B$41*MAX(F1320-Inputs!$C$41,0)+Inputs!$B$42*Inputs!$B$14+Inputs!$B$43*MIN(Loan_Sample!I1300/Inputs!$B$17,1)+Inputs!$B$44*MIN(E1320,Inputs!$B$18)+Inputs!$B$45*Loan_Sample!C1300</f>
        <v>-4.87396632908125</v>
      </c>
      <c r="R1320" s="0" t="n">
        <f aca="false">MIN(1-Inputs!$B$13,MAX(Inputs!$B$13,1/(1+EXP(-(Inputs!$B$15*Q1320+Inputs!$B$16)))))</f>
        <v>0.00594868920842479</v>
      </c>
    </row>
    <row r="1321" customFormat="false" ht="15" hidden="false" customHeight="false" outlineLevel="0" collapsed="false">
      <c r="A1321" s="0" t="n">
        <f aca="false">Loan_Sample!A1301</f>
        <v>37337</v>
      </c>
      <c r="B1321" s="0" t="n">
        <f aca="false">Loan_Sample!U1301</f>
        <v>278177.28</v>
      </c>
      <c r="C1321" s="0" t="n">
        <f aca="false">Loan_Sample!K1301+Inputs!$B$26</f>
        <v>3.82307696342468</v>
      </c>
      <c r="D1321" s="0" t="n">
        <f aca="false">Loan_Sample!L1301+Inputs!$B$26</f>
        <v>-0.276922941207886</v>
      </c>
      <c r="E1321" s="0" t="n">
        <f aca="false">Loan_Sample!E1301/(1+Inputs!$B$25/100)</f>
        <v>90.2677612304688</v>
      </c>
      <c r="F1321" s="0" t="n">
        <f aca="false">Loan_Sample!H1301-Inputs!$B$24/100</f>
        <v>0.0156664848327637</v>
      </c>
      <c r="G1321" s="0" t="n">
        <f aca="false">IF(ISNUMBER(C1321),INDEX(Scorecard!$D$54:$D$61,SUMPRODUCT(--(Scorecard!$G$54:$G$60&lt;C1321))+1),Scorecard!$D$62)</f>
        <v>0.489050497890326</v>
      </c>
      <c r="H1321" s="0" t="n">
        <f aca="false">IF(ISNUMBER(D1321),INDEX(Scorecard!$D$63:$D$68,SUMPRODUCT(--(Scorecard!$G$63:$G$67&lt;D1321))+1),Scorecard!$D$69)</f>
        <v>0.322484508656054</v>
      </c>
      <c r="I1321" s="0" t="n">
        <f aca="false">IF(ISNUMBER(E1321),INDEX(Scorecard!$D$19:$D$26,SUMPRODUCT(--(Scorecard!$G$19:$G$25&lt;E1321))+1),Scorecard!$D$27)</f>
        <v>-0.820992370602782</v>
      </c>
      <c r="J1321" s="0" t="n">
        <f aca="false">IF(ISNUMBER(F1321),INDEX(Scorecard!$D$37:$D$44,SUMPRODUCT(--(Scorecard!$G$37:$G$43&lt;F1321))+1),Scorecard!$D$45)</f>
        <v>0.330501541082344</v>
      </c>
      <c r="K1321" s="0" t="n">
        <f aca="false">Inputs!$B$10+Scorecard!$J$5*Loan_Sample!Y1301+Scorecard!$J$6*Loan_Sample!Z1301+Scorecard!$J$7*I1321+Scorecard!$J$8*Loan_Sample!AB1301+Scorecard!$J$9*J1321+Scorecard!$J$10*Loan_Sample!AD1301+Scorecard!$J$11*G1321+Scorecard!$J$12*H1321</f>
        <v>-4.64006215948825</v>
      </c>
      <c r="L1321" s="0" t="n">
        <f aca="false">MIN(1-Inputs!$B$13,MAX(Inputs!$B$13,1/(1+EXP(-(Inputs!$B$11*K1321+Inputs!$B$12)))))</f>
        <v>0.00863502010707846</v>
      </c>
      <c r="M1321" s="0" t="n">
        <f aca="false">Loan_Sample!AH1301*Inputs!$B$4*B1321</f>
        <v>840.723242146338</v>
      </c>
      <c r="N1321" s="0" t="n">
        <f aca="false">L1321*Inputs!$B$4*B1321</f>
        <v>840.723242146338</v>
      </c>
      <c r="O1321" s="0" t="n">
        <f aca="false">Inputs!$B$37+Inputs!$B$38*MAX(Loan_Sample!H1301-Inputs!$C$38,0)+Inputs!$B$39*MAX(Loan_Sample!H1301-Inputs!$C$39,0)+Inputs!$B$40*MAX(Loan_Sample!H1301-Inputs!$C$40,0)+Inputs!$B$41*MAX(Loan_Sample!H1301-Inputs!$C$41,0)+Inputs!$B$42*Inputs!$B$14+Inputs!$B$43*MIN(Loan_Sample!I1301/Inputs!$B$17,1)+Inputs!$B$44*MIN(Loan_Sample!E1301,Inputs!$B$18)+Inputs!$B$45*Loan_Sample!C1301</f>
        <v>-6.06460093671596</v>
      </c>
      <c r="P1321" s="0" t="n">
        <f aca="false">MIN(1-Inputs!$B$13,MAX(Inputs!$B$13,1/(1+EXP(-(Inputs!$B$15*O1321+Inputs!$B$16)))))</f>
        <v>0.00154354377646807</v>
      </c>
      <c r="Q1321" s="0" t="n">
        <f aca="false">Inputs!$B$37+Inputs!$B$38*MAX(F1321-Inputs!$C$38,0)+Inputs!$B$39*MAX(F1321-Inputs!$C$39,0)+Inputs!$B$40*MAX(F1321-Inputs!$C$40,0)+Inputs!$B$41*MAX(F1321-Inputs!$C$41,0)+Inputs!$B$42*Inputs!$B$14+Inputs!$B$43*MIN(Loan_Sample!I1301/Inputs!$B$17,1)+Inputs!$B$44*MIN(E1321,Inputs!$B$18)+Inputs!$B$45*Loan_Sample!C1301</f>
        <v>-6.06460093671596</v>
      </c>
      <c r="R1321" s="0" t="n">
        <f aca="false">MIN(1-Inputs!$B$13,MAX(Inputs!$B$13,1/(1+EXP(-(Inputs!$B$15*Q1321+Inputs!$B$16)))))</f>
        <v>0.00154354377646807</v>
      </c>
    </row>
    <row r="1322" customFormat="false" ht="15" hidden="false" customHeight="false" outlineLevel="0" collapsed="false">
      <c r="A1322" s="0" t="n">
        <f aca="false">Loan_Sample!A1302</f>
        <v>37338</v>
      </c>
      <c r="B1322" s="0" t="n">
        <f aca="false">Loan_Sample!U1302</f>
        <v>76710.9</v>
      </c>
      <c r="C1322" s="0" t="n">
        <f aca="false">Loan_Sample!K1302+Inputs!$B$26</f>
        <v>4.50833320617676</v>
      </c>
      <c r="D1322" s="0" t="n">
        <f aca="false">Loan_Sample!L1302+Inputs!$B$26</f>
        <v>-1.125</v>
      </c>
      <c r="E1322" s="0" t="n">
        <f aca="false">Loan_Sample!E1302/(1+Inputs!$B$25/100)</f>
        <v>72.3653030395508</v>
      </c>
      <c r="F1322" s="0" t="n">
        <f aca="false">Loan_Sample!H1302-Inputs!$B$24/100</f>
        <v>-2.37433314323425</v>
      </c>
      <c r="G1322" s="0" t="n">
        <f aca="false">IF(ISNUMBER(C1322),INDEX(Scorecard!$D$54:$D$61,SUMPRODUCT(--(Scorecard!$G$54:$G$60&lt;C1322))+1),Scorecard!$D$62)</f>
        <v>0.409483001259379</v>
      </c>
      <c r="H1322" s="0" t="n">
        <f aca="false">IF(ISNUMBER(D1322),INDEX(Scorecard!$D$63:$D$68,SUMPRODUCT(--(Scorecard!$G$63:$G$67&lt;D1322))+1),Scorecard!$D$69)</f>
        <v>-0.340582194386522</v>
      </c>
      <c r="I1322" s="0" t="n">
        <f aca="false">IF(ISNUMBER(E1322),INDEX(Scorecard!$D$19:$D$26,SUMPRODUCT(--(Scorecard!$G$19:$G$25&lt;E1322))+1),Scorecard!$D$27)</f>
        <v>-0.0341578513653732</v>
      </c>
      <c r="J1322" s="0" t="n">
        <f aca="false">IF(ISNUMBER(F1322),INDEX(Scorecard!$D$37:$D$44,SUMPRODUCT(--(Scorecard!$G$37:$G$43&lt;F1322))+1),Scorecard!$D$45)</f>
        <v>1.35057635045042</v>
      </c>
      <c r="K1322" s="0" t="n">
        <f aca="false">Inputs!$B$10+Scorecard!$J$5*Loan_Sample!Y1302+Scorecard!$J$6*Loan_Sample!Z1302+Scorecard!$J$7*I1322+Scorecard!$J$8*Loan_Sample!AB1302+Scorecard!$J$9*J1322+Scorecard!$J$10*Loan_Sample!AD1302+Scorecard!$J$11*G1322+Scorecard!$J$12*H1322</f>
        <v>-5.70893124155929</v>
      </c>
      <c r="L1322" s="0" t="n">
        <f aca="false">MIN(1-Inputs!$B$13,MAX(Inputs!$B$13,1/(1+EXP(-(Inputs!$B$11*K1322+Inputs!$B$12)))))</f>
        <v>0.00277920224305397</v>
      </c>
      <c r="M1322" s="0" t="n">
        <f aca="false">Loan_Sample!AH1302*Inputs!$B$4*B1322</f>
        <v>74.6182868713411</v>
      </c>
      <c r="N1322" s="0" t="n">
        <f aca="false">L1322*Inputs!$B$4*B1322</f>
        <v>74.6182868713411</v>
      </c>
      <c r="O1322" s="0" t="n">
        <f aca="false">Inputs!$B$37+Inputs!$B$38*MAX(Loan_Sample!H1302-Inputs!$C$38,0)+Inputs!$B$39*MAX(Loan_Sample!H1302-Inputs!$C$39,0)+Inputs!$B$40*MAX(Loan_Sample!H1302-Inputs!$C$40,0)+Inputs!$B$41*MAX(Loan_Sample!H1302-Inputs!$C$41,0)+Inputs!$B$42*Inputs!$B$14+Inputs!$B$43*MIN(Loan_Sample!I1302/Inputs!$B$17,1)+Inputs!$B$44*MIN(Loan_Sample!E1302,Inputs!$B$18)+Inputs!$B$45*Loan_Sample!C1302</f>
        <v>-5.60612401377336</v>
      </c>
      <c r="P1322" s="0" t="n">
        <f aca="false">MIN(1-Inputs!$B$13,MAX(Inputs!$B$13,1/(1+EXP(-(Inputs!$B$15*O1322+Inputs!$B$16)))))</f>
        <v>0.00259664839379551</v>
      </c>
      <c r="Q1322" s="0" t="n">
        <f aca="false">Inputs!$B$37+Inputs!$B$38*MAX(F1322-Inputs!$C$38,0)+Inputs!$B$39*MAX(F1322-Inputs!$C$39,0)+Inputs!$B$40*MAX(F1322-Inputs!$C$40,0)+Inputs!$B$41*MAX(F1322-Inputs!$C$41,0)+Inputs!$B$42*Inputs!$B$14+Inputs!$B$43*MIN(Loan_Sample!I1302/Inputs!$B$17,1)+Inputs!$B$44*MIN(E1322,Inputs!$B$18)+Inputs!$B$45*Loan_Sample!C1302</f>
        <v>-5.60612401377336</v>
      </c>
      <c r="R1322" s="0" t="n">
        <f aca="false">MIN(1-Inputs!$B$13,MAX(Inputs!$B$13,1/(1+EXP(-(Inputs!$B$15*Q1322+Inputs!$B$16)))))</f>
        <v>0.00259664839379551</v>
      </c>
    </row>
    <row r="1323" customFormat="false" ht="15" hidden="false" customHeight="false" outlineLevel="0" collapsed="false">
      <c r="A1323" s="0" t="n">
        <f aca="false">Loan_Sample!A1303</f>
        <v>37339</v>
      </c>
      <c r="B1323" s="0" t="n">
        <f aca="false">Loan_Sample!U1303</f>
        <v>112314.98</v>
      </c>
      <c r="C1323" s="0" t="n">
        <f aca="false">Loan_Sample!K1303+Inputs!$B$26</f>
        <v>5.63333320617676</v>
      </c>
      <c r="D1323" s="0" t="n">
        <f aca="false">Loan_Sample!L1303+Inputs!$B$26</f>
        <v>-3.5</v>
      </c>
      <c r="E1323" s="0" t="n">
        <f aca="false">Loan_Sample!E1303/(1+Inputs!$B$25/100)</f>
        <v>65.2925338745117</v>
      </c>
      <c r="F1323" s="0" t="n">
        <f aca="false">Loan_Sample!H1303-Inputs!$B$24/100</f>
        <v>0.44433331489563</v>
      </c>
      <c r="G1323" s="0" t="n">
        <f aca="false">IF(ISNUMBER(C1323),INDEX(Scorecard!$D$54:$D$61,SUMPRODUCT(--(Scorecard!$G$54:$G$60&lt;C1323))+1),Scorecard!$D$62)</f>
        <v>0.0151758992857273</v>
      </c>
      <c r="H1323" s="0" t="n">
        <f aca="false">IF(ISNUMBER(D1323),INDEX(Scorecard!$D$63:$D$68,SUMPRODUCT(--(Scorecard!$G$63:$G$67&lt;D1323))+1),Scorecard!$D$69)</f>
        <v>-0.340582194386522</v>
      </c>
      <c r="I1323" s="0" t="n">
        <f aca="false">IF(ISNUMBER(E1323),INDEX(Scorecard!$D$19:$D$26,SUMPRODUCT(--(Scorecard!$G$19:$G$25&lt;E1323))+1),Scorecard!$D$27)</f>
        <v>0.233621608745691</v>
      </c>
      <c r="J1323" s="0" t="n">
        <f aca="false">IF(ISNUMBER(F1323),INDEX(Scorecard!$D$37:$D$44,SUMPRODUCT(--(Scorecard!$G$37:$G$43&lt;F1323))+1),Scorecard!$D$45)</f>
        <v>-0.271229676926091</v>
      </c>
      <c r="K1323" s="0" t="n">
        <f aca="false">Inputs!$B$10+Scorecard!$J$5*Loan_Sample!Y1303+Scorecard!$J$6*Loan_Sample!Z1303+Scorecard!$J$7*I1323+Scorecard!$J$8*Loan_Sample!AB1303+Scorecard!$J$9*J1323+Scorecard!$J$10*Loan_Sample!AD1303+Scorecard!$J$11*G1323+Scorecard!$J$12*H1323</f>
        <v>-5.19801445303225</v>
      </c>
      <c r="L1323" s="0" t="n">
        <f aca="false">MIN(1-Inputs!$B$13,MAX(Inputs!$B$13,1/(1+EXP(-(Inputs!$B$11*K1323+Inputs!$B$12)))))</f>
        <v>0.00478198808294831</v>
      </c>
      <c r="M1323" s="0" t="n">
        <f aca="false">Loan_Sample!AH1303*Inputs!$B$4*B1323</f>
        <v>187.981113563802</v>
      </c>
      <c r="N1323" s="0" t="n">
        <f aca="false">L1323*Inputs!$B$4*B1323</f>
        <v>187.981113563802</v>
      </c>
      <c r="O1323" s="0" t="n">
        <f aca="false">Inputs!$B$37+Inputs!$B$38*MAX(Loan_Sample!H1303-Inputs!$C$38,0)+Inputs!$B$39*MAX(Loan_Sample!H1303-Inputs!$C$39,0)+Inputs!$B$40*MAX(Loan_Sample!H1303-Inputs!$C$40,0)+Inputs!$B$41*MAX(Loan_Sample!H1303-Inputs!$C$41,0)+Inputs!$B$42*Inputs!$B$14+Inputs!$B$43*MIN(Loan_Sample!I1303/Inputs!$B$17,1)+Inputs!$B$44*MIN(Loan_Sample!E1303,Inputs!$B$18)+Inputs!$B$45*Loan_Sample!C1303</f>
        <v>-4.8296411194281</v>
      </c>
      <c r="P1323" s="0" t="n">
        <f aca="false">MIN(1-Inputs!$B$13,MAX(Inputs!$B$13,1/(1+EXP(-(Inputs!$B$15*O1323+Inputs!$B$16)))))</f>
        <v>0.00625419442810853</v>
      </c>
      <c r="Q1323" s="0" t="n">
        <f aca="false">Inputs!$B$37+Inputs!$B$38*MAX(F1323-Inputs!$C$38,0)+Inputs!$B$39*MAX(F1323-Inputs!$C$39,0)+Inputs!$B$40*MAX(F1323-Inputs!$C$40,0)+Inputs!$B$41*MAX(F1323-Inputs!$C$41,0)+Inputs!$B$42*Inputs!$B$14+Inputs!$B$43*MIN(Loan_Sample!I1303/Inputs!$B$17,1)+Inputs!$B$44*MIN(E1323,Inputs!$B$18)+Inputs!$B$45*Loan_Sample!C1303</f>
        <v>-4.8296411194281</v>
      </c>
      <c r="R1323" s="0" t="n">
        <f aca="false">MIN(1-Inputs!$B$13,MAX(Inputs!$B$13,1/(1+EXP(-(Inputs!$B$15*Q1323+Inputs!$B$16)))))</f>
        <v>0.00625419442810853</v>
      </c>
    </row>
    <row r="1324" customFormat="false" ht="15" hidden="false" customHeight="false" outlineLevel="0" collapsed="false">
      <c r="A1324" s="0" t="n">
        <f aca="false">Loan_Sample!A1304</f>
        <v>37401</v>
      </c>
      <c r="B1324" s="0" t="n">
        <f aca="false">Loan_Sample!U1304</f>
        <v>124187.62</v>
      </c>
      <c r="C1324" s="0" t="n">
        <f aca="false">Loan_Sample!K1304+Inputs!$B$26</f>
        <v>4.85833311080933</v>
      </c>
      <c r="D1324" s="0" t="n">
        <f aca="false">Loan_Sample!L1304+Inputs!$B$26</f>
        <v>-1.875</v>
      </c>
      <c r="E1324" s="0" t="n">
        <f aca="false">Loan_Sample!E1304/(1+Inputs!$B$25/100)</f>
        <v>60.7872428894043</v>
      </c>
      <c r="F1324" s="0" t="n">
        <f aca="false">Loan_Sample!H1304-Inputs!$B$24/100</f>
        <v>0.673333406448364</v>
      </c>
      <c r="G1324" s="0" t="n">
        <f aca="false">IF(ISNUMBER(C1324),INDEX(Scorecard!$D$54:$D$61,SUMPRODUCT(--(Scorecard!$G$54:$G$60&lt;C1324))+1),Scorecard!$D$62)</f>
        <v>0.214429354789033</v>
      </c>
      <c r="H1324" s="0" t="n">
        <f aca="false">IF(ISNUMBER(D1324),INDEX(Scorecard!$D$63:$D$68,SUMPRODUCT(--(Scorecard!$G$63:$G$67&lt;D1324))+1),Scorecard!$D$69)</f>
        <v>-0.340582194386522</v>
      </c>
      <c r="I1324" s="0" t="n">
        <f aca="false">IF(ISNUMBER(E1324),INDEX(Scorecard!$D$19:$D$26,SUMPRODUCT(--(Scorecard!$G$19:$G$25&lt;E1324))+1),Scorecard!$D$27)</f>
        <v>0.233621608745691</v>
      </c>
      <c r="J1324" s="0" t="n">
        <f aca="false">IF(ISNUMBER(F1324),INDEX(Scorecard!$D$37:$D$44,SUMPRODUCT(--(Scorecard!$G$37:$G$43&lt;F1324))+1),Scorecard!$D$45)</f>
        <v>-0.569454719285959</v>
      </c>
      <c r="K1324" s="0" t="n">
        <f aca="false">Inputs!$B$10+Scorecard!$J$5*Loan_Sample!Y1304+Scorecard!$J$6*Loan_Sample!Z1304+Scorecard!$J$7*I1324+Scorecard!$J$8*Loan_Sample!AB1304+Scorecard!$J$9*J1324+Scorecard!$J$10*Loan_Sample!AD1304+Scorecard!$J$11*G1324+Scorecard!$J$12*H1324</f>
        <v>-3.54188285906262</v>
      </c>
      <c r="L1324" s="0" t="n">
        <f aca="false">MIN(1-Inputs!$B$13,MAX(Inputs!$B$13,1/(1+EXP(-(Inputs!$B$11*K1324+Inputs!$B$12)))))</f>
        <v>0.0273194528192098</v>
      </c>
      <c r="M1324" s="0" t="n">
        <f aca="false">Loan_Sample!AH1304*Inputs!$B$4*B1324</f>
        <v>1187.45823886198</v>
      </c>
      <c r="N1324" s="0" t="n">
        <f aca="false">L1324*Inputs!$B$4*B1324</f>
        <v>1187.45823886198</v>
      </c>
      <c r="O1324" s="0" t="n">
        <f aca="false">Inputs!$B$37+Inputs!$B$38*MAX(Loan_Sample!H1304-Inputs!$C$38,0)+Inputs!$B$39*MAX(Loan_Sample!H1304-Inputs!$C$39,0)+Inputs!$B$40*MAX(Loan_Sample!H1304-Inputs!$C$40,0)+Inputs!$B$41*MAX(Loan_Sample!H1304-Inputs!$C$41,0)+Inputs!$B$42*Inputs!$B$14+Inputs!$B$43*MIN(Loan_Sample!I1304/Inputs!$B$17,1)+Inputs!$B$44*MIN(Loan_Sample!E1304,Inputs!$B$18)+Inputs!$B$45*Loan_Sample!C1304</f>
        <v>-4.1008348121856</v>
      </c>
      <c r="P1324" s="0" t="n">
        <f aca="false">MIN(1-Inputs!$B$13,MAX(Inputs!$B$13,1/(1+EXP(-(Inputs!$B$15*O1324+Inputs!$B$16)))))</f>
        <v>0.0142068381178259</v>
      </c>
      <c r="Q1324" s="0" t="n">
        <f aca="false">Inputs!$B$37+Inputs!$B$38*MAX(F1324-Inputs!$C$38,0)+Inputs!$B$39*MAX(F1324-Inputs!$C$39,0)+Inputs!$B$40*MAX(F1324-Inputs!$C$40,0)+Inputs!$B$41*MAX(F1324-Inputs!$C$41,0)+Inputs!$B$42*Inputs!$B$14+Inputs!$B$43*MIN(Loan_Sample!I1304/Inputs!$B$17,1)+Inputs!$B$44*MIN(E1324,Inputs!$B$18)+Inputs!$B$45*Loan_Sample!C1304</f>
        <v>-4.1008348121856</v>
      </c>
      <c r="R1324" s="0" t="n">
        <f aca="false">MIN(1-Inputs!$B$13,MAX(Inputs!$B$13,1/(1+EXP(-(Inputs!$B$15*Q1324+Inputs!$B$16)))))</f>
        <v>0.0142068381178259</v>
      </c>
    </row>
    <row r="1325" customFormat="false" ht="15" hidden="false" customHeight="false" outlineLevel="0" collapsed="false">
      <c r="A1325" s="0" t="n">
        <f aca="false">Loan_Sample!A1305</f>
        <v>37413</v>
      </c>
      <c r="B1325" s="0" t="n">
        <f aca="false">Loan_Sample!U1305</f>
        <v>123783.16</v>
      </c>
      <c r="C1325" s="0" t="n">
        <f aca="false">Loan_Sample!K1305+Inputs!$B$26</f>
        <v>6.03333330154419</v>
      </c>
      <c r="D1325" s="0" t="n">
        <f aca="false">Loan_Sample!L1305+Inputs!$B$26</f>
        <v>2.71025633811951</v>
      </c>
      <c r="E1325" s="0" t="n">
        <f aca="false">Loan_Sample!E1305/(1+Inputs!$B$25/100)</f>
        <v>71.438850402832</v>
      </c>
      <c r="F1325" s="0" t="n">
        <f aca="false">Loan_Sample!H1305-Inputs!$B$24/100</f>
        <v>1.06733322143555</v>
      </c>
      <c r="G1325" s="0" t="n">
        <f aca="false">IF(ISNUMBER(C1325),INDEX(Scorecard!$D$54:$D$61,SUMPRODUCT(--(Scorecard!$G$54:$G$60&lt;C1325))+1),Scorecard!$D$62)</f>
        <v>0.0151758992857273</v>
      </c>
      <c r="H1325" s="0" t="n">
        <f aca="false">IF(ISNUMBER(D1325),INDEX(Scorecard!$D$63:$D$68,SUMPRODUCT(--(Scorecard!$G$63:$G$67&lt;D1325))+1),Scorecard!$D$69)</f>
        <v>0.322484508656054</v>
      </c>
      <c r="I1325" s="0" t="n">
        <f aca="false">IF(ISNUMBER(E1325),INDEX(Scorecard!$D$19:$D$26,SUMPRODUCT(--(Scorecard!$G$19:$G$25&lt;E1325))+1),Scorecard!$D$27)</f>
        <v>0.0530843085177338</v>
      </c>
      <c r="J1325" s="0" t="n">
        <f aca="false">IF(ISNUMBER(F1325),INDEX(Scorecard!$D$37:$D$44,SUMPRODUCT(--(Scorecard!$G$37:$G$43&lt;F1325))+1),Scorecard!$D$45)</f>
        <v>-0.975503570149195</v>
      </c>
      <c r="K1325" s="0" t="n">
        <f aca="false">Inputs!$B$10+Scorecard!$J$5*Loan_Sample!Y1305+Scorecard!$J$6*Loan_Sample!Z1305+Scorecard!$J$7*I1325+Scorecard!$J$8*Loan_Sample!AB1305+Scorecard!$J$9*J1325+Scorecard!$J$10*Loan_Sample!AD1305+Scorecard!$J$11*G1325+Scorecard!$J$12*H1325</f>
        <v>-6.74654730822975</v>
      </c>
      <c r="L1325" s="0" t="n">
        <f aca="false">MIN(1-Inputs!$B$13,MAX(Inputs!$B$13,1/(1+EXP(-(Inputs!$B$11*K1325+Inputs!$B$12)))))</f>
        <v>0.000921081873232503</v>
      </c>
      <c r="M1325" s="0" t="n">
        <f aca="false">Loan_Sample!AH1305*Inputs!$B$4*B1325</f>
        <v>39.9050487106035</v>
      </c>
      <c r="N1325" s="0" t="n">
        <f aca="false">L1325*Inputs!$B$4*B1325</f>
        <v>39.9050487106035</v>
      </c>
      <c r="O1325" s="0" t="n">
        <f aca="false">Inputs!$B$37+Inputs!$B$38*MAX(Loan_Sample!H1305-Inputs!$C$38,0)+Inputs!$B$39*MAX(Loan_Sample!H1305-Inputs!$C$39,0)+Inputs!$B$40*MAX(Loan_Sample!H1305-Inputs!$C$40,0)+Inputs!$B$41*MAX(Loan_Sample!H1305-Inputs!$C$41,0)+Inputs!$B$42*Inputs!$B$14+Inputs!$B$43*MIN(Loan_Sample!I1305/Inputs!$B$17,1)+Inputs!$B$44*MIN(Loan_Sample!E1305,Inputs!$B$18)+Inputs!$B$45*Loan_Sample!C1305</f>
        <v>-3.13054305370603</v>
      </c>
      <c r="P1325" s="0" t="n">
        <f aca="false">MIN(1-Inputs!$B$13,MAX(Inputs!$B$13,1/(1+EXP(-(Inputs!$B$15*O1325+Inputs!$B$16)))))</f>
        <v>0.0416186694436114</v>
      </c>
      <c r="Q1325" s="0" t="n">
        <f aca="false">Inputs!$B$37+Inputs!$B$38*MAX(F1325-Inputs!$C$38,0)+Inputs!$B$39*MAX(F1325-Inputs!$C$39,0)+Inputs!$B$40*MAX(F1325-Inputs!$C$40,0)+Inputs!$B$41*MAX(F1325-Inputs!$C$41,0)+Inputs!$B$42*Inputs!$B$14+Inputs!$B$43*MIN(Loan_Sample!I1305/Inputs!$B$17,1)+Inputs!$B$44*MIN(E1325,Inputs!$B$18)+Inputs!$B$45*Loan_Sample!C1305</f>
        <v>-3.13054305370603</v>
      </c>
      <c r="R1325" s="0" t="n">
        <f aca="false">MIN(1-Inputs!$B$13,MAX(Inputs!$B$13,1/(1+EXP(-(Inputs!$B$15*Q1325+Inputs!$B$16)))))</f>
        <v>0.0416186694436114</v>
      </c>
    </row>
    <row r="1326" customFormat="false" ht="15" hidden="false" customHeight="false" outlineLevel="0" collapsed="false">
      <c r="A1326" s="0" t="n">
        <f aca="false">Loan_Sample!A1306</f>
        <v>37425</v>
      </c>
      <c r="B1326" s="0" t="n">
        <f aca="false">Loan_Sample!U1306</f>
        <v>284329.12</v>
      </c>
      <c r="C1326" s="0" t="n">
        <f aca="false">Loan_Sample!K1306+Inputs!$B$26</f>
        <v>4.55833339691162</v>
      </c>
      <c r="D1326" s="0" t="n">
        <f aca="false">Loan_Sample!L1306+Inputs!$B$26</f>
        <v>-1.875</v>
      </c>
      <c r="E1326" s="0" t="n">
        <f aca="false">Loan_Sample!E1306/(1+Inputs!$B$25/100)</f>
        <v>59.4623680114746</v>
      </c>
      <c r="F1326" s="0" t="n">
        <f aca="false">Loan_Sample!H1306-Inputs!$B$24/100</f>
        <v>-0.163666725158691</v>
      </c>
      <c r="G1326" s="0" t="n">
        <f aca="false">IF(ISNUMBER(C1326),INDEX(Scorecard!$D$54:$D$61,SUMPRODUCT(--(Scorecard!$G$54:$G$60&lt;C1326))+1),Scorecard!$D$62)</f>
        <v>0.409483001259379</v>
      </c>
      <c r="H1326" s="0" t="n">
        <f aca="false">IF(ISNUMBER(D1326),INDEX(Scorecard!$D$63:$D$68,SUMPRODUCT(--(Scorecard!$G$63:$G$67&lt;D1326))+1),Scorecard!$D$69)</f>
        <v>-0.340582194386522</v>
      </c>
      <c r="I1326" s="0" t="n">
        <f aca="false">IF(ISNUMBER(E1326),INDEX(Scorecard!$D$19:$D$26,SUMPRODUCT(--(Scorecard!$G$19:$G$25&lt;E1326))+1),Scorecard!$D$27)</f>
        <v>0.267179331770092</v>
      </c>
      <c r="J1326" s="0" t="n">
        <f aca="false">IF(ISNUMBER(F1326),INDEX(Scorecard!$D$37:$D$44,SUMPRODUCT(--(Scorecard!$G$37:$G$43&lt;F1326))+1),Scorecard!$D$45)</f>
        <v>0.769716833645565</v>
      </c>
      <c r="K1326" s="0" t="n">
        <f aca="false">Inputs!$B$10+Scorecard!$J$5*Loan_Sample!Y1306+Scorecard!$J$6*Loan_Sample!Z1306+Scorecard!$J$7*I1326+Scorecard!$J$8*Loan_Sample!AB1306+Scorecard!$J$9*J1326+Scorecard!$J$10*Loan_Sample!AD1306+Scorecard!$J$11*G1326+Scorecard!$J$12*H1326</f>
        <v>-6.26400336716006</v>
      </c>
      <c r="L1326" s="0" t="n">
        <f aca="false">MIN(1-Inputs!$B$13,MAX(Inputs!$B$13,1/(1+EXP(-(Inputs!$B$11*K1326+Inputs!$B$12)))))</f>
        <v>0.00153976214312557</v>
      </c>
      <c r="M1326" s="0" t="n">
        <f aca="false">Loan_Sample!AH1306*Inputs!$B$4*B1326</f>
        <v>153.229725307472</v>
      </c>
      <c r="N1326" s="0" t="n">
        <f aca="false">L1326*Inputs!$B$4*B1326</f>
        <v>153.229725307472</v>
      </c>
      <c r="O1326" s="0" t="n">
        <f aca="false">Inputs!$B$37+Inputs!$B$38*MAX(Loan_Sample!H1306-Inputs!$C$38,0)+Inputs!$B$39*MAX(Loan_Sample!H1306-Inputs!$C$39,0)+Inputs!$B$40*MAX(Loan_Sample!H1306-Inputs!$C$40,0)+Inputs!$B$41*MAX(Loan_Sample!H1306-Inputs!$C$41,0)+Inputs!$B$42*Inputs!$B$14+Inputs!$B$43*MIN(Loan_Sample!I1306/Inputs!$B$17,1)+Inputs!$B$44*MIN(Loan_Sample!E1306,Inputs!$B$18)+Inputs!$B$45*Loan_Sample!C1306</f>
        <v>-5.40666869617369</v>
      </c>
      <c r="P1326" s="0" t="n">
        <f aca="false">MIN(1-Inputs!$B$13,MAX(Inputs!$B$13,1/(1+EXP(-(Inputs!$B$15*O1326+Inputs!$B$16)))))</f>
        <v>0.00325535524595975</v>
      </c>
      <c r="Q1326" s="0" t="n">
        <f aca="false">Inputs!$B$37+Inputs!$B$38*MAX(F1326-Inputs!$C$38,0)+Inputs!$B$39*MAX(F1326-Inputs!$C$39,0)+Inputs!$B$40*MAX(F1326-Inputs!$C$40,0)+Inputs!$B$41*MAX(F1326-Inputs!$C$41,0)+Inputs!$B$42*Inputs!$B$14+Inputs!$B$43*MIN(Loan_Sample!I1306/Inputs!$B$17,1)+Inputs!$B$44*MIN(E1326,Inputs!$B$18)+Inputs!$B$45*Loan_Sample!C1306</f>
        <v>-5.40666869617369</v>
      </c>
      <c r="R1326" s="0" t="n">
        <f aca="false">MIN(1-Inputs!$B$13,MAX(Inputs!$B$13,1/(1+EXP(-(Inputs!$B$15*Q1326+Inputs!$B$16)))))</f>
        <v>0.00325535524595975</v>
      </c>
    </row>
    <row r="1327" customFormat="false" ht="15" hidden="false" customHeight="false" outlineLevel="0" collapsed="false">
      <c r="A1327" s="0" t="n">
        <f aca="false">Loan_Sample!A1307</f>
        <v>37442</v>
      </c>
      <c r="B1327" s="0" t="n">
        <f aca="false">Loan_Sample!U1307</f>
        <v>192804.38</v>
      </c>
      <c r="C1327" s="0" t="n">
        <f aca="false">Loan_Sample!K1307+Inputs!$B$26</f>
        <v>6.83333349227905</v>
      </c>
      <c r="D1327" s="0" t="n">
        <f aca="false">Loan_Sample!L1307+Inputs!$B$26</f>
        <v>2.71025657653809</v>
      </c>
      <c r="E1327" s="0" t="n">
        <f aca="false">Loan_Sample!E1307/(1+Inputs!$B$25/100)</f>
        <v>58.8797760009766</v>
      </c>
      <c r="F1327" s="0" t="n">
        <f aca="false">Loan_Sample!H1307-Inputs!$B$24/100</f>
        <v>1.78233313560486</v>
      </c>
      <c r="G1327" s="0" t="n">
        <f aca="false">IF(ISNUMBER(C1327),INDEX(Scorecard!$D$54:$D$61,SUMPRODUCT(--(Scorecard!$G$54:$G$60&lt;C1327))+1),Scorecard!$D$62)</f>
        <v>-0.357264871923982</v>
      </c>
      <c r="H1327" s="0" t="n">
        <f aca="false">IF(ISNUMBER(D1327),INDEX(Scorecard!$D$63:$D$68,SUMPRODUCT(--(Scorecard!$G$63:$G$67&lt;D1327))+1),Scorecard!$D$69)</f>
        <v>0.322484508656054</v>
      </c>
      <c r="I1327" s="0" t="n">
        <f aca="false">IF(ISNUMBER(E1327),INDEX(Scorecard!$D$19:$D$26,SUMPRODUCT(--(Scorecard!$G$19:$G$25&lt;E1327))+1),Scorecard!$D$27)</f>
        <v>0.267179331770092</v>
      </c>
      <c r="J1327" s="0" t="n">
        <f aca="false">IF(ISNUMBER(F1327),INDEX(Scorecard!$D$37:$D$44,SUMPRODUCT(--(Scorecard!$G$37:$G$43&lt;F1327))+1),Scorecard!$D$45)</f>
        <v>-0.975503570149195</v>
      </c>
      <c r="K1327" s="0" t="n">
        <f aca="false">Inputs!$B$10+Scorecard!$J$5*Loan_Sample!Y1307+Scorecard!$J$6*Loan_Sample!Z1307+Scorecard!$J$7*I1327+Scorecard!$J$8*Loan_Sample!AB1307+Scorecard!$J$9*J1327+Scorecard!$J$10*Loan_Sample!AD1307+Scorecard!$J$11*G1327+Scorecard!$J$12*H1327</f>
        <v>-2.2284057716671</v>
      </c>
      <c r="L1327" s="0" t="n">
        <f aca="false">MIN(1-Inputs!$B$13,MAX(Inputs!$B$13,1/(1+EXP(-(Inputs!$B$11*K1327+Inputs!$B$12)))))</f>
        <v>0.102282060153803</v>
      </c>
      <c r="M1327" s="0" t="n">
        <f aca="false">Loan_Sample!AH1307*Inputs!$B$4*B1327</f>
        <v>6902.15021757687</v>
      </c>
      <c r="N1327" s="0" t="n">
        <f aca="false">L1327*Inputs!$B$4*B1327</f>
        <v>6902.15021757687</v>
      </c>
      <c r="O1327" s="0" t="n">
        <f aca="false">Inputs!$B$37+Inputs!$B$38*MAX(Loan_Sample!H1307-Inputs!$C$38,0)+Inputs!$B$39*MAX(Loan_Sample!H1307-Inputs!$C$39,0)+Inputs!$B$40*MAX(Loan_Sample!H1307-Inputs!$C$40,0)+Inputs!$B$41*MAX(Loan_Sample!H1307-Inputs!$C$41,0)+Inputs!$B$42*Inputs!$B$14+Inputs!$B$43*MIN(Loan_Sample!I1307/Inputs!$B$17,1)+Inputs!$B$44*MIN(Loan_Sample!E1307,Inputs!$B$18)+Inputs!$B$45*Loan_Sample!C1307</f>
        <v>-3.48668107594708</v>
      </c>
      <c r="P1327" s="0" t="n">
        <f aca="false">MIN(1-Inputs!$B$13,MAX(Inputs!$B$13,1/(1+EXP(-(Inputs!$B$15*O1327+Inputs!$B$16)))))</f>
        <v>0.0281527368956173</v>
      </c>
      <c r="Q1327" s="0" t="n">
        <f aca="false">Inputs!$B$37+Inputs!$B$38*MAX(F1327-Inputs!$C$38,0)+Inputs!$B$39*MAX(F1327-Inputs!$C$39,0)+Inputs!$B$40*MAX(F1327-Inputs!$C$40,0)+Inputs!$B$41*MAX(F1327-Inputs!$C$41,0)+Inputs!$B$42*Inputs!$B$14+Inputs!$B$43*MIN(Loan_Sample!I1307/Inputs!$B$17,1)+Inputs!$B$44*MIN(E1327,Inputs!$B$18)+Inputs!$B$45*Loan_Sample!C1307</f>
        <v>-3.48668107594708</v>
      </c>
      <c r="R1327" s="0" t="n">
        <f aca="false">MIN(1-Inputs!$B$13,MAX(Inputs!$B$13,1/(1+EXP(-(Inputs!$B$15*Q1327+Inputs!$B$16)))))</f>
        <v>0.0281527368956173</v>
      </c>
    </row>
    <row r="1328" customFormat="false" ht="15" hidden="false" customHeight="false" outlineLevel="0" collapsed="false">
      <c r="A1328" s="0" t="n">
        <f aca="false">Loan_Sample!A1308</f>
        <v>37444</v>
      </c>
      <c r="B1328" s="0" t="n">
        <f aca="false">Loan_Sample!U1308</f>
        <v>261425.62</v>
      </c>
      <c r="C1328" s="0" t="n">
        <f aca="false">Loan_Sample!K1308+Inputs!$B$26</f>
        <v>7.13333320617676</v>
      </c>
      <c r="D1328" s="0" t="n">
        <f aca="false">Loan_Sample!L1308+Inputs!$B$26</f>
        <v>2.71025609970093</v>
      </c>
      <c r="E1328" s="0" t="n">
        <f aca="false">Loan_Sample!E1308/(1+Inputs!$B$25/100)</f>
        <v>74.531494140625</v>
      </c>
      <c r="F1328" s="0" t="n">
        <f aca="false">Loan_Sample!H1308-Inputs!$B$24/100</f>
        <v>1.12533307075501</v>
      </c>
      <c r="G1328" s="0" t="n">
        <f aca="false">IF(ISNUMBER(C1328),INDEX(Scorecard!$D$54:$D$61,SUMPRODUCT(--(Scorecard!$G$54:$G$60&lt;C1328))+1),Scorecard!$D$62)</f>
        <v>-0.541917179454542</v>
      </c>
      <c r="H1328" s="0" t="n">
        <f aca="false">IF(ISNUMBER(D1328),INDEX(Scorecard!$D$63:$D$68,SUMPRODUCT(--(Scorecard!$G$63:$G$67&lt;D1328))+1),Scorecard!$D$69)</f>
        <v>0.322484508656054</v>
      </c>
      <c r="I1328" s="0" t="n">
        <f aca="false">IF(ISNUMBER(E1328),INDEX(Scorecard!$D$19:$D$26,SUMPRODUCT(--(Scorecard!$G$19:$G$25&lt;E1328))+1),Scorecard!$D$27)</f>
        <v>-0.0341578513653732</v>
      </c>
      <c r="J1328" s="0" t="n">
        <f aca="false">IF(ISNUMBER(F1328),INDEX(Scorecard!$D$37:$D$44,SUMPRODUCT(--(Scorecard!$G$37:$G$43&lt;F1328))+1),Scorecard!$D$45)</f>
        <v>-0.975503570149195</v>
      </c>
      <c r="K1328" s="0" t="n">
        <f aca="false">Inputs!$B$10+Scorecard!$J$5*Loan_Sample!Y1308+Scorecard!$J$6*Loan_Sample!Z1308+Scorecard!$J$7*I1328+Scorecard!$J$8*Loan_Sample!AB1308+Scorecard!$J$9*J1328+Scorecard!$J$10*Loan_Sample!AD1308+Scorecard!$J$11*G1328+Scorecard!$J$12*H1328</f>
        <v>-4.40824227204025</v>
      </c>
      <c r="L1328" s="0" t="n">
        <f aca="false">MIN(1-Inputs!$B$13,MAX(Inputs!$B$13,1/(1+EXP(-(Inputs!$B$11*K1328+Inputs!$B$12)))))</f>
        <v>0.011029325696477</v>
      </c>
      <c r="M1328" s="0" t="n">
        <f aca="false">Loan_Sample!AH1308*Inputs!$B$4*B1328</f>
        <v>1009.1719079342</v>
      </c>
      <c r="N1328" s="0" t="n">
        <f aca="false">L1328*Inputs!$B$4*B1328</f>
        <v>1009.1719079342</v>
      </c>
      <c r="O1328" s="0" t="n">
        <f aca="false">Inputs!$B$37+Inputs!$B$38*MAX(Loan_Sample!H1308-Inputs!$C$38,0)+Inputs!$B$39*MAX(Loan_Sample!H1308-Inputs!$C$39,0)+Inputs!$B$40*MAX(Loan_Sample!H1308-Inputs!$C$40,0)+Inputs!$B$41*MAX(Loan_Sample!H1308-Inputs!$C$41,0)+Inputs!$B$42*Inputs!$B$14+Inputs!$B$43*MIN(Loan_Sample!I1308/Inputs!$B$17,1)+Inputs!$B$44*MIN(Loan_Sample!E1308,Inputs!$B$18)+Inputs!$B$45*Loan_Sample!C1308</f>
        <v>-3.77044611471272</v>
      </c>
      <c r="P1328" s="0" t="n">
        <f aca="false">MIN(1-Inputs!$B$13,MAX(Inputs!$B$13,1/(1+EXP(-(Inputs!$B$15*O1328+Inputs!$B$16)))))</f>
        <v>0.0205498487722436</v>
      </c>
      <c r="Q1328" s="0" t="n">
        <f aca="false">Inputs!$B$37+Inputs!$B$38*MAX(F1328-Inputs!$C$38,0)+Inputs!$B$39*MAX(F1328-Inputs!$C$39,0)+Inputs!$B$40*MAX(F1328-Inputs!$C$40,0)+Inputs!$B$41*MAX(F1328-Inputs!$C$41,0)+Inputs!$B$42*Inputs!$B$14+Inputs!$B$43*MIN(Loan_Sample!I1308/Inputs!$B$17,1)+Inputs!$B$44*MIN(E1328,Inputs!$B$18)+Inputs!$B$45*Loan_Sample!C1308</f>
        <v>-3.77044611471272</v>
      </c>
      <c r="R1328" s="0" t="n">
        <f aca="false">MIN(1-Inputs!$B$13,MAX(Inputs!$B$13,1/(1+EXP(-(Inputs!$B$15*Q1328+Inputs!$B$16)))))</f>
        <v>0.0205498487722436</v>
      </c>
    </row>
    <row r="1329" customFormat="false" ht="15" hidden="false" customHeight="false" outlineLevel="0" collapsed="false">
      <c r="A1329" s="0" t="n">
        <f aca="false">Loan_Sample!A1309</f>
        <v>37449</v>
      </c>
      <c r="B1329" s="0" t="n">
        <f aca="false">Loan_Sample!U1309</f>
        <v>322961.78</v>
      </c>
      <c r="C1329" s="0" t="n">
        <f aca="false">Loan_Sample!K1309+Inputs!$B$26</f>
        <v>4.09999990463257</v>
      </c>
      <c r="D1329" s="0" t="n">
        <f aca="false">Loan_Sample!L1309+Inputs!$B$26</f>
        <v>-0.458333492279053</v>
      </c>
      <c r="E1329" s="0" t="n">
        <f aca="false">Loan_Sample!E1309/(1+Inputs!$B$25/100)</f>
        <v>58.4505882263184</v>
      </c>
      <c r="F1329" s="0" t="n">
        <f aca="false">Loan_Sample!H1309-Inputs!$B$24/100</f>
        <v>-3.63633346557617</v>
      </c>
      <c r="G1329" s="0" t="n">
        <f aca="false">IF(ISNUMBER(C1329),INDEX(Scorecard!$D$54:$D$61,SUMPRODUCT(--(Scorecard!$G$54:$G$60&lt;C1329))+1),Scorecard!$D$62)</f>
        <v>0.489050497890326</v>
      </c>
      <c r="H1329" s="0" t="n">
        <f aca="false">IF(ISNUMBER(D1329),INDEX(Scorecard!$D$63:$D$68,SUMPRODUCT(--(Scorecard!$G$63:$G$67&lt;D1329))+1),Scorecard!$D$69)</f>
        <v>0.322484508656054</v>
      </c>
      <c r="I1329" s="0" t="n">
        <f aca="false">IF(ISNUMBER(E1329),INDEX(Scorecard!$D$19:$D$26,SUMPRODUCT(--(Scorecard!$G$19:$G$25&lt;E1329))+1),Scorecard!$D$27)</f>
        <v>0.267179331770092</v>
      </c>
      <c r="J1329" s="0" t="n">
        <f aca="false">IF(ISNUMBER(F1329),INDEX(Scorecard!$D$37:$D$44,SUMPRODUCT(--(Scorecard!$G$37:$G$43&lt;F1329))+1),Scorecard!$D$45)</f>
        <v>1.35057635045042</v>
      </c>
      <c r="K1329" s="0" t="n">
        <f aca="false">Inputs!$B$10+Scorecard!$J$5*Loan_Sample!Y1309+Scorecard!$J$6*Loan_Sample!Z1309+Scorecard!$J$7*I1329+Scorecard!$J$8*Loan_Sample!AB1309+Scorecard!$J$9*J1329+Scorecard!$J$10*Loan_Sample!AD1309+Scorecard!$J$11*G1329+Scorecard!$J$12*H1329</f>
        <v>-6.8935189810273</v>
      </c>
      <c r="L1329" s="0" t="n">
        <f aca="false">MIN(1-Inputs!$B$13,MAX(Inputs!$B$13,1/(1+EXP(-(Inputs!$B$11*K1329+Inputs!$B$12)))))</f>
        <v>0.000787601196105817</v>
      </c>
      <c r="M1329" s="0" t="n">
        <f aca="false">Loan_Sample!AH1309*Inputs!$B$4*B1329</f>
        <v>89.0277794785623</v>
      </c>
      <c r="N1329" s="0" t="n">
        <f aca="false">L1329*Inputs!$B$4*B1329</f>
        <v>89.0277794785623</v>
      </c>
      <c r="O1329" s="0" t="n">
        <f aca="false">Inputs!$B$37+Inputs!$B$38*MAX(Loan_Sample!H1309-Inputs!$C$38,0)+Inputs!$B$39*MAX(Loan_Sample!H1309-Inputs!$C$39,0)+Inputs!$B$40*MAX(Loan_Sample!H1309-Inputs!$C$40,0)+Inputs!$B$41*MAX(Loan_Sample!H1309-Inputs!$C$41,0)+Inputs!$B$42*Inputs!$B$14+Inputs!$B$43*MIN(Loan_Sample!I1309/Inputs!$B$17,1)+Inputs!$B$44*MIN(Loan_Sample!E1309,Inputs!$B$18)+Inputs!$B$45*Loan_Sample!C1309</f>
        <v>-5.5178689498594</v>
      </c>
      <c r="P1329" s="0" t="n">
        <f aca="false">MIN(1-Inputs!$B$13,MAX(Inputs!$B$13,1/(1+EXP(-(Inputs!$B$15*O1329+Inputs!$B$16)))))</f>
        <v>0.00286989592367139</v>
      </c>
      <c r="Q1329" s="0" t="n">
        <f aca="false">Inputs!$B$37+Inputs!$B$38*MAX(F1329-Inputs!$C$38,0)+Inputs!$B$39*MAX(F1329-Inputs!$C$39,0)+Inputs!$B$40*MAX(F1329-Inputs!$C$40,0)+Inputs!$B$41*MAX(F1329-Inputs!$C$41,0)+Inputs!$B$42*Inputs!$B$14+Inputs!$B$43*MIN(Loan_Sample!I1309/Inputs!$B$17,1)+Inputs!$B$44*MIN(E1329,Inputs!$B$18)+Inputs!$B$45*Loan_Sample!C1309</f>
        <v>-5.5178689498594</v>
      </c>
      <c r="R1329" s="0" t="n">
        <f aca="false">MIN(1-Inputs!$B$13,MAX(Inputs!$B$13,1/(1+EXP(-(Inputs!$B$15*Q1329+Inputs!$B$16)))))</f>
        <v>0.00286989592367139</v>
      </c>
    </row>
    <row r="1330" customFormat="false" ht="15" hidden="false" customHeight="false" outlineLevel="0" collapsed="false">
      <c r="A1330" s="0" t="n">
        <f aca="false">Loan_Sample!A1310</f>
        <v>37455</v>
      </c>
      <c r="B1330" s="0" t="n">
        <f aca="false">Loan_Sample!U1310</f>
        <v>186179.45</v>
      </c>
      <c r="C1330" s="0" t="n">
        <f aca="false">Loan_Sample!K1310+Inputs!$B$26</f>
        <v>4.5</v>
      </c>
      <c r="D1330" s="0" t="n">
        <f aca="false">Loan_Sample!L1310+Inputs!$B$26</f>
        <v>-0.458333492279053</v>
      </c>
      <c r="E1330" s="0" t="n">
        <f aca="false">Loan_Sample!E1310/(1+Inputs!$B$25/100)</f>
        <v>52.7784996032715</v>
      </c>
      <c r="F1330" s="0" t="n">
        <f aca="false">Loan_Sample!H1310-Inputs!$B$24/100</f>
        <v>-2.18733358383179</v>
      </c>
      <c r="G1330" s="0" t="n">
        <f aca="false">IF(ISNUMBER(C1330),INDEX(Scorecard!$D$54:$D$61,SUMPRODUCT(--(Scorecard!$G$54:$G$60&lt;C1330))+1),Scorecard!$D$62)</f>
        <v>0.409483001259379</v>
      </c>
      <c r="H1330" s="0" t="n">
        <f aca="false">IF(ISNUMBER(D1330),INDEX(Scorecard!$D$63:$D$68,SUMPRODUCT(--(Scorecard!$G$63:$G$67&lt;D1330))+1),Scorecard!$D$69)</f>
        <v>0.322484508656054</v>
      </c>
      <c r="I1330" s="0" t="n">
        <f aca="false">IF(ISNUMBER(E1330),INDEX(Scorecard!$D$19:$D$26,SUMPRODUCT(--(Scorecard!$G$19:$G$25&lt;E1330))+1),Scorecard!$D$27)</f>
        <v>0.57899015159425</v>
      </c>
      <c r="J1330" s="0" t="n">
        <f aca="false">IF(ISNUMBER(F1330),INDEX(Scorecard!$D$37:$D$44,SUMPRODUCT(--(Scorecard!$G$37:$G$43&lt;F1330))+1),Scorecard!$D$45)</f>
        <v>1.35057635045042</v>
      </c>
      <c r="K1330" s="0" t="n">
        <f aca="false">Inputs!$B$10+Scorecard!$J$5*Loan_Sample!Y1310+Scorecard!$J$6*Loan_Sample!Z1310+Scorecard!$J$7*I1330+Scorecard!$J$8*Loan_Sample!AB1310+Scorecard!$J$9*J1330+Scorecard!$J$10*Loan_Sample!AD1310+Scorecard!$J$11*G1330+Scorecard!$J$12*H1330</f>
        <v>-5.08513821260795</v>
      </c>
      <c r="L1330" s="0" t="n">
        <f aca="false">MIN(1-Inputs!$B$13,MAX(Inputs!$B$13,1/(1+EXP(-(Inputs!$B$11*K1330+Inputs!$B$12)))))</f>
        <v>0.00539021671937096</v>
      </c>
      <c r="M1330" s="0" t="n">
        <f aca="false">Loan_Sample!AH1310*Inputs!$B$4*B1330</f>
        <v>351.241654467651</v>
      </c>
      <c r="N1330" s="0" t="n">
        <f aca="false">L1330*Inputs!$B$4*B1330</f>
        <v>351.241654467651</v>
      </c>
      <c r="O1330" s="0" t="n">
        <f aca="false">Inputs!$B$37+Inputs!$B$38*MAX(Loan_Sample!H1310-Inputs!$C$38,0)+Inputs!$B$39*MAX(Loan_Sample!H1310-Inputs!$C$39,0)+Inputs!$B$40*MAX(Loan_Sample!H1310-Inputs!$C$40,0)+Inputs!$B$41*MAX(Loan_Sample!H1310-Inputs!$C$41,0)+Inputs!$B$42*Inputs!$B$14+Inputs!$B$43*MIN(Loan_Sample!I1310/Inputs!$B$17,1)+Inputs!$B$44*MIN(Loan_Sample!E1310,Inputs!$B$18)+Inputs!$B$45*Loan_Sample!C1310</f>
        <v>-5.56637161594705</v>
      </c>
      <c r="P1330" s="0" t="n">
        <f aca="false">MIN(1-Inputs!$B$13,MAX(Inputs!$B$13,1/(1+EXP(-(Inputs!$B$15*O1330+Inputs!$B$16)))))</f>
        <v>0.00271635789442054</v>
      </c>
      <c r="Q1330" s="0" t="n">
        <f aca="false">Inputs!$B$37+Inputs!$B$38*MAX(F1330-Inputs!$C$38,0)+Inputs!$B$39*MAX(F1330-Inputs!$C$39,0)+Inputs!$B$40*MAX(F1330-Inputs!$C$40,0)+Inputs!$B$41*MAX(F1330-Inputs!$C$41,0)+Inputs!$B$42*Inputs!$B$14+Inputs!$B$43*MIN(Loan_Sample!I1310/Inputs!$B$17,1)+Inputs!$B$44*MIN(E1330,Inputs!$B$18)+Inputs!$B$45*Loan_Sample!C1310</f>
        <v>-5.56637161594705</v>
      </c>
      <c r="R1330" s="0" t="n">
        <f aca="false">MIN(1-Inputs!$B$13,MAX(Inputs!$B$13,1/(1+EXP(-(Inputs!$B$15*Q1330+Inputs!$B$16)))))</f>
        <v>0.00271635789442054</v>
      </c>
    </row>
    <row r="1331" customFormat="false" ht="15" hidden="false" customHeight="false" outlineLevel="0" collapsed="false">
      <c r="A1331" s="0" t="n">
        <f aca="false">Loan_Sample!A1311</f>
        <v>37502</v>
      </c>
      <c r="B1331" s="0" t="n">
        <f aca="false">Loan_Sample!U1311</f>
        <v>212969.23</v>
      </c>
      <c r="C1331" s="0" t="n">
        <f aca="false">Loan_Sample!K1311+Inputs!$B$26</f>
        <v>5.25833320617676</v>
      </c>
      <c r="D1331" s="0" t="n">
        <f aca="false">Loan_Sample!L1311+Inputs!$B$26</f>
        <v>-1.875</v>
      </c>
      <c r="E1331" s="0" t="n">
        <f aca="false">Loan_Sample!E1311/(1+Inputs!$B$25/100)</f>
        <v>88.0484161376953</v>
      </c>
      <c r="F1331" s="0" t="n">
        <f aca="false">Loan_Sample!H1311-Inputs!$B$24/100</f>
        <v>-0.586666584014893</v>
      </c>
      <c r="G1331" s="0" t="n">
        <f aca="false">IF(ISNUMBER(C1331),INDEX(Scorecard!$D$54:$D$61,SUMPRODUCT(--(Scorecard!$G$54:$G$60&lt;C1331))+1),Scorecard!$D$62)</f>
        <v>0.126303549215828</v>
      </c>
      <c r="H1331" s="0" t="n">
        <f aca="false">IF(ISNUMBER(D1331),INDEX(Scorecard!$D$63:$D$68,SUMPRODUCT(--(Scorecard!$G$63:$G$67&lt;D1331))+1),Scorecard!$D$69)</f>
        <v>-0.340582194386522</v>
      </c>
      <c r="I1331" s="0" t="n">
        <f aca="false">IF(ISNUMBER(E1331),INDEX(Scorecard!$D$19:$D$26,SUMPRODUCT(--(Scorecard!$G$19:$G$25&lt;E1331))+1),Scorecard!$D$27)</f>
        <v>-0.820992370602782</v>
      </c>
      <c r="J1331" s="0" t="n">
        <f aca="false">IF(ISNUMBER(F1331),INDEX(Scorecard!$D$37:$D$44,SUMPRODUCT(--(Scorecard!$G$37:$G$43&lt;F1331))+1),Scorecard!$D$45)</f>
        <v>1.35057635045042</v>
      </c>
      <c r="K1331" s="0" t="n">
        <f aca="false">Inputs!$B$10+Scorecard!$J$5*Loan_Sample!Y1311+Scorecard!$J$6*Loan_Sample!Z1311+Scorecard!$J$7*I1331+Scorecard!$J$8*Loan_Sample!AB1311+Scorecard!$J$9*J1331+Scorecard!$J$10*Loan_Sample!AD1311+Scorecard!$J$11*G1331+Scorecard!$J$12*H1331</f>
        <v>-4.65731319599362</v>
      </c>
      <c r="L1331" s="0" t="n">
        <f aca="false">MIN(1-Inputs!$B$13,MAX(Inputs!$B$13,1/(1+EXP(-(Inputs!$B$11*K1331+Inputs!$B$12)))))</f>
        <v>0.00847899218588277</v>
      </c>
      <c r="M1331" s="0" t="n">
        <f aca="false">Loan_Sample!AH1311*Inputs!$B$4*B1331</f>
        <v>632.017552951215</v>
      </c>
      <c r="N1331" s="0" t="n">
        <f aca="false">L1331*Inputs!$B$4*B1331</f>
        <v>632.017552951215</v>
      </c>
      <c r="O1331" s="0" t="n">
        <f aca="false">Inputs!$B$37+Inputs!$B$38*MAX(Loan_Sample!H1311-Inputs!$C$38,0)+Inputs!$B$39*MAX(Loan_Sample!H1311-Inputs!$C$39,0)+Inputs!$B$40*MAX(Loan_Sample!H1311-Inputs!$C$40,0)+Inputs!$B$41*MAX(Loan_Sample!H1311-Inputs!$C$41,0)+Inputs!$B$42*Inputs!$B$14+Inputs!$B$43*MIN(Loan_Sample!I1311/Inputs!$B$17,1)+Inputs!$B$44*MIN(Loan_Sample!E1311,Inputs!$B$18)+Inputs!$B$45*Loan_Sample!C1311</f>
        <v>-6.09063368757816</v>
      </c>
      <c r="P1331" s="0" t="n">
        <f aca="false">MIN(1-Inputs!$B$13,MAX(Inputs!$B$13,1/(1+EXP(-(Inputs!$B$15*O1331+Inputs!$B$16)))))</f>
        <v>0.00149860090750495</v>
      </c>
      <c r="Q1331" s="0" t="n">
        <f aca="false">Inputs!$B$37+Inputs!$B$38*MAX(F1331-Inputs!$C$38,0)+Inputs!$B$39*MAX(F1331-Inputs!$C$39,0)+Inputs!$B$40*MAX(F1331-Inputs!$C$40,0)+Inputs!$B$41*MAX(F1331-Inputs!$C$41,0)+Inputs!$B$42*Inputs!$B$14+Inputs!$B$43*MIN(Loan_Sample!I1311/Inputs!$B$17,1)+Inputs!$B$44*MIN(E1331,Inputs!$B$18)+Inputs!$B$45*Loan_Sample!C1311</f>
        <v>-6.09063368757816</v>
      </c>
      <c r="R1331" s="0" t="n">
        <f aca="false">MIN(1-Inputs!$B$13,MAX(Inputs!$B$13,1/(1+EXP(-(Inputs!$B$15*Q1331+Inputs!$B$16)))))</f>
        <v>0.00149860090750495</v>
      </c>
    </row>
    <row r="1332" customFormat="false" ht="15" hidden="false" customHeight="false" outlineLevel="0" collapsed="false">
      <c r="A1332" s="0" t="n">
        <f aca="false">Loan_Sample!A1312</f>
        <v>37508</v>
      </c>
      <c r="B1332" s="0" t="n">
        <f aca="false">Loan_Sample!U1312</f>
        <v>104607.1</v>
      </c>
      <c r="C1332" s="0" t="n">
        <f aca="false">Loan_Sample!K1312+Inputs!$B$26</f>
        <v>5.19999980926514</v>
      </c>
      <c r="D1332" s="0" t="n">
        <f aca="false">Loan_Sample!L1312+Inputs!$B$26</f>
        <v>-0.458333492279053</v>
      </c>
      <c r="E1332" s="0" t="n">
        <f aca="false">Loan_Sample!E1312/(1+Inputs!$B$25/100)</f>
        <v>68.4671478271484</v>
      </c>
      <c r="F1332" s="0" t="n">
        <f aca="false">Loan_Sample!H1312-Inputs!$B$24/100</f>
        <v>-2.52633333206177</v>
      </c>
      <c r="G1332" s="0" t="n">
        <f aca="false">IF(ISNUMBER(C1332),INDEX(Scorecard!$D$54:$D$61,SUMPRODUCT(--(Scorecard!$G$54:$G$60&lt;C1332))+1),Scorecard!$D$62)</f>
        <v>0.214429354789033</v>
      </c>
      <c r="H1332" s="0" t="n">
        <f aca="false">IF(ISNUMBER(D1332),INDEX(Scorecard!$D$63:$D$68,SUMPRODUCT(--(Scorecard!$G$63:$G$67&lt;D1332))+1),Scorecard!$D$69)</f>
        <v>0.322484508656054</v>
      </c>
      <c r="I1332" s="0" t="n">
        <f aca="false">IF(ISNUMBER(E1332),INDEX(Scorecard!$D$19:$D$26,SUMPRODUCT(--(Scorecard!$G$19:$G$25&lt;E1332))+1),Scorecard!$D$27)</f>
        <v>0.0530843085177338</v>
      </c>
      <c r="J1332" s="0" t="n">
        <f aca="false">IF(ISNUMBER(F1332),INDEX(Scorecard!$D$37:$D$44,SUMPRODUCT(--(Scorecard!$G$37:$G$43&lt;F1332))+1),Scorecard!$D$45)</f>
        <v>1.35057635045042</v>
      </c>
      <c r="K1332" s="0" t="n">
        <f aca="false">Inputs!$B$10+Scorecard!$J$5*Loan_Sample!Y1312+Scorecard!$J$6*Loan_Sample!Z1312+Scorecard!$J$7*I1332+Scorecard!$J$8*Loan_Sample!AB1312+Scorecard!$J$9*J1332+Scorecard!$J$10*Loan_Sample!AD1312+Scorecard!$J$11*G1332+Scorecard!$J$12*H1332</f>
        <v>-5.49496392369671</v>
      </c>
      <c r="L1332" s="0" t="n">
        <f aca="false">MIN(1-Inputs!$B$13,MAX(Inputs!$B$13,1/(1+EXP(-(Inputs!$B$11*K1332+Inputs!$B$12)))))</f>
        <v>0.00348883778200438</v>
      </c>
      <c r="M1332" s="0" t="n">
        <f aca="false">Loan_Sample!AH1312*Inputs!$B$4*B1332</f>
        <v>127.735020961069</v>
      </c>
      <c r="N1332" s="0" t="n">
        <f aca="false">L1332*Inputs!$B$4*B1332</f>
        <v>127.735020961069</v>
      </c>
      <c r="O1332" s="0" t="n">
        <f aca="false">Inputs!$B$37+Inputs!$B$38*MAX(Loan_Sample!H1312-Inputs!$C$38,0)+Inputs!$B$39*MAX(Loan_Sample!H1312-Inputs!$C$39,0)+Inputs!$B$40*MAX(Loan_Sample!H1312-Inputs!$C$40,0)+Inputs!$B$41*MAX(Loan_Sample!H1312-Inputs!$C$41,0)+Inputs!$B$42*Inputs!$B$14+Inputs!$B$43*MIN(Loan_Sample!I1312/Inputs!$B$17,1)+Inputs!$B$44*MIN(Loan_Sample!E1312,Inputs!$B$18)+Inputs!$B$45*Loan_Sample!C1312</f>
        <v>-5.57419919257951</v>
      </c>
      <c r="P1332" s="0" t="n">
        <f aca="false">MIN(1-Inputs!$B$13,MAX(Inputs!$B$13,1/(1+EXP(-(Inputs!$B$15*O1332+Inputs!$B$16)))))</f>
        <v>0.00269235872858373</v>
      </c>
      <c r="Q1332" s="0" t="n">
        <f aca="false">Inputs!$B$37+Inputs!$B$38*MAX(F1332-Inputs!$C$38,0)+Inputs!$B$39*MAX(F1332-Inputs!$C$39,0)+Inputs!$B$40*MAX(F1332-Inputs!$C$40,0)+Inputs!$B$41*MAX(F1332-Inputs!$C$41,0)+Inputs!$B$42*Inputs!$B$14+Inputs!$B$43*MIN(Loan_Sample!I1312/Inputs!$B$17,1)+Inputs!$B$44*MIN(E1332,Inputs!$B$18)+Inputs!$B$45*Loan_Sample!C1312</f>
        <v>-5.57419919257951</v>
      </c>
      <c r="R1332" s="0" t="n">
        <f aca="false">MIN(1-Inputs!$B$13,MAX(Inputs!$B$13,1/(1+EXP(-(Inputs!$B$15*Q1332+Inputs!$B$16)))))</f>
        <v>0.00269235872858373</v>
      </c>
    </row>
    <row r="1333" customFormat="false" ht="15" hidden="false" customHeight="false" outlineLevel="0" collapsed="false">
      <c r="A1333" s="0" t="n">
        <f aca="false">Loan_Sample!A1313</f>
        <v>37533</v>
      </c>
      <c r="B1333" s="0" t="n">
        <f aca="false">Loan_Sample!U1313</f>
        <v>159072.69</v>
      </c>
      <c r="C1333" s="0" t="n">
        <f aca="false">Loan_Sample!K1313+Inputs!$B$26</f>
        <v>9.03333377838135</v>
      </c>
      <c r="D1333" s="0" t="n">
        <f aca="false">Loan_Sample!L1313+Inputs!$B$26</f>
        <v>5.07179546356201</v>
      </c>
      <c r="E1333" s="0" t="n">
        <f aca="false">Loan_Sample!E1313/(1+Inputs!$B$25/100)</f>
        <v>75.683708190918</v>
      </c>
      <c r="F1333" s="0" t="n">
        <f aca="false">Loan_Sample!H1313-Inputs!$B$24/100</f>
        <v>0.635666608810425</v>
      </c>
      <c r="G1333" s="0" t="n">
        <f aca="false">IF(ISNUMBER(C1333),INDEX(Scorecard!$D$54:$D$61,SUMPRODUCT(--(Scorecard!$G$54:$G$60&lt;C1333))+1),Scorecard!$D$62)</f>
        <v>-0.541917179454542</v>
      </c>
      <c r="H1333" s="0" t="n">
        <f aca="false">IF(ISNUMBER(D1333),INDEX(Scorecard!$D$63:$D$68,SUMPRODUCT(--(Scorecard!$G$63:$G$67&lt;D1333))+1),Scorecard!$D$69)</f>
        <v>0.322484508656054</v>
      </c>
      <c r="I1333" s="0" t="n">
        <f aca="false">IF(ISNUMBER(E1333),INDEX(Scorecard!$D$19:$D$26,SUMPRODUCT(--(Scorecard!$G$19:$G$25&lt;E1333))+1),Scorecard!$D$27)</f>
        <v>-0.0341578513653732</v>
      </c>
      <c r="J1333" s="0" t="n">
        <f aca="false">IF(ISNUMBER(F1333),INDEX(Scorecard!$D$37:$D$44,SUMPRODUCT(--(Scorecard!$G$37:$G$43&lt;F1333))+1),Scorecard!$D$45)</f>
        <v>-0.569454719285959</v>
      </c>
      <c r="K1333" s="0" t="n">
        <f aca="false">Inputs!$B$10+Scorecard!$J$5*Loan_Sample!Y1313+Scorecard!$J$6*Loan_Sample!Z1313+Scorecard!$J$7*I1333+Scorecard!$J$8*Loan_Sample!AB1313+Scorecard!$J$9*J1333+Scorecard!$J$10*Loan_Sample!AD1313+Scorecard!$J$11*G1333+Scorecard!$J$12*H1333</f>
        <v>-4.3299963414423</v>
      </c>
      <c r="L1333" s="0" t="n">
        <f aca="false">MIN(1-Inputs!$B$13,MAX(Inputs!$B$13,1/(1+EXP(-(Inputs!$B$11*K1333+Inputs!$B$12)))))</f>
        <v>0.0119773674524238</v>
      </c>
      <c r="M1333" s="0" t="n">
        <f aca="false">Loan_Sample!AH1313*Inputs!$B$4*B1333</f>
        <v>666.845220921425</v>
      </c>
      <c r="N1333" s="0" t="n">
        <f aca="false">L1333*Inputs!$B$4*B1333</f>
        <v>666.845220921425</v>
      </c>
      <c r="O1333" s="0" t="n">
        <f aca="false">Inputs!$B$37+Inputs!$B$38*MAX(Loan_Sample!H1313-Inputs!$C$38,0)+Inputs!$B$39*MAX(Loan_Sample!H1313-Inputs!$C$39,0)+Inputs!$B$40*MAX(Loan_Sample!H1313-Inputs!$C$40,0)+Inputs!$B$41*MAX(Loan_Sample!H1313-Inputs!$C$41,0)+Inputs!$B$42*Inputs!$B$14+Inputs!$B$43*MIN(Loan_Sample!I1313/Inputs!$B$17,1)+Inputs!$B$44*MIN(Loan_Sample!E1313,Inputs!$B$18)+Inputs!$B$45*Loan_Sample!C1313</f>
        <v>-4.33682376633457</v>
      </c>
      <c r="P1333" s="0" t="n">
        <f aca="false">MIN(1-Inputs!$B$13,MAX(Inputs!$B$13,1/(1+EXP(-(Inputs!$B$15*O1333+Inputs!$B$16)))))</f>
        <v>0.0109004053740503</v>
      </c>
      <c r="Q1333" s="0" t="n">
        <f aca="false">Inputs!$B$37+Inputs!$B$38*MAX(F1333-Inputs!$C$38,0)+Inputs!$B$39*MAX(F1333-Inputs!$C$39,0)+Inputs!$B$40*MAX(F1333-Inputs!$C$40,0)+Inputs!$B$41*MAX(F1333-Inputs!$C$41,0)+Inputs!$B$42*Inputs!$B$14+Inputs!$B$43*MIN(Loan_Sample!I1313/Inputs!$B$17,1)+Inputs!$B$44*MIN(E1333,Inputs!$B$18)+Inputs!$B$45*Loan_Sample!C1313</f>
        <v>-4.33682376633457</v>
      </c>
      <c r="R1333" s="0" t="n">
        <f aca="false">MIN(1-Inputs!$B$13,MAX(Inputs!$B$13,1/(1+EXP(-(Inputs!$B$15*Q1333+Inputs!$B$16)))))</f>
        <v>0.0109004053740503</v>
      </c>
    </row>
    <row r="1334" customFormat="false" ht="15" hidden="false" customHeight="false" outlineLevel="0" collapsed="false">
      <c r="A1334" s="0" t="n">
        <f aca="false">Loan_Sample!A1314</f>
        <v>37541</v>
      </c>
      <c r="B1334" s="0" t="n">
        <f aca="false">Loan_Sample!U1314</f>
        <v>118762.58</v>
      </c>
      <c r="C1334" s="0" t="n">
        <f aca="false">Loan_Sample!K1314+Inputs!$B$26</f>
        <v>5.25833320617676</v>
      </c>
      <c r="D1334" s="0" t="n">
        <f aca="false">Loan_Sample!L1314+Inputs!$B$26</f>
        <v>-1.875</v>
      </c>
      <c r="E1334" s="0" t="n">
        <f aca="false">Loan_Sample!E1314/(1+Inputs!$B$25/100)</f>
        <v>67.989013671875</v>
      </c>
      <c r="F1334" s="0" t="n">
        <f aca="false">Loan_Sample!H1314-Inputs!$B$24/100</f>
        <v>-0.0146665573120117</v>
      </c>
      <c r="G1334" s="0" t="n">
        <f aca="false">IF(ISNUMBER(C1334),INDEX(Scorecard!$D$54:$D$61,SUMPRODUCT(--(Scorecard!$G$54:$G$60&lt;C1334))+1),Scorecard!$D$62)</f>
        <v>0.126303549215828</v>
      </c>
      <c r="H1334" s="0" t="n">
        <f aca="false">IF(ISNUMBER(D1334),INDEX(Scorecard!$D$63:$D$68,SUMPRODUCT(--(Scorecard!$G$63:$G$67&lt;D1334))+1),Scorecard!$D$69)</f>
        <v>-0.340582194386522</v>
      </c>
      <c r="I1334" s="0" t="n">
        <f aca="false">IF(ISNUMBER(E1334),INDEX(Scorecard!$D$19:$D$26,SUMPRODUCT(--(Scorecard!$G$19:$G$25&lt;E1334))+1),Scorecard!$D$27)</f>
        <v>0.0530843085177338</v>
      </c>
      <c r="J1334" s="0" t="n">
        <f aca="false">IF(ISNUMBER(F1334),INDEX(Scorecard!$D$37:$D$44,SUMPRODUCT(--(Scorecard!$G$37:$G$43&lt;F1334))+1),Scorecard!$D$45)</f>
        <v>0.330501541082344</v>
      </c>
      <c r="K1334" s="0" t="n">
        <f aca="false">Inputs!$B$10+Scorecard!$J$5*Loan_Sample!Y1314+Scorecard!$J$6*Loan_Sample!Z1314+Scorecard!$J$7*I1334+Scorecard!$J$8*Loan_Sample!AB1314+Scorecard!$J$9*J1334+Scorecard!$J$10*Loan_Sample!AD1314+Scorecard!$J$11*G1334+Scorecard!$J$12*H1334</f>
        <v>-6.93215016764923</v>
      </c>
      <c r="L1334" s="0" t="n">
        <f aca="false">MIN(1-Inputs!$B$13,MAX(Inputs!$B$13,1/(1+EXP(-(Inputs!$B$11*K1334+Inputs!$B$12)))))</f>
        <v>0.000755846145487426</v>
      </c>
      <c r="M1334" s="0" t="n">
        <f aca="false">Loan_Sample!AH1314*Inputs!$B$4*B1334</f>
        <v>31.4181834123997</v>
      </c>
      <c r="N1334" s="0" t="n">
        <f aca="false">L1334*Inputs!$B$4*B1334</f>
        <v>31.4181834123997</v>
      </c>
      <c r="O1334" s="0" t="n">
        <f aca="false">Inputs!$B$37+Inputs!$B$38*MAX(Loan_Sample!H1314-Inputs!$C$38,0)+Inputs!$B$39*MAX(Loan_Sample!H1314-Inputs!$C$39,0)+Inputs!$B$40*MAX(Loan_Sample!H1314-Inputs!$C$40,0)+Inputs!$B$41*MAX(Loan_Sample!H1314-Inputs!$C$41,0)+Inputs!$B$42*Inputs!$B$14+Inputs!$B$43*MIN(Loan_Sample!I1314/Inputs!$B$17,1)+Inputs!$B$44*MIN(Loan_Sample!E1314,Inputs!$B$18)+Inputs!$B$45*Loan_Sample!C1314</f>
        <v>-5.37697497826842</v>
      </c>
      <c r="P1334" s="0" t="n">
        <f aca="false">MIN(1-Inputs!$B$13,MAX(Inputs!$B$13,1/(1+EXP(-(Inputs!$B$15*O1334+Inputs!$B$16)))))</f>
        <v>0.00336674171641578</v>
      </c>
      <c r="Q1334" s="0" t="n">
        <f aca="false">Inputs!$B$37+Inputs!$B$38*MAX(F1334-Inputs!$C$38,0)+Inputs!$B$39*MAX(F1334-Inputs!$C$39,0)+Inputs!$B$40*MAX(F1334-Inputs!$C$40,0)+Inputs!$B$41*MAX(F1334-Inputs!$C$41,0)+Inputs!$B$42*Inputs!$B$14+Inputs!$B$43*MIN(Loan_Sample!I1314/Inputs!$B$17,1)+Inputs!$B$44*MIN(E1334,Inputs!$B$18)+Inputs!$B$45*Loan_Sample!C1314</f>
        <v>-5.37697497826842</v>
      </c>
      <c r="R1334" s="0" t="n">
        <f aca="false">MIN(1-Inputs!$B$13,MAX(Inputs!$B$13,1/(1+EXP(-(Inputs!$B$15*Q1334+Inputs!$B$16)))))</f>
        <v>0.00336674171641578</v>
      </c>
    </row>
    <row r="1335" customFormat="false" ht="15" hidden="false" customHeight="false" outlineLevel="0" collapsed="false">
      <c r="A1335" s="0" t="n">
        <f aca="false">Loan_Sample!A1315</f>
        <v>37616</v>
      </c>
      <c r="B1335" s="0" t="n">
        <f aca="false">Loan_Sample!U1315</f>
        <v>127284.31</v>
      </c>
      <c r="C1335" s="0" t="n">
        <f aca="false">Loan_Sample!K1315+Inputs!$B$26</f>
        <v>4.5</v>
      </c>
      <c r="D1335" s="0" t="n">
        <f aca="false">Loan_Sample!L1315+Inputs!$B$26</f>
        <v>-0.208333492279053</v>
      </c>
      <c r="E1335" s="0" t="n">
        <f aca="false">Loan_Sample!E1315/(1+Inputs!$B$25/100)</f>
        <v>76.1221389770508</v>
      </c>
      <c r="F1335" s="0" t="n">
        <f aca="false">Loan_Sample!H1315-Inputs!$B$24/100</f>
        <v>-2.59333324432373</v>
      </c>
      <c r="G1335" s="0" t="n">
        <f aca="false">IF(ISNUMBER(C1335),INDEX(Scorecard!$D$54:$D$61,SUMPRODUCT(--(Scorecard!$G$54:$G$60&lt;C1335))+1),Scorecard!$D$62)</f>
        <v>0.409483001259379</v>
      </c>
      <c r="H1335" s="0" t="n">
        <f aca="false">IF(ISNUMBER(D1335),INDEX(Scorecard!$D$63:$D$68,SUMPRODUCT(--(Scorecard!$G$63:$G$67&lt;D1335))+1),Scorecard!$D$69)</f>
        <v>0.322484508656054</v>
      </c>
      <c r="I1335" s="0" t="n">
        <f aca="false">IF(ISNUMBER(E1335),INDEX(Scorecard!$D$19:$D$26,SUMPRODUCT(--(Scorecard!$G$19:$G$25&lt;E1335))+1),Scorecard!$D$27)</f>
        <v>-0.0341578513653732</v>
      </c>
      <c r="J1335" s="0" t="n">
        <f aca="false">IF(ISNUMBER(F1335),INDEX(Scorecard!$D$37:$D$44,SUMPRODUCT(--(Scorecard!$G$37:$G$43&lt;F1335))+1),Scorecard!$D$45)</f>
        <v>1.35057635045042</v>
      </c>
      <c r="K1335" s="0" t="n">
        <f aca="false">Inputs!$B$10+Scorecard!$J$5*Loan_Sample!Y1315+Scorecard!$J$6*Loan_Sample!Z1315+Scorecard!$J$7*I1335+Scorecard!$J$8*Loan_Sample!AB1315+Scorecard!$J$9*J1335+Scorecard!$J$10*Loan_Sample!AD1315+Scorecard!$J$11*G1335+Scorecard!$J$12*H1335</f>
        <v>-3.8954343904927</v>
      </c>
      <c r="L1335" s="0" t="n">
        <f aca="false">MIN(1-Inputs!$B$13,MAX(Inputs!$B$13,1/(1+EXP(-(Inputs!$B$11*K1335+Inputs!$B$12)))))</f>
        <v>0.018902308265098</v>
      </c>
      <c r="M1335" s="0" t="n">
        <f aca="false">Loan_Sample!AH1315*Inputs!$B$4*B1335</f>
        <v>842.088542725602</v>
      </c>
      <c r="N1335" s="0" t="n">
        <f aca="false">L1335*Inputs!$B$4*B1335</f>
        <v>842.088542725602</v>
      </c>
      <c r="O1335" s="0" t="n">
        <f aca="false">Inputs!$B$37+Inputs!$B$38*MAX(Loan_Sample!H1315-Inputs!$C$38,0)+Inputs!$B$39*MAX(Loan_Sample!H1315-Inputs!$C$39,0)+Inputs!$B$40*MAX(Loan_Sample!H1315-Inputs!$C$40,0)+Inputs!$B$41*MAX(Loan_Sample!H1315-Inputs!$C$41,0)+Inputs!$B$42*Inputs!$B$14+Inputs!$B$43*MIN(Loan_Sample!I1315/Inputs!$B$17,1)+Inputs!$B$44*MIN(Loan_Sample!E1315,Inputs!$B$18)+Inputs!$B$45*Loan_Sample!C1315</f>
        <v>-5.71258595473121</v>
      </c>
      <c r="P1335" s="0" t="n">
        <f aca="false">MIN(1-Inputs!$B$13,MAX(Inputs!$B$13,1/(1+EXP(-(Inputs!$B$15*O1335+Inputs!$B$16)))))</f>
        <v>0.00230134051982468</v>
      </c>
      <c r="Q1335" s="0" t="n">
        <f aca="false">Inputs!$B$37+Inputs!$B$38*MAX(F1335-Inputs!$C$38,0)+Inputs!$B$39*MAX(F1335-Inputs!$C$39,0)+Inputs!$B$40*MAX(F1335-Inputs!$C$40,0)+Inputs!$B$41*MAX(F1335-Inputs!$C$41,0)+Inputs!$B$42*Inputs!$B$14+Inputs!$B$43*MIN(Loan_Sample!I1315/Inputs!$B$17,1)+Inputs!$B$44*MIN(E1335,Inputs!$B$18)+Inputs!$B$45*Loan_Sample!C1315</f>
        <v>-5.71258595473121</v>
      </c>
      <c r="R1335" s="0" t="n">
        <f aca="false">MIN(1-Inputs!$B$13,MAX(Inputs!$B$13,1/(1+EXP(-(Inputs!$B$15*Q1335+Inputs!$B$16)))))</f>
        <v>0.00230134051982468</v>
      </c>
    </row>
    <row r="1336" customFormat="false" ht="15" hidden="false" customHeight="false" outlineLevel="0" collapsed="false">
      <c r="A1336" s="0" t="n">
        <f aca="false">Loan_Sample!A1316</f>
        <v>37621</v>
      </c>
      <c r="B1336" s="0" t="n">
        <f aca="false">Loan_Sample!U1316</f>
        <v>150920.8</v>
      </c>
      <c r="C1336" s="0" t="n">
        <f aca="false">Loan_Sample!K1316+Inputs!$B$26</f>
        <v>5.53333330154419</v>
      </c>
      <c r="D1336" s="0" t="n">
        <f aca="false">Loan_Sample!L1316+Inputs!$B$26</f>
        <v>-3.50000047683716</v>
      </c>
      <c r="E1336" s="0" t="n">
        <f aca="false">Loan_Sample!E1316/(1+Inputs!$B$25/100)</f>
        <v>63.3740692138672</v>
      </c>
      <c r="F1336" s="0" t="n">
        <f aca="false">Loan_Sample!H1316-Inputs!$B$24/100</f>
        <v>0.524333238601685</v>
      </c>
      <c r="G1336" s="0" t="n">
        <f aca="false">IF(ISNUMBER(C1336),INDEX(Scorecard!$D$54:$D$61,SUMPRODUCT(--(Scorecard!$G$54:$G$60&lt;C1336))+1),Scorecard!$D$62)</f>
        <v>0.0151758992857273</v>
      </c>
      <c r="H1336" s="0" t="n">
        <f aca="false">IF(ISNUMBER(D1336),INDEX(Scorecard!$D$63:$D$68,SUMPRODUCT(--(Scorecard!$G$63:$G$67&lt;D1336))+1),Scorecard!$D$69)</f>
        <v>-0.340582194386522</v>
      </c>
      <c r="I1336" s="0" t="n">
        <f aca="false">IF(ISNUMBER(E1336),INDEX(Scorecard!$D$19:$D$26,SUMPRODUCT(--(Scorecard!$G$19:$G$25&lt;E1336))+1),Scorecard!$D$27)</f>
        <v>0.233621608745691</v>
      </c>
      <c r="J1336" s="0" t="n">
        <f aca="false">IF(ISNUMBER(F1336),INDEX(Scorecard!$D$37:$D$44,SUMPRODUCT(--(Scorecard!$G$37:$G$43&lt;F1336))+1),Scorecard!$D$45)</f>
        <v>-0.271229676926091</v>
      </c>
      <c r="K1336" s="0" t="n">
        <f aca="false">Inputs!$B$10+Scorecard!$J$5*Loan_Sample!Y1316+Scorecard!$J$6*Loan_Sample!Z1316+Scorecard!$J$7*I1336+Scorecard!$J$8*Loan_Sample!AB1316+Scorecard!$J$9*J1336+Scorecard!$J$10*Loan_Sample!AD1316+Scorecard!$J$11*G1336+Scorecard!$J$12*H1336</f>
        <v>-3.35480257236917</v>
      </c>
      <c r="L1336" s="0" t="n">
        <f aca="false">MIN(1-Inputs!$B$13,MAX(Inputs!$B$13,1/(1+EXP(-(Inputs!$B$11*K1336+Inputs!$B$12)))))</f>
        <v>0.0331498566809787</v>
      </c>
      <c r="M1336" s="0" t="n">
        <f aca="false">Loan_Sample!AH1316*Inputs!$B$4*B1336</f>
        <v>1751.05101156253</v>
      </c>
      <c r="N1336" s="0" t="n">
        <f aca="false">L1336*Inputs!$B$4*B1336</f>
        <v>1751.05101156253</v>
      </c>
      <c r="O1336" s="0" t="n">
        <f aca="false">Inputs!$B$37+Inputs!$B$38*MAX(Loan_Sample!H1316-Inputs!$C$38,0)+Inputs!$B$39*MAX(Loan_Sample!H1316-Inputs!$C$39,0)+Inputs!$B$40*MAX(Loan_Sample!H1316-Inputs!$C$40,0)+Inputs!$B$41*MAX(Loan_Sample!H1316-Inputs!$C$41,0)+Inputs!$B$42*Inputs!$B$14+Inputs!$B$43*MIN(Loan_Sample!I1316/Inputs!$B$17,1)+Inputs!$B$44*MIN(Loan_Sample!E1316,Inputs!$B$18)+Inputs!$B$45*Loan_Sample!C1316</f>
        <v>-4.7135183307113</v>
      </c>
      <c r="P1336" s="0" t="n">
        <f aca="false">MIN(1-Inputs!$B$13,MAX(Inputs!$B$13,1/(1+EXP(-(Inputs!$B$15*O1336+Inputs!$B$16)))))</f>
        <v>0.00713047873311599</v>
      </c>
      <c r="Q1336" s="0" t="n">
        <f aca="false">Inputs!$B$37+Inputs!$B$38*MAX(F1336-Inputs!$C$38,0)+Inputs!$B$39*MAX(F1336-Inputs!$C$39,0)+Inputs!$B$40*MAX(F1336-Inputs!$C$40,0)+Inputs!$B$41*MAX(F1336-Inputs!$C$41,0)+Inputs!$B$42*Inputs!$B$14+Inputs!$B$43*MIN(Loan_Sample!I1316/Inputs!$B$17,1)+Inputs!$B$44*MIN(E1336,Inputs!$B$18)+Inputs!$B$45*Loan_Sample!C1316</f>
        <v>-4.7135183307113</v>
      </c>
      <c r="R1336" s="0" t="n">
        <f aca="false">MIN(1-Inputs!$B$13,MAX(Inputs!$B$13,1/(1+EXP(-(Inputs!$B$15*Q1336+Inputs!$B$16)))))</f>
        <v>0.00713047873311599</v>
      </c>
    </row>
    <row r="1337" customFormat="false" ht="15" hidden="false" customHeight="false" outlineLevel="0" collapsed="false">
      <c r="A1337" s="0" t="n">
        <f aca="false">Loan_Sample!A1317</f>
        <v>37663</v>
      </c>
      <c r="B1337" s="0" t="n">
        <f aca="false">Loan_Sample!U1317</f>
        <v>209102.77</v>
      </c>
      <c r="C1337" s="0" t="n">
        <f aca="false">Loan_Sample!K1317+Inputs!$B$26</f>
        <v>5.83333349227905</v>
      </c>
      <c r="D1337" s="0" t="n">
        <f aca="false">Loan_Sample!L1317+Inputs!$B$26</f>
        <v>-3.49999952316284</v>
      </c>
      <c r="E1337" s="0" t="n">
        <f aca="false">Loan_Sample!E1317/(1+Inputs!$B$25/100)</f>
        <v>83.8172836303711</v>
      </c>
      <c r="F1337" s="0" t="n">
        <f aca="false">Loan_Sample!H1317-Inputs!$B$24/100</f>
        <v>0.80733323097229</v>
      </c>
      <c r="G1337" s="0" t="n">
        <f aca="false">IF(ISNUMBER(C1337),INDEX(Scorecard!$D$54:$D$61,SUMPRODUCT(--(Scorecard!$G$54:$G$60&lt;C1337))+1),Scorecard!$D$62)</f>
        <v>0.0151758992857273</v>
      </c>
      <c r="H1337" s="0" t="n">
        <f aca="false">IF(ISNUMBER(D1337),INDEX(Scorecard!$D$63:$D$68,SUMPRODUCT(--(Scorecard!$G$63:$G$67&lt;D1337))+1),Scorecard!$D$69)</f>
        <v>-0.340582194386522</v>
      </c>
      <c r="I1337" s="0" t="n">
        <f aca="false">IF(ISNUMBER(E1337),INDEX(Scorecard!$D$19:$D$26,SUMPRODUCT(--(Scorecard!$G$19:$G$25&lt;E1337))+1),Scorecard!$D$27)</f>
        <v>-0.219855970853228</v>
      </c>
      <c r="J1337" s="0" t="n">
        <f aca="false">IF(ISNUMBER(F1337),INDEX(Scorecard!$D$37:$D$44,SUMPRODUCT(--(Scorecard!$G$37:$G$43&lt;F1337))+1),Scorecard!$D$45)</f>
        <v>-0.569454719285959</v>
      </c>
      <c r="K1337" s="0" t="n">
        <f aca="false">Inputs!$B$10+Scorecard!$J$5*Loan_Sample!Y1317+Scorecard!$J$6*Loan_Sample!Z1317+Scorecard!$J$7*I1337+Scorecard!$J$8*Loan_Sample!AB1317+Scorecard!$J$9*J1337+Scorecard!$J$10*Loan_Sample!AD1317+Scorecard!$J$11*G1337+Scorecard!$J$12*H1337</f>
        <v>-4.93710519108042</v>
      </c>
      <c r="L1337" s="0" t="n">
        <f aca="false">MIN(1-Inputs!$B$13,MAX(Inputs!$B$13,1/(1+EXP(-(Inputs!$B$11*K1337+Inputs!$B$12)))))</f>
        <v>0.00630590633187856</v>
      </c>
      <c r="M1337" s="0" t="n">
        <f aca="false">Loan_Sample!AH1317*Inputs!$B$4*B1337</f>
        <v>461.503868474721</v>
      </c>
      <c r="N1337" s="0" t="n">
        <f aca="false">L1337*Inputs!$B$4*B1337</f>
        <v>461.503868474721</v>
      </c>
      <c r="O1337" s="0" t="n">
        <f aca="false">Inputs!$B$37+Inputs!$B$38*MAX(Loan_Sample!H1317-Inputs!$C$38,0)+Inputs!$B$39*MAX(Loan_Sample!H1317-Inputs!$C$39,0)+Inputs!$B$40*MAX(Loan_Sample!H1317-Inputs!$C$40,0)+Inputs!$B$41*MAX(Loan_Sample!H1317-Inputs!$C$41,0)+Inputs!$B$42*Inputs!$B$14+Inputs!$B$43*MIN(Loan_Sample!I1317/Inputs!$B$17,1)+Inputs!$B$44*MIN(Loan_Sample!E1317,Inputs!$B$18)+Inputs!$B$45*Loan_Sample!C1317</f>
        <v>-3.55162335371273</v>
      </c>
      <c r="P1337" s="0" t="n">
        <f aca="false">MIN(1-Inputs!$B$13,MAX(Inputs!$B$13,1/(1+EXP(-(Inputs!$B$15*O1337+Inputs!$B$16)))))</f>
        <v>0.0262016881899717</v>
      </c>
      <c r="Q1337" s="0" t="n">
        <f aca="false">Inputs!$B$37+Inputs!$B$38*MAX(F1337-Inputs!$C$38,0)+Inputs!$B$39*MAX(F1337-Inputs!$C$39,0)+Inputs!$B$40*MAX(F1337-Inputs!$C$40,0)+Inputs!$B$41*MAX(F1337-Inputs!$C$41,0)+Inputs!$B$42*Inputs!$B$14+Inputs!$B$43*MIN(Loan_Sample!I1317/Inputs!$B$17,1)+Inputs!$B$44*MIN(E1337,Inputs!$B$18)+Inputs!$B$45*Loan_Sample!C1317</f>
        <v>-3.55162335371273</v>
      </c>
      <c r="R1337" s="0" t="n">
        <f aca="false">MIN(1-Inputs!$B$13,MAX(Inputs!$B$13,1/(1+EXP(-(Inputs!$B$15*Q1337+Inputs!$B$16)))))</f>
        <v>0.0262016881899717</v>
      </c>
    </row>
    <row r="1338" customFormat="false" ht="15" hidden="false" customHeight="false" outlineLevel="0" collapsed="false">
      <c r="A1338" s="0" t="n">
        <f aca="false">Loan_Sample!A1318</f>
        <v>37704</v>
      </c>
      <c r="B1338" s="0" t="n">
        <f aca="false">Loan_Sample!U1318</f>
        <v>192458.31</v>
      </c>
      <c r="C1338" s="0" t="n">
        <f aca="false">Loan_Sample!K1318+Inputs!$B$26</f>
        <v>5.73333311080933</v>
      </c>
      <c r="D1338" s="0" t="n">
        <f aca="false">Loan_Sample!L1318+Inputs!$B$26</f>
        <v>-3.50000047683716</v>
      </c>
      <c r="E1338" s="0" t="n">
        <f aca="false">Loan_Sample!E1318/(1+Inputs!$B$25/100)</f>
        <v>76.6769561767578</v>
      </c>
      <c r="F1338" s="0" t="n">
        <f aca="false">Loan_Sample!H1318-Inputs!$B$24/100</f>
        <v>0.222333431243897</v>
      </c>
      <c r="G1338" s="0" t="n">
        <f aca="false">IF(ISNUMBER(C1338),INDEX(Scorecard!$D$54:$D$61,SUMPRODUCT(--(Scorecard!$G$54:$G$60&lt;C1338))+1),Scorecard!$D$62)</f>
        <v>0.0151758992857273</v>
      </c>
      <c r="H1338" s="0" t="n">
        <f aca="false">IF(ISNUMBER(D1338),INDEX(Scorecard!$D$63:$D$68,SUMPRODUCT(--(Scorecard!$G$63:$G$67&lt;D1338))+1),Scorecard!$D$69)</f>
        <v>-0.340582194386522</v>
      </c>
      <c r="I1338" s="0" t="n">
        <f aca="false">IF(ISNUMBER(E1338),INDEX(Scorecard!$D$19:$D$26,SUMPRODUCT(--(Scorecard!$G$19:$G$25&lt;E1338))+1),Scorecard!$D$27)</f>
        <v>-0.0341578513653732</v>
      </c>
      <c r="J1338" s="0" t="n">
        <f aca="false">IF(ISNUMBER(F1338),INDEX(Scorecard!$D$37:$D$44,SUMPRODUCT(--(Scorecard!$G$37:$G$43&lt;F1338))+1),Scorecard!$D$45)</f>
        <v>-0.0679520129233634</v>
      </c>
      <c r="K1338" s="0" t="n">
        <f aca="false">Inputs!$B$10+Scorecard!$J$5*Loan_Sample!Y1318+Scorecard!$J$6*Loan_Sample!Z1318+Scorecard!$J$7*I1338+Scorecard!$J$8*Loan_Sample!AB1318+Scorecard!$J$9*J1338+Scorecard!$J$10*Loan_Sample!AD1318+Scorecard!$J$11*G1338+Scorecard!$J$12*H1338</f>
        <v>-4.00575333463423</v>
      </c>
      <c r="L1338" s="0" t="n">
        <f aca="false">MIN(1-Inputs!$B$13,MAX(Inputs!$B$13,1/(1+EXP(-(Inputs!$B$11*K1338+Inputs!$B$12)))))</f>
        <v>0.0168402106788768</v>
      </c>
      <c r="M1338" s="0" t="n">
        <f aca="false">Loan_Sample!AH1318*Inputs!$B$4*B1338</f>
        <v>1134.3634705552</v>
      </c>
      <c r="N1338" s="0" t="n">
        <f aca="false">L1338*Inputs!$B$4*B1338</f>
        <v>1134.3634705552</v>
      </c>
      <c r="O1338" s="0" t="n">
        <f aca="false">Inputs!$B$37+Inputs!$B$38*MAX(Loan_Sample!H1318-Inputs!$C$38,0)+Inputs!$B$39*MAX(Loan_Sample!H1318-Inputs!$C$39,0)+Inputs!$B$40*MAX(Loan_Sample!H1318-Inputs!$C$40,0)+Inputs!$B$41*MAX(Loan_Sample!H1318-Inputs!$C$41,0)+Inputs!$B$42*Inputs!$B$14+Inputs!$B$43*MIN(Loan_Sample!I1318/Inputs!$B$17,1)+Inputs!$B$44*MIN(Loan_Sample!E1318,Inputs!$B$18)+Inputs!$B$45*Loan_Sample!C1318</f>
        <v>-5.48883737816956</v>
      </c>
      <c r="P1338" s="0" t="n">
        <f aca="false">MIN(1-Inputs!$B$13,MAX(Inputs!$B$13,1/(1+EXP(-(Inputs!$B$15*O1338+Inputs!$B$16)))))</f>
        <v>0.00296590591772984</v>
      </c>
      <c r="Q1338" s="0" t="n">
        <f aca="false">Inputs!$B$37+Inputs!$B$38*MAX(F1338-Inputs!$C$38,0)+Inputs!$B$39*MAX(F1338-Inputs!$C$39,0)+Inputs!$B$40*MAX(F1338-Inputs!$C$40,0)+Inputs!$B$41*MAX(F1338-Inputs!$C$41,0)+Inputs!$B$42*Inputs!$B$14+Inputs!$B$43*MIN(Loan_Sample!I1318/Inputs!$B$17,1)+Inputs!$B$44*MIN(E1338,Inputs!$B$18)+Inputs!$B$45*Loan_Sample!C1318</f>
        <v>-5.48883737816956</v>
      </c>
      <c r="R1338" s="0" t="n">
        <f aca="false">MIN(1-Inputs!$B$13,MAX(Inputs!$B$13,1/(1+EXP(-(Inputs!$B$15*Q1338+Inputs!$B$16)))))</f>
        <v>0.00296590591772984</v>
      </c>
    </row>
    <row r="1339" customFormat="false" ht="15" hidden="false" customHeight="false" outlineLevel="0" collapsed="false">
      <c r="A1339" s="0" t="n">
        <f aca="false">Loan_Sample!A1319</f>
        <v>37728</v>
      </c>
      <c r="B1339" s="0" t="n">
        <f aca="false">Loan_Sample!U1319</f>
        <v>456074.03</v>
      </c>
      <c r="C1339" s="0" t="n">
        <f aca="false">Loan_Sample!K1319+Inputs!$B$26</f>
        <v>4.09999990463257</v>
      </c>
      <c r="D1339" s="0" t="n">
        <f aca="false">Loan_Sample!L1319+Inputs!$B$26</f>
        <v>-0.458333492279053</v>
      </c>
      <c r="E1339" s="0" t="n">
        <f aca="false">Loan_Sample!E1319/(1+Inputs!$B$25/100)</f>
        <v>69.3001174926758</v>
      </c>
      <c r="F1339" s="0" t="n">
        <f aca="false">Loan_Sample!H1319-Inputs!$B$24/100</f>
        <v>-2.94433331489563</v>
      </c>
      <c r="G1339" s="0" t="n">
        <f aca="false">IF(ISNUMBER(C1339),INDEX(Scorecard!$D$54:$D$61,SUMPRODUCT(--(Scorecard!$G$54:$G$60&lt;C1339))+1),Scorecard!$D$62)</f>
        <v>0.489050497890326</v>
      </c>
      <c r="H1339" s="0" t="n">
        <f aca="false">IF(ISNUMBER(D1339),INDEX(Scorecard!$D$63:$D$68,SUMPRODUCT(--(Scorecard!$G$63:$G$67&lt;D1339))+1),Scorecard!$D$69)</f>
        <v>0.322484508656054</v>
      </c>
      <c r="I1339" s="0" t="n">
        <f aca="false">IF(ISNUMBER(E1339),INDEX(Scorecard!$D$19:$D$26,SUMPRODUCT(--(Scorecard!$G$19:$G$25&lt;E1339))+1),Scorecard!$D$27)</f>
        <v>0.0530843085177338</v>
      </c>
      <c r="J1339" s="0" t="n">
        <f aca="false">IF(ISNUMBER(F1339),INDEX(Scorecard!$D$37:$D$44,SUMPRODUCT(--(Scorecard!$G$37:$G$43&lt;F1339))+1),Scorecard!$D$45)</f>
        <v>1.35057635045042</v>
      </c>
      <c r="K1339" s="0" t="n">
        <f aca="false">Inputs!$B$10+Scorecard!$J$5*Loan_Sample!Y1319+Scorecard!$J$6*Loan_Sample!Z1319+Scorecard!$J$7*I1339+Scorecard!$J$8*Loan_Sample!AB1319+Scorecard!$J$9*J1339+Scorecard!$J$10*Loan_Sample!AD1319+Scorecard!$J$11*G1339+Scorecard!$J$12*H1339</f>
        <v>-5.10653694620613</v>
      </c>
      <c r="L1339" s="0" t="n">
        <f aca="false">MIN(1-Inputs!$B$13,MAX(Inputs!$B$13,1/(1+EXP(-(Inputs!$B$11*K1339+Inputs!$B$12)))))</f>
        <v>0.00526927816813475</v>
      </c>
      <c r="M1339" s="0" t="n">
        <f aca="false">Loan_Sample!AH1319*Inputs!$B$4*B1339</f>
        <v>841.113325266282</v>
      </c>
      <c r="N1339" s="0" t="n">
        <f aca="false">L1339*Inputs!$B$4*B1339</f>
        <v>841.113325266282</v>
      </c>
      <c r="O1339" s="0" t="n">
        <f aca="false">Inputs!$B$37+Inputs!$B$38*MAX(Loan_Sample!H1319-Inputs!$C$38,0)+Inputs!$B$39*MAX(Loan_Sample!H1319-Inputs!$C$39,0)+Inputs!$B$40*MAX(Loan_Sample!H1319-Inputs!$C$40,0)+Inputs!$B$41*MAX(Loan_Sample!H1319-Inputs!$C$41,0)+Inputs!$B$42*Inputs!$B$14+Inputs!$B$43*MIN(Loan_Sample!I1319/Inputs!$B$17,1)+Inputs!$B$44*MIN(Loan_Sample!E1319,Inputs!$B$18)+Inputs!$B$45*Loan_Sample!C1319</f>
        <v>-5.68738140638644</v>
      </c>
      <c r="P1339" s="0" t="n">
        <f aca="false">MIN(1-Inputs!$B$13,MAX(Inputs!$B$13,1/(1+EXP(-(Inputs!$B$15*O1339+Inputs!$B$16)))))</f>
        <v>0.00236807500513453</v>
      </c>
      <c r="Q1339" s="0" t="n">
        <f aca="false">Inputs!$B$37+Inputs!$B$38*MAX(F1339-Inputs!$C$38,0)+Inputs!$B$39*MAX(F1339-Inputs!$C$39,0)+Inputs!$B$40*MAX(F1339-Inputs!$C$40,0)+Inputs!$B$41*MAX(F1339-Inputs!$C$41,0)+Inputs!$B$42*Inputs!$B$14+Inputs!$B$43*MIN(Loan_Sample!I1319/Inputs!$B$17,1)+Inputs!$B$44*MIN(E1339,Inputs!$B$18)+Inputs!$B$45*Loan_Sample!C1319</f>
        <v>-5.68738140638644</v>
      </c>
      <c r="R1339" s="0" t="n">
        <f aca="false">MIN(1-Inputs!$B$13,MAX(Inputs!$B$13,1/(1+EXP(-(Inputs!$B$15*Q1339+Inputs!$B$16)))))</f>
        <v>0.00236807500513453</v>
      </c>
    </row>
    <row r="1340" customFormat="false" ht="15" hidden="false" customHeight="false" outlineLevel="0" collapsed="false">
      <c r="A1340" s="0" t="n">
        <f aca="false">Loan_Sample!A1320</f>
        <v>37820</v>
      </c>
      <c r="B1340" s="0" t="n">
        <f aca="false">Loan_Sample!U1320</f>
        <v>363132.34</v>
      </c>
      <c r="C1340" s="0" t="n">
        <f aca="false">Loan_Sample!K1320+Inputs!$B$26</f>
        <v>5.19999980926514</v>
      </c>
      <c r="D1340" s="0" t="n">
        <f aca="false">Loan_Sample!L1320+Inputs!$B$26</f>
        <v>-0.208333492279053</v>
      </c>
      <c r="E1340" s="0" t="n">
        <f aca="false">Loan_Sample!E1320/(1+Inputs!$B$25/100)</f>
        <v>65.3088912963867</v>
      </c>
      <c r="F1340" s="0" t="n">
        <f aca="false">Loan_Sample!H1320-Inputs!$B$24/100</f>
        <v>-3.63133311271668</v>
      </c>
      <c r="G1340" s="0" t="n">
        <f aca="false">IF(ISNUMBER(C1340),INDEX(Scorecard!$D$54:$D$61,SUMPRODUCT(--(Scorecard!$G$54:$G$60&lt;C1340))+1),Scorecard!$D$62)</f>
        <v>0.214429354789033</v>
      </c>
      <c r="H1340" s="0" t="n">
        <f aca="false">IF(ISNUMBER(D1340),INDEX(Scorecard!$D$63:$D$68,SUMPRODUCT(--(Scorecard!$G$63:$G$67&lt;D1340))+1),Scorecard!$D$69)</f>
        <v>0.322484508656054</v>
      </c>
      <c r="I1340" s="0" t="n">
        <f aca="false">IF(ISNUMBER(E1340),INDEX(Scorecard!$D$19:$D$26,SUMPRODUCT(--(Scorecard!$G$19:$G$25&lt;E1340))+1),Scorecard!$D$27)</f>
        <v>0.233621608745691</v>
      </c>
      <c r="J1340" s="0" t="n">
        <f aca="false">IF(ISNUMBER(F1340),INDEX(Scorecard!$D$37:$D$44,SUMPRODUCT(--(Scorecard!$G$37:$G$43&lt;F1340))+1),Scorecard!$D$45)</f>
        <v>1.35057635045042</v>
      </c>
      <c r="K1340" s="0" t="n">
        <f aca="false">Inputs!$B$10+Scorecard!$J$5*Loan_Sample!Y1320+Scorecard!$J$6*Loan_Sample!Z1320+Scorecard!$J$7*I1340+Scorecard!$J$8*Loan_Sample!AB1320+Scorecard!$J$9*J1340+Scorecard!$J$10*Loan_Sample!AD1320+Scorecard!$J$11*G1340+Scorecard!$J$12*H1340</f>
        <v>-6.59968971107867</v>
      </c>
      <c r="L1340" s="0" t="n">
        <f aca="false">MIN(1-Inputs!$B$13,MAX(Inputs!$B$13,1/(1+EXP(-(Inputs!$B$11*K1340+Inputs!$B$12)))))</f>
        <v>0.00107702927996658</v>
      </c>
      <c r="M1340" s="0" t="n">
        <f aca="false">Loan_Sample!AH1320*Inputs!$B$4*B1340</f>
        <v>136.886456938973</v>
      </c>
      <c r="N1340" s="0" t="n">
        <f aca="false">L1340*Inputs!$B$4*B1340</f>
        <v>136.886456938973</v>
      </c>
      <c r="O1340" s="0" t="n">
        <f aca="false">Inputs!$B$37+Inputs!$B$38*MAX(Loan_Sample!H1320-Inputs!$C$38,0)+Inputs!$B$39*MAX(Loan_Sample!H1320-Inputs!$C$39,0)+Inputs!$B$40*MAX(Loan_Sample!H1320-Inputs!$C$40,0)+Inputs!$B$41*MAX(Loan_Sample!H1320-Inputs!$C$41,0)+Inputs!$B$42*Inputs!$B$14+Inputs!$B$43*MIN(Loan_Sample!I1320/Inputs!$B$17,1)+Inputs!$B$44*MIN(Loan_Sample!E1320,Inputs!$B$18)+Inputs!$B$45*Loan_Sample!C1320</f>
        <v>-5.3990675472341</v>
      </c>
      <c r="P1340" s="0" t="n">
        <f aca="false">MIN(1-Inputs!$B$13,MAX(Inputs!$B$13,1/(1+EXP(-(Inputs!$B$15*O1340+Inputs!$B$16)))))</f>
        <v>0.00328351380943081</v>
      </c>
      <c r="Q1340" s="0" t="n">
        <f aca="false">Inputs!$B$37+Inputs!$B$38*MAX(F1340-Inputs!$C$38,0)+Inputs!$B$39*MAX(F1340-Inputs!$C$39,0)+Inputs!$B$40*MAX(F1340-Inputs!$C$40,0)+Inputs!$B$41*MAX(F1340-Inputs!$C$41,0)+Inputs!$B$42*Inputs!$B$14+Inputs!$B$43*MIN(Loan_Sample!I1320/Inputs!$B$17,1)+Inputs!$B$44*MIN(E1340,Inputs!$B$18)+Inputs!$B$45*Loan_Sample!C1320</f>
        <v>-5.3990675472341</v>
      </c>
      <c r="R1340" s="0" t="n">
        <f aca="false">MIN(1-Inputs!$B$13,MAX(Inputs!$B$13,1/(1+EXP(-(Inputs!$B$15*Q1340+Inputs!$B$16)))))</f>
        <v>0.00328351380943081</v>
      </c>
    </row>
    <row r="1341" customFormat="false" ht="15" hidden="false" customHeight="false" outlineLevel="0" collapsed="false">
      <c r="A1341" s="0" t="n">
        <f aca="false">Loan_Sample!A1321</f>
        <v>37822</v>
      </c>
      <c r="B1341" s="0" t="n">
        <f aca="false">Loan_Sample!U1321</f>
        <v>224158.44</v>
      </c>
      <c r="C1341" s="0" t="n">
        <f aca="false">Loan_Sample!K1321+Inputs!$B$26</f>
        <v>3.82307696342468</v>
      </c>
      <c r="D1341" s="0" t="n">
        <f aca="false">Loan_Sample!L1321+Inputs!$B$26</f>
        <v>-0.276922941207886</v>
      </c>
      <c r="E1341" s="0" t="n">
        <f aca="false">Loan_Sample!E1321/(1+Inputs!$B$25/100)</f>
        <v>78.3338012695313</v>
      </c>
      <c r="F1341" s="0" t="n">
        <f aca="false">Loan_Sample!H1321-Inputs!$B$24/100</f>
        <v>-0.444333553314209</v>
      </c>
      <c r="G1341" s="0" t="n">
        <f aca="false">IF(ISNUMBER(C1341),INDEX(Scorecard!$D$54:$D$61,SUMPRODUCT(--(Scorecard!$G$54:$G$60&lt;C1341))+1),Scorecard!$D$62)</f>
        <v>0.489050497890326</v>
      </c>
      <c r="H1341" s="0" t="n">
        <f aca="false">IF(ISNUMBER(D1341),INDEX(Scorecard!$D$63:$D$68,SUMPRODUCT(--(Scorecard!$G$63:$G$67&lt;D1341))+1),Scorecard!$D$69)</f>
        <v>0.322484508656054</v>
      </c>
      <c r="I1341" s="0" t="n">
        <f aca="false">IF(ISNUMBER(E1341),INDEX(Scorecard!$D$19:$D$26,SUMPRODUCT(--(Scorecard!$G$19:$G$25&lt;E1341))+1),Scorecard!$D$27)</f>
        <v>-0.0341578513653732</v>
      </c>
      <c r="J1341" s="0" t="n">
        <f aca="false">IF(ISNUMBER(F1341),INDEX(Scorecard!$D$37:$D$44,SUMPRODUCT(--(Scorecard!$G$37:$G$43&lt;F1341))+1),Scorecard!$D$45)</f>
        <v>0.769716833645565</v>
      </c>
      <c r="K1341" s="0" t="n">
        <f aca="false">Inputs!$B$10+Scorecard!$J$5*Loan_Sample!Y1321+Scorecard!$J$6*Loan_Sample!Z1321+Scorecard!$J$7*I1341+Scorecard!$J$8*Loan_Sample!AB1321+Scorecard!$J$9*J1341+Scorecard!$J$10*Loan_Sample!AD1321+Scorecard!$J$11*G1341+Scorecard!$J$12*H1341</f>
        <v>-6.50270440114672</v>
      </c>
      <c r="L1341" s="0" t="n">
        <f aca="false">MIN(1-Inputs!$B$13,MAX(Inputs!$B$13,1/(1+EXP(-(Inputs!$B$11*K1341+Inputs!$B$12)))))</f>
        <v>0.00119421378573561</v>
      </c>
      <c r="M1341" s="0" t="n">
        <f aca="false">Loan_Sample!AH1321*Inputs!$B$4*B1341</f>
        <v>93.6925847329458</v>
      </c>
      <c r="N1341" s="0" t="n">
        <f aca="false">L1341*Inputs!$B$4*B1341</f>
        <v>93.6925847329458</v>
      </c>
      <c r="O1341" s="0" t="n">
        <f aca="false">Inputs!$B$37+Inputs!$B$38*MAX(Loan_Sample!H1321-Inputs!$C$38,0)+Inputs!$B$39*MAX(Loan_Sample!H1321-Inputs!$C$39,0)+Inputs!$B$40*MAX(Loan_Sample!H1321-Inputs!$C$40,0)+Inputs!$B$41*MAX(Loan_Sample!H1321-Inputs!$C$41,0)+Inputs!$B$42*Inputs!$B$14+Inputs!$B$43*MIN(Loan_Sample!I1321/Inputs!$B$17,1)+Inputs!$B$44*MIN(Loan_Sample!E1321,Inputs!$B$18)+Inputs!$B$45*Loan_Sample!C1321</f>
        <v>-6.04059338233065</v>
      </c>
      <c r="P1341" s="0" t="n">
        <f aca="false">MIN(1-Inputs!$B$13,MAX(Inputs!$B$13,1/(1+EXP(-(Inputs!$B$15*O1341+Inputs!$B$16)))))</f>
        <v>0.00158618216374182</v>
      </c>
      <c r="Q1341" s="0" t="n">
        <f aca="false">Inputs!$B$37+Inputs!$B$38*MAX(F1341-Inputs!$C$38,0)+Inputs!$B$39*MAX(F1341-Inputs!$C$39,0)+Inputs!$B$40*MAX(F1341-Inputs!$C$40,0)+Inputs!$B$41*MAX(F1341-Inputs!$C$41,0)+Inputs!$B$42*Inputs!$B$14+Inputs!$B$43*MIN(Loan_Sample!I1321/Inputs!$B$17,1)+Inputs!$B$44*MIN(E1341,Inputs!$B$18)+Inputs!$B$45*Loan_Sample!C1321</f>
        <v>-6.04059338233065</v>
      </c>
      <c r="R1341" s="0" t="n">
        <f aca="false">MIN(1-Inputs!$B$13,MAX(Inputs!$B$13,1/(1+EXP(-(Inputs!$B$15*Q1341+Inputs!$B$16)))))</f>
        <v>0.00158618216374182</v>
      </c>
    </row>
    <row r="1342" customFormat="false" ht="15" hidden="false" customHeight="false" outlineLevel="0" collapsed="false">
      <c r="A1342" s="0" t="n">
        <f aca="false">Loan_Sample!A1322</f>
        <v>37878</v>
      </c>
      <c r="B1342" s="0" t="n">
        <f aca="false">Loan_Sample!U1322</f>
        <v>181183.86</v>
      </c>
      <c r="C1342" s="0" t="n">
        <f aca="false">Loan_Sample!K1322+Inputs!$B$26</f>
        <v>5.00833320617676</v>
      </c>
      <c r="D1342" s="0" t="n">
        <f aca="false">Loan_Sample!L1322+Inputs!$B$26</f>
        <v>-1.125</v>
      </c>
      <c r="E1342" s="0" t="n">
        <f aca="false">Loan_Sample!E1322/(1+Inputs!$B$25/100)</f>
        <v>75.354850769043</v>
      </c>
      <c r="F1342" s="0" t="n">
        <f aca="false">Loan_Sample!H1322-Inputs!$B$24/100</f>
        <v>-1.86133313179016</v>
      </c>
      <c r="G1342" s="0" t="n">
        <f aca="false">IF(ISNUMBER(C1342),INDEX(Scorecard!$D$54:$D$61,SUMPRODUCT(--(Scorecard!$G$54:$G$60&lt;C1342))+1),Scorecard!$D$62)</f>
        <v>0.214429354789033</v>
      </c>
      <c r="H1342" s="0" t="n">
        <f aca="false">IF(ISNUMBER(D1342),INDEX(Scorecard!$D$63:$D$68,SUMPRODUCT(--(Scorecard!$G$63:$G$67&lt;D1342))+1),Scorecard!$D$69)</f>
        <v>-0.340582194386522</v>
      </c>
      <c r="I1342" s="0" t="n">
        <f aca="false">IF(ISNUMBER(E1342),INDEX(Scorecard!$D$19:$D$26,SUMPRODUCT(--(Scorecard!$G$19:$G$25&lt;E1342))+1),Scorecard!$D$27)</f>
        <v>-0.0341578513653732</v>
      </c>
      <c r="J1342" s="0" t="n">
        <f aca="false">IF(ISNUMBER(F1342),INDEX(Scorecard!$D$37:$D$44,SUMPRODUCT(--(Scorecard!$G$37:$G$43&lt;F1342))+1),Scorecard!$D$45)</f>
        <v>1.35057635045042</v>
      </c>
      <c r="K1342" s="0" t="n">
        <f aca="false">Inputs!$B$10+Scorecard!$J$5*Loan_Sample!Y1322+Scorecard!$J$6*Loan_Sample!Z1322+Scorecard!$J$7*I1342+Scorecard!$J$8*Loan_Sample!AB1322+Scorecard!$J$9*J1342+Scorecard!$J$10*Loan_Sample!AD1322+Scorecard!$J$11*G1342+Scorecard!$J$12*H1342</f>
        <v>-3.90502443682047</v>
      </c>
      <c r="L1342" s="0" t="n">
        <f aca="false">MIN(1-Inputs!$B$13,MAX(Inputs!$B$13,1/(1+EXP(-(Inputs!$B$11*K1342+Inputs!$B$12)))))</f>
        <v>0.018713629723737</v>
      </c>
      <c r="M1342" s="0" t="n">
        <f aca="false">Loan_Sample!AH1322*Inputs!$B$4*B1342</f>
        <v>1186.71268378509</v>
      </c>
      <c r="N1342" s="0" t="n">
        <f aca="false">L1342*Inputs!$B$4*B1342</f>
        <v>1186.71268378509</v>
      </c>
      <c r="O1342" s="0" t="n">
        <f aca="false">Inputs!$B$37+Inputs!$B$38*MAX(Loan_Sample!H1322-Inputs!$C$38,0)+Inputs!$B$39*MAX(Loan_Sample!H1322-Inputs!$C$39,0)+Inputs!$B$40*MAX(Loan_Sample!H1322-Inputs!$C$40,0)+Inputs!$B$41*MAX(Loan_Sample!H1322-Inputs!$C$41,0)+Inputs!$B$42*Inputs!$B$14+Inputs!$B$43*MIN(Loan_Sample!I1322/Inputs!$B$17,1)+Inputs!$B$44*MIN(Loan_Sample!E1322,Inputs!$B$18)+Inputs!$B$45*Loan_Sample!C1322</f>
        <v>-5.80834284372808</v>
      </c>
      <c r="P1342" s="0" t="n">
        <f aca="false">MIN(1-Inputs!$B$13,MAX(Inputs!$B$13,1/(1+EXP(-(Inputs!$B$15*O1342+Inputs!$B$16)))))</f>
        <v>0.00206446866088896</v>
      </c>
      <c r="Q1342" s="0" t="n">
        <f aca="false">Inputs!$B$37+Inputs!$B$38*MAX(F1342-Inputs!$C$38,0)+Inputs!$B$39*MAX(F1342-Inputs!$C$39,0)+Inputs!$B$40*MAX(F1342-Inputs!$C$40,0)+Inputs!$B$41*MAX(F1342-Inputs!$C$41,0)+Inputs!$B$42*Inputs!$B$14+Inputs!$B$43*MIN(Loan_Sample!I1322/Inputs!$B$17,1)+Inputs!$B$44*MIN(E1342,Inputs!$B$18)+Inputs!$B$45*Loan_Sample!C1322</f>
        <v>-5.80834284372808</v>
      </c>
      <c r="R1342" s="0" t="n">
        <f aca="false">MIN(1-Inputs!$B$13,MAX(Inputs!$B$13,1/(1+EXP(-(Inputs!$B$15*Q1342+Inputs!$B$16)))))</f>
        <v>0.00206446866088896</v>
      </c>
    </row>
    <row r="1343" customFormat="false" ht="15" hidden="false" customHeight="false" outlineLevel="0" collapsed="false">
      <c r="A1343" s="0" t="n">
        <f aca="false">Loan_Sample!A1323</f>
        <v>37911</v>
      </c>
      <c r="B1343" s="0" t="n">
        <f aca="false">Loan_Sample!U1323</f>
        <v>256538.98</v>
      </c>
      <c r="C1343" s="0" t="n">
        <f aca="false">Loan_Sample!K1323+Inputs!$B$26</f>
        <v>4.65833330154419</v>
      </c>
      <c r="D1343" s="0" t="n">
        <f aca="false">Loan_Sample!L1323+Inputs!$B$26</f>
        <v>-1.875</v>
      </c>
      <c r="E1343" s="0" t="n">
        <f aca="false">Loan_Sample!E1323/(1+Inputs!$B$25/100)</f>
        <v>75.0205917358398</v>
      </c>
      <c r="F1343" s="0" t="n">
        <f aca="false">Loan_Sample!H1323-Inputs!$B$24/100</f>
        <v>0.0793333053588867</v>
      </c>
      <c r="G1343" s="0" t="n">
        <f aca="false">IF(ISNUMBER(C1343),INDEX(Scorecard!$D$54:$D$61,SUMPRODUCT(--(Scorecard!$G$54:$G$60&lt;C1343))+1),Scorecard!$D$62)</f>
        <v>0.409483001259379</v>
      </c>
      <c r="H1343" s="0" t="n">
        <f aca="false">IF(ISNUMBER(D1343),INDEX(Scorecard!$D$63:$D$68,SUMPRODUCT(--(Scorecard!$G$63:$G$67&lt;D1343))+1),Scorecard!$D$69)</f>
        <v>-0.340582194386522</v>
      </c>
      <c r="I1343" s="0" t="n">
        <f aca="false">IF(ISNUMBER(E1343),INDEX(Scorecard!$D$19:$D$26,SUMPRODUCT(--(Scorecard!$G$19:$G$25&lt;E1343))+1),Scorecard!$D$27)</f>
        <v>-0.0341578513653732</v>
      </c>
      <c r="J1343" s="0" t="n">
        <f aca="false">IF(ISNUMBER(F1343),INDEX(Scorecard!$D$37:$D$44,SUMPRODUCT(--(Scorecard!$G$37:$G$43&lt;F1343))+1),Scorecard!$D$45)</f>
        <v>0.330501541082344</v>
      </c>
      <c r="K1343" s="0" t="n">
        <f aca="false">Inputs!$B$10+Scorecard!$J$5*Loan_Sample!Y1323+Scorecard!$J$6*Loan_Sample!Z1323+Scorecard!$J$7*I1343+Scorecard!$J$8*Loan_Sample!AB1323+Scorecard!$J$9*J1343+Scorecard!$J$10*Loan_Sample!AD1323+Scorecard!$J$11*G1343+Scorecard!$J$12*H1343</f>
        <v>-2.51376583028643</v>
      </c>
      <c r="L1343" s="0" t="n">
        <f aca="false">MIN(1-Inputs!$B$13,MAX(Inputs!$B$13,1/(1+EXP(-(Inputs!$B$11*K1343+Inputs!$B$12)))))</f>
        <v>0.0775327061961733</v>
      </c>
      <c r="M1343" s="0" t="n">
        <f aca="false">Loan_Sample!AH1323*Inputs!$B$4*B1343</f>
        <v>6961.55647747209</v>
      </c>
      <c r="N1343" s="0" t="n">
        <f aca="false">L1343*Inputs!$B$4*B1343</f>
        <v>6961.55647747209</v>
      </c>
      <c r="O1343" s="0" t="n">
        <f aca="false">Inputs!$B$37+Inputs!$B$38*MAX(Loan_Sample!H1323-Inputs!$C$38,0)+Inputs!$B$39*MAX(Loan_Sample!H1323-Inputs!$C$39,0)+Inputs!$B$40*MAX(Loan_Sample!H1323-Inputs!$C$40,0)+Inputs!$B$41*MAX(Loan_Sample!H1323-Inputs!$C$41,0)+Inputs!$B$42*Inputs!$B$14+Inputs!$B$43*MIN(Loan_Sample!I1323/Inputs!$B$17,1)+Inputs!$B$44*MIN(Loan_Sample!E1323,Inputs!$B$18)+Inputs!$B$45*Loan_Sample!C1323</f>
        <v>-6.10737459209128</v>
      </c>
      <c r="P1343" s="0" t="n">
        <f aca="false">MIN(1-Inputs!$B$13,MAX(Inputs!$B$13,1/(1+EXP(-(Inputs!$B$15*O1343+Inputs!$B$16)))))</f>
        <v>0.00147039218739102</v>
      </c>
      <c r="Q1343" s="0" t="n">
        <f aca="false">Inputs!$B$37+Inputs!$B$38*MAX(F1343-Inputs!$C$38,0)+Inputs!$B$39*MAX(F1343-Inputs!$C$39,0)+Inputs!$B$40*MAX(F1343-Inputs!$C$40,0)+Inputs!$B$41*MAX(F1343-Inputs!$C$41,0)+Inputs!$B$42*Inputs!$B$14+Inputs!$B$43*MIN(Loan_Sample!I1323/Inputs!$B$17,1)+Inputs!$B$44*MIN(E1343,Inputs!$B$18)+Inputs!$B$45*Loan_Sample!C1323</f>
        <v>-6.10737459209128</v>
      </c>
      <c r="R1343" s="0" t="n">
        <f aca="false">MIN(1-Inputs!$B$13,MAX(Inputs!$B$13,1/(1+EXP(-(Inputs!$B$15*Q1343+Inputs!$B$16)))))</f>
        <v>0.00147039218739102</v>
      </c>
    </row>
    <row r="1344" customFormat="false" ht="15" hidden="false" customHeight="false" outlineLevel="0" collapsed="false">
      <c r="A1344" s="0" t="n">
        <f aca="false">Loan_Sample!A1324</f>
        <v>38017</v>
      </c>
      <c r="B1344" s="0" t="n">
        <f aca="false">Loan_Sample!U1324</f>
        <v>152871.67</v>
      </c>
      <c r="C1344" s="0" t="n">
        <f aca="false">Loan_Sample!K1324+Inputs!$B$26</f>
        <v>3.62307691574097</v>
      </c>
      <c r="D1344" s="0" t="n">
        <f aca="false">Loan_Sample!L1324+Inputs!$B$26</f>
        <v>-0.276923179626465</v>
      </c>
      <c r="E1344" s="0" t="n">
        <f aca="false">Loan_Sample!E1324/(1+Inputs!$B$25/100)</f>
        <v>63.0043258666992</v>
      </c>
      <c r="F1344" s="0" t="n">
        <f aca="false">Loan_Sample!H1324-Inputs!$B$24/100</f>
        <v>1.07266640663147</v>
      </c>
      <c r="G1344" s="0" t="n">
        <f aca="false">IF(ISNUMBER(C1344),INDEX(Scorecard!$D$54:$D$61,SUMPRODUCT(--(Scorecard!$G$54:$G$60&lt;C1344))+1),Scorecard!$D$62)</f>
        <v>0.489050497890326</v>
      </c>
      <c r="H1344" s="0" t="n">
        <f aca="false">IF(ISNUMBER(D1344),INDEX(Scorecard!$D$63:$D$68,SUMPRODUCT(--(Scorecard!$G$63:$G$67&lt;D1344))+1),Scorecard!$D$69)</f>
        <v>0.322484508656054</v>
      </c>
      <c r="I1344" s="0" t="n">
        <f aca="false">IF(ISNUMBER(E1344),INDEX(Scorecard!$D$19:$D$26,SUMPRODUCT(--(Scorecard!$G$19:$G$25&lt;E1344))+1),Scorecard!$D$27)</f>
        <v>0.233621608745691</v>
      </c>
      <c r="J1344" s="0" t="n">
        <f aca="false">IF(ISNUMBER(F1344),INDEX(Scorecard!$D$37:$D$44,SUMPRODUCT(--(Scorecard!$G$37:$G$43&lt;F1344))+1),Scorecard!$D$45)</f>
        <v>-0.975503570149195</v>
      </c>
      <c r="K1344" s="0" t="n">
        <f aca="false">Inputs!$B$10+Scorecard!$J$5*Loan_Sample!Y1324+Scorecard!$J$6*Loan_Sample!Z1324+Scorecard!$J$7*I1344+Scorecard!$J$8*Loan_Sample!AB1324+Scorecard!$J$9*J1344+Scorecard!$J$10*Loan_Sample!AD1324+Scorecard!$J$11*G1344+Scorecard!$J$12*H1344</f>
        <v>-3.28435674010143</v>
      </c>
      <c r="L1344" s="0" t="n">
        <f aca="false">MIN(1-Inputs!$B$13,MAX(Inputs!$B$13,1/(1+EXP(-(Inputs!$B$11*K1344+Inputs!$B$12)))))</f>
        <v>0.0356432735674939</v>
      </c>
      <c r="M1344" s="0" t="n">
        <f aca="false">Loan_Sample!AH1324*Inputs!$B$4*B1344</f>
        <v>1907.09636408538</v>
      </c>
      <c r="N1344" s="0" t="n">
        <f aca="false">L1344*Inputs!$B$4*B1344</f>
        <v>1907.09636408538</v>
      </c>
      <c r="O1344" s="0" t="n">
        <f aca="false">Inputs!$B$37+Inputs!$B$38*MAX(Loan_Sample!H1324-Inputs!$C$38,0)+Inputs!$B$39*MAX(Loan_Sample!H1324-Inputs!$C$39,0)+Inputs!$B$40*MAX(Loan_Sample!H1324-Inputs!$C$40,0)+Inputs!$B$41*MAX(Loan_Sample!H1324-Inputs!$C$41,0)+Inputs!$B$42*Inputs!$B$14+Inputs!$B$43*MIN(Loan_Sample!I1324/Inputs!$B$17,1)+Inputs!$B$44*MIN(Loan_Sample!E1324,Inputs!$B$18)+Inputs!$B$45*Loan_Sample!C1324</f>
        <v>-3.45796106564195</v>
      </c>
      <c r="P1344" s="0" t="n">
        <f aca="false">MIN(1-Inputs!$B$13,MAX(Inputs!$B$13,1/(1+EXP(-(Inputs!$B$15*O1344+Inputs!$B$16)))))</f>
        <v>0.0290599097661749</v>
      </c>
      <c r="Q1344" s="0" t="n">
        <f aca="false">Inputs!$B$37+Inputs!$B$38*MAX(F1344-Inputs!$C$38,0)+Inputs!$B$39*MAX(F1344-Inputs!$C$39,0)+Inputs!$B$40*MAX(F1344-Inputs!$C$40,0)+Inputs!$B$41*MAX(F1344-Inputs!$C$41,0)+Inputs!$B$42*Inputs!$B$14+Inputs!$B$43*MIN(Loan_Sample!I1324/Inputs!$B$17,1)+Inputs!$B$44*MIN(E1344,Inputs!$B$18)+Inputs!$B$45*Loan_Sample!C1324</f>
        <v>-3.45796106564195</v>
      </c>
      <c r="R1344" s="0" t="n">
        <f aca="false">MIN(1-Inputs!$B$13,MAX(Inputs!$B$13,1/(1+EXP(-(Inputs!$B$15*Q1344+Inputs!$B$16)))))</f>
        <v>0.0290599097661749</v>
      </c>
    </row>
    <row r="1345" customFormat="false" ht="15" hidden="false" customHeight="false" outlineLevel="0" collapsed="false">
      <c r="A1345" s="0" t="n">
        <f aca="false">Loan_Sample!A1325</f>
        <v>38074</v>
      </c>
      <c r="B1345" s="0" t="n">
        <f aca="false">Loan_Sample!U1325</f>
        <v>248402.5</v>
      </c>
      <c r="C1345" s="0" t="n">
        <f aca="false">Loan_Sample!K1325+Inputs!$B$26</f>
        <v>4.8230767250061</v>
      </c>
      <c r="D1345" s="0" t="n">
        <f aca="false">Loan_Sample!L1325+Inputs!$B$26</f>
        <v>-0.276923179626465</v>
      </c>
      <c r="E1345" s="0" t="n">
        <f aca="false">Loan_Sample!E1325/(1+Inputs!$B$25/100)</f>
        <v>64.2282333374023</v>
      </c>
      <c r="F1345" s="0" t="n">
        <f aca="false">Loan_Sample!H1325-Inputs!$B$24/100</f>
        <v>0.647666692733765</v>
      </c>
      <c r="G1345" s="0" t="n">
        <f aca="false">IF(ISNUMBER(C1345),INDEX(Scorecard!$D$54:$D$61,SUMPRODUCT(--(Scorecard!$G$54:$G$60&lt;C1345))+1),Scorecard!$D$62)</f>
        <v>0.214429354789033</v>
      </c>
      <c r="H1345" s="0" t="n">
        <f aca="false">IF(ISNUMBER(D1345),INDEX(Scorecard!$D$63:$D$68,SUMPRODUCT(--(Scorecard!$G$63:$G$67&lt;D1345))+1),Scorecard!$D$69)</f>
        <v>0.322484508656054</v>
      </c>
      <c r="I1345" s="0" t="n">
        <f aca="false">IF(ISNUMBER(E1345),INDEX(Scorecard!$D$19:$D$26,SUMPRODUCT(--(Scorecard!$G$19:$G$25&lt;E1345))+1),Scorecard!$D$27)</f>
        <v>0.233621608745691</v>
      </c>
      <c r="J1345" s="0" t="n">
        <f aca="false">IF(ISNUMBER(F1345),INDEX(Scorecard!$D$37:$D$44,SUMPRODUCT(--(Scorecard!$G$37:$G$43&lt;F1345))+1),Scorecard!$D$45)</f>
        <v>-0.569454719285959</v>
      </c>
      <c r="K1345" s="0" t="n">
        <f aca="false">Inputs!$B$10+Scorecard!$J$5*Loan_Sample!Y1325+Scorecard!$J$6*Loan_Sample!Z1325+Scorecard!$J$7*I1345+Scorecard!$J$8*Loan_Sample!AB1325+Scorecard!$J$9*J1345+Scorecard!$J$10*Loan_Sample!AD1325+Scorecard!$J$11*G1345+Scorecard!$J$12*H1345</f>
        <v>-5.64184448902758</v>
      </c>
      <c r="L1345" s="0" t="n">
        <f aca="false">MIN(1-Inputs!$B$13,MAX(Inputs!$B$13,1/(1+EXP(-(Inputs!$B$11*K1345+Inputs!$B$12)))))</f>
        <v>0.00298464547547288</v>
      </c>
      <c r="M1345" s="0" t="n">
        <f aca="false">Loan_Sample!AH1325*Inputs!$B$4*B1345</f>
        <v>259.487689202403</v>
      </c>
      <c r="N1345" s="0" t="n">
        <f aca="false">L1345*Inputs!$B$4*B1345</f>
        <v>259.487689202403</v>
      </c>
      <c r="O1345" s="0" t="n">
        <f aca="false">Inputs!$B$37+Inputs!$B$38*MAX(Loan_Sample!H1325-Inputs!$C$38,0)+Inputs!$B$39*MAX(Loan_Sample!H1325-Inputs!$C$39,0)+Inputs!$B$40*MAX(Loan_Sample!H1325-Inputs!$C$40,0)+Inputs!$B$41*MAX(Loan_Sample!H1325-Inputs!$C$41,0)+Inputs!$B$42*Inputs!$B$14+Inputs!$B$43*MIN(Loan_Sample!I1325/Inputs!$B$17,1)+Inputs!$B$44*MIN(Loan_Sample!E1325,Inputs!$B$18)+Inputs!$B$45*Loan_Sample!C1325</f>
        <v>-4.08407141467459</v>
      </c>
      <c r="P1345" s="0" t="n">
        <f aca="false">MIN(1-Inputs!$B$13,MAX(Inputs!$B$13,1/(1+EXP(-(Inputs!$B$15*O1345+Inputs!$B$16)))))</f>
        <v>0.0144762115473037</v>
      </c>
      <c r="Q1345" s="0" t="n">
        <f aca="false">Inputs!$B$37+Inputs!$B$38*MAX(F1345-Inputs!$C$38,0)+Inputs!$B$39*MAX(F1345-Inputs!$C$39,0)+Inputs!$B$40*MAX(F1345-Inputs!$C$40,0)+Inputs!$B$41*MAX(F1345-Inputs!$C$41,0)+Inputs!$B$42*Inputs!$B$14+Inputs!$B$43*MIN(Loan_Sample!I1325/Inputs!$B$17,1)+Inputs!$B$44*MIN(E1345,Inputs!$B$18)+Inputs!$B$45*Loan_Sample!C1325</f>
        <v>-4.08407141467459</v>
      </c>
      <c r="R1345" s="0" t="n">
        <f aca="false">MIN(1-Inputs!$B$13,MAX(Inputs!$B$13,1/(1+EXP(-(Inputs!$B$15*Q1345+Inputs!$B$16)))))</f>
        <v>0.0144762115473037</v>
      </c>
    </row>
    <row r="1346" customFormat="false" ht="15" hidden="false" customHeight="false" outlineLevel="0" collapsed="false">
      <c r="A1346" s="0" t="n">
        <f aca="false">Loan_Sample!A1326</f>
        <v>38253</v>
      </c>
      <c r="B1346" s="0" t="n">
        <f aca="false">Loan_Sample!U1326</f>
        <v>177813.38</v>
      </c>
      <c r="C1346" s="0" t="n">
        <f aca="false">Loan_Sample!K1326+Inputs!$B$26</f>
        <v>4.09999990463257</v>
      </c>
      <c r="D1346" s="0" t="n">
        <f aca="false">Loan_Sample!L1326+Inputs!$B$26</f>
        <v>-0.458333492279053</v>
      </c>
      <c r="E1346" s="0" t="n">
        <f aca="false">Loan_Sample!E1326/(1+Inputs!$B$25/100)</f>
        <v>68.950927734375</v>
      </c>
      <c r="F1346" s="0" t="n">
        <f aca="false">Loan_Sample!H1326-Inputs!$B$24/100</f>
        <v>-2.90333342552185</v>
      </c>
      <c r="G1346" s="0" t="n">
        <f aca="false">IF(ISNUMBER(C1346),INDEX(Scorecard!$D$54:$D$61,SUMPRODUCT(--(Scorecard!$G$54:$G$60&lt;C1346))+1),Scorecard!$D$62)</f>
        <v>0.489050497890326</v>
      </c>
      <c r="H1346" s="0" t="n">
        <f aca="false">IF(ISNUMBER(D1346),INDEX(Scorecard!$D$63:$D$68,SUMPRODUCT(--(Scorecard!$G$63:$G$67&lt;D1346))+1),Scorecard!$D$69)</f>
        <v>0.322484508656054</v>
      </c>
      <c r="I1346" s="0" t="n">
        <f aca="false">IF(ISNUMBER(E1346),INDEX(Scorecard!$D$19:$D$26,SUMPRODUCT(--(Scorecard!$G$19:$G$25&lt;E1346))+1),Scorecard!$D$27)</f>
        <v>0.0530843085177338</v>
      </c>
      <c r="J1346" s="0" t="n">
        <f aca="false">IF(ISNUMBER(F1346),INDEX(Scorecard!$D$37:$D$44,SUMPRODUCT(--(Scorecard!$G$37:$G$43&lt;F1346))+1),Scorecard!$D$45)</f>
        <v>1.35057635045042</v>
      </c>
      <c r="K1346" s="0" t="n">
        <f aca="false">Inputs!$B$10+Scorecard!$J$5*Loan_Sample!Y1326+Scorecard!$J$6*Loan_Sample!Z1326+Scorecard!$J$7*I1346+Scorecard!$J$8*Loan_Sample!AB1326+Scorecard!$J$9*J1346+Scorecard!$J$10*Loan_Sample!AD1326+Scorecard!$J$11*G1346+Scorecard!$J$12*H1346</f>
        <v>-6.16701991623426</v>
      </c>
      <c r="L1346" s="0" t="n">
        <f aca="false">MIN(1-Inputs!$B$13,MAX(Inputs!$B$13,1/(1+EXP(-(Inputs!$B$11*K1346+Inputs!$B$12)))))</f>
        <v>0.0017072041595672</v>
      </c>
      <c r="M1346" s="0" t="n">
        <f aca="false">Loan_Sample!AH1326*Inputs!$B$4*B1346</f>
        <v>106.247309686946</v>
      </c>
      <c r="N1346" s="0" t="n">
        <f aca="false">L1346*Inputs!$B$4*B1346</f>
        <v>106.247309686946</v>
      </c>
      <c r="O1346" s="0" t="n">
        <f aca="false">Inputs!$B$37+Inputs!$B$38*MAX(Loan_Sample!H1326-Inputs!$C$38,0)+Inputs!$B$39*MAX(Loan_Sample!H1326-Inputs!$C$39,0)+Inputs!$B$40*MAX(Loan_Sample!H1326-Inputs!$C$40,0)+Inputs!$B$41*MAX(Loan_Sample!H1326-Inputs!$C$41,0)+Inputs!$B$42*Inputs!$B$14+Inputs!$B$43*MIN(Loan_Sample!I1326/Inputs!$B$17,1)+Inputs!$B$44*MIN(Loan_Sample!E1326,Inputs!$B$18)+Inputs!$B$45*Loan_Sample!C1326</f>
        <v>-5.38906467959153</v>
      </c>
      <c r="P1346" s="0" t="n">
        <f aca="false">MIN(1-Inputs!$B$13,MAX(Inputs!$B$13,1/(1+EXP(-(Inputs!$B$15*O1346+Inputs!$B$16)))))</f>
        <v>0.00332093984149293</v>
      </c>
      <c r="Q1346" s="0" t="n">
        <f aca="false">Inputs!$B$37+Inputs!$B$38*MAX(F1346-Inputs!$C$38,0)+Inputs!$B$39*MAX(F1346-Inputs!$C$39,0)+Inputs!$B$40*MAX(F1346-Inputs!$C$40,0)+Inputs!$B$41*MAX(F1346-Inputs!$C$41,0)+Inputs!$B$42*Inputs!$B$14+Inputs!$B$43*MIN(Loan_Sample!I1326/Inputs!$B$17,1)+Inputs!$B$44*MIN(E1346,Inputs!$B$18)+Inputs!$B$45*Loan_Sample!C1326</f>
        <v>-5.38906467959153</v>
      </c>
      <c r="R1346" s="0" t="n">
        <f aca="false">MIN(1-Inputs!$B$13,MAX(Inputs!$B$13,1/(1+EXP(-(Inputs!$B$15*Q1346+Inputs!$B$16)))))</f>
        <v>0.00332093984149293</v>
      </c>
    </row>
    <row r="1347" customFormat="false" ht="15" hidden="false" customHeight="false" outlineLevel="0" collapsed="false">
      <c r="A1347" s="0" t="n">
        <f aca="false">Loan_Sample!A1327</f>
        <v>38281</v>
      </c>
      <c r="B1347" s="0" t="n">
        <f aca="false">Loan_Sample!U1327</f>
        <v>152121.05</v>
      </c>
      <c r="C1347" s="0" t="n">
        <f aca="false">Loan_Sample!K1327+Inputs!$B$26</f>
        <v>5.03333330154419</v>
      </c>
      <c r="D1347" s="0" t="n">
        <f aca="false">Loan_Sample!L1327+Inputs!$B$26</f>
        <v>-3.50000047683716</v>
      </c>
      <c r="E1347" s="0" t="n">
        <f aca="false">Loan_Sample!E1327/(1+Inputs!$B$25/100)</f>
        <v>72.7189178466797</v>
      </c>
      <c r="F1347" s="0" t="n">
        <f aca="false">Loan_Sample!H1327-Inputs!$B$24/100</f>
        <v>0.766333341598511</v>
      </c>
      <c r="G1347" s="0" t="n">
        <f aca="false">IF(ISNUMBER(C1347),INDEX(Scorecard!$D$54:$D$61,SUMPRODUCT(--(Scorecard!$G$54:$G$60&lt;C1347))+1),Scorecard!$D$62)</f>
        <v>0.214429354789033</v>
      </c>
      <c r="H1347" s="0" t="n">
        <f aca="false">IF(ISNUMBER(D1347),INDEX(Scorecard!$D$63:$D$68,SUMPRODUCT(--(Scorecard!$G$63:$G$67&lt;D1347))+1),Scorecard!$D$69)</f>
        <v>-0.340582194386522</v>
      </c>
      <c r="I1347" s="0" t="n">
        <f aca="false">IF(ISNUMBER(E1347),INDEX(Scorecard!$D$19:$D$26,SUMPRODUCT(--(Scorecard!$G$19:$G$25&lt;E1347))+1),Scorecard!$D$27)</f>
        <v>-0.0341578513653732</v>
      </c>
      <c r="J1347" s="0" t="n">
        <f aca="false">IF(ISNUMBER(F1347),INDEX(Scorecard!$D$37:$D$44,SUMPRODUCT(--(Scorecard!$G$37:$G$43&lt;F1347))+1),Scorecard!$D$45)</f>
        <v>-0.569454719285959</v>
      </c>
      <c r="K1347" s="0" t="n">
        <f aca="false">Inputs!$B$10+Scorecard!$J$5*Loan_Sample!Y1327+Scorecard!$J$6*Loan_Sample!Z1327+Scorecard!$J$7*I1347+Scorecard!$J$8*Loan_Sample!AB1327+Scorecard!$J$9*J1347+Scorecard!$J$10*Loan_Sample!AD1327+Scorecard!$J$11*G1347+Scorecard!$J$12*H1347</f>
        <v>-4.79812116973034</v>
      </c>
      <c r="L1347" s="0" t="n">
        <f aca="false">MIN(1-Inputs!$B$13,MAX(Inputs!$B$13,1/(1+EXP(-(Inputs!$B$11*K1347+Inputs!$B$12)))))</f>
        <v>0.00730569995346241</v>
      </c>
      <c r="M1347" s="0" t="n">
        <f aca="false">Loan_Sample!AH1327*Inputs!$B$4*B1347</f>
        <v>388.972761766979</v>
      </c>
      <c r="N1347" s="0" t="n">
        <f aca="false">L1347*Inputs!$B$4*B1347</f>
        <v>388.972761766979</v>
      </c>
      <c r="O1347" s="0" t="n">
        <f aca="false">Inputs!$B$37+Inputs!$B$38*MAX(Loan_Sample!H1327-Inputs!$C$38,0)+Inputs!$B$39*MAX(Loan_Sample!H1327-Inputs!$C$39,0)+Inputs!$B$40*MAX(Loan_Sample!H1327-Inputs!$C$40,0)+Inputs!$B$41*MAX(Loan_Sample!H1327-Inputs!$C$41,0)+Inputs!$B$42*Inputs!$B$14+Inputs!$B$43*MIN(Loan_Sample!I1327/Inputs!$B$17,1)+Inputs!$B$44*MIN(Loan_Sample!E1327,Inputs!$B$18)+Inputs!$B$45*Loan_Sample!C1327</f>
        <v>-3.7424088083404</v>
      </c>
      <c r="P1347" s="0" t="n">
        <f aca="false">MIN(1-Inputs!$B$13,MAX(Inputs!$B$13,1/(1+EXP(-(Inputs!$B$15*O1347+Inputs!$B$16)))))</f>
        <v>0.0212012690736592</v>
      </c>
      <c r="Q1347" s="0" t="n">
        <f aca="false">Inputs!$B$37+Inputs!$B$38*MAX(F1347-Inputs!$C$38,0)+Inputs!$B$39*MAX(F1347-Inputs!$C$39,0)+Inputs!$B$40*MAX(F1347-Inputs!$C$40,0)+Inputs!$B$41*MAX(F1347-Inputs!$C$41,0)+Inputs!$B$42*Inputs!$B$14+Inputs!$B$43*MIN(Loan_Sample!I1327/Inputs!$B$17,1)+Inputs!$B$44*MIN(E1347,Inputs!$B$18)+Inputs!$B$45*Loan_Sample!C1327</f>
        <v>-3.7424088083404</v>
      </c>
      <c r="R1347" s="0" t="n">
        <f aca="false">MIN(1-Inputs!$B$13,MAX(Inputs!$B$13,1/(1+EXP(-(Inputs!$B$15*Q1347+Inputs!$B$16)))))</f>
        <v>0.0212012690736592</v>
      </c>
    </row>
    <row r="1348" customFormat="false" ht="15" hidden="false" customHeight="false" outlineLevel="0" collapsed="false">
      <c r="A1348" s="0" t="n">
        <f aca="false">Loan_Sample!A1328</f>
        <v>38357</v>
      </c>
      <c r="B1348" s="0" t="n">
        <f aca="false">Loan_Sample!U1328</f>
        <v>161696.02</v>
      </c>
      <c r="C1348" s="0" t="n">
        <f aca="false">Loan_Sample!K1328+Inputs!$B$26</f>
        <v>6.13333320617676</v>
      </c>
      <c r="D1348" s="0" t="n">
        <f aca="false">Loan_Sample!L1328+Inputs!$B$26</f>
        <v>-3.5</v>
      </c>
      <c r="E1348" s="0" t="n">
        <f aca="false">Loan_Sample!E1328/(1+Inputs!$B$25/100)</f>
        <v>62.5275459289551</v>
      </c>
      <c r="F1348" s="0" t="n">
        <f aca="false">Loan_Sample!H1328-Inputs!$B$24/100</f>
        <v>1.04333329200745</v>
      </c>
      <c r="G1348" s="0" t="n">
        <f aca="false">IF(ISNUMBER(C1348),INDEX(Scorecard!$D$54:$D$61,SUMPRODUCT(--(Scorecard!$G$54:$G$60&lt;C1348))+1),Scorecard!$D$62)</f>
        <v>0.0151758992857273</v>
      </c>
      <c r="H1348" s="0" t="n">
        <f aca="false">IF(ISNUMBER(D1348),INDEX(Scorecard!$D$63:$D$68,SUMPRODUCT(--(Scorecard!$G$63:$G$67&lt;D1348))+1),Scorecard!$D$69)</f>
        <v>-0.340582194386522</v>
      </c>
      <c r="I1348" s="0" t="n">
        <f aca="false">IF(ISNUMBER(E1348),INDEX(Scorecard!$D$19:$D$26,SUMPRODUCT(--(Scorecard!$G$19:$G$25&lt;E1348))+1),Scorecard!$D$27)</f>
        <v>0.233621608745691</v>
      </c>
      <c r="J1348" s="0" t="n">
        <f aca="false">IF(ISNUMBER(F1348),INDEX(Scorecard!$D$37:$D$44,SUMPRODUCT(--(Scorecard!$G$37:$G$43&lt;F1348))+1),Scorecard!$D$45)</f>
        <v>-0.975503570149195</v>
      </c>
      <c r="K1348" s="0" t="n">
        <f aca="false">Inputs!$B$10+Scorecard!$J$5*Loan_Sample!Y1328+Scorecard!$J$6*Loan_Sample!Z1328+Scorecard!$J$7*I1348+Scorecard!$J$8*Loan_Sample!AB1328+Scorecard!$J$9*J1348+Scorecard!$J$10*Loan_Sample!AD1328+Scorecard!$J$11*G1348+Scorecard!$J$12*H1348</f>
        <v>-4.6357024213376</v>
      </c>
      <c r="L1348" s="0" t="n">
        <f aca="false">MIN(1-Inputs!$B$13,MAX(Inputs!$B$13,1/(1+EXP(-(Inputs!$B$11*K1348+Inputs!$B$12)))))</f>
        <v>0.0086749004631946</v>
      </c>
      <c r="M1348" s="0" t="n">
        <f aca="false">Loan_Sample!AH1328*Inputs!$B$4*B1348</f>
        <v>490.943907578153</v>
      </c>
      <c r="N1348" s="0" t="n">
        <f aca="false">L1348*Inputs!$B$4*B1348</f>
        <v>490.943907578153</v>
      </c>
      <c r="O1348" s="0" t="n">
        <f aca="false">Inputs!$B$37+Inputs!$B$38*MAX(Loan_Sample!H1328-Inputs!$C$38,0)+Inputs!$B$39*MAX(Loan_Sample!H1328-Inputs!$C$39,0)+Inputs!$B$40*MAX(Loan_Sample!H1328-Inputs!$C$40,0)+Inputs!$B$41*MAX(Loan_Sample!H1328-Inputs!$C$41,0)+Inputs!$B$42*Inputs!$B$14+Inputs!$B$43*MIN(Loan_Sample!I1328/Inputs!$B$17,1)+Inputs!$B$44*MIN(Loan_Sample!E1328,Inputs!$B$18)+Inputs!$B$45*Loan_Sample!C1328</f>
        <v>-3.26007564719929</v>
      </c>
      <c r="P1348" s="0" t="n">
        <f aca="false">MIN(1-Inputs!$B$13,MAX(Inputs!$B$13,1/(1+EXP(-(Inputs!$B$15*O1348+Inputs!$B$16)))))</f>
        <v>0.036125944064123</v>
      </c>
      <c r="Q1348" s="0" t="n">
        <f aca="false">Inputs!$B$37+Inputs!$B$38*MAX(F1348-Inputs!$C$38,0)+Inputs!$B$39*MAX(F1348-Inputs!$C$39,0)+Inputs!$B$40*MAX(F1348-Inputs!$C$40,0)+Inputs!$B$41*MAX(F1348-Inputs!$C$41,0)+Inputs!$B$42*Inputs!$B$14+Inputs!$B$43*MIN(Loan_Sample!I1328/Inputs!$B$17,1)+Inputs!$B$44*MIN(E1348,Inputs!$B$18)+Inputs!$B$45*Loan_Sample!C1328</f>
        <v>-3.26007564719929</v>
      </c>
      <c r="R1348" s="0" t="n">
        <f aca="false">MIN(1-Inputs!$B$13,MAX(Inputs!$B$13,1/(1+EXP(-(Inputs!$B$15*Q1348+Inputs!$B$16)))))</f>
        <v>0.036125944064123</v>
      </c>
    </row>
    <row r="1349" customFormat="false" ht="15" hidden="false" customHeight="false" outlineLevel="0" collapsed="false">
      <c r="A1349" s="0" t="n">
        <f aca="false">Loan_Sample!A1329</f>
        <v>38445</v>
      </c>
      <c r="B1349" s="0" t="n">
        <f aca="false">Loan_Sample!U1329</f>
        <v>138686.22</v>
      </c>
      <c r="C1349" s="0" t="n">
        <f aca="false">Loan_Sample!K1329+Inputs!$B$26</f>
        <v>3.72307682037354</v>
      </c>
      <c r="D1349" s="0" t="n">
        <f aca="false">Loan_Sample!L1329+Inputs!$B$26</f>
        <v>-0.276923179626465</v>
      </c>
      <c r="E1349" s="0" t="n">
        <f aca="false">Loan_Sample!E1329/(1+Inputs!$B$25/100)</f>
        <v>79.8918228149414</v>
      </c>
      <c r="F1349" s="0" t="n">
        <f aca="false">Loan_Sample!H1329-Inputs!$B$24/100</f>
        <v>0.470666646957398</v>
      </c>
      <c r="G1349" s="0" t="n">
        <f aca="false">IF(ISNUMBER(C1349),INDEX(Scorecard!$D$54:$D$61,SUMPRODUCT(--(Scorecard!$G$54:$G$60&lt;C1349))+1),Scorecard!$D$62)</f>
        <v>0.489050497890326</v>
      </c>
      <c r="H1349" s="0" t="n">
        <f aca="false">IF(ISNUMBER(D1349),INDEX(Scorecard!$D$63:$D$68,SUMPRODUCT(--(Scorecard!$G$63:$G$67&lt;D1349))+1),Scorecard!$D$69)</f>
        <v>0.322484508656054</v>
      </c>
      <c r="I1349" s="0" t="n">
        <f aca="false">IF(ISNUMBER(E1349),INDEX(Scorecard!$D$19:$D$26,SUMPRODUCT(--(Scorecard!$G$19:$G$25&lt;E1349))+1),Scorecard!$D$27)</f>
        <v>-0.0341578513653732</v>
      </c>
      <c r="J1349" s="0" t="n">
        <f aca="false">IF(ISNUMBER(F1349),INDEX(Scorecard!$D$37:$D$44,SUMPRODUCT(--(Scorecard!$G$37:$G$43&lt;F1349))+1),Scorecard!$D$45)</f>
        <v>-0.271229676926091</v>
      </c>
      <c r="K1349" s="0" t="n">
        <f aca="false">Inputs!$B$10+Scorecard!$J$5*Loan_Sample!Y1329+Scorecard!$J$6*Loan_Sample!Z1329+Scorecard!$J$7*I1349+Scorecard!$J$8*Loan_Sample!AB1329+Scorecard!$J$9*J1349+Scorecard!$J$10*Loan_Sample!AD1329+Scorecard!$J$11*G1349+Scorecard!$J$12*H1349</f>
        <v>-2.42452775534439</v>
      </c>
      <c r="L1349" s="0" t="n">
        <f aca="false">MIN(1-Inputs!$B$13,MAX(Inputs!$B$13,1/(1+EXP(-(Inputs!$B$11*K1349+Inputs!$B$12)))))</f>
        <v>0.084616577254206</v>
      </c>
      <c r="M1349" s="0" t="n">
        <f aca="false">Loan_Sample!AH1329*Inputs!$B$4*B1349</f>
        <v>4107.30363705333</v>
      </c>
      <c r="N1349" s="0" t="n">
        <f aca="false">L1349*Inputs!$B$4*B1349</f>
        <v>4107.30363705333</v>
      </c>
      <c r="O1349" s="0" t="n">
        <f aca="false">Inputs!$B$37+Inputs!$B$38*MAX(Loan_Sample!H1329-Inputs!$C$38,0)+Inputs!$B$39*MAX(Loan_Sample!H1329-Inputs!$C$39,0)+Inputs!$B$40*MAX(Loan_Sample!H1329-Inputs!$C$40,0)+Inputs!$B$41*MAX(Loan_Sample!H1329-Inputs!$C$41,0)+Inputs!$B$42*Inputs!$B$14+Inputs!$B$43*MIN(Loan_Sample!I1329/Inputs!$B$17,1)+Inputs!$B$44*MIN(Loan_Sample!E1329,Inputs!$B$18)+Inputs!$B$45*Loan_Sample!C1329</f>
        <v>-5.24753606250444</v>
      </c>
      <c r="P1349" s="0" t="n">
        <f aca="false">MIN(1-Inputs!$B$13,MAX(Inputs!$B$13,1/(1+EXP(-(Inputs!$B$15*O1349+Inputs!$B$16)))))</f>
        <v>0.00389836733594996</v>
      </c>
      <c r="Q1349" s="0" t="n">
        <f aca="false">Inputs!$B$37+Inputs!$B$38*MAX(F1349-Inputs!$C$38,0)+Inputs!$B$39*MAX(F1349-Inputs!$C$39,0)+Inputs!$B$40*MAX(F1349-Inputs!$C$40,0)+Inputs!$B$41*MAX(F1349-Inputs!$C$41,0)+Inputs!$B$42*Inputs!$B$14+Inputs!$B$43*MIN(Loan_Sample!I1329/Inputs!$B$17,1)+Inputs!$B$44*MIN(E1349,Inputs!$B$18)+Inputs!$B$45*Loan_Sample!C1329</f>
        <v>-5.24753606250444</v>
      </c>
      <c r="R1349" s="0" t="n">
        <f aca="false">MIN(1-Inputs!$B$13,MAX(Inputs!$B$13,1/(1+EXP(-(Inputs!$B$15*Q1349+Inputs!$B$16)))))</f>
        <v>0.00389836733594996</v>
      </c>
    </row>
    <row r="1350" customFormat="false" ht="15" hidden="false" customHeight="false" outlineLevel="0" collapsed="false">
      <c r="A1350" s="0" t="n">
        <f aca="false">Loan_Sample!A1330</f>
        <v>38451</v>
      </c>
      <c r="B1350" s="0" t="n">
        <f aca="false">Loan_Sample!U1330</f>
        <v>540428.9</v>
      </c>
      <c r="C1350" s="0" t="n">
        <f aca="false">Loan_Sample!K1330+Inputs!$B$26</f>
        <v>5.33333349227905</v>
      </c>
      <c r="D1350" s="0" t="n">
        <f aca="false">Loan_Sample!L1330+Inputs!$B$26</f>
        <v>-3.49999952316284</v>
      </c>
      <c r="E1350" s="0" t="n">
        <f aca="false">Loan_Sample!E1330/(1+Inputs!$B$25/100)</f>
        <v>75.3280563354492</v>
      </c>
      <c r="F1350" s="0" t="n">
        <f aca="false">Loan_Sample!H1330-Inputs!$B$24/100</f>
        <v>0.550333261489868</v>
      </c>
      <c r="G1350" s="0" t="n">
        <f aca="false">IF(ISNUMBER(C1350),INDEX(Scorecard!$D$54:$D$61,SUMPRODUCT(--(Scorecard!$G$54:$G$60&lt;C1350))+1),Scorecard!$D$62)</f>
        <v>0.126303549215828</v>
      </c>
      <c r="H1350" s="0" t="n">
        <f aca="false">IF(ISNUMBER(D1350),INDEX(Scorecard!$D$63:$D$68,SUMPRODUCT(--(Scorecard!$G$63:$G$67&lt;D1350))+1),Scorecard!$D$69)</f>
        <v>-0.340582194386522</v>
      </c>
      <c r="I1350" s="0" t="n">
        <f aca="false">IF(ISNUMBER(E1350),INDEX(Scorecard!$D$19:$D$26,SUMPRODUCT(--(Scorecard!$G$19:$G$25&lt;E1350))+1),Scorecard!$D$27)</f>
        <v>-0.0341578513653732</v>
      </c>
      <c r="J1350" s="0" t="n">
        <f aca="false">IF(ISNUMBER(F1350),INDEX(Scorecard!$D$37:$D$44,SUMPRODUCT(--(Scorecard!$G$37:$G$43&lt;F1350))+1),Scorecard!$D$45)</f>
        <v>-0.271229676926091</v>
      </c>
      <c r="K1350" s="0" t="n">
        <f aca="false">Inputs!$B$10+Scorecard!$J$5*Loan_Sample!Y1330+Scorecard!$J$6*Loan_Sample!Z1330+Scorecard!$J$7*I1350+Scorecard!$J$8*Loan_Sample!AB1330+Scorecard!$J$9*J1350+Scorecard!$J$10*Loan_Sample!AD1330+Scorecard!$J$11*G1350+Scorecard!$J$12*H1350</f>
        <v>-6.83169029563659</v>
      </c>
      <c r="L1350" s="0" t="n">
        <f aca="false">MIN(1-Inputs!$B$13,MAX(Inputs!$B$13,1/(1+EXP(-(Inputs!$B$11*K1350+Inputs!$B$12)))))</f>
        <v>0.000841221928341354</v>
      </c>
      <c r="M1350" s="0" t="n">
        <f aca="false">Loan_Sample!AH1330*Inputs!$B$4*B1350</f>
        <v>159.117224486289</v>
      </c>
      <c r="N1350" s="0" t="n">
        <f aca="false">L1350*Inputs!$B$4*B1350</f>
        <v>159.117224486289</v>
      </c>
      <c r="O1350" s="0" t="n">
        <f aca="false">Inputs!$B$37+Inputs!$B$38*MAX(Loan_Sample!H1330-Inputs!$C$38,0)+Inputs!$B$39*MAX(Loan_Sample!H1330-Inputs!$C$39,0)+Inputs!$B$40*MAX(Loan_Sample!H1330-Inputs!$C$40,0)+Inputs!$B$41*MAX(Loan_Sample!H1330-Inputs!$C$41,0)+Inputs!$B$42*Inputs!$B$14+Inputs!$B$43*MIN(Loan_Sample!I1330/Inputs!$B$17,1)+Inputs!$B$44*MIN(Loan_Sample!E1330,Inputs!$B$18)+Inputs!$B$45*Loan_Sample!C1330</f>
        <v>-4.15659481627598</v>
      </c>
      <c r="P1350" s="0" t="n">
        <f aca="false">MIN(1-Inputs!$B$13,MAX(Inputs!$B$13,1/(1+EXP(-(Inputs!$B$15*O1350+Inputs!$B$16)))))</f>
        <v>0.0133458902279372</v>
      </c>
      <c r="Q1350" s="0" t="n">
        <f aca="false">Inputs!$B$37+Inputs!$B$38*MAX(F1350-Inputs!$C$38,0)+Inputs!$B$39*MAX(F1350-Inputs!$C$39,0)+Inputs!$B$40*MAX(F1350-Inputs!$C$40,0)+Inputs!$B$41*MAX(F1350-Inputs!$C$41,0)+Inputs!$B$42*Inputs!$B$14+Inputs!$B$43*MIN(Loan_Sample!I1330/Inputs!$B$17,1)+Inputs!$B$44*MIN(E1350,Inputs!$B$18)+Inputs!$B$45*Loan_Sample!C1330</f>
        <v>-4.15659481627598</v>
      </c>
      <c r="R1350" s="0" t="n">
        <f aca="false">MIN(1-Inputs!$B$13,MAX(Inputs!$B$13,1/(1+EXP(-(Inputs!$B$15*Q1350+Inputs!$B$16)))))</f>
        <v>0.0133458902279372</v>
      </c>
    </row>
    <row r="1351" customFormat="false" ht="15" hidden="false" customHeight="false" outlineLevel="0" collapsed="false">
      <c r="A1351" s="0" t="n">
        <f aca="false">Loan_Sample!A1331</f>
        <v>38469</v>
      </c>
      <c r="B1351" s="0" t="n">
        <f aca="false">Loan_Sample!U1331</f>
        <v>211069.95</v>
      </c>
      <c r="C1351" s="0" t="n">
        <f aca="false">Loan_Sample!K1331+Inputs!$B$26</f>
        <v>4.15833330154419</v>
      </c>
      <c r="D1351" s="0" t="n">
        <f aca="false">Loan_Sample!L1331+Inputs!$B$26</f>
        <v>-1.875</v>
      </c>
      <c r="E1351" s="0" t="n">
        <f aca="false">Loan_Sample!E1331/(1+Inputs!$B$25/100)</f>
        <v>51.9459609985352</v>
      </c>
      <c r="F1351" s="0" t="n">
        <f aca="false">Loan_Sample!H1331-Inputs!$B$24/100</f>
        <v>0.615333318710327</v>
      </c>
      <c r="G1351" s="0" t="n">
        <f aca="false">IF(ISNUMBER(C1351),INDEX(Scorecard!$D$54:$D$61,SUMPRODUCT(--(Scorecard!$G$54:$G$60&lt;C1351))+1),Scorecard!$D$62)</f>
        <v>0.489050497890326</v>
      </c>
      <c r="H1351" s="0" t="n">
        <f aca="false">IF(ISNUMBER(D1351),INDEX(Scorecard!$D$63:$D$68,SUMPRODUCT(--(Scorecard!$G$63:$G$67&lt;D1351))+1),Scorecard!$D$69)</f>
        <v>-0.340582194386522</v>
      </c>
      <c r="I1351" s="0" t="n">
        <f aca="false">IF(ISNUMBER(E1351),INDEX(Scorecard!$D$19:$D$26,SUMPRODUCT(--(Scorecard!$G$19:$G$25&lt;E1351))+1),Scorecard!$D$27)</f>
        <v>0.57899015159425</v>
      </c>
      <c r="J1351" s="0" t="n">
        <f aca="false">IF(ISNUMBER(F1351),INDEX(Scorecard!$D$37:$D$44,SUMPRODUCT(--(Scorecard!$G$37:$G$43&lt;F1351))+1),Scorecard!$D$45)</f>
        <v>-0.271229676926091</v>
      </c>
      <c r="K1351" s="0" t="n">
        <f aca="false">Inputs!$B$10+Scorecard!$J$5*Loan_Sample!Y1331+Scorecard!$J$6*Loan_Sample!Z1331+Scorecard!$J$7*I1351+Scorecard!$J$8*Loan_Sample!AB1331+Scorecard!$J$9*J1351+Scorecard!$J$10*Loan_Sample!AD1331+Scorecard!$J$11*G1351+Scorecard!$J$12*H1351</f>
        <v>-6.47041226124828</v>
      </c>
      <c r="L1351" s="0" t="n">
        <f aca="false">MIN(1-Inputs!$B$13,MAX(Inputs!$B$13,1/(1+EXP(-(Inputs!$B$11*K1351+Inputs!$B$12)))))</f>
        <v>0.00123599187308476</v>
      </c>
      <c r="M1351" s="0" t="n">
        <f aca="false">Loan_Sample!AH1331*Inputs!$B$4*B1351</f>
        <v>91.3082599983421</v>
      </c>
      <c r="N1351" s="0" t="n">
        <f aca="false">L1351*Inputs!$B$4*B1351</f>
        <v>91.3082599983421</v>
      </c>
      <c r="O1351" s="0" t="n">
        <f aca="false">Inputs!$B$37+Inputs!$B$38*MAX(Loan_Sample!H1331-Inputs!$C$38,0)+Inputs!$B$39*MAX(Loan_Sample!H1331-Inputs!$C$39,0)+Inputs!$B$40*MAX(Loan_Sample!H1331-Inputs!$C$40,0)+Inputs!$B$41*MAX(Loan_Sample!H1331-Inputs!$C$41,0)+Inputs!$B$42*Inputs!$B$14+Inputs!$B$43*MIN(Loan_Sample!I1331/Inputs!$B$17,1)+Inputs!$B$44*MIN(Loan_Sample!E1331,Inputs!$B$18)+Inputs!$B$45*Loan_Sample!C1331</f>
        <v>-3.67685234778662</v>
      </c>
      <c r="P1351" s="0" t="n">
        <f aca="false">MIN(1-Inputs!$B$13,MAX(Inputs!$B$13,1/(1+EXP(-(Inputs!$B$15*O1351+Inputs!$B$16)))))</f>
        <v>0.0228042402765596</v>
      </c>
      <c r="Q1351" s="0" t="n">
        <f aca="false">Inputs!$B$37+Inputs!$B$38*MAX(F1351-Inputs!$C$38,0)+Inputs!$B$39*MAX(F1351-Inputs!$C$39,0)+Inputs!$B$40*MAX(F1351-Inputs!$C$40,0)+Inputs!$B$41*MAX(F1351-Inputs!$C$41,0)+Inputs!$B$42*Inputs!$B$14+Inputs!$B$43*MIN(Loan_Sample!I1331/Inputs!$B$17,1)+Inputs!$B$44*MIN(E1351,Inputs!$B$18)+Inputs!$B$45*Loan_Sample!C1331</f>
        <v>-3.67685234778662</v>
      </c>
      <c r="R1351" s="0" t="n">
        <f aca="false">MIN(1-Inputs!$B$13,MAX(Inputs!$B$13,1/(1+EXP(-(Inputs!$B$15*Q1351+Inputs!$B$16)))))</f>
        <v>0.0228042402765596</v>
      </c>
    </row>
    <row r="1352" customFormat="false" ht="15" hidden="false" customHeight="false" outlineLevel="0" collapsed="false">
      <c r="A1352" s="0" t="n">
        <f aca="false">Loan_Sample!A1332</f>
        <v>38544</v>
      </c>
      <c r="B1352" s="0" t="n">
        <f aca="false">Loan_Sample!U1332</f>
        <v>148296.56</v>
      </c>
      <c r="C1352" s="0" t="n">
        <f aca="false">Loan_Sample!K1332+Inputs!$B$26</f>
        <v>4.8230767250061</v>
      </c>
      <c r="D1352" s="0" t="n">
        <f aca="false">Loan_Sample!L1332+Inputs!$B$26</f>
        <v>-0.276923179626465</v>
      </c>
      <c r="E1352" s="0" t="n">
        <f aca="false">Loan_Sample!E1332/(1+Inputs!$B$25/100)</f>
        <v>72.6648101806641</v>
      </c>
      <c r="F1352" s="0" t="n">
        <f aca="false">Loan_Sample!H1332-Inputs!$B$24/100</f>
        <v>0.483666658401489</v>
      </c>
      <c r="G1352" s="0" t="n">
        <f aca="false">IF(ISNUMBER(C1352),INDEX(Scorecard!$D$54:$D$61,SUMPRODUCT(--(Scorecard!$G$54:$G$60&lt;C1352))+1),Scorecard!$D$62)</f>
        <v>0.214429354789033</v>
      </c>
      <c r="H1352" s="0" t="n">
        <f aca="false">IF(ISNUMBER(D1352),INDEX(Scorecard!$D$63:$D$68,SUMPRODUCT(--(Scorecard!$G$63:$G$67&lt;D1352))+1),Scorecard!$D$69)</f>
        <v>0.322484508656054</v>
      </c>
      <c r="I1352" s="0" t="n">
        <f aca="false">IF(ISNUMBER(E1352),INDEX(Scorecard!$D$19:$D$26,SUMPRODUCT(--(Scorecard!$G$19:$G$25&lt;E1352))+1),Scorecard!$D$27)</f>
        <v>-0.0341578513653732</v>
      </c>
      <c r="J1352" s="0" t="n">
        <f aca="false">IF(ISNUMBER(F1352),INDEX(Scorecard!$D$37:$D$44,SUMPRODUCT(--(Scorecard!$G$37:$G$43&lt;F1352))+1),Scorecard!$D$45)</f>
        <v>-0.271229676926091</v>
      </c>
      <c r="K1352" s="0" t="n">
        <f aca="false">Inputs!$B$10+Scorecard!$J$5*Loan_Sample!Y1332+Scorecard!$J$6*Loan_Sample!Z1332+Scorecard!$J$7*I1352+Scorecard!$J$8*Loan_Sample!AB1332+Scorecard!$J$9*J1352+Scorecard!$J$10*Loan_Sample!AD1332+Scorecard!$J$11*G1352+Scorecard!$J$12*H1352</f>
        <v>-3.75689373368067</v>
      </c>
      <c r="L1352" s="0" t="n">
        <f aca="false">MIN(1-Inputs!$B$13,MAX(Inputs!$B$13,1/(1+EXP(-(Inputs!$B$11*K1352+Inputs!$B$12)))))</f>
        <v>0.0218452179836897</v>
      </c>
      <c r="M1352" s="0" t="n">
        <f aca="false">Loan_Sample!AH1332*Inputs!$B$4*B1352</f>
        <v>1133.84973780096</v>
      </c>
      <c r="N1352" s="0" t="n">
        <f aca="false">L1352*Inputs!$B$4*B1352</f>
        <v>1133.84973780096</v>
      </c>
      <c r="O1352" s="0" t="n">
        <f aca="false">Inputs!$B$37+Inputs!$B$38*MAX(Loan_Sample!H1332-Inputs!$C$38,0)+Inputs!$B$39*MAX(Loan_Sample!H1332-Inputs!$C$39,0)+Inputs!$B$40*MAX(Loan_Sample!H1332-Inputs!$C$40,0)+Inputs!$B$41*MAX(Loan_Sample!H1332-Inputs!$C$41,0)+Inputs!$B$42*Inputs!$B$14+Inputs!$B$43*MIN(Loan_Sample!I1332/Inputs!$B$17,1)+Inputs!$B$44*MIN(Loan_Sample!E1332,Inputs!$B$18)+Inputs!$B$45*Loan_Sample!C1332</f>
        <v>-4.70087710035251</v>
      </c>
      <c r="P1352" s="0" t="n">
        <f aca="false">MIN(1-Inputs!$B$13,MAX(Inputs!$B$13,1/(1+EXP(-(Inputs!$B$15*O1352+Inputs!$B$16)))))</f>
        <v>0.00723294081095858</v>
      </c>
      <c r="Q1352" s="0" t="n">
        <f aca="false">Inputs!$B$37+Inputs!$B$38*MAX(F1352-Inputs!$C$38,0)+Inputs!$B$39*MAX(F1352-Inputs!$C$39,0)+Inputs!$B$40*MAX(F1352-Inputs!$C$40,0)+Inputs!$B$41*MAX(F1352-Inputs!$C$41,0)+Inputs!$B$42*Inputs!$B$14+Inputs!$B$43*MIN(Loan_Sample!I1332/Inputs!$B$17,1)+Inputs!$B$44*MIN(E1352,Inputs!$B$18)+Inputs!$B$45*Loan_Sample!C1332</f>
        <v>-4.70087710035251</v>
      </c>
      <c r="R1352" s="0" t="n">
        <f aca="false">MIN(1-Inputs!$B$13,MAX(Inputs!$B$13,1/(1+EXP(-(Inputs!$B$15*Q1352+Inputs!$B$16)))))</f>
        <v>0.00723294081095858</v>
      </c>
    </row>
    <row r="1353" customFormat="false" ht="15" hidden="false" customHeight="false" outlineLevel="0" collapsed="false">
      <c r="A1353" s="0" t="n">
        <f aca="false">Loan_Sample!A1333</f>
        <v>38548</v>
      </c>
      <c r="B1353" s="0" t="n">
        <f aca="false">Loan_Sample!U1333</f>
        <v>685016.94</v>
      </c>
      <c r="C1353" s="0" t="n">
        <f aca="false">Loan_Sample!K1333+Inputs!$B$26</f>
        <v>4.80000019073486</v>
      </c>
      <c r="D1353" s="0" t="n">
        <f aca="false">Loan_Sample!L1333+Inputs!$B$26</f>
        <v>-0.208333015441895</v>
      </c>
      <c r="E1353" s="0" t="n">
        <f aca="false">Loan_Sample!E1333/(1+Inputs!$B$25/100)</f>
        <v>59.9460525512695</v>
      </c>
      <c r="F1353" s="0" t="n">
        <f aca="false">Loan_Sample!H1333-Inputs!$B$24/100</f>
        <v>-1.8183331489563</v>
      </c>
      <c r="G1353" s="0" t="n">
        <f aca="false">IF(ISNUMBER(C1353),INDEX(Scorecard!$D$54:$D$61,SUMPRODUCT(--(Scorecard!$G$54:$G$60&lt;C1353))+1),Scorecard!$D$62)</f>
        <v>0.409483001259379</v>
      </c>
      <c r="H1353" s="0" t="n">
        <f aca="false">IF(ISNUMBER(D1353),INDEX(Scorecard!$D$63:$D$68,SUMPRODUCT(--(Scorecard!$G$63:$G$67&lt;D1353))+1),Scorecard!$D$69)</f>
        <v>0.322484508656054</v>
      </c>
      <c r="I1353" s="0" t="n">
        <f aca="false">IF(ISNUMBER(E1353),INDEX(Scorecard!$D$19:$D$26,SUMPRODUCT(--(Scorecard!$G$19:$G$25&lt;E1353))+1),Scorecard!$D$27)</f>
        <v>0.267179331770092</v>
      </c>
      <c r="J1353" s="0" t="n">
        <f aca="false">IF(ISNUMBER(F1353),INDEX(Scorecard!$D$37:$D$44,SUMPRODUCT(--(Scorecard!$G$37:$G$43&lt;F1353))+1),Scorecard!$D$45)</f>
        <v>1.35057635045042</v>
      </c>
      <c r="K1353" s="0" t="n">
        <f aca="false">Inputs!$B$10+Scorecard!$J$5*Loan_Sample!Y1333+Scorecard!$J$6*Loan_Sample!Z1333+Scorecard!$J$7*I1353+Scorecard!$J$8*Loan_Sample!AB1333+Scorecard!$J$9*J1353+Scorecard!$J$10*Loan_Sample!AD1333+Scorecard!$J$11*G1353+Scorecard!$J$12*H1353</f>
        <v>-4.57639012524449</v>
      </c>
      <c r="L1353" s="0" t="n">
        <f aca="false">MIN(1-Inputs!$B$13,MAX(Inputs!$B$13,1/(1+EXP(-(Inputs!$B$11*K1353+Inputs!$B$12)))))</f>
        <v>0.00923593875497788</v>
      </c>
      <c r="M1353" s="0" t="n">
        <f aca="false">Loan_Sample!AH1333*Inputs!$B$4*B1353</f>
        <v>2214.37107638682</v>
      </c>
      <c r="N1353" s="0" t="n">
        <f aca="false">L1353*Inputs!$B$4*B1353</f>
        <v>2214.37107638682</v>
      </c>
      <c r="O1353" s="0" t="n">
        <f aca="false">Inputs!$B$37+Inputs!$B$38*MAX(Loan_Sample!H1333-Inputs!$C$38,0)+Inputs!$B$39*MAX(Loan_Sample!H1333-Inputs!$C$39,0)+Inputs!$B$40*MAX(Loan_Sample!H1333-Inputs!$C$40,0)+Inputs!$B$41*MAX(Loan_Sample!H1333-Inputs!$C$41,0)+Inputs!$B$42*Inputs!$B$14+Inputs!$B$43*MIN(Loan_Sample!I1333/Inputs!$B$17,1)+Inputs!$B$44*MIN(Loan_Sample!E1333,Inputs!$B$18)+Inputs!$B$45*Loan_Sample!C1333</f>
        <v>-5.60712026698052</v>
      </c>
      <c r="P1353" s="0" t="n">
        <f aca="false">MIN(1-Inputs!$B$13,MAX(Inputs!$B$13,1/(1+EXP(-(Inputs!$B$15*O1353+Inputs!$B$16)))))</f>
        <v>0.00259371687568231</v>
      </c>
      <c r="Q1353" s="0" t="n">
        <f aca="false">Inputs!$B$37+Inputs!$B$38*MAX(F1353-Inputs!$C$38,0)+Inputs!$B$39*MAX(F1353-Inputs!$C$39,0)+Inputs!$B$40*MAX(F1353-Inputs!$C$40,0)+Inputs!$B$41*MAX(F1353-Inputs!$C$41,0)+Inputs!$B$42*Inputs!$B$14+Inputs!$B$43*MIN(Loan_Sample!I1333/Inputs!$B$17,1)+Inputs!$B$44*MIN(E1353,Inputs!$B$18)+Inputs!$B$45*Loan_Sample!C1333</f>
        <v>-5.60712026698052</v>
      </c>
      <c r="R1353" s="0" t="n">
        <f aca="false">MIN(1-Inputs!$B$13,MAX(Inputs!$B$13,1/(1+EXP(-(Inputs!$B$15*Q1353+Inputs!$B$16)))))</f>
        <v>0.00259371687568231</v>
      </c>
    </row>
    <row r="1354" customFormat="false" ht="15" hidden="false" customHeight="false" outlineLevel="0" collapsed="false">
      <c r="A1354" s="0" t="n">
        <f aca="false">Loan_Sample!A1334</f>
        <v>38605</v>
      </c>
      <c r="B1354" s="0" t="n">
        <f aca="false">Loan_Sample!U1334</f>
        <v>77831.195</v>
      </c>
      <c r="C1354" s="0" t="n">
        <f aca="false">Loan_Sample!K1334+Inputs!$B$26</f>
        <v>4.0230770111084</v>
      </c>
      <c r="D1354" s="0" t="n">
        <f aca="false">Loan_Sample!L1334+Inputs!$B$26</f>
        <v>-0.276923179626465</v>
      </c>
      <c r="E1354" s="0" t="n">
        <f aca="false">Loan_Sample!E1334/(1+Inputs!$B$25/100)</f>
        <v>47.4530715942383</v>
      </c>
      <c r="F1354" s="0" t="n">
        <f aca="false">Loan_Sample!H1334-Inputs!$B$24/100</f>
        <v>0.254666566848755</v>
      </c>
      <c r="G1354" s="0" t="n">
        <f aca="false">IF(ISNUMBER(C1354),INDEX(Scorecard!$D$54:$D$61,SUMPRODUCT(--(Scorecard!$G$54:$G$60&lt;C1354))+1),Scorecard!$D$62)</f>
        <v>0.489050497890326</v>
      </c>
      <c r="H1354" s="0" t="n">
        <f aca="false">IF(ISNUMBER(D1354),INDEX(Scorecard!$D$63:$D$68,SUMPRODUCT(--(Scorecard!$G$63:$G$67&lt;D1354))+1),Scorecard!$D$69)</f>
        <v>0.322484508656054</v>
      </c>
      <c r="I1354" s="0" t="n">
        <f aca="false">IF(ISNUMBER(E1354),INDEX(Scorecard!$D$19:$D$26,SUMPRODUCT(--(Scorecard!$G$19:$G$25&lt;E1354))+1),Scorecard!$D$27)</f>
        <v>0.57899015159425</v>
      </c>
      <c r="J1354" s="0" t="n">
        <f aca="false">IF(ISNUMBER(F1354),INDEX(Scorecard!$D$37:$D$44,SUMPRODUCT(--(Scorecard!$G$37:$G$43&lt;F1354))+1),Scorecard!$D$45)</f>
        <v>-0.0679520129233634</v>
      </c>
      <c r="K1354" s="0" t="n">
        <f aca="false">Inputs!$B$10+Scorecard!$J$5*Loan_Sample!Y1334+Scorecard!$J$6*Loan_Sample!Z1334+Scorecard!$J$7*I1354+Scorecard!$J$8*Loan_Sample!AB1334+Scorecard!$J$9*J1354+Scorecard!$J$10*Loan_Sample!AD1334+Scorecard!$J$11*G1354+Scorecard!$J$12*H1354</f>
        <v>-5.58498762132587</v>
      </c>
      <c r="L1354" s="0" t="n">
        <f aca="false">MIN(1-Inputs!$B$13,MAX(Inputs!$B$13,1/(1+EXP(-(Inputs!$B$11*K1354+Inputs!$B$12)))))</f>
        <v>0.00317056938403083</v>
      </c>
      <c r="M1354" s="0" t="n">
        <f aca="false">Loan_Sample!AH1334*Inputs!$B$4*B1354</f>
        <v>86.3692213963366</v>
      </c>
      <c r="N1354" s="0" t="n">
        <f aca="false">L1354*Inputs!$B$4*B1354</f>
        <v>86.3692213963366</v>
      </c>
      <c r="O1354" s="0" t="n">
        <f aca="false">Inputs!$B$37+Inputs!$B$38*MAX(Loan_Sample!H1334-Inputs!$C$38,0)+Inputs!$B$39*MAX(Loan_Sample!H1334-Inputs!$C$39,0)+Inputs!$B$40*MAX(Loan_Sample!H1334-Inputs!$C$40,0)+Inputs!$B$41*MAX(Loan_Sample!H1334-Inputs!$C$41,0)+Inputs!$B$42*Inputs!$B$14+Inputs!$B$43*MIN(Loan_Sample!I1334/Inputs!$B$17,1)+Inputs!$B$44*MIN(Loan_Sample!E1334,Inputs!$B$18)+Inputs!$B$45*Loan_Sample!C1334</f>
        <v>-4.67271113574017</v>
      </c>
      <c r="P1354" s="0" t="n">
        <f aca="false">MIN(1-Inputs!$B$13,MAX(Inputs!$B$13,1/(1+EXP(-(Inputs!$B$15*O1354+Inputs!$B$16)))))</f>
        <v>0.00746652293707838</v>
      </c>
      <c r="Q1354" s="0" t="n">
        <f aca="false">Inputs!$B$37+Inputs!$B$38*MAX(F1354-Inputs!$C$38,0)+Inputs!$B$39*MAX(F1354-Inputs!$C$39,0)+Inputs!$B$40*MAX(F1354-Inputs!$C$40,0)+Inputs!$B$41*MAX(F1354-Inputs!$C$41,0)+Inputs!$B$42*Inputs!$B$14+Inputs!$B$43*MIN(Loan_Sample!I1334/Inputs!$B$17,1)+Inputs!$B$44*MIN(E1354,Inputs!$B$18)+Inputs!$B$45*Loan_Sample!C1334</f>
        <v>-4.67271113574017</v>
      </c>
      <c r="R1354" s="0" t="n">
        <f aca="false">MIN(1-Inputs!$B$13,MAX(Inputs!$B$13,1/(1+EXP(-(Inputs!$B$15*Q1354+Inputs!$B$16)))))</f>
        <v>0.00746652293707838</v>
      </c>
    </row>
    <row r="1355" customFormat="false" ht="15" hidden="false" customHeight="false" outlineLevel="0" collapsed="false">
      <c r="A1355" s="0" t="n">
        <f aca="false">Loan_Sample!A1335</f>
        <v>38695</v>
      </c>
      <c r="B1355" s="0" t="n">
        <f aca="false">Loan_Sample!U1335</f>
        <v>664263.8</v>
      </c>
      <c r="C1355" s="0" t="n">
        <f aca="false">Loan_Sample!K1335+Inputs!$B$26</f>
        <v>8.93333339691162</v>
      </c>
      <c r="D1355" s="0" t="n">
        <f aca="false">Loan_Sample!L1335+Inputs!$B$26</f>
        <v>5.07179498672485</v>
      </c>
      <c r="E1355" s="0" t="n">
        <f aca="false">Loan_Sample!E1335/(1+Inputs!$B$25/100)</f>
        <v>82.1718139648438</v>
      </c>
      <c r="F1355" s="0" t="n">
        <f aca="false">Loan_Sample!H1335-Inputs!$B$24/100</f>
        <v>0.762666702270508</v>
      </c>
      <c r="G1355" s="0" t="n">
        <f aca="false">IF(ISNUMBER(C1355),INDEX(Scorecard!$D$54:$D$61,SUMPRODUCT(--(Scorecard!$G$54:$G$60&lt;C1355))+1),Scorecard!$D$62)</f>
        <v>-0.541917179454542</v>
      </c>
      <c r="H1355" s="0" t="n">
        <f aca="false">IF(ISNUMBER(D1355),INDEX(Scorecard!$D$63:$D$68,SUMPRODUCT(--(Scorecard!$G$63:$G$67&lt;D1355))+1),Scorecard!$D$69)</f>
        <v>0.322484508656054</v>
      </c>
      <c r="I1355" s="0" t="n">
        <f aca="false">IF(ISNUMBER(E1355),INDEX(Scorecard!$D$19:$D$26,SUMPRODUCT(--(Scorecard!$G$19:$G$25&lt;E1355))+1),Scorecard!$D$27)</f>
        <v>-0.0341578513653732</v>
      </c>
      <c r="J1355" s="0" t="n">
        <f aca="false">IF(ISNUMBER(F1355),INDEX(Scorecard!$D$37:$D$44,SUMPRODUCT(--(Scorecard!$G$37:$G$43&lt;F1355))+1),Scorecard!$D$45)</f>
        <v>-0.569454719285959</v>
      </c>
      <c r="K1355" s="0" t="n">
        <f aca="false">Inputs!$B$10+Scorecard!$J$5*Loan_Sample!Y1335+Scorecard!$J$6*Loan_Sample!Z1335+Scorecard!$J$7*I1355+Scorecard!$J$8*Loan_Sample!AB1335+Scorecard!$J$9*J1355+Scorecard!$J$10*Loan_Sample!AD1335+Scorecard!$J$11*G1355+Scorecard!$J$12*H1355</f>
        <v>-2.77352060008072</v>
      </c>
      <c r="L1355" s="0" t="n">
        <f aca="false">MIN(1-Inputs!$B$13,MAX(Inputs!$B$13,1/(1+EXP(-(Inputs!$B$11*K1355+Inputs!$B$12)))))</f>
        <v>0.0599014518048567</v>
      </c>
      <c r="M1355" s="0" t="n">
        <f aca="false">Loan_Sample!AH1335*Inputs!$B$4*B1355</f>
        <v>13926.6281004938</v>
      </c>
      <c r="N1355" s="0" t="n">
        <f aca="false">L1355*Inputs!$B$4*B1355</f>
        <v>13926.6281004938</v>
      </c>
      <c r="O1355" s="0" t="n">
        <f aca="false">Inputs!$B$37+Inputs!$B$38*MAX(Loan_Sample!H1335-Inputs!$C$38,0)+Inputs!$B$39*MAX(Loan_Sample!H1335-Inputs!$C$39,0)+Inputs!$B$40*MAX(Loan_Sample!H1335-Inputs!$C$40,0)+Inputs!$B$41*MAX(Loan_Sample!H1335-Inputs!$C$41,0)+Inputs!$B$42*Inputs!$B$14+Inputs!$B$43*MIN(Loan_Sample!I1335/Inputs!$B$17,1)+Inputs!$B$44*MIN(Loan_Sample!E1335,Inputs!$B$18)+Inputs!$B$45*Loan_Sample!C1335</f>
        <v>-4.41298206407247</v>
      </c>
      <c r="P1355" s="0" t="n">
        <f aca="false">MIN(1-Inputs!$B$13,MAX(Inputs!$B$13,1/(1+EXP(-(Inputs!$B$15*O1355+Inputs!$B$16)))))</f>
        <v>0.0100054282251333</v>
      </c>
      <c r="Q1355" s="0" t="n">
        <f aca="false">Inputs!$B$37+Inputs!$B$38*MAX(F1355-Inputs!$C$38,0)+Inputs!$B$39*MAX(F1355-Inputs!$C$39,0)+Inputs!$B$40*MAX(F1355-Inputs!$C$40,0)+Inputs!$B$41*MAX(F1355-Inputs!$C$41,0)+Inputs!$B$42*Inputs!$B$14+Inputs!$B$43*MIN(Loan_Sample!I1335/Inputs!$B$17,1)+Inputs!$B$44*MIN(E1355,Inputs!$B$18)+Inputs!$B$45*Loan_Sample!C1335</f>
        <v>-4.41298206407247</v>
      </c>
      <c r="R1355" s="0" t="n">
        <f aca="false">MIN(1-Inputs!$B$13,MAX(Inputs!$B$13,1/(1+EXP(-(Inputs!$B$15*Q1355+Inputs!$B$16)))))</f>
        <v>0.0100054282251333</v>
      </c>
    </row>
    <row r="1356" customFormat="false" ht="15" hidden="false" customHeight="false" outlineLevel="0" collapsed="false">
      <c r="A1356" s="0" t="n">
        <f aca="false">Loan_Sample!A1336</f>
        <v>38750</v>
      </c>
      <c r="B1356" s="0" t="n">
        <f aca="false">Loan_Sample!U1336</f>
        <v>338797</v>
      </c>
      <c r="C1356" s="0" t="n">
        <f aca="false">Loan_Sample!K1336+Inputs!$B$26</f>
        <v>5.53333330154419</v>
      </c>
      <c r="D1356" s="0" t="n">
        <f aca="false">Loan_Sample!L1336+Inputs!$B$26</f>
        <v>-3.50000047683716</v>
      </c>
      <c r="E1356" s="0" t="n">
        <f aca="false">Loan_Sample!E1336/(1+Inputs!$B$25/100)</f>
        <v>67.5737228393555</v>
      </c>
      <c r="F1356" s="0" t="n">
        <f aca="false">Loan_Sample!H1336-Inputs!$B$24/100</f>
        <v>0.910333395004273</v>
      </c>
      <c r="G1356" s="0" t="n">
        <f aca="false">IF(ISNUMBER(C1356),INDEX(Scorecard!$D$54:$D$61,SUMPRODUCT(--(Scorecard!$G$54:$G$60&lt;C1356))+1),Scorecard!$D$62)</f>
        <v>0.0151758992857273</v>
      </c>
      <c r="H1356" s="0" t="n">
        <f aca="false">IF(ISNUMBER(D1356),INDEX(Scorecard!$D$63:$D$68,SUMPRODUCT(--(Scorecard!$G$63:$G$67&lt;D1356))+1),Scorecard!$D$69)</f>
        <v>-0.340582194386522</v>
      </c>
      <c r="I1356" s="0" t="n">
        <f aca="false">IF(ISNUMBER(E1356),INDEX(Scorecard!$D$19:$D$26,SUMPRODUCT(--(Scorecard!$G$19:$G$25&lt;E1356))+1),Scorecard!$D$27)</f>
        <v>0.0530843085177338</v>
      </c>
      <c r="J1356" s="0" t="n">
        <f aca="false">IF(ISNUMBER(F1356),INDEX(Scorecard!$D$37:$D$44,SUMPRODUCT(--(Scorecard!$G$37:$G$43&lt;F1356))+1),Scorecard!$D$45)</f>
        <v>-0.975503570149195</v>
      </c>
      <c r="K1356" s="0" t="n">
        <f aca="false">Inputs!$B$10+Scorecard!$J$5*Loan_Sample!Y1336+Scorecard!$J$6*Loan_Sample!Z1336+Scorecard!$J$7*I1356+Scorecard!$J$8*Loan_Sample!AB1336+Scorecard!$J$9*J1356+Scorecard!$J$10*Loan_Sample!AD1336+Scorecard!$J$11*G1356+Scorecard!$J$12*H1356</f>
        <v>-5.16463798267598</v>
      </c>
      <c r="L1356" s="0" t="n">
        <f aca="false">MIN(1-Inputs!$B$13,MAX(Inputs!$B$13,1/(1+EXP(-(Inputs!$B$11*K1356+Inputs!$B$12)))))</f>
        <v>0.00495435390668435</v>
      </c>
      <c r="M1356" s="0" t="n">
        <f aca="false">Loan_Sample!AH1336*Inputs!$B$4*B1356</f>
        <v>587.482084183029</v>
      </c>
      <c r="N1356" s="0" t="n">
        <f aca="false">L1356*Inputs!$B$4*B1356</f>
        <v>587.482084183029</v>
      </c>
      <c r="O1356" s="0" t="n">
        <f aca="false">Inputs!$B$37+Inputs!$B$38*MAX(Loan_Sample!H1336-Inputs!$C$38,0)+Inputs!$B$39*MAX(Loan_Sample!H1336-Inputs!$C$39,0)+Inputs!$B$40*MAX(Loan_Sample!H1336-Inputs!$C$40,0)+Inputs!$B$41*MAX(Loan_Sample!H1336-Inputs!$C$41,0)+Inputs!$B$42*Inputs!$B$14+Inputs!$B$43*MIN(Loan_Sample!I1336/Inputs!$B$17,1)+Inputs!$B$44*MIN(Loan_Sample!E1336,Inputs!$B$18)+Inputs!$B$45*Loan_Sample!C1336</f>
        <v>-3.51816479629701</v>
      </c>
      <c r="P1356" s="0" t="n">
        <f aca="false">MIN(1-Inputs!$B$13,MAX(Inputs!$B$13,1/(1+EXP(-(Inputs!$B$15*O1356+Inputs!$B$16)))))</f>
        <v>0.0271898625798463</v>
      </c>
      <c r="Q1356" s="0" t="n">
        <f aca="false">Inputs!$B$37+Inputs!$B$38*MAX(F1356-Inputs!$C$38,0)+Inputs!$B$39*MAX(F1356-Inputs!$C$39,0)+Inputs!$B$40*MAX(F1356-Inputs!$C$40,0)+Inputs!$B$41*MAX(F1356-Inputs!$C$41,0)+Inputs!$B$42*Inputs!$B$14+Inputs!$B$43*MIN(Loan_Sample!I1336/Inputs!$B$17,1)+Inputs!$B$44*MIN(E1356,Inputs!$B$18)+Inputs!$B$45*Loan_Sample!C1336</f>
        <v>-3.51816479629701</v>
      </c>
      <c r="R1356" s="0" t="n">
        <f aca="false">MIN(1-Inputs!$B$13,MAX(Inputs!$B$13,1/(1+EXP(-(Inputs!$B$15*Q1356+Inputs!$B$16)))))</f>
        <v>0.0271898625798463</v>
      </c>
    </row>
    <row r="1357" customFormat="false" ht="15" hidden="false" customHeight="false" outlineLevel="0" collapsed="false">
      <c r="A1357" s="0" t="n">
        <f aca="false">Loan_Sample!A1337</f>
        <v>38816</v>
      </c>
      <c r="B1357" s="0" t="n">
        <f aca="false">Loan_Sample!U1337</f>
        <v>266886.12</v>
      </c>
      <c r="C1357" s="0" t="n">
        <f aca="false">Loan_Sample!K1337+Inputs!$B$26</f>
        <v>4.45833349227905</v>
      </c>
      <c r="D1357" s="0" t="n">
        <f aca="false">Loan_Sample!L1337+Inputs!$B$26</f>
        <v>-1.875</v>
      </c>
      <c r="E1357" s="0" t="n">
        <f aca="false">Loan_Sample!E1337/(1+Inputs!$B$25/100)</f>
        <v>77.5610961914063</v>
      </c>
      <c r="F1357" s="0" t="n">
        <f aca="false">Loan_Sample!H1337-Inputs!$B$24/100</f>
        <v>-0.408666610717773</v>
      </c>
      <c r="G1357" s="0" t="n">
        <f aca="false">IF(ISNUMBER(C1357),INDEX(Scorecard!$D$54:$D$61,SUMPRODUCT(--(Scorecard!$G$54:$G$60&lt;C1357))+1),Scorecard!$D$62)</f>
        <v>0.409483001259379</v>
      </c>
      <c r="H1357" s="0" t="n">
        <f aca="false">IF(ISNUMBER(D1357),INDEX(Scorecard!$D$63:$D$68,SUMPRODUCT(--(Scorecard!$G$63:$G$67&lt;D1357))+1),Scorecard!$D$69)</f>
        <v>-0.340582194386522</v>
      </c>
      <c r="I1357" s="0" t="n">
        <f aca="false">IF(ISNUMBER(E1357),INDEX(Scorecard!$D$19:$D$26,SUMPRODUCT(--(Scorecard!$G$19:$G$25&lt;E1357))+1),Scorecard!$D$27)</f>
        <v>-0.0341578513653732</v>
      </c>
      <c r="J1357" s="0" t="n">
        <f aca="false">IF(ISNUMBER(F1357),INDEX(Scorecard!$D$37:$D$44,SUMPRODUCT(--(Scorecard!$G$37:$G$43&lt;F1357))+1),Scorecard!$D$45)</f>
        <v>0.769716833645565</v>
      </c>
      <c r="K1357" s="0" t="n">
        <f aca="false">Inputs!$B$10+Scorecard!$J$5*Loan_Sample!Y1337+Scorecard!$J$6*Loan_Sample!Z1337+Scorecard!$J$7*I1357+Scorecard!$J$8*Loan_Sample!AB1337+Scorecard!$J$9*J1357+Scorecard!$J$10*Loan_Sample!AD1337+Scorecard!$J$11*G1357+Scorecard!$J$12*H1357</f>
        <v>-5.11569572969644</v>
      </c>
      <c r="L1357" s="0" t="n">
        <f aca="false">MIN(1-Inputs!$B$13,MAX(Inputs!$B$13,1/(1+EXP(-(Inputs!$B$11*K1357+Inputs!$B$12)))))</f>
        <v>0.00521834419472058</v>
      </c>
      <c r="M1357" s="0" t="n">
        <f aca="false">Loan_Sample!AH1337*Inputs!$B$4*B1357</f>
        <v>487.446272233725</v>
      </c>
      <c r="N1357" s="0" t="n">
        <f aca="false">L1357*Inputs!$B$4*B1357</f>
        <v>487.446272233725</v>
      </c>
      <c r="O1357" s="0" t="n">
        <f aca="false">Inputs!$B$37+Inputs!$B$38*MAX(Loan_Sample!H1337-Inputs!$C$38,0)+Inputs!$B$39*MAX(Loan_Sample!H1337-Inputs!$C$39,0)+Inputs!$B$40*MAX(Loan_Sample!H1337-Inputs!$C$40,0)+Inputs!$B$41*MAX(Loan_Sample!H1337-Inputs!$C$41,0)+Inputs!$B$42*Inputs!$B$14+Inputs!$B$43*MIN(Loan_Sample!I1337/Inputs!$B$17,1)+Inputs!$B$44*MIN(Loan_Sample!E1337,Inputs!$B$18)+Inputs!$B$45*Loan_Sample!C1337</f>
        <v>-6.20068831351694</v>
      </c>
      <c r="P1357" s="0" t="n">
        <f aca="false">MIN(1-Inputs!$B$13,MAX(Inputs!$B$13,1/(1+EXP(-(Inputs!$B$15*O1357+Inputs!$B$16)))))</f>
        <v>0.00132259836161671</v>
      </c>
      <c r="Q1357" s="0" t="n">
        <f aca="false">Inputs!$B$37+Inputs!$B$38*MAX(F1357-Inputs!$C$38,0)+Inputs!$B$39*MAX(F1357-Inputs!$C$39,0)+Inputs!$B$40*MAX(F1357-Inputs!$C$40,0)+Inputs!$B$41*MAX(F1357-Inputs!$C$41,0)+Inputs!$B$42*Inputs!$B$14+Inputs!$B$43*MIN(Loan_Sample!I1337/Inputs!$B$17,1)+Inputs!$B$44*MIN(E1357,Inputs!$B$18)+Inputs!$B$45*Loan_Sample!C1337</f>
        <v>-6.20068831351694</v>
      </c>
      <c r="R1357" s="0" t="n">
        <f aca="false">MIN(1-Inputs!$B$13,MAX(Inputs!$B$13,1/(1+EXP(-(Inputs!$B$15*Q1357+Inputs!$B$16)))))</f>
        <v>0.00132259836161671</v>
      </c>
    </row>
    <row r="1358" customFormat="false" ht="15" hidden="false" customHeight="false" outlineLevel="0" collapsed="false">
      <c r="A1358" s="0" t="n">
        <f aca="false">Loan_Sample!A1338</f>
        <v>38828</v>
      </c>
      <c r="B1358" s="0" t="n">
        <f aca="false">Loan_Sample!U1338</f>
        <v>153787.06</v>
      </c>
      <c r="C1358" s="0" t="n">
        <f aca="false">Loan_Sample!K1338+Inputs!$B$26</f>
        <v>3.72307682037354</v>
      </c>
      <c r="D1358" s="0" t="n">
        <f aca="false">Loan_Sample!L1338+Inputs!$B$26</f>
        <v>-0.276923179626465</v>
      </c>
      <c r="E1358" s="0" t="n">
        <f aca="false">Loan_Sample!E1338/(1+Inputs!$B$25/100)</f>
        <v>78.1873092651367</v>
      </c>
      <c r="F1358" s="0" t="n">
        <f aca="false">Loan_Sample!H1338-Inputs!$B$24/100</f>
        <v>-0.0293333530426025</v>
      </c>
      <c r="G1358" s="0" t="n">
        <f aca="false">IF(ISNUMBER(C1358),INDEX(Scorecard!$D$54:$D$61,SUMPRODUCT(--(Scorecard!$G$54:$G$60&lt;C1358))+1),Scorecard!$D$62)</f>
        <v>0.489050497890326</v>
      </c>
      <c r="H1358" s="0" t="n">
        <f aca="false">IF(ISNUMBER(D1358),INDEX(Scorecard!$D$63:$D$68,SUMPRODUCT(--(Scorecard!$G$63:$G$67&lt;D1358))+1),Scorecard!$D$69)</f>
        <v>0.322484508656054</v>
      </c>
      <c r="I1358" s="0" t="n">
        <f aca="false">IF(ISNUMBER(E1358),INDEX(Scorecard!$D$19:$D$26,SUMPRODUCT(--(Scorecard!$G$19:$G$25&lt;E1358))+1),Scorecard!$D$27)</f>
        <v>-0.0341578513653732</v>
      </c>
      <c r="J1358" s="0" t="n">
        <f aca="false">IF(ISNUMBER(F1358),INDEX(Scorecard!$D$37:$D$44,SUMPRODUCT(--(Scorecard!$G$37:$G$43&lt;F1358))+1),Scorecard!$D$45)</f>
        <v>0.330501541082344</v>
      </c>
      <c r="K1358" s="0" t="n">
        <f aca="false">Inputs!$B$10+Scorecard!$J$5*Loan_Sample!Y1338+Scorecard!$J$6*Loan_Sample!Z1338+Scorecard!$J$7*I1358+Scorecard!$J$8*Loan_Sample!AB1338+Scorecard!$J$9*J1358+Scorecard!$J$10*Loan_Sample!AD1338+Scorecard!$J$11*G1358+Scorecard!$J$12*H1358</f>
        <v>-6.24278211481658</v>
      </c>
      <c r="L1358" s="0" t="n">
        <f aca="false">MIN(1-Inputs!$B$13,MAX(Inputs!$B$13,1/(1+EXP(-(Inputs!$B$11*K1358+Inputs!$B$12)))))</f>
        <v>0.00157494018923111</v>
      </c>
      <c r="M1358" s="0" t="n">
        <f aca="false">Loan_Sample!AH1338*Inputs!$B$4*B1358</f>
        <v>84.7718974821934</v>
      </c>
      <c r="N1358" s="0" t="n">
        <f aca="false">L1358*Inputs!$B$4*B1358</f>
        <v>84.7718974821934</v>
      </c>
      <c r="O1358" s="0" t="n">
        <f aca="false">Inputs!$B$37+Inputs!$B$38*MAX(Loan_Sample!H1338-Inputs!$C$38,0)+Inputs!$B$39*MAX(Loan_Sample!H1338-Inputs!$C$39,0)+Inputs!$B$40*MAX(Loan_Sample!H1338-Inputs!$C$40,0)+Inputs!$B$41*MAX(Loan_Sample!H1338-Inputs!$C$41,0)+Inputs!$B$42*Inputs!$B$14+Inputs!$B$43*MIN(Loan_Sample!I1338/Inputs!$B$17,1)+Inputs!$B$44*MIN(Loan_Sample!E1338,Inputs!$B$18)+Inputs!$B$45*Loan_Sample!C1338</f>
        <v>-6.19354922094067</v>
      </c>
      <c r="P1358" s="0" t="n">
        <f aca="false">MIN(1-Inputs!$B$13,MAX(Inputs!$B$13,1/(1+EXP(-(Inputs!$B$15*O1358+Inputs!$B$16)))))</f>
        <v>0.00133336149046963</v>
      </c>
      <c r="Q1358" s="0" t="n">
        <f aca="false">Inputs!$B$37+Inputs!$B$38*MAX(F1358-Inputs!$C$38,0)+Inputs!$B$39*MAX(F1358-Inputs!$C$39,0)+Inputs!$B$40*MAX(F1358-Inputs!$C$40,0)+Inputs!$B$41*MAX(F1358-Inputs!$C$41,0)+Inputs!$B$42*Inputs!$B$14+Inputs!$B$43*MIN(Loan_Sample!I1338/Inputs!$B$17,1)+Inputs!$B$44*MIN(E1358,Inputs!$B$18)+Inputs!$B$45*Loan_Sample!C1338</f>
        <v>-6.19354922094067</v>
      </c>
      <c r="R1358" s="0" t="n">
        <f aca="false">MIN(1-Inputs!$B$13,MAX(Inputs!$B$13,1/(1+EXP(-(Inputs!$B$15*Q1358+Inputs!$B$16)))))</f>
        <v>0.00133336149046963</v>
      </c>
    </row>
    <row r="1359" customFormat="false" ht="15" hidden="false" customHeight="false" outlineLevel="0" collapsed="false">
      <c r="A1359" s="0" t="n">
        <f aca="false">Loan_Sample!A1339</f>
        <v>38838</v>
      </c>
      <c r="B1359" s="0" t="n">
        <f aca="false">Loan_Sample!U1339</f>
        <v>219662.77</v>
      </c>
      <c r="C1359" s="0" t="n">
        <f aca="false">Loan_Sample!K1339+Inputs!$B$26</f>
        <v>4.70833349227905</v>
      </c>
      <c r="D1359" s="0" t="n">
        <f aca="false">Loan_Sample!L1339+Inputs!$B$26</f>
        <v>-1.125</v>
      </c>
      <c r="E1359" s="0" t="n">
        <f aca="false">Loan_Sample!E1339/(1+Inputs!$B$25/100)</f>
        <v>67.4565811157227</v>
      </c>
      <c r="F1359" s="0" t="n">
        <f aca="false">Loan_Sample!H1339-Inputs!$B$24/100</f>
        <v>-2.24733304977417</v>
      </c>
      <c r="G1359" s="0" t="n">
        <f aca="false">IF(ISNUMBER(C1359),INDEX(Scorecard!$D$54:$D$61,SUMPRODUCT(--(Scorecard!$G$54:$G$60&lt;C1359))+1),Scorecard!$D$62)</f>
        <v>0.409483001259379</v>
      </c>
      <c r="H1359" s="0" t="n">
        <f aca="false">IF(ISNUMBER(D1359),INDEX(Scorecard!$D$63:$D$68,SUMPRODUCT(--(Scorecard!$G$63:$G$67&lt;D1359))+1),Scorecard!$D$69)</f>
        <v>-0.340582194386522</v>
      </c>
      <c r="I1359" s="0" t="n">
        <f aca="false">IF(ISNUMBER(E1359),INDEX(Scorecard!$D$19:$D$26,SUMPRODUCT(--(Scorecard!$G$19:$G$25&lt;E1359))+1),Scorecard!$D$27)</f>
        <v>0.0530843085177338</v>
      </c>
      <c r="J1359" s="0" t="n">
        <f aca="false">IF(ISNUMBER(F1359),INDEX(Scorecard!$D$37:$D$44,SUMPRODUCT(--(Scorecard!$G$37:$G$43&lt;F1359))+1),Scorecard!$D$45)</f>
        <v>1.35057635045042</v>
      </c>
      <c r="K1359" s="0" t="n">
        <f aca="false">Inputs!$B$10+Scorecard!$J$5*Loan_Sample!Y1339+Scorecard!$J$6*Loan_Sample!Z1339+Scorecard!$J$7*I1359+Scorecard!$J$8*Loan_Sample!AB1339+Scorecard!$J$9*J1359+Scorecard!$J$10*Loan_Sample!AD1339+Scorecard!$J$11*G1359+Scorecard!$J$12*H1359</f>
        <v>-5.29694451222324</v>
      </c>
      <c r="L1359" s="0" t="n">
        <f aca="false">MIN(1-Inputs!$B$13,MAX(Inputs!$B$13,1/(1+EXP(-(Inputs!$B$11*K1359+Inputs!$B$12)))))</f>
        <v>0.00430536980831623</v>
      </c>
      <c r="M1359" s="0" t="n">
        <f aca="false">Loan_Sample!AH1339*Inputs!$B$4*B1359</f>
        <v>331.005310289189</v>
      </c>
      <c r="N1359" s="0" t="n">
        <f aca="false">L1359*Inputs!$B$4*B1359</f>
        <v>331.005310289189</v>
      </c>
      <c r="O1359" s="0" t="n">
        <f aca="false">Inputs!$B$37+Inputs!$B$38*MAX(Loan_Sample!H1339-Inputs!$C$38,0)+Inputs!$B$39*MAX(Loan_Sample!H1339-Inputs!$C$39,0)+Inputs!$B$40*MAX(Loan_Sample!H1339-Inputs!$C$40,0)+Inputs!$B$41*MAX(Loan_Sample!H1339-Inputs!$C$41,0)+Inputs!$B$42*Inputs!$B$14+Inputs!$B$43*MIN(Loan_Sample!I1339/Inputs!$B$17,1)+Inputs!$B$44*MIN(Loan_Sample!E1339,Inputs!$B$18)+Inputs!$B$45*Loan_Sample!C1339</f>
        <v>-5.47844186641143</v>
      </c>
      <c r="P1359" s="0" t="n">
        <f aca="false">MIN(1-Inputs!$B$13,MAX(Inputs!$B$13,1/(1+EXP(-(Inputs!$B$15*O1359+Inputs!$B$16)))))</f>
        <v>0.00300105792556931</v>
      </c>
      <c r="Q1359" s="0" t="n">
        <f aca="false">Inputs!$B$37+Inputs!$B$38*MAX(F1359-Inputs!$C$38,0)+Inputs!$B$39*MAX(F1359-Inputs!$C$39,0)+Inputs!$B$40*MAX(F1359-Inputs!$C$40,0)+Inputs!$B$41*MAX(F1359-Inputs!$C$41,0)+Inputs!$B$42*Inputs!$B$14+Inputs!$B$43*MIN(Loan_Sample!I1339/Inputs!$B$17,1)+Inputs!$B$44*MIN(E1359,Inputs!$B$18)+Inputs!$B$45*Loan_Sample!C1339</f>
        <v>-5.47844186641143</v>
      </c>
      <c r="R1359" s="0" t="n">
        <f aca="false">MIN(1-Inputs!$B$13,MAX(Inputs!$B$13,1/(1+EXP(-(Inputs!$B$15*Q1359+Inputs!$B$16)))))</f>
        <v>0.00300105792556931</v>
      </c>
    </row>
    <row r="1360" customFormat="false" ht="15" hidden="false" customHeight="false" outlineLevel="0" collapsed="false">
      <c r="A1360" s="0" t="n">
        <f aca="false">Loan_Sample!A1340</f>
        <v>38871</v>
      </c>
      <c r="B1360" s="0" t="n">
        <f aca="false">Loan_Sample!U1340</f>
        <v>172913.75</v>
      </c>
      <c r="C1360" s="0" t="n">
        <f aca="false">Loan_Sample!K1340+Inputs!$B$26</f>
        <v>4.80000019073486</v>
      </c>
      <c r="D1360" s="0" t="n">
        <f aca="false">Loan_Sample!L1340+Inputs!$B$26</f>
        <v>-0.458333015441895</v>
      </c>
      <c r="E1360" s="0" t="n">
        <f aca="false">Loan_Sample!E1340/(1+Inputs!$B$25/100)</f>
        <v>67.763427734375</v>
      </c>
      <c r="F1360" s="0" t="n">
        <f aca="false">Loan_Sample!H1340-Inputs!$B$24/100</f>
        <v>-3.53233337402344</v>
      </c>
      <c r="G1360" s="0" t="n">
        <f aca="false">IF(ISNUMBER(C1360),INDEX(Scorecard!$D$54:$D$61,SUMPRODUCT(--(Scorecard!$G$54:$G$60&lt;C1360))+1),Scorecard!$D$62)</f>
        <v>0.409483001259379</v>
      </c>
      <c r="H1360" s="0" t="n">
        <f aca="false">IF(ISNUMBER(D1360),INDEX(Scorecard!$D$63:$D$68,SUMPRODUCT(--(Scorecard!$G$63:$G$67&lt;D1360))+1),Scorecard!$D$69)</f>
        <v>0.322484508656054</v>
      </c>
      <c r="I1360" s="0" t="n">
        <f aca="false">IF(ISNUMBER(E1360),INDEX(Scorecard!$D$19:$D$26,SUMPRODUCT(--(Scorecard!$G$19:$G$25&lt;E1360))+1),Scorecard!$D$27)</f>
        <v>0.0530843085177338</v>
      </c>
      <c r="J1360" s="0" t="n">
        <f aca="false">IF(ISNUMBER(F1360),INDEX(Scorecard!$D$37:$D$44,SUMPRODUCT(--(Scorecard!$G$37:$G$43&lt;F1360))+1),Scorecard!$D$45)</f>
        <v>1.35057635045042</v>
      </c>
      <c r="K1360" s="0" t="n">
        <f aca="false">Inputs!$B$10+Scorecard!$J$5*Loan_Sample!Y1340+Scorecard!$J$6*Loan_Sample!Z1340+Scorecard!$J$7*I1360+Scorecard!$J$8*Loan_Sample!AB1340+Scorecard!$J$9*J1360+Scorecard!$J$10*Loan_Sample!AD1340+Scorecard!$J$11*G1360+Scorecard!$J$12*H1360</f>
        <v>-6.69631283350302</v>
      </c>
      <c r="L1360" s="0" t="n">
        <f aca="false">MIN(1-Inputs!$B$13,MAX(Inputs!$B$13,1/(1+EXP(-(Inputs!$B$11*K1360+Inputs!$B$12)))))</f>
        <v>0.000971707321340815</v>
      </c>
      <c r="M1360" s="0" t="n">
        <f aca="false">Loan_Sample!AH1340*Inputs!$B$4*B1360</f>
        <v>58.8075448924233</v>
      </c>
      <c r="N1360" s="0" t="n">
        <f aca="false">L1360*Inputs!$B$4*B1360</f>
        <v>58.8075448924233</v>
      </c>
      <c r="O1360" s="0" t="n">
        <f aca="false">Inputs!$B$37+Inputs!$B$38*MAX(Loan_Sample!H1340-Inputs!$C$38,0)+Inputs!$B$39*MAX(Loan_Sample!H1340-Inputs!$C$39,0)+Inputs!$B$40*MAX(Loan_Sample!H1340-Inputs!$C$40,0)+Inputs!$B$41*MAX(Loan_Sample!H1340-Inputs!$C$41,0)+Inputs!$B$42*Inputs!$B$14+Inputs!$B$43*MIN(Loan_Sample!I1340/Inputs!$B$17,1)+Inputs!$B$44*MIN(Loan_Sample!E1340,Inputs!$B$18)+Inputs!$B$45*Loan_Sample!C1340</f>
        <v>-5.46216430206353</v>
      </c>
      <c r="P1360" s="0" t="n">
        <f aca="false">MIN(1-Inputs!$B$13,MAX(Inputs!$B$13,1/(1+EXP(-(Inputs!$B$15*O1360+Inputs!$B$16)))))</f>
        <v>0.00305693607553701</v>
      </c>
      <c r="Q1360" s="0" t="n">
        <f aca="false">Inputs!$B$37+Inputs!$B$38*MAX(F1360-Inputs!$C$38,0)+Inputs!$B$39*MAX(F1360-Inputs!$C$39,0)+Inputs!$B$40*MAX(F1360-Inputs!$C$40,0)+Inputs!$B$41*MAX(F1360-Inputs!$C$41,0)+Inputs!$B$42*Inputs!$B$14+Inputs!$B$43*MIN(Loan_Sample!I1340/Inputs!$B$17,1)+Inputs!$B$44*MIN(E1360,Inputs!$B$18)+Inputs!$B$45*Loan_Sample!C1340</f>
        <v>-5.46216430206353</v>
      </c>
      <c r="R1360" s="0" t="n">
        <f aca="false">MIN(1-Inputs!$B$13,MAX(Inputs!$B$13,1/(1+EXP(-(Inputs!$B$15*Q1360+Inputs!$B$16)))))</f>
        <v>0.00305693607553701</v>
      </c>
    </row>
    <row r="1361" customFormat="false" ht="15" hidden="false" customHeight="false" outlineLevel="0" collapsed="false">
      <c r="A1361" s="0" t="n">
        <f aca="false">Loan_Sample!A1341</f>
        <v>38882</v>
      </c>
      <c r="B1361" s="0" t="n">
        <f aca="false">Loan_Sample!U1341</f>
        <v>184305.73</v>
      </c>
      <c r="C1361" s="0" t="n">
        <f aca="false">Loan_Sample!K1341+Inputs!$B$26</f>
        <v>6.13333320617676</v>
      </c>
      <c r="D1361" s="0" t="n">
        <f aca="false">Loan_Sample!L1341+Inputs!$B$26</f>
        <v>-3.5</v>
      </c>
      <c r="E1361" s="0" t="n">
        <f aca="false">Loan_Sample!E1341/(1+Inputs!$B$25/100)</f>
        <v>72.3574142456055</v>
      </c>
      <c r="F1361" s="0" t="n">
        <f aca="false">Loan_Sample!H1341-Inputs!$B$24/100</f>
        <v>1.08433318138123</v>
      </c>
      <c r="G1361" s="0" t="n">
        <f aca="false">IF(ISNUMBER(C1361),INDEX(Scorecard!$D$54:$D$61,SUMPRODUCT(--(Scorecard!$G$54:$G$60&lt;C1361))+1),Scorecard!$D$62)</f>
        <v>0.0151758992857273</v>
      </c>
      <c r="H1361" s="0" t="n">
        <f aca="false">IF(ISNUMBER(D1361),INDEX(Scorecard!$D$63:$D$68,SUMPRODUCT(--(Scorecard!$G$63:$G$67&lt;D1361))+1),Scorecard!$D$69)</f>
        <v>-0.340582194386522</v>
      </c>
      <c r="I1361" s="0" t="n">
        <f aca="false">IF(ISNUMBER(E1361),INDEX(Scorecard!$D$19:$D$26,SUMPRODUCT(--(Scorecard!$G$19:$G$25&lt;E1361))+1),Scorecard!$D$27)</f>
        <v>-0.0341578513653732</v>
      </c>
      <c r="J1361" s="0" t="n">
        <f aca="false">IF(ISNUMBER(F1361),INDEX(Scorecard!$D$37:$D$44,SUMPRODUCT(--(Scorecard!$G$37:$G$43&lt;F1361))+1),Scorecard!$D$45)</f>
        <v>-0.975503570149195</v>
      </c>
      <c r="K1361" s="0" t="n">
        <f aca="false">Inputs!$B$10+Scorecard!$J$5*Loan_Sample!Y1341+Scorecard!$J$6*Loan_Sample!Z1341+Scorecard!$J$7*I1361+Scorecard!$J$8*Loan_Sample!AB1341+Scorecard!$J$9*J1361+Scorecard!$J$10*Loan_Sample!AD1341+Scorecard!$J$11*G1361+Scorecard!$J$12*H1361</f>
        <v>-3.33278945133628</v>
      </c>
      <c r="L1361" s="0" t="n">
        <f aca="false">MIN(1-Inputs!$B$13,MAX(Inputs!$B$13,1/(1+EXP(-(Inputs!$B$11*K1361+Inputs!$B$12)))))</f>
        <v>0.0339103516157329</v>
      </c>
      <c r="M1361" s="0" t="n">
        <f aca="false">Loan_Sample!AH1341*Inputs!$B$4*B1361</f>
        <v>2187.45523818302</v>
      </c>
      <c r="N1361" s="0" t="n">
        <f aca="false">L1361*Inputs!$B$4*B1361</f>
        <v>2187.45523818302</v>
      </c>
      <c r="O1361" s="0" t="n">
        <f aca="false">Inputs!$B$37+Inputs!$B$38*MAX(Loan_Sample!H1341-Inputs!$C$38,0)+Inputs!$B$39*MAX(Loan_Sample!H1341-Inputs!$C$39,0)+Inputs!$B$40*MAX(Loan_Sample!H1341-Inputs!$C$40,0)+Inputs!$B$41*MAX(Loan_Sample!H1341-Inputs!$C$41,0)+Inputs!$B$42*Inputs!$B$14+Inputs!$B$43*MIN(Loan_Sample!I1341/Inputs!$B$17,1)+Inputs!$B$44*MIN(Loan_Sample!E1341,Inputs!$B$18)+Inputs!$B$45*Loan_Sample!C1341</f>
        <v>-3.66845176630528</v>
      </c>
      <c r="P1361" s="0" t="n">
        <f aca="false">MIN(1-Inputs!$B$13,MAX(Inputs!$B$13,1/(1+EXP(-(Inputs!$B$15*O1361+Inputs!$B$16)))))</f>
        <v>0.0230180219012052</v>
      </c>
      <c r="Q1361" s="0" t="n">
        <f aca="false">Inputs!$B$37+Inputs!$B$38*MAX(F1361-Inputs!$C$38,0)+Inputs!$B$39*MAX(F1361-Inputs!$C$39,0)+Inputs!$B$40*MAX(F1361-Inputs!$C$40,0)+Inputs!$B$41*MAX(F1361-Inputs!$C$41,0)+Inputs!$B$42*Inputs!$B$14+Inputs!$B$43*MIN(Loan_Sample!I1341/Inputs!$B$17,1)+Inputs!$B$44*MIN(E1361,Inputs!$B$18)+Inputs!$B$45*Loan_Sample!C1341</f>
        <v>-3.66845176630528</v>
      </c>
      <c r="R1361" s="0" t="n">
        <f aca="false">MIN(1-Inputs!$B$13,MAX(Inputs!$B$13,1/(1+EXP(-(Inputs!$B$15*Q1361+Inputs!$B$16)))))</f>
        <v>0.0230180219012052</v>
      </c>
    </row>
    <row r="1362" customFormat="false" ht="15" hidden="false" customHeight="false" outlineLevel="0" collapsed="false">
      <c r="A1362" s="0" t="n">
        <f aca="false">Loan_Sample!A1342</f>
        <v>38890</v>
      </c>
      <c r="B1362" s="0" t="n">
        <f aca="false">Loan_Sample!U1342</f>
        <v>149973.78</v>
      </c>
      <c r="C1362" s="0" t="n">
        <f aca="false">Loan_Sample!K1342+Inputs!$B$26</f>
        <v>6.03333330154419</v>
      </c>
      <c r="D1362" s="0" t="n">
        <f aca="false">Loan_Sample!L1342+Inputs!$B$26</f>
        <v>2.71025633811951</v>
      </c>
      <c r="E1362" s="0" t="n">
        <f aca="false">Loan_Sample!E1342/(1+Inputs!$B$25/100)</f>
        <v>74.223014831543</v>
      </c>
      <c r="F1362" s="0" t="n">
        <f aca="false">Loan_Sample!H1342-Inputs!$B$24/100</f>
        <v>0.588333368301392</v>
      </c>
      <c r="G1362" s="0" t="n">
        <f aca="false">IF(ISNUMBER(C1362),INDEX(Scorecard!$D$54:$D$61,SUMPRODUCT(--(Scorecard!$G$54:$G$60&lt;C1362))+1),Scorecard!$D$62)</f>
        <v>0.0151758992857273</v>
      </c>
      <c r="H1362" s="0" t="n">
        <f aca="false">IF(ISNUMBER(D1362),INDEX(Scorecard!$D$63:$D$68,SUMPRODUCT(--(Scorecard!$G$63:$G$67&lt;D1362))+1),Scorecard!$D$69)</f>
        <v>0.322484508656054</v>
      </c>
      <c r="I1362" s="0" t="n">
        <f aca="false">IF(ISNUMBER(E1362),INDEX(Scorecard!$D$19:$D$26,SUMPRODUCT(--(Scorecard!$G$19:$G$25&lt;E1362))+1),Scorecard!$D$27)</f>
        <v>-0.0341578513653732</v>
      </c>
      <c r="J1362" s="0" t="n">
        <f aca="false">IF(ISNUMBER(F1362),INDEX(Scorecard!$D$37:$D$44,SUMPRODUCT(--(Scorecard!$G$37:$G$43&lt;F1362))+1),Scorecard!$D$45)</f>
        <v>-0.271229676926091</v>
      </c>
      <c r="K1362" s="0" t="n">
        <f aca="false">Inputs!$B$10+Scorecard!$J$5*Loan_Sample!Y1342+Scorecard!$J$6*Loan_Sample!Z1342+Scorecard!$J$7*I1362+Scorecard!$J$8*Loan_Sample!AB1342+Scorecard!$J$9*J1362+Scorecard!$J$10*Loan_Sample!AD1342+Scorecard!$J$11*G1362+Scorecard!$J$12*H1362</f>
        <v>-4.70234528426185</v>
      </c>
      <c r="L1362" s="0" t="n">
        <f aca="false">MIN(1-Inputs!$B$13,MAX(Inputs!$B$13,1/(1+EXP(-(Inputs!$B$11*K1362+Inputs!$B$12)))))</f>
        <v>0.008084746608266</v>
      </c>
      <c r="M1362" s="0" t="n">
        <f aca="false">Loan_Sample!AH1342*Inputs!$B$4*B1362</f>
        <v>424.375003214341</v>
      </c>
      <c r="N1362" s="0" t="n">
        <f aca="false">L1362*Inputs!$B$4*B1362</f>
        <v>424.375003214341</v>
      </c>
      <c r="O1362" s="0" t="n">
        <f aca="false">Inputs!$B$37+Inputs!$B$38*MAX(Loan_Sample!H1342-Inputs!$C$38,0)+Inputs!$B$39*MAX(Loan_Sample!H1342-Inputs!$C$39,0)+Inputs!$B$40*MAX(Loan_Sample!H1342-Inputs!$C$40,0)+Inputs!$B$41*MAX(Loan_Sample!H1342-Inputs!$C$41,0)+Inputs!$B$42*Inputs!$B$14+Inputs!$B$43*MIN(Loan_Sample!I1342/Inputs!$B$17,1)+Inputs!$B$44*MIN(Loan_Sample!E1342,Inputs!$B$18)+Inputs!$B$45*Loan_Sample!C1342</f>
        <v>-4.09274191357949</v>
      </c>
      <c r="P1362" s="0" t="n">
        <f aca="false">MIN(1-Inputs!$B$13,MAX(Inputs!$B$13,1/(1+EXP(-(Inputs!$B$15*O1362+Inputs!$B$16)))))</f>
        <v>0.014336261606834</v>
      </c>
      <c r="Q1362" s="0" t="n">
        <f aca="false">Inputs!$B$37+Inputs!$B$38*MAX(F1362-Inputs!$C$38,0)+Inputs!$B$39*MAX(F1362-Inputs!$C$39,0)+Inputs!$B$40*MAX(F1362-Inputs!$C$40,0)+Inputs!$B$41*MAX(F1362-Inputs!$C$41,0)+Inputs!$B$42*Inputs!$B$14+Inputs!$B$43*MIN(Loan_Sample!I1342/Inputs!$B$17,1)+Inputs!$B$44*MIN(E1362,Inputs!$B$18)+Inputs!$B$45*Loan_Sample!C1342</f>
        <v>-4.09274191357949</v>
      </c>
      <c r="R1362" s="0" t="n">
        <f aca="false">MIN(1-Inputs!$B$13,MAX(Inputs!$B$13,1/(1+EXP(-(Inputs!$B$15*Q1362+Inputs!$B$16)))))</f>
        <v>0.014336261606834</v>
      </c>
    </row>
    <row r="1363" customFormat="false" ht="15" hidden="false" customHeight="false" outlineLevel="0" collapsed="false">
      <c r="A1363" s="0" t="n">
        <f aca="false">Loan_Sample!A1343</f>
        <v>38966</v>
      </c>
      <c r="B1363" s="0" t="n">
        <f aca="false">Loan_Sample!U1343</f>
        <v>224805.16</v>
      </c>
      <c r="C1363" s="0" t="n">
        <f aca="false">Loan_Sample!K1343+Inputs!$B$26</f>
        <v>4.09999990463257</v>
      </c>
      <c r="D1363" s="0" t="n">
        <f aca="false">Loan_Sample!L1343+Inputs!$B$26</f>
        <v>-0.458333492279053</v>
      </c>
      <c r="E1363" s="0" t="n">
        <f aca="false">Loan_Sample!E1343/(1+Inputs!$B$25/100)</f>
        <v>69.5594100952148</v>
      </c>
      <c r="F1363" s="0" t="n">
        <f aca="false">Loan_Sample!H1343-Inputs!$B$24/100</f>
        <v>-3.29533338546753</v>
      </c>
      <c r="G1363" s="0" t="n">
        <f aca="false">IF(ISNUMBER(C1363),INDEX(Scorecard!$D$54:$D$61,SUMPRODUCT(--(Scorecard!$G$54:$G$60&lt;C1363))+1),Scorecard!$D$62)</f>
        <v>0.489050497890326</v>
      </c>
      <c r="H1363" s="0" t="n">
        <f aca="false">IF(ISNUMBER(D1363),INDEX(Scorecard!$D$63:$D$68,SUMPRODUCT(--(Scorecard!$G$63:$G$67&lt;D1363))+1),Scorecard!$D$69)</f>
        <v>0.322484508656054</v>
      </c>
      <c r="I1363" s="0" t="n">
        <f aca="false">IF(ISNUMBER(E1363),INDEX(Scorecard!$D$19:$D$26,SUMPRODUCT(--(Scorecard!$G$19:$G$25&lt;E1363))+1),Scorecard!$D$27)</f>
        <v>0.0530843085177338</v>
      </c>
      <c r="J1363" s="0" t="n">
        <f aca="false">IF(ISNUMBER(F1363),INDEX(Scorecard!$D$37:$D$44,SUMPRODUCT(--(Scorecard!$G$37:$G$43&lt;F1363))+1),Scorecard!$D$45)</f>
        <v>1.35057635045042</v>
      </c>
      <c r="K1363" s="0" t="n">
        <f aca="false">Inputs!$B$10+Scorecard!$J$5*Loan_Sample!Y1343+Scorecard!$J$6*Loan_Sample!Z1343+Scorecard!$J$7*I1363+Scorecard!$J$8*Loan_Sample!AB1343+Scorecard!$J$9*J1363+Scorecard!$J$10*Loan_Sample!AD1343+Scorecard!$J$11*G1363+Scorecard!$J$12*H1363</f>
        <v>-5.62764686181073</v>
      </c>
      <c r="L1363" s="0" t="n">
        <f aca="false">MIN(1-Inputs!$B$13,MAX(Inputs!$B$13,1/(1+EXP(-(Inputs!$B$11*K1363+Inputs!$B$12)))))</f>
        <v>0.00303002825152898</v>
      </c>
      <c r="M1363" s="0" t="n">
        <f aca="false">Loan_Sample!AH1343*Inputs!$B$4*B1363</f>
        <v>238.408095061322</v>
      </c>
      <c r="N1363" s="0" t="n">
        <f aca="false">L1363*Inputs!$B$4*B1363</f>
        <v>238.408095061322</v>
      </c>
      <c r="O1363" s="0" t="n">
        <f aca="false">Inputs!$B$37+Inputs!$B$38*MAX(Loan_Sample!H1343-Inputs!$C$38,0)+Inputs!$B$39*MAX(Loan_Sample!H1343-Inputs!$C$39,0)+Inputs!$B$40*MAX(Loan_Sample!H1343-Inputs!$C$40,0)+Inputs!$B$41*MAX(Loan_Sample!H1343-Inputs!$C$41,0)+Inputs!$B$42*Inputs!$B$14+Inputs!$B$43*MIN(Loan_Sample!I1343/Inputs!$B$17,1)+Inputs!$B$44*MIN(Loan_Sample!E1343,Inputs!$B$18)+Inputs!$B$45*Loan_Sample!C1343</f>
        <v>-5.64346582523309</v>
      </c>
      <c r="P1363" s="0" t="n">
        <f aca="false">MIN(1-Inputs!$B$13,MAX(Inputs!$B$13,1/(1+EXP(-(Inputs!$B$15*O1363+Inputs!$B$16)))))</f>
        <v>0.00248899582093765</v>
      </c>
      <c r="Q1363" s="0" t="n">
        <f aca="false">Inputs!$B$37+Inputs!$B$38*MAX(F1363-Inputs!$C$38,0)+Inputs!$B$39*MAX(F1363-Inputs!$C$39,0)+Inputs!$B$40*MAX(F1363-Inputs!$C$40,0)+Inputs!$B$41*MAX(F1363-Inputs!$C$41,0)+Inputs!$B$42*Inputs!$B$14+Inputs!$B$43*MIN(Loan_Sample!I1343/Inputs!$B$17,1)+Inputs!$B$44*MIN(E1363,Inputs!$B$18)+Inputs!$B$45*Loan_Sample!C1343</f>
        <v>-5.64346582523309</v>
      </c>
      <c r="R1363" s="0" t="n">
        <f aca="false">MIN(1-Inputs!$B$13,MAX(Inputs!$B$13,1/(1+EXP(-(Inputs!$B$15*Q1363+Inputs!$B$16)))))</f>
        <v>0.00248899582093765</v>
      </c>
    </row>
    <row r="1364" customFormat="false" ht="15" hidden="false" customHeight="false" outlineLevel="0" collapsed="false">
      <c r="A1364" s="0" t="n">
        <f aca="false">Loan_Sample!A1344</f>
        <v>39025</v>
      </c>
      <c r="B1364" s="0" t="n">
        <f aca="false">Loan_Sample!U1344</f>
        <v>91688.23</v>
      </c>
      <c r="C1364" s="0" t="n">
        <f aca="false">Loan_Sample!K1344+Inputs!$B$26</f>
        <v>3.70000004768372</v>
      </c>
      <c r="D1364" s="0" t="n">
        <f aca="false">Loan_Sample!L1344+Inputs!$B$26</f>
        <v>-0.458333253860474</v>
      </c>
      <c r="E1364" s="0" t="n">
        <f aca="false">Loan_Sample!E1344/(1+Inputs!$B$25/100)</f>
        <v>68.6177673339844</v>
      </c>
      <c r="F1364" s="0" t="n">
        <f aca="false">Loan_Sample!H1344-Inputs!$B$24/100</f>
        <v>-1.95133352279663</v>
      </c>
      <c r="G1364" s="0" t="n">
        <f aca="false">IF(ISNUMBER(C1364),INDEX(Scorecard!$D$54:$D$61,SUMPRODUCT(--(Scorecard!$G$54:$G$60&lt;C1364))+1),Scorecard!$D$62)</f>
        <v>0.489050497890326</v>
      </c>
      <c r="H1364" s="0" t="n">
        <f aca="false">IF(ISNUMBER(D1364),INDEX(Scorecard!$D$63:$D$68,SUMPRODUCT(--(Scorecard!$G$63:$G$67&lt;D1364))+1),Scorecard!$D$69)</f>
        <v>0.322484508656054</v>
      </c>
      <c r="I1364" s="0" t="n">
        <f aca="false">IF(ISNUMBER(E1364),INDEX(Scorecard!$D$19:$D$26,SUMPRODUCT(--(Scorecard!$G$19:$G$25&lt;E1364))+1),Scorecard!$D$27)</f>
        <v>0.0530843085177338</v>
      </c>
      <c r="J1364" s="0" t="n">
        <f aca="false">IF(ISNUMBER(F1364),INDEX(Scorecard!$D$37:$D$44,SUMPRODUCT(--(Scorecard!$G$37:$G$43&lt;F1364))+1),Scorecard!$D$45)</f>
        <v>1.35057635045042</v>
      </c>
      <c r="K1364" s="0" t="n">
        <f aca="false">Inputs!$B$10+Scorecard!$J$5*Loan_Sample!Y1344+Scorecard!$J$6*Loan_Sample!Z1344+Scorecard!$J$7*I1364+Scorecard!$J$8*Loan_Sample!AB1344+Scorecard!$J$9*J1364+Scorecard!$J$10*Loan_Sample!AD1344+Scorecard!$J$11*G1364+Scorecard!$J$12*H1364</f>
        <v>-2.21564837231519</v>
      </c>
      <c r="L1364" s="0" t="n">
        <f aca="false">MIN(1-Inputs!$B$13,MAX(Inputs!$B$13,1/(1+EXP(-(Inputs!$B$11*K1364+Inputs!$B$12)))))</f>
        <v>0.103537684979818</v>
      </c>
      <c r="M1364" s="0" t="n">
        <f aca="false">Loan_Sample!AH1344*Inputs!$B$4*B1364</f>
        <v>3322.61547593399</v>
      </c>
      <c r="N1364" s="0" t="n">
        <f aca="false">L1364*Inputs!$B$4*B1364</f>
        <v>3322.61547593399</v>
      </c>
      <c r="O1364" s="0" t="n">
        <f aca="false">Inputs!$B$37+Inputs!$B$38*MAX(Loan_Sample!H1344-Inputs!$C$38,0)+Inputs!$B$39*MAX(Loan_Sample!H1344-Inputs!$C$39,0)+Inputs!$B$40*MAX(Loan_Sample!H1344-Inputs!$C$40,0)+Inputs!$B$41*MAX(Loan_Sample!H1344-Inputs!$C$41,0)+Inputs!$B$42*Inputs!$B$14+Inputs!$B$43*MIN(Loan_Sample!I1344/Inputs!$B$17,1)+Inputs!$B$44*MIN(Loan_Sample!E1344,Inputs!$B$18)+Inputs!$B$45*Loan_Sample!C1344</f>
        <v>-5.793081746449</v>
      </c>
      <c r="P1364" s="0" t="n">
        <f aca="false">MIN(1-Inputs!$B$13,MAX(Inputs!$B$13,1/(1+EXP(-(Inputs!$B$15*O1364+Inputs!$B$16)))))</f>
        <v>0.00210052129885451</v>
      </c>
      <c r="Q1364" s="0" t="n">
        <f aca="false">Inputs!$B$37+Inputs!$B$38*MAX(F1364-Inputs!$C$38,0)+Inputs!$B$39*MAX(F1364-Inputs!$C$39,0)+Inputs!$B$40*MAX(F1364-Inputs!$C$40,0)+Inputs!$B$41*MAX(F1364-Inputs!$C$41,0)+Inputs!$B$42*Inputs!$B$14+Inputs!$B$43*MIN(Loan_Sample!I1344/Inputs!$B$17,1)+Inputs!$B$44*MIN(E1364,Inputs!$B$18)+Inputs!$B$45*Loan_Sample!C1344</f>
        <v>-5.793081746449</v>
      </c>
      <c r="R1364" s="0" t="n">
        <f aca="false">MIN(1-Inputs!$B$13,MAX(Inputs!$B$13,1/(1+EXP(-(Inputs!$B$15*Q1364+Inputs!$B$16)))))</f>
        <v>0.00210052129885451</v>
      </c>
    </row>
    <row r="1365" customFormat="false" ht="15" hidden="false" customHeight="false" outlineLevel="0" collapsed="false">
      <c r="A1365" s="0" t="n">
        <f aca="false">Loan_Sample!A1345</f>
        <v>39035</v>
      </c>
      <c r="B1365" s="0" t="n">
        <f aca="false">Loan_Sample!U1345</f>
        <v>338868.1</v>
      </c>
      <c r="C1365" s="0" t="n">
        <f aca="false">Loan_Sample!K1345+Inputs!$B$26</f>
        <v>3.62307691574097</v>
      </c>
      <c r="D1365" s="0" t="n">
        <f aca="false">Loan_Sample!L1345+Inputs!$B$26</f>
        <v>-0.276923179626465</v>
      </c>
      <c r="E1365" s="0" t="n">
        <f aca="false">Loan_Sample!E1345/(1+Inputs!$B$25/100)</f>
        <v>68.8046798706055</v>
      </c>
      <c r="F1365" s="0" t="n">
        <f aca="false">Loan_Sample!H1345-Inputs!$B$24/100</f>
        <v>0.244666337966919</v>
      </c>
      <c r="G1365" s="0" t="n">
        <f aca="false">IF(ISNUMBER(C1365),INDEX(Scorecard!$D$54:$D$61,SUMPRODUCT(--(Scorecard!$G$54:$G$60&lt;C1365))+1),Scorecard!$D$62)</f>
        <v>0.489050497890326</v>
      </c>
      <c r="H1365" s="0" t="n">
        <f aca="false">IF(ISNUMBER(D1365),INDEX(Scorecard!$D$63:$D$68,SUMPRODUCT(--(Scorecard!$G$63:$G$67&lt;D1365))+1),Scorecard!$D$69)</f>
        <v>0.322484508656054</v>
      </c>
      <c r="I1365" s="0" t="n">
        <f aca="false">IF(ISNUMBER(E1365),INDEX(Scorecard!$D$19:$D$26,SUMPRODUCT(--(Scorecard!$G$19:$G$25&lt;E1365))+1),Scorecard!$D$27)</f>
        <v>0.0530843085177338</v>
      </c>
      <c r="J1365" s="0" t="n">
        <f aca="false">IF(ISNUMBER(F1365),INDEX(Scorecard!$D$37:$D$44,SUMPRODUCT(--(Scorecard!$G$37:$G$43&lt;F1365))+1),Scorecard!$D$45)</f>
        <v>-0.0679520129233634</v>
      </c>
      <c r="K1365" s="0" t="n">
        <f aca="false">Inputs!$B$10+Scorecard!$J$5*Loan_Sample!Y1345+Scorecard!$J$6*Loan_Sample!Z1345+Scorecard!$J$7*I1365+Scorecard!$J$8*Loan_Sample!AB1345+Scorecard!$J$9*J1365+Scorecard!$J$10*Loan_Sample!AD1345+Scorecard!$J$11*G1365+Scorecard!$J$12*H1365</f>
        <v>-4.55472617294055</v>
      </c>
      <c r="L1365" s="0" t="n">
        <f aca="false">MIN(1-Inputs!$B$13,MAX(Inputs!$B$13,1/(1+EXP(-(Inputs!$B$11*K1365+Inputs!$B$12)))))</f>
        <v>0.00944970037926575</v>
      </c>
      <c r="M1365" s="0" t="n">
        <f aca="false">Loan_Sample!AH1345*Inputs!$B$4*B1365</f>
        <v>1120.77070458187</v>
      </c>
      <c r="N1365" s="0" t="n">
        <f aca="false">L1365*Inputs!$B$4*B1365</f>
        <v>1120.77070458187</v>
      </c>
      <c r="O1365" s="0" t="n">
        <f aca="false">Inputs!$B$37+Inputs!$B$38*MAX(Loan_Sample!H1345-Inputs!$C$38,0)+Inputs!$B$39*MAX(Loan_Sample!H1345-Inputs!$C$39,0)+Inputs!$B$40*MAX(Loan_Sample!H1345-Inputs!$C$40,0)+Inputs!$B$41*MAX(Loan_Sample!H1345-Inputs!$C$41,0)+Inputs!$B$42*Inputs!$B$14+Inputs!$B$43*MIN(Loan_Sample!I1345/Inputs!$B$17,1)+Inputs!$B$44*MIN(Loan_Sample!E1345,Inputs!$B$18)+Inputs!$B$45*Loan_Sample!C1345</f>
        <v>-4.91676351464761</v>
      </c>
      <c r="P1365" s="0" t="n">
        <f aca="false">MIN(1-Inputs!$B$13,MAX(Inputs!$B$13,1/(1+EXP(-(Inputs!$B$15*O1365+Inputs!$B$16)))))</f>
        <v>0.00566780344284171</v>
      </c>
      <c r="Q1365" s="0" t="n">
        <f aca="false">Inputs!$B$37+Inputs!$B$38*MAX(F1365-Inputs!$C$38,0)+Inputs!$B$39*MAX(F1365-Inputs!$C$39,0)+Inputs!$B$40*MAX(F1365-Inputs!$C$40,0)+Inputs!$B$41*MAX(F1365-Inputs!$C$41,0)+Inputs!$B$42*Inputs!$B$14+Inputs!$B$43*MIN(Loan_Sample!I1345/Inputs!$B$17,1)+Inputs!$B$44*MIN(E1365,Inputs!$B$18)+Inputs!$B$45*Loan_Sample!C1345</f>
        <v>-4.91676351464761</v>
      </c>
      <c r="R1365" s="0" t="n">
        <f aca="false">MIN(1-Inputs!$B$13,MAX(Inputs!$B$13,1/(1+EXP(-(Inputs!$B$15*Q1365+Inputs!$B$16)))))</f>
        <v>0.00566780344284171</v>
      </c>
    </row>
    <row r="1366" customFormat="false" ht="15" hidden="false" customHeight="false" outlineLevel="0" collapsed="false">
      <c r="A1366" s="0" t="n">
        <f aca="false">Loan_Sample!A1346</f>
        <v>39124</v>
      </c>
      <c r="B1366" s="0" t="n">
        <f aca="false">Loan_Sample!U1346</f>
        <v>150992.72</v>
      </c>
      <c r="C1366" s="0" t="n">
        <f aca="false">Loan_Sample!K1346+Inputs!$B$26</f>
        <v>9.63333320617676</v>
      </c>
      <c r="D1366" s="0" t="n">
        <f aca="false">Loan_Sample!L1346+Inputs!$B$26</f>
        <v>5.0717945098877</v>
      </c>
      <c r="E1366" s="0" t="n">
        <f aca="false">Loan_Sample!E1346/(1+Inputs!$B$25/100)</f>
        <v>47.8305435180664</v>
      </c>
      <c r="F1366" s="0" t="n">
        <f aca="false">Loan_Sample!H1346-Inputs!$B$24/100</f>
        <v>1.00866675376892</v>
      </c>
      <c r="G1366" s="0" t="n">
        <f aca="false">IF(ISNUMBER(C1366),INDEX(Scorecard!$D$54:$D$61,SUMPRODUCT(--(Scorecard!$G$54:$G$60&lt;C1366))+1),Scorecard!$D$62)</f>
        <v>-0.541917179454542</v>
      </c>
      <c r="H1366" s="0" t="n">
        <f aca="false">IF(ISNUMBER(D1366),INDEX(Scorecard!$D$63:$D$68,SUMPRODUCT(--(Scorecard!$G$63:$G$67&lt;D1366))+1),Scorecard!$D$69)</f>
        <v>0.322484508656054</v>
      </c>
      <c r="I1366" s="0" t="n">
        <f aca="false">IF(ISNUMBER(E1366),INDEX(Scorecard!$D$19:$D$26,SUMPRODUCT(--(Scorecard!$G$19:$G$25&lt;E1366))+1),Scorecard!$D$27)</f>
        <v>0.57899015159425</v>
      </c>
      <c r="J1366" s="0" t="n">
        <f aca="false">IF(ISNUMBER(F1366),INDEX(Scorecard!$D$37:$D$44,SUMPRODUCT(--(Scorecard!$G$37:$G$43&lt;F1366))+1),Scorecard!$D$45)</f>
        <v>-0.975503570149195</v>
      </c>
      <c r="K1366" s="0" t="n">
        <f aca="false">Inputs!$B$10+Scorecard!$J$5*Loan_Sample!Y1346+Scorecard!$J$6*Loan_Sample!Z1346+Scorecard!$J$7*I1366+Scorecard!$J$8*Loan_Sample!AB1346+Scorecard!$J$9*J1366+Scorecard!$J$10*Loan_Sample!AD1346+Scorecard!$J$11*G1366+Scorecard!$J$12*H1366</f>
        <v>-3.55553936299934</v>
      </c>
      <c r="L1366" s="0" t="n">
        <f aca="false">MIN(1-Inputs!$B$13,MAX(Inputs!$B$13,1/(1+EXP(-(Inputs!$B$11*K1366+Inputs!$B$12)))))</f>
        <v>0.0269352106574038</v>
      </c>
      <c r="M1366" s="0" t="n">
        <f aca="false">Loan_Sample!AH1346*Inputs!$B$4*B1366</f>
        <v>1423.45725232704</v>
      </c>
      <c r="N1366" s="0" t="n">
        <f aca="false">L1366*Inputs!$B$4*B1366</f>
        <v>1423.45725232704</v>
      </c>
      <c r="O1366" s="0" t="n">
        <f aca="false">Inputs!$B$37+Inputs!$B$38*MAX(Loan_Sample!H1346-Inputs!$C$38,0)+Inputs!$B$39*MAX(Loan_Sample!H1346-Inputs!$C$39,0)+Inputs!$B$40*MAX(Loan_Sample!H1346-Inputs!$C$40,0)+Inputs!$B$41*MAX(Loan_Sample!H1346-Inputs!$C$41,0)+Inputs!$B$42*Inputs!$B$14+Inputs!$B$43*MIN(Loan_Sample!I1346/Inputs!$B$17,1)+Inputs!$B$44*MIN(Loan_Sample!E1346,Inputs!$B$18)+Inputs!$B$45*Loan_Sample!C1346</f>
        <v>-3.31328680010271</v>
      </c>
      <c r="P1366" s="0" t="n">
        <f aca="false">MIN(1-Inputs!$B$13,MAX(Inputs!$B$13,1/(1+EXP(-(Inputs!$B$15*O1366+Inputs!$B$16)))))</f>
        <v>0.0340777152877976</v>
      </c>
      <c r="Q1366" s="0" t="n">
        <f aca="false">Inputs!$B$37+Inputs!$B$38*MAX(F1366-Inputs!$C$38,0)+Inputs!$B$39*MAX(F1366-Inputs!$C$39,0)+Inputs!$B$40*MAX(F1366-Inputs!$C$40,0)+Inputs!$B$41*MAX(F1366-Inputs!$C$41,0)+Inputs!$B$42*Inputs!$B$14+Inputs!$B$43*MIN(Loan_Sample!I1346/Inputs!$B$17,1)+Inputs!$B$44*MIN(E1366,Inputs!$B$18)+Inputs!$B$45*Loan_Sample!C1346</f>
        <v>-3.31328680010271</v>
      </c>
      <c r="R1366" s="0" t="n">
        <f aca="false">MIN(1-Inputs!$B$13,MAX(Inputs!$B$13,1/(1+EXP(-(Inputs!$B$15*Q1366+Inputs!$B$16)))))</f>
        <v>0.0340777152877976</v>
      </c>
    </row>
    <row r="1367" customFormat="false" ht="15" hidden="false" customHeight="false" outlineLevel="0" collapsed="false">
      <c r="A1367" s="0" t="n">
        <f aca="false">Loan_Sample!A1347</f>
        <v>39126</v>
      </c>
      <c r="B1367" s="0" t="n">
        <f aca="false">Loan_Sample!U1347</f>
        <v>257565.05</v>
      </c>
      <c r="C1367" s="0" t="n">
        <f aca="false">Loan_Sample!K1347+Inputs!$B$26</f>
        <v>8.53333377838135</v>
      </c>
      <c r="D1367" s="0" t="n">
        <f aca="false">Loan_Sample!L1347+Inputs!$B$26</f>
        <v>5.07179546356201</v>
      </c>
      <c r="E1367" s="0" t="n">
        <f aca="false">Loan_Sample!E1347/(1+Inputs!$B$25/100)</f>
        <v>45.1876182556152</v>
      </c>
      <c r="F1367" s="0" t="n">
        <f aca="false">Loan_Sample!H1347-Inputs!$B$24/100</f>
        <v>1.35866665840149</v>
      </c>
      <c r="G1367" s="0" t="n">
        <f aca="false">IF(ISNUMBER(C1367),INDEX(Scorecard!$D$54:$D$61,SUMPRODUCT(--(Scorecard!$G$54:$G$60&lt;C1367))+1),Scorecard!$D$62)</f>
        <v>-0.541917179454542</v>
      </c>
      <c r="H1367" s="0" t="n">
        <f aca="false">IF(ISNUMBER(D1367),INDEX(Scorecard!$D$63:$D$68,SUMPRODUCT(--(Scorecard!$G$63:$G$67&lt;D1367))+1),Scorecard!$D$69)</f>
        <v>0.322484508656054</v>
      </c>
      <c r="I1367" s="0" t="n">
        <f aca="false">IF(ISNUMBER(E1367),INDEX(Scorecard!$D$19:$D$26,SUMPRODUCT(--(Scorecard!$G$19:$G$25&lt;E1367))+1),Scorecard!$D$27)</f>
        <v>0.57899015159425</v>
      </c>
      <c r="J1367" s="0" t="n">
        <f aca="false">IF(ISNUMBER(F1367),INDEX(Scorecard!$D$37:$D$44,SUMPRODUCT(--(Scorecard!$G$37:$G$43&lt;F1367))+1),Scorecard!$D$45)</f>
        <v>-0.975503570149195</v>
      </c>
      <c r="K1367" s="0" t="n">
        <f aca="false">Inputs!$B$10+Scorecard!$J$5*Loan_Sample!Y1347+Scorecard!$J$6*Loan_Sample!Z1347+Scorecard!$J$7*I1367+Scorecard!$J$8*Loan_Sample!AB1347+Scorecard!$J$9*J1367+Scorecard!$J$10*Loan_Sample!AD1347+Scorecard!$J$11*G1367+Scorecard!$J$12*H1367</f>
        <v>-4.68188558686992</v>
      </c>
      <c r="L1367" s="0" t="n">
        <f aca="false">MIN(1-Inputs!$B$13,MAX(Inputs!$B$13,1/(1+EXP(-(Inputs!$B$11*K1367+Inputs!$B$12)))))</f>
        <v>0.00826156091424267</v>
      </c>
      <c r="M1367" s="0" t="n">
        <f aca="false">Loan_Sample!AH1347*Inputs!$B$4*B1367</f>
        <v>744.761272484236</v>
      </c>
      <c r="N1367" s="0" t="n">
        <f aca="false">L1367*Inputs!$B$4*B1367</f>
        <v>744.761272484236</v>
      </c>
      <c r="O1367" s="0" t="n">
        <f aca="false">Inputs!$B$37+Inputs!$B$38*MAX(Loan_Sample!H1347-Inputs!$C$38,0)+Inputs!$B$39*MAX(Loan_Sample!H1347-Inputs!$C$39,0)+Inputs!$B$40*MAX(Loan_Sample!H1347-Inputs!$C$40,0)+Inputs!$B$41*MAX(Loan_Sample!H1347-Inputs!$C$41,0)+Inputs!$B$42*Inputs!$B$14+Inputs!$B$43*MIN(Loan_Sample!I1347/Inputs!$B$17,1)+Inputs!$B$44*MIN(Loan_Sample!E1347,Inputs!$B$18)+Inputs!$B$45*Loan_Sample!C1347</f>
        <v>-3.41343909574701</v>
      </c>
      <c r="P1367" s="0" t="n">
        <f aca="false">MIN(1-Inputs!$B$13,MAX(Inputs!$B$13,1/(1+EXP(-(Inputs!$B$15*O1367+Inputs!$B$16)))))</f>
        <v>0.030522513201321</v>
      </c>
      <c r="Q1367" s="0" t="n">
        <f aca="false">Inputs!$B$37+Inputs!$B$38*MAX(F1367-Inputs!$C$38,0)+Inputs!$B$39*MAX(F1367-Inputs!$C$39,0)+Inputs!$B$40*MAX(F1367-Inputs!$C$40,0)+Inputs!$B$41*MAX(F1367-Inputs!$C$41,0)+Inputs!$B$42*Inputs!$B$14+Inputs!$B$43*MIN(Loan_Sample!I1347/Inputs!$B$17,1)+Inputs!$B$44*MIN(E1367,Inputs!$B$18)+Inputs!$B$45*Loan_Sample!C1347</f>
        <v>-3.41343909574701</v>
      </c>
      <c r="R1367" s="0" t="n">
        <f aca="false">MIN(1-Inputs!$B$13,MAX(Inputs!$B$13,1/(1+EXP(-(Inputs!$B$15*Q1367+Inputs!$B$16)))))</f>
        <v>0.030522513201321</v>
      </c>
    </row>
    <row r="1368" customFormat="false" ht="15" hidden="false" customHeight="false" outlineLevel="0" collapsed="false">
      <c r="A1368" s="0" t="n">
        <f aca="false">Loan_Sample!A1348</f>
        <v>39132</v>
      </c>
      <c r="B1368" s="0" t="n">
        <f aca="false">Loan_Sample!U1348</f>
        <v>149336.9</v>
      </c>
      <c r="C1368" s="0" t="n">
        <f aca="false">Loan_Sample!K1348+Inputs!$B$26</f>
        <v>4.42307710647583</v>
      </c>
      <c r="D1368" s="0" t="n">
        <f aca="false">Loan_Sample!L1348+Inputs!$B$26</f>
        <v>-0.276922702789307</v>
      </c>
      <c r="E1368" s="0" t="n">
        <f aca="false">Loan_Sample!E1348/(1+Inputs!$B$25/100)</f>
        <v>71.1885604858398</v>
      </c>
      <c r="F1368" s="0" t="n">
        <f aca="false">Loan_Sample!H1348-Inputs!$B$24/100</f>
        <v>0.838666677474976</v>
      </c>
      <c r="G1368" s="0" t="n">
        <f aca="false">IF(ISNUMBER(C1368),INDEX(Scorecard!$D$54:$D$61,SUMPRODUCT(--(Scorecard!$G$54:$G$60&lt;C1368))+1),Scorecard!$D$62)</f>
        <v>0.409483001259379</v>
      </c>
      <c r="H1368" s="0" t="n">
        <f aca="false">IF(ISNUMBER(D1368),INDEX(Scorecard!$D$63:$D$68,SUMPRODUCT(--(Scorecard!$G$63:$G$67&lt;D1368))+1),Scorecard!$D$69)</f>
        <v>0.322484508656054</v>
      </c>
      <c r="I1368" s="0" t="n">
        <f aca="false">IF(ISNUMBER(E1368),INDEX(Scorecard!$D$19:$D$26,SUMPRODUCT(--(Scorecard!$G$19:$G$25&lt;E1368))+1),Scorecard!$D$27)</f>
        <v>0.0530843085177338</v>
      </c>
      <c r="J1368" s="0" t="n">
        <f aca="false">IF(ISNUMBER(F1368),INDEX(Scorecard!$D$37:$D$44,SUMPRODUCT(--(Scorecard!$G$37:$G$43&lt;F1368))+1),Scorecard!$D$45)</f>
        <v>-0.569454719285959</v>
      </c>
      <c r="K1368" s="0" t="n">
        <f aca="false">Inputs!$B$10+Scorecard!$J$5*Loan_Sample!Y1348+Scorecard!$J$6*Loan_Sample!Z1348+Scorecard!$J$7*I1368+Scorecard!$J$8*Loan_Sample!AB1348+Scorecard!$J$9*J1368+Scorecard!$J$10*Loan_Sample!AD1348+Scorecard!$J$11*G1368+Scorecard!$J$12*H1368</f>
        <v>-3.40275421300384</v>
      </c>
      <c r="L1368" s="0" t="n">
        <f aca="false">MIN(1-Inputs!$B$13,MAX(Inputs!$B$13,1/(1+EXP(-(Inputs!$B$11*K1368+Inputs!$B$12)))))</f>
        <v>0.0315498639215665</v>
      </c>
      <c r="M1368" s="0" t="n">
        <f aca="false">Loan_Sample!AH1348*Inputs!$B$4*B1368</f>
        <v>1649.045605714</v>
      </c>
      <c r="N1368" s="0" t="n">
        <f aca="false">L1368*Inputs!$B$4*B1368</f>
        <v>1649.045605714</v>
      </c>
      <c r="O1368" s="0" t="n">
        <f aca="false">Inputs!$B$37+Inputs!$B$38*MAX(Loan_Sample!H1348-Inputs!$C$38,0)+Inputs!$B$39*MAX(Loan_Sample!H1348-Inputs!$C$39,0)+Inputs!$B$40*MAX(Loan_Sample!H1348-Inputs!$C$40,0)+Inputs!$B$41*MAX(Loan_Sample!H1348-Inputs!$C$41,0)+Inputs!$B$42*Inputs!$B$14+Inputs!$B$43*MIN(Loan_Sample!I1348/Inputs!$B$17,1)+Inputs!$B$44*MIN(Loan_Sample!E1348,Inputs!$B$18)+Inputs!$B$45*Loan_Sample!C1348</f>
        <v>-3.97975860194016</v>
      </c>
      <c r="P1368" s="0" t="n">
        <f aca="false">MIN(1-Inputs!$B$13,MAX(Inputs!$B$13,1/(1+EXP(-(Inputs!$B$15*O1368+Inputs!$B$16)))))</f>
        <v>0.0162691142227419</v>
      </c>
      <c r="Q1368" s="0" t="n">
        <f aca="false">Inputs!$B$37+Inputs!$B$38*MAX(F1368-Inputs!$C$38,0)+Inputs!$B$39*MAX(F1368-Inputs!$C$39,0)+Inputs!$B$40*MAX(F1368-Inputs!$C$40,0)+Inputs!$B$41*MAX(F1368-Inputs!$C$41,0)+Inputs!$B$42*Inputs!$B$14+Inputs!$B$43*MIN(Loan_Sample!I1348/Inputs!$B$17,1)+Inputs!$B$44*MIN(E1368,Inputs!$B$18)+Inputs!$B$45*Loan_Sample!C1348</f>
        <v>-3.97975860194016</v>
      </c>
      <c r="R1368" s="0" t="n">
        <f aca="false">MIN(1-Inputs!$B$13,MAX(Inputs!$B$13,1/(1+EXP(-(Inputs!$B$15*Q1368+Inputs!$B$16)))))</f>
        <v>0.0162691142227419</v>
      </c>
    </row>
    <row r="1369" customFormat="false" ht="15" hidden="false" customHeight="false" outlineLevel="0" collapsed="false">
      <c r="A1369" s="0" t="n">
        <f aca="false">Loan_Sample!A1349</f>
        <v>39139</v>
      </c>
      <c r="B1369" s="0" t="n">
        <f aca="false">Loan_Sample!U1349</f>
        <v>179913.34</v>
      </c>
      <c r="C1369" s="0" t="n">
        <f aca="false">Loan_Sample!K1349+Inputs!$B$26</f>
        <v>3.62307691574097</v>
      </c>
      <c r="D1369" s="0" t="n">
        <f aca="false">Loan_Sample!L1349+Inputs!$B$26</f>
        <v>-0.276923179626465</v>
      </c>
      <c r="E1369" s="0" t="n">
        <f aca="false">Loan_Sample!E1349/(1+Inputs!$B$25/100)</f>
        <v>49.8419036865234</v>
      </c>
      <c r="F1369" s="0" t="n">
        <f aca="false">Loan_Sample!H1349-Inputs!$B$24/100</f>
        <v>0.588666677474976</v>
      </c>
      <c r="G1369" s="0" t="n">
        <f aca="false">IF(ISNUMBER(C1369),INDEX(Scorecard!$D$54:$D$61,SUMPRODUCT(--(Scorecard!$G$54:$G$60&lt;C1369))+1),Scorecard!$D$62)</f>
        <v>0.489050497890326</v>
      </c>
      <c r="H1369" s="0" t="n">
        <f aca="false">IF(ISNUMBER(D1369),INDEX(Scorecard!$D$63:$D$68,SUMPRODUCT(--(Scorecard!$G$63:$G$67&lt;D1369))+1),Scorecard!$D$69)</f>
        <v>0.322484508656054</v>
      </c>
      <c r="I1369" s="0" t="n">
        <f aca="false">IF(ISNUMBER(E1369),INDEX(Scorecard!$D$19:$D$26,SUMPRODUCT(--(Scorecard!$G$19:$G$25&lt;E1369))+1),Scorecard!$D$27)</f>
        <v>0.57899015159425</v>
      </c>
      <c r="J1369" s="0" t="n">
        <f aca="false">IF(ISNUMBER(F1369),INDEX(Scorecard!$D$37:$D$44,SUMPRODUCT(--(Scorecard!$G$37:$G$43&lt;F1369))+1),Scorecard!$D$45)</f>
        <v>-0.271229676926091</v>
      </c>
      <c r="K1369" s="0" t="n">
        <f aca="false">Inputs!$B$10+Scorecard!$J$5*Loan_Sample!Y1349+Scorecard!$J$6*Loan_Sample!Z1349+Scorecard!$J$7*I1369+Scorecard!$J$8*Loan_Sample!AB1349+Scorecard!$J$9*J1369+Scorecard!$J$10*Loan_Sample!AD1349+Scorecard!$J$11*G1369+Scorecard!$J$12*H1369</f>
        <v>-5.65886032436267</v>
      </c>
      <c r="L1369" s="0" t="n">
        <f aca="false">MIN(1-Inputs!$B$13,MAX(Inputs!$B$13,1/(1+EXP(-(Inputs!$B$11*K1369+Inputs!$B$12)))))</f>
        <v>0.00293114627204925</v>
      </c>
      <c r="M1369" s="0" t="n">
        <f aca="false">Loan_Sample!AH1349*Inputs!$B$4*B1369</f>
        <v>184.573310541525</v>
      </c>
      <c r="N1369" s="0" t="n">
        <f aca="false">L1369*Inputs!$B$4*B1369</f>
        <v>184.573310541525</v>
      </c>
      <c r="O1369" s="0" t="n">
        <f aca="false">Inputs!$B$37+Inputs!$B$38*MAX(Loan_Sample!H1349-Inputs!$C$38,0)+Inputs!$B$39*MAX(Loan_Sample!H1349-Inputs!$C$39,0)+Inputs!$B$40*MAX(Loan_Sample!H1349-Inputs!$C$40,0)+Inputs!$B$41*MAX(Loan_Sample!H1349-Inputs!$C$41,0)+Inputs!$B$42*Inputs!$B$14+Inputs!$B$43*MIN(Loan_Sample!I1349/Inputs!$B$17,1)+Inputs!$B$44*MIN(Loan_Sample!E1349,Inputs!$B$18)+Inputs!$B$45*Loan_Sample!C1349</f>
        <v>-3.83645485889776</v>
      </c>
      <c r="P1369" s="0" t="n">
        <f aca="false">MIN(1-Inputs!$B$13,MAX(Inputs!$B$13,1/(1+EXP(-(Inputs!$B$15*O1369+Inputs!$B$16)))))</f>
        <v>0.019092615544377</v>
      </c>
      <c r="Q1369" s="0" t="n">
        <f aca="false">Inputs!$B$37+Inputs!$B$38*MAX(F1369-Inputs!$C$38,0)+Inputs!$B$39*MAX(F1369-Inputs!$C$39,0)+Inputs!$B$40*MAX(F1369-Inputs!$C$40,0)+Inputs!$B$41*MAX(F1369-Inputs!$C$41,0)+Inputs!$B$42*Inputs!$B$14+Inputs!$B$43*MIN(Loan_Sample!I1349/Inputs!$B$17,1)+Inputs!$B$44*MIN(E1369,Inputs!$B$18)+Inputs!$B$45*Loan_Sample!C1349</f>
        <v>-3.83645485889776</v>
      </c>
      <c r="R1369" s="0" t="n">
        <f aca="false">MIN(1-Inputs!$B$13,MAX(Inputs!$B$13,1/(1+EXP(-(Inputs!$B$15*Q1369+Inputs!$B$16)))))</f>
        <v>0.019092615544377</v>
      </c>
    </row>
    <row r="1370" customFormat="false" ht="15" hidden="false" customHeight="false" outlineLevel="0" collapsed="false">
      <c r="A1370" s="0" t="n">
        <f aca="false">Loan_Sample!A1350</f>
        <v>39170</v>
      </c>
      <c r="B1370" s="0" t="n">
        <f aca="false">Loan_Sample!U1350</f>
        <v>181248.75</v>
      </c>
      <c r="C1370" s="0" t="n">
        <f aca="false">Loan_Sample!K1350+Inputs!$B$26</f>
        <v>4</v>
      </c>
      <c r="D1370" s="0" t="n">
        <f aca="false">Loan_Sample!L1350+Inputs!$B$26</f>
        <v>-0.458333492279053</v>
      </c>
      <c r="E1370" s="0" t="n">
        <f aca="false">Loan_Sample!E1350/(1+Inputs!$B$25/100)</f>
        <v>70.8404312133789</v>
      </c>
      <c r="F1370" s="0" t="n">
        <f aca="false">Loan_Sample!H1350-Inputs!$B$24/100</f>
        <v>-3.53333330154419</v>
      </c>
      <c r="G1370" s="0" t="n">
        <f aca="false">IF(ISNUMBER(C1370),INDEX(Scorecard!$D$54:$D$61,SUMPRODUCT(--(Scorecard!$G$54:$G$60&lt;C1370))+1),Scorecard!$D$62)</f>
        <v>0.489050497890326</v>
      </c>
      <c r="H1370" s="0" t="n">
        <f aca="false">IF(ISNUMBER(D1370),INDEX(Scorecard!$D$63:$D$68,SUMPRODUCT(--(Scorecard!$G$63:$G$67&lt;D1370))+1),Scorecard!$D$69)</f>
        <v>0.322484508656054</v>
      </c>
      <c r="I1370" s="0" t="n">
        <f aca="false">IF(ISNUMBER(E1370),INDEX(Scorecard!$D$19:$D$26,SUMPRODUCT(--(Scorecard!$G$19:$G$25&lt;E1370))+1),Scorecard!$D$27)</f>
        <v>0.0530843085177338</v>
      </c>
      <c r="J1370" s="0" t="n">
        <f aca="false">IF(ISNUMBER(F1370),INDEX(Scorecard!$D$37:$D$44,SUMPRODUCT(--(Scorecard!$G$37:$G$43&lt;F1370))+1),Scorecard!$D$45)</f>
        <v>1.35057635045042</v>
      </c>
      <c r="K1370" s="0" t="n">
        <f aca="false">Inputs!$B$10+Scorecard!$J$5*Loan_Sample!Y1350+Scorecard!$J$6*Loan_Sample!Z1350+Scorecard!$J$7*I1370+Scorecard!$J$8*Loan_Sample!AB1350+Scorecard!$J$9*J1370+Scorecard!$J$10*Loan_Sample!AD1350+Scorecard!$J$11*G1370+Scorecard!$J$12*H1370</f>
        <v>-6.42854213000459</v>
      </c>
      <c r="L1370" s="0" t="n">
        <f aca="false">MIN(1-Inputs!$B$13,MAX(Inputs!$B$13,1/(1+EXP(-(Inputs!$B$11*K1370+Inputs!$B$12)))))</f>
        <v>0.00129234228066339</v>
      </c>
      <c r="M1370" s="0" t="n">
        <f aca="false">Loan_Sample!AH1350*Inputs!$B$4*B1370</f>
        <v>81.9823980298358</v>
      </c>
      <c r="N1370" s="0" t="n">
        <f aca="false">L1370*Inputs!$B$4*B1370</f>
        <v>81.9823980298358</v>
      </c>
      <c r="O1370" s="0" t="n">
        <f aca="false">Inputs!$B$37+Inputs!$B$38*MAX(Loan_Sample!H1350-Inputs!$C$38,0)+Inputs!$B$39*MAX(Loan_Sample!H1350-Inputs!$C$39,0)+Inputs!$B$40*MAX(Loan_Sample!H1350-Inputs!$C$40,0)+Inputs!$B$41*MAX(Loan_Sample!H1350-Inputs!$C$41,0)+Inputs!$B$42*Inputs!$B$14+Inputs!$B$43*MIN(Loan_Sample!I1350/Inputs!$B$17,1)+Inputs!$B$44*MIN(Loan_Sample!E1350,Inputs!$B$18)+Inputs!$B$45*Loan_Sample!C1350</f>
        <v>-5.59943592877734</v>
      </c>
      <c r="P1370" s="0" t="n">
        <f aca="false">MIN(1-Inputs!$B$13,MAX(Inputs!$B$13,1/(1+EXP(-(Inputs!$B$15*O1370+Inputs!$B$16)))))</f>
        <v>0.00261641411531792</v>
      </c>
      <c r="Q1370" s="0" t="n">
        <f aca="false">Inputs!$B$37+Inputs!$B$38*MAX(F1370-Inputs!$C$38,0)+Inputs!$B$39*MAX(F1370-Inputs!$C$39,0)+Inputs!$B$40*MAX(F1370-Inputs!$C$40,0)+Inputs!$B$41*MAX(F1370-Inputs!$C$41,0)+Inputs!$B$42*Inputs!$B$14+Inputs!$B$43*MIN(Loan_Sample!I1350/Inputs!$B$17,1)+Inputs!$B$44*MIN(E1370,Inputs!$B$18)+Inputs!$B$45*Loan_Sample!C1350</f>
        <v>-5.59943592877734</v>
      </c>
      <c r="R1370" s="0" t="n">
        <f aca="false">MIN(1-Inputs!$B$13,MAX(Inputs!$B$13,1/(1+EXP(-(Inputs!$B$15*Q1370+Inputs!$B$16)))))</f>
        <v>0.00261641411531792</v>
      </c>
    </row>
    <row r="1371" customFormat="false" ht="15" hidden="false" customHeight="false" outlineLevel="0" collapsed="false">
      <c r="A1371" s="0" t="n">
        <f aca="false">Loan_Sample!A1351</f>
        <v>39187</v>
      </c>
      <c r="B1371" s="0" t="n">
        <f aca="false">Loan_Sample!U1351</f>
        <v>150840.95</v>
      </c>
      <c r="C1371" s="0" t="n">
        <f aca="false">Loan_Sample!K1351+Inputs!$B$26</f>
        <v>3.82307696342468</v>
      </c>
      <c r="D1371" s="0" t="n">
        <f aca="false">Loan_Sample!L1351+Inputs!$B$26</f>
        <v>-0.276922941207886</v>
      </c>
      <c r="E1371" s="0" t="n">
        <f aca="false">Loan_Sample!E1351/(1+Inputs!$B$25/100)</f>
        <v>47.9228401184082</v>
      </c>
      <c r="F1371" s="0" t="n">
        <f aca="false">Loan_Sample!H1351-Inputs!$B$24/100</f>
        <v>0.223666429519653</v>
      </c>
      <c r="G1371" s="0" t="n">
        <f aca="false">IF(ISNUMBER(C1371),INDEX(Scorecard!$D$54:$D$61,SUMPRODUCT(--(Scorecard!$G$54:$G$60&lt;C1371))+1),Scorecard!$D$62)</f>
        <v>0.489050497890326</v>
      </c>
      <c r="H1371" s="0" t="n">
        <f aca="false">IF(ISNUMBER(D1371),INDEX(Scorecard!$D$63:$D$68,SUMPRODUCT(--(Scorecard!$G$63:$G$67&lt;D1371))+1),Scorecard!$D$69)</f>
        <v>0.322484508656054</v>
      </c>
      <c r="I1371" s="0" t="n">
        <f aca="false">IF(ISNUMBER(E1371),INDEX(Scorecard!$D$19:$D$26,SUMPRODUCT(--(Scorecard!$G$19:$G$25&lt;E1371))+1),Scorecard!$D$27)</f>
        <v>0.57899015159425</v>
      </c>
      <c r="J1371" s="0" t="n">
        <f aca="false">IF(ISNUMBER(F1371),INDEX(Scorecard!$D$37:$D$44,SUMPRODUCT(--(Scorecard!$G$37:$G$43&lt;F1371))+1),Scorecard!$D$45)</f>
        <v>-0.0679520129233634</v>
      </c>
      <c r="K1371" s="0" t="n">
        <f aca="false">Inputs!$B$10+Scorecard!$J$5*Loan_Sample!Y1351+Scorecard!$J$6*Loan_Sample!Z1351+Scorecard!$J$7*I1371+Scorecard!$J$8*Loan_Sample!AB1351+Scorecard!$J$9*J1371+Scorecard!$J$10*Loan_Sample!AD1351+Scorecard!$J$11*G1371+Scorecard!$J$12*H1371</f>
        <v>-5.13992473462877</v>
      </c>
      <c r="L1371" s="0" t="n">
        <f aca="false">MIN(1-Inputs!$B$13,MAX(Inputs!$B$13,1/(1+EXP(-(Inputs!$B$11*K1371+Inputs!$B$12)))))</f>
        <v>0.00508595082875086</v>
      </c>
      <c r="M1371" s="0" t="n">
        <f aca="false">Loan_Sample!AH1351*Inputs!$B$4*B1371</f>
        <v>268.509379131724</v>
      </c>
      <c r="N1371" s="0" t="n">
        <f aca="false">L1371*Inputs!$B$4*B1371</f>
        <v>268.509379131724</v>
      </c>
      <c r="O1371" s="0" t="n">
        <f aca="false">Inputs!$B$37+Inputs!$B$38*MAX(Loan_Sample!H1351-Inputs!$C$38,0)+Inputs!$B$39*MAX(Loan_Sample!H1351-Inputs!$C$39,0)+Inputs!$B$40*MAX(Loan_Sample!H1351-Inputs!$C$40,0)+Inputs!$B$41*MAX(Loan_Sample!H1351-Inputs!$C$41,0)+Inputs!$B$42*Inputs!$B$14+Inputs!$B$43*MIN(Loan_Sample!I1351/Inputs!$B$17,1)+Inputs!$B$44*MIN(Loan_Sample!E1351,Inputs!$B$18)+Inputs!$B$45*Loan_Sample!C1351</f>
        <v>-4.89878538444253</v>
      </c>
      <c r="P1371" s="0" t="n">
        <f aca="false">MIN(1-Inputs!$B$13,MAX(Inputs!$B$13,1/(1+EXP(-(Inputs!$B$15*O1371+Inputs!$B$16)))))</f>
        <v>0.0057841541421834</v>
      </c>
      <c r="Q1371" s="0" t="n">
        <f aca="false">Inputs!$B$37+Inputs!$B$38*MAX(F1371-Inputs!$C$38,0)+Inputs!$B$39*MAX(F1371-Inputs!$C$39,0)+Inputs!$B$40*MAX(F1371-Inputs!$C$40,0)+Inputs!$B$41*MAX(F1371-Inputs!$C$41,0)+Inputs!$B$42*Inputs!$B$14+Inputs!$B$43*MIN(Loan_Sample!I1351/Inputs!$B$17,1)+Inputs!$B$44*MIN(E1371,Inputs!$B$18)+Inputs!$B$45*Loan_Sample!C1351</f>
        <v>-4.89878538444253</v>
      </c>
      <c r="R1371" s="0" t="n">
        <f aca="false">MIN(1-Inputs!$B$13,MAX(Inputs!$B$13,1/(1+EXP(-(Inputs!$B$15*Q1371+Inputs!$B$16)))))</f>
        <v>0.0057841541421834</v>
      </c>
    </row>
    <row r="1372" customFormat="false" ht="15" hidden="false" customHeight="false" outlineLevel="0" collapsed="false">
      <c r="A1372" s="0" t="n">
        <f aca="false">Loan_Sample!A1352</f>
        <v>39229</v>
      </c>
      <c r="B1372" s="0" t="n">
        <f aca="false">Loan_Sample!U1352</f>
        <v>210464.64</v>
      </c>
      <c r="C1372" s="0" t="n">
        <f aca="false">Loan_Sample!K1352+Inputs!$B$26</f>
        <v>6.13333320617676</v>
      </c>
      <c r="D1372" s="0" t="n">
        <f aca="false">Loan_Sample!L1352+Inputs!$B$26</f>
        <v>-3.5</v>
      </c>
      <c r="E1372" s="0" t="n">
        <f aca="false">Loan_Sample!E1352/(1+Inputs!$B$25/100)</f>
        <v>78.936897277832</v>
      </c>
      <c r="F1372" s="0" t="n">
        <f aca="false">Loan_Sample!H1352-Inputs!$B$24/100</f>
        <v>0.382333278656006</v>
      </c>
      <c r="G1372" s="0" t="n">
        <f aca="false">IF(ISNUMBER(C1372),INDEX(Scorecard!$D$54:$D$61,SUMPRODUCT(--(Scorecard!$G$54:$G$60&lt;C1372))+1),Scorecard!$D$62)</f>
        <v>0.0151758992857273</v>
      </c>
      <c r="H1372" s="0" t="n">
        <f aca="false">IF(ISNUMBER(D1372),INDEX(Scorecard!$D$63:$D$68,SUMPRODUCT(--(Scorecard!$G$63:$G$67&lt;D1372))+1),Scorecard!$D$69)</f>
        <v>-0.340582194386522</v>
      </c>
      <c r="I1372" s="0" t="n">
        <f aca="false">IF(ISNUMBER(E1372),INDEX(Scorecard!$D$19:$D$26,SUMPRODUCT(--(Scorecard!$G$19:$G$25&lt;E1372))+1),Scorecard!$D$27)</f>
        <v>-0.0341578513653732</v>
      </c>
      <c r="J1372" s="0" t="n">
        <f aca="false">IF(ISNUMBER(F1372),INDEX(Scorecard!$D$37:$D$44,SUMPRODUCT(--(Scorecard!$G$37:$G$43&lt;F1372))+1),Scorecard!$D$45)</f>
        <v>-0.0679520129233634</v>
      </c>
      <c r="K1372" s="0" t="n">
        <f aca="false">Inputs!$B$10+Scorecard!$J$5*Loan_Sample!Y1352+Scorecard!$J$6*Loan_Sample!Z1352+Scorecard!$J$7*I1372+Scorecard!$J$8*Loan_Sample!AB1352+Scorecard!$J$9*J1372+Scorecard!$J$10*Loan_Sample!AD1352+Scorecard!$J$11*G1372+Scorecard!$J$12*H1372</f>
        <v>-4.34080267587905</v>
      </c>
      <c r="L1372" s="0" t="n">
        <f aca="false">MIN(1-Inputs!$B$13,MAX(Inputs!$B$13,1/(1+EXP(-(Inputs!$B$11*K1372+Inputs!$B$12)))))</f>
        <v>0.0118417934594381</v>
      </c>
      <c r="M1372" s="0" t="n">
        <f aca="false">Loan_Sample!AH1352*Inputs!$B$4*B1372</f>
        <v>872.297579088249</v>
      </c>
      <c r="N1372" s="0" t="n">
        <f aca="false">L1372*Inputs!$B$4*B1372</f>
        <v>872.297579088249</v>
      </c>
      <c r="O1372" s="0" t="n">
        <f aca="false">Inputs!$B$37+Inputs!$B$38*MAX(Loan_Sample!H1352-Inputs!$C$38,0)+Inputs!$B$39*MAX(Loan_Sample!H1352-Inputs!$C$39,0)+Inputs!$B$40*MAX(Loan_Sample!H1352-Inputs!$C$40,0)+Inputs!$B$41*MAX(Loan_Sample!H1352-Inputs!$C$41,0)+Inputs!$B$42*Inputs!$B$14+Inputs!$B$43*MIN(Loan_Sample!I1352/Inputs!$B$17,1)+Inputs!$B$44*MIN(Loan_Sample!E1352,Inputs!$B$18)+Inputs!$B$45*Loan_Sample!C1352</f>
        <v>-5.24658369384229</v>
      </c>
      <c r="P1372" s="0" t="n">
        <f aca="false">MIN(1-Inputs!$B$13,MAX(Inputs!$B$13,1/(1+EXP(-(Inputs!$B$15*O1372+Inputs!$B$16)))))</f>
        <v>0.00390257371394982</v>
      </c>
      <c r="Q1372" s="0" t="n">
        <f aca="false">Inputs!$B$37+Inputs!$B$38*MAX(F1372-Inputs!$C$38,0)+Inputs!$B$39*MAX(F1372-Inputs!$C$39,0)+Inputs!$B$40*MAX(F1372-Inputs!$C$40,0)+Inputs!$B$41*MAX(F1372-Inputs!$C$41,0)+Inputs!$B$42*Inputs!$B$14+Inputs!$B$43*MIN(Loan_Sample!I1352/Inputs!$B$17,1)+Inputs!$B$44*MIN(E1372,Inputs!$B$18)+Inputs!$B$45*Loan_Sample!C1352</f>
        <v>-5.24658369384229</v>
      </c>
      <c r="R1372" s="0" t="n">
        <f aca="false">MIN(1-Inputs!$B$13,MAX(Inputs!$B$13,1/(1+EXP(-(Inputs!$B$15*Q1372+Inputs!$B$16)))))</f>
        <v>0.00390257371394982</v>
      </c>
    </row>
    <row r="1373" customFormat="false" ht="15" hidden="false" customHeight="false" outlineLevel="0" collapsed="false">
      <c r="A1373" s="0" t="n">
        <f aca="false">Loan_Sample!A1353</f>
        <v>39231</v>
      </c>
      <c r="B1373" s="0" t="n">
        <f aca="false">Loan_Sample!U1353</f>
        <v>259319.89</v>
      </c>
      <c r="C1373" s="0" t="n">
        <f aca="false">Loan_Sample!K1353+Inputs!$B$26</f>
        <v>5.19999980926514</v>
      </c>
      <c r="D1373" s="0" t="n">
        <f aca="false">Loan_Sample!L1353+Inputs!$B$26</f>
        <v>-0.458333492279053</v>
      </c>
      <c r="E1373" s="0" t="n">
        <f aca="false">Loan_Sample!E1353/(1+Inputs!$B$25/100)</f>
        <v>71.5154800415039</v>
      </c>
      <c r="F1373" s="0" t="n">
        <f aca="false">Loan_Sample!H1353-Inputs!$B$24/100</f>
        <v>-2.76133346557617</v>
      </c>
      <c r="G1373" s="0" t="n">
        <f aca="false">IF(ISNUMBER(C1373),INDEX(Scorecard!$D$54:$D$61,SUMPRODUCT(--(Scorecard!$G$54:$G$60&lt;C1373))+1),Scorecard!$D$62)</f>
        <v>0.214429354789033</v>
      </c>
      <c r="H1373" s="0" t="n">
        <f aca="false">IF(ISNUMBER(D1373),INDEX(Scorecard!$D$63:$D$68,SUMPRODUCT(--(Scorecard!$G$63:$G$67&lt;D1373))+1),Scorecard!$D$69)</f>
        <v>0.322484508656054</v>
      </c>
      <c r="I1373" s="0" t="n">
        <f aca="false">IF(ISNUMBER(E1373),INDEX(Scorecard!$D$19:$D$26,SUMPRODUCT(--(Scorecard!$G$19:$G$25&lt;E1373))+1),Scorecard!$D$27)</f>
        <v>0.0530843085177338</v>
      </c>
      <c r="J1373" s="0" t="n">
        <f aca="false">IF(ISNUMBER(F1373),INDEX(Scorecard!$D$37:$D$44,SUMPRODUCT(--(Scorecard!$G$37:$G$43&lt;F1373))+1),Scorecard!$D$45)</f>
        <v>1.35057635045042</v>
      </c>
      <c r="K1373" s="0" t="n">
        <f aca="false">Inputs!$B$10+Scorecard!$J$5*Loan_Sample!Y1353+Scorecard!$J$6*Loan_Sample!Z1353+Scorecard!$J$7*I1373+Scorecard!$J$8*Loan_Sample!AB1353+Scorecard!$J$9*J1373+Scorecard!$J$10*Loan_Sample!AD1353+Scorecard!$J$11*G1373+Scorecard!$J$12*H1373</f>
        <v>-2.4281804635755</v>
      </c>
      <c r="L1373" s="0" t="n">
        <f aca="false">MIN(1-Inputs!$B$13,MAX(Inputs!$B$13,1/(1+EXP(-(Inputs!$B$11*K1373+Inputs!$B$12)))))</f>
        <v>0.0843154289321124</v>
      </c>
      <c r="M1373" s="0" t="n">
        <f aca="false">Loan_Sample!AH1353*Inputs!$B$4*B1373</f>
        <v>7652.63371459237</v>
      </c>
      <c r="N1373" s="0" t="n">
        <f aca="false">L1373*Inputs!$B$4*B1373</f>
        <v>7652.63371459237</v>
      </c>
      <c r="O1373" s="0" t="n">
        <f aca="false">Inputs!$B$37+Inputs!$B$38*MAX(Loan_Sample!H1353-Inputs!$C$38,0)+Inputs!$B$39*MAX(Loan_Sample!H1353-Inputs!$C$39,0)+Inputs!$B$40*MAX(Loan_Sample!H1353-Inputs!$C$40,0)+Inputs!$B$41*MAX(Loan_Sample!H1353-Inputs!$C$41,0)+Inputs!$B$42*Inputs!$B$14+Inputs!$B$43*MIN(Loan_Sample!I1353/Inputs!$B$17,1)+Inputs!$B$44*MIN(Loan_Sample!E1353,Inputs!$B$18)+Inputs!$B$45*Loan_Sample!C1353</f>
        <v>-6.22212477213902</v>
      </c>
      <c r="P1373" s="0" t="n">
        <f aca="false">MIN(1-Inputs!$B$13,MAX(Inputs!$B$13,1/(1+EXP(-(Inputs!$B$15*O1373+Inputs!$B$16)))))</f>
        <v>0.0012907986868711</v>
      </c>
      <c r="Q1373" s="0" t="n">
        <f aca="false">Inputs!$B$37+Inputs!$B$38*MAX(F1373-Inputs!$C$38,0)+Inputs!$B$39*MAX(F1373-Inputs!$C$39,0)+Inputs!$B$40*MAX(F1373-Inputs!$C$40,0)+Inputs!$B$41*MAX(F1373-Inputs!$C$41,0)+Inputs!$B$42*Inputs!$B$14+Inputs!$B$43*MIN(Loan_Sample!I1353/Inputs!$B$17,1)+Inputs!$B$44*MIN(E1373,Inputs!$B$18)+Inputs!$B$45*Loan_Sample!C1353</f>
        <v>-6.22212477213902</v>
      </c>
      <c r="R1373" s="0" t="n">
        <f aca="false">MIN(1-Inputs!$B$13,MAX(Inputs!$B$13,1/(1+EXP(-(Inputs!$B$15*Q1373+Inputs!$B$16)))))</f>
        <v>0.0012907986868711</v>
      </c>
    </row>
    <row r="1374" customFormat="false" ht="15" hidden="false" customHeight="false" outlineLevel="0" collapsed="false">
      <c r="A1374" s="0" t="n">
        <f aca="false">Loan_Sample!A1354</f>
        <v>39232</v>
      </c>
      <c r="B1374" s="0" t="n">
        <f aca="false">Loan_Sample!U1354</f>
        <v>144849.97</v>
      </c>
      <c r="C1374" s="0" t="n">
        <f aca="false">Loan_Sample!K1354+Inputs!$B$26</f>
        <v>4.12307691574097</v>
      </c>
      <c r="D1374" s="0" t="n">
        <f aca="false">Loan_Sample!L1354+Inputs!$B$26</f>
        <v>-0.276923179626465</v>
      </c>
      <c r="E1374" s="0" t="n">
        <f aca="false">Loan_Sample!E1354/(1+Inputs!$B$25/100)</f>
        <v>71.2073669433594</v>
      </c>
      <c r="F1374" s="0" t="n">
        <f aca="false">Loan_Sample!H1354-Inputs!$B$24/100</f>
        <v>-0.0253334045410156</v>
      </c>
      <c r="G1374" s="0" t="n">
        <f aca="false">IF(ISNUMBER(C1374),INDEX(Scorecard!$D$54:$D$61,SUMPRODUCT(--(Scorecard!$G$54:$G$60&lt;C1374))+1),Scorecard!$D$62)</f>
        <v>0.489050497890326</v>
      </c>
      <c r="H1374" s="0" t="n">
        <f aca="false">IF(ISNUMBER(D1374),INDEX(Scorecard!$D$63:$D$68,SUMPRODUCT(--(Scorecard!$G$63:$G$67&lt;D1374))+1),Scorecard!$D$69)</f>
        <v>0.322484508656054</v>
      </c>
      <c r="I1374" s="0" t="n">
        <f aca="false">IF(ISNUMBER(E1374),INDEX(Scorecard!$D$19:$D$26,SUMPRODUCT(--(Scorecard!$G$19:$G$25&lt;E1374))+1),Scorecard!$D$27)</f>
        <v>0.0530843085177338</v>
      </c>
      <c r="J1374" s="0" t="n">
        <f aca="false">IF(ISNUMBER(F1374),INDEX(Scorecard!$D$37:$D$44,SUMPRODUCT(--(Scorecard!$G$37:$G$43&lt;F1374))+1),Scorecard!$D$45)</f>
        <v>0.330501541082344</v>
      </c>
      <c r="K1374" s="0" t="n">
        <f aca="false">Inputs!$B$10+Scorecard!$J$5*Loan_Sample!Y1354+Scorecard!$J$6*Loan_Sample!Z1354+Scorecard!$J$7*I1374+Scorecard!$J$8*Loan_Sample!AB1354+Scorecard!$J$9*J1374+Scorecard!$J$10*Loan_Sample!AD1354+Scorecard!$J$11*G1374+Scorecard!$J$12*H1374</f>
        <v>-7.16999485290718</v>
      </c>
      <c r="L1374" s="0" t="n">
        <f aca="false">MIN(1-Inputs!$B$13,MAX(Inputs!$B$13,1/(1+EXP(-(Inputs!$B$11*K1374+Inputs!$B$12)))))</f>
        <v>0.000586653410762316</v>
      </c>
      <c r="M1374" s="0" t="n">
        <f aca="false">Loan_Sample!AH1354*Inputs!$B$4*B1374</f>
        <v>29.7418551322617</v>
      </c>
      <c r="N1374" s="0" t="n">
        <f aca="false">L1374*Inputs!$B$4*B1374</f>
        <v>29.7418551322617</v>
      </c>
      <c r="O1374" s="0" t="n">
        <f aca="false">Inputs!$B$37+Inputs!$B$38*MAX(Loan_Sample!H1354-Inputs!$C$38,0)+Inputs!$B$39*MAX(Loan_Sample!H1354-Inputs!$C$39,0)+Inputs!$B$40*MAX(Loan_Sample!H1354-Inputs!$C$40,0)+Inputs!$B$41*MAX(Loan_Sample!H1354-Inputs!$C$41,0)+Inputs!$B$42*Inputs!$B$14+Inputs!$B$43*MIN(Loan_Sample!I1354/Inputs!$B$17,1)+Inputs!$B$44*MIN(Loan_Sample!E1354,Inputs!$B$18)+Inputs!$B$45*Loan_Sample!C1354</f>
        <v>-5.36910618783101</v>
      </c>
      <c r="P1374" s="0" t="n">
        <f aca="false">MIN(1-Inputs!$B$13,MAX(Inputs!$B$13,1/(1+EXP(-(Inputs!$B$15*O1374+Inputs!$B$16)))))</f>
        <v>0.0033968903341224</v>
      </c>
      <c r="Q1374" s="0" t="n">
        <f aca="false">Inputs!$B$37+Inputs!$B$38*MAX(F1374-Inputs!$C$38,0)+Inputs!$B$39*MAX(F1374-Inputs!$C$39,0)+Inputs!$B$40*MAX(F1374-Inputs!$C$40,0)+Inputs!$B$41*MAX(F1374-Inputs!$C$41,0)+Inputs!$B$42*Inputs!$B$14+Inputs!$B$43*MIN(Loan_Sample!I1354/Inputs!$B$17,1)+Inputs!$B$44*MIN(E1374,Inputs!$B$18)+Inputs!$B$45*Loan_Sample!C1354</f>
        <v>-5.36910618783101</v>
      </c>
      <c r="R1374" s="0" t="n">
        <f aca="false">MIN(1-Inputs!$B$13,MAX(Inputs!$B$13,1/(1+EXP(-(Inputs!$B$15*Q1374+Inputs!$B$16)))))</f>
        <v>0.0033968903341224</v>
      </c>
    </row>
    <row r="1375" customFormat="false" ht="15" hidden="false" customHeight="false" outlineLevel="0" collapsed="false">
      <c r="A1375" s="0" t="n">
        <f aca="false">Loan_Sample!A1355</f>
        <v>39245</v>
      </c>
      <c r="B1375" s="0" t="n">
        <f aca="false">Loan_Sample!U1355</f>
        <v>118378.12</v>
      </c>
      <c r="C1375" s="0" t="n">
        <f aca="false">Loan_Sample!K1355+Inputs!$B$26</f>
        <v>4.40000009536743</v>
      </c>
      <c r="D1375" s="0" t="n">
        <f aca="false">Loan_Sample!L1355+Inputs!$B$26</f>
        <v>-0.458333015441895</v>
      </c>
      <c r="E1375" s="0" t="n">
        <f aca="false">Loan_Sample!E1355/(1+Inputs!$B$25/100)</f>
        <v>45.9986457824707</v>
      </c>
      <c r="F1375" s="0" t="n">
        <f aca="false">Loan_Sample!H1355-Inputs!$B$24/100</f>
        <v>-2.12333345413208</v>
      </c>
      <c r="G1375" s="0" t="n">
        <f aca="false">IF(ISNUMBER(C1375),INDEX(Scorecard!$D$54:$D$61,SUMPRODUCT(--(Scorecard!$G$54:$G$60&lt;C1375))+1),Scorecard!$D$62)</f>
        <v>0.489050497890326</v>
      </c>
      <c r="H1375" s="0" t="n">
        <f aca="false">IF(ISNUMBER(D1375),INDEX(Scorecard!$D$63:$D$68,SUMPRODUCT(--(Scorecard!$G$63:$G$67&lt;D1375))+1),Scorecard!$D$69)</f>
        <v>0.322484508656054</v>
      </c>
      <c r="I1375" s="0" t="n">
        <f aca="false">IF(ISNUMBER(E1375),INDEX(Scorecard!$D$19:$D$26,SUMPRODUCT(--(Scorecard!$G$19:$G$25&lt;E1375))+1),Scorecard!$D$27)</f>
        <v>0.57899015159425</v>
      </c>
      <c r="J1375" s="0" t="n">
        <f aca="false">IF(ISNUMBER(F1375),INDEX(Scorecard!$D$37:$D$44,SUMPRODUCT(--(Scorecard!$G$37:$G$43&lt;F1375))+1),Scorecard!$D$45)</f>
        <v>1.35057635045042</v>
      </c>
      <c r="K1375" s="0" t="n">
        <f aca="false">Inputs!$B$10+Scorecard!$J$5*Loan_Sample!Y1355+Scorecard!$J$6*Loan_Sample!Z1355+Scorecard!$J$7*I1375+Scorecard!$J$8*Loan_Sample!AB1355+Scorecard!$J$9*J1375+Scorecard!$J$10*Loan_Sample!AD1355+Scorecard!$J$11*G1375+Scorecard!$J$12*H1375</f>
        <v>-6.21678919986118</v>
      </c>
      <c r="L1375" s="0" t="n">
        <f aca="false">MIN(1-Inputs!$B$13,MAX(Inputs!$B$13,1/(1+EXP(-(Inputs!$B$11*K1375+Inputs!$B$12)))))</f>
        <v>0.00161912329134708</v>
      </c>
      <c r="M1375" s="0" t="n">
        <f aca="false">Loan_Sample!AH1355*Inputs!$B$4*B1375</f>
        <v>67.084069947258</v>
      </c>
      <c r="N1375" s="0" t="n">
        <f aca="false">L1375*Inputs!$B$4*B1375</f>
        <v>67.084069947258</v>
      </c>
      <c r="O1375" s="0" t="n">
        <f aca="false">Inputs!$B$37+Inputs!$B$38*MAX(Loan_Sample!H1355-Inputs!$C$38,0)+Inputs!$B$39*MAX(Loan_Sample!H1355-Inputs!$C$39,0)+Inputs!$B$40*MAX(Loan_Sample!H1355-Inputs!$C$40,0)+Inputs!$B$41*MAX(Loan_Sample!H1355-Inputs!$C$41,0)+Inputs!$B$42*Inputs!$B$14+Inputs!$B$43*MIN(Loan_Sample!I1355/Inputs!$B$17,1)+Inputs!$B$44*MIN(Loan_Sample!E1355,Inputs!$B$18)+Inputs!$B$45*Loan_Sample!C1355</f>
        <v>-5.48162538250404</v>
      </c>
      <c r="P1375" s="0" t="n">
        <f aca="false">MIN(1-Inputs!$B$13,MAX(Inputs!$B$13,1/(1+EXP(-(Inputs!$B$15*O1375+Inputs!$B$16)))))</f>
        <v>0.00299024909476845</v>
      </c>
      <c r="Q1375" s="0" t="n">
        <f aca="false">Inputs!$B$37+Inputs!$B$38*MAX(F1375-Inputs!$C$38,0)+Inputs!$B$39*MAX(F1375-Inputs!$C$39,0)+Inputs!$B$40*MAX(F1375-Inputs!$C$40,0)+Inputs!$B$41*MAX(F1375-Inputs!$C$41,0)+Inputs!$B$42*Inputs!$B$14+Inputs!$B$43*MIN(Loan_Sample!I1355/Inputs!$B$17,1)+Inputs!$B$44*MIN(E1375,Inputs!$B$18)+Inputs!$B$45*Loan_Sample!C1355</f>
        <v>-5.48162538250404</v>
      </c>
      <c r="R1375" s="0" t="n">
        <f aca="false">MIN(1-Inputs!$B$13,MAX(Inputs!$B$13,1/(1+EXP(-(Inputs!$B$15*Q1375+Inputs!$B$16)))))</f>
        <v>0.00299024909476845</v>
      </c>
    </row>
    <row r="1376" customFormat="false" ht="15" hidden="false" customHeight="false" outlineLevel="0" collapsed="false">
      <c r="A1376" s="0" t="n">
        <f aca="false">Loan_Sample!A1356</f>
        <v>39384</v>
      </c>
      <c r="B1376" s="0" t="n">
        <f aca="false">Loan_Sample!U1356</f>
        <v>130066.12</v>
      </c>
      <c r="C1376" s="0" t="n">
        <f aca="false">Loan_Sample!K1356+Inputs!$B$26</f>
        <v>4.30000019073486</v>
      </c>
      <c r="D1376" s="0" t="n">
        <f aca="false">Loan_Sample!L1356+Inputs!$B$26</f>
        <v>-0.208333015441895</v>
      </c>
      <c r="E1376" s="0" t="n">
        <f aca="false">Loan_Sample!E1356/(1+Inputs!$B$25/100)</f>
        <v>45.4985275268555</v>
      </c>
      <c r="F1376" s="0" t="n">
        <f aca="false">Loan_Sample!H1356-Inputs!$B$24/100</f>
        <v>-1.70433330535889</v>
      </c>
      <c r="G1376" s="0" t="n">
        <f aca="false">IF(ISNUMBER(C1376),INDEX(Scorecard!$D$54:$D$61,SUMPRODUCT(--(Scorecard!$G$54:$G$60&lt;C1376))+1),Scorecard!$D$62)</f>
        <v>0.489050497890326</v>
      </c>
      <c r="H1376" s="0" t="n">
        <f aca="false">IF(ISNUMBER(D1376),INDEX(Scorecard!$D$63:$D$68,SUMPRODUCT(--(Scorecard!$G$63:$G$67&lt;D1376))+1),Scorecard!$D$69)</f>
        <v>0.322484508656054</v>
      </c>
      <c r="I1376" s="0" t="n">
        <f aca="false">IF(ISNUMBER(E1376),INDEX(Scorecard!$D$19:$D$26,SUMPRODUCT(--(Scorecard!$G$19:$G$25&lt;E1376))+1),Scorecard!$D$27)</f>
        <v>0.57899015159425</v>
      </c>
      <c r="J1376" s="0" t="n">
        <f aca="false">IF(ISNUMBER(F1376),INDEX(Scorecard!$D$37:$D$44,SUMPRODUCT(--(Scorecard!$G$37:$G$43&lt;F1376))+1),Scorecard!$D$45)</f>
        <v>1.35057635045042</v>
      </c>
      <c r="K1376" s="0" t="n">
        <f aca="false">Inputs!$B$10+Scorecard!$J$5*Loan_Sample!Y1356+Scorecard!$J$6*Loan_Sample!Z1356+Scorecard!$J$7*I1376+Scorecard!$J$8*Loan_Sample!AB1356+Scorecard!$J$9*J1376+Scorecard!$J$10*Loan_Sample!AD1356+Scorecard!$J$11*G1376+Scorecard!$J$12*H1376</f>
        <v>-3.10159316691087</v>
      </c>
      <c r="L1376" s="0" t="n">
        <f aca="false">MIN(1-Inputs!$B$13,MAX(Inputs!$B$13,1/(1+EXP(-(Inputs!$B$11*K1376+Inputs!$B$12)))))</f>
        <v>0.0429815626097932</v>
      </c>
      <c r="M1376" s="0" t="n">
        <f aca="false">Loan_Sample!AH1356*Inputs!$B$4*B1376</f>
        <v>1956.65577806751</v>
      </c>
      <c r="N1376" s="0" t="n">
        <f aca="false">L1376*Inputs!$B$4*B1376</f>
        <v>1956.65577806751</v>
      </c>
      <c r="O1376" s="0" t="n">
        <f aca="false">Inputs!$B$37+Inputs!$B$38*MAX(Loan_Sample!H1356-Inputs!$C$38,0)+Inputs!$B$39*MAX(Loan_Sample!H1356-Inputs!$C$39,0)+Inputs!$B$40*MAX(Loan_Sample!H1356-Inputs!$C$40,0)+Inputs!$B$41*MAX(Loan_Sample!H1356-Inputs!$C$41,0)+Inputs!$B$42*Inputs!$B$14+Inputs!$B$43*MIN(Loan_Sample!I1356/Inputs!$B$17,1)+Inputs!$B$44*MIN(Loan_Sample!E1356,Inputs!$B$18)+Inputs!$B$45*Loan_Sample!C1356</f>
        <v>-5.74704876563199</v>
      </c>
      <c r="P1376" s="0" t="n">
        <f aca="false">MIN(1-Inputs!$B$13,MAX(Inputs!$B$13,1/(1+EXP(-(Inputs!$B$15*O1376+Inputs!$B$16)))))</f>
        <v>0.00221311922752958</v>
      </c>
      <c r="Q1376" s="0" t="n">
        <f aca="false">Inputs!$B$37+Inputs!$B$38*MAX(F1376-Inputs!$C$38,0)+Inputs!$B$39*MAX(F1376-Inputs!$C$39,0)+Inputs!$B$40*MAX(F1376-Inputs!$C$40,0)+Inputs!$B$41*MAX(F1376-Inputs!$C$41,0)+Inputs!$B$42*Inputs!$B$14+Inputs!$B$43*MIN(Loan_Sample!I1356/Inputs!$B$17,1)+Inputs!$B$44*MIN(E1376,Inputs!$B$18)+Inputs!$B$45*Loan_Sample!C1356</f>
        <v>-5.74704876563199</v>
      </c>
      <c r="R1376" s="0" t="n">
        <f aca="false">MIN(1-Inputs!$B$13,MAX(Inputs!$B$13,1/(1+EXP(-(Inputs!$B$15*Q1376+Inputs!$B$16)))))</f>
        <v>0.00221311922752958</v>
      </c>
    </row>
    <row r="1377" customFormat="false" ht="15" hidden="false" customHeight="false" outlineLevel="0" collapsed="false">
      <c r="A1377" s="0" t="n">
        <f aca="false">Loan_Sample!A1357</f>
        <v>39391</v>
      </c>
      <c r="B1377" s="0" t="n">
        <f aca="false">Loan_Sample!U1357</f>
        <v>204573.98</v>
      </c>
      <c r="C1377" s="0" t="n">
        <f aca="false">Loan_Sample!K1357+Inputs!$B$26</f>
        <v>4.19999980926514</v>
      </c>
      <c r="D1377" s="0" t="n">
        <f aca="false">Loan_Sample!L1357+Inputs!$B$26</f>
        <v>-0.458333492279053</v>
      </c>
      <c r="E1377" s="0" t="n">
        <f aca="false">Loan_Sample!E1357/(1+Inputs!$B$25/100)</f>
        <v>65.2126541137695</v>
      </c>
      <c r="F1377" s="0" t="n">
        <f aca="false">Loan_Sample!H1357-Inputs!$B$24/100</f>
        <v>-3.21433329582214</v>
      </c>
      <c r="G1377" s="0" t="n">
        <f aca="false">IF(ISNUMBER(C1377),INDEX(Scorecard!$D$54:$D$61,SUMPRODUCT(--(Scorecard!$G$54:$G$60&lt;C1377))+1),Scorecard!$D$62)</f>
        <v>0.489050497890326</v>
      </c>
      <c r="H1377" s="0" t="n">
        <f aca="false">IF(ISNUMBER(D1377),INDEX(Scorecard!$D$63:$D$68,SUMPRODUCT(--(Scorecard!$G$63:$G$67&lt;D1377))+1),Scorecard!$D$69)</f>
        <v>0.322484508656054</v>
      </c>
      <c r="I1377" s="0" t="n">
        <f aca="false">IF(ISNUMBER(E1377),INDEX(Scorecard!$D$19:$D$26,SUMPRODUCT(--(Scorecard!$G$19:$G$25&lt;E1377))+1),Scorecard!$D$27)</f>
        <v>0.233621608745691</v>
      </c>
      <c r="J1377" s="0" t="n">
        <f aca="false">IF(ISNUMBER(F1377),INDEX(Scorecard!$D$37:$D$44,SUMPRODUCT(--(Scorecard!$G$37:$G$43&lt;F1377))+1),Scorecard!$D$45)</f>
        <v>1.35057635045042</v>
      </c>
      <c r="K1377" s="0" t="n">
        <f aca="false">Inputs!$B$10+Scorecard!$J$5*Loan_Sample!Y1357+Scorecard!$J$6*Loan_Sample!Z1357+Scorecard!$J$7*I1377+Scorecard!$J$8*Loan_Sample!AB1357+Scorecard!$J$9*J1377+Scorecard!$J$10*Loan_Sample!AD1357+Scorecard!$J$11*G1377+Scorecard!$J$12*H1377</f>
        <v>-5.13148956887359</v>
      </c>
      <c r="L1377" s="0" t="n">
        <f aca="false">MIN(1-Inputs!$B$13,MAX(Inputs!$B$13,1/(1+EXP(-(Inputs!$B$11*K1377+Inputs!$B$12)))))</f>
        <v>0.00513165913378992</v>
      </c>
      <c r="M1377" s="0" t="n">
        <f aca="false">Loan_Sample!AH1357*Inputs!$B$4*B1377</f>
        <v>367.431376550965</v>
      </c>
      <c r="N1377" s="0" t="n">
        <f aca="false">L1377*Inputs!$B$4*B1377</f>
        <v>367.431376550965</v>
      </c>
      <c r="O1377" s="0" t="n">
        <f aca="false">Inputs!$B$37+Inputs!$B$38*MAX(Loan_Sample!H1357-Inputs!$C$38,0)+Inputs!$B$39*MAX(Loan_Sample!H1357-Inputs!$C$39,0)+Inputs!$B$40*MAX(Loan_Sample!H1357-Inputs!$C$40,0)+Inputs!$B$41*MAX(Loan_Sample!H1357-Inputs!$C$41,0)+Inputs!$B$42*Inputs!$B$14+Inputs!$B$43*MIN(Loan_Sample!I1357/Inputs!$B$17,1)+Inputs!$B$44*MIN(Loan_Sample!E1357,Inputs!$B$18)+Inputs!$B$45*Loan_Sample!C1357</f>
        <v>-5.83202308188519</v>
      </c>
      <c r="P1377" s="0" t="n">
        <f aca="false">MIN(1-Inputs!$B$13,MAX(Inputs!$B$13,1/(1+EXP(-(Inputs!$B$15*O1377+Inputs!$B$16)))))</f>
        <v>0.00200974542733328</v>
      </c>
      <c r="Q1377" s="0" t="n">
        <f aca="false">Inputs!$B$37+Inputs!$B$38*MAX(F1377-Inputs!$C$38,0)+Inputs!$B$39*MAX(F1377-Inputs!$C$39,0)+Inputs!$B$40*MAX(F1377-Inputs!$C$40,0)+Inputs!$B$41*MAX(F1377-Inputs!$C$41,0)+Inputs!$B$42*Inputs!$B$14+Inputs!$B$43*MIN(Loan_Sample!I1357/Inputs!$B$17,1)+Inputs!$B$44*MIN(E1377,Inputs!$B$18)+Inputs!$B$45*Loan_Sample!C1357</f>
        <v>-5.83202308188519</v>
      </c>
      <c r="R1377" s="0" t="n">
        <f aca="false">MIN(1-Inputs!$B$13,MAX(Inputs!$B$13,1/(1+EXP(-(Inputs!$B$15*Q1377+Inputs!$B$16)))))</f>
        <v>0.00200974542733328</v>
      </c>
    </row>
    <row r="1378" customFormat="false" ht="15" hidden="false" customHeight="false" outlineLevel="0" collapsed="false">
      <c r="A1378" s="0" t="n">
        <f aca="false">Loan_Sample!A1358</f>
        <v>39448</v>
      </c>
      <c r="B1378" s="0" t="n">
        <f aca="false">Loan_Sample!U1358</f>
        <v>273585.3</v>
      </c>
      <c r="C1378" s="0" t="n">
        <f aca="false">Loan_Sample!K1358+Inputs!$B$26</f>
        <v>4.85833311080933</v>
      </c>
      <c r="D1378" s="0" t="n">
        <f aca="false">Loan_Sample!L1358+Inputs!$B$26</f>
        <v>-1.875</v>
      </c>
      <c r="E1378" s="0" t="n">
        <f aca="false">Loan_Sample!E1358/(1+Inputs!$B$25/100)</f>
        <v>86.7218170166016</v>
      </c>
      <c r="F1378" s="0" t="n">
        <f aca="false">Loan_Sample!H1358-Inputs!$B$24/100</f>
        <v>-0.165666580200195</v>
      </c>
      <c r="G1378" s="0" t="n">
        <f aca="false">IF(ISNUMBER(C1378),INDEX(Scorecard!$D$54:$D$61,SUMPRODUCT(--(Scorecard!$G$54:$G$60&lt;C1378))+1),Scorecard!$D$62)</f>
        <v>0.214429354789033</v>
      </c>
      <c r="H1378" s="0" t="n">
        <f aca="false">IF(ISNUMBER(D1378),INDEX(Scorecard!$D$63:$D$68,SUMPRODUCT(--(Scorecard!$G$63:$G$67&lt;D1378))+1),Scorecard!$D$69)</f>
        <v>-0.340582194386522</v>
      </c>
      <c r="I1378" s="0" t="n">
        <f aca="false">IF(ISNUMBER(E1378),INDEX(Scorecard!$D$19:$D$26,SUMPRODUCT(--(Scorecard!$G$19:$G$25&lt;E1378))+1),Scorecard!$D$27)</f>
        <v>-0.219855970853228</v>
      </c>
      <c r="J1378" s="0" t="n">
        <f aca="false">IF(ISNUMBER(F1378),INDEX(Scorecard!$D$37:$D$44,SUMPRODUCT(--(Scorecard!$G$37:$G$43&lt;F1378))+1),Scorecard!$D$45)</f>
        <v>0.769716833645565</v>
      </c>
      <c r="K1378" s="0" t="n">
        <f aca="false">Inputs!$B$10+Scorecard!$J$5*Loan_Sample!Y1358+Scorecard!$J$6*Loan_Sample!Z1358+Scorecard!$J$7*I1378+Scorecard!$J$8*Loan_Sample!AB1358+Scorecard!$J$9*J1378+Scorecard!$J$10*Loan_Sample!AD1358+Scorecard!$J$11*G1378+Scorecard!$J$12*H1378</f>
        <v>-1.98063311496363</v>
      </c>
      <c r="L1378" s="0" t="n">
        <f aca="false">MIN(1-Inputs!$B$13,MAX(Inputs!$B$13,1/(1+EXP(-(Inputs!$B$11*K1378+Inputs!$B$12)))))</f>
        <v>0.12920973756452</v>
      </c>
      <c r="M1378" s="0" t="n">
        <f aca="false">Loan_Sample!AH1358*Inputs!$B$4*B1378</f>
        <v>12372.4596850787</v>
      </c>
      <c r="N1378" s="0" t="n">
        <f aca="false">L1378*Inputs!$B$4*B1378</f>
        <v>12372.4596850787</v>
      </c>
      <c r="O1378" s="0" t="n">
        <f aca="false">Inputs!$B$37+Inputs!$B$38*MAX(Loan_Sample!H1358-Inputs!$C$38,0)+Inputs!$B$39*MAX(Loan_Sample!H1358-Inputs!$C$39,0)+Inputs!$B$40*MAX(Loan_Sample!H1358-Inputs!$C$40,0)+Inputs!$B$41*MAX(Loan_Sample!H1358-Inputs!$C$41,0)+Inputs!$B$42*Inputs!$B$14+Inputs!$B$43*MIN(Loan_Sample!I1358/Inputs!$B$17,1)+Inputs!$B$44*MIN(Loan_Sample!E1358,Inputs!$B$18)+Inputs!$B$45*Loan_Sample!C1358</f>
        <v>-6.34480883503131</v>
      </c>
      <c r="P1378" s="0" t="n">
        <f aca="false">MIN(1-Inputs!$B$13,MAX(Inputs!$B$13,1/(1+EXP(-(Inputs!$B$15*O1378+Inputs!$B$16)))))</f>
        <v>0.00112295336568679</v>
      </c>
      <c r="Q1378" s="0" t="n">
        <f aca="false">Inputs!$B$37+Inputs!$B$38*MAX(F1378-Inputs!$C$38,0)+Inputs!$B$39*MAX(F1378-Inputs!$C$39,0)+Inputs!$B$40*MAX(F1378-Inputs!$C$40,0)+Inputs!$B$41*MAX(F1378-Inputs!$C$41,0)+Inputs!$B$42*Inputs!$B$14+Inputs!$B$43*MIN(Loan_Sample!I1358/Inputs!$B$17,1)+Inputs!$B$44*MIN(E1378,Inputs!$B$18)+Inputs!$B$45*Loan_Sample!C1358</f>
        <v>-6.34480883503131</v>
      </c>
      <c r="R1378" s="0" t="n">
        <f aca="false">MIN(1-Inputs!$B$13,MAX(Inputs!$B$13,1/(1+EXP(-(Inputs!$B$15*Q1378+Inputs!$B$16)))))</f>
        <v>0.00112295336568679</v>
      </c>
    </row>
    <row r="1379" customFormat="false" ht="15" hidden="false" customHeight="false" outlineLevel="0" collapsed="false">
      <c r="A1379" s="0" t="n">
        <f aca="false">Loan_Sample!A1359</f>
        <v>39499</v>
      </c>
      <c r="B1379" s="0" t="n">
        <f aca="false">Loan_Sample!U1359</f>
        <v>302071.97</v>
      </c>
      <c r="C1379" s="0" t="n">
        <f aca="false">Loan_Sample!K1359+Inputs!$B$26</f>
        <v>9.63333320617676</v>
      </c>
      <c r="D1379" s="0" t="n">
        <f aca="false">Loan_Sample!L1359+Inputs!$B$26</f>
        <v>5.0717945098877</v>
      </c>
      <c r="E1379" s="0" t="n">
        <f aca="false">Loan_Sample!E1359/(1+Inputs!$B$25/100)</f>
        <v>52.0672454833984</v>
      </c>
      <c r="F1379" s="0" t="n">
        <f aca="false">Loan_Sample!H1359-Inputs!$B$24/100</f>
        <v>0.978666543960571</v>
      </c>
      <c r="G1379" s="0" t="n">
        <f aca="false">IF(ISNUMBER(C1379),INDEX(Scorecard!$D$54:$D$61,SUMPRODUCT(--(Scorecard!$G$54:$G$60&lt;C1379))+1),Scorecard!$D$62)</f>
        <v>-0.541917179454542</v>
      </c>
      <c r="H1379" s="0" t="n">
        <f aca="false">IF(ISNUMBER(D1379),INDEX(Scorecard!$D$63:$D$68,SUMPRODUCT(--(Scorecard!$G$63:$G$67&lt;D1379))+1),Scorecard!$D$69)</f>
        <v>0.322484508656054</v>
      </c>
      <c r="I1379" s="0" t="n">
        <f aca="false">IF(ISNUMBER(E1379),INDEX(Scorecard!$D$19:$D$26,SUMPRODUCT(--(Scorecard!$G$19:$G$25&lt;E1379))+1),Scorecard!$D$27)</f>
        <v>0.57899015159425</v>
      </c>
      <c r="J1379" s="0" t="n">
        <f aca="false">IF(ISNUMBER(F1379),INDEX(Scorecard!$D$37:$D$44,SUMPRODUCT(--(Scorecard!$G$37:$G$43&lt;F1379))+1),Scorecard!$D$45)</f>
        <v>-0.975503570149195</v>
      </c>
      <c r="K1379" s="0" t="n">
        <f aca="false">Inputs!$B$10+Scorecard!$J$5*Loan_Sample!Y1359+Scorecard!$J$6*Loan_Sample!Z1359+Scorecard!$J$7*I1379+Scorecard!$J$8*Loan_Sample!AB1359+Scorecard!$J$9*J1379+Scorecard!$J$10*Loan_Sample!AD1359+Scorecard!$J$11*G1379+Scorecard!$J$12*H1379</f>
        <v>-4.46171902603148</v>
      </c>
      <c r="L1379" s="0" t="n">
        <f aca="false">MIN(1-Inputs!$B$13,MAX(Inputs!$B$13,1/(1+EXP(-(Inputs!$B$11*K1379+Inputs!$B$12)))))</f>
        <v>0.01042447108242</v>
      </c>
      <c r="M1379" s="0" t="n">
        <f aca="false">Loan_Sample!AH1359*Inputs!$B$4*B1379</f>
        <v>1102.12918062613</v>
      </c>
      <c r="N1379" s="0" t="n">
        <f aca="false">L1379*Inputs!$B$4*B1379</f>
        <v>1102.12918062613</v>
      </c>
      <c r="O1379" s="0" t="n">
        <f aca="false">Inputs!$B$37+Inputs!$B$38*MAX(Loan_Sample!H1359-Inputs!$C$38,0)+Inputs!$B$39*MAX(Loan_Sample!H1359-Inputs!$C$39,0)+Inputs!$B$40*MAX(Loan_Sample!H1359-Inputs!$C$40,0)+Inputs!$B$41*MAX(Loan_Sample!H1359-Inputs!$C$41,0)+Inputs!$B$42*Inputs!$B$14+Inputs!$B$43*MIN(Loan_Sample!I1359/Inputs!$B$17,1)+Inputs!$B$44*MIN(Loan_Sample!E1359,Inputs!$B$18)+Inputs!$B$45*Loan_Sample!C1359</f>
        <v>-3.2004439058996</v>
      </c>
      <c r="P1379" s="0" t="n">
        <f aca="false">MIN(1-Inputs!$B$13,MAX(Inputs!$B$13,1/(1+EXP(-(Inputs!$B$15*O1379+Inputs!$B$16)))))</f>
        <v>0.0385620986900241</v>
      </c>
      <c r="Q1379" s="0" t="n">
        <f aca="false">Inputs!$B$37+Inputs!$B$38*MAX(F1379-Inputs!$C$38,0)+Inputs!$B$39*MAX(F1379-Inputs!$C$39,0)+Inputs!$B$40*MAX(F1379-Inputs!$C$40,0)+Inputs!$B$41*MAX(F1379-Inputs!$C$41,0)+Inputs!$B$42*Inputs!$B$14+Inputs!$B$43*MIN(Loan_Sample!I1359/Inputs!$B$17,1)+Inputs!$B$44*MIN(E1379,Inputs!$B$18)+Inputs!$B$45*Loan_Sample!C1359</f>
        <v>-3.2004439058996</v>
      </c>
      <c r="R1379" s="0" t="n">
        <f aca="false">MIN(1-Inputs!$B$13,MAX(Inputs!$B$13,1/(1+EXP(-(Inputs!$B$15*Q1379+Inputs!$B$16)))))</f>
        <v>0.0385620986900241</v>
      </c>
    </row>
    <row r="1380" customFormat="false" ht="15" hidden="false" customHeight="false" outlineLevel="0" collapsed="false">
      <c r="A1380" s="0" t="n">
        <f aca="false">Loan_Sample!A1360</f>
        <v>39505</v>
      </c>
      <c r="B1380" s="0" t="n">
        <f aca="false">Loan_Sample!U1360</f>
        <v>260177.4</v>
      </c>
      <c r="C1380" s="0" t="n">
        <f aca="false">Loan_Sample!K1360+Inputs!$B$26</f>
        <v>6.33333349227905</v>
      </c>
      <c r="D1380" s="0" t="n">
        <f aca="false">Loan_Sample!L1360+Inputs!$B$26</f>
        <v>2.71025657653809</v>
      </c>
      <c r="E1380" s="0" t="n">
        <f aca="false">Loan_Sample!E1360/(1+Inputs!$B$25/100)</f>
        <v>53.8934364318848</v>
      </c>
      <c r="F1380" s="0" t="n">
        <f aca="false">Loan_Sample!H1360-Inputs!$B$24/100</f>
        <v>1.50633311271668</v>
      </c>
      <c r="G1380" s="0" t="n">
        <f aca="false">IF(ISNUMBER(C1380),INDEX(Scorecard!$D$54:$D$61,SUMPRODUCT(--(Scorecard!$G$54:$G$60&lt;C1380))+1),Scorecard!$D$62)</f>
        <v>-0.119873800601421</v>
      </c>
      <c r="H1380" s="0" t="n">
        <f aca="false">IF(ISNUMBER(D1380),INDEX(Scorecard!$D$63:$D$68,SUMPRODUCT(--(Scorecard!$G$63:$G$67&lt;D1380))+1),Scorecard!$D$69)</f>
        <v>0.322484508656054</v>
      </c>
      <c r="I1380" s="0" t="n">
        <f aca="false">IF(ISNUMBER(E1380),INDEX(Scorecard!$D$19:$D$26,SUMPRODUCT(--(Scorecard!$G$19:$G$25&lt;E1380))+1),Scorecard!$D$27)</f>
        <v>0.57899015159425</v>
      </c>
      <c r="J1380" s="0" t="n">
        <f aca="false">IF(ISNUMBER(F1380),INDEX(Scorecard!$D$37:$D$44,SUMPRODUCT(--(Scorecard!$G$37:$G$43&lt;F1380))+1),Scorecard!$D$45)</f>
        <v>-0.975503570149195</v>
      </c>
      <c r="K1380" s="0" t="n">
        <f aca="false">Inputs!$B$10+Scorecard!$J$5*Loan_Sample!Y1360+Scorecard!$J$6*Loan_Sample!Z1360+Scorecard!$J$7*I1380+Scorecard!$J$8*Loan_Sample!AB1360+Scorecard!$J$9*J1380+Scorecard!$J$10*Loan_Sample!AD1360+Scorecard!$J$11*G1380+Scorecard!$J$12*H1380</f>
        <v>-4.19756068992545</v>
      </c>
      <c r="L1380" s="0" t="n">
        <f aca="false">MIN(1-Inputs!$B$13,MAX(Inputs!$B$13,1/(1+EXP(-(Inputs!$B$11*K1380+Inputs!$B$12)))))</f>
        <v>0.0137686948911095</v>
      </c>
      <c r="M1380" s="0" t="n">
        <f aca="false">Loan_Sample!AH1360*Inputs!$B$4*B1380</f>
        <v>1253.80613335676</v>
      </c>
      <c r="N1380" s="0" t="n">
        <f aca="false">L1380*Inputs!$B$4*B1380</f>
        <v>1253.80613335676</v>
      </c>
      <c r="O1380" s="0" t="n">
        <f aca="false">Inputs!$B$37+Inputs!$B$38*MAX(Loan_Sample!H1360-Inputs!$C$38,0)+Inputs!$B$39*MAX(Loan_Sample!H1360-Inputs!$C$39,0)+Inputs!$B$40*MAX(Loan_Sample!H1360-Inputs!$C$40,0)+Inputs!$B$41*MAX(Loan_Sample!H1360-Inputs!$C$41,0)+Inputs!$B$42*Inputs!$B$14+Inputs!$B$43*MIN(Loan_Sample!I1360/Inputs!$B$17,1)+Inputs!$B$44*MIN(Loan_Sample!E1360,Inputs!$B$18)+Inputs!$B$45*Loan_Sample!C1360</f>
        <v>-3.45656394488629</v>
      </c>
      <c r="P1380" s="0" t="n">
        <f aca="false">MIN(1-Inputs!$B$13,MAX(Inputs!$B$13,1/(1+EXP(-(Inputs!$B$15*O1380+Inputs!$B$16)))))</f>
        <v>0.0291047563137843</v>
      </c>
      <c r="Q1380" s="0" t="n">
        <f aca="false">Inputs!$B$37+Inputs!$B$38*MAX(F1380-Inputs!$C$38,0)+Inputs!$B$39*MAX(F1380-Inputs!$C$39,0)+Inputs!$B$40*MAX(F1380-Inputs!$C$40,0)+Inputs!$B$41*MAX(F1380-Inputs!$C$41,0)+Inputs!$B$42*Inputs!$B$14+Inputs!$B$43*MIN(Loan_Sample!I1360/Inputs!$B$17,1)+Inputs!$B$44*MIN(E1380,Inputs!$B$18)+Inputs!$B$45*Loan_Sample!C1360</f>
        <v>-3.45656394488629</v>
      </c>
      <c r="R1380" s="0" t="n">
        <f aca="false">MIN(1-Inputs!$B$13,MAX(Inputs!$B$13,1/(1+EXP(-(Inputs!$B$15*Q1380+Inputs!$B$16)))))</f>
        <v>0.0291047563137843</v>
      </c>
    </row>
    <row r="1381" customFormat="false" ht="15" hidden="false" customHeight="false" outlineLevel="0" collapsed="false">
      <c r="A1381" s="0" t="n">
        <f aca="false">Loan_Sample!A1361</f>
        <v>39598</v>
      </c>
      <c r="B1381" s="0" t="n">
        <f aca="false">Loan_Sample!U1361</f>
        <v>127578.62</v>
      </c>
      <c r="C1381" s="0" t="n">
        <f aca="false">Loan_Sample!K1361+Inputs!$B$26</f>
        <v>3.70000004768372</v>
      </c>
      <c r="D1381" s="0" t="n">
        <f aca="false">Loan_Sample!L1361+Inputs!$B$26</f>
        <v>-0.458333253860474</v>
      </c>
      <c r="E1381" s="0" t="n">
        <f aca="false">Loan_Sample!E1361/(1+Inputs!$B$25/100)</f>
        <v>57.6988334655762</v>
      </c>
      <c r="F1381" s="0" t="n">
        <f aca="false">Loan_Sample!H1361-Inputs!$B$24/100</f>
        <v>-3.18233346939087</v>
      </c>
      <c r="G1381" s="0" t="n">
        <f aca="false">IF(ISNUMBER(C1381),INDEX(Scorecard!$D$54:$D$61,SUMPRODUCT(--(Scorecard!$G$54:$G$60&lt;C1381))+1),Scorecard!$D$62)</f>
        <v>0.489050497890326</v>
      </c>
      <c r="H1381" s="0" t="n">
        <f aca="false">IF(ISNUMBER(D1381),INDEX(Scorecard!$D$63:$D$68,SUMPRODUCT(--(Scorecard!$G$63:$G$67&lt;D1381))+1),Scorecard!$D$69)</f>
        <v>0.322484508656054</v>
      </c>
      <c r="I1381" s="0" t="n">
        <f aca="false">IF(ISNUMBER(E1381),INDEX(Scorecard!$D$19:$D$26,SUMPRODUCT(--(Scorecard!$G$19:$G$25&lt;E1381))+1),Scorecard!$D$27)</f>
        <v>0.285899340811827</v>
      </c>
      <c r="J1381" s="0" t="n">
        <f aca="false">IF(ISNUMBER(F1381),INDEX(Scorecard!$D$37:$D$44,SUMPRODUCT(--(Scorecard!$G$37:$G$43&lt;F1381))+1),Scorecard!$D$45)</f>
        <v>1.35057635045042</v>
      </c>
      <c r="K1381" s="0" t="n">
        <f aca="false">Inputs!$B$10+Scorecard!$J$5*Loan_Sample!Y1361+Scorecard!$J$6*Loan_Sample!Z1361+Scorecard!$J$7*I1381+Scorecard!$J$8*Loan_Sample!AB1361+Scorecard!$J$9*J1381+Scorecard!$J$10*Loan_Sample!AD1361+Scorecard!$J$11*G1381+Scorecard!$J$12*H1381</f>
        <v>-6.70912611546105</v>
      </c>
      <c r="L1381" s="0" t="n">
        <f aca="false">MIN(1-Inputs!$B$13,MAX(Inputs!$B$13,1/(1+EXP(-(Inputs!$B$11*K1381+Inputs!$B$12)))))</f>
        <v>0.000958536105937462</v>
      </c>
      <c r="M1381" s="0" t="n">
        <f aca="false">Loan_Sample!AH1361*Inputs!$B$4*B1381</f>
        <v>42.8010497654863</v>
      </c>
      <c r="N1381" s="0" t="n">
        <f aca="false">L1381*Inputs!$B$4*B1381</f>
        <v>42.8010497654863</v>
      </c>
      <c r="O1381" s="0" t="n">
        <f aca="false">Inputs!$B$37+Inputs!$B$38*MAX(Loan_Sample!H1361-Inputs!$C$38,0)+Inputs!$B$39*MAX(Loan_Sample!H1361-Inputs!$C$39,0)+Inputs!$B$40*MAX(Loan_Sample!H1361-Inputs!$C$40,0)+Inputs!$B$41*MAX(Loan_Sample!H1361-Inputs!$C$41,0)+Inputs!$B$42*Inputs!$B$14+Inputs!$B$43*MIN(Loan_Sample!I1361/Inputs!$B$17,1)+Inputs!$B$44*MIN(Loan_Sample!E1361,Inputs!$B$18)+Inputs!$B$45*Loan_Sample!C1361</f>
        <v>-5.3057803039385</v>
      </c>
      <c r="P1381" s="0" t="n">
        <f aca="false">MIN(1-Inputs!$B$13,MAX(Inputs!$B$13,1/(1+EXP(-(Inputs!$B$15*O1381+Inputs!$B$16)))))</f>
        <v>0.00364952001066733</v>
      </c>
      <c r="Q1381" s="0" t="n">
        <f aca="false">Inputs!$B$37+Inputs!$B$38*MAX(F1381-Inputs!$C$38,0)+Inputs!$B$39*MAX(F1381-Inputs!$C$39,0)+Inputs!$B$40*MAX(F1381-Inputs!$C$40,0)+Inputs!$B$41*MAX(F1381-Inputs!$C$41,0)+Inputs!$B$42*Inputs!$B$14+Inputs!$B$43*MIN(Loan_Sample!I1361/Inputs!$B$17,1)+Inputs!$B$44*MIN(E1381,Inputs!$B$18)+Inputs!$B$45*Loan_Sample!C1361</f>
        <v>-5.3057803039385</v>
      </c>
      <c r="R1381" s="0" t="n">
        <f aca="false">MIN(1-Inputs!$B$13,MAX(Inputs!$B$13,1/(1+EXP(-(Inputs!$B$15*Q1381+Inputs!$B$16)))))</f>
        <v>0.00364952001066733</v>
      </c>
    </row>
    <row r="1382" customFormat="false" ht="15" hidden="false" customHeight="false" outlineLevel="0" collapsed="false">
      <c r="A1382" s="0" t="n">
        <f aca="false">Loan_Sample!A1362</f>
        <v>39633</v>
      </c>
      <c r="B1382" s="0" t="n">
        <f aca="false">Loan_Sample!U1362</f>
        <v>152613.06</v>
      </c>
      <c r="C1382" s="0" t="n">
        <f aca="false">Loan_Sample!K1362+Inputs!$B$26</f>
        <v>5.73333311080933</v>
      </c>
      <c r="D1382" s="0" t="n">
        <f aca="false">Loan_Sample!L1362+Inputs!$B$26</f>
        <v>-3.50000047683716</v>
      </c>
      <c r="E1382" s="0" t="n">
        <f aca="false">Loan_Sample!E1362/(1+Inputs!$B$25/100)</f>
        <v>75.1007766723633</v>
      </c>
      <c r="F1382" s="0" t="n">
        <f aca="false">Loan_Sample!H1362-Inputs!$B$24/100</f>
        <v>1.76833319664002</v>
      </c>
      <c r="G1382" s="0" t="n">
        <f aca="false">IF(ISNUMBER(C1382),INDEX(Scorecard!$D$54:$D$61,SUMPRODUCT(--(Scorecard!$G$54:$G$60&lt;C1382))+1),Scorecard!$D$62)</f>
        <v>0.0151758992857273</v>
      </c>
      <c r="H1382" s="0" t="n">
        <f aca="false">IF(ISNUMBER(D1382),INDEX(Scorecard!$D$63:$D$68,SUMPRODUCT(--(Scorecard!$G$63:$G$67&lt;D1382))+1),Scorecard!$D$69)</f>
        <v>-0.340582194386522</v>
      </c>
      <c r="I1382" s="0" t="n">
        <f aca="false">IF(ISNUMBER(E1382),INDEX(Scorecard!$D$19:$D$26,SUMPRODUCT(--(Scorecard!$G$19:$G$25&lt;E1382))+1),Scorecard!$D$27)</f>
        <v>-0.0341578513653732</v>
      </c>
      <c r="J1382" s="0" t="n">
        <f aca="false">IF(ISNUMBER(F1382),INDEX(Scorecard!$D$37:$D$44,SUMPRODUCT(--(Scorecard!$G$37:$G$43&lt;F1382))+1),Scorecard!$D$45)</f>
        <v>-0.975503570149195</v>
      </c>
      <c r="K1382" s="0" t="n">
        <f aca="false">Inputs!$B$10+Scorecard!$J$5*Loan_Sample!Y1362+Scorecard!$J$6*Loan_Sample!Z1362+Scorecard!$J$7*I1382+Scorecard!$J$8*Loan_Sample!AB1362+Scorecard!$J$9*J1382+Scorecard!$J$10*Loan_Sample!AD1362+Scorecard!$J$11*G1382+Scorecard!$J$12*H1382</f>
        <v>-4.05151347789523</v>
      </c>
      <c r="L1382" s="0" t="n">
        <f aca="false">MIN(1-Inputs!$B$13,MAX(Inputs!$B$13,1/(1+EXP(-(Inputs!$B$11*K1382+Inputs!$B$12)))))</f>
        <v>0.0160512304281504</v>
      </c>
      <c r="M1382" s="0" t="n">
        <f aca="false">Loan_Sample!AH1362*Inputs!$B$4*B1382</f>
        <v>857.369587341801</v>
      </c>
      <c r="N1382" s="0" t="n">
        <f aca="false">L1382*Inputs!$B$4*B1382</f>
        <v>857.369587341801</v>
      </c>
      <c r="O1382" s="0" t="n">
        <f aca="false">Inputs!$B$37+Inputs!$B$38*MAX(Loan_Sample!H1362-Inputs!$C$38,0)+Inputs!$B$39*MAX(Loan_Sample!H1362-Inputs!$C$39,0)+Inputs!$B$40*MAX(Loan_Sample!H1362-Inputs!$C$40,0)+Inputs!$B$41*MAX(Loan_Sample!H1362-Inputs!$C$41,0)+Inputs!$B$42*Inputs!$B$14+Inputs!$B$43*MIN(Loan_Sample!I1362/Inputs!$B$17,1)+Inputs!$B$44*MIN(Loan_Sample!E1362,Inputs!$B$18)+Inputs!$B$45*Loan_Sample!C1362</f>
        <v>-3.40286880777253</v>
      </c>
      <c r="P1382" s="0" t="n">
        <f aca="false">MIN(1-Inputs!$B$13,MAX(Inputs!$B$13,1/(1+EXP(-(Inputs!$B$15*O1382+Inputs!$B$16)))))</f>
        <v>0.0308800988213009</v>
      </c>
      <c r="Q1382" s="0" t="n">
        <f aca="false">Inputs!$B$37+Inputs!$B$38*MAX(F1382-Inputs!$C$38,0)+Inputs!$B$39*MAX(F1382-Inputs!$C$39,0)+Inputs!$B$40*MAX(F1382-Inputs!$C$40,0)+Inputs!$B$41*MAX(F1382-Inputs!$C$41,0)+Inputs!$B$42*Inputs!$B$14+Inputs!$B$43*MIN(Loan_Sample!I1362/Inputs!$B$17,1)+Inputs!$B$44*MIN(E1382,Inputs!$B$18)+Inputs!$B$45*Loan_Sample!C1362</f>
        <v>-3.40286880777253</v>
      </c>
      <c r="R1382" s="0" t="n">
        <f aca="false">MIN(1-Inputs!$B$13,MAX(Inputs!$B$13,1/(1+EXP(-(Inputs!$B$15*Q1382+Inputs!$B$16)))))</f>
        <v>0.0308800988213009</v>
      </c>
    </row>
    <row r="1383" customFormat="false" ht="15" hidden="false" customHeight="false" outlineLevel="0" collapsed="false">
      <c r="A1383" s="0" t="n">
        <f aca="false">Loan_Sample!A1363</f>
        <v>39643</v>
      </c>
      <c r="B1383" s="0" t="n">
        <f aca="false">Loan_Sample!U1363</f>
        <v>129193.65</v>
      </c>
      <c r="C1383" s="0" t="n">
        <f aca="false">Loan_Sample!K1363+Inputs!$B$26</f>
        <v>6.73333311080933</v>
      </c>
      <c r="D1383" s="0" t="n">
        <f aca="false">Loan_Sample!L1363+Inputs!$B$26</f>
        <v>2.71025609970093</v>
      </c>
      <c r="E1383" s="0" t="n">
        <f aca="false">Loan_Sample!E1363/(1+Inputs!$B$25/100)</f>
        <v>80.2040710449219</v>
      </c>
      <c r="F1383" s="0" t="n">
        <f aca="false">Loan_Sample!H1363-Inputs!$B$24/100</f>
        <v>1.32333302497864</v>
      </c>
      <c r="G1383" s="0" t="n">
        <f aca="false">IF(ISNUMBER(C1383),INDEX(Scorecard!$D$54:$D$61,SUMPRODUCT(--(Scorecard!$G$54:$G$60&lt;C1383))+1),Scorecard!$D$62)</f>
        <v>-0.357264871923982</v>
      </c>
      <c r="H1383" s="0" t="n">
        <f aca="false">IF(ISNUMBER(D1383),INDEX(Scorecard!$D$63:$D$68,SUMPRODUCT(--(Scorecard!$G$63:$G$67&lt;D1383))+1),Scorecard!$D$69)</f>
        <v>0.322484508656054</v>
      </c>
      <c r="I1383" s="0" t="n">
        <f aca="false">IF(ISNUMBER(E1383),INDEX(Scorecard!$D$19:$D$26,SUMPRODUCT(--(Scorecard!$G$19:$G$25&lt;E1383))+1),Scorecard!$D$27)</f>
        <v>-0.0341578513653732</v>
      </c>
      <c r="J1383" s="0" t="n">
        <f aca="false">IF(ISNUMBER(F1383),INDEX(Scorecard!$D$37:$D$44,SUMPRODUCT(--(Scorecard!$G$37:$G$43&lt;F1383))+1),Scorecard!$D$45)</f>
        <v>-0.975503570149195</v>
      </c>
      <c r="K1383" s="0" t="n">
        <f aca="false">Inputs!$B$10+Scorecard!$J$5*Loan_Sample!Y1363+Scorecard!$J$6*Loan_Sample!Z1363+Scorecard!$J$7*I1383+Scorecard!$J$8*Loan_Sample!AB1363+Scorecard!$J$9*J1383+Scorecard!$J$10*Loan_Sample!AD1363+Scorecard!$J$11*G1383+Scorecard!$J$12*H1383</f>
        <v>-2.87163704339061</v>
      </c>
      <c r="L1383" s="0" t="n">
        <f aca="false">MIN(1-Inputs!$B$13,MAX(Inputs!$B$13,1/(1+EXP(-(Inputs!$B$11*K1383+Inputs!$B$12)))))</f>
        <v>0.0542749708170052</v>
      </c>
      <c r="M1383" s="0" t="n">
        <f aca="false">Loan_Sample!AH1363*Inputs!$B$4*B1383</f>
        <v>2454.19355422233</v>
      </c>
      <c r="N1383" s="0" t="n">
        <f aca="false">L1383*Inputs!$B$4*B1383</f>
        <v>2454.19355422233</v>
      </c>
      <c r="O1383" s="0" t="n">
        <f aca="false">Inputs!$B$37+Inputs!$B$38*MAX(Loan_Sample!H1363-Inputs!$C$38,0)+Inputs!$B$39*MAX(Loan_Sample!H1363-Inputs!$C$39,0)+Inputs!$B$40*MAX(Loan_Sample!H1363-Inputs!$C$40,0)+Inputs!$B$41*MAX(Loan_Sample!H1363-Inputs!$C$41,0)+Inputs!$B$42*Inputs!$B$14+Inputs!$B$43*MIN(Loan_Sample!I1363/Inputs!$B$17,1)+Inputs!$B$44*MIN(Loan_Sample!E1363,Inputs!$B$18)+Inputs!$B$45*Loan_Sample!C1363</f>
        <v>-3.9825687733988</v>
      </c>
      <c r="P1383" s="0" t="n">
        <f aca="false">MIN(1-Inputs!$B$13,MAX(Inputs!$B$13,1/(1+EXP(-(Inputs!$B$15*O1383+Inputs!$B$16)))))</f>
        <v>0.0162180654196478</v>
      </c>
      <c r="Q1383" s="0" t="n">
        <f aca="false">Inputs!$B$37+Inputs!$B$38*MAX(F1383-Inputs!$C$38,0)+Inputs!$B$39*MAX(F1383-Inputs!$C$39,0)+Inputs!$B$40*MAX(F1383-Inputs!$C$40,0)+Inputs!$B$41*MAX(F1383-Inputs!$C$41,0)+Inputs!$B$42*Inputs!$B$14+Inputs!$B$43*MIN(Loan_Sample!I1363/Inputs!$B$17,1)+Inputs!$B$44*MIN(E1383,Inputs!$B$18)+Inputs!$B$45*Loan_Sample!C1363</f>
        <v>-3.9825687733988</v>
      </c>
      <c r="R1383" s="0" t="n">
        <f aca="false">MIN(1-Inputs!$B$13,MAX(Inputs!$B$13,1/(1+EXP(-(Inputs!$B$15*Q1383+Inputs!$B$16)))))</f>
        <v>0.0162180654196478</v>
      </c>
    </row>
    <row r="1384" customFormat="false" ht="15" hidden="false" customHeight="false" outlineLevel="0" collapsed="false">
      <c r="A1384" s="0" t="n">
        <f aca="false">Loan_Sample!A1364</f>
        <v>39663</v>
      </c>
      <c r="B1384" s="0" t="n">
        <f aca="false">Loan_Sample!U1364</f>
        <v>270462.16</v>
      </c>
      <c r="C1384" s="0" t="n">
        <f aca="false">Loan_Sample!K1364+Inputs!$B$26</f>
        <v>4.0230770111084</v>
      </c>
      <c r="D1384" s="0" t="n">
        <f aca="false">Loan_Sample!L1364+Inputs!$B$26</f>
        <v>-0.276923179626465</v>
      </c>
      <c r="E1384" s="0" t="n">
        <f aca="false">Loan_Sample!E1364/(1+Inputs!$B$25/100)</f>
        <v>72.2139205932617</v>
      </c>
      <c r="F1384" s="0" t="n">
        <f aca="false">Loan_Sample!H1364-Inputs!$B$24/100</f>
        <v>-0.0133335590362549</v>
      </c>
      <c r="G1384" s="0" t="n">
        <f aca="false">IF(ISNUMBER(C1384),INDEX(Scorecard!$D$54:$D$61,SUMPRODUCT(--(Scorecard!$G$54:$G$60&lt;C1384))+1),Scorecard!$D$62)</f>
        <v>0.489050497890326</v>
      </c>
      <c r="H1384" s="0" t="n">
        <f aca="false">IF(ISNUMBER(D1384),INDEX(Scorecard!$D$63:$D$68,SUMPRODUCT(--(Scorecard!$G$63:$G$67&lt;D1384))+1),Scorecard!$D$69)</f>
        <v>0.322484508656054</v>
      </c>
      <c r="I1384" s="0" t="n">
        <f aca="false">IF(ISNUMBER(E1384),INDEX(Scorecard!$D$19:$D$26,SUMPRODUCT(--(Scorecard!$G$19:$G$25&lt;E1384))+1),Scorecard!$D$27)</f>
        <v>-0.0341578513653732</v>
      </c>
      <c r="J1384" s="0" t="n">
        <f aca="false">IF(ISNUMBER(F1384),INDEX(Scorecard!$D$37:$D$44,SUMPRODUCT(--(Scorecard!$G$37:$G$43&lt;F1384))+1),Scorecard!$D$45)</f>
        <v>0.330501541082344</v>
      </c>
      <c r="K1384" s="0" t="n">
        <f aca="false">Inputs!$B$10+Scorecard!$J$5*Loan_Sample!Y1364+Scorecard!$J$6*Loan_Sample!Z1364+Scorecard!$J$7*I1384+Scorecard!$J$8*Loan_Sample!AB1364+Scorecard!$J$9*J1384+Scorecard!$J$10*Loan_Sample!AD1364+Scorecard!$J$11*G1384+Scorecard!$J$12*H1384</f>
        <v>-3.3619158065545</v>
      </c>
      <c r="L1384" s="0" t="n">
        <f aca="false">MIN(1-Inputs!$B$13,MAX(Inputs!$B$13,1/(1+EXP(-(Inputs!$B$11*K1384+Inputs!$B$12)))))</f>
        <v>0.0329076531594246</v>
      </c>
      <c r="M1384" s="0" t="n">
        <f aca="false">Loan_Sample!AH1364*Inputs!$B$4*B1384</f>
        <v>3115.09623391008</v>
      </c>
      <c r="N1384" s="0" t="n">
        <f aca="false">L1384*Inputs!$B$4*B1384</f>
        <v>3115.09623391008</v>
      </c>
      <c r="O1384" s="0" t="n">
        <f aca="false">Inputs!$B$37+Inputs!$B$38*MAX(Loan_Sample!H1364-Inputs!$C$38,0)+Inputs!$B$39*MAX(Loan_Sample!H1364-Inputs!$C$39,0)+Inputs!$B$40*MAX(Loan_Sample!H1364-Inputs!$C$40,0)+Inputs!$B$41*MAX(Loan_Sample!H1364-Inputs!$C$41,0)+Inputs!$B$42*Inputs!$B$14+Inputs!$B$43*MIN(Loan_Sample!I1364/Inputs!$B$17,1)+Inputs!$B$44*MIN(Loan_Sample!E1364,Inputs!$B$18)+Inputs!$B$45*Loan_Sample!C1364</f>
        <v>-6.26377699648109</v>
      </c>
      <c r="P1384" s="0" t="n">
        <f aca="false">MIN(1-Inputs!$B$13,MAX(Inputs!$B$13,1/(1+EXP(-(Inputs!$B$15*O1384+Inputs!$B$16)))))</f>
        <v>0.00123117706221817</v>
      </c>
      <c r="Q1384" s="0" t="n">
        <f aca="false">Inputs!$B$37+Inputs!$B$38*MAX(F1384-Inputs!$C$38,0)+Inputs!$B$39*MAX(F1384-Inputs!$C$39,0)+Inputs!$B$40*MAX(F1384-Inputs!$C$40,0)+Inputs!$B$41*MAX(F1384-Inputs!$C$41,0)+Inputs!$B$42*Inputs!$B$14+Inputs!$B$43*MIN(Loan_Sample!I1364/Inputs!$B$17,1)+Inputs!$B$44*MIN(E1384,Inputs!$B$18)+Inputs!$B$45*Loan_Sample!C1364</f>
        <v>-6.26377699648109</v>
      </c>
      <c r="R1384" s="0" t="n">
        <f aca="false">MIN(1-Inputs!$B$13,MAX(Inputs!$B$13,1/(1+EXP(-(Inputs!$B$15*Q1384+Inputs!$B$16)))))</f>
        <v>0.00123117706221817</v>
      </c>
    </row>
    <row r="1385" customFormat="false" ht="15" hidden="false" customHeight="false" outlineLevel="0" collapsed="false">
      <c r="A1385" s="0" t="n">
        <f aca="false">Loan_Sample!A1365</f>
        <v>39676</v>
      </c>
      <c r="B1385" s="0" t="n">
        <f aca="false">Loan_Sample!U1365</f>
        <v>136590.47</v>
      </c>
      <c r="C1385" s="0" t="n">
        <f aca="false">Loan_Sample!K1365+Inputs!$B$26</f>
        <v>8.93333339691162</v>
      </c>
      <c r="D1385" s="0" t="n">
        <f aca="false">Loan_Sample!L1365+Inputs!$B$26</f>
        <v>5.07179498672485</v>
      </c>
      <c r="E1385" s="0" t="n">
        <f aca="false">Loan_Sample!E1365/(1+Inputs!$B$25/100)</f>
        <v>47.5494194030762</v>
      </c>
      <c r="F1385" s="0" t="n">
        <f aca="false">Loan_Sample!H1365-Inputs!$B$24/100</f>
        <v>0.568666696548462</v>
      </c>
      <c r="G1385" s="0" t="n">
        <f aca="false">IF(ISNUMBER(C1385),INDEX(Scorecard!$D$54:$D$61,SUMPRODUCT(--(Scorecard!$G$54:$G$60&lt;C1385))+1),Scorecard!$D$62)</f>
        <v>-0.541917179454542</v>
      </c>
      <c r="H1385" s="0" t="n">
        <f aca="false">IF(ISNUMBER(D1385),INDEX(Scorecard!$D$63:$D$68,SUMPRODUCT(--(Scorecard!$G$63:$G$67&lt;D1385))+1),Scorecard!$D$69)</f>
        <v>0.322484508656054</v>
      </c>
      <c r="I1385" s="0" t="n">
        <f aca="false">IF(ISNUMBER(E1385),INDEX(Scorecard!$D$19:$D$26,SUMPRODUCT(--(Scorecard!$G$19:$G$25&lt;E1385))+1),Scorecard!$D$27)</f>
        <v>0.57899015159425</v>
      </c>
      <c r="J1385" s="0" t="n">
        <f aca="false">IF(ISNUMBER(F1385),INDEX(Scorecard!$D$37:$D$44,SUMPRODUCT(--(Scorecard!$G$37:$G$43&lt;F1385))+1),Scorecard!$D$45)</f>
        <v>-0.271229676926091</v>
      </c>
      <c r="K1385" s="0" t="n">
        <f aca="false">Inputs!$B$10+Scorecard!$J$5*Loan_Sample!Y1365+Scorecard!$J$6*Loan_Sample!Z1365+Scorecard!$J$7*I1385+Scorecard!$J$8*Loan_Sample!AB1365+Scorecard!$J$9*J1385+Scorecard!$J$10*Loan_Sample!AD1365+Scorecard!$J$11*G1385+Scorecard!$J$12*H1385</f>
        <v>-3.51922277136489</v>
      </c>
      <c r="L1385" s="0" t="n">
        <f aca="false">MIN(1-Inputs!$B$13,MAX(Inputs!$B$13,1/(1+EXP(-(Inputs!$B$11*K1385+Inputs!$B$12)))))</f>
        <v>0.0279688042147986</v>
      </c>
      <c r="M1385" s="0" t="n">
        <f aca="false">Loan_Sample!AH1365*Inputs!$B$4*B1385</f>
        <v>1337.09523956306</v>
      </c>
      <c r="N1385" s="0" t="n">
        <f aca="false">L1385*Inputs!$B$4*B1385</f>
        <v>1337.09523956306</v>
      </c>
      <c r="O1385" s="0" t="n">
        <f aca="false">Inputs!$B$37+Inputs!$B$38*MAX(Loan_Sample!H1365-Inputs!$C$38,0)+Inputs!$B$39*MAX(Loan_Sample!H1365-Inputs!$C$39,0)+Inputs!$B$40*MAX(Loan_Sample!H1365-Inputs!$C$40,0)+Inputs!$B$41*MAX(Loan_Sample!H1365-Inputs!$C$41,0)+Inputs!$B$42*Inputs!$B$14+Inputs!$B$43*MIN(Loan_Sample!I1365/Inputs!$B$17,1)+Inputs!$B$44*MIN(Loan_Sample!E1365,Inputs!$B$18)+Inputs!$B$45*Loan_Sample!C1365</f>
        <v>-4.06117656925185</v>
      </c>
      <c r="P1385" s="0" t="n">
        <f aca="false">MIN(1-Inputs!$B$13,MAX(Inputs!$B$13,1/(1+EXP(-(Inputs!$B$15*O1385+Inputs!$B$16)))))</f>
        <v>0.0148522579356406</v>
      </c>
      <c r="Q1385" s="0" t="n">
        <f aca="false">Inputs!$B$37+Inputs!$B$38*MAX(F1385-Inputs!$C$38,0)+Inputs!$B$39*MAX(F1385-Inputs!$C$39,0)+Inputs!$B$40*MAX(F1385-Inputs!$C$40,0)+Inputs!$B$41*MAX(F1385-Inputs!$C$41,0)+Inputs!$B$42*Inputs!$B$14+Inputs!$B$43*MIN(Loan_Sample!I1365/Inputs!$B$17,1)+Inputs!$B$44*MIN(E1385,Inputs!$B$18)+Inputs!$B$45*Loan_Sample!C1365</f>
        <v>-4.06117656925185</v>
      </c>
      <c r="R1385" s="0" t="n">
        <f aca="false">MIN(1-Inputs!$B$13,MAX(Inputs!$B$13,1/(1+EXP(-(Inputs!$B$15*Q1385+Inputs!$B$16)))))</f>
        <v>0.0148522579356406</v>
      </c>
    </row>
    <row r="1386" customFormat="false" ht="15" hidden="false" customHeight="false" outlineLevel="0" collapsed="false">
      <c r="A1386" s="0" t="n">
        <f aca="false">Loan_Sample!A1366</f>
        <v>39684</v>
      </c>
      <c r="B1386" s="0" t="n">
        <f aca="false">Loan_Sample!U1366</f>
        <v>753719.56</v>
      </c>
      <c r="C1386" s="0" t="n">
        <f aca="false">Loan_Sample!K1366+Inputs!$B$26</f>
        <v>6.13333320617676</v>
      </c>
      <c r="D1386" s="0" t="n">
        <f aca="false">Loan_Sample!L1366+Inputs!$B$26</f>
        <v>-3.5</v>
      </c>
      <c r="E1386" s="0" t="n">
        <f aca="false">Loan_Sample!E1366/(1+Inputs!$B$25/100)</f>
        <v>75.9117050170898</v>
      </c>
      <c r="F1386" s="0" t="n">
        <f aca="false">Loan_Sample!H1366-Inputs!$B$24/100</f>
        <v>0.198333263397217</v>
      </c>
      <c r="G1386" s="0" t="n">
        <f aca="false">IF(ISNUMBER(C1386),INDEX(Scorecard!$D$54:$D$61,SUMPRODUCT(--(Scorecard!$G$54:$G$60&lt;C1386))+1),Scorecard!$D$62)</f>
        <v>0.0151758992857273</v>
      </c>
      <c r="H1386" s="0" t="n">
        <f aca="false">IF(ISNUMBER(D1386),INDEX(Scorecard!$D$63:$D$68,SUMPRODUCT(--(Scorecard!$G$63:$G$67&lt;D1386))+1),Scorecard!$D$69)</f>
        <v>-0.340582194386522</v>
      </c>
      <c r="I1386" s="0" t="n">
        <f aca="false">IF(ISNUMBER(E1386),INDEX(Scorecard!$D$19:$D$26,SUMPRODUCT(--(Scorecard!$G$19:$G$25&lt;E1386))+1),Scorecard!$D$27)</f>
        <v>-0.0341578513653732</v>
      </c>
      <c r="J1386" s="0" t="n">
        <f aca="false">IF(ISNUMBER(F1386),INDEX(Scorecard!$D$37:$D$44,SUMPRODUCT(--(Scorecard!$G$37:$G$43&lt;F1386))+1),Scorecard!$D$45)</f>
        <v>0.102184252677548</v>
      </c>
      <c r="K1386" s="0" t="n">
        <f aca="false">Inputs!$B$10+Scorecard!$J$5*Loan_Sample!Y1366+Scorecard!$J$6*Loan_Sample!Z1366+Scorecard!$J$7*I1386+Scorecard!$J$8*Loan_Sample!AB1366+Scorecard!$J$9*J1386+Scorecard!$J$10*Loan_Sample!AD1366+Scorecard!$J$11*G1386+Scorecard!$J$12*H1386</f>
        <v>-3.49572418091461</v>
      </c>
      <c r="L1386" s="0" t="n">
        <f aca="false">MIN(1-Inputs!$B$13,MAX(Inputs!$B$13,1/(1+EXP(-(Inputs!$B$11*K1386+Inputs!$B$12)))))</f>
        <v>0.0286580097894931</v>
      </c>
      <c r="M1386" s="0" t="n">
        <f aca="false">Loan_Sample!AH1366*Inputs!$B$4*B1386</f>
        <v>7560.03588515436</v>
      </c>
      <c r="N1386" s="0" t="n">
        <f aca="false">L1386*Inputs!$B$4*B1386</f>
        <v>7560.03588515436</v>
      </c>
      <c r="O1386" s="0" t="n">
        <f aca="false">Inputs!$B$37+Inputs!$B$38*MAX(Loan_Sample!H1366-Inputs!$C$38,0)+Inputs!$B$39*MAX(Loan_Sample!H1366-Inputs!$C$39,0)+Inputs!$B$40*MAX(Loan_Sample!H1366-Inputs!$C$40,0)+Inputs!$B$41*MAX(Loan_Sample!H1366-Inputs!$C$41,0)+Inputs!$B$42*Inputs!$B$14+Inputs!$B$43*MIN(Loan_Sample!I1366/Inputs!$B$17,1)+Inputs!$B$44*MIN(Loan_Sample!E1366,Inputs!$B$18)+Inputs!$B$45*Loan_Sample!C1366</f>
        <v>-5.60149092262789</v>
      </c>
      <c r="P1386" s="0" t="n">
        <f aca="false">MIN(1-Inputs!$B$13,MAX(Inputs!$B$13,1/(1+EXP(-(Inputs!$B$15*O1386+Inputs!$B$16)))))</f>
        <v>0.00261032494385059</v>
      </c>
      <c r="Q1386" s="0" t="n">
        <f aca="false">Inputs!$B$37+Inputs!$B$38*MAX(F1386-Inputs!$C$38,0)+Inputs!$B$39*MAX(F1386-Inputs!$C$39,0)+Inputs!$B$40*MAX(F1386-Inputs!$C$40,0)+Inputs!$B$41*MAX(F1386-Inputs!$C$41,0)+Inputs!$B$42*Inputs!$B$14+Inputs!$B$43*MIN(Loan_Sample!I1366/Inputs!$B$17,1)+Inputs!$B$44*MIN(E1386,Inputs!$B$18)+Inputs!$B$45*Loan_Sample!C1366</f>
        <v>-5.60149092262789</v>
      </c>
      <c r="R1386" s="0" t="n">
        <f aca="false">MIN(1-Inputs!$B$13,MAX(Inputs!$B$13,1/(1+EXP(-(Inputs!$B$15*Q1386+Inputs!$B$16)))))</f>
        <v>0.00261032494385059</v>
      </c>
    </row>
    <row r="1387" customFormat="false" ht="15" hidden="false" customHeight="false" outlineLevel="0" collapsed="false">
      <c r="A1387" s="0" t="n">
        <f aca="false">Loan_Sample!A1367</f>
        <v>39701</v>
      </c>
      <c r="B1387" s="0" t="n">
        <f aca="false">Loan_Sample!U1367</f>
        <v>154312.58</v>
      </c>
      <c r="C1387" s="0" t="n">
        <f aca="false">Loan_Sample!K1367+Inputs!$B$26</f>
        <v>4.40833330154419</v>
      </c>
      <c r="D1387" s="0" t="n">
        <f aca="false">Loan_Sample!L1367+Inputs!$B$26</f>
        <v>-1.125</v>
      </c>
      <c r="E1387" s="0" t="n">
        <f aca="false">Loan_Sample!E1367/(1+Inputs!$B$25/100)</f>
        <v>69.9623794555664</v>
      </c>
      <c r="F1387" s="0" t="n">
        <f aca="false">Loan_Sample!H1367-Inputs!$B$24/100</f>
        <v>-2.45633316040039</v>
      </c>
      <c r="G1387" s="0" t="n">
        <f aca="false">IF(ISNUMBER(C1387),INDEX(Scorecard!$D$54:$D$61,SUMPRODUCT(--(Scorecard!$G$54:$G$60&lt;C1387))+1),Scorecard!$D$62)</f>
        <v>0.409483001259379</v>
      </c>
      <c r="H1387" s="0" t="n">
        <f aca="false">IF(ISNUMBER(D1387),INDEX(Scorecard!$D$63:$D$68,SUMPRODUCT(--(Scorecard!$G$63:$G$67&lt;D1387))+1),Scorecard!$D$69)</f>
        <v>-0.340582194386522</v>
      </c>
      <c r="I1387" s="0" t="n">
        <f aca="false">IF(ISNUMBER(E1387),INDEX(Scorecard!$D$19:$D$26,SUMPRODUCT(--(Scorecard!$G$19:$G$25&lt;E1387))+1),Scorecard!$D$27)</f>
        <v>0.0530843085177338</v>
      </c>
      <c r="J1387" s="0" t="n">
        <f aca="false">IF(ISNUMBER(F1387),INDEX(Scorecard!$D$37:$D$44,SUMPRODUCT(--(Scorecard!$G$37:$G$43&lt;F1387))+1),Scorecard!$D$45)</f>
        <v>1.35057635045042</v>
      </c>
      <c r="K1387" s="0" t="n">
        <f aca="false">Inputs!$B$10+Scorecard!$J$5*Loan_Sample!Y1367+Scorecard!$J$6*Loan_Sample!Z1367+Scorecard!$J$7*I1387+Scorecard!$J$8*Loan_Sample!AB1367+Scorecard!$J$9*J1387+Scorecard!$J$10*Loan_Sample!AD1367+Scorecard!$J$11*G1387+Scorecard!$J$12*H1387</f>
        <v>-6.10755923434922</v>
      </c>
      <c r="L1387" s="0" t="n">
        <f aca="false">MIN(1-Inputs!$B$13,MAX(Inputs!$B$13,1/(1+EXP(-(Inputs!$B$11*K1387+Inputs!$B$12)))))</f>
        <v>0.00181872922813391</v>
      </c>
      <c r="M1387" s="0" t="n">
        <f aca="false">Loan_Sample!AH1367*Inputs!$B$4*B1387</f>
        <v>98.2284798301634</v>
      </c>
      <c r="N1387" s="0" t="n">
        <f aca="false">L1387*Inputs!$B$4*B1387</f>
        <v>98.2284798301634</v>
      </c>
      <c r="O1387" s="0" t="n">
        <f aca="false">Inputs!$B$37+Inputs!$B$38*MAX(Loan_Sample!H1367-Inputs!$C$38,0)+Inputs!$B$39*MAX(Loan_Sample!H1367-Inputs!$C$39,0)+Inputs!$B$40*MAX(Loan_Sample!H1367-Inputs!$C$40,0)+Inputs!$B$41*MAX(Loan_Sample!H1367-Inputs!$C$41,0)+Inputs!$B$42*Inputs!$B$14+Inputs!$B$43*MIN(Loan_Sample!I1367/Inputs!$B$17,1)+Inputs!$B$44*MIN(Loan_Sample!E1367,Inputs!$B$18)+Inputs!$B$45*Loan_Sample!C1367</f>
        <v>-5.57380138175663</v>
      </c>
      <c r="P1387" s="0" t="n">
        <f aca="false">MIN(1-Inputs!$B$13,MAX(Inputs!$B$13,1/(1+EXP(-(Inputs!$B$15*O1387+Inputs!$B$16)))))</f>
        <v>0.00269357329102924</v>
      </c>
      <c r="Q1387" s="0" t="n">
        <f aca="false">Inputs!$B$37+Inputs!$B$38*MAX(F1387-Inputs!$C$38,0)+Inputs!$B$39*MAX(F1387-Inputs!$C$39,0)+Inputs!$B$40*MAX(F1387-Inputs!$C$40,0)+Inputs!$B$41*MAX(F1387-Inputs!$C$41,0)+Inputs!$B$42*Inputs!$B$14+Inputs!$B$43*MIN(Loan_Sample!I1367/Inputs!$B$17,1)+Inputs!$B$44*MIN(E1387,Inputs!$B$18)+Inputs!$B$45*Loan_Sample!C1367</f>
        <v>-5.57380138175663</v>
      </c>
      <c r="R1387" s="0" t="n">
        <f aca="false">MIN(1-Inputs!$B$13,MAX(Inputs!$B$13,1/(1+EXP(-(Inputs!$B$15*Q1387+Inputs!$B$16)))))</f>
        <v>0.00269357329102924</v>
      </c>
    </row>
    <row r="1388" customFormat="false" ht="15" hidden="false" customHeight="false" outlineLevel="0" collapsed="false">
      <c r="A1388" s="0" t="n">
        <f aca="false">Loan_Sample!A1368</f>
        <v>39737</v>
      </c>
      <c r="B1388" s="0" t="n">
        <f aca="false">Loan_Sample!U1368</f>
        <v>292047.7</v>
      </c>
      <c r="C1388" s="0" t="n">
        <f aca="false">Loan_Sample!K1368+Inputs!$B$26</f>
        <v>9.23333358764648</v>
      </c>
      <c r="D1388" s="0" t="n">
        <f aca="false">Loan_Sample!L1368+Inputs!$B$26</f>
        <v>5.07179498672485</v>
      </c>
      <c r="E1388" s="0" t="n">
        <f aca="false">Loan_Sample!E1368/(1+Inputs!$B$25/100)</f>
        <v>38.8871917724609</v>
      </c>
      <c r="F1388" s="0" t="n">
        <f aca="false">Loan_Sample!H1368-Inputs!$B$24/100</f>
        <v>0.357666730880737</v>
      </c>
      <c r="G1388" s="0" t="n">
        <f aca="false">IF(ISNUMBER(C1388),INDEX(Scorecard!$D$54:$D$61,SUMPRODUCT(--(Scorecard!$G$54:$G$60&lt;C1388))+1),Scorecard!$D$62)</f>
        <v>-0.541917179454542</v>
      </c>
      <c r="H1388" s="0" t="n">
        <f aca="false">IF(ISNUMBER(D1388),INDEX(Scorecard!$D$63:$D$68,SUMPRODUCT(--(Scorecard!$G$63:$G$67&lt;D1388))+1),Scorecard!$D$69)</f>
        <v>0.322484508656054</v>
      </c>
      <c r="I1388" s="0" t="n">
        <f aca="false">IF(ISNUMBER(E1388),INDEX(Scorecard!$D$19:$D$26,SUMPRODUCT(--(Scorecard!$G$19:$G$25&lt;E1388))+1),Scorecard!$D$27)</f>
        <v>0.57899015159425</v>
      </c>
      <c r="J1388" s="0" t="n">
        <f aca="false">IF(ISNUMBER(F1388),INDEX(Scorecard!$D$37:$D$44,SUMPRODUCT(--(Scorecard!$G$37:$G$43&lt;F1388))+1),Scorecard!$D$45)</f>
        <v>-0.0679520129233634</v>
      </c>
      <c r="K1388" s="0" t="n">
        <f aca="false">Inputs!$B$10+Scorecard!$J$5*Loan_Sample!Y1368+Scorecard!$J$6*Loan_Sample!Z1368+Scorecard!$J$7*I1388+Scorecard!$J$8*Loan_Sample!AB1368+Scorecard!$J$9*J1388+Scorecard!$J$10*Loan_Sample!AD1368+Scorecard!$J$11*G1388+Scorecard!$J$12*H1388</f>
        <v>-5.27755951809905</v>
      </c>
      <c r="L1388" s="0" t="n">
        <f aca="false">MIN(1-Inputs!$B$13,MAX(Inputs!$B$13,1/(1+EXP(-(Inputs!$B$11*K1388+Inputs!$B$12)))))</f>
        <v>0.0043948791184381</v>
      </c>
      <c r="M1388" s="0" t="n">
        <f aca="false">Loan_Sample!AH1368*Inputs!$B$4*B1388</f>
        <v>449.230018411256</v>
      </c>
      <c r="N1388" s="0" t="n">
        <f aca="false">L1388*Inputs!$B$4*B1388</f>
        <v>449.230018411256</v>
      </c>
      <c r="O1388" s="0" t="n">
        <f aca="false">Inputs!$B$37+Inputs!$B$38*MAX(Loan_Sample!H1368-Inputs!$C$38,0)+Inputs!$B$39*MAX(Loan_Sample!H1368-Inputs!$C$39,0)+Inputs!$B$40*MAX(Loan_Sample!H1368-Inputs!$C$40,0)+Inputs!$B$41*MAX(Loan_Sample!H1368-Inputs!$C$41,0)+Inputs!$B$42*Inputs!$B$14+Inputs!$B$43*MIN(Loan_Sample!I1368/Inputs!$B$17,1)+Inputs!$B$44*MIN(Loan_Sample!E1368,Inputs!$B$18)+Inputs!$B$45*Loan_Sample!C1368</f>
        <v>-4.33926658940405</v>
      </c>
      <c r="P1388" s="0" t="n">
        <f aca="false">MIN(1-Inputs!$B$13,MAX(Inputs!$B$13,1/(1+EXP(-(Inputs!$B$15*O1388+Inputs!$B$16)))))</f>
        <v>0.0108705055630134</v>
      </c>
      <c r="Q1388" s="0" t="n">
        <f aca="false">Inputs!$B$37+Inputs!$B$38*MAX(F1388-Inputs!$C$38,0)+Inputs!$B$39*MAX(F1388-Inputs!$C$39,0)+Inputs!$B$40*MAX(F1388-Inputs!$C$40,0)+Inputs!$B$41*MAX(F1388-Inputs!$C$41,0)+Inputs!$B$42*Inputs!$B$14+Inputs!$B$43*MIN(Loan_Sample!I1368/Inputs!$B$17,1)+Inputs!$B$44*MIN(E1388,Inputs!$B$18)+Inputs!$B$45*Loan_Sample!C1368</f>
        <v>-4.33926658940405</v>
      </c>
      <c r="R1388" s="0" t="n">
        <f aca="false">MIN(1-Inputs!$B$13,MAX(Inputs!$B$13,1/(1+EXP(-(Inputs!$B$15*Q1388+Inputs!$B$16)))))</f>
        <v>0.0108705055630134</v>
      </c>
    </row>
    <row r="1389" customFormat="false" ht="15" hidden="false" customHeight="false" outlineLevel="0" collapsed="false">
      <c r="A1389" s="0" t="n">
        <f aca="false">Loan_Sample!A1369</f>
        <v>39750</v>
      </c>
      <c r="B1389" s="0" t="n">
        <f aca="false">Loan_Sample!U1369</f>
        <v>335079.22</v>
      </c>
      <c r="C1389" s="0" t="n">
        <f aca="false">Loan_Sample!K1369+Inputs!$B$26</f>
        <v>4.55833339691162</v>
      </c>
      <c r="D1389" s="0" t="n">
        <f aca="false">Loan_Sample!L1369+Inputs!$B$26</f>
        <v>-1.875</v>
      </c>
      <c r="E1389" s="0" t="n">
        <f aca="false">Loan_Sample!E1369/(1+Inputs!$B$25/100)</f>
        <v>91.2800750732422</v>
      </c>
      <c r="F1389" s="0" t="n">
        <f aca="false">Loan_Sample!H1369-Inputs!$B$24/100</f>
        <v>-0.172666549682617</v>
      </c>
      <c r="G1389" s="0" t="n">
        <f aca="false">IF(ISNUMBER(C1389),INDEX(Scorecard!$D$54:$D$61,SUMPRODUCT(--(Scorecard!$G$54:$G$60&lt;C1389))+1),Scorecard!$D$62)</f>
        <v>0.409483001259379</v>
      </c>
      <c r="H1389" s="0" t="n">
        <f aca="false">IF(ISNUMBER(D1389),INDEX(Scorecard!$D$63:$D$68,SUMPRODUCT(--(Scorecard!$G$63:$G$67&lt;D1389))+1),Scorecard!$D$69)</f>
        <v>-0.340582194386522</v>
      </c>
      <c r="I1389" s="0" t="n">
        <f aca="false">IF(ISNUMBER(E1389),INDEX(Scorecard!$D$19:$D$26,SUMPRODUCT(--(Scorecard!$G$19:$G$25&lt;E1389))+1),Scorecard!$D$27)</f>
        <v>-0.820992370602782</v>
      </c>
      <c r="J1389" s="0" t="n">
        <f aca="false">IF(ISNUMBER(F1389),INDEX(Scorecard!$D$37:$D$44,SUMPRODUCT(--(Scorecard!$G$37:$G$43&lt;F1389))+1),Scorecard!$D$45)</f>
        <v>0.769716833645565</v>
      </c>
      <c r="K1389" s="0" t="n">
        <f aca="false">Inputs!$B$10+Scorecard!$J$5*Loan_Sample!Y1369+Scorecard!$J$6*Loan_Sample!Z1369+Scorecard!$J$7*I1389+Scorecard!$J$8*Loan_Sample!AB1369+Scorecard!$J$9*J1389+Scorecard!$J$10*Loan_Sample!AD1369+Scorecard!$J$11*G1389+Scorecard!$J$12*H1389</f>
        <v>-3.30876457102725</v>
      </c>
      <c r="L1389" s="0" t="n">
        <f aca="false">MIN(1-Inputs!$B$13,MAX(Inputs!$B$13,1/(1+EXP(-(Inputs!$B$11*K1389+Inputs!$B$12)))))</f>
        <v>0.0347595561372231</v>
      </c>
      <c r="M1389" s="0" t="n">
        <f aca="false">Loan_Sample!AH1369*Inputs!$B$4*B1389</f>
        <v>4076.52173530243</v>
      </c>
      <c r="N1389" s="0" t="n">
        <f aca="false">L1389*Inputs!$B$4*B1389</f>
        <v>4076.52173530243</v>
      </c>
      <c r="O1389" s="0" t="n">
        <f aca="false">Inputs!$B$37+Inputs!$B$38*MAX(Loan_Sample!H1369-Inputs!$C$38,0)+Inputs!$B$39*MAX(Loan_Sample!H1369-Inputs!$C$39,0)+Inputs!$B$40*MAX(Loan_Sample!H1369-Inputs!$C$40,0)+Inputs!$B$41*MAX(Loan_Sample!H1369-Inputs!$C$41,0)+Inputs!$B$42*Inputs!$B$14+Inputs!$B$43*MIN(Loan_Sample!I1369/Inputs!$B$17,1)+Inputs!$B$44*MIN(Loan_Sample!E1369,Inputs!$B$18)+Inputs!$B$45*Loan_Sample!C1369</f>
        <v>-6.48024497052489</v>
      </c>
      <c r="P1389" s="0" t="n">
        <f aca="false">MIN(1-Inputs!$B$13,MAX(Inputs!$B$13,1/(1+EXP(-(Inputs!$B$15*O1389+Inputs!$B$16)))))</f>
        <v>0.000962865833576846</v>
      </c>
      <c r="Q1389" s="0" t="n">
        <f aca="false">Inputs!$B$37+Inputs!$B$38*MAX(F1389-Inputs!$C$38,0)+Inputs!$B$39*MAX(F1389-Inputs!$C$39,0)+Inputs!$B$40*MAX(F1389-Inputs!$C$40,0)+Inputs!$B$41*MAX(F1389-Inputs!$C$41,0)+Inputs!$B$42*Inputs!$B$14+Inputs!$B$43*MIN(Loan_Sample!I1369/Inputs!$B$17,1)+Inputs!$B$44*MIN(E1389,Inputs!$B$18)+Inputs!$B$45*Loan_Sample!C1369</f>
        <v>-6.48024497052489</v>
      </c>
      <c r="R1389" s="0" t="n">
        <f aca="false">MIN(1-Inputs!$B$13,MAX(Inputs!$B$13,1/(1+EXP(-(Inputs!$B$15*Q1389+Inputs!$B$16)))))</f>
        <v>0.000962865833576846</v>
      </c>
    </row>
    <row r="1390" customFormat="false" ht="15" hidden="false" customHeight="false" outlineLevel="0" collapsed="false">
      <c r="A1390" s="0" t="n">
        <f aca="false">Loan_Sample!A1370</f>
        <v>39765</v>
      </c>
      <c r="B1390" s="0" t="n">
        <f aca="false">Loan_Sample!U1370</f>
        <v>300631.06</v>
      </c>
      <c r="C1390" s="0" t="n">
        <f aca="false">Loan_Sample!K1370+Inputs!$B$26</f>
        <v>4.70833349227905</v>
      </c>
      <c r="D1390" s="0" t="n">
        <f aca="false">Loan_Sample!L1370+Inputs!$B$26</f>
        <v>-1.125</v>
      </c>
      <c r="E1390" s="0" t="n">
        <f aca="false">Loan_Sample!E1370/(1+Inputs!$B$25/100)</f>
        <v>73.1691436767578</v>
      </c>
      <c r="F1390" s="0" t="n">
        <f aca="false">Loan_Sample!H1370-Inputs!$B$24/100</f>
        <v>-2.47533321380615</v>
      </c>
      <c r="G1390" s="0" t="n">
        <f aca="false">IF(ISNUMBER(C1390),INDEX(Scorecard!$D$54:$D$61,SUMPRODUCT(--(Scorecard!$G$54:$G$60&lt;C1390))+1),Scorecard!$D$62)</f>
        <v>0.409483001259379</v>
      </c>
      <c r="H1390" s="0" t="n">
        <f aca="false">IF(ISNUMBER(D1390),INDEX(Scorecard!$D$63:$D$68,SUMPRODUCT(--(Scorecard!$G$63:$G$67&lt;D1390))+1),Scorecard!$D$69)</f>
        <v>-0.340582194386522</v>
      </c>
      <c r="I1390" s="0" t="n">
        <f aca="false">IF(ISNUMBER(E1390),INDEX(Scorecard!$D$19:$D$26,SUMPRODUCT(--(Scorecard!$G$19:$G$25&lt;E1390))+1),Scorecard!$D$27)</f>
        <v>-0.0341578513653732</v>
      </c>
      <c r="J1390" s="0" t="n">
        <f aca="false">IF(ISNUMBER(F1390),INDEX(Scorecard!$D$37:$D$44,SUMPRODUCT(--(Scorecard!$G$37:$G$43&lt;F1390))+1),Scorecard!$D$45)</f>
        <v>1.35057635045042</v>
      </c>
      <c r="K1390" s="0" t="n">
        <f aca="false">Inputs!$B$10+Scorecard!$J$5*Loan_Sample!Y1370+Scorecard!$J$6*Loan_Sample!Z1370+Scorecard!$J$7*I1390+Scorecard!$J$8*Loan_Sample!AB1370+Scorecard!$J$9*J1390+Scorecard!$J$10*Loan_Sample!AD1370+Scorecard!$J$11*G1390+Scorecard!$J$12*H1390</f>
        <v>-4.05049060242276</v>
      </c>
      <c r="L1390" s="0" t="n">
        <f aca="false">MIN(1-Inputs!$B$13,MAX(Inputs!$B$13,1/(1+EXP(-(Inputs!$B$11*K1390+Inputs!$B$12)))))</f>
        <v>0.0160684626892195</v>
      </c>
      <c r="M1390" s="0" t="n">
        <f aca="false">Loan_Sample!AH1370*Inputs!$B$4*B1390</f>
        <v>1690.73763979068</v>
      </c>
      <c r="N1390" s="0" t="n">
        <f aca="false">L1390*Inputs!$B$4*B1390</f>
        <v>1690.73763979068</v>
      </c>
      <c r="O1390" s="0" t="n">
        <f aca="false">Inputs!$B$37+Inputs!$B$38*MAX(Loan_Sample!H1370-Inputs!$C$38,0)+Inputs!$B$39*MAX(Loan_Sample!H1370-Inputs!$C$39,0)+Inputs!$B$40*MAX(Loan_Sample!H1370-Inputs!$C$40,0)+Inputs!$B$41*MAX(Loan_Sample!H1370-Inputs!$C$41,0)+Inputs!$B$42*Inputs!$B$14+Inputs!$B$43*MIN(Loan_Sample!I1370/Inputs!$B$17,1)+Inputs!$B$44*MIN(Loan_Sample!E1370,Inputs!$B$18)+Inputs!$B$45*Loan_Sample!C1370</f>
        <v>-5.95370959845514</v>
      </c>
      <c r="P1390" s="0" t="n">
        <f aca="false">MIN(1-Inputs!$B$13,MAX(Inputs!$B$13,1/(1+EXP(-(Inputs!$B$15*O1390+Inputs!$B$16)))))</f>
        <v>0.00175055815361255</v>
      </c>
      <c r="Q1390" s="0" t="n">
        <f aca="false">Inputs!$B$37+Inputs!$B$38*MAX(F1390-Inputs!$C$38,0)+Inputs!$B$39*MAX(F1390-Inputs!$C$39,0)+Inputs!$B$40*MAX(F1390-Inputs!$C$40,0)+Inputs!$B$41*MAX(F1390-Inputs!$C$41,0)+Inputs!$B$42*Inputs!$B$14+Inputs!$B$43*MIN(Loan_Sample!I1370/Inputs!$B$17,1)+Inputs!$B$44*MIN(E1390,Inputs!$B$18)+Inputs!$B$45*Loan_Sample!C1370</f>
        <v>-5.95370959845514</v>
      </c>
      <c r="R1390" s="0" t="n">
        <f aca="false">MIN(1-Inputs!$B$13,MAX(Inputs!$B$13,1/(1+EXP(-(Inputs!$B$15*Q1390+Inputs!$B$16)))))</f>
        <v>0.00175055815361255</v>
      </c>
    </row>
    <row r="1391" customFormat="false" ht="15" hidden="false" customHeight="false" outlineLevel="0" collapsed="false">
      <c r="A1391" s="0" t="n">
        <f aca="false">Loan_Sample!A1371</f>
        <v>39780</v>
      </c>
      <c r="B1391" s="0" t="n">
        <f aca="false">Loan_Sample!U1371</f>
        <v>249162.73</v>
      </c>
      <c r="C1391" s="0" t="n">
        <f aca="false">Loan_Sample!K1371+Inputs!$B$26</f>
        <v>3.82307696342468</v>
      </c>
      <c r="D1391" s="0" t="n">
        <f aca="false">Loan_Sample!L1371+Inputs!$B$26</f>
        <v>-0.276922941207886</v>
      </c>
      <c r="E1391" s="0" t="n">
        <f aca="false">Loan_Sample!E1371/(1+Inputs!$B$25/100)</f>
        <v>62.0978050231934</v>
      </c>
      <c r="F1391" s="0" t="n">
        <f aca="false">Loan_Sample!H1371-Inputs!$B$24/100</f>
        <v>0.0656664371490479</v>
      </c>
      <c r="G1391" s="0" t="n">
        <f aca="false">IF(ISNUMBER(C1391),INDEX(Scorecard!$D$54:$D$61,SUMPRODUCT(--(Scorecard!$G$54:$G$60&lt;C1391))+1),Scorecard!$D$62)</f>
        <v>0.489050497890326</v>
      </c>
      <c r="H1391" s="0" t="n">
        <f aca="false">IF(ISNUMBER(D1391),INDEX(Scorecard!$D$63:$D$68,SUMPRODUCT(--(Scorecard!$G$63:$G$67&lt;D1391))+1),Scorecard!$D$69)</f>
        <v>0.322484508656054</v>
      </c>
      <c r="I1391" s="0" t="n">
        <f aca="false">IF(ISNUMBER(E1391),INDEX(Scorecard!$D$19:$D$26,SUMPRODUCT(--(Scorecard!$G$19:$G$25&lt;E1391))+1),Scorecard!$D$27)</f>
        <v>0.233621608745691</v>
      </c>
      <c r="J1391" s="0" t="n">
        <f aca="false">IF(ISNUMBER(F1391),INDEX(Scorecard!$D$37:$D$44,SUMPRODUCT(--(Scorecard!$G$37:$G$43&lt;F1391))+1),Scorecard!$D$45)</f>
        <v>0.330501541082344</v>
      </c>
      <c r="K1391" s="0" t="n">
        <f aca="false">Inputs!$B$10+Scorecard!$J$5*Loan_Sample!Y1371+Scorecard!$J$6*Loan_Sample!Z1371+Scorecard!$J$7*I1391+Scorecard!$J$8*Loan_Sample!AB1371+Scorecard!$J$9*J1391+Scorecard!$J$10*Loan_Sample!AD1371+Scorecard!$J$11*G1391+Scorecard!$J$12*H1391</f>
        <v>-5.41281990828247</v>
      </c>
      <c r="L1391" s="0" t="n">
        <f aca="false">MIN(1-Inputs!$B$13,MAX(Inputs!$B$13,1/(1+EXP(-(Inputs!$B$11*K1391+Inputs!$B$12)))))</f>
        <v>0.00380693902042502</v>
      </c>
      <c r="M1391" s="0" t="n">
        <f aca="false">Loan_Sample!AH1371*Inputs!$B$4*B1391</f>
        <v>331.991561745419</v>
      </c>
      <c r="N1391" s="0" t="n">
        <f aca="false">L1391*Inputs!$B$4*B1391</f>
        <v>331.991561745419</v>
      </c>
      <c r="O1391" s="0" t="n">
        <f aca="false">Inputs!$B$37+Inputs!$B$38*MAX(Loan_Sample!H1371-Inputs!$C$38,0)+Inputs!$B$39*MAX(Loan_Sample!H1371-Inputs!$C$39,0)+Inputs!$B$40*MAX(Loan_Sample!H1371-Inputs!$C$40,0)+Inputs!$B$41*MAX(Loan_Sample!H1371-Inputs!$C$41,0)+Inputs!$B$42*Inputs!$B$14+Inputs!$B$43*MIN(Loan_Sample!I1371/Inputs!$B$17,1)+Inputs!$B$44*MIN(Loan_Sample!E1371,Inputs!$B$18)+Inputs!$B$45*Loan_Sample!C1371</f>
        <v>-5.29037938582351</v>
      </c>
      <c r="P1391" s="0" t="n">
        <f aca="false">MIN(1-Inputs!$B$13,MAX(Inputs!$B$13,1/(1+EXP(-(Inputs!$B$15*O1391+Inputs!$B$16)))))</f>
        <v>0.00371373809034374</v>
      </c>
      <c r="Q1391" s="0" t="n">
        <f aca="false">Inputs!$B$37+Inputs!$B$38*MAX(F1391-Inputs!$C$38,0)+Inputs!$B$39*MAX(F1391-Inputs!$C$39,0)+Inputs!$B$40*MAX(F1391-Inputs!$C$40,0)+Inputs!$B$41*MAX(F1391-Inputs!$C$41,0)+Inputs!$B$42*Inputs!$B$14+Inputs!$B$43*MIN(Loan_Sample!I1371/Inputs!$B$17,1)+Inputs!$B$44*MIN(E1391,Inputs!$B$18)+Inputs!$B$45*Loan_Sample!C1371</f>
        <v>-5.29037938582351</v>
      </c>
      <c r="R1391" s="0" t="n">
        <f aca="false">MIN(1-Inputs!$B$13,MAX(Inputs!$B$13,1/(1+EXP(-(Inputs!$B$15*Q1391+Inputs!$B$16)))))</f>
        <v>0.00371373809034374</v>
      </c>
    </row>
    <row r="1392" customFormat="false" ht="15" hidden="false" customHeight="false" outlineLevel="0" collapsed="false">
      <c r="A1392" s="0" t="n">
        <f aca="false">Loan_Sample!A1372</f>
        <v>39806</v>
      </c>
      <c r="B1392" s="0" t="n">
        <f aca="false">Loan_Sample!U1372</f>
        <v>237158.75</v>
      </c>
      <c r="C1392" s="0" t="n">
        <f aca="false">Loan_Sample!K1372+Inputs!$B$26</f>
        <v>8.53333377838135</v>
      </c>
      <c r="D1392" s="0" t="n">
        <f aca="false">Loan_Sample!L1372+Inputs!$B$26</f>
        <v>5.07179546356201</v>
      </c>
      <c r="E1392" s="0" t="n">
        <f aca="false">Loan_Sample!E1372/(1+Inputs!$B$25/100)</f>
        <v>88.715690612793</v>
      </c>
      <c r="F1392" s="0" t="n">
        <f aca="false">Loan_Sample!H1372-Inputs!$B$24/100</f>
        <v>0.950666666030884</v>
      </c>
      <c r="G1392" s="0" t="n">
        <f aca="false">IF(ISNUMBER(C1392),INDEX(Scorecard!$D$54:$D$61,SUMPRODUCT(--(Scorecard!$G$54:$G$60&lt;C1392))+1),Scorecard!$D$62)</f>
        <v>-0.541917179454542</v>
      </c>
      <c r="H1392" s="0" t="n">
        <f aca="false">IF(ISNUMBER(D1392),INDEX(Scorecard!$D$63:$D$68,SUMPRODUCT(--(Scorecard!$G$63:$G$67&lt;D1392))+1),Scorecard!$D$69)</f>
        <v>0.322484508656054</v>
      </c>
      <c r="I1392" s="0" t="n">
        <f aca="false">IF(ISNUMBER(E1392),INDEX(Scorecard!$D$19:$D$26,SUMPRODUCT(--(Scorecard!$G$19:$G$25&lt;E1392))+1),Scorecard!$D$27)</f>
        <v>-0.820992370602782</v>
      </c>
      <c r="J1392" s="0" t="n">
        <f aca="false">IF(ISNUMBER(F1392),INDEX(Scorecard!$D$37:$D$44,SUMPRODUCT(--(Scorecard!$G$37:$G$43&lt;F1392))+1),Scorecard!$D$45)</f>
        <v>-0.975503570149195</v>
      </c>
      <c r="K1392" s="0" t="n">
        <f aca="false">Inputs!$B$10+Scorecard!$J$5*Loan_Sample!Y1372+Scorecard!$J$6*Loan_Sample!Z1372+Scorecard!$J$7*I1392+Scorecard!$J$8*Loan_Sample!AB1372+Scorecard!$J$9*J1392+Scorecard!$J$10*Loan_Sample!AD1372+Scorecard!$J$11*G1392+Scorecard!$J$12*H1392</f>
        <v>-3.44547255956259</v>
      </c>
      <c r="L1392" s="0" t="n">
        <f aca="false">MIN(1-Inputs!$B$13,MAX(Inputs!$B$13,1/(1+EXP(-(Inputs!$B$11*K1392+Inputs!$B$12)))))</f>
        <v>0.0301876131493072</v>
      </c>
      <c r="M1392" s="0" t="n">
        <f aca="false">Loan_Sample!AH1372*Inputs!$B$4*B1392</f>
        <v>2505.73980999064</v>
      </c>
      <c r="N1392" s="0" t="n">
        <f aca="false">L1392*Inputs!$B$4*B1392</f>
        <v>2505.73980999064</v>
      </c>
      <c r="O1392" s="0" t="n">
        <f aca="false">Inputs!$B$37+Inputs!$B$38*MAX(Loan_Sample!H1372-Inputs!$C$38,0)+Inputs!$B$39*MAX(Loan_Sample!H1372-Inputs!$C$39,0)+Inputs!$B$40*MAX(Loan_Sample!H1372-Inputs!$C$40,0)+Inputs!$B$41*MAX(Loan_Sample!H1372-Inputs!$C$41,0)+Inputs!$B$42*Inputs!$B$14+Inputs!$B$43*MIN(Loan_Sample!I1372/Inputs!$B$17,1)+Inputs!$B$44*MIN(Loan_Sample!E1372,Inputs!$B$18)+Inputs!$B$45*Loan_Sample!C1372</f>
        <v>-3.97762389470601</v>
      </c>
      <c r="P1392" s="0" t="n">
        <f aca="false">MIN(1-Inputs!$B$13,MAX(Inputs!$B$13,1/(1+EXP(-(Inputs!$B$15*O1392+Inputs!$B$16)))))</f>
        <v>0.0163079983129988</v>
      </c>
      <c r="Q1392" s="0" t="n">
        <f aca="false">Inputs!$B$37+Inputs!$B$38*MAX(F1392-Inputs!$C$38,0)+Inputs!$B$39*MAX(F1392-Inputs!$C$39,0)+Inputs!$B$40*MAX(F1392-Inputs!$C$40,0)+Inputs!$B$41*MAX(F1392-Inputs!$C$41,0)+Inputs!$B$42*Inputs!$B$14+Inputs!$B$43*MIN(Loan_Sample!I1372/Inputs!$B$17,1)+Inputs!$B$44*MIN(E1392,Inputs!$B$18)+Inputs!$B$45*Loan_Sample!C1372</f>
        <v>-3.97762389470601</v>
      </c>
      <c r="R1392" s="0" t="n">
        <f aca="false">MIN(1-Inputs!$B$13,MAX(Inputs!$B$13,1/(1+EXP(-(Inputs!$B$15*Q1392+Inputs!$B$16)))))</f>
        <v>0.0163079983129988</v>
      </c>
    </row>
    <row r="1393" customFormat="false" ht="15" hidden="false" customHeight="false" outlineLevel="0" collapsed="false">
      <c r="A1393" s="0" t="n">
        <f aca="false">Loan_Sample!A1373</f>
        <v>39844</v>
      </c>
      <c r="B1393" s="0" t="n">
        <f aca="false">Loan_Sample!U1373</f>
        <v>299295.56</v>
      </c>
      <c r="C1393" s="0" t="n">
        <f aca="false">Loan_Sample!K1373+Inputs!$B$26</f>
        <v>9.23333358764648</v>
      </c>
      <c r="D1393" s="0" t="n">
        <f aca="false">Loan_Sample!L1373+Inputs!$B$26</f>
        <v>5.07179498672485</v>
      </c>
      <c r="E1393" s="0" t="n">
        <f aca="false">Loan_Sample!E1373/(1+Inputs!$B$25/100)</f>
        <v>46.508544921875</v>
      </c>
      <c r="F1393" s="0" t="n">
        <f aca="false">Loan_Sample!H1373-Inputs!$B$24/100</f>
        <v>1.5186665058136</v>
      </c>
      <c r="G1393" s="0" t="n">
        <f aca="false">IF(ISNUMBER(C1393),INDEX(Scorecard!$D$54:$D$61,SUMPRODUCT(--(Scorecard!$G$54:$G$60&lt;C1393))+1),Scorecard!$D$62)</f>
        <v>-0.541917179454542</v>
      </c>
      <c r="H1393" s="0" t="n">
        <f aca="false">IF(ISNUMBER(D1393),INDEX(Scorecard!$D$63:$D$68,SUMPRODUCT(--(Scorecard!$G$63:$G$67&lt;D1393))+1),Scorecard!$D$69)</f>
        <v>0.322484508656054</v>
      </c>
      <c r="I1393" s="0" t="n">
        <f aca="false">IF(ISNUMBER(E1393),INDEX(Scorecard!$D$19:$D$26,SUMPRODUCT(--(Scorecard!$G$19:$G$25&lt;E1393))+1),Scorecard!$D$27)</f>
        <v>0.57899015159425</v>
      </c>
      <c r="J1393" s="0" t="n">
        <f aca="false">IF(ISNUMBER(F1393),INDEX(Scorecard!$D$37:$D$44,SUMPRODUCT(--(Scorecard!$G$37:$G$43&lt;F1393))+1),Scorecard!$D$45)</f>
        <v>-0.975503570149195</v>
      </c>
      <c r="K1393" s="0" t="n">
        <f aca="false">Inputs!$B$10+Scorecard!$J$5*Loan_Sample!Y1373+Scorecard!$J$6*Loan_Sample!Z1373+Scorecard!$J$7*I1393+Scorecard!$J$8*Loan_Sample!AB1373+Scorecard!$J$9*J1393+Scorecard!$J$10*Loan_Sample!AD1373+Scorecard!$J$11*G1393+Scorecard!$J$12*H1393</f>
        <v>-3.56431417364753</v>
      </c>
      <c r="L1393" s="0" t="n">
        <f aca="false">MIN(1-Inputs!$B$13,MAX(Inputs!$B$13,1/(1+EXP(-(Inputs!$B$11*K1393+Inputs!$B$12)))))</f>
        <v>0.026691099040942</v>
      </c>
      <c r="M1393" s="0" t="n">
        <f aca="false">Loan_Sample!AH1373*Inputs!$B$4*B1393</f>
        <v>2795.98460206597</v>
      </c>
      <c r="N1393" s="0" t="n">
        <f aca="false">L1393*Inputs!$B$4*B1393</f>
        <v>2795.98460206597</v>
      </c>
      <c r="O1393" s="0" t="n">
        <f aca="false">Inputs!$B$37+Inputs!$B$38*MAX(Loan_Sample!H1373-Inputs!$C$38,0)+Inputs!$B$39*MAX(Loan_Sample!H1373-Inputs!$C$39,0)+Inputs!$B$40*MAX(Loan_Sample!H1373-Inputs!$C$40,0)+Inputs!$B$41*MAX(Loan_Sample!H1373-Inputs!$C$41,0)+Inputs!$B$42*Inputs!$B$14+Inputs!$B$43*MIN(Loan_Sample!I1373/Inputs!$B$17,1)+Inputs!$B$44*MIN(Loan_Sample!E1373,Inputs!$B$18)+Inputs!$B$45*Loan_Sample!C1373</f>
        <v>-3.46405975395743</v>
      </c>
      <c r="P1393" s="0" t="n">
        <f aca="false">MIN(1-Inputs!$B$13,MAX(Inputs!$B$13,1/(1+EXP(-(Inputs!$B$15*O1393+Inputs!$B$16)))))</f>
        <v>0.0288649301381567</v>
      </c>
      <c r="Q1393" s="0" t="n">
        <f aca="false">Inputs!$B$37+Inputs!$B$38*MAX(F1393-Inputs!$C$38,0)+Inputs!$B$39*MAX(F1393-Inputs!$C$39,0)+Inputs!$B$40*MAX(F1393-Inputs!$C$40,0)+Inputs!$B$41*MAX(F1393-Inputs!$C$41,0)+Inputs!$B$42*Inputs!$B$14+Inputs!$B$43*MIN(Loan_Sample!I1373/Inputs!$B$17,1)+Inputs!$B$44*MIN(E1393,Inputs!$B$18)+Inputs!$B$45*Loan_Sample!C1373</f>
        <v>-3.46405975395743</v>
      </c>
      <c r="R1393" s="0" t="n">
        <f aca="false">MIN(1-Inputs!$B$13,MAX(Inputs!$B$13,1/(1+EXP(-(Inputs!$B$15*Q1393+Inputs!$B$16)))))</f>
        <v>0.0288649301381567</v>
      </c>
    </row>
    <row r="1394" customFormat="false" ht="15" hidden="false" customHeight="false" outlineLevel="0" collapsed="false">
      <c r="A1394" s="0" t="n">
        <f aca="false">Loan_Sample!A1374</f>
        <v>39874</v>
      </c>
      <c r="B1394" s="0" t="n">
        <f aca="false">Loan_Sample!U1374</f>
        <v>506761.7</v>
      </c>
      <c r="C1394" s="0" t="n">
        <f aca="false">Loan_Sample!K1374+Inputs!$B$26</f>
        <v>4.30833339691162</v>
      </c>
      <c r="D1394" s="0" t="n">
        <f aca="false">Loan_Sample!L1374+Inputs!$B$26</f>
        <v>-1.125</v>
      </c>
      <c r="E1394" s="0" t="n">
        <f aca="false">Loan_Sample!E1374/(1+Inputs!$B$25/100)</f>
        <v>72.8375701904297</v>
      </c>
      <c r="F1394" s="0" t="n">
        <f aca="false">Loan_Sample!H1374-Inputs!$B$24/100</f>
        <v>-2.30933308601379</v>
      </c>
      <c r="G1394" s="0" t="n">
        <f aca="false">IF(ISNUMBER(C1394),INDEX(Scorecard!$D$54:$D$61,SUMPRODUCT(--(Scorecard!$G$54:$G$60&lt;C1394))+1),Scorecard!$D$62)</f>
        <v>0.489050497890326</v>
      </c>
      <c r="H1394" s="0" t="n">
        <f aca="false">IF(ISNUMBER(D1394),INDEX(Scorecard!$D$63:$D$68,SUMPRODUCT(--(Scorecard!$G$63:$G$67&lt;D1394))+1),Scorecard!$D$69)</f>
        <v>-0.340582194386522</v>
      </c>
      <c r="I1394" s="0" t="n">
        <f aca="false">IF(ISNUMBER(E1394),INDEX(Scorecard!$D$19:$D$26,SUMPRODUCT(--(Scorecard!$G$19:$G$25&lt;E1394))+1),Scorecard!$D$27)</f>
        <v>-0.0341578513653732</v>
      </c>
      <c r="J1394" s="0" t="n">
        <f aca="false">IF(ISNUMBER(F1394),INDEX(Scorecard!$D$37:$D$44,SUMPRODUCT(--(Scorecard!$G$37:$G$43&lt;F1394))+1),Scorecard!$D$45)</f>
        <v>1.35057635045042</v>
      </c>
      <c r="K1394" s="0" t="n">
        <f aca="false">Inputs!$B$10+Scorecard!$J$5*Loan_Sample!Y1374+Scorecard!$J$6*Loan_Sample!Z1374+Scorecard!$J$7*I1394+Scorecard!$J$8*Loan_Sample!AB1374+Scorecard!$J$9*J1394+Scorecard!$J$10*Loan_Sample!AD1374+Scorecard!$J$11*G1394+Scorecard!$J$12*H1394</f>
        <v>-3.08168991496074</v>
      </c>
      <c r="L1394" s="0" t="n">
        <f aca="false">MIN(1-Inputs!$B$13,MAX(Inputs!$B$13,1/(1+EXP(-(Inputs!$B$11*K1394+Inputs!$B$12)))))</f>
        <v>0.0438629193998646</v>
      </c>
      <c r="M1394" s="0" t="n">
        <f aca="false">Loan_Sample!AH1374*Inputs!$B$4*B1394</f>
        <v>7779.81666071343</v>
      </c>
      <c r="N1394" s="0" t="n">
        <f aca="false">L1394*Inputs!$B$4*B1394</f>
        <v>7779.81666071343</v>
      </c>
      <c r="O1394" s="0" t="n">
        <f aca="false">Inputs!$B$37+Inputs!$B$38*MAX(Loan_Sample!H1374-Inputs!$C$38,0)+Inputs!$B$39*MAX(Loan_Sample!H1374-Inputs!$C$39,0)+Inputs!$B$40*MAX(Loan_Sample!H1374-Inputs!$C$40,0)+Inputs!$B$41*MAX(Loan_Sample!H1374-Inputs!$C$41,0)+Inputs!$B$42*Inputs!$B$14+Inputs!$B$43*MIN(Loan_Sample!I1374/Inputs!$B$17,1)+Inputs!$B$44*MIN(Loan_Sample!E1374,Inputs!$B$18)+Inputs!$B$45*Loan_Sample!C1374</f>
        <v>-6.12728448086081</v>
      </c>
      <c r="P1394" s="0" t="n">
        <f aca="false">MIN(1-Inputs!$B$13,MAX(Inputs!$B$13,1/(1+EXP(-(Inputs!$B$15*O1394+Inputs!$B$16)))))</f>
        <v>0.00143753312048451</v>
      </c>
      <c r="Q1394" s="0" t="n">
        <f aca="false">Inputs!$B$37+Inputs!$B$38*MAX(F1394-Inputs!$C$38,0)+Inputs!$B$39*MAX(F1394-Inputs!$C$39,0)+Inputs!$B$40*MAX(F1394-Inputs!$C$40,0)+Inputs!$B$41*MAX(F1394-Inputs!$C$41,0)+Inputs!$B$42*Inputs!$B$14+Inputs!$B$43*MIN(Loan_Sample!I1374/Inputs!$B$17,1)+Inputs!$B$44*MIN(E1394,Inputs!$B$18)+Inputs!$B$45*Loan_Sample!C1374</f>
        <v>-6.12728448086081</v>
      </c>
      <c r="R1394" s="0" t="n">
        <f aca="false">MIN(1-Inputs!$B$13,MAX(Inputs!$B$13,1/(1+EXP(-(Inputs!$B$15*Q1394+Inputs!$B$16)))))</f>
        <v>0.00143753312048451</v>
      </c>
    </row>
    <row r="1395" customFormat="false" ht="15" hidden="false" customHeight="false" outlineLevel="0" collapsed="false">
      <c r="A1395" s="0" t="n">
        <f aca="false">Loan_Sample!A1375</f>
        <v>39952</v>
      </c>
      <c r="B1395" s="0" t="n">
        <f aca="false">Loan_Sample!U1375</f>
        <v>135310.97</v>
      </c>
      <c r="C1395" s="0" t="n">
        <f aca="false">Loan_Sample!K1375+Inputs!$B$26</f>
        <v>9.23333358764648</v>
      </c>
      <c r="D1395" s="0" t="n">
        <f aca="false">Loan_Sample!L1375+Inputs!$B$26</f>
        <v>5.07179498672485</v>
      </c>
      <c r="E1395" s="0" t="n">
        <f aca="false">Loan_Sample!E1375/(1+Inputs!$B$25/100)</f>
        <v>48.3368453979492</v>
      </c>
      <c r="F1395" s="0" t="n">
        <f aca="false">Loan_Sample!H1375-Inputs!$B$24/100</f>
        <v>0.377666711807251</v>
      </c>
      <c r="G1395" s="0" t="n">
        <f aca="false">IF(ISNUMBER(C1395),INDEX(Scorecard!$D$54:$D$61,SUMPRODUCT(--(Scorecard!$G$54:$G$60&lt;C1395))+1),Scorecard!$D$62)</f>
        <v>-0.541917179454542</v>
      </c>
      <c r="H1395" s="0" t="n">
        <f aca="false">IF(ISNUMBER(D1395),INDEX(Scorecard!$D$63:$D$68,SUMPRODUCT(--(Scorecard!$G$63:$G$67&lt;D1395))+1),Scorecard!$D$69)</f>
        <v>0.322484508656054</v>
      </c>
      <c r="I1395" s="0" t="n">
        <f aca="false">IF(ISNUMBER(E1395),INDEX(Scorecard!$D$19:$D$26,SUMPRODUCT(--(Scorecard!$G$19:$G$25&lt;E1395))+1),Scorecard!$D$27)</f>
        <v>0.57899015159425</v>
      </c>
      <c r="J1395" s="0" t="n">
        <f aca="false">IF(ISNUMBER(F1395),INDEX(Scorecard!$D$37:$D$44,SUMPRODUCT(--(Scorecard!$G$37:$G$43&lt;F1395))+1),Scorecard!$D$45)</f>
        <v>-0.0679520129233634</v>
      </c>
      <c r="K1395" s="0" t="n">
        <f aca="false">Inputs!$B$10+Scorecard!$J$5*Loan_Sample!Y1375+Scorecard!$J$6*Loan_Sample!Z1375+Scorecard!$J$7*I1395+Scorecard!$J$8*Loan_Sample!AB1375+Scorecard!$J$9*J1395+Scorecard!$J$10*Loan_Sample!AD1375+Scorecard!$J$11*G1395+Scorecard!$J$12*H1395</f>
        <v>-6.13443825050427</v>
      </c>
      <c r="L1395" s="0" t="n">
        <f aca="false">MIN(1-Inputs!$B$13,MAX(Inputs!$B$13,1/(1+EXP(-(Inputs!$B$11*K1395+Inputs!$B$12)))))</f>
        <v>0.00176744134242399</v>
      </c>
      <c r="M1395" s="0" t="n">
        <f aca="false">Loan_Sample!AH1375*Inputs!$B$4*B1395</f>
        <v>83.7039708615223</v>
      </c>
      <c r="N1395" s="0" t="n">
        <f aca="false">L1395*Inputs!$B$4*B1395</f>
        <v>83.7039708615223</v>
      </c>
      <c r="O1395" s="0" t="n">
        <f aca="false">Inputs!$B$37+Inputs!$B$38*MAX(Loan_Sample!H1375-Inputs!$C$38,0)+Inputs!$B$39*MAX(Loan_Sample!H1375-Inputs!$C$39,0)+Inputs!$B$40*MAX(Loan_Sample!H1375-Inputs!$C$40,0)+Inputs!$B$41*MAX(Loan_Sample!H1375-Inputs!$C$41,0)+Inputs!$B$42*Inputs!$B$14+Inputs!$B$43*MIN(Loan_Sample!I1375/Inputs!$B$17,1)+Inputs!$B$44*MIN(Loan_Sample!E1375,Inputs!$B$18)+Inputs!$B$45*Loan_Sample!C1375</f>
        <v>-4.24748316955007</v>
      </c>
      <c r="P1395" s="0" t="n">
        <f aca="false">MIN(1-Inputs!$B$13,MAX(Inputs!$B$13,1/(1+EXP(-(Inputs!$B$15*O1395+Inputs!$B$16)))))</f>
        <v>0.0120516029580548</v>
      </c>
      <c r="Q1395" s="0" t="n">
        <f aca="false">Inputs!$B$37+Inputs!$B$38*MAX(F1395-Inputs!$C$38,0)+Inputs!$B$39*MAX(F1395-Inputs!$C$39,0)+Inputs!$B$40*MAX(F1395-Inputs!$C$40,0)+Inputs!$B$41*MAX(F1395-Inputs!$C$41,0)+Inputs!$B$42*Inputs!$B$14+Inputs!$B$43*MIN(Loan_Sample!I1375/Inputs!$B$17,1)+Inputs!$B$44*MIN(E1395,Inputs!$B$18)+Inputs!$B$45*Loan_Sample!C1375</f>
        <v>-4.24748316955007</v>
      </c>
      <c r="R1395" s="0" t="n">
        <f aca="false">MIN(1-Inputs!$B$13,MAX(Inputs!$B$13,1/(1+EXP(-(Inputs!$B$15*Q1395+Inputs!$B$16)))))</f>
        <v>0.0120516029580548</v>
      </c>
    </row>
    <row r="1396" customFormat="false" ht="15" hidden="false" customHeight="false" outlineLevel="0" collapsed="false">
      <c r="A1396" s="0" t="n">
        <f aca="false">Loan_Sample!A1376</f>
        <v>39963</v>
      </c>
      <c r="B1396" s="0" t="n">
        <f aca="false">Loan_Sample!U1376</f>
        <v>411713.47</v>
      </c>
      <c r="C1396" s="0" t="n">
        <f aca="false">Loan_Sample!K1376+Inputs!$B$26</f>
        <v>5.43333339691162</v>
      </c>
      <c r="D1396" s="0" t="n">
        <f aca="false">Loan_Sample!L1376+Inputs!$B$26</f>
        <v>-3.5</v>
      </c>
      <c r="E1396" s="0" t="n">
        <f aca="false">Loan_Sample!E1376/(1+Inputs!$B$25/100)</f>
        <v>79.1039505004883</v>
      </c>
      <c r="F1396" s="0" t="n">
        <f aca="false">Loan_Sample!H1376-Inputs!$B$24/100</f>
        <v>-0.178666591644287</v>
      </c>
      <c r="G1396" s="0" t="n">
        <f aca="false">IF(ISNUMBER(C1396),INDEX(Scorecard!$D$54:$D$61,SUMPRODUCT(--(Scorecard!$G$54:$G$60&lt;C1396))+1),Scorecard!$D$62)</f>
        <v>0.126303549215828</v>
      </c>
      <c r="H1396" s="0" t="n">
        <f aca="false">IF(ISNUMBER(D1396),INDEX(Scorecard!$D$63:$D$68,SUMPRODUCT(--(Scorecard!$G$63:$G$67&lt;D1396))+1),Scorecard!$D$69)</f>
        <v>-0.340582194386522</v>
      </c>
      <c r="I1396" s="0" t="n">
        <f aca="false">IF(ISNUMBER(E1396),INDEX(Scorecard!$D$19:$D$26,SUMPRODUCT(--(Scorecard!$G$19:$G$25&lt;E1396))+1),Scorecard!$D$27)</f>
        <v>-0.0341578513653732</v>
      </c>
      <c r="J1396" s="0" t="n">
        <f aca="false">IF(ISNUMBER(F1396),INDEX(Scorecard!$D$37:$D$44,SUMPRODUCT(--(Scorecard!$G$37:$G$43&lt;F1396))+1),Scorecard!$D$45)</f>
        <v>0.769716833645565</v>
      </c>
      <c r="K1396" s="0" t="n">
        <f aca="false">Inputs!$B$10+Scorecard!$J$5*Loan_Sample!Y1376+Scorecard!$J$6*Loan_Sample!Z1376+Scorecard!$J$7*I1396+Scorecard!$J$8*Loan_Sample!AB1376+Scorecard!$J$9*J1396+Scorecard!$J$10*Loan_Sample!AD1376+Scorecard!$J$11*G1396+Scorecard!$J$12*H1396</f>
        <v>-6.29037436539813</v>
      </c>
      <c r="L1396" s="0" t="n">
        <f aca="false">MIN(1-Inputs!$B$13,MAX(Inputs!$B$13,1/(1+EXP(-(Inputs!$B$11*K1396+Inputs!$B$12)))))</f>
        <v>0.00149713872983804</v>
      </c>
      <c r="M1396" s="0" t="n">
        <f aca="false">Loan_Sample!AH1376*Inputs!$B$4*B1396</f>
        <v>215.737263536554</v>
      </c>
      <c r="N1396" s="0" t="n">
        <f aca="false">L1396*Inputs!$B$4*B1396</f>
        <v>215.737263536554</v>
      </c>
      <c r="O1396" s="0" t="n">
        <f aca="false">Inputs!$B$37+Inputs!$B$38*MAX(Loan_Sample!H1376-Inputs!$C$38,0)+Inputs!$B$39*MAX(Loan_Sample!H1376-Inputs!$C$39,0)+Inputs!$B$40*MAX(Loan_Sample!H1376-Inputs!$C$40,0)+Inputs!$B$41*MAX(Loan_Sample!H1376-Inputs!$C$41,0)+Inputs!$B$42*Inputs!$B$14+Inputs!$B$43*MIN(Loan_Sample!I1376/Inputs!$B$17,1)+Inputs!$B$44*MIN(Loan_Sample!E1376,Inputs!$B$18)+Inputs!$B$45*Loan_Sample!C1376</f>
        <v>-6.201813880191</v>
      </c>
      <c r="P1396" s="0" t="n">
        <f aca="false">MIN(1-Inputs!$B$13,MAX(Inputs!$B$13,1/(1+EXP(-(Inputs!$B$15*O1396+Inputs!$B$16)))))</f>
        <v>0.00132090935694245</v>
      </c>
      <c r="Q1396" s="0" t="n">
        <f aca="false">Inputs!$B$37+Inputs!$B$38*MAX(F1396-Inputs!$C$38,0)+Inputs!$B$39*MAX(F1396-Inputs!$C$39,0)+Inputs!$B$40*MAX(F1396-Inputs!$C$40,0)+Inputs!$B$41*MAX(F1396-Inputs!$C$41,0)+Inputs!$B$42*Inputs!$B$14+Inputs!$B$43*MIN(Loan_Sample!I1376/Inputs!$B$17,1)+Inputs!$B$44*MIN(E1396,Inputs!$B$18)+Inputs!$B$45*Loan_Sample!C1376</f>
        <v>-6.201813880191</v>
      </c>
      <c r="R1396" s="0" t="n">
        <f aca="false">MIN(1-Inputs!$B$13,MAX(Inputs!$B$13,1/(1+EXP(-(Inputs!$B$15*Q1396+Inputs!$B$16)))))</f>
        <v>0.00132090935694245</v>
      </c>
    </row>
    <row r="1397" customFormat="false" ht="15" hidden="false" customHeight="false" outlineLevel="0" collapsed="false">
      <c r="A1397" s="0" t="n">
        <f aca="false">Loan_Sample!A1377</f>
        <v>39978</v>
      </c>
      <c r="B1397" s="0" t="n">
        <f aca="false">Loan_Sample!U1377</f>
        <v>62008.066</v>
      </c>
      <c r="C1397" s="0" t="n">
        <f aca="false">Loan_Sample!K1377+Inputs!$B$26</f>
        <v>4.42307710647583</v>
      </c>
      <c r="D1397" s="0" t="n">
        <f aca="false">Loan_Sample!L1377+Inputs!$B$26</f>
        <v>-0.276922702789307</v>
      </c>
      <c r="E1397" s="0" t="n">
        <f aca="false">Loan_Sample!E1377/(1+Inputs!$B$25/100)</f>
        <v>47.9024162292481</v>
      </c>
      <c r="F1397" s="0" t="n">
        <f aca="false">Loan_Sample!H1377-Inputs!$B$24/100</f>
        <v>0.856666326522827</v>
      </c>
      <c r="G1397" s="0" t="n">
        <f aca="false">IF(ISNUMBER(C1397),INDEX(Scorecard!$D$54:$D$61,SUMPRODUCT(--(Scorecard!$G$54:$G$60&lt;C1397))+1),Scorecard!$D$62)</f>
        <v>0.409483001259379</v>
      </c>
      <c r="H1397" s="0" t="n">
        <f aca="false">IF(ISNUMBER(D1397),INDEX(Scorecard!$D$63:$D$68,SUMPRODUCT(--(Scorecard!$G$63:$G$67&lt;D1397))+1),Scorecard!$D$69)</f>
        <v>0.322484508656054</v>
      </c>
      <c r="I1397" s="0" t="n">
        <f aca="false">IF(ISNUMBER(E1397),INDEX(Scorecard!$D$19:$D$26,SUMPRODUCT(--(Scorecard!$G$19:$G$25&lt;E1397))+1),Scorecard!$D$27)</f>
        <v>0.57899015159425</v>
      </c>
      <c r="J1397" s="0" t="n">
        <f aca="false">IF(ISNUMBER(F1397),INDEX(Scorecard!$D$37:$D$44,SUMPRODUCT(--(Scorecard!$G$37:$G$43&lt;F1397))+1),Scorecard!$D$45)</f>
        <v>-0.569454719285959</v>
      </c>
      <c r="K1397" s="0" t="n">
        <f aca="false">Inputs!$B$10+Scorecard!$J$5*Loan_Sample!Y1377+Scorecard!$J$6*Loan_Sample!Z1377+Scorecard!$J$7*I1397+Scorecard!$J$8*Loan_Sample!AB1377+Scorecard!$J$9*J1397+Scorecard!$J$10*Loan_Sample!AD1377+Scorecard!$J$11*G1397+Scorecard!$J$12*H1397</f>
        <v>-4.5468473334438</v>
      </c>
      <c r="L1397" s="0" t="n">
        <f aca="false">MIN(1-Inputs!$B$13,MAX(Inputs!$B$13,1/(1+EXP(-(Inputs!$B$11*K1397+Inputs!$B$12)))))</f>
        <v>0.00952865125603105</v>
      </c>
      <c r="M1397" s="0" t="n">
        <f aca="false">Loan_Sample!AH1377*Inputs!$B$4*B1397</f>
        <v>206.798632591235</v>
      </c>
      <c r="N1397" s="0" t="n">
        <f aca="false">L1397*Inputs!$B$4*B1397</f>
        <v>206.798632591235</v>
      </c>
      <c r="O1397" s="0" t="n">
        <f aca="false">Inputs!$B$37+Inputs!$B$38*MAX(Loan_Sample!H1377-Inputs!$C$38,0)+Inputs!$B$39*MAX(Loan_Sample!H1377-Inputs!$C$39,0)+Inputs!$B$40*MAX(Loan_Sample!H1377-Inputs!$C$40,0)+Inputs!$B$41*MAX(Loan_Sample!H1377-Inputs!$C$41,0)+Inputs!$B$42*Inputs!$B$14+Inputs!$B$43*MIN(Loan_Sample!I1377/Inputs!$B$17,1)+Inputs!$B$44*MIN(Loan_Sample!E1377,Inputs!$B$18)+Inputs!$B$45*Loan_Sample!C1377</f>
        <v>-3.52593384805395</v>
      </c>
      <c r="P1397" s="0" t="n">
        <f aca="false">MIN(1-Inputs!$B$13,MAX(Inputs!$B$13,1/(1+EXP(-(Inputs!$B$15*O1397+Inputs!$B$16)))))</f>
        <v>0.0269572281096014</v>
      </c>
      <c r="Q1397" s="0" t="n">
        <f aca="false">Inputs!$B$37+Inputs!$B$38*MAX(F1397-Inputs!$C$38,0)+Inputs!$B$39*MAX(F1397-Inputs!$C$39,0)+Inputs!$B$40*MAX(F1397-Inputs!$C$40,0)+Inputs!$B$41*MAX(F1397-Inputs!$C$41,0)+Inputs!$B$42*Inputs!$B$14+Inputs!$B$43*MIN(Loan_Sample!I1377/Inputs!$B$17,1)+Inputs!$B$44*MIN(E1397,Inputs!$B$18)+Inputs!$B$45*Loan_Sample!C1377</f>
        <v>-3.52593384805395</v>
      </c>
      <c r="R1397" s="0" t="n">
        <f aca="false">MIN(1-Inputs!$B$13,MAX(Inputs!$B$13,1/(1+EXP(-(Inputs!$B$15*Q1397+Inputs!$B$16)))))</f>
        <v>0.0269572281096014</v>
      </c>
    </row>
    <row r="1398" customFormat="false" ht="15" hidden="false" customHeight="false" outlineLevel="0" collapsed="false">
      <c r="A1398" s="0" t="n">
        <f aca="false">Loan_Sample!A1378</f>
        <v>40053</v>
      </c>
      <c r="B1398" s="0" t="n">
        <f aca="false">Loan_Sample!U1378</f>
        <v>457900.88</v>
      </c>
      <c r="C1398" s="0" t="n">
        <f aca="false">Loan_Sample!K1378+Inputs!$B$26</f>
        <v>4.80000019073486</v>
      </c>
      <c r="D1398" s="0" t="n">
        <f aca="false">Loan_Sample!L1378+Inputs!$B$26</f>
        <v>-0.458333015441895</v>
      </c>
      <c r="E1398" s="0" t="n">
        <f aca="false">Loan_Sample!E1378/(1+Inputs!$B$25/100)</f>
        <v>80.2866058349609</v>
      </c>
      <c r="F1398" s="0" t="n">
        <f aca="false">Loan_Sample!H1378-Inputs!$B$24/100</f>
        <v>-3.45433330535889</v>
      </c>
      <c r="G1398" s="0" t="n">
        <f aca="false">IF(ISNUMBER(C1398),INDEX(Scorecard!$D$54:$D$61,SUMPRODUCT(--(Scorecard!$G$54:$G$60&lt;C1398))+1),Scorecard!$D$62)</f>
        <v>0.409483001259379</v>
      </c>
      <c r="H1398" s="0" t="n">
        <f aca="false">IF(ISNUMBER(D1398),INDEX(Scorecard!$D$63:$D$68,SUMPRODUCT(--(Scorecard!$G$63:$G$67&lt;D1398))+1),Scorecard!$D$69)</f>
        <v>0.322484508656054</v>
      </c>
      <c r="I1398" s="0" t="n">
        <f aca="false">IF(ISNUMBER(E1398),INDEX(Scorecard!$D$19:$D$26,SUMPRODUCT(--(Scorecard!$G$19:$G$25&lt;E1398))+1),Scorecard!$D$27)</f>
        <v>-0.0341578513653732</v>
      </c>
      <c r="J1398" s="0" t="n">
        <f aca="false">IF(ISNUMBER(F1398),INDEX(Scorecard!$D$37:$D$44,SUMPRODUCT(--(Scorecard!$G$37:$G$43&lt;F1398))+1),Scorecard!$D$45)</f>
        <v>1.35057635045042</v>
      </c>
      <c r="K1398" s="0" t="n">
        <f aca="false">Inputs!$B$10+Scorecard!$J$5*Loan_Sample!Y1378+Scorecard!$J$6*Loan_Sample!Z1378+Scorecard!$J$7*I1398+Scorecard!$J$8*Loan_Sample!AB1378+Scorecard!$J$9*J1398+Scorecard!$J$10*Loan_Sample!AD1378+Scorecard!$J$11*G1398+Scorecard!$J$12*H1398</f>
        <v>-4.74247941468606</v>
      </c>
      <c r="L1398" s="0" t="n">
        <f aca="false">MIN(1-Inputs!$B$13,MAX(Inputs!$B$13,1/(1+EXP(-(Inputs!$B$11*K1398+Inputs!$B$12)))))</f>
        <v>0.00774873583487737</v>
      </c>
      <c r="M1398" s="0" t="n">
        <f aca="false">Loan_Sample!AH1378*Inputs!$B$4*B1398</f>
        <v>1241.85353518726</v>
      </c>
      <c r="N1398" s="0" t="n">
        <f aca="false">L1398*Inputs!$B$4*B1398</f>
        <v>1241.85353518726</v>
      </c>
      <c r="O1398" s="0" t="n">
        <f aca="false">Inputs!$B$37+Inputs!$B$38*MAX(Loan_Sample!H1378-Inputs!$C$38,0)+Inputs!$B$39*MAX(Loan_Sample!H1378-Inputs!$C$39,0)+Inputs!$B$40*MAX(Loan_Sample!H1378-Inputs!$C$40,0)+Inputs!$B$41*MAX(Loan_Sample!H1378-Inputs!$C$41,0)+Inputs!$B$42*Inputs!$B$14+Inputs!$B$43*MIN(Loan_Sample!I1378/Inputs!$B$17,1)+Inputs!$B$44*MIN(Loan_Sample!E1378,Inputs!$B$18)+Inputs!$B$45*Loan_Sample!C1378</f>
        <v>-5.8382849958271</v>
      </c>
      <c r="P1398" s="0" t="n">
        <f aca="false">MIN(1-Inputs!$B$13,MAX(Inputs!$B$13,1/(1+EXP(-(Inputs!$B$15*O1398+Inputs!$B$16)))))</f>
        <v>0.00199551823214275</v>
      </c>
      <c r="Q1398" s="0" t="n">
        <f aca="false">Inputs!$B$37+Inputs!$B$38*MAX(F1398-Inputs!$C$38,0)+Inputs!$B$39*MAX(F1398-Inputs!$C$39,0)+Inputs!$B$40*MAX(F1398-Inputs!$C$40,0)+Inputs!$B$41*MAX(F1398-Inputs!$C$41,0)+Inputs!$B$42*Inputs!$B$14+Inputs!$B$43*MIN(Loan_Sample!I1378/Inputs!$B$17,1)+Inputs!$B$44*MIN(E1398,Inputs!$B$18)+Inputs!$B$45*Loan_Sample!C1378</f>
        <v>-5.8382849958271</v>
      </c>
      <c r="R1398" s="0" t="n">
        <f aca="false">MIN(1-Inputs!$B$13,MAX(Inputs!$B$13,1/(1+EXP(-(Inputs!$B$15*Q1398+Inputs!$B$16)))))</f>
        <v>0.00199551823214275</v>
      </c>
    </row>
    <row r="1399" customFormat="false" ht="15" hidden="false" customHeight="false" outlineLevel="0" collapsed="false">
      <c r="A1399" s="0" t="n">
        <f aca="false">Loan_Sample!A1379</f>
        <v>40059</v>
      </c>
      <c r="B1399" s="0" t="n">
        <f aca="false">Loan_Sample!U1379</f>
        <v>241978.98</v>
      </c>
      <c r="C1399" s="0" t="n">
        <f aca="false">Loan_Sample!K1379+Inputs!$B$26</f>
        <v>5.00833320617676</v>
      </c>
      <c r="D1399" s="0" t="n">
        <f aca="false">Loan_Sample!L1379+Inputs!$B$26</f>
        <v>-1.125</v>
      </c>
      <c r="E1399" s="0" t="n">
        <f aca="false">Loan_Sample!E1379/(1+Inputs!$B$25/100)</f>
        <v>57.1777267456055</v>
      </c>
      <c r="F1399" s="0" t="n">
        <f aca="false">Loan_Sample!H1379-Inputs!$B$24/100</f>
        <v>-2.63733315467835</v>
      </c>
      <c r="G1399" s="0" t="n">
        <f aca="false">IF(ISNUMBER(C1399),INDEX(Scorecard!$D$54:$D$61,SUMPRODUCT(--(Scorecard!$G$54:$G$60&lt;C1399))+1),Scorecard!$D$62)</f>
        <v>0.214429354789033</v>
      </c>
      <c r="H1399" s="0" t="n">
        <f aca="false">IF(ISNUMBER(D1399),INDEX(Scorecard!$D$63:$D$68,SUMPRODUCT(--(Scorecard!$G$63:$G$67&lt;D1399))+1),Scorecard!$D$69)</f>
        <v>-0.340582194386522</v>
      </c>
      <c r="I1399" s="0" t="n">
        <f aca="false">IF(ISNUMBER(E1399),INDEX(Scorecard!$D$19:$D$26,SUMPRODUCT(--(Scorecard!$G$19:$G$25&lt;E1399))+1),Scorecard!$D$27)</f>
        <v>0.285899340811827</v>
      </c>
      <c r="J1399" s="0" t="n">
        <f aca="false">IF(ISNUMBER(F1399),INDEX(Scorecard!$D$37:$D$44,SUMPRODUCT(--(Scorecard!$G$37:$G$43&lt;F1399))+1),Scorecard!$D$45)</f>
        <v>1.35057635045042</v>
      </c>
      <c r="K1399" s="0" t="n">
        <f aca="false">Inputs!$B$10+Scorecard!$J$5*Loan_Sample!Y1379+Scorecard!$J$6*Loan_Sample!Z1379+Scorecard!$J$7*I1399+Scorecard!$J$8*Loan_Sample!AB1379+Scorecard!$J$9*J1399+Scorecard!$J$10*Loan_Sample!AD1379+Scorecard!$J$11*G1399+Scorecard!$J$12*H1399</f>
        <v>-5.15315528225182</v>
      </c>
      <c r="L1399" s="0" t="n">
        <f aca="false">MIN(1-Inputs!$B$13,MAX(Inputs!$B$13,1/(1+EXP(-(Inputs!$B$11*K1399+Inputs!$B$12)))))</f>
        <v>0.00501507199153829</v>
      </c>
      <c r="M1399" s="0" t="n">
        <f aca="false">Loan_Sample!AH1379*Inputs!$B$4*B1399</f>
        <v>424.739701798651</v>
      </c>
      <c r="N1399" s="0" t="n">
        <f aca="false">L1399*Inputs!$B$4*B1399</f>
        <v>424.739701798651</v>
      </c>
      <c r="O1399" s="0" t="n">
        <f aca="false">Inputs!$B$37+Inputs!$B$38*MAX(Loan_Sample!H1379-Inputs!$C$38,0)+Inputs!$B$39*MAX(Loan_Sample!H1379-Inputs!$C$39,0)+Inputs!$B$40*MAX(Loan_Sample!H1379-Inputs!$C$40,0)+Inputs!$B$41*MAX(Loan_Sample!H1379-Inputs!$C$41,0)+Inputs!$B$42*Inputs!$B$14+Inputs!$B$43*MIN(Loan_Sample!I1379/Inputs!$B$17,1)+Inputs!$B$44*MIN(Loan_Sample!E1379,Inputs!$B$18)+Inputs!$B$45*Loan_Sample!C1379</f>
        <v>-5.88587082564879</v>
      </c>
      <c r="P1399" s="0" t="n">
        <f aca="false">MIN(1-Inputs!$B$13,MAX(Inputs!$B$13,1/(1+EXP(-(Inputs!$B$15*O1399+Inputs!$B$16)))))</f>
        <v>0.00189063616267813</v>
      </c>
      <c r="Q1399" s="0" t="n">
        <f aca="false">Inputs!$B$37+Inputs!$B$38*MAX(F1399-Inputs!$C$38,0)+Inputs!$B$39*MAX(F1399-Inputs!$C$39,0)+Inputs!$B$40*MAX(F1399-Inputs!$C$40,0)+Inputs!$B$41*MAX(F1399-Inputs!$C$41,0)+Inputs!$B$42*Inputs!$B$14+Inputs!$B$43*MIN(Loan_Sample!I1379/Inputs!$B$17,1)+Inputs!$B$44*MIN(E1399,Inputs!$B$18)+Inputs!$B$45*Loan_Sample!C1379</f>
        <v>-5.88587082564879</v>
      </c>
      <c r="R1399" s="0" t="n">
        <f aca="false">MIN(1-Inputs!$B$13,MAX(Inputs!$B$13,1/(1+EXP(-(Inputs!$B$15*Q1399+Inputs!$B$16)))))</f>
        <v>0.00189063616267813</v>
      </c>
    </row>
    <row r="1400" customFormat="false" ht="15" hidden="false" customHeight="false" outlineLevel="0" collapsed="false">
      <c r="A1400" s="0" t="n">
        <f aca="false">Loan_Sample!A1380</f>
        <v>40075</v>
      </c>
      <c r="B1400" s="0" t="n">
        <f aca="false">Loan_Sample!U1380</f>
        <v>251583.42</v>
      </c>
      <c r="C1400" s="0" t="n">
        <f aca="false">Loan_Sample!K1380+Inputs!$B$26</f>
        <v>3.70000004768372</v>
      </c>
      <c r="D1400" s="0" t="n">
        <f aca="false">Loan_Sample!L1380+Inputs!$B$26</f>
        <v>-0.458333253860474</v>
      </c>
      <c r="E1400" s="0" t="n">
        <f aca="false">Loan_Sample!E1380/(1+Inputs!$B$25/100)</f>
        <v>60.5608177185059</v>
      </c>
      <c r="F1400" s="0" t="n">
        <f aca="false">Loan_Sample!H1380-Inputs!$B$24/100</f>
        <v>-1.89333343505859</v>
      </c>
      <c r="G1400" s="0" t="n">
        <f aca="false">IF(ISNUMBER(C1400),INDEX(Scorecard!$D$54:$D$61,SUMPRODUCT(--(Scorecard!$G$54:$G$60&lt;C1400))+1),Scorecard!$D$62)</f>
        <v>0.489050497890326</v>
      </c>
      <c r="H1400" s="0" t="n">
        <f aca="false">IF(ISNUMBER(D1400),INDEX(Scorecard!$D$63:$D$68,SUMPRODUCT(--(Scorecard!$G$63:$G$67&lt;D1400))+1),Scorecard!$D$69)</f>
        <v>0.322484508656054</v>
      </c>
      <c r="I1400" s="0" t="n">
        <f aca="false">IF(ISNUMBER(E1400),INDEX(Scorecard!$D$19:$D$26,SUMPRODUCT(--(Scorecard!$G$19:$G$25&lt;E1400))+1),Scorecard!$D$27)</f>
        <v>0.233621608745691</v>
      </c>
      <c r="J1400" s="0" t="n">
        <f aca="false">IF(ISNUMBER(F1400),INDEX(Scorecard!$D$37:$D$44,SUMPRODUCT(--(Scorecard!$G$37:$G$43&lt;F1400))+1),Scorecard!$D$45)</f>
        <v>1.35057635045042</v>
      </c>
      <c r="K1400" s="0" t="n">
        <f aca="false">Inputs!$B$10+Scorecard!$J$5*Loan_Sample!Y1380+Scorecard!$J$6*Loan_Sample!Z1380+Scorecard!$J$7*I1400+Scorecard!$J$8*Loan_Sample!AB1380+Scorecard!$J$9*J1400+Scorecard!$J$10*Loan_Sample!AD1380+Scorecard!$J$11*G1400+Scorecard!$J$12*H1400</f>
        <v>-4.87144201815681</v>
      </c>
      <c r="L1400" s="0" t="n">
        <f aca="false">MIN(1-Inputs!$B$13,MAX(Inputs!$B$13,1/(1+EXP(-(Inputs!$B$11*K1400+Inputs!$B$12)))))</f>
        <v>0.00676008126660129</v>
      </c>
      <c r="M1400" s="0" t="n">
        <f aca="false">Loan_Sample!AH1380*Inputs!$B$4*B1400</f>
        <v>595.25352758532</v>
      </c>
      <c r="N1400" s="0" t="n">
        <f aca="false">L1400*Inputs!$B$4*B1400</f>
        <v>595.25352758532</v>
      </c>
      <c r="O1400" s="0" t="n">
        <f aca="false">Inputs!$B$37+Inputs!$B$38*MAX(Loan_Sample!H1380-Inputs!$C$38,0)+Inputs!$B$39*MAX(Loan_Sample!H1380-Inputs!$C$39,0)+Inputs!$B$40*MAX(Loan_Sample!H1380-Inputs!$C$40,0)+Inputs!$B$41*MAX(Loan_Sample!H1380-Inputs!$C$41,0)+Inputs!$B$42*Inputs!$B$14+Inputs!$B$43*MIN(Loan_Sample!I1380/Inputs!$B$17,1)+Inputs!$B$44*MIN(Loan_Sample!E1380,Inputs!$B$18)+Inputs!$B$45*Loan_Sample!C1380</f>
        <v>-5.57976713006058</v>
      </c>
      <c r="P1400" s="0" t="n">
        <f aca="false">MIN(1-Inputs!$B$13,MAX(Inputs!$B$13,1/(1+EXP(-(Inputs!$B$15*O1400+Inputs!$B$16)))))</f>
        <v>0.00267541638162187</v>
      </c>
      <c r="Q1400" s="0" t="n">
        <f aca="false">Inputs!$B$37+Inputs!$B$38*MAX(F1400-Inputs!$C$38,0)+Inputs!$B$39*MAX(F1400-Inputs!$C$39,0)+Inputs!$B$40*MAX(F1400-Inputs!$C$40,0)+Inputs!$B$41*MAX(F1400-Inputs!$C$41,0)+Inputs!$B$42*Inputs!$B$14+Inputs!$B$43*MIN(Loan_Sample!I1380/Inputs!$B$17,1)+Inputs!$B$44*MIN(E1400,Inputs!$B$18)+Inputs!$B$45*Loan_Sample!C1380</f>
        <v>-5.57976713006058</v>
      </c>
      <c r="R1400" s="0" t="n">
        <f aca="false">MIN(1-Inputs!$B$13,MAX(Inputs!$B$13,1/(1+EXP(-(Inputs!$B$15*Q1400+Inputs!$B$16)))))</f>
        <v>0.00267541638162187</v>
      </c>
    </row>
    <row r="1401" customFormat="false" ht="15" hidden="false" customHeight="false" outlineLevel="0" collapsed="false">
      <c r="A1401" s="0" t="n">
        <f aca="false">Loan_Sample!A1381</f>
        <v>40085</v>
      </c>
      <c r="B1401" s="0" t="n">
        <f aca="false">Loan_Sample!U1381</f>
        <v>258570.53</v>
      </c>
      <c r="C1401" s="0" t="n">
        <f aca="false">Loan_Sample!K1381+Inputs!$B$26</f>
        <v>4.12307691574097</v>
      </c>
      <c r="D1401" s="0" t="n">
        <f aca="false">Loan_Sample!L1381+Inputs!$B$26</f>
        <v>-0.276923179626465</v>
      </c>
      <c r="E1401" s="0" t="n">
        <f aca="false">Loan_Sample!E1381/(1+Inputs!$B$25/100)</f>
        <v>65.1113967895508</v>
      </c>
      <c r="F1401" s="0" t="n">
        <f aca="false">Loan_Sample!H1381-Inputs!$B$24/100</f>
        <v>0.0726666450500488</v>
      </c>
      <c r="G1401" s="0" t="n">
        <f aca="false">IF(ISNUMBER(C1401),INDEX(Scorecard!$D$54:$D$61,SUMPRODUCT(--(Scorecard!$G$54:$G$60&lt;C1401))+1),Scorecard!$D$62)</f>
        <v>0.489050497890326</v>
      </c>
      <c r="H1401" s="0" t="n">
        <f aca="false">IF(ISNUMBER(D1401),INDEX(Scorecard!$D$63:$D$68,SUMPRODUCT(--(Scorecard!$G$63:$G$67&lt;D1401))+1),Scorecard!$D$69)</f>
        <v>0.322484508656054</v>
      </c>
      <c r="I1401" s="0" t="n">
        <f aca="false">IF(ISNUMBER(E1401),INDEX(Scorecard!$D$19:$D$26,SUMPRODUCT(--(Scorecard!$G$19:$G$25&lt;E1401))+1),Scorecard!$D$27)</f>
        <v>0.233621608745691</v>
      </c>
      <c r="J1401" s="0" t="n">
        <f aca="false">IF(ISNUMBER(F1401),INDEX(Scorecard!$D$37:$D$44,SUMPRODUCT(--(Scorecard!$G$37:$G$43&lt;F1401))+1),Scorecard!$D$45)</f>
        <v>0.330501541082344</v>
      </c>
      <c r="K1401" s="0" t="n">
        <f aca="false">Inputs!$B$10+Scorecard!$J$5*Loan_Sample!Y1381+Scorecard!$J$6*Loan_Sample!Z1381+Scorecard!$J$7*I1401+Scorecard!$J$8*Loan_Sample!AB1381+Scorecard!$J$9*J1401+Scorecard!$J$10*Loan_Sample!AD1381+Scorecard!$J$11*G1401+Scorecard!$J$12*H1401</f>
        <v>-6.56165293489848</v>
      </c>
      <c r="L1401" s="0" t="n">
        <f aca="false">MIN(1-Inputs!$B$13,MAX(Inputs!$B$13,1/(1+EXP(-(Inputs!$B$11*K1401+Inputs!$B$12)))))</f>
        <v>0.00112155273415841</v>
      </c>
      <c r="M1401" s="0" t="n">
        <f aca="false">Loan_Sample!AH1381*Inputs!$B$4*B1401</f>
        <v>101.500169713001</v>
      </c>
      <c r="N1401" s="0" t="n">
        <f aca="false">L1401*Inputs!$B$4*B1401</f>
        <v>101.500169713001</v>
      </c>
      <c r="O1401" s="0" t="n">
        <f aca="false">Inputs!$B$37+Inputs!$B$38*MAX(Loan_Sample!H1381-Inputs!$C$38,0)+Inputs!$B$39*MAX(Loan_Sample!H1381-Inputs!$C$39,0)+Inputs!$B$40*MAX(Loan_Sample!H1381-Inputs!$C$40,0)+Inputs!$B$41*MAX(Loan_Sample!H1381-Inputs!$C$41,0)+Inputs!$B$42*Inputs!$B$14+Inputs!$B$43*MIN(Loan_Sample!I1381/Inputs!$B$17,1)+Inputs!$B$44*MIN(Loan_Sample!E1381,Inputs!$B$18)+Inputs!$B$45*Loan_Sample!C1381</f>
        <v>-5.26489668087678</v>
      </c>
      <c r="P1401" s="0" t="n">
        <f aca="false">MIN(1-Inputs!$B$13,MAX(Inputs!$B$13,1/(1+EXP(-(Inputs!$B$15*O1401+Inputs!$B$16)))))</f>
        <v>0.00382247643142618</v>
      </c>
      <c r="Q1401" s="0" t="n">
        <f aca="false">Inputs!$B$37+Inputs!$B$38*MAX(F1401-Inputs!$C$38,0)+Inputs!$B$39*MAX(F1401-Inputs!$C$39,0)+Inputs!$B$40*MAX(F1401-Inputs!$C$40,0)+Inputs!$B$41*MAX(F1401-Inputs!$C$41,0)+Inputs!$B$42*Inputs!$B$14+Inputs!$B$43*MIN(Loan_Sample!I1381/Inputs!$B$17,1)+Inputs!$B$44*MIN(E1401,Inputs!$B$18)+Inputs!$B$45*Loan_Sample!C1381</f>
        <v>-5.26489668087678</v>
      </c>
      <c r="R1401" s="0" t="n">
        <f aca="false">MIN(1-Inputs!$B$13,MAX(Inputs!$B$13,1/(1+EXP(-(Inputs!$B$15*Q1401+Inputs!$B$16)))))</f>
        <v>0.00382247643142618</v>
      </c>
    </row>
    <row r="1402" customFormat="false" ht="15" hidden="false" customHeight="false" outlineLevel="0" collapsed="false">
      <c r="A1402" s="0" t="n">
        <f aca="false">Loan_Sample!A1382</f>
        <v>40120</v>
      </c>
      <c r="B1402" s="0" t="n">
        <f aca="false">Loan_Sample!U1382</f>
        <v>310750.4</v>
      </c>
      <c r="C1402" s="0" t="n">
        <f aca="false">Loan_Sample!K1382+Inputs!$B$26</f>
        <v>5.43333339691162</v>
      </c>
      <c r="D1402" s="0" t="n">
        <f aca="false">Loan_Sample!L1382+Inputs!$B$26</f>
        <v>-3.5</v>
      </c>
      <c r="E1402" s="0" t="n">
        <f aca="false">Loan_Sample!E1382/(1+Inputs!$B$25/100)</f>
        <v>79.4428405761719</v>
      </c>
      <c r="F1402" s="0" t="n">
        <f aca="false">Loan_Sample!H1382-Inputs!$B$24/100</f>
        <v>0.920333385467529</v>
      </c>
      <c r="G1402" s="0" t="n">
        <f aca="false">IF(ISNUMBER(C1402),INDEX(Scorecard!$D$54:$D$61,SUMPRODUCT(--(Scorecard!$G$54:$G$60&lt;C1402))+1),Scorecard!$D$62)</f>
        <v>0.126303549215828</v>
      </c>
      <c r="H1402" s="0" t="n">
        <f aca="false">IF(ISNUMBER(D1402),INDEX(Scorecard!$D$63:$D$68,SUMPRODUCT(--(Scorecard!$G$63:$G$67&lt;D1402))+1),Scorecard!$D$69)</f>
        <v>-0.340582194386522</v>
      </c>
      <c r="I1402" s="0" t="n">
        <f aca="false">IF(ISNUMBER(E1402),INDEX(Scorecard!$D$19:$D$26,SUMPRODUCT(--(Scorecard!$G$19:$G$25&lt;E1402))+1),Scorecard!$D$27)</f>
        <v>-0.0341578513653732</v>
      </c>
      <c r="J1402" s="0" t="n">
        <f aca="false">IF(ISNUMBER(F1402),INDEX(Scorecard!$D$37:$D$44,SUMPRODUCT(--(Scorecard!$G$37:$G$43&lt;F1402))+1),Scorecard!$D$45)</f>
        <v>-0.975503570149195</v>
      </c>
      <c r="K1402" s="0" t="n">
        <f aca="false">Inputs!$B$10+Scorecard!$J$5*Loan_Sample!Y1382+Scorecard!$J$6*Loan_Sample!Z1382+Scorecard!$J$7*I1402+Scorecard!$J$8*Loan_Sample!AB1382+Scorecard!$J$9*J1402+Scorecard!$J$10*Loan_Sample!AD1382+Scorecard!$J$11*G1402+Scorecard!$J$12*H1402</f>
        <v>-4.43320015379433</v>
      </c>
      <c r="L1402" s="0" t="n">
        <f aca="false">MIN(1-Inputs!$B$13,MAX(Inputs!$B$13,1/(1+EXP(-(Inputs!$B$11*K1402+Inputs!$B$12)))))</f>
        <v>0.010742835182243</v>
      </c>
      <c r="M1402" s="0" t="n">
        <f aca="false">Loan_Sample!AH1382*Inputs!$B$4*B1402</f>
        <v>1168.41911550563</v>
      </c>
      <c r="N1402" s="0" t="n">
        <f aca="false">L1402*Inputs!$B$4*B1402</f>
        <v>1168.41911550563</v>
      </c>
      <c r="O1402" s="0" t="n">
        <f aca="false">Inputs!$B$37+Inputs!$B$38*MAX(Loan_Sample!H1382-Inputs!$C$38,0)+Inputs!$B$39*MAX(Loan_Sample!H1382-Inputs!$C$39,0)+Inputs!$B$40*MAX(Loan_Sample!H1382-Inputs!$C$40,0)+Inputs!$B$41*MAX(Loan_Sample!H1382-Inputs!$C$41,0)+Inputs!$B$42*Inputs!$B$14+Inputs!$B$43*MIN(Loan_Sample!I1382/Inputs!$B$17,1)+Inputs!$B$44*MIN(Loan_Sample!E1382,Inputs!$B$18)+Inputs!$B$45*Loan_Sample!C1382</f>
        <v>-3.55220928770865</v>
      </c>
      <c r="P1402" s="0" t="n">
        <f aca="false">MIN(1-Inputs!$B$13,MAX(Inputs!$B$13,1/(1+EXP(-(Inputs!$B$15*O1402+Inputs!$B$16)))))</f>
        <v>0.0261846981875339</v>
      </c>
      <c r="Q1402" s="0" t="n">
        <f aca="false">Inputs!$B$37+Inputs!$B$38*MAX(F1402-Inputs!$C$38,0)+Inputs!$B$39*MAX(F1402-Inputs!$C$39,0)+Inputs!$B$40*MAX(F1402-Inputs!$C$40,0)+Inputs!$B$41*MAX(F1402-Inputs!$C$41,0)+Inputs!$B$42*Inputs!$B$14+Inputs!$B$43*MIN(Loan_Sample!I1382/Inputs!$B$17,1)+Inputs!$B$44*MIN(E1402,Inputs!$B$18)+Inputs!$B$45*Loan_Sample!C1382</f>
        <v>-3.55220928770865</v>
      </c>
      <c r="R1402" s="0" t="n">
        <f aca="false">MIN(1-Inputs!$B$13,MAX(Inputs!$B$13,1/(1+EXP(-(Inputs!$B$15*Q1402+Inputs!$B$16)))))</f>
        <v>0.0261846981875339</v>
      </c>
    </row>
    <row r="1403" customFormat="false" ht="15" hidden="false" customHeight="false" outlineLevel="0" collapsed="false">
      <c r="A1403" s="0" t="n">
        <f aca="false">Loan_Sample!A1383</f>
        <v>40135</v>
      </c>
      <c r="B1403" s="0" t="n">
        <f aca="false">Loan_Sample!U1383</f>
        <v>142480.05</v>
      </c>
      <c r="C1403" s="0" t="n">
        <f aca="false">Loan_Sample!K1383+Inputs!$B$26</f>
        <v>9.63333320617676</v>
      </c>
      <c r="D1403" s="0" t="n">
        <f aca="false">Loan_Sample!L1383+Inputs!$B$26</f>
        <v>5.0717945098877</v>
      </c>
      <c r="E1403" s="0" t="n">
        <f aca="false">Loan_Sample!E1383/(1+Inputs!$B$25/100)</f>
        <v>66.3926773071289</v>
      </c>
      <c r="F1403" s="0" t="n">
        <f aca="false">Loan_Sample!H1383-Inputs!$B$24/100</f>
        <v>1.2206666469574</v>
      </c>
      <c r="G1403" s="0" t="n">
        <f aca="false">IF(ISNUMBER(C1403),INDEX(Scorecard!$D$54:$D$61,SUMPRODUCT(--(Scorecard!$G$54:$G$60&lt;C1403))+1),Scorecard!$D$62)</f>
        <v>-0.541917179454542</v>
      </c>
      <c r="H1403" s="0" t="n">
        <f aca="false">IF(ISNUMBER(D1403),INDEX(Scorecard!$D$63:$D$68,SUMPRODUCT(--(Scorecard!$G$63:$G$67&lt;D1403))+1),Scorecard!$D$69)</f>
        <v>0.322484508656054</v>
      </c>
      <c r="I1403" s="0" t="n">
        <f aca="false">IF(ISNUMBER(E1403),INDEX(Scorecard!$D$19:$D$26,SUMPRODUCT(--(Scorecard!$G$19:$G$25&lt;E1403))+1),Scorecard!$D$27)</f>
        <v>0.0530843085177338</v>
      </c>
      <c r="J1403" s="0" t="n">
        <f aca="false">IF(ISNUMBER(F1403),INDEX(Scorecard!$D$37:$D$44,SUMPRODUCT(--(Scorecard!$G$37:$G$43&lt;F1403))+1),Scorecard!$D$45)</f>
        <v>-0.975503570149195</v>
      </c>
      <c r="K1403" s="0" t="n">
        <f aca="false">Inputs!$B$10+Scorecard!$J$5*Loan_Sample!Y1383+Scorecard!$J$6*Loan_Sample!Z1383+Scorecard!$J$7*I1403+Scorecard!$J$8*Loan_Sample!AB1383+Scorecard!$J$9*J1403+Scorecard!$J$10*Loan_Sample!AD1383+Scorecard!$J$11*G1403+Scorecard!$J$12*H1403</f>
        <v>-4.64853056889833</v>
      </c>
      <c r="L1403" s="0" t="n">
        <f aca="false">MIN(1-Inputs!$B$13,MAX(Inputs!$B$13,1/(1+EXP(-(Inputs!$B$11*K1403+Inputs!$B$12)))))</f>
        <v>0.0085580746602323</v>
      </c>
      <c r="M1403" s="0" t="n">
        <f aca="false">Loan_Sample!AH1383*Inputs!$B$4*B1403</f>
        <v>426.774216922771</v>
      </c>
      <c r="N1403" s="0" t="n">
        <f aca="false">L1403*Inputs!$B$4*B1403</f>
        <v>426.774216922771</v>
      </c>
      <c r="O1403" s="0" t="n">
        <f aca="false">Inputs!$B$37+Inputs!$B$38*MAX(Loan_Sample!H1383-Inputs!$C$38,0)+Inputs!$B$39*MAX(Loan_Sample!H1383-Inputs!$C$39,0)+Inputs!$B$40*MAX(Loan_Sample!H1383-Inputs!$C$40,0)+Inputs!$B$41*MAX(Loan_Sample!H1383-Inputs!$C$41,0)+Inputs!$B$42*Inputs!$B$14+Inputs!$B$43*MIN(Loan_Sample!I1383/Inputs!$B$17,1)+Inputs!$B$44*MIN(Loan_Sample!E1383,Inputs!$B$18)+Inputs!$B$45*Loan_Sample!C1383</f>
        <v>-3.28080353883274</v>
      </c>
      <c r="P1403" s="0" t="n">
        <f aca="false">MIN(1-Inputs!$B$13,MAX(Inputs!$B$13,1/(1+EXP(-(Inputs!$B$15*O1403+Inputs!$B$16)))))</f>
        <v>0.0353143535342673</v>
      </c>
      <c r="Q1403" s="0" t="n">
        <f aca="false">Inputs!$B$37+Inputs!$B$38*MAX(F1403-Inputs!$C$38,0)+Inputs!$B$39*MAX(F1403-Inputs!$C$39,0)+Inputs!$B$40*MAX(F1403-Inputs!$C$40,0)+Inputs!$B$41*MAX(F1403-Inputs!$C$41,0)+Inputs!$B$42*Inputs!$B$14+Inputs!$B$43*MIN(Loan_Sample!I1383/Inputs!$B$17,1)+Inputs!$B$44*MIN(E1403,Inputs!$B$18)+Inputs!$B$45*Loan_Sample!C1383</f>
        <v>-3.28080353883274</v>
      </c>
      <c r="R1403" s="0" t="n">
        <f aca="false">MIN(1-Inputs!$B$13,MAX(Inputs!$B$13,1/(1+EXP(-(Inputs!$B$15*Q1403+Inputs!$B$16)))))</f>
        <v>0.0353143535342673</v>
      </c>
    </row>
    <row r="1404" customFormat="false" ht="15" hidden="false" customHeight="false" outlineLevel="0" collapsed="false">
      <c r="A1404" s="0" t="n">
        <f aca="false">Loan_Sample!A1384</f>
        <v>40205</v>
      </c>
      <c r="B1404" s="0" t="n">
        <f aca="false">Loan_Sample!U1384</f>
        <v>271709.78</v>
      </c>
      <c r="C1404" s="0" t="n">
        <f aca="false">Loan_Sample!K1384+Inputs!$B$26</f>
        <v>7.53333330154419</v>
      </c>
      <c r="D1404" s="0" t="n">
        <f aca="false">Loan_Sample!L1384+Inputs!$B$26</f>
        <v>2.71025657653809</v>
      </c>
      <c r="E1404" s="0" t="n">
        <f aca="false">Loan_Sample!E1384/(1+Inputs!$B$25/100)</f>
        <v>56.34033203125</v>
      </c>
      <c r="F1404" s="0" t="n">
        <f aca="false">Loan_Sample!H1384-Inputs!$B$24/100</f>
        <v>1.58033347129822</v>
      </c>
      <c r="G1404" s="0" t="n">
        <f aca="false">IF(ISNUMBER(C1404),INDEX(Scorecard!$D$54:$D$61,SUMPRODUCT(--(Scorecard!$G$54:$G$60&lt;C1404))+1),Scorecard!$D$62)</f>
        <v>-0.541917179454542</v>
      </c>
      <c r="H1404" s="0" t="n">
        <f aca="false">IF(ISNUMBER(D1404),INDEX(Scorecard!$D$63:$D$68,SUMPRODUCT(--(Scorecard!$G$63:$G$67&lt;D1404))+1),Scorecard!$D$69)</f>
        <v>0.322484508656054</v>
      </c>
      <c r="I1404" s="0" t="n">
        <f aca="false">IF(ISNUMBER(E1404),INDEX(Scorecard!$D$19:$D$26,SUMPRODUCT(--(Scorecard!$G$19:$G$25&lt;E1404))+1),Scorecard!$D$27)</f>
        <v>0.285899340811827</v>
      </c>
      <c r="J1404" s="0" t="n">
        <f aca="false">IF(ISNUMBER(F1404),INDEX(Scorecard!$D$37:$D$44,SUMPRODUCT(--(Scorecard!$G$37:$G$43&lt;F1404))+1),Scorecard!$D$45)</f>
        <v>-0.975503570149195</v>
      </c>
      <c r="K1404" s="0" t="n">
        <f aca="false">Inputs!$B$10+Scorecard!$J$5*Loan_Sample!Y1384+Scorecard!$J$6*Loan_Sample!Z1384+Scorecard!$J$7*I1404+Scorecard!$J$8*Loan_Sample!AB1384+Scorecard!$J$9*J1404+Scorecard!$J$10*Loan_Sample!AD1384+Scorecard!$J$11*G1404+Scorecard!$J$12*H1404</f>
        <v>-2.28737093525569</v>
      </c>
      <c r="L1404" s="0" t="n">
        <f aca="false">MIN(1-Inputs!$B$13,MAX(Inputs!$B$13,1/(1+EXP(-(Inputs!$B$11*K1404+Inputs!$B$12)))))</f>
        <v>0.0966524282988572</v>
      </c>
      <c r="M1404" s="0" t="n">
        <f aca="false">Loan_Sample!AH1384*Inputs!$B$4*B1404</f>
        <v>9191.49351034189</v>
      </c>
      <c r="N1404" s="0" t="n">
        <f aca="false">L1404*Inputs!$B$4*B1404</f>
        <v>9191.49351034189</v>
      </c>
      <c r="O1404" s="0" t="n">
        <f aca="false">Inputs!$B$37+Inputs!$B$38*MAX(Loan_Sample!H1384-Inputs!$C$38,0)+Inputs!$B$39*MAX(Loan_Sample!H1384-Inputs!$C$39,0)+Inputs!$B$40*MAX(Loan_Sample!H1384-Inputs!$C$40,0)+Inputs!$B$41*MAX(Loan_Sample!H1384-Inputs!$C$41,0)+Inputs!$B$42*Inputs!$B$14+Inputs!$B$43*MIN(Loan_Sample!I1384/Inputs!$B$17,1)+Inputs!$B$44*MIN(Loan_Sample!E1384,Inputs!$B$18)+Inputs!$B$45*Loan_Sample!C1384</f>
        <v>-3.5017401720887</v>
      </c>
      <c r="P1404" s="0" t="n">
        <f aca="false">MIN(1-Inputs!$B$13,MAX(Inputs!$B$13,1/(1+EXP(-(Inputs!$B$15*O1404+Inputs!$B$16)))))</f>
        <v>0.0276881183371143</v>
      </c>
      <c r="Q1404" s="0" t="n">
        <f aca="false">Inputs!$B$37+Inputs!$B$38*MAX(F1404-Inputs!$C$38,0)+Inputs!$B$39*MAX(F1404-Inputs!$C$39,0)+Inputs!$B$40*MAX(F1404-Inputs!$C$40,0)+Inputs!$B$41*MAX(F1404-Inputs!$C$41,0)+Inputs!$B$42*Inputs!$B$14+Inputs!$B$43*MIN(Loan_Sample!I1384/Inputs!$B$17,1)+Inputs!$B$44*MIN(E1404,Inputs!$B$18)+Inputs!$B$45*Loan_Sample!C1384</f>
        <v>-3.5017401720887</v>
      </c>
      <c r="R1404" s="0" t="n">
        <f aca="false">MIN(1-Inputs!$B$13,MAX(Inputs!$B$13,1/(1+EXP(-(Inputs!$B$15*Q1404+Inputs!$B$16)))))</f>
        <v>0.0276881183371143</v>
      </c>
    </row>
    <row r="1405" customFormat="false" ht="15" hidden="false" customHeight="false" outlineLevel="0" collapsed="false">
      <c r="A1405" s="0" t="n">
        <f aca="false">Loan_Sample!A1385</f>
        <v>40221</v>
      </c>
      <c r="B1405" s="0" t="n">
        <f aca="false">Loan_Sample!U1385</f>
        <v>311104.2</v>
      </c>
      <c r="C1405" s="0" t="n">
        <f aca="false">Loan_Sample!K1385+Inputs!$B$26</f>
        <v>4.75833320617676</v>
      </c>
      <c r="D1405" s="0" t="n">
        <f aca="false">Loan_Sample!L1385+Inputs!$B$26</f>
        <v>-1.875</v>
      </c>
      <c r="E1405" s="0" t="n">
        <f aca="false">Loan_Sample!E1385/(1+Inputs!$B$25/100)</f>
        <v>60.2232475280762</v>
      </c>
      <c r="F1405" s="0" t="n">
        <f aca="false">Loan_Sample!H1385-Inputs!$B$24/100</f>
        <v>0.382333278656006</v>
      </c>
      <c r="G1405" s="0" t="n">
        <f aca="false">IF(ISNUMBER(C1405),INDEX(Scorecard!$D$54:$D$61,SUMPRODUCT(--(Scorecard!$G$54:$G$60&lt;C1405))+1),Scorecard!$D$62)</f>
        <v>0.409483001259379</v>
      </c>
      <c r="H1405" s="0" t="n">
        <f aca="false">IF(ISNUMBER(D1405),INDEX(Scorecard!$D$63:$D$68,SUMPRODUCT(--(Scorecard!$G$63:$G$67&lt;D1405))+1),Scorecard!$D$69)</f>
        <v>-0.340582194386522</v>
      </c>
      <c r="I1405" s="0" t="n">
        <f aca="false">IF(ISNUMBER(E1405),INDEX(Scorecard!$D$19:$D$26,SUMPRODUCT(--(Scorecard!$G$19:$G$25&lt;E1405))+1),Scorecard!$D$27)</f>
        <v>0.267179331770092</v>
      </c>
      <c r="J1405" s="0" t="n">
        <f aca="false">IF(ISNUMBER(F1405),INDEX(Scorecard!$D$37:$D$44,SUMPRODUCT(--(Scorecard!$G$37:$G$43&lt;F1405))+1),Scorecard!$D$45)</f>
        <v>-0.0679520129233634</v>
      </c>
      <c r="K1405" s="0" t="n">
        <f aca="false">Inputs!$B$10+Scorecard!$J$5*Loan_Sample!Y1385+Scorecard!$J$6*Loan_Sample!Z1385+Scorecard!$J$7*I1405+Scorecard!$J$8*Loan_Sample!AB1385+Scorecard!$J$9*J1405+Scorecard!$J$10*Loan_Sample!AD1385+Scorecard!$J$11*G1405+Scorecard!$J$12*H1405</f>
        <v>-5.92260281983774</v>
      </c>
      <c r="L1405" s="0" t="n">
        <f aca="false">MIN(1-Inputs!$B$13,MAX(Inputs!$B$13,1/(1+EXP(-(Inputs!$B$11*K1405+Inputs!$B$12)))))</f>
        <v>0.00221428364983946</v>
      </c>
      <c r="M1405" s="0" t="n">
        <f aca="false">Loan_Sample!AH1385*Inputs!$B$4*B1405</f>
        <v>241.105530209735</v>
      </c>
      <c r="N1405" s="0" t="n">
        <f aca="false">L1405*Inputs!$B$4*B1405</f>
        <v>241.105530209735</v>
      </c>
      <c r="O1405" s="0" t="n">
        <f aca="false">Inputs!$B$37+Inputs!$B$38*MAX(Loan_Sample!H1385-Inputs!$C$38,0)+Inputs!$B$39*MAX(Loan_Sample!H1385-Inputs!$C$39,0)+Inputs!$B$40*MAX(Loan_Sample!H1385-Inputs!$C$40,0)+Inputs!$B$41*MAX(Loan_Sample!H1385-Inputs!$C$41,0)+Inputs!$B$42*Inputs!$B$14+Inputs!$B$43*MIN(Loan_Sample!I1385/Inputs!$B$17,1)+Inputs!$B$44*MIN(Loan_Sample!E1385,Inputs!$B$18)+Inputs!$B$45*Loan_Sample!C1385</f>
        <v>-4.33169966406476</v>
      </c>
      <c r="P1405" s="0" t="n">
        <f aca="false">MIN(1-Inputs!$B$13,MAX(Inputs!$B$13,1/(1+EXP(-(Inputs!$B$15*O1405+Inputs!$B$16)))))</f>
        <v>0.0109633881541147</v>
      </c>
      <c r="Q1405" s="0" t="n">
        <f aca="false">Inputs!$B$37+Inputs!$B$38*MAX(F1405-Inputs!$C$38,0)+Inputs!$B$39*MAX(F1405-Inputs!$C$39,0)+Inputs!$B$40*MAX(F1405-Inputs!$C$40,0)+Inputs!$B$41*MAX(F1405-Inputs!$C$41,0)+Inputs!$B$42*Inputs!$B$14+Inputs!$B$43*MIN(Loan_Sample!I1385/Inputs!$B$17,1)+Inputs!$B$44*MIN(E1405,Inputs!$B$18)+Inputs!$B$45*Loan_Sample!C1385</f>
        <v>-4.33169966406476</v>
      </c>
      <c r="R1405" s="0" t="n">
        <f aca="false">MIN(1-Inputs!$B$13,MAX(Inputs!$B$13,1/(1+EXP(-(Inputs!$B$15*Q1405+Inputs!$B$16)))))</f>
        <v>0.0109633881541147</v>
      </c>
    </row>
    <row r="1406" customFormat="false" ht="15" hidden="false" customHeight="false" outlineLevel="0" collapsed="false">
      <c r="A1406" s="0" t="n">
        <f aca="false">Loan_Sample!A1386</f>
        <v>40236</v>
      </c>
      <c r="B1406" s="0" t="n">
        <f aca="false">Loan_Sample!U1386</f>
        <v>297101.62</v>
      </c>
      <c r="C1406" s="0" t="n">
        <f aca="false">Loan_Sample!K1386+Inputs!$B$26</f>
        <v>5.25833320617676</v>
      </c>
      <c r="D1406" s="0" t="n">
        <f aca="false">Loan_Sample!L1386+Inputs!$B$26</f>
        <v>-1.875</v>
      </c>
      <c r="E1406" s="0" t="n">
        <f aca="false">Loan_Sample!E1386/(1+Inputs!$B$25/100)</f>
        <v>87.4768981933594</v>
      </c>
      <c r="F1406" s="0" t="n">
        <f aca="false">Loan_Sample!H1386-Inputs!$B$24/100</f>
        <v>-0.111666679382324</v>
      </c>
      <c r="G1406" s="0" t="n">
        <f aca="false">IF(ISNUMBER(C1406),INDEX(Scorecard!$D$54:$D$61,SUMPRODUCT(--(Scorecard!$G$54:$G$60&lt;C1406))+1),Scorecard!$D$62)</f>
        <v>0.126303549215828</v>
      </c>
      <c r="H1406" s="0" t="n">
        <f aca="false">IF(ISNUMBER(D1406),INDEX(Scorecard!$D$63:$D$68,SUMPRODUCT(--(Scorecard!$G$63:$G$67&lt;D1406))+1),Scorecard!$D$69)</f>
        <v>-0.340582194386522</v>
      </c>
      <c r="I1406" s="0" t="n">
        <f aca="false">IF(ISNUMBER(E1406),INDEX(Scorecard!$D$19:$D$26,SUMPRODUCT(--(Scorecard!$G$19:$G$25&lt;E1406))+1),Scorecard!$D$27)</f>
        <v>-0.820992370602782</v>
      </c>
      <c r="J1406" s="0" t="n">
        <f aca="false">IF(ISNUMBER(F1406),INDEX(Scorecard!$D$37:$D$44,SUMPRODUCT(--(Scorecard!$G$37:$G$43&lt;F1406))+1),Scorecard!$D$45)</f>
        <v>0.330501541082344</v>
      </c>
      <c r="K1406" s="0" t="n">
        <f aca="false">Inputs!$B$10+Scorecard!$J$5*Loan_Sample!Y1386+Scorecard!$J$6*Loan_Sample!Z1386+Scorecard!$J$7*I1406+Scorecard!$J$8*Loan_Sample!AB1386+Scorecard!$J$9*J1406+Scorecard!$J$10*Loan_Sample!AD1386+Scorecard!$J$11*G1406+Scorecard!$J$12*H1406</f>
        <v>-3.51380312290373</v>
      </c>
      <c r="L1406" s="0" t="n">
        <f aca="false">MIN(1-Inputs!$B$13,MAX(Inputs!$B$13,1/(1+EXP(-(Inputs!$B$11*K1406+Inputs!$B$12)))))</f>
        <v>0.0281263183720085</v>
      </c>
      <c r="M1406" s="0" t="n">
        <f aca="false">Loan_Sample!AH1386*Inputs!$B$4*B1406</f>
        <v>2924.73116353583</v>
      </c>
      <c r="N1406" s="0" t="n">
        <f aca="false">L1406*Inputs!$B$4*B1406</f>
        <v>2924.73116353583</v>
      </c>
      <c r="O1406" s="0" t="n">
        <f aca="false">Inputs!$B$37+Inputs!$B$38*MAX(Loan_Sample!H1386-Inputs!$C$38,0)+Inputs!$B$39*MAX(Loan_Sample!H1386-Inputs!$C$39,0)+Inputs!$B$40*MAX(Loan_Sample!H1386-Inputs!$C$40,0)+Inputs!$B$41*MAX(Loan_Sample!H1386-Inputs!$C$41,0)+Inputs!$B$42*Inputs!$B$14+Inputs!$B$43*MIN(Loan_Sample!I1386/Inputs!$B$17,1)+Inputs!$B$44*MIN(Loan_Sample!E1386,Inputs!$B$18)+Inputs!$B$45*Loan_Sample!C1386</f>
        <v>-6.2062559809932</v>
      </c>
      <c r="P1406" s="0" t="n">
        <f aca="false">MIN(1-Inputs!$B$13,MAX(Inputs!$B$13,1/(1+EXP(-(Inputs!$B$15*O1406+Inputs!$B$16)))))</f>
        <v>0.00131426462145399</v>
      </c>
      <c r="Q1406" s="0" t="n">
        <f aca="false">Inputs!$B$37+Inputs!$B$38*MAX(F1406-Inputs!$C$38,0)+Inputs!$B$39*MAX(F1406-Inputs!$C$39,0)+Inputs!$B$40*MAX(F1406-Inputs!$C$40,0)+Inputs!$B$41*MAX(F1406-Inputs!$C$41,0)+Inputs!$B$42*Inputs!$B$14+Inputs!$B$43*MIN(Loan_Sample!I1386/Inputs!$B$17,1)+Inputs!$B$44*MIN(E1406,Inputs!$B$18)+Inputs!$B$45*Loan_Sample!C1386</f>
        <v>-6.2062559809932</v>
      </c>
      <c r="R1406" s="0" t="n">
        <f aca="false">MIN(1-Inputs!$B$13,MAX(Inputs!$B$13,1/(1+EXP(-(Inputs!$B$15*Q1406+Inputs!$B$16)))))</f>
        <v>0.00131426462145399</v>
      </c>
    </row>
    <row r="1407" customFormat="false" ht="15" hidden="false" customHeight="false" outlineLevel="0" collapsed="false">
      <c r="A1407" s="0" t="n">
        <f aca="false">Loan_Sample!A1387</f>
        <v>40259</v>
      </c>
      <c r="B1407" s="0" t="n">
        <f aca="false">Loan_Sample!U1387</f>
        <v>138006.03</v>
      </c>
      <c r="C1407" s="0" t="n">
        <f aca="false">Loan_Sample!K1387+Inputs!$B$26</f>
        <v>3.92307686805725</v>
      </c>
      <c r="D1407" s="0" t="n">
        <f aca="false">Loan_Sample!L1387+Inputs!$B$26</f>
        <v>-0.276922941207886</v>
      </c>
      <c r="E1407" s="0" t="n">
        <f aca="false">Loan_Sample!E1387/(1+Inputs!$B$25/100)</f>
        <v>74.959342956543</v>
      </c>
      <c r="F1407" s="0" t="n">
        <f aca="false">Loan_Sample!H1387-Inputs!$B$24/100</f>
        <v>0.71566653251648</v>
      </c>
      <c r="G1407" s="0" t="n">
        <f aca="false">IF(ISNUMBER(C1407),INDEX(Scorecard!$D$54:$D$61,SUMPRODUCT(--(Scorecard!$G$54:$G$60&lt;C1407))+1),Scorecard!$D$62)</f>
        <v>0.489050497890326</v>
      </c>
      <c r="H1407" s="0" t="n">
        <f aca="false">IF(ISNUMBER(D1407),INDEX(Scorecard!$D$63:$D$68,SUMPRODUCT(--(Scorecard!$G$63:$G$67&lt;D1407))+1),Scorecard!$D$69)</f>
        <v>0.322484508656054</v>
      </c>
      <c r="I1407" s="0" t="n">
        <f aca="false">IF(ISNUMBER(E1407),INDEX(Scorecard!$D$19:$D$26,SUMPRODUCT(--(Scorecard!$G$19:$G$25&lt;E1407))+1),Scorecard!$D$27)</f>
        <v>-0.0341578513653732</v>
      </c>
      <c r="J1407" s="0" t="n">
        <f aca="false">IF(ISNUMBER(F1407),INDEX(Scorecard!$D$37:$D$44,SUMPRODUCT(--(Scorecard!$G$37:$G$43&lt;F1407))+1),Scorecard!$D$45)</f>
        <v>-0.569454719285959</v>
      </c>
      <c r="K1407" s="0" t="n">
        <f aca="false">Inputs!$B$10+Scorecard!$J$5*Loan_Sample!Y1387+Scorecard!$J$6*Loan_Sample!Z1387+Scorecard!$J$7*I1407+Scorecard!$J$8*Loan_Sample!AB1387+Scorecard!$J$9*J1407+Scorecard!$J$10*Loan_Sample!AD1387+Scorecard!$J$11*G1407+Scorecard!$J$12*H1407</f>
        <v>-3.55533561967606</v>
      </c>
      <c r="L1407" s="0" t="n">
        <f aca="false">MIN(1-Inputs!$B$13,MAX(Inputs!$B$13,1/(1+EXP(-(Inputs!$B$11*K1407+Inputs!$B$12)))))</f>
        <v>0.0269409044233913</v>
      </c>
      <c r="M1407" s="0" t="n">
        <f aca="false">Loan_Sample!AH1387*Inputs!$B$4*B1407</f>
        <v>1301.30254242859</v>
      </c>
      <c r="N1407" s="0" t="n">
        <f aca="false">L1407*Inputs!$B$4*B1407</f>
        <v>1301.30254242859</v>
      </c>
      <c r="O1407" s="0" t="n">
        <f aca="false">Inputs!$B$37+Inputs!$B$38*MAX(Loan_Sample!H1387-Inputs!$C$38,0)+Inputs!$B$39*MAX(Loan_Sample!H1387-Inputs!$C$39,0)+Inputs!$B$40*MAX(Loan_Sample!H1387-Inputs!$C$40,0)+Inputs!$B$41*MAX(Loan_Sample!H1387-Inputs!$C$41,0)+Inputs!$B$42*Inputs!$B$14+Inputs!$B$43*MIN(Loan_Sample!I1387/Inputs!$B$17,1)+Inputs!$B$44*MIN(Loan_Sample!E1387,Inputs!$B$18)+Inputs!$B$45*Loan_Sample!C1387</f>
        <v>-3.91878806980089</v>
      </c>
      <c r="P1407" s="0" t="n">
        <f aca="false">MIN(1-Inputs!$B$13,MAX(Inputs!$B$13,1/(1+EXP(-(Inputs!$B$15*O1407+Inputs!$B$16)))))</f>
        <v>0.0174164078361069</v>
      </c>
      <c r="Q1407" s="0" t="n">
        <f aca="false">Inputs!$B$37+Inputs!$B$38*MAX(F1407-Inputs!$C$38,0)+Inputs!$B$39*MAX(F1407-Inputs!$C$39,0)+Inputs!$B$40*MAX(F1407-Inputs!$C$40,0)+Inputs!$B$41*MAX(F1407-Inputs!$C$41,0)+Inputs!$B$42*Inputs!$B$14+Inputs!$B$43*MIN(Loan_Sample!I1387/Inputs!$B$17,1)+Inputs!$B$44*MIN(E1407,Inputs!$B$18)+Inputs!$B$45*Loan_Sample!C1387</f>
        <v>-3.91878806980089</v>
      </c>
      <c r="R1407" s="0" t="n">
        <f aca="false">MIN(1-Inputs!$B$13,MAX(Inputs!$B$13,1/(1+EXP(-(Inputs!$B$15*Q1407+Inputs!$B$16)))))</f>
        <v>0.0174164078361069</v>
      </c>
    </row>
    <row r="1408" customFormat="false" ht="15" hidden="false" customHeight="false" outlineLevel="0" collapsed="false">
      <c r="A1408" s="0" t="n">
        <f aca="false">Loan_Sample!A1388</f>
        <v>40266</v>
      </c>
      <c r="B1408" s="0" t="n">
        <f aca="false">Loan_Sample!U1388</f>
        <v>90567.25</v>
      </c>
      <c r="C1408" s="0" t="n">
        <f aca="false">Loan_Sample!K1388+Inputs!$B$26</f>
        <v>4.40833330154419</v>
      </c>
      <c r="D1408" s="0" t="n">
        <f aca="false">Loan_Sample!L1388+Inputs!$B$26</f>
        <v>-1.125</v>
      </c>
      <c r="E1408" s="0" t="n">
        <f aca="false">Loan_Sample!E1388/(1+Inputs!$B$25/100)</f>
        <v>54.1382598876953</v>
      </c>
      <c r="F1408" s="0" t="n">
        <f aca="false">Loan_Sample!H1388-Inputs!$B$24/100</f>
        <v>-2.15733313560486</v>
      </c>
      <c r="G1408" s="0" t="n">
        <f aca="false">IF(ISNUMBER(C1408),INDEX(Scorecard!$D$54:$D$61,SUMPRODUCT(--(Scorecard!$G$54:$G$60&lt;C1408))+1),Scorecard!$D$62)</f>
        <v>0.409483001259379</v>
      </c>
      <c r="H1408" s="0" t="n">
        <f aca="false">IF(ISNUMBER(D1408),INDEX(Scorecard!$D$63:$D$68,SUMPRODUCT(--(Scorecard!$G$63:$G$67&lt;D1408))+1),Scorecard!$D$69)</f>
        <v>-0.340582194386522</v>
      </c>
      <c r="I1408" s="0" t="n">
        <f aca="false">IF(ISNUMBER(E1408),INDEX(Scorecard!$D$19:$D$26,SUMPRODUCT(--(Scorecard!$G$19:$G$25&lt;E1408))+1),Scorecard!$D$27)</f>
        <v>0.57899015159425</v>
      </c>
      <c r="J1408" s="0" t="n">
        <f aca="false">IF(ISNUMBER(F1408),INDEX(Scorecard!$D$37:$D$44,SUMPRODUCT(--(Scorecard!$G$37:$G$43&lt;F1408))+1),Scorecard!$D$45)</f>
        <v>1.35057635045042</v>
      </c>
      <c r="K1408" s="0" t="n">
        <f aca="false">Inputs!$B$10+Scorecard!$J$5*Loan_Sample!Y1388+Scorecard!$J$6*Loan_Sample!Z1388+Scorecard!$J$7*I1408+Scorecard!$J$8*Loan_Sample!AB1388+Scorecard!$J$9*J1408+Scorecard!$J$10*Loan_Sample!AD1388+Scorecard!$J$11*G1408+Scorecard!$J$12*H1408</f>
        <v>-6.08112194223284</v>
      </c>
      <c r="L1408" s="0" t="n">
        <f aca="false">MIN(1-Inputs!$B$13,MAX(Inputs!$B$13,1/(1+EXP(-(Inputs!$B$11*K1408+Inputs!$B$12)))))</f>
        <v>0.00187062310404151</v>
      </c>
      <c r="M1408" s="0" t="n">
        <f aca="false">Loan_Sample!AH1388*Inputs!$B$4*B1408</f>
        <v>59.2960166118263</v>
      </c>
      <c r="N1408" s="0" t="n">
        <f aca="false">L1408*Inputs!$B$4*B1408</f>
        <v>59.2960166118263</v>
      </c>
      <c r="O1408" s="0" t="n">
        <f aca="false">Inputs!$B$37+Inputs!$B$38*MAX(Loan_Sample!H1388-Inputs!$C$38,0)+Inputs!$B$39*MAX(Loan_Sample!H1388-Inputs!$C$39,0)+Inputs!$B$40*MAX(Loan_Sample!H1388-Inputs!$C$40,0)+Inputs!$B$41*MAX(Loan_Sample!H1388-Inputs!$C$41,0)+Inputs!$B$42*Inputs!$B$14+Inputs!$B$43*MIN(Loan_Sample!I1388/Inputs!$B$17,1)+Inputs!$B$44*MIN(Loan_Sample!E1388,Inputs!$B$18)+Inputs!$B$45*Loan_Sample!C1388</f>
        <v>-5.45737231467755</v>
      </c>
      <c r="P1408" s="0" t="n">
        <f aca="false">MIN(1-Inputs!$B$13,MAX(Inputs!$B$13,1/(1+EXP(-(Inputs!$B$15*O1408+Inputs!$B$16)))))</f>
        <v>0.00307358292633279</v>
      </c>
      <c r="Q1408" s="0" t="n">
        <f aca="false">Inputs!$B$37+Inputs!$B$38*MAX(F1408-Inputs!$C$38,0)+Inputs!$B$39*MAX(F1408-Inputs!$C$39,0)+Inputs!$B$40*MAX(F1408-Inputs!$C$40,0)+Inputs!$B$41*MAX(F1408-Inputs!$C$41,0)+Inputs!$B$42*Inputs!$B$14+Inputs!$B$43*MIN(Loan_Sample!I1388/Inputs!$B$17,1)+Inputs!$B$44*MIN(E1408,Inputs!$B$18)+Inputs!$B$45*Loan_Sample!C1388</f>
        <v>-5.45737231467755</v>
      </c>
      <c r="R1408" s="0" t="n">
        <f aca="false">MIN(1-Inputs!$B$13,MAX(Inputs!$B$13,1/(1+EXP(-(Inputs!$B$15*Q1408+Inputs!$B$16)))))</f>
        <v>0.00307358292633279</v>
      </c>
    </row>
    <row r="1409" customFormat="false" ht="15" hidden="false" customHeight="false" outlineLevel="0" collapsed="false">
      <c r="A1409" s="0" t="n">
        <f aca="false">Loan_Sample!A1389</f>
        <v>40287</v>
      </c>
      <c r="B1409" s="0" t="n">
        <f aca="false">Loan_Sample!U1389</f>
        <v>245415</v>
      </c>
      <c r="C1409" s="0" t="n">
        <f aca="false">Loan_Sample!K1389+Inputs!$B$26</f>
        <v>7.53333330154419</v>
      </c>
      <c r="D1409" s="0" t="n">
        <f aca="false">Loan_Sample!L1389+Inputs!$B$26</f>
        <v>2.71025657653809</v>
      </c>
      <c r="E1409" s="0" t="n">
        <f aca="false">Loan_Sample!E1389/(1+Inputs!$B$25/100)</f>
        <v>71.986442565918</v>
      </c>
      <c r="F1409" s="0" t="n">
        <f aca="false">Loan_Sample!H1389-Inputs!$B$24/100</f>
        <v>1.16233325004578</v>
      </c>
      <c r="G1409" s="0" t="n">
        <f aca="false">IF(ISNUMBER(C1409),INDEX(Scorecard!$D$54:$D$61,SUMPRODUCT(--(Scorecard!$G$54:$G$60&lt;C1409))+1),Scorecard!$D$62)</f>
        <v>-0.541917179454542</v>
      </c>
      <c r="H1409" s="0" t="n">
        <f aca="false">IF(ISNUMBER(D1409),INDEX(Scorecard!$D$63:$D$68,SUMPRODUCT(--(Scorecard!$G$63:$G$67&lt;D1409))+1),Scorecard!$D$69)</f>
        <v>0.322484508656054</v>
      </c>
      <c r="I1409" s="0" t="n">
        <f aca="false">IF(ISNUMBER(E1409),INDEX(Scorecard!$D$19:$D$26,SUMPRODUCT(--(Scorecard!$G$19:$G$25&lt;E1409))+1),Scorecard!$D$27)</f>
        <v>0.0530843085177338</v>
      </c>
      <c r="J1409" s="0" t="n">
        <f aca="false">IF(ISNUMBER(F1409),INDEX(Scorecard!$D$37:$D$44,SUMPRODUCT(--(Scorecard!$G$37:$G$43&lt;F1409))+1),Scorecard!$D$45)</f>
        <v>-0.975503570149195</v>
      </c>
      <c r="K1409" s="0" t="n">
        <f aca="false">Inputs!$B$10+Scorecard!$J$5*Loan_Sample!Y1389+Scorecard!$J$6*Loan_Sample!Z1389+Scorecard!$J$7*I1409+Scorecard!$J$8*Loan_Sample!AB1389+Scorecard!$J$9*J1409+Scorecard!$J$10*Loan_Sample!AD1389+Scorecard!$J$11*G1409+Scorecard!$J$12*H1409</f>
        <v>-3.64182614979883</v>
      </c>
      <c r="L1409" s="0" t="n">
        <f aca="false">MIN(1-Inputs!$B$13,MAX(Inputs!$B$13,1/(1+EXP(-(Inputs!$B$11*K1409+Inputs!$B$12)))))</f>
        <v>0.0246262190002891</v>
      </c>
      <c r="M1409" s="0" t="n">
        <f aca="false">Loan_Sample!AH1389*Inputs!$B$4*B1409</f>
        <v>2115.27523758458</v>
      </c>
      <c r="N1409" s="0" t="n">
        <f aca="false">L1409*Inputs!$B$4*B1409</f>
        <v>2115.27523758458</v>
      </c>
      <c r="O1409" s="0" t="n">
        <f aca="false">Inputs!$B$37+Inputs!$B$38*MAX(Loan_Sample!H1389-Inputs!$C$38,0)+Inputs!$B$39*MAX(Loan_Sample!H1389-Inputs!$C$39,0)+Inputs!$B$40*MAX(Loan_Sample!H1389-Inputs!$C$40,0)+Inputs!$B$41*MAX(Loan_Sample!H1389-Inputs!$C$41,0)+Inputs!$B$42*Inputs!$B$14+Inputs!$B$43*MIN(Loan_Sample!I1389/Inputs!$B$17,1)+Inputs!$B$44*MIN(Loan_Sample!E1389,Inputs!$B$18)+Inputs!$B$45*Loan_Sample!C1389</f>
        <v>-3.52238638656714</v>
      </c>
      <c r="P1409" s="0" t="n">
        <f aca="false">MIN(1-Inputs!$B$13,MAX(Inputs!$B$13,1/(1+EXP(-(Inputs!$B$15*O1409+Inputs!$B$16)))))</f>
        <v>0.0270632113149577</v>
      </c>
      <c r="Q1409" s="0" t="n">
        <f aca="false">Inputs!$B$37+Inputs!$B$38*MAX(F1409-Inputs!$C$38,0)+Inputs!$B$39*MAX(F1409-Inputs!$C$39,0)+Inputs!$B$40*MAX(F1409-Inputs!$C$40,0)+Inputs!$B$41*MAX(F1409-Inputs!$C$41,0)+Inputs!$B$42*Inputs!$B$14+Inputs!$B$43*MIN(Loan_Sample!I1389/Inputs!$B$17,1)+Inputs!$B$44*MIN(E1409,Inputs!$B$18)+Inputs!$B$45*Loan_Sample!C1389</f>
        <v>-3.52238638656714</v>
      </c>
      <c r="R1409" s="0" t="n">
        <f aca="false">MIN(1-Inputs!$B$13,MAX(Inputs!$B$13,1/(1+EXP(-(Inputs!$B$15*Q1409+Inputs!$B$16)))))</f>
        <v>0.0270632113149577</v>
      </c>
    </row>
    <row r="1410" customFormat="false" ht="15" hidden="false" customHeight="false" outlineLevel="0" collapsed="false">
      <c r="A1410" s="0" t="n">
        <f aca="false">Loan_Sample!A1390</f>
        <v>40332</v>
      </c>
      <c r="B1410" s="0" t="n">
        <f aca="false">Loan_Sample!U1390</f>
        <v>156666.03</v>
      </c>
      <c r="C1410" s="0" t="n">
        <f aca="false">Loan_Sample!K1390+Inputs!$B$26</f>
        <v>4.15833330154419</v>
      </c>
      <c r="D1410" s="0" t="n">
        <f aca="false">Loan_Sample!L1390+Inputs!$B$26</f>
        <v>-1.875</v>
      </c>
      <c r="E1410" s="0" t="n">
        <f aca="false">Loan_Sample!E1390/(1+Inputs!$B$25/100)</f>
        <v>49.8677864074707</v>
      </c>
      <c r="F1410" s="0" t="n">
        <f aca="false">Loan_Sample!H1390-Inputs!$B$24/100</f>
        <v>0.66533350944519</v>
      </c>
      <c r="G1410" s="0" t="n">
        <f aca="false">IF(ISNUMBER(C1410),INDEX(Scorecard!$D$54:$D$61,SUMPRODUCT(--(Scorecard!$G$54:$G$60&lt;C1410))+1),Scorecard!$D$62)</f>
        <v>0.489050497890326</v>
      </c>
      <c r="H1410" s="0" t="n">
        <f aca="false">IF(ISNUMBER(D1410),INDEX(Scorecard!$D$63:$D$68,SUMPRODUCT(--(Scorecard!$G$63:$G$67&lt;D1410))+1),Scorecard!$D$69)</f>
        <v>-0.340582194386522</v>
      </c>
      <c r="I1410" s="0" t="n">
        <f aca="false">IF(ISNUMBER(E1410),INDEX(Scorecard!$D$19:$D$26,SUMPRODUCT(--(Scorecard!$G$19:$G$25&lt;E1410))+1),Scorecard!$D$27)</f>
        <v>0.57899015159425</v>
      </c>
      <c r="J1410" s="0" t="n">
        <f aca="false">IF(ISNUMBER(F1410),INDEX(Scorecard!$D$37:$D$44,SUMPRODUCT(--(Scorecard!$G$37:$G$43&lt;F1410))+1),Scorecard!$D$45)</f>
        <v>-0.569454719285959</v>
      </c>
      <c r="K1410" s="0" t="n">
        <f aca="false">Inputs!$B$10+Scorecard!$J$5*Loan_Sample!Y1390+Scorecard!$J$6*Loan_Sample!Z1390+Scorecard!$J$7*I1410+Scorecard!$J$8*Loan_Sample!AB1390+Scorecard!$J$9*J1410+Scorecard!$J$10*Loan_Sample!AD1390+Scorecard!$J$11*G1410+Scorecard!$J$12*H1410</f>
        <v>-5.04220724924269</v>
      </c>
      <c r="L1410" s="0" t="n">
        <f aca="false">MIN(1-Inputs!$B$13,MAX(Inputs!$B$13,1/(1+EXP(-(Inputs!$B$11*K1410+Inputs!$B$12)))))</f>
        <v>0.00564123546290902</v>
      </c>
      <c r="M1410" s="0" t="n">
        <f aca="false">Loan_Sample!AH1390*Inputs!$B$4*B1410</f>
        <v>309.326487494209</v>
      </c>
      <c r="N1410" s="0" t="n">
        <f aca="false">L1410*Inputs!$B$4*B1410</f>
        <v>309.326487494209</v>
      </c>
      <c r="O1410" s="0" t="n">
        <f aca="false">Inputs!$B$37+Inputs!$B$38*MAX(Loan_Sample!H1390-Inputs!$C$38,0)+Inputs!$B$39*MAX(Loan_Sample!H1390-Inputs!$C$39,0)+Inputs!$B$40*MAX(Loan_Sample!H1390-Inputs!$C$40,0)+Inputs!$B$41*MAX(Loan_Sample!H1390-Inputs!$C$41,0)+Inputs!$B$42*Inputs!$B$14+Inputs!$B$43*MIN(Loan_Sample!I1390/Inputs!$B$17,1)+Inputs!$B$44*MIN(Loan_Sample!E1390,Inputs!$B$18)+Inputs!$B$45*Loan_Sample!C1390</f>
        <v>-3.88078890627017</v>
      </c>
      <c r="P1410" s="0" t="n">
        <f aca="false">MIN(1-Inputs!$B$13,MAX(Inputs!$B$13,1/(1+EXP(-(Inputs!$B$15*O1410+Inputs!$B$16)))))</f>
        <v>0.0181712668208664</v>
      </c>
      <c r="Q1410" s="0" t="n">
        <f aca="false">Inputs!$B$37+Inputs!$B$38*MAX(F1410-Inputs!$C$38,0)+Inputs!$B$39*MAX(F1410-Inputs!$C$39,0)+Inputs!$B$40*MAX(F1410-Inputs!$C$40,0)+Inputs!$B$41*MAX(F1410-Inputs!$C$41,0)+Inputs!$B$42*Inputs!$B$14+Inputs!$B$43*MIN(Loan_Sample!I1390/Inputs!$B$17,1)+Inputs!$B$44*MIN(E1410,Inputs!$B$18)+Inputs!$B$45*Loan_Sample!C1390</f>
        <v>-3.88078890627017</v>
      </c>
      <c r="R1410" s="0" t="n">
        <f aca="false">MIN(1-Inputs!$B$13,MAX(Inputs!$B$13,1/(1+EXP(-(Inputs!$B$15*Q1410+Inputs!$B$16)))))</f>
        <v>0.0181712668208664</v>
      </c>
    </row>
    <row r="1411" customFormat="false" ht="15" hidden="false" customHeight="false" outlineLevel="0" collapsed="false">
      <c r="A1411" s="0" t="n">
        <f aca="false">Loan_Sample!A1391</f>
        <v>40409</v>
      </c>
      <c r="B1411" s="0" t="n">
        <f aca="false">Loan_Sample!U1391</f>
        <v>388671.1</v>
      </c>
      <c r="C1411" s="0" t="n">
        <f aca="false">Loan_Sample!K1391+Inputs!$B$26</f>
        <v>5.19999980926514</v>
      </c>
      <c r="D1411" s="0" t="n">
        <f aca="false">Loan_Sample!L1391+Inputs!$B$26</f>
        <v>-0.208333492279053</v>
      </c>
      <c r="E1411" s="0" t="n">
        <f aca="false">Loan_Sample!E1391/(1+Inputs!$B$25/100)</f>
        <v>66.6939086914063</v>
      </c>
      <c r="F1411" s="0" t="n">
        <f aca="false">Loan_Sample!H1391-Inputs!$B$24/100</f>
        <v>-3.40733313560486</v>
      </c>
      <c r="G1411" s="0" t="n">
        <f aca="false">IF(ISNUMBER(C1411),INDEX(Scorecard!$D$54:$D$61,SUMPRODUCT(--(Scorecard!$G$54:$G$60&lt;C1411))+1),Scorecard!$D$62)</f>
        <v>0.214429354789033</v>
      </c>
      <c r="H1411" s="0" t="n">
        <f aca="false">IF(ISNUMBER(D1411),INDEX(Scorecard!$D$63:$D$68,SUMPRODUCT(--(Scorecard!$G$63:$G$67&lt;D1411))+1),Scorecard!$D$69)</f>
        <v>0.322484508656054</v>
      </c>
      <c r="I1411" s="0" t="n">
        <f aca="false">IF(ISNUMBER(E1411),INDEX(Scorecard!$D$19:$D$26,SUMPRODUCT(--(Scorecard!$G$19:$G$25&lt;E1411))+1),Scorecard!$D$27)</f>
        <v>0.0530843085177338</v>
      </c>
      <c r="J1411" s="0" t="n">
        <f aca="false">IF(ISNUMBER(F1411),INDEX(Scorecard!$D$37:$D$44,SUMPRODUCT(--(Scorecard!$G$37:$G$43&lt;F1411))+1),Scorecard!$D$45)</f>
        <v>1.35057635045042</v>
      </c>
      <c r="K1411" s="0" t="n">
        <f aca="false">Inputs!$B$10+Scorecard!$J$5*Loan_Sample!Y1391+Scorecard!$J$6*Loan_Sample!Z1391+Scorecard!$J$7*I1411+Scorecard!$J$8*Loan_Sample!AB1391+Scorecard!$J$9*J1411+Scorecard!$J$10*Loan_Sample!AD1391+Scorecard!$J$11*G1411+Scorecard!$J$12*H1411</f>
        <v>-4.69565511300103</v>
      </c>
      <c r="L1411" s="0" t="n">
        <f aca="false">MIN(1-Inputs!$B$13,MAX(Inputs!$B$13,1/(1+EXP(-(Inputs!$B$11*K1411+Inputs!$B$12)))))</f>
        <v>0.00814214666102655</v>
      </c>
      <c r="M1411" s="0" t="n">
        <f aca="false">Loan_Sample!AH1391*Inputs!$B$4*B1411</f>
        <v>1107.61598468588</v>
      </c>
      <c r="N1411" s="0" t="n">
        <f aca="false">L1411*Inputs!$B$4*B1411</f>
        <v>1107.61598468588</v>
      </c>
      <c r="O1411" s="0" t="n">
        <f aca="false">Inputs!$B$37+Inputs!$B$38*MAX(Loan_Sample!H1391-Inputs!$C$38,0)+Inputs!$B$39*MAX(Loan_Sample!H1391-Inputs!$C$39,0)+Inputs!$B$40*MAX(Loan_Sample!H1391-Inputs!$C$40,0)+Inputs!$B$41*MAX(Loan_Sample!H1391-Inputs!$C$41,0)+Inputs!$B$42*Inputs!$B$14+Inputs!$B$43*MIN(Loan_Sample!I1391/Inputs!$B$17,1)+Inputs!$B$44*MIN(Loan_Sample!E1391,Inputs!$B$18)+Inputs!$B$45*Loan_Sample!C1391</f>
        <v>-5.55040334760942</v>
      </c>
      <c r="P1411" s="0" t="n">
        <f aca="false">MIN(1-Inputs!$B$13,MAX(Inputs!$B$13,1/(1+EXP(-(Inputs!$B$15*O1411+Inputs!$B$16)))))</f>
        <v>0.0027659797702744</v>
      </c>
      <c r="Q1411" s="0" t="n">
        <f aca="false">Inputs!$B$37+Inputs!$B$38*MAX(F1411-Inputs!$C$38,0)+Inputs!$B$39*MAX(F1411-Inputs!$C$39,0)+Inputs!$B$40*MAX(F1411-Inputs!$C$40,0)+Inputs!$B$41*MAX(F1411-Inputs!$C$41,0)+Inputs!$B$42*Inputs!$B$14+Inputs!$B$43*MIN(Loan_Sample!I1391/Inputs!$B$17,1)+Inputs!$B$44*MIN(E1411,Inputs!$B$18)+Inputs!$B$45*Loan_Sample!C1391</f>
        <v>-5.55040334760942</v>
      </c>
      <c r="R1411" s="0" t="n">
        <f aca="false">MIN(1-Inputs!$B$13,MAX(Inputs!$B$13,1/(1+EXP(-(Inputs!$B$15*Q1411+Inputs!$B$16)))))</f>
        <v>0.0027659797702744</v>
      </c>
    </row>
    <row r="1412" customFormat="false" ht="15" hidden="false" customHeight="false" outlineLevel="0" collapsed="false">
      <c r="A1412" s="0" t="n">
        <f aca="false">Loan_Sample!A1392</f>
        <v>40429</v>
      </c>
      <c r="B1412" s="0" t="n">
        <f aca="false">Loan_Sample!U1392</f>
        <v>328741.75</v>
      </c>
      <c r="C1412" s="0" t="n">
        <f aca="false">Loan_Sample!K1392+Inputs!$B$26</f>
        <v>6.03333330154419</v>
      </c>
      <c r="D1412" s="0" t="n">
        <f aca="false">Loan_Sample!L1392+Inputs!$B$26</f>
        <v>2.71025633811951</v>
      </c>
      <c r="E1412" s="0" t="n">
        <f aca="false">Loan_Sample!E1392/(1+Inputs!$B$25/100)</f>
        <v>65.1707916259766</v>
      </c>
      <c r="F1412" s="0" t="n">
        <f aca="false">Loan_Sample!H1392-Inputs!$B$24/100</f>
        <v>0.0513331890106201</v>
      </c>
      <c r="G1412" s="0" t="n">
        <f aca="false">IF(ISNUMBER(C1412),INDEX(Scorecard!$D$54:$D$61,SUMPRODUCT(--(Scorecard!$G$54:$G$60&lt;C1412))+1),Scorecard!$D$62)</f>
        <v>0.0151758992857273</v>
      </c>
      <c r="H1412" s="0" t="n">
        <f aca="false">IF(ISNUMBER(D1412),INDEX(Scorecard!$D$63:$D$68,SUMPRODUCT(--(Scorecard!$G$63:$G$67&lt;D1412))+1),Scorecard!$D$69)</f>
        <v>0.322484508656054</v>
      </c>
      <c r="I1412" s="0" t="n">
        <f aca="false">IF(ISNUMBER(E1412),INDEX(Scorecard!$D$19:$D$26,SUMPRODUCT(--(Scorecard!$G$19:$G$25&lt;E1412))+1),Scorecard!$D$27)</f>
        <v>0.233621608745691</v>
      </c>
      <c r="J1412" s="0" t="n">
        <f aca="false">IF(ISNUMBER(F1412),INDEX(Scorecard!$D$37:$D$44,SUMPRODUCT(--(Scorecard!$G$37:$G$43&lt;F1412))+1),Scorecard!$D$45)</f>
        <v>0.330501541082344</v>
      </c>
      <c r="K1412" s="0" t="n">
        <f aca="false">Inputs!$B$10+Scorecard!$J$5*Loan_Sample!Y1392+Scorecard!$J$6*Loan_Sample!Z1392+Scorecard!$J$7*I1412+Scorecard!$J$8*Loan_Sample!AB1392+Scorecard!$J$9*J1412+Scorecard!$J$10*Loan_Sample!AD1392+Scorecard!$J$11*G1412+Scorecard!$J$12*H1412</f>
        <v>-6.3971455041064</v>
      </c>
      <c r="L1412" s="0" t="n">
        <f aca="false">MIN(1-Inputs!$B$13,MAX(Inputs!$B$13,1/(1+EXP(-(Inputs!$B$11*K1412+Inputs!$B$12)))))</f>
        <v>0.00133627398788386</v>
      </c>
      <c r="M1412" s="0" t="n">
        <f aca="false">Loan_Sample!AH1392*Inputs!$B$4*B1412</f>
        <v>153.751167239747</v>
      </c>
      <c r="N1412" s="0" t="n">
        <f aca="false">L1412*Inputs!$B$4*B1412</f>
        <v>153.751167239747</v>
      </c>
      <c r="O1412" s="0" t="n">
        <f aca="false">Inputs!$B$37+Inputs!$B$38*MAX(Loan_Sample!H1392-Inputs!$C$38,0)+Inputs!$B$39*MAX(Loan_Sample!H1392-Inputs!$C$39,0)+Inputs!$B$40*MAX(Loan_Sample!H1392-Inputs!$C$40,0)+Inputs!$B$41*MAX(Loan_Sample!H1392-Inputs!$C$41,0)+Inputs!$B$42*Inputs!$B$14+Inputs!$B$43*MIN(Loan_Sample!I1392/Inputs!$B$17,1)+Inputs!$B$44*MIN(Loan_Sample!E1392,Inputs!$B$18)+Inputs!$B$45*Loan_Sample!C1392</f>
        <v>-5.96419991545924</v>
      </c>
      <c r="P1412" s="0" t="n">
        <f aca="false">MIN(1-Inputs!$B$13,MAX(Inputs!$B$13,1/(1+EXP(-(Inputs!$B$15*O1412+Inputs!$B$16)))))</f>
        <v>0.00172984196951886</v>
      </c>
      <c r="Q1412" s="0" t="n">
        <f aca="false">Inputs!$B$37+Inputs!$B$38*MAX(F1412-Inputs!$C$38,0)+Inputs!$B$39*MAX(F1412-Inputs!$C$39,0)+Inputs!$B$40*MAX(F1412-Inputs!$C$40,0)+Inputs!$B$41*MAX(F1412-Inputs!$C$41,0)+Inputs!$B$42*Inputs!$B$14+Inputs!$B$43*MIN(Loan_Sample!I1392/Inputs!$B$17,1)+Inputs!$B$44*MIN(E1412,Inputs!$B$18)+Inputs!$B$45*Loan_Sample!C1392</f>
        <v>-5.96419991545924</v>
      </c>
      <c r="R1412" s="0" t="n">
        <f aca="false">MIN(1-Inputs!$B$13,MAX(Inputs!$B$13,1/(1+EXP(-(Inputs!$B$15*Q1412+Inputs!$B$16)))))</f>
        <v>0.00172984196951886</v>
      </c>
    </row>
    <row r="1413" customFormat="false" ht="15" hidden="false" customHeight="false" outlineLevel="0" collapsed="false">
      <c r="A1413" s="0" t="n">
        <f aca="false">Loan_Sample!A1393</f>
        <v>40440</v>
      </c>
      <c r="B1413" s="0" t="n">
        <f aca="false">Loan_Sample!U1393</f>
        <v>245711.95</v>
      </c>
      <c r="C1413" s="0" t="n">
        <f aca="false">Loan_Sample!K1393+Inputs!$B$26</f>
        <v>6.13333320617676</v>
      </c>
      <c r="D1413" s="0" t="n">
        <f aca="false">Loan_Sample!L1393+Inputs!$B$26</f>
        <v>-3.5</v>
      </c>
      <c r="E1413" s="0" t="n">
        <f aca="false">Loan_Sample!E1393/(1+Inputs!$B$25/100)</f>
        <v>75.8576126098633</v>
      </c>
      <c r="F1413" s="0" t="n">
        <f aca="false">Loan_Sample!H1393-Inputs!$B$24/100</f>
        <v>0.127333402633667</v>
      </c>
      <c r="G1413" s="0" t="n">
        <f aca="false">IF(ISNUMBER(C1413),INDEX(Scorecard!$D$54:$D$61,SUMPRODUCT(--(Scorecard!$G$54:$G$60&lt;C1413))+1),Scorecard!$D$62)</f>
        <v>0.0151758992857273</v>
      </c>
      <c r="H1413" s="0" t="n">
        <f aca="false">IF(ISNUMBER(D1413),INDEX(Scorecard!$D$63:$D$68,SUMPRODUCT(--(Scorecard!$G$63:$G$67&lt;D1413))+1),Scorecard!$D$69)</f>
        <v>-0.340582194386522</v>
      </c>
      <c r="I1413" s="0" t="n">
        <f aca="false">IF(ISNUMBER(E1413),INDEX(Scorecard!$D$19:$D$26,SUMPRODUCT(--(Scorecard!$G$19:$G$25&lt;E1413))+1),Scorecard!$D$27)</f>
        <v>-0.0341578513653732</v>
      </c>
      <c r="J1413" s="0" t="n">
        <f aca="false">IF(ISNUMBER(F1413),INDEX(Scorecard!$D$37:$D$44,SUMPRODUCT(--(Scorecard!$G$37:$G$43&lt;F1413))+1),Scorecard!$D$45)</f>
        <v>0.102184252677548</v>
      </c>
      <c r="K1413" s="0" t="n">
        <f aca="false">Inputs!$B$10+Scorecard!$J$5*Loan_Sample!Y1393+Scorecard!$J$6*Loan_Sample!Z1393+Scorecard!$J$7*I1413+Scorecard!$J$8*Loan_Sample!AB1393+Scorecard!$J$9*J1413+Scorecard!$J$10*Loan_Sample!AD1393+Scorecard!$J$11*G1413+Scorecard!$J$12*H1413</f>
        <v>-2.64924032726749</v>
      </c>
      <c r="L1413" s="0" t="n">
        <f aca="false">MIN(1-Inputs!$B$13,MAX(Inputs!$B$13,1/(1+EXP(-(Inputs!$B$11*K1413+Inputs!$B$12)))))</f>
        <v>0.0678126377423523</v>
      </c>
      <c r="M1413" s="0" t="n">
        <f aca="false">Loan_Sample!AH1393*Inputs!$B$4*B1413</f>
        <v>5831.83140901095</v>
      </c>
      <c r="N1413" s="0" t="n">
        <f aca="false">L1413*Inputs!$B$4*B1413</f>
        <v>5831.83140901095</v>
      </c>
      <c r="O1413" s="0" t="n">
        <f aca="false">Inputs!$B$37+Inputs!$B$38*MAX(Loan_Sample!H1393-Inputs!$C$38,0)+Inputs!$B$39*MAX(Loan_Sample!H1393-Inputs!$C$39,0)+Inputs!$B$40*MAX(Loan_Sample!H1393-Inputs!$C$40,0)+Inputs!$B$41*MAX(Loan_Sample!H1393-Inputs!$C$41,0)+Inputs!$B$42*Inputs!$B$14+Inputs!$B$43*MIN(Loan_Sample!I1393/Inputs!$B$17,1)+Inputs!$B$44*MIN(Loan_Sample!E1393,Inputs!$B$18)+Inputs!$B$45*Loan_Sample!C1393</f>
        <v>-6.09228689112511</v>
      </c>
      <c r="P1413" s="0" t="n">
        <f aca="false">MIN(1-Inputs!$B$13,MAX(Inputs!$B$13,1/(1+EXP(-(Inputs!$B$15*O1413+Inputs!$B$16)))))</f>
        <v>0.00149579135150351</v>
      </c>
      <c r="Q1413" s="0" t="n">
        <f aca="false">Inputs!$B$37+Inputs!$B$38*MAX(F1413-Inputs!$C$38,0)+Inputs!$B$39*MAX(F1413-Inputs!$C$39,0)+Inputs!$B$40*MAX(F1413-Inputs!$C$40,0)+Inputs!$B$41*MAX(F1413-Inputs!$C$41,0)+Inputs!$B$42*Inputs!$B$14+Inputs!$B$43*MIN(Loan_Sample!I1393/Inputs!$B$17,1)+Inputs!$B$44*MIN(E1413,Inputs!$B$18)+Inputs!$B$45*Loan_Sample!C1393</f>
        <v>-6.09228689112511</v>
      </c>
      <c r="R1413" s="0" t="n">
        <f aca="false">MIN(1-Inputs!$B$13,MAX(Inputs!$B$13,1/(1+EXP(-(Inputs!$B$15*Q1413+Inputs!$B$16)))))</f>
        <v>0.00149579135150351</v>
      </c>
    </row>
    <row r="1414" customFormat="false" ht="15" hidden="false" customHeight="false" outlineLevel="0" collapsed="false">
      <c r="A1414" s="0" t="n">
        <f aca="false">Loan_Sample!A1394</f>
        <v>40441</v>
      </c>
      <c r="B1414" s="0" t="n">
        <f aca="false">Loan_Sample!U1394</f>
        <v>193607.28</v>
      </c>
      <c r="C1414" s="0" t="n">
        <f aca="false">Loan_Sample!K1394+Inputs!$B$26</f>
        <v>9.63333320617676</v>
      </c>
      <c r="D1414" s="0" t="n">
        <f aca="false">Loan_Sample!L1394+Inputs!$B$26</f>
        <v>5.0717945098877</v>
      </c>
      <c r="E1414" s="0" t="n">
        <f aca="false">Loan_Sample!E1394/(1+Inputs!$B$25/100)</f>
        <v>79.6557464599609</v>
      </c>
      <c r="F1414" s="0" t="n">
        <f aca="false">Loan_Sample!H1394-Inputs!$B$24/100</f>
        <v>0.810666799545288</v>
      </c>
      <c r="G1414" s="0" t="n">
        <f aca="false">IF(ISNUMBER(C1414),INDEX(Scorecard!$D$54:$D$61,SUMPRODUCT(--(Scorecard!$G$54:$G$60&lt;C1414))+1),Scorecard!$D$62)</f>
        <v>-0.541917179454542</v>
      </c>
      <c r="H1414" s="0" t="n">
        <f aca="false">IF(ISNUMBER(D1414),INDEX(Scorecard!$D$63:$D$68,SUMPRODUCT(--(Scorecard!$G$63:$G$67&lt;D1414))+1),Scorecard!$D$69)</f>
        <v>0.322484508656054</v>
      </c>
      <c r="I1414" s="0" t="n">
        <f aca="false">IF(ISNUMBER(E1414),INDEX(Scorecard!$D$19:$D$26,SUMPRODUCT(--(Scorecard!$G$19:$G$25&lt;E1414))+1),Scorecard!$D$27)</f>
        <v>-0.0341578513653732</v>
      </c>
      <c r="J1414" s="0" t="n">
        <f aca="false">IF(ISNUMBER(F1414),INDEX(Scorecard!$D$37:$D$44,SUMPRODUCT(--(Scorecard!$G$37:$G$43&lt;F1414))+1),Scorecard!$D$45)</f>
        <v>-0.569454719285959</v>
      </c>
      <c r="K1414" s="0" t="n">
        <f aca="false">Inputs!$B$10+Scorecard!$J$5*Loan_Sample!Y1394+Scorecard!$J$6*Loan_Sample!Z1394+Scorecard!$J$7*I1414+Scorecard!$J$8*Loan_Sample!AB1394+Scorecard!$J$9*J1414+Scorecard!$J$10*Loan_Sample!AD1394+Scorecard!$J$11*G1414+Scorecard!$J$12*H1414</f>
        <v>-2.57734201394551</v>
      </c>
      <c r="L1414" s="0" t="n">
        <f aca="false">MIN(1-Inputs!$B$13,MAX(Inputs!$B$13,1/(1+EXP(-(Inputs!$B$11*K1414+Inputs!$B$12)))))</f>
        <v>0.0728216644748721</v>
      </c>
      <c r="M1414" s="0" t="n">
        <f aca="false">Loan_Sample!AH1394*Inputs!$B$4*B1414</f>
        <v>4934.58153441842</v>
      </c>
      <c r="N1414" s="0" t="n">
        <f aca="false">L1414*Inputs!$B$4*B1414</f>
        <v>4934.58153441842</v>
      </c>
      <c r="O1414" s="0" t="n">
        <f aca="false">Inputs!$B$37+Inputs!$B$38*MAX(Loan_Sample!H1394-Inputs!$C$38,0)+Inputs!$B$39*MAX(Loan_Sample!H1394-Inputs!$C$39,0)+Inputs!$B$40*MAX(Loan_Sample!H1394-Inputs!$C$40,0)+Inputs!$B$41*MAX(Loan_Sample!H1394-Inputs!$C$41,0)+Inputs!$B$42*Inputs!$B$14+Inputs!$B$43*MIN(Loan_Sample!I1394/Inputs!$B$17,1)+Inputs!$B$44*MIN(Loan_Sample!E1394,Inputs!$B$18)+Inputs!$B$45*Loan_Sample!C1394</f>
        <v>-4.48833501537995</v>
      </c>
      <c r="P1414" s="0" t="n">
        <f aca="false">MIN(1-Inputs!$B$13,MAX(Inputs!$B$13,1/(1+EXP(-(Inputs!$B$15*O1414+Inputs!$B$16)))))</f>
        <v>0.00919158483808213</v>
      </c>
      <c r="Q1414" s="0" t="n">
        <f aca="false">Inputs!$B$37+Inputs!$B$38*MAX(F1414-Inputs!$C$38,0)+Inputs!$B$39*MAX(F1414-Inputs!$C$39,0)+Inputs!$B$40*MAX(F1414-Inputs!$C$40,0)+Inputs!$B$41*MAX(F1414-Inputs!$C$41,0)+Inputs!$B$42*Inputs!$B$14+Inputs!$B$43*MIN(Loan_Sample!I1394/Inputs!$B$17,1)+Inputs!$B$44*MIN(E1414,Inputs!$B$18)+Inputs!$B$45*Loan_Sample!C1394</f>
        <v>-4.48833501537995</v>
      </c>
      <c r="R1414" s="0" t="n">
        <f aca="false">MIN(1-Inputs!$B$13,MAX(Inputs!$B$13,1/(1+EXP(-(Inputs!$B$15*Q1414+Inputs!$B$16)))))</f>
        <v>0.00919158483808213</v>
      </c>
    </row>
    <row r="1415" customFormat="false" ht="15" hidden="false" customHeight="false" outlineLevel="0" collapsed="false">
      <c r="A1415" s="0" t="n">
        <f aca="false">Loan_Sample!A1395</f>
        <v>40443</v>
      </c>
      <c r="B1415" s="0" t="n">
        <f aca="false">Loan_Sample!U1395</f>
        <v>222448.19</v>
      </c>
      <c r="C1415" s="0" t="n">
        <f aca="false">Loan_Sample!K1395+Inputs!$B$26</f>
        <v>5.00833320617676</v>
      </c>
      <c r="D1415" s="0" t="n">
        <f aca="false">Loan_Sample!L1395+Inputs!$B$26</f>
        <v>-1.125</v>
      </c>
      <c r="E1415" s="0" t="n">
        <f aca="false">Loan_Sample!E1395/(1+Inputs!$B$25/100)</f>
        <v>59.2285194396973</v>
      </c>
      <c r="F1415" s="0" t="n">
        <f aca="false">Loan_Sample!H1395-Inputs!$B$24/100</f>
        <v>-1.11733293533325</v>
      </c>
      <c r="G1415" s="0" t="n">
        <f aca="false">IF(ISNUMBER(C1415),INDEX(Scorecard!$D$54:$D$61,SUMPRODUCT(--(Scorecard!$G$54:$G$60&lt;C1415))+1),Scorecard!$D$62)</f>
        <v>0.214429354789033</v>
      </c>
      <c r="H1415" s="0" t="n">
        <f aca="false">IF(ISNUMBER(D1415),INDEX(Scorecard!$D$63:$D$68,SUMPRODUCT(--(Scorecard!$G$63:$G$67&lt;D1415))+1),Scorecard!$D$69)</f>
        <v>-0.340582194386522</v>
      </c>
      <c r="I1415" s="0" t="n">
        <f aca="false">IF(ISNUMBER(E1415),INDEX(Scorecard!$D$19:$D$26,SUMPRODUCT(--(Scorecard!$G$19:$G$25&lt;E1415))+1),Scorecard!$D$27)</f>
        <v>0.267179331770092</v>
      </c>
      <c r="J1415" s="0" t="n">
        <f aca="false">IF(ISNUMBER(F1415),INDEX(Scorecard!$D$37:$D$44,SUMPRODUCT(--(Scorecard!$G$37:$G$43&lt;F1415))+1),Scorecard!$D$45)</f>
        <v>1.35057635045042</v>
      </c>
      <c r="K1415" s="0" t="n">
        <f aca="false">Inputs!$B$10+Scorecard!$J$5*Loan_Sample!Y1395+Scorecard!$J$6*Loan_Sample!Z1395+Scorecard!$J$7*I1415+Scorecard!$J$8*Loan_Sample!AB1395+Scorecard!$J$9*J1415+Scorecard!$J$10*Loan_Sample!AD1395+Scorecard!$J$11*G1415+Scorecard!$J$12*H1415</f>
        <v>-6.31826635922079</v>
      </c>
      <c r="L1415" s="0" t="n">
        <f aca="false">MIN(1-Inputs!$B$13,MAX(Inputs!$B$13,1/(1+EXP(-(Inputs!$B$11*K1415+Inputs!$B$12)))))</f>
        <v>0.00145333831231391</v>
      </c>
      <c r="M1415" s="0" t="n">
        <f aca="false">Loan_Sample!AH1395*Inputs!$B$4*B1415</f>
        <v>113.152366961159</v>
      </c>
      <c r="N1415" s="0" t="n">
        <f aca="false">L1415*Inputs!$B$4*B1415</f>
        <v>113.152366961159</v>
      </c>
      <c r="O1415" s="0" t="n">
        <f aca="false">Inputs!$B$37+Inputs!$B$38*MAX(Loan_Sample!H1395-Inputs!$C$38,0)+Inputs!$B$39*MAX(Loan_Sample!H1395-Inputs!$C$39,0)+Inputs!$B$40*MAX(Loan_Sample!H1395-Inputs!$C$40,0)+Inputs!$B$41*MAX(Loan_Sample!H1395-Inputs!$C$41,0)+Inputs!$B$42*Inputs!$B$14+Inputs!$B$43*MIN(Loan_Sample!I1395/Inputs!$B$17,1)+Inputs!$B$44*MIN(Loan_Sample!E1395,Inputs!$B$18)+Inputs!$B$45*Loan_Sample!C1395</f>
        <v>-5.48640355691213</v>
      </c>
      <c r="P1415" s="0" t="n">
        <f aca="false">MIN(1-Inputs!$B$13,MAX(Inputs!$B$13,1/(1+EXP(-(Inputs!$B$15*O1415+Inputs!$B$16)))))</f>
        <v>0.00297409880411966</v>
      </c>
      <c r="Q1415" s="0" t="n">
        <f aca="false">Inputs!$B$37+Inputs!$B$38*MAX(F1415-Inputs!$C$38,0)+Inputs!$B$39*MAX(F1415-Inputs!$C$39,0)+Inputs!$B$40*MAX(F1415-Inputs!$C$40,0)+Inputs!$B$41*MAX(F1415-Inputs!$C$41,0)+Inputs!$B$42*Inputs!$B$14+Inputs!$B$43*MIN(Loan_Sample!I1395/Inputs!$B$17,1)+Inputs!$B$44*MIN(E1415,Inputs!$B$18)+Inputs!$B$45*Loan_Sample!C1395</f>
        <v>-5.48640355691213</v>
      </c>
      <c r="R1415" s="0" t="n">
        <f aca="false">MIN(1-Inputs!$B$13,MAX(Inputs!$B$13,1/(1+EXP(-(Inputs!$B$15*Q1415+Inputs!$B$16)))))</f>
        <v>0.00297409880411966</v>
      </c>
    </row>
    <row r="1416" customFormat="false" ht="15" hidden="false" customHeight="false" outlineLevel="0" collapsed="false">
      <c r="A1416" s="0" t="n">
        <f aca="false">Loan_Sample!A1396</f>
        <v>40450</v>
      </c>
      <c r="B1416" s="0" t="n">
        <f aca="false">Loan_Sample!U1396</f>
        <v>184816.72</v>
      </c>
      <c r="C1416" s="0" t="n">
        <f aca="false">Loan_Sample!K1396+Inputs!$B$26</f>
        <v>3.82307696342468</v>
      </c>
      <c r="D1416" s="0" t="n">
        <f aca="false">Loan_Sample!L1396+Inputs!$B$26</f>
        <v>-0.276922941207886</v>
      </c>
      <c r="E1416" s="0" t="n">
        <f aca="false">Loan_Sample!E1396/(1+Inputs!$B$25/100)</f>
        <v>57.7513771057129</v>
      </c>
      <c r="F1416" s="0" t="n">
        <f aca="false">Loan_Sample!H1396-Inputs!$B$24/100</f>
        <v>0.126666784286499</v>
      </c>
      <c r="G1416" s="0" t="n">
        <f aca="false">IF(ISNUMBER(C1416),INDEX(Scorecard!$D$54:$D$61,SUMPRODUCT(--(Scorecard!$G$54:$G$60&lt;C1416))+1),Scorecard!$D$62)</f>
        <v>0.489050497890326</v>
      </c>
      <c r="H1416" s="0" t="n">
        <f aca="false">IF(ISNUMBER(D1416),INDEX(Scorecard!$D$63:$D$68,SUMPRODUCT(--(Scorecard!$G$63:$G$67&lt;D1416))+1),Scorecard!$D$69)</f>
        <v>0.322484508656054</v>
      </c>
      <c r="I1416" s="0" t="n">
        <f aca="false">IF(ISNUMBER(E1416),INDEX(Scorecard!$D$19:$D$26,SUMPRODUCT(--(Scorecard!$G$19:$G$25&lt;E1416))+1),Scorecard!$D$27)</f>
        <v>0.285899340811827</v>
      </c>
      <c r="J1416" s="0" t="n">
        <f aca="false">IF(ISNUMBER(F1416),INDEX(Scorecard!$D$37:$D$44,SUMPRODUCT(--(Scorecard!$G$37:$G$43&lt;F1416))+1),Scorecard!$D$45)</f>
        <v>0.102184252677548</v>
      </c>
      <c r="K1416" s="0" t="n">
        <f aca="false">Inputs!$B$10+Scorecard!$J$5*Loan_Sample!Y1396+Scorecard!$J$6*Loan_Sample!Z1396+Scorecard!$J$7*I1416+Scorecard!$J$8*Loan_Sample!AB1396+Scorecard!$J$9*J1416+Scorecard!$J$10*Loan_Sample!AD1396+Scorecard!$J$11*G1416+Scorecard!$J$12*H1416</f>
        <v>-4.34357831057578</v>
      </c>
      <c r="L1416" s="0" t="n">
        <f aca="false">MIN(1-Inputs!$B$13,MAX(Inputs!$B$13,1/(1+EXP(-(Inputs!$B$11*K1416+Inputs!$B$12)))))</f>
        <v>0.0118072163635607</v>
      </c>
      <c r="M1416" s="0" t="n">
        <f aca="false">Loan_Sample!AH1396*Inputs!$B$4*B1416</f>
        <v>763.759850225264</v>
      </c>
      <c r="N1416" s="0" t="n">
        <f aca="false">L1416*Inputs!$B$4*B1416</f>
        <v>763.759850225264</v>
      </c>
      <c r="O1416" s="0" t="n">
        <f aca="false">Inputs!$B$37+Inputs!$B$38*MAX(Loan_Sample!H1396-Inputs!$C$38,0)+Inputs!$B$39*MAX(Loan_Sample!H1396-Inputs!$C$39,0)+Inputs!$B$40*MAX(Loan_Sample!H1396-Inputs!$C$40,0)+Inputs!$B$41*MAX(Loan_Sample!H1396-Inputs!$C$41,0)+Inputs!$B$42*Inputs!$B$14+Inputs!$B$43*MIN(Loan_Sample!I1396/Inputs!$B$17,1)+Inputs!$B$44*MIN(Loan_Sample!E1396,Inputs!$B$18)+Inputs!$B$45*Loan_Sample!C1396</f>
        <v>-5.26623848782392</v>
      </c>
      <c r="P1416" s="0" t="n">
        <f aca="false">MIN(1-Inputs!$B$13,MAX(Inputs!$B$13,1/(1+EXP(-(Inputs!$B$15*O1416+Inputs!$B$16)))))</f>
        <v>0.00381667244427481</v>
      </c>
      <c r="Q1416" s="0" t="n">
        <f aca="false">Inputs!$B$37+Inputs!$B$38*MAX(F1416-Inputs!$C$38,0)+Inputs!$B$39*MAX(F1416-Inputs!$C$39,0)+Inputs!$B$40*MAX(F1416-Inputs!$C$40,0)+Inputs!$B$41*MAX(F1416-Inputs!$C$41,0)+Inputs!$B$42*Inputs!$B$14+Inputs!$B$43*MIN(Loan_Sample!I1396/Inputs!$B$17,1)+Inputs!$B$44*MIN(E1416,Inputs!$B$18)+Inputs!$B$45*Loan_Sample!C1396</f>
        <v>-5.26623848782392</v>
      </c>
      <c r="R1416" s="0" t="n">
        <f aca="false">MIN(1-Inputs!$B$13,MAX(Inputs!$B$13,1/(1+EXP(-(Inputs!$B$15*Q1416+Inputs!$B$16)))))</f>
        <v>0.00381667244427481</v>
      </c>
    </row>
    <row r="1417" customFormat="false" ht="15" hidden="false" customHeight="false" outlineLevel="0" collapsed="false">
      <c r="A1417" s="0" t="n">
        <f aca="false">Loan_Sample!A1397</f>
        <v>40466</v>
      </c>
      <c r="B1417" s="0" t="n">
        <f aca="false">Loan_Sample!U1397</f>
        <v>334082.38</v>
      </c>
      <c r="C1417" s="0" t="n">
        <f aca="false">Loan_Sample!K1397+Inputs!$B$26</f>
        <v>5.53333330154419</v>
      </c>
      <c r="D1417" s="0" t="n">
        <f aca="false">Loan_Sample!L1397+Inputs!$B$26</f>
        <v>-3.50000047683716</v>
      </c>
      <c r="E1417" s="0" t="n">
        <f aca="false">Loan_Sample!E1397/(1+Inputs!$B$25/100)</f>
        <v>50.5856552124023</v>
      </c>
      <c r="F1417" s="0" t="n">
        <f aca="false">Loan_Sample!H1397-Inputs!$B$24/100</f>
        <v>0.637333393096924</v>
      </c>
      <c r="G1417" s="0" t="n">
        <f aca="false">IF(ISNUMBER(C1417),INDEX(Scorecard!$D$54:$D$61,SUMPRODUCT(--(Scorecard!$G$54:$G$60&lt;C1417))+1),Scorecard!$D$62)</f>
        <v>0.0151758992857273</v>
      </c>
      <c r="H1417" s="0" t="n">
        <f aca="false">IF(ISNUMBER(D1417),INDEX(Scorecard!$D$63:$D$68,SUMPRODUCT(--(Scorecard!$G$63:$G$67&lt;D1417))+1),Scorecard!$D$69)</f>
        <v>-0.340582194386522</v>
      </c>
      <c r="I1417" s="0" t="n">
        <f aca="false">IF(ISNUMBER(E1417),INDEX(Scorecard!$D$19:$D$26,SUMPRODUCT(--(Scorecard!$G$19:$G$25&lt;E1417))+1),Scorecard!$D$27)</f>
        <v>0.57899015159425</v>
      </c>
      <c r="J1417" s="0" t="n">
        <f aca="false">IF(ISNUMBER(F1417),INDEX(Scorecard!$D$37:$D$44,SUMPRODUCT(--(Scorecard!$G$37:$G$43&lt;F1417))+1),Scorecard!$D$45)</f>
        <v>-0.569454719285959</v>
      </c>
      <c r="K1417" s="0" t="n">
        <f aca="false">Inputs!$B$10+Scorecard!$J$5*Loan_Sample!Y1397+Scorecard!$J$6*Loan_Sample!Z1397+Scorecard!$J$7*I1417+Scorecard!$J$8*Loan_Sample!AB1397+Scorecard!$J$9*J1417+Scorecard!$J$10*Loan_Sample!AD1397+Scorecard!$J$11*G1417+Scorecard!$J$12*H1417</f>
        <v>-5.71553930778911</v>
      </c>
      <c r="L1417" s="0" t="n">
        <f aca="false">MIN(1-Inputs!$B$13,MAX(Inputs!$B$13,1/(1+EXP(-(Inputs!$B$11*K1417+Inputs!$B$12)))))</f>
        <v>0.00275974528728331</v>
      </c>
      <c r="M1417" s="0" t="n">
        <f aca="false">Loan_Sample!AH1397*Inputs!$B$4*B1417</f>
        <v>322.693795819287</v>
      </c>
      <c r="N1417" s="0" t="n">
        <f aca="false">L1417*Inputs!$B$4*B1417</f>
        <v>322.693795819287</v>
      </c>
      <c r="O1417" s="0" t="n">
        <f aca="false">Inputs!$B$37+Inputs!$B$38*MAX(Loan_Sample!H1397-Inputs!$C$38,0)+Inputs!$B$39*MAX(Loan_Sample!H1397-Inputs!$C$39,0)+Inputs!$B$40*MAX(Loan_Sample!H1397-Inputs!$C$40,0)+Inputs!$B$41*MAX(Loan_Sample!H1397-Inputs!$C$41,0)+Inputs!$B$42*Inputs!$B$14+Inputs!$B$43*MIN(Loan_Sample!I1397/Inputs!$B$17,1)+Inputs!$B$44*MIN(Loan_Sample!E1397,Inputs!$B$18)+Inputs!$B$45*Loan_Sample!C1397</f>
        <v>-3.75105347472728</v>
      </c>
      <c r="P1417" s="0" t="n">
        <f aca="false">MIN(1-Inputs!$B$13,MAX(Inputs!$B$13,1/(1+EXP(-(Inputs!$B$15*O1417+Inputs!$B$16)))))</f>
        <v>0.0209982930030649</v>
      </c>
      <c r="Q1417" s="0" t="n">
        <f aca="false">Inputs!$B$37+Inputs!$B$38*MAX(F1417-Inputs!$C$38,0)+Inputs!$B$39*MAX(F1417-Inputs!$C$39,0)+Inputs!$B$40*MAX(F1417-Inputs!$C$40,0)+Inputs!$B$41*MAX(F1417-Inputs!$C$41,0)+Inputs!$B$42*Inputs!$B$14+Inputs!$B$43*MIN(Loan_Sample!I1397/Inputs!$B$17,1)+Inputs!$B$44*MIN(E1417,Inputs!$B$18)+Inputs!$B$45*Loan_Sample!C1397</f>
        <v>-3.75105347472728</v>
      </c>
      <c r="R1417" s="0" t="n">
        <f aca="false">MIN(1-Inputs!$B$13,MAX(Inputs!$B$13,1/(1+EXP(-(Inputs!$B$15*Q1417+Inputs!$B$16)))))</f>
        <v>0.0209982930030649</v>
      </c>
    </row>
    <row r="1418" customFormat="false" ht="15" hidden="false" customHeight="false" outlineLevel="0" collapsed="false">
      <c r="A1418" s="0" t="n">
        <f aca="false">Loan_Sample!A1398</f>
        <v>40475</v>
      </c>
      <c r="B1418" s="0" t="n">
        <f aca="false">Loan_Sample!U1398</f>
        <v>228260.34</v>
      </c>
      <c r="C1418" s="0" t="n">
        <f aca="false">Loan_Sample!K1398+Inputs!$B$26</f>
        <v>4.19999980926514</v>
      </c>
      <c r="D1418" s="0" t="n">
        <f aca="false">Loan_Sample!L1398+Inputs!$B$26</f>
        <v>-0.208333492279053</v>
      </c>
      <c r="E1418" s="0" t="n">
        <f aca="false">Loan_Sample!E1398/(1+Inputs!$B$25/100)</f>
        <v>51.2900733947754</v>
      </c>
      <c r="F1418" s="0" t="n">
        <f aca="false">Loan_Sample!H1398-Inputs!$B$24/100</f>
        <v>-2.94233322143555</v>
      </c>
      <c r="G1418" s="0" t="n">
        <f aca="false">IF(ISNUMBER(C1418),INDEX(Scorecard!$D$54:$D$61,SUMPRODUCT(--(Scorecard!$G$54:$G$60&lt;C1418))+1),Scorecard!$D$62)</f>
        <v>0.489050497890326</v>
      </c>
      <c r="H1418" s="0" t="n">
        <f aca="false">IF(ISNUMBER(D1418),INDEX(Scorecard!$D$63:$D$68,SUMPRODUCT(--(Scorecard!$G$63:$G$67&lt;D1418))+1),Scorecard!$D$69)</f>
        <v>0.322484508656054</v>
      </c>
      <c r="I1418" s="0" t="n">
        <f aca="false">IF(ISNUMBER(E1418),INDEX(Scorecard!$D$19:$D$26,SUMPRODUCT(--(Scorecard!$G$19:$G$25&lt;E1418))+1),Scorecard!$D$27)</f>
        <v>0.57899015159425</v>
      </c>
      <c r="J1418" s="0" t="n">
        <f aca="false">IF(ISNUMBER(F1418),INDEX(Scorecard!$D$37:$D$44,SUMPRODUCT(--(Scorecard!$G$37:$G$43&lt;F1418))+1),Scorecard!$D$45)</f>
        <v>1.35057635045042</v>
      </c>
      <c r="K1418" s="0" t="n">
        <f aca="false">Inputs!$B$10+Scorecard!$J$5*Loan_Sample!Y1398+Scorecard!$J$6*Loan_Sample!Z1398+Scorecard!$J$7*I1418+Scorecard!$J$8*Loan_Sample!AB1398+Scorecard!$J$9*J1418+Scorecard!$J$10*Loan_Sample!AD1398+Scorecard!$J$11*G1418+Scorecard!$J$12*H1418</f>
        <v>-6.01830110798781</v>
      </c>
      <c r="L1418" s="0" t="n">
        <f aca="false">MIN(1-Inputs!$B$13,MAX(Inputs!$B$13,1/(1+EXP(-(Inputs!$B$11*K1418+Inputs!$B$12)))))</f>
        <v>0.00199993981378386</v>
      </c>
      <c r="M1418" s="0" t="n">
        <f aca="false">Loan_Sample!AH1398*Inputs!$B$4*B1418</f>
        <v>159.777429655844</v>
      </c>
      <c r="N1418" s="0" t="n">
        <f aca="false">L1418*Inputs!$B$4*B1418</f>
        <v>159.777429655844</v>
      </c>
      <c r="O1418" s="0" t="n">
        <f aca="false">Inputs!$B$37+Inputs!$B$38*MAX(Loan_Sample!H1398-Inputs!$C$38,0)+Inputs!$B$39*MAX(Loan_Sample!H1398-Inputs!$C$39,0)+Inputs!$B$40*MAX(Loan_Sample!H1398-Inputs!$C$40,0)+Inputs!$B$41*MAX(Loan_Sample!H1398-Inputs!$C$41,0)+Inputs!$B$42*Inputs!$B$14+Inputs!$B$43*MIN(Loan_Sample!I1398/Inputs!$B$17,1)+Inputs!$B$44*MIN(Loan_Sample!E1398,Inputs!$B$18)+Inputs!$B$45*Loan_Sample!C1398</f>
        <v>-5.43726496388372</v>
      </c>
      <c r="P1418" s="0" t="n">
        <f aca="false">MIN(1-Inputs!$B$13,MAX(Inputs!$B$13,1/(1+EXP(-(Inputs!$B$15*O1418+Inputs!$B$16)))))</f>
        <v>0.00314442455665667</v>
      </c>
      <c r="Q1418" s="0" t="n">
        <f aca="false">Inputs!$B$37+Inputs!$B$38*MAX(F1418-Inputs!$C$38,0)+Inputs!$B$39*MAX(F1418-Inputs!$C$39,0)+Inputs!$B$40*MAX(F1418-Inputs!$C$40,0)+Inputs!$B$41*MAX(F1418-Inputs!$C$41,0)+Inputs!$B$42*Inputs!$B$14+Inputs!$B$43*MIN(Loan_Sample!I1398/Inputs!$B$17,1)+Inputs!$B$44*MIN(E1418,Inputs!$B$18)+Inputs!$B$45*Loan_Sample!C1398</f>
        <v>-5.43726496388372</v>
      </c>
      <c r="R1418" s="0" t="n">
        <f aca="false">MIN(1-Inputs!$B$13,MAX(Inputs!$B$13,1/(1+EXP(-(Inputs!$B$15*Q1418+Inputs!$B$16)))))</f>
        <v>0.00314442455665667</v>
      </c>
    </row>
    <row r="1419" customFormat="false" ht="15" hidden="false" customHeight="false" outlineLevel="0" collapsed="false">
      <c r="A1419" s="0" t="n">
        <f aca="false">Loan_Sample!A1399</f>
        <v>40516</v>
      </c>
      <c r="B1419" s="0" t="n">
        <f aca="false">Loan_Sample!U1399</f>
        <v>188365.11</v>
      </c>
      <c r="C1419" s="0" t="n">
        <f aca="false">Loan_Sample!K1399+Inputs!$B$26</f>
        <v>5.03333330154419</v>
      </c>
      <c r="D1419" s="0" t="n">
        <f aca="false">Loan_Sample!L1399+Inputs!$B$26</f>
        <v>-3.50000047683716</v>
      </c>
      <c r="E1419" s="0" t="n">
        <f aca="false">Loan_Sample!E1399/(1+Inputs!$B$25/100)</f>
        <v>77.3656158447266</v>
      </c>
      <c r="F1419" s="0" t="n">
        <f aca="false">Loan_Sample!H1399-Inputs!$B$24/100</f>
        <v>0.0433332920074463</v>
      </c>
      <c r="G1419" s="0" t="n">
        <f aca="false">IF(ISNUMBER(C1419),INDEX(Scorecard!$D$54:$D$61,SUMPRODUCT(--(Scorecard!$G$54:$G$60&lt;C1419))+1),Scorecard!$D$62)</f>
        <v>0.214429354789033</v>
      </c>
      <c r="H1419" s="0" t="n">
        <f aca="false">IF(ISNUMBER(D1419),INDEX(Scorecard!$D$63:$D$68,SUMPRODUCT(--(Scorecard!$G$63:$G$67&lt;D1419))+1),Scorecard!$D$69)</f>
        <v>-0.340582194386522</v>
      </c>
      <c r="I1419" s="0" t="n">
        <f aca="false">IF(ISNUMBER(E1419),INDEX(Scorecard!$D$19:$D$26,SUMPRODUCT(--(Scorecard!$G$19:$G$25&lt;E1419))+1),Scorecard!$D$27)</f>
        <v>-0.0341578513653732</v>
      </c>
      <c r="J1419" s="0" t="n">
        <f aca="false">IF(ISNUMBER(F1419),INDEX(Scorecard!$D$37:$D$44,SUMPRODUCT(--(Scorecard!$G$37:$G$43&lt;F1419))+1),Scorecard!$D$45)</f>
        <v>0.330501541082344</v>
      </c>
      <c r="K1419" s="0" t="n">
        <f aca="false">Inputs!$B$10+Scorecard!$J$5*Loan_Sample!Y1399+Scorecard!$J$6*Loan_Sample!Z1399+Scorecard!$J$7*I1419+Scorecard!$J$8*Loan_Sample!AB1399+Scorecard!$J$9*J1419+Scorecard!$J$10*Loan_Sample!AD1399+Scorecard!$J$11*G1419+Scorecard!$J$12*H1419</f>
        <v>-5.4583397546787</v>
      </c>
      <c r="L1419" s="0" t="n">
        <f aca="false">MIN(1-Inputs!$B$13,MAX(Inputs!$B$13,1/(1+EXP(-(Inputs!$B$11*K1419+Inputs!$B$12)))))</f>
        <v>0.00362725375033585</v>
      </c>
      <c r="M1419" s="0" t="n">
        <f aca="false">Loan_Sample!AH1399*Inputs!$B$4*B1419</f>
        <v>239.136818087974</v>
      </c>
      <c r="N1419" s="0" t="n">
        <f aca="false">L1419*Inputs!$B$4*B1419</f>
        <v>239.136818087974</v>
      </c>
      <c r="O1419" s="0" t="n">
        <f aca="false">Inputs!$B$37+Inputs!$B$38*MAX(Loan_Sample!H1399-Inputs!$C$38,0)+Inputs!$B$39*MAX(Loan_Sample!H1399-Inputs!$C$39,0)+Inputs!$B$40*MAX(Loan_Sample!H1399-Inputs!$C$40,0)+Inputs!$B$41*MAX(Loan_Sample!H1399-Inputs!$C$41,0)+Inputs!$B$42*Inputs!$B$14+Inputs!$B$43*MIN(Loan_Sample!I1399/Inputs!$B$17,1)+Inputs!$B$44*MIN(Loan_Sample!E1399,Inputs!$B$18)+Inputs!$B$45*Loan_Sample!C1399</f>
        <v>-6.06164008155702</v>
      </c>
      <c r="P1419" s="0" t="n">
        <f aca="false">MIN(1-Inputs!$B$13,MAX(Inputs!$B$13,1/(1+EXP(-(Inputs!$B$15*O1419+Inputs!$B$16)))))</f>
        <v>0.00154873987754708</v>
      </c>
      <c r="Q1419" s="0" t="n">
        <f aca="false">Inputs!$B$37+Inputs!$B$38*MAX(F1419-Inputs!$C$38,0)+Inputs!$B$39*MAX(F1419-Inputs!$C$39,0)+Inputs!$B$40*MAX(F1419-Inputs!$C$40,0)+Inputs!$B$41*MAX(F1419-Inputs!$C$41,0)+Inputs!$B$42*Inputs!$B$14+Inputs!$B$43*MIN(Loan_Sample!I1399/Inputs!$B$17,1)+Inputs!$B$44*MIN(E1419,Inputs!$B$18)+Inputs!$B$45*Loan_Sample!C1399</f>
        <v>-6.06164008155702</v>
      </c>
      <c r="R1419" s="0" t="n">
        <f aca="false">MIN(1-Inputs!$B$13,MAX(Inputs!$B$13,1/(1+EXP(-(Inputs!$B$15*Q1419+Inputs!$B$16)))))</f>
        <v>0.00154873987754708</v>
      </c>
    </row>
    <row r="1420" customFormat="false" ht="15" hidden="false" customHeight="false" outlineLevel="0" collapsed="false">
      <c r="A1420" s="0" t="n">
        <f aca="false">Loan_Sample!A1400</f>
        <v>40563</v>
      </c>
      <c r="B1420" s="0" t="n">
        <f aca="false">Loan_Sample!U1400</f>
        <v>211418.36</v>
      </c>
      <c r="C1420" s="0" t="n">
        <f aca="false">Loan_Sample!K1400+Inputs!$B$26</f>
        <v>9.23333358764648</v>
      </c>
      <c r="D1420" s="0" t="n">
        <f aca="false">Loan_Sample!L1400+Inputs!$B$26</f>
        <v>5.07179498672485</v>
      </c>
      <c r="E1420" s="0" t="n">
        <f aca="false">Loan_Sample!E1400/(1+Inputs!$B$25/100)</f>
        <v>66.7086791992188</v>
      </c>
      <c r="F1420" s="0" t="n">
        <f aca="false">Loan_Sample!H1400-Inputs!$B$24/100</f>
        <v>0.634666681289673</v>
      </c>
      <c r="G1420" s="0" t="n">
        <f aca="false">IF(ISNUMBER(C1420),INDEX(Scorecard!$D$54:$D$61,SUMPRODUCT(--(Scorecard!$G$54:$G$60&lt;C1420))+1),Scorecard!$D$62)</f>
        <v>-0.541917179454542</v>
      </c>
      <c r="H1420" s="0" t="n">
        <f aca="false">IF(ISNUMBER(D1420),INDEX(Scorecard!$D$63:$D$68,SUMPRODUCT(--(Scorecard!$G$63:$G$67&lt;D1420))+1),Scorecard!$D$69)</f>
        <v>0.322484508656054</v>
      </c>
      <c r="I1420" s="0" t="n">
        <f aca="false">IF(ISNUMBER(E1420),INDEX(Scorecard!$D$19:$D$26,SUMPRODUCT(--(Scorecard!$G$19:$G$25&lt;E1420))+1),Scorecard!$D$27)</f>
        <v>0.0530843085177338</v>
      </c>
      <c r="J1420" s="0" t="n">
        <f aca="false">IF(ISNUMBER(F1420),INDEX(Scorecard!$D$37:$D$44,SUMPRODUCT(--(Scorecard!$G$37:$G$43&lt;F1420))+1),Scorecard!$D$45)</f>
        <v>-0.569454719285959</v>
      </c>
      <c r="K1420" s="0" t="n">
        <f aca="false">Inputs!$B$10+Scorecard!$J$5*Loan_Sample!Y1400+Scorecard!$J$6*Loan_Sample!Z1400+Scorecard!$J$7*I1420+Scorecard!$J$8*Loan_Sample!AB1400+Scorecard!$J$9*J1420+Scorecard!$J$10*Loan_Sample!AD1400+Scorecard!$J$11*G1420+Scorecard!$J$12*H1420</f>
        <v>-3.69373892538404</v>
      </c>
      <c r="L1420" s="0" t="n">
        <f aca="false">MIN(1-Inputs!$B$13,MAX(Inputs!$B$13,1/(1+EXP(-(Inputs!$B$11*K1420+Inputs!$B$12)))))</f>
        <v>0.0233312301754177</v>
      </c>
      <c r="M1420" s="0" t="n">
        <f aca="false">Loan_Sample!AH1400*Inputs!$B$4*B1420</f>
        <v>1726.42764716426</v>
      </c>
      <c r="N1420" s="0" t="n">
        <f aca="false">L1420*Inputs!$B$4*B1420</f>
        <v>1726.42764716426</v>
      </c>
      <c r="O1420" s="0" t="n">
        <f aca="false">Inputs!$B$37+Inputs!$B$38*MAX(Loan_Sample!H1400-Inputs!$C$38,0)+Inputs!$B$39*MAX(Loan_Sample!H1400-Inputs!$C$39,0)+Inputs!$B$40*MAX(Loan_Sample!H1400-Inputs!$C$40,0)+Inputs!$B$41*MAX(Loan_Sample!H1400-Inputs!$C$41,0)+Inputs!$B$42*Inputs!$B$14+Inputs!$B$43*MIN(Loan_Sample!I1400/Inputs!$B$17,1)+Inputs!$B$44*MIN(Loan_Sample!E1400,Inputs!$B$18)+Inputs!$B$45*Loan_Sample!C1400</f>
        <v>-4.26708416575345</v>
      </c>
      <c r="P1420" s="0" t="n">
        <f aca="false">MIN(1-Inputs!$B$13,MAX(Inputs!$B$13,1/(1+EXP(-(Inputs!$B$15*O1420+Inputs!$B$16)))))</f>
        <v>0.0117891650876368</v>
      </c>
      <c r="Q1420" s="0" t="n">
        <f aca="false">Inputs!$B$37+Inputs!$B$38*MAX(F1420-Inputs!$C$38,0)+Inputs!$B$39*MAX(F1420-Inputs!$C$39,0)+Inputs!$B$40*MAX(F1420-Inputs!$C$40,0)+Inputs!$B$41*MAX(F1420-Inputs!$C$41,0)+Inputs!$B$42*Inputs!$B$14+Inputs!$B$43*MIN(Loan_Sample!I1400/Inputs!$B$17,1)+Inputs!$B$44*MIN(E1420,Inputs!$B$18)+Inputs!$B$45*Loan_Sample!C1400</f>
        <v>-4.26708416575345</v>
      </c>
      <c r="R1420" s="0" t="n">
        <f aca="false">MIN(1-Inputs!$B$13,MAX(Inputs!$B$13,1/(1+EXP(-(Inputs!$B$15*Q1420+Inputs!$B$16)))))</f>
        <v>0.0117891650876368</v>
      </c>
    </row>
    <row r="1421" customFormat="false" ht="15" hidden="false" customHeight="false" outlineLevel="0" collapsed="false">
      <c r="A1421" s="0" t="n">
        <f aca="false">Loan_Sample!A1401</f>
        <v>40591</v>
      </c>
      <c r="B1421" s="0" t="n">
        <f aca="false">Loan_Sample!U1401</f>
        <v>219674.53</v>
      </c>
      <c r="C1421" s="0" t="n">
        <f aca="false">Loan_Sample!K1401+Inputs!$B$26</f>
        <v>3.70000004768372</v>
      </c>
      <c r="D1421" s="0" t="n">
        <f aca="false">Loan_Sample!L1401+Inputs!$B$26</f>
        <v>-0.458333253860474</v>
      </c>
      <c r="E1421" s="0" t="n">
        <f aca="false">Loan_Sample!E1401/(1+Inputs!$B$25/100)</f>
        <v>69.4695129394531</v>
      </c>
      <c r="F1421" s="0" t="n">
        <f aca="false">Loan_Sample!H1401-Inputs!$B$24/100</f>
        <v>-3.34633350372315</v>
      </c>
      <c r="G1421" s="0" t="n">
        <f aca="false">IF(ISNUMBER(C1421),INDEX(Scorecard!$D$54:$D$61,SUMPRODUCT(--(Scorecard!$G$54:$G$60&lt;C1421))+1),Scorecard!$D$62)</f>
        <v>0.489050497890326</v>
      </c>
      <c r="H1421" s="0" t="n">
        <f aca="false">IF(ISNUMBER(D1421),INDEX(Scorecard!$D$63:$D$68,SUMPRODUCT(--(Scorecard!$G$63:$G$67&lt;D1421))+1),Scorecard!$D$69)</f>
        <v>0.322484508656054</v>
      </c>
      <c r="I1421" s="0" t="n">
        <f aca="false">IF(ISNUMBER(E1421),INDEX(Scorecard!$D$19:$D$26,SUMPRODUCT(--(Scorecard!$G$19:$G$25&lt;E1421))+1),Scorecard!$D$27)</f>
        <v>0.0530843085177338</v>
      </c>
      <c r="J1421" s="0" t="n">
        <f aca="false">IF(ISNUMBER(F1421),INDEX(Scorecard!$D$37:$D$44,SUMPRODUCT(--(Scorecard!$G$37:$G$43&lt;F1421))+1),Scorecard!$D$45)</f>
        <v>1.35057635045042</v>
      </c>
      <c r="K1421" s="0" t="n">
        <f aca="false">Inputs!$B$10+Scorecard!$J$5*Loan_Sample!Y1401+Scorecard!$J$6*Loan_Sample!Z1401+Scorecard!$J$7*I1421+Scorecard!$J$8*Loan_Sample!AB1401+Scorecard!$J$9*J1421+Scorecard!$J$10*Loan_Sample!AD1401+Scorecard!$J$11*G1421+Scorecard!$J$12*H1421</f>
        <v>-4.55379956553302</v>
      </c>
      <c r="L1421" s="0" t="n">
        <f aca="false">MIN(1-Inputs!$B$13,MAX(Inputs!$B$13,1/(1+EXP(-(Inputs!$B$11*K1421+Inputs!$B$12)))))</f>
        <v>0.00945895183944058</v>
      </c>
      <c r="M1421" s="0" t="n">
        <f aca="false">Loan_Sample!AH1401*Inputs!$B$4*B1421</f>
        <v>727.261779867611</v>
      </c>
      <c r="N1421" s="0" t="n">
        <f aca="false">L1421*Inputs!$B$4*B1421</f>
        <v>727.261779867611</v>
      </c>
      <c r="O1421" s="0" t="n">
        <f aca="false">Inputs!$B$37+Inputs!$B$38*MAX(Loan_Sample!H1401-Inputs!$C$38,0)+Inputs!$B$39*MAX(Loan_Sample!H1401-Inputs!$C$39,0)+Inputs!$B$40*MAX(Loan_Sample!H1401-Inputs!$C$40,0)+Inputs!$B$41*MAX(Loan_Sample!H1401-Inputs!$C$41,0)+Inputs!$B$42*Inputs!$B$14+Inputs!$B$43*MIN(Loan_Sample!I1401/Inputs!$B$17,1)+Inputs!$B$44*MIN(Loan_Sample!E1401,Inputs!$B$18)+Inputs!$B$45*Loan_Sample!C1401</f>
        <v>-5.74194108413305</v>
      </c>
      <c r="P1421" s="0" t="n">
        <f aca="false">MIN(1-Inputs!$B$13,MAX(Inputs!$B$13,1/(1+EXP(-(Inputs!$B$15*O1421+Inputs!$B$16)))))</f>
        <v>0.00222597818541979</v>
      </c>
      <c r="Q1421" s="0" t="n">
        <f aca="false">Inputs!$B$37+Inputs!$B$38*MAX(F1421-Inputs!$C$38,0)+Inputs!$B$39*MAX(F1421-Inputs!$C$39,0)+Inputs!$B$40*MAX(F1421-Inputs!$C$40,0)+Inputs!$B$41*MAX(F1421-Inputs!$C$41,0)+Inputs!$B$42*Inputs!$B$14+Inputs!$B$43*MIN(Loan_Sample!I1401/Inputs!$B$17,1)+Inputs!$B$44*MIN(E1421,Inputs!$B$18)+Inputs!$B$45*Loan_Sample!C1401</f>
        <v>-5.74194108413305</v>
      </c>
      <c r="R1421" s="0" t="n">
        <f aca="false">MIN(1-Inputs!$B$13,MAX(Inputs!$B$13,1/(1+EXP(-(Inputs!$B$15*Q1421+Inputs!$B$16)))))</f>
        <v>0.00222597818541979</v>
      </c>
    </row>
    <row r="1422" customFormat="false" ht="15" hidden="false" customHeight="false" outlineLevel="0" collapsed="false">
      <c r="A1422" s="0" t="n">
        <f aca="false">Loan_Sample!A1402</f>
        <v>40647</v>
      </c>
      <c r="B1422" s="0" t="n">
        <f aca="false">Loan_Sample!U1402</f>
        <v>224332.11</v>
      </c>
      <c r="C1422" s="0" t="n">
        <f aca="false">Loan_Sample!K1402+Inputs!$B$26</f>
        <v>4.0230770111084</v>
      </c>
      <c r="D1422" s="0" t="n">
        <f aca="false">Loan_Sample!L1402+Inputs!$B$26</f>
        <v>-0.276923179626465</v>
      </c>
      <c r="E1422" s="0" t="n">
        <f aca="false">Loan_Sample!E1402/(1+Inputs!$B$25/100)</f>
        <v>59.3611526489258</v>
      </c>
      <c r="F1422" s="0" t="n">
        <f aca="false">Loan_Sample!H1402-Inputs!$B$24/100</f>
        <v>-0.0553333759307861</v>
      </c>
      <c r="G1422" s="0" t="n">
        <f aca="false">IF(ISNUMBER(C1422),INDEX(Scorecard!$D$54:$D$61,SUMPRODUCT(--(Scorecard!$G$54:$G$60&lt;C1422))+1),Scorecard!$D$62)</f>
        <v>0.489050497890326</v>
      </c>
      <c r="H1422" s="0" t="n">
        <f aca="false">IF(ISNUMBER(D1422),INDEX(Scorecard!$D$63:$D$68,SUMPRODUCT(--(Scorecard!$G$63:$G$67&lt;D1422))+1),Scorecard!$D$69)</f>
        <v>0.322484508656054</v>
      </c>
      <c r="I1422" s="0" t="n">
        <f aca="false">IF(ISNUMBER(E1422),INDEX(Scorecard!$D$19:$D$26,SUMPRODUCT(--(Scorecard!$G$19:$G$25&lt;E1422))+1),Scorecard!$D$27)</f>
        <v>0.267179331770092</v>
      </c>
      <c r="J1422" s="0" t="n">
        <f aca="false">IF(ISNUMBER(F1422),INDEX(Scorecard!$D$37:$D$44,SUMPRODUCT(--(Scorecard!$G$37:$G$43&lt;F1422))+1),Scorecard!$D$45)</f>
        <v>0.330501541082344</v>
      </c>
      <c r="K1422" s="0" t="n">
        <f aca="false">Inputs!$B$10+Scorecard!$J$5*Loan_Sample!Y1402+Scorecard!$J$6*Loan_Sample!Z1402+Scorecard!$J$7*I1422+Scorecard!$J$8*Loan_Sample!AB1402+Scorecard!$J$9*J1422+Scorecard!$J$10*Loan_Sample!AD1402+Scorecard!$J$11*G1422+Scorecard!$J$12*H1422</f>
        <v>-6.96156094776262</v>
      </c>
      <c r="L1422" s="0" t="n">
        <f aca="false">MIN(1-Inputs!$B$13,MAX(Inputs!$B$13,1/(1+EXP(-(Inputs!$B$11*K1422+Inputs!$B$12)))))</f>
        <v>0.000732530891147042</v>
      </c>
      <c r="M1422" s="0" t="n">
        <f aca="false">Loan_Sample!AH1402*Inputs!$B$4*B1422</f>
        <v>57.5155701579187</v>
      </c>
      <c r="N1422" s="0" t="n">
        <f aca="false">L1422*Inputs!$B$4*B1422</f>
        <v>57.5155701579187</v>
      </c>
      <c r="O1422" s="0" t="n">
        <f aca="false">Inputs!$B$37+Inputs!$B$38*MAX(Loan_Sample!H1402-Inputs!$C$38,0)+Inputs!$B$39*MAX(Loan_Sample!H1402-Inputs!$C$39,0)+Inputs!$B$40*MAX(Loan_Sample!H1402-Inputs!$C$40,0)+Inputs!$B$41*MAX(Loan_Sample!H1402-Inputs!$C$41,0)+Inputs!$B$42*Inputs!$B$14+Inputs!$B$43*MIN(Loan_Sample!I1402/Inputs!$B$17,1)+Inputs!$B$44*MIN(Loan_Sample!E1402,Inputs!$B$18)+Inputs!$B$45*Loan_Sample!C1402</f>
        <v>-5.31965397208295</v>
      </c>
      <c r="P1422" s="0" t="n">
        <f aca="false">MIN(1-Inputs!$B$13,MAX(Inputs!$B$13,1/(1+EXP(-(Inputs!$B$15*O1422+Inputs!$B$16)))))</f>
        <v>0.00359261804826734</v>
      </c>
      <c r="Q1422" s="0" t="n">
        <f aca="false">Inputs!$B$37+Inputs!$B$38*MAX(F1422-Inputs!$C$38,0)+Inputs!$B$39*MAX(F1422-Inputs!$C$39,0)+Inputs!$B$40*MAX(F1422-Inputs!$C$40,0)+Inputs!$B$41*MAX(F1422-Inputs!$C$41,0)+Inputs!$B$42*Inputs!$B$14+Inputs!$B$43*MIN(Loan_Sample!I1402/Inputs!$B$17,1)+Inputs!$B$44*MIN(E1422,Inputs!$B$18)+Inputs!$B$45*Loan_Sample!C1402</f>
        <v>-5.31965397208295</v>
      </c>
      <c r="R1422" s="0" t="n">
        <f aca="false">MIN(1-Inputs!$B$13,MAX(Inputs!$B$13,1/(1+EXP(-(Inputs!$B$15*Q1422+Inputs!$B$16)))))</f>
        <v>0.00359261804826734</v>
      </c>
    </row>
    <row r="1423" customFormat="false" ht="15" hidden="false" customHeight="false" outlineLevel="0" collapsed="false">
      <c r="A1423" s="0" t="n">
        <f aca="false">Loan_Sample!A1403</f>
        <v>40689</v>
      </c>
      <c r="B1423" s="0" t="n">
        <f aca="false">Loan_Sample!U1403</f>
        <v>98568.9</v>
      </c>
      <c r="C1423" s="0" t="n">
        <f aca="false">Loan_Sample!K1403+Inputs!$B$26</f>
        <v>3.92307686805725</v>
      </c>
      <c r="D1423" s="0" t="n">
        <f aca="false">Loan_Sample!L1403+Inputs!$B$26</f>
        <v>-0.276922941207886</v>
      </c>
      <c r="E1423" s="0" t="n">
        <f aca="false">Loan_Sample!E1403/(1+Inputs!$B$25/100)</f>
        <v>77.4902877807617</v>
      </c>
      <c r="F1423" s="0" t="n">
        <f aca="false">Loan_Sample!H1403-Inputs!$B$24/100</f>
        <v>0.0106666088104248</v>
      </c>
      <c r="G1423" s="0" t="n">
        <f aca="false">IF(ISNUMBER(C1423),INDEX(Scorecard!$D$54:$D$61,SUMPRODUCT(--(Scorecard!$G$54:$G$60&lt;C1423))+1),Scorecard!$D$62)</f>
        <v>0.489050497890326</v>
      </c>
      <c r="H1423" s="0" t="n">
        <f aca="false">IF(ISNUMBER(D1423),INDEX(Scorecard!$D$63:$D$68,SUMPRODUCT(--(Scorecard!$G$63:$G$67&lt;D1423))+1),Scorecard!$D$69)</f>
        <v>0.322484508656054</v>
      </c>
      <c r="I1423" s="0" t="n">
        <f aca="false">IF(ISNUMBER(E1423),INDEX(Scorecard!$D$19:$D$26,SUMPRODUCT(--(Scorecard!$G$19:$G$25&lt;E1423))+1),Scorecard!$D$27)</f>
        <v>-0.0341578513653732</v>
      </c>
      <c r="J1423" s="0" t="n">
        <f aca="false">IF(ISNUMBER(F1423),INDEX(Scorecard!$D$37:$D$44,SUMPRODUCT(--(Scorecard!$G$37:$G$43&lt;F1423))+1),Scorecard!$D$45)</f>
        <v>0.330501541082344</v>
      </c>
      <c r="K1423" s="0" t="n">
        <f aca="false">Inputs!$B$10+Scorecard!$J$5*Loan_Sample!Y1403+Scorecard!$J$6*Loan_Sample!Z1403+Scorecard!$J$7*I1423+Scorecard!$J$8*Loan_Sample!AB1403+Scorecard!$J$9*J1423+Scorecard!$J$10*Loan_Sample!AD1403+Scorecard!$J$11*G1423+Scorecard!$J$12*H1423</f>
        <v>-5.10596727709048</v>
      </c>
      <c r="L1423" s="0" t="n">
        <f aca="false">MIN(1-Inputs!$B$13,MAX(Inputs!$B$13,1/(1+EXP(-(Inputs!$B$11*K1423+Inputs!$B$12)))))</f>
        <v>0.00527246250714243</v>
      </c>
      <c r="M1423" s="0" t="n">
        <f aca="false">Loan_Sample!AH1403*Inputs!$B$4*B1423</f>
        <v>181.895290367095</v>
      </c>
      <c r="N1423" s="0" t="n">
        <f aca="false">L1423*Inputs!$B$4*B1423</f>
        <v>181.895290367095</v>
      </c>
      <c r="O1423" s="0" t="n">
        <f aca="false">Inputs!$B$37+Inputs!$B$38*MAX(Loan_Sample!H1403-Inputs!$C$38,0)+Inputs!$B$39*MAX(Loan_Sample!H1403-Inputs!$C$39,0)+Inputs!$B$40*MAX(Loan_Sample!H1403-Inputs!$C$40,0)+Inputs!$B$41*MAX(Loan_Sample!H1403-Inputs!$C$41,0)+Inputs!$B$42*Inputs!$B$14+Inputs!$B$43*MIN(Loan_Sample!I1403/Inputs!$B$17,1)+Inputs!$B$44*MIN(Loan_Sample!E1403,Inputs!$B$18)+Inputs!$B$45*Loan_Sample!C1403</f>
        <v>-6.0360140527866</v>
      </c>
      <c r="P1423" s="0" t="n">
        <f aca="false">MIN(1-Inputs!$B$13,MAX(Inputs!$B$13,1/(1+EXP(-(Inputs!$B$15*O1423+Inputs!$B$16)))))</f>
        <v>0.00159444780143643</v>
      </c>
      <c r="Q1423" s="0" t="n">
        <f aca="false">Inputs!$B$37+Inputs!$B$38*MAX(F1423-Inputs!$C$38,0)+Inputs!$B$39*MAX(F1423-Inputs!$C$39,0)+Inputs!$B$40*MAX(F1423-Inputs!$C$40,0)+Inputs!$B$41*MAX(F1423-Inputs!$C$41,0)+Inputs!$B$42*Inputs!$B$14+Inputs!$B$43*MIN(Loan_Sample!I1403/Inputs!$B$17,1)+Inputs!$B$44*MIN(E1423,Inputs!$B$18)+Inputs!$B$45*Loan_Sample!C1403</f>
        <v>-6.0360140527866</v>
      </c>
      <c r="R1423" s="0" t="n">
        <f aca="false">MIN(1-Inputs!$B$13,MAX(Inputs!$B$13,1/(1+EXP(-(Inputs!$B$15*Q1423+Inputs!$B$16)))))</f>
        <v>0.00159444780143643</v>
      </c>
    </row>
    <row r="1424" customFormat="false" ht="15" hidden="false" customHeight="false" outlineLevel="0" collapsed="false">
      <c r="A1424" s="0" t="n">
        <f aca="false">Loan_Sample!A1404</f>
        <v>40711</v>
      </c>
      <c r="B1424" s="0" t="n">
        <f aca="false">Loan_Sample!U1404</f>
        <v>286247.5</v>
      </c>
      <c r="C1424" s="0" t="n">
        <f aca="false">Loan_Sample!K1404+Inputs!$B$26</f>
        <v>5.19999980926514</v>
      </c>
      <c r="D1424" s="0" t="n">
        <f aca="false">Loan_Sample!L1404+Inputs!$B$26</f>
        <v>-0.458333492279053</v>
      </c>
      <c r="E1424" s="0" t="n">
        <f aca="false">Loan_Sample!E1404/(1+Inputs!$B$25/100)</f>
        <v>77.4346542358398</v>
      </c>
      <c r="F1424" s="0" t="n">
        <f aca="false">Loan_Sample!H1404-Inputs!$B$24/100</f>
        <v>-3.4743332862854</v>
      </c>
      <c r="G1424" s="0" t="n">
        <f aca="false">IF(ISNUMBER(C1424),INDEX(Scorecard!$D$54:$D$61,SUMPRODUCT(--(Scorecard!$G$54:$G$60&lt;C1424))+1),Scorecard!$D$62)</f>
        <v>0.214429354789033</v>
      </c>
      <c r="H1424" s="0" t="n">
        <f aca="false">IF(ISNUMBER(D1424),INDEX(Scorecard!$D$63:$D$68,SUMPRODUCT(--(Scorecard!$G$63:$G$67&lt;D1424))+1),Scorecard!$D$69)</f>
        <v>0.322484508656054</v>
      </c>
      <c r="I1424" s="0" t="n">
        <f aca="false">IF(ISNUMBER(E1424),INDEX(Scorecard!$D$19:$D$26,SUMPRODUCT(--(Scorecard!$G$19:$G$25&lt;E1424))+1),Scorecard!$D$27)</f>
        <v>-0.0341578513653732</v>
      </c>
      <c r="J1424" s="0" t="n">
        <f aca="false">IF(ISNUMBER(F1424),INDEX(Scorecard!$D$37:$D$44,SUMPRODUCT(--(Scorecard!$G$37:$G$43&lt;F1424))+1),Scorecard!$D$45)</f>
        <v>1.35057635045042</v>
      </c>
      <c r="K1424" s="0" t="n">
        <f aca="false">Inputs!$B$10+Scorecard!$J$5*Loan_Sample!Y1404+Scorecard!$J$6*Loan_Sample!Z1404+Scorecard!$J$7*I1424+Scorecard!$J$8*Loan_Sample!AB1404+Scorecard!$J$9*J1424+Scorecard!$J$10*Loan_Sample!AD1404+Scorecard!$J$11*G1424+Scorecard!$J$12*H1424</f>
        <v>-6.17392213072944</v>
      </c>
      <c r="L1424" s="0" t="n">
        <f aca="false">MIN(1-Inputs!$B$13,MAX(Inputs!$B$13,1/(1+EXP(-(Inputs!$B$11*K1424+Inputs!$B$12)))))</f>
        <v>0.00169470876941244</v>
      </c>
      <c r="M1424" s="0" t="n">
        <f aca="false">Loan_Sample!AH1404*Inputs!$B$4*B1424</f>
        <v>169.787151965336</v>
      </c>
      <c r="N1424" s="0" t="n">
        <f aca="false">L1424*Inputs!$B$4*B1424</f>
        <v>169.787151965336</v>
      </c>
      <c r="O1424" s="0" t="n">
        <f aca="false">Inputs!$B$37+Inputs!$B$38*MAX(Loan_Sample!H1404-Inputs!$C$38,0)+Inputs!$B$39*MAX(Loan_Sample!H1404-Inputs!$C$39,0)+Inputs!$B$40*MAX(Loan_Sample!H1404-Inputs!$C$40,0)+Inputs!$B$41*MAX(Loan_Sample!H1404-Inputs!$C$41,0)+Inputs!$B$42*Inputs!$B$14+Inputs!$B$43*MIN(Loan_Sample!I1404/Inputs!$B$17,1)+Inputs!$B$44*MIN(Loan_Sample!E1404,Inputs!$B$18)+Inputs!$B$45*Loan_Sample!C1404</f>
        <v>-5.73182019069933</v>
      </c>
      <c r="P1424" s="0" t="n">
        <f aca="false">MIN(1-Inputs!$B$13,MAX(Inputs!$B$13,1/(1+EXP(-(Inputs!$B$15*O1424+Inputs!$B$16)))))</f>
        <v>0.00225167889026515</v>
      </c>
      <c r="Q1424" s="0" t="n">
        <f aca="false">Inputs!$B$37+Inputs!$B$38*MAX(F1424-Inputs!$C$38,0)+Inputs!$B$39*MAX(F1424-Inputs!$C$39,0)+Inputs!$B$40*MAX(F1424-Inputs!$C$40,0)+Inputs!$B$41*MAX(F1424-Inputs!$C$41,0)+Inputs!$B$42*Inputs!$B$14+Inputs!$B$43*MIN(Loan_Sample!I1404/Inputs!$B$17,1)+Inputs!$B$44*MIN(E1424,Inputs!$B$18)+Inputs!$B$45*Loan_Sample!C1404</f>
        <v>-5.73182019069933</v>
      </c>
      <c r="R1424" s="0" t="n">
        <f aca="false">MIN(1-Inputs!$B$13,MAX(Inputs!$B$13,1/(1+EXP(-(Inputs!$B$15*Q1424+Inputs!$B$16)))))</f>
        <v>0.00225167889026515</v>
      </c>
    </row>
    <row r="1425" customFormat="false" ht="15" hidden="false" customHeight="false" outlineLevel="0" collapsed="false">
      <c r="A1425" s="0" t="n">
        <f aca="false">Loan_Sample!A1405</f>
        <v>40718</v>
      </c>
      <c r="B1425" s="0" t="n">
        <f aca="false">Loan_Sample!U1405</f>
        <v>258104.81</v>
      </c>
      <c r="C1425" s="0" t="n">
        <f aca="false">Loan_Sample!K1405+Inputs!$B$26</f>
        <v>5.40833330154419</v>
      </c>
      <c r="D1425" s="0" t="n">
        <f aca="false">Loan_Sample!L1405+Inputs!$B$26</f>
        <v>-1.125</v>
      </c>
      <c r="E1425" s="0" t="n">
        <f aca="false">Loan_Sample!E1405/(1+Inputs!$B$25/100)</f>
        <v>69.1710891723633</v>
      </c>
      <c r="F1425" s="0" t="n">
        <f aca="false">Loan_Sample!H1405-Inputs!$B$24/100</f>
        <v>-1.7413330078125</v>
      </c>
      <c r="G1425" s="0" t="n">
        <f aca="false">IF(ISNUMBER(C1425),INDEX(Scorecard!$D$54:$D$61,SUMPRODUCT(--(Scorecard!$G$54:$G$60&lt;C1425))+1),Scorecard!$D$62)</f>
        <v>0.126303549215828</v>
      </c>
      <c r="H1425" s="0" t="n">
        <f aca="false">IF(ISNUMBER(D1425),INDEX(Scorecard!$D$63:$D$68,SUMPRODUCT(--(Scorecard!$G$63:$G$67&lt;D1425))+1),Scorecard!$D$69)</f>
        <v>-0.340582194386522</v>
      </c>
      <c r="I1425" s="0" t="n">
        <f aca="false">IF(ISNUMBER(E1425),INDEX(Scorecard!$D$19:$D$26,SUMPRODUCT(--(Scorecard!$G$19:$G$25&lt;E1425))+1),Scorecard!$D$27)</f>
        <v>0.0530843085177338</v>
      </c>
      <c r="J1425" s="0" t="n">
        <f aca="false">IF(ISNUMBER(F1425),INDEX(Scorecard!$D$37:$D$44,SUMPRODUCT(--(Scorecard!$G$37:$G$43&lt;F1425))+1),Scorecard!$D$45)</f>
        <v>1.35057635045042</v>
      </c>
      <c r="K1425" s="0" t="n">
        <f aca="false">Inputs!$B$10+Scorecard!$J$5*Loan_Sample!Y1405+Scorecard!$J$6*Loan_Sample!Z1405+Scorecard!$J$7*I1425+Scorecard!$J$8*Loan_Sample!AB1405+Scorecard!$J$9*J1425+Scorecard!$J$10*Loan_Sample!AD1405+Scorecard!$J$11*G1425+Scorecard!$J$12*H1425</f>
        <v>-2.3422651634555</v>
      </c>
      <c r="L1425" s="0" t="n">
        <f aca="false">MIN(1-Inputs!$B$13,MAX(Inputs!$B$13,1/(1+EXP(-(Inputs!$B$11*K1425+Inputs!$B$12)))))</f>
        <v>0.0916618593617599</v>
      </c>
      <c r="M1425" s="0" t="n">
        <f aca="false">Loan_Sample!AH1405*Inputs!$B$4*B1425</f>
        <v>8280.42837818482</v>
      </c>
      <c r="N1425" s="0" t="n">
        <f aca="false">L1425*Inputs!$B$4*B1425</f>
        <v>8280.42837818482</v>
      </c>
      <c r="O1425" s="0" t="n">
        <f aca="false">Inputs!$B$37+Inputs!$B$38*MAX(Loan_Sample!H1405-Inputs!$C$38,0)+Inputs!$B$39*MAX(Loan_Sample!H1405-Inputs!$C$39,0)+Inputs!$B$40*MAX(Loan_Sample!H1405-Inputs!$C$40,0)+Inputs!$B$41*MAX(Loan_Sample!H1405-Inputs!$C$41,0)+Inputs!$B$42*Inputs!$B$14+Inputs!$B$43*MIN(Loan_Sample!I1405/Inputs!$B$17,1)+Inputs!$B$44*MIN(Loan_Sample!E1405,Inputs!$B$18)+Inputs!$B$45*Loan_Sample!C1405</f>
        <v>-6.0266609989991</v>
      </c>
      <c r="P1425" s="0" t="n">
        <f aca="false">MIN(1-Inputs!$B$13,MAX(Inputs!$B$13,1/(1+EXP(-(Inputs!$B$15*O1425+Inputs!$B$16)))))</f>
        <v>0.00161146381029691</v>
      </c>
      <c r="Q1425" s="0" t="n">
        <f aca="false">Inputs!$B$37+Inputs!$B$38*MAX(F1425-Inputs!$C$38,0)+Inputs!$B$39*MAX(F1425-Inputs!$C$39,0)+Inputs!$B$40*MAX(F1425-Inputs!$C$40,0)+Inputs!$B$41*MAX(F1425-Inputs!$C$41,0)+Inputs!$B$42*Inputs!$B$14+Inputs!$B$43*MIN(Loan_Sample!I1405/Inputs!$B$17,1)+Inputs!$B$44*MIN(E1425,Inputs!$B$18)+Inputs!$B$45*Loan_Sample!C1405</f>
        <v>-6.0266609989991</v>
      </c>
      <c r="R1425" s="0" t="n">
        <f aca="false">MIN(1-Inputs!$B$13,MAX(Inputs!$B$13,1/(1+EXP(-(Inputs!$B$15*Q1425+Inputs!$B$16)))))</f>
        <v>0.00161146381029691</v>
      </c>
    </row>
    <row r="1426" customFormat="false" ht="15" hidden="false" customHeight="false" outlineLevel="0" collapsed="false">
      <c r="A1426" s="0" t="n">
        <f aca="false">Loan_Sample!A1406</f>
        <v>40733</v>
      </c>
      <c r="B1426" s="0" t="n">
        <f aca="false">Loan_Sample!U1406</f>
        <v>194653.92</v>
      </c>
      <c r="C1426" s="0" t="n">
        <f aca="false">Loan_Sample!K1406+Inputs!$B$26</f>
        <v>6.03333330154419</v>
      </c>
      <c r="D1426" s="0" t="n">
        <f aca="false">Loan_Sample!L1406+Inputs!$B$26</f>
        <v>2.71025633811951</v>
      </c>
      <c r="E1426" s="0" t="n">
        <f aca="false">Loan_Sample!E1406/(1+Inputs!$B$25/100)</f>
        <v>52.404483795166</v>
      </c>
      <c r="F1426" s="0" t="n">
        <f aca="false">Loan_Sample!H1406-Inputs!$B$24/100</f>
        <v>1.31233334541321</v>
      </c>
      <c r="G1426" s="0" t="n">
        <f aca="false">IF(ISNUMBER(C1426),INDEX(Scorecard!$D$54:$D$61,SUMPRODUCT(--(Scorecard!$G$54:$G$60&lt;C1426))+1),Scorecard!$D$62)</f>
        <v>0.0151758992857273</v>
      </c>
      <c r="H1426" s="0" t="n">
        <f aca="false">IF(ISNUMBER(D1426),INDEX(Scorecard!$D$63:$D$68,SUMPRODUCT(--(Scorecard!$G$63:$G$67&lt;D1426))+1),Scorecard!$D$69)</f>
        <v>0.322484508656054</v>
      </c>
      <c r="I1426" s="0" t="n">
        <f aca="false">IF(ISNUMBER(E1426),INDEX(Scorecard!$D$19:$D$26,SUMPRODUCT(--(Scorecard!$G$19:$G$25&lt;E1426))+1),Scorecard!$D$27)</f>
        <v>0.57899015159425</v>
      </c>
      <c r="J1426" s="0" t="n">
        <f aca="false">IF(ISNUMBER(F1426),INDEX(Scorecard!$D$37:$D$44,SUMPRODUCT(--(Scorecard!$G$37:$G$43&lt;F1426))+1),Scorecard!$D$45)</f>
        <v>-0.975503570149195</v>
      </c>
      <c r="K1426" s="0" t="n">
        <f aca="false">Inputs!$B$10+Scorecard!$J$5*Loan_Sample!Y1406+Scorecard!$J$6*Loan_Sample!Z1406+Scorecard!$J$7*I1426+Scorecard!$J$8*Loan_Sample!AB1406+Scorecard!$J$9*J1426+Scorecard!$J$10*Loan_Sample!AD1406+Scorecard!$J$11*G1426+Scorecard!$J$12*H1426</f>
        <v>-4.3755907813131</v>
      </c>
      <c r="L1426" s="0" t="n">
        <f aca="false">MIN(1-Inputs!$B$13,MAX(Inputs!$B$13,1/(1+EXP(-(Inputs!$B$11*K1426+Inputs!$B$12)))))</f>
        <v>0.0114155647469907</v>
      </c>
      <c r="M1426" s="0" t="n">
        <f aca="false">Loan_Sample!AH1406*Inputs!$B$4*B1426</f>
        <v>777.729549455438</v>
      </c>
      <c r="N1426" s="0" t="n">
        <f aca="false">L1426*Inputs!$B$4*B1426</f>
        <v>777.729549455438</v>
      </c>
      <c r="O1426" s="0" t="n">
        <f aca="false">Inputs!$B$37+Inputs!$B$38*MAX(Loan_Sample!H1406-Inputs!$C$38,0)+Inputs!$B$39*MAX(Loan_Sample!H1406-Inputs!$C$39,0)+Inputs!$B$40*MAX(Loan_Sample!H1406-Inputs!$C$40,0)+Inputs!$B$41*MAX(Loan_Sample!H1406-Inputs!$C$41,0)+Inputs!$B$42*Inputs!$B$14+Inputs!$B$43*MIN(Loan_Sample!I1406/Inputs!$B$17,1)+Inputs!$B$44*MIN(Loan_Sample!E1406,Inputs!$B$18)+Inputs!$B$45*Loan_Sample!C1406</f>
        <v>-3.33521408526677</v>
      </c>
      <c r="P1426" s="0" t="n">
        <f aca="false">MIN(1-Inputs!$B$13,MAX(Inputs!$B$13,1/(1+EXP(-(Inputs!$B$15*O1426+Inputs!$B$16)))))</f>
        <v>0.0332666721237435</v>
      </c>
      <c r="Q1426" s="0" t="n">
        <f aca="false">Inputs!$B$37+Inputs!$B$38*MAX(F1426-Inputs!$C$38,0)+Inputs!$B$39*MAX(F1426-Inputs!$C$39,0)+Inputs!$B$40*MAX(F1426-Inputs!$C$40,0)+Inputs!$B$41*MAX(F1426-Inputs!$C$41,0)+Inputs!$B$42*Inputs!$B$14+Inputs!$B$43*MIN(Loan_Sample!I1406/Inputs!$B$17,1)+Inputs!$B$44*MIN(E1426,Inputs!$B$18)+Inputs!$B$45*Loan_Sample!C1406</f>
        <v>-3.33521408526677</v>
      </c>
      <c r="R1426" s="0" t="n">
        <f aca="false">MIN(1-Inputs!$B$13,MAX(Inputs!$B$13,1/(1+EXP(-(Inputs!$B$15*Q1426+Inputs!$B$16)))))</f>
        <v>0.0332666721237435</v>
      </c>
    </row>
    <row r="1427" customFormat="false" ht="15" hidden="false" customHeight="false" outlineLevel="0" collapsed="false">
      <c r="A1427" s="0" t="n">
        <f aca="false">Loan_Sample!A1407</f>
        <v>40779</v>
      </c>
      <c r="B1427" s="0" t="n">
        <f aca="false">Loan_Sample!U1407</f>
        <v>383132.2</v>
      </c>
      <c r="C1427" s="0" t="n">
        <f aca="false">Loan_Sample!K1407+Inputs!$B$26</f>
        <v>4.40000009536743</v>
      </c>
      <c r="D1427" s="0" t="n">
        <f aca="false">Loan_Sample!L1407+Inputs!$B$26</f>
        <v>-0.458333015441895</v>
      </c>
      <c r="E1427" s="0" t="n">
        <f aca="false">Loan_Sample!E1407/(1+Inputs!$B$25/100)</f>
        <v>69.1346206665039</v>
      </c>
      <c r="F1427" s="0" t="n">
        <f aca="false">Loan_Sample!H1407-Inputs!$B$24/100</f>
        <v>-2.28733348846436</v>
      </c>
      <c r="G1427" s="0" t="n">
        <f aca="false">IF(ISNUMBER(C1427),INDEX(Scorecard!$D$54:$D$61,SUMPRODUCT(--(Scorecard!$G$54:$G$60&lt;C1427))+1),Scorecard!$D$62)</f>
        <v>0.489050497890326</v>
      </c>
      <c r="H1427" s="0" t="n">
        <f aca="false">IF(ISNUMBER(D1427),INDEX(Scorecard!$D$63:$D$68,SUMPRODUCT(--(Scorecard!$G$63:$G$67&lt;D1427))+1),Scorecard!$D$69)</f>
        <v>0.322484508656054</v>
      </c>
      <c r="I1427" s="0" t="n">
        <f aca="false">IF(ISNUMBER(E1427),INDEX(Scorecard!$D$19:$D$26,SUMPRODUCT(--(Scorecard!$G$19:$G$25&lt;E1427))+1),Scorecard!$D$27)</f>
        <v>0.0530843085177338</v>
      </c>
      <c r="J1427" s="0" t="n">
        <f aca="false">IF(ISNUMBER(F1427),INDEX(Scorecard!$D$37:$D$44,SUMPRODUCT(--(Scorecard!$G$37:$G$43&lt;F1427))+1),Scorecard!$D$45)</f>
        <v>1.35057635045042</v>
      </c>
      <c r="K1427" s="0" t="n">
        <f aca="false">Inputs!$B$10+Scorecard!$J$5*Loan_Sample!Y1407+Scorecard!$J$6*Loan_Sample!Z1407+Scorecard!$J$7*I1427+Scorecard!$J$8*Loan_Sample!AB1407+Scorecard!$J$9*J1427+Scorecard!$J$10*Loan_Sample!AD1407+Scorecard!$J$11*G1427+Scorecard!$J$12*H1427</f>
        <v>-4.7981863411282</v>
      </c>
      <c r="L1427" s="0" t="n">
        <f aca="false">MIN(1-Inputs!$B$13,MAX(Inputs!$B$13,1/(1+EXP(-(Inputs!$B$11*K1427+Inputs!$B$12)))))</f>
        <v>0.00730519607128739</v>
      </c>
      <c r="M1427" s="0" t="n">
        <f aca="false">Loan_Sample!AH1407*Inputs!$B$4*B1427</f>
        <v>979.599544778293</v>
      </c>
      <c r="N1427" s="0" t="n">
        <f aca="false">L1427*Inputs!$B$4*B1427</f>
        <v>979.599544778293</v>
      </c>
      <c r="O1427" s="0" t="n">
        <f aca="false">Inputs!$B$37+Inputs!$B$38*MAX(Loan_Sample!H1407-Inputs!$C$38,0)+Inputs!$B$39*MAX(Loan_Sample!H1407-Inputs!$C$39,0)+Inputs!$B$40*MAX(Loan_Sample!H1407-Inputs!$C$40,0)+Inputs!$B$41*MAX(Loan_Sample!H1407-Inputs!$C$41,0)+Inputs!$B$42*Inputs!$B$14+Inputs!$B$43*MIN(Loan_Sample!I1407/Inputs!$B$17,1)+Inputs!$B$44*MIN(Loan_Sample!E1407,Inputs!$B$18)+Inputs!$B$45*Loan_Sample!C1407</f>
        <v>-5.60803147312694</v>
      </c>
      <c r="P1427" s="0" t="n">
        <f aca="false">MIN(1-Inputs!$B$13,MAX(Inputs!$B$13,1/(1+EXP(-(Inputs!$B$15*O1427+Inputs!$B$16)))))</f>
        <v>0.00259103850262599</v>
      </c>
      <c r="Q1427" s="0" t="n">
        <f aca="false">Inputs!$B$37+Inputs!$B$38*MAX(F1427-Inputs!$C$38,0)+Inputs!$B$39*MAX(F1427-Inputs!$C$39,0)+Inputs!$B$40*MAX(F1427-Inputs!$C$40,0)+Inputs!$B$41*MAX(F1427-Inputs!$C$41,0)+Inputs!$B$42*Inputs!$B$14+Inputs!$B$43*MIN(Loan_Sample!I1407/Inputs!$B$17,1)+Inputs!$B$44*MIN(E1427,Inputs!$B$18)+Inputs!$B$45*Loan_Sample!C1407</f>
        <v>-5.60803147312694</v>
      </c>
      <c r="R1427" s="0" t="n">
        <f aca="false">MIN(1-Inputs!$B$13,MAX(Inputs!$B$13,1/(1+EXP(-(Inputs!$B$15*Q1427+Inputs!$B$16)))))</f>
        <v>0.00259103850262599</v>
      </c>
    </row>
    <row r="1428" customFormat="false" ht="15" hidden="false" customHeight="false" outlineLevel="0" collapsed="false">
      <c r="A1428" s="0" t="n">
        <f aca="false">Loan_Sample!A1408</f>
        <v>40824</v>
      </c>
      <c r="B1428" s="0" t="n">
        <f aca="false">Loan_Sample!U1408</f>
        <v>264954.78</v>
      </c>
      <c r="C1428" s="0" t="n">
        <f aca="false">Loan_Sample!K1408+Inputs!$B$26</f>
        <v>4.09999990463257</v>
      </c>
      <c r="D1428" s="0" t="n">
        <f aca="false">Loan_Sample!L1408+Inputs!$B$26</f>
        <v>-0.458333492279053</v>
      </c>
      <c r="E1428" s="0" t="n">
        <f aca="false">Loan_Sample!E1408/(1+Inputs!$B$25/100)</f>
        <v>70.0748519897461</v>
      </c>
      <c r="F1428" s="0" t="n">
        <f aca="false">Loan_Sample!H1408-Inputs!$B$24/100</f>
        <v>-2.92033338546753</v>
      </c>
      <c r="G1428" s="0" t="n">
        <f aca="false">IF(ISNUMBER(C1428),INDEX(Scorecard!$D$54:$D$61,SUMPRODUCT(--(Scorecard!$G$54:$G$60&lt;C1428))+1),Scorecard!$D$62)</f>
        <v>0.489050497890326</v>
      </c>
      <c r="H1428" s="0" t="n">
        <f aca="false">IF(ISNUMBER(D1428),INDEX(Scorecard!$D$63:$D$68,SUMPRODUCT(--(Scorecard!$G$63:$G$67&lt;D1428))+1),Scorecard!$D$69)</f>
        <v>0.322484508656054</v>
      </c>
      <c r="I1428" s="0" t="n">
        <f aca="false">IF(ISNUMBER(E1428),INDEX(Scorecard!$D$19:$D$26,SUMPRODUCT(--(Scorecard!$G$19:$G$25&lt;E1428))+1),Scorecard!$D$27)</f>
        <v>0.0530843085177338</v>
      </c>
      <c r="J1428" s="0" t="n">
        <f aca="false">IF(ISNUMBER(F1428),INDEX(Scorecard!$D$37:$D$44,SUMPRODUCT(--(Scorecard!$G$37:$G$43&lt;F1428))+1),Scorecard!$D$45)</f>
        <v>1.35057635045042</v>
      </c>
      <c r="K1428" s="0" t="n">
        <f aca="false">Inputs!$B$10+Scorecard!$J$5*Loan_Sample!Y1408+Scorecard!$J$6*Loan_Sample!Z1408+Scorecard!$J$7*I1428+Scorecard!$J$8*Loan_Sample!AB1408+Scorecard!$J$9*J1428+Scorecard!$J$10*Loan_Sample!AD1408+Scorecard!$J$11*G1428+Scorecard!$J$12*H1428</f>
        <v>-3.67511984602563</v>
      </c>
      <c r="L1428" s="0" t="n">
        <f aca="false">MIN(1-Inputs!$B$13,MAX(Inputs!$B$13,1/(1+EXP(-(Inputs!$B$11*K1428+Inputs!$B$12)))))</f>
        <v>0.0237878629551095</v>
      </c>
      <c r="M1428" s="0" t="n">
        <f aca="false">Loan_Sample!AH1408*Inputs!$B$4*B1428</f>
        <v>2205.94779857942</v>
      </c>
      <c r="N1428" s="0" t="n">
        <f aca="false">L1428*Inputs!$B$4*B1428</f>
        <v>2205.94779857942</v>
      </c>
      <c r="O1428" s="0" t="n">
        <f aca="false">Inputs!$B$37+Inputs!$B$38*MAX(Loan_Sample!H1408-Inputs!$C$38,0)+Inputs!$B$39*MAX(Loan_Sample!H1408-Inputs!$C$39,0)+Inputs!$B$40*MAX(Loan_Sample!H1408-Inputs!$C$40,0)+Inputs!$B$41*MAX(Loan_Sample!H1408-Inputs!$C$41,0)+Inputs!$B$42*Inputs!$B$14+Inputs!$B$43*MIN(Loan_Sample!I1408/Inputs!$B$17,1)+Inputs!$B$44*MIN(Loan_Sample!E1408,Inputs!$B$18)+Inputs!$B$45*Loan_Sample!C1408</f>
        <v>-5.8986230132243</v>
      </c>
      <c r="P1428" s="0" t="n">
        <f aca="false">MIN(1-Inputs!$B$13,MAX(Inputs!$B$13,1/(1+EXP(-(Inputs!$B$15*O1428+Inputs!$B$16)))))</f>
        <v>0.00186347664838581</v>
      </c>
      <c r="Q1428" s="0" t="n">
        <f aca="false">Inputs!$B$37+Inputs!$B$38*MAX(F1428-Inputs!$C$38,0)+Inputs!$B$39*MAX(F1428-Inputs!$C$39,0)+Inputs!$B$40*MAX(F1428-Inputs!$C$40,0)+Inputs!$B$41*MAX(F1428-Inputs!$C$41,0)+Inputs!$B$42*Inputs!$B$14+Inputs!$B$43*MIN(Loan_Sample!I1408/Inputs!$B$17,1)+Inputs!$B$44*MIN(E1428,Inputs!$B$18)+Inputs!$B$45*Loan_Sample!C1408</f>
        <v>-5.8986230132243</v>
      </c>
      <c r="R1428" s="0" t="n">
        <f aca="false">MIN(1-Inputs!$B$13,MAX(Inputs!$B$13,1/(1+EXP(-(Inputs!$B$15*Q1428+Inputs!$B$16)))))</f>
        <v>0.00186347664838581</v>
      </c>
    </row>
    <row r="1429" customFormat="false" ht="15" hidden="false" customHeight="false" outlineLevel="0" collapsed="false">
      <c r="A1429" s="0" t="n">
        <f aca="false">Loan_Sample!A1409</f>
        <v>40861</v>
      </c>
      <c r="B1429" s="0" t="n">
        <f aca="false">Loan_Sample!U1409</f>
        <v>189124.27</v>
      </c>
      <c r="C1429" s="0" t="n">
        <f aca="false">Loan_Sample!K1409+Inputs!$B$26</f>
        <v>5.73333311080933</v>
      </c>
      <c r="D1429" s="0" t="n">
        <f aca="false">Loan_Sample!L1409+Inputs!$B$26</f>
        <v>-3.50000047683716</v>
      </c>
      <c r="E1429" s="0" t="n">
        <f aca="false">Loan_Sample!E1409/(1+Inputs!$B$25/100)</f>
        <v>62.5939979553223</v>
      </c>
      <c r="F1429" s="0" t="n">
        <f aca="false">Loan_Sample!H1409-Inputs!$B$24/100</f>
        <v>0.497333288192749</v>
      </c>
      <c r="G1429" s="0" t="n">
        <f aca="false">IF(ISNUMBER(C1429),INDEX(Scorecard!$D$54:$D$61,SUMPRODUCT(--(Scorecard!$G$54:$G$60&lt;C1429))+1),Scorecard!$D$62)</f>
        <v>0.0151758992857273</v>
      </c>
      <c r="H1429" s="0" t="n">
        <f aca="false">IF(ISNUMBER(D1429),INDEX(Scorecard!$D$63:$D$68,SUMPRODUCT(--(Scorecard!$G$63:$G$67&lt;D1429))+1),Scorecard!$D$69)</f>
        <v>-0.340582194386522</v>
      </c>
      <c r="I1429" s="0" t="n">
        <f aca="false">IF(ISNUMBER(E1429),INDEX(Scorecard!$D$19:$D$26,SUMPRODUCT(--(Scorecard!$G$19:$G$25&lt;E1429))+1),Scorecard!$D$27)</f>
        <v>0.233621608745691</v>
      </c>
      <c r="J1429" s="0" t="n">
        <f aca="false">IF(ISNUMBER(F1429),INDEX(Scorecard!$D$37:$D$44,SUMPRODUCT(--(Scorecard!$G$37:$G$43&lt;F1429))+1),Scorecard!$D$45)</f>
        <v>-0.271229676926091</v>
      </c>
      <c r="K1429" s="0" t="n">
        <f aca="false">Inputs!$B$10+Scorecard!$J$5*Loan_Sample!Y1409+Scorecard!$J$6*Loan_Sample!Z1409+Scorecard!$J$7*I1429+Scorecard!$J$8*Loan_Sample!AB1409+Scorecard!$J$9*J1429+Scorecard!$J$10*Loan_Sample!AD1409+Scorecard!$J$11*G1429+Scorecard!$J$12*H1429</f>
        <v>-5.44148357822487</v>
      </c>
      <c r="L1429" s="0" t="n">
        <f aca="false">MIN(1-Inputs!$B$13,MAX(Inputs!$B$13,1/(1+EXP(-(Inputs!$B$11*K1429+Inputs!$B$12)))))</f>
        <v>0.00369278491893709</v>
      </c>
      <c r="M1429" s="0" t="n">
        <f aca="false">Loan_Sample!AH1409*Inputs!$B$4*B1429</f>
        <v>244.438338221345</v>
      </c>
      <c r="N1429" s="0" t="n">
        <f aca="false">L1429*Inputs!$B$4*B1429</f>
        <v>244.438338221345</v>
      </c>
      <c r="O1429" s="0" t="n">
        <f aca="false">Inputs!$B$37+Inputs!$B$38*MAX(Loan_Sample!H1409-Inputs!$C$38,0)+Inputs!$B$39*MAX(Loan_Sample!H1409-Inputs!$C$39,0)+Inputs!$B$40*MAX(Loan_Sample!H1409-Inputs!$C$40,0)+Inputs!$B$41*MAX(Loan_Sample!H1409-Inputs!$C$41,0)+Inputs!$B$42*Inputs!$B$14+Inputs!$B$43*MIN(Loan_Sample!I1409/Inputs!$B$17,1)+Inputs!$B$44*MIN(Loan_Sample!E1409,Inputs!$B$18)+Inputs!$B$45*Loan_Sample!C1409</f>
        <v>-4.51438649678503</v>
      </c>
      <c r="P1429" s="0" t="n">
        <f aca="false">MIN(1-Inputs!$B$13,MAX(Inputs!$B$13,1/(1+EXP(-(Inputs!$B$15*O1429+Inputs!$B$16)))))</f>
        <v>0.00892575880293223</v>
      </c>
      <c r="Q1429" s="0" t="n">
        <f aca="false">Inputs!$B$37+Inputs!$B$38*MAX(F1429-Inputs!$C$38,0)+Inputs!$B$39*MAX(F1429-Inputs!$C$39,0)+Inputs!$B$40*MAX(F1429-Inputs!$C$40,0)+Inputs!$B$41*MAX(F1429-Inputs!$C$41,0)+Inputs!$B$42*Inputs!$B$14+Inputs!$B$43*MIN(Loan_Sample!I1409/Inputs!$B$17,1)+Inputs!$B$44*MIN(E1429,Inputs!$B$18)+Inputs!$B$45*Loan_Sample!C1409</f>
        <v>-4.51438649678503</v>
      </c>
      <c r="R1429" s="0" t="n">
        <f aca="false">MIN(1-Inputs!$B$13,MAX(Inputs!$B$13,1/(1+EXP(-(Inputs!$B$15*Q1429+Inputs!$B$16)))))</f>
        <v>0.00892575880293223</v>
      </c>
    </row>
    <row r="1430" customFormat="false" ht="15" hidden="false" customHeight="false" outlineLevel="0" collapsed="false">
      <c r="A1430" s="0" t="n">
        <f aca="false">Loan_Sample!A1410</f>
        <v>40870</v>
      </c>
      <c r="B1430" s="0" t="n">
        <f aca="false">Loan_Sample!U1410</f>
        <v>184974.25</v>
      </c>
      <c r="C1430" s="0" t="n">
        <f aca="false">Loan_Sample!K1410+Inputs!$B$26</f>
        <v>3.82307696342468</v>
      </c>
      <c r="D1430" s="0" t="n">
        <f aca="false">Loan_Sample!L1410+Inputs!$B$26</f>
        <v>-0.276922941207886</v>
      </c>
      <c r="E1430" s="0" t="n">
        <f aca="false">Loan_Sample!E1410/(1+Inputs!$B$25/100)</f>
        <v>56.0369148254395</v>
      </c>
      <c r="F1430" s="0" t="n">
        <f aca="false">Loan_Sample!H1410-Inputs!$B$24/100</f>
        <v>0.987666368484497</v>
      </c>
      <c r="G1430" s="0" t="n">
        <f aca="false">IF(ISNUMBER(C1430),INDEX(Scorecard!$D$54:$D$61,SUMPRODUCT(--(Scorecard!$G$54:$G$60&lt;C1430))+1),Scorecard!$D$62)</f>
        <v>0.489050497890326</v>
      </c>
      <c r="H1430" s="0" t="n">
        <f aca="false">IF(ISNUMBER(D1430),INDEX(Scorecard!$D$63:$D$68,SUMPRODUCT(--(Scorecard!$G$63:$G$67&lt;D1430))+1),Scorecard!$D$69)</f>
        <v>0.322484508656054</v>
      </c>
      <c r="I1430" s="0" t="n">
        <f aca="false">IF(ISNUMBER(E1430),INDEX(Scorecard!$D$19:$D$26,SUMPRODUCT(--(Scorecard!$G$19:$G$25&lt;E1430))+1),Scorecard!$D$27)</f>
        <v>0.285899340811827</v>
      </c>
      <c r="J1430" s="0" t="n">
        <f aca="false">IF(ISNUMBER(F1430),INDEX(Scorecard!$D$37:$D$44,SUMPRODUCT(--(Scorecard!$G$37:$G$43&lt;F1430))+1),Scorecard!$D$45)</f>
        <v>-0.975503570149195</v>
      </c>
      <c r="K1430" s="0" t="n">
        <f aca="false">Inputs!$B$10+Scorecard!$J$5*Loan_Sample!Y1410+Scorecard!$J$6*Loan_Sample!Z1410+Scorecard!$J$7*I1430+Scorecard!$J$8*Loan_Sample!AB1410+Scorecard!$J$9*J1430+Scorecard!$J$10*Loan_Sample!AD1410+Scorecard!$J$11*G1430+Scorecard!$J$12*H1430</f>
        <v>-3.86116240291583</v>
      </c>
      <c r="L1430" s="0" t="n">
        <f aca="false">MIN(1-Inputs!$B$13,MAX(Inputs!$B$13,1/(1+EXP(-(Inputs!$B$11*K1430+Inputs!$B$12)))))</f>
        <v>0.0195919583932889</v>
      </c>
      <c r="M1430" s="0" t="n">
        <f aca="false">Loan_Sample!AH1410*Inputs!$B$4*B1430</f>
        <v>1268.40273344044</v>
      </c>
      <c r="N1430" s="0" t="n">
        <f aca="false">L1430*Inputs!$B$4*B1430</f>
        <v>1268.40273344044</v>
      </c>
      <c r="O1430" s="0" t="n">
        <f aca="false">Inputs!$B$37+Inputs!$B$38*MAX(Loan_Sample!H1410-Inputs!$C$38,0)+Inputs!$B$39*MAX(Loan_Sample!H1410-Inputs!$C$39,0)+Inputs!$B$40*MAX(Loan_Sample!H1410-Inputs!$C$40,0)+Inputs!$B$41*MAX(Loan_Sample!H1410-Inputs!$C$41,0)+Inputs!$B$42*Inputs!$B$14+Inputs!$B$43*MIN(Loan_Sample!I1410/Inputs!$B$17,1)+Inputs!$B$44*MIN(Loan_Sample!E1410,Inputs!$B$18)+Inputs!$B$45*Loan_Sample!C1410</f>
        <v>-3.66767051834839</v>
      </c>
      <c r="P1430" s="0" t="n">
        <f aca="false">MIN(1-Inputs!$B$13,MAX(Inputs!$B$13,1/(1+EXP(-(Inputs!$B$15*O1430+Inputs!$B$16)))))</f>
        <v>0.0230380026122391</v>
      </c>
      <c r="Q1430" s="0" t="n">
        <f aca="false">Inputs!$B$37+Inputs!$B$38*MAX(F1430-Inputs!$C$38,0)+Inputs!$B$39*MAX(F1430-Inputs!$C$39,0)+Inputs!$B$40*MAX(F1430-Inputs!$C$40,0)+Inputs!$B$41*MAX(F1430-Inputs!$C$41,0)+Inputs!$B$42*Inputs!$B$14+Inputs!$B$43*MIN(Loan_Sample!I1410/Inputs!$B$17,1)+Inputs!$B$44*MIN(E1430,Inputs!$B$18)+Inputs!$B$45*Loan_Sample!C1410</f>
        <v>-3.66767051834839</v>
      </c>
      <c r="R1430" s="0" t="n">
        <f aca="false">MIN(1-Inputs!$B$13,MAX(Inputs!$B$13,1/(1+EXP(-(Inputs!$B$15*Q1430+Inputs!$B$16)))))</f>
        <v>0.0230380026122391</v>
      </c>
    </row>
    <row r="1431" customFormat="false" ht="15" hidden="false" customHeight="false" outlineLevel="0" collapsed="false">
      <c r="A1431" s="0" t="n">
        <f aca="false">Loan_Sample!A1411</f>
        <v>40915</v>
      </c>
      <c r="B1431" s="0" t="n">
        <f aca="false">Loan_Sample!U1411</f>
        <v>215079.44</v>
      </c>
      <c r="C1431" s="0" t="n">
        <f aca="false">Loan_Sample!K1411+Inputs!$B$26</f>
        <v>9.63333320617676</v>
      </c>
      <c r="D1431" s="0" t="n">
        <f aca="false">Loan_Sample!L1411+Inputs!$B$26</f>
        <v>5.0717945098877</v>
      </c>
      <c r="E1431" s="0" t="n">
        <f aca="false">Loan_Sample!E1411/(1+Inputs!$B$25/100)</f>
        <v>49.8676872253418</v>
      </c>
      <c r="F1431" s="0" t="n">
        <f aca="false">Loan_Sample!H1411-Inputs!$B$24/100</f>
        <v>1.47766661643982</v>
      </c>
      <c r="G1431" s="0" t="n">
        <f aca="false">IF(ISNUMBER(C1431),INDEX(Scorecard!$D$54:$D$61,SUMPRODUCT(--(Scorecard!$G$54:$G$60&lt;C1431))+1),Scorecard!$D$62)</f>
        <v>-0.541917179454542</v>
      </c>
      <c r="H1431" s="0" t="n">
        <f aca="false">IF(ISNUMBER(D1431),INDEX(Scorecard!$D$63:$D$68,SUMPRODUCT(--(Scorecard!$G$63:$G$67&lt;D1431))+1),Scorecard!$D$69)</f>
        <v>0.322484508656054</v>
      </c>
      <c r="I1431" s="0" t="n">
        <f aca="false">IF(ISNUMBER(E1431),INDEX(Scorecard!$D$19:$D$26,SUMPRODUCT(--(Scorecard!$G$19:$G$25&lt;E1431))+1),Scorecard!$D$27)</f>
        <v>0.57899015159425</v>
      </c>
      <c r="J1431" s="0" t="n">
        <f aca="false">IF(ISNUMBER(F1431),INDEX(Scorecard!$D$37:$D$44,SUMPRODUCT(--(Scorecard!$G$37:$G$43&lt;F1431))+1),Scorecard!$D$45)</f>
        <v>-0.975503570149195</v>
      </c>
      <c r="K1431" s="0" t="n">
        <f aca="false">Inputs!$B$10+Scorecard!$J$5*Loan_Sample!Y1411+Scorecard!$J$6*Loan_Sample!Z1411+Scorecard!$J$7*I1431+Scorecard!$J$8*Loan_Sample!AB1411+Scorecard!$J$9*J1431+Scorecard!$J$10*Loan_Sample!AD1411+Scorecard!$J$11*G1431+Scorecard!$J$12*H1431</f>
        <v>-3.20962069442237</v>
      </c>
      <c r="L1431" s="0" t="n">
        <f aca="false">MIN(1-Inputs!$B$13,MAX(Inputs!$B$13,1/(1+EXP(-(Inputs!$B$11*K1431+Inputs!$B$12)))))</f>
        <v>0.0384857030015674</v>
      </c>
      <c r="M1431" s="0" t="n">
        <f aca="false">Loan_Sample!AH1411*Inputs!$B$4*B1431</f>
        <v>2897.1192073542</v>
      </c>
      <c r="N1431" s="0" t="n">
        <f aca="false">L1431*Inputs!$B$4*B1431</f>
        <v>2897.1192073542</v>
      </c>
      <c r="O1431" s="0" t="n">
        <f aca="false">Inputs!$B$37+Inputs!$B$38*MAX(Loan_Sample!H1411-Inputs!$C$38,0)+Inputs!$B$39*MAX(Loan_Sample!H1411-Inputs!$C$39,0)+Inputs!$B$40*MAX(Loan_Sample!H1411-Inputs!$C$40,0)+Inputs!$B$41*MAX(Loan_Sample!H1411-Inputs!$C$41,0)+Inputs!$B$42*Inputs!$B$14+Inputs!$B$43*MIN(Loan_Sample!I1411/Inputs!$B$17,1)+Inputs!$B$44*MIN(Loan_Sample!E1411,Inputs!$B$18)+Inputs!$B$45*Loan_Sample!C1411</f>
        <v>-3.54749296529236</v>
      </c>
      <c r="P1431" s="0" t="n">
        <f aca="false">MIN(1-Inputs!$B$13,MAX(Inputs!$B$13,1/(1+EXP(-(Inputs!$B$15*O1431+Inputs!$B$16)))))</f>
        <v>0.0263217594690427</v>
      </c>
      <c r="Q1431" s="0" t="n">
        <f aca="false">Inputs!$B$37+Inputs!$B$38*MAX(F1431-Inputs!$C$38,0)+Inputs!$B$39*MAX(F1431-Inputs!$C$39,0)+Inputs!$B$40*MAX(F1431-Inputs!$C$40,0)+Inputs!$B$41*MAX(F1431-Inputs!$C$41,0)+Inputs!$B$42*Inputs!$B$14+Inputs!$B$43*MIN(Loan_Sample!I1411/Inputs!$B$17,1)+Inputs!$B$44*MIN(E1431,Inputs!$B$18)+Inputs!$B$45*Loan_Sample!C1411</f>
        <v>-3.54749296529236</v>
      </c>
      <c r="R1431" s="0" t="n">
        <f aca="false">MIN(1-Inputs!$B$13,MAX(Inputs!$B$13,1/(1+EXP(-(Inputs!$B$15*Q1431+Inputs!$B$16)))))</f>
        <v>0.0263217594690427</v>
      </c>
    </row>
    <row r="1432" customFormat="false" ht="15" hidden="false" customHeight="false" outlineLevel="0" collapsed="false">
      <c r="A1432" s="0" t="n">
        <f aca="false">Loan_Sample!A1412</f>
        <v>40923</v>
      </c>
      <c r="B1432" s="0" t="n">
        <f aca="false">Loan_Sample!U1412</f>
        <v>141569.77</v>
      </c>
      <c r="C1432" s="0" t="n">
        <f aca="false">Loan_Sample!K1412+Inputs!$B$26</f>
        <v>9.3333330154419</v>
      </c>
      <c r="D1432" s="0" t="n">
        <f aca="false">Loan_Sample!L1412+Inputs!$B$26</f>
        <v>5.0717945098877</v>
      </c>
      <c r="E1432" s="0" t="n">
        <f aca="false">Loan_Sample!E1412/(1+Inputs!$B$25/100)</f>
        <v>76.1889495849609</v>
      </c>
      <c r="F1432" s="0" t="n">
        <f aca="false">Loan_Sample!H1412-Inputs!$B$24/100</f>
        <v>0.660666704177856</v>
      </c>
      <c r="G1432" s="0" t="n">
        <f aca="false">IF(ISNUMBER(C1432),INDEX(Scorecard!$D$54:$D$61,SUMPRODUCT(--(Scorecard!$G$54:$G$60&lt;C1432))+1),Scorecard!$D$62)</f>
        <v>-0.541917179454542</v>
      </c>
      <c r="H1432" s="0" t="n">
        <f aca="false">IF(ISNUMBER(D1432),INDEX(Scorecard!$D$63:$D$68,SUMPRODUCT(--(Scorecard!$G$63:$G$67&lt;D1432))+1),Scorecard!$D$69)</f>
        <v>0.322484508656054</v>
      </c>
      <c r="I1432" s="0" t="n">
        <f aca="false">IF(ISNUMBER(E1432),INDEX(Scorecard!$D$19:$D$26,SUMPRODUCT(--(Scorecard!$G$19:$G$25&lt;E1432))+1),Scorecard!$D$27)</f>
        <v>-0.0341578513653732</v>
      </c>
      <c r="J1432" s="0" t="n">
        <f aca="false">IF(ISNUMBER(F1432),INDEX(Scorecard!$D$37:$D$44,SUMPRODUCT(--(Scorecard!$G$37:$G$43&lt;F1432))+1),Scorecard!$D$45)</f>
        <v>-0.569454719285959</v>
      </c>
      <c r="K1432" s="0" t="n">
        <f aca="false">Inputs!$B$10+Scorecard!$J$5*Loan_Sample!Y1412+Scorecard!$J$6*Loan_Sample!Z1412+Scorecard!$J$7*I1432+Scorecard!$J$8*Loan_Sample!AB1412+Scorecard!$J$9*J1432+Scorecard!$J$10*Loan_Sample!AD1412+Scorecard!$J$11*G1432+Scorecard!$J$12*H1432</f>
        <v>-4.53590378235986</v>
      </c>
      <c r="L1432" s="0" t="n">
        <f aca="false">MIN(1-Inputs!$B$13,MAX(Inputs!$B$13,1/(1+EXP(-(Inputs!$B$11*K1432+Inputs!$B$12)))))</f>
        <v>0.00963939736933941</v>
      </c>
      <c r="M1432" s="0" t="n">
        <f aca="false">Loan_Sample!AH1412*Inputs!$B$4*B1432</f>
        <v>477.626543980595</v>
      </c>
      <c r="N1432" s="0" t="n">
        <f aca="false">L1432*Inputs!$B$4*B1432</f>
        <v>477.626543980595</v>
      </c>
      <c r="O1432" s="0" t="n">
        <f aca="false">Inputs!$B$37+Inputs!$B$38*MAX(Loan_Sample!H1412-Inputs!$C$38,0)+Inputs!$B$39*MAX(Loan_Sample!H1412-Inputs!$C$39,0)+Inputs!$B$40*MAX(Loan_Sample!H1412-Inputs!$C$40,0)+Inputs!$B$41*MAX(Loan_Sample!H1412-Inputs!$C$41,0)+Inputs!$B$42*Inputs!$B$14+Inputs!$B$43*MIN(Loan_Sample!I1412/Inputs!$B$17,1)+Inputs!$B$44*MIN(Loan_Sample!E1412,Inputs!$B$18)+Inputs!$B$45*Loan_Sample!C1412</f>
        <v>-4.19761528467712</v>
      </c>
      <c r="P1432" s="0" t="n">
        <f aca="false">MIN(1-Inputs!$B$13,MAX(Inputs!$B$13,1/(1+EXP(-(Inputs!$B$15*O1432+Inputs!$B$16)))))</f>
        <v>0.0127455822794338</v>
      </c>
      <c r="Q1432" s="0" t="n">
        <f aca="false">Inputs!$B$37+Inputs!$B$38*MAX(F1432-Inputs!$C$38,0)+Inputs!$B$39*MAX(F1432-Inputs!$C$39,0)+Inputs!$B$40*MAX(F1432-Inputs!$C$40,0)+Inputs!$B$41*MAX(F1432-Inputs!$C$41,0)+Inputs!$B$42*Inputs!$B$14+Inputs!$B$43*MIN(Loan_Sample!I1412/Inputs!$B$17,1)+Inputs!$B$44*MIN(E1432,Inputs!$B$18)+Inputs!$B$45*Loan_Sample!C1412</f>
        <v>-4.19761528467712</v>
      </c>
      <c r="R1432" s="0" t="n">
        <f aca="false">MIN(1-Inputs!$B$13,MAX(Inputs!$B$13,1/(1+EXP(-(Inputs!$B$15*Q1432+Inputs!$B$16)))))</f>
        <v>0.0127455822794338</v>
      </c>
    </row>
    <row r="1433" customFormat="false" ht="15" hidden="false" customHeight="false" outlineLevel="0" collapsed="false">
      <c r="A1433" s="0" t="n">
        <f aca="false">Loan_Sample!A1413</f>
        <v>40923</v>
      </c>
      <c r="B1433" s="0" t="n">
        <f aca="false">Loan_Sample!U1413</f>
        <v>136007.23</v>
      </c>
      <c r="C1433" s="0" t="n">
        <f aca="false">Loan_Sample!K1413+Inputs!$B$26</f>
        <v>4.70833349227905</v>
      </c>
      <c r="D1433" s="0" t="n">
        <f aca="false">Loan_Sample!L1413+Inputs!$B$26</f>
        <v>-1.125</v>
      </c>
      <c r="E1433" s="0" t="n">
        <f aca="false">Loan_Sample!E1413/(1+Inputs!$B$25/100)</f>
        <v>68.8087539672852</v>
      </c>
      <c r="F1433" s="0" t="n">
        <f aca="false">Loan_Sample!H1413-Inputs!$B$24/100</f>
        <v>-1.83933305740356</v>
      </c>
      <c r="G1433" s="0" t="n">
        <f aca="false">IF(ISNUMBER(C1433),INDEX(Scorecard!$D$54:$D$61,SUMPRODUCT(--(Scorecard!$G$54:$G$60&lt;C1433))+1),Scorecard!$D$62)</f>
        <v>0.409483001259379</v>
      </c>
      <c r="H1433" s="0" t="n">
        <f aca="false">IF(ISNUMBER(D1433),INDEX(Scorecard!$D$63:$D$68,SUMPRODUCT(--(Scorecard!$G$63:$G$67&lt;D1433))+1),Scorecard!$D$69)</f>
        <v>-0.340582194386522</v>
      </c>
      <c r="I1433" s="0" t="n">
        <f aca="false">IF(ISNUMBER(E1433),INDEX(Scorecard!$D$19:$D$26,SUMPRODUCT(--(Scorecard!$G$19:$G$25&lt;E1433))+1),Scorecard!$D$27)</f>
        <v>0.0530843085177338</v>
      </c>
      <c r="J1433" s="0" t="n">
        <f aca="false">IF(ISNUMBER(F1433),INDEX(Scorecard!$D$37:$D$44,SUMPRODUCT(--(Scorecard!$G$37:$G$43&lt;F1433))+1),Scorecard!$D$45)</f>
        <v>1.35057635045042</v>
      </c>
      <c r="K1433" s="0" t="n">
        <f aca="false">Inputs!$B$10+Scorecard!$J$5*Loan_Sample!Y1413+Scorecard!$J$6*Loan_Sample!Z1413+Scorecard!$J$7*I1433+Scorecard!$J$8*Loan_Sample!AB1413+Scorecard!$J$9*J1433+Scorecard!$J$10*Loan_Sample!AD1413+Scorecard!$J$11*G1433+Scorecard!$J$12*H1433</f>
        <v>-5.49509342615452</v>
      </c>
      <c r="L1433" s="0" t="n">
        <f aca="false">MIN(1-Inputs!$B$13,MAX(Inputs!$B$13,1/(1+EXP(-(Inputs!$B$11*K1433+Inputs!$B$12)))))</f>
        <v>0.00348835780475723</v>
      </c>
      <c r="M1433" s="0" t="n">
        <f aca="false">Loan_Sample!AH1413*Inputs!$B$4*B1433</f>
        <v>166.054658795869</v>
      </c>
      <c r="N1433" s="0" t="n">
        <f aca="false">L1433*Inputs!$B$4*B1433</f>
        <v>166.054658795869</v>
      </c>
      <c r="O1433" s="0" t="n">
        <f aca="false">Inputs!$B$37+Inputs!$B$38*MAX(Loan_Sample!H1413-Inputs!$C$38,0)+Inputs!$B$39*MAX(Loan_Sample!H1413-Inputs!$C$39,0)+Inputs!$B$40*MAX(Loan_Sample!H1413-Inputs!$C$40,0)+Inputs!$B$41*MAX(Loan_Sample!H1413-Inputs!$C$41,0)+Inputs!$B$42*Inputs!$B$14+Inputs!$B$43*MIN(Loan_Sample!I1413/Inputs!$B$17,1)+Inputs!$B$44*MIN(Loan_Sample!E1413,Inputs!$B$18)+Inputs!$B$45*Loan_Sample!C1413</f>
        <v>-5.50759167330583</v>
      </c>
      <c r="P1433" s="0" t="n">
        <f aca="false">MIN(1-Inputs!$B$13,MAX(Inputs!$B$13,1/(1+EXP(-(Inputs!$B$15*O1433+Inputs!$B$16)))))</f>
        <v>0.00290352417793684</v>
      </c>
      <c r="Q1433" s="0" t="n">
        <f aca="false">Inputs!$B$37+Inputs!$B$38*MAX(F1433-Inputs!$C$38,0)+Inputs!$B$39*MAX(F1433-Inputs!$C$39,0)+Inputs!$B$40*MAX(F1433-Inputs!$C$40,0)+Inputs!$B$41*MAX(F1433-Inputs!$C$41,0)+Inputs!$B$42*Inputs!$B$14+Inputs!$B$43*MIN(Loan_Sample!I1413/Inputs!$B$17,1)+Inputs!$B$44*MIN(E1433,Inputs!$B$18)+Inputs!$B$45*Loan_Sample!C1413</f>
        <v>-5.50759167330583</v>
      </c>
      <c r="R1433" s="0" t="n">
        <f aca="false">MIN(1-Inputs!$B$13,MAX(Inputs!$B$13,1/(1+EXP(-(Inputs!$B$15*Q1433+Inputs!$B$16)))))</f>
        <v>0.00290352417793684</v>
      </c>
    </row>
    <row r="1434" customFormat="false" ht="15" hidden="false" customHeight="false" outlineLevel="0" collapsed="false">
      <c r="A1434" s="0" t="n">
        <f aca="false">Loan_Sample!A1414</f>
        <v>41103</v>
      </c>
      <c r="B1434" s="0" t="n">
        <f aca="false">Loan_Sample!U1414</f>
        <v>282191.12</v>
      </c>
      <c r="C1434" s="0" t="n">
        <f aca="false">Loan_Sample!K1414+Inputs!$B$26</f>
        <v>6.83333349227905</v>
      </c>
      <c r="D1434" s="0" t="n">
        <f aca="false">Loan_Sample!L1414+Inputs!$B$26</f>
        <v>2.71025657653809</v>
      </c>
      <c r="E1434" s="0" t="n">
        <f aca="false">Loan_Sample!E1414/(1+Inputs!$B$25/100)</f>
        <v>78.5340881347656</v>
      </c>
      <c r="F1434" s="0" t="n">
        <f aca="false">Loan_Sample!H1414-Inputs!$B$24/100</f>
        <v>0.266333341598511</v>
      </c>
      <c r="G1434" s="0" t="n">
        <f aca="false">IF(ISNUMBER(C1434),INDEX(Scorecard!$D$54:$D$61,SUMPRODUCT(--(Scorecard!$G$54:$G$60&lt;C1434))+1),Scorecard!$D$62)</f>
        <v>-0.357264871923982</v>
      </c>
      <c r="H1434" s="0" t="n">
        <f aca="false">IF(ISNUMBER(D1434),INDEX(Scorecard!$D$63:$D$68,SUMPRODUCT(--(Scorecard!$G$63:$G$67&lt;D1434))+1),Scorecard!$D$69)</f>
        <v>0.322484508656054</v>
      </c>
      <c r="I1434" s="0" t="n">
        <f aca="false">IF(ISNUMBER(E1434),INDEX(Scorecard!$D$19:$D$26,SUMPRODUCT(--(Scorecard!$G$19:$G$25&lt;E1434))+1),Scorecard!$D$27)</f>
        <v>-0.0341578513653732</v>
      </c>
      <c r="J1434" s="0" t="n">
        <f aca="false">IF(ISNUMBER(F1434),INDEX(Scorecard!$D$37:$D$44,SUMPRODUCT(--(Scorecard!$G$37:$G$43&lt;F1434))+1),Scorecard!$D$45)</f>
        <v>-0.0679520129233634</v>
      </c>
      <c r="K1434" s="0" t="n">
        <f aca="false">Inputs!$B$10+Scorecard!$J$5*Loan_Sample!Y1414+Scorecard!$J$6*Loan_Sample!Z1414+Scorecard!$J$7*I1434+Scorecard!$J$8*Loan_Sample!AB1414+Scorecard!$J$9*J1434+Scorecard!$J$10*Loan_Sample!AD1414+Scorecard!$J$11*G1434+Scorecard!$J$12*H1434</f>
        <v>-5.79645459947252</v>
      </c>
      <c r="L1434" s="0" t="n">
        <f aca="false">MIN(1-Inputs!$B$13,MAX(Inputs!$B$13,1/(1+EXP(-(Inputs!$B$11*K1434+Inputs!$B$12)))))</f>
        <v>0.00253223022333298</v>
      </c>
      <c r="M1434" s="0" t="n">
        <f aca="false">Loan_Sample!AH1414*Inputs!$B$4*B1434</f>
        <v>250.100508987064</v>
      </c>
      <c r="N1434" s="0" t="n">
        <f aca="false">L1434*Inputs!$B$4*B1434</f>
        <v>250.100508987064</v>
      </c>
      <c r="O1434" s="0" t="n">
        <f aca="false">Inputs!$B$37+Inputs!$B$38*MAX(Loan_Sample!H1414-Inputs!$C$38,0)+Inputs!$B$39*MAX(Loan_Sample!H1414-Inputs!$C$39,0)+Inputs!$B$40*MAX(Loan_Sample!H1414-Inputs!$C$40,0)+Inputs!$B$41*MAX(Loan_Sample!H1414-Inputs!$C$41,0)+Inputs!$B$42*Inputs!$B$14+Inputs!$B$43*MIN(Loan_Sample!I1414/Inputs!$B$17,1)+Inputs!$B$44*MIN(Loan_Sample!E1414,Inputs!$B$18)+Inputs!$B$45*Loan_Sample!C1414</f>
        <v>-5.10335804082021</v>
      </c>
      <c r="P1434" s="0" t="n">
        <f aca="false">MIN(1-Inputs!$B$13,MAX(Inputs!$B$13,1/(1+EXP(-(Inputs!$B$15*O1434+Inputs!$B$16)))))</f>
        <v>0.00458947274645005</v>
      </c>
      <c r="Q1434" s="0" t="n">
        <f aca="false">Inputs!$B$37+Inputs!$B$38*MAX(F1434-Inputs!$C$38,0)+Inputs!$B$39*MAX(F1434-Inputs!$C$39,0)+Inputs!$B$40*MAX(F1434-Inputs!$C$40,0)+Inputs!$B$41*MAX(F1434-Inputs!$C$41,0)+Inputs!$B$42*Inputs!$B$14+Inputs!$B$43*MIN(Loan_Sample!I1414/Inputs!$B$17,1)+Inputs!$B$44*MIN(E1434,Inputs!$B$18)+Inputs!$B$45*Loan_Sample!C1414</f>
        <v>-5.10335804082021</v>
      </c>
      <c r="R1434" s="0" t="n">
        <f aca="false">MIN(1-Inputs!$B$13,MAX(Inputs!$B$13,1/(1+EXP(-(Inputs!$B$15*Q1434+Inputs!$B$16)))))</f>
        <v>0.00458947274645005</v>
      </c>
    </row>
    <row r="1435" customFormat="false" ht="15" hidden="false" customHeight="false" outlineLevel="0" collapsed="false">
      <c r="A1435" s="0" t="n">
        <f aca="false">Loan_Sample!A1415</f>
        <v>41129</v>
      </c>
      <c r="B1435" s="0" t="n">
        <f aca="false">Loan_Sample!U1415</f>
        <v>221005.77</v>
      </c>
      <c r="C1435" s="0" t="n">
        <f aca="false">Loan_Sample!K1415+Inputs!$B$26</f>
        <v>4.40833330154419</v>
      </c>
      <c r="D1435" s="0" t="n">
        <f aca="false">Loan_Sample!L1415+Inputs!$B$26</f>
        <v>-1.125</v>
      </c>
      <c r="E1435" s="0" t="n">
        <f aca="false">Loan_Sample!E1415/(1+Inputs!$B$25/100)</f>
        <v>78.5493850708008</v>
      </c>
      <c r="F1435" s="0" t="n">
        <f aca="false">Loan_Sample!H1415-Inputs!$B$24/100</f>
        <v>-2.40533304214478</v>
      </c>
      <c r="G1435" s="0" t="n">
        <f aca="false">IF(ISNUMBER(C1435),INDEX(Scorecard!$D$54:$D$61,SUMPRODUCT(--(Scorecard!$G$54:$G$60&lt;C1435))+1),Scorecard!$D$62)</f>
        <v>0.409483001259379</v>
      </c>
      <c r="H1435" s="0" t="n">
        <f aca="false">IF(ISNUMBER(D1435),INDEX(Scorecard!$D$63:$D$68,SUMPRODUCT(--(Scorecard!$G$63:$G$67&lt;D1435))+1),Scorecard!$D$69)</f>
        <v>-0.340582194386522</v>
      </c>
      <c r="I1435" s="0" t="n">
        <f aca="false">IF(ISNUMBER(E1435),INDEX(Scorecard!$D$19:$D$26,SUMPRODUCT(--(Scorecard!$G$19:$G$25&lt;E1435))+1),Scorecard!$D$27)</f>
        <v>-0.0341578513653732</v>
      </c>
      <c r="J1435" s="0" t="n">
        <f aca="false">IF(ISNUMBER(F1435),INDEX(Scorecard!$D$37:$D$44,SUMPRODUCT(--(Scorecard!$G$37:$G$43&lt;F1435))+1),Scorecard!$D$45)</f>
        <v>1.35057635045042</v>
      </c>
      <c r="K1435" s="0" t="n">
        <f aca="false">Inputs!$B$10+Scorecard!$J$5*Loan_Sample!Y1415+Scorecard!$J$6*Loan_Sample!Z1415+Scorecard!$J$7*I1435+Scorecard!$J$8*Loan_Sample!AB1415+Scorecard!$J$9*J1435+Scorecard!$J$10*Loan_Sample!AD1415+Scorecard!$J$11*G1435+Scorecard!$J$12*H1435</f>
        <v>-4.05049060242276</v>
      </c>
      <c r="L1435" s="0" t="n">
        <f aca="false">MIN(1-Inputs!$B$13,MAX(Inputs!$B$13,1/(1+EXP(-(Inputs!$B$11*K1435+Inputs!$B$12)))))</f>
        <v>0.0160684626892195</v>
      </c>
      <c r="M1435" s="0" t="n">
        <f aca="false">Loan_Sample!AH1415*Inputs!$B$4*B1435</f>
        <v>1242.92803927153</v>
      </c>
      <c r="N1435" s="0" t="n">
        <f aca="false">L1435*Inputs!$B$4*B1435</f>
        <v>1242.92803927153</v>
      </c>
      <c r="O1435" s="0" t="n">
        <f aca="false">Inputs!$B$37+Inputs!$B$38*MAX(Loan_Sample!H1415-Inputs!$C$38,0)+Inputs!$B$39*MAX(Loan_Sample!H1415-Inputs!$C$39,0)+Inputs!$B$40*MAX(Loan_Sample!H1415-Inputs!$C$40,0)+Inputs!$B$41*MAX(Loan_Sample!H1415-Inputs!$C$41,0)+Inputs!$B$42*Inputs!$B$14+Inputs!$B$43*MIN(Loan_Sample!I1415/Inputs!$B$17,1)+Inputs!$B$44*MIN(Loan_Sample!E1415,Inputs!$B$18)+Inputs!$B$45*Loan_Sample!C1415</f>
        <v>-6.09083030747211</v>
      </c>
      <c r="P1435" s="0" t="n">
        <f aca="false">MIN(1-Inputs!$B$13,MAX(Inputs!$B$13,1/(1+EXP(-(Inputs!$B$15*O1435+Inputs!$B$16)))))</f>
        <v>0.00149826648365348</v>
      </c>
      <c r="Q1435" s="0" t="n">
        <f aca="false">Inputs!$B$37+Inputs!$B$38*MAX(F1435-Inputs!$C$38,0)+Inputs!$B$39*MAX(F1435-Inputs!$C$39,0)+Inputs!$B$40*MAX(F1435-Inputs!$C$40,0)+Inputs!$B$41*MAX(F1435-Inputs!$C$41,0)+Inputs!$B$42*Inputs!$B$14+Inputs!$B$43*MIN(Loan_Sample!I1415/Inputs!$B$17,1)+Inputs!$B$44*MIN(E1435,Inputs!$B$18)+Inputs!$B$45*Loan_Sample!C1415</f>
        <v>-6.09083030747211</v>
      </c>
      <c r="R1435" s="0" t="n">
        <f aca="false">MIN(1-Inputs!$B$13,MAX(Inputs!$B$13,1/(1+EXP(-(Inputs!$B$15*Q1435+Inputs!$B$16)))))</f>
        <v>0.00149826648365348</v>
      </c>
    </row>
    <row r="1436" customFormat="false" ht="15" hidden="false" customHeight="false" outlineLevel="0" collapsed="false">
      <c r="A1436" s="0" t="n">
        <f aca="false">Loan_Sample!A1416</f>
        <v>41137</v>
      </c>
      <c r="B1436" s="0" t="n">
        <f aca="false">Loan_Sample!U1416</f>
        <v>300935.03</v>
      </c>
      <c r="C1436" s="0" t="n">
        <f aca="false">Loan_Sample!K1416+Inputs!$B$26</f>
        <v>5.03333330154419</v>
      </c>
      <c r="D1436" s="0" t="n">
        <f aca="false">Loan_Sample!L1416+Inputs!$B$26</f>
        <v>-3.50000047683716</v>
      </c>
      <c r="E1436" s="0" t="n">
        <f aca="false">Loan_Sample!E1416/(1+Inputs!$B$25/100)</f>
        <v>69.6493530273438</v>
      </c>
      <c r="F1436" s="0" t="n">
        <f aca="false">Loan_Sample!H1416-Inputs!$B$24/100</f>
        <v>1.56333327293396</v>
      </c>
      <c r="G1436" s="0" t="n">
        <f aca="false">IF(ISNUMBER(C1436),INDEX(Scorecard!$D$54:$D$61,SUMPRODUCT(--(Scorecard!$G$54:$G$60&lt;C1436))+1),Scorecard!$D$62)</f>
        <v>0.214429354789033</v>
      </c>
      <c r="H1436" s="0" t="n">
        <f aca="false">IF(ISNUMBER(D1436),INDEX(Scorecard!$D$63:$D$68,SUMPRODUCT(--(Scorecard!$G$63:$G$67&lt;D1436))+1),Scorecard!$D$69)</f>
        <v>-0.340582194386522</v>
      </c>
      <c r="I1436" s="0" t="n">
        <f aca="false">IF(ISNUMBER(E1436),INDEX(Scorecard!$D$19:$D$26,SUMPRODUCT(--(Scorecard!$G$19:$G$25&lt;E1436))+1),Scorecard!$D$27)</f>
        <v>0.0530843085177338</v>
      </c>
      <c r="J1436" s="0" t="n">
        <f aca="false">IF(ISNUMBER(F1436),INDEX(Scorecard!$D$37:$D$44,SUMPRODUCT(--(Scorecard!$G$37:$G$43&lt;F1436))+1),Scorecard!$D$45)</f>
        <v>-0.975503570149195</v>
      </c>
      <c r="K1436" s="0" t="n">
        <f aca="false">Inputs!$B$10+Scorecard!$J$5*Loan_Sample!Y1416+Scorecard!$J$6*Loan_Sample!Z1416+Scorecard!$J$7*I1436+Scorecard!$J$8*Loan_Sample!AB1416+Scorecard!$J$9*J1436+Scorecard!$J$10*Loan_Sample!AD1416+Scorecard!$J$11*G1436+Scorecard!$J$12*H1436</f>
        <v>-4.7196260892072</v>
      </c>
      <c r="L1436" s="0" t="n">
        <f aca="false">MIN(1-Inputs!$B$13,MAX(Inputs!$B$13,1/(1+EXP(-(Inputs!$B$11*K1436+Inputs!$B$12)))))</f>
        <v>0.00793833212652836</v>
      </c>
      <c r="M1436" s="0" t="n">
        <f aca="false">Loan_Sample!AH1416*Inputs!$B$4*B1436</f>
        <v>836.122775826371</v>
      </c>
      <c r="N1436" s="0" t="n">
        <f aca="false">L1436*Inputs!$B$4*B1436</f>
        <v>836.122775826371</v>
      </c>
      <c r="O1436" s="0" t="n">
        <f aca="false">Inputs!$B$37+Inputs!$B$38*MAX(Loan_Sample!H1416-Inputs!$C$38,0)+Inputs!$B$39*MAX(Loan_Sample!H1416-Inputs!$C$39,0)+Inputs!$B$40*MAX(Loan_Sample!H1416-Inputs!$C$40,0)+Inputs!$B$41*MAX(Loan_Sample!H1416-Inputs!$C$41,0)+Inputs!$B$42*Inputs!$B$14+Inputs!$B$43*MIN(Loan_Sample!I1416/Inputs!$B$17,1)+Inputs!$B$44*MIN(Loan_Sample!E1416,Inputs!$B$18)+Inputs!$B$45*Loan_Sample!C1416</f>
        <v>-3.39264905035992</v>
      </c>
      <c r="P1436" s="0" t="n">
        <f aca="false">MIN(1-Inputs!$B$13,MAX(Inputs!$B$13,1/(1+EXP(-(Inputs!$B$15*O1436+Inputs!$B$16)))))</f>
        <v>0.0312296806239117</v>
      </c>
      <c r="Q1436" s="0" t="n">
        <f aca="false">Inputs!$B$37+Inputs!$B$38*MAX(F1436-Inputs!$C$38,0)+Inputs!$B$39*MAX(F1436-Inputs!$C$39,0)+Inputs!$B$40*MAX(F1436-Inputs!$C$40,0)+Inputs!$B$41*MAX(F1436-Inputs!$C$41,0)+Inputs!$B$42*Inputs!$B$14+Inputs!$B$43*MIN(Loan_Sample!I1416/Inputs!$B$17,1)+Inputs!$B$44*MIN(E1436,Inputs!$B$18)+Inputs!$B$45*Loan_Sample!C1416</f>
        <v>-3.39264905035992</v>
      </c>
      <c r="R1436" s="0" t="n">
        <f aca="false">MIN(1-Inputs!$B$13,MAX(Inputs!$B$13,1/(1+EXP(-(Inputs!$B$15*Q1436+Inputs!$B$16)))))</f>
        <v>0.0312296806239117</v>
      </c>
    </row>
    <row r="1437" customFormat="false" ht="15" hidden="false" customHeight="false" outlineLevel="0" collapsed="false">
      <c r="A1437" s="0" t="n">
        <f aca="false">Loan_Sample!A1417</f>
        <v>41164</v>
      </c>
      <c r="B1437" s="0" t="n">
        <f aca="false">Loan_Sample!U1417</f>
        <v>302492.66</v>
      </c>
      <c r="C1437" s="0" t="n">
        <f aca="false">Loan_Sample!K1417+Inputs!$B$26</f>
        <v>5.25833320617676</v>
      </c>
      <c r="D1437" s="0" t="n">
        <f aca="false">Loan_Sample!L1417+Inputs!$B$26</f>
        <v>-1.875</v>
      </c>
      <c r="E1437" s="0" t="n">
        <f aca="false">Loan_Sample!E1417/(1+Inputs!$B$25/100)</f>
        <v>76.805793762207</v>
      </c>
      <c r="F1437" s="0" t="n">
        <f aca="false">Loan_Sample!H1417-Inputs!$B$24/100</f>
        <v>-0.4246666431427</v>
      </c>
      <c r="G1437" s="0" t="n">
        <f aca="false">IF(ISNUMBER(C1437),INDEX(Scorecard!$D$54:$D$61,SUMPRODUCT(--(Scorecard!$G$54:$G$60&lt;C1437))+1),Scorecard!$D$62)</f>
        <v>0.126303549215828</v>
      </c>
      <c r="H1437" s="0" t="n">
        <f aca="false">IF(ISNUMBER(D1437),INDEX(Scorecard!$D$63:$D$68,SUMPRODUCT(--(Scorecard!$G$63:$G$67&lt;D1437))+1),Scorecard!$D$69)</f>
        <v>-0.340582194386522</v>
      </c>
      <c r="I1437" s="0" t="n">
        <f aca="false">IF(ISNUMBER(E1437),INDEX(Scorecard!$D$19:$D$26,SUMPRODUCT(--(Scorecard!$G$19:$G$25&lt;E1437))+1),Scorecard!$D$27)</f>
        <v>-0.0341578513653732</v>
      </c>
      <c r="J1437" s="0" t="n">
        <f aca="false">IF(ISNUMBER(F1437),INDEX(Scorecard!$D$37:$D$44,SUMPRODUCT(--(Scorecard!$G$37:$G$43&lt;F1437))+1),Scorecard!$D$45)</f>
        <v>0.769716833645565</v>
      </c>
      <c r="K1437" s="0" t="n">
        <f aca="false">Inputs!$B$10+Scorecard!$J$5*Loan_Sample!Y1417+Scorecard!$J$6*Loan_Sample!Z1417+Scorecard!$J$7*I1437+Scorecard!$J$8*Loan_Sample!AB1417+Scorecard!$J$9*J1437+Scorecard!$J$10*Loan_Sample!AD1417+Scorecard!$J$11*G1437+Scorecard!$J$12*H1437</f>
        <v>-3.93961760753503</v>
      </c>
      <c r="L1437" s="0" t="n">
        <f aca="false">MIN(1-Inputs!$B$13,MAX(Inputs!$B$13,1/(1+EXP(-(Inputs!$B$11*K1437+Inputs!$B$12)))))</f>
        <v>0.0180482584124775</v>
      </c>
      <c r="M1437" s="0" t="n">
        <f aca="false">Loan_Sample!AH1417*Inputs!$B$4*B1437</f>
        <v>1910.81299344519</v>
      </c>
      <c r="N1437" s="0" t="n">
        <f aca="false">L1437*Inputs!$B$4*B1437</f>
        <v>1910.81299344519</v>
      </c>
      <c r="O1437" s="0" t="n">
        <f aca="false">Inputs!$B$37+Inputs!$B$38*MAX(Loan_Sample!H1417-Inputs!$C$38,0)+Inputs!$B$39*MAX(Loan_Sample!H1417-Inputs!$C$39,0)+Inputs!$B$40*MAX(Loan_Sample!H1417-Inputs!$C$40,0)+Inputs!$B$41*MAX(Loan_Sample!H1417-Inputs!$C$41,0)+Inputs!$B$42*Inputs!$B$14+Inputs!$B$43*MIN(Loan_Sample!I1417/Inputs!$B$17,1)+Inputs!$B$44*MIN(Loan_Sample!E1417,Inputs!$B$18)+Inputs!$B$45*Loan_Sample!C1417</f>
        <v>-6.28552144401724</v>
      </c>
      <c r="P1437" s="0" t="n">
        <f aca="false">MIN(1-Inputs!$B$13,MAX(Inputs!$B$13,1/(1+EXP(-(Inputs!$B$15*O1437+Inputs!$B$16)))))</f>
        <v>0.00120115269828376</v>
      </c>
      <c r="Q1437" s="0" t="n">
        <f aca="false">Inputs!$B$37+Inputs!$B$38*MAX(F1437-Inputs!$C$38,0)+Inputs!$B$39*MAX(F1437-Inputs!$C$39,0)+Inputs!$B$40*MAX(F1437-Inputs!$C$40,0)+Inputs!$B$41*MAX(F1437-Inputs!$C$41,0)+Inputs!$B$42*Inputs!$B$14+Inputs!$B$43*MIN(Loan_Sample!I1417/Inputs!$B$17,1)+Inputs!$B$44*MIN(E1437,Inputs!$B$18)+Inputs!$B$45*Loan_Sample!C1417</f>
        <v>-6.28552144401724</v>
      </c>
      <c r="R1437" s="0" t="n">
        <f aca="false">MIN(1-Inputs!$B$13,MAX(Inputs!$B$13,1/(1+EXP(-(Inputs!$B$15*Q1437+Inputs!$B$16)))))</f>
        <v>0.00120115269828376</v>
      </c>
    </row>
    <row r="1438" customFormat="false" ht="15" hidden="false" customHeight="false" outlineLevel="0" collapsed="false">
      <c r="A1438" s="0" t="n">
        <f aca="false">Loan_Sample!A1418</f>
        <v>41164</v>
      </c>
      <c r="B1438" s="0" t="n">
        <f aca="false">Loan_Sample!U1418</f>
        <v>299326.78</v>
      </c>
      <c r="C1438" s="0" t="n">
        <f aca="false">Loan_Sample!K1418+Inputs!$B$26</f>
        <v>5.00833320617676</v>
      </c>
      <c r="D1438" s="0" t="n">
        <f aca="false">Loan_Sample!L1418+Inputs!$B$26</f>
        <v>-1.125</v>
      </c>
      <c r="E1438" s="0" t="n">
        <f aca="false">Loan_Sample!E1418/(1+Inputs!$B$25/100)</f>
        <v>73.7193298339844</v>
      </c>
      <c r="F1438" s="0" t="n">
        <f aca="false">Loan_Sample!H1418-Inputs!$B$24/100</f>
        <v>-2.64133310317993</v>
      </c>
      <c r="G1438" s="0" t="n">
        <f aca="false">IF(ISNUMBER(C1438),INDEX(Scorecard!$D$54:$D$61,SUMPRODUCT(--(Scorecard!$G$54:$G$60&lt;C1438))+1),Scorecard!$D$62)</f>
        <v>0.214429354789033</v>
      </c>
      <c r="H1438" s="0" t="n">
        <f aca="false">IF(ISNUMBER(D1438),INDEX(Scorecard!$D$63:$D$68,SUMPRODUCT(--(Scorecard!$G$63:$G$67&lt;D1438))+1),Scorecard!$D$69)</f>
        <v>-0.340582194386522</v>
      </c>
      <c r="I1438" s="0" t="n">
        <f aca="false">IF(ISNUMBER(E1438),INDEX(Scorecard!$D$19:$D$26,SUMPRODUCT(--(Scorecard!$G$19:$G$25&lt;E1438))+1),Scorecard!$D$27)</f>
        <v>-0.0341578513653732</v>
      </c>
      <c r="J1438" s="0" t="n">
        <f aca="false">IF(ISNUMBER(F1438),INDEX(Scorecard!$D$37:$D$44,SUMPRODUCT(--(Scorecard!$G$37:$G$43&lt;F1438))+1),Scorecard!$D$45)</f>
        <v>1.35057635045042</v>
      </c>
      <c r="K1438" s="0" t="n">
        <f aca="false">Inputs!$B$10+Scorecard!$J$5*Loan_Sample!Y1418+Scorecard!$J$6*Loan_Sample!Z1418+Scorecard!$J$7*I1438+Scorecard!$J$8*Loan_Sample!AB1418+Scorecard!$J$9*J1438+Scorecard!$J$10*Loan_Sample!AD1418+Scorecard!$J$11*G1438+Scorecard!$J$12*H1438</f>
        <v>-4.03781646151041</v>
      </c>
      <c r="L1438" s="0" t="n">
        <f aca="false">MIN(1-Inputs!$B$13,MAX(Inputs!$B$13,1/(1+EXP(-(Inputs!$B$11*K1438+Inputs!$B$12)))))</f>
        <v>0.0162834979782565</v>
      </c>
      <c r="M1438" s="0" t="n">
        <f aca="false">Loan_Sample!AH1418*Inputs!$B$4*B1438</f>
        <v>1705.93045593881</v>
      </c>
      <c r="N1438" s="0" t="n">
        <f aca="false">L1438*Inputs!$B$4*B1438</f>
        <v>1705.93045593881</v>
      </c>
      <c r="O1438" s="0" t="n">
        <f aca="false">Inputs!$B$37+Inputs!$B$38*MAX(Loan_Sample!H1418-Inputs!$C$38,0)+Inputs!$B$39*MAX(Loan_Sample!H1418-Inputs!$C$39,0)+Inputs!$B$40*MAX(Loan_Sample!H1418-Inputs!$C$40,0)+Inputs!$B$41*MAX(Loan_Sample!H1418-Inputs!$C$41,0)+Inputs!$B$42*Inputs!$B$14+Inputs!$B$43*MIN(Loan_Sample!I1418/Inputs!$B$17,1)+Inputs!$B$44*MIN(Loan_Sample!E1418,Inputs!$B$18)+Inputs!$B$45*Loan_Sample!C1418</f>
        <v>-6.117992117858</v>
      </c>
      <c r="P1438" s="0" t="n">
        <f aca="false">MIN(1-Inputs!$B$13,MAX(Inputs!$B$13,1/(1+EXP(-(Inputs!$B$15*O1438+Inputs!$B$16)))))</f>
        <v>0.00145277687710098</v>
      </c>
      <c r="Q1438" s="0" t="n">
        <f aca="false">Inputs!$B$37+Inputs!$B$38*MAX(F1438-Inputs!$C$38,0)+Inputs!$B$39*MAX(F1438-Inputs!$C$39,0)+Inputs!$B$40*MAX(F1438-Inputs!$C$40,0)+Inputs!$B$41*MAX(F1438-Inputs!$C$41,0)+Inputs!$B$42*Inputs!$B$14+Inputs!$B$43*MIN(Loan_Sample!I1418/Inputs!$B$17,1)+Inputs!$B$44*MIN(E1438,Inputs!$B$18)+Inputs!$B$45*Loan_Sample!C1418</f>
        <v>-6.117992117858</v>
      </c>
      <c r="R1438" s="0" t="n">
        <f aca="false">MIN(1-Inputs!$B$13,MAX(Inputs!$B$13,1/(1+EXP(-(Inputs!$B$15*Q1438+Inputs!$B$16)))))</f>
        <v>0.00145277687710098</v>
      </c>
    </row>
    <row r="1439" customFormat="false" ht="15" hidden="false" customHeight="false" outlineLevel="0" collapsed="false">
      <c r="A1439" s="0" t="n">
        <f aca="false">Loan_Sample!A1419</f>
        <v>41183</v>
      </c>
      <c r="B1439" s="0" t="n">
        <f aca="false">Loan_Sample!U1419</f>
        <v>339930.3</v>
      </c>
      <c r="C1439" s="0" t="n">
        <f aca="false">Loan_Sample!K1419+Inputs!$B$26</f>
        <v>6.53333330154419</v>
      </c>
      <c r="D1439" s="0" t="n">
        <f aca="false">Loan_Sample!L1419+Inputs!$B$26</f>
        <v>2.71025633811951</v>
      </c>
      <c r="E1439" s="0" t="n">
        <f aca="false">Loan_Sample!E1419/(1+Inputs!$B$25/100)</f>
        <v>50.1269950866699</v>
      </c>
      <c r="F1439" s="0" t="n">
        <f aca="false">Loan_Sample!H1419-Inputs!$B$24/100</f>
        <v>1.02133321762085</v>
      </c>
      <c r="G1439" s="0" t="n">
        <f aca="false">IF(ISNUMBER(C1439),INDEX(Scorecard!$D$54:$D$61,SUMPRODUCT(--(Scorecard!$G$54:$G$60&lt;C1439))+1),Scorecard!$D$62)</f>
        <v>-0.119873800601421</v>
      </c>
      <c r="H1439" s="0" t="n">
        <f aca="false">IF(ISNUMBER(D1439),INDEX(Scorecard!$D$63:$D$68,SUMPRODUCT(--(Scorecard!$G$63:$G$67&lt;D1439))+1),Scorecard!$D$69)</f>
        <v>0.322484508656054</v>
      </c>
      <c r="I1439" s="0" t="n">
        <f aca="false">IF(ISNUMBER(E1439),INDEX(Scorecard!$D$19:$D$26,SUMPRODUCT(--(Scorecard!$G$19:$G$25&lt;E1439))+1),Scorecard!$D$27)</f>
        <v>0.57899015159425</v>
      </c>
      <c r="J1439" s="0" t="n">
        <f aca="false">IF(ISNUMBER(F1439),INDEX(Scorecard!$D$37:$D$44,SUMPRODUCT(--(Scorecard!$G$37:$G$43&lt;F1439))+1),Scorecard!$D$45)</f>
        <v>-0.975503570149195</v>
      </c>
      <c r="K1439" s="0" t="n">
        <f aca="false">Inputs!$B$10+Scorecard!$J$5*Loan_Sample!Y1419+Scorecard!$J$6*Loan_Sample!Z1419+Scorecard!$J$7*I1439+Scorecard!$J$8*Loan_Sample!AB1419+Scorecard!$J$9*J1439+Scorecard!$J$10*Loan_Sample!AD1419+Scorecard!$J$11*G1439+Scorecard!$J$12*H1439</f>
        <v>-4.19756068992545</v>
      </c>
      <c r="L1439" s="0" t="n">
        <f aca="false">MIN(1-Inputs!$B$13,MAX(Inputs!$B$13,1/(1+EXP(-(Inputs!$B$11*K1439+Inputs!$B$12)))))</f>
        <v>0.0137686948911095</v>
      </c>
      <c r="M1439" s="0" t="n">
        <f aca="false">Loan_Sample!AH1419*Inputs!$B$4*B1439</f>
        <v>1638.13880473016</v>
      </c>
      <c r="N1439" s="0" t="n">
        <f aca="false">L1439*Inputs!$B$4*B1439</f>
        <v>1638.13880473016</v>
      </c>
      <c r="O1439" s="0" t="n">
        <f aca="false">Inputs!$B$37+Inputs!$B$38*MAX(Loan_Sample!H1419-Inputs!$C$38,0)+Inputs!$B$39*MAX(Loan_Sample!H1419-Inputs!$C$39,0)+Inputs!$B$40*MAX(Loan_Sample!H1419-Inputs!$C$40,0)+Inputs!$B$41*MAX(Loan_Sample!H1419-Inputs!$C$41,0)+Inputs!$B$42*Inputs!$B$14+Inputs!$B$43*MIN(Loan_Sample!I1419/Inputs!$B$17,1)+Inputs!$B$44*MIN(Loan_Sample!E1419,Inputs!$B$18)+Inputs!$B$45*Loan_Sample!C1419</f>
        <v>-3.27217401771961</v>
      </c>
      <c r="P1439" s="0" t="n">
        <f aca="false">MIN(1-Inputs!$B$13,MAX(Inputs!$B$13,1/(1+EXP(-(Inputs!$B$15*O1439+Inputs!$B$16)))))</f>
        <v>0.0356500819284919</v>
      </c>
      <c r="Q1439" s="0" t="n">
        <f aca="false">Inputs!$B$37+Inputs!$B$38*MAX(F1439-Inputs!$C$38,0)+Inputs!$B$39*MAX(F1439-Inputs!$C$39,0)+Inputs!$B$40*MAX(F1439-Inputs!$C$40,0)+Inputs!$B$41*MAX(F1439-Inputs!$C$41,0)+Inputs!$B$42*Inputs!$B$14+Inputs!$B$43*MIN(Loan_Sample!I1419/Inputs!$B$17,1)+Inputs!$B$44*MIN(E1439,Inputs!$B$18)+Inputs!$B$45*Loan_Sample!C1419</f>
        <v>-3.27217401771961</v>
      </c>
      <c r="R1439" s="0" t="n">
        <f aca="false">MIN(1-Inputs!$B$13,MAX(Inputs!$B$13,1/(1+EXP(-(Inputs!$B$15*Q1439+Inputs!$B$16)))))</f>
        <v>0.0356500819284919</v>
      </c>
    </row>
    <row r="1440" customFormat="false" ht="15" hidden="false" customHeight="false" outlineLevel="0" collapsed="false">
      <c r="A1440" s="0" t="n">
        <f aca="false">Loan_Sample!A1420</f>
        <v>41247</v>
      </c>
      <c r="B1440" s="0" t="n">
        <f aca="false">Loan_Sample!U1420</f>
        <v>125650.66</v>
      </c>
      <c r="C1440" s="0" t="n">
        <f aca="false">Loan_Sample!K1420+Inputs!$B$26</f>
        <v>4.60833311080933</v>
      </c>
      <c r="D1440" s="0" t="n">
        <f aca="false">Loan_Sample!L1420+Inputs!$B$26</f>
        <v>-1.125</v>
      </c>
      <c r="E1440" s="0" t="n">
        <f aca="false">Loan_Sample!E1420/(1+Inputs!$B$25/100)</f>
        <v>75.0224609375</v>
      </c>
      <c r="F1440" s="0" t="n">
        <f aca="false">Loan_Sample!H1420-Inputs!$B$24/100</f>
        <v>-2.5133330821991</v>
      </c>
      <c r="G1440" s="0" t="n">
        <f aca="false">IF(ISNUMBER(C1440),INDEX(Scorecard!$D$54:$D$61,SUMPRODUCT(--(Scorecard!$G$54:$G$60&lt;C1440))+1),Scorecard!$D$62)</f>
        <v>0.409483001259379</v>
      </c>
      <c r="H1440" s="0" t="n">
        <f aca="false">IF(ISNUMBER(D1440),INDEX(Scorecard!$D$63:$D$68,SUMPRODUCT(--(Scorecard!$G$63:$G$67&lt;D1440))+1),Scorecard!$D$69)</f>
        <v>-0.340582194386522</v>
      </c>
      <c r="I1440" s="0" t="n">
        <f aca="false">IF(ISNUMBER(E1440),INDEX(Scorecard!$D$19:$D$26,SUMPRODUCT(--(Scorecard!$G$19:$G$25&lt;E1440))+1),Scorecard!$D$27)</f>
        <v>-0.0341578513653732</v>
      </c>
      <c r="J1440" s="0" t="n">
        <f aca="false">IF(ISNUMBER(F1440),INDEX(Scorecard!$D$37:$D$44,SUMPRODUCT(--(Scorecard!$G$37:$G$43&lt;F1440))+1),Scorecard!$D$45)</f>
        <v>1.35057635045042</v>
      </c>
      <c r="K1440" s="0" t="n">
        <f aca="false">Inputs!$B$10+Scorecard!$J$5*Loan_Sample!Y1420+Scorecard!$J$6*Loan_Sample!Z1420+Scorecard!$J$7*I1440+Scorecard!$J$8*Loan_Sample!AB1420+Scorecard!$J$9*J1440+Scorecard!$J$10*Loan_Sample!AD1420+Scorecard!$J$11*G1440+Scorecard!$J$12*H1440</f>
        <v>-5.45741691214921</v>
      </c>
      <c r="L1440" s="0" t="n">
        <f aca="false">MIN(1-Inputs!$B$13,MAX(Inputs!$B$13,1/(1+EXP(-(Inputs!$B$11*K1440+Inputs!$B$12)))))</f>
        <v>0.00363081128349329</v>
      </c>
      <c r="M1440" s="0" t="n">
        <f aca="false">Loan_Sample!AH1420*Inputs!$B$4*B1440</f>
        <v>159.674841937232</v>
      </c>
      <c r="N1440" s="0" t="n">
        <f aca="false">L1440*Inputs!$B$4*B1440</f>
        <v>159.674841937232</v>
      </c>
      <c r="O1440" s="0" t="n">
        <f aca="false">Inputs!$B$37+Inputs!$B$38*MAX(Loan_Sample!H1420-Inputs!$C$38,0)+Inputs!$B$39*MAX(Loan_Sample!H1420-Inputs!$C$39,0)+Inputs!$B$40*MAX(Loan_Sample!H1420-Inputs!$C$40,0)+Inputs!$B$41*MAX(Loan_Sample!H1420-Inputs!$C$41,0)+Inputs!$B$42*Inputs!$B$14+Inputs!$B$43*MIN(Loan_Sample!I1420/Inputs!$B$17,1)+Inputs!$B$44*MIN(Loan_Sample!E1420,Inputs!$B$18)+Inputs!$B$45*Loan_Sample!C1420</f>
        <v>-5.99278248229078</v>
      </c>
      <c r="P1440" s="0" t="n">
        <f aca="false">MIN(1-Inputs!$B$13,MAX(Inputs!$B$13,1/(1+EXP(-(Inputs!$B$15*O1440+Inputs!$B$16)))))</f>
        <v>0.0016746308321173</v>
      </c>
      <c r="Q1440" s="0" t="n">
        <f aca="false">Inputs!$B$37+Inputs!$B$38*MAX(F1440-Inputs!$C$38,0)+Inputs!$B$39*MAX(F1440-Inputs!$C$39,0)+Inputs!$B$40*MAX(F1440-Inputs!$C$40,0)+Inputs!$B$41*MAX(F1440-Inputs!$C$41,0)+Inputs!$B$42*Inputs!$B$14+Inputs!$B$43*MIN(Loan_Sample!I1420/Inputs!$B$17,1)+Inputs!$B$44*MIN(E1440,Inputs!$B$18)+Inputs!$B$45*Loan_Sample!C1420</f>
        <v>-5.99278248229078</v>
      </c>
      <c r="R1440" s="0" t="n">
        <f aca="false">MIN(1-Inputs!$B$13,MAX(Inputs!$B$13,1/(1+EXP(-(Inputs!$B$15*Q1440+Inputs!$B$16)))))</f>
        <v>0.0016746308321173</v>
      </c>
    </row>
    <row r="1441" customFormat="false" ht="15" hidden="false" customHeight="false" outlineLevel="0" collapsed="false">
      <c r="A1441" s="0" t="n">
        <f aca="false">Loan_Sample!A1421</f>
        <v>41323</v>
      </c>
      <c r="B1441" s="0" t="n">
        <f aca="false">Loan_Sample!U1421</f>
        <v>109692.41</v>
      </c>
      <c r="C1441" s="0" t="n">
        <f aca="false">Loan_Sample!K1421+Inputs!$B$26</f>
        <v>4.8230767250061</v>
      </c>
      <c r="D1441" s="0" t="n">
        <f aca="false">Loan_Sample!L1421+Inputs!$B$26</f>
        <v>-0.276923179626465</v>
      </c>
      <c r="E1441" s="0" t="n">
        <f aca="false">Loan_Sample!E1421/(1+Inputs!$B$25/100)</f>
        <v>73.553337097168</v>
      </c>
      <c r="F1441" s="0" t="n">
        <f aca="false">Loan_Sample!H1421-Inputs!$B$24/100</f>
        <v>-0.319333553314209</v>
      </c>
      <c r="G1441" s="0" t="n">
        <f aca="false">IF(ISNUMBER(C1441),INDEX(Scorecard!$D$54:$D$61,SUMPRODUCT(--(Scorecard!$G$54:$G$60&lt;C1441))+1),Scorecard!$D$62)</f>
        <v>0.214429354789033</v>
      </c>
      <c r="H1441" s="0" t="n">
        <f aca="false">IF(ISNUMBER(D1441),INDEX(Scorecard!$D$63:$D$68,SUMPRODUCT(--(Scorecard!$G$63:$G$67&lt;D1441))+1),Scorecard!$D$69)</f>
        <v>0.322484508656054</v>
      </c>
      <c r="I1441" s="0" t="n">
        <f aca="false">IF(ISNUMBER(E1441),INDEX(Scorecard!$D$19:$D$26,SUMPRODUCT(--(Scorecard!$G$19:$G$25&lt;E1441))+1),Scorecard!$D$27)</f>
        <v>-0.0341578513653732</v>
      </c>
      <c r="J1441" s="0" t="n">
        <f aca="false">IF(ISNUMBER(F1441),INDEX(Scorecard!$D$37:$D$44,SUMPRODUCT(--(Scorecard!$G$37:$G$43&lt;F1441))+1),Scorecard!$D$45)</f>
        <v>0.769716833645565</v>
      </c>
      <c r="K1441" s="0" t="n">
        <f aca="false">Inputs!$B$10+Scorecard!$J$5*Loan_Sample!Y1421+Scorecard!$J$6*Loan_Sample!Z1421+Scorecard!$J$7*I1441+Scorecard!$J$8*Loan_Sample!AB1421+Scorecard!$J$9*J1441+Scorecard!$J$10*Loan_Sample!AD1421+Scorecard!$J$11*G1441+Scorecard!$J$12*H1441</f>
        <v>-5.33950205729704</v>
      </c>
      <c r="L1441" s="0" t="n">
        <f aca="false">MIN(1-Inputs!$B$13,MAX(Inputs!$B$13,1/(1+EXP(-(Inputs!$B$11*K1441+Inputs!$B$12)))))</f>
        <v>0.00411517857378692</v>
      </c>
      <c r="M1441" s="0" t="n">
        <f aca="false">Loan_Sample!AH1421*Inputs!$B$4*B1441</f>
        <v>157.991349368668</v>
      </c>
      <c r="N1441" s="0" t="n">
        <f aca="false">L1441*Inputs!$B$4*B1441</f>
        <v>157.991349368668</v>
      </c>
      <c r="O1441" s="0" t="n">
        <f aca="false">Inputs!$B$37+Inputs!$B$38*MAX(Loan_Sample!H1421-Inputs!$C$38,0)+Inputs!$B$39*MAX(Loan_Sample!H1421-Inputs!$C$39,0)+Inputs!$B$40*MAX(Loan_Sample!H1421-Inputs!$C$40,0)+Inputs!$B$41*MAX(Loan_Sample!H1421-Inputs!$C$41,0)+Inputs!$B$42*Inputs!$B$14+Inputs!$B$43*MIN(Loan_Sample!I1421/Inputs!$B$17,1)+Inputs!$B$44*MIN(Loan_Sample!E1421,Inputs!$B$18)+Inputs!$B$45*Loan_Sample!C1421</f>
        <v>-5.99868020866828</v>
      </c>
      <c r="P1441" s="0" t="n">
        <f aca="false">MIN(1-Inputs!$B$13,MAX(Inputs!$B$13,1/(1+EXP(-(Inputs!$B$15*O1441+Inputs!$B$16)))))</f>
        <v>0.00166345939304458</v>
      </c>
      <c r="Q1441" s="0" t="n">
        <f aca="false">Inputs!$B$37+Inputs!$B$38*MAX(F1441-Inputs!$C$38,0)+Inputs!$B$39*MAX(F1441-Inputs!$C$39,0)+Inputs!$B$40*MAX(F1441-Inputs!$C$40,0)+Inputs!$B$41*MAX(F1441-Inputs!$C$41,0)+Inputs!$B$42*Inputs!$B$14+Inputs!$B$43*MIN(Loan_Sample!I1421/Inputs!$B$17,1)+Inputs!$B$44*MIN(E1441,Inputs!$B$18)+Inputs!$B$45*Loan_Sample!C1421</f>
        <v>-5.99868020866828</v>
      </c>
      <c r="R1441" s="0" t="n">
        <f aca="false">MIN(1-Inputs!$B$13,MAX(Inputs!$B$13,1/(1+EXP(-(Inputs!$B$15*Q1441+Inputs!$B$16)))))</f>
        <v>0.00166345939304458</v>
      </c>
    </row>
    <row r="1442" customFormat="false" ht="15" hidden="false" customHeight="false" outlineLevel="0" collapsed="false">
      <c r="A1442" s="0" t="n">
        <f aca="false">Loan_Sample!A1422</f>
        <v>41368</v>
      </c>
      <c r="B1442" s="0" t="n">
        <f aca="false">Loan_Sample!U1422</f>
        <v>147613.81</v>
      </c>
      <c r="C1442" s="0" t="n">
        <f aca="false">Loan_Sample!K1422+Inputs!$B$26</f>
        <v>4.19999980926514</v>
      </c>
      <c r="D1442" s="0" t="n">
        <f aca="false">Loan_Sample!L1422+Inputs!$B$26</f>
        <v>-0.458333492279053</v>
      </c>
      <c r="E1442" s="0" t="n">
        <f aca="false">Loan_Sample!E1422/(1+Inputs!$B$25/100)</f>
        <v>54.5816497802734</v>
      </c>
      <c r="F1442" s="0" t="n">
        <f aca="false">Loan_Sample!H1422-Inputs!$B$24/100</f>
        <v>-2.79433345794678</v>
      </c>
      <c r="G1442" s="0" t="n">
        <f aca="false">IF(ISNUMBER(C1442),INDEX(Scorecard!$D$54:$D$61,SUMPRODUCT(--(Scorecard!$G$54:$G$60&lt;C1442))+1),Scorecard!$D$62)</f>
        <v>0.489050497890326</v>
      </c>
      <c r="H1442" s="0" t="n">
        <f aca="false">IF(ISNUMBER(D1442),INDEX(Scorecard!$D$63:$D$68,SUMPRODUCT(--(Scorecard!$G$63:$G$67&lt;D1442))+1),Scorecard!$D$69)</f>
        <v>0.322484508656054</v>
      </c>
      <c r="I1442" s="0" t="n">
        <f aca="false">IF(ISNUMBER(E1442),INDEX(Scorecard!$D$19:$D$26,SUMPRODUCT(--(Scorecard!$G$19:$G$25&lt;E1442))+1),Scorecard!$D$27)</f>
        <v>0.57899015159425</v>
      </c>
      <c r="J1442" s="0" t="n">
        <f aca="false">IF(ISNUMBER(F1442),INDEX(Scorecard!$D$37:$D$44,SUMPRODUCT(--(Scorecard!$G$37:$G$43&lt;F1442))+1),Scorecard!$D$45)</f>
        <v>1.35057635045042</v>
      </c>
      <c r="K1442" s="0" t="n">
        <f aca="false">Inputs!$B$10+Scorecard!$J$5*Loan_Sample!Y1422+Scorecard!$J$6*Loan_Sample!Z1422+Scorecard!$J$7*I1442+Scorecard!$J$8*Loan_Sample!AB1422+Scorecard!$J$9*J1442+Scorecard!$J$10*Loan_Sample!AD1422+Scorecard!$J$11*G1442+Scorecard!$J$12*H1442</f>
        <v>-5.45897675874248</v>
      </c>
      <c r="L1442" s="0" t="n">
        <f aca="false">MIN(1-Inputs!$B$13,MAX(Inputs!$B$13,1/(1+EXP(-(Inputs!$B$11*K1442+Inputs!$B$12)))))</f>
        <v>0.00362480014303978</v>
      </c>
      <c r="M1442" s="0" t="n">
        <f aca="false">Loan_Sample!AH1422*Inputs!$B$4*B1442</f>
        <v>187.274695860926</v>
      </c>
      <c r="N1442" s="0" t="n">
        <f aca="false">L1442*Inputs!$B$4*B1442</f>
        <v>187.274695860926</v>
      </c>
      <c r="O1442" s="0" t="n">
        <f aca="false">Inputs!$B$37+Inputs!$B$38*MAX(Loan_Sample!H1422-Inputs!$C$38,0)+Inputs!$B$39*MAX(Loan_Sample!H1422-Inputs!$C$39,0)+Inputs!$B$40*MAX(Loan_Sample!H1422-Inputs!$C$40,0)+Inputs!$B$41*MAX(Loan_Sample!H1422-Inputs!$C$41,0)+Inputs!$B$42*Inputs!$B$14+Inputs!$B$43*MIN(Loan_Sample!I1422/Inputs!$B$17,1)+Inputs!$B$44*MIN(Loan_Sample!E1422,Inputs!$B$18)+Inputs!$B$45*Loan_Sample!C1422</f>
        <v>-5.54204535499545</v>
      </c>
      <c r="P1442" s="0" t="n">
        <f aca="false">MIN(1-Inputs!$B$13,MAX(Inputs!$B$13,1/(1+EXP(-(Inputs!$B$15*O1442+Inputs!$B$16)))))</f>
        <v>0.00279231183624304</v>
      </c>
      <c r="Q1442" s="0" t="n">
        <f aca="false">Inputs!$B$37+Inputs!$B$38*MAX(F1442-Inputs!$C$38,0)+Inputs!$B$39*MAX(F1442-Inputs!$C$39,0)+Inputs!$B$40*MAX(F1442-Inputs!$C$40,0)+Inputs!$B$41*MAX(F1442-Inputs!$C$41,0)+Inputs!$B$42*Inputs!$B$14+Inputs!$B$43*MIN(Loan_Sample!I1422/Inputs!$B$17,1)+Inputs!$B$44*MIN(E1442,Inputs!$B$18)+Inputs!$B$45*Loan_Sample!C1422</f>
        <v>-5.54204535499545</v>
      </c>
      <c r="R1442" s="0" t="n">
        <f aca="false">MIN(1-Inputs!$B$13,MAX(Inputs!$B$13,1/(1+EXP(-(Inputs!$B$15*Q1442+Inputs!$B$16)))))</f>
        <v>0.00279231183624304</v>
      </c>
    </row>
    <row r="1443" customFormat="false" ht="15" hidden="false" customHeight="false" outlineLevel="0" collapsed="false">
      <c r="A1443" s="0" t="n">
        <f aca="false">Loan_Sample!A1423</f>
        <v>41384</v>
      </c>
      <c r="B1443" s="0" t="n">
        <f aca="false">Loan_Sample!U1423</f>
        <v>280965.8</v>
      </c>
      <c r="C1443" s="0" t="n">
        <f aca="false">Loan_Sample!K1423+Inputs!$B$26</f>
        <v>4.95833349227905</v>
      </c>
      <c r="D1443" s="0" t="n">
        <f aca="false">Loan_Sample!L1423+Inputs!$B$26</f>
        <v>-1.875</v>
      </c>
      <c r="E1443" s="0" t="n">
        <f aca="false">Loan_Sample!E1423/(1+Inputs!$B$25/100)</f>
        <v>81.8078079223633</v>
      </c>
      <c r="F1443" s="0" t="n">
        <f aca="false">Loan_Sample!H1423-Inputs!$B$24/100</f>
        <v>-0.225666761398315</v>
      </c>
      <c r="G1443" s="0" t="n">
        <f aca="false">IF(ISNUMBER(C1443),INDEX(Scorecard!$D$54:$D$61,SUMPRODUCT(--(Scorecard!$G$54:$G$60&lt;C1443))+1),Scorecard!$D$62)</f>
        <v>0.214429354789033</v>
      </c>
      <c r="H1443" s="0" t="n">
        <f aca="false">IF(ISNUMBER(D1443),INDEX(Scorecard!$D$63:$D$68,SUMPRODUCT(--(Scorecard!$G$63:$G$67&lt;D1443))+1),Scorecard!$D$69)</f>
        <v>-0.340582194386522</v>
      </c>
      <c r="I1443" s="0" t="n">
        <f aca="false">IF(ISNUMBER(E1443),INDEX(Scorecard!$D$19:$D$26,SUMPRODUCT(--(Scorecard!$G$19:$G$25&lt;E1443))+1),Scorecard!$D$27)</f>
        <v>-0.0341578513653732</v>
      </c>
      <c r="J1443" s="0" t="n">
        <f aca="false">IF(ISNUMBER(F1443),INDEX(Scorecard!$D$37:$D$44,SUMPRODUCT(--(Scorecard!$G$37:$G$43&lt;F1443))+1),Scorecard!$D$45)</f>
        <v>0.769716833645565</v>
      </c>
      <c r="K1443" s="0" t="n">
        <f aca="false">Inputs!$B$10+Scorecard!$J$5*Loan_Sample!Y1423+Scorecard!$J$6*Loan_Sample!Z1423+Scorecard!$J$7*I1443+Scorecard!$J$8*Loan_Sample!AB1423+Scorecard!$J$9*J1443+Scorecard!$J$10*Loan_Sample!AD1423+Scorecard!$J$11*G1443+Scorecard!$J$12*H1443</f>
        <v>-5.28197638552326</v>
      </c>
      <c r="L1443" s="0" t="n">
        <f aca="false">MIN(1-Inputs!$B$13,MAX(Inputs!$B$13,1/(1+EXP(-(Inputs!$B$11*K1443+Inputs!$B$12)))))</f>
        <v>0.0043743228292321</v>
      </c>
      <c r="M1443" s="0" t="n">
        <f aca="false">Loan_Sample!AH1423*Inputs!$B$4*B1443</f>
        <v>430.162289610711</v>
      </c>
      <c r="N1443" s="0" t="n">
        <f aca="false">L1443*Inputs!$B$4*B1443</f>
        <v>430.162289610711</v>
      </c>
      <c r="O1443" s="0" t="n">
        <f aca="false">Inputs!$B$37+Inputs!$B$38*MAX(Loan_Sample!H1423-Inputs!$C$38,0)+Inputs!$B$39*MAX(Loan_Sample!H1423-Inputs!$C$39,0)+Inputs!$B$40*MAX(Loan_Sample!H1423-Inputs!$C$40,0)+Inputs!$B$41*MAX(Loan_Sample!H1423-Inputs!$C$41,0)+Inputs!$B$42*Inputs!$B$14+Inputs!$B$43*MIN(Loan_Sample!I1423/Inputs!$B$17,1)+Inputs!$B$44*MIN(Loan_Sample!E1423,Inputs!$B$18)+Inputs!$B$45*Loan_Sample!C1423</f>
        <v>-6.13026884602999</v>
      </c>
      <c r="P1443" s="0" t="n">
        <f aca="false">MIN(1-Inputs!$B$13,MAX(Inputs!$B$13,1/(1+EXP(-(Inputs!$B$15*O1443+Inputs!$B$16)))))</f>
        <v>0.00143267135291803</v>
      </c>
      <c r="Q1443" s="0" t="n">
        <f aca="false">Inputs!$B$37+Inputs!$B$38*MAX(F1443-Inputs!$C$38,0)+Inputs!$B$39*MAX(F1443-Inputs!$C$39,0)+Inputs!$B$40*MAX(F1443-Inputs!$C$40,0)+Inputs!$B$41*MAX(F1443-Inputs!$C$41,0)+Inputs!$B$42*Inputs!$B$14+Inputs!$B$43*MIN(Loan_Sample!I1423/Inputs!$B$17,1)+Inputs!$B$44*MIN(E1443,Inputs!$B$18)+Inputs!$B$45*Loan_Sample!C1423</f>
        <v>-6.13026884602999</v>
      </c>
      <c r="R1443" s="0" t="n">
        <f aca="false">MIN(1-Inputs!$B$13,MAX(Inputs!$B$13,1/(1+EXP(-(Inputs!$B$15*Q1443+Inputs!$B$16)))))</f>
        <v>0.00143267135291803</v>
      </c>
    </row>
    <row r="1444" customFormat="false" ht="15" hidden="false" customHeight="false" outlineLevel="0" collapsed="false">
      <c r="A1444" s="0" t="n">
        <f aca="false">Loan_Sample!A1424</f>
        <v>41451</v>
      </c>
      <c r="B1444" s="0" t="n">
        <f aca="false">Loan_Sample!U1424</f>
        <v>191809.1</v>
      </c>
      <c r="C1444" s="0" t="n">
        <f aca="false">Loan_Sample!K1424+Inputs!$B$26</f>
        <v>5.03333330154419</v>
      </c>
      <c r="D1444" s="0" t="n">
        <f aca="false">Loan_Sample!L1424+Inputs!$B$26</f>
        <v>-3.50000047683716</v>
      </c>
      <c r="E1444" s="0" t="n">
        <f aca="false">Loan_Sample!E1424/(1+Inputs!$B$25/100)</f>
        <v>68.119758605957</v>
      </c>
      <c r="F1444" s="0" t="n">
        <f aca="false">Loan_Sample!H1424-Inputs!$B$24/100</f>
        <v>1.0293333530426</v>
      </c>
      <c r="G1444" s="0" t="n">
        <f aca="false">IF(ISNUMBER(C1444),INDEX(Scorecard!$D$54:$D$61,SUMPRODUCT(--(Scorecard!$G$54:$G$60&lt;C1444))+1),Scorecard!$D$62)</f>
        <v>0.214429354789033</v>
      </c>
      <c r="H1444" s="0" t="n">
        <f aca="false">IF(ISNUMBER(D1444),INDEX(Scorecard!$D$63:$D$68,SUMPRODUCT(--(Scorecard!$G$63:$G$67&lt;D1444))+1),Scorecard!$D$69)</f>
        <v>-0.340582194386522</v>
      </c>
      <c r="I1444" s="0" t="n">
        <f aca="false">IF(ISNUMBER(E1444),INDEX(Scorecard!$D$19:$D$26,SUMPRODUCT(--(Scorecard!$G$19:$G$25&lt;E1444))+1),Scorecard!$D$27)</f>
        <v>0.0530843085177338</v>
      </c>
      <c r="J1444" s="0" t="n">
        <f aca="false">IF(ISNUMBER(F1444),INDEX(Scorecard!$D$37:$D$44,SUMPRODUCT(--(Scorecard!$G$37:$G$43&lt;F1444))+1),Scorecard!$D$45)</f>
        <v>-0.975503570149195</v>
      </c>
      <c r="K1444" s="0" t="n">
        <f aca="false">Inputs!$B$10+Scorecard!$J$5*Loan_Sample!Y1424+Scorecard!$J$6*Loan_Sample!Z1424+Scorecard!$J$7*I1444+Scorecard!$J$8*Loan_Sample!AB1424+Scorecard!$J$9*J1444+Scorecard!$J$10*Loan_Sample!AD1424+Scorecard!$J$11*G1444+Scorecard!$J$12*H1444</f>
        <v>-5.05682534656584</v>
      </c>
      <c r="L1444" s="0" t="n">
        <f aca="false">MIN(1-Inputs!$B$13,MAX(Inputs!$B$13,1/(1+EXP(-(Inputs!$B$11*K1444+Inputs!$B$12)))))</f>
        <v>0.00555448421269807</v>
      </c>
      <c r="M1444" s="0" t="n">
        <f aca="false">Loan_Sample!AH1424*Inputs!$B$4*B1444</f>
        <v>372.890216230639</v>
      </c>
      <c r="N1444" s="0" t="n">
        <f aca="false">L1444*Inputs!$B$4*B1444</f>
        <v>372.890216230639</v>
      </c>
      <c r="O1444" s="0" t="n">
        <f aca="false">Inputs!$B$37+Inputs!$B$38*MAX(Loan_Sample!H1424-Inputs!$C$38,0)+Inputs!$B$39*MAX(Loan_Sample!H1424-Inputs!$C$39,0)+Inputs!$B$40*MAX(Loan_Sample!H1424-Inputs!$C$40,0)+Inputs!$B$41*MAX(Loan_Sample!H1424-Inputs!$C$41,0)+Inputs!$B$42*Inputs!$B$14+Inputs!$B$43*MIN(Loan_Sample!I1424/Inputs!$B$17,1)+Inputs!$B$44*MIN(Loan_Sample!E1424,Inputs!$B$18)+Inputs!$B$45*Loan_Sample!C1424</f>
        <v>-3.17943116716023</v>
      </c>
      <c r="P1444" s="0" t="n">
        <f aca="false">MIN(1-Inputs!$B$13,MAX(Inputs!$B$13,1/(1+EXP(-(Inputs!$B$15*O1444+Inputs!$B$16)))))</f>
        <v>0.0394575475127154</v>
      </c>
      <c r="Q1444" s="0" t="n">
        <f aca="false">Inputs!$B$37+Inputs!$B$38*MAX(F1444-Inputs!$C$38,0)+Inputs!$B$39*MAX(F1444-Inputs!$C$39,0)+Inputs!$B$40*MAX(F1444-Inputs!$C$40,0)+Inputs!$B$41*MAX(F1444-Inputs!$C$41,0)+Inputs!$B$42*Inputs!$B$14+Inputs!$B$43*MIN(Loan_Sample!I1424/Inputs!$B$17,1)+Inputs!$B$44*MIN(E1444,Inputs!$B$18)+Inputs!$B$45*Loan_Sample!C1424</f>
        <v>-3.17943116716023</v>
      </c>
      <c r="R1444" s="0" t="n">
        <f aca="false">MIN(1-Inputs!$B$13,MAX(Inputs!$B$13,1/(1+EXP(-(Inputs!$B$15*Q1444+Inputs!$B$16)))))</f>
        <v>0.0394575475127154</v>
      </c>
    </row>
    <row r="1445" customFormat="false" ht="15" hidden="false" customHeight="false" outlineLevel="0" collapsed="false">
      <c r="A1445" s="0" t="n">
        <f aca="false">Loan_Sample!A1425</f>
        <v>41476</v>
      </c>
      <c r="B1445" s="0" t="n">
        <f aca="false">Loan_Sample!U1425</f>
        <v>77683.59</v>
      </c>
      <c r="C1445" s="0" t="n">
        <f aca="false">Loan_Sample!K1425+Inputs!$B$26</f>
        <v>3.70000004768372</v>
      </c>
      <c r="D1445" s="0" t="n">
        <f aca="false">Loan_Sample!L1425+Inputs!$B$26</f>
        <v>-0.458333253860474</v>
      </c>
      <c r="E1445" s="0" t="n">
        <f aca="false">Loan_Sample!E1425/(1+Inputs!$B$25/100)</f>
        <v>68.7054061889648</v>
      </c>
      <c r="F1445" s="0" t="n">
        <f aca="false">Loan_Sample!H1425-Inputs!$B$24/100</f>
        <v>-2.70333337783814</v>
      </c>
      <c r="G1445" s="0" t="n">
        <f aca="false">IF(ISNUMBER(C1445),INDEX(Scorecard!$D$54:$D$61,SUMPRODUCT(--(Scorecard!$G$54:$G$60&lt;C1445))+1),Scorecard!$D$62)</f>
        <v>0.489050497890326</v>
      </c>
      <c r="H1445" s="0" t="n">
        <f aca="false">IF(ISNUMBER(D1445),INDEX(Scorecard!$D$63:$D$68,SUMPRODUCT(--(Scorecard!$G$63:$G$67&lt;D1445))+1),Scorecard!$D$69)</f>
        <v>0.322484508656054</v>
      </c>
      <c r="I1445" s="0" t="n">
        <f aca="false">IF(ISNUMBER(E1445),INDEX(Scorecard!$D$19:$D$26,SUMPRODUCT(--(Scorecard!$G$19:$G$25&lt;E1445))+1),Scorecard!$D$27)</f>
        <v>0.0530843085177338</v>
      </c>
      <c r="J1445" s="0" t="n">
        <f aca="false">IF(ISNUMBER(F1445),INDEX(Scorecard!$D$37:$D$44,SUMPRODUCT(--(Scorecard!$G$37:$G$43&lt;F1445))+1),Scorecard!$D$45)</f>
        <v>1.35057635045042</v>
      </c>
      <c r="K1445" s="0" t="n">
        <f aca="false">Inputs!$B$10+Scorecard!$J$5*Loan_Sample!Y1425+Scorecard!$J$6*Loan_Sample!Z1425+Scorecard!$J$7*I1445+Scorecard!$J$8*Loan_Sample!AB1425+Scorecard!$J$9*J1445+Scorecard!$J$10*Loan_Sample!AD1425+Scorecard!$J$11*G1445+Scorecard!$J$12*H1445</f>
        <v>-6.75729557217402</v>
      </c>
      <c r="L1445" s="0" t="n">
        <f aca="false">MIN(1-Inputs!$B$13,MAX(Inputs!$B$13,1/(1+EXP(-(Inputs!$B$11*K1445+Inputs!$B$12)))))</f>
        <v>0.000910596969267689</v>
      </c>
      <c r="M1445" s="0" t="n">
        <f aca="false">Loan_Sample!AH1425*Inputs!$B$4*B1445</f>
        <v>24.7584545655418</v>
      </c>
      <c r="N1445" s="0" t="n">
        <f aca="false">L1445*Inputs!$B$4*B1445</f>
        <v>24.7584545655418</v>
      </c>
      <c r="O1445" s="0" t="n">
        <f aca="false">Inputs!$B$37+Inputs!$B$38*MAX(Loan_Sample!H1425-Inputs!$C$38,0)+Inputs!$B$39*MAX(Loan_Sample!H1425-Inputs!$C$39,0)+Inputs!$B$40*MAX(Loan_Sample!H1425-Inputs!$C$40,0)+Inputs!$B$41*MAX(Loan_Sample!H1425-Inputs!$C$41,0)+Inputs!$B$42*Inputs!$B$14+Inputs!$B$43*MIN(Loan_Sample!I1425/Inputs!$B$17,1)+Inputs!$B$44*MIN(Loan_Sample!E1425,Inputs!$B$18)+Inputs!$B$45*Loan_Sample!C1425</f>
        <v>-5.41735829845645</v>
      </c>
      <c r="P1445" s="0" t="n">
        <f aca="false">MIN(1-Inputs!$B$13,MAX(Inputs!$B$13,1/(1+EXP(-(Inputs!$B$15*O1445+Inputs!$B$16)))))</f>
        <v>0.00321616226052598</v>
      </c>
      <c r="Q1445" s="0" t="n">
        <f aca="false">Inputs!$B$37+Inputs!$B$38*MAX(F1445-Inputs!$C$38,0)+Inputs!$B$39*MAX(F1445-Inputs!$C$39,0)+Inputs!$B$40*MAX(F1445-Inputs!$C$40,0)+Inputs!$B$41*MAX(F1445-Inputs!$C$41,0)+Inputs!$B$42*Inputs!$B$14+Inputs!$B$43*MIN(Loan_Sample!I1425/Inputs!$B$17,1)+Inputs!$B$44*MIN(E1445,Inputs!$B$18)+Inputs!$B$45*Loan_Sample!C1425</f>
        <v>-5.41735829845645</v>
      </c>
      <c r="R1445" s="0" t="n">
        <f aca="false">MIN(1-Inputs!$B$13,MAX(Inputs!$B$13,1/(1+EXP(-(Inputs!$B$15*Q1445+Inputs!$B$16)))))</f>
        <v>0.00321616226052598</v>
      </c>
    </row>
    <row r="1446" customFormat="false" ht="15" hidden="false" customHeight="false" outlineLevel="0" collapsed="false">
      <c r="A1446" s="0" t="n">
        <f aca="false">Loan_Sample!A1426</f>
        <v>41485</v>
      </c>
      <c r="B1446" s="0" t="n">
        <f aca="false">Loan_Sample!U1426</f>
        <v>142106.62</v>
      </c>
      <c r="C1446" s="0" t="n">
        <f aca="false">Loan_Sample!K1426+Inputs!$B$26</f>
        <v>5.83333349227905</v>
      </c>
      <c r="D1446" s="0" t="n">
        <f aca="false">Loan_Sample!L1426+Inputs!$B$26</f>
        <v>-3.49999952316284</v>
      </c>
      <c r="E1446" s="0" t="n">
        <f aca="false">Loan_Sample!E1426/(1+Inputs!$B$25/100)</f>
        <v>69.3437042236328</v>
      </c>
      <c r="F1446" s="0" t="n">
        <f aca="false">Loan_Sample!H1426-Inputs!$B$24/100</f>
        <v>1.14933323860169</v>
      </c>
      <c r="G1446" s="0" t="n">
        <f aca="false">IF(ISNUMBER(C1446),INDEX(Scorecard!$D$54:$D$61,SUMPRODUCT(--(Scorecard!$G$54:$G$60&lt;C1446))+1),Scorecard!$D$62)</f>
        <v>0.0151758992857273</v>
      </c>
      <c r="H1446" s="0" t="n">
        <f aca="false">IF(ISNUMBER(D1446),INDEX(Scorecard!$D$63:$D$68,SUMPRODUCT(--(Scorecard!$G$63:$G$67&lt;D1446))+1),Scorecard!$D$69)</f>
        <v>-0.340582194386522</v>
      </c>
      <c r="I1446" s="0" t="n">
        <f aca="false">IF(ISNUMBER(E1446),INDEX(Scorecard!$D$19:$D$26,SUMPRODUCT(--(Scorecard!$G$19:$G$25&lt;E1446))+1),Scorecard!$D$27)</f>
        <v>0.0530843085177338</v>
      </c>
      <c r="J1446" s="0" t="n">
        <f aca="false">IF(ISNUMBER(F1446),INDEX(Scorecard!$D$37:$D$44,SUMPRODUCT(--(Scorecard!$G$37:$G$43&lt;F1446))+1),Scorecard!$D$45)</f>
        <v>-0.975503570149195</v>
      </c>
      <c r="K1446" s="0" t="n">
        <f aca="false">Inputs!$B$10+Scorecard!$J$5*Loan_Sample!Y1426+Scorecard!$J$6*Loan_Sample!Z1426+Scorecard!$J$7*I1446+Scorecard!$J$8*Loan_Sample!AB1426+Scorecard!$J$9*J1446+Scorecard!$J$10*Loan_Sample!AD1426+Scorecard!$J$11*G1446+Scorecard!$J$12*H1446</f>
        <v>-5.75841423779767</v>
      </c>
      <c r="L1446" s="0" t="n">
        <f aca="false">MIN(1-Inputs!$B$13,MAX(Inputs!$B$13,1/(1+EXP(-(Inputs!$B$11*K1446+Inputs!$B$12)))))</f>
        <v>0.00263676168281767</v>
      </c>
      <c r="M1446" s="0" t="n">
        <f aca="false">Loan_Sample!AH1426*Inputs!$B$4*B1446</f>
        <v>131.145451671756</v>
      </c>
      <c r="N1446" s="0" t="n">
        <f aca="false">L1446*Inputs!$B$4*B1446</f>
        <v>131.145451671756</v>
      </c>
      <c r="O1446" s="0" t="n">
        <f aca="false">Inputs!$B$37+Inputs!$B$38*MAX(Loan_Sample!H1426-Inputs!$C$38,0)+Inputs!$B$39*MAX(Loan_Sample!H1426-Inputs!$C$39,0)+Inputs!$B$40*MAX(Loan_Sample!H1426-Inputs!$C$40,0)+Inputs!$B$41*MAX(Loan_Sample!H1426-Inputs!$C$41,0)+Inputs!$B$42*Inputs!$B$14+Inputs!$B$43*MIN(Loan_Sample!I1426/Inputs!$B$17,1)+Inputs!$B$44*MIN(Loan_Sample!E1426,Inputs!$B$18)+Inputs!$B$45*Loan_Sample!C1426</f>
        <v>-3.10260055691672</v>
      </c>
      <c r="P1446" s="0" t="n">
        <f aca="false">MIN(1-Inputs!$B$13,MAX(Inputs!$B$13,1/(1+EXP(-(Inputs!$B$15*O1446+Inputs!$B$16)))))</f>
        <v>0.0429042764274262</v>
      </c>
      <c r="Q1446" s="0" t="n">
        <f aca="false">Inputs!$B$37+Inputs!$B$38*MAX(F1446-Inputs!$C$38,0)+Inputs!$B$39*MAX(F1446-Inputs!$C$39,0)+Inputs!$B$40*MAX(F1446-Inputs!$C$40,0)+Inputs!$B$41*MAX(F1446-Inputs!$C$41,0)+Inputs!$B$42*Inputs!$B$14+Inputs!$B$43*MIN(Loan_Sample!I1426/Inputs!$B$17,1)+Inputs!$B$44*MIN(E1446,Inputs!$B$18)+Inputs!$B$45*Loan_Sample!C1426</f>
        <v>-3.10260055691672</v>
      </c>
      <c r="R1446" s="0" t="n">
        <f aca="false">MIN(1-Inputs!$B$13,MAX(Inputs!$B$13,1/(1+EXP(-(Inputs!$B$15*Q1446+Inputs!$B$16)))))</f>
        <v>0.0429042764274262</v>
      </c>
    </row>
    <row r="1447" customFormat="false" ht="15" hidden="false" customHeight="false" outlineLevel="0" collapsed="false">
      <c r="A1447" s="0" t="n">
        <f aca="false">Loan_Sample!A1427</f>
        <v>41525</v>
      </c>
      <c r="B1447" s="0" t="n">
        <f aca="false">Loan_Sample!U1427</f>
        <v>304474.66</v>
      </c>
      <c r="C1447" s="0" t="n">
        <f aca="false">Loan_Sample!K1427+Inputs!$B$26</f>
        <v>8.53333377838135</v>
      </c>
      <c r="D1447" s="0" t="n">
        <f aca="false">Loan_Sample!L1427+Inputs!$B$26</f>
        <v>5.07179546356201</v>
      </c>
      <c r="E1447" s="0" t="n">
        <f aca="false">Loan_Sample!E1427/(1+Inputs!$B$25/100)</f>
        <v>76.6969604492188</v>
      </c>
      <c r="F1447" s="0" t="n">
        <f aca="false">Loan_Sample!H1427-Inputs!$B$24/100</f>
        <v>0.945666551589966</v>
      </c>
      <c r="G1447" s="0" t="n">
        <f aca="false">IF(ISNUMBER(C1447),INDEX(Scorecard!$D$54:$D$61,SUMPRODUCT(--(Scorecard!$G$54:$G$60&lt;C1447))+1),Scorecard!$D$62)</f>
        <v>-0.541917179454542</v>
      </c>
      <c r="H1447" s="0" t="n">
        <f aca="false">IF(ISNUMBER(D1447),INDEX(Scorecard!$D$63:$D$68,SUMPRODUCT(--(Scorecard!$G$63:$G$67&lt;D1447))+1),Scorecard!$D$69)</f>
        <v>0.322484508656054</v>
      </c>
      <c r="I1447" s="0" t="n">
        <f aca="false">IF(ISNUMBER(E1447),INDEX(Scorecard!$D$19:$D$26,SUMPRODUCT(--(Scorecard!$G$19:$G$25&lt;E1447))+1),Scorecard!$D$27)</f>
        <v>-0.0341578513653732</v>
      </c>
      <c r="J1447" s="0" t="n">
        <f aca="false">IF(ISNUMBER(F1447),INDEX(Scorecard!$D$37:$D$44,SUMPRODUCT(--(Scorecard!$G$37:$G$43&lt;F1447))+1),Scorecard!$D$45)</f>
        <v>-0.975503570149195</v>
      </c>
      <c r="K1447" s="0" t="n">
        <f aca="false">Inputs!$B$10+Scorecard!$J$5*Loan_Sample!Y1427+Scorecard!$J$6*Loan_Sample!Z1427+Scorecard!$J$7*I1447+Scorecard!$J$8*Loan_Sample!AB1427+Scorecard!$J$9*J1447+Scorecard!$J$10*Loan_Sample!AD1427+Scorecard!$J$11*G1447+Scorecard!$J$12*H1447</f>
        <v>-5.58742680817988</v>
      </c>
      <c r="L1447" s="0" t="n">
        <f aca="false">MIN(1-Inputs!$B$13,MAX(Inputs!$B$13,1/(1+EXP(-(Inputs!$B$11*K1447+Inputs!$B$12)))))</f>
        <v>0.00316236111352232</v>
      </c>
      <c r="M1447" s="0" t="n">
        <f aca="false">Loan_Sample!AH1427*Inputs!$B$4*B1447</f>
        <v>337.000588692926</v>
      </c>
      <c r="N1447" s="0" t="n">
        <f aca="false">L1447*Inputs!$B$4*B1447</f>
        <v>337.000588692926</v>
      </c>
      <c r="O1447" s="0" t="n">
        <f aca="false">Inputs!$B$37+Inputs!$B$38*MAX(Loan_Sample!H1427-Inputs!$C$38,0)+Inputs!$B$39*MAX(Loan_Sample!H1427-Inputs!$C$39,0)+Inputs!$B$40*MAX(Loan_Sample!H1427-Inputs!$C$40,0)+Inputs!$B$41*MAX(Loan_Sample!H1427-Inputs!$C$41,0)+Inputs!$B$42*Inputs!$B$14+Inputs!$B$43*MIN(Loan_Sample!I1427/Inputs!$B$17,1)+Inputs!$B$44*MIN(Loan_Sample!E1427,Inputs!$B$18)+Inputs!$B$45*Loan_Sample!C1427</f>
        <v>-3.18202338668836</v>
      </c>
      <c r="P1447" s="0" t="n">
        <f aca="false">MIN(1-Inputs!$B$13,MAX(Inputs!$B$13,1/(1+EXP(-(Inputs!$B$15*O1447+Inputs!$B$16)))))</f>
        <v>0.0393460121396135</v>
      </c>
      <c r="Q1447" s="0" t="n">
        <f aca="false">Inputs!$B$37+Inputs!$B$38*MAX(F1447-Inputs!$C$38,0)+Inputs!$B$39*MAX(F1447-Inputs!$C$39,0)+Inputs!$B$40*MAX(F1447-Inputs!$C$40,0)+Inputs!$B$41*MAX(F1447-Inputs!$C$41,0)+Inputs!$B$42*Inputs!$B$14+Inputs!$B$43*MIN(Loan_Sample!I1427/Inputs!$B$17,1)+Inputs!$B$44*MIN(E1447,Inputs!$B$18)+Inputs!$B$45*Loan_Sample!C1427</f>
        <v>-3.18202338668836</v>
      </c>
      <c r="R1447" s="0" t="n">
        <f aca="false">MIN(1-Inputs!$B$13,MAX(Inputs!$B$13,1/(1+EXP(-(Inputs!$B$15*Q1447+Inputs!$B$16)))))</f>
        <v>0.0393460121396135</v>
      </c>
    </row>
    <row r="1448" customFormat="false" ht="15" hidden="false" customHeight="false" outlineLevel="0" collapsed="false">
      <c r="A1448" s="0" t="n">
        <f aca="false">Loan_Sample!A1428</f>
        <v>41545</v>
      </c>
      <c r="B1448" s="0" t="n">
        <f aca="false">Loan_Sample!U1428</f>
        <v>270146.12</v>
      </c>
      <c r="C1448" s="0" t="n">
        <f aca="false">Loan_Sample!K1428+Inputs!$B$26</f>
        <v>4.0230770111084</v>
      </c>
      <c r="D1448" s="0" t="n">
        <f aca="false">Loan_Sample!L1428+Inputs!$B$26</f>
        <v>-0.276923179626465</v>
      </c>
      <c r="E1448" s="0" t="n">
        <f aca="false">Loan_Sample!E1428/(1+Inputs!$B$25/100)</f>
        <v>78.5475921630859</v>
      </c>
      <c r="F1448" s="0" t="n">
        <f aca="false">Loan_Sample!H1428-Inputs!$B$24/100</f>
        <v>0.638666391372681</v>
      </c>
      <c r="G1448" s="0" t="n">
        <f aca="false">IF(ISNUMBER(C1448),INDEX(Scorecard!$D$54:$D$61,SUMPRODUCT(--(Scorecard!$G$54:$G$60&lt;C1448))+1),Scorecard!$D$62)</f>
        <v>0.489050497890326</v>
      </c>
      <c r="H1448" s="0" t="n">
        <f aca="false">IF(ISNUMBER(D1448),INDEX(Scorecard!$D$63:$D$68,SUMPRODUCT(--(Scorecard!$G$63:$G$67&lt;D1448))+1),Scorecard!$D$69)</f>
        <v>0.322484508656054</v>
      </c>
      <c r="I1448" s="0" t="n">
        <f aca="false">IF(ISNUMBER(E1448),INDEX(Scorecard!$D$19:$D$26,SUMPRODUCT(--(Scorecard!$G$19:$G$25&lt;E1448))+1),Scorecard!$D$27)</f>
        <v>-0.0341578513653732</v>
      </c>
      <c r="J1448" s="0" t="n">
        <f aca="false">IF(ISNUMBER(F1448),INDEX(Scorecard!$D$37:$D$44,SUMPRODUCT(--(Scorecard!$G$37:$G$43&lt;F1448))+1),Scorecard!$D$45)</f>
        <v>-0.569454719285959</v>
      </c>
      <c r="K1448" s="0" t="n">
        <f aca="false">Inputs!$B$10+Scorecard!$J$5*Loan_Sample!Y1428+Scorecard!$J$6*Loan_Sample!Z1428+Scorecard!$J$7*I1448+Scorecard!$J$8*Loan_Sample!AB1428+Scorecard!$J$9*J1448+Scorecard!$J$10*Loan_Sample!AD1428+Scorecard!$J$11*G1448+Scorecard!$J$12*H1448</f>
        <v>-3.51659181541096</v>
      </c>
      <c r="L1448" s="0" t="n">
        <f aca="false">MIN(1-Inputs!$B$13,MAX(Inputs!$B$13,1/(1+EXP(-(Inputs!$B$11*K1448+Inputs!$B$12)))))</f>
        <v>0.0280451618122372</v>
      </c>
      <c r="M1448" s="0" t="n">
        <f aca="false">Loan_Sample!AH1428*Inputs!$B$4*B1448</f>
        <v>2651.70207692182</v>
      </c>
      <c r="N1448" s="0" t="n">
        <f aca="false">L1448*Inputs!$B$4*B1448</f>
        <v>2651.70207692182</v>
      </c>
      <c r="O1448" s="0" t="n">
        <f aca="false">Inputs!$B$37+Inputs!$B$38*MAX(Loan_Sample!H1428-Inputs!$C$38,0)+Inputs!$B$39*MAX(Loan_Sample!H1428-Inputs!$C$39,0)+Inputs!$B$40*MAX(Loan_Sample!H1428-Inputs!$C$40,0)+Inputs!$B$41*MAX(Loan_Sample!H1428-Inputs!$C$41,0)+Inputs!$B$42*Inputs!$B$14+Inputs!$B$43*MIN(Loan_Sample!I1428/Inputs!$B$17,1)+Inputs!$B$44*MIN(Loan_Sample!E1428,Inputs!$B$18)+Inputs!$B$45*Loan_Sample!C1428</f>
        <v>-4.34495281231946</v>
      </c>
      <c r="P1448" s="0" t="n">
        <f aca="false">MIN(1-Inputs!$B$13,MAX(Inputs!$B$13,1/(1+EXP(-(Inputs!$B$15*O1448+Inputs!$B$16)))))</f>
        <v>0.0108012207897807</v>
      </c>
      <c r="Q1448" s="0" t="n">
        <f aca="false">Inputs!$B$37+Inputs!$B$38*MAX(F1448-Inputs!$C$38,0)+Inputs!$B$39*MAX(F1448-Inputs!$C$39,0)+Inputs!$B$40*MAX(F1448-Inputs!$C$40,0)+Inputs!$B$41*MAX(F1448-Inputs!$C$41,0)+Inputs!$B$42*Inputs!$B$14+Inputs!$B$43*MIN(Loan_Sample!I1428/Inputs!$B$17,1)+Inputs!$B$44*MIN(E1448,Inputs!$B$18)+Inputs!$B$45*Loan_Sample!C1428</f>
        <v>-4.34495281231946</v>
      </c>
      <c r="R1448" s="0" t="n">
        <f aca="false">MIN(1-Inputs!$B$13,MAX(Inputs!$B$13,1/(1+EXP(-(Inputs!$B$15*Q1448+Inputs!$B$16)))))</f>
        <v>0.0108012207897807</v>
      </c>
    </row>
    <row r="1449" customFormat="false" ht="15" hidden="false" customHeight="false" outlineLevel="0" collapsed="false">
      <c r="A1449" s="0" t="n">
        <f aca="false">Loan_Sample!A1429</f>
        <v>41578</v>
      </c>
      <c r="B1449" s="0" t="n">
        <f aca="false">Loan_Sample!U1429</f>
        <v>282164.6</v>
      </c>
      <c r="C1449" s="0" t="n">
        <f aca="false">Loan_Sample!K1429+Inputs!$B$26</f>
        <v>4.60833311080933</v>
      </c>
      <c r="D1449" s="0" t="n">
        <f aca="false">Loan_Sample!L1429+Inputs!$B$26</f>
        <v>-1.125</v>
      </c>
      <c r="E1449" s="0" t="n">
        <f aca="false">Loan_Sample!E1429/(1+Inputs!$B$25/100)</f>
        <v>75.6767807006836</v>
      </c>
      <c r="F1449" s="0" t="n">
        <f aca="false">Loan_Sample!H1429-Inputs!$B$24/100</f>
        <v>-2.44233322143555</v>
      </c>
      <c r="G1449" s="0" t="n">
        <f aca="false">IF(ISNUMBER(C1449),INDEX(Scorecard!$D$54:$D$61,SUMPRODUCT(--(Scorecard!$G$54:$G$60&lt;C1449))+1),Scorecard!$D$62)</f>
        <v>0.409483001259379</v>
      </c>
      <c r="H1449" s="0" t="n">
        <f aca="false">IF(ISNUMBER(D1449),INDEX(Scorecard!$D$63:$D$68,SUMPRODUCT(--(Scorecard!$G$63:$G$67&lt;D1449))+1),Scorecard!$D$69)</f>
        <v>-0.340582194386522</v>
      </c>
      <c r="I1449" s="0" t="n">
        <f aca="false">IF(ISNUMBER(E1449),INDEX(Scorecard!$D$19:$D$26,SUMPRODUCT(--(Scorecard!$G$19:$G$25&lt;E1449))+1),Scorecard!$D$27)</f>
        <v>-0.0341578513653732</v>
      </c>
      <c r="J1449" s="0" t="n">
        <f aca="false">IF(ISNUMBER(F1449),INDEX(Scorecard!$D$37:$D$44,SUMPRODUCT(--(Scorecard!$G$37:$G$43&lt;F1449))+1),Scorecard!$D$45)</f>
        <v>1.35057635045042</v>
      </c>
      <c r="K1449" s="0" t="n">
        <f aca="false">Inputs!$B$10+Scorecard!$J$5*Loan_Sample!Y1429+Scorecard!$J$6*Loan_Sample!Z1429+Scorecard!$J$7*I1449+Scorecard!$J$8*Loan_Sample!AB1429+Scorecard!$J$9*J1449+Scorecard!$J$10*Loan_Sample!AD1429+Scorecard!$J$11*G1449+Scorecard!$J$12*H1449</f>
        <v>-5.64307172811834</v>
      </c>
      <c r="L1449" s="0" t="n">
        <f aca="false">MIN(1-Inputs!$B$13,MAX(Inputs!$B$13,1/(1+EXP(-(Inputs!$B$11*K1449+Inputs!$B$12)))))</f>
        <v>0.00298075456841777</v>
      </c>
      <c r="M1449" s="0" t="n">
        <f aca="false">Loan_Sample!AH1429*Inputs!$B$4*B1449</f>
        <v>294.37219717352</v>
      </c>
      <c r="N1449" s="0" t="n">
        <f aca="false">L1449*Inputs!$B$4*B1449</f>
        <v>294.37219717352</v>
      </c>
      <c r="O1449" s="0" t="n">
        <f aca="false">Inputs!$B$37+Inputs!$B$38*MAX(Loan_Sample!H1429-Inputs!$C$38,0)+Inputs!$B$39*MAX(Loan_Sample!H1429-Inputs!$C$39,0)+Inputs!$B$40*MAX(Loan_Sample!H1429-Inputs!$C$40,0)+Inputs!$B$41*MAX(Loan_Sample!H1429-Inputs!$C$41,0)+Inputs!$B$42*Inputs!$B$14+Inputs!$B$43*MIN(Loan_Sample!I1429/Inputs!$B$17,1)+Inputs!$B$44*MIN(Loan_Sample!E1429,Inputs!$B$18)+Inputs!$B$45*Loan_Sample!C1429</f>
        <v>-6.0494828561077</v>
      </c>
      <c r="P1449" s="0" t="n">
        <f aca="false">MIN(1-Inputs!$B$13,MAX(Inputs!$B$13,1/(1+EXP(-(Inputs!$B$15*O1449+Inputs!$B$16)))))</f>
        <v>0.00157025869830153</v>
      </c>
      <c r="Q1449" s="0" t="n">
        <f aca="false">Inputs!$B$37+Inputs!$B$38*MAX(F1449-Inputs!$C$38,0)+Inputs!$B$39*MAX(F1449-Inputs!$C$39,0)+Inputs!$B$40*MAX(F1449-Inputs!$C$40,0)+Inputs!$B$41*MAX(F1449-Inputs!$C$41,0)+Inputs!$B$42*Inputs!$B$14+Inputs!$B$43*MIN(Loan_Sample!I1429/Inputs!$B$17,1)+Inputs!$B$44*MIN(E1449,Inputs!$B$18)+Inputs!$B$45*Loan_Sample!C1429</f>
        <v>-6.0494828561077</v>
      </c>
      <c r="R1449" s="0" t="n">
        <f aca="false">MIN(1-Inputs!$B$13,MAX(Inputs!$B$13,1/(1+EXP(-(Inputs!$B$15*Q1449+Inputs!$B$16)))))</f>
        <v>0.00157025869830153</v>
      </c>
    </row>
    <row r="1450" customFormat="false" ht="15" hidden="false" customHeight="false" outlineLevel="0" collapsed="false">
      <c r="A1450" s="0" t="n">
        <f aca="false">Loan_Sample!A1430</f>
        <v>41598</v>
      </c>
      <c r="B1450" s="0" t="n">
        <f aca="false">Loan_Sample!U1430</f>
        <v>165055.14</v>
      </c>
      <c r="C1450" s="0" t="n">
        <f aca="false">Loan_Sample!K1430+Inputs!$B$26</f>
        <v>5.53333330154419</v>
      </c>
      <c r="D1450" s="0" t="n">
        <f aca="false">Loan_Sample!L1430+Inputs!$B$26</f>
        <v>-3.50000047683716</v>
      </c>
      <c r="E1450" s="0" t="n">
        <f aca="false">Loan_Sample!E1430/(1+Inputs!$B$25/100)</f>
        <v>55.2126541137695</v>
      </c>
      <c r="F1450" s="0" t="n">
        <f aca="false">Loan_Sample!H1430-Inputs!$B$24/100</f>
        <v>0.485333442687988</v>
      </c>
      <c r="G1450" s="0" t="n">
        <f aca="false">IF(ISNUMBER(C1450),INDEX(Scorecard!$D$54:$D$61,SUMPRODUCT(--(Scorecard!$G$54:$G$60&lt;C1450))+1),Scorecard!$D$62)</f>
        <v>0.0151758992857273</v>
      </c>
      <c r="H1450" s="0" t="n">
        <f aca="false">IF(ISNUMBER(D1450),INDEX(Scorecard!$D$63:$D$68,SUMPRODUCT(--(Scorecard!$G$63:$G$67&lt;D1450))+1),Scorecard!$D$69)</f>
        <v>-0.340582194386522</v>
      </c>
      <c r="I1450" s="0" t="n">
        <f aca="false">IF(ISNUMBER(E1450),INDEX(Scorecard!$D$19:$D$26,SUMPRODUCT(--(Scorecard!$G$19:$G$25&lt;E1450))+1),Scorecard!$D$27)</f>
        <v>0.285899340811827</v>
      </c>
      <c r="J1450" s="0" t="n">
        <f aca="false">IF(ISNUMBER(F1450),INDEX(Scorecard!$D$37:$D$44,SUMPRODUCT(--(Scorecard!$G$37:$G$43&lt;F1450))+1),Scorecard!$D$45)</f>
        <v>-0.271229676926091</v>
      </c>
      <c r="K1450" s="0" t="n">
        <f aca="false">Inputs!$B$10+Scorecard!$J$5*Loan_Sample!Y1430+Scorecard!$J$6*Loan_Sample!Z1430+Scorecard!$J$7*I1450+Scorecard!$J$8*Loan_Sample!AB1430+Scorecard!$J$9*J1450+Scorecard!$J$10*Loan_Sample!AD1430+Scorecard!$J$11*G1450+Scorecard!$J$12*H1450</f>
        <v>-6.36723587634966</v>
      </c>
      <c r="L1450" s="0" t="n">
        <f aca="false">MIN(1-Inputs!$B$13,MAX(Inputs!$B$13,1/(1+EXP(-(Inputs!$B$11*K1450+Inputs!$B$12)))))</f>
        <v>0.00137951134534277</v>
      </c>
      <c r="M1450" s="0" t="n">
        <f aca="false">Loan_Sample!AH1430*Inputs!$B$4*B1450</f>
        <v>79.6934033829986</v>
      </c>
      <c r="N1450" s="0" t="n">
        <f aca="false">L1450*Inputs!$B$4*B1450</f>
        <v>79.6934033829986</v>
      </c>
      <c r="O1450" s="0" t="n">
        <f aca="false">Inputs!$B$37+Inputs!$B$38*MAX(Loan_Sample!H1430-Inputs!$C$38,0)+Inputs!$B$39*MAX(Loan_Sample!H1430-Inputs!$C$39,0)+Inputs!$B$40*MAX(Loan_Sample!H1430-Inputs!$C$40,0)+Inputs!$B$41*MAX(Loan_Sample!H1430-Inputs!$C$41,0)+Inputs!$B$42*Inputs!$B$14+Inputs!$B$43*MIN(Loan_Sample!I1430/Inputs!$B$17,1)+Inputs!$B$44*MIN(Loan_Sample!E1430,Inputs!$B$18)+Inputs!$B$45*Loan_Sample!C1430</f>
        <v>-3.88520827297256</v>
      </c>
      <c r="P1450" s="0" t="n">
        <f aca="false">MIN(1-Inputs!$B$13,MAX(Inputs!$B$13,1/(1+EXP(-(Inputs!$B$15*O1450+Inputs!$B$16)))))</f>
        <v>0.0180818511655905</v>
      </c>
      <c r="Q1450" s="0" t="n">
        <f aca="false">Inputs!$B$37+Inputs!$B$38*MAX(F1450-Inputs!$C$38,0)+Inputs!$B$39*MAX(F1450-Inputs!$C$39,0)+Inputs!$B$40*MAX(F1450-Inputs!$C$40,0)+Inputs!$B$41*MAX(F1450-Inputs!$C$41,0)+Inputs!$B$42*Inputs!$B$14+Inputs!$B$43*MIN(Loan_Sample!I1430/Inputs!$B$17,1)+Inputs!$B$44*MIN(E1450,Inputs!$B$18)+Inputs!$B$45*Loan_Sample!C1430</f>
        <v>-3.88520827297256</v>
      </c>
      <c r="R1450" s="0" t="n">
        <f aca="false">MIN(1-Inputs!$B$13,MAX(Inputs!$B$13,1/(1+EXP(-(Inputs!$B$15*Q1450+Inputs!$B$16)))))</f>
        <v>0.0180818511655905</v>
      </c>
    </row>
    <row r="1451" customFormat="false" ht="15" hidden="false" customHeight="false" outlineLevel="0" collapsed="false">
      <c r="A1451" s="0" t="n">
        <f aca="false">Loan_Sample!A1431</f>
        <v>41656</v>
      </c>
      <c r="B1451" s="0" t="n">
        <f aca="false">Loan_Sample!U1431</f>
        <v>222485.47</v>
      </c>
      <c r="C1451" s="0" t="n">
        <f aca="false">Loan_Sample!K1431+Inputs!$B$26</f>
        <v>7.53333330154419</v>
      </c>
      <c r="D1451" s="0" t="n">
        <f aca="false">Loan_Sample!L1431+Inputs!$B$26</f>
        <v>2.71025657653809</v>
      </c>
      <c r="E1451" s="0" t="n">
        <f aca="false">Loan_Sample!E1431/(1+Inputs!$B$25/100)</f>
        <v>77.9951477050781</v>
      </c>
      <c r="F1451" s="0" t="n">
        <f aca="false">Loan_Sample!H1431-Inputs!$B$24/100</f>
        <v>1.02733325958252</v>
      </c>
      <c r="G1451" s="0" t="n">
        <f aca="false">IF(ISNUMBER(C1451),INDEX(Scorecard!$D$54:$D$61,SUMPRODUCT(--(Scorecard!$G$54:$G$60&lt;C1451))+1),Scorecard!$D$62)</f>
        <v>-0.541917179454542</v>
      </c>
      <c r="H1451" s="0" t="n">
        <f aca="false">IF(ISNUMBER(D1451),INDEX(Scorecard!$D$63:$D$68,SUMPRODUCT(--(Scorecard!$G$63:$G$67&lt;D1451))+1),Scorecard!$D$69)</f>
        <v>0.322484508656054</v>
      </c>
      <c r="I1451" s="0" t="n">
        <f aca="false">IF(ISNUMBER(E1451),INDEX(Scorecard!$D$19:$D$26,SUMPRODUCT(--(Scorecard!$G$19:$G$25&lt;E1451))+1),Scorecard!$D$27)</f>
        <v>-0.0341578513653732</v>
      </c>
      <c r="J1451" s="0" t="n">
        <f aca="false">IF(ISNUMBER(F1451),INDEX(Scorecard!$D$37:$D$44,SUMPRODUCT(--(Scorecard!$G$37:$G$43&lt;F1451))+1),Scorecard!$D$45)</f>
        <v>-0.975503570149195</v>
      </c>
      <c r="K1451" s="0" t="n">
        <f aca="false">Inputs!$B$10+Scorecard!$J$5*Loan_Sample!Y1431+Scorecard!$J$6*Loan_Sample!Z1431+Scorecard!$J$7*I1451+Scorecard!$J$8*Loan_Sample!AB1431+Scorecard!$J$9*J1451+Scorecard!$J$10*Loan_Sample!AD1431+Scorecard!$J$11*G1451+Scorecard!$J$12*H1451</f>
        <v>-4.02366881191698</v>
      </c>
      <c r="L1451" s="0" t="n">
        <f aca="false">MIN(1-Inputs!$B$13,MAX(Inputs!$B$13,1/(1+EXP(-(Inputs!$B$11*K1451+Inputs!$B$12)))))</f>
        <v>0.0165268771200473</v>
      </c>
      <c r="M1451" s="0" t="n">
        <f aca="false">Loan_Sample!AH1431*Inputs!$B$4*B1451</f>
        <v>1286.94650829009</v>
      </c>
      <c r="N1451" s="0" t="n">
        <f aca="false">L1451*Inputs!$B$4*B1451</f>
        <v>1286.94650829009</v>
      </c>
      <c r="O1451" s="0" t="n">
        <f aca="false">Inputs!$B$37+Inputs!$B$38*MAX(Loan_Sample!H1431-Inputs!$C$38,0)+Inputs!$B$39*MAX(Loan_Sample!H1431-Inputs!$C$39,0)+Inputs!$B$40*MAX(Loan_Sample!H1431-Inputs!$C$40,0)+Inputs!$B$41*MAX(Loan_Sample!H1431-Inputs!$C$41,0)+Inputs!$B$42*Inputs!$B$14+Inputs!$B$43*MIN(Loan_Sample!I1431/Inputs!$B$17,1)+Inputs!$B$44*MIN(Loan_Sample!E1431,Inputs!$B$18)+Inputs!$B$45*Loan_Sample!C1431</f>
        <v>-3.71089892167769</v>
      </c>
      <c r="P1451" s="0" t="n">
        <f aca="false">MIN(1-Inputs!$B$13,MAX(Inputs!$B$13,1/(1+EXP(-(Inputs!$B$15*O1451+Inputs!$B$16)))))</f>
        <v>0.0219574948102661</v>
      </c>
      <c r="Q1451" s="0" t="n">
        <f aca="false">Inputs!$B$37+Inputs!$B$38*MAX(F1451-Inputs!$C$38,0)+Inputs!$B$39*MAX(F1451-Inputs!$C$39,0)+Inputs!$B$40*MAX(F1451-Inputs!$C$40,0)+Inputs!$B$41*MAX(F1451-Inputs!$C$41,0)+Inputs!$B$42*Inputs!$B$14+Inputs!$B$43*MIN(Loan_Sample!I1431/Inputs!$B$17,1)+Inputs!$B$44*MIN(E1451,Inputs!$B$18)+Inputs!$B$45*Loan_Sample!C1431</f>
        <v>-3.71089892167769</v>
      </c>
      <c r="R1451" s="0" t="n">
        <f aca="false">MIN(1-Inputs!$B$13,MAX(Inputs!$B$13,1/(1+EXP(-(Inputs!$B$15*Q1451+Inputs!$B$16)))))</f>
        <v>0.0219574948102661</v>
      </c>
    </row>
    <row r="1452" customFormat="false" ht="15" hidden="false" customHeight="false" outlineLevel="0" collapsed="false">
      <c r="A1452" s="0" t="n">
        <f aca="false">Loan_Sample!A1432</f>
        <v>41661</v>
      </c>
      <c r="B1452" s="0" t="n">
        <f aca="false">Loan_Sample!U1432</f>
        <v>309958.16</v>
      </c>
      <c r="C1452" s="0" t="n">
        <f aca="false">Loan_Sample!K1432+Inputs!$B$26</f>
        <v>4.0230770111084</v>
      </c>
      <c r="D1452" s="0" t="n">
        <f aca="false">Loan_Sample!L1432+Inputs!$B$26</f>
        <v>-0.276923179626465</v>
      </c>
      <c r="E1452" s="0" t="n">
        <f aca="false">Loan_Sample!E1432/(1+Inputs!$B$25/100)</f>
        <v>63.0051994323731</v>
      </c>
      <c r="F1452" s="0" t="n">
        <f aca="false">Loan_Sample!H1432-Inputs!$B$24/100</f>
        <v>0.413666486740112</v>
      </c>
      <c r="G1452" s="0" t="n">
        <f aca="false">IF(ISNUMBER(C1452),INDEX(Scorecard!$D$54:$D$61,SUMPRODUCT(--(Scorecard!$G$54:$G$60&lt;C1452))+1),Scorecard!$D$62)</f>
        <v>0.489050497890326</v>
      </c>
      <c r="H1452" s="0" t="n">
        <f aca="false">IF(ISNUMBER(D1452),INDEX(Scorecard!$D$63:$D$68,SUMPRODUCT(--(Scorecard!$G$63:$G$67&lt;D1452))+1),Scorecard!$D$69)</f>
        <v>0.322484508656054</v>
      </c>
      <c r="I1452" s="0" t="n">
        <f aca="false">IF(ISNUMBER(E1452),INDEX(Scorecard!$D$19:$D$26,SUMPRODUCT(--(Scorecard!$G$19:$G$25&lt;E1452))+1),Scorecard!$D$27)</f>
        <v>0.233621608745691</v>
      </c>
      <c r="J1452" s="0" t="n">
        <f aca="false">IF(ISNUMBER(F1452),INDEX(Scorecard!$D$37:$D$44,SUMPRODUCT(--(Scorecard!$G$37:$G$43&lt;F1452))+1),Scorecard!$D$45)</f>
        <v>-0.271229676926091</v>
      </c>
      <c r="K1452" s="0" t="n">
        <f aca="false">Inputs!$B$10+Scorecard!$J$5*Loan_Sample!Y1432+Scorecard!$J$6*Loan_Sample!Z1432+Scorecard!$J$7*I1452+Scorecard!$J$8*Loan_Sample!AB1432+Scorecard!$J$9*J1452+Scorecard!$J$10*Loan_Sample!AD1432+Scorecard!$J$11*G1452+Scorecard!$J$12*H1452</f>
        <v>-3.98719043357731</v>
      </c>
      <c r="L1452" s="0" t="n">
        <f aca="false">MIN(1-Inputs!$B$13,MAX(Inputs!$B$13,1/(1+EXP(-(Inputs!$B$11*K1452+Inputs!$B$12)))))</f>
        <v>0.0171710257701072</v>
      </c>
      <c r="M1452" s="0" t="n">
        <f aca="false">Loan_Sample!AH1432*Inputs!$B$4*B1452</f>
        <v>1862.80484355525</v>
      </c>
      <c r="N1452" s="0" t="n">
        <f aca="false">L1452*Inputs!$B$4*B1452</f>
        <v>1862.80484355525</v>
      </c>
      <c r="O1452" s="0" t="n">
        <f aca="false">Inputs!$B$37+Inputs!$B$38*MAX(Loan_Sample!H1432-Inputs!$C$38,0)+Inputs!$B$39*MAX(Loan_Sample!H1432-Inputs!$C$39,0)+Inputs!$B$40*MAX(Loan_Sample!H1432-Inputs!$C$40,0)+Inputs!$B$41*MAX(Loan_Sample!H1432-Inputs!$C$41,0)+Inputs!$B$42*Inputs!$B$14+Inputs!$B$43*MIN(Loan_Sample!I1432/Inputs!$B$17,1)+Inputs!$B$44*MIN(Loan_Sample!E1432,Inputs!$B$18)+Inputs!$B$45*Loan_Sample!C1432</f>
        <v>-4.562792281403</v>
      </c>
      <c r="P1452" s="0" t="n">
        <f aca="false">MIN(1-Inputs!$B$13,MAX(Inputs!$B$13,1/(1+EXP(-(Inputs!$B$15*O1452+Inputs!$B$16)))))</f>
        <v>0.00845190387745593</v>
      </c>
      <c r="Q1452" s="0" t="n">
        <f aca="false">Inputs!$B$37+Inputs!$B$38*MAX(F1452-Inputs!$C$38,0)+Inputs!$B$39*MAX(F1452-Inputs!$C$39,0)+Inputs!$B$40*MAX(F1452-Inputs!$C$40,0)+Inputs!$B$41*MAX(F1452-Inputs!$C$41,0)+Inputs!$B$42*Inputs!$B$14+Inputs!$B$43*MIN(Loan_Sample!I1432/Inputs!$B$17,1)+Inputs!$B$44*MIN(E1452,Inputs!$B$18)+Inputs!$B$45*Loan_Sample!C1432</f>
        <v>-4.562792281403</v>
      </c>
      <c r="R1452" s="0" t="n">
        <f aca="false">MIN(1-Inputs!$B$13,MAX(Inputs!$B$13,1/(1+EXP(-(Inputs!$B$15*Q1452+Inputs!$B$16)))))</f>
        <v>0.00845190387745593</v>
      </c>
    </row>
    <row r="1453" customFormat="false" ht="15" hidden="false" customHeight="false" outlineLevel="0" collapsed="false">
      <c r="A1453" s="0" t="n">
        <f aca="false">Loan_Sample!A1433</f>
        <v>41741</v>
      </c>
      <c r="B1453" s="0" t="n">
        <f aca="false">Loan_Sample!U1433</f>
        <v>237612.84</v>
      </c>
      <c r="C1453" s="0" t="n">
        <f aca="false">Loan_Sample!K1433+Inputs!$B$26</f>
        <v>5.83333349227905</v>
      </c>
      <c r="D1453" s="0" t="n">
        <f aca="false">Loan_Sample!L1433+Inputs!$B$26</f>
        <v>-3.49999952316284</v>
      </c>
      <c r="E1453" s="0" t="n">
        <f aca="false">Loan_Sample!E1433/(1+Inputs!$B$25/100)</f>
        <v>76.7554168701172</v>
      </c>
      <c r="F1453" s="0" t="n">
        <f aca="false">Loan_Sample!H1433-Inputs!$B$24/100</f>
        <v>0.190333366394043</v>
      </c>
      <c r="G1453" s="0" t="n">
        <f aca="false">IF(ISNUMBER(C1453),INDEX(Scorecard!$D$54:$D$61,SUMPRODUCT(--(Scorecard!$G$54:$G$60&lt;C1453))+1),Scorecard!$D$62)</f>
        <v>0.0151758992857273</v>
      </c>
      <c r="H1453" s="0" t="n">
        <f aca="false">IF(ISNUMBER(D1453),INDEX(Scorecard!$D$63:$D$68,SUMPRODUCT(--(Scorecard!$G$63:$G$67&lt;D1453))+1),Scorecard!$D$69)</f>
        <v>-0.340582194386522</v>
      </c>
      <c r="I1453" s="0" t="n">
        <f aca="false">IF(ISNUMBER(E1453),INDEX(Scorecard!$D$19:$D$26,SUMPRODUCT(--(Scorecard!$G$19:$G$25&lt;E1453))+1),Scorecard!$D$27)</f>
        <v>-0.0341578513653732</v>
      </c>
      <c r="J1453" s="0" t="n">
        <f aca="false">IF(ISNUMBER(F1453),INDEX(Scorecard!$D$37:$D$44,SUMPRODUCT(--(Scorecard!$G$37:$G$43&lt;F1453))+1),Scorecard!$D$45)</f>
        <v>0.102184252677548</v>
      </c>
      <c r="K1453" s="0" t="n">
        <f aca="false">Inputs!$B$10+Scorecard!$J$5*Loan_Sample!Y1433+Scorecard!$J$6*Loan_Sample!Z1433+Scorecard!$J$7*I1453+Scorecard!$J$8*Loan_Sample!AB1433+Scorecard!$J$9*J1453+Scorecard!$J$10*Loan_Sample!AD1433+Scorecard!$J$11*G1453+Scorecard!$J$12*H1453</f>
        <v>-5.60177839424885</v>
      </c>
      <c r="L1453" s="0" t="n">
        <f aca="false">MIN(1-Inputs!$B$13,MAX(Inputs!$B$13,1/(1+EXP(-(Inputs!$B$11*K1453+Inputs!$B$12)))))</f>
        <v>0.00311449282988837</v>
      </c>
      <c r="M1453" s="0" t="n">
        <f aca="false">Loan_Sample!AH1433*Inputs!$B$4*B1453</f>
        <v>259.015220264295</v>
      </c>
      <c r="N1453" s="0" t="n">
        <f aca="false">L1453*Inputs!$B$4*B1453</f>
        <v>259.015220264295</v>
      </c>
      <c r="O1453" s="0" t="n">
        <f aca="false">Inputs!$B$37+Inputs!$B$38*MAX(Loan_Sample!H1433-Inputs!$C$38,0)+Inputs!$B$39*MAX(Loan_Sample!H1433-Inputs!$C$39,0)+Inputs!$B$40*MAX(Loan_Sample!H1433-Inputs!$C$40,0)+Inputs!$B$41*MAX(Loan_Sample!H1433-Inputs!$C$41,0)+Inputs!$B$42*Inputs!$B$14+Inputs!$B$43*MIN(Loan_Sample!I1433/Inputs!$B$17,1)+Inputs!$B$44*MIN(Loan_Sample!E1433,Inputs!$B$18)+Inputs!$B$45*Loan_Sample!C1433</f>
        <v>-5.34960286935273</v>
      </c>
      <c r="P1453" s="0" t="n">
        <f aca="false">MIN(1-Inputs!$B$13,MAX(Inputs!$B$13,1/(1+EXP(-(Inputs!$B$15*O1453+Inputs!$B$16)))))</f>
        <v>0.00347278059632685</v>
      </c>
      <c r="Q1453" s="0" t="n">
        <f aca="false">Inputs!$B$37+Inputs!$B$38*MAX(F1453-Inputs!$C$38,0)+Inputs!$B$39*MAX(F1453-Inputs!$C$39,0)+Inputs!$B$40*MAX(F1453-Inputs!$C$40,0)+Inputs!$B$41*MAX(F1453-Inputs!$C$41,0)+Inputs!$B$42*Inputs!$B$14+Inputs!$B$43*MIN(Loan_Sample!I1433/Inputs!$B$17,1)+Inputs!$B$44*MIN(E1453,Inputs!$B$18)+Inputs!$B$45*Loan_Sample!C1433</f>
        <v>-5.34960286935273</v>
      </c>
      <c r="R1453" s="0" t="n">
        <f aca="false">MIN(1-Inputs!$B$13,MAX(Inputs!$B$13,1/(1+EXP(-(Inputs!$B$15*Q1453+Inputs!$B$16)))))</f>
        <v>0.00347278059632685</v>
      </c>
    </row>
    <row r="1454" customFormat="false" ht="15" hidden="false" customHeight="false" outlineLevel="0" collapsed="false">
      <c r="A1454" s="0" t="n">
        <f aca="false">Loan_Sample!A1434</f>
        <v>41762</v>
      </c>
      <c r="B1454" s="0" t="n">
        <f aca="false">Loan_Sample!U1434</f>
        <v>218095.66</v>
      </c>
      <c r="C1454" s="0" t="n">
        <f aca="false">Loan_Sample!K1434+Inputs!$B$26</f>
        <v>6.13333320617676</v>
      </c>
      <c r="D1454" s="0" t="n">
        <f aca="false">Loan_Sample!L1434+Inputs!$B$26</f>
        <v>-3.5</v>
      </c>
      <c r="E1454" s="0" t="n">
        <f aca="false">Loan_Sample!E1434/(1+Inputs!$B$25/100)</f>
        <v>47.6733856201172</v>
      </c>
      <c r="F1454" s="0" t="n">
        <f aca="false">Loan_Sample!H1434-Inputs!$B$24/100</f>
        <v>0.914333343505859</v>
      </c>
      <c r="G1454" s="0" t="n">
        <f aca="false">IF(ISNUMBER(C1454),INDEX(Scorecard!$D$54:$D$61,SUMPRODUCT(--(Scorecard!$G$54:$G$60&lt;C1454))+1),Scorecard!$D$62)</f>
        <v>0.0151758992857273</v>
      </c>
      <c r="H1454" s="0" t="n">
        <f aca="false">IF(ISNUMBER(D1454),INDEX(Scorecard!$D$63:$D$68,SUMPRODUCT(--(Scorecard!$G$63:$G$67&lt;D1454))+1),Scorecard!$D$69)</f>
        <v>-0.340582194386522</v>
      </c>
      <c r="I1454" s="0" t="n">
        <f aca="false">IF(ISNUMBER(E1454),INDEX(Scorecard!$D$19:$D$26,SUMPRODUCT(--(Scorecard!$G$19:$G$25&lt;E1454))+1),Scorecard!$D$27)</f>
        <v>0.57899015159425</v>
      </c>
      <c r="J1454" s="0" t="n">
        <f aca="false">IF(ISNUMBER(F1454),INDEX(Scorecard!$D$37:$D$44,SUMPRODUCT(--(Scorecard!$G$37:$G$43&lt;F1454))+1),Scorecard!$D$45)</f>
        <v>-0.975503570149195</v>
      </c>
      <c r="K1454" s="0" t="n">
        <f aca="false">Inputs!$B$10+Scorecard!$J$5*Loan_Sample!Y1434+Scorecard!$J$6*Loan_Sample!Z1434+Scorecard!$J$7*I1454+Scorecard!$J$8*Loan_Sample!AB1434+Scorecard!$J$9*J1454+Scorecard!$J$10*Loan_Sample!AD1434+Scorecard!$J$11*G1454+Scorecard!$J$12*H1454</f>
        <v>-4.95088077039912</v>
      </c>
      <c r="L1454" s="0" t="n">
        <f aca="false">MIN(1-Inputs!$B$13,MAX(Inputs!$B$13,1/(1+EXP(-(Inputs!$B$11*K1454+Inputs!$B$12)))))</f>
        <v>0.0062145425110899</v>
      </c>
      <c r="M1454" s="0" t="n">
        <f aca="false">Loan_Sample!AH1434*Inputs!$B$4*B1454</f>
        <v>474.377662693973</v>
      </c>
      <c r="N1454" s="0" t="n">
        <f aca="false">L1454*Inputs!$B$4*B1454</f>
        <v>474.377662693973</v>
      </c>
      <c r="O1454" s="0" t="n">
        <f aca="false">Inputs!$B$37+Inputs!$B$38*MAX(Loan_Sample!H1434-Inputs!$C$38,0)+Inputs!$B$39*MAX(Loan_Sample!H1434-Inputs!$C$39,0)+Inputs!$B$40*MAX(Loan_Sample!H1434-Inputs!$C$40,0)+Inputs!$B$41*MAX(Loan_Sample!H1434-Inputs!$C$41,0)+Inputs!$B$42*Inputs!$B$14+Inputs!$B$43*MIN(Loan_Sample!I1434/Inputs!$B$17,1)+Inputs!$B$44*MIN(Loan_Sample!E1434,Inputs!$B$18)+Inputs!$B$45*Loan_Sample!C1434</f>
        <v>-3.3871593106188</v>
      </c>
      <c r="P1454" s="0" t="n">
        <f aca="false">MIN(1-Inputs!$B$13,MAX(Inputs!$B$13,1/(1+EXP(-(Inputs!$B$15*O1454+Inputs!$B$16)))))</f>
        <v>0.0314190433921915</v>
      </c>
      <c r="Q1454" s="0" t="n">
        <f aca="false">Inputs!$B$37+Inputs!$B$38*MAX(F1454-Inputs!$C$38,0)+Inputs!$B$39*MAX(F1454-Inputs!$C$39,0)+Inputs!$B$40*MAX(F1454-Inputs!$C$40,0)+Inputs!$B$41*MAX(F1454-Inputs!$C$41,0)+Inputs!$B$42*Inputs!$B$14+Inputs!$B$43*MIN(Loan_Sample!I1434/Inputs!$B$17,1)+Inputs!$B$44*MIN(E1454,Inputs!$B$18)+Inputs!$B$45*Loan_Sample!C1434</f>
        <v>-3.3871593106188</v>
      </c>
      <c r="R1454" s="0" t="n">
        <f aca="false">MIN(1-Inputs!$B$13,MAX(Inputs!$B$13,1/(1+EXP(-(Inputs!$B$15*Q1454+Inputs!$B$16)))))</f>
        <v>0.0314190433921915</v>
      </c>
    </row>
    <row r="1455" customFormat="false" ht="15" hidden="false" customHeight="false" outlineLevel="0" collapsed="false">
      <c r="A1455" s="0" t="n">
        <f aca="false">Loan_Sample!A1435</f>
        <v>41769</v>
      </c>
      <c r="B1455" s="0" t="n">
        <f aca="false">Loan_Sample!U1435</f>
        <v>158833.97</v>
      </c>
      <c r="C1455" s="0" t="n">
        <f aca="false">Loan_Sample!K1435+Inputs!$B$26</f>
        <v>9.3333330154419</v>
      </c>
      <c r="D1455" s="0" t="n">
        <f aca="false">Loan_Sample!L1435+Inputs!$B$26</f>
        <v>5.0717945098877</v>
      </c>
      <c r="E1455" s="0" t="n">
        <f aca="false">Loan_Sample!E1435/(1+Inputs!$B$25/100)</f>
        <v>50.5079536437988</v>
      </c>
      <c r="F1455" s="0" t="n">
        <f aca="false">Loan_Sample!H1435-Inputs!$B$24/100</f>
        <v>0.440666675567627</v>
      </c>
      <c r="G1455" s="0" t="n">
        <f aca="false">IF(ISNUMBER(C1455),INDEX(Scorecard!$D$54:$D$61,SUMPRODUCT(--(Scorecard!$G$54:$G$60&lt;C1455))+1),Scorecard!$D$62)</f>
        <v>-0.541917179454542</v>
      </c>
      <c r="H1455" s="0" t="n">
        <f aca="false">IF(ISNUMBER(D1455),INDEX(Scorecard!$D$63:$D$68,SUMPRODUCT(--(Scorecard!$G$63:$G$67&lt;D1455))+1),Scorecard!$D$69)</f>
        <v>0.322484508656054</v>
      </c>
      <c r="I1455" s="0" t="n">
        <f aca="false">IF(ISNUMBER(E1455),INDEX(Scorecard!$D$19:$D$26,SUMPRODUCT(--(Scorecard!$G$19:$G$25&lt;E1455))+1),Scorecard!$D$27)</f>
        <v>0.57899015159425</v>
      </c>
      <c r="J1455" s="0" t="n">
        <f aca="false">IF(ISNUMBER(F1455),INDEX(Scorecard!$D$37:$D$44,SUMPRODUCT(--(Scorecard!$G$37:$G$43&lt;F1455))+1),Scorecard!$D$45)</f>
        <v>-0.271229676926091</v>
      </c>
      <c r="K1455" s="0" t="n">
        <f aca="false">Inputs!$B$10+Scorecard!$J$5*Loan_Sample!Y1435+Scorecard!$J$6*Loan_Sample!Z1435+Scorecard!$J$7*I1455+Scorecard!$J$8*Loan_Sample!AB1435+Scorecard!$J$9*J1455+Scorecard!$J$10*Loan_Sample!AD1435+Scorecard!$J$11*G1455+Scorecard!$J$12*H1455</f>
        <v>-6.22050982979525</v>
      </c>
      <c r="L1455" s="0" t="n">
        <f aca="false">MIN(1-Inputs!$B$13,MAX(Inputs!$B$13,1/(1+EXP(-(Inputs!$B$11*K1455+Inputs!$B$12)))))</f>
        <v>0.00161272382391234</v>
      </c>
      <c r="M1455" s="0" t="n">
        <f aca="false">Loan_Sample!AH1435*Inputs!$B$4*B1455</f>
        <v>89.6543646129525</v>
      </c>
      <c r="N1455" s="0" t="n">
        <f aca="false">L1455*Inputs!$B$4*B1455</f>
        <v>89.6543646129525</v>
      </c>
      <c r="O1455" s="0" t="n">
        <f aca="false">Inputs!$B$37+Inputs!$B$38*MAX(Loan_Sample!H1435-Inputs!$C$38,0)+Inputs!$B$39*MAX(Loan_Sample!H1435-Inputs!$C$39,0)+Inputs!$B$40*MAX(Loan_Sample!H1435-Inputs!$C$40,0)+Inputs!$B$41*MAX(Loan_Sample!H1435-Inputs!$C$41,0)+Inputs!$B$42*Inputs!$B$14+Inputs!$B$43*MIN(Loan_Sample!I1435/Inputs!$B$17,1)+Inputs!$B$44*MIN(Loan_Sample!E1435,Inputs!$B$18)+Inputs!$B$45*Loan_Sample!C1435</f>
        <v>-3.96744523782497</v>
      </c>
      <c r="P1455" s="0" t="n">
        <f aca="false">MIN(1-Inputs!$B$13,MAX(Inputs!$B$13,1/(1+EXP(-(Inputs!$B$15*O1455+Inputs!$B$16)))))</f>
        <v>0.0164946648246402</v>
      </c>
      <c r="Q1455" s="0" t="n">
        <f aca="false">Inputs!$B$37+Inputs!$B$38*MAX(F1455-Inputs!$C$38,0)+Inputs!$B$39*MAX(F1455-Inputs!$C$39,0)+Inputs!$B$40*MAX(F1455-Inputs!$C$40,0)+Inputs!$B$41*MAX(F1455-Inputs!$C$41,0)+Inputs!$B$42*Inputs!$B$14+Inputs!$B$43*MIN(Loan_Sample!I1435/Inputs!$B$17,1)+Inputs!$B$44*MIN(E1455,Inputs!$B$18)+Inputs!$B$45*Loan_Sample!C1435</f>
        <v>-3.96744523782497</v>
      </c>
      <c r="R1455" s="0" t="n">
        <f aca="false">MIN(1-Inputs!$B$13,MAX(Inputs!$B$13,1/(1+EXP(-(Inputs!$B$15*Q1455+Inputs!$B$16)))))</f>
        <v>0.0164946648246402</v>
      </c>
    </row>
    <row r="1456" customFormat="false" ht="15" hidden="false" customHeight="false" outlineLevel="0" collapsed="false">
      <c r="A1456" s="0" t="n">
        <f aca="false">Loan_Sample!A1436</f>
        <v>41833</v>
      </c>
      <c r="B1456" s="0" t="n">
        <f aca="false">Loan_Sample!U1436</f>
        <v>236232.19</v>
      </c>
      <c r="C1456" s="0" t="n">
        <f aca="false">Loan_Sample!K1436+Inputs!$B$26</f>
        <v>4.40000009536743</v>
      </c>
      <c r="D1456" s="0" t="n">
        <f aca="false">Loan_Sample!L1436+Inputs!$B$26</f>
        <v>-0.458333015441895</v>
      </c>
      <c r="E1456" s="0" t="n">
        <f aca="false">Loan_Sample!E1436/(1+Inputs!$B$25/100)</f>
        <v>73.4024047851563</v>
      </c>
      <c r="F1456" s="0" t="n">
        <f aca="false">Loan_Sample!H1436-Inputs!$B$24/100</f>
        <v>-3.25133347511292</v>
      </c>
      <c r="G1456" s="0" t="n">
        <f aca="false">IF(ISNUMBER(C1456),INDEX(Scorecard!$D$54:$D$61,SUMPRODUCT(--(Scorecard!$G$54:$G$60&lt;C1456))+1),Scorecard!$D$62)</f>
        <v>0.489050497890326</v>
      </c>
      <c r="H1456" s="0" t="n">
        <f aca="false">IF(ISNUMBER(D1456),INDEX(Scorecard!$D$63:$D$68,SUMPRODUCT(--(Scorecard!$G$63:$G$67&lt;D1456))+1),Scorecard!$D$69)</f>
        <v>0.322484508656054</v>
      </c>
      <c r="I1456" s="0" t="n">
        <f aca="false">IF(ISNUMBER(E1456),INDEX(Scorecard!$D$19:$D$26,SUMPRODUCT(--(Scorecard!$G$19:$G$25&lt;E1456))+1),Scorecard!$D$27)</f>
        <v>-0.0341578513653732</v>
      </c>
      <c r="J1456" s="0" t="n">
        <f aca="false">IF(ISNUMBER(F1456),INDEX(Scorecard!$D$37:$D$44,SUMPRODUCT(--(Scorecard!$G$37:$G$43&lt;F1456))+1),Scorecard!$D$45)</f>
        <v>1.35057635045042</v>
      </c>
      <c r="K1456" s="0" t="n">
        <f aca="false">Inputs!$B$10+Scorecard!$J$5*Loan_Sample!Y1436+Scorecard!$J$6*Loan_Sample!Z1436+Scorecard!$J$7*I1456+Scorecard!$J$8*Loan_Sample!AB1436+Scorecard!$J$9*J1456+Scorecard!$J$10*Loan_Sample!AD1436+Scorecard!$J$11*G1456+Scorecard!$J$12*H1456</f>
        <v>-6.52857035954678</v>
      </c>
      <c r="L1456" s="0" t="n">
        <f aca="false">MIN(1-Inputs!$B$13,MAX(Inputs!$B$13,1/(1+EXP(-(Inputs!$B$11*K1456+Inputs!$B$12)))))</f>
        <v>0.00116176930011466</v>
      </c>
      <c r="M1456" s="0" t="n">
        <f aca="false">Loan_Sample!AH1436*Inputs!$B$4*B1456</f>
        <v>96.0565571142989</v>
      </c>
      <c r="N1456" s="0" t="n">
        <f aca="false">L1456*Inputs!$B$4*B1456</f>
        <v>96.0565571142989</v>
      </c>
      <c r="O1456" s="0" t="n">
        <f aca="false">Inputs!$B$37+Inputs!$B$38*MAX(Loan_Sample!H1436-Inputs!$C$38,0)+Inputs!$B$39*MAX(Loan_Sample!H1436-Inputs!$C$39,0)+Inputs!$B$40*MAX(Loan_Sample!H1436-Inputs!$C$40,0)+Inputs!$B$41*MAX(Loan_Sample!H1436-Inputs!$C$41,0)+Inputs!$B$42*Inputs!$B$14+Inputs!$B$43*MIN(Loan_Sample!I1436/Inputs!$B$17,1)+Inputs!$B$44*MIN(Loan_Sample!E1436,Inputs!$B$18)+Inputs!$B$45*Loan_Sample!C1436</f>
        <v>-5.73440272753282</v>
      </c>
      <c r="P1456" s="0" t="n">
        <f aca="false">MIN(1-Inputs!$B$13,MAX(Inputs!$B$13,1/(1+EXP(-(Inputs!$B$15*O1456+Inputs!$B$16)))))</f>
        <v>0.00224509287079312</v>
      </c>
      <c r="Q1456" s="0" t="n">
        <f aca="false">Inputs!$B$37+Inputs!$B$38*MAX(F1456-Inputs!$C$38,0)+Inputs!$B$39*MAX(F1456-Inputs!$C$39,0)+Inputs!$B$40*MAX(F1456-Inputs!$C$40,0)+Inputs!$B$41*MAX(F1456-Inputs!$C$41,0)+Inputs!$B$42*Inputs!$B$14+Inputs!$B$43*MIN(Loan_Sample!I1436/Inputs!$B$17,1)+Inputs!$B$44*MIN(E1456,Inputs!$B$18)+Inputs!$B$45*Loan_Sample!C1436</f>
        <v>-5.73440272753282</v>
      </c>
      <c r="R1456" s="0" t="n">
        <f aca="false">MIN(1-Inputs!$B$13,MAX(Inputs!$B$13,1/(1+EXP(-(Inputs!$B$15*Q1456+Inputs!$B$16)))))</f>
        <v>0.00224509287079312</v>
      </c>
    </row>
    <row r="1457" customFormat="false" ht="15" hidden="false" customHeight="false" outlineLevel="0" collapsed="false">
      <c r="A1457" s="0" t="n">
        <f aca="false">Loan_Sample!A1437</f>
        <v>41882</v>
      </c>
      <c r="B1457" s="0" t="n">
        <f aca="false">Loan_Sample!U1437</f>
        <v>316390.16</v>
      </c>
      <c r="C1457" s="0" t="n">
        <f aca="false">Loan_Sample!K1437+Inputs!$B$26</f>
        <v>4.15833330154419</v>
      </c>
      <c r="D1457" s="0" t="n">
        <f aca="false">Loan_Sample!L1437+Inputs!$B$26</f>
        <v>-1.875</v>
      </c>
      <c r="E1457" s="0" t="n">
        <f aca="false">Loan_Sample!E1437/(1+Inputs!$B$25/100)</f>
        <v>75.4016952514648</v>
      </c>
      <c r="F1457" s="0" t="n">
        <f aca="false">Loan_Sample!H1437-Inputs!$B$24/100</f>
        <v>0.000333309173583984</v>
      </c>
      <c r="G1457" s="0" t="n">
        <f aca="false">IF(ISNUMBER(C1457),INDEX(Scorecard!$D$54:$D$61,SUMPRODUCT(--(Scorecard!$G$54:$G$60&lt;C1457))+1),Scorecard!$D$62)</f>
        <v>0.489050497890326</v>
      </c>
      <c r="H1457" s="0" t="n">
        <f aca="false">IF(ISNUMBER(D1457),INDEX(Scorecard!$D$63:$D$68,SUMPRODUCT(--(Scorecard!$G$63:$G$67&lt;D1457))+1),Scorecard!$D$69)</f>
        <v>-0.340582194386522</v>
      </c>
      <c r="I1457" s="0" t="n">
        <f aca="false">IF(ISNUMBER(E1457),INDEX(Scorecard!$D$19:$D$26,SUMPRODUCT(--(Scorecard!$G$19:$G$25&lt;E1457))+1),Scorecard!$D$27)</f>
        <v>-0.0341578513653732</v>
      </c>
      <c r="J1457" s="0" t="n">
        <f aca="false">IF(ISNUMBER(F1457),INDEX(Scorecard!$D$37:$D$44,SUMPRODUCT(--(Scorecard!$G$37:$G$43&lt;F1457))+1),Scorecard!$D$45)</f>
        <v>0.330501541082344</v>
      </c>
      <c r="K1457" s="0" t="n">
        <f aca="false">Inputs!$B$10+Scorecard!$J$5*Loan_Sample!Y1437+Scorecard!$J$6*Loan_Sample!Z1437+Scorecard!$J$7*I1457+Scorecard!$J$8*Loan_Sample!AB1437+Scorecard!$J$9*J1457+Scorecard!$J$10*Loan_Sample!AD1437+Scorecard!$J$11*G1457+Scorecard!$J$12*H1457</f>
        <v>-6.68278260049298</v>
      </c>
      <c r="L1457" s="0" t="n">
        <f aca="false">MIN(1-Inputs!$B$13,MAX(Inputs!$B$13,1/(1+EXP(-(Inputs!$B$11*K1457+Inputs!$B$12)))))</f>
        <v>0.000985811830581445</v>
      </c>
      <c r="M1457" s="0" t="n">
        <f aca="false">Loan_Sample!AH1437*Inputs!$B$4*B1457</f>
        <v>109.165406982645</v>
      </c>
      <c r="N1457" s="0" t="n">
        <f aca="false">L1457*Inputs!$B$4*B1457</f>
        <v>109.165406982645</v>
      </c>
      <c r="O1457" s="0" t="n">
        <f aca="false">Inputs!$B$37+Inputs!$B$38*MAX(Loan_Sample!H1437-Inputs!$C$38,0)+Inputs!$B$39*MAX(Loan_Sample!H1437-Inputs!$C$39,0)+Inputs!$B$40*MAX(Loan_Sample!H1437-Inputs!$C$40,0)+Inputs!$B$41*MAX(Loan_Sample!H1437-Inputs!$C$41,0)+Inputs!$B$42*Inputs!$B$14+Inputs!$B$43*MIN(Loan_Sample!I1437/Inputs!$B$17,1)+Inputs!$B$44*MIN(Loan_Sample!E1437,Inputs!$B$18)+Inputs!$B$45*Loan_Sample!C1437</f>
        <v>-5.36135434005067</v>
      </c>
      <c r="P1457" s="0" t="n">
        <f aca="false">MIN(1-Inputs!$B$13,MAX(Inputs!$B$13,1/(1+EXP(-(Inputs!$B$15*O1457+Inputs!$B$16)))))</f>
        <v>0.00342685396371362</v>
      </c>
      <c r="Q1457" s="0" t="n">
        <f aca="false">Inputs!$B$37+Inputs!$B$38*MAX(F1457-Inputs!$C$38,0)+Inputs!$B$39*MAX(F1457-Inputs!$C$39,0)+Inputs!$B$40*MAX(F1457-Inputs!$C$40,0)+Inputs!$B$41*MAX(F1457-Inputs!$C$41,0)+Inputs!$B$42*Inputs!$B$14+Inputs!$B$43*MIN(Loan_Sample!I1437/Inputs!$B$17,1)+Inputs!$B$44*MIN(E1457,Inputs!$B$18)+Inputs!$B$45*Loan_Sample!C1437</f>
        <v>-5.36135434005067</v>
      </c>
      <c r="R1457" s="0" t="n">
        <f aca="false">MIN(1-Inputs!$B$13,MAX(Inputs!$B$13,1/(1+EXP(-(Inputs!$B$15*Q1457+Inputs!$B$16)))))</f>
        <v>0.00342685396371362</v>
      </c>
    </row>
    <row r="1458" customFormat="false" ht="15" hidden="false" customHeight="false" outlineLevel="0" collapsed="false">
      <c r="A1458" s="0" t="n">
        <f aca="false">Loan_Sample!A1438</f>
        <v>41919</v>
      </c>
      <c r="B1458" s="0" t="n">
        <f aca="false">Loan_Sample!U1438</f>
        <v>392712.47</v>
      </c>
      <c r="C1458" s="0" t="n">
        <f aca="false">Loan_Sample!K1438+Inputs!$B$26</f>
        <v>5.19999980926514</v>
      </c>
      <c r="D1458" s="0" t="n">
        <f aca="false">Loan_Sample!L1438+Inputs!$B$26</f>
        <v>-0.208333492279053</v>
      </c>
      <c r="E1458" s="0" t="n">
        <f aca="false">Loan_Sample!E1438/(1+Inputs!$B$25/100)</f>
        <v>62.6133117675781</v>
      </c>
      <c r="F1458" s="0" t="n">
        <f aca="false">Loan_Sample!H1438-Inputs!$B$24/100</f>
        <v>-2.68333315849304</v>
      </c>
      <c r="G1458" s="0" t="n">
        <f aca="false">IF(ISNUMBER(C1458),INDEX(Scorecard!$D$54:$D$61,SUMPRODUCT(--(Scorecard!$G$54:$G$60&lt;C1458))+1),Scorecard!$D$62)</f>
        <v>0.214429354789033</v>
      </c>
      <c r="H1458" s="0" t="n">
        <f aca="false">IF(ISNUMBER(D1458),INDEX(Scorecard!$D$63:$D$68,SUMPRODUCT(--(Scorecard!$G$63:$G$67&lt;D1458))+1),Scorecard!$D$69)</f>
        <v>0.322484508656054</v>
      </c>
      <c r="I1458" s="0" t="n">
        <f aca="false">IF(ISNUMBER(E1458),INDEX(Scorecard!$D$19:$D$26,SUMPRODUCT(--(Scorecard!$G$19:$G$25&lt;E1458))+1),Scorecard!$D$27)</f>
        <v>0.233621608745691</v>
      </c>
      <c r="J1458" s="0" t="n">
        <f aca="false">IF(ISNUMBER(F1458),INDEX(Scorecard!$D$37:$D$44,SUMPRODUCT(--(Scorecard!$G$37:$G$43&lt;F1458))+1),Scorecard!$D$45)</f>
        <v>1.35057635045042</v>
      </c>
      <c r="K1458" s="0" t="n">
        <f aca="false">Inputs!$B$10+Scorecard!$J$5*Loan_Sample!Y1438+Scorecard!$J$6*Loan_Sample!Z1438+Scorecard!$J$7*I1458+Scorecard!$J$8*Loan_Sample!AB1438+Scorecard!$J$9*J1458+Scorecard!$J$10*Loan_Sample!AD1438+Scorecard!$J$11*G1458+Scorecard!$J$12*H1458</f>
        <v>-4.20081943453643</v>
      </c>
      <c r="L1458" s="0" t="n">
        <f aca="false">MIN(1-Inputs!$B$13,MAX(Inputs!$B$13,1/(1+EXP(-(Inputs!$B$11*K1458+Inputs!$B$12)))))</f>
        <v>0.0137215973874644</v>
      </c>
      <c r="M1458" s="0" t="n">
        <f aca="false">Loan_Sample!AH1438*Inputs!$B$4*B1458</f>
        <v>1886.02484083185</v>
      </c>
      <c r="N1458" s="0" t="n">
        <f aca="false">L1458*Inputs!$B$4*B1458</f>
        <v>1886.02484083185</v>
      </c>
      <c r="O1458" s="0" t="n">
        <f aca="false">Inputs!$B$37+Inputs!$B$38*MAX(Loan_Sample!H1438-Inputs!$C$38,0)+Inputs!$B$39*MAX(Loan_Sample!H1438-Inputs!$C$39,0)+Inputs!$B$40*MAX(Loan_Sample!H1438-Inputs!$C$40,0)+Inputs!$B$41*MAX(Loan_Sample!H1438-Inputs!$C$41,0)+Inputs!$B$42*Inputs!$B$14+Inputs!$B$43*MIN(Loan_Sample!I1438/Inputs!$B$17,1)+Inputs!$B$44*MIN(Loan_Sample!E1438,Inputs!$B$18)+Inputs!$B$45*Loan_Sample!C1438</f>
        <v>-5.61070069001938</v>
      </c>
      <c r="P1458" s="0" t="n">
        <f aca="false">MIN(1-Inputs!$B$13,MAX(Inputs!$B$13,1/(1+EXP(-(Inputs!$B$15*O1458+Inputs!$B$16)))))</f>
        <v>0.00258320854922631</v>
      </c>
      <c r="Q1458" s="0" t="n">
        <f aca="false">Inputs!$B$37+Inputs!$B$38*MAX(F1458-Inputs!$C$38,0)+Inputs!$B$39*MAX(F1458-Inputs!$C$39,0)+Inputs!$B$40*MAX(F1458-Inputs!$C$40,0)+Inputs!$B$41*MAX(F1458-Inputs!$C$41,0)+Inputs!$B$42*Inputs!$B$14+Inputs!$B$43*MIN(Loan_Sample!I1438/Inputs!$B$17,1)+Inputs!$B$44*MIN(E1458,Inputs!$B$18)+Inputs!$B$45*Loan_Sample!C1438</f>
        <v>-5.61070069001938</v>
      </c>
      <c r="R1458" s="0" t="n">
        <f aca="false">MIN(1-Inputs!$B$13,MAX(Inputs!$B$13,1/(1+EXP(-(Inputs!$B$15*Q1458+Inputs!$B$16)))))</f>
        <v>0.00258320854922631</v>
      </c>
    </row>
    <row r="1459" customFormat="false" ht="15" hidden="false" customHeight="false" outlineLevel="0" collapsed="false">
      <c r="A1459" s="0" t="n">
        <f aca="false">Loan_Sample!A1439</f>
        <v>41972</v>
      </c>
      <c r="B1459" s="0" t="n">
        <f aca="false">Loan_Sample!U1439</f>
        <v>183101.1</v>
      </c>
      <c r="C1459" s="0" t="n">
        <f aca="false">Loan_Sample!K1439+Inputs!$B$26</f>
        <v>6.03333330154419</v>
      </c>
      <c r="D1459" s="0" t="n">
        <f aca="false">Loan_Sample!L1439+Inputs!$B$26</f>
        <v>2.71025633811951</v>
      </c>
      <c r="E1459" s="0" t="n">
        <f aca="false">Loan_Sample!E1439/(1+Inputs!$B$25/100)</f>
        <v>40.4762115478516</v>
      </c>
      <c r="F1459" s="0" t="n">
        <f aca="false">Loan_Sample!H1439-Inputs!$B$24/100</f>
        <v>1.09633326530457</v>
      </c>
      <c r="G1459" s="0" t="n">
        <f aca="false">IF(ISNUMBER(C1459),INDEX(Scorecard!$D$54:$D$61,SUMPRODUCT(--(Scorecard!$G$54:$G$60&lt;C1459))+1),Scorecard!$D$62)</f>
        <v>0.0151758992857273</v>
      </c>
      <c r="H1459" s="0" t="n">
        <f aca="false">IF(ISNUMBER(D1459),INDEX(Scorecard!$D$63:$D$68,SUMPRODUCT(--(Scorecard!$G$63:$G$67&lt;D1459))+1),Scorecard!$D$69)</f>
        <v>0.322484508656054</v>
      </c>
      <c r="I1459" s="0" t="n">
        <f aca="false">IF(ISNUMBER(E1459),INDEX(Scorecard!$D$19:$D$26,SUMPRODUCT(--(Scorecard!$G$19:$G$25&lt;E1459))+1),Scorecard!$D$27)</f>
        <v>0.57899015159425</v>
      </c>
      <c r="J1459" s="0" t="n">
        <f aca="false">IF(ISNUMBER(F1459),INDEX(Scorecard!$D$37:$D$44,SUMPRODUCT(--(Scorecard!$G$37:$G$43&lt;F1459))+1),Scorecard!$D$45)</f>
        <v>-0.975503570149195</v>
      </c>
      <c r="K1459" s="0" t="n">
        <f aca="false">Inputs!$B$10+Scorecard!$J$5*Loan_Sample!Y1439+Scorecard!$J$6*Loan_Sample!Z1439+Scorecard!$J$7*I1459+Scorecard!$J$8*Loan_Sample!AB1439+Scorecard!$J$9*J1459+Scorecard!$J$10*Loan_Sample!AD1439+Scorecard!$J$11*G1459+Scorecard!$J$12*H1459</f>
        <v>-4.29172041648669</v>
      </c>
      <c r="L1459" s="0" t="n">
        <f aca="false">MIN(1-Inputs!$B$13,MAX(Inputs!$B$13,1/(1+EXP(-(Inputs!$B$11*K1459+Inputs!$B$12)))))</f>
        <v>0.0124700170072062</v>
      </c>
      <c r="M1459" s="0" t="n">
        <f aca="false">Loan_Sample!AH1439*Inputs!$B$4*B1459</f>
        <v>799.145840863358</v>
      </c>
      <c r="N1459" s="0" t="n">
        <f aca="false">L1459*Inputs!$B$4*B1459</f>
        <v>799.145840863358</v>
      </c>
      <c r="O1459" s="0" t="n">
        <f aca="false">Inputs!$B$37+Inputs!$B$38*MAX(Loan_Sample!H1439-Inputs!$C$38,0)+Inputs!$B$39*MAX(Loan_Sample!H1439-Inputs!$C$39,0)+Inputs!$B$40*MAX(Loan_Sample!H1439-Inputs!$C$40,0)+Inputs!$B$41*MAX(Loan_Sample!H1439-Inputs!$C$41,0)+Inputs!$B$42*Inputs!$B$14+Inputs!$B$43*MIN(Loan_Sample!I1439/Inputs!$B$17,1)+Inputs!$B$44*MIN(Loan_Sample!E1439,Inputs!$B$18)+Inputs!$B$45*Loan_Sample!C1439</f>
        <v>-3.270726235027</v>
      </c>
      <c r="P1459" s="0" t="n">
        <f aca="false">MIN(1-Inputs!$B$13,MAX(Inputs!$B$13,1/(1+EXP(-(Inputs!$B$15*O1459+Inputs!$B$16)))))</f>
        <v>0.0357067076833074</v>
      </c>
      <c r="Q1459" s="0" t="n">
        <f aca="false">Inputs!$B$37+Inputs!$B$38*MAX(F1459-Inputs!$C$38,0)+Inputs!$B$39*MAX(F1459-Inputs!$C$39,0)+Inputs!$B$40*MAX(F1459-Inputs!$C$40,0)+Inputs!$B$41*MAX(F1459-Inputs!$C$41,0)+Inputs!$B$42*Inputs!$B$14+Inputs!$B$43*MIN(Loan_Sample!I1439/Inputs!$B$17,1)+Inputs!$B$44*MIN(E1459,Inputs!$B$18)+Inputs!$B$45*Loan_Sample!C1439</f>
        <v>-3.270726235027</v>
      </c>
      <c r="R1459" s="0" t="n">
        <f aca="false">MIN(1-Inputs!$B$13,MAX(Inputs!$B$13,1/(1+EXP(-(Inputs!$B$15*Q1459+Inputs!$B$16)))))</f>
        <v>0.0357067076833074</v>
      </c>
    </row>
    <row r="1460" customFormat="false" ht="15" hidden="false" customHeight="false" outlineLevel="0" collapsed="false">
      <c r="A1460" s="0" t="n">
        <f aca="false">Loan_Sample!A1440</f>
        <v>41998</v>
      </c>
      <c r="B1460" s="0" t="n">
        <f aca="false">Loan_Sample!U1440</f>
        <v>339351.7</v>
      </c>
      <c r="C1460" s="0" t="n">
        <f aca="false">Loan_Sample!K1440+Inputs!$B$26</f>
        <v>5.19999980926514</v>
      </c>
      <c r="D1460" s="0" t="n">
        <f aca="false">Loan_Sample!L1440+Inputs!$B$26</f>
        <v>-0.208333492279053</v>
      </c>
      <c r="E1460" s="0" t="n">
        <f aca="false">Loan_Sample!E1440/(1+Inputs!$B$25/100)</f>
        <v>59.2320289611816</v>
      </c>
      <c r="F1460" s="0" t="n">
        <f aca="false">Loan_Sample!H1440-Inputs!$B$24/100</f>
        <v>-3.41333317756653</v>
      </c>
      <c r="G1460" s="0" t="n">
        <f aca="false">IF(ISNUMBER(C1460),INDEX(Scorecard!$D$54:$D$61,SUMPRODUCT(--(Scorecard!$G$54:$G$60&lt;C1460))+1),Scorecard!$D$62)</f>
        <v>0.214429354789033</v>
      </c>
      <c r="H1460" s="0" t="n">
        <f aca="false">IF(ISNUMBER(D1460),INDEX(Scorecard!$D$63:$D$68,SUMPRODUCT(--(Scorecard!$G$63:$G$67&lt;D1460))+1),Scorecard!$D$69)</f>
        <v>0.322484508656054</v>
      </c>
      <c r="I1460" s="0" t="n">
        <f aca="false">IF(ISNUMBER(E1460),INDEX(Scorecard!$D$19:$D$26,SUMPRODUCT(--(Scorecard!$G$19:$G$25&lt;E1460))+1),Scorecard!$D$27)</f>
        <v>0.267179331770092</v>
      </c>
      <c r="J1460" s="0" t="n">
        <f aca="false">IF(ISNUMBER(F1460),INDEX(Scorecard!$D$37:$D$44,SUMPRODUCT(--(Scorecard!$G$37:$G$43&lt;F1460))+1),Scorecard!$D$45)</f>
        <v>1.35057635045042</v>
      </c>
      <c r="K1460" s="0" t="n">
        <f aca="false">Inputs!$B$10+Scorecard!$J$5*Loan_Sample!Y1440+Scorecard!$J$6*Loan_Sample!Z1440+Scorecard!$J$7*I1460+Scorecard!$J$8*Loan_Sample!AB1440+Scorecard!$J$9*J1460+Scorecard!$J$10*Loan_Sample!AD1440+Scorecard!$J$11*G1460+Scorecard!$J$12*H1460</f>
        <v>-5.91237703627278</v>
      </c>
      <c r="L1460" s="0" t="n">
        <f aca="false">MIN(1-Inputs!$B$13,MAX(Inputs!$B$13,1/(1+EXP(-(Inputs!$B$11*K1460+Inputs!$B$12)))))</f>
        <v>0.00223850149770189</v>
      </c>
      <c r="M1460" s="0" t="n">
        <f aca="false">Loan_Sample!AH1440*Inputs!$B$4*B1460</f>
        <v>265.873751044189</v>
      </c>
      <c r="N1460" s="0" t="n">
        <f aca="false">L1460*Inputs!$B$4*B1460</f>
        <v>265.873751044189</v>
      </c>
      <c r="O1460" s="0" t="n">
        <f aca="false">Inputs!$B$37+Inputs!$B$38*MAX(Loan_Sample!H1440-Inputs!$C$38,0)+Inputs!$B$39*MAX(Loan_Sample!H1440-Inputs!$C$39,0)+Inputs!$B$40*MAX(Loan_Sample!H1440-Inputs!$C$40,0)+Inputs!$B$41*MAX(Loan_Sample!H1440-Inputs!$C$41,0)+Inputs!$B$42*Inputs!$B$14+Inputs!$B$43*MIN(Loan_Sample!I1440/Inputs!$B$17,1)+Inputs!$B$44*MIN(Loan_Sample!E1440,Inputs!$B$18)+Inputs!$B$45*Loan_Sample!C1440</f>
        <v>-5.6786216972122</v>
      </c>
      <c r="P1460" s="0" t="n">
        <f aca="false">MIN(1-Inputs!$B$13,MAX(Inputs!$B$13,1/(1+EXP(-(Inputs!$B$15*O1460+Inputs!$B$16)))))</f>
        <v>0.00239171747516335</v>
      </c>
      <c r="Q1460" s="0" t="n">
        <f aca="false">Inputs!$B$37+Inputs!$B$38*MAX(F1460-Inputs!$C$38,0)+Inputs!$B$39*MAX(F1460-Inputs!$C$39,0)+Inputs!$B$40*MAX(F1460-Inputs!$C$40,0)+Inputs!$B$41*MAX(F1460-Inputs!$C$41,0)+Inputs!$B$42*Inputs!$B$14+Inputs!$B$43*MIN(Loan_Sample!I1440/Inputs!$B$17,1)+Inputs!$B$44*MIN(E1460,Inputs!$B$18)+Inputs!$B$45*Loan_Sample!C1440</f>
        <v>-5.6786216972122</v>
      </c>
      <c r="R1460" s="0" t="n">
        <f aca="false">MIN(1-Inputs!$B$13,MAX(Inputs!$B$13,1/(1+EXP(-(Inputs!$B$15*Q1460+Inputs!$B$16)))))</f>
        <v>0.00239171747516335</v>
      </c>
    </row>
    <row r="1461" customFormat="false" ht="15" hidden="false" customHeight="false" outlineLevel="0" collapsed="false">
      <c r="A1461" s="0" t="n">
        <f aca="false">Loan_Sample!A1441</f>
        <v>42034</v>
      </c>
      <c r="B1461" s="0" t="n">
        <f aca="false">Loan_Sample!U1441</f>
        <v>333764.38</v>
      </c>
      <c r="C1461" s="0" t="n">
        <f aca="false">Loan_Sample!K1441+Inputs!$B$26</f>
        <v>3.92307686805725</v>
      </c>
      <c r="D1461" s="0" t="n">
        <f aca="false">Loan_Sample!L1441+Inputs!$B$26</f>
        <v>-0.276922941207886</v>
      </c>
      <c r="E1461" s="0" t="n">
        <f aca="false">Loan_Sample!E1441/(1+Inputs!$B$25/100)</f>
        <v>61.7045135498047</v>
      </c>
      <c r="F1461" s="0" t="n">
        <f aca="false">Loan_Sample!H1441-Inputs!$B$24/100</f>
        <v>-0.160333395004273</v>
      </c>
      <c r="G1461" s="0" t="n">
        <f aca="false">IF(ISNUMBER(C1461),INDEX(Scorecard!$D$54:$D$61,SUMPRODUCT(--(Scorecard!$G$54:$G$60&lt;C1461))+1),Scorecard!$D$62)</f>
        <v>0.489050497890326</v>
      </c>
      <c r="H1461" s="0" t="n">
        <f aca="false">IF(ISNUMBER(D1461),INDEX(Scorecard!$D$63:$D$68,SUMPRODUCT(--(Scorecard!$G$63:$G$67&lt;D1461))+1),Scorecard!$D$69)</f>
        <v>0.322484508656054</v>
      </c>
      <c r="I1461" s="0" t="n">
        <f aca="false">IF(ISNUMBER(E1461),INDEX(Scorecard!$D$19:$D$26,SUMPRODUCT(--(Scorecard!$G$19:$G$25&lt;E1461))+1),Scorecard!$D$27)</f>
        <v>0.233621608745691</v>
      </c>
      <c r="J1461" s="0" t="n">
        <f aca="false">IF(ISNUMBER(F1461),INDEX(Scorecard!$D$37:$D$44,SUMPRODUCT(--(Scorecard!$G$37:$G$43&lt;F1461))+1),Scorecard!$D$45)</f>
        <v>0.769716833645565</v>
      </c>
      <c r="K1461" s="0" t="n">
        <f aca="false">Inputs!$B$10+Scorecard!$J$5*Loan_Sample!Y1441+Scorecard!$J$6*Loan_Sample!Z1441+Scorecard!$J$7*I1461+Scorecard!$J$8*Loan_Sample!AB1441+Scorecard!$J$9*J1461+Scorecard!$J$10*Loan_Sample!AD1441+Scorecard!$J$11*G1461+Scorecard!$J$12*H1461</f>
        <v>-6.62474833412487</v>
      </c>
      <c r="L1461" s="0" t="n">
        <f aca="false">MIN(1-Inputs!$B$13,MAX(Inputs!$B$13,1/(1+EXP(-(Inputs!$B$11*K1461+Inputs!$B$12)))))</f>
        <v>0.00104866640935569</v>
      </c>
      <c r="M1461" s="0" t="n">
        <f aca="false">Loan_Sample!AH1441*Inputs!$B$4*B1461</f>
        <v>122.502622880899</v>
      </c>
      <c r="N1461" s="0" t="n">
        <f aca="false">L1461*Inputs!$B$4*B1461</f>
        <v>122.502622880899</v>
      </c>
      <c r="O1461" s="0" t="n">
        <f aca="false">Inputs!$B$37+Inputs!$B$38*MAX(Loan_Sample!H1441-Inputs!$C$38,0)+Inputs!$B$39*MAX(Loan_Sample!H1441-Inputs!$C$39,0)+Inputs!$B$40*MAX(Loan_Sample!H1441-Inputs!$C$40,0)+Inputs!$B$41*MAX(Loan_Sample!H1441-Inputs!$C$41,0)+Inputs!$B$42*Inputs!$B$14+Inputs!$B$43*MIN(Loan_Sample!I1441/Inputs!$B$17,1)+Inputs!$B$44*MIN(Loan_Sample!E1441,Inputs!$B$18)+Inputs!$B$45*Loan_Sample!C1441</f>
        <v>-5.42523243039023</v>
      </c>
      <c r="P1461" s="0" t="n">
        <f aca="false">MIN(1-Inputs!$B$13,MAX(Inputs!$B$13,1/(1+EXP(-(Inputs!$B$15*O1461+Inputs!$B$16)))))</f>
        <v>0.00318759324464547</v>
      </c>
      <c r="Q1461" s="0" t="n">
        <f aca="false">Inputs!$B$37+Inputs!$B$38*MAX(F1461-Inputs!$C$38,0)+Inputs!$B$39*MAX(F1461-Inputs!$C$39,0)+Inputs!$B$40*MAX(F1461-Inputs!$C$40,0)+Inputs!$B$41*MAX(F1461-Inputs!$C$41,0)+Inputs!$B$42*Inputs!$B$14+Inputs!$B$43*MIN(Loan_Sample!I1441/Inputs!$B$17,1)+Inputs!$B$44*MIN(E1461,Inputs!$B$18)+Inputs!$B$45*Loan_Sample!C1441</f>
        <v>-5.42523243039023</v>
      </c>
      <c r="R1461" s="0" t="n">
        <f aca="false">MIN(1-Inputs!$B$13,MAX(Inputs!$B$13,1/(1+EXP(-(Inputs!$B$15*Q1461+Inputs!$B$16)))))</f>
        <v>0.00318759324464547</v>
      </c>
    </row>
    <row r="1462" customFormat="false" ht="15" hidden="false" customHeight="false" outlineLevel="0" collapsed="false">
      <c r="A1462" s="0" t="n">
        <f aca="false">Loan_Sample!A1442</f>
        <v>42084</v>
      </c>
      <c r="B1462" s="0" t="n">
        <f aca="false">Loan_Sample!U1442</f>
        <v>300969.16</v>
      </c>
      <c r="C1462" s="0" t="n">
        <f aca="false">Loan_Sample!K1442+Inputs!$B$26</f>
        <v>9.63333320617676</v>
      </c>
      <c r="D1462" s="0" t="n">
        <f aca="false">Loan_Sample!L1442+Inputs!$B$26</f>
        <v>5.0717945098877</v>
      </c>
      <c r="E1462" s="0" t="n">
        <f aca="false">Loan_Sample!E1442/(1+Inputs!$B$25/100)</f>
        <v>81.5480270385742</v>
      </c>
      <c r="F1462" s="0" t="n">
        <f aca="false">Loan_Sample!H1442-Inputs!$B$24/100</f>
        <v>0.540666580200195</v>
      </c>
      <c r="G1462" s="0" t="n">
        <f aca="false">IF(ISNUMBER(C1462),INDEX(Scorecard!$D$54:$D$61,SUMPRODUCT(--(Scorecard!$G$54:$G$60&lt;C1462))+1),Scorecard!$D$62)</f>
        <v>-0.541917179454542</v>
      </c>
      <c r="H1462" s="0" t="n">
        <f aca="false">IF(ISNUMBER(D1462),INDEX(Scorecard!$D$63:$D$68,SUMPRODUCT(--(Scorecard!$G$63:$G$67&lt;D1462))+1),Scorecard!$D$69)</f>
        <v>0.322484508656054</v>
      </c>
      <c r="I1462" s="0" t="n">
        <f aca="false">IF(ISNUMBER(E1462),INDEX(Scorecard!$D$19:$D$26,SUMPRODUCT(--(Scorecard!$G$19:$G$25&lt;E1462))+1),Scorecard!$D$27)</f>
        <v>-0.0341578513653732</v>
      </c>
      <c r="J1462" s="0" t="n">
        <f aca="false">IF(ISNUMBER(F1462),INDEX(Scorecard!$D$37:$D$44,SUMPRODUCT(--(Scorecard!$G$37:$G$43&lt;F1462))+1),Scorecard!$D$45)</f>
        <v>-0.271229676926091</v>
      </c>
      <c r="K1462" s="0" t="n">
        <f aca="false">Inputs!$B$10+Scorecard!$J$5*Loan_Sample!Y1442+Scorecard!$J$6*Loan_Sample!Z1442+Scorecard!$J$7*I1462+Scorecard!$J$8*Loan_Sample!AB1442+Scorecard!$J$9*J1462+Scorecard!$J$10*Loan_Sample!AD1442+Scorecard!$J$11*G1462+Scorecard!$J$12*H1462</f>
        <v>-5.82517925170708</v>
      </c>
      <c r="L1462" s="0" t="n">
        <f aca="false">MIN(1-Inputs!$B$13,MAX(Inputs!$B$13,1/(1+EXP(-(Inputs!$B$11*K1462+Inputs!$B$12)))))</f>
        <v>0.0024560457459983</v>
      </c>
      <c r="M1462" s="0" t="n">
        <f aca="false">Loan_Sample!AH1442*Inputs!$B$4*B1462</f>
        <v>258.717908783139</v>
      </c>
      <c r="N1462" s="0" t="n">
        <f aca="false">L1462*Inputs!$B$4*B1462</f>
        <v>258.717908783139</v>
      </c>
      <c r="O1462" s="0" t="n">
        <f aca="false">Inputs!$B$37+Inputs!$B$38*MAX(Loan_Sample!H1442-Inputs!$C$38,0)+Inputs!$B$39*MAX(Loan_Sample!H1442-Inputs!$C$39,0)+Inputs!$B$40*MAX(Loan_Sample!H1442-Inputs!$C$40,0)+Inputs!$B$41*MAX(Loan_Sample!H1442-Inputs!$C$41,0)+Inputs!$B$42*Inputs!$B$14+Inputs!$B$43*MIN(Loan_Sample!I1442/Inputs!$B$17,1)+Inputs!$B$44*MIN(Loan_Sample!E1442,Inputs!$B$18)+Inputs!$B$45*Loan_Sample!C1442</f>
        <v>-4.52865950934711</v>
      </c>
      <c r="P1462" s="0" t="n">
        <f aca="false">MIN(1-Inputs!$B$13,MAX(Inputs!$B$13,1/(1+EXP(-(Inputs!$B$15*O1462+Inputs!$B$16)))))</f>
        <v>0.00878336394140666</v>
      </c>
      <c r="Q1462" s="0" t="n">
        <f aca="false">Inputs!$B$37+Inputs!$B$38*MAX(F1462-Inputs!$C$38,0)+Inputs!$B$39*MAX(F1462-Inputs!$C$39,0)+Inputs!$B$40*MAX(F1462-Inputs!$C$40,0)+Inputs!$B$41*MAX(F1462-Inputs!$C$41,0)+Inputs!$B$42*Inputs!$B$14+Inputs!$B$43*MIN(Loan_Sample!I1442/Inputs!$B$17,1)+Inputs!$B$44*MIN(E1462,Inputs!$B$18)+Inputs!$B$45*Loan_Sample!C1442</f>
        <v>-4.52865950934711</v>
      </c>
      <c r="R1462" s="0" t="n">
        <f aca="false">MIN(1-Inputs!$B$13,MAX(Inputs!$B$13,1/(1+EXP(-(Inputs!$B$15*Q1462+Inputs!$B$16)))))</f>
        <v>0.00878336394140666</v>
      </c>
    </row>
    <row r="1463" customFormat="false" ht="15" hidden="false" customHeight="false" outlineLevel="0" collapsed="false">
      <c r="A1463" s="0" t="n">
        <f aca="false">Loan_Sample!A1443</f>
        <v>42178</v>
      </c>
      <c r="B1463" s="0" t="n">
        <f aca="false">Loan_Sample!U1443</f>
        <v>383907.2</v>
      </c>
      <c r="C1463" s="0" t="n">
        <f aca="false">Loan_Sample!K1443+Inputs!$B$26</f>
        <v>6.13333320617676</v>
      </c>
      <c r="D1463" s="0" t="n">
        <f aca="false">Loan_Sample!L1443+Inputs!$B$26</f>
        <v>-3.5</v>
      </c>
      <c r="E1463" s="0" t="n">
        <f aca="false">Loan_Sample!E1443/(1+Inputs!$B$25/100)</f>
        <v>75.2371444702148</v>
      </c>
      <c r="F1463" s="0" t="n">
        <f aca="false">Loan_Sample!H1443-Inputs!$B$24/100</f>
        <v>0.151333332061768</v>
      </c>
      <c r="G1463" s="0" t="n">
        <f aca="false">IF(ISNUMBER(C1463),INDEX(Scorecard!$D$54:$D$61,SUMPRODUCT(--(Scorecard!$G$54:$G$60&lt;C1463))+1),Scorecard!$D$62)</f>
        <v>0.0151758992857273</v>
      </c>
      <c r="H1463" s="0" t="n">
        <f aca="false">IF(ISNUMBER(D1463),INDEX(Scorecard!$D$63:$D$68,SUMPRODUCT(--(Scorecard!$G$63:$G$67&lt;D1463))+1),Scorecard!$D$69)</f>
        <v>-0.340582194386522</v>
      </c>
      <c r="I1463" s="0" t="n">
        <f aca="false">IF(ISNUMBER(E1463),INDEX(Scorecard!$D$19:$D$26,SUMPRODUCT(--(Scorecard!$G$19:$G$25&lt;E1463))+1),Scorecard!$D$27)</f>
        <v>-0.0341578513653732</v>
      </c>
      <c r="J1463" s="0" t="n">
        <f aca="false">IF(ISNUMBER(F1463),INDEX(Scorecard!$D$37:$D$44,SUMPRODUCT(--(Scorecard!$G$37:$G$43&lt;F1463))+1),Scorecard!$D$45)</f>
        <v>0.102184252677548</v>
      </c>
      <c r="K1463" s="0" t="n">
        <f aca="false">Inputs!$B$10+Scorecard!$J$5*Loan_Sample!Y1443+Scorecard!$J$6*Loan_Sample!Z1443+Scorecard!$J$7*I1463+Scorecard!$J$8*Loan_Sample!AB1443+Scorecard!$J$9*J1463+Scorecard!$J$10*Loan_Sample!AD1443+Scorecard!$J$11*G1463+Scorecard!$J$12*H1463</f>
        <v>-6.19205405018861</v>
      </c>
      <c r="L1463" s="0" t="n">
        <f aca="false">MIN(1-Inputs!$B$13,MAX(Inputs!$B$13,1/(1+EXP(-(Inputs!$B$11*K1463+Inputs!$B$12)))))</f>
        <v>0.00166231698393227</v>
      </c>
      <c r="M1463" s="0" t="n">
        <f aca="false">Loan_Sample!AH1443*Inputs!$B$4*B1463</f>
        <v>223.361410584859</v>
      </c>
      <c r="N1463" s="0" t="n">
        <f aca="false">L1463*Inputs!$B$4*B1463</f>
        <v>223.361410584859</v>
      </c>
      <c r="O1463" s="0" t="n">
        <f aca="false">Inputs!$B$37+Inputs!$B$38*MAX(Loan_Sample!H1443-Inputs!$C$38,0)+Inputs!$B$39*MAX(Loan_Sample!H1443-Inputs!$C$39,0)+Inputs!$B$40*MAX(Loan_Sample!H1443-Inputs!$C$40,0)+Inputs!$B$41*MAX(Loan_Sample!H1443-Inputs!$C$41,0)+Inputs!$B$42*Inputs!$B$14+Inputs!$B$43*MIN(Loan_Sample!I1443/Inputs!$B$17,1)+Inputs!$B$44*MIN(Loan_Sample!E1443,Inputs!$B$18)+Inputs!$B$45*Loan_Sample!C1443</f>
        <v>-5.26887466873204</v>
      </c>
      <c r="P1463" s="0" t="n">
        <f aca="false">MIN(1-Inputs!$B$13,MAX(Inputs!$B$13,1/(1+EXP(-(Inputs!$B$15*O1463+Inputs!$B$16)))))</f>
        <v>0.00380529519560449</v>
      </c>
      <c r="Q1463" s="0" t="n">
        <f aca="false">Inputs!$B$37+Inputs!$B$38*MAX(F1463-Inputs!$C$38,0)+Inputs!$B$39*MAX(F1463-Inputs!$C$39,0)+Inputs!$B$40*MAX(F1463-Inputs!$C$40,0)+Inputs!$B$41*MAX(F1463-Inputs!$C$41,0)+Inputs!$B$42*Inputs!$B$14+Inputs!$B$43*MIN(Loan_Sample!I1443/Inputs!$B$17,1)+Inputs!$B$44*MIN(E1463,Inputs!$B$18)+Inputs!$B$45*Loan_Sample!C1443</f>
        <v>-5.26887466873204</v>
      </c>
      <c r="R1463" s="0" t="n">
        <f aca="false">MIN(1-Inputs!$B$13,MAX(Inputs!$B$13,1/(1+EXP(-(Inputs!$B$15*Q1463+Inputs!$B$16)))))</f>
        <v>0.00380529519560449</v>
      </c>
    </row>
    <row r="1464" customFormat="false" ht="15" hidden="false" customHeight="false" outlineLevel="0" collapsed="false">
      <c r="A1464" s="0" t="n">
        <f aca="false">Loan_Sample!A1444</f>
        <v>42249</v>
      </c>
      <c r="B1464" s="0" t="n">
        <f aca="false">Loan_Sample!U1444</f>
        <v>153182.36</v>
      </c>
      <c r="C1464" s="0" t="n">
        <f aca="false">Loan_Sample!K1444+Inputs!$B$26</f>
        <v>4.45833349227905</v>
      </c>
      <c r="D1464" s="0" t="n">
        <f aca="false">Loan_Sample!L1444+Inputs!$B$26</f>
        <v>-1.875</v>
      </c>
      <c r="E1464" s="0" t="n">
        <f aca="false">Loan_Sample!E1444/(1+Inputs!$B$25/100)</f>
        <v>80.0631484985352</v>
      </c>
      <c r="F1464" s="0" t="n">
        <f aca="false">Loan_Sample!H1444-Inputs!$B$24/100</f>
        <v>-0.13866662979126</v>
      </c>
      <c r="G1464" s="0" t="n">
        <f aca="false">IF(ISNUMBER(C1464),INDEX(Scorecard!$D$54:$D$61,SUMPRODUCT(--(Scorecard!$G$54:$G$60&lt;C1464))+1),Scorecard!$D$62)</f>
        <v>0.409483001259379</v>
      </c>
      <c r="H1464" s="0" t="n">
        <f aca="false">IF(ISNUMBER(D1464),INDEX(Scorecard!$D$63:$D$68,SUMPRODUCT(--(Scorecard!$G$63:$G$67&lt;D1464))+1),Scorecard!$D$69)</f>
        <v>-0.340582194386522</v>
      </c>
      <c r="I1464" s="0" t="n">
        <f aca="false">IF(ISNUMBER(E1464),INDEX(Scorecard!$D$19:$D$26,SUMPRODUCT(--(Scorecard!$G$19:$G$25&lt;E1464))+1),Scorecard!$D$27)</f>
        <v>-0.0341578513653732</v>
      </c>
      <c r="J1464" s="0" t="n">
        <f aca="false">IF(ISNUMBER(F1464),INDEX(Scorecard!$D$37:$D$44,SUMPRODUCT(--(Scorecard!$G$37:$G$43&lt;F1464))+1),Scorecard!$D$45)</f>
        <v>0.330501541082344</v>
      </c>
      <c r="K1464" s="0" t="n">
        <f aca="false">Inputs!$B$10+Scorecard!$J$5*Loan_Sample!Y1444+Scorecard!$J$6*Loan_Sample!Z1444+Scorecard!$J$7*I1464+Scorecard!$J$8*Loan_Sample!AB1444+Scorecard!$J$9*J1464+Scorecard!$J$10*Loan_Sample!AD1444+Scorecard!$J$11*G1464+Scorecard!$J$12*H1464</f>
        <v>-3.81487477753956</v>
      </c>
      <c r="L1464" s="0" t="n">
        <f aca="false">MIN(1-Inputs!$B$13,MAX(Inputs!$B$13,1/(1+EXP(-(Inputs!$B$11*K1464+Inputs!$B$12)))))</f>
        <v>0.0205626669080354</v>
      </c>
      <c r="M1464" s="0" t="n">
        <f aca="false">Loan_Sample!AH1444*Inputs!$B$4*B1464</f>
        <v>1102.44324570337</v>
      </c>
      <c r="N1464" s="0" t="n">
        <f aca="false">L1464*Inputs!$B$4*B1464</f>
        <v>1102.44324570337</v>
      </c>
      <c r="O1464" s="0" t="n">
        <f aca="false">Inputs!$B$37+Inputs!$B$38*MAX(Loan_Sample!H1444-Inputs!$C$38,0)+Inputs!$B$39*MAX(Loan_Sample!H1444-Inputs!$C$39,0)+Inputs!$B$40*MAX(Loan_Sample!H1444-Inputs!$C$40,0)+Inputs!$B$41*MAX(Loan_Sample!H1444-Inputs!$C$41,0)+Inputs!$B$42*Inputs!$B$14+Inputs!$B$43*MIN(Loan_Sample!I1444/Inputs!$B$17,1)+Inputs!$B$44*MIN(Loan_Sample!E1444,Inputs!$B$18)+Inputs!$B$45*Loan_Sample!C1444</f>
        <v>-6.32776142233426</v>
      </c>
      <c r="P1464" s="0" t="n">
        <f aca="false">MIN(1-Inputs!$B$13,MAX(Inputs!$B$13,1/(1+EXP(-(Inputs!$B$15*O1464+Inputs!$B$16)))))</f>
        <v>0.00114490269170333</v>
      </c>
      <c r="Q1464" s="0" t="n">
        <f aca="false">Inputs!$B$37+Inputs!$B$38*MAX(F1464-Inputs!$C$38,0)+Inputs!$B$39*MAX(F1464-Inputs!$C$39,0)+Inputs!$B$40*MAX(F1464-Inputs!$C$40,0)+Inputs!$B$41*MAX(F1464-Inputs!$C$41,0)+Inputs!$B$42*Inputs!$B$14+Inputs!$B$43*MIN(Loan_Sample!I1444/Inputs!$B$17,1)+Inputs!$B$44*MIN(E1464,Inputs!$B$18)+Inputs!$B$45*Loan_Sample!C1444</f>
        <v>-6.32776142233426</v>
      </c>
      <c r="R1464" s="0" t="n">
        <f aca="false">MIN(1-Inputs!$B$13,MAX(Inputs!$B$13,1/(1+EXP(-(Inputs!$B$15*Q1464+Inputs!$B$16)))))</f>
        <v>0.00114490269170333</v>
      </c>
    </row>
    <row r="1465" customFormat="false" ht="15" hidden="false" customHeight="false" outlineLevel="0" collapsed="false">
      <c r="A1465" s="0" t="n">
        <f aca="false">Loan_Sample!A1445</f>
        <v>42286</v>
      </c>
      <c r="B1465" s="0" t="n">
        <f aca="false">Loan_Sample!U1445</f>
        <v>255159.42</v>
      </c>
      <c r="C1465" s="0" t="n">
        <f aca="false">Loan_Sample!K1445+Inputs!$B$26</f>
        <v>5.40833330154419</v>
      </c>
      <c r="D1465" s="0" t="n">
        <f aca="false">Loan_Sample!L1445+Inputs!$B$26</f>
        <v>-1.125</v>
      </c>
      <c r="E1465" s="0" t="n">
        <f aca="false">Loan_Sample!E1445/(1+Inputs!$B$25/100)</f>
        <v>66.5268402099609</v>
      </c>
      <c r="F1465" s="0" t="n">
        <f aca="false">Loan_Sample!H1445-Inputs!$B$24/100</f>
        <v>-1.90433311462402</v>
      </c>
      <c r="G1465" s="0" t="n">
        <f aca="false">IF(ISNUMBER(C1465),INDEX(Scorecard!$D$54:$D$61,SUMPRODUCT(--(Scorecard!$G$54:$G$60&lt;C1465))+1),Scorecard!$D$62)</f>
        <v>0.126303549215828</v>
      </c>
      <c r="H1465" s="0" t="n">
        <f aca="false">IF(ISNUMBER(D1465),INDEX(Scorecard!$D$63:$D$68,SUMPRODUCT(--(Scorecard!$G$63:$G$67&lt;D1465))+1),Scorecard!$D$69)</f>
        <v>-0.340582194386522</v>
      </c>
      <c r="I1465" s="0" t="n">
        <f aca="false">IF(ISNUMBER(E1465),INDEX(Scorecard!$D$19:$D$26,SUMPRODUCT(--(Scorecard!$G$19:$G$25&lt;E1465))+1),Scorecard!$D$27)</f>
        <v>0.0530843085177338</v>
      </c>
      <c r="J1465" s="0" t="n">
        <f aca="false">IF(ISNUMBER(F1465),INDEX(Scorecard!$D$37:$D$44,SUMPRODUCT(--(Scorecard!$G$37:$G$43&lt;F1465))+1),Scorecard!$D$45)</f>
        <v>1.35057635045042</v>
      </c>
      <c r="K1465" s="0" t="n">
        <f aca="false">Inputs!$B$10+Scorecard!$J$5*Loan_Sample!Y1445+Scorecard!$J$6*Loan_Sample!Z1445+Scorecard!$J$7*I1465+Scorecard!$J$8*Loan_Sample!AB1445+Scorecard!$J$9*J1465+Scorecard!$J$10*Loan_Sample!AD1445+Scorecard!$J$11*G1465+Scorecard!$J$12*H1465</f>
        <v>-5.45371089080917</v>
      </c>
      <c r="L1465" s="0" t="n">
        <f aca="false">MIN(1-Inputs!$B$13,MAX(Inputs!$B$13,1/(1+EXP(-(Inputs!$B$11*K1465+Inputs!$B$12)))))</f>
        <v>0.00364513294341031</v>
      </c>
      <c r="M1465" s="0" t="n">
        <f aca="false">Loan_Sample!AH1445*Inputs!$B$4*B1465</f>
        <v>325.531502682213</v>
      </c>
      <c r="N1465" s="0" t="n">
        <f aca="false">L1465*Inputs!$B$4*B1465</f>
        <v>325.531502682213</v>
      </c>
      <c r="O1465" s="0" t="n">
        <f aca="false">Inputs!$B$37+Inputs!$B$38*MAX(Loan_Sample!H1445-Inputs!$C$38,0)+Inputs!$B$39*MAX(Loan_Sample!H1445-Inputs!$C$39,0)+Inputs!$B$40*MAX(Loan_Sample!H1445-Inputs!$C$40,0)+Inputs!$B$41*MAX(Loan_Sample!H1445-Inputs!$C$41,0)+Inputs!$B$42*Inputs!$B$14+Inputs!$B$43*MIN(Loan_Sample!I1445/Inputs!$B$17,1)+Inputs!$B$44*MIN(Loan_Sample!E1445,Inputs!$B$18)+Inputs!$B$45*Loan_Sample!C1445</f>
        <v>-5.48250020867113</v>
      </c>
      <c r="P1465" s="0" t="n">
        <f aca="false">MIN(1-Inputs!$B$13,MAX(Inputs!$B$13,1/(1+EXP(-(Inputs!$B$15*O1465+Inputs!$B$16)))))</f>
        <v>0.00298728564615254</v>
      </c>
      <c r="Q1465" s="0" t="n">
        <f aca="false">Inputs!$B$37+Inputs!$B$38*MAX(F1465-Inputs!$C$38,0)+Inputs!$B$39*MAX(F1465-Inputs!$C$39,0)+Inputs!$B$40*MAX(F1465-Inputs!$C$40,0)+Inputs!$B$41*MAX(F1465-Inputs!$C$41,0)+Inputs!$B$42*Inputs!$B$14+Inputs!$B$43*MIN(Loan_Sample!I1445/Inputs!$B$17,1)+Inputs!$B$44*MIN(E1465,Inputs!$B$18)+Inputs!$B$45*Loan_Sample!C1445</f>
        <v>-5.48250020867113</v>
      </c>
      <c r="R1465" s="0" t="n">
        <f aca="false">MIN(1-Inputs!$B$13,MAX(Inputs!$B$13,1/(1+EXP(-(Inputs!$B$15*Q1465+Inputs!$B$16)))))</f>
        <v>0.00298728564615254</v>
      </c>
    </row>
    <row r="1466" customFormat="false" ht="15" hidden="false" customHeight="false" outlineLevel="0" collapsed="false">
      <c r="A1466" s="0" t="n">
        <f aca="false">Loan_Sample!A1446</f>
        <v>42306</v>
      </c>
      <c r="B1466" s="0" t="n">
        <f aca="false">Loan_Sample!U1446</f>
        <v>237052.61</v>
      </c>
      <c r="C1466" s="0" t="n">
        <f aca="false">Loan_Sample!K1446+Inputs!$B$26</f>
        <v>8.93333339691162</v>
      </c>
      <c r="D1466" s="0" t="n">
        <f aca="false">Loan_Sample!L1446+Inputs!$B$26</f>
        <v>5.07179498672485</v>
      </c>
      <c r="E1466" s="0" t="n">
        <f aca="false">Loan_Sample!E1446/(1+Inputs!$B$25/100)</f>
        <v>73.3737869262695</v>
      </c>
      <c r="F1466" s="0" t="n">
        <f aca="false">Loan_Sample!H1446-Inputs!$B$24/100</f>
        <v>0.658666610717773</v>
      </c>
      <c r="G1466" s="0" t="n">
        <f aca="false">IF(ISNUMBER(C1466),INDEX(Scorecard!$D$54:$D$61,SUMPRODUCT(--(Scorecard!$G$54:$G$60&lt;C1466))+1),Scorecard!$D$62)</f>
        <v>-0.541917179454542</v>
      </c>
      <c r="H1466" s="0" t="n">
        <f aca="false">IF(ISNUMBER(D1466),INDEX(Scorecard!$D$63:$D$68,SUMPRODUCT(--(Scorecard!$G$63:$G$67&lt;D1466))+1),Scorecard!$D$69)</f>
        <v>0.322484508656054</v>
      </c>
      <c r="I1466" s="0" t="n">
        <f aca="false">IF(ISNUMBER(E1466),INDEX(Scorecard!$D$19:$D$26,SUMPRODUCT(--(Scorecard!$G$19:$G$25&lt;E1466))+1),Scorecard!$D$27)</f>
        <v>-0.0341578513653732</v>
      </c>
      <c r="J1466" s="0" t="n">
        <f aca="false">IF(ISNUMBER(F1466),INDEX(Scorecard!$D$37:$D$44,SUMPRODUCT(--(Scorecard!$G$37:$G$43&lt;F1466))+1),Scorecard!$D$45)</f>
        <v>-0.569454719285959</v>
      </c>
      <c r="K1466" s="0" t="n">
        <f aca="false">Inputs!$B$10+Scorecard!$J$5*Loan_Sample!Y1446+Scorecard!$J$6*Loan_Sample!Z1446+Scorecard!$J$7*I1466+Scorecard!$J$8*Loan_Sample!AB1446+Scorecard!$J$9*J1466+Scorecard!$J$10*Loan_Sample!AD1446+Scorecard!$J$11*G1466+Scorecard!$J$12*H1466</f>
        <v>-4.82748679098501</v>
      </c>
      <c r="L1466" s="0" t="n">
        <f aca="false">MIN(1-Inputs!$B$13,MAX(Inputs!$B$13,1/(1+EXP(-(Inputs!$B$11*K1466+Inputs!$B$12)))))</f>
        <v>0.00708211466736014</v>
      </c>
      <c r="M1466" s="0" t="n">
        <f aca="false">Loan_Sample!AH1446*Inputs!$B$4*B1466</f>
        <v>587.591818175951</v>
      </c>
      <c r="N1466" s="0" t="n">
        <f aca="false">L1466*Inputs!$B$4*B1466</f>
        <v>587.591818175951</v>
      </c>
      <c r="O1466" s="0" t="n">
        <f aca="false">Inputs!$B$37+Inputs!$B$38*MAX(Loan_Sample!H1446-Inputs!$C$38,0)+Inputs!$B$39*MAX(Loan_Sample!H1446-Inputs!$C$39,0)+Inputs!$B$40*MAX(Loan_Sample!H1446-Inputs!$C$40,0)+Inputs!$B$41*MAX(Loan_Sample!H1446-Inputs!$C$41,0)+Inputs!$B$42*Inputs!$B$14+Inputs!$B$43*MIN(Loan_Sample!I1446/Inputs!$B$17,1)+Inputs!$B$44*MIN(Loan_Sample!E1446,Inputs!$B$18)+Inputs!$B$45*Loan_Sample!C1446</f>
        <v>-3.99246072906668</v>
      </c>
      <c r="P1466" s="0" t="n">
        <f aca="false">MIN(1-Inputs!$B$13,MAX(Inputs!$B$13,1/(1+EXP(-(Inputs!$B$15*O1466+Inputs!$B$16)))))</f>
        <v>0.0160396210865787</v>
      </c>
      <c r="Q1466" s="0" t="n">
        <f aca="false">Inputs!$B$37+Inputs!$B$38*MAX(F1466-Inputs!$C$38,0)+Inputs!$B$39*MAX(F1466-Inputs!$C$39,0)+Inputs!$B$40*MAX(F1466-Inputs!$C$40,0)+Inputs!$B$41*MAX(F1466-Inputs!$C$41,0)+Inputs!$B$42*Inputs!$B$14+Inputs!$B$43*MIN(Loan_Sample!I1446/Inputs!$B$17,1)+Inputs!$B$44*MIN(E1466,Inputs!$B$18)+Inputs!$B$45*Loan_Sample!C1446</f>
        <v>-3.99246072906668</v>
      </c>
      <c r="R1466" s="0" t="n">
        <f aca="false">MIN(1-Inputs!$B$13,MAX(Inputs!$B$13,1/(1+EXP(-(Inputs!$B$15*Q1466+Inputs!$B$16)))))</f>
        <v>0.0160396210865787</v>
      </c>
    </row>
    <row r="1467" customFormat="false" ht="15" hidden="false" customHeight="false" outlineLevel="0" collapsed="false">
      <c r="A1467" s="0" t="n">
        <f aca="false">Loan_Sample!A1447</f>
        <v>42339</v>
      </c>
      <c r="B1467" s="0" t="n">
        <f aca="false">Loan_Sample!U1447</f>
        <v>182487.89</v>
      </c>
      <c r="C1467" s="0" t="n">
        <f aca="false">Loan_Sample!K1447+Inputs!$B$26</f>
        <v>4.40000009536743</v>
      </c>
      <c r="D1467" s="0" t="n">
        <f aca="false">Loan_Sample!L1447+Inputs!$B$26</f>
        <v>-0.458333015441895</v>
      </c>
      <c r="E1467" s="0" t="n">
        <f aca="false">Loan_Sample!E1447/(1+Inputs!$B$25/100)</f>
        <v>76.6013336181641</v>
      </c>
      <c r="F1467" s="0" t="n">
        <f aca="false">Loan_Sample!H1447-Inputs!$B$24/100</f>
        <v>-2.6063334941864</v>
      </c>
      <c r="G1467" s="0" t="n">
        <f aca="false">IF(ISNUMBER(C1467),INDEX(Scorecard!$D$54:$D$61,SUMPRODUCT(--(Scorecard!$G$54:$G$60&lt;C1467))+1),Scorecard!$D$62)</f>
        <v>0.489050497890326</v>
      </c>
      <c r="H1467" s="0" t="n">
        <f aca="false">IF(ISNUMBER(D1467),INDEX(Scorecard!$D$63:$D$68,SUMPRODUCT(--(Scorecard!$G$63:$G$67&lt;D1467))+1),Scorecard!$D$69)</f>
        <v>0.322484508656054</v>
      </c>
      <c r="I1467" s="0" t="n">
        <f aca="false">IF(ISNUMBER(E1467),INDEX(Scorecard!$D$19:$D$26,SUMPRODUCT(--(Scorecard!$G$19:$G$25&lt;E1467))+1),Scorecard!$D$27)</f>
        <v>-0.0341578513653732</v>
      </c>
      <c r="J1467" s="0" t="n">
        <f aca="false">IF(ISNUMBER(F1467),INDEX(Scorecard!$D$37:$D$44,SUMPRODUCT(--(Scorecard!$G$37:$G$43&lt;F1467))+1),Scorecard!$D$45)</f>
        <v>1.35057635045042</v>
      </c>
      <c r="K1467" s="0" t="n">
        <f aca="false">Inputs!$B$10+Scorecard!$J$5*Loan_Sample!Y1447+Scorecard!$J$6*Loan_Sample!Z1447+Scorecard!$J$7*I1467+Scorecard!$J$8*Loan_Sample!AB1447+Scorecard!$J$9*J1467+Scorecard!$J$10*Loan_Sample!AD1447+Scorecard!$J$11*G1467+Scorecard!$J$12*H1467</f>
        <v>-6.4087305154661</v>
      </c>
      <c r="L1467" s="0" t="n">
        <f aca="false">MIN(1-Inputs!$B$13,MAX(Inputs!$B$13,1/(1+EXP(-(Inputs!$B$11*K1467+Inputs!$B$12)))))</f>
        <v>0.00131989267915408</v>
      </c>
      <c r="M1467" s="0" t="n">
        <f aca="false">Loan_Sample!AH1447*Inputs!$B$4*B1467</f>
        <v>84.3025505158463</v>
      </c>
      <c r="N1467" s="0" t="n">
        <f aca="false">L1467*Inputs!$B$4*B1467</f>
        <v>84.3025505158463</v>
      </c>
      <c r="O1467" s="0" t="n">
        <f aca="false">Inputs!$B$37+Inputs!$B$38*MAX(Loan_Sample!H1447-Inputs!$C$38,0)+Inputs!$B$39*MAX(Loan_Sample!H1447-Inputs!$C$39,0)+Inputs!$B$40*MAX(Loan_Sample!H1447-Inputs!$C$40,0)+Inputs!$B$41*MAX(Loan_Sample!H1447-Inputs!$C$41,0)+Inputs!$B$42*Inputs!$B$14+Inputs!$B$43*MIN(Loan_Sample!I1447/Inputs!$B$17,1)+Inputs!$B$44*MIN(Loan_Sample!E1447,Inputs!$B$18)+Inputs!$B$45*Loan_Sample!C1447</f>
        <v>-5.44389605872302</v>
      </c>
      <c r="P1467" s="0" t="n">
        <f aca="false">MIN(1-Inputs!$B$13,MAX(Inputs!$B$13,1/(1+EXP(-(Inputs!$B$15*O1467+Inputs!$B$16)))))</f>
        <v>0.00312088400972688</v>
      </c>
      <c r="Q1467" s="0" t="n">
        <f aca="false">Inputs!$B$37+Inputs!$B$38*MAX(F1467-Inputs!$C$38,0)+Inputs!$B$39*MAX(F1467-Inputs!$C$39,0)+Inputs!$B$40*MAX(F1467-Inputs!$C$40,0)+Inputs!$B$41*MAX(F1467-Inputs!$C$41,0)+Inputs!$B$42*Inputs!$B$14+Inputs!$B$43*MIN(Loan_Sample!I1447/Inputs!$B$17,1)+Inputs!$B$44*MIN(E1467,Inputs!$B$18)+Inputs!$B$45*Loan_Sample!C1447</f>
        <v>-5.44389605872302</v>
      </c>
      <c r="R1467" s="0" t="n">
        <f aca="false">MIN(1-Inputs!$B$13,MAX(Inputs!$B$13,1/(1+EXP(-(Inputs!$B$15*Q1467+Inputs!$B$16)))))</f>
        <v>0.00312088400972688</v>
      </c>
    </row>
    <row r="1468" customFormat="false" ht="15" hidden="false" customHeight="false" outlineLevel="0" collapsed="false">
      <c r="A1468" s="0" t="n">
        <f aca="false">Loan_Sample!A1448</f>
        <v>42364</v>
      </c>
      <c r="B1468" s="0" t="n">
        <f aca="false">Loan_Sample!U1448</f>
        <v>201503.95</v>
      </c>
      <c r="C1468" s="0" t="n">
        <f aca="false">Loan_Sample!K1448+Inputs!$B$26</f>
        <v>4.09999990463257</v>
      </c>
      <c r="D1468" s="0" t="n">
        <f aca="false">Loan_Sample!L1448+Inputs!$B$26</f>
        <v>-0.208333492279053</v>
      </c>
      <c r="E1468" s="0" t="n">
        <f aca="false">Loan_Sample!E1448/(1+Inputs!$B$25/100)</f>
        <v>71.2410049438477</v>
      </c>
      <c r="F1468" s="0" t="n">
        <f aca="false">Loan_Sample!H1448-Inputs!$B$24/100</f>
        <v>-3.17433309555054</v>
      </c>
      <c r="G1468" s="0" t="n">
        <f aca="false">IF(ISNUMBER(C1468),INDEX(Scorecard!$D$54:$D$61,SUMPRODUCT(--(Scorecard!$G$54:$G$60&lt;C1468))+1),Scorecard!$D$62)</f>
        <v>0.489050497890326</v>
      </c>
      <c r="H1468" s="0" t="n">
        <f aca="false">IF(ISNUMBER(D1468),INDEX(Scorecard!$D$63:$D$68,SUMPRODUCT(--(Scorecard!$G$63:$G$67&lt;D1468))+1),Scorecard!$D$69)</f>
        <v>0.322484508656054</v>
      </c>
      <c r="I1468" s="0" t="n">
        <f aca="false">IF(ISNUMBER(E1468),INDEX(Scorecard!$D$19:$D$26,SUMPRODUCT(--(Scorecard!$G$19:$G$25&lt;E1468))+1),Scorecard!$D$27)</f>
        <v>0.0530843085177338</v>
      </c>
      <c r="J1468" s="0" t="n">
        <f aca="false">IF(ISNUMBER(F1468),INDEX(Scorecard!$D$37:$D$44,SUMPRODUCT(--(Scorecard!$G$37:$G$43&lt;F1468))+1),Scorecard!$D$45)</f>
        <v>1.35057635045042</v>
      </c>
      <c r="K1468" s="0" t="n">
        <f aca="false">Inputs!$B$10+Scorecard!$J$5*Loan_Sample!Y1448+Scorecard!$J$6*Loan_Sample!Z1448+Scorecard!$J$7*I1468+Scorecard!$J$8*Loan_Sample!AB1448+Scorecard!$J$9*J1468+Scorecard!$J$10*Loan_Sample!AD1448+Scorecard!$J$11*G1468+Scorecard!$J$12*H1468</f>
        <v>-3.57969909864415</v>
      </c>
      <c r="L1468" s="0" t="n">
        <f aca="false">MIN(1-Inputs!$B$13,MAX(Inputs!$B$13,1/(1+EXP(-(Inputs!$B$11*K1468+Inputs!$B$12)))))</f>
        <v>0.0262682807396215</v>
      </c>
      <c r="M1468" s="0" t="n">
        <f aca="false">Loan_Sample!AH1448*Inputs!$B$4*B1468</f>
        <v>1852.60681505993</v>
      </c>
      <c r="N1468" s="0" t="n">
        <f aca="false">L1468*Inputs!$B$4*B1468</f>
        <v>1852.60681505993</v>
      </c>
      <c r="O1468" s="0" t="n">
        <f aca="false">Inputs!$B$37+Inputs!$B$38*MAX(Loan_Sample!H1448-Inputs!$C$38,0)+Inputs!$B$39*MAX(Loan_Sample!H1448-Inputs!$C$39,0)+Inputs!$B$40*MAX(Loan_Sample!H1448-Inputs!$C$40,0)+Inputs!$B$41*MAX(Loan_Sample!H1448-Inputs!$C$41,0)+Inputs!$B$42*Inputs!$B$14+Inputs!$B$43*MIN(Loan_Sample!I1448/Inputs!$B$17,1)+Inputs!$B$44*MIN(Loan_Sample!E1448,Inputs!$B$18)+Inputs!$B$45*Loan_Sample!C1448</f>
        <v>-5.68087414624766</v>
      </c>
      <c r="P1468" s="0" t="n">
        <f aca="false">MIN(1-Inputs!$B$13,MAX(Inputs!$B$13,1/(1+EXP(-(Inputs!$B$15*O1468+Inputs!$B$16)))))</f>
        <v>0.00238561571468568</v>
      </c>
      <c r="Q1468" s="0" t="n">
        <f aca="false">Inputs!$B$37+Inputs!$B$38*MAX(F1468-Inputs!$C$38,0)+Inputs!$B$39*MAX(F1468-Inputs!$C$39,0)+Inputs!$B$40*MAX(F1468-Inputs!$C$40,0)+Inputs!$B$41*MAX(F1468-Inputs!$C$41,0)+Inputs!$B$42*Inputs!$B$14+Inputs!$B$43*MIN(Loan_Sample!I1448/Inputs!$B$17,1)+Inputs!$B$44*MIN(E1468,Inputs!$B$18)+Inputs!$B$45*Loan_Sample!C1448</f>
        <v>-5.68087414624766</v>
      </c>
      <c r="R1468" s="0" t="n">
        <f aca="false">MIN(1-Inputs!$B$13,MAX(Inputs!$B$13,1/(1+EXP(-(Inputs!$B$15*Q1468+Inputs!$B$16)))))</f>
        <v>0.00238561571468568</v>
      </c>
    </row>
    <row r="1469" customFormat="false" ht="15" hidden="false" customHeight="false" outlineLevel="0" collapsed="false">
      <c r="A1469" s="0" t="n">
        <f aca="false">Loan_Sample!A1449</f>
        <v>42375</v>
      </c>
      <c r="B1469" s="0" t="n">
        <f aca="false">Loan_Sample!U1449</f>
        <v>312167.7</v>
      </c>
      <c r="C1469" s="0" t="n">
        <f aca="false">Loan_Sample!K1449+Inputs!$B$26</f>
        <v>5.00833320617676</v>
      </c>
      <c r="D1469" s="0" t="n">
        <f aca="false">Loan_Sample!L1449+Inputs!$B$26</f>
        <v>-1.125</v>
      </c>
      <c r="E1469" s="0" t="n">
        <f aca="false">Loan_Sample!E1449/(1+Inputs!$B$25/100)</f>
        <v>66.8648529052734</v>
      </c>
      <c r="F1469" s="0" t="n">
        <f aca="false">Loan_Sample!H1449-Inputs!$B$24/100</f>
        <v>-1.81633305549622</v>
      </c>
      <c r="G1469" s="0" t="n">
        <f aca="false">IF(ISNUMBER(C1469),INDEX(Scorecard!$D$54:$D$61,SUMPRODUCT(--(Scorecard!$G$54:$G$60&lt;C1469))+1),Scorecard!$D$62)</f>
        <v>0.214429354789033</v>
      </c>
      <c r="H1469" s="0" t="n">
        <f aca="false">IF(ISNUMBER(D1469),INDEX(Scorecard!$D$63:$D$68,SUMPRODUCT(--(Scorecard!$G$63:$G$67&lt;D1469))+1),Scorecard!$D$69)</f>
        <v>-0.340582194386522</v>
      </c>
      <c r="I1469" s="0" t="n">
        <f aca="false">IF(ISNUMBER(E1469),INDEX(Scorecard!$D$19:$D$26,SUMPRODUCT(--(Scorecard!$G$19:$G$25&lt;E1469))+1),Scorecard!$D$27)</f>
        <v>0.0530843085177338</v>
      </c>
      <c r="J1469" s="0" t="n">
        <f aca="false">IF(ISNUMBER(F1469),INDEX(Scorecard!$D$37:$D$44,SUMPRODUCT(--(Scorecard!$G$37:$G$43&lt;F1469))+1),Scorecard!$D$45)</f>
        <v>1.35057635045042</v>
      </c>
      <c r="K1469" s="0" t="n">
        <f aca="false">Inputs!$B$10+Scorecard!$J$5*Loan_Sample!Y1449+Scorecard!$J$6*Loan_Sample!Z1449+Scorecard!$J$7*I1469+Scorecard!$J$8*Loan_Sample!AB1449+Scorecard!$J$9*J1469+Scorecard!$J$10*Loan_Sample!AD1449+Scorecard!$J$11*G1469+Scorecard!$J$12*H1469</f>
        <v>-5.3831086064417</v>
      </c>
      <c r="L1469" s="0" t="n">
        <f aca="false">MIN(1-Inputs!$B$13,MAX(Inputs!$B$13,1/(1+EXP(-(Inputs!$B$11*K1469+Inputs!$B$12)))))</f>
        <v>0.0039289766882612</v>
      </c>
      <c r="M1469" s="0" t="n">
        <f aca="false">Loan_Sample!AH1449*Inputs!$B$4*B1469</f>
        <v>429.274865644841</v>
      </c>
      <c r="N1469" s="0" t="n">
        <f aca="false">L1469*Inputs!$B$4*B1469</f>
        <v>429.274865644841</v>
      </c>
      <c r="O1469" s="0" t="n">
        <f aca="false">Inputs!$B$37+Inputs!$B$38*MAX(Loan_Sample!H1449-Inputs!$C$38,0)+Inputs!$B$39*MAX(Loan_Sample!H1449-Inputs!$C$39,0)+Inputs!$B$40*MAX(Loan_Sample!H1449-Inputs!$C$40,0)+Inputs!$B$41*MAX(Loan_Sample!H1449-Inputs!$C$41,0)+Inputs!$B$42*Inputs!$B$14+Inputs!$B$43*MIN(Loan_Sample!I1449/Inputs!$B$17,1)+Inputs!$B$44*MIN(Loan_Sample!E1449,Inputs!$B$18)+Inputs!$B$45*Loan_Sample!C1449</f>
        <v>-5.47372148571908</v>
      </c>
      <c r="P1469" s="0" t="n">
        <f aca="false">MIN(1-Inputs!$B$13,MAX(Inputs!$B$13,1/(1+EXP(-(Inputs!$B$15*O1469+Inputs!$B$16)))))</f>
        <v>0.00301715653467889</v>
      </c>
      <c r="Q1469" s="0" t="n">
        <f aca="false">Inputs!$B$37+Inputs!$B$38*MAX(F1469-Inputs!$C$38,0)+Inputs!$B$39*MAX(F1469-Inputs!$C$39,0)+Inputs!$B$40*MAX(F1469-Inputs!$C$40,0)+Inputs!$B$41*MAX(F1469-Inputs!$C$41,0)+Inputs!$B$42*Inputs!$B$14+Inputs!$B$43*MIN(Loan_Sample!I1449/Inputs!$B$17,1)+Inputs!$B$44*MIN(E1469,Inputs!$B$18)+Inputs!$B$45*Loan_Sample!C1449</f>
        <v>-5.47372148571908</v>
      </c>
      <c r="R1469" s="0" t="n">
        <f aca="false">MIN(1-Inputs!$B$13,MAX(Inputs!$B$13,1/(1+EXP(-(Inputs!$B$15*Q1469+Inputs!$B$16)))))</f>
        <v>0.00301715653467889</v>
      </c>
    </row>
    <row r="1470" customFormat="false" ht="15" hidden="false" customHeight="false" outlineLevel="0" collapsed="false">
      <c r="A1470" s="0" t="n">
        <f aca="false">Loan_Sample!A1450</f>
        <v>42392</v>
      </c>
      <c r="B1470" s="0" t="n">
        <f aca="false">Loan_Sample!U1450</f>
        <v>172574.44</v>
      </c>
      <c r="C1470" s="0" t="n">
        <f aca="false">Loan_Sample!K1450+Inputs!$B$26</f>
        <v>5.73333311080933</v>
      </c>
      <c r="D1470" s="0" t="n">
        <f aca="false">Loan_Sample!L1450+Inputs!$B$26</f>
        <v>-3.50000047683716</v>
      </c>
      <c r="E1470" s="0" t="n">
        <f aca="false">Loan_Sample!E1450/(1+Inputs!$B$25/100)</f>
        <v>83.9421005249023</v>
      </c>
      <c r="F1470" s="0" t="n">
        <f aca="false">Loan_Sample!H1450-Inputs!$B$24/100</f>
        <v>1.3253333568573</v>
      </c>
      <c r="G1470" s="0" t="n">
        <f aca="false">IF(ISNUMBER(C1470),INDEX(Scorecard!$D$54:$D$61,SUMPRODUCT(--(Scorecard!$G$54:$G$60&lt;C1470))+1),Scorecard!$D$62)</f>
        <v>0.0151758992857273</v>
      </c>
      <c r="H1470" s="0" t="n">
        <f aca="false">IF(ISNUMBER(D1470),INDEX(Scorecard!$D$63:$D$68,SUMPRODUCT(--(Scorecard!$G$63:$G$67&lt;D1470))+1),Scorecard!$D$69)</f>
        <v>-0.340582194386522</v>
      </c>
      <c r="I1470" s="0" t="n">
        <f aca="false">IF(ISNUMBER(E1470),INDEX(Scorecard!$D$19:$D$26,SUMPRODUCT(--(Scorecard!$G$19:$G$25&lt;E1470))+1),Scorecard!$D$27)</f>
        <v>-0.219855970853228</v>
      </c>
      <c r="J1470" s="0" t="n">
        <f aca="false">IF(ISNUMBER(F1470),INDEX(Scorecard!$D$37:$D$44,SUMPRODUCT(--(Scorecard!$G$37:$G$43&lt;F1470))+1),Scorecard!$D$45)</f>
        <v>-0.975503570149195</v>
      </c>
      <c r="K1470" s="0" t="n">
        <f aca="false">Inputs!$B$10+Scorecard!$J$5*Loan_Sample!Y1450+Scorecard!$J$6*Loan_Sample!Z1450+Scorecard!$J$7*I1470+Scorecard!$J$8*Loan_Sample!AB1450+Scorecard!$J$9*J1470+Scorecard!$J$10*Loan_Sample!AD1450+Scorecard!$J$11*G1470+Scorecard!$J$12*H1470</f>
        <v>-2.63618027865476</v>
      </c>
      <c r="L1470" s="0" t="n">
        <f aca="false">MIN(1-Inputs!$B$13,MAX(Inputs!$B$13,1/(1+EXP(-(Inputs!$B$11*K1470+Inputs!$B$12)))))</f>
        <v>0.0686981251165162</v>
      </c>
      <c r="M1470" s="0" t="n">
        <f aca="false">Loan_Sample!AH1450*Inputs!$B$4*B1470</f>
        <v>4149.43916486145</v>
      </c>
      <c r="N1470" s="0" t="n">
        <f aca="false">L1470*Inputs!$B$4*B1470</f>
        <v>4149.43916486145</v>
      </c>
      <c r="O1470" s="0" t="n">
        <f aca="false">Inputs!$B$37+Inputs!$B$38*MAX(Loan_Sample!H1450-Inputs!$C$38,0)+Inputs!$B$39*MAX(Loan_Sample!H1450-Inputs!$C$39,0)+Inputs!$B$40*MAX(Loan_Sample!H1450-Inputs!$C$40,0)+Inputs!$B$41*MAX(Loan_Sample!H1450-Inputs!$C$41,0)+Inputs!$B$42*Inputs!$B$14+Inputs!$B$43*MIN(Loan_Sample!I1450/Inputs!$B$17,1)+Inputs!$B$44*MIN(Loan_Sample!E1450,Inputs!$B$18)+Inputs!$B$45*Loan_Sample!C1450</f>
        <v>-3.845977338845</v>
      </c>
      <c r="P1470" s="0" t="n">
        <f aca="false">MIN(1-Inputs!$B$13,MAX(Inputs!$B$13,1/(1+EXP(-(Inputs!$B$15*O1470+Inputs!$B$16)))))</f>
        <v>0.0188909332552849</v>
      </c>
      <c r="Q1470" s="0" t="n">
        <f aca="false">Inputs!$B$37+Inputs!$B$38*MAX(F1470-Inputs!$C$38,0)+Inputs!$B$39*MAX(F1470-Inputs!$C$39,0)+Inputs!$B$40*MAX(F1470-Inputs!$C$40,0)+Inputs!$B$41*MAX(F1470-Inputs!$C$41,0)+Inputs!$B$42*Inputs!$B$14+Inputs!$B$43*MIN(Loan_Sample!I1450/Inputs!$B$17,1)+Inputs!$B$44*MIN(E1470,Inputs!$B$18)+Inputs!$B$45*Loan_Sample!C1450</f>
        <v>-3.845977338845</v>
      </c>
      <c r="R1470" s="0" t="n">
        <f aca="false">MIN(1-Inputs!$B$13,MAX(Inputs!$B$13,1/(1+EXP(-(Inputs!$B$15*Q1470+Inputs!$B$16)))))</f>
        <v>0.0188909332552849</v>
      </c>
    </row>
    <row r="1471" customFormat="false" ht="15" hidden="false" customHeight="false" outlineLevel="0" collapsed="false">
      <c r="A1471" s="0" t="n">
        <f aca="false">Loan_Sample!A1451</f>
        <v>42400</v>
      </c>
      <c r="B1471" s="0" t="n">
        <f aca="false">Loan_Sample!U1451</f>
        <v>225286.45</v>
      </c>
      <c r="C1471" s="0" t="n">
        <f aca="false">Loan_Sample!K1451+Inputs!$B$26</f>
        <v>4.09999990463257</v>
      </c>
      <c r="D1471" s="0" t="n">
        <f aca="false">Loan_Sample!L1451+Inputs!$B$26</f>
        <v>-0.458333492279053</v>
      </c>
      <c r="E1471" s="0" t="n">
        <f aca="false">Loan_Sample!E1451/(1+Inputs!$B$25/100)</f>
        <v>66.0994567871094</v>
      </c>
      <c r="F1471" s="0" t="n">
        <f aca="false">Loan_Sample!H1451-Inputs!$B$24/100</f>
        <v>-2.98433351516724</v>
      </c>
      <c r="G1471" s="0" t="n">
        <f aca="false">IF(ISNUMBER(C1471),INDEX(Scorecard!$D$54:$D$61,SUMPRODUCT(--(Scorecard!$G$54:$G$60&lt;C1471))+1),Scorecard!$D$62)</f>
        <v>0.489050497890326</v>
      </c>
      <c r="H1471" s="0" t="n">
        <f aca="false">IF(ISNUMBER(D1471),INDEX(Scorecard!$D$63:$D$68,SUMPRODUCT(--(Scorecard!$G$63:$G$67&lt;D1471))+1),Scorecard!$D$69)</f>
        <v>0.322484508656054</v>
      </c>
      <c r="I1471" s="0" t="n">
        <f aca="false">IF(ISNUMBER(E1471),INDEX(Scorecard!$D$19:$D$26,SUMPRODUCT(--(Scorecard!$G$19:$G$25&lt;E1471))+1),Scorecard!$D$27)</f>
        <v>0.233621608745691</v>
      </c>
      <c r="J1471" s="0" t="n">
        <f aca="false">IF(ISNUMBER(F1471),INDEX(Scorecard!$D$37:$D$44,SUMPRODUCT(--(Scorecard!$G$37:$G$43&lt;F1471))+1),Scorecard!$D$45)</f>
        <v>1.35057635045042</v>
      </c>
      <c r="K1471" s="0" t="n">
        <f aca="false">Inputs!$B$10+Scorecard!$J$5*Loan_Sample!Y1451+Scorecard!$J$6*Loan_Sample!Z1451+Scorecard!$J$7*I1471+Scorecard!$J$8*Loan_Sample!AB1451+Scorecard!$J$9*J1471+Scorecard!$J$10*Loan_Sample!AD1451+Scorecard!$J$11*G1471+Scorecard!$J$12*H1471</f>
        <v>-4.69478388385386</v>
      </c>
      <c r="L1471" s="0" t="n">
        <f aca="false">MIN(1-Inputs!$B$13,MAX(Inputs!$B$13,1/(1+EXP(-(Inputs!$B$11*K1471+Inputs!$B$12)))))</f>
        <v>0.00814965127996471</v>
      </c>
      <c r="M1471" s="0" t="n">
        <f aca="false">Loan_Sample!AH1451*Inputs!$B$4*B1471</f>
        <v>642.602101960422</v>
      </c>
      <c r="N1471" s="0" t="n">
        <f aca="false">L1471*Inputs!$B$4*B1471</f>
        <v>642.602101960422</v>
      </c>
      <c r="O1471" s="0" t="n">
        <f aca="false">Inputs!$B$37+Inputs!$B$38*MAX(Loan_Sample!H1451-Inputs!$C$38,0)+Inputs!$B$39*MAX(Loan_Sample!H1451-Inputs!$C$39,0)+Inputs!$B$40*MAX(Loan_Sample!H1451-Inputs!$C$40,0)+Inputs!$B$41*MAX(Loan_Sample!H1451-Inputs!$C$41,0)+Inputs!$B$42*Inputs!$B$14+Inputs!$B$43*MIN(Loan_Sample!I1451/Inputs!$B$17,1)+Inputs!$B$44*MIN(Loan_Sample!E1451,Inputs!$B$18)+Inputs!$B$45*Loan_Sample!C1451</f>
        <v>-5.6438837504461</v>
      </c>
      <c r="P1471" s="0" t="n">
        <f aca="false">MIN(1-Inputs!$B$13,MAX(Inputs!$B$13,1/(1+EXP(-(Inputs!$B$15*O1471+Inputs!$B$16)))))</f>
        <v>0.00248781652909539</v>
      </c>
      <c r="Q1471" s="0" t="n">
        <f aca="false">Inputs!$B$37+Inputs!$B$38*MAX(F1471-Inputs!$C$38,0)+Inputs!$B$39*MAX(F1471-Inputs!$C$39,0)+Inputs!$B$40*MAX(F1471-Inputs!$C$40,0)+Inputs!$B$41*MAX(F1471-Inputs!$C$41,0)+Inputs!$B$42*Inputs!$B$14+Inputs!$B$43*MIN(Loan_Sample!I1451/Inputs!$B$17,1)+Inputs!$B$44*MIN(E1471,Inputs!$B$18)+Inputs!$B$45*Loan_Sample!C1451</f>
        <v>-5.6438837504461</v>
      </c>
      <c r="R1471" s="0" t="n">
        <f aca="false">MIN(1-Inputs!$B$13,MAX(Inputs!$B$13,1/(1+EXP(-(Inputs!$B$15*Q1471+Inputs!$B$16)))))</f>
        <v>0.00248781652909539</v>
      </c>
    </row>
    <row r="1472" customFormat="false" ht="15" hidden="false" customHeight="false" outlineLevel="0" collapsed="false">
      <c r="A1472" s="0" t="n">
        <f aca="false">Loan_Sample!A1452</f>
        <v>42435</v>
      </c>
      <c r="B1472" s="0" t="n">
        <f aca="false">Loan_Sample!U1452</f>
        <v>325615.5</v>
      </c>
      <c r="C1472" s="0" t="n">
        <f aca="false">Loan_Sample!K1452+Inputs!$B$26</f>
        <v>9.03333377838135</v>
      </c>
      <c r="D1472" s="0" t="n">
        <f aca="false">Loan_Sample!L1452+Inputs!$B$26</f>
        <v>5.07179546356201</v>
      </c>
      <c r="E1472" s="0" t="n">
        <f aca="false">Loan_Sample!E1452/(1+Inputs!$B$25/100)</f>
        <v>57.8251724243164</v>
      </c>
      <c r="F1472" s="0" t="n">
        <f aca="false">Loan_Sample!H1452-Inputs!$B$24/100</f>
        <v>1.73766684532166</v>
      </c>
      <c r="G1472" s="0" t="n">
        <f aca="false">IF(ISNUMBER(C1472),INDEX(Scorecard!$D$54:$D$61,SUMPRODUCT(--(Scorecard!$G$54:$G$60&lt;C1472))+1),Scorecard!$D$62)</f>
        <v>-0.541917179454542</v>
      </c>
      <c r="H1472" s="0" t="n">
        <f aca="false">IF(ISNUMBER(D1472),INDEX(Scorecard!$D$63:$D$68,SUMPRODUCT(--(Scorecard!$G$63:$G$67&lt;D1472))+1),Scorecard!$D$69)</f>
        <v>0.322484508656054</v>
      </c>
      <c r="I1472" s="0" t="n">
        <f aca="false">IF(ISNUMBER(E1472),INDEX(Scorecard!$D$19:$D$26,SUMPRODUCT(--(Scorecard!$G$19:$G$25&lt;E1472))+1),Scorecard!$D$27)</f>
        <v>0.285899340811827</v>
      </c>
      <c r="J1472" s="0" t="n">
        <f aca="false">IF(ISNUMBER(F1472),INDEX(Scorecard!$D$37:$D$44,SUMPRODUCT(--(Scorecard!$G$37:$G$43&lt;F1472))+1),Scorecard!$D$45)</f>
        <v>-0.975503570149195</v>
      </c>
      <c r="K1472" s="0" t="n">
        <f aca="false">Inputs!$B$10+Scorecard!$J$5*Loan_Sample!Y1452+Scorecard!$J$6*Loan_Sample!Z1452+Scorecard!$J$7*I1472+Scorecard!$J$8*Loan_Sample!AB1452+Scorecard!$J$9*J1472+Scorecard!$J$10*Loan_Sample!AD1452+Scorecard!$J$11*G1472+Scorecard!$J$12*H1472</f>
        <v>-4.44107902246068</v>
      </c>
      <c r="L1472" s="0" t="n">
        <f aca="false">MIN(1-Inputs!$B$13,MAX(Inputs!$B$13,1/(1+EXP(-(Inputs!$B$11*K1472+Inputs!$B$12)))))</f>
        <v>0.0106539319118149</v>
      </c>
      <c r="M1472" s="0" t="n">
        <f aca="false">Loan_Sample!AH1452*Inputs!$B$4*B1472</f>
        <v>1214.17987825105</v>
      </c>
      <c r="N1472" s="0" t="n">
        <f aca="false">L1472*Inputs!$B$4*B1472</f>
        <v>1214.17987825105</v>
      </c>
      <c r="O1472" s="0" t="n">
        <f aca="false">Inputs!$B$37+Inputs!$B$38*MAX(Loan_Sample!H1452-Inputs!$C$38,0)+Inputs!$B$39*MAX(Loan_Sample!H1452-Inputs!$C$39,0)+Inputs!$B$40*MAX(Loan_Sample!H1452-Inputs!$C$40,0)+Inputs!$B$41*MAX(Loan_Sample!H1452-Inputs!$C$41,0)+Inputs!$B$42*Inputs!$B$14+Inputs!$B$43*MIN(Loan_Sample!I1452/Inputs!$B$17,1)+Inputs!$B$44*MIN(Loan_Sample!E1452,Inputs!$B$18)+Inputs!$B$45*Loan_Sample!C1452</f>
        <v>-3.35728866906712</v>
      </c>
      <c r="P1472" s="0" t="n">
        <f aca="false">MIN(1-Inputs!$B$13,MAX(Inputs!$B$13,1/(1+EXP(-(Inputs!$B$15*O1472+Inputs!$B$16)))))</f>
        <v>0.0324690218956973</v>
      </c>
      <c r="Q1472" s="0" t="n">
        <f aca="false">Inputs!$B$37+Inputs!$B$38*MAX(F1472-Inputs!$C$38,0)+Inputs!$B$39*MAX(F1472-Inputs!$C$39,0)+Inputs!$B$40*MAX(F1472-Inputs!$C$40,0)+Inputs!$B$41*MAX(F1472-Inputs!$C$41,0)+Inputs!$B$42*Inputs!$B$14+Inputs!$B$43*MIN(Loan_Sample!I1452/Inputs!$B$17,1)+Inputs!$B$44*MIN(E1472,Inputs!$B$18)+Inputs!$B$45*Loan_Sample!C1452</f>
        <v>-3.35728866906712</v>
      </c>
      <c r="R1472" s="0" t="n">
        <f aca="false">MIN(1-Inputs!$B$13,MAX(Inputs!$B$13,1/(1+EXP(-(Inputs!$B$15*Q1472+Inputs!$B$16)))))</f>
        <v>0.0324690218956973</v>
      </c>
    </row>
    <row r="1473" customFormat="false" ht="15" hidden="false" customHeight="false" outlineLevel="0" collapsed="false">
      <c r="A1473" s="0" t="n">
        <f aca="false">Loan_Sample!A1453</f>
        <v>42544</v>
      </c>
      <c r="B1473" s="0" t="n">
        <f aca="false">Loan_Sample!U1453</f>
        <v>135891.67</v>
      </c>
      <c r="C1473" s="0" t="n">
        <f aca="false">Loan_Sample!K1453+Inputs!$B$26</f>
        <v>3.70000004768372</v>
      </c>
      <c r="D1473" s="0" t="n">
        <f aca="false">Loan_Sample!L1453+Inputs!$B$26</f>
        <v>-0.458333253860474</v>
      </c>
      <c r="E1473" s="0" t="n">
        <f aca="false">Loan_Sample!E1453/(1+Inputs!$B$25/100)</f>
        <v>54.5559959411621</v>
      </c>
      <c r="F1473" s="0" t="n">
        <f aca="false">Loan_Sample!H1453-Inputs!$B$24/100</f>
        <v>-2.98433351516724</v>
      </c>
      <c r="G1473" s="0" t="n">
        <f aca="false">IF(ISNUMBER(C1473),INDEX(Scorecard!$D$54:$D$61,SUMPRODUCT(--(Scorecard!$G$54:$G$60&lt;C1473))+1),Scorecard!$D$62)</f>
        <v>0.489050497890326</v>
      </c>
      <c r="H1473" s="0" t="n">
        <f aca="false">IF(ISNUMBER(D1473),INDEX(Scorecard!$D$63:$D$68,SUMPRODUCT(--(Scorecard!$G$63:$G$67&lt;D1473))+1),Scorecard!$D$69)</f>
        <v>0.322484508656054</v>
      </c>
      <c r="I1473" s="0" t="n">
        <f aca="false">IF(ISNUMBER(E1473),INDEX(Scorecard!$D$19:$D$26,SUMPRODUCT(--(Scorecard!$G$19:$G$25&lt;E1473))+1),Scorecard!$D$27)</f>
        <v>0.57899015159425</v>
      </c>
      <c r="J1473" s="0" t="n">
        <f aca="false">IF(ISNUMBER(F1473),INDEX(Scorecard!$D$37:$D$44,SUMPRODUCT(--(Scorecard!$G$37:$G$43&lt;F1473))+1),Scorecard!$D$45)</f>
        <v>1.35057635045042</v>
      </c>
      <c r="K1473" s="0" t="n">
        <f aca="false">Inputs!$B$10+Scorecard!$J$5*Loan_Sample!Y1453+Scorecard!$J$6*Loan_Sample!Z1453+Scorecard!$J$7*I1473+Scorecard!$J$8*Loan_Sample!AB1453+Scorecard!$J$9*J1473+Scorecard!$J$10*Loan_Sample!AD1453+Scorecard!$J$11*G1473+Scorecard!$J$12*H1473</f>
        <v>-5.67842595763928</v>
      </c>
      <c r="L1473" s="0" t="n">
        <f aca="false">MIN(1-Inputs!$B$13,MAX(Inputs!$B$13,1/(1+EXP(-(Inputs!$B$11*K1473+Inputs!$B$12)))))</f>
        <v>0.00287081109484328</v>
      </c>
      <c r="M1473" s="0" t="n">
        <f aca="false">Loan_Sample!AH1453*Inputs!$B$4*B1473</f>
        <v>136.541759876473</v>
      </c>
      <c r="N1473" s="0" t="n">
        <f aca="false">L1473*Inputs!$B$4*B1473</f>
        <v>136.541759876473</v>
      </c>
      <c r="O1473" s="0" t="n">
        <f aca="false">Inputs!$B$37+Inputs!$B$38*MAX(Loan_Sample!H1453-Inputs!$C$38,0)+Inputs!$B$39*MAX(Loan_Sample!H1453-Inputs!$C$39,0)+Inputs!$B$40*MAX(Loan_Sample!H1453-Inputs!$C$40,0)+Inputs!$B$41*MAX(Loan_Sample!H1453-Inputs!$C$41,0)+Inputs!$B$42*Inputs!$B$14+Inputs!$B$43*MIN(Loan_Sample!I1453/Inputs!$B$17,1)+Inputs!$B$44*MIN(Loan_Sample!E1453,Inputs!$B$18)+Inputs!$B$45*Loan_Sample!C1453</f>
        <v>-5.47771562560267</v>
      </c>
      <c r="P1473" s="0" t="n">
        <f aca="false">MIN(1-Inputs!$B$13,MAX(Inputs!$B$13,1/(1+EXP(-(Inputs!$B$15*O1473+Inputs!$B$16)))))</f>
        <v>0.00300352914575346</v>
      </c>
      <c r="Q1473" s="0" t="n">
        <f aca="false">Inputs!$B$37+Inputs!$B$38*MAX(F1473-Inputs!$C$38,0)+Inputs!$B$39*MAX(F1473-Inputs!$C$39,0)+Inputs!$B$40*MAX(F1473-Inputs!$C$40,0)+Inputs!$B$41*MAX(F1473-Inputs!$C$41,0)+Inputs!$B$42*Inputs!$B$14+Inputs!$B$43*MIN(Loan_Sample!I1453/Inputs!$B$17,1)+Inputs!$B$44*MIN(E1473,Inputs!$B$18)+Inputs!$B$45*Loan_Sample!C1453</f>
        <v>-5.47771562560267</v>
      </c>
      <c r="R1473" s="0" t="n">
        <f aca="false">MIN(1-Inputs!$B$13,MAX(Inputs!$B$13,1/(1+EXP(-(Inputs!$B$15*Q1473+Inputs!$B$16)))))</f>
        <v>0.00300352914575346</v>
      </c>
    </row>
    <row r="1474" customFormat="false" ht="15" hidden="false" customHeight="false" outlineLevel="0" collapsed="false">
      <c r="A1474" s="0" t="n">
        <f aca="false">Loan_Sample!A1454</f>
        <v>42605</v>
      </c>
      <c r="B1474" s="0" t="n">
        <f aca="false">Loan_Sample!U1454</f>
        <v>134286.34</v>
      </c>
      <c r="C1474" s="0" t="n">
        <f aca="false">Loan_Sample!K1454+Inputs!$B$26</f>
        <v>6.73333311080933</v>
      </c>
      <c r="D1474" s="0" t="n">
        <f aca="false">Loan_Sample!L1454+Inputs!$B$26</f>
        <v>2.71025609970093</v>
      </c>
      <c r="E1474" s="0" t="n">
        <f aca="false">Loan_Sample!E1454/(1+Inputs!$B$25/100)</f>
        <v>52.6704483032227</v>
      </c>
      <c r="F1474" s="0" t="n">
        <f aca="false">Loan_Sample!H1454-Inputs!$B$24/100</f>
        <v>1.56833338737488</v>
      </c>
      <c r="G1474" s="0" t="n">
        <f aca="false">IF(ISNUMBER(C1474),INDEX(Scorecard!$D$54:$D$61,SUMPRODUCT(--(Scorecard!$G$54:$G$60&lt;C1474))+1),Scorecard!$D$62)</f>
        <v>-0.357264871923982</v>
      </c>
      <c r="H1474" s="0" t="n">
        <f aca="false">IF(ISNUMBER(D1474),INDEX(Scorecard!$D$63:$D$68,SUMPRODUCT(--(Scorecard!$G$63:$G$67&lt;D1474))+1),Scorecard!$D$69)</f>
        <v>0.322484508656054</v>
      </c>
      <c r="I1474" s="0" t="n">
        <f aca="false">IF(ISNUMBER(E1474),INDEX(Scorecard!$D$19:$D$26,SUMPRODUCT(--(Scorecard!$G$19:$G$25&lt;E1474))+1),Scorecard!$D$27)</f>
        <v>0.57899015159425</v>
      </c>
      <c r="J1474" s="0" t="n">
        <f aca="false">IF(ISNUMBER(F1474),INDEX(Scorecard!$D$37:$D$44,SUMPRODUCT(--(Scorecard!$G$37:$G$43&lt;F1474))+1),Scorecard!$D$45)</f>
        <v>-0.975503570149195</v>
      </c>
      <c r="K1474" s="0" t="n">
        <f aca="false">Inputs!$B$10+Scorecard!$J$5*Loan_Sample!Y1454+Scorecard!$J$6*Loan_Sample!Z1454+Scorecard!$J$7*I1474+Scorecard!$J$8*Loan_Sample!AB1454+Scorecard!$J$9*J1474+Scorecard!$J$10*Loan_Sample!AD1454+Scorecard!$J$11*G1474+Scorecard!$J$12*H1474</f>
        <v>-3.1758724453766</v>
      </c>
      <c r="L1474" s="0" t="n">
        <f aca="false">MIN(1-Inputs!$B$13,MAX(Inputs!$B$13,1/(1+EXP(-(Inputs!$B$11*K1474+Inputs!$B$12)))))</f>
        <v>0.0398394589096873</v>
      </c>
      <c r="M1474" s="0" t="n">
        <f aca="false">Loan_Sample!AH1454*Inputs!$B$4*B1474</f>
        <v>1872.46329359681</v>
      </c>
      <c r="N1474" s="0" t="n">
        <f aca="false">L1474*Inputs!$B$4*B1474</f>
        <v>1872.46329359681</v>
      </c>
      <c r="O1474" s="0" t="n">
        <f aca="false">Inputs!$B$37+Inputs!$B$38*MAX(Loan_Sample!H1454-Inputs!$C$38,0)+Inputs!$B$39*MAX(Loan_Sample!H1454-Inputs!$C$39,0)+Inputs!$B$40*MAX(Loan_Sample!H1454-Inputs!$C$40,0)+Inputs!$B$41*MAX(Loan_Sample!H1454-Inputs!$C$41,0)+Inputs!$B$42*Inputs!$B$14+Inputs!$B$43*MIN(Loan_Sample!I1454/Inputs!$B$17,1)+Inputs!$B$44*MIN(Loan_Sample!E1454,Inputs!$B$18)+Inputs!$B$45*Loan_Sample!C1454</f>
        <v>-3.47556949044394</v>
      </c>
      <c r="P1474" s="0" t="n">
        <f aca="false">MIN(1-Inputs!$B$13,MAX(Inputs!$B$13,1/(1+EXP(-(Inputs!$B$15*O1474+Inputs!$B$16)))))</f>
        <v>0.0285004079990425</v>
      </c>
      <c r="Q1474" s="0" t="n">
        <f aca="false">Inputs!$B$37+Inputs!$B$38*MAX(F1474-Inputs!$C$38,0)+Inputs!$B$39*MAX(F1474-Inputs!$C$39,0)+Inputs!$B$40*MAX(F1474-Inputs!$C$40,0)+Inputs!$B$41*MAX(F1474-Inputs!$C$41,0)+Inputs!$B$42*Inputs!$B$14+Inputs!$B$43*MIN(Loan_Sample!I1454/Inputs!$B$17,1)+Inputs!$B$44*MIN(E1474,Inputs!$B$18)+Inputs!$B$45*Loan_Sample!C1454</f>
        <v>-3.47556949044394</v>
      </c>
      <c r="R1474" s="0" t="n">
        <f aca="false">MIN(1-Inputs!$B$13,MAX(Inputs!$B$13,1/(1+EXP(-(Inputs!$B$15*Q1474+Inputs!$B$16)))))</f>
        <v>0.0285004079990425</v>
      </c>
    </row>
    <row r="1475" customFormat="false" ht="15" hidden="false" customHeight="false" outlineLevel="0" collapsed="false">
      <c r="A1475" s="0" t="n">
        <f aca="false">Loan_Sample!A1455</f>
        <v>42614</v>
      </c>
      <c r="B1475" s="0" t="n">
        <f aca="false">Loan_Sample!U1455</f>
        <v>152029.4</v>
      </c>
      <c r="C1475" s="0" t="n">
        <f aca="false">Loan_Sample!K1455+Inputs!$B$26</f>
        <v>3.32307696342468</v>
      </c>
      <c r="D1475" s="0" t="n">
        <f aca="false">Loan_Sample!L1455+Inputs!$B$26</f>
        <v>-0.276922941207886</v>
      </c>
      <c r="E1475" s="0" t="n">
        <f aca="false">Loan_Sample!E1455/(1+Inputs!$B$25/100)</f>
        <v>78.4479598999023</v>
      </c>
      <c r="F1475" s="0" t="n">
        <f aca="false">Loan_Sample!H1455-Inputs!$B$24/100</f>
        <v>-0.226333379745483</v>
      </c>
      <c r="G1475" s="0" t="n">
        <f aca="false">IF(ISNUMBER(C1475),INDEX(Scorecard!$D$54:$D$61,SUMPRODUCT(--(Scorecard!$G$54:$G$60&lt;C1475))+1),Scorecard!$D$62)</f>
        <v>0.489050497890326</v>
      </c>
      <c r="H1475" s="0" t="n">
        <f aca="false">IF(ISNUMBER(D1475),INDEX(Scorecard!$D$63:$D$68,SUMPRODUCT(--(Scorecard!$G$63:$G$67&lt;D1475))+1),Scorecard!$D$69)</f>
        <v>0.322484508656054</v>
      </c>
      <c r="I1475" s="0" t="n">
        <f aca="false">IF(ISNUMBER(E1475),INDEX(Scorecard!$D$19:$D$26,SUMPRODUCT(--(Scorecard!$G$19:$G$25&lt;E1475))+1),Scorecard!$D$27)</f>
        <v>-0.0341578513653732</v>
      </c>
      <c r="J1475" s="0" t="n">
        <f aca="false">IF(ISNUMBER(F1475),INDEX(Scorecard!$D$37:$D$44,SUMPRODUCT(--(Scorecard!$G$37:$G$43&lt;F1475))+1),Scorecard!$D$45)</f>
        <v>0.769716833645565</v>
      </c>
      <c r="K1475" s="0" t="n">
        <f aca="false">Inputs!$B$10+Scorecard!$J$5*Loan_Sample!Y1455+Scorecard!$J$6*Loan_Sample!Z1455+Scorecard!$J$7*I1475+Scorecard!$J$8*Loan_Sample!AB1455+Scorecard!$J$9*J1475+Scorecard!$J$10*Loan_Sample!AD1455+Scorecard!$J$11*G1475+Scorecard!$J$12*H1475</f>
        <v>-5.4174845081597</v>
      </c>
      <c r="L1475" s="0" t="n">
        <f aca="false">MIN(1-Inputs!$B$13,MAX(Inputs!$B$13,1/(1+EXP(-(Inputs!$B$11*K1475+Inputs!$B$12)))))</f>
        <v>0.00378812541384455</v>
      </c>
      <c r="M1475" s="0" t="n">
        <f aca="false">Loan_Sample!AH1455*Inputs!$B$4*B1475</f>
        <v>201.567251827038</v>
      </c>
      <c r="N1475" s="0" t="n">
        <f aca="false">L1475*Inputs!$B$4*B1475</f>
        <v>201.567251827038</v>
      </c>
      <c r="O1475" s="0" t="n">
        <f aca="false">Inputs!$B$37+Inputs!$B$38*MAX(Loan_Sample!H1455-Inputs!$C$38,0)+Inputs!$B$39*MAX(Loan_Sample!H1455-Inputs!$C$39,0)+Inputs!$B$40*MAX(Loan_Sample!H1455-Inputs!$C$40,0)+Inputs!$B$41*MAX(Loan_Sample!H1455-Inputs!$C$41,0)+Inputs!$B$42*Inputs!$B$14+Inputs!$B$43*MIN(Loan_Sample!I1455/Inputs!$B$17,1)+Inputs!$B$44*MIN(Loan_Sample!E1455,Inputs!$B$18)+Inputs!$B$45*Loan_Sample!C1455</f>
        <v>-6.04599596013541</v>
      </c>
      <c r="P1475" s="0" t="n">
        <f aca="false">MIN(1-Inputs!$B$13,MAX(Inputs!$B$13,1/(1+EXP(-(Inputs!$B$15*O1475+Inputs!$B$16)))))</f>
        <v>0.00157648556460103</v>
      </c>
      <c r="Q1475" s="0" t="n">
        <f aca="false">Inputs!$B$37+Inputs!$B$38*MAX(F1475-Inputs!$C$38,0)+Inputs!$B$39*MAX(F1475-Inputs!$C$39,0)+Inputs!$B$40*MAX(F1475-Inputs!$C$40,0)+Inputs!$B$41*MAX(F1475-Inputs!$C$41,0)+Inputs!$B$42*Inputs!$B$14+Inputs!$B$43*MIN(Loan_Sample!I1455/Inputs!$B$17,1)+Inputs!$B$44*MIN(E1475,Inputs!$B$18)+Inputs!$B$45*Loan_Sample!C1455</f>
        <v>-6.04599596013541</v>
      </c>
      <c r="R1475" s="0" t="n">
        <f aca="false">MIN(1-Inputs!$B$13,MAX(Inputs!$B$13,1/(1+EXP(-(Inputs!$B$15*Q1475+Inputs!$B$16)))))</f>
        <v>0.00157648556460103</v>
      </c>
    </row>
    <row r="1476" customFormat="false" ht="15" hidden="false" customHeight="false" outlineLevel="0" collapsed="false">
      <c r="A1476" s="0" t="n">
        <f aca="false">Loan_Sample!A1456</f>
        <v>42616</v>
      </c>
      <c r="B1476" s="0" t="n">
        <f aca="false">Loan_Sample!U1456</f>
        <v>261570.77</v>
      </c>
      <c r="C1476" s="0" t="n">
        <f aca="false">Loan_Sample!K1456+Inputs!$B$26</f>
        <v>3.70000004768372</v>
      </c>
      <c r="D1476" s="0" t="n">
        <f aca="false">Loan_Sample!L1456+Inputs!$B$26</f>
        <v>-0.458333253860474</v>
      </c>
      <c r="E1476" s="0" t="n">
        <f aca="false">Loan_Sample!E1456/(1+Inputs!$B$25/100)</f>
        <v>73.1046676635742</v>
      </c>
      <c r="F1476" s="0" t="n">
        <f aca="false">Loan_Sample!H1456-Inputs!$B$24/100</f>
        <v>-3.42433333396912</v>
      </c>
      <c r="G1476" s="0" t="n">
        <f aca="false">IF(ISNUMBER(C1476),INDEX(Scorecard!$D$54:$D$61,SUMPRODUCT(--(Scorecard!$G$54:$G$60&lt;C1476))+1),Scorecard!$D$62)</f>
        <v>0.489050497890326</v>
      </c>
      <c r="H1476" s="0" t="n">
        <f aca="false">IF(ISNUMBER(D1476),INDEX(Scorecard!$D$63:$D$68,SUMPRODUCT(--(Scorecard!$G$63:$G$67&lt;D1476))+1),Scorecard!$D$69)</f>
        <v>0.322484508656054</v>
      </c>
      <c r="I1476" s="0" t="n">
        <f aca="false">IF(ISNUMBER(E1476),INDEX(Scorecard!$D$19:$D$26,SUMPRODUCT(--(Scorecard!$G$19:$G$25&lt;E1476))+1),Scorecard!$D$27)</f>
        <v>-0.0341578513653732</v>
      </c>
      <c r="J1476" s="0" t="n">
        <f aca="false">IF(ISNUMBER(F1476),INDEX(Scorecard!$D$37:$D$44,SUMPRODUCT(--(Scorecard!$G$37:$G$43&lt;F1476))+1),Scorecard!$D$45)</f>
        <v>1.35057635045042</v>
      </c>
      <c r="K1476" s="0" t="n">
        <f aca="false">Inputs!$B$10+Scorecard!$J$5*Loan_Sample!Y1456+Scorecard!$J$6*Loan_Sample!Z1456+Scorecard!$J$7*I1476+Scorecard!$J$8*Loan_Sample!AB1456+Scorecard!$J$9*J1476+Scorecard!$J$10*Loan_Sample!AD1456+Scorecard!$J$11*G1476+Scorecard!$J$12*H1476</f>
        <v>-6.67150553948956</v>
      </c>
      <c r="L1476" s="0" t="n">
        <f aca="false">MIN(1-Inputs!$B$13,MAX(Inputs!$B$13,1/(1+EXP(-(Inputs!$B$11*K1476+Inputs!$B$12)))))</f>
        <v>0.000997723681014781</v>
      </c>
      <c r="M1476" s="0" t="n">
        <f aca="false">Loan_Sample!AH1456*Inputs!$B$4*B1476</f>
        <v>91.3413730215947</v>
      </c>
      <c r="N1476" s="0" t="n">
        <f aca="false">L1476*Inputs!$B$4*B1476</f>
        <v>91.3413730215947</v>
      </c>
      <c r="O1476" s="0" t="n">
        <f aca="false">Inputs!$B$37+Inputs!$B$38*MAX(Loan_Sample!H1456-Inputs!$C$38,0)+Inputs!$B$39*MAX(Loan_Sample!H1456-Inputs!$C$39,0)+Inputs!$B$40*MAX(Loan_Sample!H1456-Inputs!$C$40,0)+Inputs!$B$41*MAX(Loan_Sample!H1456-Inputs!$C$41,0)+Inputs!$B$42*Inputs!$B$14+Inputs!$B$43*MIN(Loan_Sample!I1456/Inputs!$B$17,1)+Inputs!$B$44*MIN(Loan_Sample!E1456,Inputs!$B$18)+Inputs!$B$45*Loan_Sample!C1456</f>
        <v>-5.81397486094429</v>
      </c>
      <c r="P1476" s="0" t="n">
        <f aca="false">MIN(1-Inputs!$B$13,MAX(Inputs!$B$13,1/(1+EXP(-(Inputs!$B$15*O1476+Inputs!$B$16)))))</f>
        <v>0.0020513202142852</v>
      </c>
      <c r="Q1476" s="0" t="n">
        <f aca="false">Inputs!$B$37+Inputs!$B$38*MAX(F1476-Inputs!$C$38,0)+Inputs!$B$39*MAX(F1476-Inputs!$C$39,0)+Inputs!$B$40*MAX(F1476-Inputs!$C$40,0)+Inputs!$B$41*MAX(F1476-Inputs!$C$41,0)+Inputs!$B$42*Inputs!$B$14+Inputs!$B$43*MIN(Loan_Sample!I1456/Inputs!$B$17,1)+Inputs!$B$44*MIN(E1476,Inputs!$B$18)+Inputs!$B$45*Loan_Sample!C1456</f>
        <v>-5.81397486094429</v>
      </c>
      <c r="R1476" s="0" t="n">
        <f aca="false">MIN(1-Inputs!$B$13,MAX(Inputs!$B$13,1/(1+EXP(-(Inputs!$B$15*Q1476+Inputs!$B$16)))))</f>
        <v>0.0020513202142852</v>
      </c>
    </row>
    <row r="1477" customFormat="false" ht="15" hidden="false" customHeight="false" outlineLevel="0" collapsed="false">
      <c r="A1477" s="0" t="n">
        <f aca="false">Loan_Sample!A1457</f>
        <v>42640</v>
      </c>
      <c r="B1477" s="0" t="n">
        <f aca="false">Loan_Sample!U1457</f>
        <v>286500.97</v>
      </c>
      <c r="C1477" s="0" t="n">
        <f aca="false">Loan_Sample!K1457+Inputs!$B$26</f>
        <v>4.40833330154419</v>
      </c>
      <c r="D1477" s="0" t="n">
        <f aca="false">Loan_Sample!L1457+Inputs!$B$26</f>
        <v>-1.125</v>
      </c>
      <c r="E1477" s="0" t="n">
        <f aca="false">Loan_Sample!E1457/(1+Inputs!$B$25/100)</f>
        <v>74.8532943725586</v>
      </c>
      <c r="F1477" s="0" t="n">
        <f aca="false">Loan_Sample!H1457-Inputs!$B$24/100</f>
        <v>-2.80033302307129</v>
      </c>
      <c r="G1477" s="0" t="n">
        <f aca="false">IF(ISNUMBER(C1477),INDEX(Scorecard!$D$54:$D$61,SUMPRODUCT(--(Scorecard!$G$54:$G$60&lt;C1477))+1),Scorecard!$D$62)</f>
        <v>0.409483001259379</v>
      </c>
      <c r="H1477" s="0" t="n">
        <f aca="false">IF(ISNUMBER(D1477),INDEX(Scorecard!$D$63:$D$68,SUMPRODUCT(--(Scorecard!$G$63:$G$67&lt;D1477))+1),Scorecard!$D$69)</f>
        <v>-0.340582194386522</v>
      </c>
      <c r="I1477" s="0" t="n">
        <f aca="false">IF(ISNUMBER(E1477),INDEX(Scorecard!$D$19:$D$26,SUMPRODUCT(--(Scorecard!$G$19:$G$25&lt;E1477))+1),Scorecard!$D$27)</f>
        <v>-0.0341578513653732</v>
      </c>
      <c r="J1477" s="0" t="n">
        <f aca="false">IF(ISNUMBER(F1477),INDEX(Scorecard!$D$37:$D$44,SUMPRODUCT(--(Scorecard!$G$37:$G$43&lt;F1477))+1),Scorecard!$D$45)</f>
        <v>1.35057635045042</v>
      </c>
      <c r="K1477" s="0" t="n">
        <f aca="false">Inputs!$B$10+Scorecard!$J$5*Loan_Sample!Y1457+Scorecard!$J$6*Loan_Sample!Z1457+Scorecard!$J$7*I1477+Scorecard!$J$8*Loan_Sample!AB1457+Scorecard!$J$9*J1477+Scorecard!$J$10*Loan_Sample!AD1457+Scorecard!$J$11*G1477+Scorecard!$J$12*H1477</f>
        <v>-6.25831218034307</v>
      </c>
      <c r="L1477" s="0" t="n">
        <f aca="false">MIN(1-Inputs!$B$13,MAX(Inputs!$B$13,1/(1+EXP(-(Inputs!$B$11*K1477+Inputs!$B$12)))))</f>
        <v>0.00154911858804544</v>
      </c>
      <c r="M1477" s="0" t="n">
        <f aca="false">Loan_Sample!AH1457*Inputs!$B$4*B1477</f>
        <v>155.338392342017</v>
      </c>
      <c r="N1477" s="0" t="n">
        <f aca="false">L1477*Inputs!$B$4*B1477</f>
        <v>155.338392342017</v>
      </c>
      <c r="O1477" s="0" t="n">
        <f aca="false">Inputs!$B$37+Inputs!$B$38*MAX(Loan_Sample!H1457-Inputs!$C$38,0)+Inputs!$B$39*MAX(Loan_Sample!H1457-Inputs!$C$39,0)+Inputs!$B$40*MAX(Loan_Sample!H1457-Inputs!$C$40,0)+Inputs!$B$41*MAX(Loan_Sample!H1457-Inputs!$C$41,0)+Inputs!$B$42*Inputs!$B$14+Inputs!$B$43*MIN(Loan_Sample!I1457/Inputs!$B$17,1)+Inputs!$B$44*MIN(Loan_Sample!E1457,Inputs!$B$18)+Inputs!$B$45*Loan_Sample!C1457</f>
        <v>-5.88491328660801</v>
      </c>
      <c r="P1477" s="0" t="n">
        <f aca="false">MIN(1-Inputs!$B$13,MAX(Inputs!$B$13,1/(1+EXP(-(Inputs!$B$15*O1477+Inputs!$B$16)))))</f>
        <v>0.00189269139814679</v>
      </c>
      <c r="Q1477" s="0" t="n">
        <f aca="false">Inputs!$B$37+Inputs!$B$38*MAX(F1477-Inputs!$C$38,0)+Inputs!$B$39*MAX(F1477-Inputs!$C$39,0)+Inputs!$B$40*MAX(F1477-Inputs!$C$40,0)+Inputs!$B$41*MAX(F1477-Inputs!$C$41,0)+Inputs!$B$42*Inputs!$B$14+Inputs!$B$43*MIN(Loan_Sample!I1457/Inputs!$B$17,1)+Inputs!$B$44*MIN(E1477,Inputs!$B$18)+Inputs!$B$45*Loan_Sample!C1457</f>
        <v>-5.88491328660801</v>
      </c>
      <c r="R1477" s="0" t="n">
        <f aca="false">MIN(1-Inputs!$B$13,MAX(Inputs!$B$13,1/(1+EXP(-(Inputs!$B$15*Q1477+Inputs!$B$16)))))</f>
        <v>0.00189269139814679</v>
      </c>
    </row>
    <row r="1478" customFormat="false" ht="15" hidden="false" customHeight="false" outlineLevel="0" collapsed="false">
      <c r="A1478" s="0" t="n">
        <f aca="false">Loan_Sample!A1458</f>
        <v>42642</v>
      </c>
      <c r="B1478" s="0" t="n">
        <f aca="false">Loan_Sample!U1458</f>
        <v>165385.52</v>
      </c>
      <c r="C1478" s="0" t="n">
        <f aca="false">Loan_Sample!K1458+Inputs!$B$26</f>
        <v>9.03333377838135</v>
      </c>
      <c r="D1478" s="0" t="n">
        <f aca="false">Loan_Sample!L1458+Inputs!$B$26</f>
        <v>5.07179546356201</v>
      </c>
      <c r="E1478" s="0" t="n">
        <f aca="false">Loan_Sample!E1458/(1+Inputs!$B$25/100)</f>
        <v>63.6283721923828</v>
      </c>
      <c r="F1478" s="0" t="n">
        <f aca="false">Loan_Sample!H1458-Inputs!$B$24/100</f>
        <v>0.140666723251343</v>
      </c>
      <c r="G1478" s="0" t="n">
        <f aca="false">IF(ISNUMBER(C1478),INDEX(Scorecard!$D$54:$D$61,SUMPRODUCT(--(Scorecard!$G$54:$G$60&lt;C1478))+1),Scorecard!$D$62)</f>
        <v>-0.541917179454542</v>
      </c>
      <c r="H1478" s="0" t="n">
        <f aca="false">IF(ISNUMBER(D1478),INDEX(Scorecard!$D$63:$D$68,SUMPRODUCT(--(Scorecard!$G$63:$G$67&lt;D1478))+1),Scorecard!$D$69)</f>
        <v>0.322484508656054</v>
      </c>
      <c r="I1478" s="0" t="n">
        <f aca="false">IF(ISNUMBER(E1478),INDEX(Scorecard!$D$19:$D$26,SUMPRODUCT(--(Scorecard!$G$19:$G$25&lt;E1478))+1),Scorecard!$D$27)</f>
        <v>0.233621608745691</v>
      </c>
      <c r="J1478" s="0" t="n">
        <f aca="false">IF(ISNUMBER(F1478),INDEX(Scorecard!$D$37:$D$44,SUMPRODUCT(--(Scorecard!$G$37:$G$43&lt;F1478))+1),Scorecard!$D$45)</f>
        <v>0.102184252677548</v>
      </c>
      <c r="K1478" s="0" t="n">
        <f aca="false">Inputs!$B$10+Scorecard!$J$5*Loan_Sample!Y1458+Scorecard!$J$6*Loan_Sample!Z1458+Scorecard!$J$7*I1478+Scorecard!$J$8*Loan_Sample!AB1458+Scorecard!$J$9*J1478+Scorecard!$J$10*Loan_Sample!AD1458+Scorecard!$J$11*G1478+Scorecard!$J$12*H1478</f>
        <v>-5.44534953052023</v>
      </c>
      <c r="L1478" s="0" t="n">
        <f aca="false">MIN(1-Inputs!$B$13,MAX(Inputs!$B$13,1/(1+EXP(-(Inputs!$B$11*K1478+Inputs!$B$12)))))</f>
        <v>0.00367765191463897</v>
      </c>
      <c r="M1478" s="0" t="n">
        <f aca="false">Loan_Sample!AH1458*Inputs!$B$4*B1478</f>
        <v>212.880630998546</v>
      </c>
      <c r="N1478" s="0" t="n">
        <f aca="false">L1478*Inputs!$B$4*B1478</f>
        <v>212.880630998546</v>
      </c>
      <c r="O1478" s="0" t="n">
        <f aca="false">Inputs!$B$37+Inputs!$B$38*MAX(Loan_Sample!H1458-Inputs!$C$38,0)+Inputs!$B$39*MAX(Loan_Sample!H1458-Inputs!$C$39,0)+Inputs!$B$40*MAX(Loan_Sample!H1458-Inputs!$C$40,0)+Inputs!$B$41*MAX(Loan_Sample!H1458-Inputs!$C$41,0)+Inputs!$B$42*Inputs!$B$14+Inputs!$B$43*MIN(Loan_Sample!I1458/Inputs!$B$17,1)+Inputs!$B$44*MIN(Loan_Sample!E1458,Inputs!$B$18)+Inputs!$B$45*Loan_Sample!C1458</f>
        <v>-5.74884210606822</v>
      </c>
      <c r="P1478" s="0" t="n">
        <f aca="false">MIN(1-Inputs!$B$13,MAX(Inputs!$B$13,1/(1+EXP(-(Inputs!$B$15*O1478+Inputs!$B$16)))))</f>
        <v>0.00220862196551097</v>
      </c>
      <c r="Q1478" s="0" t="n">
        <f aca="false">Inputs!$B$37+Inputs!$B$38*MAX(F1478-Inputs!$C$38,0)+Inputs!$B$39*MAX(F1478-Inputs!$C$39,0)+Inputs!$B$40*MAX(F1478-Inputs!$C$40,0)+Inputs!$B$41*MAX(F1478-Inputs!$C$41,0)+Inputs!$B$42*Inputs!$B$14+Inputs!$B$43*MIN(Loan_Sample!I1458/Inputs!$B$17,1)+Inputs!$B$44*MIN(E1478,Inputs!$B$18)+Inputs!$B$45*Loan_Sample!C1458</f>
        <v>-5.74884210606822</v>
      </c>
      <c r="R1478" s="0" t="n">
        <f aca="false">MIN(1-Inputs!$B$13,MAX(Inputs!$B$13,1/(1+EXP(-(Inputs!$B$15*Q1478+Inputs!$B$16)))))</f>
        <v>0.00220862196551097</v>
      </c>
    </row>
    <row r="1479" customFormat="false" ht="15" hidden="false" customHeight="false" outlineLevel="0" collapsed="false">
      <c r="A1479" s="0" t="n">
        <f aca="false">Loan_Sample!A1459</f>
        <v>42646</v>
      </c>
      <c r="B1479" s="0" t="n">
        <f aca="false">Loan_Sample!U1459</f>
        <v>179048.34</v>
      </c>
      <c r="C1479" s="0" t="n">
        <f aca="false">Loan_Sample!K1459+Inputs!$B$26</f>
        <v>4.20833349227905</v>
      </c>
      <c r="D1479" s="0" t="n">
        <f aca="false">Loan_Sample!L1459+Inputs!$B$26</f>
        <v>-1.125</v>
      </c>
      <c r="E1479" s="0" t="n">
        <f aca="false">Loan_Sample!E1459/(1+Inputs!$B$25/100)</f>
        <v>72.9765853881836</v>
      </c>
      <c r="F1479" s="0" t="n">
        <f aca="false">Loan_Sample!H1459-Inputs!$B$24/100</f>
        <v>-2.20333313941956</v>
      </c>
      <c r="G1479" s="0" t="n">
        <f aca="false">IF(ISNUMBER(C1479),INDEX(Scorecard!$D$54:$D$61,SUMPRODUCT(--(Scorecard!$G$54:$G$60&lt;C1479))+1),Scorecard!$D$62)</f>
        <v>0.489050497890326</v>
      </c>
      <c r="H1479" s="0" t="n">
        <f aca="false">IF(ISNUMBER(D1479),INDEX(Scorecard!$D$63:$D$68,SUMPRODUCT(--(Scorecard!$G$63:$G$67&lt;D1479))+1),Scorecard!$D$69)</f>
        <v>-0.340582194386522</v>
      </c>
      <c r="I1479" s="0" t="n">
        <f aca="false">IF(ISNUMBER(E1479),INDEX(Scorecard!$D$19:$D$26,SUMPRODUCT(--(Scorecard!$G$19:$G$25&lt;E1479))+1),Scorecard!$D$27)</f>
        <v>-0.0341578513653732</v>
      </c>
      <c r="J1479" s="0" t="n">
        <f aca="false">IF(ISNUMBER(F1479),INDEX(Scorecard!$D$37:$D$44,SUMPRODUCT(--(Scorecard!$G$37:$G$43&lt;F1479))+1),Scorecard!$D$45)</f>
        <v>1.35057635045042</v>
      </c>
      <c r="K1479" s="0" t="n">
        <f aca="false">Inputs!$B$10+Scorecard!$J$5*Loan_Sample!Y1459+Scorecard!$J$6*Loan_Sample!Z1459+Scorecard!$J$7*I1479+Scorecard!$J$8*Loan_Sample!AB1459+Scorecard!$J$9*J1479+Scorecard!$J$10*Loan_Sample!AD1459+Scorecard!$J$11*G1479+Scorecard!$J$12*H1479</f>
        <v>-4.11579891237307</v>
      </c>
      <c r="L1479" s="0" t="n">
        <f aca="false">MIN(1-Inputs!$B$13,MAX(Inputs!$B$13,1/(1+EXP(-(Inputs!$B$11*K1479+Inputs!$B$12)))))</f>
        <v>0.0150039394730811</v>
      </c>
      <c r="M1479" s="0" t="n">
        <f aca="false">Loan_Sample!AH1459*Inputs!$B$4*B1479</f>
        <v>940.250659640479</v>
      </c>
      <c r="N1479" s="0" t="n">
        <f aca="false">L1479*Inputs!$B$4*B1479</f>
        <v>940.250659640479</v>
      </c>
      <c r="O1479" s="0" t="n">
        <f aca="false">Inputs!$B$37+Inputs!$B$38*MAX(Loan_Sample!H1459-Inputs!$C$38,0)+Inputs!$B$39*MAX(Loan_Sample!H1459-Inputs!$C$39,0)+Inputs!$B$40*MAX(Loan_Sample!H1459-Inputs!$C$40,0)+Inputs!$B$41*MAX(Loan_Sample!H1459-Inputs!$C$41,0)+Inputs!$B$42*Inputs!$B$14+Inputs!$B$43*MIN(Loan_Sample!I1459/Inputs!$B$17,1)+Inputs!$B$44*MIN(Loan_Sample!E1459,Inputs!$B$18)+Inputs!$B$45*Loan_Sample!C1459</f>
        <v>-6.05645122241832</v>
      </c>
      <c r="P1479" s="0" t="n">
        <f aca="false">MIN(1-Inputs!$B$13,MAX(Inputs!$B$13,1/(1+EXP(-(Inputs!$B$15*O1479+Inputs!$B$16)))))</f>
        <v>0.00155788813278587</v>
      </c>
      <c r="Q1479" s="0" t="n">
        <f aca="false">Inputs!$B$37+Inputs!$B$38*MAX(F1479-Inputs!$C$38,0)+Inputs!$B$39*MAX(F1479-Inputs!$C$39,0)+Inputs!$B$40*MAX(F1479-Inputs!$C$40,0)+Inputs!$B$41*MAX(F1479-Inputs!$C$41,0)+Inputs!$B$42*Inputs!$B$14+Inputs!$B$43*MIN(Loan_Sample!I1459/Inputs!$B$17,1)+Inputs!$B$44*MIN(E1479,Inputs!$B$18)+Inputs!$B$45*Loan_Sample!C1459</f>
        <v>-6.05645122241832</v>
      </c>
      <c r="R1479" s="0" t="n">
        <f aca="false">MIN(1-Inputs!$B$13,MAX(Inputs!$B$13,1/(1+EXP(-(Inputs!$B$15*Q1479+Inputs!$B$16)))))</f>
        <v>0.00155788813278587</v>
      </c>
    </row>
    <row r="1480" customFormat="false" ht="15" hidden="false" customHeight="false" outlineLevel="0" collapsed="false">
      <c r="A1480" s="0" t="n">
        <f aca="false">Loan_Sample!A1460</f>
        <v>42705</v>
      </c>
      <c r="B1480" s="0" t="n">
        <f aca="false">Loan_Sample!U1460</f>
        <v>164860.53</v>
      </c>
      <c r="C1480" s="0" t="n">
        <f aca="false">Loan_Sample!K1460+Inputs!$B$26</f>
        <v>4.40000009536743</v>
      </c>
      <c r="D1480" s="0" t="n">
        <f aca="false">Loan_Sample!L1460+Inputs!$B$26</f>
        <v>-0.458333015441895</v>
      </c>
      <c r="E1480" s="0" t="n">
        <f aca="false">Loan_Sample!E1460/(1+Inputs!$B$25/100)</f>
        <v>59.9840278625488</v>
      </c>
      <c r="F1480" s="0" t="n">
        <f aca="false">Loan_Sample!H1460-Inputs!$B$24/100</f>
        <v>-2.72333335876465</v>
      </c>
      <c r="G1480" s="0" t="n">
        <f aca="false">IF(ISNUMBER(C1480),INDEX(Scorecard!$D$54:$D$61,SUMPRODUCT(--(Scorecard!$G$54:$G$60&lt;C1480))+1),Scorecard!$D$62)</f>
        <v>0.489050497890326</v>
      </c>
      <c r="H1480" s="0" t="n">
        <f aca="false">IF(ISNUMBER(D1480),INDEX(Scorecard!$D$63:$D$68,SUMPRODUCT(--(Scorecard!$G$63:$G$67&lt;D1480))+1),Scorecard!$D$69)</f>
        <v>0.322484508656054</v>
      </c>
      <c r="I1480" s="0" t="n">
        <f aca="false">IF(ISNUMBER(E1480),INDEX(Scorecard!$D$19:$D$26,SUMPRODUCT(--(Scorecard!$G$19:$G$25&lt;E1480))+1),Scorecard!$D$27)</f>
        <v>0.267179331770092</v>
      </c>
      <c r="J1480" s="0" t="n">
        <f aca="false">IF(ISNUMBER(F1480),INDEX(Scorecard!$D$37:$D$44,SUMPRODUCT(--(Scorecard!$G$37:$G$43&lt;F1480))+1),Scorecard!$D$45)</f>
        <v>1.35057635045042</v>
      </c>
      <c r="K1480" s="0" t="n">
        <f aca="false">Inputs!$B$10+Scorecard!$J$5*Loan_Sample!Y1460+Scorecard!$J$6*Loan_Sample!Z1460+Scorecard!$J$7*I1480+Scorecard!$J$8*Loan_Sample!AB1460+Scorecard!$J$9*J1480+Scorecard!$J$10*Loan_Sample!AD1460+Scorecard!$J$11*G1480+Scorecard!$J$12*H1480</f>
        <v>-6.29891775380823</v>
      </c>
      <c r="L1480" s="0" t="n">
        <f aca="false">MIN(1-Inputs!$B$13,MAX(Inputs!$B$13,1/(1+EXP(-(Inputs!$B$11*K1480+Inputs!$B$12)))))</f>
        <v>0.00148358432288681</v>
      </c>
      <c r="M1480" s="0" t="n">
        <f aca="false">Loan_Sample!AH1460*Inputs!$B$4*B1480</f>
        <v>85.6045742197839</v>
      </c>
      <c r="N1480" s="0" t="n">
        <f aca="false">L1480*Inputs!$B$4*B1480</f>
        <v>85.6045742197839</v>
      </c>
      <c r="O1480" s="0" t="n">
        <f aca="false">Inputs!$B$37+Inputs!$B$38*MAX(Loan_Sample!H1460-Inputs!$C$38,0)+Inputs!$B$39*MAX(Loan_Sample!H1460-Inputs!$C$39,0)+Inputs!$B$40*MAX(Loan_Sample!H1460-Inputs!$C$40,0)+Inputs!$B$41*MAX(Loan_Sample!H1460-Inputs!$C$41,0)+Inputs!$B$42*Inputs!$B$14+Inputs!$B$43*MIN(Loan_Sample!I1460/Inputs!$B$17,1)+Inputs!$B$44*MIN(Loan_Sample!E1460,Inputs!$B$18)+Inputs!$B$45*Loan_Sample!C1460</f>
        <v>-5.39514451230962</v>
      </c>
      <c r="P1480" s="0" t="n">
        <f aca="false">MIN(1-Inputs!$B$13,MAX(Inputs!$B$13,1/(1+EXP(-(Inputs!$B$15*O1480+Inputs!$B$16)))))</f>
        <v>0.0032981415944366</v>
      </c>
      <c r="Q1480" s="0" t="n">
        <f aca="false">Inputs!$B$37+Inputs!$B$38*MAX(F1480-Inputs!$C$38,0)+Inputs!$B$39*MAX(F1480-Inputs!$C$39,0)+Inputs!$B$40*MAX(F1480-Inputs!$C$40,0)+Inputs!$B$41*MAX(F1480-Inputs!$C$41,0)+Inputs!$B$42*Inputs!$B$14+Inputs!$B$43*MIN(Loan_Sample!I1460/Inputs!$B$17,1)+Inputs!$B$44*MIN(E1480,Inputs!$B$18)+Inputs!$B$45*Loan_Sample!C1460</f>
        <v>-5.39514451230962</v>
      </c>
      <c r="R1480" s="0" t="n">
        <f aca="false">MIN(1-Inputs!$B$13,MAX(Inputs!$B$13,1/(1+EXP(-(Inputs!$B$15*Q1480+Inputs!$B$16)))))</f>
        <v>0.0032981415944366</v>
      </c>
    </row>
    <row r="1481" customFormat="false" ht="15" hidden="false" customHeight="false" outlineLevel="0" collapsed="false">
      <c r="A1481" s="0" t="n">
        <f aca="false">Loan_Sample!A1461</f>
        <v>42749</v>
      </c>
      <c r="B1481" s="0" t="n">
        <f aca="false">Loan_Sample!U1461</f>
        <v>266497.28</v>
      </c>
      <c r="C1481" s="0" t="n">
        <f aca="false">Loan_Sample!K1461+Inputs!$B$26</f>
        <v>5.00833320617676</v>
      </c>
      <c r="D1481" s="0" t="n">
        <f aca="false">Loan_Sample!L1461+Inputs!$B$26</f>
        <v>-1.125</v>
      </c>
      <c r="E1481" s="0" t="n">
        <f aca="false">Loan_Sample!E1461/(1+Inputs!$B$25/100)</f>
        <v>82.2918472290039</v>
      </c>
      <c r="F1481" s="0" t="n">
        <f aca="false">Loan_Sample!H1461-Inputs!$B$24/100</f>
        <v>-1.72333288192749</v>
      </c>
      <c r="G1481" s="0" t="n">
        <f aca="false">IF(ISNUMBER(C1481),INDEX(Scorecard!$D$54:$D$61,SUMPRODUCT(--(Scorecard!$G$54:$G$60&lt;C1481))+1),Scorecard!$D$62)</f>
        <v>0.214429354789033</v>
      </c>
      <c r="H1481" s="0" t="n">
        <f aca="false">IF(ISNUMBER(D1481),INDEX(Scorecard!$D$63:$D$68,SUMPRODUCT(--(Scorecard!$G$63:$G$67&lt;D1481))+1),Scorecard!$D$69)</f>
        <v>-0.340582194386522</v>
      </c>
      <c r="I1481" s="0" t="n">
        <f aca="false">IF(ISNUMBER(E1481),INDEX(Scorecard!$D$19:$D$26,SUMPRODUCT(--(Scorecard!$G$19:$G$25&lt;E1481))+1),Scorecard!$D$27)</f>
        <v>-0.219855970853228</v>
      </c>
      <c r="J1481" s="0" t="n">
        <f aca="false">IF(ISNUMBER(F1481),INDEX(Scorecard!$D$37:$D$44,SUMPRODUCT(--(Scorecard!$G$37:$G$43&lt;F1481))+1),Scorecard!$D$45)</f>
        <v>1.35057635045042</v>
      </c>
      <c r="K1481" s="0" t="n">
        <f aca="false">Inputs!$B$10+Scorecard!$J$5*Loan_Sample!Y1461+Scorecard!$J$6*Loan_Sample!Z1461+Scorecard!$J$7*I1481+Scorecard!$J$8*Loan_Sample!AB1461+Scorecard!$J$9*J1481+Scorecard!$J$10*Loan_Sample!AD1461+Scorecard!$J$11*G1481+Scorecard!$J$12*H1481</f>
        <v>-3.12023620385527</v>
      </c>
      <c r="L1481" s="0" t="n">
        <f aca="false">MIN(1-Inputs!$B$13,MAX(Inputs!$B$13,1/(1+EXP(-(Inputs!$B$11*K1481+Inputs!$B$12)))))</f>
        <v>0.0421713718258449</v>
      </c>
      <c r="M1481" s="0" t="n">
        <f aca="false">Loan_Sample!AH1461*Inputs!$B$4*B1481</f>
        <v>3933.49455990971</v>
      </c>
      <c r="N1481" s="0" t="n">
        <f aca="false">L1481*Inputs!$B$4*B1481</f>
        <v>3933.49455990971</v>
      </c>
      <c r="O1481" s="0" t="n">
        <f aca="false">Inputs!$B$37+Inputs!$B$38*MAX(Loan_Sample!H1461-Inputs!$C$38,0)+Inputs!$B$39*MAX(Loan_Sample!H1461-Inputs!$C$39,0)+Inputs!$B$40*MAX(Loan_Sample!H1461-Inputs!$C$40,0)+Inputs!$B$41*MAX(Loan_Sample!H1461-Inputs!$C$41,0)+Inputs!$B$42*Inputs!$B$14+Inputs!$B$43*MIN(Loan_Sample!I1461/Inputs!$B$17,1)+Inputs!$B$44*MIN(Loan_Sample!E1461,Inputs!$B$18)+Inputs!$B$45*Loan_Sample!C1461</f>
        <v>-5.71223441282101</v>
      </c>
      <c r="P1481" s="0" t="n">
        <f aca="false">MIN(1-Inputs!$B$13,MAX(Inputs!$B$13,1/(1+EXP(-(Inputs!$B$15*O1481+Inputs!$B$16)))))</f>
        <v>0.00230225827590627</v>
      </c>
      <c r="Q1481" s="0" t="n">
        <f aca="false">Inputs!$B$37+Inputs!$B$38*MAX(F1481-Inputs!$C$38,0)+Inputs!$B$39*MAX(F1481-Inputs!$C$39,0)+Inputs!$B$40*MAX(F1481-Inputs!$C$40,0)+Inputs!$B$41*MAX(F1481-Inputs!$C$41,0)+Inputs!$B$42*Inputs!$B$14+Inputs!$B$43*MIN(Loan_Sample!I1461/Inputs!$B$17,1)+Inputs!$B$44*MIN(E1481,Inputs!$B$18)+Inputs!$B$45*Loan_Sample!C1461</f>
        <v>-5.71223441282101</v>
      </c>
      <c r="R1481" s="0" t="n">
        <f aca="false">MIN(1-Inputs!$B$13,MAX(Inputs!$B$13,1/(1+EXP(-(Inputs!$B$15*Q1481+Inputs!$B$16)))))</f>
        <v>0.00230225827590627</v>
      </c>
    </row>
    <row r="1482" customFormat="false" ht="15" hidden="false" customHeight="false" outlineLevel="0" collapsed="false">
      <c r="A1482" s="0" t="n">
        <f aca="false">Loan_Sample!A1462</f>
        <v>42767</v>
      </c>
      <c r="B1482" s="0" t="n">
        <f aca="false">Loan_Sample!U1462</f>
        <v>221324.95</v>
      </c>
      <c r="C1482" s="0" t="n">
        <f aca="false">Loan_Sample!K1462+Inputs!$B$26</f>
        <v>5.00833320617676</v>
      </c>
      <c r="D1482" s="0" t="n">
        <f aca="false">Loan_Sample!L1462+Inputs!$B$26</f>
        <v>-1.125</v>
      </c>
      <c r="E1482" s="0" t="n">
        <f aca="false">Loan_Sample!E1462/(1+Inputs!$B$25/100)</f>
        <v>75.3749008178711</v>
      </c>
      <c r="F1482" s="0" t="n">
        <f aca="false">Loan_Sample!H1462-Inputs!$B$24/100</f>
        <v>-1.97933316230774</v>
      </c>
      <c r="G1482" s="0" t="n">
        <f aca="false">IF(ISNUMBER(C1482),INDEX(Scorecard!$D$54:$D$61,SUMPRODUCT(--(Scorecard!$G$54:$G$60&lt;C1482))+1),Scorecard!$D$62)</f>
        <v>0.214429354789033</v>
      </c>
      <c r="H1482" s="0" t="n">
        <f aca="false">IF(ISNUMBER(D1482),INDEX(Scorecard!$D$63:$D$68,SUMPRODUCT(--(Scorecard!$G$63:$G$67&lt;D1482))+1),Scorecard!$D$69)</f>
        <v>-0.340582194386522</v>
      </c>
      <c r="I1482" s="0" t="n">
        <f aca="false">IF(ISNUMBER(E1482),INDEX(Scorecard!$D$19:$D$26,SUMPRODUCT(--(Scorecard!$G$19:$G$25&lt;E1482))+1),Scorecard!$D$27)</f>
        <v>-0.0341578513653732</v>
      </c>
      <c r="J1482" s="0" t="n">
        <f aca="false">IF(ISNUMBER(F1482),INDEX(Scorecard!$D$37:$D$44,SUMPRODUCT(--(Scorecard!$G$37:$G$43&lt;F1482))+1),Scorecard!$D$45)</f>
        <v>1.35057635045042</v>
      </c>
      <c r="K1482" s="0" t="n">
        <f aca="false">Inputs!$B$10+Scorecard!$J$5*Loan_Sample!Y1462+Scorecard!$J$6*Loan_Sample!Z1462+Scorecard!$J$7*I1482+Scorecard!$J$8*Loan_Sample!AB1462+Scorecard!$J$9*J1482+Scorecard!$J$10*Loan_Sample!AD1462+Scorecard!$J$11*G1482+Scorecard!$J$12*H1482</f>
        <v>-3.38751119399849</v>
      </c>
      <c r="L1482" s="0" t="n">
        <f aca="false">MIN(1-Inputs!$B$13,MAX(Inputs!$B$13,1/(1+EXP(-(Inputs!$B$11*K1482+Inputs!$B$12)))))</f>
        <v>0.0320502029980557</v>
      </c>
      <c r="M1482" s="0" t="n">
        <f aca="false">Loan_Sample!AH1462*Inputs!$B$4*B1482</f>
        <v>2482.72835161209</v>
      </c>
      <c r="N1482" s="0" t="n">
        <f aca="false">L1482*Inputs!$B$4*B1482</f>
        <v>2482.72835161209</v>
      </c>
      <c r="O1482" s="0" t="n">
        <f aca="false">Inputs!$B$37+Inputs!$B$38*MAX(Loan_Sample!H1462-Inputs!$C$38,0)+Inputs!$B$39*MAX(Loan_Sample!H1462-Inputs!$C$39,0)+Inputs!$B$40*MAX(Loan_Sample!H1462-Inputs!$C$40,0)+Inputs!$B$41*MAX(Loan_Sample!H1462-Inputs!$C$41,0)+Inputs!$B$42*Inputs!$B$14+Inputs!$B$43*MIN(Loan_Sample!I1462/Inputs!$B$17,1)+Inputs!$B$44*MIN(Loan_Sample!E1462,Inputs!$B$18)+Inputs!$B$45*Loan_Sample!C1462</f>
        <v>-6.27594695998216</v>
      </c>
      <c r="P1482" s="0" t="n">
        <f aca="false">MIN(1-Inputs!$B$13,MAX(Inputs!$B$13,1/(1+EXP(-(Inputs!$B$15*O1482+Inputs!$B$16)))))</f>
        <v>0.00121428180149273</v>
      </c>
      <c r="Q1482" s="0" t="n">
        <f aca="false">Inputs!$B$37+Inputs!$B$38*MAX(F1482-Inputs!$C$38,0)+Inputs!$B$39*MAX(F1482-Inputs!$C$39,0)+Inputs!$B$40*MAX(F1482-Inputs!$C$40,0)+Inputs!$B$41*MAX(F1482-Inputs!$C$41,0)+Inputs!$B$42*Inputs!$B$14+Inputs!$B$43*MIN(Loan_Sample!I1462/Inputs!$B$17,1)+Inputs!$B$44*MIN(E1482,Inputs!$B$18)+Inputs!$B$45*Loan_Sample!C1462</f>
        <v>-6.27594695998216</v>
      </c>
      <c r="R1482" s="0" t="n">
        <f aca="false">MIN(1-Inputs!$B$13,MAX(Inputs!$B$13,1/(1+EXP(-(Inputs!$B$15*Q1482+Inputs!$B$16)))))</f>
        <v>0.00121428180149273</v>
      </c>
    </row>
    <row r="1483" customFormat="false" ht="15" hidden="false" customHeight="false" outlineLevel="0" collapsed="false">
      <c r="A1483" s="0" t="n">
        <f aca="false">Loan_Sample!A1463</f>
        <v>42783</v>
      </c>
      <c r="B1483" s="0" t="n">
        <f aca="false">Loan_Sample!U1463</f>
        <v>208498.52</v>
      </c>
      <c r="C1483" s="0" t="n">
        <f aca="false">Loan_Sample!K1463+Inputs!$B$26</f>
        <v>5.73333311080933</v>
      </c>
      <c r="D1483" s="0" t="n">
        <f aca="false">Loan_Sample!L1463+Inputs!$B$26</f>
        <v>-3.50000047683716</v>
      </c>
      <c r="E1483" s="0" t="n">
        <f aca="false">Loan_Sample!E1463/(1+Inputs!$B$25/100)</f>
        <v>90.8322219848633</v>
      </c>
      <c r="F1483" s="0" t="n">
        <f aca="false">Loan_Sample!H1463-Inputs!$B$24/100</f>
        <v>0.0613334178924561</v>
      </c>
      <c r="G1483" s="0" t="n">
        <f aca="false">IF(ISNUMBER(C1483),INDEX(Scorecard!$D$54:$D$61,SUMPRODUCT(--(Scorecard!$G$54:$G$60&lt;C1483))+1),Scorecard!$D$62)</f>
        <v>0.0151758992857273</v>
      </c>
      <c r="H1483" s="0" t="n">
        <f aca="false">IF(ISNUMBER(D1483),INDEX(Scorecard!$D$63:$D$68,SUMPRODUCT(--(Scorecard!$G$63:$G$67&lt;D1483))+1),Scorecard!$D$69)</f>
        <v>-0.340582194386522</v>
      </c>
      <c r="I1483" s="0" t="n">
        <f aca="false">IF(ISNUMBER(E1483),INDEX(Scorecard!$D$19:$D$26,SUMPRODUCT(--(Scorecard!$G$19:$G$25&lt;E1483))+1),Scorecard!$D$27)</f>
        <v>-0.820992370602782</v>
      </c>
      <c r="J1483" s="0" t="n">
        <f aca="false">IF(ISNUMBER(F1483),INDEX(Scorecard!$D$37:$D$44,SUMPRODUCT(--(Scorecard!$G$37:$G$43&lt;F1483))+1),Scorecard!$D$45)</f>
        <v>0.330501541082344</v>
      </c>
      <c r="K1483" s="0" t="n">
        <f aca="false">Inputs!$B$10+Scorecard!$J$5*Loan_Sample!Y1463+Scorecard!$J$6*Loan_Sample!Z1463+Scorecard!$J$7*I1483+Scorecard!$J$8*Loan_Sample!AB1463+Scorecard!$J$9*J1483+Scorecard!$J$10*Loan_Sample!AD1463+Scorecard!$J$11*G1483+Scorecard!$J$12*H1483</f>
        <v>-4.67156885540162</v>
      </c>
      <c r="L1483" s="0" t="n">
        <f aca="false">MIN(1-Inputs!$B$13,MAX(Inputs!$B$13,1/(1+EXP(-(Inputs!$B$11*K1483+Inputs!$B$12)))))</f>
        <v>0.00835216791436291</v>
      </c>
      <c r="M1483" s="0" t="n">
        <f aca="false">Loan_Sample!AH1463*Inputs!$B$4*B1483</f>
        <v>609.495127127654</v>
      </c>
      <c r="N1483" s="0" t="n">
        <f aca="false">L1483*Inputs!$B$4*B1483</f>
        <v>609.495127127654</v>
      </c>
      <c r="O1483" s="0" t="n">
        <f aca="false">Inputs!$B$37+Inputs!$B$38*MAX(Loan_Sample!H1463-Inputs!$C$38,0)+Inputs!$B$39*MAX(Loan_Sample!H1463-Inputs!$C$39,0)+Inputs!$B$40*MAX(Loan_Sample!H1463-Inputs!$C$40,0)+Inputs!$B$41*MAX(Loan_Sample!H1463-Inputs!$C$41,0)+Inputs!$B$42*Inputs!$B$14+Inputs!$B$43*MIN(Loan_Sample!I1463/Inputs!$B$17,1)+Inputs!$B$44*MIN(Loan_Sample!E1463,Inputs!$B$18)+Inputs!$B$45*Loan_Sample!C1463</f>
        <v>-6.04784578448446</v>
      </c>
      <c r="P1483" s="0" t="n">
        <f aca="false">MIN(1-Inputs!$B$13,MAX(Inputs!$B$13,1/(1+EXP(-(Inputs!$B$15*O1483+Inputs!$B$16)))))</f>
        <v>0.00157317910148417</v>
      </c>
      <c r="Q1483" s="0" t="n">
        <f aca="false">Inputs!$B$37+Inputs!$B$38*MAX(F1483-Inputs!$C$38,0)+Inputs!$B$39*MAX(F1483-Inputs!$C$39,0)+Inputs!$B$40*MAX(F1483-Inputs!$C$40,0)+Inputs!$B$41*MAX(F1483-Inputs!$C$41,0)+Inputs!$B$42*Inputs!$B$14+Inputs!$B$43*MIN(Loan_Sample!I1463/Inputs!$B$17,1)+Inputs!$B$44*MIN(E1483,Inputs!$B$18)+Inputs!$B$45*Loan_Sample!C1463</f>
        <v>-6.04784578448446</v>
      </c>
      <c r="R1483" s="0" t="n">
        <f aca="false">MIN(1-Inputs!$B$13,MAX(Inputs!$B$13,1/(1+EXP(-(Inputs!$B$15*Q1483+Inputs!$B$16)))))</f>
        <v>0.00157317910148417</v>
      </c>
    </row>
    <row r="1484" customFormat="false" ht="15" hidden="false" customHeight="false" outlineLevel="0" collapsed="false">
      <c r="A1484" s="0" t="n">
        <f aca="false">Loan_Sample!A1464</f>
        <v>42843</v>
      </c>
      <c r="B1484" s="0" t="n">
        <f aca="false">Loan_Sample!U1464</f>
        <v>265974.12</v>
      </c>
      <c r="C1484" s="0" t="n">
        <f aca="false">Loan_Sample!K1464+Inputs!$B$26</f>
        <v>4.12307691574097</v>
      </c>
      <c r="D1484" s="0" t="n">
        <f aca="false">Loan_Sample!L1464+Inputs!$B$26</f>
        <v>-0.276923179626465</v>
      </c>
      <c r="E1484" s="0" t="n">
        <f aca="false">Loan_Sample!E1464/(1+Inputs!$B$25/100)</f>
        <v>82.4593887329102</v>
      </c>
      <c r="F1484" s="0" t="n">
        <f aca="false">Loan_Sample!H1464-Inputs!$B$24/100</f>
        <v>0.244666337966919</v>
      </c>
      <c r="G1484" s="0" t="n">
        <f aca="false">IF(ISNUMBER(C1484),INDEX(Scorecard!$D$54:$D$61,SUMPRODUCT(--(Scorecard!$G$54:$G$60&lt;C1484))+1),Scorecard!$D$62)</f>
        <v>0.489050497890326</v>
      </c>
      <c r="H1484" s="0" t="n">
        <f aca="false">IF(ISNUMBER(D1484),INDEX(Scorecard!$D$63:$D$68,SUMPRODUCT(--(Scorecard!$G$63:$G$67&lt;D1484))+1),Scorecard!$D$69)</f>
        <v>0.322484508656054</v>
      </c>
      <c r="I1484" s="0" t="n">
        <f aca="false">IF(ISNUMBER(E1484),INDEX(Scorecard!$D$19:$D$26,SUMPRODUCT(--(Scorecard!$G$19:$G$25&lt;E1484))+1),Scorecard!$D$27)</f>
        <v>-0.219855970853228</v>
      </c>
      <c r="J1484" s="0" t="n">
        <f aca="false">IF(ISNUMBER(F1484),INDEX(Scorecard!$D$37:$D$44,SUMPRODUCT(--(Scorecard!$G$37:$G$43&lt;F1484))+1),Scorecard!$D$45)</f>
        <v>-0.0679520129233634</v>
      </c>
      <c r="K1484" s="0" t="n">
        <f aca="false">Inputs!$B$10+Scorecard!$J$5*Loan_Sample!Y1464+Scorecard!$J$6*Loan_Sample!Z1464+Scorecard!$J$7*I1484+Scorecard!$J$8*Loan_Sample!AB1464+Scorecard!$J$9*J1484+Scorecard!$J$10*Loan_Sample!AD1464+Scorecard!$J$11*G1484+Scorecard!$J$12*H1484</f>
        <v>-5.95389211250936</v>
      </c>
      <c r="L1484" s="0" t="n">
        <f aca="false">MIN(1-Inputs!$B$13,MAX(Inputs!$B$13,1/(1+EXP(-(Inputs!$B$11*K1484+Inputs!$B$12)))))</f>
        <v>0.00214179270663721</v>
      </c>
      <c r="M1484" s="0" t="n">
        <f aca="false">Loan_Sample!AH1464*Inputs!$B$4*B1484</f>
        <v>199.381500629587</v>
      </c>
      <c r="N1484" s="0" t="n">
        <f aca="false">L1484*Inputs!$B$4*B1484</f>
        <v>199.381500629587</v>
      </c>
      <c r="O1484" s="0" t="n">
        <f aca="false">Inputs!$B$37+Inputs!$B$38*MAX(Loan_Sample!H1464-Inputs!$C$38,0)+Inputs!$B$39*MAX(Loan_Sample!H1464-Inputs!$C$39,0)+Inputs!$B$40*MAX(Loan_Sample!H1464-Inputs!$C$40,0)+Inputs!$B$41*MAX(Loan_Sample!H1464-Inputs!$C$41,0)+Inputs!$B$42*Inputs!$B$14+Inputs!$B$43*MIN(Loan_Sample!I1464/Inputs!$B$17,1)+Inputs!$B$44*MIN(Loan_Sample!E1464,Inputs!$B$18)+Inputs!$B$45*Loan_Sample!C1464</f>
        <v>-4.76838923485932</v>
      </c>
      <c r="P1484" s="0" t="n">
        <f aca="false">MIN(1-Inputs!$B$13,MAX(Inputs!$B$13,1/(1+EXP(-(Inputs!$B$15*O1484+Inputs!$B$16)))))</f>
        <v>0.00670217764939535</v>
      </c>
      <c r="Q1484" s="0" t="n">
        <f aca="false">Inputs!$B$37+Inputs!$B$38*MAX(F1484-Inputs!$C$38,0)+Inputs!$B$39*MAX(F1484-Inputs!$C$39,0)+Inputs!$B$40*MAX(F1484-Inputs!$C$40,0)+Inputs!$B$41*MAX(F1484-Inputs!$C$41,0)+Inputs!$B$42*Inputs!$B$14+Inputs!$B$43*MIN(Loan_Sample!I1464/Inputs!$B$17,1)+Inputs!$B$44*MIN(E1484,Inputs!$B$18)+Inputs!$B$45*Loan_Sample!C1464</f>
        <v>-4.76838923485932</v>
      </c>
      <c r="R1484" s="0" t="n">
        <f aca="false">MIN(1-Inputs!$B$13,MAX(Inputs!$B$13,1/(1+EXP(-(Inputs!$B$15*Q1484+Inputs!$B$16)))))</f>
        <v>0.00670217764939535</v>
      </c>
    </row>
    <row r="1485" customFormat="false" ht="15" hidden="false" customHeight="false" outlineLevel="0" collapsed="false">
      <c r="A1485" s="0" t="n">
        <f aca="false">Loan_Sample!A1465</f>
        <v>42843</v>
      </c>
      <c r="B1485" s="0" t="n">
        <f aca="false">Loan_Sample!U1465</f>
        <v>252267.47</v>
      </c>
      <c r="C1485" s="0" t="n">
        <f aca="false">Loan_Sample!K1465+Inputs!$B$26</f>
        <v>4.70833349227905</v>
      </c>
      <c r="D1485" s="0" t="n">
        <f aca="false">Loan_Sample!L1465+Inputs!$B$26</f>
        <v>-1.125</v>
      </c>
      <c r="E1485" s="0" t="n">
        <f aca="false">Loan_Sample!E1465/(1+Inputs!$B$25/100)</f>
        <v>73.5228271484375</v>
      </c>
      <c r="F1485" s="0" t="n">
        <f aca="false">Loan_Sample!H1465-Inputs!$B$24/100</f>
        <v>-1.60533332824707</v>
      </c>
      <c r="G1485" s="0" t="n">
        <f aca="false">IF(ISNUMBER(C1485),INDEX(Scorecard!$D$54:$D$61,SUMPRODUCT(--(Scorecard!$G$54:$G$60&lt;C1485))+1),Scorecard!$D$62)</f>
        <v>0.409483001259379</v>
      </c>
      <c r="H1485" s="0" t="n">
        <f aca="false">IF(ISNUMBER(D1485),INDEX(Scorecard!$D$63:$D$68,SUMPRODUCT(--(Scorecard!$G$63:$G$67&lt;D1485))+1),Scorecard!$D$69)</f>
        <v>-0.340582194386522</v>
      </c>
      <c r="I1485" s="0" t="n">
        <f aca="false">IF(ISNUMBER(E1485),INDEX(Scorecard!$D$19:$D$26,SUMPRODUCT(--(Scorecard!$G$19:$G$25&lt;E1485))+1),Scorecard!$D$27)</f>
        <v>-0.0341578513653732</v>
      </c>
      <c r="J1485" s="0" t="n">
        <f aca="false">IF(ISNUMBER(F1485),INDEX(Scorecard!$D$37:$D$44,SUMPRODUCT(--(Scorecard!$G$37:$G$43&lt;F1485))+1),Scorecard!$D$45)</f>
        <v>1.35057635045042</v>
      </c>
      <c r="K1485" s="0" t="n">
        <f aca="false">Inputs!$B$10+Scorecard!$J$5*Loan_Sample!Y1465+Scorecard!$J$6*Loan_Sample!Z1465+Scorecard!$J$7*I1485+Scorecard!$J$8*Loan_Sample!AB1465+Scorecard!$J$9*J1485+Scorecard!$J$10*Loan_Sample!AD1465+Scorecard!$J$11*G1485+Scorecard!$J$12*H1485</f>
        <v>-6.09302075114771</v>
      </c>
      <c r="L1485" s="0" t="n">
        <f aca="false">MIN(1-Inputs!$B$13,MAX(Inputs!$B$13,1/(1+EXP(-(Inputs!$B$11*K1485+Inputs!$B$12)))))</f>
        <v>0.00184708645747549</v>
      </c>
      <c r="M1485" s="0" t="n">
        <f aca="false">Loan_Sample!AH1465*Inputs!$B$4*B1485</f>
        <v>163.085939624511</v>
      </c>
      <c r="N1485" s="0" t="n">
        <f aca="false">L1485*Inputs!$B$4*B1485</f>
        <v>163.085939624511</v>
      </c>
      <c r="O1485" s="0" t="n">
        <f aca="false">Inputs!$B$37+Inputs!$B$38*MAX(Loan_Sample!H1465-Inputs!$C$38,0)+Inputs!$B$39*MAX(Loan_Sample!H1465-Inputs!$C$39,0)+Inputs!$B$40*MAX(Loan_Sample!H1465-Inputs!$C$40,0)+Inputs!$B$41*MAX(Loan_Sample!H1465-Inputs!$C$41,0)+Inputs!$B$42*Inputs!$B$14+Inputs!$B$43*MIN(Loan_Sample!I1465/Inputs!$B$17,1)+Inputs!$B$44*MIN(Loan_Sample!E1465,Inputs!$B$18)+Inputs!$B$45*Loan_Sample!C1465</f>
        <v>-5.45533426533769</v>
      </c>
      <c r="P1485" s="0" t="n">
        <f aca="false">MIN(1-Inputs!$B$13,MAX(Inputs!$B$13,1/(1+EXP(-(Inputs!$B$15*O1485+Inputs!$B$16)))))</f>
        <v>0.00308069025402288</v>
      </c>
      <c r="Q1485" s="0" t="n">
        <f aca="false">Inputs!$B$37+Inputs!$B$38*MAX(F1485-Inputs!$C$38,0)+Inputs!$B$39*MAX(F1485-Inputs!$C$39,0)+Inputs!$B$40*MAX(F1485-Inputs!$C$40,0)+Inputs!$B$41*MAX(F1485-Inputs!$C$41,0)+Inputs!$B$42*Inputs!$B$14+Inputs!$B$43*MIN(Loan_Sample!I1465/Inputs!$B$17,1)+Inputs!$B$44*MIN(E1485,Inputs!$B$18)+Inputs!$B$45*Loan_Sample!C1465</f>
        <v>-5.45533426533769</v>
      </c>
      <c r="R1485" s="0" t="n">
        <f aca="false">MIN(1-Inputs!$B$13,MAX(Inputs!$B$13,1/(1+EXP(-(Inputs!$B$15*Q1485+Inputs!$B$16)))))</f>
        <v>0.00308069025402288</v>
      </c>
    </row>
    <row r="1486" customFormat="false" ht="15" hidden="false" customHeight="false" outlineLevel="0" collapsed="false">
      <c r="A1486" s="0" t="n">
        <f aca="false">Loan_Sample!A1466</f>
        <v>42859</v>
      </c>
      <c r="B1486" s="0" t="n">
        <f aca="false">Loan_Sample!U1466</f>
        <v>248813.53</v>
      </c>
      <c r="C1486" s="0" t="n">
        <f aca="false">Loan_Sample!K1466+Inputs!$B$26</f>
        <v>4.50833320617676</v>
      </c>
      <c r="D1486" s="0" t="n">
        <f aca="false">Loan_Sample!L1466+Inputs!$B$26</f>
        <v>-1.125</v>
      </c>
      <c r="E1486" s="0" t="n">
        <f aca="false">Loan_Sample!E1466/(1+Inputs!$B$25/100)</f>
        <v>65.6183853149414</v>
      </c>
      <c r="F1486" s="0" t="n">
        <f aca="false">Loan_Sample!H1466-Inputs!$B$24/100</f>
        <v>-2.68833303451538</v>
      </c>
      <c r="G1486" s="0" t="n">
        <f aca="false">IF(ISNUMBER(C1486),INDEX(Scorecard!$D$54:$D$61,SUMPRODUCT(--(Scorecard!$G$54:$G$60&lt;C1486))+1),Scorecard!$D$62)</f>
        <v>0.409483001259379</v>
      </c>
      <c r="H1486" s="0" t="n">
        <f aca="false">IF(ISNUMBER(D1486),INDEX(Scorecard!$D$63:$D$68,SUMPRODUCT(--(Scorecard!$G$63:$G$67&lt;D1486))+1),Scorecard!$D$69)</f>
        <v>-0.340582194386522</v>
      </c>
      <c r="I1486" s="0" t="n">
        <f aca="false">IF(ISNUMBER(E1486),INDEX(Scorecard!$D$19:$D$26,SUMPRODUCT(--(Scorecard!$G$19:$G$25&lt;E1486))+1),Scorecard!$D$27)</f>
        <v>0.233621608745691</v>
      </c>
      <c r="J1486" s="0" t="n">
        <f aca="false">IF(ISNUMBER(F1486),INDEX(Scorecard!$D$37:$D$44,SUMPRODUCT(--(Scorecard!$G$37:$G$43&lt;F1486))+1),Scorecard!$D$45)</f>
        <v>1.35057635045042</v>
      </c>
      <c r="K1486" s="0" t="n">
        <f aca="false">Inputs!$B$10+Scorecard!$J$5*Loan_Sample!Y1466+Scorecard!$J$6*Loan_Sample!Z1466+Scorecard!$J$7*I1486+Scorecard!$J$8*Loan_Sample!AB1466+Scorecard!$J$9*J1486+Scorecard!$J$10*Loan_Sample!AD1466+Scorecard!$J$11*G1486+Scorecard!$J$12*H1486</f>
        <v>-5.79513075718754</v>
      </c>
      <c r="L1486" s="0" t="n">
        <f aca="false">MIN(1-Inputs!$B$13,MAX(Inputs!$B$13,1/(1+EXP(-(Inputs!$B$11*K1486+Inputs!$B$12)))))</f>
        <v>0.00253579763095602</v>
      </c>
      <c r="M1486" s="0" t="n">
        <f aca="false">Loan_Sample!AH1466*Inputs!$B$4*B1486</f>
        <v>220.829265973331</v>
      </c>
      <c r="N1486" s="0" t="n">
        <f aca="false">L1486*Inputs!$B$4*B1486</f>
        <v>220.829265973331</v>
      </c>
      <c r="O1486" s="0" t="n">
        <f aca="false">Inputs!$B$37+Inputs!$B$38*MAX(Loan_Sample!H1466-Inputs!$C$38,0)+Inputs!$B$39*MAX(Loan_Sample!H1466-Inputs!$C$39,0)+Inputs!$B$40*MAX(Loan_Sample!H1466-Inputs!$C$40,0)+Inputs!$B$41*MAX(Loan_Sample!H1466-Inputs!$C$41,0)+Inputs!$B$42*Inputs!$B$14+Inputs!$B$43*MIN(Loan_Sample!I1466/Inputs!$B$17,1)+Inputs!$B$44*MIN(Loan_Sample!E1466,Inputs!$B$18)+Inputs!$B$45*Loan_Sample!C1466</f>
        <v>-5.98258827921225</v>
      </c>
      <c r="P1486" s="0" t="n">
        <f aca="false">MIN(1-Inputs!$B$13,MAX(Inputs!$B$13,1/(1+EXP(-(Inputs!$B$15*O1486+Inputs!$B$16)))))</f>
        <v>0.0016941175365455</v>
      </c>
      <c r="Q1486" s="0" t="n">
        <f aca="false">Inputs!$B$37+Inputs!$B$38*MAX(F1486-Inputs!$C$38,0)+Inputs!$B$39*MAX(F1486-Inputs!$C$39,0)+Inputs!$B$40*MAX(F1486-Inputs!$C$40,0)+Inputs!$B$41*MAX(F1486-Inputs!$C$41,0)+Inputs!$B$42*Inputs!$B$14+Inputs!$B$43*MIN(Loan_Sample!I1466/Inputs!$B$17,1)+Inputs!$B$44*MIN(E1486,Inputs!$B$18)+Inputs!$B$45*Loan_Sample!C1466</f>
        <v>-5.98258827921225</v>
      </c>
      <c r="R1486" s="0" t="n">
        <f aca="false">MIN(1-Inputs!$B$13,MAX(Inputs!$B$13,1/(1+EXP(-(Inputs!$B$15*Q1486+Inputs!$B$16)))))</f>
        <v>0.0016941175365455</v>
      </c>
    </row>
    <row r="1487" customFormat="false" ht="15" hidden="false" customHeight="false" outlineLevel="0" collapsed="false">
      <c r="A1487" s="0" t="n">
        <f aca="false">Loan_Sample!A1467</f>
        <v>42880</v>
      </c>
      <c r="B1487" s="0" t="n">
        <f aca="false">Loan_Sample!U1467</f>
        <v>322422.03</v>
      </c>
      <c r="C1487" s="0" t="n">
        <f aca="false">Loan_Sample!K1467+Inputs!$B$26</f>
        <v>6.73333311080933</v>
      </c>
      <c r="D1487" s="0" t="n">
        <f aca="false">Loan_Sample!L1467+Inputs!$B$26</f>
        <v>2.71025609970093</v>
      </c>
      <c r="E1487" s="0" t="n">
        <f aca="false">Loan_Sample!E1467/(1+Inputs!$B$25/100)</f>
        <v>83.2294692993164</v>
      </c>
      <c r="F1487" s="0" t="n">
        <f aca="false">Loan_Sample!H1467-Inputs!$B$24/100</f>
        <v>0.40833330154419</v>
      </c>
      <c r="G1487" s="0" t="n">
        <f aca="false">IF(ISNUMBER(C1487),INDEX(Scorecard!$D$54:$D$61,SUMPRODUCT(--(Scorecard!$G$54:$G$60&lt;C1487))+1),Scorecard!$D$62)</f>
        <v>-0.357264871923982</v>
      </c>
      <c r="H1487" s="0" t="n">
        <f aca="false">IF(ISNUMBER(D1487),INDEX(Scorecard!$D$63:$D$68,SUMPRODUCT(--(Scorecard!$G$63:$G$67&lt;D1487))+1),Scorecard!$D$69)</f>
        <v>0.322484508656054</v>
      </c>
      <c r="I1487" s="0" t="n">
        <f aca="false">IF(ISNUMBER(E1487),INDEX(Scorecard!$D$19:$D$26,SUMPRODUCT(--(Scorecard!$G$19:$G$25&lt;E1487))+1),Scorecard!$D$27)</f>
        <v>-0.219855970853228</v>
      </c>
      <c r="J1487" s="0" t="n">
        <f aca="false">IF(ISNUMBER(F1487),INDEX(Scorecard!$D$37:$D$44,SUMPRODUCT(--(Scorecard!$G$37:$G$43&lt;F1487))+1),Scorecard!$D$45)</f>
        <v>-0.271229676926091</v>
      </c>
      <c r="K1487" s="0" t="n">
        <f aca="false">Inputs!$B$10+Scorecard!$J$5*Loan_Sample!Y1467+Scorecard!$J$6*Loan_Sample!Z1467+Scorecard!$J$7*I1487+Scorecard!$J$8*Loan_Sample!AB1467+Scorecard!$J$9*J1487+Scorecard!$J$10*Loan_Sample!AD1467+Scorecard!$J$11*G1487+Scorecard!$J$12*H1487</f>
        <v>-5.72134651245673</v>
      </c>
      <c r="L1487" s="0" t="n">
        <f aca="false">MIN(1-Inputs!$B$13,MAX(Inputs!$B$13,1/(1+EXP(-(Inputs!$B$11*K1487+Inputs!$B$12)))))</f>
        <v>0.00274275858466365</v>
      </c>
      <c r="M1487" s="0" t="n">
        <f aca="false">Loan_Sample!AH1467*Inputs!$B$4*B1487</f>
        <v>309.514026733513</v>
      </c>
      <c r="N1487" s="0" t="n">
        <f aca="false">L1487*Inputs!$B$4*B1487</f>
        <v>309.514026733513</v>
      </c>
      <c r="O1487" s="0" t="n">
        <f aca="false">Inputs!$B$37+Inputs!$B$38*MAX(Loan_Sample!H1467-Inputs!$C$38,0)+Inputs!$B$39*MAX(Loan_Sample!H1467-Inputs!$C$39,0)+Inputs!$B$40*MAX(Loan_Sample!H1467-Inputs!$C$40,0)+Inputs!$B$41*MAX(Loan_Sample!H1467-Inputs!$C$41,0)+Inputs!$B$42*Inputs!$B$14+Inputs!$B$43*MIN(Loan_Sample!I1467/Inputs!$B$17,1)+Inputs!$B$44*MIN(Loan_Sample!E1467,Inputs!$B$18)+Inputs!$B$45*Loan_Sample!C1467</f>
        <v>-4.80071839087097</v>
      </c>
      <c r="P1487" s="0" t="n">
        <f aca="false">MIN(1-Inputs!$B$13,MAX(Inputs!$B$13,1/(1+EXP(-(Inputs!$B$15*O1487+Inputs!$B$16)))))</f>
        <v>0.00646189509471013</v>
      </c>
      <c r="Q1487" s="0" t="n">
        <f aca="false">Inputs!$B$37+Inputs!$B$38*MAX(F1487-Inputs!$C$38,0)+Inputs!$B$39*MAX(F1487-Inputs!$C$39,0)+Inputs!$B$40*MAX(F1487-Inputs!$C$40,0)+Inputs!$B$41*MAX(F1487-Inputs!$C$41,0)+Inputs!$B$42*Inputs!$B$14+Inputs!$B$43*MIN(Loan_Sample!I1467/Inputs!$B$17,1)+Inputs!$B$44*MIN(E1487,Inputs!$B$18)+Inputs!$B$45*Loan_Sample!C1467</f>
        <v>-4.80071839087097</v>
      </c>
      <c r="R1487" s="0" t="n">
        <f aca="false">MIN(1-Inputs!$B$13,MAX(Inputs!$B$13,1/(1+EXP(-(Inputs!$B$15*Q1487+Inputs!$B$16)))))</f>
        <v>0.00646189509471013</v>
      </c>
    </row>
    <row r="1488" customFormat="false" ht="15" hidden="false" customHeight="false" outlineLevel="0" collapsed="false">
      <c r="A1488" s="0" t="n">
        <f aca="false">Loan_Sample!A1468</f>
        <v>42908</v>
      </c>
      <c r="B1488" s="0" t="n">
        <f aca="false">Loan_Sample!U1468</f>
        <v>206333.06</v>
      </c>
      <c r="C1488" s="0" t="n">
        <f aca="false">Loan_Sample!K1468+Inputs!$B$26</f>
        <v>3.72307682037354</v>
      </c>
      <c r="D1488" s="0" t="n">
        <f aca="false">Loan_Sample!L1468+Inputs!$B$26</f>
        <v>-0.276923179626465</v>
      </c>
      <c r="E1488" s="0" t="n">
        <f aca="false">Loan_Sample!E1468/(1+Inputs!$B$25/100)</f>
        <v>76.8587341308594</v>
      </c>
      <c r="F1488" s="0" t="n">
        <f aca="false">Loan_Sample!H1468-Inputs!$B$24/100</f>
        <v>-0.481333494186401</v>
      </c>
      <c r="G1488" s="0" t="n">
        <f aca="false">IF(ISNUMBER(C1488),INDEX(Scorecard!$D$54:$D$61,SUMPRODUCT(--(Scorecard!$G$54:$G$60&lt;C1488))+1),Scorecard!$D$62)</f>
        <v>0.489050497890326</v>
      </c>
      <c r="H1488" s="0" t="n">
        <f aca="false">IF(ISNUMBER(D1488),INDEX(Scorecard!$D$63:$D$68,SUMPRODUCT(--(Scorecard!$G$63:$G$67&lt;D1488))+1),Scorecard!$D$69)</f>
        <v>0.322484508656054</v>
      </c>
      <c r="I1488" s="0" t="n">
        <f aca="false">IF(ISNUMBER(E1488),INDEX(Scorecard!$D$19:$D$26,SUMPRODUCT(--(Scorecard!$G$19:$G$25&lt;E1488))+1),Scorecard!$D$27)</f>
        <v>-0.0341578513653732</v>
      </c>
      <c r="J1488" s="0" t="n">
        <f aca="false">IF(ISNUMBER(F1488),INDEX(Scorecard!$D$37:$D$44,SUMPRODUCT(--(Scorecard!$G$37:$G$43&lt;F1488))+1),Scorecard!$D$45)</f>
        <v>0.769716833645565</v>
      </c>
      <c r="K1488" s="0" t="n">
        <f aca="false">Inputs!$B$10+Scorecard!$J$5*Loan_Sample!Y1468+Scorecard!$J$6*Loan_Sample!Z1468+Scorecard!$J$7*I1488+Scorecard!$J$8*Loan_Sample!AB1468+Scorecard!$J$9*J1488+Scorecard!$J$10*Loan_Sample!AD1468+Scorecard!$J$11*G1488+Scorecard!$J$12*H1488</f>
        <v>-5.9565562324566</v>
      </c>
      <c r="L1488" s="0" t="n">
        <f aca="false">MIN(1-Inputs!$B$13,MAX(Inputs!$B$13,1/(1+EXP(-(Inputs!$B$11*K1488+Inputs!$B$12)))))</f>
        <v>0.00213573099138198</v>
      </c>
      <c r="M1488" s="0" t="n">
        <f aca="false">Loan_Sample!AH1468*Inputs!$B$4*B1488</f>
        <v>154.235168776037</v>
      </c>
      <c r="N1488" s="0" t="n">
        <f aca="false">L1488*Inputs!$B$4*B1488</f>
        <v>154.235168776037</v>
      </c>
      <c r="O1488" s="0" t="n">
        <f aca="false">Inputs!$B$37+Inputs!$B$38*MAX(Loan_Sample!H1468-Inputs!$C$38,0)+Inputs!$B$39*MAX(Loan_Sample!H1468-Inputs!$C$39,0)+Inputs!$B$40*MAX(Loan_Sample!H1468-Inputs!$C$40,0)+Inputs!$B$41*MAX(Loan_Sample!H1468-Inputs!$C$41,0)+Inputs!$B$42*Inputs!$B$14+Inputs!$B$43*MIN(Loan_Sample!I1468/Inputs!$B$17,1)+Inputs!$B$44*MIN(Loan_Sample!E1468,Inputs!$B$18)+Inputs!$B$45*Loan_Sample!C1468</f>
        <v>-6.06855944746748</v>
      </c>
      <c r="P1488" s="0" t="n">
        <f aca="false">MIN(1-Inputs!$B$13,MAX(Inputs!$B$13,1/(1+EXP(-(Inputs!$B$15*O1488+Inputs!$B$16)))))</f>
        <v>0.00153662403889731</v>
      </c>
      <c r="Q1488" s="0" t="n">
        <f aca="false">Inputs!$B$37+Inputs!$B$38*MAX(F1488-Inputs!$C$38,0)+Inputs!$B$39*MAX(F1488-Inputs!$C$39,0)+Inputs!$B$40*MAX(F1488-Inputs!$C$40,0)+Inputs!$B$41*MAX(F1488-Inputs!$C$41,0)+Inputs!$B$42*Inputs!$B$14+Inputs!$B$43*MIN(Loan_Sample!I1468/Inputs!$B$17,1)+Inputs!$B$44*MIN(E1488,Inputs!$B$18)+Inputs!$B$45*Loan_Sample!C1468</f>
        <v>-6.06855944746748</v>
      </c>
      <c r="R1488" s="0" t="n">
        <f aca="false">MIN(1-Inputs!$B$13,MAX(Inputs!$B$13,1/(1+EXP(-(Inputs!$B$15*Q1488+Inputs!$B$16)))))</f>
        <v>0.00153662403889731</v>
      </c>
    </row>
    <row r="1489" customFormat="false" ht="15" hidden="false" customHeight="false" outlineLevel="0" collapsed="false">
      <c r="A1489" s="0" t="n">
        <f aca="false">Loan_Sample!A1469</f>
        <v>42910</v>
      </c>
      <c r="B1489" s="0" t="n">
        <f aca="false">Loan_Sample!U1469</f>
        <v>452004.7</v>
      </c>
      <c r="C1489" s="0" t="n">
        <f aca="false">Loan_Sample!K1469+Inputs!$B$26</f>
        <v>4.40833330154419</v>
      </c>
      <c r="D1489" s="0" t="n">
        <f aca="false">Loan_Sample!L1469+Inputs!$B$26</f>
        <v>-1.125</v>
      </c>
      <c r="E1489" s="0" t="n">
        <f aca="false">Loan_Sample!E1469/(1+Inputs!$B$25/100)</f>
        <v>76.4375076293945</v>
      </c>
      <c r="F1489" s="0" t="n">
        <f aca="false">Loan_Sample!H1469-Inputs!$B$24/100</f>
        <v>-2.34833312034607</v>
      </c>
      <c r="G1489" s="0" t="n">
        <f aca="false">IF(ISNUMBER(C1489),INDEX(Scorecard!$D$54:$D$61,SUMPRODUCT(--(Scorecard!$G$54:$G$60&lt;C1489))+1),Scorecard!$D$62)</f>
        <v>0.409483001259379</v>
      </c>
      <c r="H1489" s="0" t="n">
        <f aca="false">IF(ISNUMBER(D1489),INDEX(Scorecard!$D$63:$D$68,SUMPRODUCT(--(Scorecard!$G$63:$G$67&lt;D1489))+1),Scorecard!$D$69)</f>
        <v>-0.340582194386522</v>
      </c>
      <c r="I1489" s="0" t="n">
        <f aca="false">IF(ISNUMBER(E1489),INDEX(Scorecard!$D$19:$D$26,SUMPRODUCT(--(Scorecard!$G$19:$G$25&lt;E1489))+1),Scorecard!$D$27)</f>
        <v>-0.0341578513653732</v>
      </c>
      <c r="J1489" s="0" t="n">
        <f aca="false">IF(ISNUMBER(F1489),INDEX(Scorecard!$D$37:$D$44,SUMPRODUCT(--(Scorecard!$G$37:$G$43&lt;F1489))+1),Scorecard!$D$45)</f>
        <v>1.35057635045042</v>
      </c>
      <c r="K1489" s="0" t="n">
        <f aca="false">Inputs!$B$10+Scorecard!$J$5*Loan_Sample!Y1469+Scorecard!$J$6*Loan_Sample!Z1469+Scorecard!$J$7*I1489+Scorecard!$J$8*Loan_Sample!AB1469+Scorecard!$J$9*J1489+Scorecard!$J$10*Loan_Sample!AD1469+Scorecard!$J$11*G1489+Scorecard!$J$12*H1489</f>
        <v>-3.01638160501044</v>
      </c>
      <c r="L1489" s="0" t="n">
        <f aca="false">MIN(1-Inputs!$B$13,MAX(Inputs!$B$13,1/(1+EXP(-(Inputs!$B$11*K1489+Inputs!$B$12)))))</f>
        <v>0.046877529813465</v>
      </c>
      <c r="M1489" s="0" t="n">
        <f aca="false">Loan_Sample!AH1469*Inputs!$B$4*B1489</f>
        <v>7416.1023300267</v>
      </c>
      <c r="N1489" s="0" t="n">
        <f aca="false">L1489*Inputs!$B$4*B1489</f>
        <v>7416.1023300267</v>
      </c>
      <c r="O1489" s="0" t="n">
        <f aca="false">Inputs!$B$37+Inputs!$B$38*MAX(Loan_Sample!H1469-Inputs!$C$38,0)+Inputs!$B$39*MAX(Loan_Sample!H1469-Inputs!$C$39,0)+Inputs!$B$40*MAX(Loan_Sample!H1469-Inputs!$C$40,0)+Inputs!$B$41*MAX(Loan_Sample!H1469-Inputs!$C$41,0)+Inputs!$B$42*Inputs!$B$14+Inputs!$B$43*MIN(Loan_Sample!I1469/Inputs!$B$17,1)+Inputs!$B$44*MIN(Loan_Sample!E1469,Inputs!$B$18)+Inputs!$B$45*Loan_Sample!C1469</f>
        <v>-6.39292729045729</v>
      </c>
      <c r="P1489" s="0" t="n">
        <f aca="false">MIN(1-Inputs!$B$13,MAX(Inputs!$B$13,1/(1+EXP(-(Inputs!$B$15*O1489+Inputs!$B$16)))))</f>
        <v>0.00106324009256983</v>
      </c>
      <c r="Q1489" s="0" t="n">
        <f aca="false">Inputs!$B$37+Inputs!$B$38*MAX(F1489-Inputs!$C$38,0)+Inputs!$B$39*MAX(F1489-Inputs!$C$39,0)+Inputs!$B$40*MAX(F1489-Inputs!$C$40,0)+Inputs!$B$41*MAX(F1489-Inputs!$C$41,0)+Inputs!$B$42*Inputs!$B$14+Inputs!$B$43*MIN(Loan_Sample!I1469/Inputs!$B$17,1)+Inputs!$B$44*MIN(E1489,Inputs!$B$18)+Inputs!$B$45*Loan_Sample!C1469</f>
        <v>-6.39292729045729</v>
      </c>
      <c r="R1489" s="0" t="n">
        <f aca="false">MIN(1-Inputs!$B$13,MAX(Inputs!$B$13,1/(1+EXP(-(Inputs!$B$15*Q1489+Inputs!$B$16)))))</f>
        <v>0.00106324009256983</v>
      </c>
    </row>
    <row r="1490" customFormat="false" ht="15" hidden="false" customHeight="false" outlineLevel="0" collapsed="false">
      <c r="A1490" s="0" t="n">
        <f aca="false">Loan_Sample!A1470</f>
        <v>42919</v>
      </c>
      <c r="B1490" s="0" t="n">
        <f aca="false">Loan_Sample!U1470</f>
        <v>215249.56</v>
      </c>
      <c r="C1490" s="0" t="n">
        <f aca="false">Loan_Sample!K1470+Inputs!$B$26</f>
        <v>4.42307710647583</v>
      </c>
      <c r="D1490" s="0" t="n">
        <f aca="false">Loan_Sample!L1470+Inputs!$B$26</f>
        <v>-0.276922702789307</v>
      </c>
      <c r="E1490" s="0" t="n">
        <f aca="false">Loan_Sample!E1470/(1+Inputs!$B$25/100)</f>
        <v>79.3774490356445</v>
      </c>
      <c r="F1490" s="0" t="n">
        <f aca="false">Loan_Sample!H1470-Inputs!$B$24/100</f>
        <v>0.43566632270813</v>
      </c>
      <c r="G1490" s="0" t="n">
        <f aca="false">IF(ISNUMBER(C1490),INDEX(Scorecard!$D$54:$D$61,SUMPRODUCT(--(Scorecard!$G$54:$G$60&lt;C1490))+1),Scorecard!$D$62)</f>
        <v>0.409483001259379</v>
      </c>
      <c r="H1490" s="0" t="n">
        <f aca="false">IF(ISNUMBER(D1490),INDEX(Scorecard!$D$63:$D$68,SUMPRODUCT(--(Scorecard!$G$63:$G$67&lt;D1490))+1),Scorecard!$D$69)</f>
        <v>0.322484508656054</v>
      </c>
      <c r="I1490" s="0" t="n">
        <f aca="false">IF(ISNUMBER(E1490),INDEX(Scorecard!$D$19:$D$26,SUMPRODUCT(--(Scorecard!$G$19:$G$25&lt;E1490))+1),Scorecard!$D$27)</f>
        <v>-0.0341578513653732</v>
      </c>
      <c r="J1490" s="0" t="n">
        <f aca="false">IF(ISNUMBER(F1490),INDEX(Scorecard!$D$37:$D$44,SUMPRODUCT(--(Scorecard!$G$37:$G$43&lt;F1490))+1),Scorecard!$D$45)</f>
        <v>-0.271229676926091</v>
      </c>
      <c r="K1490" s="0" t="n">
        <f aca="false">Inputs!$B$10+Scorecard!$J$5*Loan_Sample!Y1470+Scorecard!$J$6*Loan_Sample!Z1470+Scorecard!$J$7*I1490+Scorecard!$J$8*Loan_Sample!AB1470+Scorecard!$J$9*J1490+Scorecard!$J$10*Loan_Sample!AD1470+Scorecard!$J$11*G1490+Scorecard!$J$12*H1490</f>
        <v>-4.06611813860747</v>
      </c>
      <c r="L1490" s="0" t="n">
        <f aca="false">MIN(1-Inputs!$B$13,MAX(Inputs!$B$13,1/(1+EXP(-(Inputs!$B$11*K1490+Inputs!$B$12)))))</f>
        <v>0.0158071613409121</v>
      </c>
      <c r="M1490" s="0" t="n">
        <f aca="false">Loan_Sample!AH1470*Inputs!$B$4*B1490</f>
        <v>1190.86958321812</v>
      </c>
      <c r="N1490" s="0" t="n">
        <f aca="false">L1490*Inputs!$B$4*B1490</f>
        <v>1190.86958321812</v>
      </c>
      <c r="O1490" s="0" t="n">
        <f aca="false">Inputs!$B$37+Inputs!$B$38*MAX(Loan_Sample!H1470-Inputs!$C$38,0)+Inputs!$B$39*MAX(Loan_Sample!H1470-Inputs!$C$39,0)+Inputs!$B$40*MAX(Loan_Sample!H1470-Inputs!$C$40,0)+Inputs!$B$41*MAX(Loan_Sample!H1470-Inputs!$C$41,0)+Inputs!$B$42*Inputs!$B$14+Inputs!$B$43*MIN(Loan_Sample!I1470/Inputs!$B$17,1)+Inputs!$B$44*MIN(Loan_Sample!E1470,Inputs!$B$18)+Inputs!$B$45*Loan_Sample!C1470</f>
        <v>-5.2343835844039</v>
      </c>
      <c r="P1490" s="0" t="n">
        <f aca="false">MIN(1-Inputs!$B$13,MAX(Inputs!$B$13,1/(1+EXP(-(Inputs!$B$15*O1490+Inputs!$B$16)))))</f>
        <v>0.00395686018462772</v>
      </c>
      <c r="Q1490" s="0" t="n">
        <f aca="false">Inputs!$B$37+Inputs!$B$38*MAX(F1490-Inputs!$C$38,0)+Inputs!$B$39*MAX(F1490-Inputs!$C$39,0)+Inputs!$B$40*MAX(F1490-Inputs!$C$40,0)+Inputs!$B$41*MAX(F1490-Inputs!$C$41,0)+Inputs!$B$42*Inputs!$B$14+Inputs!$B$43*MIN(Loan_Sample!I1470/Inputs!$B$17,1)+Inputs!$B$44*MIN(E1490,Inputs!$B$18)+Inputs!$B$45*Loan_Sample!C1470</f>
        <v>-5.2343835844039</v>
      </c>
      <c r="R1490" s="0" t="n">
        <f aca="false">MIN(1-Inputs!$B$13,MAX(Inputs!$B$13,1/(1+EXP(-(Inputs!$B$15*Q1490+Inputs!$B$16)))))</f>
        <v>0.00395686018462772</v>
      </c>
    </row>
    <row r="1491" customFormat="false" ht="15" hidden="false" customHeight="false" outlineLevel="0" collapsed="false">
      <c r="A1491" s="0" t="n">
        <f aca="false">Loan_Sample!A1471</f>
        <v>42924</v>
      </c>
      <c r="B1491" s="0" t="n">
        <f aca="false">Loan_Sample!U1471</f>
        <v>108406.49</v>
      </c>
      <c r="C1491" s="0" t="n">
        <f aca="false">Loan_Sample!K1471+Inputs!$B$26</f>
        <v>4.42307710647583</v>
      </c>
      <c r="D1491" s="0" t="n">
        <f aca="false">Loan_Sample!L1471+Inputs!$B$26</f>
        <v>-0.276922702789307</v>
      </c>
      <c r="E1491" s="0" t="n">
        <f aca="false">Loan_Sample!E1471/(1+Inputs!$B$25/100)</f>
        <v>65.9380722045898</v>
      </c>
      <c r="F1491" s="0" t="n">
        <f aca="false">Loan_Sample!H1471-Inputs!$B$24/100</f>
        <v>0.182666540145874</v>
      </c>
      <c r="G1491" s="0" t="n">
        <f aca="false">IF(ISNUMBER(C1491),INDEX(Scorecard!$D$54:$D$61,SUMPRODUCT(--(Scorecard!$G$54:$G$60&lt;C1491))+1),Scorecard!$D$62)</f>
        <v>0.409483001259379</v>
      </c>
      <c r="H1491" s="0" t="n">
        <f aca="false">IF(ISNUMBER(D1491),INDEX(Scorecard!$D$63:$D$68,SUMPRODUCT(--(Scorecard!$G$63:$G$67&lt;D1491))+1),Scorecard!$D$69)</f>
        <v>0.322484508656054</v>
      </c>
      <c r="I1491" s="0" t="n">
        <f aca="false">IF(ISNUMBER(E1491),INDEX(Scorecard!$D$19:$D$26,SUMPRODUCT(--(Scorecard!$G$19:$G$25&lt;E1491))+1),Scorecard!$D$27)</f>
        <v>0.233621608745691</v>
      </c>
      <c r="J1491" s="0" t="n">
        <f aca="false">IF(ISNUMBER(F1491),INDEX(Scorecard!$D$37:$D$44,SUMPRODUCT(--(Scorecard!$G$37:$G$43&lt;F1491))+1),Scorecard!$D$45)</f>
        <v>0.102184252677548</v>
      </c>
      <c r="K1491" s="0" t="n">
        <f aca="false">Inputs!$B$10+Scorecard!$J$5*Loan_Sample!Y1471+Scorecard!$J$6*Loan_Sample!Z1471+Scorecard!$J$7*I1491+Scorecard!$J$8*Loan_Sample!AB1471+Scorecard!$J$9*J1491+Scorecard!$J$10*Loan_Sample!AD1471+Scorecard!$J$11*G1491+Scorecard!$J$12*H1491</f>
        <v>-6.43645500802151</v>
      </c>
      <c r="L1491" s="0" t="n">
        <f aca="false">MIN(1-Inputs!$B$13,MAX(Inputs!$B$13,1/(1+EXP(-(Inputs!$B$11*K1491+Inputs!$B$12)))))</f>
        <v>0.00128149966689921</v>
      </c>
      <c r="M1491" s="0" t="n">
        <f aca="false">Loan_Sample!AH1471*Inputs!$B$4*B1491</f>
        <v>48.6230082886493</v>
      </c>
      <c r="N1491" s="0" t="n">
        <f aca="false">L1491*Inputs!$B$4*B1491</f>
        <v>48.6230082886493</v>
      </c>
      <c r="O1491" s="0" t="n">
        <f aca="false">Inputs!$B$37+Inputs!$B$38*MAX(Loan_Sample!H1471-Inputs!$C$38,0)+Inputs!$B$39*MAX(Loan_Sample!H1471-Inputs!$C$39,0)+Inputs!$B$40*MAX(Loan_Sample!H1471-Inputs!$C$40,0)+Inputs!$B$41*MAX(Loan_Sample!H1471-Inputs!$C$41,0)+Inputs!$B$42*Inputs!$B$14+Inputs!$B$43*MIN(Loan_Sample!I1471/Inputs!$B$17,1)+Inputs!$B$44*MIN(Loan_Sample!E1471,Inputs!$B$18)+Inputs!$B$45*Loan_Sample!C1471</f>
        <v>-4.86116718289506</v>
      </c>
      <c r="P1491" s="0" t="n">
        <f aca="false">MIN(1-Inputs!$B$13,MAX(Inputs!$B$13,1/(1+EXP(-(Inputs!$B$15*O1491+Inputs!$B$16)))))</f>
        <v>0.00603534948289095</v>
      </c>
      <c r="Q1491" s="0" t="n">
        <f aca="false">Inputs!$B$37+Inputs!$B$38*MAX(F1491-Inputs!$C$38,0)+Inputs!$B$39*MAX(F1491-Inputs!$C$39,0)+Inputs!$B$40*MAX(F1491-Inputs!$C$40,0)+Inputs!$B$41*MAX(F1491-Inputs!$C$41,0)+Inputs!$B$42*Inputs!$B$14+Inputs!$B$43*MIN(Loan_Sample!I1471/Inputs!$B$17,1)+Inputs!$B$44*MIN(E1491,Inputs!$B$18)+Inputs!$B$45*Loan_Sample!C1471</f>
        <v>-4.86116718289506</v>
      </c>
      <c r="R1491" s="0" t="n">
        <f aca="false">MIN(1-Inputs!$B$13,MAX(Inputs!$B$13,1/(1+EXP(-(Inputs!$B$15*Q1491+Inputs!$B$16)))))</f>
        <v>0.00603534948289095</v>
      </c>
    </row>
    <row r="1492" customFormat="false" ht="15" hidden="false" customHeight="false" outlineLevel="0" collapsed="false">
      <c r="A1492" s="0" t="n">
        <f aca="false">Loan_Sample!A1472</f>
        <v>42940</v>
      </c>
      <c r="B1492" s="0" t="n">
        <f aca="false">Loan_Sample!U1472</f>
        <v>196863.92</v>
      </c>
      <c r="C1492" s="0" t="n">
        <f aca="false">Loan_Sample!K1472+Inputs!$B$26</f>
        <v>4.80000019073486</v>
      </c>
      <c r="D1492" s="0" t="n">
        <f aca="false">Loan_Sample!L1472+Inputs!$B$26</f>
        <v>-0.458333015441895</v>
      </c>
      <c r="E1492" s="0" t="n">
        <f aca="false">Loan_Sample!E1472/(1+Inputs!$B$25/100)</f>
        <v>76.974479675293</v>
      </c>
      <c r="F1492" s="0" t="n">
        <f aca="false">Loan_Sample!H1472-Inputs!$B$24/100</f>
        <v>-3.0733335018158</v>
      </c>
      <c r="G1492" s="0" t="n">
        <f aca="false">IF(ISNUMBER(C1492),INDEX(Scorecard!$D$54:$D$61,SUMPRODUCT(--(Scorecard!$G$54:$G$60&lt;C1492))+1),Scorecard!$D$62)</f>
        <v>0.409483001259379</v>
      </c>
      <c r="H1492" s="0" t="n">
        <f aca="false">IF(ISNUMBER(D1492),INDEX(Scorecard!$D$63:$D$68,SUMPRODUCT(--(Scorecard!$G$63:$G$67&lt;D1492))+1),Scorecard!$D$69)</f>
        <v>0.322484508656054</v>
      </c>
      <c r="I1492" s="0" t="n">
        <f aca="false">IF(ISNUMBER(E1492),INDEX(Scorecard!$D$19:$D$26,SUMPRODUCT(--(Scorecard!$G$19:$G$25&lt;E1492))+1),Scorecard!$D$27)</f>
        <v>-0.0341578513653732</v>
      </c>
      <c r="J1492" s="0" t="n">
        <f aca="false">IF(ISNUMBER(F1492),INDEX(Scorecard!$D$37:$D$44,SUMPRODUCT(--(Scorecard!$G$37:$G$43&lt;F1492))+1),Scorecard!$D$45)</f>
        <v>1.35057635045042</v>
      </c>
      <c r="K1492" s="0" t="n">
        <f aca="false">Inputs!$B$10+Scorecard!$J$5*Loan_Sample!Y1472+Scorecard!$J$6*Loan_Sample!Z1472+Scorecard!$J$7*I1492+Scorecard!$J$8*Loan_Sample!AB1472+Scorecard!$J$9*J1492+Scorecard!$J$10*Loan_Sample!AD1472+Scorecard!$J$11*G1492+Scorecard!$J$12*H1492</f>
        <v>-3.90986736026526</v>
      </c>
      <c r="L1492" s="0" t="n">
        <f aca="false">MIN(1-Inputs!$B$13,MAX(Inputs!$B$13,1/(1+EXP(-(Inputs!$B$11*K1492+Inputs!$B$12)))))</f>
        <v>0.0186190513073961</v>
      </c>
      <c r="M1492" s="0" t="n">
        <f aca="false">Loan_Sample!AH1472*Inputs!$B$4*B1492</f>
        <v>1282.89679946929</v>
      </c>
      <c r="N1492" s="0" t="n">
        <f aca="false">L1492*Inputs!$B$4*B1492</f>
        <v>1282.89679946929</v>
      </c>
      <c r="O1492" s="0" t="n">
        <f aca="false">Inputs!$B$37+Inputs!$B$38*MAX(Loan_Sample!H1472-Inputs!$C$38,0)+Inputs!$B$39*MAX(Loan_Sample!H1472-Inputs!$C$39,0)+Inputs!$B$40*MAX(Loan_Sample!H1472-Inputs!$C$40,0)+Inputs!$B$41*MAX(Loan_Sample!H1472-Inputs!$C$41,0)+Inputs!$B$42*Inputs!$B$14+Inputs!$B$43*MIN(Loan_Sample!I1472/Inputs!$B$17,1)+Inputs!$B$44*MIN(Loan_Sample!E1472,Inputs!$B$18)+Inputs!$B$45*Loan_Sample!C1472</f>
        <v>-6.01341140935928</v>
      </c>
      <c r="P1492" s="0" t="n">
        <f aca="false">MIN(1-Inputs!$B$13,MAX(Inputs!$B$13,1/(1+EXP(-(Inputs!$B$15*O1492+Inputs!$B$16)))))</f>
        <v>0.00163587957092836</v>
      </c>
      <c r="Q1492" s="0" t="n">
        <f aca="false">Inputs!$B$37+Inputs!$B$38*MAX(F1492-Inputs!$C$38,0)+Inputs!$B$39*MAX(F1492-Inputs!$C$39,0)+Inputs!$B$40*MAX(F1492-Inputs!$C$40,0)+Inputs!$B$41*MAX(F1492-Inputs!$C$41,0)+Inputs!$B$42*Inputs!$B$14+Inputs!$B$43*MIN(Loan_Sample!I1472/Inputs!$B$17,1)+Inputs!$B$44*MIN(E1492,Inputs!$B$18)+Inputs!$B$45*Loan_Sample!C1472</f>
        <v>-6.01341140935928</v>
      </c>
      <c r="R1492" s="0" t="n">
        <f aca="false">MIN(1-Inputs!$B$13,MAX(Inputs!$B$13,1/(1+EXP(-(Inputs!$B$15*Q1492+Inputs!$B$16)))))</f>
        <v>0.00163587957092836</v>
      </c>
    </row>
    <row r="1493" customFormat="false" ht="15" hidden="false" customHeight="false" outlineLevel="0" collapsed="false">
      <c r="A1493" s="0" t="n">
        <f aca="false">Loan_Sample!A1473</f>
        <v>42940</v>
      </c>
      <c r="B1493" s="0" t="n">
        <f aca="false">Loan_Sample!U1473</f>
        <v>194803.62</v>
      </c>
      <c r="C1493" s="0" t="n">
        <f aca="false">Loan_Sample!K1473+Inputs!$B$26</f>
        <v>4.80000019073486</v>
      </c>
      <c r="D1493" s="0" t="n">
        <f aca="false">Loan_Sample!L1473+Inputs!$B$26</f>
        <v>-0.208333015441895</v>
      </c>
      <c r="E1493" s="0" t="n">
        <f aca="false">Loan_Sample!E1473/(1+Inputs!$B$25/100)</f>
        <v>73.8812637329102</v>
      </c>
      <c r="F1493" s="0" t="n">
        <f aca="false">Loan_Sample!H1473-Inputs!$B$24/100</f>
        <v>-3.27333331108093</v>
      </c>
      <c r="G1493" s="0" t="n">
        <f aca="false">IF(ISNUMBER(C1493),INDEX(Scorecard!$D$54:$D$61,SUMPRODUCT(--(Scorecard!$G$54:$G$60&lt;C1493))+1),Scorecard!$D$62)</f>
        <v>0.409483001259379</v>
      </c>
      <c r="H1493" s="0" t="n">
        <f aca="false">IF(ISNUMBER(D1493),INDEX(Scorecard!$D$63:$D$68,SUMPRODUCT(--(Scorecard!$G$63:$G$67&lt;D1493))+1),Scorecard!$D$69)</f>
        <v>0.322484508656054</v>
      </c>
      <c r="I1493" s="0" t="n">
        <f aca="false">IF(ISNUMBER(E1493),INDEX(Scorecard!$D$19:$D$26,SUMPRODUCT(--(Scorecard!$G$19:$G$25&lt;E1493))+1),Scorecard!$D$27)</f>
        <v>-0.0341578513653732</v>
      </c>
      <c r="J1493" s="0" t="n">
        <f aca="false">IF(ISNUMBER(F1493),INDEX(Scorecard!$D$37:$D$44,SUMPRODUCT(--(Scorecard!$G$37:$G$43&lt;F1493))+1),Scorecard!$D$45)</f>
        <v>1.35057635045042</v>
      </c>
      <c r="K1493" s="0" t="n">
        <f aca="false">Inputs!$B$10+Scorecard!$J$5*Loan_Sample!Y1473+Scorecard!$J$6*Loan_Sample!Z1473+Scorecard!$J$7*I1493+Scorecard!$J$8*Loan_Sample!AB1473+Scorecard!$J$9*J1493+Scorecard!$J$10*Loan_Sample!AD1473+Scorecard!$J$11*G1493+Scorecard!$J$12*H1493</f>
        <v>-3.91109099146801</v>
      </c>
      <c r="L1493" s="0" t="n">
        <f aca="false">MIN(1-Inputs!$B$13,MAX(Inputs!$B$13,1/(1+EXP(-(Inputs!$B$11*K1493+Inputs!$B$12)))))</f>
        <v>0.0185952290740332</v>
      </c>
      <c r="M1493" s="0" t="n">
        <f aca="false">Loan_Sample!AH1473*Inputs!$B$4*B1493</f>
        <v>1267.84627842282</v>
      </c>
      <c r="N1493" s="0" t="n">
        <f aca="false">L1493*Inputs!$B$4*B1493</f>
        <v>1267.84627842282</v>
      </c>
      <c r="O1493" s="0" t="n">
        <f aca="false">Inputs!$B$37+Inputs!$B$38*MAX(Loan_Sample!H1473-Inputs!$C$38,0)+Inputs!$B$39*MAX(Loan_Sample!H1473-Inputs!$C$39,0)+Inputs!$B$40*MAX(Loan_Sample!H1473-Inputs!$C$40,0)+Inputs!$B$41*MAX(Loan_Sample!H1473-Inputs!$C$41,0)+Inputs!$B$42*Inputs!$B$14+Inputs!$B$43*MIN(Loan_Sample!I1473/Inputs!$B$17,1)+Inputs!$B$44*MIN(Loan_Sample!E1473,Inputs!$B$18)+Inputs!$B$45*Loan_Sample!C1473</f>
        <v>-5.84586488548278</v>
      </c>
      <c r="P1493" s="0" t="n">
        <f aca="false">MIN(1-Inputs!$B$13,MAX(Inputs!$B$13,1/(1+EXP(-(Inputs!$B$15*O1493+Inputs!$B$16)))))</f>
        <v>0.00197843097929672</v>
      </c>
      <c r="Q1493" s="0" t="n">
        <f aca="false">Inputs!$B$37+Inputs!$B$38*MAX(F1493-Inputs!$C$38,0)+Inputs!$B$39*MAX(F1493-Inputs!$C$39,0)+Inputs!$B$40*MAX(F1493-Inputs!$C$40,0)+Inputs!$B$41*MAX(F1493-Inputs!$C$41,0)+Inputs!$B$42*Inputs!$B$14+Inputs!$B$43*MIN(Loan_Sample!I1473/Inputs!$B$17,1)+Inputs!$B$44*MIN(E1493,Inputs!$B$18)+Inputs!$B$45*Loan_Sample!C1473</f>
        <v>-5.84586488548278</v>
      </c>
      <c r="R1493" s="0" t="n">
        <f aca="false">MIN(1-Inputs!$B$13,MAX(Inputs!$B$13,1/(1+EXP(-(Inputs!$B$15*Q1493+Inputs!$B$16)))))</f>
        <v>0.00197843097929672</v>
      </c>
    </row>
    <row r="1494" customFormat="false" ht="15" hidden="false" customHeight="false" outlineLevel="0" collapsed="false">
      <c r="A1494" s="0" t="n">
        <f aca="false">Loan_Sample!A1474</f>
        <v>42956</v>
      </c>
      <c r="B1494" s="0" t="n">
        <f aca="false">Loan_Sample!U1474</f>
        <v>186475.64</v>
      </c>
      <c r="C1494" s="0" t="n">
        <f aca="false">Loan_Sample!K1474+Inputs!$B$26</f>
        <v>4.65833330154419</v>
      </c>
      <c r="D1494" s="0" t="n">
        <f aca="false">Loan_Sample!L1474+Inputs!$B$26</f>
        <v>-1.875</v>
      </c>
      <c r="E1494" s="0" t="n">
        <f aca="false">Loan_Sample!E1474/(1+Inputs!$B$25/100)</f>
        <v>76.3731155395508</v>
      </c>
      <c r="F1494" s="0" t="n">
        <f aca="false">Loan_Sample!H1474-Inputs!$B$24/100</f>
        <v>-0.553666591644287</v>
      </c>
      <c r="G1494" s="0" t="n">
        <f aca="false">IF(ISNUMBER(C1494),INDEX(Scorecard!$D$54:$D$61,SUMPRODUCT(--(Scorecard!$G$54:$G$60&lt;C1494))+1),Scorecard!$D$62)</f>
        <v>0.409483001259379</v>
      </c>
      <c r="H1494" s="0" t="n">
        <f aca="false">IF(ISNUMBER(D1494),INDEX(Scorecard!$D$63:$D$68,SUMPRODUCT(--(Scorecard!$G$63:$G$67&lt;D1494))+1),Scorecard!$D$69)</f>
        <v>-0.340582194386522</v>
      </c>
      <c r="I1494" s="0" t="n">
        <f aca="false">IF(ISNUMBER(E1494),INDEX(Scorecard!$D$19:$D$26,SUMPRODUCT(--(Scorecard!$G$19:$G$25&lt;E1494))+1),Scorecard!$D$27)</f>
        <v>-0.0341578513653732</v>
      </c>
      <c r="J1494" s="0" t="n">
        <f aca="false">IF(ISNUMBER(F1494),INDEX(Scorecard!$D$37:$D$44,SUMPRODUCT(--(Scorecard!$G$37:$G$43&lt;F1494))+1),Scorecard!$D$45)</f>
        <v>1.35057635045042</v>
      </c>
      <c r="K1494" s="0" t="n">
        <f aca="false">Inputs!$B$10+Scorecard!$J$5*Loan_Sample!Y1474+Scorecard!$J$6*Loan_Sample!Z1474+Scorecard!$J$7*I1494+Scorecard!$J$8*Loan_Sample!AB1474+Scorecard!$J$9*J1494+Scorecard!$J$10*Loan_Sample!AD1474+Scorecard!$J$11*G1494+Scorecard!$J$12*H1494</f>
        <v>-5.45741691214921</v>
      </c>
      <c r="L1494" s="0" t="n">
        <f aca="false">MIN(1-Inputs!$B$13,MAX(Inputs!$B$13,1/(1+EXP(-(Inputs!$B$11*K1494+Inputs!$B$12)))))</f>
        <v>0.00363081128349329</v>
      </c>
      <c r="M1494" s="0" t="n">
        <f aca="false">Loan_Sample!AH1474*Inputs!$B$4*B1494</f>
        <v>236.970250233021</v>
      </c>
      <c r="N1494" s="0" t="n">
        <f aca="false">L1494*Inputs!$B$4*B1494</f>
        <v>236.970250233021</v>
      </c>
      <c r="O1494" s="0" t="n">
        <f aca="false">Inputs!$B$37+Inputs!$B$38*MAX(Loan_Sample!H1474-Inputs!$C$38,0)+Inputs!$B$39*MAX(Loan_Sample!H1474-Inputs!$C$39,0)+Inputs!$B$40*MAX(Loan_Sample!H1474-Inputs!$C$40,0)+Inputs!$B$41*MAX(Loan_Sample!H1474-Inputs!$C$41,0)+Inputs!$B$42*Inputs!$B$14+Inputs!$B$43*MIN(Loan_Sample!I1474/Inputs!$B$17,1)+Inputs!$B$44*MIN(Loan_Sample!E1474,Inputs!$B$18)+Inputs!$B$45*Loan_Sample!C1474</f>
        <v>-6.08660186899843</v>
      </c>
      <c r="P1494" s="0" t="n">
        <f aca="false">MIN(1-Inputs!$B$13,MAX(Inputs!$B$13,1/(1+EXP(-(Inputs!$B$15*O1494+Inputs!$B$16)))))</f>
        <v>0.00150547494368797</v>
      </c>
      <c r="Q1494" s="0" t="n">
        <f aca="false">Inputs!$B$37+Inputs!$B$38*MAX(F1494-Inputs!$C$38,0)+Inputs!$B$39*MAX(F1494-Inputs!$C$39,0)+Inputs!$B$40*MAX(F1494-Inputs!$C$40,0)+Inputs!$B$41*MAX(F1494-Inputs!$C$41,0)+Inputs!$B$42*Inputs!$B$14+Inputs!$B$43*MIN(Loan_Sample!I1474/Inputs!$B$17,1)+Inputs!$B$44*MIN(E1494,Inputs!$B$18)+Inputs!$B$45*Loan_Sample!C1474</f>
        <v>-6.08660186899843</v>
      </c>
      <c r="R1494" s="0" t="n">
        <f aca="false">MIN(1-Inputs!$B$13,MAX(Inputs!$B$13,1/(1+EXP(-(Inputs!$B$15*Q1494+Inputs!$B$16)))))</f>
        <v>0.00150547494368797</v>
      </c>
    </row>
    <row r="1495" customFormat="false" ht="15" hidden="false" customHeight="false" outlineLevel="0" collapsed="false">
      <c r="A1495" s="0" t="n">
        <f aca="false">Loan_Sample!A1475</f>
        <v>42957</v>
      </c>
      <c r="B1495" s="0" t="n">
        <f aca="false">Loan_Sample!U1475</f>
        <v>108339.43</v>
      </c>
      <c r="C1495" s="0" t="n">
        <f aca="false">Loan_Sample!K1475+Inputs!$B$26</f>
        <v>4.60833311080933</v>
      </c>
      <c r="D1495" s="0" t="n">
        <f aca="false">Loan_Sample!L1475+Inputs!$B$26</f>
        <v>-1.125</v>
      </c>
      <c r="E1495" s="0" t="n">
        <f aca="false">Loan_Sample!E1475/(1+Inputs!$B$25/100)</f>
        <v>76.6613464355469</v>
      </c>
      <c r="F1495" s="0" t="n">
        <f aca="false">Loan_Sample!H1475-Inputs!$B$24/100</f>
        <v>-2.47933316230774</v>
      </c>
      <c r="G1495" s="0" t="n">
        <f aca="false">IF(ISNUMBER(C1495),INDEX(Scorecard!$D$54:$D$61,SUMPRODUCT(--(Scorecard!$G$54:$G$60&lt;C1495))+1),Scorecard!$D$62)</f>
        <v>0.409483001259379</v>
      </c>
      <c r="H1495" s="0" t="n">
        <f aca="false">IF(ISNUMBER(D1495),INDEX(Scorecard!$D$63:$D$68,SUMPRODUCT(--(Scorecard!$G$63:$G$67&lt;D1495))+1),Scorecard!$D$69)</f>
        <v>-0.340582194386522</v>
      </c>
      <c r="I1495" s="0" t="n">
        <f aca="false">IF(ISNUMBER(E1495),INDEX(Scorecard!$D$19:$D$26,SUMPRODUCT(--(Scorecard!$G$19:$G$25&lt;E1495))+1),Scorecard!$D$27)</f>
        <v>-0.0341578513653732</v>
      </c>
      <c r="J1495" s="0" t="n">
        <f aca="false">IF(ISNUMBER(F1495),INDEX(Scorecard!$D$37:$D$44,SUMPRODUCT(--(Scorecard!$G$37:$G$43&lt;F1495))+1),Scorecard!$D$45)</f>
        <v>1.35057635045042</v>
      </c>
      <c r="K1495" s="0" t="n">
        <f aca="false">Inputs!$B$10+Scorecard!$J$5*Loan_Sample!Y1475+Scorecard!$J$6*Loan_Sample!Z1475+Scorecard!$J$7*I1495+Scorecard!$J$8*Loan_Sample!AB1475+Scorecard!$J$9*J1495+Scorecard!$J$10*Loan_Sample!AD1475+Scorecard!$J$11*G1495+Scorecard!$J$12*H1495</f>
        <v>-5.45741691214921</v>
      </c>
      <c r="L1495" s="0" t="n">
        <f aca="false">MIN(1-Inputs!$B$13,MAX(Inputs!$B$13,1/(1+EXP(-(Inputs!$B$11*K1495+Inputs!$B$12)))))</f>
        <v>0.00363081128349329</v>
      </c>
      <c r="M1495" s="0" t="n">
        <f aca="false">Loan_Sample!AH1475*Inputs!$B$4*B1495</f>
        <v>137.676008711931</v>
      </c>
      <c r="N1495" s="0" t="n">
        <f aca="false">L1495*Inputs!$B$4*B1495</f>
        <v>137.676008711931</v>
      </c>
      <c r="O1495" s="0" t="n">
        <f aca="false">Inputs!$B$37+Inputs!$B$38*MAX(Loan_Sample!H1475-Inputs!$C$38,0)+Inputs!$B$39*MAX(Loan_Sample!H1475-Inputs!$C$39,0)+Inputs!$B$40*MAX(Loan_Sample!H1475-Inputs!$C$40,0)+Inputs!$B$41*MAX(Loan_Sample!H1475-Inputs!$C$41,0)+Inputs!$B$42*Inputs!$B$14+Inputs!$B$43*MIN(Loan_Sample!I1475/Inputs!$B$17,1)+Inputs!$B$44*MIN(Loan_Sample!E1475,Inputs!$B$18)+Inputs!$B$45*Loan_Sample!C1475</f>
        <v>-6.10340210443076</v>
      </c>
      <c r="P1495" s="0" t="n">
        <f aca="false">MIN(1-Inputs!$B$13,MAX(Inputs!$B$13,1/(1+EXP(-(Inputs!$B$15*O1495+Inputs!$B$16)))))</f>
        <v>0.00147703754406452</v>
      </c>
      <c r="Q1495" s="0" t="n">
        <f aca="false">Inputs!$B$37+Inputs!$B$38*MAX(F1495-Inputs!$C$38,0)+Inputs!$B$39*MAX(F1495-Inputs!$C$39,0)+Inputs!$B$40*MAX(F1495-Inputs!$C$40,0)+Inputs!$B$41*MAX(F1495-Inputs!$C$41,0)+Inputs!$B$42*Inputs!$B$14+Inputs!$B$43*MIN(Loan_Sample!I1475/Inputs!$B$17,1)+Inputs!$B$44*MIN(E1495,Inputs!$B$18)+Inputs!$B$45*Loan_Sample!C1475</f>
        <v>-6.10340210443076</v>
      </c>
      <c r="R1495" s="0" t="n">
        <f aca="false">MIN(1-Inputs!$B$13,MAX(Inputs!$B$13,1/(1+EXP(-(Inputs!$B$15*Q1495+Inputs!$B$16)))))</f>
        <v>0.00147703754406452</v>
      </c>
    </row>
    <row r="1496" customFormat="false" ht="15" hidden="false" customHeight="false" outlineLevel="0" collapsed="false">
      <c r="A1496" s="0" t="n">
        <f aca="false">Loan_Sample!A1476</f>
        <v>42958</v>
      </c>
      <c r="B1496" s="0" t="n">
        <f aca="false">Loan_Sample!U1476</f>
        <v>186121.08</v>
      </c>
      <c r="C1496" s="0" t="n">
        <f aca="false">Loan_Sample!K1476+Inputs!$B$26</f>
        <v>6.03333330154419</v>
      </c>
      <c r="D1496" s="0" t="n">
        <f aca="false">Loan_Sample!L1476+Inputs!$B$26</f>
        <v>2.71025633811951</v>
      </c>
      <c r="E1496" s="0" t="n">
        <f aca="false">Loan_Sample!E1476/(1+Inputs!$B$25/100)</f>
        <v>67.2352066040039</v>
      </c>
      <c r="F1496" s="0" t="n">
        <f aca="false">Loan_Sample!H1476-Inputs!$B$24/100</f>
        <v>0.164333343505859</v>
      </c>
      <c r="G1496" s="0" t="n">
        <f aca="false">IF(ISNUMBER(C1496),INDEX(Scorecard!$D$54:$D$61,SUMPRODUCT(--(Scorecard!$G$54:$G$60&lt;C1496))+1),Scorecard!$D$62)</f>
        <v>0.0151758992857273</v>
      </c>
      <c r="H1496" s="0" t="n">
        <f aca="false">IF(ISNUMBER(D1496),INDEX(Scorecard!$D$63:$D$68,SUMPRODUCT(--(Scorecard!$G$63:$G$67&lt;D1496))+1),Scorecard!$D$69)</f>
        <v>0.322484508656054</v>
      </c>
      <c r="I1496" s="0" t="n">
        <f aca="false">IF(ISNUMBER(E1496),INDEX(Scorecard!$D$19:$D$26,SUMPRODUCT(--(Scorecard!$G$19:$G$25&lt;E1496))+1),Scorecard!$D$27)</f>
        <v>0.0530843085177338</v>
      </c>
      <c r="J1496" s="0" t="n">
        <f aca="false">IF(ISNUMBER(F1496),INDEX(Scorecard!$D$37:$D$44,SUMPRODUCT(--(Scorecard!$G$37:$G$43&lt;F1496))+1),Scorecard!$D$45)</f>
        <v>0.102184252677548</v>
      </c>
      <c r="K1496" s="0" t="n">
        <f aca="false">Inputs!$B$10+Scorecard!$J$5*Loan_Sample!Y1476+Scorecard!$J$6*Loan_Sample!Z1476+Scorecard!$J$7*I1496+Scorecard!$J$8*Loan_Sample!AB1476+Scorecard!$J$9*J1496+Scorecard!$J$10*Loan_Sample!AD1476+Scorecard!$J$11*G1496+Scorecard!$J$12*H1496</f>
        <v>-5.23205954800233</v>
      </c>
      <c r="L1496" s="0" t="n">
        <f aca="false">MIN(1-Inputs!$B$13,MAX(Inputs!$B$13,1/(1+EXP(-(Inputs!$B$11*K1496+Inputs!$B$12)))))</f>
        <v>0.00461231734999117</v>
      </c>
      <c r="M1496" s="0" t="n">
        <f aca="false">Loan_Sample!AH1476*Inputs!$B$4*B1496</f>
        <v>300.457320269083</v>
      </c>
      <c r="N1496" s="0" t="n">
        <f aca="false">L1496*Inputs!$B$4*B1496</f>
        <v>300.457320269083</v>
      </c>
      <c r="O1496" s="0" t="n">
        <f aca="false">Inputs!$B$37+Inputs!$B$38*MAX(Loan_Sample!H1476-Inputs!$C$38,0)+Inputs!$B$39*MAX(Loan_Sample!H1476-Inputs!$C$39,0)+Inputs!$B$40*MAX(Loan_Sample!H1476-Inputs!$C$40,0)+Inputs!$B$41*MAX(Loan_Sample!H1476-Inputs!$C$41,0)+Inputs!$B$42*Inputs!$B$14+Inputs!$B$43*MIN(Loan_Sample!I1476/Inputs!$B$17,1)+Inputs!$B$44*MIN(Loan_Sample!E1476,Inputs!$B$18)+Inputs!$B$45*Loan_Sample!C1476</f>
        <v>-5.77201694794502</v>
      </c>
      <c r="P1496" s="0" t="n">
        <f aca="false">MIN(1-Inputs!$B$13,MAX(Inputs!$B$13,1/(1+EXP(-(Inputs!$B$15*O1496+Inputs!$B$16)))))</f>
        <v>0.00215131886121406</v>
      </c>
      <c r="Q1496" s="0" t="n">
        <f aca="false">Inputs!$B$37+Inputs!$B$38*MAX(F1496-Inputs!$C$38,0)+Inputs!$B$39*MAX(F1496-Inputs!$C$39,0)+Inputs!$B$40*MAX(F1496-Inputs!$C$40,0)+Inputs!$B$41*MAX(F1496-Inputs!$C$41,0)+Inputs!$B$42*Inputs!$B$14+Inputs!$B$43*MIN(Loan_Sample!I1476/Inputs!$B$17,1)+Inputs!$B$44*MIN(E1496,Inputs!$B$18)+Inputs!$B$45*Loan_Sample!C1476</f>
        <v>-5.77201694794502</v>
      </c>
      <c r="R1496" s="0" t="n">
        <f aca="false">MIN(1-Inputs!$B$13,MAX(Inputs!$B$13,1/(1+EXP(-(Inputs!$B$15*Q1496+Inputs!$B$16)))))</f>
        <v>0.00215131886121406</v>
      </c>
    </row>
    <row r="1497" customFormat="false" ht="15" hidden="false" customHeight="false" outlineLevel="0" collapsed="false">
      <c r="A1497" s="0" t="n">
        <f aca="false">Loan_Sample!A1477</f>
        <v>42997</v>
      </c>
      <c r="B1497" s="0" t="n">
        <f aca="false">Loan_Sample!U1477</f>
        <v>307094.9</v>
      </c>
      <c r="C1497" s="0" t="n">
        <f aca="false">Loan_Sample!K1477+Inputs!$B$26</f>
        <v>5.73333311080933</v>
      </c>
      <c r="D1497" s="0" t="n">
        <f aca="false">Loan_Sample!L1477+Inputs!$B$26</f>
        <v>-3.50000047683716</v>
      </c>
      <c r="E1497" s="0" t="n">
        <f aca="false">Loan_Sample!E1477/(1+Inputs!$B$25/100)</f>
        <v>87.3818511962891</v>
      </c>
      <c r="F1497" s="0" t="n">
        <f aca="false">Loan_Sample!H1477-Inputs!$B$24/100</f>
        <v>0.631333351135254</v>
      </c>
      <c r="G1497" s="0" t="n">
        <f aca="false">IF(ISNUMBER(C1497),INDEX(Scorecard!$D$54:$D$61,SUMPRODUCT(--(Scorecard!$G$54:$G$60&lt;C1497))+1),Scorecard!$D$62)</f>
        <v>0.0151758992857273</v>
      </c>
      <c r="H1497" s="0" t="n">
        <f aca="false">IF(ISNUMBER(D1497),INDEX(Scorecard!$D$63:$D$68,SUMPRODUCT(--(Scorecard!$G$63:$G$67&lt;D1497))+1),Scorecard!$D$69)</f>
        <v>-0.340582194386522</v>
      </c>
      <c r="I1497" s="0" t="n">
        <f aca="false">IF(ISNUMBER(E1497),INDEX(Scorecard!$D$19:$D$26,SUMPRODUCT(--(Scorecard!$G$19:$G$25&lt;E1497))+1),Scorecard!$D$27)</f>
        <v>-0.820992370602782</v>
      </c>
      <c r="J1497" s="0" t="n">
        <f aca="false">IF(ISNUMBER(F1497),INDEX(Scorecard!$D$37:$D$44,SUMPRODUCT(--(Scorecard!$G$37:$G$43&lt;F1497))+1),Scorecard!$D$45)</f>
        <v>-0.569454719285959</v>
      </c>
      <c r="K1497" s="0" t="n">
        <f aca="false">Inputs!$B$10+Scorecard!$J$5*Loan_Sample!Y1477+Scorecard!$J$6*Loan_Sample!Z1477+Scorecard!$J$7*I1497+Scorecard!$J$8*Loan_Sample!AB1477+Scorecard!$J$9*J1497+Scorecard!$J$10*Loan_Sample!AD1477+Scorecard!$J$11*G1497+Scorecard!$J$12*H1497</f>
        <v>-3.25588487262214</v>
      </c>
      <c r="L1497" s="0" t="n">
        <f aca="false">MIN(1-Inputs!$B$13,MAX(Inputs!$B$13,1/(1+EXP(-(Inputs!$B$11*K1497+Inputs!$B$12)))))</f>
        <v>0.0367014839047134</v>
      </c>
      <c r="M1497" s="0" t="n">
        <f aca="false">Loan_Sample!AH1477*Inputs!$B$4*B1497</f>
        <v>3944.79348534935</v>
      </c>
      <c r="N1497" s="0" t="n">
        <f aca="false">L1497*Inputs!$B$4*B1497</f>
        <v>3944.79348534935</v>
      </c>
      <c r="O1497" s="0" t="n">
        <f aca="false">Inputs!$B$37+Inputs!$B$38*MAX(Loan_Sample!H1477-Inputs!$C$38,0)+Inputs!$B$39*MAX(Loan_Sample!H1477-Inputs!$C$39,0)+Inputs!$B$40*MAX(Loan_Sample!H1477-Inputs!$C$40,0)+Inputs!$B$41*MAX(Loan_Sample!H1477-Inputs!$C$41,0)+Inputs!$B$42*Inputs!$B$14+Inputs!$B$43*MIN(Loan_Sample!I1477/Inputs!$B$17,1)+Inputs!$B$44*MIN(Loan_Sample!E1477,Inputs!$B$18)+Inputs!$B$45*Loan_Sample!C1477</f>
        <v>-4.45534223812569</v>
      </c>
      <c r="P1497" s="0" t="n">
        <f aca="false">MIN(1-Inputs!$B$13,MAX(Inputs!$B$13,1/(1+EXP(-(Inputs!$B$15*O1497+Inputs!$B$16)))))</f>
        <v>0.00953952114036259</v>
      </c>
      <c r="Q1497" s="0" t="n">
        <f aca="false">Inputs!$B$37+Inputs!$B$38*MAX(F1497-Inputs!$C$38,0)+Inputs!$B$39*MAX(F1497-Inputs!$C$39,0)+Inputs!$B$40*MAX(F1497-Inputs!$C$40,0)+Inputs!$B$41*MAX(F1497-Inputs!$C$41,0)+Inputs!$B$42*Inputs!$B$14+Inputs!$B$43*MIN(Loan_Sample!I1477/Inputs!$B$17,1)+Inputs!$B$44*MIN(E1497,Inputs!$B$18)+Inputs!$B$45*Loan_Sample!C1477</f>
        <v>-4.45534223812569</v>
      </c>
      <c r="R1497" s="0" t="n">
        <f aca="false">MIN(1-Inputs!$B$13,MAX(Inputs!$B$13,1/(1+EXP(-(Inputs!$B$15*Q1497+Inputs!$B$16)))))</f>
        <v>0.00953952114036259</v>
      </c>
    </row>
    <row r="1498" customFormat="false" ht="15" hidden="false" customHeight="false" outlineLevel="0" collapsed="false">
      <c r="A1498" s="0" t="n">
        <f aca="false">Loan_Sample!A1478</f>
        <v>43009</v>
      </c>
      <c r="B1498" s="0" t="n">
        <f aca="false">Loan_Sample!U1478</f>
        <v>401839.94</v>
      </c>
      <c r="C1498" s="0" t="n">
        <f aca="false">Loan_Sample!K1478+Inputs!$B$26</f>
        <v>4.80000019073486</v>
      </c>
      <c r="D1498" s="0" t="n">
        <f aca="false">Loan_Sample!L1478+Inputs!$B$26</f>
        <v>-0.458333015441895</v>
      </c>
      <c r="E1498" s="0" t="n">
        <f aca="false">Loan_Sample!E1478/(1+Inputs!$B$25/100)</f>
        <v>59.2772331237793</v>
      </c>
      <c r="F1498" s="0" t="n">
        <f aca="false">Loan_Sample!H1478-Inputs!$B$24/100</f>
        <v>-2.91733336448669</v>
      </c>
      <c r="G1498" s="0" t="n">
        <f aca="false">IF(ISNUMBER(C1498),INDEX(Scorecard!$D$54:$D$61,SUMPRODUCT(--(Scorecard!$G$54:$G$60&lt;C1498))+1),Scorecard!$D$62)</f>
        <v>0.409483001259379</v>
      </c>
      <c r="H1498" s="0" t="n">
        <f aca="false">IF(ISNUMBER(D1498),INDEX(Scorecard!$D$63:$D$68,SUMPRODUCT(--(Scorecard!$G$63:$G$67&lt;D1498))+1),Scorecard!$D$69)</f>
        <v>0.322484508656054</v>
      </c>
      <c r="I1498" s="0" t="n">
        <f aca="false">IF(ISNUMBER(E1498),INDEX(Scorecard!$D$19:$D$26,SUMPRODUCT(--(Scorecard!$G$19:$G$25&lt;E1498))+1),Scorecard!$D$27)</f>
        <v>0.267179331770092</v>
      </c>
      <c r="J1498" s="0" t="n">
        <f aca="false">IF(ISNUMBER(F1498),INDEX(Scorecard!$D$37:$D$44,SUMPRODUCT(--(Scorecard!$G$37:$G$43&lt;F1498))+1),Scorecard!$D$45)</f>
        <v>1.35057635045042</v>
      </c>
      <c r="K1498" s="0" t="n">
        <f aca="false">Inputs!$B$10+Scorecard!$J$5*Loan_Sample!Y1478+Scorecard!$J$6*Loan_Sample!Z1478+Scorecard!$J$7*I1498+Scorecard!$J$8*Loan_Sample!AB1478+Scorecard!$J$9*J1498+Scorecard!$J$10*Loan_Sample!AD1478+Scorecard!$J$11*G1498+Scorecard!$J$12*H1498</f>
        <v>-6.90368246956424</v>
      </c>
      <c r="L1498" s="0" t="n">
        <f aca="false">MIN(1-Inputs!$B$13,MAX(Inputs!$B$13,1/(1+EXP(-(Inputs!$B$11*K1498+Inputs!$B$12)))))</f>
        <v>0.000779119761002672</v>
      </c>
      <c r="M1498" s="0" t="n">
        <f aca="false">Loan_Sample!AH1478*Inputs!$B$4*B1498</f>
        <v>109.578503304945</v>
      </c>
      <c r="N1498" s="0" t="n">
        <f aca="false">L1498*Inputs!$B$4*B1498</f>
        <v>109.578503304945</v>
      </c>
      <c r="O1498" s="0" t="n">
        <f aca="false">Inputs!$B$37+Inputs!$B$38*MAX(Loan_Sample!H1478-Inputs!$C$38,0)+Inputs!$B$39*MAX(Loan_Sample!H1478-Inputs!$C$39,0)+Inputs!$B$40*MAX(Loan_Sample!H1478-Inputs!$C$40,0)+Inputs!$B$41*MAX(Loan_Sample!H1478-Inputs!$C$41,0)+Inputs!$B$42*Inputs!$B$14+Inputs!$B$43*MIN(Loan_Sample!I1478/Inputs!$B$17,1)+Inputs!$B$44*MIN(Loan_Sample!E1478,Inputs!$B$18)+Inputs!$B$45*Loan_Sample!C1478</f>
        <v>-5.33550632180727</v>
      </c>
      <c r="P1498" s="0" t="n">
        <f aca="false">MIN(1-Inputs!$B$13,MAX(Inputs!$B$13,1/(1+EXP(-(Inputs!$B$15*O1498+Inputs!$B$16)))))</f>
        <v>0.00352868201558964</v>
      </c>
      <c r="Q1498" s="0" t="n">
        <f aca="false">Inputs!$B$37+Inputs!$B$38*MAX(F1498-Inputs!$C$38,0)+Inputs!$B$39*MAX(F1498-Inputs!$C$39,0)+Inputs!$B$40*MAX(F1498-Inputs!$C$40,0)+Inputs!$B$41*MAX(F1498-Inputs!$C$41,0)+Inputs!$B$42*Inputs!$B$14+Inputs!$B$43*MIN(Loan_Sample!I1478/Inputs!$B$17,1)+Inputs!$B$44*MIN(E1498,Inputs!$B$18)+Inputs!$B$45*Loan_Sample!C1478</f>
        <v>-5.33550632180727</v>
      </c>
      <c r="R1498" s="0" t="n">
        <f aca="false">MIN(1-Inputs!$B$13,MAX(Inputs!$B$13,1/(1+EXP(-(Inputs!$B$15*Q1498+Inputs!$B$16)))))</f>
        <v>0.00352868201558964</v>
      </c>
    </row>
    <row r="1499" customFormat="false" ht="15" hidden="false" customHeight="false" outlineLevel="0" collapsed="false">
      <c r="A1499" s="0" t="n">
        <f aca="false">Loan_Sample!A1479</f>
        <v>43016</v>
      </c>
      <c r="B1499" s="0" t="n">
        <f aca="false">Loan_Sample!U1479</f>
        <v>155600.77</v>
      </c>
      <c r="C1499" s="0" t="n">
        <f aca="false">Loan_Sample!K1479+Inputs!$B$26</f>
        <v>5.43333339691162</v>
      </c>
      <c r="D1499" s="0" t="n">
        <f aca="false">Loan_Sample!L1479+Inputs!$B$26</f>
        <v>-3.5</v>
      </c>
      <c r="E1499" s="0" t="n">
        <f aca="false">Loan_Sample!E1479/(1+Inputs!$B$25/100)</f>
        <v>76.641845703125</v>
      </c>
      <c r="F1499" s="0" t="n">
        <f aca="false">Loan_Sample!H1479-Inputs!$B$24/100</f>
        <v>0.566333293914795</v>
      </c>
      <c r="G1499" s="0" t="n">
        <f aca="false">IF(ISNUMBER(C1499),INDEX(Scorecard!$D$54:$D$61,SUMPRODUCT(--(Scorecard!$G$54:$G$60&lt;C1499))+1),Scorecard!$D$62)</f>
        <v>0.126303549215828</v>
      </c>
      <c r="H1499" s="0" t="n">
        <f aca="false">IF(ISNUMBER(D1499),INDEX(Scorecard!$D$63:$D$68,SUMPRODUCT(--(Scorecard!$G$63:$G$67&lt;D1499))+1),Scorecard!$D$69)</f>
        <v>-0.340582194386522</v>
      </c>
      <c r="I1499" s="0" t="n">
        <f aca="false">IF(ISNUMBER(E1499),INDEX(Scorecard!$D$19:$D$26,SUMPRODUCT(--(Scorecard!$G$19:$G$25&lt;E1499))+1),Scorecard!$D$27)</f>
        <v>-0.0341578513653732</v>
      </c>
      <c r="J1499" s="0" t="n">
        <f aca="false">IF(ISNUMBER(F1499),INDEX(Scorecard!$D$37:$D$44,SUMPRODUCT(--(Scorecard!$G$37:$G$43&lt;F1499))+1),Scorecard!$D$45)</f>
        <v>-0.271229676926091</v>
      </c>
      <c r="K1499" s="0" t="n">
        <f aca="false">Inputs!$B$10+Scorecard!$J$5*Loan_Sample!Y1479+Scorecard!$J$6*Loan_Sample!Z1479+Scorecard!$J$7*I1499+Scorecard!$J$8*Loan_Sample!AB1479+Scorecard!$J$9*J1499+Scorecard!$J$10*Loan_Sample!AD1479+Scorecard!$J$11*G1499+Scorecard!$J$12*H1499</f>
        <v>-3.08668687113728</v>
      </c>
      <c r="L1499" s="0" t="n">
        <f aca="false">MIN(1-Inputs!$B$13,MAX(Inputs!$B$13,1/(1+EXP(-(Inputs!$B$11*K1499+Inputs!$B$12)))))</f>
        <v>0.0436400360574835</v>
      </c>
      <c r="M1499" s="0" t="n">
        <f aca="false">Loan_Sample!AH1479*Inputs!$B$4*B1499</f>
        <v>2376.64812468027</v>
      </c>
      <c r="N1499" s="0" t="n">
        <f aca="false">L1499*Inputs!$B$4*B1499</f>
        <v>2376.64812468027</v>
      </c>
      <c r="O1499" s="0" t="n">
        <f aca="false">Inputs!$B$37+Inputs!$B$38*MAX(Loan_Sample!H1479-Inputs!$C$38,0)+Inputs!$B$39*MAX(Loan_Sample!H1479-Inputs!$C$39,0)+Inputs!$B$40*MAX(Loan_Sample!H1479-Inputs!$C$40,0)+Inputs!$B$41*MAX(Loan_Sample!H1479-Inputs!$C$41,0)+Inputs!$B$42*Inputs!$B$14+Inputs!$B$43*MIN(Loan_Sample!I1479/Inputs!$B$17,1)+Inputs!$B$44*MIN(Loan_Sample!E1479,Inputs!$B$18)+Inputs!$B$45*Loan_Sample!C1479</f>
        <v>-4.70366659066029</v>
      </c>
      <c r="P1499" s="0" t="n">
        <f aca="false">MIN(1-Inputs!$B$13,MAX(Inputs!$B$13,1/(1+EXP(-(Inputs!$B$15*O1499+Inputs!$B$16)))))</f>
        <v>0.00721020595703023</v>
      </c>
      <c r="Q1499" s="0" t="n">
        <f aca="false">Inputs!$B$37+Inputs!$B$38*MAX(F1499-Inputs!$C$38,0)+Inputs!$B$39*MAX(F1499-Inputs!$C$39,0)+Inputs!$B$40*MAX(F1499-Inputs!$C$40,0)+Inputs!$B$41*MAX(F1499-Inputs!$C$41,0)+Inputs!$B$42*Inputs!$B$14+Inputs!$B$43*MIN(Loan_Sample!I1479/Inputs!$B$17,1)+Inputs!$B$44*MIN(E1499,Inputs!$B$18)+Inputs!$B$45*Loan_Sample!C1479</f>
        <v>-4.70366659066029</v>
      </c>
      <c r="R1499" s="0" t="n">
        <f aca="false">MIN(1-Inputs!$B$13,MAX(Inputs!$B$13,1/(1+EXP(-(Inputs!$B$15*Q1499+Inputs!$B$16)))))</f>
        <v>0.00721020595703023</v>
      </c>
    </row>
    <row r="1500" customFormat="false" ht="15" hidden="false" customHeight="false" outlineLevel="0" collapsed="false">
      <c r="A1500" s="0" t="n">
        <f aca="false">Loan_Sample!A1480</f>
        <v>43017</v>
      </c>
      <c r="B1500" s="0" t="n">
        <f aca="false">Loan_Sample!U1480</f>
        <v>239116.72</v>
      </c>
      <c r="C1500" s="0" t="n">
        <f aca="false">Loan_Sample!K1480+Inputs!$B$26</f>
        <v>4.55833339691162</v>
      </c>
      <c r="D1500" s="0" t="n">
        <f aca="false">Loan_Sample!L1480+Inputs!$B$26</f>
        <v>-1.875</v>
      </c>
      <c r="E1500" s="0" t="n">
        <f aca="false">Loan_Sample!E1480/(1+Inputs!$B$25/100)</f>
        <v>46.003833770752</v>
      </c>
      <c r="F1500" s="0" t="n">
        <f aca="false">Loan_Sample!H1480-Inputs!$B$24/100</f>
        <v>0.788333177566528</v>
      </c>
      <c r="G1500" s="0" t="n">
        <f aca="false">IF(ISNUMBER(C1500),INDEX(Scorecard!$D$54:$D$61,SUMPRODUCT(--(Scorecard!$G$54:$G$60&lt;C1500))+1),Scorecard!$D$62)</f>
        <v>0.409483001259379</v>
      </c>
      <c r="H1500" s="0" t="n">
        <f aca="false">IF(ISNUMBER(D1500),INDEX(Scorecard!$D$63:$D$68,SUMPRODUCT(--(Scorecard!$G$63:$G$67&lt;D1500))+1),Scorecard!$D$69)</f>
        <v>-0.340582194386522</v>
      </c>
      <c r="I1500" s="0" t="n">
        <f aca="false">IF(ISNUMBER(E1500),INDEX(Scorecard!$D$19:$D$26,SUMPRODUCT(--(Scorecard!$G$19:$G$25&lt;E1500))+1),Scorecard!$D$27)</f>
        <v>0.57899015159425</v>
      </c>
      <c r="J1500" s="0" t="n">
        <f aca="false">IF(ISNUMBER(F1500),INDEX(Scorecard!$D$37:$D$44,SUMPRODUCT(--(Scorecard!$G$37:$G$43&lt;F1500))+1),Scorecard!$D$45)</f>
        <v>-0.569454719285959</v>
      </c>
      <c r="K1500" s="0" t="n">
        <f aca="false">Inputs!$B$10+Scorecard!$J$5*Loan_Sample!Y1480+Scorecard!$J$6*Loan_Sample!Z1480+Scorecard!$J$7*I1500+Scorecard!$J$8*Loan_Sample!AB1480+Scorecard!$J$9*J1500+Scorecard!$J$10*Loan_Sample!AD1480+Scorecard!$J$11*G1500+Scorecard!$J$12*H1500</f>
        <v>-3.35344529967162</v>
      </c>
      <c r="L1500" s="0" t="n">
        <f aca="false">MIN(1-Inputs!$B$13,MAX(Inputs!$B$13,1/(1+EXP(-(Inputs!$B$11*K1500+Inputs!$B$12)))))</f>
        <v>0.0331962665998258</v>
      </c>
      <c r="M1500" s="0" t="n">
        <f aca="false">Loan_Sample!AH1480*Inputs!$B$4*B1500</f>
        <v>2778.22383495856</v>
      </c>
      <c r="N1500" s="0" t="n">
        <f aca="false">L1500*Inputs!$B$4*B1500</f>
        <v>2778.22383495856</v>
      </c>
      <c r="O1500" s="0" t="n">
        <f aca="false">Inputs!$B$37+Inputs!$B$38*MAX(Loan_Sample!H1480-Inputs!$C$38,0)+Inputs!$B$39*MAX(Loan_Sample!H1480-Inputs!$C$39,0)+Inputs!$B$40*MAX(Loan_Sample!H1480-Inputs!$C$40,0)+Inputs!$B$41*MAX(Loan_Sample!H1480-Inputs!$C$41,0)+Inputs!$B$42*Inputs!$B$14+Inputs!$B$43*MIN(Loan_Sample!I1480/Inputs!$B$17,1)+Inputs!$B$44*MIN(Loan_Sample!E1480,Inputs!$B$18)+Inputs!$B$45*Loan_Sample!C1480</f>
        <v>-3.70020989135529</v>
      </c>
      <c r="P1500" s="0" t="n">
        <f aca="false">MIN(1-Inputs!$B$13,MAX(Inputs!$B$13,1/(1+EXP(-(Inputs!$B$15*O1500+Inputs!$B$16)))))</f>
        <v>0.0222199692734923</v>
      </c>
      <c r="Q1500" s="0" t="n">
        <f aca="false">Inputs!$B$37+Inputs!$B$38*MAX(F1500-Inputs!$C$38,0)+Inputs!$B$39*MAX(F1500-Inputs!$C$39,0)+Inputs!$B$40*MAX(F1500-Inputs!$C$40,0)+Inputs!$B$41*MAX(F1500-Inputs!$C$41,0)+Inputs!$B$42*Inputs!$B$14+Inputs!$B$43*MIN(Loan_Sample!I1480/Inputs!$B$17,1)+Inputs!$B$44*MIN(E1500,Inputs!$B$18)+Inputs!$B$45*Loan_Sample!C1480</f>
        <v>-3.70020989135529</v>
      </c>
      <c r="R1500" s="0" t="n">
        <f aca="false">MIN(1-Inputs!$B$13,MAX(Inputs!$B$13,1/(1+EXP(-(Inputs!$B$15*Q1500+Inputs!$B$16)))))</f>
        <v>0.0222199692734923</v>
      </c>
    </row>
    <row r="1501" customFormat="false" ht="15" hidden="false" customHeight="false" outlineLevel="0" collapsed="false">
      <c r="A1501" s="0" t="n">
        <f aca="false">Loan_Sample!A1481</f>
        <v>43024</v>
      </c>
      <c r="B1501" s="0" t="n">
        <f aca="false">Loan_Sample!U1481</f>
        <v>173624.48</v>
      </c>
      <c r="C1501" s="0" t="n">
        <f aca="false">Loan_Sample!K1481+Inputs!$B$26</f>
        <v>9.23333358764648</v>
      </c>
      <c r="D1501" s="0" t="n">
        <f aca="false">Loan_Sample!L1481+Inputs!$B$26</f>
        <v>5.07179498672485</v>
      </c>
      <c r="E1501" s="0" t="n">
        <f aca="false">Loan_Sample!E1481/(1+Inputs!$B$25/100)</f>
        <v>79.6364974975586</v>
      </c>
      <c r="F1501" s="0" t="n">
        <f aca="false">Loan_Sample!H1481-Inputs!$B$24/100</f>
        <v>0.502666711807251</v>
      </c>
      <c r="G1501" s="0" t="n">
        <f aca="false">IF(ISNUMBER(C1501),INDEX(Scorecard!$D$54:$D$61,SUMPRODUCT(--(Scorecard!$G$54:$G$60&lt;C1501))+1),Scorecard!$D$62)</f>
        <v>-0.541917179454542</v>
      </c>
      <c r="H1501" s="0" t="n">
        <f aca="false">IF(ISNUMBER(D1501),INDEX(Scorecard!$D$63:$D$68,SUMPRODUCT(--(Scorecard!$G$63:$G$67&lt;D1501))+1),Scorecard!$D$69)</f>
        <v>0.322484508656054</v>
      </c>
      <c r="I1501" s="0" t="n">
        <f aca="false">IF(ISNUMBER(E1501),INDEX(Scorecard!$D$19:$D$26,SUMPRODUCT(--(Scorecard!$G$19:$G$25&lt;E1501))+1),Scorecard!$D$27)</f>
        <v>-0.0341578513653732</v>
      </c>
      <c r="J1501" s="0" t="n">
        <f aca="false">IF(ISNUMBER(F1501),INDEX(Scorecard!$D$37:$D$44,SUMPRODUCT(--(Scorecard!$G$37:$G$43&lt;F1501))+1),Scorecard!$D$45)</f>
        <v>-0.271229676926091</v>
      </c>
      <c r="K1501" s="0" t="n">
        <f aca="false">Inputs!$B$10+Scorecard!$J$5*Loan_Sample!Y1481+Scorecard!$J$6*Loan_Sample!Z1481+Scorecard!$J$7*I1501+Scorecard!$J$8*Loan_Sample!AB1481+Scorecard!$J$9*J1501+Scorecard!$J$10*Loan_Sample!AD1481+Scorecard!$J$11*G1501+Scorecard!$J$12*H1501</f>
        <v>-6.32899879746708</v>
      </c>
      <c r="L1501" s="0" t="n">
        <f aca="false">MIN(1-Inputs!$B$13,MAX(Inputs!$B$13,1/(1+EXP(-(Inputs!$B$11*K1501+Inputs!$B$12)))))</f>
        <v>0.00143682752175254</v>
      </c>
      <c r="M1501" s="0" t="n">
        <f aca="false">Loan_Sample!AH1481*Inputs!$B$4*B1501</f>
        <v>87.3139509598904</v>
      </c>
      <c r="N1501" s="0" t="n">
        <f aca="false">L1501*Inputs!$B$4*B1501</f>
        <v>87.3139509598904</v>
      </c>
      <c r="O1501" s="0" t="n">
        <f aca="false">Inputs!$B$37+Inputs!$B$38*MAX(Loan_Sample!H1481-Inputs!$C$38,0)+Inputs!$B$39*MAX(Loan_Sample!H1481-Inputs!$C$39,0)+Inputs!$B$40*MAX(Loan_Sample!H1481-Inputs!$C$40,0)+Inputs!$B$41*MAX(Loan_Sample!H1481-Inputs!$C$41,0)+Inputs!$B$42*Inputs!$B$14+Inputs!$B$43*MIN(Loan_Sample!I1481/Inputs!$B$17,1)+Inputs!$B$44*MIN(Loan_Sample!E1481,Inputs!$B$18)+Inputs!$B$45*Loan_Sample!C1481</f>
        <v>-4.71195533843819</v>
      </c>
      <c r="P1501" s="0" t="n">
        <f aca="false">MIN(1-Inputs!$B$13,MAX(Inputs!$B$13,1/(1+EXP(-(Inputs!$B$15*O1501+Inputs!$B$16)))))</f>
        <v>0.0071430689028571</v>
      </c>
      <c r="Q1501" s="0" t="n">
        <f aca="false">Inputs!$B$37+Inputs!$B$38*MAX(F1501-Inputs!$C$38,0)+Inputs!$B$39*MAX(F1501-Inputs!$C$39,0)+Inputs!$B$40*MAX(F1501-Inputs!$C$40,0)+Inputs!$B$41*MAX(F1501-Inputs!$C$41,0)+Inputs!$B$42*Inputs!$B$14+Inputs!$B$43*MIN(Loan_Sample!I1481/Inputs!$B$17,1)+Inputs!$B$44*MIN(E1501,Inputs!$B$18)+Inputs!$B$45*Loan_Sample!C1481</f>
        <v>-4.71195533843819</v>
      </c>
      <c r="R1501" s="0" t="n">
        <f aca="false">MIN(1-Inputs!$B$13,MAX(Inputs!$B$13,1/(1+EXP(-(Inputs!$B$15*Q1501+Inputs!$B$16)))))</f>
        <v>0.0071430689028571</v>
      </c>
    </row>
    <row r="1502" customFormat="false" ht="15" hidden="false" customHeight="false" outlineLevel="0" collapsed="false">
      <c r="A1502" s="0" t="n">
        <f aca="false">Loan_Sample!A1482</f>
        <v>43039</v>
      </c>
      <c r="B1502" s="0" t="n">
        <f aca="false">Loan_Sample!U1482</f>
        <v>291881.7</v>
      </c>
      <c r="C1502" s="0" t="n">
        <f aca="false">Loan_Sample!K1482+Inputs!$B$26</f>
        <v>8.53333377838135</v>
      </c>
      <c r="D1502" s="0" t="n">
        <f aca="false">Loan_Sample!L1482+Inputs!$B$26</f>
        <v>5.07179546356201</v>
      </c>
      <c r="E1502" s="0" t="n">
        <f aca="false">Loan_Sample!E1482/(1+Inputs!$B$25/100)</f>
        <v>69.1313781738281</v>
      </c>
      <c r="F1502" s="0" t="n">
        <f aca="false">Loan_Sample!H1482-Inputs!$B$24/100</f>
        <v>1.47566676139832</v>
      </c>
      <c r="G1502" s="0" t="n">
        <f aca="false">IF(ISNUMBER(C1502),INDEX(Scorecard!$D$54:$D$61,SUMPRODUCT(--(Scorecard!$G$54:$G$60&lt;C1502))+1),Scorecard!$D$62)</f>
        <v>-0.541917179454542</v>
      </c>
      <c r="H1502" s="0" t="n">
        <f aca="false">IF(ISNUMBER(D1502),INDEX(Scorecard!$D$63:$D$68,SUMPRODUCT(--(Scorecard!$G$63:$G$67&lt;D1502))+1),Scorecard!$D$69)</f>
        <v>0.322484508656054</v>
      </c>
      <c r="I1502" s="0" t="n">
        <f aca="false">IF(ISNUMBER(E1502),INDEX(Scorecard!$D$19:$D$26,SUMPRODUCT(--(Scorecard!$G$19:$G$25&lt;E1502))+1),Scorecard!$D$27)</f>
        <v>0.0530843085177338</v>
      </c>
      <c r="J1502" s="0" t="n">
        <f aca="false">IF(ISNUMBER(F1502),INDEX(Scorecard!$D$37:$D$44,SUMPRODUCT(--(Scorecard!$G$37:$G$43&lt;F1502))+1),Scorecard!$D$45)</f>
        <v>-0.975503570149195</v>
      </c>
      <c r="K1502" s="0" t="n">
        <f aca="false">Inputs!$B$10+Scorecard!$J$5*Loan_Sample!Y1482+Scorecard!$J$6*Loan_Sample!Z1482+Scorecard!$J$7*I1502+Scorecard!$J$8*Loan_Sample!AB1482+Scorecard!$J$9*J1502+Scorecard!$J$10*Loan_Sample!AD1482+Scorecard!$J$11*G1502+Scorecard!$J$12*H1502</f>
        <v>-2.3173577749641</v>
      </c>
      <c r="L1502" s="0" t="n">
        <f aca="false">MIN(1-Inputs!$B$13,MAX(Inputs!$B$13,1/(1+EXP(-(Inputs!$B$11*K1502+Inputs!$B$12)))))</f>
        <v>0.0938968871958955</v>
      </c>
      <c r="M1502" s="0" t="n">
        <f aca="false">Loan_Sample!AH1482*Inputs!$B$4*B1502</f>
        <v>9592.37407080617</v>
      </c>
      <c r="N1502" s="0" t="n">
        <f aca="false">L1502*Inputs!$B$4*B1502</f>
        <v>9592.37407080617</v>
      </c>
      <c r="O1502" s="0" t="n">
        <f aca="false">Inputs!$B$37+Inputs!$B$38*MAX(Loan_Sample!H1482-Inputs!$C$38,0)+Inputs!$B$39*MAX(Loan_Sample!H1482-Inputs!$C$39,0)+Inputs!$B$40*MAX(Loan_Sample!H1482-Inputs!$C$40,0)+Inputs!$B$41*MAX(Loan_Sample!H1482-Inputs!$C$41,0)+Inputs!$B$42*Inputs!$B$14+Inputs!$B$43*MIN(Loan_Sample!I1482/Inputs!$B$17,1)+Inputs!$B$44*MIN(Loan_Sample!E1482,Inputs!$B$18)+Inputs!$B$45*Loan_Sample!C1482</f>
        <v>-3.55087095571324</v>
      </c>
      <c r="P1502" s="0" t="n">
        <f aca="false">MIN(1-Inputs!$B$13,MAX(Inputs!$B$13,1/(1+EXP(-(Inputs!$B$15*O1502+Inputs!$B$16)))))</f>
        <v>0.026223520789</v>
      </c>
      <c r="Q1502" s="0" t="n">
        <f aca="false">Inputs!$B$37+Inputs!$B$38*MAX(F1502-Inputs!$C$38,0)+Inputs!$B$39*MAX(F1502-Inputs!$C$39,0)+Inputs!$B$40*MAX(F1502-Inputs!$C$40,0)+Inputs!$B$41*MAX(F1502-Inputs!$C$41,0)+Inputs!$B$42*Inputs!$B$14+Inputs!$B$43*MIN(Loan_Sample!I1482/Inputs!$B$17,1)+Inputs!$B$44*MIN(E1502,Inputs!$B$18)+Inputs!$B$45*Loan_Sample!C1482</f>
        <v>-3.55087095571324</v>
      </c>
      <c r="R1502" s="0" t="n">
        <f aca="false">MIN(1-Inputs!$B$13,MAX(Inputs!$B$13,1/(1+EXP(-(Inputs!$B$15*Q1502+Inputs!$B$16)))))</f>
        <v>0.026223520789</v>
      </c>
    </row>
    <row r="1503" customFormat="false" ht="15" hidden="false" customHeight="false" outlineLevel="0" collapsed="false">
      <c r="A1503" s="0" t="n">
        <f aca="false">Loan_Sample!A1483</f>
        <v>43041</v>
      </c>
      <c r="B1503" s="0" t="n">
        <f aca="false">Loan_Sample!U1483</f>
        <v>108251.07</v>
      </c>
      <c r="C1503" s="0" t="n">
        <f aca="false">Loan_Sample!K1483+Inputs!$B$26</f>
        <v>4.60833311080933</v>
      </c>
      <c r="D1503" s="0" t="n">
        <f aca="false">Loan_Sample!L1483+Inputs!$B$26</f>
        <v>-1.125</v>
      </c>
      <c r="E1503" s="0" t="n">
        <f aca="false">Loan_Sample!E1483/(1+Inputs!$B$25/100)</f>
        <v>53.4817657470703</v>
      </c>
      <c r="F1503" s="0" t="n">
        <f aca="false">Loan_Sample!H1483-Inputs!$B$24/100</f>
        <v>-1.5663332939148</v>
      </c>
      <c r="G1503" s="0" t="n">
        <f aca="false">IF(ISNUMBER(C1503),INDEX(Scorecard!$D$54:$D$61,SUMPRODUCT(--(Scorecard!$G$54:$G$60&lt;C1503))+1),Scorecard!$D$62)</f>
        <v>0.409483001259379</v>
      </c>
      <c r="H1503" s="0" t="n">
        <f aca="false">IF(ISNUMBER(D1503),INDEX(Scorecard!$D$63:$D$68,SUMPRODUCT(--(Scorecard!$G$63:$G$67&lt;D1503))+1),Scorecard!$D$69)</f>
        <v>-0.340582194386522</v>
      </c>
      <c r="I1503" s="0" t="n">
        <f aca="false">IF(ISNUMBER(E1503),INDEX(Scorecard!$D$19:$D$26,SUMPRODUCT(--(Scorecard!$G$19:$G$25&lt;E1503))+1),Scorecard!$D$27)</f>
        <v>0.57899015159425</v>
      </c>
      <c r="J1503" s="0" t="n">
        <f aca="false">IF(ISNUMBER(F1503),INDEX(Scorecard!$D$37:$D$44,SUMPRODUCT(--(Scorecard!$G$37:$G$43&lt;F1503))+1),Scorecard!$D$45)</f>
        <v>1.35057635045042</v>
      </c>
      <c r="K1503" s="0" t="n">
        <f aca="false">Inputs!$B$10+Scorecard!$J$5*Loan_Sample!Y1483+Scorecard!$J$6*Loan_Sample!Z1483+Scorecard!$J$7*I1503+Scorecard!$J$8*Loan_Sample!AB1483+Scorecard!$J$9*J1503+Scorecard!$J$10*Loan_Sample!AD1483+Scorecard!$J$11*G1503+Scorecard!$J$12*H1503</f>
        <v>-4.8303946406342</v>
      </c>
      <c r="L1503" s="0" t="n">
        <f aca="false">MIN(1-Inputs!$B$13,MAX(Inputs!$B$13,1/(1+EXP(-(Inputs!$B$11*K1503+Inputs!$B$12)))))</f>
        <v>0.00706034788629667</v>
      </c>
      <c r="M1503" s="0" t="n">
        <f aca="false">Loan_Sample!AH1483*Inputs!$B$4*B1503</f>
        <v>267.501574642348</v>
      </c>
      <c r="N1503" s="0" t="n">
        <f aca="false">L1503*Inputs!$B$4*B1503</f>
        <v>267.501574642348</v>
      </c>
      <c r="O1503" s="0" t="n">
        <f aca="false">Inputs!$B$37+Inputs!$B$38*MAX(Loan_Sample!H1483-Inputs!$C$38,0)+Inputs!$B$39*MAX(Loan_Sample!H1483-Inputs!$C$39,0)+Inputs!$B$40*MAX(Loan_Sample!H1483-Inputs!$C$40,0)+Inputs!$B$41*MAX(Loan_Sample!H1483-Inputs!$C$41,0)+Inputs!$B$42*Inputs!$B$14+Inputs!$B$43*MIN(Loan_Sample!I1483/Inputs!$B$17,1)+Inputs!$B$44*MIN(Loan_Sample!E1483,Inputs!$B$18)+Inputs!$B$45*Loan_Sample!C1483</f>
        <v>-5.59386862505009</v>
      </c>
      <c r="P1503" s="0" t="n">
        <f aca="false">MIN(1-Inputs!$B$13,MAX(Inputs!$B$13,1/(1+EXP(-(Inputs!$B$15*O1503+Inputs!$B$16)))))</f>
        <v>0.00263298191889641</v>
      </c>
      <c r="Q1503" s="0" t="n">
        <f aca="false">Inputs!$B$37+Inputs!$B$38*MAX(F1503-Inputs!$C$38,0)+Inputs!$B$39*MAX(F1503-Inputs!$C$39,0)+Inputs!$B$40*MAX(F1503-Inputs!$C$40,0)+Inputs!$B$41*MAX(F1503-Inputs!$C$41,0)+Inputs!$B$42*Inputs!$B$14+Inputs!$B$43*MIN(Loan_Sample!I1483/Inputs!$B$17,1)+Inputs!$B$44*MIN(E1503,Inputs!$B$18)+Inputs!$B$45*Loan_Sample!C1483</f>
        <v>-5.59386862505009</v>
      </c>
      <c r="R1503" s="0" t="n">
        <f aca="false">MIN(1-Inputs!$B$13,MAX(Inputs!$B$13,1/(1+EXP(-(Inputs!$B$15*Q1503+Inputs!$B$16)))))</f>
        <v>0.00263298191889641</v>
      </c>
    </row>
    <row r="1504" customFormat="false" ht="15" hidden="false" customHeight="false" outlineLevel="0" collapsed="false">
      <c r="A1504" s="0" t="n">
        <f aca="false">Loan_Sample!A1484</f>
        <v>43095</v>
      </c>
      <c r="B1504" s="0" t="n">
        <f aca="false">Loan_Sample!U1484</f>
        <v>158214.72</v>
      </c>
      <c r="C1504" s="0" t="n">
        <f aca="false">Loan_Sample!K1484+Inputs!$B$26</f>
        <v>4.20833349227905</v>
      </c>
      <c r="D1504" s="0" t="n">
        <f aca="false">Loan_Sample!L1484+Inputs!$B$26</f>
        <v>-1.125</v>
      </c>
      <c r="E1504" s="0" t="n">
        <f aca="false">Loan_Sample!E1484/(1+Inputs!$B$25/100)</f>
        <v>85.9085311889648</v>
      </c>
      <c r="F1504" s="0" t="n">
        <f aca="false">Loan_Sample!H1484-Inputs!$B$24/100</f>
        <v>-2.47133302688599</v>
      </c>
      <c r="G1504" s="0" t="n">
        <f aca="false">IF(ISNUMBER(C1504),INDEX(Scorecard!$D$54:$D$61,SUMPRODUCT(--(Scorecard!$G$54:$G$60&lt;C1504))+1),Scorecard!$D$62)</f>
        <v>0.489050497890326</v>
      </c>
      <c r="H1504" s="0" t="n">
        <f aca="false">IF(ISNUMBER(D1504),INDEX(Scorecard!$D$63:$D$68,SUMPRODUCT(--(Scorecard!$G$63:$G$67&lt;D1504))+1),Scorecard!$D$69)</f>
        <v>-0.340582194386522</v>
      </c>
      <c r="I1504" s="0" t="n">
        <f aca="false">IF(ISNUMBER(E1504),INDEX(Scorecard!$D$19:$D$26,SUMPRODUCT(--(Scorecard!$G$19:$G$25&lt;E1504))+1),Scorecard!$D$27)</f>
        <v>-0.219855970853228</v>
      </c>
      <c r="J1504" s="0" t="n">
        <f aca="false">IF(ISNUMBER(F1504),INDEX(Scorecard!$D$37:$D$44,SUMPRODUCT(--(Scorecard!$G$37:$G$43&lt;F1504))+1),Scorecard!$D$45)</f>
        <v>1.35057635045042</v>
      </c>
      <c r="K1504" s="0" t="n">
        <f aca="false">Inputs!$B$10+Scorecard!$J$5*Loan_Sample!Y1484+Scorecard!$J$6*Loan_Sample!Z1484+Scorecard!$J$7*I1504+Scorecard!$J$8*Loan_Sample!AB1484+Scorecard!$J$9*J1504+Scorecard!$J$10*Loan_Sample!AD1484+Scorecard!$J$11*G1504+Scorecard!$J$12*H1504</f>
        <v>-4.62270881060059</v>
      </c>
      <c r="L1504" s="0" t="n">
        <f aca="false">MIN(1-Inputs!$B$13,MAX(Inputs!$B$13,1/(1+EXP(-(Inputs!$B$11*K1504+Inputs!$B$12)))))</f>
        <v>0.00879484458053039</v>
      </c>
      <c r="M1504" s="0" t="n">
        <f aca="false">Loan_Sample!AH1484*Inputs!$B$4*B1504</f>
        <v>487.015855463247</v>
      </c>
      <c r="N1504" s="0" t="n">
        <f aca="false">L1504*Inputs!$B$4*B1504</f>
        <v>487.015855463247</v>
      </c>
      <c r="O1504" s="0" t="n">
        <f aca="false">Inputs!$B$37+Inputs!$B$38*MAX(Loan_Sample!H1484-Inputs!$C$38,0)+Inputs!$B$39*MAX(Loan_Sample!H1484-Inputs!$C$39,0)+Inputs!$B$40*MAX(Loan_Sample!H1484-Inputs!$C$40,0)+Inputs!$B$41*MAX(Loan_Sample!H1484-Inputs!$C$41,0)+Inputs!$B$42*Inputs!$B$14+Inputs!$B$43*MIN(Loan_Sample!I1484/Inputs!$B$17,1)+Inputs!$B$44*MIN(Loan_Sample!E1484,Inputs!$B$18)+Inputs!$B$45*Loan_Sample!C1484</f>
        <v>-5.90722905008105</v>
      </c>
      <c r="P1504" s="0" t="n">
        <f aca="false">MIN(1-Inputs!$B$13,MAX(Inputs!$B$13,1/(1+EXP(-(Inputs!$B$15*O1504+Inputs!$B$16)))))</f>
        <v>0.00184536800987234</v>
      </c>
      <c r="Q1504" s="0" t="n">
        <f aca="false">Inputs!$B$37+Inputs!$B$38*MAX(F1504-Inputs!$C$38,0)+Inputs!$B$39*MAX(F1504-Inputs!$C$39,0)+Inputs!$B$40*MAX(F1504-Inputs!$C$40,0)+Inputs!$B$41*MAX(F1504-Inputs!$C$41,0)+Inputs!$B$42*Inputs!$B$14+Inputs!$B$43*MIN(Loan_Sample!I1484/Inputs!$B$17,1)+Inputs!$B$44*MIN(E1504,Inputs!$B$18)+Inputs!$B$45*Loan_Sample!C1484</f>
        <v>-5.90722905008105</v>
      </c>
      <c r="R1504" s="0" t="n">
        <f aca="false">MIN(1-Inputs!$B$13,MAX(Inputs!$B$13,1/(1+EXP(-(Inputs!$B$15*Q1504+Inputs!$B$16)))))</f>
        <v>0.00184536800987234</v>
      </c>
    </row>
    <row r="1505" customFormat="false" ht="15" hidden="false" customHeight="false" outlineLevel="0" collapsed="false">
      <c r="A1505" s="0" t="n">
        <f aca="false">Loan_Sample!A1485</f>
        <v>43164</v>
      </c>
      <c r="B1505" s="0" t="n">
        <f aca="false">Loan_Sample!U1485</f>
        <v>178104.42</v>
      </c>
      <c r="C1505" s="0" t="n">
        <f aca="false">Loan_Sample!K1485+Inputs!$B$26</f>
        <v>6.53333330154419</v>
      </c>
      <c r="D1505" s="0" t="n">
        <f aca="false">Loan_Sample!L1485+Inputs!$B$26</f>
        <v>-3.50000047683716</v>
      </c>
      <c r="E1505" s="0" t="n">
        <f aca="false">Loan_Sample!E1485/(1+Inputs!$B$25/100)</f>
        <v>48.7158737182617</v>
      </c>
      <c r="F1505" s="0" t="n">
        <f aca="false">Loan_Sample!H1485-Inputs!$B$24/100</f>
        <v>1.0733335018158</v>
      </c>
      <c r="G1505" s="0" t="n">
        <f aca="false">IF(ISNUMBER(C1505),INDEX(Scorecard!$D$54:$D$61,SUMPRODUCT(--(Scorecard!$G$54:$G$60&lt;C1505))+1),Scorecard!$D$62)</f>
        <v>-0.119873800601421</v>
      </c>
      <c r="H1505" s="0" t="n">
        <f aca="false">IF(ISNUMBER(D1505),INDEX(Scorecard!$D$63:$D$68,SUMPRODUCT(--(Scorecard!$G$63:$G$67&lt;D1505))+1),Scorecard!$D$69)</f>
        <v>-0.340582194386522</v>
      </c>
      <c r="I1505" s="0" t="n">
        <f aca="false">IF(ISNUMBER(E1505),INDEX(Scorecard!$D$19:$D$26,SUMPRODUCT(--(Scorecard!$G$19:$G$25&lt;E1505))+1),Scorecard!$D$27)</f>
        <v>0.57899015159425</v>
      </c>
      <c r="J1505" s="0" t="n">
        <f aca="false">IF(ISNUMBER(F1505),INDEX(Scorecard!$D$37:$D$44,SUMPRODUCT(--(Scorecard!$G$37:$G$43&lt;F1505))+1),Scorecard!$D$45)</f>
        <v>-0.975503570149195</v>
      </c>
      <c r="K1505" s="0" t="n">
        <f aca="false">Inputs!$B$10+Scorecard!$J$5*Loan_Sample!Y1485+Scorecard!$J$6*Loan_Sample!Z1485+Scorecard!$J$7*I1505+Scorecard!$J$8*Loan_Sample!AB1485+Scorecard!$J$9*J1505+Scorecard!$J$10*Loan_Sample!AD1485+Scorecard!$J$11*G1505+Scorecard!$J$12*H1505</f>
        <v>-4.65455796518405</v>
      </c>
      <c r="L1505" s="0" t="n">
        <f aca="false">MIN(1-Inputs!$B$13,MAX(Inputs!$B$13,1/(1+EXP(-(Inputs!$B$11*K1505+Inputs!$B$12)))))</f>
        <v>0.00850372313512076</v>
      </c>
      <c r="M1505" s="0" t="n">
        <f aca="false">Loan_Sample!AH1485*Inputs!$B$4*B1505</f>
        <v>530.092736887443</v>
      </c>
      <c r="N1505" s="0" t="n">
        <f aca="false">L1505*Inputs!$B$4*B1505</f>
        <v>530.092736887443</v>
      </c>
      <c r="O1505" s="0" t="n">
        <f aca="false">Inputs!$B$37+Inputs!$B$38*MAX(Loan_Sample!H1485-Inputs!$C$38,0)+Inputs!$B$39*MAX(Loan_Sample!H1485-Inputs!$C$39,0)+Inputs!$B$40*MAX(Loan_Sample!H1485-Inputs!$C$40,0)+Inputs!$B$41*MAX(Loan_Sample!H1485-Inputs!$C$41,0)+Inputs!$B$42*Inputs!$B$14+Inputs!$B$43*MIN(Loan_Sample!I1485/Inputs!$B$17,1)+Inputs!$B$44*MIN(Loan_Sample!E1485,Inputs!$B$18)+Inputs!$B$45*Loan_Sample!C1485</f>
        <v>-3.22579562288639</v>
      </c>
      <c r="P1505" s="0" t="n">
        <f aca="false">MIN(1-Inputs!$B$13,MAX(Inputs!$B$13,1/(1+EXP(-(Inputs!$B$15*O1505+Inputs!$B$16)))))</f>
        <v>0.0375076979482625</v>
      </c>
      <c r="Q1505" s="0" t="n">
        <f aca="false">Inputs!$B$37+Inputs!$B$38*MAX(F1505-Inputs!$C$38,0)+Inputs!$B$39*MAX(F1505-Inputs!$C$39,0)+Inputs!$B$40*MAX(F1505-Inputs!$C$40,0)+Inputs!$B$41*MAX(F1505-Inputs!$C$41,0)+Inputs!$B$42*Inputs!$B$14+Inputs!$B$43*MIN(Loan_Sample!I1485/Inputs!$B$17,1)+Inputs!$B$44*MIN(E1505,Inputs!$B$18)+Inputs!$B$45*Loan_Sample!C1485</f>
        <v>-3.22579562288639</v>
      </c>
      <c r="R1505" s="0" t="n">
        <f aca="false">MIN(1-Inputs!$B$13,MAX(Inputs!$B$13,1/(1+EXP(-(Inputs!$B$15*Q1505+Inputs!$B$16)))))</f>
        <v>0.0375076979482625</v>
      </c>
    </row>
    <row r="1506" customFormat="false" ht="15" hidden="false" customHeight="false" outlineLevel="0" collapsed="false">
      <c r="A1506" s="0" t="n">
        <f aca="false">Loan_Sample!A1486</f>
        <v>43227</v>
      </c>
      <c r="B1506" s="0" t="n">
        <f aca="false">Loan_Sample!U1486</f>
        <v>150329.11</v>
      </c>
      <c r="C1506" s="0" t="n">
        <f aca="false">Loan_Sample!K1486+Inputs!$B$26</f>
        <v>4.95833349227905</v>
      </c>
      <c r="D1506" s="0" t="n">
        <f aca="false">Loan_Sample!L1486+Inputs!$B$26</f>
        <v>-1.875</v>
      </c>
      <c r="E1506" s="0" t="n">
        <f aca="false">Loan_Sample!E1486/(1+Inputs!$B$25/100)</f>
        <v>62.3857765197754</v>
      </c>
      <c r="F1506" s="0" t="n">
        <f aca="false">Loan_Sample!H1486-Inputs!$B$24/100</f>
        <v>0.247333288192749</v>
      </c>
      <c r="G1506" s="0" t="n">
        <f aca="false">IF(ISNUMBER(C1506),INDEX(Scorecard!$D$54:$D$61,SUMPRODUCT(--(Scorecard!$G$54:$G$60&lt;C1506))+1),Scorecard!$D$62)</f>
        <v>0.214429354789033</v>
      </c>
      <c r="H1506" s="0" t="n">
        <f aca="false">IF(ISNUMBER(D1506),INDEX(Scorecard!$D$63:$D$68,SUMPRODUCT(--(Scorecard!$G$63:$G$67&lt;D1506))+1),Scorecard!$D$69)</f>
        <v>-0.340582194386522</v>
      </c>
      <c r="I1506" s="0" t="n">
        <f aca="false">IF(ISNUMBER(E1506),INDEX(Scorecard!$D$19:$D$26,SUMPRODUCT(--(Scorecard!$G$19:$G$25&lt;E1506))+1),Scorecard!$D$27)</f>
        <v>0.233621608745691</v>
      </c>
      <c r="J1506" s="0" t="n">
        <f aca="false">IF(ISNUMBER(F1506),INDEX(Scorecard!$D$37:$D$44,SUMPRODUCT(--(Scorecard!$G$37:$G$43&lt;F1506))+1),Scorecard!$D$45)</f>
        <v>-0.0679520129233634</v>
      </c>
      <c r="K1506" s="0" t="n">
        <f aca="false">Inputs!$B$10+Scorecard!$J$5*Loan_Sample!Y1486+Scorecard!$J$6*Loan_Sample!Z1486+Scorecard!$J$7*I1506+Scorecard!$J$8*Loan_Sample!AB1486+Scorecard!$J$9*J1506+Scorecard!$J$10*Loan_Sample!AD1486+Scorecard!$J$11*G1506+Scorecard!$J$12*H1506</f>
        <v>-4.57253302032959</v>
      </c>
      <c r="L1506" s="0" t="n">
        <f aca="false">MIN(1-Inputs!$B$13,MAX(Inputs!$B$13,1/(1+EXP(-(Inputs!$B$11*K1506+Inputs!$B$12)))))</f>
        <v>0.00927364375378425</v>
      </c>
      <c r="M1506" s="0" t="n">
        <f aca="false">Loan_Sample!AH1486*Inputs!$B$4*B1506</f>
        <v>487.934514187206</v>
      </c>
      <c r="N1506" s="0" t="n">
        <f aca="false">L1506*Inputs!$B$4*B1506</f>
        <v>487.934514187206</v>
      </c>
      <c r="O1506" s="0" t="n">
        <f aca="false">Inputs!$B$37+Inputs!$B$38*MAX(Loan_Sample!H1486-Inputs!$C$38,0)+Inputs!$B$39*MAX(Loan_Sample!H1486-Inputs!$C$39,0)+Inputs!$B$40*MAX(Loan_Sample!H1486-Inputs!$C$40,0)+Inputs!$B$41*MAX(Loan_Sample!H1486-Inputs!$C$41,0)+Inputs!$B$42*Inputs!$B$14+Inputs!$B$43*MIN(Loan_Sample!I1486/Inputs!$B$17,1)+Inputs!$B$44*MIN(Loan_Sample!E1486,Inputs!$B$18)+Inputs!$B$45*Loan_Sample!C1486</f>
        <v>-4.91467421446804</v>
      </c>
      <c r="P1506" s="0" t="n">
        <f aca="false">MIN(1-Inputs!$B$13,MAX(Inputs!$B$13,1/(1+EXP(-(Inputs!$B$15*O1506+Inputs!$B$16)))))</f>
        <v>0.00568120454846103</v>
      </c>
      <c r="Q1506" s="0" t="n">
        <f aca="false">Inputs!$B$37+Inputs!$B$38*MAX(F1506-Inputs!$C$38,0)+Inputs!$B$39*MAX(F1506-Inputs!$C$39,0)+Inputs!$B$40*MAX(F1506-Inputs!$C$40,0)+Inputs!$B$41*MAX(F1506-Inputs!$C$41,0)+Inputs!$B$42*Inputs!$B$14+Inputs!$B$43*MIN(Loan_Sample!I1486/Inputs!$B$17,1)+Inputs!$B$44*MIN(E1506,Inputs!$B$18)+Inputs!$B$45*Loan_Sample!C1486</f>
        <v>-4.91467421446804</v>
      </c>
      <c r="R1506" s="0" t="n">
        <f aca="false">MIN(1-Inputs!$B$13,MAX(Inputs!$B$13,1/(1+EXP(-(Inputs!$B$15*Q1506+Inputs!$B$16)))))</f>
        <v>0.00568120454846103</v>
      </c>
    </row>
    <row r="1507" customFormat="false" ht="15" hidden="false" customHeight="false" outlineLevel="0" collapsed="false">
      <c r="A1507" s="0" t="n">
        <f aca="false">Loan_Sample!A1487</f>
        <v>43288</v>
      </c>
      <c r="B1507" s="0" t="n">
        <f aca="false">Loan_Sample!U1487</f>
        <v>343740.9</v>
      </c>
      <c r="C1507" s="0" t="n">
        <f aca="false">Loan_Sample!K1487+Inputs!$B$26</f>
        <v>5.00833320617676</v>
      </c>
      <c r="D1507" s="0" t="n">
        <f aca="false">Loan_Sample!L1487+Inputs!$B$26</f>
        <v>-1.125</v>
      </c>
      <c r="E1507" s="0" t="n">
        <f aca="false">Loan_Sample!E1487/(1+Inputs!$B$25/100)</f>
        <v>41.4181671142578</v>
      </c>
      <c r="F1507" s="0" t="n">
        <f aca="false">Loan_Sample!H1487-Inputs!$B$24/100</f>
        <v>-1.3513331413269</v>
      </c>
      <c r="G1507" s="0" t="n">
        <f aca="false">IF(ISNUMBER(C1507),INDEX(Scorecard!$D$54:$D$61,SUMPRODUCT(--(Scorecard!$G$54:$G$60&lt;C1507))+1),Scorecard!$D$62)</f>
        <v>0.214429354789033</v>
      </c>
      <c r="H1507" s="0" t="n">
        <f aca="false">IF(ISNUMBER(D1507),INDEX(Scorecard!$D$63:$D$68,SUMPRODUCT(--(Scorecard!$G$63:$G$67&lt;D1507))+1),Scorecard!$D$69)</f>
        <v>-0.340582194386522</v>
      </c>
      <c r="I1507" s="0" t="n">
        <f aca="false">IF(ISNUMBER(E1507),INDEX(Scorecard!$D$19:$D$26,SUMPRODUCT(--(Scorecard!$G$19:$G$25&lt;E1507))+1),Scorecard!$D$27)</f>
        <v>0.57899015159425</v>
      </c>
      <c r="J1507" s="0" t="n">
        <f aca="false">IF(ISNUMBER(F1507),INDEX(Scorecard!$D$37:$D$44,SUMPRODUCT(--(Scorecard!$G$37:$G$43&lt;F1507))+1),Scorecard!$D$45)</f>
        <v>1.35057635045042</v>
      </c>
      <c r="K1507" s="0" t="n">
        <f aca="false">Inputs!$B$10+Scorecard!$J$5*Loan_Sample!Y1487+Scorecard!$J$6*Loan_Sample!Z1487+Scorecard!$J$7*I1507+Scorecard!$J$8*Loan_Sample!AB1487+Scorecard!$J$9*J1507+Scorecard!$J$10*Loan_Sample!AD1487+Scorecard!$J$11*G1507+Scorecard!$J$12*H1507</f>
        <v>-4.4706410277277</v>
      </c>
      <c r="L1507" s="0" t="n">
        <f aca="false">MIN(1-Inputs!$B$13,MAX(Inputs!$B$13,1/(1+EXP(-(Inputs!$B$11*K1507+Inputs!$B$12)))))</f>
        <v>0.0103268027577141</v>
      </c>
      <c r="M1507" s="0" t="n">
        <f aca="false">Loan_Sample!AH1487*Inputs!$B$4*B1507</f>
        <v>1242.4105659207</v>
      </c>
      <c r="N1507" s="0" t="n">
        <f aca="false">L1507*Inputs!$B$4*B1507</f>
        <v>1242.4105659207</v>
      </c>
      <c r="O1507" s="0" t="n">
        <f aca="false">Inputs!$B$37+Inputs!$B$38*MAX(Loan_Sample!H1487-Inputs!$C$38,0)+Inputs!$B$39*MAX(Loan_Sample!H1487-Inputs!$C$39,0)+Inputs!$B$40*MAX(Loan_Sample!H1487-Inputs!$C$40,0)+Inputs!$B$41*MAX(Loan_Sample!H1487-Inputs!$C$41,0)+Inputs!$B$42*Inputs!$B$14+Inputs!$B$43*MIN(Loan_Sample!I1487/Inputs!$B$17,1)+Inputs!$B$44*MIN(Loan_Sample!E1487,Inputs!$B$18)+Inputs!$B$45*Loan_Sample!C1487</f>
        <v>-5.70131047060525</v>
      </c>
      <c r="P1507" s="0" t="n">
        <f aca="false">MIN(1-Inputs!$B$13,MAX(Inputs!$B$13,1/(1+EXP(-(Inputs!$B$15*O1507+Inputs!$B$16)))))</f>
        <v>0.00233095965961174</v>
      </c>
      <c r="Q1507" s="0" t="n">
        <f aca="false">Inputs!$B$37+Inputs!$B$38*MAX(F1507-Inputs!$C$38,0)+Inputs!$B$39*MAX(F1507-Inputs!$C$39,0)+Inputs!$B$40*MAX(F1507-Inputs!$C$40,0)+Inputs!$B$41*MAX(F1507-Inputs!$C$41,0)+Inputs!$B$42*Inputs!$B$14+Inputs!$B$43*MIN(Loan_Sample!I1487/Inputs!$B$17,1)+Inputs!$B$44*MIN(E1507,Inputs!$B$18)+Inputs!$B$45*Loan_Sample!C1487</f>
        <v>-5.70131047060525</v>
      </c>
      <c r="R1507" s="0" t="n">
        <f aca="false">MIN(1-Inputs!$B$13,MAX(Inputs!$B$13,1/(1+EXP(-(Inputs!$B$15*Q1507+Inputs!$B$16)))))</f>
        <v>0.00233095965961174</v>
      </c>
    </row>
    <row r="1508" customFormat="false" ht="15" hidden="false" customHeight="false" outlineLevel="0" collapsed="false">
      <c r="A1508" s="0" t="n">
        <f aca="false">Loan_Sample!A1488</f>
        <v>43297</v>
      </c>
      <c r="B1508" s="0" t="n">
        <f aca="false">Loan_Sample!U1488</f>
        <v>122810.85</v>
      </c>
      <c r="C1508" s="0" t="n">
        <f aca="false">Loan_Sample!K1488+Inputs!$B$26</f>
        <v>5.19999980926514</v>
      </c>
      <c r="D1508" s="0" t="n">
        <f aca="false">Loan_Sample!L1488+Inputs!$B$26</f>
        <v>-0.208333492279053</v>
      </c>
      <c r="E1508" s="0" t="n">
        <f aca="false">Loan_Sample!E1488/(1+Inputs!$B$25/100)</f>
        <v>75.3737411499023</v>
      </c>
      <c r="F1508" s="0" t="n">
        <f aca="false">Loan_Sample!H1488-Inputs!$B$24/100</f>
        <v>-3.13733315467835</v>
      </c>
      <c r="G1508" s="0" t="n">
        <f aca="false">IF(ISNUMBER(C1508),INDEX(Scorecard!$D$54:$D$61,SUMPRODUCT(--(Scorecard!$G$54:$G$60&lt;C1508))+1),Scorecard!$D$62)</f>
        <v>0.214429354789033</v>
      </c>
      <c r="H1508" s="0" t="n">
        <f aca="false">IF(ISNUMBER(D1508),INDEX(Scorecard!$D$63:$D$68,SUMPRODUCT(--(Scorecard!$G$63:$G$67&lt;D1508))+1),Scorecard!$D$69)</f>
        <v>0.322484508656054</v>
      </c>
      <c r="I1508" s="0" t="n">
        <f aca="false">IF(ISNUMBER(E1508),INDEX(Scorecard!$D$19:$D$26,SUMPRODUCT(--(Scorecard!$G$19:$G$25&lt;E1508))+1),Scorecard!$D$27)</f>
        <v>-0.0341578513653732</v>
      </c>
      <c r="J1508" s="0" t="n">
        <f aca="false">IF(ISNUMBER(F1508),INDEX(Scorecard!$D$37:$D$44,SUMPRODUCT(--(Scorecard!$G$37:$G$43&lt;F1508))+1),Scorecard!$D$45)</f>
        <v>1.35057635045042</v>
      </c>
      <c r="K1508" s="0" t="n">
        <f aca="false">Inputs!$B$10+Scorecard!$J$5*Loan_Sample!Y1488+Scorecard!$J$6*Loan_Sample!Z1488+Scorecard!$J$7*I1508+Scorecard!$J$8*Loan_Sample!AB1488+Scorecard!$J$9*J1508+Scorecard!$J$10*Loan_Sample!AD1488+Scorecard!$J$11*G1508+Scorecard!$J$12*H1508</f>
        <v>-4.78236208425271</v>
      </c>
      <c r="L1508" s="0" t="n">
        <f aca="false">MIN(1-Inputs!$B$13,MAX(Inputs!$B$13,1/(1+EXP(-(Inputs!$B$11*K1508+Inputs!$B$12)))))</f>
        <v>0.00742856193819815</v>
      </c>
      <c r="M1508" s="0" t="n">
        <f aca="false">Loan_Sample!AH1488*Inputs!$B$4*B1508</f>
        <v>319.307802067717</v>
      </c>
      <c r="N1508" s="0" t="n">
        <f aca="false">L1508*Inputs!$B$4*B1508</f>
        <v>319.307802067717</v>
      </c>
      <c r="O1508" s="0" t="n">
        <f aca="false">Inputs!$B$37+Inputs!$B$38*MAX(Loan_Sample!H1488-Inputs!$C$38,0)+Inputs!$B$39*MAX(Loan_Sample!H1488-Inputs!$C$39,0)+Inputs!$B$40*MAX(Loan_Sample!H1488-Inputs!$C$40,0)+Inputs!$B$41*MAX(Loan_Sample!H1488-Inputs!$C$41,0)+Inputs!$B$42*Inputs!$B$14+Inputs!$B$43*MIN(Loan_Sample!I1488/Inputs!$B$17,1)+Inputs!$B$44*MIN(Loan_Sample!E1488,Inputs!$B$18)+Inputs!$B$45*Loan_Sample!C1488</f>
        <v>-5.61106994702587</v>
      </c>
      <c r="P1508" s="0" t="n">
        <f aca="false">MIN(1-Inputs!$B$13,MAX(Inputs!$B$13,1/(1+EXP(-(Inputs!$B$15*O1508+Inputs!$B$16)))))</f>
        <v>0.00258212722055444</v>
      </c>
      <c r="Q1508" s="0" t="n">
        <f aca="false">Inputs!$B$37+Inputs!$B$38*MAX(F1508-Inputs!$C$38,0)+Inputs!$B$39*MAX(F1508-Inputs!$C$39,0)+Inputs!$B$40*MAX(F1508-Inputs!$C$40,0)+Inputs!$B$41*MAX(F1508-Inputs!$C$41,0)+Inputs!$B$42*Inputs!$B$14+Inputs!$B$43*MIN(Loan_Sample!I1488/Inputs!$B$17,1)+Inputs!$B$44*MIN(E1508,Inputs!$B$18)+Inputs!$B$45*Loan_Sample!C1488</f>
        <v>-5.61106994702587</v>
      </c>
      <c r="R1508" s="0" t="n">
        <f aca="false">MIN(1-Inputs!$B$13,MAX(Inputs!$B$13,1/(1+EXP(-(Inputs!$B$15*Q1508+Inputs!$B$16)))))</f>
        <v>0.00258212722055444</v>
      </c>
    </row>
    <row r="1509" customFormat="false" ht="15" hidden="false" customHeight="false" outlineLevel="0" collapsed="false">
      <c r="A1509" s="0" t="n">
        <f aca="false">Loan_Sample!A1489</f>
        <v>43358</v>
      </c>
      <c r="B1509" s="0" t="n">
        <f aca="false">Loan_Sample!U1489</f>
        <v>443327.25</v>
      </c>
      <c r="C1509" s="0" t="n">
        <f aca="false">Loan_Sample!K1489+Inputs!$B$26</f>
        <v>4.19999980926514</v>
      </c>
      <c r="D1509" s="0" t="n">
        <f aca="false">Loan_Sample!L1489+Inputs!$B$26</f>
        <v>-0.458333492279053</v>
      </c>
      <c r="E1509" s="0" t="n">
        <f aca="false">Loan_Sample!E1489/(1+Inputs!$B$25/100)</f>
        <v>64.7554244995117</v>
      </c>
      <c r="F1509" s="0" t="n">
        <f aca="false">Loan_Sample!H1489-Inputs!$B$24/100</f>
        <v>-2.92333340644836</v>
      </c>
      <c r="G1509" s="0" t="n">
        <f aca="false">IF(ISNUMBER(C1509),INDEX(Scorecard!$D$54:$D$61,SUMPRODUCT(--(Scorecard!$G$54:$G$60&lt;C1509))+1),Scorecard!$D$62)</f>
        <v>0.489050497890326</v>
      </c>
      <c r="H1509" s="0" t="n">
        <f aca="false">IF(ISNUMBER(D1509),INDEX(Scorecard!$D$63:$D$68,SUMPRODUCT(--(Scorecard!$G$63:$G$67&lt;D1509))+1),Scorecard!$D$69)</f>
        <v>0.322484508656054</v>
      </c>
      <c r="I1509" s="0" t="n">
        <f aca="false">IF(ISNUMBER(E1509),INDEX(Scorecard!$D$19:$D$26,SUMPRODUCT(--(Scorecard!$G$19:$G$25&lt;E1509))+1),Scorecard!$D$27)</f>
        <v>0.233621608745691</v>
      </c>
      <c r="J1509" s="0" t="n">
        <f aca="false">IF(ISNUMBER(F1509),INDEX(Scorecard!$D$37:$D$44,SUMPRODUCT(--(Scorecard!$G$37:$G$43&lt;F1509))+1),Scorecard!$D$45)</f>
        <v>1.35057635045042</v>
      </c>
      <c r="K1509" s="0" t="n">
        <f aca="false">Inputs!$B$10+Scorecard!$J$5*Loan_Sample!Y1489+Scorecard!$J$6*Loan_Sample!Z1489+Scorecard!$J$7*I1509+Scorecard!$J$8*Loan_Sample!AB1489+Scorecard!$J$9*J1509+Scorecard!$J$10*Loan_Sample!AD1489+Scorecard!$J$11*G1509+Scorecard!$J$12*H1509</f>
        <v>-5.73384171380468</v>
      </c>
      <c r="L1509" s="0" t="n">
        <f aca="false">MIN(1-Inputs!$B$13,MAX(Inputs!$B$13,1/(1+EXP(-(Inputs!$B$11*K1509+Inputs!$B$12)))))</f>
        <v>0.00270656148640195</v>
      </c>
      <c r="M1509" s="0" t="n">
        <f aca="false">Loan_Sample!AH1489*Inputs!$B$4*B1509</f>
        <v>419.962361252872</v>
      </c>
      <c r="N1509" s="0" t="n">
        <f aca="false">L1509*Inputs!$B$4*B1509</f>
        <v>419.962361252872</v>
      </c>
      <c r="O1509" s="0" t="n">
        <f aca="false">Inputs!$B$37+Inputs!$B$38*MAX(Loan_Sample!H1489-Inputs!$C$38,0)+Inputs!$B$39*MAX(Loan_Sample!H1489-Inputs!$C$39,0)+Inputs!$B$40*MAX(Loan_Sample!H1489-Inputs!$C$40,0)+Inputs!$B$41*MAX(Loan_Sample!H1489-Inputs!$C$41,0)+Inputs!$B$42*Inputs!$B$14+Inputs!$B$43*MIN(Loan_Sample!I1489/Inputs!$B$17,1)+Inputs!$B$44*MIN(Loan_Sample!E1489,Inputs!$B$18)+Inputs!$B$45*Loan_Sample!C1489</f>
        <v>-5.42979003355379</v>
      </c>
      <c r="P1509" s="0" t="n">
        <f aca="false">MIN(1-Inputs!$B$13,MAX(Inputs!$B$13,1/(1+EXP(-(Inputs!$B$15*O1509+Inputs!$B$16)))))</f>
        <v>0.00317117302617343</v>
      </c>
      <c r="Q1509" s="0" t="n">
        <f aca="false">Inputs!$B$37+Inputs!$B$38*MAX(F1509-Inputs!$C$38,0)+Inputs!$B$39*MAX(F1509-Inputs!$C$39,0)+Inputs!$B$40*MAX(F1509-Inputs!$C$40,0)+Inputs!$B$41*MAX(F1509-Inputs!$C$41,0)+Inputs!$B$42*Inputs!$B$14+Inputs!$B$43*MIN(Loan_Sample!I1489/Inputs!$B$17,1)+Inputs!$B$44*MIN(E1509,Inputs!$B$18)+Inputs!$B$45*Loan_Sample!C1489</f>
        <v>-5.42979003355379</v>
      </c>
      <c r="R1509" s="0" t="n">
        <f aca="false">MIN(1-Inputs!$B$13,MAX(Inputs!$B$13,1/(1+EXP(-(Inputs!$B$15*Q1509+Inputs!$B$16)))))</f>
        <v>0.00317117302617343</v>
      </c>
    </row>
    <row r="1510" customFormat="false" ht="15" hidden="false" customHeight="false" outlineLevel="0" collapsed="false">
      <c r="A1510" s="0" t="n">
        <f aca="false">Loan_Sample!A1490</f>
        <v>43381</v>
      </c>
      <c r="B1510" s="0" t="n">
        <f aca="false">Loan_Sample!U1490</f>
        <v>310970.72</v>
      </c>
      <c r="C1510" s="0" t="n">
        <f aca="false">Loan_Sample!K1490+Inputs!$B$26</f>
        <v>8.53333377838135</v>
      </c>
      <c r="D1510" s="0" t="n">
        <f aca="false">Loan_Sample!L1490+Inputs!$B$26</f>
        <v>5.07179546356201</v>
      </c>
      <c r="E1510" s="0" t="n">
        <f aca="false">Loan_Sample!E1490/(1+Inputs!$B$25/100)</f>
        <v>55.0424041748047</v>
      </c>
      <c r="F1510" s="0" t="n">
        <f aca="false">Loan_Sample!H1490-Inputs!$B$24/100</f>
        <v>0.609666585922241</v>
      </c>
      <c r="G1510" s="0" t="n">
        <f aca="false">IF(ISNUMBER(C1510),INDEX(Scorecard!$D$54:$D$61,SUMPRODUCT(--(Scorecard!$G$54:$G$60&lt;C1510))+1),Scorecard!$D$62)</f>
        <v>-0.541917179454542</v>
      </c>
      <c r="H1510" s="0" t="n">
        <f aca="false">IF(ISNUMBER(D1510),INDEX(Scorecard!$D$63:$D$68,SUMPRODUCT(--(Scorecard!$G$63:$G$67&lt;D1510))+1),Scorecard!$D$69)</f>
        <v>0.322484508656054</v>
      </c>
      <c r="I1510" s="0" t="n">
        <f aca="false">IF(ISNUMBER(E1510),INDEX(Scorecard!$D$19:$D$26,SUMPRODUCT(--(Scorecard!$G$19:$G$25&lt;E1510))+1),Scorecard!$D$27)</f>
        <v>0.285899340811827</v>
      </c>
      <c r="J1510" s="0" t="n">
        <f aca="false">IF(ISNUMBER(F1510),INDEX(Scorecard!$D$37:$D$44,SUMPRODUCT(--(Scorecard!$G$37:$G$43&lt;F1510))+1),Scorecard!$D$45)</f>
        <v>-0.271229676926091</v>
      </c>
      <c r="K1510" s="0" t="n">
        <f aca="false">Inputs!$B$10+Scorecard!$J$5*Loan_Sample!Y1490+Scorecard!$J$6*Loan_Sample!Z1490+Scorecard!$J$7*I1510+Scorecard!$J$8*Loan_Sample!AB1490+Scorecard!$J$9*J1510+Scorecard!$J$10*Loan_Sample!AD1490+Scorecard!$J$11*G1510+Scorecard!$J$12*H1510</f>
        <v>-4.63714564983597</v>
      </c>
      <c r="L1510" s="0" t="n">
        <f aca="false">MIN(1-Inputs!$B$13,MAX(Inputs!$B$13,1/(1+EXP(-(Inputs!$B$11*K1510+Inputs!$B$12)))))</f>
        <v>0.00866167847141193</v>
      </c>
      <c r="M1510" s="0" t="n">
        <f aca="false">Loan_Sample!AH1490*Inputs!$B$4*B1510</f>
        <v>942.734936732213</v>
      </c>
      <c r="N1510" s="0" t="n">
        <f aca="false">L1510*Inputs!$B$4*B1510</f>
        <v>942.734936732213</v>
      </c>
      <c r="O1510" s="0" t="n">
        <f aca="false">Inputs!$B$37+Inputs!$B$38*MAX(Loan_Sample!H1490-Inputs!$C$38,0)+Inputs!$B$39*MAX(Loan_Sample!H1490-Inputs!$C$39,0)+Inputs!$B$40*MAX(Loan_Sample!H1490-Inputs!$C$40,0)+Inputs!$B$41*MAX(Loan_Sample!H1490-Inputs!$C$41,0)+Inputs!$B$42*Inputs!$B$14+Inputs!$B$43*MIN(Loan_Sample!I1490/Inputs!$B$17,1)+Inputs!$B$44*MIN(Loan_Sample!E1490,Inputs!$B$18)+Inputs!$B$45*Loan_Sample!C1490</f>
        <v>-3.84233777188456</v>
      </c>
      <c r="P1510" s="0" t="n">
        <f aca="false">MIN(1-Inputs!$B$13,MAX(Inputs!$B$13,1/(1+EXP(-(Inputs!$B$15*O1510+Inputs!$B$16)))))</f>
        <v>0.0189677699469216</v>
      </c>
      <c r="Q1510" s="0" t="n">
        <f aca="false">Inputs!$B$37+Inputs!$B$38*MAX(F1510-Inputs!$C$38,0)+Inputs!$B$39*MAX(F1510-Inputs!$C$39,0)+Inputs!$B$40*MAX(F1510-Inputs!$C$40,0)+Inputs!$B$41*MAX(F1510-Inputs!$C$41,0)+Inputs!$B$42*Inputs!$B$14+Inputs!$B$43*MIN(Loan_Sample!I1490/Inputs!$B$17,1)+Inputs!$B$44*MIN(E1510,Inputs!$B$18)+Inputs!$B$45*Loan_Sample!C1490</f>
        <v>-3.84233777188456</v>
      </c>
      <c r="R1510" s="0" t="n">
        <f aca="false">MIN(1-Inputs!$B$13,MAX(Inputs!$B$13,1/(1+EXP(-(Inputs!$B$15*Q1510+Inputs!$B$16)))))</f>
        <v>0.0189677699469216</v>
      </c>
    </row>
    <row r="1511" customFormat="false" ht="15" hidden="false" customHeight="false" outlineLevel="0" collapsed="false">
      <c r="A1511" s="0" t="n">
        <f aca="false">Loan_Sample!A1491</f>
        <v>43450</v>
      </c>
      <c r="B1511" s="0" t="n">
        <f aca="false">Loan_Sample!U1491</f>
        <v>98761.86</v>
      </c>
      <c r="C1511" s="0" t="n">
        <f aca="false">Loan_Sample!K1491+Inputs!$B$26</f>
        <v>5.00833320617676</v>
      </c>
      <c r="D1511" s="0" t="n">
        <f aca="false">Loan_Sample!L1491+Inputs!$B$26</f>
        <v>-1.125</v>
      </c>
      <c r="E1511" s="0" t="n">
        <f aca="false">Loan_Sample!E1491/(1+Inputs!$B$25/100)</f>
        <v>72.2441940307617</v>
      </c>
      <c r="F1511" s="0" t="n">
        <f aca="false">Loan_Sample!H1491-Inputs!$B$24/100</f>
        <v>-2.55033302307129</v>
      </c>
      <c r="G1511" s="0" t="n">
        <f aca="false">IF(ISNUMBER(C1511),INDEX(Scorecard!$D$54:$D$61,SUMPRODUCT(--(Scorecard!$G$54:$G$60&lt;C1511))+1),Scorecard!$D$62)</f>
        <v>0.214429354789033</v>
      </c>
      <c r="H1511" s="0" t="n">
        <f aca="false">IF(ISNUMBER(D1511),INDEX(Scorecard!$D$63:$D$68,SUMPRODUCT(--(Scorecard!$G$63:$G$67&lt;D1511))+1),Scorecard!$D$69)</f>
        <v>-0.340582194386522</v>
      </c>
      <c r="I1511" s="0" t="n">
        <f aca="false">IF(ISNUMBER(E1511),INDEX(Scorecard!$D$19:$D$26,SUMPRODUCT(--(Scorecard!$G$19:$G$25&lt;E1511))+1),Scorecard!$D$27)</f>
        <v>-0.0341578513653732</v>
      </c>
      <c r="J1511" s="0" t="n">
        <f aca="false">IF(ISNUMBER(F1511),INDEX(Scorecard!$D$37:$D$44,SUMPRODUCT(--(Scorecard!$G$37:$G$43&lt;F1511))+1),Scorecard!$D$45)</f>
        <v>1.35057635045042</v>
      </c>
      <c r="K1511" s="0" t="n">
        <f aca="false">Inputs!$B$10+Scorecard!$J$5*Loan_Sample!Y1491+Scorecard!$J$6*Loan_Sample!Z1491+Scorecard!$J$7*I1511+Scorecard!$J$8*Loan_Sample!AB1491+Scorecard!$J$9*J1511+Scorecard!$J$10*Loan_Sample!AD1491+Scorecard!$J$11*G1511+Scorecard!$J$12*H1511</f>
        <v>-4.55233940854279</v>
      </c>
      <c r="L1511" s="0" t="n">
        <f aca="false">MIN(1-Inputs!$B$13,MAX(Inputs!$B$13,1/(1+EXP(-(Inputs!$B$11*K1511+Inputs!$B$12)))))</f>
        <v>0.00947354859012132</v>
      </c>
      <c r="M1511" s="0" t="n">
        <f aca="false">Loan_Sample!AH1491*Inputs!$B$4*B1511</f>
        <v>327.468847846266</v>
      </c>
      <c r="N1511" s="0" t="n">
        <f aca="false">L1511*Inputs!$B$4*B1511</f>
        <v>327.468847846266</v>
      </c>
      <c r="O1511" s="0" t="n">
        <f aca="false">Inputs!$B$37+Inputs!$B$38*MAX(Loan_Sample!H1491-Inputs!$C$38,0)+Inputs!$B$39*MAX(Loan_Sample!H1491-Inputs!$C$39,0)+Inputs!$B$40*MAX(Loan_Sample!H1491-Inputs!$C$40,0)+Inputs!$B$41*MAX(Loan_Sample!H1491-Inputs!$C$41,0)+Inputs!$B$42*Inputs!$B$14+Inputs!$B$43*MIN(Loan_Sample!I1491/Inputs!$B$17,1)+Inputs!$B$44*MIN(Loan_Sample!E1491,Inputs!$B$18)+Inputs!$B$45*Loan_Sample!C1491</f>
        <v>-5.9926290470417</v>
      </c>
      <c r="P1511" s="0" t="n">
        <f aca="false">MIN(1-Inputs!$B$13,MAX(Inputs!$B$13,1/(1+EXP(-(Inputs!$B$15*O1511+Inputs!$B$16)))))</f>
        <v>0.00167492246573819</v>
      </c>
      <c r="Q1511" s="0" t="n">
        <f aca="false">Inputs!$B$37+Inputs!$B$38*MAX(F1511-Inputs!$C$38,0)+Inputs!$B$39*MAX(F1511-Inputs!$C$39,0)+Inputs!$B$40*MAX(F1511-Inputs!$C$40,0)+Inputs!$B$41*MAX(F1511-Inputs!$C$41,0)+Inputs!$B$42*Inputs!$B$14+Inputs!$B$43*MIN(Loan_Sample!I1491/Inputs!$B$17,1)+Inputs!$B$44*MIN(E1511,Inputs!$B$18)+Inputs!$B$45*Loan_Sample!C1491</f>
        <v>-5.9926290470417</v>
      </c>
      <c r="R1511" s="0" t="n">
        <f aca="false">MIN(1-Inputs!$B$13,MAX(Inputs!$B$13,1/(1+EXP(-(Inputs!$B$15*Q1511+Inputs!$B$16)))))</f>
        <v>0.00167492246573819</v>
      </c>
    </row>
    <row r="1512" customFormat="false" ht="15" hidden="false" customHeight="false" outlineLevel="0" collapsed="false">
      <c r="A1512" s="0" t="n">
        <f aca="false">Loan_Sample!A1492</f>
        <v>43450</v>
      </c>
      <c r="B1512" s="0" t="n">
        <f aca="false">Loan_Sample!U1492</f>
        <v>96626.8</v>
      </c>
      <c r="C1512" s="0" t="n">
        <f aca="false">Loan_Sample!K1492+Inputs!$B$26</f>
        <v>4.80000019073486</v>
      </c>
      <c r="D1512" s="0" t="n">
        <f aca="false">Loan_Sample!L1492+Inputs!$B$26</f>
        <v>-0.208333015441895</v>
      </c>
      <c r="E1512" s="0" t="n">
        <f aca="false">Loan_Sample!E1492/(1+Inputs!$B$25/100)</f>
        <v>66.5004577636719</v>
      </c>
      <c r="F1512" s="0" t="n">
        <f aca="false">Loan_Sample!H1492-Inputs!$B$24/100</f>
        <v>-3.45033311843872</v>
      </c>
      <c r="G1512" s="0" t="n">
        <f aca="false">IF(ISNUMBER(C1512),INDEX(Scorecard!$D$54:$D$61,SUMPRODUCT(--(Scorecard!$G$54:$G$60&lt;C1512))+1),Scorecard!$D$62)</f>
        <v>0.409483001259379</v>
      </c>
      <c r="H1512" s="0" t="n">
        <f aca="false">IF(ISNUMBER(D1512),INDEX(Scorecard!$D$63:$D$68,SUMPRODUCT(--(Scorecard!$G$63:$G$67&lt;D1512))+1),Scorecard!$D$69)</f>
        <v>0.322484508656054</v>
      </c>
      <c r="I1512" s="0" t="n">
        <f aca="false">IF(ISNUMBER(E1512),INDEX(Scorecard!$D$19:$D$26,SUMPRODUCT(--(Scorecard!$G$19:$G$25&lt;E1512))+1),Scorecard!$D$27)</f>
        <v>0.0530843085177338</v>
      </c>
      <c r="J1512" s="0" t="n">
        <f aca="false">IF(ISNUMBER(F1512),INDEX(Scorecard!$D$37:$D$44,SUMPRODUCT(--(Scorecard!$G$37:$G$43&lt;F1512))+1),Scorecard!$D$45)</f>
        <v>1.35057635045042</v>
      </c>
      <c r="K1512" s="0" t="n">
        <f aca="false">Inputs!$B$10+Scorecard!$J$5*Loan_Sample!Y1492+Scorecard!$J$6*Loan_Sample!Z1492+Scorecard!$J$7*I1512+Scorecard!$J$8*Loan_Sample!AB1492+Scorecard!$J$9*J1512+Scorecard!$J$10*Loan_Sample!AD1492+Scorecard!$J$11*G1512+Scorecard!$J$12*H1512</f>
        <v>-4.855753451393</v>
      </c>
      <c r="L1512" s="0" t="n">
        <f aca="false">MIN(1-Inputs!$B$13,MAX(Inputs!$B$13,1/(1+EXP(-(Inputs!$B$11*K1512+Inputs!$B$12)))))</f>
        <v>0.00687331775061492</v>
      </c>
      <c r="M1512" s="0" t="n">
        <f aca="false">Loan_Sample!AH1492*Inputs!$B$4*B1512</f>
        <v>232.451344868791</v>
      </c>
      <c r="N1512" s="0" t="n">
        <f aca="false">L1512*Inputs!$B$4*B1512</f>
        <v>232.451344868791</v>
      </c>
      <c r="O1512" s="0" t="n">
        <f aca="false">Inputs!$B$37+Inputs!$B$38*MAX(Loan_Sample!H1492-Inputs!$C$38,0)+Inputs!$B$39*MAX(Loan_Sample!H1492-Inputs!$C$39,0)+Inputs!$B$40*MAX(Loan_Sample!H1492-Inputs!$C$40,0)+Inputs!$B$41*MAX(Loan_Sample!H1492-Inputs!$C$41,0)+Inputs!$B$42*Inputs!$B$14+Inputs!$B$43*MIN(Loan_Sample!I1492/Inputs!$B$17,1)+Inputs!$B$44*MIN(Loan_Sample!E1492,Inputs!$B$18)+Inputs!$B$45*Loan_Sample!C1492</f>
        <v>-5.65866356713533</v>
      </c>
      <c r="P1512" s="0" t="n">
        <f aca="false">MIN(1-Inputs!$B$13,MAX(Inputs!$B$13,1/(1+EXP(-(Inputs!$B$15*O1512+Inputs!$B$16)))))</f>
        <v>0.00244646764571198</v>
      </c>
      <c r="Q1512" s="0" t="n">
        <f aca="false">Inputs!$B$37+Inputs!$B$38*MAX(F1512-Inputs!$C$38,0)+Inputs!$B$39*MAX(F1512-Inputs!$C$39,0)+Inputs!$B$40*MAX(F1512-Inputs!$C$40,0)+Inputs!$B$41*MAX(F1512-Inputs!$C$41,0)+Inputs!$B$42*Inputs!$B$14+Inputs!$B$43*MIN(Loan_Sample!I1492/Inputs!$B$17,1)+Inputs!$B$44*MIN(E1512,Inputs!$B$18)+Inputs!$B$45*Loan_Sample!C1492</f>
        <v>-5.65866356713533</v>
      </c>
      <c r="R1512" s="0" t="n">
        <f aca="false">MIN(1-Inputs!$B$13,MAX(Inputs!$B$13,1/(1+EXP(-(Inputs!$B$15*Q1512+Inputs!$B$16)))))</f>
        <v>0.00244646764571198</v>
      </c>
    </row>
    <row r="1513" customFormat="false" ht="15" hidden="false" customHeight="false" outlineLevel="0" collapsed="false">
      <c r="A1513" s="0" t="n">
        <f aca="false">Loan_Sample!A1493</f>
        <v>43509</v>
      </c>
      <c r="B1513" s="0" t="n">
        <f aca="false">Loan_Sample!U1493</f>
        <v>351233.44</v>
      </c>
      <c r="C1513" s="0" t="n">
        <f aca="false">Loan_Sample!K1493+Inputs!$B$26</f>
        <v>4.85833311080933</v>
      </c>
      <c r="D1513" s="0" t="n">
        <f aca="false">Loan_Sample!L1493+Inputs!$B$26</f>
        <v>-1.875</v>
      </c>
      <c r="E1513" s="0" t="n">
        <f aca="false">Loan_Sample!E1493/(1+Inputs!$B$25/100)</f>
        <v>71.0401000976563</v>
      </c>
      <c r="F1513" s="0" t="n">
        <f aca="false">Loan_Sample!H1493-Inputs!$B$24/100</f>
        <v>0.344333410263062</v>
      </c>
      <c r="G1513" s="0" t="n">
        <f aca="false">IF(ISNUMBER(C1513),INDEX(Scorecard!$D$54:$D$61,SUMPRODUCT(--(Scorecard!$G$54:$G$60&lt;C1513))+1),Scorecard!$D$62)</f>
        <v>0.214429354789033</v>
      </c>
      <c r="H1513" s="0" t="n">
        <f aca="false">IF(ISNUMBER(D1513),INDEX(Scorecard!$D$63:$D$68,SUMPRODUCT(--(Scorecard!$G$63:$G$67&lt;D1513))+1),Scorecard!$D$69)</f>
        <v>-0.340582194386522</v>
      </c>
      <c r="I1513" s="0" t="n">
        <f aca="false">IF(ISNUMBER(E1513),INDEX(Scorecard!$D$19:$D$26,SUMPRODUCT(--(Scorecard!$G$19:$G$25&lt;E1513))+1),Scorecard!$D$27)</f>
        <v>0.0530843085177338</v>
      </c>
      <c r="J1513" s="0" t="n">
        <f aca="false">IF(ISNUMBER(F1513),INDEX(Scorecard!$D$37:$D$44,SUMPRODUCT(--(Scorecard!$G$37:$G$43&lt;F1513))+1),Scorecard!$D$45)</f>
        <v>-0.0679520129233634</v>
      </c>
      <c r="K1513" s="0" t="n">
        <f aca="false">Inputs!$B$10+Scorecard!$J$5*Loan_Sample!Y1493+Scorecard!$J$6*Loan_Sample!Z1493+Scorecard!$J$7*I1513+Scorecard!$J$8*Loan_Sample!AB1493+Scorecard!$J$9*J1513+Scorecard!$J$10*Loan_Sample!AD1493+Scorecard!$J$11*G1513+Scorecard!$J$12*H1513</f>
        <v>-6.04563928099741</v>
      </c>
      <c r="L1513" s="0" t="n">
        <f aca="false">MIN(1-Inputs!$B$13,MAX(Inputs!$B$13,1/(1+EXP(-(Inputs!$B$11*K1513+Inputs!$B$12)))))</f>
        <v>0.00194260244007753</v>
      </c>
      <c r="M1513" s="0" t="n">
        <f aca="false">Loan_Sample!AH1493*Inputs!$B$4*B1513</f>
        <v>238.807428153289</v>
      </c>
      <c r="N1513" s="0" t="n">
        <f aca="false">L1513*Inputs!$B$4*B1513</f>
        <v>238.807428153289</v>
      </c>
      <c r="O1513" s="0" t="n">
        <f aca="false">Inputs!$B$37+Inputs!$B$38*MAX(Loan_Sample!H1493-Inputs!$C$38,0)+Inputs!$B$39*MAX(Loan_Sample!H1493-Inputs!$C$39,0)+Inputs!$B$40*MAX(Loan_Sample!H1493-Inputs!$C$40,0)+Inputs!$B$41*MAX(Loan_Sample!H1493-Inputs!$C$41,0)+Inputs!$B$42*Inputs!$B$14+Inputs!$B$43*MIN(Loan_Sample!I1493/Inputs!$B$17,1)+Inputs!$B$44*MIN(Loan_Sample!E1493,Inputs!$B$18)+Inputs!$B$45*Loan_Sample!C1493</f>
        <v>-4.49518320628806</v>
      </c>
      <c r="P1513" s="0" t="n">
        <f aca="false">MIN(1-Inputs!$B$13,MAX(Inputs!$B$13,1/(1+EXP(-(Inputs!$B$15*O1513+Inputs!$B$16)))))</f>
        <v>0.00912095617064736</v>
      </c>
      <c r="Q1513" s="0" t="n">
        <f aca="false">Inputs!$B$37+Inputs!$B$38*MAX(F1513-Inputs!$C$38,0)+Inputs!$B$39*MAX(F1513-Inputs!$C$39,0)+Inputs!$B$40*MAX(F1513-Inputs!$C$40,0)+Inputs!$B$41*MAX(F1513-Inputs!$C$41,0)+Inputs!$B$42*Inputs!$B$14+Inputs!$B$43*MIN(Loan_Sample!I1493/Inputs!$B$17,1)+Inputs!$B$44*MIN(E1513,Inputs!$B$18)+Inputs!$B$45*Loan_Sample!C1493</f>
        <v>-4.49518320628806</v>
      </c>
      <c r="R1513" s="0" t="n">
        <f aca="false">MIN(1-Inputs!$B$13,MAX(Inputs!$B$13,1/(1+EXP(-(Inputs!$B$15*Q1513+Inputs!$B$16)))))</f>
        <v>0.00912095617064736</v>
      </c>
    </row>
    <row r="1514" customFormat="false" ht="15" hidden="false" customHeight="false" outlineLevel="0" collapsed="false">
      <c r="A1514" s="0" t="n">
        <f aca="false">Loan_Sample!A1494</f>
        <v>43578</v>
      </c>
      <c r="B1514" s="0" t="n">
        <f aca="false">Loan_Sample!U1494</f>
        <v>130571.75</v>
      </c>
      <c r="C1514" s="0" t="n">
        <f aca="false">Loan_Sample!K1494+Inputs!$B$26</f>
        <v>9.23333358764648</v>
      </c>
      <c r="D1514" s="0" t="n">
        <f aca="false">Loan_Sample!L1494+Inputs!$B$26</f>
        <v>5.07179498672485</v>
      </c>
      <c r="E1514" s="0" t="n">
        <f aca="false">Loan_Sample!E1494/(1+Inputs!$B$25/100)</f>
        <v>55.1150817871094</v>
      </c>
      <c r="F1514" s="0" t="n">
        <f aca="false">Loan_Sample!H1494-Inputs!$B$24/100</f>
        <v>0.256666660308838</v>
      </c>
      <c r="G1514" s="0" t="n">
        <f aca="false">IF(ISNUMBER(C1514),INDEX(Scorecard!$D$54:$D$61,SUMPRODUCT(--(Scorecard!$G$54:$G$60&lt;C1514))+1),Scorecard!$D$62)</f>
        <v>-0.541917179454542</v>
      </c>
      <c r="H1514" s="0" t="n">
        <f aca="false">IF(ISNUMBER(D1514),INDEX(Scorecard!$D$63:$D$68,SUMPRODUCT(--(Scorecard!$G$63:$G$67&lt;D1514))+1),Scorecard!$D$69)</f>
        <v>0.322484508656054</v>
      </c>
      <c r="I1514" s="0" t="n">
        <f aca="false">IF(ISNUMBER(E1514),INDEX(Scorecard!$D$19:$D$26,SUMPRODUCT(--(Scorecard!$G$19:$G$25&lt;E1514))+1),Scorecard!$D$27)</f>
        <v>0.285899340811827</v>
      </c>
      <c r="J1514" s="0" t="n">
        <f aca="false">IF(ISNUMBER(F1514),INDEX(Scorecard!$D$37:$D$44,SUMPRODUCT(--(Scorecard!$G$37:$G$43&lt;F1514))+1),Scorecard!$D$45)</f>
        <v>-0.0679520129233634</v>
      </c>
      <c r="K1514" s="0" t="n">
        <f aca="false">Inputs!$B$10+Scorecard!$J$5*Loan_Sample!Y1494+Scorecard!$J$6*Loan_Sample!Z1494+Scorecard!$J$7*I1514+Scorecard!$J$8*Loan_Sample!AB1494+Scorecard!$J$9*J1514+Scorecard!$J$10*Loan_Sample!AD1494+Scorecard!$J$11*G1514+Scorecard!$J$12*H1514</f>
        <v>-4.57721360143867</v>
      </c>
      <c r="L1514" s="0" t="n">
        <f aca="false">MIN(1-Inputs!$B$13,MAX(Inputs!$B$13,1/(1+EXP(-(Inputs!$B$11*K1514+Inputs!$B$12)))))</f>
        <v>0.00922790858575255</v>
      </c>
      <c r="M1514" s="0" t="n">
        <f aca="false">Loan_Sample!AH1494*Inputs!$B$4*B1514</f>
        <v>421.716460508608</v>
      </c>
      <c r="N1514" s="0" t="n">
        <f aca="false">L1514*Inputs!$B$4*B1514</f>
        <v>421.716460508608</v>
      </c>
      <c r="O1514" s="0" t="n">
        <f aca="false">Inputs!$B$37+Inputs!$B$38*MAX(Loan_Sample!H1494-Inputs!$C$38,0)+Inputs!$B$39*MAX(Loan_Sample!H1494-Inputs!$C$39,0)+Inputs!$B$40*MAX(Loan_Sample!H1494-Inputs!$C$40,0)+Inputs!$B$41*MAX(Loan_Sample!H1494-Inputs!$C$41,0)+Inputs!$B$42*Inputs!$B$14+Inputs!$B$43*MIN(Loan_Sample!I1494/Inputs!$B$17,1)+Inputs!$B$44*MIN(Loan_Sample!E1494,Inputs!$B$18)+Inputs!$B$45*Loan_Sample!C1494</f>
        <v>-4.69927783821337</v>
      </c>
      <c r="P1514" s="0" t="n">
        <f aca="false">MIN(1-Inputs!$B$13,MAX(Inputs!$B$13,1/(1+EXP(-(Inputs!$B$15*O1514+Inputs!$B$16)))))</f>
        <v>0.00724600716913516</v>
      </c>
      <c r="Q1514" s="0" t="n">
        <f aca="false">Inputs!$B$37+Inputs!$B$38*MAX(F1514-Inputs!$C$38,0)+Inputs!$B$39*MAX(F1514-Inputs!$C$39,0)+Inputs!$B$40*MAX(F1514-Inputs!$C$40,0)+Inputs!$B$41*MAX(F1514-Inputs!$C$41,0)+Inputs!$B$42*Inputs!$B$14+Inputs!$B$43*MIN(Loan_Sample!I1494/Inputs!$B$17,1)+Inputs!$B$44*MIN(E1514,Inputs!$B$18)+Inputs!$B$45*Loan_Sample!C1494</f>
        <v>-4.69927783821337</v>
      </c>
      <c r="R1514" s="0" t="n">
        <f aca="false">MIN(1-Inputs!$B$13,MAX(Inputs!$B$13,1/(1+EXP(-(Inputs!$B$15*Q1514+Inputs!$B$16)))))</f>
        <v>0.00724600716913516</v>
      </c>
    </row>
    <row r="1515" customFormat="false" ht="15" hidden="false" customHeight="false" outlineLevel="0" collapsed="false">
      <c r="A1515" s="0" t="n">
        <f aca="false">Loan_Sample!A1495</f>
        <v>43614</v>
      </c>
      <c r="B1515" s="0" t="n">
        <f aca="false">Loan_Sample!U1495</f>
        <v>174714.52</v>
      </c>
      <c r="C1515" s="0" t="n">
        <f aca="false">Loan_Sample!K1495+Inputs!$B$26</f>
        <v>6.13333320617676</v>
      </c>
      <c r="D1515" s="0" t="n">
        <f aca="false">Loan_Sample!L1495+Inputs!$B$26</f>
        <v>-3.5</v>
      </c>
      <c r="E1515" s="0" t="n">
        <f aca="false">Loan_Sample!E1495/(1+Inputs!$B$25/100)</f>
        <v>68.2773971557617</v>
      </c>
      <c r="F1515" s="0" t="n">
        <f aca="false">Loan_Sample!H1495-Inputs!$B$24/100</f>
        <v>0.521333456039429</v>
      </c>
      <c r="G1515" s="0" t="n">
        <f aca="false">IF(ISNUMBER(C1515),INDEX(Scorecard!$D$54:$D$61,SUMPRODUCT(--(Scorecard!$G$54:$G$60&lt;C1515))+1),Scorecard!$D$62)</f>
        <v>0.0151758992857273</v>
      </c>
      <c r="H1515" s="0" t="n">
        <f aca="false">IF(ISNUMBER(D1515),INDEX(Scorecard!$D$63:$D$68,SUMPRODUCT(--(Scorecard!$G$63:$G$67&lt;D1515))+1),Scorecard!$D$69)</f>
        <v>-0.340582194386522</v>
      </c>
      <c r="I1515" s="0" t="n">
        <f aca="false">IF(ISNUMBER(E1515),INDEX(Scorecard!$D$19:$D$26,SUMPRODUCT(--(Scorecard!$G$19:$G$25&lt;E1515))+1),Scorecard!$D$27)</f>
        <v>0.0530843085177338</v>
      </c>
      <c r="J1515" s="0" t="n">
        <f aca="false">IF(ISNUMBER(F1515),INDEX(Scorecard!$D$37:$D$44,SUMPRODUCT(--(Scorecard!$G$37:$G$43&lt;F1515))+1),Scorecard!$D$45)</f>
        <v>-0.271229676926091</v>
      </c>
      <c r="K1515" s="0" t="n">
        <f aca="false">Inputs!$B$10+Scorecard!$J$5*Loan_Sample!Y1495+Scorecard!$J$6*Loan_Sample!Z1495+Scorecard!$J$7*I1515+Scorecard!$J$8*Loan_Sample!AB1495+Scorecard!$J$9*J1515+Scorecard!$J$10*Loan_Sample!AD1495+Scorecard!$J$11*G1515+Scorecard!$J$12*H1515</f>
        <v>-2.63239202737972</v>
      </c>
      <c r="L1515" s="0" t="n">
        <f aca="false">MIN(1-Inputs!$B$13,MAX(Inputs!$B$13,1/(1+EXP(-(Inputs!$B$11*K1515+Inputs!$B$12)))))</f>
        <v>0.0689569703566152</v>
      </c>
      <c r="M1515" s="0" t="n">
        <f aca="false">Loan_Sample!AH1495*Inputs!$B$4*B1515</f>
        <v>4216.72439177859</v>
      </c>
      <c r="N1515" s="0" t="n">
        <f aca="false">L1515*Inputs!$B$4*B1515</f>
        <v>4216.72439177859</v>
      </c>
      <c r="O1515" s="0" t="n">
        <f aca="false">Inputs!$B$37+Inputs!$B$38*MAX(Loan_Sample!H1495-Inputs!$C$38,0)+Inputs!$B$39*MAX(Loan_Sample!H1495-Inputs!$C$39,0)+Inputs!$B$40*MAX(Loan_Sample!H1495-Inputs!$C$40,0)+Inputs!$B$41*MAX(Loan_Sample!H1495-Inputs!$C$41,0)+Inputs!$B$42*Inputs!$B$14+Inputs!$B$43*MIN(Loan_Sample!I1495/Inputs!$B$17,1)+Inputs!$B$44*MIN(Loan_Sample!E1495,Inputs!$B$18)+Inputs!$B$45*Loan_Sample!C1495</f>
        <v>-4.77296199311986</v>
      </c>
      <c r="P1515" s="0" t="n">
        <f aca="false">MIN(1-Inputs!$B$13,MAX(Inputs!$B$13,1/(1+EXP(-(Inputs!$B$15*O1515+Inputs!$B$16)))))</f>
        <v>0.00666765978230562</v>
      </c>
      <c r="Q1515" s="0" t="n">
        <f aca="false">Inputs!$B$37+Inputs!$B$38*MAX(F1515-Inputs!$C$38,0)+Inputs!$B$39*MAX(F1515-Inputs!$C$39,0)+Inputs!$B$40*MAX(F1515-Inputs!$C$40,0)+Inputs!$B$41*MAX(F1515-Inputs!$C$41,0)+Inputs!$B$42*Inputs!$B$14+Inputs!$B$43*MIN(Loan_Sample!I1495/Inputs!$B$17,1)+Inputs!$B$44*MIN(E1515,Inputs!$B$18)+Inputs!$B$45*Loan_Sample!C1495</f>
        <v>-4.77296199311986</v>
      </c>
      <c r="R1515" s="0" t="n">
        <f aca="false">MIN(1-Inputs!$B$13,MAX(Inputs!$B$13,1/(1+EXP(-(Inputs!$B$15*Q1515+Inputs!$B$16)))))</f>
        <v>0.00666765978230562</v>
      </c>
    </row>
    <row r="1516" customFormat="false" ht="15" hidden="false" customHeight="false" outlineLevel="0" collapsed="false">
      <c r="A1516" s="0" t="n">
        <f aca="false">Loan_Sample!A1496</f>
        <v>43614</v>
      </c>
      <c r="B1516" s="0" t="n">
        <f aca="false">Loan_Sample!U1496</f>
        <v>169438.6</v>
      </c>
      <c r="C1516" s="0" t="n">
        <f aca="false">Loan_Sample!K1496+Inputs!$B$26</f>
        <v>4.80000019073486</v>
      </c>
      <c r="D1516" s="0" t="n">
        <f aca="false">Loan_Sample!L1496+Inputs!$B$26</f>
        <v>-0.458333015441895</v>
      </c>
      <c r="E1516" s="0" t="n">
        <f aca="false">Loan_Sample!E1496/(1+Inputs!$B$25/100)</f>
        <v>60.4269142150879</v>
      </c>
      <c r="F1516" s="0" t="n">
        <f aca="false">Loan_Sample!H1496-Inputs!$B$24/100</f>
        <v>-2.8953332901001</v>
      </c>
      <c r="G1516" s="0" t="n">
        <f aca="false">IF(ISNUMBER(C1516),INDEX(Scorecard!$D$54:$D$61,SUMPRODUCT(--(Scorecard!$G$54:$G$60&lt;C1516))+1),Scorecard!$D$62)</f>
        <v>0.409483001259379</v>
      </c>
      <c r="H1516" s="0" t="n">
        <f aca="false">IF(ISNUMBER(D1516),INDEX(Scorecard!$D$63:$D$68,SUMPRODUCT(--(Scorecard!$G$63:$G$67&lt;D1516))+1),Scorecard!$D$69)</f>
        <v>0.322484508656054</v>
      </c>
      <c r="I1516" s="0" t="n">
        <f aca="false">IF(ISNUMBER(E1516),INDEX(Scorecard!$D$19:$D$26,SUMPRODUCT(--(Scorecard!$G$19:$G$25&lt;E1516))+1),Scorecard!$D$27)</f>
        <v>0.267179331770092</v>
      </c>
      <c r="J1516" s="0" t="n">
        <f aca="false">IF(ISNUMBER(F1516),INDEX(Scorecard!$D$37:$D$44,SUMPRODUCT(--(Scorecard!$G$37:$G$43&lt;F1516))+1),Scorecard!$D$45)</f>
        <v>1.35057635045042</v>
      </c>
      <c r="K1516" s="0" t="n">
        <f aca="false">Inputs!$B$10+Scorecard!$J$5*Loan_Sample!Y1496+Scorecard!$J$6*Loan_Sample!Z1496+Scorecard!$J$7*I1516+Scorecard!$J$8*Loan_Sample!AB1496+Scorecard!$J$9*J1516+Scorecard!$J$10*Loan_Sample!AD1496+Scorecard!$J$11*G1516+Scorecard!$J$12*H1516</f>
        <v>-3.18982778245657</v>
      </c>
      <c r="L1516" s="0" t="n">
        <f aca="false">MIN(1-Inputs!$B$13,MAX(Inputs!$B$13,1/(1+EXP(-(Inputs!$B$11*K1516+Inputs!$B$12)))))</f>
        <v>0.0392742149560117</v>
      </c>
      <c r="M1516" s="0" t="n">
        <f aca="false">Loan_Sample!AH1496*Inputs!$B$4*B1516</f>
        <v>2329.09879938599</v>
      </c>
      <c r="N1516" s="0" t="n">
        <f aca="false">L1516*Inputs!$B$4*B1516</f>
        <v>2329.09879938599</v>
      </c>
      <c r="O1516" s="0" t="n">
        <f aca="false">Inputs!$B$37+Inputs!$B$38*MAX(Loan_Sample!H1496-Inputs!$C$38,0)+Inputs!$B$39*MAX(Loan_Sample!H1496-Inputs!$C$39,0)+Inputs!$B$40*MAX(Loan_Sample!H1496-Inputs!$C$40,0)+Inputs!$B$41*MAX(Loan_Sample!H1496-Inputs!$C$41,0)+Inputs!$B$42*Inputs!$B$14+Inputs!$B$43*MIN(Loan_Sample!I1496/Inputs!$B$17,1)+Inputs!$B$44*MIN(Loan_Sample!E1496,Inputs!$B$18)+Inputs!$B$45*Loan_Sample!C1496</f>
        <v>-5.76117749618188</v>
      </c>
      <c r="P1516" s="0" t="n">
        <f aca="false">MIN(1-Inputs!$B$13,MAX(Inputs!$B$13,1/(1+EXP(-(Inputs!$B$15*O1516+Inputs!$B$16)))))</f>
        <v>0.00217793390643097</v>
      </c>
      <c r="Q1516" s="0" t="n">
        <f aca="false">Inputs!$B$37+Inputs!$B$38*MAX(F1516-Inputs!$C$38,0)+Inputs!$B$39*MAX(F1516-Inputs!$C$39,0)+Inputs!$B$40*MAX(F1516-Inputs!$C$40,0)+Inputs!$B$41*MAX(F1516-Inputs!$C$41,0)+Inputs!$B$42*Inputs!$B$14+Inputs!$B$43*MIN(Loan_Sample!I1496/Inputs!$B$17,1)+Inputs!$B$44*MIN(E1516,Inputs!$B$18)+Inputs!$B$45*Loan_Sample!C1496</f>
        <v>-5.76117749618188</v>
      </c>
      <c r="R1516" s="0" t="n">
        <f aca="false">MIN(1-Inputs!$B$13,MAX(Inputs!$B$13,1/(1+EXP(-(Inputs!$B$15*Q1516+Inputs!$B$16)))))</f>
        <v>0.00217793390643097</v>
      </c>
    </row>
    <row r="1517" customFormat="false" ht="15" hidden="false" customHeight="false" outlineLevel="0" collapsed="false">
      <c r="A1517" s="0" t="n">
        <f aca="false">Loan_Sample!A1497</f>
        <v>43634</v>
      </c>
      <c r="B1517" s="0" t="n">
        <f aca="false">Loan_Sample!U1497</f>
        <v>405507.8</v>
      </c>
      <c r="C1517" s="0" t="n">
        <f aca="false">Loan_Sample!K1497+Inputs!$B$26</f>
        <v>5.00833320617676</v>
      </c>
      <c r="D1517" s="0" t="n">
        <f aca="false">Loan_Sample!L1497+Inputs!$B$26</f>
        <v>-1.125</v>
      </c>
      <c r="E1517" s="0" t="n">
        <f aca="false">Loan_Sample!E1497/(1+Inputs!$B$25/100)</f>
        <v>70.7289810180664</v>
      </c>
      <c r="F1517" s="0" t="n">
        <f aca="false">Loan_Sample!H1497-Inputs!$B$24/100</f>
        <v>-2.66333317756653</v>
      </c>
      <c r="G1517" s="0" t="n">
        <f aca="false">IF(ISNUMBER(C1517),INDEX(Scorecard!$D$54:$D$61,SUMPRODUCT(--(Scorecard!$G$54:$G$60&lt;C1517))+1),Scorecard!$D$62)</f>
        <v>0.214429354789033</v>
      </c>
      <c r="H1517" s="0" t="n">
        <f aca="false">IF(ISNUMBER(D1517),INDEX(Scorecard!$D$63:$D$68,SUMPRODUCT(--(Scorecard!$G$63:$G$67&lt;D1517))+1),Scorecard!$D$69)</f>
        <v>-0.340582194386522</v>
      </c>
      <c r="I1517" s="0" t="n">
        <f aca="false">IF(ISNUMBER(E1517),INDEX(Scorecard!$D$19:$D$26,SUMPRODUCT(--(Scorecard!$G$19:$G$25&lt;E1517))+1),Scorecard!$D$27)</f>
        <v>0.0530843085177338</v>
      </c>
      <c r="J1517" s="0" t="n">
        <f aca="false">IF(ISNUMBER(F1517),INDEX(Scorecard!$D$37:$D$44,SUMPRODUCT(--(Scorecard!$G$37:$G$43&lt;F1517))+1),Scorecard!$D$45)</f>
        <v>1.35057635045042</v>
      </c>
      <c r="K1517" s="0" t="n">
        <f aca="false">Inputs!$B$10+Scorecard!$J$5*Loan_Sample!Y1497+Scorecard!$J$6*Loan_Sample!Z1497+Scorecard!$J$7*I1517+Scorecard!$J$8*Loan_Sample!AB1497+Scorecard!$J$9*J1517+Scorecard!$J$10*Loan_Sample!AD1497+Scorecard!$J$11*G1517+Scorecard!$J$12*H1517</f>
        <v>-4.25623507262729</v>
      </c>
      <c r="L1517" s="0" t="n">
        <f aca="false">MIN(1-Inputs!$B$13,MAX(Inputs!$B$13,1/(1+EXP(-(Inputs!$B$11*K1517+Inputs!$B$12)))))</f>
        <v>0.012944595506701</v>
      </c>
      <c r="M1517" s="0" t="n">
        <f aca="false">Loan_Sample!AH1497*Inputs!$B$4*B1517</f>
        <v>1837.19705603427</v>
      </c>
      <c r="N1517" s="0" t="n">
        <f aca="false">L1517*Inputs!$B$4*B1517</f>
        <v>1837.19705603427</v>
      </c>
      <c r="O1517" s="0" t="n">
        <f aca="false">Inputs!$B$37+Inputs!$B$38*MAX(Loan_Sample!H1497-Inputs!$C$38,0)+Inputs!$B$39*MAX(Loan_Sample!H1497-Inputs!$C$39,0)+Inputs!$B$40*MAX(Loan_Sample!H1497-Inputs!$C$40,0)+Inputs!$B$41*MAX(Loan_Sample!H1497-Inputs!$C$41,0)+Inputs!$B$42*Inputs!$B$14+Inputs!$B$43*MIN(Loan_Sample!I1497/Inputs!$B$17,1)+Inputs!$B$44*MIN(Loan_Sample!E1497,Inputs!$B$18)+Inputs!$B$45*Loan_Sample!C1497</f>
        <v>-5.93142828535481</v>
      </c>
      <c r="P1517" s="0" t="n">
        <f aca="false">MIN(1-Inputs!$B$13,MAX(Inputs!$B$13,1/(1+EXP(-(Inputs!$B$15*O1517+Inputs!$B$16)))))</f>
        <v>0.00179538438374828</v>
      </c>
      <c r="Q1517" s="0" t="n">
        <f aca="false">Inputs!$B$37+Inputs!$B$38*MAX(F1517-Inputs!$C$38,0)+Inputs!$B$39*MAX(F1517-Inputs!$C$39,0)+Inputs!$B$40*MAX(F1517-Inputs!$C$40,0)+Inputs!$B$41*MAX(F1517-Inputs!$C$41,0)+Inputs!$B$42*Inputs!$B$14+Inputs!$B$43*MIN(Loan_Sample!I1497/Inputs!$B$17,1)+Inputs!$B$44*MIN(E1517,Inputs!$B$18)+Inputs!$B$45*Loan_Sample!C1497</f>
        <v>-5.93142828535481</v>
      </c>
      <c r="R1517" s="0" t="n">
        <f aca="false">MIN(1-Inputs!$B$13,MAX(Inputs!$B$13,1/(1+EXP(-(Inputs!$B$15*Q1517+Inputs!$B$16)))))</f>
        <v>0.00179538438374828</v>
      </c>
    </row>
    <row r="1518" customFormat="false" ht="15" hidden="false" customHeight="false" outlineLevel="0" collapsed="false">
      <c r="A1518" s="0" t="n">
        <f aca="false">Loan_Sample!A1498</f>
        <v>43671</v>
      </c>
      <c r="B1518" s="0" t="n">
        <f aca="false">Loan_Sample!U1498</f>
        <v>214444.52</v>
      </c>
      <c r="C1518" s="0" t="n">
        <f aca="false">Loan_Sample!K1498+Inputs!$B$26</f>
        <v>3.32307696342468</v>
      </c>
      <c r="D1518" s="0" t="n">
        <f aca="false">Loan_Sample!L1498+Inputs!$B$26</f>
        <v>-0.276922941207886</v>
      </c>
      <c r="E1518" s="0" t="n">
        <f aca="false">Loan_Sample!E1498/(1+Inputs!$B$25/100)</f>
        <v>65.8122863769531</v>
      </c>
      <c r="F1518" s="0" t="n">
        <f aca="false">Loan_Sample!H1498-Inputs!$B$24/100</f>
        <v>-0.237333536148071</v>
      </c>
      <c r="G1518" s="0" t="n">
        <f aca="false">IF(ISNUMBER(C1518),INDEX(Scorecard!$D$54:$D$61,SUMPRODUCT(--(Scorecard!$G$54:$G$60&lt;C1518))+1),Scorecard!$D$62)</f>
        <v>0.489050497890326</v>
      </c>
      <c r="H1518" s="0" t="n">
        <f aca="false">IF(ISNUMBER(D1518),INDEX(Scorecard!$D$63:$D$68,SUMPRODUCT(--(Scorecard!$G$63:$G$67&lt;D1518))+1),Scorecard!$D$69)</f>
        <v>0.322484508656054</v>
      </c>
      <c r="I1518" s="0" t="n">
        <f aca="false">IF(ISNUMBER(E1518),INDEX(Scorecard!$D$19:$D$26,SUMPRODUCT(--(Scorecard!$G$19:$G$25&lt;E1518))+1),Scorecard!$D$27)</f>
        <v>0.233621608745691</v>
      </c>
      <c r="J1518" s="0" t="n">
        <f aca="false">IF(ISNUMBER(F1518),INDEX(Scorecard!$D$37:$D$44,SUMPRODUCT(--(Scorecard!$G$37:$G$43&lt;F1518))+1),Scorecard!$D$45)</f>
        <v>0.769716833645565</v>
      </c>
      <c r="K1518" s="0" t="n">
        <f aca="false">Inputs!$B$10+Scorecard!$J$5*Loan_Sample!Y1498+Scorecard!$J$6*Loan_Sample!Z1498+Scorecard!$J$7*I1518+Scorecard!$J$8*Loan_Sample!AB1498+Scorecard!$J$9*J1518+Scorecard!$J$10*Loan_Sample!AD1498+Scorecard!$J$11*G1518+Scorecard!$J$12*H1518</f>
        <v>-5.27115904957372</v>
      </c>
      <c r="L1518" s="0" t="n">
        <f aca="false">MIN(1-Inputs!$B$13,MAX(Inputs!$B$13,1/(1+EXP(-(Inputs!$B$11*K1518+Inputs!$B$12)))))</f>
        <v>0.00442483794609152</v>
      </c>
      <c r="M1518" s="0" t="n">
        <f aca="false">Loan_Sample!AH1498*Inputs!$B$4*B1518</f>
        <v>332.108787299584</v>
      </c>
      <c r="N1518" s="0" t="n">
        <f aca="false">L1518*Inputs!$B$4*B1518</f>
        <v>332.108787299584</v>
      </c>
      <c r="O1518" s="0" t="n">
        <f aca="false">Inputs!$B$37+Inputs!$B$38*MAX(Loan_Sample!H1498-Inputs!$C$38,0)+Inputs!$B$39*MAX(Loan_Sample!H1498-Inputs!$C$39,0)+Inputs!$B$40*MAX(Loan_Sample!H1498-Inputs!$C$40,0)+Inputs!$B$41*MAX(Loan_Sample!H1498-Inputs!$C$41,0)+Inputs!$B$42*Inputs!$B$14+Inputs!$B$43*MIN(Loan_Sample!I1498/Inputs!$B$17,1)+Inputs!$B$44*MIN(Loan_Sample!E1498,Inputs!$B$18)+Inputs!$B$45*Loan_Sample!C1498</f>
        <v>-5.44854801048163</v>
      </c>
      <c r="P1518" s="0" t="n">
        <f aca="false">MIN(1-Inputs!$B$13,MAX(Inputs!$B$13,1/(1+EXP(-(Inputs!$B$15*O1518+Inputs!$B$16)))))</f>
        <v>0.00310447440408928</v>
      </c>
      <c r="Q1518" s="0" t="n">
        <f aca="false">Inputs!$B$37+Inputs!$B$38*MAX(F1518-Inputs!$C$38,0)+Inputs!$B$39*MAX(F1518-Inputs!$C$39,0)+Inputs!$B$40*MAX(F1518-Inputs!$C$40,0)+Inputs!$B$41*MAX(F1518-Inputs!$C$41,0)+Inputs!$B$42*Inputs!$B$14+Inputs!$B$43*MIN(Loan_Sample!I1498/Inputs!$B$17,1)+Inputs!$B$44*MIN(E1518,Inputs!$B$18)+Inputs!$B$45*Loan_Sample!C1498</f>
        <v>-5.44854801048163</v>
      </c>
      <c r="R1518" s="0" t="n">
        <f aca="false">MIN(1-Inputs!$B$13,MAX(Inputs!$B$13,1/(1+EXP(-(Inputs!$B$15*Q1518+Inputs!$B$16)))))</f>
        <v>0.00310447440408928</v>
      </c>
    </row>
    <row r="1519" customFormat="false" ht="15" hidden="false" customHeight="false" outlineLevel="0" collapsed="false">
      <c r="A1519" s="0" t="n">
        <f aca="false">Loan_Sample!A1499</f>
        <v>43722</v>
      </c>
      <c r="B1519" s="0" t="n">
        <f aca="false">Loan_Sample!U1499</f>
        <v>336078.06</v>
      </c>
      <c r="C1519" s="0" t="n">
        <f aca="false">Loan_Sample!K1499+Inputs!$B$26</f>
        <v>6.73333311080933</v>
      </c>
      <c r="D1519" s="0" t="n">
        <f aca="false">Loan_Sample!L1499+Inputs!$B$26</f>
        <v>2.71025609970093</v>
      </c>
      <c r="E1519" s="0" t="n">
        <f aca="false">Loan_Sample!E1499/(1+Inputs!$B$25/100)</f>
        <v>95.750373840332</v>
      </c>
      <c r="F1519" s="0" t="n">
        <f aca="false">Loan_Sample!H1499-Inputs!$B$24/100</f>
        <v>0.507333278656006</v>
      </c>
      <c r="G1519" s="0" t="n">
        <f aca="false">IF(ISNUMBER(C1519),INDEX(Scorecard!$D$54:$D$61,SUMPRODUCT(--(Scorecard!$G$54:$G$60&lt;C1519))+1),Scorecard!$D$62)</f>
        <v>-0.357264871923982</v>
      </c>
      <c r="H1519" s="0" t="n">
        <f aca="false">IF(ISNUMBER(D1519),INDEX(Scorecard!$D$63:$D$68,SUMPRODUCT(--(Scorecard!$G$63:$G$67&lt;D1519))+1),Scorecard!$D$69)</f>
        <v>0.322484508656054</v>
      </c>
      <c r="I1519" s="0" t="n">
        <f aca="false">IF(ISNUMBER(E1519),INDEX(Scorecard!$D$19:$D$26,SUMPRODUCT(--(Scorecard!$G$19:$G$25&lt;E1519))+1),Scorecard!$D$27)</f>
        <v>-0.820992370602782</v>
      </c>
      <c r="J1519" s="0" t="n">
        <f aca="false">IF(ISNUMBER(F1519),INDEX(Scorecard!$D$37:$D$44,SUMPRODUCT(--(Scorecard!$G$37:$G$43&lt;F1519))+1),Scorecard!$D$45)</f>
        <v>-0.271229676926091</v>
      </c>
      <c r="K1519" s="0" t="n">
        <f aca="false">Inputs!$B$10+Scorecard!$J$5*Loan_Sample!Y1499+Scorecard!$J$6*Loan_Sample!Z1499+Scorecard!$J$7*I1519+Scorecard!$J$8*Loan_Sample!AB1499+Scorecard!$J$9*J1519+Scorecard!$J$10*Loan_Sample!AD1499+Scorecard!$J$11*G1519+Scorecard!$J$12*H1519</f>
        <v>-2.91544853778194</v>
      </c>
      <c r="L1519" s="0" t="n">
        <f aca="false">MIN(1-Inputs!$B$13,MAX(Inputs!$B$13,1/(1+EXP(-(Inputs!$B$11*K1519+Inputs!$B$12)))))</f>
        <v>0.0519267667484522</v>
      </c>
      <c r="M1519" s="0" t="n">
        <f aca="false">Loan_Sample!AH1499*Inputs!$B$4*B1519</f>
        <v>6108.00646081232</v>
      </c>
      <c r="N1519" s="0" t="n">
        <f aca="false">L1519*Inputs!$B$4*B1519</f>
        <v>6108.00646081232</v>
      </c>
      <c r="O1519" s="0" t="n">
        <f aca="false">Inputs!$B$37+Inputs!$B$38*MAX(Loan_Sample!H1499-Inputs!$C$38,0)+Inputs!$B$39*MAX(Loan_Sample!H1499-Inputs!$C$39,0)+Inputs!$B$40*MAX(Loan_Sample!H1499-Inputs!$C$40,0)+Inputs!$B$41*MAX(Loan_Sample!H1499-Inputs!$C$41,0)+Inputs!$B$42*Inputs!$B$14+Inputs!$B$43*MIN(Loan_Sample!I1499/Inputs!$B$17,1)+Inputs!$B$44*MIN(Loan_Sample!E1499,Inputs!$B$18)+Inputs!$B$45*Loan_Sample!C1499</f>
        <v>-5.01896487545065</v>
      </c>
      <c r="P1519" s="0" t="n">
        <f aca="false">MIN(1-Inputs!$B$13,MAX(Inputs!$B$13,1/(1+EXP(-(Inputs!$B$15*O1519+Inputs!$B$16)))))</f>
        <v>0.00504925730173618</v>
      </c>
      <c r="Q1519" s="0" t="n">
        <f aca="false">Inputs!$B$37+Inputs!$B$38*MAX(F1519-Inputs!$C$38,0)+Inputs!$B$39*MAX(F1519-Inputs!$C$39,0)+Inputs!$B$40*MAX(F1519-Inputs!$C$40,0)+Inputs!$B$41*MAX(F1519-Inputs!$C$41,0)+Inputs!$B$42*Inputs!$B$14+Inputs!$B$43*MIN(Loan_Sample!I1499/Inputs!$B$17,1)+Inputs!$B$44*MIN(E1519,Inputs!$B$18)+Inputs!$B$45*Loan_Sample!C1499</f>
        <v>-5.01896487545065</v>
      </c>
      <c r="R1519" s="0" t="n">
        <f aca="false">MIN(1-Inputs!$B$13,MAX(Inputs!$B$13,1/(1+EXP(-(Inputs!$B$15*Q1519+Inputs!$B$16)))))</f>
        <v>0.00504925730173618</v>
      </c>
    </row>
    <row r="1520" customFormat="false" ht="15" hidden="false" customHeight="false" outlineLevel="0" collapsed="false">
      <c r="A1520" s="0" t="n">
        <f aca="false">Loan_Sample!A1500</f>
        <v>43756</v>
      </c>
      <c r="B1520" s="0" t="n">
        <f aca="false">Loan_Sample!U1500</f>
        <v>156891.3</v>
      </c>
      <c r="C1520" s="0" t="n">
        <f aca="false">Loan_Sample!K1500+Inputs!$B$26</f>
        <v>9.03333377838135</v>
      </c>
      <c r="D1520" s="0" t="n">
        <f aca="false">Loan_Sample!L1500+Inputs!$B$26</f>
        <v>5.07179546356201</v>
      </c>
      <c r="E1520" s="0" t="n">
        <f aca="false">Loan_Sample!E1500/(1+Inputs!$B$25/100)</f>
        <v>73.9111404418945</v>
      </c>
      <c r="F1520" s="0" t="n">
        <f aca="false">Loan_Sample!H1500-Inputs!$B$24/100</f>
        <v>1.10066676139832</v>
      </c>
      <c r="G1520" s="0" t="n">
        <f aca="false">IF(ISNUMBER(C1520),INDEX(Scorecard!$D$54:$D$61,SUMPRODUCT(--(Scorecard!$G$54:$G$60&lt;C1520))+1),Scorecard!$D$62)</f>
        <v>-0.541917179454542</v>
      </c>
      <c r="H1520" s="0" t="n">
        <f aca="false">IF(ISNUMBER(D1520),INDEX(Scorecard!$D$63:$D$68,SUMPRODUCT(--(Scorecard!$G$63:$G$67&lt;D1520))+1),Scorecard!$D$69)</f>
        <v>0.322484508656054</v>
      </c>
      <c r="I1520" s="0" t="n">
        <f aca="false">IF(ISNUMBER(E1520),INDEX(Scorecard!$D$19:$D$26,SUMPRODUCT(--(Scorecard!$G$19:$G$25&lt;E1520))+1),Scorecard!$D$27)</f>
        <v>-0.0341578513653732</v>
      </c>
      <c r="J1520" s="0" t="n">
        <f aca="false">IF(ISNUMBER(F1520),INDEX(Scorecard!$D$37:$D$44,SUMPRODUCT(--(Scorecard!$G$37:$G$43&lt;F1520))+1),Scorecard!$D$45)</f>
        <v>-0.975503570149195</v>
      </c>
      <c r="K1520" s="0" t="n">
        <f aca="false">Inputs!$B$10+Scorecard!$J$5*Loan_Sample!Y1500+Scorecard!$J$6*Loan_Sample!Z1500+Scorecard!$J$7*I1520+Scorecard!$J$8*Loan_Sample!AB1500+Scorecard!$J$9*J1520+Scorecard!$J$10*Loan_Sample!AD1500+Scorecard!$J$11*G1520+Scorecard!$J$12*H1520</f>
        <v>-4.30602832905766</v>
      </c>
      <c r="L1520" s="0" t="n">
        <f aca="false">MIN(1-Inputs!$B$13,MAX(Inputs!$B$13,1/(1+EXP(-(Inputs!$B$11*K1520+Inputs!$B$12)))))</f>
        <v>0.0122835607753748</v>
      </c>
      <c r="M1520" s="0" t="n">
        <f aca="false">Loan_Sample!AH1500*Inputs!$B$4*B1520</f>
        <v>674.514336537147</v>
      </c>
      <c r="N1520" s="0" t="n">
        <f aca="false">L1520*Inputs!$B$4*B1520</f>
        <v>674.514336537147</v>
      </c>
      <c r="O1520" s="0" t="n">
        <f aca="false">Inputs!$B$37+Inputs!$B$38*MAX(Loan_Sample!H1500-Inputs!$C$38,0)+Inputs!$B$39*MAX(Loan_Sample!H1500-Inputs!$C$39,0)+Inputs!$B$40*MAX(Loan_Sample!H1500-Inputs!$C$40,0)+Inputs!$B$41*MAX(Loan_Sample!H1500-Inputs!$C$41,0)+Inputs!$B$42*Inputs!$B$14+Inputs!$B$43*MIN(Loan_Sample!I1500/Inputs!$B$17,1)+Inputs!$B$44*MIN(Loan_Sample!E1500,Inputs!$B$18)+Inputs!$B$45*Loan_Sample!C1500</f>
        <v>-3.19674799558574</v>
      </c>
      <c r="P1520" s="0" t="n">
        <f aca="false">MIN(1-Inputs!$B$13,MAX(Inputs!$B$13,1/(1+EXP(-(Inputs!$B$15*O1520+Inputs!$B$16)))))</f>
        <v>0.0387181721256</v>
      </c>
      <c r="Q1520" s="0" t="n">
        <f aca="false">Inputs!$B$37+Inputs!$B$38*MAX(F1520-Inputs!$C$38,0)+Inputs!$B$39*MAX(F1520-Inputs!$C$39,0)+Inputs!$B$40*MAX(F1520-Inputs!$C$40,0)+Inputs!$B$41*MAX(F1520-Inputs!$C$41,0)+Inputs!$B$42*Inputs!$B$14+Inputs!$B$43*MIN(Loan_Sample!I1500/Inputs!$B$17,1)+Inputs!$B$44*MIN(E1520,Inputs!$B$18)+Inputs!$B$45*Loan_Sample!C1500</f>
        <v>-3.19674799558574</v>
      </c>
      <c r="R1520" s="0" t="n">
        <f aca="false">MIN(1-Inputs!$B$13,MAX(Inputs!$B$13,1/(1+EXP(-(Inputs!$B$15*Q1520+Inputs!$B$16)))))</f>
        <v>0.0387181721256</v>
      </c>
    </row>
    <row r="1521" customFormat="false" ht="15" hidden="false" customHeight="false" outlineLevel="0" collapsed="false">
      <c r="A1521" s="0" t="n">
        <f aca="false">Loan_Sample!A1501</f>
        <v>43788</v>
      </c>
      <c r="B1521" s="0" t="n">
        <f aca="false">Loan_Sample!U1501</f>
        <v>188526.42</v>
      </c>
      <c r="C1521" s="0" t="n">
        <f aca="false">Loan_Sample!K1501+Inputs!$B$26</f>
        <v>4.15833330154419</v>
      </c>
      <c r="D1521" s="0" t="n">
        <f aca="false">Loan_Sample!L1501+Inputs!$B$26</f>
        <v>-1.875</v>
      </c>
      <c r="E1521" s="0" t="n">
        <f aca="false">Loan_Sample!E1501/(1+Inputs!$B$25/100)</f>
        <v>56.4641799926758</v>
      </c>
      <c r="F1521" s="0" t="n">
        <f aca="false">Loan_Sample!H1501-Inputs!$B$24/100</f>
        <v>1.34333348274231</v>
      </c>
      <c r="G1521" s="0" t="n">
        <f aca="false">IF(ISNUMBER(C1521),INDEX(Scorecard!$D$54:$D$61,SUMPRODUCT(--(Scorecard!$G$54:$G$60&lt;C1521))+1),Scorecard!$D$62)</f>
        <v>0.489050497890326</v>
      </c>
      <c r="H1521" s="0" t="n">
        <f aca="false">IF(ISNUMBER(D1521),INDEX(Scorecard!$D$63:$D$68,SUMPRODUCT(--(Scorecard!$G$63:$G$67&lt;D1521))+1),Scorecard!$D$69)</f>
        <v>-0.340582194386522</v>
      </c>
      <c r="I1521" s="0" t="n">
        <f aca="false">IF(ISNUMBER(E1521),INDEX(Scorecard!$D$19:$D$26,SUMPRODUCT(--(Scorecard!$G$19:$G$25&lt;E1521))+1),Scorecard!$D$27)</f>
        <v>0.285899340811827</v>
      </c>
      <c r="J1521" s="0" t="n">
        <f aca="false">IF(ISNUMBER(F1521),INDEX(Scorecard!$D$37:$D$44,SUMPRODUCT(--(Scorecard!$G$37:$G$43&lt;F1521))+1),Scorecard!$D$45)</f>
        <v>-0.975503570149195</v>
      </c>
      <c r="K1521" s="0" t="n">
        <f aca="false">Inputs!$B$10+Scorecard!$J$5*Loan_Sample!Y1501+Scorecard!$J$6*Loan_Sample!Z1501+Scorecard!$J$7*I1521+Scorecard!$J$8*Loan_Sample!AB1501+Scorecard!$J$9*J1521+Scorecard!$J$10*Loan_Sample!AD1501+Scorecard!$J$11*G1521+Scorecard!$J$12*H1521</f>
        <v>-3.6288969691304</v>
      </c>
      <c r="L1521" s="0" t="n">
        <f aca="false">MIN(1-Inputs!$B$13,MAX(Inputs!$B$13,1/(1+EXP(-(Inputs!$B$11*K1521+Inputs!$B$12)))))</f>
        <v>0.0249594899807356</v>
      </c>
      <c r="M1521" s="0" t="n">
        <f aca="false">Loan_Sample!AH1501*Inputs!$B$4*B1521</f>
        <v>1646.93315188288</v>
      </c>
      <c r="N1521" s="0" t="n">
        <f aca="false">L1521*Inputs!$B$4*B1521</f>
        <v>1646.93315188288</v>
      </c>
      <c r="O1521" s="0" t="n">
        <f aca="false">Inputs!$B$37+Inputs!$B$38*MAX(Loan_Sample!H1501-Inputs!$C$38,0)+Inputs!$B$39*MAX(Loan_Sample!H1501-Inputs!$C$39,0)+Inputs!$B$40*MAX(Loan_Sample!H1501-Inputs!$C$40,0)+Inputs!$B$41*MAX(Loan_Sample!H1501-Inputs!$C$41,0)+Inputs!$B$42*Inputs!$B$14+Inputs!$B$43*MIN(Loan_Sample!I1501/Inputs!$B$17,1)+Inputs!$B$44*MIN(Loan_Sample!E1501,Inputs!$B$18)+Inputs!$B$45*Loan_Sample!C1501</f>
        <v>-3.44320117097546</v>
      </c>
      <c r="P1521" s="0" t="n">
        <f aca="false">MIN(1-Inputs!$B$13,MAX(Inputs!$B$13,1/(1+EXP(-(Inputs!$B$15*O1521+Inputs!$B$16)))))</f>
        <v>0.0295370967399147</v>
      </c>
      <c r="Q1521" s="0" t="n">
        <f aca="false">Inputs!$B$37+Inputs!$B$38*MAX(F1521-Inputs!$C$38,0)+Inputs!$B$39*MAX(F1521-Inputs!$C$39,0)+Inputs!$B$40*MAX(F1521-Inputs!$C$40,0)+Inputs!$B$41*MAX(F1521-Inputs!$C$41,0)+Inputs!$B$42*Inputs!$B$14+Inputs!$B$43*MIN(Loan_Sample!I1501/Inputs!$B$17,1)+Inputs!$B$44*MIN(E1521,Inputs!$B$18)+Inputs!$B$45*Loan_Sample!C1501</f>
        <v>-3.44320117097546</v>
      </c>
      <c r="R1521" s="0" t="n">
        <f aca="false">MIN(1-Inputs!$B$13,MAX(Inputs!$B$13,1/(1+EXP(-(Inputs!$B$15*Q1521+Inputs!$B$16)))))</f>
        <v>0.0295370967399147</v>
      </c>
    </row>
    <row r="1522" customFormat="false" ht="15" hidden="false" customHeight="false" outlineLevel="0" collapsed="false">
      <c r="A1522" s="0" t="n">
        <f aca="false">Loan_Sample!A1502</f>
        <v>43801</v>
      </c>
      <c r="B1522" s="0" t="n">
        <f aca="false">Loan_Sample!U1502</f>
        <v>271231.94</v>
      </c>
      <c r="C1522" s="0" t="n">
        <f aca="false">Loan_Sample!K1502+Inputs!$B$26</f>
        <v>6.13333320617676</v>
      </c>
      <c r="D1522" s="0" t="n">
        <f aca="false">Loan_Sample!L1502+Inputs!$B$26</f>
        <v>-3.5</v>
      </c>
      <c r="E1522" s="0" t="n">
        <f aca="false">Loan_Sample!E1502/(1+Inputs!$B$25/100)</f>
        <v>63.9893913269043</v>
      </c>
      <c r="F1522" s="0" t="n">
        <f aca="false">Loan_Sample!H1502-Inputs!$B$24/100</f>
        <v>1.25533318519592</v>
      </c>
      <c r="G1522" s="0" t="n">
        <f aca="false">IF(ISNUMBER(C1522),INDEX(Scorecard!$D$54:$D$61,SUMPRODUCT(--(Scorecard!$G$54:$G$60&lt;C1522))+1),Scorecard!$D$62)</f>
        <v>0.0151758992857273</v>
      </c>
      <c r="H1522" s="0" t="n">
        <f aca="false">IF(ISNUMBER(D1522),INDEX(Scorecard!$D$63:$D$68,SUMPRODUCT(--(Scorecard!$G$63:$G$67&lt;D1522))+1),Scorecard!$D$69)</f>
        <v>-0.340582194386522</v>
      </c>
      <c r="I1522" s="0" t="n">
        <f aca="false">IF(ISNUMBER(E1522),INDEX(Scorecard!$D$19:$D$26,SUMPRODUCT(--(Scorecard!$G$19:$G$25&lt;E1522))+1),Scorecard!$D$27)</f>
        <v>0.233621608745691</v>
      </c>
      <c r="J1522" s="0" t="n">
        <f aca="false">IF(ISNUMBER(F1522),INDEX(Scorecard!$D$37:$D$44,SUMPRODUCT(--(Scorecard!$G$37:$G$43&lt;F1522))+1),Scorecard!$D$45)</f>
        <v>-0.975503570149195</v>
      </c>
      <c r="K1522" s="0" t="n">
        <f aca="false">Inputs!$B$10+Scorecard!$J$5*Loan_Sample!Y1502+Scorecard!$J$6*Loan_Sample!Z1502+Scorecard!$J$7*I1522+Scorecard!$J$8*Loan_Sample!AB1502+Scorecard!$J$9*J1522+Scorecard!$J$10*Loan_Sample!AD1502+Scorecard!$J$11*G1522+Scorecard!$J$12*H1522</f>
        <v>-5.02210672647301</v>
      </c>
      <c r="L1522" s="0" t="n">
        <f aca="false">MIN(1-Inputs!$B$13,MAX(Inputs!$B$13,1/(1+EXP(-(Inputs!$B$11*K1522+Inputs!$B$12)))))</f>
        <v>0.00576272609877478</v>
      </c>
      <c r="M1522" s="0" t="n">
        <f aca="false">Loan_Sample!AH1502*Inputs!$B$4*B1522</f>
        <v>547.06238281076</v>
      </c>
      <c r="N1522" s="0" t="n">
        <f aca="false">L1522*Inputs!$B$4*B1522</f>
        <v>547.06238281076</v>
      </c>
      <c r="O1522" s="0" t="n">
        <f aca="false">Inputs!$B$37+Inputs!$B$38*MAX(Loan_Sample!H1502-Inputs!$C$38,0)+Inputs!$B$39*MAX(Loan_Sample!H1502-Inputs!$C$39,0)+Inputs!$B$40*MAX(Loan_Sample!H1502-Inputs!$C$40,0)+Inputs!$B$41*MAX(Loan_Sample!H1502-Inputs!$C$41,0)+Inputs!$B$42*Inputs!$B$14+Inputs!$B$43*MIN(Loan_Sample!I1502/Inputs!$B$17,1)+Inputs!$B$44*MIN(Loan_Sample!E1502,Inputs!$B$18)+Inputs!$B$45*Loan_Sample!C1502</f>
        <v>-3.27722045968722</v>
      </c>
      <c r="P1522" s="0" t="n">
        <f aca="false">MIN(1-Inputs!$B$13,MAX(Inputs!$B$13,1/(1+EXP(-(Inputs!$B$15*O1522+Inputs!$B$16)))))</f>
        <v>0.0354533805451222</v>
      </c>
      <c r="Q1522" s="0" t="n">
        <f aca="false">Inputs!$B$37+Inputs!$B$38*MAX(F1522-Inputs!$C$38,0)+Inputs!$B$39*MAX(F1522-Inputs!$C$39,0)+Inputs!$B$40*MAX(F1522-Inputs!$C$40,0)+Inputs!$B$41*MAX(F1522-Inputs!$C$41,0)+Inputs!$B$42*Inputs!$B$14+Inputs!$B$43*MIN(Loan_Sample!I1502/Inputs!$B$17,1)+Inputs!$B$44*MIN(E1522,Inputs!$B$18)+Inputs!$B$45*Loan_Sample!C1502</f>
        <v>-3.27722045968722</v>
      </c>
      <c r="R1522" s="0" t="n">
        <f aca="false">MIN(1-Inputs!$B$13,MAX(Inputs!$B$13,1/(1+EXP(-(Inputs!$B$15*Q1522+Inputs!$B$16)))))</f>
        <v>0.0354533805451222</v>
      </c>
    </row>
    <row r="1523" customFormat="false" ht="15" hidden="false" customHeight="false" outlineLevel="0" collapsed="false">
      <c r="A1523" s="0" t="n">
        <f aca="false">Loan_Sample!A1503</f>
        <v>43807</v>
      </c>
      <c r="B1523" s="0" t="n">
        <f aca="false">Loan_Sample!U1503</f>
        <v>87425.64</v>
      </c>
      <c r="C1523" s="0" t="n">
        <f aca="false">Loan_Sample!K1503+Inputs!$B$26</f>
        <v>4.85833311080933</v>
      </c>
      <c r="D1523" s="0" t="n">
        <f aca="false">Loan_Sample!L1503+Inputs!$B$26</f>
        <v>-1.875</v>
      </c>
      <c r="E1523" s="0" t="n">
        <f aca="false">Loan_Sample!E1503/(1+Inputs!$B$25/100)</f>
        <v>44.4929389953613</v>
      </c>
      <c r="F1523" s="0" t="n">
        <f aca="false">Loan_Sample!H1503-Inputs!$B$24/100</f>
        <v>0.0583333969116211</v>
      </c>
      <c r="G1523" s="0" t="n">
        <f aca="false">IF(ISNUMBER(C1523),INDEX(Scorecard!$D$54:$D$61,SUMPRODUCT(--(Scorecard!$G$54:$G$60&lt;C1523))+1),Scorecard!$D$62)</f>
        <v>0.214429354789033</v>
      </c>
      <c r="H1523" s="0" t="n">
        <f aca="false">IF(ISNUMBER(D1523),INDEX(Scorecard!$D$63:$D$68,SUMPRODUCT(--(Scorecard!$G$63:$G$67&lt;D1523))+1),Scorecard!$D$69)</f>
        <v>-0.340582194386522</v>
      </c>
      <c r="I1523" s="0" t="n">
        <f aca="false">IF(ISNUMBER(E1523),INDEX(Scorecard!$D$19:$D$26,SUMPRODUCT(--(Scorecard!$G$19:$G$25&lt;E1523))+1),Scorecard!$D$27)</f>
        <v>0.57899015159425</v>
      </c>
      <c r="J1523" s="0" t="n">
        <f aca="false">IF(ISNUMBER(F1523),INDEX(Scorecard!$D$37:$D$44,SUMPRODUCT(--(Scorecard!$G$37:$G$43&lt;F1523))+1),Scorecard!$D$45)</f>
        <v>0.330501541082344</v>
      </c>
      <c r="K1523" s="0" t="n">
        <f aca="false">Inputs!$B$10+Scorecard!$J$5*Loan_Sample!Y1503+Scorecard!$J$6*Loan_Sample!Z1503+Scorecard!$J$7*I1523+Scorecard!$J$8*Loan_Sample!AB1503+Scorecard!$J$9*J1523+Scorecard!$J$10*Loan_Sample!AD1503+Scorecard!$J$11*G1523+Scorecard!$J$12*H1523</f>
        <v>-5.70842564708591</v>
      </c>
      <c r="L1523" s="0" t="n">
        <f aca="false">MIN(1-Inputs!$B$13,MAX(Inputs!$B$13,1/(1+EXP(-(Inputs!$B$11*K1523+Inputs!$B$12)))))</f>
        <v>0.00278069654948806</v>
      </c>
      <c r="M1523" s="0" t="n">
        <f aca="false">Loan_Sample!AH1503*Inputs!$B$4*B1523</f>
        <v>85.0864614196749</v>
      </c>
      <c r="N1523" s="0" t="n">
        <f aca="false">L1523*Inputs!$B$4*B1523</f>
        <v>85.0864614196749</v>
      </c>
      <c r="O1523" s="0" t="n">
        <f aca="false">Inputs!$B$37+Inputs!$B$38*MAX(Loan_Sample!H1503-Inputs!$C$38,0)+Inputs!$B$39*MAX(Loan_Sample!H1503-Inputs!$C$39,0)+Inputs!$B$40*MAX(Loan_Sample!H1503-Inputs!$C$40,0)+Inputs!$B$41*MAX(Loan_Sample!H1503-Inputs!$C$41,0)+Inputs!$B$42*Inputs!$B$14+Inputs!$B$43*MIN(Loan_Sample!I1503/Inputs!$B$17,1)+Inputs!$B$44*MIN(Loan_Sample!E1503,Inputs!$B$18)+Inputs!$B$45*Loan_Sample!C1503</f>
        <v>-5.20575879176367</v>
      </c>
      <c r="P1523" s="0" t="n">
        <f aca="false">MIN(1-Inputs!$B$13,MAX(Inputs!$B$13,1/(1+EXP(-(Inputs!$B$15*O1523+Inputs!$B$16)))))</f>
        <v>0.00408720181303003</v>
      </c>
      <c r="Q1523" s="0" t="n">
        <f aca="false">Inputs!$B$37+Inputs!$B$38*MAX(F1523-Inputs!$C$38,0)+Inputs!$B$39*MAX(F1523-Inputs!$C$39,0)+Inputs!$B$40*MAX(F1523-Inputs!$C$40,0)+Inputs!$B$41*MAX(F1523-Inputs!$C$41,0)+Inputs!$B$42*Inputs!$B$14+Inputs!$B$43*MIN(Loan_Sample!I1503/Inputs!$B$17,1)+Inputs!$B$44*MIN(E1523,Inputs!$B$18)+Inputs!$B$45*Loan_Sample!C1503</f>
        <v>-5.20575879176367</v>
      </c>
      <c r="R1523" s="0" t="n">
        <f aca="false">MIN(1-Inputs!$B$13,MAX(Inputs!$B$13,1/(1+EXP(-(Inputs!$B$15*Q1523+Inputs!$B$16)))))</f>
        <v>0.00408720181303003</v>
      </c>
    </row>
    <row r="1524" customFormat="false" ht="15" hidden="false" customHeight="false" outlineLevel="0" collapsed="false">
      <c r="A1524" s="0" t="n">
        <f aca="false">Loan_Sample!A1504</f>
        <v>43853</v>
      </c>
      <c r="B1524" s="0" t="n">
        <f aca="false">Loan_Sample!U1504</f>
        <v>147085.62</v>
      </c>
      <c r="C1524" s="0" t="n">
        <f aca="false">Loan_Sample!K1504+Inputs!$B$26</f>
        <v>5.25833320617676</v>
      </c>
      <c r="D1524" s="0" t="n">
        <f aca="false">Loan_Sample!L1504+Inputs!$B$26</f>
        <v>-1.875</v>
      </c>
      <c r="E1524" s="0" t="n">
        <f aca="false">Loan_Sample!E1504/(1+Inputs!$B$25/100)</f>
        <v>72.5557250976563</v>
      </c>
      <c r="F1524" s="0" t="n">
        <f aca="false">Loan_Sample!H1504-Inputs!$B$24/100</f>
        <v>-0.0956666469573975</v>
      </c>
      <c r="G1524" s="0" t="n">
        <f aca="false">IF(ISNUMBER(C1524),INDEX(Scorecard!$D$54:$D$61,SUMPRODUCT(--(Scorecard!$G$54:$G$60&lt;C1524))+1),Scorecard!$D$62)</f>
        <v>0.126303549215828</v>
      </c>
      <c r="H1524" s="0" t="n">
        <f aca="false">IF(ISNUMBER(D1524),INDEX(Scorecard!$D$63:$D$68,SUMPRODUCT(--(Scorecard!$G$63:$G$67&lt;D1524))+1),Scorecard!$D$69)</f>
        <v>-0.340582194386522</v>
      </c>
      <c r="I1524" s="0" t="n">
        <f aca="false">IF(ISNUMBER(E1524),INDEX(Scorecard!$D$19:$D$26,SUMPRODUCT(--(Scorecard!$G$19:$G$25&lt;E1524))+1),Scorecard!$D$27)</f>
        <v>-0.0341578513653732</v>
      </c>
      <c r="J1524" s="0" t="n">
        <f aca="false">IF(ISNUMBER(F1524),INDEX(Scorecard!$D$37:$D$44,SUMPRODUCT(--(Scorecard!$G$37:$G$43&lt;F1524))+1),Scorecard!$D$45)</f>
        <v>0.330501541082344</v>
      </c>
      <c r="K1524" s="0" t="n">
        <f aca="false">Inputs!$B$10+Scorecard!$J$5*Loan_Sample!Y1504+Scorecard!$J$6*Loan_Sample!Z1504+Scorecard!$J$7*I1524+Scorecard!$J$8*Loan_Sample!AB1504+Scorecard!$J$9*J1524+Scorecard!$J$10*Loan_Sample!AD1504+Scorecard!$J$11*G1524+Scorecard!$J$12*H1524</f>
        <v>-5.38492098456797</v>
      </c>
      <c r="L1524" s="0" t="n">
        <f aca="false">MIN(1-Inputs!$B$13,MAX(Inputs!$B$13,1/(1+EXP(-(Inputs!$B$11*K1524+Inputs!$B$12)))))</f>
        <v>0.00392142208224755</v>
      </c>
      <c r="M1524" s="0" t="n">
        <f aca="false">Loan_Sample!AH1504*Inputs!$B$4*B1524</f>
        <v>201.874679387175</v>
      </c>
      <c r="N1524" s="0" t="n">
        <f aca="false">L1524*Inputs!$B$4*B1524</f>
        <v>201.874679387175</v>
      </c>
      <c r="O1524" s="0" t="n">
        <f aca="false">Inputs!$B$37+Inputs!$B$38*MAX(Loan_Sample!H1504-Inputs!$C$38,0)+Inputs!$B$39*MAX(Loan_Sample!H1504-Inputs!$C$39,0)+Inputs!$B$40*MAX(Loan_Sample!H1504-Inputs!$C$40,0)+Inputs!$B$41*MAX(Loan_Sample!H1504-Inputs!$C$41,0)+Inputs!$B$42*Inputs!$B$14+Inputs!$B$43*MIN(Loan_Sample!I1504/Inputs!$B$17,1)+Inputs!$B$44*MIN(Loan_Sample!E1504,Inputs!$B$18)+Inputs!$B$45*Loan_Sample!C1504</f>
        <v>-5.81307318734637</v>
      </c>
      <c r="P1524" s="0" t="n">
        <f aca="false">MIN(1-Inputs!$B$13,MAX(Inputs!$B$13,1/(1+EXP(-(Inputs!$B$15*O1524+Inputs!$B$16)))))</f>
        <v>0.00205341961922269</v>
      </c>
      <c r="Q1524" s="0" t="n">
        <f aca="false">Inputs!$B$37+Inputs!$B$38*MAX(F1524-Inputs!$C$38,0)+Inputs!$B$39*MAX(F1524-Inputs!$C$39,0)+Inputs!$B$40*MAX(F1524-Inputs!$C$40,0)+Inputs!$B$41*MAX(F1524-Inputs!$C$41,0)+Inputs!$B$42*Inputs!$B$14+Inputs!$B$43*MIN(Loan_Sample!I1504/Inputs!$B$17,1)+Inputs!$B$44*MIN(E1524,Inputs!$B$18)+Inputs!$B$45*Loan_Sample!C1504</f>
        <v>-5.81307318734637</v>
      </c>
      <c r="R1524" s="0" t="n">
        <f aca="false">MIN(1-Inputs!$B$13,MAX(Inputs!$B$13,1/(1+EXP(-(Inputs!$B$15*Q1524+Inputs!$B$16)))))</f>
        <v>0.00205341961922269</v>
      </c>
    </row>
    <row r="1525" customFormat="false" ht="15" hidden="false" customHeight="false" outlineLevel="0" collapsed="false">
      <c r="A1525" s="0" t="n">
        <f aca="false">Loan_Sample!A1505</f>
        <v>43856</v>
      </c>
      <c r="B1525" s="0" t="n">
        <f aca="false">Loan_Sample!U1505</f>
        <v>71588.81</v>
      </c>
      <c r="C1525" s="0" t="n">
        <f aca="false">Loan_Sample!K1505+Inputs!$B$26</f>
        <v>3.32307696342468</v>
      </c>
      <c r="D1525" s="0" t="n">
        <f aca="false">Loan_Sample!L1505+Inputs!$B$26</f>
        <v>-0.276922941207886</v>
      </c>
      <c r="E1525" s="0" t="n">
        <f aca="false">Loan_Sample!E1505/(1+Inputs!$B$25/100)</f>
        <v>42.3623847961426</v>
      </c>
      <c r="F1525" s="0" t="n">
        <f aca="false">Loan_Sample!H1505-Inputs!$B$24/100</f>
        <v>-0.152333498001099</v>
      </c>
      <c r="G1525" s="0" t="n">
        <f aca="false">IF(ISNUMBER(C1525),INDEX(Scorecard!$D$54:$D$61,SUMPRODUCT(--(Scorecard!$G$54:$G$60&lt;C1525))+1),Scorecard!$D$62)</f>
        <v>0.489050497890326</v>
      </c>
      <c r="H1525" s="0" t="n">
        <f aca="false">IF(ISNUMBER(D1525),INDEX(Scorecard!$D$63:$D$68,SUMPRODUCT(--(Scorecard!$G$63:$G$67&lt;D1525))+1),Scorecard!$D$69)</f>
        <v>0.322484508656054</v>
      </c>
      <c r="I1525" s="0" t="n">
        <f aca="false">IF(ISNUMBER(E1525),INDEX(Scorecard!$D$19:$D$26,SUMPRODUCT(--(Scorecard!$G$19:$G$25&lt;E1525))+1),Scorecard!$D$27)</f>
        <v>0.57899015159425</v>
      </c>
      <c r="J1525" s="0" t="n">
        <f aca="false">IF(ISNUMBER(F1525),INDEX(Scorecard!$D$37:$D$44,SUMPRODUCT(--(Scorecard!$G$37:$G$43&lt;F1525))+1),Scorecard!$D$45)</f>
        <v>0.330501541082344</v>
      </c>
      <c r="K1525" s="0" t="n">
        <f aca="false">Inputs!$B$10+Scorecard!$J$5*Loan_Sample!Y1505+Scorecard!$J$6*Loan_Sample!Z1505+Scorecard!$J$7*I1525+Scorecard!$J$8*Loan_Sample!AB1505+Scorecard!$J$9*J1525+Scorecard!$J$10*Loan_Sample!AD1505+Scorecard!$J$11*G1525+Scorecard!$J$12*H1525</f>
        <v>-5.37711510567613</v>
      </c>
      <c r="L1525" s="0" t="n">
        <f aca="false">MIN(1-Inputs!$B$13,MAX(Inputs!$B$13,1/(1+EXP(-(Inputs!$B$11*K1525+Inputs!$B$12)))))</f>
        <v>0.00395406301802206</v>
      </c>
      <c r="M1525" s="0" t="n">
        <f aca="false">Loan_Sample!AH1505*Inputs!$B$4*B1525</f>
        <v>99.0733331438228</v>
      </c>
      <c r="N1525" s="0" t="n">
        <f aca="false">L1525*Inputs!$B$4*B1525</f>
        <v>99.0733331438228</v>
      </c>
      <c r="O1525" s="0" t="n">
        <f aca="false">Inputs!$B$37+Inputs!$B$38*MAX(Loan_Sample!H1505-Inputs!$C$38,0)+Inputs!$B$39*MAX(Loan_Sample!H1505-Inputs!$C$39,0)+Inputs!$B$40*MAX(Loan_Sample!H1505-Inputs!$C$40,0)+Inputs!$B$41*MAX(Loan_Sample!H1505-Inputs!$C$41,0)+Inputs!$B$42*Inputs!$B$14+Inputs!$B$43*MIN(Loan_Sample!I1505/Inputs!$B$17,1)+Inputs!$B$44*MIN(Loan_Sample!E1505,Inputs!$B$18)+Inputs!$B$45*Loan_Sample!C1505</f>
        <v>-5.49806939928876</v>
      </c>
      <c r="P1525" s="0" t="n">
        <f aca="false">MIN(1-Inputs!$B$13,MAX(Inputs!$B$13,1/(1+EXP(-(Inputs!$B$15*O1525+Inputs!$B$16)))))</f>
        <v>0.00293503253841747</v>
      </c>
      <c r="Q1525" s="0" t="n">
        <f aca="false">Inputs!$B$37+Inputs!$B$38*MAX(F1525-Inputs!$C$38,0)+Inputs!$B$39*MAX(F1525-Inputs!$C$39,0)+Inputs!$B$40*MAX(F1525-Inputs!$C$40,0)+Inputs!$B$41*MAX(F1525-Inputs!$C$41,0)+Inputs!$B$42*Inputs!$B$14+Inputs!$B$43*MIN(Loan_Sample!I1505/Inputs!$B$17,1)+Inputs!$B$44*MIN(E1525,Inputs!$B$18)+Inputs!$B$45*Loan_Sample!C1505</f>
        <v>-5.49806939928876</v>
      </c>
      <c r="R1525" s="0" t="n">
        <f aca="false">MIN(1-Inputs!$B$13,MAX(Inputs!$B$13,1/(1+EXP(-(Inputs!$B$15*Q1525+Inputs!$B$16)))))</f>
        <v>0.00293503253841747</v>
      </c>
    </row>
    <row r="1526" customFormat="false" ht="15" hidden="false" customHeight="false" outlineLevel="0" collapsed="false">
      <c r="A1526" s="0" t="n">
        <f aca="false">Loan_Sample!A1506</f>
        <v>43866</v>
      </c>
      <c r="B1526" s="0" t="n">
        <f aca="false">Loan_Sample!U1506</f>
        <v>140171.12</v>
      </c>
      <c r="C1526" s="0" t="n">
        <f aca="false">Loan_Sample!K1506+Inputs!$B$26</f>
        <v>5.83333349227905</v>
      </c>
      <c r="D1526" s="0" t="n">
        <f aca="false">Loan_Sample!L1506+Inputs!$B$26</f>
        <v>-3.49999952316284</v>
      </c>
      <c r="E1526" s="0" t="n">
        <f aca="false">Loan_Sample!E1506/(1+Inputs!$B$25/100)</f>
        <v>47.9617042541504</v>
      </c>
      <c r="F1526" s="0" t="n">
        <f aca="false">Loan_Sample!H1506-Inputs!$B$24/100</f>
        <v>1.23833346366882</v>
      </c>
      <c r="G1526" s="0" t="n">
        <f aca="false">IF(ISNUMBER(C1526),INDEX(Scorecard!$D$54:$D$61,SUMPRODUCT(--(Scorecard!$G$54:$G$60&lt;C1526))+1),Scorecard!$D$62)</f>
        <v>0.0151758992857273</v>
      </c>
      <c r="H1526" s="0" t="n">
        <f aca="false">IF(ISNUMBER(D1526),INDEX(Scorecard!$D$63:$D$68,SUMPRODUCT(--(Scorecard!$G$63:$G$67&lt;D1526))+1),Scorecard!$D$69)</f>
        <v>-0.340582194386522</v>
      </c>
      <c r="I1526" s="0" t="n">
        <f aca="false">IF(ISNUMBER(E1526),INDEX(Scorecard!$D$19:$D$26,SUMPRODUCT(--(Scorecard!$G$19:$G$25&lt;E1526))+1),Scorecard!$D$27)</f>
        <v>0.57899015159425</v>
      </c>
      <c r="J1526" s="0" t="n">
        <f aca="false">IF(ISNUMBER(F1526),INDEX(Scorecard!$D$37:$D$44,SUMPRODUCT(--(Scorecard!$G$37:$G$43&lt;F1526))+1),Scorecard!$D$45)</f>
        <v>-0.975503570149195</v>
      </c>
      <c r="K1526" s="0" t="n">
        <f aca="false">Inputs!$B$10+Scorecard!$J$5*Loan_Sample!Y1506+Scorecard!$J$6*Loan_Sample!Z1506+Scorecard!$J$7*I1526+Scorecard!$J$8*Loan_Sample!AB1506+Scorecard!$J$9*J1526+Scorecard!$J$10*Loan_Sample!AD1506+Scorecard!$J$11*G1526+Scorecard!$J$12*H1526</f>
        <v>-3.80657008184015</v>
      </c>
      <c r="L1526" s="0" t="n">
        <f aca="false">MIN(1-Inputs!$B$13,MAX(Inputs!$B$13,1/(1+EXP(-(Inputs!$B$11*K1526+Inputs!$B$12)))))</f>
        <v>0.0207417414650234</v>
      </c>
      <c r="M1526" s="0" t="n">
        <f aca="false">Loan_Sample!AH1506*Inputs!$B$4*B1526</f>
        <v>1017.58759616597</v>
      </c>
      <c r="N1526" s="0" t="n">
        <f aca="false">L1526*Inputs!$B$4*B1526</f>
        <v>1017.58759616597</v>
      </c>
      <c r="O1526" s="0" t="n">
        <f aca="false">Inputs!$B$37+Inputs!$B$38*MAX(Loan_Sample!H1506-Inputs!$C$38,0)+Inputs!$B$39*MAX(Loan_Sample!H1506-Inputs!$C$39,0)+Inputs!$B$40*MAX(Loan_Sample!H1506-Inputs!$C$40,0)+Inputs!$B$41*MAX(Loan_Sample!H1506-Inputs!$C$41,0)+Inputs!$B$42*Inputs!$B$14+Inputs!$B$43*MIN(Loan_Sample!I1506/Inputs!$B$17,1)+Inputs!$B$44*MIN(Loan_Sample!E1506,Inputs!$B$18)+Inputs!$B$45*Loan_Sample!C1506</f>
        <v>-3.42643175939394</v>
      </c>
      <c r="P1526" s="0" t="n">
        <f aca="false">MIN(1-Inputs!$B$13,MAX(Inputs!$B$13,1/(1+EXP(-(Inputs!$B$15*O1526+Inputs!$B$16)))))</f>
        <v>0.0300884721682893</v>
      </c>
      <c r="Q1526" s="0" t="n">
        <f aca="false">Inputs!$B$37+Inputs!$B$38*MAX(F1526-Inputs!$C$38,0)+Inputs!$B$39*MAX(F1526-Inputs!$C$39,0)+Inputs!$B$40*MAX(F1526-Inputs!$C$40,0)+Inputs!$B$41*MAX(F1526-Inputs!$C$41,0)+Inputs!$B$42*Inputs!$B$14+Inputs!$B$43*MIN(Loan_Sample!I1506/Inputs!$B$17,1)+Inputs!$B$44*MIN(E1526,Inputs!$B$18)+Inputs!$B$45*Loan_Sample!C1506</f>
        <v>-3.42643175939394</v>
      </c>
      <c r="R1526" s="0" t="n">
        <f aca="false">MIN(1-Inputs!$B$13,MAX(Inputs!$B$13,1/(1+EXP(-(Inputs!$B$15*Q1526+Inputs!$B$16)))))</f>
        <v>0.0300884721682893</v>
      </c>
    </row>
    <row r="1527" customFormat="false" ht="15" hidden="false" customHeight="false" outlineLevel="0" collapsed="false">
      <c r="A1527" s="0" t="n">
        <f aca="false">Loan_Sample!A1507</f>
        <v>43876</v>
      </c>
      <c r="B1527" s="0" t="n">
        <f aca="false">Loan_Sample!U1507</f>
        <v>342877.25</v>
      </c>
      <c r="C1527" s="0" t="n">
        <f aca="false">Loan_Sample!K1507+Inputs!$B$26</f>
        <v>4</v>
      </c>
      <c r="D1527" s="0" t="n">
        <f aca="false">Loan_Sample!L1507+Inputs!$B$26</f>
        <v>-0.208333492279053</v>
      </c>
      <c r="E1527" s="0" t="n">
        <f aca="false">Loan_Sample!E1507/(1+Inputs!$B$25/100)</f>
        <v>63.6300277709961</v>
      </c>
      <c r="F1527" s="0" t="n">
        <f aca="false">Loan_Sample!H1507-Inputs!$B$24/100</f>
        <v>-3.21033310890198</v>
      </c>
      <c r="G1527" s="0" t="n">
        <f aca="false">IF(ISNUMBER(C1527),INDEX(Scorecard!$D$54:$D$61,SUMPRODUCT(--(Scorecard!$G$54:$G$60&lt;C1527))+1),Scorecard!$D$62)</f>
        <v>0.489050497890326</v>
      </c>
      <c r="H1527" s="0" t="n">
        <f aca="false">IF(ISNUMBER(D1527),INDEX(Scorecard!$D$63:$D$68,SUMPRODUCT(--(Scorecard!$G$63:$G$67&lt;D1527))+1),Scorecard!$D$69)</f>
        <v>0.322484508656054</v>
      </c>
      <c r="I1527" s="0" t="n">
        <f aca="false">IF(ISNUMBER(E1527),INDEX(Scorecard!$D$19:$D$26,SUMPRODUCT(--(Scorecard!$G$19:$G$25&lt;E1527))+1),Scorecard!$D$27)</f>
        <v>0.233621608745691</v>
      </c>
      <c r="J1527" s="0" t="n">
        <f aca="false">IF(ISNUMBER(F1527),INDEX(Scorecard!$D$37:$D$44,SUMPRODUCT(--(Scorecard!$G$37:$G$43&lt;F1527))+1),Scorecard!$D$45)</f>
        <v>1.35057635045042</v>
      </c>
      <c r="K1527" s="0" t="n">
        <f aca="false">Inputs!$B$10+Scorecard!$J$5*Loan_Sample!Y1507+Scorecard!$J$6*Loan_Sample!Z1507+Scorecard!$J$7*I1527+Scorecard!$J$8*Loan_Sample!AB1507+Scorecard!$J$9*J1527+Scorecard!$J$10*Loan_Sample!AD1507+Scorecard!$J$11*G1527+Scorecard!$J$12*H1527</f>
        <v>-4.65968625786755</v>
      </c>
      <c r="L1527" s="0" t="n">
        <f aca="false">MIN(1-Inputs!$B$13,MAX(Inputs!$B$13,1/(1+EXP(-(Inputs!$B$11*K1527+Inputs!$B$12)))))</f>
        <v>0.00845774875177547</v>
      </c>
      <c r="M1527" s="0" t="n">
        <f aca="false">Loan_Sample!AH1507*Inputs!$B$4*B1527</f>
        <v>1014.9893716199</v>
      </c>
      <c r="N1527" s="0" t="n">
        <f aca="false">L1527*Inputs!$B$4*B1527</f>
        <v>1014.9893716199</v>
      </c>
      <c r="O1527" s="0" t="n">
        <f aca="false">Inputs!$B$37+Inputs!$B$38*MAX(Loan_Sample!H1507-Inputs!$C$38,0)+Inputs!$B$39*MAX(Loan_Sample!H1507-Inputs!$C$39,0)+Inputs!$B$40*MAX(Loan_Sample!H1507-Inputs!$C$40,0)+Inputs!$B$41*MAX(Loan_Sample!H1507-Inputs!$C$41,0)+Inputs!$B$42*Inputs!$B$14+Inputs!$B$43*MIN(Loan_Sample!I1507/Inputs!$B$17,1)+Inputs!$B$44*MIN(Loan_Sample!E1507,Inputs!$B$18)+Inputs!$B$45*Loan_Sample!C1507</f>
        <v>-5.91244132729061</v>
      </c>
      <c r="P1527" s="0" t="n">
        <f aca="false">MIN(1-Inputs!$B$13,MAX(Inputs!$B$13,1/(1+EXP(-(Inputs!$B$15*O1527+Inputs!$B$16)))))</f>
        <v>0.0018344859645006</v>
      </c>
      <c r="Q1527" s="0" t="n">
        <f aca="false">Inputs!$B$37+Inputs!$B$38*MAX(F1527-Inputs!$C$38,0)+Inputs!$B$39*MAX(F1527-Inputs!$C$39,0)+Inputs!$B$40*MAX(F1527-Inputs!$C$40,0)+Inputs!$B$41*MAX(F1527-Inputs!$C$41,0)+Inputs!$B$42*Inputs!$B$14+Inputs!$B$43*MIN(Loan_Sample!I1507/Inputs!$B$17,1)+Inputs!$B$44*MIN(E1527,Inputs!$B$18)+Inputs!$B$45*Loan_Sample!C1507</f>
        <v>-5.91244132729061</v>
      </c>
      <c r="R1527" s="0" t="n">
        <f aca="false">MIN(1-Inputs!$B$13,MAX(Inputs!$B$13,1/(1+EXP(-(Inputs!$B$15*Q1527+Inputs!$B$16)))))</f>
        <v>0.0018344859645006</v>
      </c>
    </row>
    <row r="1528" customFormat="false" ht="15" hidden="false" customHeight="false" outlineLevel="0" collapsed="false">
      <c r="A1528" s="0" t="n">
        <f aca="false">Loan_Sample!A1508</f>
        <v>43918</v>
      </c>
      <c r="B1528" s="0" t="n">
        <f aca="false">Loan_Sample!U1508</f>
        <v>256984.88</v>
      </c>
      <c r="C1528" s="0" t="n">
        <f aca="false">Loan_Sample!K1508+Inputs!$B$26</f>
        <v>6.53333330154419</v>
      </c>
      <c r="D1528" s="0" t="n">
        <f aca="false">Loan_Sample!L1508+Inputs!$B$26</f>
        <v>-3.50000047683716</v>
      </c>
      <c r="E1528" s="0" t="n">
        <f aca="false">Loan_Sample!E1508/(1+Inputs!$B$25/100)</f>
        <v>71.4611434936523</v>
      </c>
      <c r="F1528" s="0" t="n">
        <f aca="false">Loan_Sample!H1508-Inputs!$B$24/100</f>
        <v>0.398333311080933</v>
      </c>
      <c r="G1528" s="0" t="n">
        <f aca="false">IF(ISNUMBER(C1528),INDEX(Scorecard!$D$54:$D$61,SUMPRODUCT(--(Scorecard!$G$54:$G$60&lt;C1528))+1),Scorecard!$D$62)</f>
        <v>-0.119873800601421</v>
      </c>
      <c r="H1528" s="0" t="n">
        <f aca="false">IF(ISNUMBER(D1528),INDEX(Scorecard!$D$63:$D$68,SUMPRODUCT(--(Scorecard!$G$63:$G$67&lt;D1528))+1),Scorecard!$D$69)</f>
        <v>-0.340582194386522</v>
      </c>
      <c r="I1528" s="0" t="n">
        <f aca="false">IF(ISNUMBER(E1528),INDEX(Scorecard!$D$19:$D$26,SUMPRODUCT(--(Scorecard!$G$19:$G$25&lt;E1528))+1),Scorecard!$D$27)</f>
        <v>0.0530843085177338</v>
      </c>
      <c r="J1528" s="0" t="n">
        <f aca="false">IF(ISNUMBER(F1528),INDEX(Scorecard!$D$37:$D$44,SUMPRODUCT(--(Scorecard!$G$37:$G$43&lt;F1528))+1),Scorecard!$D$45)</f>
        <v>-0.271229676926091</v>
      </c>
      <c r="K1528" s="0" t="n">
        <f aca="false">Inputs!$B$10+Scorecard!$J$5*Loan_Sample!Y1508+Scorecard!$J$6*Loan_Sample!Z1508+Scorecard!$J$7*I1528+Scorecard!$J$8*Loan_Sample!AB1508+Scorecard!$J$9*J1528+Scorecard!$J$10*Loan_Sample!AD1508+Scorecard!$J$11*G1528+Scorecard!$J$12*H1528</f>
        <v>-4.31936791353788</v>
      </c>
      <c r="L1528" s="0" t="n">
        <f aca="false">MIN(1-Inputs!$B$13,MAX(Inputs!$B$13,1/(1+EXP(-(Inputs!$B$11*K1528+Inputs!$B$12)))))</f>
        <v>0.0121122048517657</v>
      </c>
      <c r="M1528" s="0" t="n">
        <f aca="false">Loan_Sample!AH1508*Inputs!$B$4*B1528</f>
        <v>1089.42872862824</v>
      </c>
      <c r="N1528" s="0" t="n">
        <f aca="false">L1528*Inputs!$B$4*B1528</f>
        <v>1089.42872862824</v>
      </c>
      <c r="O1528" s="0" t="n">
        <f aca="false">Inputs!$B$37+Inputs!$B$38*MAX(Loan_Sample!H1508-Inputs!$C$38,0)+Inputs!$B$39*MAX(Loan_Sample!H1508-Inputs!$C$39,0)+Inputs!$B$40*MAX(Loan_Sample!H1508-Inputs!$C$40,0)+Inputs!$B$41*MAX(Loan_Sample!H1508-Inputs!$C$41,0)+Inputs!$B$42*Inputs!$B$14+Inputs!$B$43*MIN(Loan_Sample!I1508/Inputs!$B$17,1)+Inputs!$B$44*MIN(Loan_Sample!E1508,Inputs!$B$18)+Inputs!$B$45*Loan_Sample!C1508</f>
        <v>-5.01182346229028</v>
      </c>
      <c r="P1528" s="0" t="n">
        <f aca="false">MIN(1-Inputs!$B$13,MAX(Inputs!$B$13,1/(1+EXP(-(Inputs!$B$15*O1528+Inputs!$B$16)))))</f>
        <v>0.00509020626819347</v>
      </c>
      <c r="Q1528" s="0" t="n">
        <f aca="false">Inputs!$B$37+Inputs!$B$38*MAX(F1528-Inputs!$C$38,0)+Inputs!$B$39*MAX(F1528-Inputs!$C$39,0)+Inputs!$B$40*MAX(F1528-Inputs!$C$40,0)+Inputs!$B$41*MAX(F1528-Inputs!$C$41,0)+Inputs!$B$42*Inputs!$B$14+Inputs!$B$43*MIN(Loan_Sample!I1508/Inputs!$B$17,1)+Inputs!$B$44*MIN(E1528,Inputs!$B$18)+Inputs!$B$45*Loan_Sample!C1508</f>
        <v>-5.01182346229028</v>
      </c>
      <c r="R1528" s="0" t="n">
        <f aca="false">MIN(1-Inputs!$B$13,MAX(Inputs!$B$13,1/(1+EXP(-(Inputs!$B$15*Q1528+Inputs!$B$16)))))</f>
        <v>0.00509020626819347</v>
      </c>
    </row>
    <row r="1529" customFormat="false" ht="15" hidden="false" customHeight="false" outlineLevel="0" collapsed="false">
      <c r="A1529" s="0" t="n">
        <f aca="false">Loan_Sample!A1509</f>
        <v>43927</v>
      </c>
      <c r="B1529" s="0" t="n">
        <f aca="false">Loan_Sample!U1509</f>
        <v>208188.83</v>
      </c>
      <c r="C1529" s="0" t="n">
        <f aca="false">Loan_Sample!K1509+Inputs!$B$26</f>
        <v>3.70000004768372</v>
      </c>
      <c r="D1529" s="0" t="n">
        <f aca="false">Loan_Sample!L1509+Inputs!$B$26</f>
        <v>-0.208333253860474</v>
      </c>
      <c r="E1529" s="0" t="n">
        <f aca="false">Loan_Sample!E1509/(1+Inputs!$B$25/100)</f>
        <v>80.989387512207</v>
      </c>
      <c r="F1529" s="0" t="n">
        <f aca="false">Loan_Sample!H1509-Inputs!$B$24/100</f>
        <v>-3.75933313369751</v>
      </c>
      <c r="G1529" s="0" t="n">
        <f aca="false">IF(ISNUMBER(C1529),INDEX(Scorecard!$D$54:$D$61,SUMPRODUCT(--(Scorecard!$G$54:$G$60&lt;C1529))+1),Scorecard!$D$62)</f>
        <v>0.489050497890326</v>
      </c>
      <c r="H1529" s="0" t="n">
        <f aca="false">IF(ISNUMBER(D1529),INDEX(Scorecard!$D$63:$D$68,SUMPRODUCT(--(Scorecard!$G$63:$G$67&lt;D1529))+1),Scorecard!$D$69)</f>
        <v>0.322484508656054</v>
      </c>
      <c r="I1529" s="0" t="n">
        <f aca="false">IF(ISNUMBER(E1529),INDEX(Scorecard!$D$19:$D$26,SUMPRODUCT(--(Scorecard!$G$19:$G$25&lt;E1529))+1),Scorecard!$D$27)</f>
        <v>-0.0341578513653732</v>
      </c>
      <c r="J1529" s="0" t="n">
        <f aca="false">IF(ISNUMBER(F1529),INDEX(Scorecard!$D$37:$D$44,SUMPRODUCT(--(Scorecard!$G$37:$G$43&lt;F1529))+1),Scorecard!$D$45)</f>
        <v>1.35057635045042</v>
      </c>
      <c r="K1529" s="0" t="n">
        <f aca="false">Inputs!$B$10+Scorecard!$J$5*Loan_Sample!Y1509+Scorecard!$J$6*Loan_Sample!Z1509+Scorecard!$J$7*I1529+Scorecard!$J$8*Loan_Sample!AB1509+Scorecard!$J$9*J1529+Scorecard!$J$10*Loan_Sample!AD1509+Scorecard!$J$11*G1529+Scorecard!$J$12*H1529</f>
        <v>-6.97102390381381</v>
      </c>
      <c r="L1529" s="0" t="n">
        <f aca="false">MIN(1-Inputs!$B$13,MAX(Inputs!$B$13,1/(1+EXP(-(Inputs!$B$11*K1529+Inputs!$B$12)))))</f>
        <v>0.000725183075037609</v>
      </c>
      <c r="M1529" s="0" t="n">
        <f aca="false">Loan_Sample!AH1509*Inputs!$B$4*B1529</f>
        <v>52.8412555747587</v>
      </c>
      <c r="N1529" s="0" t="n">
        <f aca="false">L1529*Inputs!$B$4*B1529</f>
        <v>52.8412555747587</v>
      </c>
      <c r="O1529" s="0" t="n">
        <f aca="false">Inputs!$B$37+Inputs!$B$38*MAX(Loan_Sample!H1509-Inputs!$C$38,0)+Inputs!$B$39*MAX(Loan_Sample!H1509-Inputs!$C$39,0)+Inputs!$B$40*MAX(Loan_Sample!H1509-Inputs!$C$40,0)+Inputs!$B$41*MAX(Loan_Sample!H1509-Inputs!$C$41,0)+Inputs!$B$42*Inputs!$B$14+Inputs!$B$43*MIN(Loan_Sample!I1509/Inputs!$B$17,1)+Inputs!$B$44*MIN(Loan_Sample!E1509,Inputs!$B$18)+Inputs!$B$45*Loan_Sample!C1509</f>
        <v>-5.50960992930364</v>
      </c>
      <c r="P1529" s="0" t="n">
        <f aca="false">MIN(1-Inputs!$B$13,MAX(Inputs!$B$13,1/(1+EXP(-(Inputs!$B$15*O1529+Inputs!$B$16)))))</f>
        <v>0.00289688938825549</v>
      </c>
      <c r="Q1529" s="0" t="n">
        <f aca="false">Inputs!$B$37+Inputs!$B$38*MAX(F1529-Inputs!$C$38,0)+Inputs!$B$39*MAX(F1529-Inputs!$C$39,0)+Inputs!$B$40*MAX(F1529-Inputs!$C$40,0)+Inputs!$B$41*MAX(F1529-Inputs!$C$41,0)+Inputs!$B$42*Inputs!$B$14+Inputs!$B$43*MIN(Loan_Sample!I1509/Inputs!$B$17,1)+Inputs!$B$44*MIN(E1529,Inputs!$B$18)+Inputs!$B$45*Loan_Sample!C1509</f>
        <v>-5.50960992930364</v>
      </c>
      <c r="R1529" s="0" t="n">
        <f aca="false">MIN(1-Inputs!$B$13,MAX(Inputs!$B$13,1/(1+EXP(-(Inputs!$B$15*Q1529+Inputs!$B$16)))))</f>
        <v>0.00289688938825549</v>
      </c>
    </row>
    <row r="1530" customFormat="false" ht="15" hidden="false" customHeight="false" outlineLevel="0" collapsed="false">
      <c r="A1530" s="0" t="n">
        <f aca="false">Loan_Sample!A1510</f>
        <v>43949</v>
      </c>
      <c r="B1530" s="0" t="n">
        <f aca="false">Loan_Sample!U1510</f>
        <v>550774.1</v>
      </c>
      <c r="C1530" s="0" t="n">
        <f aca="false">Loan_Sample!K1510+Inputs!$B$26</f>
        <v>4.0230770111084</v>
      </c>
      <c r="D1530" s="0" t="n">
        <f aca="false">Loan_Sample!L1510+Inputs!$B$26</f>
        <v>-0.276923179626465</v>
      </c>
      <c r="E1530" s="0" t="n">
        <f aca="false">Loan_Sample!E1510/(1+Inputs!$B$25/100)</f>
        <v>74.5328369140625</v>
      </c>
      <c r="F1530" s="0" t="n">
        <f aca="false">Loan_Sample!H1510-Inputs!$B$24/100</f>
        <v>-0.451333522796631</v>
      </c>
      <c r="G1530" s="0" t="n">
        <f aca="false">IF(ISNUMBER(C1530),INDEX(Scorecard!$D$54:$D$61,SUMPRODUCT(--(Scorecard!$G$54:$G$60&lt;C1530))+1),Scorecard!$D$62)</f>
        <v>0.489050497890326</v>
      </c>
      <c r="H1530" s="0" t="n">
        <f aca="false">IF(ISNUMBER(D1530),INDEX(Scorecard!$D$63:$D$68,SUMPRODUCT(--(Scorecard!$G$63:$G$67&lt;D1530))+1),Scorecard!$D$69)</f>
        <v>0.322484508656054</v>
      </c>
      <c r="I1530" s="0" t="n">
        <f aca="false">IF(ISNUMBER(E1530),INDEX(Scorecard!$D$19:$D$26,SUMPRODUCT(--(Scorecard!$G$19:$G$25&lt;E1530))+1),Scorecard!$D$27)</f>
        <v>-0.0341578513653732</v>
      </c>
      <c r="J1530" s="0" t="n">
        <f aca="false">IF(ISNUMBER(F1530),INDEX(Scorecard!$D$37:$D$44,SUMPRODUCT(--(Scorecard!$G$37:$G$43&lt;F1530))+1),Scorecard!$D$45)</f>
        <v>0.769716833645565</v>
      </c>
      <c r="K1530" s="0" t="n">
        <f aca="false">Inputs!$B$10+Scorecard!$J$5*Loan_Sample!Y1510+Scorecard!$J$6*Loan_Sample!Z1510+Scorecard!$J$7*I1530+Scorecard!$J$8*Loan_Sample!AB1510+Scorecard!$J$9*J1530+Scorecard!$J$10*Loan_Sample!AD1510+Scorecard!$J$11*G1530+Scorecard!$J$12*H1530</f>
        <v>-6.65616335125558</v>
      </c>
      <c r="L1530" s="0" t="n">
        <f aca="false">MIN(1-Inputs!$B$13,MAX(Inputs!$B$13,1/(1+EXP(-(Inputs!$B$11*K1530+Inputs!$B$12)))))</f>
        <v>0.00101416069966792</v>
      </c>
      <c r="M1530" s="0" t="n">
        <f aca="false">Loan_Sample!AH1510*Inputs!$B$4*B1530</f>
        <v>195.500706315238</v>
      </c>
      <c r="N1530" s="0" t="n">
        <f aca="false">L1530*Inputs!$B$4*B1530</f>
        <v>195.500706315238</v>
      </c>
      <c r="O1530" s="0" t="n">
        <f aca="false">Inputs!$B$37+Inputs!$B$38*MAX(Loan_Sample!H1510-Inputs!$C$38,0)+Inputs!$B$39*MAX(Loan_Sample!H1510-Inputs!$C$39,0)+Inputs!$B$40*MAX(Loan_Sample!H1510-Inputs!$C$40,0)+Inputs!$B$41*MAX(Loan_Sample!H1510-Inputs!$C$41,0)+Inputs!$B$42*Inputs!$B$14+Inputs!$B$43*MIN(Loan_Sample!I1510/Inputs!$B$17,1)+Inputs!$B$44*MIN(Loan_Sample!E1510,Inputs!$B$18)+Inputs!$B$45*Loan_Sample!C1510</f>
        <v>-5.81250066927661</v>
      </c>
      <c r="P1530" s="0" t="n">
        <f aca="false">MIN(1-Inputs!$B$13,MAX(Inputs!$B$13,1/(1+EXP(-(Inputs!$B$15*O1530+Inputs!$B$16)))))</f>
        <v>0.00205475375018099</v>
      </c>
      <c r="Q1530" s="0" t="n">
        <f aca="false">Inputs!$B$37+Inputs!$B$38*MAX(F1530-Inputs!$C$38,0)+Inputs!$B$39*MAX(F1530-Inputs!$C$39,0)+Inputs!$B$40*MAX(F1530-Inputs!$C$40,0)+Inputs!$B$41*MAX(F1530-Inputs!$C$41,0)+Inputs!$B$42*Inputs!$B$14+Inputs!$B$43*MIN(Loan_Sample!I1510/Inputs!$B$17,1)+Inputs!$B$44*MIN(E1530,Inputs!$B$18)+Inputs!$B$45*Loan_Sample!C1510</f>
        <v>-5.81250066927661</v>
      </c>
      <c r="R1530" s="0" t="n">
        <f aca="false">MIN(1-Inputs!$B$13,MAX(Inputs!$B$13,1/(1+EXP(-(Inputs!$B$15*Q1530+Inputs!$B$16)))))</f>
        <v>0.00205475375018099</v>
      </c>
    </row>
    <row r="1531" customFormat="false" ht="15" hidden="false" customHeight="false" outlineLevel="0" collapsed="false">
      <c r="A1531" s="0" t="n">
        <f aca="false">Loan_Sample!A1511</f>
        <v>43988</v>
      </c>
      <c r="B1531" s="0" t="n">
        <f aca="false">Loan_Sample!U1511</f>
        <v>117794.41</v>
      </c>
      <c r="C1531" s="0" t="n">
        <f aca="false">Loan_Sample!K1511+Inputs!$B$26</f>
        <v>5.25833320617676</v>
      </c>
      <c r="D1531" s="0" t="n">
        <f aca="false">Loan_Sample!L1511+Inputs!$B$26</f>
        <v>-1.875</v>
      </c>
      <c r="E1531" s="0" t="n">
        <f aca="false">Loan_Sample!E1511/(1+Inputs!$B$25/100)</f>
        <v>67.3647689819336</v>
      </c>
      <c r="F1531" s="0" t="n">
        <f aca="false">Loan_Sample!H1511-Inputs!$B$24/100</f>
        <v>0.298333406448364</v>
      </c>
      <c r="G1531" s="0" t="n">
        <f aca="false">IF(ISNUMBER(C1531),INDEX(Scorecard!$D$54:$D$61,SUMPRODUCT(--(Scorecard!$G$54:$G$60&lt;C1531))+1),Scorecard!$D$62)</f>
        <v>0.126303549215828</v>
      </c>
      <c r="H1531" s="0" t="n">
        <f aca="false">IF(ISNUMBER(D1531),INDEX(Scorecard!$D$63:$D$68,SUMPRODUCT(--(Scorecard!$G$63:$G$67&lt;D1531))+1),Scorecard!$D$69)</f>
        <v>-0.340582194386522</v>
      </c>
      <c r="I1531" s="0" t="n">
        <f aca="false">IF(ISNUMBER(E1531),INDEX(Scorecard!$D$19:$D$26,SUMPRODUCT(--(Scorecard!$G$19:$G$25&lt;E1531))+1),Scorecard!$D$27)</f>
        <v>0.0530843085177338</v>
      </c>
      <c r="J1531" s="0" t="n">
        <f aca="false">IF(ISNUMBER(F1531),INDEX(Scorecard!$D$37:$D$44,SUMPRODUCT(--(Scorecard!$G$37:$G$43&lt;F1531))+1),Scorecard!$D$45)</f>
        <v>-0.0679520129233634</v>
      </c>
      <c r="K1531" s="0" t="n">
        <f aca="false">Inputs!$B$10+Scorecard!$J$5*Loan_Sample!Y1511+Scorecard!$J$6*Loan_Sample!Z1511+Scorecard!$J$7*I1531+Scorecard!$J$8*Loan_Sample!AB1511+Scorecard!$J$9*J1531+Scorecard!$J$10*Loan_Sample!AD1511+Scorecard!$J$11*G1531+Scorecard!$J$12*H1531</f>
        <v>-3.74896141336703</v>
      </c>
      <c r="L1531" s="0" t="n">
        <f aca="false">MIN(1-Inputs!$B$13,MAX(Inputs!$B$13,1/(1+EXP(-(Inputs!$B$11*K1531+Inputs!$B$12)))))</f>
        <v>0.0220266570446754</v>
      </c>
      <c r="M1531" s="0" t="n">
        <f aca="false">Loan_Sample!AH1511*Inputs!$B$4*B1531</f>
        <v>908.115974797459</v>
      </c>
      <c r="N1531" s="0" t="n">
        <f aca="false">L1531*Inputs!$B$4*B1531</f>
        <v>908.115974797459</v>
      </c>
      <c r="O1531" s="0" t="n">
        <f aca="false">Inputs!$B$37+Inputs!$B$38*MAX(Loan_Sample!H1511-Inputs!$C$38,0)+Inputs!$B$39*MAX(Loan_Sample!H1511-Inputs!$C$39,0)+Inputs!$B$40*MAX(Loan_Sample!H1511-Inputs!$C$40,0)+Inputs!$B$41*MAX(Loan_Sample!H1511-Inputs!$C$41,0)+Inputs!$B$42*Inputs!$B$14+Inputs!$B$43*MIN(Loan_Sample!I1511/Inputs!$B$17,1)+Inputs!$B$44*MIN(Loan_Sample!E1511,Inputs!$B$18)+Inputs!$B$45*Loan_Sample!C1511</f>
        <v>-4.77348930765722</v>
      </c>
      <c r="P1531" s="0" t="n">
        <f aca="false">MIN(1-Inputs!$B$13,MAX(Inputs!$B$13,1/(1+EXP(-(Inputs!$B$15*O1531+Inputs!$B$16)))))</f>
        <v>0.00666369067507854</v>
      </c>
      <c r="Q1531" s="0" t="n">
        <f aca="false">Inputs!$B$37+Inputs!$B$38*MAX(F1531-Inputs!$C$38,0)+Inputs!$B$39*MAX(F1531-Inputs!$C$39,0)+Inputs!$B$40*MAX(F1531-Inputs!$C$40,0)+Inputs!$B$41*MAX(F1531-Inputs!$C$41,0)+Inputs!$B$42*Inputs!$B$14+Inputs!$B$43*MIN(Loan_Sample!I1511/Inputs!$B$17,1)+Inputs!$B$44*MIN(E1531,Inputs!$B$18)+Inputs!$B$45*Loan_Sample!C1511</f>
        <v>-4.77348930765722</v>
      </c>
      <c r="R1531" s="0" t="n">
        <f aca="false">MIN(1-Inputs!$B$13,MAX(Inputs!$B$13,1/(1+EXP(-(Inputs!$B$15*Q1531+Inputs!$B$16)))))</f>
        <v>0.00666369067507854</v>
      </c>
    </row>
    <row r="1532" customFormat="false" ht="15" hidden="false" customHeight="false" outlineLevel="0" collapsed="false">
      <c r="A1532" s="0" t="n">
        <f aca="false">Loan_Sample!A1512</f>
        <v>43993</v>
      </c>
      <c r="B1532" s="0" t="n">
        <f aca="false">Loan_Sample!U1512</f>
        <v>426263.53</v>
      </c>
      <c r="C1532" s="0" t="n">
        <f aca="false">Loan_Sample!K1512+Inputs!$B$26</f>
        <v>5.33333349227905</v>
      </c>
      <c r="D1532" s="0" t="n">
        <f aca="false">Loan_Sample!L1512+Inputs!$B$26</f>
        <v>-3.49999952316284</v>
      </c>
      <c r="E1532" s="0" t="n">
        <f aca="false">Loan_Sample!E1512/(1+Inputs!$B$25/100)</f>
        <v>71.7577972412109</v>
      </c>
      <c r="F1532" s="0" t="n">
        <f aca="false">Loan_Sample!H1512-Inputs!$B$24/100</f>
        <v>0.199333429336548</v>
      </c>
      <c r="G1532" s="0" t="n">
        <f aca="false">IF(ISNUMBER(C1532),INDEX(Scorecard!$D$54:$D$61,SUMPRODUCT(--(Scorecard!$G$54:$G$60&lt;C1532))+1),Scorecard!$D$62)</f>
        <v>0.126303549215828</v>
      </c>
      <c r="H1532" s="0" t="n">
        <f aca="false">IF(ISNUMBER(D1532),INDEX(Scorecard!$D$63:$D$68,SUMPRODUCT(--(Scorecard!$G$63:$G$67&lt;D1532))+1),Scorecard!$D$69)</f>
        <v>-0.340582194386522</v>
      </c>
      <c r="I1532" s="0" t="n">
        <f aca="false">IF(ISNUMBER(E1532),INDEX(Scorecard!$D$19:$D$26,SUMPRODUCT(--(Scorecard!$G$19:$G$25&lt;E1532))+1),Scorecard!$D$27)</f>
        <v>0.0530843085177338</v>
      </c>
      <c r="J1532" s="0" t="n">
        <f aca="false">IF(ISNUMBER(F1532),INDEX(Scorecard!$D$37:$D$44,SUMPRODUCT(--(Scorecard!$G$37:$G$43&lt;F1532))+1),Scorecard!$D$45)</f>
        <v>0.102184252677548</v>
      </c>
      <c r="K1532" s="0" t="n">
        <f aca="false">Inputs!$B$10+Scorecard!$J$5*Loan_Sample!Y1512+Scorecard!$J$6*Loan_Sample!Z1512+Scorecard!$J$7*I1532+Scorecard!$J$8*Loan_Sample!AB1512+Scorecard!$J$9*J1532+Scorecard!$J$10*Loan_Sample!AD1512+Scorecard!$J$11*G1532+Scorecard!$J$12*H1532</f>
        <v>-3.31321947002632</v>
      </c>
      <c r="L1532" s="0" t="n">
        <f aca="false">MIN(1-Inputs!$B$13,MAX(Inputs!$B$13,1/(1+EXP(-(Inputs!$B$11*K1532+Inputs!$B$12)))))</f>
        <v>0.0346005559397739</v>
      </c>
      <c r="M1532" s="0" t="n">
        <f aca="false">Loan_Sample!AH1512*Inputs!$B$4*B1532</f>
        <v>5162.13429019768</v>
      </c>
      <c r="N1532" s="0" t="n">
        <f aca="false">L1532*Inputs!$B$4*B1532</f>
        <v>5162.13429019768</v>
      </c>
      <c r="O1532" s="0" t="n">
        <f aca="false">Inputs!$B$37+Inputs!$B$38*MAX(Loan_Sample!H1512-Inputs!$C$38,0)+Inputs!$B$39*MAX(Loan_Sample!H1512-Inputs!$C$39,0)+Inputs!$B$40*MAX(Loan_Sample!H1512-Inputs!$C$40,0)+Inputs!$B$41*MAX(Loan_Sample!H1512-Inputs!$C$41,0)+Inputs!$B$42*Inputs!$B$14+Inputs!$B$43*MIN(Loan_Sample!I1512/Inputs!$B$17,1)+Inputs!$B$44*MIN(Loan_Sample!E1512,Inputs!$B$18)+Inputs!$B$45*Loan_Sample!C1512</f>
        <v>-5.88584589956737</v>
      </c>
      <c r="P1532" s="0" t="n">
        <f aca="false">MIN(1-Inputs!$B$13,MAX(Inputs!$B$13,1/(1+EXP(-(Inputs!$B$15*O1532+Inputs!$B$16)))))</f>
        <v>0.00189068963508553</v>
      </c>
      <c r="Q1532" s="0" t="n">
        <f aca="false">Inputs!$B$37+Inputs!$B$38*MAX(F1532-Inputs!$C$38,0)+Inputs!$B$39*MAX(F1532-Inputs!$C$39,0)+Inputs!$B$40*MAX(F1532-Inputs!$C$40,0)+Inputs!$B$41*MAX(F1532-Inputs!$C$41,0)+Inputs!$B$42*Inputs!$B$14+Inputs!$B$43*MIN(Loan_Sample!I1512/Inputs!$B$17,1)+Inputs!$B$44*MIN(E1532,Inputs!$B$18)+Inputs!$B$45*Loan_Sample!C1512</f>
        <v>-5.88584589956737</v>
      </c>
      <c r="R1532" s="0" t="n">
        <f aca="false">MIN(1-Inputs!$B$13,MAX(Inputs!$B$13,1/(1+EXP(-(Inputs!$B$15*Q1532+Inputs!$B$16)))))</f>
        <v>0.00189068963508553</v>
      </c>
    </row>
    <row r="1533" customFormat="false" ht="15" hidden="false" customHeight="false" outlineLevel="0" collapsed="false">
      <c r="A1533" s="0" t="n">
        <f aca="false">Loan_Sample!A1513</f>
        <v>44015</v>
      </c>
      <c r="B1533" s="0" t="n">
        <f aca="false">Loan_Sample!U1513</f>
        <v>243443.39</v>
      </c>
      <c r="C1533" s="0" t="n">
        <f aca="false">Loan_Sample!K1513+Inputs!$B$26</f>
        <v>4.40000009536743</v>
      </c>
      <c r="D1533" s="0" t="n">
        <f aca="false">Loan_Sample!L1513+Inputs!$B$26</f>
        <v>-0.458333015441895</v>
      </c>
      <c r="E1533" s="0" t="n">
        <f aca="false">Loan_Sample!E1513/(1+Inputs!$B$25/100)</f>
        <v>52.9194030761719</v>
      </c>
      <c r="F1533" s="0" t="n">
        <f aca="false">Loan_Sample!H1513-Inputs!$B$24/100</f>
        <v>-3.31133341789246</v>
      </c>
      <c r="G1533" s="0" t="n">
        <f aca="false">IF(ISNUMBER(C1533),INDEX(Scorecard!$D$54:$D$61,SUMPRODUCT(--(Scorecard!$G$54:$G$60&lt;C1533))+1),Scorecard!$D$62)</f>
        <v>0.489050497890326</v>
      </c>
      <c r="H1533" s="0" t="n">
        <f aca="false">IF(ISNUMBER(D1533),INDEX(Scorecard!$D$63:$D$68,SUMPRODUCT(--(Scorecard!$G$63:$G$67&lt;D1533))+1),Scorecard!$D$69)</f>
        <v>0.322484508656054</v>
      </c>
      <c r="I1533" s="0" t="n">
        <f aca="false">IF(ISNUMBER(E1533),INDEX(Scorecard!$D$19:$D$26,SUMPRODUCT(--(Scorecard!$G$19:$G$25&lt;E1533))+1),Scorecard!$D$27)</f>
        <v>0.57899015159425</v>
      </c>
      <c r="J1533" s="0" t="n">
        <f aca="false">IF(ISNUMBER(F1533),INDEX(Scorecard!$D$37:$D$44,SUMPRODUCT(--(Scorecard!$G$37:$G$43&lt;F1533))+1),Scorecard!$D$45)</f>
        <v>1.35057635045042</v>
      </c>
      <c r="K1533" s="0" t="n">
        <f aca="false">Inputs!$B$10+Scorecard!$J$5*Loan_Sample!Y1513+Scorecard!$J$6*Loan_Sample!Z1513+Scorecard!$J$7*I1533+Scorecard!$J$8*Loan_Sample!AB1513+Scorecard!$J$9*J1533+Scorecard!$J$10*Loan_Sample!AD1513+Scorecard!$J$11*G1533+Scorecard!$J$12*H1533</f>
        <v>-6.08541375530081</v>
      </c>
      <c r="L1533" s="0" t="n">
        <f aca="false">MIN(1-Inputs!$B$13,MAX(Inputs!$B$13,1/(1+EXP(-(Inputs!$B$11*K1533+Inputs!$B$12)))))</f>
        <v>0.00186209929131156</v>
      </c>
      <c r="M1533" s="0" t="n">
        <f aca="false">Loan_Sample!AH1513*Inputs!$B$4*B1533</f>
        <v>158.660517397719</v>
      </c>
      <c r="N1533" s="0" t="n">
        <f aca="false">L1533*Inputs!$B$4*B1533</f>
        <v>158.660517397719</v>
      </c>
      <c r="O1533" s="0" t="n">
        <f aca="false">Inputs!$B$37+Inputs!$B$38*MAX(Loan_Sample!H1513-Inputs!$C$38,0)+Inputs!$B$39*MAX(Loan_Sample!H1513-Inputs!$C$39,0)+Inputs!$B$40*MAX(Loan_Sample!H1513-Inputs!$C$40,0)+Inputs!$B$41*MAX(Loan_Sample!H1513-Inputs!$C$41,0)+Inputs!$B$42*Inputs!$B$14+Inputs!$B$43*MIN(Loan_Sample!I1513/Inputs!$B$17,1)+Inputs!$B$44*MIN(Loan_Sample!E1513,Inputs!$B$18)+Inputs!$B$45*Loan_Sample!C1513</f>
        <v>-5.72680751161119</v>
      </c>
      <c r="P1533" s="0" t="n">
        <f aca="false">MIN(1-Inputs!$B$13,MAX(Inputs!$B$13,1/(1+EXP(-(Inputs!$B$15*O1533+Inputs!$B$16)))))</f>
        <v>0.00226451736006715</v>
      </c>
      <c r="Q1533" s="0" t="n">
        <f aca="false">Inputs!$B$37+Inputs!$B$38*MAX(F1533-Inputs!$C$38,0)+Inputs!$B$39*MAX(F1533-Inputs!$C$39,0)+Inputs!$B$40*MAX(F1533-Inputs!$C$40,0)+Inputs!$B$41*MAX(F1533-Inputs!$C$41,0)+Inputs!$B$42*Inputs!$B$14+Inputs!$B$43*MIN(Loan_Sample!I1513/Inputs!$B$17,1)+Inputs!$B$44*MIN(E1533,Inputs!$B$18)+Inputs!$B$45*Loan_Sample!C1513</f>
        <v>-5.72680751161119</v>
      </c>
      <c r="R1533" s="0" t="n">
        <f aca="false">MIN(1-Inputs!$B$13,MAX(Inputs!$B$13,1/(1+EXP(-(Inputs!$B$15*Q1533+Inputs!$B$16)))))</f>
        <v>0.00226451736006715</v>
      </c>
    </row>
    <row r="1534" customFormat="false" ht="15" hidden="false" customHeight="false" outlineLevel="0" collapsed="false">
      <c r="A1534" s="0" t="n">
        <f aca="false">Loan_Sample!A1514</f>
        <v>44086</v>
      </c>
      <c r="B1534" s="0" t="n">
        <f aca="false">Loan_Sample!U1514</f>
        <v>167125.08</v>
      </c>
      <c r="C1534" s="0" t="n">
        <f aca="false">Loan_Sample!K1514+Inputs!$B$26</f>
        <v>4.50833320617676</v>
      </c>
      <c r="D1534" s="0" t="n">
        <f aca="false">Loan_Sample!L1514+Inputs!$B$26</f>
        <v>-1.125</v>
      </c>
      <c r="E1534" s="0" t="n">
        <f aca="false">Loan_Sample!E1514/(1+Inputs!$B$25/100)</f>
        <v>68.4594955444336</v>
      </c>
      <c r="F1534" s="0" t="n">
        <f aca="false">Loan_Sample!H1514-Inputs!$B$24/100</f>
        <v>-2.02933311462402</v>
      </c>
      <c r="G1534" s="0" t="n">
        <f aca="false">IF(ISNUMBER(C1534),INDEX(Scorecard!$D$54:$D$61,SUMPRODUCT(--(Scorecard!$G$54:$G$60&lt;C1534))+1),Scorecard!$D$62)</f>
        <v>0.409483001259379</v>
      </c>
      <c r="H1534" s="0" t="n">
        <f aca="false">IF(ISNUMBER(D1534),INDEX(Scorecard!$D$63:$D$68,SUMPRODUCT(--(Scorecard!$G$63:$G$67&lt;D1534))+1),Scorecard!$D$69)</f>
        <v>-0.340582194386522</v>
      </c>
      <c r="I1534" s="0" t="n">
        <f aca="false">IF(ISNUMBER(E1534),INDEX(Scorecard!$D$19:$D$26,SUMPRODUCT(--(Scorecard!$G$19:$G$25&lt;E1534))+1),Scorecard!$D$27)</f>
        <v>0.0530843085177338</v>
      </c>
      <c r="J1534" s="0" t="n">
        <f aca="false">IF(ISNUMBER(F1534),INDEX(Scorecard!$D$37:$D$44,SUMPRODUCT(--(Scorecard!$G$37:$G$43&lt;F1534))+1),Scorecard!$D$45)</f>
        <v>1.35057635045042</v>
      </c>
      <c r="K1534" s="0" t="n">
        <f aca="false">Inputs!$B$10+Scorecard!$J$5*Loan_Sample!Y1514+Scorecard!$J$6*Loan_Sample!Z1514+Scorecard!$J$7*I1534+Scorecard!$J$8*Loan_Sample!AB1514+Scorecard!$J$9*J1534+Scorecard!$J$10*Loan_Sample!AD1514+Scorecard!$J$11*G1534+Scorecard!$J$12*H1534</f>
        <v>-5.49509342615452</v>
      </c>
      <c r="L1534" s="0" t="n">
        <f aca="false">MIN(1-Inputs!$B$13,MAX(Inputs!$B$13,1/(1+EXP(-(Inputs!$B$11*K1534+Inputs!$B$12)))))</f>
        <v>0.00348835780475723</v>
      </c>
      <c r="M1534" s="0" t="n">
        <f aca="false">Loan_Sample!AH1514*Inputs!$B$4*B1534</f>
        <v>204.047227016037</v>
      </c>
      <c r="N1534" s="0" t="n">
        <f aca="false">L1534*Inputs!$B$4*B1534</f>
        <v>204.047227016037</v>
      </c>
      <c r="O1534" s="0" t="n">
        <f aca="false">Inputs!$B$37+Inputs!$B$38*MAX(Loan_Sample!H1514-Inputs!$C$38,0)+Inputs!$B$39*MAX(Loan_Sample!H1514-Inputs!$C$39,0)+Inputs!$B$40*MAX(Loan_Sample!H1514-Inputs!$C$40,0)+Inputs!$B$41*MAX(Loan_Sample!H1514-Inputs!$C$41,0)+Inputs!$B$42*Inputs!$B$14+Inputs!$B$43*MIN(Loan_Sample!I1514/Inputs!$B$17,1)+Inputs!$B$44*MIN(Loan_Sample!E1514,Inputs!$B$18)+Inputs!$B$45*Loan_Sample!C1514</f>
        <v>-5.4424377068773</v>
      </c>
      <c r="P1534" s="0" t="n">
        <f aca="false">MIN(1-Inputs!$B$13,MAX(Inputs!$B$13,1/(1+EXP(-(Inputs!$B$15*O1534+Inputs!$B$16)))))</f>
        <v>0.00312604607804464</v>
      </c>
      <c r="Q1534" s="0" t="n">
        <f aca="false">Inputs!$B$37+Inputs!$B$38*MAX(F1534-Inputs!$C$38,0)+Inputs!$B$39*MAX(F1534-Inputs!$C$39,0)+Inputs!$B$40*MAX(F1534-Inputs!$C$40,0)+Inputs!$B$41*MAX(F1534-Inputs!$C$41,0)+Inputs!$B$42*Inputs!$B$14+Inputs!$B$43*MIN(Loan_Sample!I1514/Inputs!$B$17,1)+Inputs!$B$44*MIN(E1534,Inputs!$B$18)+Inputs!$B$45*Loan_Sample!C1514</f>
        <v>-5.4424377068773</v>
      </c>
      <c r="R1534" s="0" t="n">
        <f aca="false">MIN(1-Inputs!$B$13,MAX(Inputs!$B$13,1/(1+EXP(-(Inputs!$B$15*Q1534+Inputs!$B$16)))))</f>
        <v>0.00312604607804464</v>
      </c>
    </row>
    <row r="1535" customFormat="false" ht="15" hidden="false" customHeight="false" outlineLevel="0" collapsed="false">
      <c r="A1535" s="0" t="n">
        <f aca="false">Loan_Sample!A1515</f>
        <v>44116</v>
      </c>
      <c r="B1535" s="0" t="n">
        <f aca="false">Loan_Sample!U1515</f>
        <v>139573.39</v>
      </c>
      <c r="C1535" s="0" t="n">
        <f aca="false">Loan_Sample!K1515+Inputs!$B$26</f>
        <v>4.42307710647583</v>
      </c>
      <c r="D1535" s="0" t="n">
        <f aca="false">Loan_Sample!L1515+Inputs!$B$26</f>
        <v>-0.276922702789307</v>
      </c>
      <c r="E1535" s="0" t="n">
        <f aca="false">Loan_Sample!E1515/(1+Inputs!$B$25/100)</f>
        <v>41.357349395752</v>
      </c>
      <c r="F1535" s="0" t="n">
        <f aca="false">Loan_Sample!H1515-Inputs!$B$24/100</f>
        <v>0.139666318893433</v>
      </c>
      <c r="G1535" s="0" t="n">
        <f aca="false">IF(ISNUMBER(C1535),INDEX(Scorecard!$D$54:$D$61,SUMPRODUCT(--(Scorecard!$G$54:$G$60&lt;C1535))+1),Scorecard!$D$62)</f>
        <v>0.409483001259379</v>
      </c>
      <c r="H1535" s="0" t="n">
        <f aca="false">IF(ISNUMBER(D1535),INDEX(Scorecard!$D$63:$D$68,SUMPRODUCT(--(Scorecard!$G$63:$G$67&lt;D1535))+1),Scorecard!$D$69)</f>
        <v>0.322484508656054</v>
      </c>
      <c r="I1535" s="0" t="n">
        <f aca="false">IF(ISNUMBER(E1535),INDEX(Scorecard!$D$19:$D$26,SUMPRODUCT(--(Scorecard!$G$19:$G$25&lt;E1535))+1),Scorecard!$D$27)</f>
        <v>0.57899015159425</v>
      </c>
      <c r="J1535" s="0" t="n">
        <f aca="false">IF(ISNUMBER(F1535),INDEX(Scorecard!$D$37:$D$44,SUMPRODUCT(--(Scorecard!$G$37:$G$43&lt;F1535))+1),Scorecard!$D$45)</f>
        <v>0.102184252677548</v>
      </c>
      <c r="K1535" s="0" t="n">
        <f aca="false">Inputs!$B$10+Scorecard!$J$5*Loan_Sample!Y1515+Scorecard!$J$6*Loan_Sample!Z1515+Scorecard!$J$7*I1535+Scorecard!$J$8*Loan_Sample!AB1515+Scorecard!$J$9*J1535+Scorecard!$J$10*Loan_Sample!AD1515+Scorecard!$J$11*G1535+Scorecard!$J$12*H1535</f>
        <v>-4.17925041750806</v>
      </c>
      <c r="L1535" s="0" t="n">
        <f aca="false">MIN(1-Inputs!$B$13,MAX(Inputs!$B$13,1/(1+EXP(-(Inputs!$B$11*K1535+Inputs!$B$12)))))</f>
        <v>0.0140363058043876</v>
      </c>
      <c r="M1535" s="0" t="n">
        <f aca="false">Loan_Sample!AH1515*Inputs!$B$4*B1535</f>
        <v>685.683174468269</v>
      </c>
      <c r="N1535" s="0" t="n">
        <f aca="false">L1535*Inputs!$B$4*B1535</f>
        <v>685.683174468269</v>
      </c>
      <c r="O1535" s="0" t="n">
        <f aca="false">Inputs!$B$37+Inputs!$B$38*MAX(Loan_Sample!H1515-Inputs!$C$38,0)+Inputs!$B$39*MAX(Loan_Sample!H1515-Inputs!$C$39,0)+Inputs!$B$40*MAX(Loan_Sample!H1515-Inputs!$C$40,0)+Inputs!$B$41*MAX(Loan_Sample!H1515-Inputs!$C$41,0)+Inputs!$B$42*Inputs!$B$14+Inputs!$B$43*MIN(Loan_Sample!I1515/Inputs!$B$17,1)+Inputs!$B$44*MIN(Loan_Sample!E1515,Inputs!$B$18)+Inputs!$B$45*Loan_Sample!C1515</f>
        <v>-5.21890635156357</v>
      </c>
      <c r="P1535" s="0" t="n">
        <f aca="false">MIN(1-Inputs!$B$13,MAX(Inputs!$B$13,1/(1+EXP(-(Inputs!$B$15*O1535+Inputs!$B$16)))))</f>
        <v>0.00402681238395646</v>
      </c>
      <c r="Q1535" s="0" t="n">
        <f aca="false">Inputs!$B$37+Inputs!$B$38*MAX(F1535-Inputs!$C$38,0)+Inputs!$B$39*MAX(F1535-Inputs!$C$39,0)+Inputs!$B$40*MAX(F1535-Inputs!$C$40,0)+Inputs!$B$41*MAX(F1535-Inputs!$C$41,0)+Inputs!$B$42*Inputs!$B$14+Inputs!$B$43*MIN(Loan_Sample!I1515/Inputs!$B$17,1)+Inputs!$B$44*MIN(E1535,Inputs!$B$18)+Inputs!$B$45*Loan_Sample!C1515</f>
        <v>-5.21890635156357</v>
      </c>
      <c r="R1535" s="0" t="n">
        <f aca="false">MIN(1-Inputs!$B$13,MAX(Inputs!$B$13,1/(1+EXP(-(Inputs!$B$15*Q1535+Inputs!$B$16)))))</f>
        <v>0.00402681238395646</v>
      </c>
    </row>
    <row r="1536" customFormat="false" ht="15" hidden="false" customHeight="false" outlineLevel="0" collapsed="false">
      <c r="A1536" s="0" t="n">
        <f aca="false">Loan_Sample!A1516</f>
        <v>44137</v>
      </c>
      <c r="B1536" s="0" t="n">
        <f aca="false">Loan_Sample!U1516</f>
        <v>196981.61</v>
      </c>
      <c r="C1536" s="0" t="n">
        <f aca="false">Loan_Sample!K1516+Inputs!$B$26</f>
        <v>3.32307696342468</v>
      </c>
      <c r="D1536" s="0" t="n">
        <f aca="false">Loan_Sample!L1516+Inputs!$B$26</f>
        <v>-0.276922941207886</v>
      </c>
      <c r="E1536" s="0" t="n">
        <f aca="false">Loan_Sample!E1516/(1+Inputs!$B$25/100)</f>
        <v>69.5144500732422</v>
      </c>
      <c r="F1536" s="0" t="n">
        <f aca="false">Loan_Sample!H1516-Inputs!$B$24/100</f>
        <v>0.319666624069214</v>
      </c>
      <c r="G1536" s="0" t="n">
        <f aca="false">IF(ISNUMBER(C1536),INDEX(Scorecard!$D$54:$D$61,SUMPRODUCT(--(Scorecard!$G$54:$G$60&lt;C1536))+1),Scorecard!$D$62)</f>
        <v>0.489050497890326</v>
      </c>
      <c r="H1536" s="0" t="n">
        <f aca="false">IF(ISNUMBER(D1536),INDEX(Scorecard!$D$63:$D$68,SUMPRODUCT(--(Scorecard!$G$63:$G$67&lt;D1536))+1),Scorecard!$D$69)</f>
        <v>0.322484508656054</v>
      </c>
      <c r="I1536" s="0" t="n">
        <f aca="false">IF(ISNUMBER(E1536),INDEX(Scorecard!$D$19:$D$26,SUMPRODUCT(--(Scorecard!$G$19:$G$25&lt;E1536))+1),Scorecard!$D$27)</f>
        <v>0.0530843085177338</v>
      </c>
      <c r="J1536" s="0" t="n">
        <f aca="false">IF(ISNUMBER(F1536),INDEX(Scorecard!$D$37:$D$44,SUMPRODUCT(--(Scorecard!$G$37:$G$43&lt;F1536))+1),Scorecard!$D$45)</f>
        <v>-0.0679520129233634</v>
      </c>
      <c r="K1536" s="0" t="n">
        <f aca="false">Inputs!$B$10+Scorecard!$J$5*Loan_Sample!Y1516+Scorecard!$J$6*Loan_Sample!Z1516+Scorecard!$J$7*I1536+Scorecard!$J$8*Loan_Sample!AB1516+Scorecard!$J$9*J1536+Scorecard!$J$10*Loan_Sample!AD1516+Scorecard!$J$11*G1536+Scorecard!$J$12*H1536</f>
        <v>-5.81422828518739</v>
      </c>
      <c r="L1536" s="0" t="n">
        <f aca="false">MIN(1-Inputs!$B$13,MAX(Inputs!$B$13,1/(1+EXP(-(Inputs!$B$11*K1536+Inputs!$B$12)))))</f>
        <v>0.00248481678686488</v>
      </c>
      <c r="M1536" s="0" t="n">
        <f aca="false">Loan_Sample!AH1516*Inputs!$B$4*B1536</f>
        <v>171.312123931085</v>
      </c>
      <c r="N1536" s="0" t="n">
        <f aca="false">L1536*Inputs!$B$4*B1536</f>
        <v>171.312123931085</v>
      </c>
      <c r="O1536" s="0" t="n">
        <f aca="false">Inputs!$B$37+Inputs!$B$38*MAX(Loan_Sample!H1516-Inputs!$C$38,0)+Inputs!$B$39*MAX(Loan_Sample!H1516-Inputs!$C$39,0)+Inputs!$B$40*MAX(Loan_Sample!H1516-Inputs!$C$40,0)+Inputs!$B$41*MAX(Loan_Sample!H1516-Inputs!$C$41,0)+Inputs!$B$42*Inputs!$B$14+Inputs!$B$43*MIN(Loan_Sample!I1516/Inputs!$B$17,1)+Inputs!$B$44*MIN(Loan_Sample!E1516,Inputs!$B$18)+Inputs!$B$45*Loan_Sample!C1516</f>
        <v>-4.60412391564378</v>
      </c>
      <c r="P1536" s="0" t="n">
        <f aca="false">MIN(1-Inputs!$B$13,MAX(Inputs!$B$13,1/(1+EXP(-(Inputs!$B$15*O1536+Inputs!$B$16)))))</f>
        <v>0.00806709945598416</v>
      </c>
      <c r="Q1536" s="0" t="n">
        <f aca="false">Inputs!$B$37+Inputs!$B$38*MAX(F1536-Inputs!$C$38,0)+Inputs!$B$39*MAX(F1536-Inputs!$C$39,0)+Inputs!$B$40*MAX(F1536-Inputs!$C$40,0)+Inputs!$B$41*MAX(F1536-Inputs!$C$41,0)+Inputs!$B$42*Inputs!$B$14+Inputs!$B$43*MIN(Loan_Sample!I1516/Inputs!$B$17,1)+Inputs!$B$44*MIN(E1536,Inputs!$B$18)+Inputs!$B$45*Loan_Sample!C1516</f>
        <v>-4.60412391564378</v>
      </c>
      <c r="R1536" s="0" t="n">
        <f aca="false">MIN(1-Inputs!$B$13,MAX(Inputs!$B$13,1/(1+EXP(-(Inputs!$B$15*Q1536+Inputs!$B$16)))))</f>
        <v>0.00806709945598416</v>
      </c>
    </row>
    <row r="1537" customFormat="false" ht="15" hidden="false" customHeight="false" outlineLevel="0" collapsed="false">
      <c r="A1537" s="0" t="n">
        <f aca="false">Loan_Sample!A1517</f>
        <v>44221</v>
      </c>
      <c r="B1537" s="0" t="n">
        <f aca="false">Loan_Sample!U1517</f>
        <v>294560.5</v>
      </c>
      <c r="C1537" s="0" t="n">
        <f aca="false">Loan_Sample!K1517+Inputs!$B$26</f>
        <v>4.65833330154419</v>
      </c>
      <c r="D1537" s="0" t="n">
        <f aca="false">Loan_Sample!L1517+Inputs!$B$26</f>
        <v>-1.875</v>
      </c>
      <c r="E1537" s="0" t="n">
        <f aca="false">Loan_Sample!E1517/(1+Inputs!$B$25/100)</f>
        <v>54.4838485717773</v>
      </c>
      <c r="F1537" s="0" t="n">
        <f aca="false">Loan_Sample!H1517-Inputs!$B$24/100</f>
        <v>0.697333574295044</v>
      </c>
      <c r="G1537" s="0" t="n">
        <f aca="false">IF(ISNUMBER(C1537),INDEX(Scorecard!$D$54:$D$61,SUMPRODUCT(--(Scorecard!$G$54:$G$60&lt;C1537))+1),Scorecard!$D$62)</f>
        <v>0.409483001259379</v>
      </c>
      <c r="H1537" s="0" t="n">
        <f aca="false">IF(ISNUMBER(D1537),INDEX(Scorecard!$D$63:$D$68,SUMPRODUCT(--(Scorecard!$G$63:$G$67&lt;D1537))+1),Scorecard!$D$69)</f>
        <v>-0.340582194386522</v>
      </c>
      <c r="I1537" s="0" t="n">
        <f aca="false">IF(ISNUMBER(E1537),INDEX(Scorecard!$D$19:$D$26,SUMPRODUCT(--(Scorecard!$G$19:$G$25&lt;E1537))+1),Scorecard!$D$27)</f>
        <v>0.57899015159425</v>
      </c>
      <c r="J1537" s="0" t="n">
        <f aca="false">IF(ISNUMBER(F1537),INDEX(Scorecard!$D$37:$D$44,SUMPRODUCT(--(Scorecard!$G$37:$G$43&lt;F1537))+1),Scorecard!$D$45)</f>
        <v>-0.569454719285959</v>
      </c>
      <c r="K1537" s="0" t="n">
        <f aca="false">Inputs!$B$10+Scorecard!$J$5*Loan_Sample!Y1517+Scorecard!$J$6*Loan_Sample!Z1517+Scorecard!$J$7*I1537+Scorecard!$J$8*Loan_Sample!AB1517+Scorecard!$J$9*J1537+Scorecard!$J$10*Loan_Sample!AD1517+Scorecard!$J$11*G1537+Scorecard!$J$12*H1537</f>
        <v>-4.38025712309266</v>
      </c>
      <c r="L1537" s="0" t="n">
        <f aca="false">MIN(1-Inputs!$B$13,MAX(Inputs!$B$13,1/(1+EXP(-(Inputs!$B$11*K1537+Inputs!$B$12)))))</f>
        <v>0.0113595577943953</v>
      </c>
      <c r="M1537" s="0" t="n">
        <f aca="false">Loan_Sample!AH1517*Inputs!$B$4*B1537</f>
        <v>1171.12695829359</v>
      </c>
      <c r="N1537" s="0" t="n">
        <f aca="false">L1537*Inputs!$B$4*B1537</f>
        <v>1171.12695829359</v>
      </c>
      <c r="O1537" s="0" t="n">
        <f aca="false">Inputs!$B$37+Inputs!$B$38*MAX(Loan_Sample!H1517-Inputs!$C$38,0)+Inputs!$B$39*MAX(Loan_Sample!H1517-Inputs!$C$39,0)+Inputs!$B$40*MAX(Loan_Sample!H1517-Inputs!$C$40,0)+Inputs!$B$41*MAX(Loan_Sample!H1517-Inputs!$C$41,0)+Inputs!$B$42*Inputs!$B$14+Inputs!$B$43*MIN(Loan_Sample!I1517/Inputs!$B$17,1)+Inputs!$B$44*MIN(Loan_Sample!E1517,Inputs!$B$18)+Inputs!$B$45*Loan_Sample!C1517</f>
        <v>-3.77299465526334</v>
      </c>
      <c r="P1537" s="0" t="n">
        <f aca="false">MIN(1-Inputs!$B$13,MAX(Inputs!$B$13,1/(1+EXP(-(Inputs!$B$15*O1537+Inputs!$B$16)))))</f>
        <v>0.0204916166147294</v>
      </c>
      <c r="Q1537" s="0" t="n">
        <f aca="false">Inputs!$B$37+Inputs!$B$38*MAX(F1537-Inputs!$C$38,0)+Inputs!$B$39*MAX(F1537-Inputs!$C$39,0)+Inputs!$B$40*MAX(F1537-Inputs!$C$40,0)+Inputs!$B$41*MAX(F1537-Inputs!$C$41,0)+Inputs!$B$42*Inputs!$B$14+Inputs!$B$43*MIN(Loan_Sample!I1517/Inputs!$B$17,1)+Inputs!$B$44*MIN(E1537,Inputs!$B$18)+Inputs!$B$45*Loan_Sample!C1517</f>
        <v>-3.77299465526334</v>
      </c>
      <c r="R1537" s="0" t="n">
        <f aca="false">MIN(1-Inputs!$B$13,MAX(Inputs!$B$13,1/(1+EXP(-(Inputs!$B$15*Q1537+Inputs!$B$16)))))</f>
        <v>0.0204916166147294</v>
      </c>
    </row>
    <row r="1538" customFormat="false" ht="15" hidden="false" customHeight="false" outlineLevel="0" collapsed="false">
      <c r="A1538" s="0" t="n">
        <f aca="false">Loan_Sample!A1518</f>
        <v>44238</v>
      </c>
      <c r="B1538" s="0" t="n">
        <f aca="false">Loan_Sample!U1518</f>
        <v>113292.9</v>
      </c>
      <c r="C1538" s="0" t="n">
        <f aca="false">Loan_Sample!K1518+Inputs!$B$26</f>
        <v>4.42307710647583</v>
      </c>
      <c r="D1538" s="0" t="n">
        <f aca="false">Loan_Sample!L1518+Inputs!$B$26</f>
        <v>-0.276922702789307</v>
      </c>
      <c r="E1538" s="0" t="n">
        <f aca="false">Loan_Sample!E1518/(1+Inputs!$B$25/100)</f>
        <v>61.3674278259277</v>
      </c>
      <c r="F1538" s="0" t="n">
        <f aca="false">Loan_Sample!H1518-Inputs!$B$24/100</f>
        <v>-0.199333429336548</v>
      </c>
      <c r="G1538" s="0" t="n">
        <f aca="false">IF(ISNUMBER(C1538),INDEX(Scorecard!$D$54:$D$61,SUMPRODUCT(--(Scorecard!$G$54:$G$60&lt;C1538))+1),Scorecard!$D$62)</f>
        <v>0.409483001259379</v>
      </c>
      <c r="H1538" s="0" t="n">
        <f aca="false">IF(ISNUMBER(D1538),INDEX(Scorecard!$D$63:$D$68,SUMPRODUCT(--(Scorecard!$G$63:$G$67&lt;D1538))+1),Scorecard!$D$69)</f>
        <v>0.322484508656054</v>
      </c>
      <c r="I1538" s="0" t="n">
        <f aca="false">IF(ISNUMBER(E1538),INDEX(Scorecard!$D$19:$D$26,SUMPRODUCT(--(Scorecard!$G$19:$G$25&lt;E1538))+1),Scorecard!$D$27)</f>
        <v>0.233621608745691</v>
      </c>
      <c r="J1538" s="0" t="n">
        <f aca="false">IF(ISNUMBER(F1538),INDEX(Scorecard!$D$37:$D$44,SUMPRODUCT(--(Scorecard!$G$37:$G$43&lt;F1538))+1),Scorecard!$D$45)</f>
        <v>0.769716833645565</v>
      </c>
      <c r="K1538" s="0" t="n">
        <f aca="false">Inputs!$B$10+Scorecard!$J$5*Loan_Sample!Y1518+Scorecard!$J$6*Loan_Sample!Z1518+Scorecard!$J$7*I1538+Scorecard!$J$8*Loan_Sample!AB1518+Scorecard!$J$9*J1538+Scorecard!$J$10*Loan_Sample!AD1518+Scorecard!$J$11*G1538+Scorecard!$J$12*H1538</f>
        <v>-5.75250189442086</v>
      </c>
      <c r="L1538" s="0" t="n">
        <f aca="false">MIN(1-Inputs!$B$13,MAX(Inputs!$B$13,1/(1+EXP(-(Inputs!$B$11*K1538+Inputs!$B$12)))))</f>
        <v>0.00265339027861339</v>
      </c>
      <c r="M1538" s="0" t="n">
        <f aca="false">Loan_Sample!AH1518*Inputs!$B$4*B1538</f>
        <v>105.213597823572</v>
      </c>
      <c r="N1538" s="0" t="n">
        <f aca="false">L1538*Inputs!$B$4*B1538</f>
        <v>105.213597823572</v>
      </c>
      <c r="O1538" s="0" t="n">
        <f aca="false">Inputs!$B$37+Inputs!$B$38*MAX(Loan_Sample!H1518-Inputs!$C$38,0)+Inputs!$B$39*MAX(Loan_Sample!H1518-Inputs!$C$39,0)+Inputs!$B$40*MAX(Loan_Sample!H1518-Inputs!$C$40,0)+Inputs!$B$41*MAX(Loan_Sample!H1518-Inputs!$C$41,0)+Inputs!$B$42*Inputs!$B$14+Inputs!$B$43*MIN(Loan_Sample!I1518/Inputs!$B$17,1)+Inputs!$B$44*MIN(Loan_Sample!E1518,Inputs!$B$18)+Inputs!$B$45*Loan_Sample!C1518</f>
        <v>-5.48542502461154</v>
      </c>
      <c r="P1538" s="0" t="n">
        <f aca="false">MIN(1-Inputs!$B$13,MAX(Inputs!$B$13,1/(1+EXP(-(Inputs!$B$15*O1538+Inputs!$B$16)))))</f>
        <v>0.0029773991590264</v>
      </c>
      <c r="Q1538" s="0" t="n">
        <f aca="false">Inputs!$B$37+Inputs!$B$38*MAX(F1538-Inputs!$C$38,0)+Inputs!$B$39*MAX(F1538-Inputs!$C$39,0)+Inputs!$B$40*MAX(F1538-Inputs!$C$40,0)+Inputs!$B$41*MAX(F1538-Inputs!$C$41,0)+Inputs!$B$42*Inputs!$B$14+Inputs!$B$43*MIN(Loan_Sample!I1518/Inputs!$B$17,1)+Inputs!$B$44*MIN(E1538,Inputs!$B$18)+Inputs!$B$45*Loan_Sample!C1518</f>
        <v>-5.48542502461154</v>
      </c>
      <c r="R1538" s="0" t="n">
        <f aca="false">MIN(1-Inputs!$B$13,MAX(Inputs!$B$13,1/(1+EXP(-(Inputs!$B$15*Q1538+Inputs!$B$16)))))</f>
        <v>0.0029773991590264</v>
      </c>
    </row>
    <row r="1539" customFormat="false" ht="15" hidden="false" customHeight="false" outlineLevel="0" collapsed="false">
      <c r="A1539" s="0" t="n">
        <f aca="false">Loan_Sample!A1519</f>
        <v>44321</v>
      </c>
      <c r="B1539" s="0" t="n">
        <f aca="false">Loan_Sample!U1519</f>
        <v>231806.88</v>
      </c>
      <c r="C1539" s="0" t="n">
        <f aca="false">Loan_Sample!K1519+Inputs!$B$26</f>
        <v>3.90833330154419</v>
      </c>
      <c r="D1539" s="0" t="n">
        <f aca="false">Loan_Sample!L1519+Inputs!$B$26</f>
        <v>-1.125</v>
      </c>
      <c r="E1539" s="0" t="n">
        <f aca="false">Loan_Sample!E1519/(1+Inputs!$B$25/100)</f>
        <v>48.7603874206543</v>
      </c>
      <c r="F1539" s="0" t="n">
        <f aca="false">Loan_Sample!H1519-Inputs!$B$24/100</f>
        <v>-1.05533313751221</v>
      </c>
      <c r="G1539" s="0" t="n">
        <f aca="false">IF(ISNUMBER(C1539),INDEX(Scorecard!$D$54:$D$61,SUMPRODUCT(--(Scorecard!$G$54:$G$60&lt;C1539))+1),Scorecard!$D$62)</f>
        <v>0.489050497890326</v>
      </c>
      <c r="H1539" s="0" t="n">
        <f aca="false">IF(ISNUMBER(D1539),INDEX(Scorecard!$D$63:$D$68,SUMPRODUCT(--(Scorecard!$G$63:$G$67&lt;D1539))+1),Scorecard!$D$69)</f>
        <v>-0.340582194386522</v>
      </c>
      <c r="I1539" s="0" t="n">
        <f aca="false">IF(ISNUMBER(E1539),INDEX(Scorecard!$D$19:$D$26,SUMPRODUCT(--(Scorecard!$G$19:$G$25&lt;E1539))+1),Scorecard!$D$27)</f>
        <v>0.57899015159425</v>
      </c>
      <c r="J1539" s="0" t="n">
        <f aca="false">IF(ISNUMBER(F1539),INDEX(Scorecard!$D$37:$D$44,SUMPRODUCT(--(Scorecard!$G$37:$G$43&lt;F1539))+1),Scorecard!$D$45)</f>
        <v>1.35057635045042</v>
      </c>
      <c r="K1539" s="0" t="n">
        <f aca="false">Inputs!$B$10+Scorecard!$J$5*Loan_Sample!Y1519+Scorecard!$J$6*Loan_Sample!Z1519+Scorecard!$J$7*I1539+Scorecard!$J$8*Loan_Sample!AB1519+Scorecard!$J$9*J1539+Scorecard!$J$10*Loan_Sample!AD1519+Scorecard!$J$11*G1539+Scorecard!$J$12*H1539</f>
        <v>-6.21075797476193</v>
      </c>
      <c r="L1539" s="0" t="n">
        <f aca="false">MIN(1-Inputs!$B$13,MAX(Inputs!$B$13,1/(1+EXP(-(Inputs!$B$11*K1539+Inputs!$B$12)))))</f>
        <v>0.00162955087445368</v>
      </c>
      <c r="M1539" s="0" t="n">
        <f aca="false">Loan_Sample!AH1519*Inputs!$B$4*B1539</f>
        <v>132.209386402933</v>
      </c>
      <c r="N1539" s="0" t="n">
        <f aca="false">L1539*Inputs!$B$4*B1539</f>
        <v>132.209386402933</v>
      </c>
      <c r="O1539" s="0" t="n">
        <f aca="false">Inputs!$B$37+Inputs!$B$38*MAX(Loan_Sample!H1519-Inputs!$C$38,0)+Inputs!$B$39*MAX(Loan_Sample!H1519-Inputs!$C$39,0)+Inputs!$B$40*MAX(Loan_Sample!H1519-Inputs!$C$40,0)+Inputs!$B$41*MAX(Loan_Sample!H1519-Inputs!$C$41,0)+Inputs!$B$42*Inputs!$B$14+Inputs!$B$43*MIN(Loan_Sample!I1519/Inputs!$B$17,1)+Inputs!$B$44*MIN(Loan_Sample!E1519,Inputs!$B$18)+Inputs!$B$45*Loan_Sample!C1519</f>
        <v>-5.46295392126572</v>
      </c>
      <c r="P1539" s="0" t="n">
        <f aca="false">MIN(1-Inputs!$B$13,MAX(Inputs!$B$13,1/(1+EXP(-(Inputs!$B$15*O1539+Inputs!$B$16)))))</f>
        <v>0.00305420166192024</v>
      </c>
      <c r="Q1539" s="0" t="n">
        <f aca="false">Inputs!$B$37+Inputs!$B$38*MAX(F1539-Inputs!$C$38,0)+Inputs!$B$39*MAX(F1539-Inputs!$C$39,0)+Inputs!$B$40*MAX(F1539-Inputs!$C$40,0)+Inputs!$B$41*MAX(F1539-Inputs!$C$41,0)+Inputs!$B$42*Inputs!$B$14+Inputs!$B$43*MIN(Loan_Sample!I1519/Inputs!$B$17,1)+Inputs!$B$44*MIN(E1539,Inputs!$B$18)+Inputs!$B$45*Loan_Sample!C1519</f>
        <v>-5.46295392126572</v>
      </c>
      <c r="R1539" s="0" t="n">
        <f aca="false">MIN(1-Inputs!$B$13,MAX(Inputs!$B$13,1/(1+EXP(-(Inputs!$B$15*Q1539+Inputs!$B$16)))))</f>
        <v>0.00305420166192024</v>
      </c>
    </row>
    <row r="1540" customFormat="false" ht="15" hidden="false" customHeight="false" outlineLevel="0" collapsed="false">
      <c r="A1540" s="0" t="n">
        <f aca="false">Loan_Sample!A1520</f>
        <v>44341</v>
      </c>
      <c r="B1540" s="0" t="n">
        <f aca="false">Loan_Sample!U1520</f>
        <v>127118.57</v>
      </c>
      <c r="C1540" s="0" t="n">
        <f aca="false">Loan_Sample!K1520+Inputs!$B$26</f>
        <v>9.63333320617676</v>
      </c>
      <c r="D1540" s="0" t="n">
        <f aca="false">Loan_Sample!L1520+Inputs!$B$26</f>
        <v>5.0717945098877</v>
      </c>
      <c r="E1540" s="0" t="n">
        <f aca="false">Loan_Sample!E1520/(1+Inputs!$B$25/100)</f>
        <v>45.5279388427734</v>
      </c>
      <c r="F1540" s="0" t="n">
        <f aca="false">Loan_Sample!H1520-Inputs!$B$24/100</f>
        <v>0.439666748046875</v>
      </c>
      <c r="G1540" s="0" t="n">
        <f aca="false">IF(ISNUMBER(C1540),INDEX(Scorecard!$D$54:$D$61,SUMPRODUCT(--(Scorecard!$G$54:$G$60&lt;C1540))+1),Scorecard!$D$62)</f>
        <v>-0.541917179454542</v>
      </c>
      <c r="H1540" s="0" t="n">
        <f aca="false">IF(ISNUMBER(D1540),INDEX(Scorecard!$D$63:$D$68,SUMPRODUCT(--(Scorecard!$G$63:$G$67&lt;D1540))+1),Scorecard!$D$69)</f>
        <v>0.322484508656054</v>
      </c>
      <c r="I1540" s="0" t="n">
        <f aca="false">IF(ISNUMBER(E1540),INDEX(Scorecard!$D$19:$D$26,SUMPRODUCT(--(Scorecard!$G$19:$G$25&lt;E1540))+1),Scorecard!$D$27)</f>
        <v>0.57899015159425</v>
      </c>
      <c r="J1540" s="0" t="n">
        <f aca="false">IF(ISNUMBER(F1540),INDEX(Scorecard!$D$37:$D$44,SUMPRODUCT(--(Scorecard!$G$37:$G$43&lt;F1540))+1),Scorecard!$D$45)</f>
        <v>-0.271229676926091</v>
      </c>
      <c r="K1540" s="0" t="n">
        <f aca="false">Inputs!$B$10+Scorecard!$J$5*Loan_Sample!Y1520+Scorecard!$J$6*Loan_Sample!Z1520+Scorecard!$J$7*I1540+Scorecard!$J$8*Loan_Sample!AB1520+Scorecard!$J$9*J1540+Scorecard!$J$10*Loan_Sample!AD1520+Scorecard!$J$11*G1540+Scorecard!$J$12*H1540</f>
        <v>-4.83517651944262</v>
      </c>
      <c r="L1540" s="0" t="n">
        <f aca="false">MIN(1-Inputs!$B$13,MAX(Inputs!$B$13,1/(1+EXP(-(Inputs!$B$11*K1540+Inputs!$B$12)))))</f>
        <v>0.00702469735457065</v>
      </c>
      <c r="M1540" s="0" t="n">
        <f aca="false">Loan_Sample!AH1520*Inputs!$B$4*B1540</f>
        <v>312.539318838532</v>
      </c>
      <c r="N1540" s="0" t="n">
        <f aca="false">L1540*Inputs!$B$4*B1540</f>
        <v>312.539318838532</v>
      </c>
      <c r="O1540" s="0" t="n">
        <f aca="false">Inputs!$B$37+Inputs!$B$38*MAX(Loan_Sample!H1520-Inputs!$C$38,0)+Inputs!$B$39*MAX(Loan_Sample!H1520-Inputs!$C$39,0)+Inputs!$B$40*MAX(Loan_Sample!H1520-Inputs!$C$40,0)+Inputs!$B$41*MAX(Loan_Sample!H1520-Inputs!$C$41,0)+Inputs!$B$42*Inputs!$B$14+Inputs!$B$43*MIN(Loan_Sample!I1520/Inputs!$B$17,1)+Inputs!$B$44*MIN(Loan_Sample!E1520,Inputs!$B$18)+Inputs!$B$45*Loan_Sample!C1520</f>
        <v>-4.15366777721449</v>
      </c>
      <c r="P1540" s="0" t="n">
        <f aca="false">MIN(1-Inputs!$B$13,MAX(Inputs!$B$13,1/(1+EXP(-(Inputs!$B$15*O1540+Inputs!$B$16)))))</f>
        <v>0.0133897764234172</v>
      </c>
      <c r="Q1540" s="0" t="n">
        <f aca="false">Inputs!$B$37+Inputs!$B$38*MAX(F1540-Inputs!$C$38,0)+Inputs!$B$39*MAX(F1540-Inputs!$C$39,0)+Inputs!$B$40*MAX(F1540-Inputs!$C$40,0)+Inputs!$B$41*MAX(F1540-Inputs!$C$41,0)+Inputs!$B$42*Inputs!$B$14+Inputs!$B$43*MIN(Loan_Sample!I1520/Inputs!$B$17,1)+Inputs!$B$44*MIN(E1540,Inputs!$B$18)+Inputs!$B$45*Loan_Sample!C1520</f>
        <v>-4.15366777721449</v>
      </c>
      <c r="R1540" s="0" t="n">
        <f aca="false">MIN(1-Inputs!$B$13,MAX(Inputs!$B$13,1/(1+EXP(-(Inputs!$B$15*Q1540+Inputs!$B$16)))))</f>
        <v>0.0133897764234172</v>
      </c>
    </row>
    <row r="1541" customFormat="false" ht="15" hidden="false" customHeight="false" outlineLevel="0" collapsed="false">
      <c r="A1541" s="0" t="n">
        <f aca="false">Loan_Sample!A1521</f>
        <v>44356</v>
      </c>
      <c r="B1541" s="0" t="n">
        <f aca="false">Loan_Sample!U1521</f>
        <v>491755.78</v>
      </c>
      <c r="C1541" s="0" t="n">
        <f aca="false">Loan_Sample!K1521+Inputs!$B$26</f>
        <v>6.53333330154419</v>
      </c>
      <c r="D1541" s="0" t="n">
        <f aca="false">Loan_Sample!L1521+Inputs!$B$26</f>
        <v>-3.50000047683716</v>
      </c>
      <c r="E1541" s="0" t="n">
        <f aca="false">Loan_Sample!E1521/(1+Inputs!$B$25/100)</f>
        <v>90.952766418457</v>
      </c>
      <c r="F1541" s="0" t="n">
        <f aca="false">Loan_Sample!H1521-Inputs!$B$24/100</f>
        <v>-0.271666765213013</v>
      </c>
      <c r="G1541" s="0" t="n">
        <f aca="false">IF(ISNUMBER(C1541),INDEX(Scorecard!$D$54:$D$61,SUMPRODUCT(--(Scorecard!$G$54:$G$60&lt;C1541))+1),Scorecard!$D$62)</f>
        <v>-0.119873800601421</v>
      </c>
      <c r="H1541" s="0" t="n">
        <f aca="false">IF(ISNUMBER(D1541),INDEX(Scorecard!$D$63:$D$68,SUMPRODUCT(--(Scorecard!$G$63:$G$67&lt;D1541))+1),Scorecard!$D$69)</f>
        <v>-0.340582194386522</v>
      </c>
      <c r="I1541" s="0" t="n">
        <f aca="false">IF(ISNUMBER(E1541),INDEX(Scorecard!$D$19:$D$26,SUMPRODUCT(--(Scorecard!$G$19:$G$25&lt;E1541))+1),Scorecard!$D$27)</f>
        <v>-0.820992370602782</v>
      </c>
      <c r="J1541" s="0" t="n">
        <f aca="false">IF(ISNUMBER(F1541),INDEX(Scorecard!$D$37:$D$44,SUMPRODUCT(--(Scorecard!$G$37:$G$43&lt;F1541))+1),Scorecard!$D$45)</f>
        <v>0.769716833645565</v>
      </c>
      <c r="K1541" s="0" t="n">
        <f aca="false">Inputs!$B$10+Scorecard!$J$5*Loan_Sample!Y1521+Scorecard!$J$6*Loan_Sample!Z1521+Scorecard!$J$7*I1541+Scorecard!$J$8*Loan_Sample!AB1521+Scorecard!$J$9*J1541+Scorecard!$J$10*Loan_Sample!AD1521+Scorecard!$J$11*G1541+Scorecard!$J$12*H1541</f>
        <v>-5.12938513955366</v>
      </c>
      <c r="L1541" s="0" t="n">
        <f aca="false">MIN(1-Inputs!$B$13,MAX(Inputs!$B$13,1/(1+EXP(-(Inputs!$B$11*K1541+Inputs!$B$12)))))</f>
        <v>0.00514312612546064</v>
      </c>
      <c r="M1541" s="0" t="n">
        <f aca="false">Loan_Sample!AH1521*Inputs!$B$4*B1541</f>
        <v>885.206699812496</v>
      </c>
      <c r="N1541" s="0" t="n">
        <f aca="false">L1541*Inputs!$B$4*B1541</f>
        <v>885.206699812496</v>
      </c>
      <c r="O1541" s="0" t="n">
        <f aca="false">Inputs!$B$37+Inputs!$B$38*MAX(Loan_Sample!H1521-Inputs!$C$38,0)+Inputs!$B$39*MAX(Loan_Sample!H1521-Inputs!$C$39,0)+Inputs!$B$40*MAX(Loan_Sample!H1521-Inputs!$C$40,0)+Inputs!$B$41*MAX(Loan_Sample!H1521-Inputs!$C$41,0)+Inputs!$B$42*Inputs!$B$14+Inputs!$B$43*MIN(Loan_Sample!I1521/Inputs!$B$17,1)+Inputs!$B$44*MIN(Loan_Sample!E1521,Inputs!$B$18)+Inputs!$B$45*Loan_Sample!C1521</f>
        <v>-6.18429162576347</v>
      </c>
      <c r="P1541" s="0" t="n">
        <f aca="false">MIN(1-Inputs!$B$13,MAX(Inputs!$B$13,1/(1+EXP(-(Inputs!$B$15*O1541+Inputs!$B$16)))))</f>
        <v>0.0013474489046408</v>
      </c>
      <c r="Q1541" s="0" t="n">
        <f aca="false">Inputs!$B$37+Inputs!$B$38*MAX(F1541-Inputs!$C$38,0)+Inputs!$B$39*MAX(F1541-Inputs!$C$39,0)+Inputs!$B$40*MAX(F1541-Inputs!$C$40,0)+Inputs!$B$41*MAX(F1541-Inputs!$C$41,0)+Inputs!$B$42*Inputs!$B$14+Inputs!$B$43*MIN(Loan_Sample!I1521/Inputs!$B$17,1)+Inputs!$B$44*MIN(E1541,Inputs!$B$18)+Inputs!$B$45*Loan_Sample!C1521</f>
        <v>-6.18429162576347</v>
      </c>
      <c r="R1541" s="0" t="n">
        <f aca="false">MIN(1-Inputs!$B$13,MAX(Inputs!$B$13,1/(1+EXP(-(Inputs!$B$15*Q1541+Inputs!$B$16)))))</f>
        <v>0.0013474489046408</v>
      </c>
    </row>
    <row r="1542" customFormat="false" ht="15" hidden="false" customHeight="false" outlineLevel="0" collapsed="false">
      <c r="A1542" s="0" t="n">
        <f aca="false">Loan_Sample!A1522</f>
        <v>44383</v>
      </c>
      <c r="B1542" s="0" t="n">
        <f aca="false">Loan_Sample!U1522</f>
        <v>81294.82</v>
      </c>
      <c r="C1542" s="0" t="n">
        <f aca="false">Loan_Sample!K1522+Inputs!$B$26</f>
        <v>7.13333320617676</v>
      </c>
      <c r="D1542" s="0" t="n">
        <f aca="false">Loan_Sample!L1522+Inputs!$B$26</f>
        <v>2.71025609970093</v>
      </c>
      <c r="E1542" s="0" t="n">
        <f aca="false">Loan_Sample!E1522/(1+Inputs!$B$25/100)</f>
        <v>51.8773002624512</v>
      </c>
      <c r="F1542" s="0" t="n">
        <f aca="false">Loan_Sample!H1522-Inputs!$B$24/100</f>
        <v>0.951333284378052</v>
      </c>
      <c r="G1542" s="0" t="n">
        <f aca="false">IF(ISNUMBER(C1542),INDEX(Scorecard!$D$54:$D$61,SUMPRODUCT(--(Scorecard!$G$54:$G$60&lt;C1542))+1),Scorecard!$D$62)</f>
        <v>-0.541917179454542</v>
      </c>
      <c r="H1542" s="0" t="n">
        <f aca="false">IF(ISNUMBER(D1542),INDEX(Scorecard!$D$63:$D$68,SUMPRODUCT(--(Scorecard!$G$63:$G$67&lt;D1542))+1),Scorecard!$D$69)</f>
        <v>0.322484508656054</v>
      </c>
      <c r="I1542" s="0" t="n">
        <f aca="false">IF(ISNUMBER(E1542),INDEX(Scorecard!$D$19:$D$26,SUMPRODUCT(--(Scorecard!$G$19:$G$25&lt;E1542))+1),Scorecard!$D$27)</f>
        <v>0.57899015159425</v>
      </c>
      <c r="J1542" s="0" t="n">
        <f aca="false">IF(ISNUMBER(F1542),INDEX(Scorecard!$D$37:$D$44,SUMPRODUCT(--(Scorecard!$G$37:$G$43&lt;F1542))+1),Scorecard!$D$45)</f>
        <v>-0.975503570149195</v>
      </c>
      <c r="K1542" s="0" t="n">
        <f aca="false">Inputs!$B$10+Scorecard!$J$5*Loan_Sample!Y1522+Scorecard!$J$6*Loan_Sample!Z1522+Scorecard!$J$7*I1542+Scorecard!$J$8*Loan_Sample!AB1522+Scorecard!$J$9*J1542+Scorecard!$J$10*Loan_Sample!AD1522+Scorecard!$J$11*G1542+Scorecard!$J$12*H1542</f>
        <v>-5.91154853172679</v>
      </c>
      <c r="L1542" s="0" t="n">
        <f aca="false">MIN(1-Inputs!$B$13,MAX(Inputs!$B$13,1/(1+EXP(-(Inputs!$B$11*K1542+Inputs!$B$12)))))</f>
        <v>0.00224047519002629</v>
      </c>
      <c r="M1542" s="0" t="n">
        <f aca="false">Loan_Sample!AH1522*Inputs!$B$4*B1542</f>
        <v>63.7486595506785</v>
      </c>
      <c r="N1542" s="0" t="n">
        <f aca="false">L1542*Inputs!$B$4*B1542</f>
        <v>63.7486595506785</v>
      </c>
      <c r="O1542" s="0" t="n">
        <f aca="false">Inputs!$B$37+Inputs!$B$38*MAX(Loan_Sample!H1522-Inputs!$C$38,0)+Inputs!$B$39*MAX(Loan_Sample!H1522-Inputs!$C$39,0)+Inputs!$B$40*MAX(Loan_Sample!H1522-Inputs!$C$40,0)+Inputs!$B$41*MAX(Loan_Sample!H1522-Inputs!$C$41,0)+Inputs!$B$42*Inputs!$B$14+Inputs!$B$43*MIN(Loan_Sample!I1522/Inputs!$B$17,1)+Inputs!$B$44*MIN(Loan_Sample!E1522,Inputs!$B$18)+Inputs!$B$45*Loan_Sample!C1522</f>
        <v>-3.13793491040209</v>
      </c>
      <c r="P1542" s="0" t="n">
        <f aca="false">MIN(1-Inputs!$B$13,MAX(Inputs!$B$13,1/(1+EXP(-(Inputs!$B$15*O1542+Inputs!$B$16)))))</f>
        <v>0.0412847886522569</v>
      </c>
      <c r="Q1542" s="0" t="n">
        <f aca="false">Inputs!$B$37+Inputs!$B$38*MAX(F1542-Inputs!$C$38,0)+Inputs!$B$39*MAX(F1542-Inputs!$C$39,0)+Inputs!$B$40*MAX(F1542-Inputs!$C$40,0)+Inputs!$B$41*MAX(F1542-Inputs!$C$41,0)+Inputs!$B$42*Inputs!$B$14+Inputs!$B$43*MIN(Loan_Sample!I1522/Inputs!$B$17,1)+Inputs!$B$44*MIN(E1542,Inputs!$B$18)+Inputs!$B$45*Loan_Sample!C1522</f>
        <v>-3.13793491040209</v>
      </c>
      <c r="R1542" s="0" t="n">
        <f aca="false">MIN(1-Inputs!$B$13,MAX(Inputs!$B$13,1/(1+EXP(-(Inputs!$B$15*Q1542+Inputs!$B$16)))))</f>
        <v>0.0412847886522569</v>
      </c>
    </row>
    <row r="1543" customFormat="false" ht="15" hidden="false" customHeight="false" outlineLevel="0" collapsed="false">
      <c r="A1543" s="0" t="n">
        <f aca="false">Loan_Sample!A1523</f>
        <v>44404</v>
      </c>
      <c r="B1543" s="0" t="n">
        <f aca="false">Loan_Sample!U1523</f>
        <v>122883.71</v>
      </c>
      <c r="C1543" s="0" t="n">
        <f aca="false">Loan_Sample!K1523+Inputs!$B$26</f>
        <v>4.09999990463257</v>
      </c>
      <c r="D1543" s="0" t="n">
        <f aca="false">Loan_Sample!L1523+Inputs!$B$26</f>
        <v>-0.458333492279053</v>
      </c>
      <c r="E1543" s="0" t="n">
        <f aca="false">Loan_Sample!E1523/(1+Inputs!$B$25/100)</f>
        <v>81.4567108154297</v>
      </c>
      <c r="F1543" s="0" t="n">
        <f aca="false">Loan_Sample!H1523-Inputs!$B$24/100</f>
        <v>-2.82733345031738</v>
      </c>
      <c r="G1543" s="0" t="n">
        <f aca="false">IF(ISNUMBER(C1543),INDEX(Scorecard!$D$54:$D$61,SUMPRODUCT(--(Scorecard!$G$54:$G$60&lt;C1543))+1),Scorecard!$D$62)</f>
        <v>0.489050497890326</v>
      </c>
      <c r="H1543" s="0" t="n">
        <f aca="false">IF(ISNUMBER(D1543),INDEX(Scorecard!$D$63:$D$68,SUMPRODUCT(--(Scorecard!$G$63:$G$67&lt;D1543))+1),Scorecard!$D$69)</f>
        <v>0.322484508656054</v>
      </c>
      <c r="I1543" s="0" t="n">
        <f aca="false">IF(ISNUMBER(E1543),INDEX(Scorecard!$D$19:$D$26,SUMPRODUCT(--(Scorecard!$G$19:$G$25&lt;E1543))+1),Scorecard!$D$27)</f>
        <v>-0.0341578513653732</v>
      </c>
      <c r="J1543" s="0" t="n">
        <f aca="false">IF(ISNUMBER(F1543),INDEX(Scorecard!$D$37:$D$44,SUMPRODUCT(--(Scorecard!$G$37:$G$43&lt;F1543))+1),Scorecard!$D$45)</f>
        <v>1.35057635045042</v>
      </c>
      <c r="K1543" s="0" t="n">
        <f aca="false">Inputs!$B$10+Scorecard!$J$5*Loan_Sample!Y1523+Scorecard!$J$6*Loan_Sample!Z1523+Scorecard!$J$7*I1543+Scorecard!$J$8*Loan_Sample!AB1523+Scorecard!$J$9*J1543+Scorecard!$J$10*Loan_Sample!AD1523+Scorecard!$J$11*G1543+Scorecard!$J$12*H1543</f>
        <v>-4.80656409343362</v>
      </c>
      <c r="L1543" s="0" t="n">
        <f aca="false">MIN(1-Inputs!$B$13,MAX(Inputs!$B$13,1/(1+EXP(-(Inputs!$B$11*K1543+Inputs!$B$12)))))</f>
        <v>0.0072407086877908</v>
      </c>
      <c r="M1543" s="0" t="n">
        <f aca="false">Loan_Sample!AH1523*Inputs!$B$4*B1543</f>
        <v>311.417801304738</v>
      </c>
      <c r="N1543" s="0" t="n">
        <f aca="false">L1543*Inputs!$B$4*B1543</f>
        <v>311.417801304738</v>
      </c>
      <c r="O1543" s="0" t="n">
        <f aca="false">Inputs!$B$37+Inputs!$B$38*MAX(Loan_Sample!H1523-Inputs!$C$38,0)+Inputs!$B$39*MAX(Loan_Sample!H1523-Inputs!$C$39,0)+Inputs!$B$40*MAX(Loan_Sample!H1523-Inputs!$C$40,0)+Inputs!$B$41*MAX(Loan_Sample!H1523-Inputs!$C$41,0)+Inputs!$B$42*Inputs!$B$14+Inputs!$B$43*MIN(Loan_Sample!I1523/Inputs!$B$17,1)+Inputs!$B$44*MIN(Loan_Sample!E1523,Inputs!$B$18)+Inputs!$B$45*Loan_Sample!C1523</f>
        <v>-6.02754458477505</v>
      </c>
      <c r="P1543" s="0" t="n">
        <f aca="false">MIN(1-Inputs!$B$13,MAX(Inputs!$B$13,1/(1+EXP(-(Inputs!$B$15*O1543+Inputs!$B$16)))))</f>
        <v>0.00160984857806937</v>
      </c>
      <c r="Q1543" s="0" t="n">
        <f aca="false">Inputs!$B$37+Inputs!$B$38*MAX(F1543-Inputs!$C$38,0)+Inputs!$B$39*MAX(F1543-Inputs!$C$39,0)+Inputs!$B$40*MAX(F1543-Inputs!$C$40,0)+Inputs!$B$41*MAX(F1543-Inputs!$C$41,0)+Inputs!$B$42*Inputs!$B$14+Inputs!$B$43*MIN(Loan_Sample!I1523/Inputs!$B$17,1)+Inputs!$B$44*MIN(E1543,Inputs!$B$18)+Inputs!$B$45*Loan_Sample!C1523</f>
        <v>-6.02754458477505</v>
      </c>
      <c r="R1543" s="0" t="n">
        <f aca="false">MIN(1-Inputs!$B$13,MAX(Inputs!$B$13,1/(1+EXP(-(Inputs!$B$15*Q1543+Inputs!$B$16)))))</f>
        <v>0.00160984857806937</v>
      </c>
    </row>
    <row r="1544" customFormat="false" ht="15" hidden="false" customHeight="false" outlineLevel="0" collapsed="false">
      <c r="A1544" s="0" t="n">
        <f aca="false">Loan_Sample!A1524</f>
        <v>44501</v>
      </c>
      <c r="B1544" s="0" t="n">
        <f aca="false">Loan_Sample!U1524</f>
        <v>232151.6</v>
      </c>
      <c r="C1544" s="0" t="n">
        <f aca="false">Loan_Sample!K1524+Inputs!$B$26</f>
        <v>7.13333320617676</v>
      </c>
      <c r="D1544" s="0" t="n">
        <f aca="false">Loan_Sample!L1524+Inputs!$B$26</f>
        <v>2.71025609970093</v>
      </c>
      <c r="E1544" s="0" t="n">
        <f aca="false">Loan_Sample!E1524/(1+Inputs!$B$25/100)</f>
        <v>67.864990234375</v>
      </c>
      <c r="F1544" s="0" t="n">
        <f aca="false">Loan_Sample!H1524-Inputs!$B$24/100</f>
        <v>1.13633322715759</v>
      </c>
      <c r="G1544" s="0" t="n">
        <f aca="false">IF(ISNUMBER(C1544),INDEX(Scorecard!$D$54:$D$61,SUMPRODUCT(--(Scorecard!$G$54:$G$60&lt;C1544))+1),Scorecard!$D$62)</f>
        <v>-0.541917179454542</v>
      </c>
      <c r="H1544" s="0" t="n">
        <f aca="false">IF(ISNUMBER(D1544),INDEX(Scorecard!$D$63:$D$68,SUMPRODUCT(--(Scorecard!$G$63:$G$67&lt;D1544))+1),Scorecard!$D$69)</f>
        <v>0.322484508656054</v>
      </c>
      <c r="I1544" s="0" t="n">
        <f aca="false">IF(ISNUMBER(E1544),INDEX(Scorecard!$D$19:$D$26,SUMPRODUCT(--(Scorecard!$G$19:$G$25&lt;E1544))+1),Scorecard!$D$27)</f>
        <v>0.0530843085177338</v>
      </c>
      <c r="J1544" s="0" t="n">
        <f aca="false">IF(ISNUMBER(F1544),INDEX(Scorecard!$D$37:$D$44,SUMPRODUCT(--(Scorecard!$G$37:$G$43&lt;F1544))+1),Scorecard!$D$45)</f>
        <v>-0.975503570149195</v>
      </c>
      <c r="K1544" s="0" t="n">
        <f aca="false">Inputs!$B$10+Scorecard!$J$5*Loan_Sample!Y1524+Scorecard!$J$6*Loan_Sample!Z1524+Scorecard!$J$7*I1544+Scorecard!$J$8*Loan_Sample!AB1524+Scorecard!$J$9*J1544+Scorecard!$J$10*Loan_Sample!AD1524+Scorecard!$J$11*G1544+Scorecard!$J$12*H1544</f>
        <v>-5.84964772771914</v>
      </c>
      <c r="L1544" s="0" t="n">
        <f aca="false">MIN(1-Inputs!$B$13,MAX(Inputs!$B$13,1/(1+EXP(-(Inputs!$B$11*K1544+Inputs!$B$12)))))</f>
        <v>0.00239295581668291</v>
      </c>
      <c r="M1544" s="0" t="n">
        <f aca="false">Loan_Sample!AH1524*Inputs!$B$4*B1544</f>
        <v>194.434982550286</v>
      </c>
      <c r="N1544" s="0" t="n">
        <f aca="false">L1544*Inputs!$B$4*B1544</f>
        <v>194.434982550286</v>
      </c>
      <c r="O1544" s="0" t="n">
        <f aca="false">Inputs!$B$37+Inputs!$B$38*MAX(Loan_Sample!H1524-Inputs!$C$38,0)+Inputs!$B$39*MAX(Loan_Sample!H1524-Inputs!$C$39,0)+Inputs!$B$40*MAX(Loan_Sample!H1524-Inputs!$C$40,0)+Inputs!$B$41*MAX(Loan_Sample!H1524-Inputs!$C$41,0)+Inputs!$B$42*Inputs!$B$14+Inputs!$B$43*MIN(Loan_Sample!I1524/Inputs!$B$17,1)+Inputs!$B$44*MIN(Loan_Sample!E1524,Inputs!$B$18)+Inputs!$B$45*Loan_Sample!C1524</f>
        <v>-3.0878410381588</v>
      </c>
      <c r="P1544" s="0" t="n">
        <f aca="false">MIN(1-Inputs!$B$13,MAX(Inputs!$B$13,1/(1+EXP(-(Inputs!$B$15*O1544+Inputs!$B$16)))))</f>
        <v>0.0435985730028953</v>
      </c>
      <c r="Q1544" s="0" t="n">
        <f aca="false">Inputs!$B$37+Inputs!$B$38*MAX(F1544-Inputs!$C$38,0)+Inputs!$B$39*MAX(F1544-Inputs!$C$39,0)+Inputs!$B$40*MAX(F1544-Inputs!$C$40,0)+Inputs!$B$41*MAX(F1544-Inputs!$C$41,0)+Inputs!$B$42*Inputs!$B$14+Inputs!$B$43*MIN(Loan_Sample!I1524/Inputs!$B$17,1)+Inputs!$B$44*MIN(E1544,Inputs!$B$18)+Inputs!$B$45*Loan_Sample!C1524</f>
        <v>-3.0878410381588</v>
      </c>
      <c r="R1544" s="0" t="n">
        <f aca="false">MIN(1-Inputs!$B$13,MAX(Inputs!$B$13,1/(1+EXP(-(Inputs!$B$15*Q1544+Inputs!$B$16)))))</f>
        <v>0.0435985730028953</v>
      </c>
    </row>
    <row r="1545" customFormat="false" ht="15" hidden="false" customHeight="false" outlineLevel="0" collapsed="false">
      <c r="A1545" s="0" t="n">
        <f aca="false">Loan_Sample!A1525</f>
        <v>44533</v>
      </c>
      <c r="B1545" s="0" t="n">
        <f aca="false">Loan_Sample!U1525</f>
        <v>77782.64</v>
      </c>
      <c r="C1545" s="0" t="n">
        <f aca="false">Loan_Sample!K1525+Inputs!$B$26</f>
        <v>4.20833349227905</v>
      </c>
      <c r="D1545" s="0" t="n">
        <f aca="false">Loan_Sample!L1525+Inputs!$B$26</f>
        <v>-1.125</v>
      </c>
      <c r="E1545" s="0" t="n">
        <f aca="false">Loan_Sample!E1525/(1+Inputs!$B$25/100)</f>
        <v>67.0359878540039</v>
      </c>
      <c r="F1545" s="0" t="n">
        <f aca="false">Loan_Sample!H1525-Inputs!$B$24/100</f>
        <v>-1.79933309555054</v>
      </c>
      <c r="G1545" s="0" t="n">
        <f aca="false">IF(ISNUMBER(C1545),INDEX(Scorecard!$D$54:$D$61,SUMPRODUCT(--(Scorecard!$G$54:$G$60&lt;C1545))+1),Scorecard!$D$62)</f>
        <v>0.489050497890326</v>
      </c>
      <c r="H1545" s="0" t="n">
        <f aca="false">IF(ISNUMBER(D1545),INDEX(Scorecard!$D$63:$D$68,SUMPRODUCT(--(Scorecard!$G$63:$G$67&lt;D1545))+1),Scorecard!$D$69)</f>
        <v>-0.340582194386522</v>
      </c>
      <c r="I1545" s="0" t="n">
        <f aca="false">IF(ISNUMBER(E1545),INDEX(Scorecard!$D$19:$D$26,SUMPRODUCT(--(Scorecard!$G$19:$G$25&lt;E1545))+1),Scorecard!$D$27)</f>
        <v>0.0530843085177338</v>
      </c>
      <c r="J1545" s="0" t="n">
        <f aca="false">IF(ISNUMBER(F1545),INDEX(Scorecard!$D$37:$D$44,SUMPRODUCT(--(Scorecard!$G$37:$G$43&lt;F1545))+1),Scorecard!$D$45)</f>
        <v>1.35057635045042</v>
      </c>
      <c r="K1545" s="0" t="n">
        <f aca="false">Inputs!$B$10+Scorecard!$J$5*Loan_Sample!Y1525+Scorecard!$J$6*Loan_Sample!Z1525+Scorecard!$J$7*I1545+Scorecard!$J$8*Loan_Sample!AB1525+Scorecard!$J$9*J1545+Scorecard!$J$10*Loan_Sample!AD1525+Scorecard!$J$11*G1545+Scorecard!$J$12*H1545</f>
        <v>-4.91503053624405</v>
      </c>
      <c r="L1545" s="0" t="n">
        <f aca="false">MIN(1-Inputs!$B$13,MAX(Inputs!$B$13,1/(1+EXP(-(Inputs!$B$11*K1545+Inputs!$B$12)))))</f>
        <v>0.00645510290774905</v>
      </c>
      <c r="M1545" s="0" t="n">
        <f aca="false">Loan_Sample!AH1525*Inputs!$B$4*B1545</f>
        <v>175.733230972739</v>
      </c>
      <c r="N1545" s="0" t="n">
        <f aca="false">L1545*Inputs!$B$4*B1545</f>
        <v>175.733230972739</v>
      </c>
      <c r="O1545" s="0" t="n">
        <f aca="false">Inputs!$B$37+Inputs!$B$38*MAX(Loan_Sample!H1525-Inputs!$C$38,0)+Inputs!$B$39*MAX(Loan_Sample!H1525-Inputs!$C$39,0)+Inputs!$B$40*MAX(Loan_Sample!H1525-Inputs!$C$40,0)+Inputs!$B$41*MAX(Loan_Sample!H1525-Inputs!$C$41,0)+Inputs!$B$42*Inputs!$B$14+Inputs!$B$43*MIN(Loan_Sample!I1525/Inputs!$B$17,1)+Inputs!$B$44*MIN(Loan_Sample!E1525,Inputs!$B$18)+Inputs!$B$45*Loan_Sample!C1525</f>
        <v>-5.59304649237935</v>
      </c>
      <c r="P1545" s="0" t="n">
        <f aca="false">MIN(1-Inputs!$B$13,MAX(Inputs!$B$13,1/(1+EXP(-(Inputs!$B$15*O1545+Inputs!$B$16)))))</f>
        <v>0.00263543736375606</v>
      </c>
      <c r="Q1545" s="0" t="n">
        <f aca="false">Inputs!$B$37+Inputs!$B$38*MAX(F1545-Inputs!$C$38,0)+Inputs!$B$39*MAX(F1545-Inputs!$C$39,0)+Inputs!$B$40*MAX(F1545-Inputs!$C$40,0)+Inputs!$B$41*MAX(F1545-Inputs!$C$41,0)+Inputs!$B$42*Inputs!$B$14+Inputs!$B$43*MIN(Loan_Sample!I1525/Inputs!$B$17,1)+Inputs!$B$44*MIN(E1545,Inputs!$B$18)+Inputs!$B$45*Loan_Sample!C1525</f>
        <v>-5.59304649237935</v>
      </c>
      <c r="R1545" s="0" t="n">
        <f aca="false">MIN(1-Inputs!$B$13,MAX(Inputs!$B$13,1/(1+EXP(-(Inputs!$B$15*Q1545+Inputs!$B$16)))))</f>
        <v>0.00263543736375606</v>
      </c>
    </row>
    <row r="1546" customFormat="false" ht="15" hidden="false" customHeight="false" outlineLevel="0" collapsed="false">
      <c r="A1546" s="0" t="n">
        <f aca="false">Loan_Sample!A1526</f>
        <v>44549</v>
      </c>
      <c r="B1546" s="0" t="n">
        <f aca="false">Loan_Sample!U1526</f>
        <v>103544.305</v>
      </c>
      <c r="C1546" s="0" t="n">
        <f aca="false">Loan_Sample!K1526+Inputs!$B$26</f>
        <v>9.63333320617676</v>
      </c>
      <c r="D1546" s="0" t="n">
        <f aca="false">Loan_Sample!L1526+Inputs!$B$26</f>
        <v>5.0717945098877</v>
      </c>
      <c r="E1546" s="0" t="n">
        <f aca="false">Loan_Sample!E1526/(1+Inputs!$B$25/100)</f>
        <v>77.6262054443359</v>
      </c>
      <c r="F1546" s="0" t="n">
        <f aca="false">Loan_Sample!H1526-Inputs!$B$24/100</f>
        <v>0.712666749954224</v>
      </c>
      <c r="G1546" s="0" t="n">
        <f aca="false">IF(ISNUMBER(C1546),INDEX(Scorecard!$D$54:$D$61,SUMPRODUCT(--(Scorecard!$G$54:$G$60&lt;C1546))+1),Scorecard!$D$62)</f>
        <v>-0.541917179454542</v>
      </c>
      <c r="H1546" s="0" t="n">
        <f aca="false">IF(ISNUMBER(D1546),INDEX(Scorecard!$D$63:$D$68,SUMPRODUCT(--(Scorecard!$G$63:$G$67&lt;D1546))+1),Scorecard!$D$69)</f>
        <v>0.322484508656054</v>
      </c>
      <c r="I1546" s="0" t="n">
        <f aca="false">IF(ISNUMBER(E1546),INDEX(Scorecard!$D$19:$D$26,SUMPRODUCT(--(Scorecard!$G$19:$G$25&lt;E1546))+1),Scorecard!$D$27)</f>
        <v>-0.0341578513653732</v>
      </c>
      <c r="J1546" s="0" t="n">
        <f aca="false">IF(ISNUMBER(F1546),INDEX(Scorecard!$D$37:$D$44,SUMPRODUCT(--(Scorecard!$G$37:$G$43&lt;F1546))+1),Scorecard!$D$45)</f>
        <v>-0.569454719285959</v>
      </c>
      <c r="K1546" s="0" t="n">
        <f aca="false">Inputs!$B$10+Scorecard!$J$5*Loan_Sample!Y1526+Scorecard!$J$6*Loan_Sample!Z1526+Scorecard!$J$7*I1546+Scorecard!$J$8*Loan_Sample!AB1526+Scorecard!$J$9*J1546+Scorecard!$J$10*Loan_Sample!AD1526+Scorecard!$J$11*G1546+Scorecard!$J$12*H1546</f>
        <v>-3.08549444327955</v>
      </c>
      <c r="L1546" s="0" t="n">
        <f aca="false">MIN(1-Inputs!$B$13,MAX(Inputs!$B$13,1/(1+EXP(-(Inputs!$B$11*K1546+Inputs!$B$12)))))</f>
        <v>0.0436931245071839</v>
      </c>
      <c r="M1546" s="0" t="n">
        <f aca="false">Loan_Sample!AH1526*Inputs!$B$4*B1546</f>
        <v>1583.46097363119</v>
      </c>
      <c r="N1546" s="0" t="n">
        <f aca="false">L1546*Inputs!$B$4*B1546</f>
        <v>1583.46097363119</v>
      </c>
      <c r="O1546" s="0" t="n">
        <f aca="false">Inputs!$B$37+Inputs!$B$38*MAX(Loan_Sample!H1526-Inputs!$C$38,0)+Inputs!$B$39*MAX(Loan_Sample!H1526-Inputs!$C$39,0)+Inputs!$B$40*MAX(Loan_Sample!H1526-Inputs!$C$40,0)+Inputs!$B$41*MAX(Loan_Sample!H1526-Inputs!$C$41,0)+Inputs!$B$42*Inputs!$B$14+Inputs!$B$43*MIN(Loan_Sample!I1526/Inputs!$B$17,1)+Inputs!$B$44*MIN(Loan_Sample!E1526,Inputs!$B$18)+Inputs!$B$45*Loan_Sample!C1526</f>
        <v>-4.41157847537084</v>
      </c>
      <c r="P1546" s="0" t="n">
        <f aca="false">MIN(1-Inputs!$B$13,MAX(Inputs!$B$13,1/(1+EXP(-(Inputs!$B$15*O1546+Inputs!$B$16)))))</f>
        <v>0.0100212454923691</v>
      </c>
      <c r="Q1546" s="0" t="n">
        <f aca="false">Inputs!$B$37+Inputs!$B$38*MAX(F1546-Inputs!$C$38,0)+Inputs!$B$39*MAX(F1546-Inputs!$C$39,0)+Inputs!$B$40*MAX(F1546-Inputs!$C$40,0)+Inputs!$B$41*MAX(F1546-Inputs!$C$41,0)+Inputs!$B$42*Inputs!$B$14+Inputs!$B$43*MIN(Loan_Sample!I1526/Inputs!$B$17,1)+Inputs!$B$44*MIN(E1546,Inputs!$B$18)+Inputs!$B$45*Loan_Sample!C1526</f>
        <v>-4.41157847537084</v>
      </c>
      <c r="R1546" s="0" t="n">
        <f aca="false">MIN(1-Inputs!$B$13,MAX(Inputs!$B$13,1/(1+EXP(-(Inputs!$B$15*Q1546+Inputs!$B$16)))))</f>
        <v>0.0100212454923691</v>
      </c>
    </row>
    <row r="1547" customFormat="false" ht="15" hidden="false" customHeight="false" outlineLevel="0" collapsed="false">
      <c r="A1547" s="0" t="n">
        <f aca="false">Loan_Sample!A1527</f>
        <v>44564</v>
      </c>
      <c r="B1547" s="0" t="n">
        <f aca="false">Loan_Sample!U1527</f>
        <v>377001.47</v>
      </c>
      <c r="C1547" s="0" t="n">
        <f aca="false">Loan_Sample!K1527+Inputs!$B$26</f>
        <v>3.92307686805725</v>
      </c>
      <c r="D1547" s="0" t="n">
        <f aca="false">Loan_Sample!L1527+Inputs!$B$26</f>
        <v>-0.276922941207886</v>
      </c>
      <c r="E1547" s="0" t="n">
        <f aca="false">Loan_Sample!E1527/(1+Inputs!$B$25/100)</f>
        <v>73.0346755981445</v>
      </c>
      <c r="F1547" s="0" t="n">
        <f aca="false">Loan_Sample!H1527-Inputs!$B$24/100</f>
        <v>0.376666784286499</v>
      </c>
      <c r="G1547" s="0" t="n">
        <f aca="false">IF(ISNUMBER(C1547),INDEX(Scorecard!$D$54:$D$61,SUMPRODUCT(--(Scorecard!$G$54:$G$60&lt;C1547))+1),Scorecard!$D$62)</f>
        <v>0.489050497890326</v>
      </c>
      <c r="H1547" s="0" t="n">
        <f aca="false">IF(ISNUMBER(D1547),INDEX(Scorecard!$D$63:$D$68,SUMPRODUCT(--(Scorecard!$G$63:$G$67&lt;D1547))+1),Scorecard!$D$69)</f>
        <v>0.322484508656054</v>
      </c>
      <c r="I1547" s="0" t="n">
        <f aca="false">IF(ISNUMBER(E1547),INDEX(Scorecard!$D$19:$D$26,SUMPRODUCT(--(Scorecard!$G$19:$G$25&lt;E1547))+1),Scorecard!$D$27)</f>
        <v>-0.0341578513653732</v>
      </c>
      <c r="J1547" s="0" t="n">
        <f aca="false">IF(ISNUMBER(F1547),INDEX(Scorecard!$D$37:$D$44,SUMPRODUCT(--(Scorecard!$G$37:$G$43&lt;F1547))+1),Scorecard!$D$45)</f>
        <v>-0.0679520129233634</v>
      </c>
      <c r="K1547" s="0" t="n">
        <f aca="false">Inputs!$B$10+Scorecard!$J$5*Loan_Sample!Y1527+Scorecard!$J$6*Loan_Sample!Z1527+Scorecard!$J$7*I1547+Scorecard!$J$8*Loan_Sample!AB1527+Scorecard!$J$9*J1547+Scorecard!$J$10*Loan_Sample!AD1527+Scorecard!$J$11*G1547+Scorecard!$J$12*H1547</f>
        <v>-2.73569277576771</v>
      </c>
      <c r="L1547" s="0" t="n">
        <f aca="false">MIN(1-Inputs!$B$13,MAX(Inputs!$B$13,1/(1+EXP(-(Inputs!$B$11*K1547+Inputs!$B$12)))))</f>
        <v>0.0622132456472572</v>
      </c>
      <c r="M1547" s="0" t="n">
        <f aca="false">Loan_Sample!AH1527*Inputs!$B$4*B1547</f>
        <v>8209.06977187047</v>
      </c>
      <c r="N1547" s="0" t="n">
        <f aca="false">L1547*Inputs!$B$4*B1547</f>
        <v>8209.06977187047</v>
      </c>
      <c r="O1547" s="0" t="n">
        <f aca="false">Inputs!$B$37+Inputs!$B$38*MAX(Loan_Sample!H1527-Inputs!$C$38,0)+Inputs!$B$39*MAX(Loan_Sample!H1527-Inputs!$C$39,0)+Inputs!$B$40*MAX(Loan_Sample!H1527-Inputs!$C$40,0)+Inputs!$B$41*MAX(Loan_Sample!H1527-Inputs!$C$41,0)+Inputs!$B$42*Inputs!$B$14+Inputs!$B$43*MIN(Loan_Sample!I1527/Inputs!$B$17,1)+Inputs!$B$44*MIN(Loan_Sample!E1527,Inputs!$B$18)+Inputs!$B$45*Loan_Sample!C1527</f>
        <v>-4.71172948379996</v>
      </c>
      <c r="P1547" s="0" t="n">
        <f aca="false">MIN(1-Inputs!$B$13,MAX(Inputs!$B$13,1/(1+EXP(-(Inputs!$B$15*O1547+Inputs!$B$16)))))</f>
        <v>0.00714489002464404</v>
      </c>
      <c r="Q1547" s="0" t="n">
        <f aca="false">Inputs!$B$37+Inputs!$B$38*MAX(F1547-Inputs!$C$38,0)+Inputs!$B$39*MAX(F1547-Inputs!$C$39,0)+Inputs!$B$40*MAX(F1547-Inputs!$C$40,0)+Inputs!$B$41*MAX(F1547-Inputs!$C$41,0)+Inputs!$B$42*Inputs!$B$14+Inputs!$B$43*MIN(Loan_Sample!I1527/Inputs!$B$17,1)+Inputs!$B$44*MIN(E1547,Inputs!$B$18)+Inputs!$B$45*Loan_Sample!C1527</f>
        <v>-4.71172948379996</v>
      </c>
      <c r="R1547" s="0" t="n">
        <f aca="false">MIN(1-Inputs!$B$13,MAX(Inputs!$B$13,1/(1+EXP(-(Inputs!$B$15*Q1547+Inputs!$B$16)))))</f>
        <v>0.00714489002464404</v>
      </c>
    </row>
    <row r="1548" customFormat="false" ht="15" hidden="false" customHeight="false" outlineLevel="0" collapsed="false">
      <c r="A1548" s="0" t="n">
        <f aca="false">Loan_Sample!A1528</f>
        <v>44577</v>
      </c>
      <c r="B1548" s="0" t="n">
        <f aca="false">Loan_Sample!U1528</f>
        <v>347677.97</v>
      </c>
      <c r="C1548" s="0" t="n">
        <f aca="false">Loan_Sample!K1528+Inputs!$B$26</f>
        <v>4.50833320617676</v>
      </c>
      <c r="D1548" s="0" t="n">
        <f aca="false">Loan_Sample!L1528+Inputs!$B$26</f>
        <v>-1.125</v>
      </c>
      <c r="E1548" s="0" t="n">
        <f aca="false">Loan_Sample!E1528/(1+Inputs!$B$25/100)</f>
        <v>72.8205184936523</v>
      </c>
      <c r="F1548" s="0" t="n">
        <f aca="false">Loan_Sample!H1528-Inputs!$B$24/100</f>
        <v>-1.99333310127258</v>
      </c>
      <c r="G1548" s="0" t="n">
        <f aca="false">IF(ISNUMBER(C1548),INDEX(Scorecard!$D$54:$D$61,SUMPRODUCT(--(Scorecard!$G$54:$G$60&lt;C1548))+1),Scorecard!$D$62)</f>
        <v>0.409483001259379</v>
      </c>
      <c r="H1548" s="0" t="n">
        <f aca="false">IF(ISNUMBER(D1548),INDEX(Scorecard!$D$63:$D$68,SUMPRODUCT(--(Scorecard!$G$63:$G$67&lt;D1548))+1),Scorecard!$D$69)</f>
        <v>-0.340582194386522</v>
      </c>
      <c r="I1548" s="0" t="n">
        <f aca="false">IF(ISNUMBER(E1548),INDEX(Scorecard!$D$19:$D$26,SUMPRODUCT(--(Scorecard!$G$19:$G$25&lt;E1548))+1),Scorecard!$D$27)</f>
        <v>-0.0341578513653732</v>
      </c>
      <c r="J1548" s="0" t="n">
        <f aca="false">IF(ISNUMBER(F1548),INDEX(Scorecard!$D$37:$D$44,SUMPRODUCT(--(Scorecard!$G$37:$G$43&lt;F1548))+1),Scorecard!$D$45)</f>
        <v>1.35057635045042</v>
      </c>
      <c r="K1548" s="0" t="n">
        <f aca="false">Inputs!$B$10+Scorecard!$J$5*Loan_Sample!Y1528+Scorecard!$J$6*Loan_Sample!Z1528+Scorecard!$J$7*I1548+Scorecard!$J$8*Loan_Sample!AB1528+Scorecard!$J$9*J1548+Scorecard!$J$10*Loan_Sample!AD1528+Scorecard!$J$11*G1548+Scorecard!$J$12*H1548</f>
        <v>-3.58385617095656</v>
      </c>
      <c r="L1548" s="0" t="n">
        <f aca="false">MIN(1-Inputs!$B$13,MAX(Inputs!$B$13,1/(1+EXP(-(Inputs!$B$11*K1548+Inputs!$B$12)))))</f>
        <v>0.026155156303232</v>
      </c>
      <c r="M1548" s="0" t="n">
        <f aca="false">Loan_Sample!AH1528*Inputs!$B$4*B1548</f>
        <v>3182.75007698914</v>
      </c>
      <c r="N1548" s="0" t="n">
        <f aca="false">L1548*Inputs!$B$4*B1548</f>
        <v>3182.75007698914</v>
      </c>
      <c r="O1548" s="0" t="n">
        <f aca="false">Inputs!$B$37+Inputs!$B$38*MAX(Loan_Sample!H1528-Inputs!$C$38,0)+Inputs!$B$39*MAX(Loan_Sample!H1528-Inputs!$C$39,0)+Inputs!$B$40*MAX(Loan_Sample!H1528-Inputs!$C$40,0)+Inputs!$B$41*MAX(Loan_Sample!H1528-Inputs!$C$41,0)+Inputs!$B$42*Inputs!$B$14+Inputs!$B$43*MIN(Loan_Sample!I1528/Inputs!$B$17,1)+Inputs!$B$44*MIN(Loan_Sample!E1528,Inputs!$B$18)+Inputs!$B$45*Loan_Sample!C1528</f>
        <v>-5.82116708919202</v>
      </c>
      <c r="P1548" s="0" t="n">
        <f aca="false">MIN(1-Inputs!$B$13,MAX(Inputs!$B$13,1/(1+EXP(-(Inputs!$B$15*O1548+Inputs!$B$16)))))</f>
        <v>0.00203465074858416</v>
      </c>
      <c r="Q1548" s="0" t="n">
        <f aca="false">Inputs!$B$37+Inputs!$B$38*MAX(F1548-Inputs!$C$38,0)+Inputs!$B$39*MAX(F1548-Inputs!$C$39,0)+Inputs!$B$40*MAX(F1548-Inputs!$C$40,0)+Inputs!$B$41*MAX(F1548-Inputs!$C$41,0)+Inputs!$B$42*Inputs!$B$14+Inputs!$B$43*MIN(Loan_Sample!I1528/Inputs!$B$17,1)+Inputs!$B$44*MIN(E1548,Inputs!$B$18)+Inputs!$B$45*Loan_Sample!C1528</f>
        <v>-5.82116708919202</v>
      </c>
      <c r="R1548" s="0" t="n">
        <f aca="false">MIN(1-Inputs!$B$13,MAX(Inputs!$B$13,1/(1+EXP(-(Inputs!$B$15*Q1548+Inputs!$B$16)))))</f>
        <v>0.00203465074858416</v>
      </c>
    </row>
    <row r="1549" customFormat="false" ht="15" hidden="false" customHeight="false" outlineLevel="0" collapsed="false">
      <c r="A1549" s="0" t="n">
        <f aca="false">Loan_Sample!A1529</f>
        <v>44610</v>
      </c>
      <c r="B1549" s="0" t="n">
        <f aca="false">Loan_Sample!U1529</f>
        <v>207335</v>
      </c>
      <c r="C1549" s="0" t="n">
        <f aca="false">Loan_Sample!K1529+Inputs!$B$26</f>
        <v>5.03333330154419</v>
      </c>
      <c r="D1549" s="0" t="n">
        <f aca="false">Loan_Sample!L1529+Inputs!$B$26</f>
        <v>-3.50000047683716</v>
      </c>
      <c r="E1549" s="0" t="n">
        <f aca="false">Loan_Sample!E1529/(1+Inputs!$B$25/100)</f>
        <v>46.493595123291</v>
      </c>
      <c r="F1549" s="0" t="n">
        <f aca="false">Loan_Sample!H1529-Inputs!$B$24/100</f>
        <v>0.679333448410034</v>
      </c>
      <c r="G1549" s="0" t="n">
        <f aca="false">IF(ISNUMBER(C1549),INDEX(Scorecard!$D$54:$D$61,SUMPRODUCT(--(Scorecard!$G$54:$G$60&lt;C1549))+1),Scorecard!$D$62)</f>
        <v>0.214429354789033</v>
      </c>
      <c r="H1549" s="0" t="n">
        <f aca="false">IF(ISNUMBER(D1549),INDEX(Scorecard!$D$63:$D$68,SUMPRODUCT(--(Scorecard!$G$63:$G$67&lt;D1549))+1),Scorecard!$D$69)</f>
        <v>-0.340582194386522</v>
      </c>
      <c r="I1549" s="0" t="n">
        <f aca="false">IF(ISNUMBER(E1549),INDEX(Scorecard!$D$19:$D$26,SUMPRODUCT(--(Scorecard!$G$19:$G$25&lt;E1549))+1),Scorecard!$D$27)</f>
        <v>0.57899015159425</v>
      </c>
      <c r="J1549" s="0" t="n">
        <f aca="false">IF(ISNUMBER(F1549),INDEX(Scorecard!$D$37:$D$44,SUMPRODUCT(--(Scorecard!$G$37:$G$43&lt;F1549))+1),Scorecard!$D$45)</f>
        <v>-0.569454719285959</v>
      </c>
      <c r="K1549" s="0" t="n">
        <f aca="false">Inputs!$B$10+Scorecard!$J$5*Loan_Sample!Y1529+Scorecard!$J$6*Loan_Sample!Z1529+Scorecard!$J$7*I1549+Scorecard!$J$8*Loan_Sample!AB1529+Scorecard!$J$9*J1549+Scorecard!$J$10*Loan_Sample!AD1529+Scorecard!$J$11*G1549+Scorecard!$J$12*H1549</f>
        <v>-5.81539149001859</v>
      </c>
      <c r="L1549" s="0" t="n">
        <f aca="false">MIN(1-Inputs!$B$13,MAX(Inputs!$B$13,1/(1+EXP(-(Inputs!$B$11*K1549+Inputs!$B$12)))))</f>
        <v>0.00248174485466532</v>
      </c>
      <c r="M1549" s="0" t="n">
        <f aca="false">Loan_Sample!AH1529*Inputs!$B$4*B1549</f>
        <v>180.093399304712</v>
      </c>
      <c r="N1549" s="0" t="n">
        <f aca="false">L1549*Inputs!$B$4*B1549</f>
        <v>180.093399304712</v>
      </c>
      <c r="O1549" s="0" t="n">
        <f aca="false">Inputs!$B$37+Inputs!$B$38*MAX(Loan_Sample!H1529-Inputs!$C$38,0)+Inputs!$B$39*MAX(Loan_Sample!H1529-Inputs!$C$39,0)+Inputs!$B$40*MAX(Loan_Sample!H1529-Inputs!$C$40,0)+Inputs!$B$41*MAX(Loan_Sample!H1529-Inputs!$C$41,0)+Inputs!$B$42*Inputs!$B$14+Inputs!$B$43*MIN(Loan_Sample!I1529/Inputs!$B$17,1)+Inputs!$B$44*MIN(Loan_Sample!E1529,Inputs!$B$18)+Inputs!$B$45*Loan_Sample!C1529</f>
        <v>-3.62308131800243</v>
      </c>
      <c r="P1549" s="0" t="n">
        <f aca="false">MIN(1-Inputs!$B$13,MAX(Inputs!$B$13,1/(1+EXP(-(Inputs!$B$15*O1549+Inputs!$B$16)))))</f>
        <v>0.0242068807133736</v>
      </c>
      <c r="Q1549" s="0" t="n">
        <f aca="false">Inputs!$B$37+Inputs!$B$38*MAX(F1549-Inputs!$C$38,0)+Inputs!$B$39*MAX(F1549-Inputs!$C$39,0)+Inputs!$B$40*MAX(F1549-Inputs!$C$40,0)+Inputs!$B$41*MAX(F1549-Inputs!$C$41,0)+Inputs!$B$42*Inputs!$B$14+Inputs!$B$43*MIN(Loan_Sample!I1529/Inputs!$B$17,1)+Inputs!$B$44*MIN(E1549,Inputs!$B$18)+Inputs!$B$45*Loan_Sample!C1529</f>
        <v>-3.62308131800243</v>
      </c>
      <c r="R1549" s="0" t="n">
        <f aca="false">MIN(1-Inputs!$B$13,MAX(Inputs!$B$13,1/(1+EXP(-(Inputs!$B$15*Q1549+Inputs!$B$16)))))</f>
        <v>0.0242068807133736</v>
      </c>
    </row>
    <row r="1550" customFormat="false" ht="15" hidden="false" customHeight="false" outlineLevel="0" collapsed="false">
      <c r="A1550" s="0" t="n">
        <f aca="false">Loan_Sample!A1530</f>
        <v>44641</v>
      </c>
      <c r="B1550" s="0" t="n">
        <f aca="false">Loan_Sample!U1530</f>
        <v>336220.03</v>
      </c>
      <c r="C1550" s="0" t="n">
        <f aca="false">Loan_Sample!K1530+Inputs!$B$26</f>
        <v>4.40000009536743</v>
      </c>
      <c r="D1550" s="0" t="n">
        <f aca="false">Loan_Sample!L1530+Inputs!$B$26</f>
        <v>-0.458333015441895</v>
      </c>
      <c r="E1550" s="0" t="n">
        <f aca="false">Loan_Sample!E1530/(1+Inputs!$B$25/100)</f>
        <v>66.4806060791016</v>
      </c>
      <c r="F1550" s="0" t="n">
        <f aca="false">Loan_Sample!H1530-Inputs!$B$24/100</f>
        <v>-2.80233335494995</v>
      </c>
      <c r="G1550" s="0" t="n">
        <f aca="false">IF(ISNUMBER(C1550),INDEX(Scorecard!$D$54:$D$61,SUMPRODUCT(--(Scorecard!$G$54:$G$60&lt;C1550))+1),Scorecard!$D$62)</f>
        <v>0.489050497890326</v>
      </c>
      <c r="H1550" s="0" t="n">
        <f aca="false">IF(ISNUMBER(D1550),INDEX(Scorecard!$D$63:$D$68,SUMPRODUCT(--(Scorecard!$G$63:$G$67&lt;D1550))+1),Scorecard!$D$69)</f>
        <v>0.322484508656054</v>
      </c>
      <c r="I1550" s="0" t="n">
        <f aca="false">IF(ISNUMBER(E1550),INDEX(Scorecard!$D$19:$D$26,SUMPRODUCT(--(Scorecard!$G$19:$G$25&lt;E1550))+1),Scorecard!$D$27)</f>
        <v>0.0530843085177338</v>
      </c>
      <c r="J1550" s="0" t="n">
        <f aca="false">IF(ISNUMBER(F1550),INDEX(Scorecard!$D$37:$D$44,SUMPRODUCT(--(Scorecard!$G$37:$G$43&lt;F1550))+1),Scorecard!$D$45)</f>
        <v>1.35057635045042</v>
      </c>
      <c r="K1550" s="0" t="n">
        <f aca="false">Inputs!$B$10+Scorecard!$J$5*Loan_Sample!Y1530+Scorecard!$J$6*Loan_Sample!Z1530+Scorecard!$J$7*I1550+Scorecard!$J$8*Loan_Sample!AB1530+Scorecard!$J$9*J1550+Scorecard!$J$10*Loan_Sample!AD1530+Scorecard!$J$11*G1550+Scorecard!$J$12*H1550</f>
        <v>-5.85169574252688</v>
      </c>
      <c r="L1550" s="0" t="n">
        <f aca="false">MIN(1-Inputs!$B$13,MAX(Inputs!$B$13,1/(1+EXP(-(Inputs!$B$11*K1550+Inputs!$B$12)))))</f>
        <v>0.0023877490877419</v>
      </c>
      <c r="M1550" s="0" t="n">
        <f aca="false">Loan_Sample!AH1530*Inputs!$B$4*B1550</f>
        <v>280.983174469569</v>
      </c>
      <c r="N1550" s="0" t="n">
        <f aca="false">L1550*Inputs!$B$4*B1550</f>
        <v>280.983174469569</v>
      </c>
      <c r="O1550" s="0" t="n">
        <f aca="false">Inputs!$B$37+Inputs!$B$38*MAX(Loan_Sample!H1530-Inputs!$C$38,0)+Inputs!$B$39*MAX(Loan_Sample!H1530-Inputs!$C$39,0)+Inputs!$B$40*MAX(Loan_Sample!H1530-Inputs!$C$40,0)+Inputs!$B$41*MAX(Loan_Sample!H1530-Inputs!$C$41,0)+Inputs!$B$42*Inputs!$B$14+Inputs!$B$43*MIN(Loan_Sample!I1530/Inputs!$B$17,1)+Inputs!$B$44*MIN(Loan_Sample!E1530,Inputs!$B$18)+Inputs!$B$45*Loan_Sample!C1530</f>
        <v>-5.48238244803088</v>
      </c>
      <c r="P1550" s="0" t="n">
        <f aca="false">MIN(1-Inputs!$B$13,MAX(Inputs!$B$13,1/(1+EXP(-(Inputs!$B$15*O1550+Inputs!$B$16)))))</f>
        <v>0.00298768438634177</v>
      </c>
      <c r="Q1550" s="0" t="n">
        <f aca="false">Inputs!$B$37+Inputs!$B$38*MAX(F1550-Inputs!$C$38,0)+Inputs!$B$39*MAX(F1550-Inputs!$C$39,0)+Inputs!$B$40*MAX(F1550-Inputs!$C$40,0)+Inputs!$B$41*MAX(F1550-Inputs!$C$41,0)+Inputs!$B$42*Inputs!$B$14+Inputs!$B$43*MIN(Loan_Sample!I1530/Inputs!$B$17,1)+Inputs!$B$44*MIN(E1550,Inputs!$B$18)+Inputs!$B$45*Loan_Sample!C1530</f>
        <v>-5.48238244803088</v>
      </c>
      <c r="R1550" s="0" t="n">
        <f aca="false">MIN(1-Inputs!$B$13,MAX(Inputs!$B$13,1/(1+EXP(-(Inputs!$B$15*Q1550+Inputs!$B$16)))))</f>
        <v>0.00298768438634177</v>
      </c>
    </row>
    <row r="1551" customFormat="false" ht="15" hidden="false" customHeight="false" outlineLevel="0" collapsed="false">
      <c r="A1551" s="0" t="n">
        <f aca="false">Loan_Sample!A1531</f>
        <v>44652</v>
      </c>
      <c r="B1551" s="0" t="n">
        <f aca="false">Loan_Sample!U1531</f>
        <v>351822.47</v>
      </c>
      <c r="C1551" s="0" t="n">
        <f aca="false">Loan_Sample!K1531+Inputs!$B$26</f>
        <v>5.00833320617676</v>
      </c>
      <c r="D1551" s="0" t="n">
        <f aca="false">Loan_Sample!L1531+Inputs!$B$26</f>
        <v>-1.125</v>
      </c>
      <c r="E1551" s="0" t="n">
        <f aca="false">Loan_Sample!E1531/(1+Inputs!$B$25/100)</f>
        <v>73.7170028686523</v>
      </c>
      <c r="F1551" s="0" t="n">
        <f aca="false">Loan_Sample!H1531-Inputs!$B$24/100</f>
        <v>-2.65033316612244</v>
      </c>
      <c r="G1551" s="0" t="n">
        <f aca="false">IF(ISNUMBER(C1551),INDEX(Scorecard!$D$54:$D$61,SUMPRODUCT(--(Scorecard!$G$54:$G$60&lt;C1551))+1),Scorecard!$D$62)</f>
        <v>0.214429354789033</v>
      </c>
      <c r="H1551" s="0" t="n">
        <f aca="false">IF(ISNUMBER(D1551),INDEX(Scorecard!$D$63:$D$68,SUMPRODUCT(--(Scorecard!$G$63:$G$67&lt;D1551))+1),Scorecard!$D$69)</f>
        <v>-0.340582194386522</v>
      </c>
      <c r="I1551" s="0" t="n">
        <f aca="false">IF(ISNUMBER(E1551),INDEX(Scorecard!$D$19:$D$26,SUMPRODUCT(--(Scorecard!$G$19:$G$25&lt;E1551))+1),Scorecard!$D$27)</f>
        <v>-0.0341578513653732</v>
      </c>
      <c r="J1551" s="0" t="n">
        <f aca="false">IF(ISNUMBER(F1551),INDEX(Scorecard!$D$37:$D$44,SUMPRODUCT(--(Scorecard!$G$37:$G$43&lt;F1551))+1),Scorecard!$D$45)</f>
        <v>1.35057635045042</v>
      </c>
      <c r="K1551" s="0" t="n">
        <f aca="false">Inputs!$B$10+Scorecard!$J$5*Loan_Sample!Y1531+Scorecard!$J$6*Loan_Sample!Z1531+Scorecard!$J$7*I1551+Scorecard!$J$8*Loan_Sample!AB1531+Scorecard!$J$9*J1551+Scorecard!$J$10*Loan_Sample!AD1531+Scorecard!$J$11*G1551+Scorecard!$J$12*H1551</f>
        <v>-5.48297338972637</v>
      </c>
      <c r="L1551" s="0" t="n">
        <f aca="false">MIN(1-Inputs!$B$13,MAX(Inputs!$B$13,1/(1+EXP(-(Inputs!$B$11*K1551+Inputs!$B$12)))))</f>
        <v>0.00353356483550225</v>
      </c>
      <c r="M1551" s="0" t="n">
        <f aca="false">Loan_Sample!AH1531*Inputs!$B$4*B1551</f>
        <v>435.115627916041</v>
      </c>
      <c r="N1551" s="0" t="n">
        <f aca="false">L1551*Inputs!$B$4*B1551</f>
        <v>435.115627916041</v>
      </c>
      <c r="O1551" s="0" t="n">
        <f aca="false">Inputs!$B$37+Inputs!$B$38*MAX(Loan_Sample!H1531-Inputs!$C$38,0)+Inputs!$B$39*MAX(Loan_Sample!H1531-Inputs!$C$39,0)+Inputs!$B$40*MAX(Loan_Sample!H1531-Inputs!$C$40,0)+Inputs!$B$41*MAX(Loan_Sample!H1531-Inputs!$C$41,0)+Inputs!$B$42*Inputs!$B$14+Inputs!$B$43*MIN(Loan_Sample!I1531/Inputs!$B$17,1)+Inputs!$B$44*MIN(Loan_Sample!E1531,Inputs!$B$18)+Inputs!$B$45*Loan_Sample!C1531</f>
        <v>-5.96053844089175</v>
      </c>
      <c r="P1551" s="0" t="n">
        <f aca="false">MIN(1-Inputs!$B$13,MAX(Inputs!$B$13,1/(1+EXP(-(Inputs!$B$15*O1551+Inputs!$B$16)))))</f>
        <v>0.00173704466530981</v>
      </c>
      <c r="Q1551" s="0" t="n">
        <f aca="false">Inputs!$B$37+Inputs!$B$38*MAX(F1551-Inputs!$C$38,0)+Inputs!$B$39*MAX(F1551-Inputs!$C$39,0)+Inputs!$B$40*MAX(F1551-Inputs!$C$40,0)+Inputs!$B$41*MAX(F1551-Inputs!$C$41,0)+Inputs!$B$42*Inputs!$B$14+Inputs!$B$43*MIN(Loan_Sample!I1531/Inputs!$B$17,1)+Inputs!$B$44*MIN(E1551,Inputs!$B$18)+Inputs!$B$45*Loan_Sample!C1531</f>
        <v>-5.96053844089175</v>
      </c>
      <c r="R1551" s="0" t="n">
        <f aca="false">MIN(1-Inputs!$B$13,MAX(Inputs!$B$13,1/(1+EXP(-(Inputs!$B$15*Q1551+Inputs!$B$16)))))</f>
        <v>0.00173704466530981</v>
      </c>
    </row>
    <row r="1552" customFormat="false" ht="15" hidden="false" customHeight="false" outlineLevel="0" collapsed="false">
      <c r="A1552" s="0" t="n">
        <f aca="false">Loan_Sample!A1532</f>
        <v>44679</v>
      </c>
      <c r="B1552" s="0" t="n">
        <f aca="false">Loan_Sample!U1532</f>
        <v>581778.8</v>
      </c>
      <c r="C1552" s="0" t="n">
        <f aca="false">Loan_Sample!K1532+Inputs!$B$26</f>
        <v>4</v>
      </c>
      <c r="D1552" s="0" t="n">
        <f aca="false">Loan_Sample!L1532+Inputs!$B$26</f>
        <v>-0.208333492279053</v>
      </c>
      <c r="E1552" s="0" t="n">
        <f aca="false">Loan_Sample!E1532/(1+Inputs!$B$25/100)</f>
        <v>69.399772644043</v>
      </c>
      <c r="F1552" s="0" t="n">
        <f aca="false">Loan_Sample!H1532-Inputs!$B$24/100</f>
        <v>-2.9413332939148</v>
      </c>
      <c r="G1552" s="0" t="n">
        <f aca="false">IF(ISNUMBER(C1552),INDEX(Scorecard!$D$54:$D$61,SUMPRODUCT(--(Scorecard!$G$54:$G$60&lt;C1552))+1),Scorecard!$D$62)</f>
        <v>0.489050497890326</v>
      </c>
      <c r="H1552" s="0" t="n">
        <f aca="false">IF(ISNUMBER(D1552),INDEX(Scorecard!$D$63:$D$68,SUMPRODUCT(--(Scorecard!$G$63:$G$67&lt;D1552))+1),Scorecard!$D$69)</f>
        <v>0.322484508656054</v>
      </c>
      <c r="I1552" s="0" t="n">
        <f aca="false">IF(ISNUMBER(E1552),INDEX(Scorecard!$D$19:$D$26,SUMPRODUCT(--(Scorecard!$G$19:$G$25&lt;E1552))+1),Scorecard!$D$27)</f>
        <v>0.0530843085177338</v>
      </c>
      <c r="J1552" s="0" t="n">
        <f aca="false">IF(ISNUMBER(F1552),INDEX(Scorecard!$D$37:$D$44,SUMPRODUCT(--(Scorecard!$G$37:$G$43&lt;F1552))+1),Scorecard!$D$45)</f>
        <v>1.35057635045042</v>
      </c>
      <c r="K1552" s="0" t="n">
        <f aca="false">Inputs!$B$10+Scorecard!$J$5*Loan_Sample!Y1532+Scorecard!$J$6*Loan_Sample!Z1532+Scorecard!$J$7*I1552+Scorecard!$J$8*Loan_Sample!AB1532+Scorecard!$J$9*J1552+Scorecard!$J$10*Loan_Sample!AD1532+Scorecard!$J$11*G1552+Scorecard!$J$12*H1552</f>
        <v>-5.2058476250066</v>
      </c>
      <c r="L1552" s="0" t="n">
        <f aca="false">MIN(1-Inputs!$B$13,MAX(Inputs!$B$13,1/(1+EXP(-(Inputs!$B$11*K1552+Inputs!$B$12)))))</f>
        <v>0.00474240779533633</v>
      </c>
      <c r="M1552" s="0" t="n">
        <f aca="false">Loan_Sample!AH1532*Inputs!$B$4*B1552</f>
        <v>965.661310698495</v>
      </c>
      <c r="N1552" s="0" t="n">
        <f aca="false">L1552*Inputs!$B$4*B1552</f>
        <v>965.661310698495</v>
      </c>
      <c r="O1552" s="0" t="n">
        <f aca="false">Inputs!$B$37+Inputs!$B$38*MAX(Loan_Sample!H1532-Inputs!$C$38,0)+Inputs!$B$39*MAX(Loan_Sample!H1532-Inputs!$C$39,0)+Inputs!$B$40*MAX(Loan_Sample!H1532-Inputs!$C$40,0)+Inputs!$B$41*MAX(Loan_Sample!H1532-Inputs!$C$41,0)+Inputs!$B$42*Inputs!$B$14+Inputs!$B$43*MIN(Loan_Sample!I1532/Inputs!$B$17,1)+Inputs!$B$44*MIN(Loan_Sample!E1532,Inputs!$B$18)+Inputs!$B$45*Loan_Sample!C1532</f>
        <v>-5.61834648662305</v>
      </c>
      <c r="P1552" s="0" t="n">
        <f aca="false">MIN(1-Inputs!$B$13,MAX(Inputs!$B$13,1/(1+EXP(-(Inputs!$B$15*O1552+Inputs!$B$16)))))</f>
        <v>0.00256091054038636</v>
      </c>
      <c r="Q1552" s="0" t="n">
        <f aca="false">Inputs!$B$37+Inputs!$B$38*MAX(F1552-Inputs!$C$38,0)+Inputs!$B$39*MAX(F1552-Inputs!$C$39,0)+Inputs!$B$40*MAX(F1552-Inputs!$C$40,0)+Inputs!$B$41*MAX(F1552-Inputs!$C$41,0)+Inputs!$B$42*Inputs!$B$14+Inputs!$B$43*MIN(Loan_Sample!I1532/Inputs!$B$17,1)+Inputs!$B$44*MIN(E1552,Inputs!$B$18)+Inputs!$B$45*Loan_Sample!C1532</f>
        <v>-5.61834648662305</v>
      </c>
      <c r="R1552" s="0" t="n">
        <f aca="false">MIN(1-Inputs!$B$13,MAX(Inputs!$B$13,1/(1+EXP(-(Inputs!$B$15*Q1552+Inputs!$B$16)))))</f>
        <v>0.00256091054038636</v>
      </c>
    </row>
    <row r="1553" customFormat="false" ht="15" hidden="false" customHeight="false" outlineLevel="0" collapsed="false">
      <c r="A1553" s="0" t="n">
        <f aca="false">Loan_Sample!A1533</f>
        <v>44747</v>
      </c>
      <c r="B1553" s="0" t="n">
        <f aca="false">Loan_Sample!U1533</f>
        <v>142159.38</v>
      </c>
      <c r="C1553" s="0" t="n">
        <f aca="false">Loan_Sample!K1533+Inputs!$B$26</f>
        <v>5.53333330154419</v>
      </c>
      <c r="D1553" s="0" t="n">
        <f aca="false">Loan_Sample!L1533+Inputs!$B$26</f>
        <v>-3.50000047683716</v>
      </c>
      <c r="E1553" s="0" t="n">
        <f aca="false">Loan_Sample!E1533/(1+Inputs!$B$25/100)</f>
        <v>75.6011352539063</v>
      </c>
      <c r="F1553" s="0" t="n">
        <f aca="false">Loan_Sample!H1533-Inputs!$B$24/100</f>
        <v>0.115333318710327</v>
      </c>
      <c r="G1553" s="0" t="n">
        <f aca="false">IF(ISNUMBER(C1553),INDEX(Scorecard!$D$54:$D$61,SUMPRODUCT(--(Scorecard!$G$54:$G$60&lt;C1553))+1),Scorecard!$D$62)</f>
        <v>0.0151758992857273</v>
      </c>
      <c r="H1553" s="0" t="n">
        <f aca="false">IF(ISNUMBER(D1553),INDEX(Scorecard!$D$63:$D$68,SUMPRODUCT(--(Scorecard!$G$63:$G$67&lt;D1553))+1),Scorecard!$D$69)</f>
        <v>-0.340582194386522</v>
      </c>
      <c r="I1553" s="0" t="n">
        <f aca="false">IF(ISNUMBER(E1553),INDEX(Scorecard!$D$19:$D$26,SUMPRODUCT(--(Scorecard!$G$19:$G$25&lt;E1553))+1),Scorecard!$D$27)</f>
        <v>-0.0341578513653732</v>
      </c>
      <c r="J1553" s="0" t="n">
        <f aca="false">IF(ISNUMBER(F1553),INDEX(Scorecard!$D$37:$D$44,SUMPRODUCT(--(Scorecard!$G$37:$G$43&lt;F1553))+1),Scorecard!$D$45)</f>
        <v>0.102184252677548</v>
      </c>
      <c r="K1553" s="0" t="n">
        <f aca="false">Inputs!$B$10+Scorecard!$J$5*Loan_Sample!Y1533+Scorecard!$J$6*Loan_Sample!Z1533+Scorecard!$J$7*I1553+Scorecard!$J$8*Loan_Sample!AB1533+Scorecard!$J$9*J1553+Scorecard!$J$10*Loan_Sample!AD1533+Scorecard!$J$11*G1553+Scorecard!$J$12*H1553</f>
        <v>-6.74911700214103</v>
      </c>
      <c r="L1553" s="0" t="n">
        <f aca="false">MIN(1-Inputs!$B$13,MAX(Inputs!$B$13,1/(1+EXP(-(Inputs!$B$11*K1553+Inputs!$B$12)))))</f>
        <v>0.00091856422401089</v>
      </c>
      <c r="M1553" s="0" t="n">
        <f aca="false">Loan_Sample!AH1533*Inputs!$B$4*B1553</f>
        <v>45.7038822014492</v>
      </c>
      <c r="N1553" s="0" t="n">
        <f aca="false">L1553*Inputs!$B$4*B1553</f>
        <v>45.7038822014492</v>
      </c>
      <c r="O1553" s="0" t="n">
        <f aca="false">Inputs!$B$37+Inputs!$B$38*MAX(Loan_Sample!H1533-Inputs!$C$38,0)+Inputs!$B$39*MAX(Loan_Sample!H1533-Inputs!$C$39,0)+Inputs!$B$40*MAX(Loan_Sample!H1533-Inputs!$C$40,0)+Inputs!$B$41*MAX(Loan_Sample!H1533-Inputs!$C$41,0)+Inputs!$B$42*Inputs!$B$14+Inputs!$B$43*MIN(Loan_Sample!I1533/Inputs!$B$17,1)+Inputs!$B$44*MIN(Loan_Sample!E1533,Inputs!$B$18)+Inputs!$B$45*Loan_Sample!C1533</f>
        <v>-5.44672945454783</v>
      </c>
      <c r="P1553" s="0" t="n">
        <f aca="false">MIN(1-Inputs!$B$13,MAX(Inputs!$B$13,1/(1+EXP(-(Inputs!$B$15*O1553+Inputs!$B$16)))))</f>
        <v>0.00311087903494886</v>
      </c>
      <c r="Q1553" s="0" t="n">
        <f aca="false">Inputs!$B$37+Inputs!$B$38*MAX(F1553-Inputs!$C$38,0)+Inputs!$B$39*MAX(F1553-Inputs!$C$39,0)+Inputs!$B$40*MAX(F1553-Inputs!$C$40,0)+Inputs!$B$41*MAX(F1553-Inputs!$C$41,0)+Inputs!$B$42*Inputs!$B$14+Inputs!$B$43*MIN(Loan_Sample!I1533/Inputs!$B$17,1)+Inputs!$B$44*MIN(E1553,Inputs!$B$18)+Inputs!$B$45*Loan_Sample!C1533</f>
        <v>-5.44672945454783</v>
      </c>
      <c r="R1553" s="0" t="n">
        <f aca="false">MIN(1-Inputs!$B$13,MAX(Inputs!$B$13,1/(1+EXP(-(Inputs!$B$15*Q1553+Inputs!$B$16)))))</f>
        <v>0.00311087903494886</v>
      </c>
    </row>
    <row r="1554" customFormat="false" ht="15" hidden="false" customHeight="false" outlineLevel="0" collapsed="false">
      <c r="A1554" s="0" t="n">
        <f aca="false">Loan_Sample!A1534</f>
        <v>44777</v>
      </c>
      <c r="B1554" s="0" t="n">
        <f aca="false">Loan_Sample!U1534</f>
        <v>508357.34</v>
      </c>
      <c r="C1554" s="0" t="n">
        <f aca="false">Loan_Sample!K1534+Inputs!$B$26</f>
        <v>4.80000019073486</v>
      </c>
      <c r="D1554" s="0" t="n">
        <f aca="false">Loan_Sample!L1534+Inputs!$B$26</f>
        <v>-0.208333015441895</v>
      </c>
      <c r="E1554" s="0" t="n">
        <f aca="false">Loan_Sample!E1534/(1+Inputs!$B$25/100)</f>
        <v>61.2467765808106</v>
      </c>
      <c r="F1554" s="0" t="n">
        <f aca="false">Loan_Sample!H1534-Inputs!$B$24/100</f>
        <v>-2.58933305740356</v>
      </c>
      <c r="G1554" s="0" t="n">
        <f aca="false">IF(ISNUMBER(C1554),INDEX(Scorecard!$D$54:$D$61,SUMPRODUCT(--(Scorecard!$G$54:$G$60&lt;C1554))+1),Scorecard!$D$62)</f>
        <v>0.409483001259379</v>
      </c>
      <c r="H1554" s="0" t="n">
        <f aca="false">IF(ISNUMBER(D1554),INDEX(Scorecard!$D$63:$D$68,SUMPRODUCT(--(Scorecard!$G$63:$G$67&lt;D1554))+1),Scorecard!$D$69)</f>
        <v>0.322484508656054</v>
      </c>
      <c r="I1554" s="0" t="n">
        <f aca="false">IF(ISNUMBER(E1554),INDEX(Scorecard!$D$19:$D$26,SUMPRODUCT(--(Scorecard!$G$19:$G$25&lt;E1554))+1),Scorecard!$D$27)</f>
        <v>0.233621608745691</v>
      </c>
      <c r="J1554" s="0" t="n">
        <f aca="false">IF(ISNUMBER(F1554),INDEX(Scorecard!$D$37:$D$44,SUMPRODUCT(--(Scorecard!$G$37:$G$43&lt;F1554))+1),Scorecard!$D$45)</f>
        <v>1.35057635045042</v>
      </c>
      <c r="K1554" s="0" t="n">
        <f aca="false">Inputs!$B$10+Scorecard!$J$5*Loan_Sample!Y1534+Scorecard!$J$6*Loan_Sample!Z1534+Scorecard!$J$7*I1554+Scorecard!$J$8*Loan_Sample!AB1534+Scorecard!$J$9*J1554+Scorecard!$J$10*Loan_Sample!AD1534+Scorecard!$J$11*G1554+Scorecard!$J$12*H1554</f>
        <v>-4.87443911782</v>
      </c>
      <c r="L1554" s="0" t="n">
        <f aca="false">MIN(1-Inputs!$B$13,MAX(Inputs!$B$13,1/(1+EXP(-(Inputs!$B$11*K1554+Inputs!$B$12)))))</f>
        <v>0.00673866062694147</v>
      </c>
      <c r="M1554" s="0" t="n">
        <f aca="false">Loan_Sample!AH1534*Inputs!$B$4*B1554</f>
        <v>1198.97665701614</v>
      </c>
      <c r="N1554" s="0" t="n">
        <f aca="false">L1554*Inputs!$B$4*B1554</f>
        <v>1198.97665701614</v>
      </c>
      <c r="O1554" s="0" t="n">
        <f aca="false">Inputs!$B$37+Inputs!$B$38*MAX(Loan_Sample!H1534-Inputs!$C$38,0)+Inputs!$B$39*MAX(Loan_Sample!H1534-Inputs!$C$39,0)+Inputs!$B$40*MAX(Loan_Sample!H1534-Inputs!$C$40,0)+Inputs!$B$41*MAX(Loan_Sample!H1534-Inputs!$C$41,0)+Inputs!$B$42*Inputs!$B$14+Inputs!$B$43*MIN(Loan_Sample!I1534/Inputs!$B$17,1)+Inputs!$B$44*MIN(Loan_Sample!E1534,Inputs!$B$18)+Inputs!$B$45*Loan_Sample!C1534</f>
        <v>-5.52367635253489</v>
      </c>
      <c r="P1554" s="0" t="n">
        <f aca="false">MIN(1-Inputs!$B$13,MAX(Inputs!$B$13,1/(1+EXP(-(Inputs!$B$15*O1554+Inputs!$B$16)))))</f>
        <v>0.00285106555423679</v>
      </c>
      <c r="Q1554" s="0" t="n">
        <f aca="false">Inputs!$B$37+Inputs!$B$38*MAX(F1554-Inputs!$C$38,0)+Inputs!$B$39*MAX(F1554-Inputs!$C$39,0)+Inputs!$B$40*MAX(F1554-Inputs!$C$40,0)+Inputs!$B$41*MAX(F1554-Inputs!$C$41,0)+Inputs!$B$42*Inputs!$B$14+Inputs!$B$43*MIN(Loan_Sample!I1534/Inputs!$B$17,1)+Inputs!$B$44*MIN(E1554,Inputs!$B$18)+Inputs!$B$45*Loan_Sample!C1534</f>
        <v>-5.52367635253489</v>
      </c>
      <c r="R1554" s="0" t="n">
        <f aca="false">MIN(1-Inputs!$B$13,MAX(Inputs!$B$13,1/(1+EXP(-(Inputs!$B$15*Q1554+Inputs!$B$16)))))</f>
        <v>0.00285106555423679</v>
      </c>
    </row>
    <row r="1555" customFormat="false" ht="15" hidden="false" customHeight="false" outlineLevel="0" collapsed="false">
      <c r="A1555" s="0" t="n">
        <f aca="false">Loan_Sample!A1535</f>
        <v>44793</v>
      </c>
      <c r="B1555" s="0" t="n">
        <f aca="false">Loan_Sample!U1535</f>
        <v>132375.77</v>
      </c>
      <c r="C1555" s="0" t="n">
        <f aca="false">Loan_Sample!K1535+Inputs!$B$26</f>
        <v>7.53333330154419</v>
      </c>
      <c r="D1555" s="0" t="n">
        <f aca="false">Loan_Sample!L1535+Inputs!$B$26</f>
        <v>2.71025657653809</v>
      </c>
      <c r="E1555" s="0" t="n">
        <f aca="false">Loan_Sample!E1535/(1+Inputs!$B$25/100)</f>
        <v>69.6053466796875</v>
      </c>
      <c r="F1555" s="0" t="n">
        <f aca="false">Loan_Sample!H1535-Inputs!$B$24/100</f>
        <v>0.757333278656006</v>
      </c>
      <c r="G1555" s="0" t="n">
        <f aca="false">IF(ISNUMBER(C1555),INDEX(Scorecard!$D$54:$D$61,SUMPRODUCT(--(Scorecard!$G$54:$G$60&lt;C1555))+1),Scorecard!$D$62)</f>
        <v>-0.541917179454542</v>
      </c>
      <c r="H1555" s="0" t="n">
        <f aca="false">IF(ISNUMBER(D1555),INDEX(Scorecard!$D$63:$D$68,SUMPRODUCT(--(Scorecard!$G$63:$G$67&lt;D1555))+1),Scorecard!$D$69)</f>
        <v>0.322484508656054</v>
      </c>
      <c r="I1555" s="0" t="n">
        <f aca="false">IF(ISNUMBER(E1555),INDEX(Scorecard!$D$19:$D$26,SUMPRODUCT(--(Scorecard!$G$19:$G$25&lt;E1555))+1),Scorecard!$D$27)</f>
        <v>0.0530843085177338</v>
      </c>
      <c r="J1555" s="0" t="n">
        <f aca="false">IF(ISNUMBER(F1555),INDEX(Scorecard!$D$37:$D$44,SUMPRODUCT(--(Scorecard!$G$37:$G$43&lt;F1555))+1),Scorecard!$D$45)</f>
        <v>-0.569454719285959</v>
      </c>
      <c r="K1555" s="0" t="n">
        <f aca="false">Inputs!$B$10+Scorecard!$J$5*Loan_Sample!Y1535+Scorecard!$J$6*Loan_Sample!Z1535+Scorecard!$J$7*I1555+Scorecard!$J$8*Loan_Sample!AB1535+Scorecard!$J$9*J1555+Scorecard!$J$10*Loan_Sample!AD1535+Scorecard!$J$11*G1555+Scorecard!$J$12*H1555</f>
        <v>-5.56848148985561</v>
      </c>
      <c r="L1555" s="0" t="n">
        <f aca="false">MIN(1-Inputs!$B$13,MAX(Inputs!$B$13,1/(1+EXP(-(Inputs!$B$11*K1555+Inputs!$B$12)))))</f>
        <v>0.00322667616082154</v>
      </c>
      <c r="M1555" s="0" t="n">
        <f aca="false">Loan_Sample!AH1535*Inputs!$B$4*B1555</f>
        <v>149.496809465288</v>
      </c>
      <c r="N1555" s="0" t="n">
        <f aca="false">L1555*Inputs!$B$4*B1555</f>
        <v>149.496809465288</v>
      </c>
      <c r="O1555" s="0" t="n">
        <f aca="false">Inputs!$B$37+Inputs!$B$38*MAX(Loan_Sample!H1535-Inputs!$C$38,0)+Inputs!$B$39*MAX(Loan_Sample!H1535-Inputs!$C$39,0)+Inputs!$B$40*MAX(Loan_Sample!H1535-Inputs!$C$40,0)+Inputs!$B$41*MAX(Loan_Sample!H1535-Inputs!$C$41,0)+Inputs!$B$42*Inputs!$B$14+Inputs!$B$43*MIN(Loan_Sample!I1535/Inputs!$B$17,1)+Inputs!$B$44*MIN(Loan_Sample!E1535,Inputs!$B$18)+Inputs!$B$45*Loan_Sample!C1535</f>
        <v>-4.04316162161292</v>
      </c>
      <c r="P1555" s="0" t="n">
        <f aca="false">MIN(1-Inputs!$B$13,MAX(Inputs!$B$13,1/(1+EXP(-(Inputs!$B$15*O1555+Inputs!$B$16)))))</f>
        <v>0.0151549015741222</v>
      </c>
      <c r="Q1555" s="0" t="n">
        <f aca="false">Inputs!$B$37+Inputs!$B$38*MAX(F1555-Inputs!$C$38,0)+Inputs!$B$39*MAX(F1555-Inputs!$C$39,0)+Inputs!$B$40*MAX(F1555-Inputs!$C$40,0)+Inputs!$B$41*MAX(F1555-Inputs!$C$41,0)+Inputs!$B$42*Inputs!$B$14+Inputs!$B$43*MIN(Loan_Sample!I1535/Inputs!$B$17,1)+Inputs!$B$44*MIN(E1555,Inputs!$B$18)+Inputs!$B$45*Loan_Sample!C1535</f>
        <v>-4.04316162161292</v>
      </c>
      <c r="R1555" s="0" t="n">
        <f aca="false">MIN(1-Inputs!$B$13,MAX(Inputs!$B$13,1/(1+EXP(-(Inputs!$B$15*Q1555+Inputs!$B$16)))))</f>
        <v>0.0151549015741222</v>
      </c>
    </row>
    <row r="1556" customFormat="false" ht="15" hidden="false" customHeight="false" outlineLevel="0" collapsed="false">
      <c r="A1556" s="0" t="n">
        <f aca="false">Loan_Sample!A1536</f>
        <v>44863</v>
      </c>
      <c r="B1556" s="0" t="n">
        <f aca="false">Loan_Sample!U1536</f>
        <v>132329.3</v>
      </c>
      <c r="C1556" s="0" t="n">
        <f aca="false">Loan_Sample!K1536+Inputs!$B$26</f>
        <v>4.5</v>
      </c>
      <c r="D1556" s="0" t="n">
        <f aca="false">Loan_Sample!L1536+Inputs!$B$26</f>
        <v>-0.208333492279053</v>
      </c>
      <c r="E1556" s="0" t="n">
        <f aca="false">Loan_Sample!E1536/(1+Inputs!$B$25/100)</f>
        <v>49.4328231811523</v>
      </c>
      <c r="F1556" s="0" t="n">
        <f aca="false">Loan_Sample!H1536-Inputs!$B$24/100</f>
        <v>-2.32933330535889</v>
      </c>
      <c r="G1556" s="0" t="n">
        <f aca="false">IF(ISNUMBER(C1556),INDEX(Scorecard!$D$54:$D$61,SUMPRODUCT(--(Scorecard!$G$54:$G$60&lt;C1556))+1),Scorecard!$D$62)</f>
        <v>0.409483001259379</v>
      </c>
      <c r="H1556" s="0" t="n">
        <f aca="false">IF(ISNUMBER(D1556),INDEX(Scorecard!$D$63:$D$68,SUMPRODUCT(--(Scorecard!$G$63:$G$67&lt;D1556))+1),Scorecard!$D$69)</f>
        <v>0.322484508656054</v>
      </c>
      <c r="I1556" s="0" t="n">
        <f aca="false">IF(ISNUMBER(E1556),INDEX(Scorecard!$D$19:$D$26,SUMPRODUCT(--(Scorecard!$G$19:$G$25&lt;E1556))+1),Scorecard!$D$27)</f>
        <v>0.57899015159425</v>
      </c>
      <c r="J1556" s="0" t="n">
        <f aca="false">IF(ISNUMBER(F1556),INDEX(Scorecard!$D$37:$D$44,SUMPRODUCT(--(Scorecard!$G$37:$G$43&lt;F1556))+1),Scorecard!$D$45)</f>
        <v>1.35057635045042</v>
      </c>
      <c r="K1556" s="0" t="n">
        <f aca="false">Inputs!$B$10+Scorecard!$J$5*Loan_Sample!Y1536+Scorecard!$J$6*Loan_Sample!Z1536+Scorecard!$J$7*I1556+Scorecard!$J$8*Loan_Sample!AB1536+Scorecard!$J$9*J1556+Scorecard!$J$10*Loan_Sample!AD1536+Scorecard!$J$11*G1556+Scorecard!$J$12*H1556</f>
        <v>-5.4451628954667</v>
      </c>
      <c r="L1556" s="0" t="n">
        <f aca="false">MIN(1-Inputs!$B$13,MAX(Inputs!$B$13,1/(1+EXP(-(Inputs!$B$11*K1556+Inputs!$B$12)))))</f>
        <v>0.00367838106327101</v>
      </c>
      <c r="M1556" s="0" t="n">
        <f aca="false">Loan_Sample!AH1536*Inputs!$B$4*B1556</f>
        <v>170.365156932568</v>
      </c>
      <c r="N1556" s="0" t="n">
        <f aca="false">L1556*Inputs!$B$4*B1556</f>
        <v>170.365156932568</v>
      </c>
      <c r="O1556" s="0" t="n">
        <f aca="false">Inputs!$B$37+Inputs!$B$38*MAX(Loan_Sample!H1536-Inputs!$C$38,0)+Inputs!$B$39*MAX(Loan_Sample!H1536-Inputs!$C$39,0)+Inputs!$B$40*MAX(Loan_Sample!H1536-Inputs!$C$40,0)+Inputs!$B$41*MAX(Loan_Sample!H1536-Inputs!$C$41,0)+Inputs!$B$42*Inputs!$B$14+Inputs!$B$43*MIN(Loan_Sample!I1536/Inputs!$B$17,1)+Inputs!$B$44*MIN(Loan_Sample!E1536,Inputs!$B$18)+Inputs!$B$45*Loan_Sample!C1536</f>
        <v>-5.52893103651284</v>
      </c>
      <c r="P1556" s="0" t="n">
        <f aca="false">MIN(1-Inputs!$B$13,MAX(Inputs!$B$13,1/(1+EXP(-(Inputs!$B$15*O1556+Inputs!$B$16)))))</f>
        <v>0.00283413355540944</v>
      </c>
      <c r="Q1556" s="0" t="n">
        <f aca="false">Inputs!$B$37+Inputs!$B$38*MAX(F1556-Inputs!$C$38,0)+Inputs!$B$39*MAX(F1556-Inputs!$C$39,0)+Inputs!$B$40*MAX(F1556-Inputs!$C$40,0)+Inputs!$B$41*MAX(F1556-Inputs!$C$41,0)+Inputs!$B$42*Inputs!$B$14+Inputs!$B$43*MIN(Loan_Sample!I1536/Inputs!$B$17,1)+Inputs!$B$44*MIN(E1556,Inputs!$B$18)+Inputs!$B$45*Loan_Sample!C1536</f>
        <v>-5.52893103651284</v>
      </c>
      <c r="R1556" s="0" t="n">
        <f aca="false">MIN(1-Inputs!$B$13,MAX(Inputs!$B$13,1/(1+EXP(-(Inputs!$B$15*Q1556+Inputs!$B$16)))))</f>
        <v>0.00283413355540944</v>
      </c>
    </row>
    <row r="1557" customFormat="false" ht="15" hidden="false" customHeight="false" outlineLevel="0" collapsed="false">
      <c r="A1557" s="0" t="n">
        <f aca="false">Loan_Sample!A1537</f>
        <v>44964</v>
      </c>
      <c r="B1557" s="0" t="n">
        <f aca="false">Loan_Sample!U1537</f>
        <v>329440.03</v>
      </c>
      <c r="C1557" s="0" t="n">
        <f aca="false">Loan_Sample!K1537+Inputs!$B$26</f>
        <v>4.95833349227905</v>
      </c>
      <c r="D1557" s="0" t="n">
        <f aca="false">Loan_Sample!L1537+Inputs!$B$26</f>
        <v>-1.875</v>
      </c>
      <c r="E1557" s="0" t="n">
        <f aca="false">Loan_Sample!E1537/(1+Inputs!$B$25/100)</f>
        <v>74.7095642089844</v>
      </c>
      <c r="F1557" s="0" t="n">
        <f aca="false">Loan_Sample!H1537-Inputs!$B$24/100</f>
        <v>-0.423666715621948</v>
      </c>
      <c r="G1557" s="0" t="n">
        <f aca="false">IF(ISNUMBER(C1557),INDEX(Scorecard!$D$54:$D$61,SUMPRODUCT(--(Scorecard!$G$54:$G$60&lt;C1557))+1),Scorecard!$D$62)</f>
        <v>0.214429354789033</v>
      </c>
      <c r="H1557" s="0" t="n">
        <f aca="false">IF(ISNUMBER(D1557),INDEX(Scorecard!$D$63:$D$68,SUMPRODUCT(--(Scorecard!$G$63:$G$67&lt;D1557))+1),Scorecard!$D$69)</f>
        <v>-0.340582194386522</v>
      </c>
      <c r="I1557" s="0" t="n">
        <f aca="false">IF(ISNUMBER(E1557),INDEX(Scorecard!$D$19:$D$26,SUMPRODUCT(--(Scorecard!$G$19:$G$25&lt;E1557))+1),Scorecard!$D$27)</f>
        <v>-0.0341578513653732</v>
      </c>
      <c r="J1557" s="0" t="n">
        <f aca="false">IF(ISNUMBER(F1557),INDEX(Scorecard!$D$37:$D$44,SUMPRODUCT(--(Scorecard!$G$37:$G$43&lt;F1557))+1),Scorecard!$D$45)</f>
        <v>0.769716833645565</v>
      </c>
      <c r="K1557" s="0" t="n">
        <f aca="false">Inputs!$B$10+Scorecard!$J$5*Loan_Sample!Y1537+Scorecard!$J$6*Loan_Sample!Z1537+Scorecard!$J$7*I1557+Scorecard!$J$8*Loan_Sample!AB1537+Scorecard!$J$9*J1557+Scorecard!$J$10*Loan_Sample!AD1537+Scorecard!$J$11*G1557+Scorecard!$J$12*H1557</f>
        <v>-5.42491156546605</v>
      </c>
      <c r="L1557" s="0" t="n">
        <f aca="false">MIN(1-Inputs!$B$13,MAX(Inputs!$B$13,1/(1+EXP(-(Inputs!$B$11*K1557+Inputs!$B$12)))))</f>
        <v>0.00375836102293604</v>
      </c>
      <c r="M1557" s="0" t="n">
        <f aca="false">Loan_Sample!AH1537*Inputs!$B$4*B1557</f>
        <v>433.354098851408</v>
      </c>
      <c r="N1557" s="0" t="n">
        <f aca="false">L1557*Inputs!$B$4*B1557</f>
        <v>433.354098851408</v>
      </c>
      <c r="O1557" s="0" t="n">
        <f aca="false">Inputs!$B$37+Inputs!$B$38*MAX(Loan_Sample!H1537-Inputs!$C$38,0)+Inputs!$B$39*MAX(Loan_Sample!H1537-Inputs!$C$39,0)+Inputs!$B$40*MAX(Loan_Sample!H1537-Inputs!$C$40,0)+Inputs!$B$41*MAX(Loan_Sample!H1537-Inputs!$C$41,0)+Inputs!$B$42*Inputs!$B$14+Inputs!$B$43*MIN(Loan_Sample!I1537/Inputs!$B$17,1)+Inputs!$B$44*MIN(Loan_Sample!E1537,Inputs!$B$18)+Inputs!$B$45*Loan_Sample!C1537</f>
        <v>-5.87359291182966</v>
      </c>
      <c r="P1557" s="0" t="n">
        <f aca="false">MIN(1-Inputs!$B$13,MAX(Inputs!$B$13,1/(1+EXP(-(Inputs!$B$15*O1557+Inputs!$B$16)))))</f>
        <v>0.00191715881785415</v>
      </c>
      <c r="Q1557" s="0" t="n">
        <f aca="false">Inputs!$B$37+Inputs!$B$38*MAX(F1557-Inputs!$C$38,0)+Inputs!$B$39*MAX(F1557-Inputs!$C$39,0)+Inputs!$B$40*MAX(F1557-Inputs!$C$40,0)+Inputs!$B$41*MAX(F1557-Inputs!$C$41,0)+Inputs!$B$42*Inputs!$B$14+Inputs!$B$43*MIN(Loan_Sample!I1537/Inputs!$B$17,1)+Inputs!$B$44*MIN(E1557,Inputs!$B$18)+Inputs!$B$45*Loan_Sample!C1537</f>
        <v>-5.87359291182966</v>
      </c>
      <c r="R1557" s="0" t="n">
        <f aca="false">MIN(1-Inputs!$B$13,MAX(Inputs!$B$13,1/(1+EXP(-(Inputs!$B$15*Q1557+Inputs!$B$16)))))</f>
        <v>0.00191715881785415</v>
      </c>
    </row>
    <row r="1558" customFormat="false" ht="15" hidden="false" customHeight="false" outlineLevel="0" collapsed="false">
      <c r="A1558" s="0" t="n">
        <f aca="false">Loan_Sample!A1538</f>
        <v>45006</v>
      </c>
      <c r="B1558" s="0" t="n">
        <f aca="false">Loan_Sample!U1538</f>
        <v>82449.35</v>
      </c>
      <c r="C1558" s="0" t="n">
        <f aca="false">Loan_Sample!K1538+Inputs!$B$26</f>
        <v>5.00833320617676</v>
      </c>
      <c r="D1558" s="0" t="n">
        <f aca="false">Loan_Sample!L1538+Inputs!$B$26</f>
        <v>-1.125</v>
      </c>
      <c r="E1558" s="0" t="n">
        <f aca="false">Loan_Sample!E1538/(1+Inputs!$B$25/100)</f>
        <v>75.2650604248047</v>
      </c>
      <c r="F1558" s="0" t="n">
        <f aca="false">Loan_Sample!H1538-Inputs!$B$24/100</f>
        <v>-2.56133317947388</v>
      </c>
      <c r="G1558" s="0" t="n">
        <f aca="false">IF(ISNUMBER(C1558),INDEX(Scorecard!$D$54:$D$61,SUMPRODUCT(--(Scorecard!$G$54:$G$60&lt;C1558))+1),Scorecard!$D$62)</f>
        <v>0.214429354789033</v>
      </c>
      <c r="H1558" s="0" t="n">
        <f aca="false">IF(ISNUMBER(D1558),INDEX(Scorecard!$D$63:$D$68,SUMPRODUCT(--(Scorecard!$G$63:$G$67&lt;D1558))+1),Scorecard!$D$69)</f>
        <v>-0.340582194386522</v>
      </c>
      <c r="I1558" s="0" t="n">
        <f aca="false">IF(ISNUMBER(E1558),INDEX(Scorecard!$D$19:$D$26,SUMPRODUCT(--(Scorecard!$G$19:$G$25&lt;E1558))+1),Scorecard!$D$27)</f>
        <v>-0.0341578513653732</v>
      </c>
      <c r="J1558" s="0" t="n">
        <f aca="false">IF(ISNUMBER(F1558),INDEX(Scorecard!$D$37:$D$44,SUMPRODUCT(--(Scorecard!$G$37:$G$43&lt;F1558))+1),Scorecard!$D$45)</f>
        <v>1.35057635045042</v>
      </c>
      <c r="K1558" s="0" t="n">
        <f aca="false">Inputs!$B$10+Scorecard!$J$5*Loan_Sample!Y1538+Scorecard!$J$6*Loan_Sample!Z1538+Scorecard!$J$7*I1558+Scorecard!$J$8*Loan_Sample!AB1538+Scorecard!$J$9*J1558+Scorecard!$J$10*Loan_Sample!AD1538+Scorecard!$J$11*G1558+Scorecard!$J$12*H1558</f>
        <v>-5.44025375370003</v>
      </c>
      <c r="L1558" s="0" t="n">
        <f aca="false">MIN(1-Inputs!$B$13,MAX(Inputs!$B$13,1/(1+EXP(-(Inputs!$B$11*K1558+Inputs!$B$12)))))</f>
        <v>0.00369761197723857</v>
      </c>
      <c r="M1558" s="0" t="n">
        <f aca="false">Loan_Sample!AH1538*Inputs!$B$4*B1558</f>
        <v>106.702996426437</v>
      </c>
      <c r="N1558" s="0" t="n">
        <f aca="false">L1558*Inputs!$B$4*B1558</f>
        <v>106.702996426437</v>
      </c>
      <c r="O1558" s="0" t="n">
        <f aca="false">Inputs!$B$37+Inputs!$B$38*MAX(Loan_Sample!H1538-Inputs!$C$38,0)+Inputs!$B$39*MAX(Loan_Sample!H1538-Inputs!$C$39,0)+Inputs!$B$40*MAX(Loan_Sample!H1538-Inputs!$C$40,0)+Inputs!$B$41*MAX(Loan_Sample!H1538-Inputs!$C$41,0)+Inputs!$B$42*Inputs!$B$14+Inputs!$B$43*MIN(Loan_Sample!I1538/Inputs!$B$17,1)+Inputs!$B$44*MIN(Loan_Sample!E1538,Inputs!$B$18)+Inputs!$B$45*Loan_Sample!C1538</f>
        <v>-6.06680793071948</v>
      </c>
      <c r="P1558" s="0" t="n">
        <f aca="false">MIN(1-Inputs!$B$13,MAX(Inputs!$B$13,1/(1+EXP(-(Inputs!$B$15*O1558+Inputs!$B$16)))))</f>
        <v>0.00153968197687414</v>
      </c>
      <c r="Q1558" s="0" t="n">
        <f aca="false">Inputs!$B$37+Inputs!$B$38*MAX(F1558-Inputs!$C$38,0)+Inputs!$B$39*MAX(F1558-Inputs!$C$39,0)+Inputs!$B$40*MAX(F1558-Inputs!$C$40,0)+Inputs!$B$41*MAX(F1558-Inputs!$C$41,0)+Inputs!$B$42*Inputs!$B$14+Inputs!$B$43*MIN(Loan_Sample!I1538/Inputs!$B$17,1)+Inputs!$B$44*MIN(E1558,Inputs!$B$18)+Inputs!$B$45*Loan_Sample!C1538</f>
        <v>-6.06680793071948</v>
      </c>
      <c r="R1558" s="0" t="n">
        <f aca="false">MIN(1-Inputs!$B$13,MAX(Inputs!$B$13,1/(1+EXP(-(Inputs!$B$15*Q1558+Inputs!$B$16)))))</f>
        <v>0.00153968197687414</v>
      </c>
    </row>
    <row r="1559" customFormat="false" ht="15" hidden="false" customHeight="false" outlineLevel="0" collapsed="false">
      <c r="A1559" s="0" t="n">
        <f aca="false">Loan_Sample!A1539</f>
        <v>45134</v>
      </c>
      <c r="B1559" s="0" t="n">
        <f aca="false">Loan_Sample!U1539</f>
        <v>221688.94</v>
      </c>
      <c r="C1559" s="0" t="n">
        <f aca="false">Loan_Sample!K1539+Inputs!$B$26</f>
        <v>3.70000004768372</v>
      </c>
      <c r="D1559" s="0" t="n">
        <f aca="false">Loan_Sample!L1539+Inputs!$B$26</f>
        <v>-0.208333253860474</v>
      </c>
      <c r="E1559" s="0" t="n">
        <f aca="false">Loan_Sample!E1539/(1+Inputs!$B$25/100)</f>
        <v>62.6330070495606</v>
      </c>
      <c r="F1559" s="0" t="n">
        <f aca="false">Loan_Sample!H1539-Inputs!$B$24/100</f>
        <v>-3.03433322906494</v>
      </c>
      <c r="G1559" s="0" t="n">
        <f aca="false">IF(ISNUMBER(C1559),INDEX(Scorecard!$D$54:$D$61,SUMPRODUCT(--(Scorecard!$G$54:$G$60&lt;C1559))+1),Scorecard!$D$62)</f>
        <v>0.489050497890326</v>
      </c>
      <c r="H1559" s="0" t="n">
        <f aca="false">IF(ISNUMBER(D1559),INDEX(Scorecard!$D$63:$D$68,SUMPRODUCT(--(Scorecard!$G$63:$G$67&lt;D1559))+1),Scorecard!$D$69)</f>
        <v>0.322484508656054</v>
      </c>
      <c r="I1559" s="0" t="n">
        <f aca="false">IF(ISNUMBER(E1559),INDEX(Scorecard!$D$19:$D$26,SUMPRODUCT(--(Scorecard!$G$19:$G$25&lt;E1559))+1),Scorecard!$D$27)</f>
        <v>0.233621608745691</v>
      </c>
      <c r="J1559" s="0" t="n">
        <f aca="false">IF(ISNUMBER(F1559),INDEX(Scorecard!$D$37:$D$44,SUMPRODUCT(--(Scorecard!$G$37:$G$43&lt;F1559))+1),Scorecard!$D$45)</f>
        <v>1.35057635045042</v>
      </c>
      <c r="K1559" s="0" t="n">
        <f aca="false">Inputs!$B$10+Scorecard!$J$5*Loan_Sample!Y1539+Scorecard!$J$6*Loan_Sample!Z1539+Scorecard!$J$7*I1559+Scorecard!$J$8*Loan_Sample!AB1539+Scorecard!$J$9*J1559+Scorecard!$J$10*Loan_Sample!AD1539+Scorecard!$J$11*G1559+Scorecard!$J$12*H1559</f>
        <v>-6.83296630495316</v>
      </c>
      <c r="L1559" s="0" t="n">
        <f aca="false">MIN(1-Inputs!$B$13,MAX(Inputs!$B$13,1/(1+EXP(-(Inputs!$B$11*K1559+Inputs!$B$12)))))</f>
        <v>0.000840079277535914</v>
      </c>
      <c r="M1559" s="0" t="n">
        <f aca="false">Loan_Sample!AH1539*Inputs!$B$4*B1559</f>
        <v>65.1826995935159</v>
      </c>
      <c r="N1559" s="0" t="n">
        <f aca="false">L1559*Inputs!$B$4*B1559</f>
        <v>65.1826995935159</v>
      </c>
      <c r="O1559" s="0" t="n">
        <f aca="false">Inputs!$B$37+Inputs!$B$38*MAX(Loan_Sample!H1539-Inputs!$C$38,0)+Inputs!$B$39*MAX(Loan_Sample!H1539-Inputs!$C$39,0)+Inputs!$B$40*MAX(Loan_Sample!H1539-Inputs!$C$40,0)+Inputs!$B$41*MAX(Loan_Sample!H1539-Inputs!$C$41,0)+Inputs!$B$42*Inputs!$B$14+Inputs!$B$43*MIN(Loan_Sample!I1539/Inputs!$B$17,1)+Inputs!$B$44*MIN(Loan_Sample!E1539,Inputs!$B$18)+Inputs!$B$45*Loan_Sample!C1539</f>
        <v>-5.37618583947675</v>
      </c>
      <c r="P1559" s="0" t="n">
        <f aca="false">MIN(1-Inputs!$B$13,MAX(Inputs!$B$13,1/(1+EXP(-(Inputs!$B$15*O1559+Inputs!$B$16)))))</f>
        <v>0.00336975316587809</v>
      </c>
      <c r="Q1559" s="0" t="n">
        <f aca="false">Inputs!$B$37+Inputs!$B$38*MAX(F1559-Inputs!$C$38,0)+Inputs!$B$39*MAX(F1559-Inputs!$C$39,0)+Inputs!$B$40*MAX(F1559-Inputs!$C$40,0)+Inputs!$B$41*MAX(F1559-Inputs!$C$41,0)+Inputs!$B$42*Inputs!$B$14+Inputs!$B$43*MIN(Loan_Sample!I1539/Inputs!$B$17,1)+Inputs!$B$44*MIN(E1559,Inputs!$B$18)+Inputs!$B$45*Loan_Sample!C1539</f>
        <v>-5.37618583947675</v>
      </c>
      <c r="R1559" s="0" t="n">
        <f aca="false">MIN(1-Inputs!$B$13,MAX(Inputs!$B$13,1/(1+EXP(-(Inputs!$B$15*Q1559+Inputs!$B$16)))))</f>
        <v>0.00336975316587809</v>
      </c>
    </row>
    <row r="1560" customFormat="false" ht="15" hidden="false" customHeight="false" outlineLevel="0" collapsed="false">
      <c r="A1560" s="0" t="n">
        <f aca="false">Loan_Sample!A1540</f>
        <v>45234</v>
      </c>
      <c r="B1560" s="0" t="n">
        <f aca="false">Loan_Sample!U1540</f>
        <v>390699.22</v>
      </c>
      <c r="C1560" s="0" t="n">
        <f aca="false">Loan_Sample!K1540+Inputs!$B$26</f>
        <v>7.53333330154419</v>
      </c>
      <c r="D1560" s="0" t="n">
        <f aca="false">Loan_Sample!L1540+Inputs!$B$26</f>
        <v>2.71025657653809</v>
      </c>
      <c r="E1560" s="0" t="n">
        <f aca="false">Loan_Sample!E1540/(1+Inputs!$B$25/100)</f>
        <v>73.4403305053711</v>
      </c>
      <c r="F1560" s="0" t="n">
        <f aca="false">Loan_Sample!H1540-Inputs!$B$24/100</f>
        <v>1.66533303260803</v>
      </c>
      <c r="G1560" s="0" t="n">
        <f aca="false">IF(ISNUMBER(C1560),INDEX(Scorecard!$D$54:$D$61,SUMPRODUCT(--(Scorecard!$G$54:$G$60&lt;C1560))+1),Scorecard!$D$62)</f>
        <v>-0.541917179454542</v>
      </c>
      <c r="H1560" s="0" t="n">
        <f aca="false">IF(ISNUMBER(D1560),INDEX(Scorecard!$D$63:$D$68,SUMPRODUCT(--(Scorecard!$G$63:$G$67&lt;D1560))+1),Scorecard!$D$69)</f>
        <v>0.322484508656054</v>
      </c>
      <c r="I1560" s="0" t="n">
        <f aca="false">IF(ISNUMBER(E1560),INDEX(Scorecard!$D$19:$D$26,SUMPRODUCT(--(Scorecard!$G$19:$G$25&lt;E1560))+1),Scorecard!$D$27)</f>
        <v>-0.0341578513653732</v>
      </c>
      <c r="J1560" s="0" t="n">
        <f aca="false">IF(ISNUMBER(F1560),INDEX(Scorecard!$D$37:$D$44,SUMPRODUCT(--(Scorecard!$G$37:$G$43&lt;F1560))+1),Scorecard!$D$45)</f>
        <v>-0.975503570149195</v>
      </c>
      <c r="K1560" s="0" t="n">
        <f aca="false">Inputs!$B$10+Scorecard!$J$5*Loan_Sample!Y1540+Scorecard!$J$6*Loan_Sample!Z1540+Scorecard!$J$7*I1560+Scorecard!$J$8*Loan_Sample!AB1540+Scorecard!$J$9*J1560+Scorecard!$J$10*Loan_Sample!AD1540+Scorecard!$J$11*G1560+Scorecard!$J$12*H1560</f>
        <v>-1.62326652990907</v>
      </c>
      <c r="L1560" s="0" t="n">
        <f aca="false">MIN(1-Inputs!$B$13,MAX(Inputs!$B$13,1/(1+EXP(-(Inputs!$B$11*K1560+Inputs!$B$12)))))</f>
        <v>0.17843809368666</v>
      </c>
      <c r="M1560" s="0" t="n">
        <f aca="false">Loan_Sample!AH1540*Inputs!$B$4*B1560</f>
        <v>24400.4684075828</v>
      </c>
      <c r="N1560" s="0" t="n">
        <f aca="false">L1560*Inputs!$B$4*B1560</f>
        <v>24400.4684075828</v>
      </c>
      <c r="O1560" s="0" t="n">
        <f aca="false">Inputs!$B$37+Inputs!$B$38*MAX(Loan_Sample!H1540-Inputs!$C$38,0)+Inputs!$B$39*MAX(Loan_Sample!H1540-Inputs!$C$39,0)+Inputs!$B$40*MAX(Loan_Sample!H1540-Inputs!$C$40,0)+Inputs!$B$41*MAX(Loan_Sample!H1540-Inputs!$C$41,0)+Inputs!$B$42*Inputs!$B$14+Inputs!$B$43*MIN(Loan_Sample!I1540/Inputs!$B$17,1)+Inputs!$B$44*MIN(Loan_Sample!E1540,Inputs!$B$18)+Inputs!$B$45*Loan_Sample!C1540</f>
        <v>-3.82044271509558</v>
      </c>
      <c r="P1560" s="0" t="n">
        <f aca="false">MIN(1-Inputs!$B$13,MAX(Inputs!$B$13,1/(1+EXP(-(Inputs!$B$15*O1560+Inputs!$B$16)))))</f>
        <v>0.0194365160141117</v>
      </c>
      <c r="Q1560" s="0" t="n">
        <f aca="false">Inputs!$B$37+Inputs!$B$38*MAX(F1560-Inputs!$C$38,0)+Inputs!$B$39*MAX(F1560-Inputs!$C$39,0)+Inputs!$B$40*MAX(F1560-Inputs!$C$40,0)+Inputs!$B$41*MAX(F1560-Inputs!$C$41,0)+Inputs!$B$42*Inputs!$B$14+Inputs!$B$43*MIN(Loan_Sample!I1540/Inputs!$B$17,1)+Inputs!$B$44*MIN(E1560,Inputs!$B$18)+Inputs!$B$45*Loan_Sample!C1540</f>
        <v>-3.82044271509558</v>
      </c>
      <c r="R1560" s="0" t="n">
        <f aca="false">MIN(1-Inputs!$B$13,MAX(Inputs!$B$13,1/(1+EXP(-(Inputs!$B$15*Q1560+Inputs!$B$16)))))</f>
        <v>0.0194365160141117</v>
      </c>
    </row>
    <row r="1561" customFormat="false" ht="15" hidden="false" customHeight="false" outlineLevel="0" collapsed="false">
      <c r="A1561" s="0" t="n">
        <f aca="false">Loan_Sample!A1541</f>
        <v>45267</v>
      </c>
      <c r="B1561" s="0" t="n">
        <f aca="false">Loan_Sample!U1541</f>
        <v>168938.81</v>
      </c>
      <c r="C1561" s="0" t="n">
        <f aca="false">Loan_Sample!K1541+Inputs!$B$26</f>
        <v>6.13333320617676</v>
      </c>
      <c r="D1561" s="0" t="n">
        <f aca="false">Loan_Sample!L1541+Inputs!$B$26</f>
        <v>-3.5</v>
      </c>
      <c r="E1561" s="0" t="n">
        <f aca="false">Loan_Sample!E1541/(1+Inputs!$B$25/100)</f>
        <v>84.9970321655273</v>
      </c>
      <c r="F1561" s="0" t="n">
        <f aca="false">Loan_Sample!H1541-Inputs!$B$24/100</f>
        <v>0.550333261489868</v>
      </c>
      <c r="G1561" s="0" t="n">
        <f aca="false">IF(ISNUMBER(C1561),INDEX(Scorecard!$D$54:$D$61,SUMPRODUCT(--(Scorecard!$G$54:$G$60&lt;C1561))+1),Scorecard!$D$62)</f>
        <v>0.0151758992857273</v>
      </c>
      <c r="H1561" s="0" t="n">
        <f aca="false">IF(ISNUMBER(D1561),INDEX(Scorecard!$D$63:$D$68,SUMPRODUCT(--(Scorecard!$G$63:$G$67&lt;D1561))+1),Scorecard!$D$69)</f>
        <v>-0.340582194386522</v>
      </c>
      <c r="I1561" s="0" t="n">
        <f aca="false">IF(ISNUMBER(E1561),INDEX(Scorecard!$D$19:$D$26,SUMPRODUCT(--(Scorecard!$G$19:$G$25&lt;E1561))+1),Scorecard!$D$27)</f>
        <v>-0.219855970853228</v>
      </c>
      <c r="J1561" s="0" t="n">
        <f aca="false">IF(ISNUMBER(F1561),INDEX(Scorecard!$D$37:$D$44,SUMPRODUCT(--(Scorecard!$G$37:$G$43&lt;F1561))+1),Scorecard!$D$45)</f>
        <v>-0.271229676926091</v>
      </c>
      <c r="K1561" s="0" t="n">
        <f aca="false">Inputs!$B$10+Scorecard!$J$5*Loan_Sample!Y1541+Scorecard!$J$6*Loan_Sample!Z1541+Scorecard!$J$7*I1561+Scorecard!$J$8*Loan_Sample!AB1541+Scorecard!$J$9*J1561+Scorecard!$J$10*Loan_Sample!AD1541+Scorecard!$J$11*G1561+Scorecard!$J$12*H1561</f>
        <v>-1.90831099703165</v>
      </c>
      <c r="L1561" s="0" t="n">
        <f aca="false">MIN(1-Inputs!$B$13,MAX(Inputs!$B$13,1/(1+EXP(-(Inputs!$B$11*K1561+Inputs!$B$12)))))</f>
        <v>0.138135909975386</v>
      </c>
      <c r="M1561" s="0" t="n">
        <f aca="false">Loan_Sample!AH1541*Inputs!$B$4*B1561</f>
        <v>8167.78068732811</v>
      </c>
      <c r="N1561" s="0" t="n">
        <f aca="false">L1561*Inputs!$B$4*B1561</f>
        <v>8167.78068732811</v>
      </c>
      <c r="O1561" s="0" t="n">
        <f aca="false">Inputs!$B$37+Inputs!$B$38*MAX(Loan_Sample!H1541-Inputs!$C$38,0)+Inputs!$B$39*MAX(Loan_Sample!H1541-Inputs!$C$39,0)+Inputs!$B$40*MAX(Loan_Sample!H1541-Inputs!$C$40,0)+Inputs!$B$41*MAX(Loan_Sample!H1541-Inputs!$C$41,0)+Inputs!$B$42*Inputs!$B$14+Inputs!$B$43*MIN(Loan_Sample!I1541/Inputs!$B$17,1)+Inputs!$B$44*MIN(Loan_Sample!E1541,Inputs!$B$18)+Inputs!$B$45*Loan_Sample!C1541</f>
        <v>-5.06278401903752</v>
      </c>
      <c r="P1561" s="0" t="n">
        <f aca="false">MIN(1-Inputs!$B$13,MAX(Inputs!$B$13,1/(1+EXP(-(Inputs!$B$15*O1561+Inputs!$B$16)))))</f>
        <v>0.00480507674715638</v>
      </c>
      <c r="Q1561" s="0" t="n">
        <f aca="false">Inputs!$B$37+Inputs!$B$38*MAX(F1561-Inputs!$C$38,0)+Inputs!$B$39*MAX(F1561-Inputs!$C$39,0)+Inputs!$B$40*MAX(F1561-Inputs!$C$40,0)+Inputs!$B$41*MAX(F1561-Inputs!$C$41,0)+Inputs!$B$42*Inputs!$B$14+Inputs!$B$43*MIN(Loan_Sample!I1541/Inputs!$B$17,1)+Inputs!$B$44*MIN(E1561,Inputs!$B$18)+Inputs!$B$45*Loan_Sample!C1541</f>
        <v>-5.06278401903752</v>
      </c>
      <c r="R1561" s="0" t="n">
        <f aca="false">MIN(1-Inputs!$B$13,MAX(Inputs!$B$13,1/(1+EXP(-(Inputs!$B$15*Q1561+Inputs!$B$16)))))</f>
        <v>0.00480507674715638</v>
      </c>
    </row>
    <row r="1562" customFormat="false" ht="15" hidden="false" customHeight="false" outlineLevel="0" collapsed="false">
      <c r="A1562" s="0" t="n">
        <f aca="false">Loan_Sample!A1542</f>
        <v>45312</v>
      </c>
      <c r="B1562" s="0" t="n">
        <f aca="false">Loan_Sample!U1542</f>
        <v>190392.03</v>
      </c>
      <c r="C1562" s="0" t="n">
        <f aca="false">Loan_Sample!K1542+Inputs!$B$26</f>
        <v>4.50833320617676</v>
      </c>
      <c r="D1562" s="0" t="n">
        <f aca="false">Loan_Sample!L1542+Inputs!$B$26</f>
        <v>-1.125</v>
      </c>
      <c r="E1562" s="0" t="n">
        <f aca="false">Loan_Sample!E1542/(1+Inputs!$B$25/100)</f>
        <v>83.5750732421875</v>
      </c>
      <c r="F1562" s="0" t="n">
        <f aca="false">Loan_Sample!H1542-Inputs!$B$24/100</f>
        <v>-2.18733310699463</v>
      </c>
      <c r="G1562" s="0" t="n">
        <f aca="false">IF(ISNUMBER(C1562),INDEX(Scorecard!$D$54:$D$61,SUMPRODUCT(--(Scorecard!$G$54:$G$60&lt;C1562))+1),Scorecard!$D$62)</f>
        <v>0.409483001259379</v>
      </c>
      <c r="H1562" s="0" t="n">
        <f aca="false">IF(ISNUMBER(D1562),INDEX(Scorecard!$D$63:$D$68,SUMPRODUCT(--(Scorecard!$G$63:$G$67&lt;D1562))+1),Scorecard!$D$69)</f>
        <v>-0.340582194386522</v>
      </c>
      <c r="I1562" s="0" t="n">
        <f aca="false">IF(ISNUMBER(E1562),INDEX(Scorecard!$D$19:$D$26,SUMPRODUCT(--(Scorecard!$G$19:$G$25&lt;E1562))+1),Scorecard!$D$27)</f>
        <v>-0.219855970853228</v>
      </c>
      <c r="J1562" s="0" t="n">
        <f aca="false">IF(ISNUMBER(F1562),INDEX(Scorecard!$D$37:$D$44,SUMPRODUCT(--(Scorecard!$G$37:$G$43&lt;F1562))+1),Scorecard!$D$45)</f>
        <v>1.35057635045042</v>
      </c>
      <c r="K1562" s="0" t="n">
        <f aca="false">Inputs!$B$10+Scorecard!$J$5*Loan_Sample!Y1542+Scorecard!$J$6*Loan_Sample!Z1542+Scorecard!$J$7*I1562+Scorecard!$J$8*Loan_Sample!AB1542+Scorecard!$J$9*J1562+Scorecard!$J$10*Loan_Sample!AD1542+Scorecard!$J$11*G1562+Scorecard!$J$12*H1562</f>
        <v>-5.52178091829982</v>
      </c>
      <c r="L1562" s="0" t="n">
        <f aca="false">MIN(1-Inputs!$B$13,MAX(Inputs!$B$13,1/(1+EXP(-(Inputs!$B$11*K1562+Inputs!$B$12)))))</f>
        <v>0.00339083651328416</v>
      </c>
      <c r="M1562" s="0" t="n">
        <f aca="false">Loan_Sample!AH1542*Inputs!$B$4*B1562</f>
        <v>225.955886506803</v>
      </c>
      <c r="N1562" s="0" t="n">
        <f aca="false">L1562*Inputs!$B$4*B1562</f>
        <v>225.955886506803</v>
      </c>
      <c r="O1562" s="0" t="n">
        <f aca="false">Inputs!$B$37+Inputs!$B$38*MAX(Loan_Sample!H1542-Inputs!$C$38,0)+Inputs!$B$39*MAX(Loan_Sample!H1542-Inputs!$C$39,0)+Inputs!$B$40*MAX(Loan_Sample!H1542-Inputs!$C$40,0)+Inputs!$B$41*MAX(Loan_Sample!H1542-Inputs!$C$41,0)+Inputs!$B$42*Inputs!$B$14+Inputs!$B$43*MIN(Loan_Sample!I1542/Inputs!$B$17,1)+Inputs!$B$44*MIN(Loan_Sample!E1542,Inputs!$B$18)+Inputs!$B$45*Loan_Sample!C1542</f>
        <v>-5.67504563020851</v>
      </c>
      <c r="P1562" s="0" t="n">
        <f aca="false">MIN(1-Inputs!$B$13,MAX(Inputs!$B$13,1/(1+EXP(-(Inputs!$B$15*O1562+Inputs!$B$16)))))</f>
        <v>0.00240143684050952</v>
      </c>
      <c r="Q1562" s="0" t="n">
        <f aca="false">Inputs!$B$37+Inputs!$B$38*MAX(F1562-Inputs!$C$38,0)+Inputs!$B$39*MAX(F1562-Inputs!$C$39,0)+Inputs!$B$40*MAX(F1562-Inputs!$C$40,0)+Inputs!$B$41*MAX(F1562-Inputs!$C$41,0)+Inputs!$B$42*Inputs!$B$14+Inputs!$B$43*MIN(Loan_Sample!I1542/Inputs!$B$17,1)+Inputs!$B$44*MIN(E1562,Inputs!$B$18)+Inputs!$B$45*Loan_Sample!C1542</f>
        <v>-5.67504563020851</v>
      </c>
      <c r="R1562" s="0" t="n">
        <f aca="false">MIN(1-Inputs!$B$13,MAX(Inputs!$B$13,1/(1+EXP(-(Inputs!$B$15*Q1562+Inputs!$B$16)))))</f>
        <v>0.00240143684050952</v>
      </c>
    </row>
    <row r="1563" customFormat="false" ht="15" hidden="false" customHeight="false" outlineLevel="0" collapsed="false">
      <c r="A1563" s="0" t="n">
        <f aca="false">Loan_Sample!A1543</f>
        <v>45339</v>
      </c>
      <c r="B1563" s="0" t="n">
        <f aca="false">Loan_Sample!U1543</f>
        <v>221664.11</v>
      </c>
      <c r="C1563" s="0" t="n">
        <f aca="false">Loan_Sample!K1543+Inputs!$B$26</f>
        <v>5.33333349227905</v>
      </c>
      <c r="D1563" s="0" t="n">
        <f aca="false">Loan_Sample!L1543+Inputs!$B$26</f>
        <v>-3.49999952316284</v>
      </c>
      <c r="E1563" s="0" t="n">
        <f aca="false">Loan_Sample!E1543/(1+Inputs!$B$25/100)</f>
        <v>71.3252639770508</v>
      </c>
      <c r="F1563" s="0" t="n">
        <f aca="false">Loan_Sample!H1543-Inputs!$B$24/100</f>
        <v>1.55833315849304</v>
      </c>
      <c r="G1563" s="0" t="n">
        <f aca="false">IF(ISNUMBER(C1563),INDEX(Scorecard!$D$54:$D$61,SUMPRODUCT(--(Scorecard!$G$54:$G$60&lt;C1563))+1),Scorecard!$D$62)</f>
        <v>0.126303549215828</v>
      </c>
      <c r="H1563" s="0" t="n">
        <f aca="false">IF(ISNUMBER(D1563),INDEX(Scorecard!$D$63:$D$68,SUMPRODUCT(--(Scorecard!$G$63:$G$67&lt;D1563))+1),Scorecard!$D$69)</f>
        <v>-0.340582194386522</v>
      </c>
      <c r="I1563" s="0" t="n">
        <f aca="false">IF(ISNUMBER(E1563),INDEX(Scorecard!$D$19:$D$26,SUMPRODUCT(--(Scorecard!$G$19:$G$25&lt;E1563))+1),Scorecard!$D$27)</f>
        <v>0.0530843085177338</v>
      </c>
      <c r="J1563" s="0" t="n">
        <f aca="false">IF(ISNUMBER(F1563),INDEX(Scorecard!$D$37:$D$44,SUMPRODUCT(--(Scorecard!$G$37:$G$43&lt;F1563))+1),Scorecard!$D$45)</f>
        <v>-0.975503570149195</v>
      </c>
      <c r="K1563" s="0" t="n">
        <f aca="false">Inputs!$B$10+Scorecard!$J$5*Loan_Sample!Y1543+Scorecard!$J$6*Loan_Sample!Z1543+Scorecard!$J$7*I1563+Scorecard!$J$8*Loan_Sample!AB1543+Scorecard!$J$9*J1563+Scorecard!$J$10*Loan_Sample!AD1543+Scorecard!$J$11*G1563+Scorecard!$J$12*H1563</f>
        <v>-4.90130738170705</v>
      </c>
      <c r="L1563" s="0" t="n">
        <f aca="false">MIN(1-Inputs!$B$13,MAX(Inputs!$B$13,1/(1+EXP(-(Inputs!$B$11*K1563+Inputs!$B$12)))))</f>
        <v>0.00654961636495701</v>
      </c>
      <c r="M1563" s="0" t="n">
        <f aca="false">Loan_Sample!AH1543*Inputs!$B$4*B1563</f>
        <v>508.135208832871</v>
      </c>
      <c r="N1563" s="0" t="n">
        <f aca="false">L1563*Inputs!$B$4*B1563</f>
        <v>508.135208832871</v>
      </c>
      <c r="O1563" s="0" t="n">
        <f aca="false">Inputs!$B$37+Inputs!$B$38*MAX(Loan_Sample!H1543-Inputs!$C$38,0)+Inputs!$B$39*MAX(Loan_Sample!H1543-Inputs!$C$39,0)+Inputs!$B$40*MAX(Loan_Sample!H1543-Inputs!$C$40,0)+Inputs!$B$41*MAX(Loan_Sample!H1543-Inputs!$C$41,0)+Inputs!$B$42*Inputs!$B$14+Inputs!$B$43*MIN(Loan_Sample!I1543/Inputs!$B$17,1)+Inputs!$B$44*MIN(Loan_Sample!E1543,Inputs!$B$18)+Inputs!$B$45*Loan_Sample!C1543</f>
        <v>-3.30930975356432</v>
      </c>
      <c r="P1563" s="0" t="n">
        <f aca="false">MIN(1-Inputs!$B$13,MAX(Inputs!$B$13,1/(1+EXP(-(Inputs!$B$15*O1563+Inputs!$B$16)))))</f>
        <v>0.0342268476487411</v>
      </c>
      <c r="Q1563" s="0" t="n">
        <f aca="false">Inputs!$B$37+Inputs!$B$38*MAX(F1563-Inputs!$C$38,0)+Inputs!$B$39*MAX(F1563-Inputs!$C$39,0)+Inputs!$B$40*MAX(F1563-Inputs!$C$40,0)+Inputs!$B$41*MAX(F1563-Inputs!$C$41,0)+Inputs!$B$42*Inputs!$B$14+Inputs!$B$43*MIN(Loan_Sample!I1543/Inputs!$B$17,1)+Inputs!$B$44*MIN(E1563,Inputs!$B$18)+Inputs!$B$45*Loan_Sample!C1543</f>
        <v>-3.30930975356432</v>
      </c>
      <c r="R1563" s="0" t="n">
        <f aca="false">MIN(1-Inputs!$B$13,MAX(Inputs!$B$13,1/(1+EXP(-(Inputs!$B$15*Q1563+Inputs!$B$16)))))</f>
        <v>0.0342268476487411</v>
      </c>
    </row>
    <row r="1564" customFormat="false" ht="15" hidden="false" customHeight="false" outlineLevel="0" collapsed="false">
      <c r="A1564" s="0" t="n">
        <f aca="false">Loan_Sample!A1544</f>
        <v>45349</v>
      </c>
      <c r="B1564" s="0" t="n">
        <f aca="false">Loan_Sample!U1544</f>
        <v>170996.34</v>
      </c>
      <c r="C1564" s="0" t="n">
        <f aca="false">Loan_Sample!K1544+Inputs!$B$26</f>
        <v>5.53333330154419</v>
      </c>
      <c r="D1564" s="0" t="n">
        <f aca="false">Loan_Sample!L1544+Inputs!$B$26</f>
        <v>-3.50000047683716</v>
      </c>
      <c r="E1564" s="0" t="n">
        <f aca="false">Loan_Sample!E1544/(1+Inputs!$B$25/100)</f>
        <v>63.1655731201172</v>
      </c>
      <c r="F1564" s="0" t="n">
        <f aca="false">Loan_Sample!H1544-Inputs!$B$24/100</f>
        <v>0.425333261489868</v>
      </c>
      <c r="G1564" s="0" t="n">
        <f aca="false">IF(ISNUMBER(C1564),INDEX(Scorecard!$D$54:$D$61,SUMPRODUCT(--(Scorecard!$G$54:$G$60&lt;C1564))+1),Scorecard!$D$62)</f>
        <v>0.0151758992857273</v>
      </c>
      <c r="H1564" s="0" t="n">
        <f aca="false">IF(ISNUMBER(D1564),INDEX(Scorecard!$D$63:$D$68,SUMPRODUCT(--(Scorecard!$G$63:$G$67&lt;D1564))+1),Scorecard!$D$69)</f>
        <v>-0.340582194386522</v>
      </c>
      <c r="I1564" s="0" t="n">
        <f aca="false">IF(ISNUMBER(E1564),INDEX(Scorecard!$D$19:$D$26,SUMPRODUCT(--(Scorecard!$G$19:$G$25&lt;E1564))+1),Scorecard!$D$27)</f>
        <v>0.233621608745691</v>
      </c>
      <c r="J1564" s="0" t="n">
        <f aca="false">IF(ISNUMBER(F1564),INDEX(Scorecard!$D$37:$D$44,SUMPRODUCT(--(Scorecard!$G$37:$G$43&lt;F1564))+1),Scorecard!$D$45)</f>
        <v>-0.271229676926091</v>
      </c>
      <c r="K1564" s="0" t="n">
        <f aca="false">Inputs!$B$10+Scorecard!$J$5*Loan_Sample!Y1544+Scorecard!$J$6*Loan_Sample!Z1544+Scorecard!$J$7*I1564+Scorecard!$J$8*Loan_Sample!AB1544+Scorecard!$J$9*J1564+Scorecard!$J$10*Loan_Sample!AD1544+Scorecard!$J$11*G1564+Scorecard!$J$12*H1564</f>
        <v>-5.42865030232062</v>
      </c>
      <c r="L1564" s="0" t="n">
        <f aca="false">MIN(1-Inputs!$B$13,MAX(Inputs!$B$13,1/(1+EXP(-(Inputs!$B$11*K1564+Inputs!$B$12)))))</f>
        <v>0.00374346608191299</v>
      </c>
      <c r="M1564" s="0" t="n">
        <f aca="false">Loan_Sample!AH1544*Inputs!$B$4*B1564</f>
        <v>224.041649622441</v>
      </c>
      <c r="N1564" s="0" t="n">
        <f aca="false">L1564*Inputs!$B$4*B1564</f>
        <v>224.041649622441</v>
      </c>
      <c r="O1564" s="0" t="n">
        <f aca="false">Inputs!$B$37+Inputs!$B$38*MAX(Loan_Sample!H1544-Inputs!$C$38,0)+Inputs!$B$39*MAX(Loan_Sample!H1544-Inputs!$C$39,0)+Inputs!$B$40*MAX(Loan_Sample!H1544-Inputs!$C$40,0)+Inputs!$B$41*MAX(Loan_Sample!H1544-Inputs!$C$41,0)+Inputs!$B$42*Inputs!$B$14+Inputs!$B$43*MIN(Loan_Sample!I1544/Inputs!$B$17,1)+Inputs!$B$44*MIN(Loan_Sample!E1544,Inputs!$B$18)+Inputs!$B$45*Loan_Sample!C1544</f>
        <v>-4.69989357640409</v>
      </c>
      <c r="P1564" s="0" t="n">
        <f aca="false">MIN(1-Inputs!$B$13,MAX(Inputs!$B$13,1/(1+EXP(-(Inputs!$B$15*O1564+Inputs!$B$16)))))</f>
        <v>0.00724097366749114</v>
      </c>
      <c r="Q1564" s="0" t="n">
        <f aca="false">Inputs!$B$37+Inputs!$B$38*MAX(F1564-Inputs!$C$38,0)+Inputs!$B$39*MAX(F1564-Inputs!$C$39,0)+Inputs!$B$40*MAX(F1564-Inputs!$C$40,0)+Inputs!$B$41*MAX(F1564-Inputs!$C$41,0)+Inputs!$B$42*Inputs!$B$14+Inputs!$B$43*MIN(Loan_Sample!I1544/Inputs!$B$17,1)+Inputs!$B$44*MIN(E1564,Inputs!$B$18)+Inputs!$B$45*Loan_Sample!C1544</f>
        <v>-4.69989357640409</v>
      </c>
      <c r="R1564" s="0" t="n">
        <f aca="false">MIN(1-Inputs!$B$13,MAX(Inputs!$B$13,1/(1+EXP(-(Inputs!$B$15*Q1564+Inputs!$B$16)))))</f>
        <v>0.00724097366749114</v>
      </c>
    </row>
    <row r="1565" customFormat="false" ht="15" hidden="false" customHeight="false" outlineLevel="0" collapsed="false">
      <c r="A1565" s="0" t="n">
        <f aca="false">Loan_Sample!A1545</f>
        <v>45407</v>
      </c>
      <c r="B1565" s="0" t="n">
        <f aca="false">Loan_Sample!U1545</f>
        <v>141568.75</v>
      </c>
      <c r="C1565" s="0" t="n">
        <f aca="false">Loan_Sample!K1545+Inputs!$B$26</f>
        <v>4.85833311080933</v>
      </c>
      <c r="D1565" s="0" t="n">
        <f aca="false">Loan_Sample!L1545+Inputs!$B$26</f>
        <v>-1.875</v>
      </c>
      <c r="E1565" s="0" t="n">
        <f aca="false">Loan_Sample!E1545/(1+Inputs!$B$25/100)</f>
        <v>78.8966903686523</v>
      </c>
      <c r="F1565" s="0" t="n">
        <f aca="false">Loan_Sample!H1545-Inputs!$B$24/100</f>
        <v>-0.2996666431427</v>
      </c>
      <c r="G1565" s="0" t="n">
        <f aca="false">IF(ISNUMBER(C1565),INDEX(Scorecard!$D$54:$D$61,SUMPRODUCT(--(Scorecard!$G$54:$G$60&lt;C1565))+1),Scorecard!$D$62)</f>
        <v>0.214429354789033</v>
      </c>
      <c r="H1565" s="0" t="n">
        <f aca="false">IF(ISNUMBER(D1565),INDEX(Scorecard!$D$63:$D$68,SUMPRODUCT(--(Scorecard!$G$63:$G$67&lt;D1565))+1),Scorecard!$D$69)</f>
        <v>-0.340582194386522</v>
      </c>
      <c r="I1565" s="0" t="n">
        <f aca="false">IF(ISNUMBER(E1565),INDEX(Scorecard!$D$19:$D$26,SUMPRODUCT(--(Scorecard!$G$19:$G$25&lt;E1565))+1),Scorecard!$D$27)</f>
        <v>-0.0341578513653732</v>
      </c>
      <c r="J1565" s="0" t="n">
        <f aca="false">IF(ISNUMBER(F1565),INDEX(Scorecard!$D$37:$D$44,SUMPRODUCT(--(Scorecard!$G$37:$G$43&lt;F1565))+1),Scorecard!$D$45)</f>
        <v>0.769716833645565</v>
      </c>
      <c r="K1565" s="0" t="n">
        <f aca="false">Inputs!$B$10+Scorecard!$J$5*Loan_Sample!Y1545+Scorecard!$J$6*Loan_Sample!Z1545+Scorecard!$J$7*I1565+Scorecard!$J$8*Loan_Sample!AB1545+Scorecard!$J$9*J1565+Scorecard!$J$10*Loan_Sample!AD1545+Scorecard!$J$11*G1565+Scorecard!$J$12*H1565</f>
        <v>-4.92587950394629</v>
      </c>
      <c r="L1565" s="0" t="n">
        <f aca="false">MIN(1-Inputs!$B$13,MAX(Inputs!$B$13,1/(1+EXP(-(Inputs!$B$11*K1565+Inputs!$B$12)))))</f>
        <v>0.00638134448850343</v>
      </c>
      <c r="M1565" s="0" t="n">
        <f aca="false">Loan_Sample!AH1545*Inputs!$B$4*B1565</f>
        <v>316.189636894887</v>
      </c>
      <c r="N1565" s="0" t="n">
        <f aca="false">L1565*Inputs!$B$4*B1565</f>
        <v>316.189636894887</v>
      </c>
      <c r="O1565" s="0" t="n">
        <f aca="false">Inputs!$B$37+Inputs!$B$38*MAX(Loan_Sample!H1545-Inputs!$C$38,0)+Inputs!$B$39*MAX(Loan_Sample!H1545-Inputs!$C$39,0)+Inputs!$B$40*MAX(Loan_Sample!H1545-Inputs!$C$40,0)+Inputs!$B$41*MAX(Loan_Sample!H1545-Inputs!$C$41,0)+Inputs!$B$42*Inputs!$B$14+Inputs!$B$43*MIN(Loan_Sample!I1545/Inputs!$B$17,1)+Inputs!$B$44*MIN(Loan_Sample!E1545,Inputs!$B$18)+Inputs!$B$45*Loan_Sample!C1545</f>
        <v>-6.21092563645207</v>
      </c>
      <c r="P1565" s="0" t="n">
        <f aca="false">MIN(1-Inputs!$B$13,MAX(Inputs!$B$13,1/(1+EXP(-(Inputs!$B$15*O1565+Inputs!$B$16)))))</f>
        <v>0.00130731548523865</v>
      </c>
      <c r="Q1565" s="0" t="n">
        <f aca="false">Inputs!$B$37+Inputs!$B$38*MAX(F1565-Inputs!$C$38,0)+Inputs!$B$39*MAX(F1565-Inputs!$C$39,0)+Inputs!$B$40*MAX(F1565-Inputs!$C$40,0)+Inputs!$B$41*MAX(F1565-Inputs!$C$41,0)+Inputs!$B$42*Inputs!$B$14+Inputs!$B$43*MIN(Loan_Sample!I1545/Inputs!$B$17,1)+Inputs!$B$44*MIN(E1565,Inputs!$B$18)+Inputs!$B$45*Loan_Sample!C1545</f>
        <v>-6.21092563645207</v>
      </c>
      <c r="R1565" s="0" t="n">
        <f aca="false">MIN(1-Inputs!$B$13,MAX(Inputs!$B$13,1/(1+EXP(-(Inputs!$B$15*Q1565+Inputs!$B$16)))))</f>
        <v>0.00130731548523865</v>
      </c>
    </row>
    <row r="1566" customFormat="false" ht="15" hidden="false" customHeight="false" outlineLevel="0" collapsed="false">
      <c r="A1566" s="0" t="n">
        <f aca="false">Loan_Sample!A1546</f>
        <v>45409</v>
      </c>
      <c r="B1566" s="0" t="n">
        <f aca="false">Loan_Sample!U1546</f>
        <v>384509.16</v>
      </c>
      <c r="C1566" s="0" t="n">
        <f aca="false">Loan_Sample!K1546+Inputs!$B$26</f>
        <v>4.55833339691162</v>
      </c>
      <c r="D1566" s="0" t="n">
        <f aca="false">Loan_Sample!L1546+Inputs!$B$26</f>
        <v>-1.875</v>
      </c>
      <c r="E1566" s="0" t="n">
        <f aca="false">Loan_Sample!E1546/(1+Inputs!$B$25/100)</f>
        <v>51.6344947814941</v>
      </c>
      <c r="F1566" s="0" t="n">
        <f aca="false">Loan_Sample!H1546-Inputs!$B$24/100</f>
        <v>0.854333162307739</v>
      </c>
      <c r="G1566" s="0" t="n">
        <f aca="false">IF(ISNUMBER(C1566),INDEX(Scorecard!$D$54:$D$61,SUMPRODUCT(--(Scorecard!$G$54:$G$60&lt;C1566))+1),Scorecard!$D$62)</f>
        <v>0.409483001259379</v>
      </c>
      <c r="H1566" s="0" t="n">
        <f aca="false">IF(ISNUMBER(D1566),INDEX(Scorecard!$D$63:$D$68,SUMPRODUCT(--(Scorecard!$G$63:$G$67&lt;D1566))+1),Scorecard!$D$69)</f>
        <v>-0.340582194386522</v>
      </c>
      <c r="I1566" s="0" t="n">
        <f aca="false">IF(ISNUMBER(E1566),INDEX(Scorecard!$D$19:$D$26,SUMPRODUCT(--(Scorecard!$G$19:$G$25&lt;E1566))+1),Scorecard!$D$27)</f>
        <v>0.57899015159425</v>
      </c>
      <c r="J1566" s="0" t="n">
        <f aca="false">IF(ISNUMBER(F1566),INDEX(Scorecard!$D$37:$D$44,SUMPRODUCT(--(Scorecard!$G$37:$G$43&lt;F1566))+1),Scorecard!$D$45)</f>
        <v>-0.569454719285959</v>
      </c>
      <c r="K1566" s="0" t="n">
        <f aca="false">Inputs!$B$10+Scorecard!$J$5*Loan_Sample!Y1546+Scorecard!$J$6*Loan_Sample!Z1546+Scorecard!$J$7*I1566+Scorecard!$J$8*Loan_Sample!AB1546+Scorecard!$J$9*J1566+Scorecard!$J$10*Loan_Sample!AD1546+Scorecard!$J$11*G1566+Scorecard!$J$12*H1566</f>
        <v>-3.60186713151444</v>
      </c>
      <c r="L1566" s="0" t="n">
        <f aca="false">MIN(1-Inputs!$B$13,MAX(Inputs!$B$13,1/(1+EXP(-(Inputs!$B$11*K1566+Inputs!$B$12)))))</f>
        <v>0.0256704858649609</v>
      </c>
      <c r="M1566" s="0" t="n">
        <f aca="false">Loan_Sample!AH1546*Inputs!$B$4*B1566</f>
        <v>3454.6879348548</v>
      </c>
      <c r="N1566" s="0" t="n">
        <f aca="false">L1566*Inputs!$B$4*B1566</f>
        <v>3454.6879348548</v>
      </c>
      <c r="O1566" s="0" t="n">
        <f aca="false">Inputs!$B$37+Inputs!$B$38*MAX(Loan_Sample!H1546-Inputs!$C$38,0)+Inputs!$B$39*MAX(Loan_Sample!H1546-Inputs!$C$39,0)+Inputs!$B$40*MAX(Loan_Sample!H1546-Inputs!$C$40,0)+Inputs!$B$41*MAX(Loan_Sample!H1546-Inputs!$C$41,0)+Inputs!$B$42*Inputs!$B$14+Inputs!$B$43*MIN(Loan_Sample!I1546/Inputs!$B$17,1)+Inputs!$B$44*MIN(Loan_Sample!E1546,Inputs!$B$18)+Inputs!$B$45*Loan_Sample!C1546</f>
        <v>-3.60373508456367</v>
      </c>
      <c r="P1566" s="0" t="n">
        <f aca="false">MIN(1-Inputs!$B$13,MAX(Inputs!$B$13,1/(1+EXP(-(Inputs!$B$15*O1566+Inputs!$B$16)))))</f>
        <v>0.0247318419404253</v>
      </c>
      <c r="Q1566" s="0" t="n">
        <f aca="false">Inputs!$B$37+Inputs!$B$38*MAX(F1566-Inputs!$C$38,0)+Inputs!$B$39*MAX(F1566-Inputs!$C$39,0)+Inputs!$B$40*MAX(F1566-Inputs!$C$40,0)+Inputs!$B$41*MAX(F1566-Inputs!$C$41,0)+Inputs!$B$42*Inputs!$B$14+Inputs!$B$43*MIN(Loan_Sample!I1546/Inputs!$B$17,1)+Inputs!$B$44*MIN(E1566,Inputs!$B$18)+Inputs!$B$45*Loan_Sample!C1546</f>
        <v>-3.60373508456367</v>
      </c>
      <c r="R1566" s="0" t="n">
        <f aca="false">MIN(1-Inputs!$B$13,MAX(Inputs!$B$13,1/(1+EXP(-(Inputs!$B$15*Q1566+Inputs!$B$16)))))</f>
        <v>0.0247318419404253</v>
      </c>
    </row>
    <row r="1567" customFormat="false" ht="15" hidden="false" customHeight="false" outlineLevel="0" collapsed="false">
      <c r="A1567" s="0" t="n">
        <f aca="false">Loan_Sample!A1547</f>
        <v>45414</v>
      </c>
      <c r="B1567" s="0" t="n">
        <f aca="false">Loan_Sample!U1547</f>
        <v>239376.11</v>
      </c>
      <c r="C1567" s="0" t="n">
        <f aca="false">Loan_Sample!K1547+Inputs!$B$26</f>
        <v>9.3333330154419</v>
      </c>
      <c r="D1567" s="0" t="n">
        <f aca="false">Loan_Sample!L1547+Inputs!$B$26</f>
        <v>5.0717945098877</v>
      </c>
      <c r="E1567" s="0" t="n">
        <f aca="false">Loan_Sample!E1547/(1+Inputs!$B$25/100)</f>
        <v>43.1034851074219</v>
      </c>
      <c r="F1567" s="0" t="n">
        <f aca="false">Loan_Sample!H1547-Inputs!$B$24/100</f>
        <v>1.15066647529602</v>
      </c>
      <c r="G1567" s="0" t="n">
        <f aca="false">IF(ISNUMBER(C1567),INDEX(Scorecard!$D$54:$D$61,SUMPRODUCT(--(Scorecard!$G$54:$G$60&lt;C1567))+1),Scorecard!$D$62)</f>
        <v>-0.541917179454542</v>
      </c>
      <c r="H1567" s="0" t="n">
        <f aca="false">IF(ISNUMBER(D1567),INDEX(Scorecard!$D$63:$D$68,SUMPRODUCT(--(Scorecard!$G$63:$G$67&lt;D1567))+1),Scorecard!$D$69)</f>
        <v>0.322484508656054</v>
      </c>
      <c r="I1567" s="0" t="n">
        <f aca="false">IF(ISNUMBER(E1567),INDEX(Scorecard!$D$19:$D$26,SUMPRODUCT(--(Scorecard!$G$19:$G$25&lt;E1567))+1),Scorecard!$D$27)</f>
        <v>0.57899015159425</v>
      </c>
      <c r="J1567" s="0" t="n">
        <f aca="false">IF(ISNUMBER(F1567),INDEX(Scorecard!$D$37:$D$44,SUMPRODUCT(--(Scorecard!$G$37:$G$43&lt;F1567))+1),Scorecard!$D$45)</f>
        <v>-0.975503570149195</v>
      </c>
      <c r="K1567" s="0" t="n">
        <f aca="false">Inputs!$B$10+Scorecard!$J$5*Loan_Sample!Y1547+Scorecard!$J$6*Loan_Sample!Z1547+Scorecard!$J$7*I1567+Scorecard!$J$8*Loan_Sample!AB1547+Scorecard!$J$9*J1567+Scorecard!$J$10*Loan_Sample!AD1547+Scorecard!$J$11*G1567+Scorecard!$J$12*H1567</f>
        <v>-5.11716667688821</v>
      </c>
      <c r="L1567" s="0" t="n">
        <f aca="false">MIN(1-Inputs!$B$13,MAX(Inputs!$B$13,1/(1+EXP(-(Inputs!$B$11*K1567+Inputs!$B$12)))))</f>
        <v>0.00521020970904983</v>
      </c>
      <c r="M1567" s="0" t="n">
        <f aca="false">Loan_Sample!AH1547*Inputs!$B$4*B1567</f>
        <v>436.519906352803</v>
      </c>
      <c r="N1567" s="0" t="n">
        <f aca="false">L1567*Inputs!$B$4*B1567</f>
        <v>436.519906352803</v>
      </c>
      <c r="O1567" s="0" t="n">
        <f aca="false">Inputs!$B$37+Inputs!$B$38*MAX(Loan_Sample!H1547-Inputs!$C$38,0)+Inputs!$B$39*MAX(Loan_Sample!H1547-Inputs!$C$39,0)+Inputs!$B$40*MAX(Loan_Sample!H1547-Inputs!$C$40,0)+Inputs!$B$41*MAX(Loan_Sample!H1547-Inputs!$C$41,0)+Inputs!$B$42*Inputs!$B$14+Inputs!$B$43*MIN(Loan_Sample!I1547/Inputs!$B$17,1)+Inputs!$B$44*MIN(Loan_Sample!E1547,Inputs!$B$18)+Inputs!$B$45*Loan_Sample!C1547</f>
        <v>-3.26437233235326</v>
      </c>
      <c r="P1567" s="0" t="n">
        <f aca="false">MIN(1-Inputs!$B$13,MAX(Inputs!$B$13,1/(1+EXP(-(Inputs!$B$15*O1567+Inputs!$B$16)))))</f>
        <v>0.0359562476083319</v>
      </c>
      <c r="Q1567" s="0" t="n">
        <f aca="false">Inputs!$B$37+Inputs!$B$38*MAX(F1567-Inputs!$C$38,0)+Inputs!$B$39*MAX(F1567-Inputs!$C$39,0)+Inputs!$B$40*MAX(F1567-Inputs!$C$40,0)+Inputs!$B$41*MAX(F1567-Inputs!$C$41,0)+Inputs!$B$42*Inputs!$B$14+Inputs!$B$43*MIN(Loan_Sample!I1547/Inputs!$B$17,1)+Inputs!$B$44*MIN(E1567,Inputs!$B$18)+Inputs!$B$45*Loan_Sample!C1547</f>
        <v>-3.26437233235326</v>
      </c>
      <c r="R1567" s="0" t="n">
        <f aca="false">MIN(1-Inputs!$B$13,MAX(Inputs!$B$13,1/(1+EXP(-(Inputs!$B$15*Q1567+Inputs!$B$16)))))</f>
        <v>0.0359562476083319</v>
      </c>
    </row>
    <row r="1568" customFormat="false" ht="15" hidden="false" customHeight="false" outlineLevel="0" collapsed="false">
      <c r="A1568" s="0" t="n">
        <f aca="false">Loan_Sample!A1548</f>
        <v>45422</v>
      </c>
      <c r="B1568" s="0" t="n">
        <f aca="false">Loan_Sample!U1548</f>
        <v>81299.86</v>
      </c>
      <c r="C1568" s="0" t="n">
        <f aca="false">Loan_Sample!K1548+Inputs!$B$26</f>
        <v>5.33333349227905</v>
      </c>
      <c r="D1568" s="0" t="n">
        <f aca="false">Loan_Sample!L1548+Inputs!$B$26</f>
        <v>-3.49999952316284</v>
      </c>
      <c r="E1568" s="0" t="n">
        <f aca="false">Loan_Sample!E1548/(1+Inputs!$B$25/100)</f>
        <v>77.6125106811523</v>
      </c>
      <c r="F1568" s="0" t="n">
        <f aca="false">Loan_Sample!H1548-Inputs!$B$24/100</f>
        <v>0.48033332824707</v>
      </c>
      <c r="G1568" s="0" t="n">
        <f aca="false">IF(ISNUMBER(C1568),INDEX(Scorecard!$D$54:$D$61,SUMPRODUCT(--(Scorecard!$G$54:$G$60&lt;C1568))+1),Scorecard!$D$62)</f>
        <v>0.126303549215828</v>
      </c>
      <c r="H1568" s="0" t="n">
        <f aca="false">IF(ISNUMBER(D1568),INDEX(Scorecard!$D$63:$D$68,SUMPRODUCT(--(Scorecard!$G$63:$G$67&lt;D1568))+1),Scorecard!$D$69)</f>
        <v>-0.340582194386522</v>
      </c>
      <c r="I1568" s="0" t="n">
        <f aca="false">IF(ISNUMBER(E1568),INDEX(Scorecard!$D$19:$D$26,SUMPRODUCT(--(Scorecard!$G$19:$G$25&lt;E1568))+1),Scorecard!$D$27)</f>
        <v>-0.0341578513653732</v>
      </c>
      <c r="J1568" s="0" t="n">
        <f aca="false">IF(ISNUMBER(F1568),INDEX(Scorecard!$D$37:$D$44,SUMPRODUCT(--(Scorecard!$G$37:$G$43&lt;F1568))+1),Scorecard!$D$45)</f>
        <v>-0.271229676926091</v>
      </c>
      <c r="K1568" s="0" t="n">
        <f aca="false">Inputs!$B$10+Scorecard!$J$5*Loan_Sample!Y1548+Scorecard!$J$6*Loan_Sample!Z1548+Scorecard!$J$7*I1568+Scorecard!$J$8*Loan_Sample!AB1548+Scorecard!$J$9*J1568+Scorecard!$J$10*Loan_Sample!AD1548+Scorecard!$J$11*G1568+Scorecard!$J$12*H1568</f>
        <v>-2.06926253965302</v>
      </c>
      <c r="L1568" s="0" t="n">
        <f aca="false">MIN(1-Inputs!$B$13,MAX(Inputs!$B$13,1/(1+EXP(-(Inputs!$B$11*K1568+Inputs!$B$12)))))</f>
        <v>0.118945453210251</v>
      </c>
      <c r="M1568" s="0" t="n">
        <f aca="false">Loan_Sample!AH1548*Inputs!$B$4*B1568</f>
        <v>3384.58704277049</v>
      </c>
      <c r="N1568" s="0" t="n">
        <f aca="false">L1568*Inputs!$B$4*B1568</f>
        <v>3384.58704277049</v>
      </c>
      <c r="O1568" s="0" t="n">
        <f aca="false">Inputs!$B$37+Inputs!$B$38*MAX(Loan_Sample!H1548-Inputs!$C$38,0)+Inputs!$B$39*MAX(Loan_Sample!H1548-Inputs!$C$39,0)+Inputs!$B$40*MAX(Loan_Sample!H1548-Inputs!$C$40,0)+Inputs!$B$41*MAX(Loan_Sample!H1548-Inputs!$C$41,0)+Inputs!$B$42*Inputs!$B$14+Inputs!$B$43*MIN(Loan_Sample!I1548/Inputs!$B$17,1)+Inputs!$B$44*MIN(Loan_Sample!E1548,Inputs!$B$18)+Inputs!$B$45*Loan_Sample!C1548</f>
        <v>-5.18988310531376</v>
      </c>
      <c r="P1568" s="0" t="n">
        <f aca="false">MIN(1-Inputs!$B$13,MAX(Inputs!$B$13,1/(1+EXP(-(Inputs!$B$15*O1568+Inputs!$B$16)))))</f>
        <v>0.00416132531694074</v>
      </c>
      <c r="Q1568" s="0" t="n">
        <f aca="false">Inputs!$B$37+Inputs!$B$38*MAX(F1568-Inputs!$C$38,0)+Inputs!$B$39*MAX(F1568-Inputs!$C$39,0)+Inputs!$B$40*MAX(F1568-Inputs!$C$40,0)+Inputs!$B$41*MAX(F1568-Inputs!$C$41,0)+Inputs!$B$42*Inputs!$B$14+Inputs!$B$43*MIN(Loan_Sample!I1548/Inputs!$B$17,1)+Inputs!$B$44*MIN(E1568,Inputs!$B$18)+Inputs!$B$45*Loan_Sample!C1548</f>
        <v>-5.18988310531376</v>
      </c>
      <c r="R1568" s="0" t="n">
        <f aca="false">MIN(1-Inputs!$B$13,MAX(Inputs!$B$13,1/(1+EXP(-(Inputs!$B$15*Q1568+Inputs!$B$16)))))</f>
        <v>0.00416132531694074</v>
      </c>
    </row>
    <row r="1569" customFormat="false" ht="15" hidden="false" customHeight="false" outlineLevel="0" collapsed="false">
      <c r="A1569" s="0" t="n">
        <f aca="false">Loan_Sample!A1549</f>
        <v>45428</v>
      </c>
      <c r="B1569" s="0" t="n">
        <f aca="false">Loan_Sample!U1549</f>
        <v>187907.55</v>
      </c>
      <c r="C1569" s="0" t="n">
        <f aca="false">Loan_Sample!K1549+Inputs!$B$26</f>
        <v>5.73333311080933</v>
      </c>
      <c r="D1569" s="0" t="n">
        <f aca="false">Loan_Sample!L1549+Inputs!$B$26</f>
        <v>-3.50000047683716</v>
      </c>
      <c r="E1569" s="0" t="n">
        <f aca="false">Loan_Sample!E1549/(1+Inputs!$B$25/100)</f>
        <v>79.4410934448242</v>
      </c>
      <c r="F1569" s="0" t="n">
        <f aca="false">Loan_Sample!H1549-Inputs!$B$24/100</f>
        <v>-0.0426666736602783</v>
      </c>
      <c r="G1569" s="0" t="n">
        <f aca="false">IF(ISNUMBER(C1569),INDEX(Scorecard!$D$54:$D$61,SUMPRODUCT(--(Scorecard!$G$54:$G$60&lt;C1569))+1),Scorecard!$D$62)</f>
        <v>0.0151758992857273</v>
      </c>
      <c r="H1569" s="0" t="n">
        <f aca="false">IF(ISNUMBER(D1569),INDEX(Scorecard!$D$63:$D$68,SUMPRODUCT(--(Scorecard!$G$63:$G$67&lt;D1569))+1),Scorecard!$D$69)</f>
        <v>-0.340582194386522</v>
      </c>
      <c r="I1569" s="0" t="n">
        <f aca="false">IF(ISNUMBER(E1569),INDEX(Scorecard!$D$19:$D$26,SUMPRODUCT(--(Scorecard!$G$19:$G$25&lt;E1569))+1),Scorecard!$D$27)</f>
        <v>-0.0341578513653732</v>
      </c>
      <c r="J1569" s="0" t="n">
        <f aca="false">IF(ISNUMBER(F1569),INDEX(Scorecard!$D$37:$D$44,SUMPRODUCT(--(Scorecard!$G$37:$G$43&lt;F1569))+1),Scorecard!$D$45)</f>
        <v>0.330501541082344</v>
      </c>
      <c r="K1569" s="0" t="n">
        <f aca="false">Inputs!$B$10+Scorecard!$J$5*Loan_Sample!Y1549+Scorecard!$J$6*Loan_Sample!Z1549+Scorecard!$J$7*I1569+Scorecard!$J$8*Loan_Sample!AB1549+Scorecard!$J$9*J1569+Scorecard!$J$10*Loan_Sample!AD1549+Scorecard!$J$11*G1569+Scorecard!$J$12*H1569</f>
        <v>-5.59728514732365</v>
      </c>
      <c r="L1569" s="0" t="n">
        <f aca="false">MIN(1-Inputs!$B$13,MAX(Inputs!$B$13,1/(1+EXP(-(Inputs!$B$11*K1569+Inputs!$B$12)))))</f>
        <v>0.00312940141768382</v>
      </c>
      <c r="M1569" s="0" t="n">
        <f aca="false">Loan_Sample!AH1549*Inputs!$B$4*B1569</f>
        <v>205.813353677222</v>
      </c>
      <c r="N1569" s="0" t="n">
        <f aca="false">L1569*Inputs!$B$4*B1569</f>
        <v>205.813353677222</v>
      </c>
      <c r="O1569" s="0" t="n">
        <f aca="false">Inputs!$B$37+Inputs!$B$38*MAX(Loan_Sample!H1549-Inputs!$C$38,0)+Inputs!$B$39*MAX(Loan_Sample!H1549-Inputs!$C$39,0)+Inputs!$B$40*MAX(Loan_Sample!H1549-Inputs!$C$40,0)+Inputs!$B$41*MAX(Loan_Sample!H1549-Inputs!$C$41,0)+Inputs!$B$42*Inputs!$B$14+Inputs!$B$43*MIN(Loan_Sample!I1549/Inputs!$B$17,1)+Inputs!$B$44*MIN(Loan_Sample!E1549,Inputs!$B$18)+Inputs!$B$45*Loan_Sample!C1549</f>
        <v>-6.19393851155887</v>
      </c>
      <c r="P1569" s="0" t="n">
        <f aca="false">MIN(1-Inputs!$B$13,MAX(Inputs!$B$13,1/(1+EXP(-(Inputs!$B$15*O1569+Inputs!$B$16)))))</f>
        <v>0.00133277233480565</v>
      </c>
      <c r="Q1569" s="0" t="n">
        <f aca="false">Inputs!$B$37+Inputs!$B$38*MAX(F1569-Inputs!$C$38,0)+Inputs!$B$39*MAX(F1569-Inputs!$C$39,0)+Inputs!$B$40*MAX(F1569-Inputs!$C$40,0)+Inputs!$B$41*MAX(F1569-Inputs!$C$41,0)+Inputs!$B$42*Inputs!$B$14+Inputs!$B$43*MIN(Loan_Sample!I1549/Inputs!$B$17,1)+Inputs!$B$44*MIN(E1569,Inputs!$B$18)+Inputs!$B$45*Loan_Sample!C1549</f>
        <v>-6.19393851155887</v>
      </c>
      <c r="R1569" s="0" t="n">
        <f aca="false">MIN(1-Inputs!$B$13,MAX(Inputs!$B$13,1/(1+EXP(-(Inputs!$B$15*Q1569+Inputs!$B$16)))))</f>
        <v>0.00133277233480565</v>
      </c>
    </row>
    <row r="1570" customFormat="false" ht="15" hidden="false" customHeight="false" outlineLevel="0" collapsed="false">
      <c r="A1570" s="0" t="n">
        <f aca="false">Loan_Sample!A1550</f>
        <v>45489</v>
      </c>
      <c r="B1570" s="0" t="n">
        <f aca="false">Loan_Sample!U1550</f>
        <v>203421.11</v>
      </c>
      <c r="C1570" s="0" t="n">
        <f aca="false">Loan_Sample!K1550+Inputs!$B$26</f>
        <v>4.85833311080933</v>
      </c>
      <c r="D1570" s="0" t="n">
        <f aca="false">Loan_Sample!L1550+Inputs!$B$26</f>
        <v>-1.875</v>
      </c>
      <c r="E1570" s="0" t="n">
        <f aca="false">Loan_Sample!E1550/(1+Inputs!$B$25/100)</f>
        <v>74.0589370727539</v>
      </c>
      <c r="F1570" s="0" t="n">
        <f aca="false">Loan_Sample!H1550-Inputs!$B$24/100</f>
        <v>-0.431666612625122</v>
      </c>
      <c r="G1570" s="0" t="n">
        <f aca="false">IF(ISNUMBER(C1570),INDEX(Scorecard!$D$54:$D$61,SUMPRODUCT(--(Scorecard!$G$54:$G$60&lt;C1570))+1),Scorecard!$D$62)</f>
        <v>0.214429354789033</v>
      </c>
      <c r="H1570" s="0" t="n">
        <f aca="false">IF(ISNUMBER(D1570),INDEX(Scorecard!$D$63:$D$68,SUMPRODUCT(--(Scorecard!$G$63:$G$67&lt;D1570))+1),Scorecard!$D$69)</f>
        <v>-0.340582194386522</v>
      </c>
      <c r="I1570" s="0" t="n">
        <f aca="false">IF(ISNUMBER(E1570),INDEX(Scorecard!$D$19:$D$26,SUMPRODUCT(--(Scorecard!$G$19:$G$25&lt;E1570))+1),Scorecard!$D$27)</f>
        <v>-0.0341578513653732</v>
      </c>
      <c r="J1570" s="0" t="n">
        <f aca="false">IF(ISNUMBER(F1570),INDEX(Scorecard!$D$37:$D$44,SUMPRODUCT(--(Scorecard!$G$37:$G$43&lt;F1570))+1),Scorecard!$D$45)</f>
        <v>0.769716833645565</v>
      </c>
      <c r="K1570" s="0" t="n">
        <f aca="false">Inputs!$B$10+Scorecard!$J$5*Loan_Sample!Y1550+Scorecard!$J$6*Loan_Sample!Z1550+Scorecard!$J$7*I1570+Scorecard!$J$8*Loan_Sample!AB1550+Scorecard!$J$9*J1570+Scorecard!$J$10*Loan_Sample!AD1550+Scorecard!$J$11*G1570+Scorecard!$J$12*H1570</f>
        <v>-5.28197638552326</v>
      </c>
      <c r="L1570" s="0" t="n">
        <f aca="false">MIN(1-Inputs!$B$13,MAX(Inputs!$B$13,1/(1+EXP(-(Inputs!$B$11*K1570+Inputs!$B$12)))))</f>
        <v>0.0043743228292321</v>
      </c>
      <c r="M1570" s="0" t="n">
        <f aca="false">Loan_Sample!AH1550*Inputs!$B$4*B1570</f>
        <v>311.440361897257</v>
      </c>
      <c r="N1570" s="0" t="n">
        <f aca="false">L1570*Inputs!$B$4*B1570</f>
        <v>311.440361897257</v>
      </c>
      <c r="O1570" s="0" t="n">
        <f aca="false">Inputs!$B$37+Inputs!$B$38*MAX(Loan_Sample!H1550-Inputs!$C$38,0)+Inputs!$B$39*MAX(Loan_Sample!H1550-Inputs!$C$39,0)+Inputs!$B$40*MAX(Loan_Sample!H1550-Inputs!$C$40,0)+Inputs!$B$41*MAX(Loan_Sample!H1550-Inputs!$C$41,0)+Inputs!$B$42*Inputs!$B$14+Inputs!$B$43*MIN(Loan_Sample!I1550/Inputs!$B$17,1)+Inputs!$B$44*MIN(Loan_Sample!E1550,Inputs!$B$18)+Inputs!$B$45*Loan_Sample!C1550</f>
        <v>-6.00730000545341</v>
      </c>
      <c r="P1570" s="0" t="n">
        <f aca="false">MIN(1-Inputs!$B$13,MAX(Inputs!$B$13,1/(1+EXP(-(Inputs!$B$15*O1570+Inputs!$B$16)))))</f>
        <v>0.00164726552231947</v>
      </c>
      <c r="Q1570" s="0" t="n">
        <f aca="false">Inputs!$B$37+Inputs!$B$38*MAX(F1570-Inputs!$C$38,0)+Inputs!$B$39*MAX(F1570-Inputs!$C$39,0)+Inputs!$B$40*MAX(F1570-Inputs!$C$40,0)+Inputs!$B$41*MAX(F1570-Inputs!$C$41,0)+Inputs!$B$42*Inputs!$B$14+Inputs!$B$43*MIN(Loan_Sample!I1550/Inputs!$B$17,1)+Inputs!$B$44*MIN(E1570,Inputs!$B$18)+Inputs!$B$45*Loan_Sample!C1550</f>
        <v>-6.00730000545341</v>
      </c>
      <c r="R1570" s="0" t="n">
        <f aca="false">MIN(1-Inputs!$B$13,MAX(Inputs!$B$13,1/(1+EXP(-(Inputs!$B$15*Q1570+Inputs!$B$16)))))</f>
        <v>0.00164726552231947</v>
      </c>
    </row>
    <row r="1571" customFormat="false" ht="15" hidden="false" customHeight="false" outlineLevel="0" collapsed="false">
      <c r="A1571" s="0" t="n">
        <f aca="false">Loan_Sample!A1551</f>
        <v>45553</v>
      </c>
      <c r="B1571" s="0" t="n">
        <f aca="false">Loan_Sample!U1551</f>
        <v>239839.48</v>
      </c>
      <c r="C1571" s="0" t="n">
        <f aca="false">Loan_Sample!K1551+Inputs!$B$26</f>
        <v>4.60833311080933</v>
      </c>
      <c r="D1571" s="0" t="n">
        <f aca="false">Loan_Sample!L1551+Inputs!$B$26</f>
        <v>-1.125</v>
      </c>
      <c r="E1571" s="0" t="n">
        <f aca="false">Loan_Sample!E1551/(1+Inputs!$B$25/100)</f>
        <v>68.1422119140625</v>
      </c>
      <c r="F1571" s="0" t="n">
        <f aca="false">Loan_Sample!H1551-Inputs!$B$24/100</f>
        <v>-2.60833311080933</v>
      </c>
      <c r="G1571" s="0" t="n">
        <f aca="false">IF(ISNUMBER(C1571),INDEX(Scorecard!$D$54:$D$61,SUMPRODUCT(--(Scorecard!$G$54:$G$60&lt;C1571))+1),Scorecard!$D$62)</f>
        <v>0.409483001259379</v>
      </c>
      <c r="H1571" s="0" t="n">
        <f aca="false">IF(ISNUMBER(D1571),INDEX(Scorecard!$D$63:$D$68,SUMPRODUCT(--(Scorecard!$G$63:$G$67&lt;D1571))+1),Scorecard!$D$69)</f>
        <v>-0.340582194386522</v>
      </c>
      <c r="I1571" s="0" t="n">
        <f aca="false">IF(ISNUMBER(E1571),INDEX(Scorecard!$D$19:$D$26,SUMPRODUCT(--(Scorecard!$G$19:$G$25&lt;E1571))+1),Scorecard!$D$27)</f>
        <v>0.0530843085177338</v>
      </c>
      <c r="J1571" s="0" t="n">
        <f aca="false">IF(ISNUMBER(F1571),INDEX(Scorecard!$D$37:$D$44,SUMPRODUCT(--(Scorecard!$G$37:$G$43&lt;F1571))+1),Scorecard!$D$45)</f>
        <v>1.35057635045042</v>
      </c>
      <c r="K1571" s="0" t="n">
        <f aca="false">Inputs!$B$10+Scorecard!$J$5*Loan_Sample!Y1551+Scorecard!$J$6*Loan_Sample!Z1551+Scorecard!$J$7*I1571+Scorecard!$J$8*Loan_Sample!AB1551+Scorecard!$J$9*J1571+Scorecard!$J$10*Loan_Sample!AD1551+Scorecard!$J$11*G1571+Scorecard!$J$12*H1571</f>
        <v>-4.46905148889654</v>
      </c>
      <c r="L1571" s="0" t="n">
        <f aca="false">MIN(1-Inputs!$B$13,MAX(Inputs!$B$13,1/(1+EXP(-(Inputs!$B$11*K1571+Inputs!$B$12)))))</f>
        <v>0.0103441367553576</v>
      </c>
      <c r="M1571" s="0" t="n">
        <f aca="false">Loan_Sample!AH1551*Inputs!$B$4*B1571</f>
        <v>868.326333158847</v>
      </c>
      <c r="N1571" s="0" t="n">
        <f aca="false">L1571*Inputs!$B$4*B1571</f>
        <v>868.326333158847</v>
      </c>
      <c r="O1571" s="0" t="n">
        <f aca="false">Inputs!$B$37+Inputs!$B$38*MAX(Loan_Sample!H1551-Inputs!$C$38,0)+Inputs!$B$39*MAX(Loan_Sample!H1551-Inputs!$C$39,0)+Inputs!$B$40*MAX(Loan_Sample!H1551-Inputs!$C$40,0)+Inputs!$B$41*MAX(Loan_Sample!H1551-Inputs!$C$41,0)+Inputs!$B$42*Inputs!$B$14+Inputs!$B$43*MIN(Loan_Sample!I1551/Inputs!$B$17,1)+Inputs!$B$44*MIN(Loan_Sample!E1551,Inputs!$B$18)+Inputs!$B$45*Loan_Sample!C1551</f>
        <v>-5.89501511114092</v>
      </c>
      <c r="P1571" s="0" t="n">
        <f aca="false">MIN(1-Inputs!$B$13,MAX(Inputs!$B$13,1/(1+EXP(-(Inputs!$B$15*O1571+Inputs!$B$16)))))</f>
        <v>0.00187112098408623</v>
      </c>
      <c r="Q1571" s="0" t="n">
        <f aca="false">Inputs!$B$37+Inputs!$B$38*MAX(F1571-Inputs!$C$38,0)+Inputs!$B$39*MAX(F1571-Inputs!$C$39,0)+Inputs!$B$40*MAX(F1571-Inputs!$C$40,0)+Inputs!$B$41*MAX(F1571-Inputs!$C$41,0)+Inputs!$B$42*Inputs!$B$14+Inputs!$B$43*MIN(Loan_Sample!I1551/Inputs!$B$17,1)+Inputs!$B$44*MIN(E1571,Inputs!$B$18)+Inputs!$B$45*Loan_Sample!C1551</f>
        <v>-5.89501511114092</v>
      </c>
      <c r="R1571" s="0" t="n">
        <f aca="false">MIN(1-Inputs!$B$13,MAX(Inputs!$B$13,1/(1+EXP(-(Inputs!$B$15*Q1571+Inputs!$B$16)))))</f>
        <v>0.00187112098408623</v>
      </c>
    </row>
    <row r="1572" customFormat="false" ht="15" hidden="false" customHeight="false" outlineLevel="0" collapsed="false">
      <c r="A1572" s="0" t="n">
        <f aca="false">Loan_Sample!A1552</f>
        <v>45555</v>
      </c>
      <c r="B1572" s="0" t="n">
        <f aca="false">Loan_Sample!U1552</f>
        <v>340637.03</v>
      </c>
      <c r="C1572" s="0" t="n">
        <f aca="false">Loan_Sample!K1552+Inputs!$B$26</f>
        <v>4.40833330154419</v>
      </c>
      <c r="D1572" s="0" t="n">
        <f aca="false">Loan_Sample!L1552+Inputs!$B$26</f>
        <v>-1.125</v>
      </c>
      <c r="E1572" s="0" t="n">
        <f aca="false">Loan_Sample!E1552/(1+Inputs!$B$25/100)</f>
        <v>68.4182052612305</v>
      </c>
      <c r="F1572" s="0" t="n">
        <f aca="false">Loan_Sample!H1552-Inputs!$B$24/100</f>
        <v>-2.05633306503296</v>
      </c>
      <c r="G1572" s="0" t="n">
        <f aca="false">IF(ISNUMBER(C1572),INDEX(Scorecard!$D$54:$D$61,SUMPRODUCT(--(Scorecard!$G$54:$G$60&lt;C1572))+1),Scorecard!$D$62)</f>
        <v>0.409483001259379</v>
      </c>
      <c r="H1572" s="0" t="n">
        <f aca="false">IF(ISNUMBER(D1572),INDEX(Scorecard!$D$63:$D$68,SUMPRODUCT(--(Scorecard!$G$63:$G$67&lt;D1572))+1),Scorecard!$D$69)</f>
        <v>-0.340582194386522</v>
      </c>
      <c r="I1572" s="0" t="n">
        <f aca="false">IF(ISNUMBER(E1572),INDEX(Scorecard!$D$19:$D$26,SUMPRODUCT(--(Scorecard!$G$19:$G$25&lt;E1572))+1),Scorecard!$D$27)</f>
        <v>0.0530843085177338</v>
      </c>
      <c r="J1572" s="0" t="n">
        <f aca="false">IF(ISNUMBER(F1572),INDEX(Scorecard!$D$37:$D$44,SUMPRODUCT(--(Scorecard!$G$37:$G$43&lt;F1572))+1),Scorecard!$D$45)</f>
        <v>1.35057635045042</v>
      </c>
      <c r="K1572" s="0" t="n">
        <f aca="false">Inputs!$B$10+Scorecard!$J$5*Loan_Sample!Y1552+Scorecard!$J$6*Loan_Sample!Z1552+Scorecard!$J$7*I1572+Scorecard!$J$8*Loan_Sample!AB1552+Scorecard!$J$9*J1572+Scorecard!$J$10*Loan_Sample!AD1552+Scorecard!$J$11*G1572+Scorecard!$J$12*H1572</f>
        <v>-5.49509342615452</v>
      </c>
      <c r="L1572" s="0" t="n">
        <f aca="false">MIN(1-Inputs!$B$13,MAX(Inputs!$B$13,1/(1+EXP(-(Inputs!$B$11*K1572+Inputs!$B$12)))))</f>
        <v>0.00348835780475723</v>
      </c>
      <c r="M1572" s="0" t="n">
        <f aca="false">Loan_Sample!AH1552*Inputs!$B$4*B1572</f>
        <v>415.892344766438</v>
      </c>
      <c r="N1572" s="0" t="n">
        <f aca="false">L1572*Inputs!$B$4*B1572</f>
        <v>415.892344766438</v>
      </c>
      <c r="O1572" s="0" t="n">
        <f aca="false">Inputs!$B$37+Inputs!$B$38*MAX(Loan_Sample!H1552-Inputs!$C$38,0)+Inputs!$B$39*MAX(Loan_Sample!H1552-Inputs!$C$39,0)+Inputs!$B$40*MAX(Loan_Sample!H1552-Inputs!$C$40,0)+Inputs!$B$41*MAX(Loan_Sample!H1552-Inputs!$C$41,0)+Inputs!$B$42*Inputs!$B$14+Inputs!$B$43*MIN(Loan_Sample!I1552/Inputs!$B$17,1)+Inputs!$B$44*MIN(Loan_Sample!E1552,Inputs!$B$18)+Inputs!$B$45*Loan_Sample!C1552</f>
        <v>-5.50338370685816</v>
      </c>
      <c r="P1572" s="0" t="n">
        <f aca="false">MIN(1-Inputs!$B$13,MAX(Inputs!$B$13,1/(1+EXP(-(Inputs!$B$15*O1572+Inputs!$B$16)))))</f>
        <v>0.00291740616128794</v>
      </c>
      <c r="Q1572" s="0" t="n">
        <f aca="false">Inputs!$B$37+Inputs!$B$38*MAX(F1572-Inputs!$C$38,0)+Inputs!$B$39*MAX(F1572-Inputs!$C$39,0)+Inputs!$B$40*MAX(F1572-Inputs!$C$40,0)+Inputs!$B$41*MAX(F1572-Inputs!$C$41,0)+Inputs!$B$42*Inputs!$B$14+Inputs!$B$43*MIN(Loan_Sample!I1552/Inputs!$B$17,1)+Inputs!$B$44*MIN(E1572,Inputs!$B$18)+Inputs!$B$45*Loan_Sample!C1552</f>
        <v>-5.50338370685816</v>
      </c>
      <c r="R1572" s="0" t="n">
        <f aca="false">MIN(1-Inputs!$B$13,MAX(Inputs!$B$13,1/(1+EXP(-(Inputs!$B$15*Q1572+Inputs!$B$16)))))</f>
        <v>0.00291740616128794</v>
      </c>
    </row>
    <row r="1573" customFormat="false" ht="15" hidden="false" customHeight="false" outlineLevel="0" collapsed="false">
      <c r="A1573" s="0" t="n">
        <f aca="false">Loan_Sample!A1553</f>
        <v>45591</v>
      </c>
      <c r="B1573" s="0" t="n">
        <f aca="false">Loan_Sample!U1553</f>
        <v>180935.22</v>
      </c>
      <c r="C1573" s="0" t="n">
        <f aca="false">Loan_Sample!K1553+Inputs!$B$26</f>
        <v>4.60833311080933</v>
      </c>
      <c r="D1573" s="0" t="n">
        <f aca="false">Loan_Sample!L1553+Inputs!$B$26</f>
        <v>-1.125</v>
      </c>
      <c r="E1573" s="0" t="n">
        <f aca="false">Loan_Sample!E1553/(1+Inputs!$B$25/100)</f>
        <v>71.6080474853516</v>
      </c>
      <c r="F1573" s="0" t="n">
        <f aca="false">Loan_Sample!H1553-Inputs!$B$24/100</f>
        <v>-1.94233322143555</v>
      </c>
      <c r="G1573" s="0" t="n">
        <f aca="false">IF(ISNUMBER(C1573),INDEX(Scorecard!$D$54:$D$61,SUMPRODUCT(--(Scorecard!$G$54:$G$60&lt;C1573))+1),Scorecard!$D$62)</f>
        <v>0.409483001259379</v>
      </c>
      <c r="H1573" s="0" t="n">
        <f aca="false">IF(ISNUMBER(D1573),INDEX(Scorecard!$D$63:$D$68,SUMPRODUCT(--(Scorecard!$G$63:$G$67&lt;D1573))+1),Scorecard!$D$69)</f>
        <v>-0.340582194386522</v>
      </c>
      <c r="I1573" s="0" t="n">
        <f aca="false">IF(ISNUMBER(E1573),INDEX(Scorecard!$D$19:$D$26,SUMPRODUCT(--(Scorecard!$G$19:$G$25&lt;E1573))+1),Scorecard!$D$27)</f>
        <v>0.0530843085177338</v>
      </c>
      <c r="J1573" s="0" t="n">
        <f aca="false">IF(ISNUMBER(F1573),INDEX(Scorecard!$D$37:$D$44,SUMPRODUCT(--(Scorecard!$G$37:$G$43&lt;F1573))+1),Scorecard!$D$45)</f>
        <v>1.35057635045042</v>
      </c>
      <c r="K1573" s="0" t="n">
        <f aca="false">Inputs!$B$10+Scorecard!$J$5*Loan_Sample!Y1553+Scorecard!$J$6*Loan_Sample!Z1553+Scorecard!$J$7*I1573+Scorecard!$J$8*Loan_Sample!AB1553+Scorecard!$J$9*J1573+Scorecard!$J$10*Loan_Sample!AD1553+Scorecard!$J$11*G1573+Scorecard!$J$12*H1573</f>
        <v>-4.13628063510722</v>
      </c>
      <c r="L1573" s="0" t="n">
        <f aca="false">MIN(1-Inputs!$B$13,MAX(Inputs!$B$13,1/(1+EXP(-(Inputs!$B$11*K1573+Inputs!$B$12)))))</f>
        <v>0.0146846214120252</v>
      </c>
      <c r="M1573" s="0" t="n">
        <f aca="false">Loan_Sample!AH1553*Inputs!$B$4*B1573</f>
        <v>929.937822030519</v>
      </c>
      <c r="N1573" s="0" t="n">
        <f aca="false">L1573*Inputs!$B$4*B1573</f>
        <v>929.937822030519</v>
      </c>
      <c r="O1573" s="0" t="n">
        <f aca="false">Inputs!$B$37+Inputs!$B$38*MAX(Loan_Sample!H1553-Inputs!$C$38,0)+Inputs!$B$39*MAX(Loan_Sample!H1553-Inputs!$C$39,0)+Inputs!$B$40*MAX(Loan_Sample!H1553-Inputs!$C$40,0)+Inputs!$B$41*MAX(Loan_Sample!H1553-Inputs!$C$41,0)+Inputs!$B$42*Inputs!$B$14+Inputs!$B$43*MIN(Loan_Sample!I1553/Inputs!$B$17,1)+Inputs!$B$44*MIN(Loan_Sample!E1553,Inputs!$B$18)+Inputs!$B$45*Loan_Sample!C1553</f>
        <v>-5.75290890758006</v>
      </c>
      <c r="P1573" s="0" t="n">
        <f aca="false">MIN(1-Inputs!$B$13,MAX(Inputs!$B$13,1/(1+EXP(-(Inputs!$B$15*O1573+Inputs!$B$16)))))</f>
        <v>0.00219845717276711</v>
      </c>
      <c r="Q1573" s="0" t="n">
        <f aca="false">Inputs!$B$37+Inputs!$B$38*MAX(F1573-Inputs!$C$38,0)+Inputs!$B$39*MAX(F1573-Inputs!$C$39,0)+Inputs!$B$40*MAX(F1573-Inputs!$C$40,0)+Inputs!$B$41*MAX(F1573-Inputs!$C$41,0)+Inputs!$B$42*Inputs!$B$14+Inputs!$B$43*MIN(Loan_Sample!I1553/Inputs!$B$17,1)+Inputs!$B$44*MIN(E1573,Inputs!$B$18)+Inputs!$B$45*Loan_Sample!C1553</f>
        <v>-5.75290890758006</v>
      </c>
      <c r="R1573" s="0" t="n">
        <f aca="false">MIN(1-Inputs!$B$13,MAX(Inputs!$B$13,1/(1+EXP(-(Inputs!$B$15*Q1573+Inputs!$B$16)))))</f>
        <v>0.00219845717276711</v>
      </c>
    </row>
    <row r="1574" customFormat="false" ht="15" hidden="false" customHeight="false" outlineLevel="0" collapsed="false">
      <c r="A1574" s="0" t="n">
        <f aca="false">Loan_Sample!A1554</f>
        <v>45638</v>
      </c>
      <c r="B1574" s="0" t="n">
        <f aca="false">Loan_Sample!U1554</f>
        <v>165767.88</v>
      </c>
      <c r="C1574" s="0" t="n">
        <f aca="false">Loan_Sample!K1554+Inputs!$B$26</f>
        <v>3.70000004768372</v>
      </c>
      <c r="D1574" s="0" t="n">
        <f aca="false">Loan_Sample!L1554+Inputs!$B$26</f>
        <v>-0.458333253860474</v>
      </c>
      <c r="E1574" s="0" t="n">
        <f aca="false">Loan_Sample!E1554/(1+Inputs!$B$25/100)</f>
        <v>65.6100997924805</v>
      </c>
      <c r="F1574" s="0" t="n">
        <f aca="false">Loan_Sample!H1554-Inputs!$B$24/100</f>
        <v>-3.47033333778381</v>
      </c>
      <c r="G1574" s="0" t="n">
        <f aca="false">IF(ISNUMBER(C1574),INDEX(Scorecard!$D$54:$D$61,SUMPRODUCT(--(Scorecard!$G$54:$G$60&lt;C1574))+1),Scorecard!$D$62)</f>
        <v>0.489050497890326</v>
      </c>
      <c r="H1574" s="0" t="n">
        <f aca="false">IF(ISNUMBER(D1574),INDEX(Scorecard!$D$63:$D$68,SUMPRODUCT(--(Scorecard!$G$63:$G$67&lt;D1574))+1),Scorecard!$D$69)</f>
        <v>0.322484508656054</v>
      </c>
      <c r="I1574" s="0" t="n">
        <f aca="false">IF(ISNUMBER(E1574),INDEX(Scorecard!$D$19:$D$26,SUMPRODUCT(--(Scorecard!$G$19:$G$25&lt;E1574))+1),Scorecard!$D$27)</f>
        <v>0.233621608745691</v>
      </c>
      <c r="J1574" s="0" t="n">
        <f aca="false">IF(ISNUMBER(F1574),INDEX(Scorecard!$D$37:$D$44,SUMPRODUCT(--(Scorecard!$G$37:$G$43&lt;F1574))+1),Scorecard!$D$45)</f>
        <v>1.35057635045042</v>
      </c>
      <c r="K1574" s="0" t="n">
        <f aca="false">Inputs!$B$10+Scorecard!$J$5*Loan_Sample!Y1554+Scorecard!$J$6*Loan_Sample!Z1554+Scorecard!$J$7*I1574+Scorecard!$J$8*Loan_Sample!AB1554+Scorecard!$J$9*J1574+Scorecard!$J$10*Loan_Sample!AD1554+Scorecard!$J$11*G1574+Scorecard!$J$12*H1574</f>
        <v>-6.58623142867307</v>
      </c>
      <c r="L1574" s="0" t="n">
        <f aca="false">MIN(1-Inputs!$B$13,MAX(Inputs!$B$13,1/(1+EXP(-(Inputs!$B$11*K1574+Inputs!$B$12)))))</f>
        <v>0.00109257716295143</v>
      </c>
      <c r="M1574" s="0" t="n">
        <f aca="false">Loan_Sample!AH1554*Inputs!$B$4*B1574</f>
        <v>63.3899700136056</v>
      </c>
      <c r="N1574" s="0" t="n">
        <f aca="false">L1574*Inputs!$B$4*B1574</f>
        <v>63.3899700136056</v>
      </c>
      <c r="O1574" s="0" t="n">
        <f aca="false">Inputs!$B$37+Inputs!$B$38*MAX(Loan_Sample!H1554-Inputs!$C$38,0)+Inputs!$B$39*MAX(Loan_Sample!H1554-Inputs!$C$39,0)+Inputs!$B$40*MAX(Loan_Sample!H1554-Inputs!$C$40,0)+Inputs!$B$41*MAX(Loan_Sample!H1554-Inputs!$C$41,0)+Inputs!$B$42*Inputs!$B$14+Inputs!$B$43*MIN(Loan_Sample!I1554/Inputs!$B$17,1)+Inputs!$B$44*MIN(Loan_Sample!E1554,Inputs!$B$18)+Inputs!$B$45*Loan_Sample!C1554</f>
        <v>-5.28415884230601</v>
      </c>
      <c r="P1574" s="0" t="n">
        <f aca="false">MIN(1-Inputs!$B$13,MAX(Inputs!$B$13,1/(1+EXP(-(Inputs!$B$15*O1574+Inputs!$B$16)))))</f>
        <v>0.0037399943144758</v>
      </c>
      <c r="Q1574" s="0" t="n">
        <f aca="false">Inputs!$B$37+Inputs!$B$38*MAX(F1574-Inputs!$C$38,0)+Inputs!$B$39*MAX(F1574-Inputs!$C$39,0)+Inputs!$B$40*MAX(F1574-Inputs!$C$40,0)+Inputs!$B$41*MAX(F1574-Inputs!$C$41,0)+Inputs!$B$42*Inputs!$B$14+Inputs!$B$43*MIN(Loan_Sample!I1554/Inputs!$B$17,1)+Inputs!$B$44*MIN(E1574,Inputs!$B$18)+Inputs!$B$45*Loan_Sample!C1554</f>
        <v>-5.28415884230601</v>
      </c>
      <c r="R1574" s="0" t="n">
        <f aca="false">MIN(1-Inputs!$B$13,MAX(Inputs!$B$13,1/(1+EXP(-(Inputs!$B$15*Q1574+Inputs!$B$16)))))</f>
        <v>0.0037399943144758</v>
      </c>
    </row>
    <row r="1575" customFormat="false" ht="15" hidden="false" customHeight="false" outlineLevel="0" collapsed="false">
      <c r="A1575" s="0" t="n">
        <f aca="false">Loan_Sample!A1555</f>
        <v>45639</v>
      </c>
      <c r="B1575" s="0" t="n">
        <f aca="false">Loan_Sample!U1555</f>
        <v>245651.75</v>
      </c>
      <c r="C1575" s="0" t="n">
        <f aca="false">Loan_Sample!K1555+Inputs!$B$26</f>
        <v>4.20833349227905</v>
      </c>
      <c r="D1575" s="0" t="n">
        <f aca="false">Loan_Sample!L1555+Inputs!$B$26</f>
        <v>-1.125</v>
      </c>
      <c r="E1575" s="0" t="n">
        <f aca="false">Loan_Sample!E1555/(1+Inputs!$B$25/100)</f>
        <v>73.22607421875</v>
      </c>
      <c r="F1575" s="0" t="n">
        <f aca="false">Loan_Sample!H1555-Inputs!$B$24/100</f>
        <v>-2.63533306121826</v>
      </c>
      <c r="G1575" s="0" t="n">
        <f aca="false">IF(ISNUMBER(C1575),INDEX(Scorecard!$D$54:$D$61,SUMPRODUCT(--(Scorecard!$G$54:$G$60&lt;C1575))+1),Scorecard!$D$62)</f>
        <v>0.489050497890326</v>
      </c>
      <c r="H1575" s="0" t="n">
        <f aca="false">IF(ISNUMBER(D1575),INDEX(Scorecard!$D$63:$D$68,SUMPRODUCT(--(Scorecard!$G$63:$G$67&lt;D1575))+1),Scorecard!$D$69)</f>
        <v>-0.340582194386522</v>
      </c>
      <c r="I1575" s="0" t="n">
        <f aca="false">IF(ISNUMBER(E1575),INDEX(Scorecard!$D$19:$D$26,SUMPRODUCT(--(Scorecard!$G$19:$G$25&lt;E1575))+1),Scorecard!$D$27)</f>
        <v>-0.0341578513653732</v>
      </c>
      <c r="J1575" s="0" t="n">
        <f aca="false">IF(ISNUMBER(F1575),INDEX(Scorecard!$D$37:$D$44,SUMPRODUCT(--(Scorecard!$G$37:$G$43&lt;F1575))+1),Scorecard!$D$45)</f>
        <v>1.35057635045042</v>
      </c>
      <c r="K1575" s="0" t="n">
        <f aca="false">Inputs!$B$10+Scorecard!$J$5*Loan_Sample!Y1555+Scorecard!$J$6*Loan_Sample!Z1555+Scorecard!$J$7*I1575+Scorecard!$J$8*Loan_Sample!AB1555+Scorecard!$J$9*J1575+Scorecard!$J$10*Loan_Sample!AD1555+Scorecard!$J$11*G1575+Scorecard!$J$12*H1575</f>
        <v>-4.67564207066679</v>
      </c>
      <c r="L1575" s="0" t="n">
        <f aca="false">MIN(1-Inputs!$B$13,MAX(Inputs!$B$13,1/(1+EXP(-(Inputs!$B$11*K1575+Inputs!$B$12)))))</f>
        <v>0.0083162776551707</v>
      </c>
      <c r="M1575" s="0" t="n">
        <f aca="false">Loan_Sample!AH1555*Inputs!$B$4*B1575</f>
        <v>715.017855817502</v>
      </c>
      <c r="N1575" s="0" t="n">
        <f aca="false">L1575*Inputs!$B$4*B1575</f>
        <v>715.017855817502</v>
      </c>
      <c r="O1575" s="0" t="n">
        <f aca="false">Inputs!$B$37+Inputs!$B$38*MAX(Loan_Sample!H1555-Inputs!$C$38,0)+Inputs!$B$39*MAX(Loan_Sample!H1555-Inputs!$C$39,0)+Inputs!$B$40*MAX(Loan_Sample!H1555-Inputs!$C$40,0)+Inputs!$B$41*MAX(Loan_Sample!H1555-Inputs!$C$41,0)+Inputs!$B$42*Inputs!$B$14+Inputs!$B$43*MIN(Loan_Sample!I1555/Inputs!$B$17,1)+Inputs!$B$44*MIN(Loan_Sample!E1555,Inputs!$B$18)+Inputs!$B$45*Loan_Sample!C1555</f>
        <v>-5.89370900461358</v>
      </c>
      <c r="P1575" s="0" t="n">
        <f aca="false">MIN(1-Inputs!$B$13,MAX(Inputs!$B$13,1/(1+EXP(-(Inputs!$B$15*O1575+Inputs!$B$16)))))</f>
        <v>0.00187389604069154</v>
      </c>
      <c r="Q1575" s="0" t="n">
        <f aca="false">Inputs!$B$37+Inputs!$B$38*MAX(F1575-Inputs!$C$38,0)+Inputs!$B$39*MAX(F1575-Inputs!$C$39,0)+Inputs!$B$40*MAX(F1575-Inputs!$C$40,0)+Inputs!$B$41*MAX(F1575-Inputs!$C$41,0)+Inputs!$B$42*Inputs!$B$14+Inputs!$B$43*MIN(Loan_Sample!I1555/Inputs!$B$17,1)+Inputs!$B$44*MIN(E1575,Inputs!$B$18)+Inputs!$B$45*Loan_Sample!C1555</f>
        <v>-5.89370900461358</v>
      </c>
      <c r="R1575" s="0" t="n">
        <f aca="false">MIN(1-Inputs!$B$13,MAX(Inputs!$B$13,1/(1+EXP(-(Inputs!$B$15*Q1575+Inputs!$B$16)))))</f>
        <v>0.00187389604069154</v>
      </c>
    </row>
    <row r="1576" customFormat="false" ht="15" hidden="false" customHeight="false" outlineLevel="0" collapsed="false">
      <c r="A1576" s="0" t="n">
        <f aca="false">Loan_Sample!A1556</f>
        <v>45666</v>
      </c>
      <c r="B1576" s="0" t="n">
        <f aca="false">Loan_Sample!U1556</f>
        <v>358891.16</v>
      </c>
      <c r="C1576" s="0" t="n">
        <f aca="false">Loan_Sample!K1556+Inputs!$B$26</f>
        <v>4.60833311080933</v>
      </c>
      <c r="D1576" s="0" t="n">
        <f aca="false">Loan_Sample!L1556+Inputs!$B$26</f>
        <v>-1.125</v>
      </c>
      <c r="E1576" s="0" t="n">
        <f aca="false">Loan_Sample!E1556/(1+Inputs!$B$25/100)</f>
        <v>72.1487731933594</v>
      </c>
      <c r="F1576" s="0" t="n">
        <f aca="false">Loan_Sample!H1556-Inputs!$B$24/100</f>
        <v>-2.08633303642273</v>
      </c>
      <c r="G1576" s="0" t="n">
        <f aca="false">IF(ISNUMBER(C1576),INDEX(Scorecard!$D$54:$D$61,SUMPRODUCT(--(Scorecard!$G$54:$G$60&lt;C1576))+1),Scorecard!$D$62)</f>
        <v>0.409483001259379</v>
      </c>
      <c r="H1576" s="0" t="n">
        <f aca="false">IF(ISNUMBER(D1576),INDEX(Scorecard!$D$63:$D$68,SUMPRODUCT(--(Scorecard!$G$63:$G$67&lt;D1576))+1),Scorecard!$D$69)</f>
        <v>-0.340582194386522</v>
      </c>
      <c r="I1576" s="0" t="n">
        <f aca="false">IF(ISNUMBER(E1576),INDEX(Scorecard!$D$19:$D$26,SUMPRODUCT(--(Scorecard!$G$19:$G$25&lt;E1576))+1),Scorecard!$D$27)</f>
        <v>-0.0341578513653732</v>
      </c>
      <c r="J1576" s="0" t="n">
        <f aca="false">IF(ISNUMBER(F1576),INDEX(Scorecard!$D$37:$D$44,SUMPRODUCT(--(Scorecard!$G$37:$G$43&lt;F1576))+1),Scorecard!$D$45)</f>
        <v>1.35057635045042</v>
      </c>
      <c r="K1576" s="0" t="n">
        <f aca="false">Inputs!$B$10+Scorecard!$J$5*Loan_Sample!Y1556+Scorecard!$J$6*Loan_Sample!Z1556+Scorecard!$J$7*I1576+Scorecard!$J$8*Loan_Sample!AB1556+Scorecard!$J$9*J1576+Scorecard!$J$10*Loan_Sample!AD1556+Scorecard!$J$11*G1576+Scorecard!$J$12*H1576</f>
        <v>-4.89913656300034</v>
      </c>
      <c r="L1576" s="0" t="n">
        <f aca="false">MIN(1-Inputs!$B$13,MAX(Inputs!$B$13,1/(1+EXP(-(Inputs!$B$11*K1576+Inputs!$B$12)))))</f>
        <v>0.00656469253862142</v>
      </c>
      <c r="M1576" s="0" t="n">
        <f aca="false">Loan_Sample!AH1556*Inputs!$B$4*B1576</f>
        <v>824.603542080215</v>
      </c>
      <c r="N1576" s="0" t="n">
        <f aca="false">L1576*Inputs!$B$4*B1576</f>
        <v>824.603542080215</v>
      </c>
      <c r="O1576" s="0" t="n">
        <f aca="false">Inputs!$B$37+Inputs!$B$38*MAX(Loan_Sample!H1556-Inputs!$C$38,0)+Inputs!$B$39*MAX(Loan_Sample!H1556-Inputs!$C$39,0)+Inputs!$B$40*MAX(Loan_Sample!H1556-Inputs!$C$40,0)+Inputs!$B$41*MAX(Loan_Sample!H1556-Inputs!$C$41,0)+Inputs!$B$42*Inputs!$B$14+Inputs!$B$43*MIN(Loan_Sample!I1556/Inputs!$B$17,1)+Inputs!$B$44*MIN(Loan_Sample!E1556,Inputs!$B$18)+Inputs!$B$45*Loan_Sample!C1556</f>
        <v>-5.90983532234887</v>
      </c>
      <c r="P1576" s="0" t="n">
        <f aca="false">MIN(1-Inputs!$B$13,MAX(Inputs!$B$13,1/(1+EXP(-(Inputs!$B$15*O1576+Inputs!$B$16)))))</f>
        <v>0.00183991867785876</v>
      </c>
      <c r="Q1576" s="0" t="n">
        <f aca="false">Inputs!$B$37+Inputs!$B$38*MAX(F1576-Inputs!$C$38,0)+Inputs!$B$39*MAX(F1576-Inputs!$C$39,0)+Inputs!$B$40*MAX(F1576-Inputs!$C$40,0)+Inputs!$B$41*MAX(F1576-Inputs!$C$41,0)+Inputs!$B$42*Inputs!$B$14+Inputs!$B$43*MIN(Loan_Sample!I1556/Inputs!$B$17,1)+Inputs!$B$44*MIN(E1576,Inputs!$B$18)+Inputs!$B$45*Loan_Sample!C1556</f>
        <v>-5.90983532234887</v>
      </c>
      <c r="R1576" s="0" t="n">
        <f aca="false">MIN(1-Inputs!$B$13,MAX(Inputs!$B$13,1/(1+EXP(-(Inputs!$B$15*Q1576+Inputs!$B$16)))))</f>
        <v>0.00183991867785876</v>
      </c>
    </row>
    <row r="1577" customFormat="false" ht="15" hidden="false" customHeight="false" outlineLevel="0" collapsed="false">
      <c r="A1577" s="0" t="n">
        <f aca="false">Loan_Sample!A1557</f>
        <v>45686</v>
      </c>
      <c r="B1577" s="0" t="n">
        <f aca="false">Loan_Sample!U1557</f>
        <v>190273.44</v>
      </c>
      <c r="C1577" s="0" t="n">
        <f aca="false">Loan_Sample!K1557+Inputs!$B$26</f>
        <v>6.53333330154419</v>
      </c>
      <c r="D1577" s="0" t="n">
        <f aca="false">Loan_Sample!L1557+Inputs!$B$26</f>
        <v>2.71025633811951</v>
      </c>
      <c r="E1577" s="0" t="n">
        <f aca="false">Loan_Sample!E1557/(1+Inputs!$B$25/100)</f>
        <v>41.9570159912109</v>
      </c>
      <c r="F1577" s="0" t="n">
        <f aca="false">Loan_Sample!H1557-Inputs!$B$24/100</f>
        <v>1.35333323478699</v>
      </c>
      <c r="G1577" s="0" t="n">
        <f aca="false">IF(ISNUMBER(C1577),INDEX(Scorecard!$D$54:$D$61,SUMPRODUCT(--(Scorecard!$G$54:$G$60&lt;C1577))+1),Scorecard!$D$62)</f>
        <v>-0.119873800601421</v>
      </c>
      <c r="H1577" s="0" t="n">
        <f aca="false">IF(ISNUMBER(D1577),INDEX(Scorecard!$D$63:$D$68,SUMPRODUCT(--(Scorecard!$G$63:$G$67&lt;D1577))+1),Scorecard!$D$69)</f>
        <v>0.322484508656054</v>
      </c>
      <c r="I1577" s="0" t="n">
        <f aca="false">IF(ISNUMBER(E1577),INDEX(Scorecard!$D$19:$D$26,SUMPRODUCT(--(Scorecard!$G$19:$G$25&lt;E1577))+1),Scorecard!$D$27)</f>
        <v>0.57899015159425</v>
      </c>
      <c r="J1577" s="0" t="n">
        <f aca="false">IF(ISNUMBER(F1577),INDEX(Scorecard!$D$37:$D$44,SUMPRODUCT(--(Scorecard!$G$37:$G$43&lt;F1577))+1),Scorecard!$D$45)</f>
        <v>-0.975503570149195</v>
      </c>
      <c r="K1577" s="0" t="n">
        <f aca="false">Inputs!$B$10+Scorecard!$J$5*Loan_Sample!Y1557+Scorecard!$J$6*Loan_Sample!Z1557+Scorecard!$J$7*I1577+Scorecard!$J$8*Loan_Sample!AB1557+Scorecard!$J$9*J1577+Scorecard!$J$10*Loan_Sample!AD1557+Scorecard!$J$11*G1577+Scorecard!$J$12*H1577</f>
        <v>-3.54725542241353</v>
      </c>
      <c r="L1577" s="0" t="n">
        <f aca="false">MIN(1-Inputs!$B$13,MAX(Inputs!$B$13,1/(1+EXP(-(Inputs!$B$11*K1577+Inputs!$B$12)))))</f>
        <v>0.0271676576966242</v>
      </c>
      <c r="M1577" s="0" t="n">
        <f aca="false">Loan_Sample!AH1557*Inputs!$B$4*B1577</f>
        <v>1809.24929033771</v>
      </c>
      <c r="N1577" s="0" t="n">
        <f aca="false">L1577*Inputs!$B$4*B1577</f>
        <v>1809.24929033771</v>
      </c>
      <c r="O1577" s="0" t="n">
        <f aca="false">Inputs!$B$37+Inputs!$B$38*MAX(Loan_Sample!H1557-Inputs!$C$38,0)+Inputs!$B$39*MAX(Loan_Sample!H1557-Inputs!$C$39,0)+Inputs!$B$40*MAX(Loan_Sample!H1557-Inputs!$C$40,0)+Inputs!$B$41*MAX(Loan_Sample!H1557-Inputs!$C$41,0)+Inputs!$B$42*Inputs!$B$14+Inputs!$B$43*MIN(Loan_Sample!I1557/Inputs!$B$17,1)+Inputs!$B$44*MIN(Loan_Sample!E1557,Inputs!$B$18)+Inputs!$B$45*Loan_Sample!C1557</f>
        <v>-3.4868807376843</v>
      </c>
      <c r="P1577" s="0" t="n">
        <f aca="false">MIN(1-Inputs!$B$13,MAX(Inputs!$B$13,1/(1+EXP(-(Inputs!$B$15*O1577+Inputs!$B$16)))))</f>
        <v>0.0281465274835793</v>
      </c>
      <c r="Q1577" s="0" t="n">
        <f aca="false">Inputs!$B$37+Inputs!$B$38*MAX(F1577-Inputs!$C$38,0)+Inputs!$B$39*MAX(F1577-Inputs!$C$39,0)+Inputs!$B$40*MAX(F1577-Inputs!$C$40,0)+Inputs!$B$41*MAX(F1577-Inputs!$C$41,0)+Inputs!$B$42*Inputs!$B$14+Inputs!$B$43*MIN(Loan_Sample!I1557/Inputs!$B$17,1)+Inputs!$B$44*MIN(E1577,Inputs!$B$18)+Inputs!$B$45*Loan_Sample!C1557</f>
        <v>-3.4868807376843</v>
      </c>
      <c r="R1577" s="0" t="n">
        <f aca="false">MIN(1-Inputs!$B$13,MAX(Inputs!$B$13,1/(1+EXP(-(Inputs!$B$15*Q1577+Inputs!$B$16)))))</f>
        <v>0.0281465274835793</v>
      </c>
    </row>
    <row r="1578" customFormat="false" ht="15" hidden="false" customHeight="false" outlineLevel="0" collapsed="false">
      <c r="A1578" s="0" t="n">
        <f aca="false">Loan_Sample!A1558</f>
        <v>45703</v>
      </c>
      <c r="B1578" s="0" t="n">
        <f aca="false">Loan_Sample!U1558</f>
        <v>292659.22</v>
      </c>
      <c r="C1578" s="0" t="n">
        <f aca="false">Loan_Sample!K1558+Inputs!$B$26</f>
        <v>4.55833339691162</v>
      </c>
      <c r="D1578" s="0" t="n">
        <f aca="false">Loan_Sample!L1558+Inputs!$B$26</f>
        <v>-1.875</v>
      </c>
      <c r="E1578" s="0" t="n">
        <f aca="false">Loan_Sample!E1558/(1+Inputs!$B$25/100)</f>
        <v>74.0602416992188</v>
      </c>
      <c r="F1578" s="0" t="n">
        <f aca="false">Loan_Sample!H1558-Inputs!$B$24/100</f>
        <v>-0.603666543960571</v>
      </c>
      <c r="G1578" s="0" t="n">
        <f aca="false">IF(ISNUMBER(C1578),INDEX(Scorecard!$D$54:$D$61,SUMPRODUCT(--(Scorecard!$G$54:$G$60&lt;C1578))+1),Scorecard!$D$62)</f>
        <v>0.409483001259379</v>
      </c>
      <c r="H1578" s="0" t="n">
        <f aca="false">IF(ISNUMBER(D1578),INDEX(Scorecard!$D$63:$D$68,SUMPRODUCT(--(Scorecard!$G$63:$G$67&lt;D1578))+1),Scorecard!$D$69)</f>
        <v>-0.340582194386522</v>
      </c>
      <c r="I1578" s="0" t="n">
        <f aca="false">IF(ISNUMBER(E1578),INDEX(Scorecard!$D$19:$D$26,SUMPRODUCT(--(Scorecard!$G$19:$G$25&lt;E1578))+1),Scorecard!$D$27)</f>
        <v>-0.0341578513653732</v>
      </c>
      <c r="J1578" s="0" t="n">
        <f aca="false">IF(ISNUMBER(F1578),INDEX(Scorecard!$D$37:$D$44,SUMPRODUCT(--(Scorecard!$G$37:$G$43&lt;F1578))+1),Scorecard!$D$45)</f>
        <v>1.35057635045042</v>
      </c>
      <c r="K1578" s="0" t="n">
        <f aca="false">Inputs!$B$10+Scorecard!$J$5*Loan_Sample!Y1558+Scorecard!$J$6*Loan_Sample!Z1558+Scorecard!$J$7*I1578+Scorecard!$J$8*Loan_Sample!AB1558+Scorecard!$J$9*J1578+Scorecard!$J$10*Loan_Sample!AD1558+Scorecard!$J$11*G1578+Scorecard!$J$12*H1578</f>
        <v>-5.95839590182572</v>
      </c>
      <c r="L1578" s="0" t="n">
        <f aca="false">MIN(1-Inputs!$B$13,MAX(Inputs!$B$13,1/(1+EXP(-(Inputs!$B$11*K1578+Inputs!$B$12)))))</f>
        <v>0.00213155515709171</v>
      </c>
      <c r="M1578" s="0" t="n">
        <f aca="false">Loan_Sample!AH1558*Inputs!$B$4*B1578</f>
        <v>218.336744381503</v>
      </c>
      <c r="N1578" s="0" t="n">
        <f aca="false">L1578*Inputs!$B$4*B1578</f>
        <v>218.336744381503</v>
      </c>
      <c r="O1578" s="0" t="n">
        <f aca="false">Inputs!$B$37+Inputs!$B$38*MAX(Loan_Sample!H1558-Inputs!$C$38,0)+Inputs!$B$39*MAX(Loan_Sample!H1558-Inputs!$C$39,0)+Inputs!$B$40*MAX(Loan_Sample!H1558-Inputs!$C$40,0)+Inputs!$B$41*MAX(Loan_Sample!H1558-Inputs!$C$41,0)+Inputs!$B$42*Inputs!$B$14+Inputs!$B$43*MIN(Loan_Sample!I1558/Inputs!$B$17,1)+Inputs!$B$44*MIN(Loan_Sample!E1558,Inputs!$B$18)+Inputs!$B$45*Loan_Sample!C1558</f>
        <v>-5.80767466718644</v>
      </c>
      <c r="P1578" s="0" t="n">
        <f aca="false">MIN(1-Inputs!$B$13,MAX(Inputs!$B$13,1/(1+EXP(-(Inputs!$B$15*O1578+Inputs!$B$16)))))</f>
        <v>0.00206603414903192</v>
      </c>
      <c r="Q1578" s="0" t="n">
        <f aca="false">Inputs!$B$37+Inputs!$B$38*MAX(F1578-Inputs!$C$38,0)+Inputs!$B$39*MAX(F1578-Inputs!$C$39,0)+Inputs!$B$40*MAX(F1578-Inputs!$C$40,0)+Inputs!$B$41*MAX(F1578-Inputs!$C$41,0)+Inputs!$B$42*Inputs!$B$14+Inputs!$B$43*MIN(Loan_Sample!I1558/Inputs!$B$17,1)+Inputs!$B$44*MIN(E1578,Inputs!$B$18)+Inputs!$B$45*Loan_Sample!C1558</f>
        <v>-5.80767466718644</v>
      </c>
      <c r="R1578" s="0" t="n">
        <f aca="false">MIN(1-Inputs!$B$13,MAX(Inputs!$B$13,1/(1+EXP(-(Inputs!$B$15*Q1578+Inputs!$B$16)))))</f>
        <v>0.00206603414903192</v>
      </c>
    </row>
    <row r="1579" customFormat="false" ht="15" hidden="false" customHeight="false" outlineLevel="0" collapsed="false">
      <c r="A1579" s="0" t="n">
        <f aca="false">Loan_Sample!A1559</f>
        <v>45706</v>
      </c>
      <c r="B1579" s="0" t="n">
        <f aca="false">Loan_Sample!U1559</f>
        <v>646368.25</v>
      </c>
      <c r="C1579" s="0" t="n">
        <f aca="false">Loan_Sample!K1559+Inputs!$B$26</f>
        <v>4.15833330154419</v>
      </c>
      <c r="D1579" s="0" t="n">
        <f aca="false">Loan_Sample!L1559+Inputs!$B$26</f>
        <v>-1.875</v>
      </c>
      <c r="E1579" s="0" t="n">
        <f aca="false">Loan_Sample!E1559/(1+Inputs!$B$25/100)</f>
        <v>74.3553619384766</v>
      </c>
      <c r="F1579" s="0" t="n">
        <f aca="false">Loan_Sample!H1559-Inputs!$B$24/100</f>
        <v>-0.0796666145324707</v>
      </c>
      <c r="G1579" s="0" t="n">
        <f aca="false">IF(ISNUMBER(C1579),INDEX(Scorecard!$D$54:$D$61,SUMPRODUCT(--(Scorecard!$G$54:$G$60&lt;C1579))+1),Scorecard!$D$62)</f>
        <v>0.489050497890326</v>
      </c>
      <c r="H1579" s="0" t="n">
        <f aca="false">IF(ISNUMBER(D1579),INDEX(Scorecard!$D$63:$D$68,SUMPRODUCT(--(Scorecard!$G$63:$G$67&lt;D1579))+1),Scorecard!$D$69)</f>
        <v>-0.340582194386522</v>
      </c>
      <c r="I1579" s="0" t="n">
        <f aca="false">IF(ISNUMBER(E1579),INDEX(Scorecard!$D$19:$D$26,SUMPRODUCT(--(Scorecard!$G$19:$G$25&lt;E1579))+1),Scorecard!$D$27)</f>
        <v>-0.0341578513653732</v>
      </c>
      <c r="J1579" s="0" t="n">
        <f aca="false">IF(ISNUMBER(F1579),INDEX(Scorecard!$D$37:$D$44,SUMPRODUCT(--(Scorecard!$G$37:$G$43&lt;F1579))+1),Scorecard!$D$45)</f>
        <v>0.330501541082344</v>
      </c>
      <c r="K1579" s="0" t="n">
        <f aca="false">Inputs!$B$10+Scorecard!$J$5*Loan_Sample!Y1559+Scorecard!$J$6*Loan_Sample!Z1559+Scorecard!$J$7*I1579+Scorecard!$J$8*Loan_Sample!AB1559+Scorecard!$J$9*J1579+Scorecard!$J$10*Loan_Sample!AD1559+Scorecard!$J$11*G1579+Scorecard!$J$12*H1579</f>
        <v>-3.54325506552858</v>
      </c>
      <c r="L1579" s="0" t="n">
        <f aca="false">MIN(1-Inputs!$B$13,MAX(Inputs!$B$13,1/(1+EXP(-(Inputs!$B$11*K1579+Inputs!$B$12)))))</f>
        <v>0.027280604622568</v>
      </c>
      <c r="M1579" s="0" t="n">
        <f aca="false">Loan_Sample!AH1559*Inputs!$B$4*B1579</f>
        <v>6171.66083409091</v>
      </c>
      <c r="N1579" s="0" t="n">
        <f aca="false">L1579*Inputs!$B$4*B1579</f>
        <v>6171.66083409091</v>
      </c>
      <c r="O1579" s="0" t="n">
        <f aca="false">Inputs!$B$37+Inputs!$B$38*MAX(Loan_Sample!H1559-Inputs!$C$38,0)+Inputs!$B$39*MAX(Loan_Sample!H1559-Inputs!$C$39,0)+Inputs!$B$40*MAX(Loan_Sample!H1559-Inputs!$C$40,0)+Inputs!$B$41*MAX(Loan_Sample!H1559-Inputs!$C$41,0)+Inputs!$B$42*Inputs!$B$14+Inputs!$B$43*MIN(Loan_Sample!I1559/Inputs!$B$17,1)+Inputs!$B$44*MIN(Loan_Sample!E1559,Inputs!$B$18)+Inputs!$B$45*Loan_Sample!C1559</f>
        <v>-6.14350673926705</v>
      </c>
      <c r="P1579" s="0" t="n">
        <f aca="false">MIN(1-Inputs!$B$13,MAX(Inputs!$B$13,1/(1+EXP(-(Inputs!$B$15*O1579+Inputs!$B$16)))))</f>
        <v>0.00141130295839173</v>
      </c>
      <c r="Q1579" s="0" t="n">
        <f aca="false">Inputs!$B$37+Inputs!$B$38*MAX(F1579-Inputs!$C$38,0)+Inputs!$B$39*MAX(F1579-Inputs!$C$39,0)+Inputs!$B$40*MAX(F1579-Inputs!$C$40,0)+Inputs!$B$41*MAX(F1579-Inputs!$C$41,0)+Inputs!$B$42*Inputs!$B$14+Inputs!$B$43*MIN(Loan_Sample!I1559/Inputs!$B$17,1)+Inputs!$B$44*MIN(E1579,Inputs!$B$18)+Inputs!$B$45*Loan_Sample!C1559</f>
        <v>-6.14350673926705</v>
      </c>
      <c r="R1579" s="0" t="n">
        <f aca="false">MIN(1-Inputs!$B$13,MAX(Inputs!$B$13,1/(1+EXP(-(Inputs!$B$15*Q1579+Inputs!$B$16)))))</f>
        <v>0.00141130295839173</v>
      </c>
    </row>
    <row r="1580" customFormat="false" ht="15" hidden="false" customHeight="false" outlineLevel="0" collapsed="false">
      <c r="A1580" s="0" t="n">
        <f aca="false">Loan_Sample!A1560</f>
        <v>45717</v>
      </c>
      <c r="B1580" s="0" t="n">
        <f aca="false">Loan_Sample!U1560</f>
        <v>290871.62</v>
      </c>
      <c r="C1580" s="0" t="n">
        <f aca="false">Loan_Sample!K1560+Inputs!$B$26</f>
        <v>5.53333330154419</v>
      </c>
      <c r="D1580" s="0" t="n">
        <f aca="false">Loan_Sample!L1560+Inputs!$B$26</f>
        <v>-3.50000047683716</v>
      </c>
      <c r="E1580" s="0" t="n">
        <f aca="false">Loan_Sample!E1560/(1+Inputs!$B$25/100)</f>
        <v>87.4748764038086</v>
      </c>
      <c r="F1580" s="0" t="n">
        <f aca="false">Loan_Sample!H1560-Inputs!$B$24/100</f>
        <v>0.439333438873291</v>
      </c>
      <c r="G1580" s="0" t="n">
        <f aca="false">IF(ISNUMBER(C1580),INDEX(Scorecard!$D$54:$D$61,SUMPRODUCT(--(Scorecard!$G$54:$G$60&lt;C1580))+1),Scorecard!$D$62)</f>
        <v>0.0151758992857273</v>
      </c>
      <c r="H1580" s="0" t="n">
        <f aca="false">IF(ISNUMBER(D1580),INDEX(Scorecard!$D$63:$D$68,SUMPRODUCT(--(Scorecard!$G$63:$G$67&lt;D1580))+1),Scorecard!$D$69)</f>
        <v>-0.340582194386522</v>
      </c>
      <c r="I1580" s="0" t="n">
        <f aca="false">IF(ISNUMBER(E1580),INDEX(Scorecard!$D$19:$D$26,SUMPRODUCT(--(Scorecard!$G$19:$G$25&lt;E1580))+1),Scorecard!$D$27)</f>
        <v>-0.820992370602782</v>
      </c>
      <c r="J1580" s="0" t="n">
        <f aca="false">IF(ISNUMBER(F1580),INDEX(Scorecard!$D$37:$D$44,SUMPRODUCT(--(Scorecard!$G$37:$G$43&lt;F1580))+1),Scorecard!$D$45)</f>
        <v>-0.271229676926091</v>
      </c>
      <c r="K1580" s="0" t="n">
        <f aca="false">Inputs!$B$10+Scorecard!$J$5*Loan_Sample!Y1560+Scorecard!$J$6*Loan_Sample!Z1560+Scorecard!$J$7*I1580+Scorecard!$J$8*Loan_Sample!AB1560+Scorecard!$J$9*J1580+Scorecard!$J$10*Loan_Sample!AD1560+Scorecard!$J$11*G1580+Scorecard!$J$12*H1580</f>
        <v>-4.72175206696736</v>
      </c>
      <c r="L1580" s="0" t="n">
        <f aca="false">MIN(1-Inputs!$B$13,MAX(Inputs!$B$13,1/(1+EXP(-(Inputs!$B$11*K1580+Inputs!$B$12)))))</f>
        <v>0.00792050210622501</v>
      </c>
      <c r="M1580" s="0" t="n">
        <f aca="false">Loan_Sample!AH1560*Inputs!$B$4*B1580</f>
        <v>806.347247597878</v>
      </c>
      <c r="N1580" s="0" t="n">
        <f aca="false">L1580*Inputs!$B$4*B1580</f>
        <v>806.347247597878</v>
      </c>
      <c r="O1580" s="0" t="n">
        <f aca="false">Inputs!$B$37+Inputs!$B$38*MAX(Loan_Sample!H1560-Inputs!$C$38,0)+Inputs!$B$39*MAX(Loan_Sample!H1560-Inputs!$C$39,0)+Inputs!$B$40*MAX(Loan_Sample!H1560-Inputs!$C$40,0)+Inputs!$B$41*MAX(Loan_Sample!H1560-Inputs!$C$41,0)+Inputs!$B$42*Inputs!$B$14+Inputs!$B$43*MIN(Loan_Sample!I1560/Inputs!$B$17,1)+Inputs!$B$44*MIN(Loan_Sample!E1560,Inputs!$B$18)+Inputs!$B$45*Loan_Sample!C1560</f>
        <v>-4.85887200843313</v>
      </c>
      <c r="P1580" s="0" t="n">
        <f aca="false">MIN(1-Inputs!$B$13,MAX(Inputs!$B$13,1/(1+EXP(-(Inputs!$B$15*O1580+Inputs!$B$16)))))</f>
        <v>0.00605102177142271</v>
      </c>
      <c r="Q1580" s="0" t="n">
        <f aca="false">Inputs!$B$37+Inputs!$B$38*MAX(F1580-Inputs!$C$38,0)+Inputs!$B$39*MAX(F1580-Inputs!$C$39,0)+Inputs!$B$40*MAX(F1580-Inputs!$C$40,0)+Inputs!$B$41*MAX(F1580-Inputs!$C$41,0)+Inputs!$B$42*Inputs!$B$14+Inputs!$B$43*MIN(Loan_Sample!I1560/Inputs!$B$17,1)+Inputs!$B$44*MIN(E1580,Inputs!$B$18)+Inputs!$B$45*Loan_Sample!C1560</f>
        <v>-4.85887200843313</v>
      </c>
      <c r="R1580" s="0" t="n">
        <f aca="false">MIN(1-Inputs!$B$13,MAX(Inputs!$B$13,1/(1+EXP(-(Inputs!$B$15*Q1580+Inputs!$B$16)))))</f>
        <v>0.00605102177142271</v>
      </c>
    </row>
    <row r="1581" customFormat="false" ht="15" hidden="false" customHeight="false" outlineLevel="0" collapsed="false">
      <c r="A1581" s="0" t="n">
        <f aca="false">Loan_Sample!A1561</f>
        <v>45747</v>
      </c>
      <c r="B1581" s="0" t="n">
        <f aca="false">Loan_Sample!U1561</f>
        <v>318699.62</v>
      </c>
      <c r="C1581" s="0" t="n">
        <f aca="false">Loan_Sample!K1561+Inputs!$B$26</f>
        <v>7.53333330154419</v>
      </c>
      <c r="D1581" s="0" t="n">
        <f aca="false">Loan_Sample!L1561+Inputs!$B$26</f>
        <v>2.71025657653809</v>
      </c>
      <c r="E1581" s="0" t="n">
        <f aca="false">Loan_Sample!E1561/(1+Inputs!$B$25/100)</f>
        <v>43.586109161377</v>
      </c>
      <c r="F1581" s="0" t="n">
        <f aca="false">Loan_Sample!H1561-Inputs!$B$24/100</f>
        <v>1.40633320808411</v>
      </c>
      <c r="G1581" s="0" t="n">
        <f aca="false">IF(ISNUMBER(C1581),INDEX(Scorecard!$D$54:$D$61,SUMPRODUCT(--(Scorecard!$G$54:$G$60&lt;C1581))+1),Scorecard!$D$62)</f>
        <v>-0.541917179454542</v>
      </c>
      <c r="H1581" s="0" t="n">
        <f aca="false">IF(ISNUMBER(D1581),INDEX(Scorecard!$D$63:$D$68,SUMPRODUCT(--(Scorecard!$G$63:$G$67&lt;D1581))+1),Scorecard!$D$69)</f>
        <v>0.322484508656054</v>
      </c>
      <c r="I1581" s="0" t="n">
        <f aca="false">IF(ISNUMBER(E1581),INDEX(Scorecard!$D$19:$D$26,SUMPRODUCT(--(Scorecard!$G$19:$G$25&lt;E1581))+1),Scorecard!$D$27)</f>
        <v>0.57899015159425</v>
      </c>
      <c r="J1581" s="0" t="n">
        <f aca="false">IF(ISNUMBER(F1581),INDEX(Scorecard!$D$37:$D$44,SUMPRODUCT(--(Scorecard!$G$37:$G$43&lt;F1581))+1),Scorecard!$D$45)</f>
        <v>-0.975503570149195</v>
      </c>
      <c r="K1581" s="0" t="n">
        <f aca="false">Inputs!$B$10+Scorecard!$J$5*Loan_Sample!Y1561+Scorecard!$J$6*Loan_Sample!Z1561+Scorecard!$J$7*I1581+Scorecard!$J$8*Loan_Sample!AB1561+Scorecard!$J$9*J1581+Scorecard!$J$10*Loan_Sample!AD1561+Scorecard!$J$11*G1581+Scorecard!$J$12*H1581</f>
        <v>-5.96304297840132</v>
      </c>
      <c r="L1581" s="0" t="n">
        <f aca="false">MIN(1-Inputs!$B$13,MAX(Inputs!$B$13,1/(1+EXP(-(Inputs!$B$11*K1581+Inputs!$B$12)))))</f>
        <v>0.00212104308455525</v>
      </c>
      <c r="M1581" s="0" t="n">
        <f aca="false">Loan_Sample!AH1561*Inputs!$B$4*B1581</f>
        <v>236.591468767986</v>
      </c>
      <c r="N1581" s="0" t="n">
        <f aca="false">L1581*Inputs!$B$4*B1581</f>
        <v>236.591468767986</v>
      </c>
      <c r="O1581" s="0" t="n">
        <f aca="false">Inputs!$B$37+Inputs!$B$38*MAX(Loan_Sample!H1561-Inputs!$C$38,0)+Inputs!$B$39*MAX(Loan_Sample!H1561-Inputs!$C$39,0)+Inputs!$B$40*MAX(Loan_Sample!H1561-Inputs!$C$40,0)+Inputs!$B$41*MAX(Loan_Sample!H1561-Inputs!$C$41,0)+Inputs!$B$42*Inputs!$B$14+Inputs!$B$43*MIN(Loan_Sample!I1561/Inputs!$B$17,1)+Inputs!$B$44*MIN(Loan_Sample!E1561,Inputs!$B$18)+Inputs!$B$45*Loan_Sample!C1561</f>
        <v>-3.16583379161723</v>
      </c>
      <c r="P1581" s="0" t="n">
        <f aca="false">MIN(1-Inputs!$B$13,MAX(Inputs!$B$13,1/(1+EXP(-(Inputs!$B$15*O1581+Inputs!$B$16)))))</f>
        <v>0.0400475845393603</v>
      </c>
      <c r="Q1581" s="0" t="n">
        <f aca="false">Inputs!$B$37+Inputs!$B$38*MAX(F1581-Inputs!$C$38,0)+Inputs!$B$39*MAX(F1581-Inputs!$C$39,0)+Inputs!$B$40*MAX(F1581-Inputs!$C$40,0)+Inputs!$B$41*MAX(F1581-Inputs!$C$41,0)+Inputs!$B$42*Inputs!$B$14+Inputs!$B$43*MIN(Loan_Sample!I1561/Inputs!$B$17,1)+Inputs!$B$44*MIN(E1581,Inputs!$B$18)+Inputs!$B$45*Loan_Sample!C1561</f>
        <v>-3.16583379161723</v>
      </c>
      <c r="R1581" s="0" t="n">
        <f aca="false">MIN(1-Inputs!$B$13,MAX(Inputs!$B$13,1/(1+EXP(-(Inputs!$B$15*Q1581+Inputs!$B$16)))))</f>
        <v>0.0400475845393603</v>
      </c>
    </row>
    <row r="1582" customFormat="false" ht="15" hidden="false" customHeight="false" outlineLevel="0" collapsed="false">
      <c r="A1582" s="0" t="n">
        <f aca="false">Loan_Sample!A1562</f>
        <v>45799</v>
      </c>
      <c r="B1582" s="0" t="n">
        <f aca="false">Loan_Sample!U1562</f>
        <v>150747.88</v>
      </c>
      <c r="C1582" s="0" t="n">
        <f aca="false">Loan_Sample!K1562+Inputs!$B$26</f>
        <v>3.70000004768372</v>
      </c>
      <c r="D1582" s="0" t="n">
        <f aca="false">Loan_Sample!L1562+Inputs!$B$26</f>
        <v>-0.458333253860474</v>
      </c>
      <c r="E1582" s="0" t="n">
        <f aca="false">Loan_Sample!E1562/(1+Inputs!$B$25/100)</f>
        <v>82.2236251831055</v>
      </c>
      <c r="F1582" s="0" t="n">
        <f aca="false">Loan_Sample!H1562-Inputs!$B$24/100</f>
        <v>-3.65333342552185</v>
      </c>
      <c r="G1582" s="0" t="n">
        <f aca="false">IF(ISNUMBER(C1582),INDEX(Scorecard!$D$54:$D$61,SUMPRODUCT(--(Scorecard!$G$54:$G$60&lt;C1582))+1),Scorecard!$D$62)</f>
        <v>0.489050497890326</v>
      </c>
      <c r="H1582" s="0" t="n">
        <f aca="false">IF(ISNUMBER(D1582),INDEX(Scorecard!$D$63:$D$68,SUMPRODUCT(--(Scorecard!$G$63:$G$67&lt;D1582))+1),Scorecard!$D$69)</f>
        <v>0.322484508656054</v>
      </c>
      <c r="I1582" s="0" t="n">
        <f aca="false">IF(ISNUMBER(E1582),INDEX(Scorecard!$D$19:$D$26,SUMPRODUCT(--(Scorecard!$G$19:$G$25&lt;E1582))+1),Scorecard!$D$27)</f>
        <v>-0.0341578513653732</v>
      </c>
      <c r="J1582" s="0" t="n">
        <f aca="false">IF(ISNUMBER(F1582),INDEX(Scorecard!$D$37:$D$44,SUMPRODUCT(--(Scorecard!$G$37:$G$43&lt;F1582))+1),Scorecard!$D$45)</f>
        <v>1.35057635045042</v>
      </c>
      <c r="K1582" s="0" t="n">
        <f aca="false">Inputs!$B$10+Scorecard!$J$5*Loan_Sample!Y1562+Scorecard!$J$6*Loan_Sample!Z1562+Scorecard!$J$7*I1582+Scorecard!$J$8*Loan_Sample!AB1562+Scorecard!$J$9*J1582+Scorecard!$J$10*Loan_Sample!AD1562+Scorecard!$J$11*G1582+Scorecard!$J$12*H1582</f>
        <v>-6.49507465263476</v>
      </c>
      <c r="L1582" s="0" t="n">
        <f aca="false">MIN(1-Inputs!$B$13,MAX(Inputs!$B$13,1/(1+EXP(-(Inputs!$B$11*K1582+Inputs!$B$12)))))</f>
        <v>0.00120395574074277</v>
      </c>
      <c r="M1582" s="0" t="n">
        <f aca="false">Loan_Sample!AH1562*Inputs!$B$4*B1582</f>
        <v>63.5228214357808</v>
      </c>
      <c r="N1582" s="0" t="n">
        <f aca="false">L1582*Inputs!$B$4*B1582</f>
        <v>63.5228214357808</v>
      </c>
      <c r="O1582" s="0" t="n">
        <f aca="false">Inputs!$B$37+Inputs!$B$38*MAX(Loan_Sample!H1562-Inputs!$C$38,0)+Inputs!$B$39*MAX(Loan_Sample!H1562-Inputs!$C$39,0)+Inputs!$B$40*MAX(Loan_Sample!H1562-Inputs!$C$40,0)+Inputs!$B$41*MAX(Loan_Sample!H1562-Inputs!$C$41,0)+Inputs!$B$42*Inputs!$B$14+Inputs!$B$43*MIN(Loan_Sample!I1562/Inputs!$B$17,1)+Inputs!$B$44*MIN(Loan_Sample!E1562,Inputs!$B$18)+Inputs!$B$45*Loan_Sample!C1562</f>
        <v>-5.51967654360004</v>
      </c>
      <c r="P1582" s="0" t="n">
        <f aca="false">MIN(1-Inputs!$B$13,MAX(Inputs!$B$13,1/(1+EXP(-(Inputs!$B$15*O1582+Inputs!$B$16)))))</f>
        <v>0.00286402158829725</v>
      </c>
      <c r="Q1582" s="0" t="n">
        <f aca="false">Inputs!$B$37+Inputs!$B$38*MAX(F1582-Inputs!$C$38,0)+Inputs!$B$39*MAX(F1582-Inputs!$C$39,0)+Inputs!$B$40*MAX(F1582-Inputs!$C$40,0)+Inputs!$B$41*MAX(F1582-Inputs!$C$41,0)+Inputs!$B$42*Inputs!$B$14+Inputs!$B$43*MIN(Loan_Sample!I1562/Inputs!$B$17,1)+Inputs!$B$44*MIN(E1582,Inputs!$B$18)+Inputs!$B$45*Loan_Sample!C1562</f>
        <v>-5.51967654360004</v>
      </c>
      <c r="R1582" s="0" t="n">
        <f aca="false">MIN(1-Inputs!$B$13,MAX(Inputs!$B$13,1/(1+EXP(-(Inputs!$B$15*Q1582+Inputs!$B$16)))))</f>
        <v>0.00286402158829725</v>
      </c>
    </row>
    <row r="1583" customFormat="false" ht="15" hidden="false" customHeight="false" outlineLevel="0" collapsed="false">
      <c r="A1583" s="0" t="n">
        <f aca="false">Loan_Sample!A1563</f>
        <v>45849</v>
      </c>
      <c r="B1583" s="0" t="n">
        <f aca="false">Loan_Sample!U1563</f>
        <v>290441.1</v>
      </c>
      <c r="C1583" s="0" t="n">
        <f aca="false">Loan_Sample!K1563+Inputs!$B$26</f>
        <v>4.75833320617676</v>
      </c>
      <c r="D1583" s="0" t="n">
        <f aca="false">Loan_Sample!L1563+Inputs!$B$26</f>
        <v>-1.875</v>
      </c>
      <c r="E1583" s="0" t="n">
        <f aca="false">Loan_Sample!E1563/(1+Inputs!$B$25/100)</f>
        <v>77.5153732299805</v>
      </c>
      <c r="F1583" s="0" t="n">
        <f aca="false">Loan_Sample!H1563-Inputs!$B$24/100</f>
        <v>-0.246666669845581</v>
      </c>
      <c r="G1583" s="0" t="n">
        <f aca="false">IF(ISNUMBER(C1583),INDEX(Scorecard!$D$54:$D$61,SUMPRODUCT(--(Scorecard!$G$54:$G$60&lt;C1583))+1),Scorecard!$D$62)</f>
        <v>0.409483001259379</v>
      </c>
      <c r="H1583" s="0" t="n">
        <f aca="false">IF(ISNUMBER(D1583),INDEX(Scorecard!$D$63:$D$68,SUMPRODUCT(--(Scorecard!$G$63:$G$67&lt;D1583))+1),Scorecard!$D$69)</f>
        <v>-0.340582194386522</v>
      </c>
      <c r="I1583" s="0" t="n">
        <f aca="false">IF(ISNUMBER(E1583),INDEX(Scorecard!$D$19:$D$26,SUMPRODUCT(--(Scorecard!$G$19:$G$25&lt;E1583))+1),Scorecard!$D$27)</f>
        <v>-0.0341578513653732</v>
      </c>
      <c r="J1583" s="0" t="n">
        <f aca="false">IF(ISNUMBER(F1583),INDEX(Scorecard!$D$37:$D$44,SUMPRODUCT(--(Scorecard!$G$37:$G$43&lt;F1583))+1),Scorecard!$D$45)</f>
        <v>0.769716833645565</v>
      </c>
      <c r="K1583" s="0" t="n">
        <f aca="false">Inputs!$B$10+Scorecard!$J$5*Loan_Sample!Y1563+Scorecard!$J$6*Loan_Sample!Z1563+Scorecard!$J$7*I1583+Scorecard!$J$8*Loan_Sample!AB1563+Scorecard!$J$9*J1583+Scorecard!$J$10*Loan_Sample!AD1563+Scorecard!$J$11*G1583+Scorecard!$J$12*H1583</f>
        <v>-4.18257261166839</v>
      </c>
      <c r="L1583" s="0" t="n">
        <f aca="false">MIN(1-Inputs!$B$13,MAX(Inputs!$B$13,1/(1+EXP(-(Inputs!$B$11*K1583+Inputs!$B$12)))))</f>
        <v>0.0139873729115565</v>
      </c>
      <c r="M1583" s="0" t="n">
        <f aca="false">Loan_Sample!AH1563*Inputs!$B$4*B1583</f>
        <v>1421.87779108993</v>
      </c>
      <c r="N1583" s="0" t="n">
        <f aca="false">L1583*Inputs!$B$4*B1583</f>
        <v>1421.87779108993</v>
      </c>
      <c r="O1583" s="0" t="n">
        <f aca="false">Inputs!$B$37+Inputs!$B$38*MAX(Loan_Sample!H1563-Inputs!$C$38,0)+Inputs!$B$39*MAX(Loan_Sample!H1563-Inputs!$C$39,0)+Inputs!$B$40*MAX(Loan_Sample!H1563-Inputs!$C$40,0)+Inputs!$B$41*MAX(Loan_Sample!H1563-Inputs!$C$41,0)+Inputs!$B$42*Inputs!$B$14+Inputs!$B$43*MIN(Loan_Sample!I1563/Inputs!$B$17,1)+Inputs!$B$44*MIN(Loan_Sample!E1563,Inputs!$B$18)+Inputs!$B$45*Loan_Sample!C1563</f>
        <v>-6.27678355057176</v>
      </c>
      <c r="P1583" s="0" t="n">
        <f aca="false">MIN(1-Inputs!$B$13,MAX(Inputs!$B$13,1/(1+EXP(-(Inputs!$B$15*O1583+Inputs!$B$16)))))</f>
        <v>0.00121312892629645</v>
      </c>
      <c r="Q1583" s="0" t="n">
        <f aca="false">Inputs!$B$37+Inputs!$B$38*MAX(F1583-Inputs!$C$38,0)+Inputs!$B$39*MAX(F1583-Inputs!$C$39,0)+Inputs!$B$40*MAX(F1583-Inputs!$C$40,0)+Inputs!$B$41*MAX(F1583-Inputs!$C$41,0)+Inputs!$B$42*Inputs!$B$14+Inputs!$B$43*MIN(Loan_Sample!I1563/Inputs!$B$17,1)+Inputs!$B$44*MIN(E1583,Inputs!$B$18)+Inputs!$B$45*Loan_Sample!C1563</f>
        <v>-6.27678355057176</v>
      </c>
      <c r="R1583" s="0" t="n">
        <f aca="false">MIN(1-Inputs!$B$13,MAX(Inputs!$B$13,1/(1+EXP(-(Inputs!$B$15*Q1583+Inputs!$B$16)))))</f>
        <v>0.00121312892629645</v>
      </c>
    </row>
    <row r="1584" customFormat="false" ht="15" hidden="false" customHeight="false" outlineLevel="0" collapsed="false">
      <c r="A1584" s="0" t="n">
        <f aca="false">Loan_Sample!A1564</f>
        <v>45866</v>
      </c>
      <c r="B1584" s="0" t="n">
        <f aca="false">Loan_Sample!U1564</f>
        <v>88855.23</v>
      </c>
      <c r="C1584" s="0" t="n">
        <f aca="false">Loan_Sample!K1564+Inputs!$B$26</f>
        <v>9.03333377838135</v>
      </c>
      <c r="D1584" s="0" t="n">
        <f aca="false">Loan_Sample!L1564+Inputs!$B$26</f>
        <v>5.07179546356201</v>
      </c>
      <c r="E1584" s="0" t="n">
        <f aca="false">Loan_Sample!E1564/(1+Inputs!$B$25/100)</f>
        <v>62.8911972045898</v>
      </c>
      <c r="F1584" s="0" t="n">
        <f aca="false">Loan_Sample!H1564-Inputs!$B$24/100</f>
        <v>0.116666555404663</v>
      </c>
      <c r="G1584" s="0" t="n">
        <f aca="false">IF(ISNUMBER(C1584),INDEX(Scorecard!$D$54:$D$61,SUMPRODUCT(--(Scorecard!$G$54:$G$60&lt;C1584))+1),Scorecard!$D$62)</f>
        <v>-0.541917179454542</v>
      </c>
      <c r="H1584" s="0" t="n">
        <f aca="false">IF(ISNUMBER(D1584),INDEX(Scorecard!$D$63:$D$68,SUMPRODUCT(--(Scorecard!$G$63:$G$67&lt;D1584))+1),Scorecard!$D$69)</f>
        <v>0.322484508656054</v>
      </c>
      <c r="I1584" s="0" t="n">
        <f aca="false">IF(ISNUMBER(E1584),INDEX(Scorecard!$D$19:$D$26,SUMPRODUCT(--(Scorecard!$G$19:$G$25&lt;E1584))+1),Scorecard!$D$27)</f>
        <v>0.233621608745691</v>
      </c>
      <c r="J1584" s="0" t="n">
        <f aca="false">IF(ISNUMBER(F1584),INDEX(Scorecard!$D$37:$D$44,SUMPRODUCT(--(Scorecard!$G$37:$G$43&lt;F1584))+1),Scorecard!$D$45)</f>
        <v>0.102184252677548</v>
      </c>
      <c r="K1584" s="0" t="n">
        <f aca="false">Inputs!$B$10+Scorecard!$J$5*Loan_Sample!Y1564+Scorecard!$J$6*Loan_Sample!Z1564+Scorecard!$J$7*I1584+Scorecard!$J$8*Loan_Sample!AB1564+Scorecard!$J$9*J1584+Scorecard!$J$10*Loan_Sample!AD1564+Scorecard!$J$11*G1584+Scorecard!$J$12*H1584</f>
        <v>-4.77442083579212</v>
      </c>
      <c r="L1584" s="0" t="n">
        <f aca="false">MIN(1-Inputs!$B$13,MAX(Inputs!$B$13,1/(1+EXP(-(Inputs!$B$11*K1584+Inputs!$B$12)))))</f>
        <v>0.00749124888157735</v>
      </c>
      <c r="M1584" s="0" t="n">
        <f aca="false">Loan_Sample!AH1564*Inputs!$B$4*B1584</f>
        <v>232.972824825929</v>
      </c>
      <c r="N1584" s="0" t="n">
        <f aca="false">L1584*Inputs!$B$4*B1584</f>
        <v>232.972824825929</v>
      </c>
      <c r="O1584" s="0" t="n">
        <f aca="false">Inputs!$B$37+Inputs!$B$38*MAX(Loan_Sample!H1564-Inputs!$C$38,0)+Inputs!$B$39*MAX(Loan_Sample!H1564-Inputs!$C$39,0)+Inputs!$B$40*MAX(Loan_Sample!H1564-Inputs!$C$40,0)+Inputs!$B$41*MAX(Loan_Sample!H1564-Inputs!$C$41,0)+Inputs!$B$42*Inputs!$B$14+Inputs!$B$43*MIN(Loan_Sample!I1564/Inputs!$B$17,1)+Inputs!$B$44*MIN(Loan_Sample!E1564,Inputs!$B$18)+Inputs!$B$45*Loan_Sample!C1564</f>
        <v>-5.85192750377094</v>
      </c>
      <c r="P1584" s="0" t="n">
        <f aca="false">MIN(1-Inputs!$B$13,MAX(Inputs!$B$13,1/(1+EXP(-(Inputs!$B$15*O1584+Inputs!$B$16)))))</f>
        <v>0.00196486925999233</v>
      </c>
      <c r="Q1584" s="0" t="n">
        <f aca="false">Inputs!$B$37+Inputs!$B$38*MAX(F1584-Inputs!$C$38,0)+Inputs!$B$39*MAX(F1584-Inputs!$C$39,0)+Inputs!$B$40*MAX(F1584-Inputs!$C$40,0)+Inputs!$B$41*MAX(F1584-Inputs!$C$41,0)+Inputs!$B$42*Inputs!$B$14+Inputs!$B$43*MIN(Loan_Sample!I1564/Inputs!$B$17,1)+Inputs!$B$44*MIN(E1584,Inputs!$B$18)+Inputs!$B$45*Loan_Sample!C1564</f>
        <v>-5.85192750377094</v>
      </c>
      <c r="R1584" s="0" t="n">
        <f aca="false">MIN(1-Inputs!$B$13,MAX(Inputs!$B$13,1/(1+EXP(-(Inputs!$B$15*Q1584+Inputs!$B$16)))))</f>
        <v>0.00196486925999233</v>
      </c>
    </row>
    <row r="1585" customFormat="false" ht="15" hidden="false" customHeight="false" outlineLevel="0" collapsed="false">
      <c r="A1585" s="0" t="n">
        <f aca="false">Loan_Sample!A1565</f>
        <v>45941</v>
      </c>
      <c r="B1585" s="0" t="n">
        <f aca="false">Loan_Sample!U1565</f>
        <v>265376.56</v>
      </c>
      <c r="C1585" s="0" t="n">
        <f aca="false">Loan_Sample!K1565+Inputs!$B$26</f>
        <v>5.25833320617676</v>
      </c>
      <c r="D1585" s="0" t="n">
        <f aca="false">Loan_Sample!L1565+Inputs!$B$26</f>
        <v>-1.875</v>
      </c>
      <c r="E1585" s="0" t="n">
        <f aca="false">Loan_Sample!E1565/(1+Inputs!$B$25/100)</f>
        <v>82.3871154785156</v>
      </c>
      <c r="F1585" s="0" t="n">
        <f aca="false">Loan_Sample!H1565-Inputs!$B$24/100</f>
        <v>-0.448666572570801</v>
      </c>
      <c r="G1585" s="0" t="n">
        <f aca="false">IF(ISNUMBER(C1585),INDEX(Scorecard!$D$54:$D$61,SUMPRODUCT(--(Scorecard!$G$54:$G$60&lt;C1585))+1),Scorecard!$D$62)</f>
        <v>0.126303549215828</v>
      </c>
      <c r="H1585" s="0" t="n">
        <f aca="false">IF(ISNUMBER(D1585),INDEX(Scorecard!$D$63:$D$68,SUMPRODUCT(--(Scorecard!$G$63:$G$67&lt;D1585))+1),Scorecard!$D$69)</f>
        <v>-0.340582194386522</v>
      </c>
      <c r="I1585" s="0" t="n">
        <f aca="false">IF(ISNUMBER(E1585),INDEX(Scorecard!$D$19:$D$26,SUMPRODUCT(--(Scorecard!$G$19:$G$25&lt;E1585))+1),Scorecard!$D$27)</f>
        <v>-0.219855970853228</v>
      </c>
      <c r="J1585" s="0" t="n">
        <f aca="false">IF(ISNUMBER(F1585),INDEX(Scorecard!$D$37:$D$44,SUMPRODUCT(--(Scorecard!$G$37:$G$43&lt;F1585))+1),Scorecard!$D$45)</f>
        <v>0.769716833645565</v>
      </c>
      <c r="K1585" s="0" t="n">
        <f aca="false">Inputs!$B$10+Scorecard!$J$5*Loan_Sample!Y1565+Scorecard!$J$6*Loan_Sample!Z1565+Scorecard!$J$7*I1585+Scorecard!$J$8*Loan_Sample!AB1565+Scorecard!$J$9*J1585+Scorecard!$J$10*Loan_Sample!AD1565+Scorecard!$J$11*G1585+Scorecard!$J$12*H1585</f>
        <v>-4.21879355899015</v>
      </c>
      <c r="L1585" s="0" t="n">
        <f aca="false">MIN(1-Inputs!$B$13,MAX(Inputs!$B$13,1/(1+EXP(-(Inputs!$B$11*K1585+Inputs!$B$12)))))</f>
        <v>0.0134646642968702</v>
      </c>
      <c r="M1585" s="0" t="n">
        <f aca="false">Loan_Sample!AH1565*Inputs!$B$4*B1585</f>
        <v>1250.62220243038</v>
      </c>
      <c r="N1585" s="0" t="n">
        <f aca="false">L1585*Inputs!$B$4*B1585</f>
        <v>1250.62220243038</v>
      </c>
      <c r="O1585" s="0" t="n">
        <f aca="false">Inputs!$B$37+Inputs!$B$38*MAX(Loan_Sample!H1565-Inputs!$C$38,0)+Inputs!$B$39*MAX(Loan_Sample!H1565-Inputs!$C$39,0)+Inputs!$B$40*MAX(Loan_Sample!H1565-Inputs!$C$40,0)+Inputs!$B$41*MAX(Loan_Sample!H1565-Inputs!$C$41,0)+Inputs!$B$42*Inputs!$B$14+Inputs!$B$43*MIN(Loan_Sample!I1565/Inputs!$B$17,1)+Inputs!$B$44*MIN(Loan_Sample!E1565,Inputs!$B$18)+Inputs!$B$45*Loan_Sample!C1565</f>
        <v>-6.05009925787086</v>
      </c>
      <c r="P1585" s="0" t="n">
        <f aca="false">MIN(1-Inputs!$B$13,MAX(Inputs!$B$13,1/(1+EXP(-(Inputs!$B$15*O1585+Inputs!$B$16)))))</f>
        <v>0.00156916049075656</v>
      </c>
      <c r="Q1585" s="0" t="n">
        <f aca="false">Inputs!$B$37+Inputs!$B$38*MAX(F1585-Inputs!$C$38,0)+Inputs!$B$39*MAX(F1585-Inputs!$C$39,0)+Inputs!$B$40*MAX(F1585-Inputs!$C$40,0)+Inputs!$B$41*MAX(F1585-Inputs!$C$41,0)+Inputs!$B$42*Inputs!$B$14+Inputs!$B$43*MIN(Loan_Sample!I1565/Inputs!$B$17,1)+Inputs!$B$44*MIN(E1585,Inputs!$B$18)+Inputs!$B$45*Loan_Sample!C1565</f>
        <v>-6.05009925787086</v>
      </c>
      <c r="R1585" s="0" t="n">
        <f aca="false">MIN(1-Inputs!$B$13,MAX(Inputs!$B$13,1/(1+EXP(-(Inputs!$B$15*Q1585+Inputs!$B$16)))))</f>
        <v>0.00156916049075656</v>
      </c>
    </row>
    <row r="1586" customFormat="false" ht="15" hidden="false" customHeight="false" outlineLevel="0" collapsed="false">
      <c r="A1586" s="0" t="n">
        <f aca="false">Loan_Sample!A1566</f>
        <v>45967</v>
      </c>
      <c r="B1586" s="0" t="n">
        <f aca="false">Loan_Sample!U1566</f>
        <v>361176.28</v>
      </c>
      <c r="C1586" s="0" t="n">
        <f aca="false">Loan_Sample!K1566+Inputs!$B$26</f>
        <v>6.33333349227905</v>
      </c>
      <c r="D1586" s="0" t="n">
        <f aca="false">Loan_Sample!L1566+Inputs!$B$26</f>
        <v>2.71025657653809</v>
      </c>
      <c r="E1586" s="0" t="n">
        <f aca="false">Loan_Sample!E1566/(1+Inputs!$B$25/100)</f>
        <v>87.4163360595703</v>
      </c>
      <c r="F1586" s="0" t="n">
        <f aca="false">Loan_Sample!H1566-Inputs!$B$24/100</f>
        <v>1.44533324241638</v>
      </c>
      <c r="G1586" s="0" t="n">
        <f aca="false">IF(ISNUMBER(C1586),INDEX(Scorecard!$D$54:$D$61,SUMPRODUCT(--(Scorecard!$G$54:$G$60&lt;C1586))+1),Scorecard!$D$62)</f>
        <v>-0.119873800601421</v>
      </c>
      <c r="H1586" s="0" t="n">
        <f aca="false">IF(ISNUMBER(D1586),INDEX(Scorecard!$D$63:$D$68,SUMPRODUCT(--(Scorecard!$G$63:$G$67&lt;D1586))+1),Scorecard!$D$69)</f>
        <v>0.322484508656054</v>
      </c>
      <c r="I1586" s="0" t="n">
        <f aca="false">IF(ISNUMBER(E1586),INDEX(Scorecard!$D$19:$D$26,SUMPRODUCT(--(Scorecard!$G$19:$G$25&lt;E1586))+1),Scorecard!$D$27)</f>
        <v>-0.820992370602782</v>
      </c>
      <c r="J1586" s="0" t="n">
        <f aca="false">IF(ISNUMBER(F1586),INDEX(Scorecard!$D$37:$D$44,SUMPRODUCT(--(Scorecard!$G$37:$G$43&lt;F1586))+1),Scorecard!$D$45)</f>
        <v>-0.975503570149195</v>
      </c>
      <c r="K1586" s="0" t="n">
        <f aca="false">Inputs!$B$10+Scorecard!$J$5*Loan_Sample!Y1566+Scorecard!$J$6*Loan_Sample!Z1566+Scorecard!$J$7*I1586+Scorecard!$J$8*Loan_Sample!AB1566+Scorecard!$J$9*J1586+Scorecard!$J$10*Loan_Sample!AD1566+Scorecard!$J$11*G1586+Scorecard!$J$12*H1586</f>
        <v>-3.24486423115933</v>
      </c>
      <c r="L1586" s="0" t="n">
        <f aca="false">MIN(1-Inputs!$B$13,MAX(Inputs!$B$13,1/(1+EXP(-(Inputs!$B$11*K1586+Inputs!$B$12)))))</f>
        <v>0.0371191472533255</v>
      </c>
      <c r="M1586" s="0" t="n">
        <f aca="false">Loan_Sample!AH1566*Inputs!$B$4*B1586</f>
        <v>4692.29443260491</v>
      </c>
      <c r="N1586" s="0" t="n">
        <f aca="false">L1586*Inputs!$B$4*B1586</f>
        <v>4692.29443260491</v>
      </c>
      <c r="O1586" s="0" t="n">
        <f aca="false">Inputs!$B$37+Inputs!$B$38*MAX(Loan_Sample!H1566-Inputs!$C$38,0)+Inputs!$B$39*MAX(Loan_Sample!H1566-Inputs!$C$39,0)+Inputs!$B$40*MAX(Loan_Sample!H1566-Inputs!$C$40,0)+Inputs!$B$41*MAX(Loan_Sample!H1566-Inputs!$C$41,0)+Inputs!$B$42*Inputs!$B$14+Inputs!$B$43*MIN(Loan_Sample!I1566/Inputs!$B$17,1)+Inputs!$B$44*MIN(Loan_Sample!E1566,Inputs!$B$18)+Inputs!$B$45*Loan_Sample!C1566</f>
        <v>-3.52342909887089</v>
      </c>
      <c r="P1586" s="0" t="n">
        <f aca="false">MIN(1-Inputs!$B$13,MAX(Inputs!$B$13,1/(1+EXP(-(Inputs!$B$15*O1586+Inputs!$B$16)))))</f>
        <v>0.0270320174984969</v>
      </c>
      <c r="Q1586" s="0" t="n">
        <f aca="false">Inputs!$B$37+Inputs!$B$38*MAX(F1586-Inputs!$C$38,0)+Inputs!$B$39*MAX(F1586-Inputs!$C$39,0)+Inputs!$B$40*MAX(F1586-Inputs!$C$40,0)+Inputs!$B$41*MAX(F1586-Inputs!$C$41,0)+Inputs!$B$42*Inputs!$B$14+Inputs!$B$43*MIN(Loan_Sample!I1566/Inputs!$B$17,1)+Inputs!$B$44*MIN(E1586,Inputs!$B$18)+Inputs!$B$45*Loan_Sample!C1566</f>
        <v>-3.52342909887089</v>
      </c>
      <c r="R1586" s="0" t="n">
        <f aca="false">MIN(1-Inputs!$B$13,MAX(Inputs!$B$13,1/(1+EXP(-(Inputs!$B$15*Q1586+Inputs!$B$16)))))</f>
        <v>0.0270320174984969</v>
      </c>
    </row>
    <row r="1587" customFormat="false" ht="15" hidden="false" customHeight="false" outlineLevel="0" collapsed="false">
      <c r="A1587" s="0" t="n">
        <f aca="false">Loan_Sample!A1567</f>
        <v>45978</v>
      </c>
      <c r="B1587" s="0" t="n">
        <f aca="false">Loan_Sample!U1567</f>
        <v>529143.7</v>
      </c>
      <c r="C1587" s="0" t="n">
        <f aca="false">Loan_Sample!K1567+Inputs!$B$26</f>
        <v>4.40833330154419</v>
      </c>
      <c r="D1587" s="0" t="n">
        <f aca="false">Loan_Sample!L1567+Inputs!$B$26</f>
        <v>-1.125</v>
      </c>
      <c r="E1587" s="0" t="n">
        <f aca="false">Loan_Sample!E1567/(1+Inputs!$B$25/100)</f>
        <v>67.3772506713867</v>
      </c>
      <c r="F1587" s="0" t="n">
        <f aca="false">Loan_Sample!H1567-Inputs!$B$24/100</f>
        <v>-1.52433300018311</v>
      </c>
      <c r="G1587" s="0" t="n">
        <f aca="false">IF(ISNUMBER(C1587),INDEX(Scorecard!$D$54:$D$61,SUMPRODUCT(--(Scorecard!$G$54:$G$60&lt;C1587))+1),Scorecard!$D$62)</f>
        <v>0.409483001259379</v>
      </c>
      <c r="H1587" s="0" t="n">
        <f aca="false">IF(ISNUMBER(D1587),INDEX(Scorecard!$D$63:$D$68,SUMPRODUCT(--(Scorecard!$G$63:$G$67&lt;D1587))+1),Scorecard!$D$69)</f>
        <v>-0.340582194386522</v>
      </c>
      <c r="I1587" s="0" t="n">
        <f aca="false">IF(ISNUMBER(E1587),INDEX(Scorecard!$D$19:$D$26,SUMPRODUCT(--(Scorecard!$G$19:$G$25&lt;E1587))+1),Scorecard!$D$27)</f>
        <v>0.0530843085177338</v>
      </c>
      <c r="J1587" s="0" t="n">
        <f aca="false">IF(ISNUMBER(F1587),INDEX(Scorecard!$D$37:$D$44,SUMPRODUCT(--(Scorecard!$G$37:$G$43&lt;F1587))+1),Scorecard!$D$45)</f>
        <v>1.35057635045042</v>
      </c>
      <c r="K1587" s="0" t="n">
        <f aca="false">Inputs!$B$10+Scorecard!$J$5*Loan_Sample!Y1567+Scorecard!$J$6*Loan_Sample!Z1567+Scorecard!$J$7*I1587+Scorecard!$J$8*Loan_Sample!AB1567+Scorecard!$J$9*J1587+Scorecard!$J$10*Loan_Sample!AD1567+Scorecard!$J$11*G1587+Scorecard!$J$12*H1587</f>
        <v>-3.59067992904857</v>
      </c>
      <c r="L1587" s="0" t="n">
        <f aca="false">MIN(1-Inputs!$B$13,MAX(Inputs!$B$13,1/(1+EXP(-(Inputs!$B$11*K1587+Inputs!$B$12)))))</f>
        <v>0.0259704916675455</v>
      </c>
      <c r="M1587" s="0" t="n">
        <f aca="false">Loan_Sample!AH1567*Inputs!$B$4*B1587</f>
        <v>4809.74271812448</v>
      </c>
      <c r="N1587" s="0" t="n">
        <f aca="false">L1587*Inputs!$B$4*B1587</f>
        <v>4809.74271812448</v>
      </c>
      <c r="O1587" s="0" t="n">
        <f aca="false">Inputs!$B$37+Inputs!$B$38*MAX(Loan_Sample!H1567-Inputs!$C$38,0)+Inputs!$B$39*MAX(Loan_Sample!H1567-Inputs!$C$39,0)+Inputs!$B$40*MAX(Loan_Sample!H1567-Inputs!$C$40,0)+Inputs!$B$41*MAX(Loan_Sample!H1567-Inputs!$C$41,0)+Inputs!$B$42*Inputs!$B$14+Inputs!$B$43*MIN(Loan_Sample!I1567/Inputs!$B$17,1)+Inputs!$B$44*MIN(Loan_Sample!E1567,Inputs!$B$18)+Inputs!$B$45*Loan_Sample!C1567</f>
        <v>-5.72887092016319</v>
      </c>
      <c r="P1587" s="0" t="n">
        <f aca="false">MIN(1-Inputs!$B$13,MAX(Inputs!$B$13,1/(1+EXP(-(Inputs!$B$15*O1587+Inputs!$B$16)))))</f>
        <v>0.0022592237389842</v>
      </c>
      <c r="Q1587" s="0" t="n">
        <f aca="false">Inputs!$B$37+Inputs!$B$38*MAX(F1587-Inputs!$C$38,0)+Inputs!$B$39*MAX(F1587-Inputs!$C$39,0)+Inputs!$B$40*MAX(F1587-Inputs!$C$40,0)+Inputs!$B$41*MAX(F1587-Inputs!$C$41,0)+Inputs!$B$42*Inputs!$B$14+Inputs!$B$43*MIN(Loan_Sample!I1567/Inputs!$B$17,1)+Inputs!$B$44*MIN(E1587,Inputs!$B$18)+Inputs!$B$45*Loan_Sample!C1567</f>
        <v>-5.72887092016319</v>
      </c>
      <c r="R1587" s="0" t="n">
        <f aca="false">MIN(1-Inputs!$B$13,MAX(Inputs!$B$13,1/(1+EXP(-(Inputs!$B$15*Q1587+Inputs!$B$16)))))</f>
        <v>0.0022592237389842</v>
      </c>
    </row>
    <row r="1588" customFormat="false" ht="15" hidden="false" customHeight="false" outlineLevel="0" collapsed="false">
      <c r="A1588" s="0" t="n">
        <f aca="false">Loan_Sample!A1568</f>
        <v>45999</v>
      </c>
      <c r="B1588" s="0" t="n">
        <f aca="false">Loan_Sample!U1568</f>
        <v>259313.38</v>
      </c>
      <c r="C1588" s="0" t="n">
        <f aca="false">Loan_Sample!K1568+Inputs!$B$26</f>
        <v>6.13333320617676</v>
      </c>
      <c r="D1588" s="0" t="n">
        <f aca="false">Loan_Sample!L1568+Inputs!$B$26</f>
        <v>-3.5</v>
      </c>
      <c r="E1588" s="0" t="n">
        <f aca="false">Loan_Sample!E1568/(1+Inputs!$B$25/100)</f>
        <v>73.8630065917969</v>
      </c>
      <c r="F1588" s="0" t="n">
        <f aca="false">Loan_Sample!H1568-Inputs!$B$24/100</f>
        <v>0.391333341598511</v>
      </c>
      <c r="G1588" s="0" t="n">
        <f aca="false">IF(ISNUMBER(C1588),INDEX(Scorecard!$D$54:$D$61,SUMPRODUCT(--(Scorecard!$G$54:$G$60&lt;C1588))+1),Scorecard!$D$62)</f>
        <v>0.0151758992857273</v>
      </c>
      <c r="H1588" s="0" t="n">
        <f aca="false">IF(ISNUMBER(D1588),INDEX(Scorecard!$D$63:$D$68,SUMPRODUCT(--(Scorecard!$G$63:$G$67&lt;D1588))+1),Scorecard!$D$69)</f>
        <v>-0.340582194386522</v>
      </c>
      <c r="I1588" s="0" t="n">
        <f aca="false">IF(ISNUMBER(E1588),INDEX(Scorecard!$D$19:$D$26,SUMPRODUCT(--(Scorecard!$G$19:$G$25&lt;E1588))+1),Scorecard!$D$27)</f>
        <v>-0.0341578513653732</v>
      </c>
      <c r="J1588" s="0" t="n">
        <f aca="false">IF(ISNUMBER(F1588),INDEX(Scorecard!$D$37:$D$44,SUMPRODUCT(--(Scorecard!$G$37:$G$43&lt;F1588))+1),Scorecard!$D$45)</f>
        <v>-0.271229676926091</v>
      </c>
      <c r="K1588" s="0" t="n">
        <f aca="false">Inputs!$B$10+Scorecard!$J$5*Loan_Sample!Y1568+Scorecard!$J$6*Loan_Sample!Z1568+Scorecard!$J$7*I1588+Scorecard!$J$8*Loan_Sample!AB1568+Scorecard!$J$9*J1588+Scorecard!$J$10*Loan_Sample!AD1568+Scorecard!$J$11*G1588+Scorecard!$J$12*H1588</f>
        <v>-3.20274354329997</v>
      </c>
      <c r="L1588" s="0" t="n">
        <f aca="false">MIN(1-Inputs!$B$13,MAX(Inputs!$B$13,1/(1+EXP(-(Inputs!$B$11*K1588+Inputs!$B$12)))))</f>
        <v>0.0387579375910864</v>
      </c>
      <c r="M1588" s="0" t="n">
        <f aca="false">Loan_Sample!AH1568*Inputs!$B$4*B1588</f>
        <v>3517.65812950078</v>
      </c>
      <c r="N1588" s="0" t="n">
        <f aca="false">L1588*Inputs!$B$4*B1588</f>
        <v>3517.65812950078</v>
      </c>
      <c r="O1588" s="0" t="n">
        <f aca="false">Inputs!$B$37+Inputs!$B$38*MAX(Loan_Sample!H1568-Inputs!$C$38,0)+Inputs!$B$39*MAX(Loan_Sample!H1568-Inputs!$C$39,0)+Inputs!$B$40*MAX(Loan_Sample!H1568-Inputs!$C$40,0)+Inputs!$B$41*MAX(Loan_Sample!H1568-Inputs!$C$41,0)+Inputs!$B$42*Inputs!$B$14+Inputs!$B$43*MIN(Loan_Sample!I1568/Inputs!$B$17,1)+Inputs!$B$44*MIN(Loan_Sample!E1568,Inputs!$B$18)+Inputs!$B$45*Loan_Sample!C1568</f>
        <v>-5.09748606124252</v>
      </c>
      <c r="P1588" s="0" t="n">
        <f aca="false">MIN(1-Inputs!$B$13,MAX(Inputs!$B$13,1/(1+EXP(-(Inputs!$B$15*O1588+Inputs!$B$16)))))</f>
        <v>0.00462006912598122</v>
      </c>
      <c r="Q1588" s="0" t="n">
        <f aca="false">Inputs!$B$37+Inputs!$B$38*MAX(F1588-Inputs!$C$38,0)+Inputs!$B$39*MAX(F1588-Inputs!$C$39,0)+Inputs!$B$40*MAX(F1588-Inputs!$C$40,0)+Inputs!$B$41*MAX(F1588-Inputs!$C$41,0)+Inputs!$B$42*Inputs!$B$14+Inputs!$B$43*MIN(Loan_Sample!I1568/Inputs!$B$17,1)+Inputs!$B$44*MIN(E1588,Inputs!$B$18)+Inputs!$B$45*Loan_Sample!C1568</f>
        <v>-5.09748606124252</v>
      </c>
      <c r="R1588" s="0" t="n">
        <f aca="false">MIN(1-Inputs!$B$13,MAX(Inputs!$B$13,1/(1+EXP(-(Inputs!$B$15*Q1588+Inputs!$B$16)))))</f>
        <v>0.00462006912598122</v>
      </c>
    </row>
    <row r="1589" customFormat="false" ht="15" hidden="false" customHeight="false" outlineLevel="0" collapsed="false">
      <c r="A1589" s="0" t="n">
        <f aca="false">Loan_Sample!A1569</f>
        <v>46038</v>
      </c>
      <c r="B1589" s="0" t="n">
        <f aca="false">Loan_Sample!U1569</f>
        <v>155198.4</v>
      </c>
      <c r="C1589" s="0" t="n">
        <f aca="false">Loan_Sample!K1569+Inputs!$B$26</f>
        <v>3.62307691574097</v>
      </c>
      <c r="D1589" s="0" t="n">
        <f aca="false">Loan_Sample!L1569+Inputs!$B$26</f>
        <v>-0.276923179626465</v>
      </c>
      <c r="E1589" s="0" t="n">
        <f aca="false">Loan_Sample!E1569/(1+Inputs!$B$25/100)</f>
        <v>59.6219444274902</v>
      </c>
      <c r="F1589" s="0" t="n">
        <f aca="false">Loan_Sample!H1569-Inputs!$B$24/100</f>
        <v>0.352666616439819</v>
      </c>
      <c r="G1589" s="0" t="n">
        <f aca="false">IF(ISNUMBER(C1589),INDEX(Scorecard!$D$54:$D$61,SUMPRODUCT(--(Scorecard!$G$54:$G$60&lt;C1589))+1),Scorecard!$D$62)</f>
        <v>0.489050497890326</v>
      </c>
      <c r="H1589" s="0" t="n">
        <f aca="false">IF(ISNUMBER(D1589),INDEX(Scorecard!$D$63:$D$68,SUMPRODUCT(--(Scorecard!$G$63:$G$67&lt;D1589))+1),Scorecard!$D$69)</f>
        <v>0.322484508656054</v>
      </c>
      <c r="I1589" s="0" t="n">
        <f aca="false">IF(ISNUMBER(E1589),INDEX(Scorecard!$D$19:$D$26,SUMPRODUCT(--(Scorecard!$G$19:$G$25&lt;E1589))+1),Scorecard!$D$27)</f>
        <v>0.267179331770092</v>
      </c>
      <c r="J1589" s="0" t="n">
        <f aca="false">IF(ISNUMBER(F1589),INDEX(Scorecard!$D$37:$D$44,SUMPRODUCT(--(Scorecard!$G$37:$G$43&lt;F1589))+1),Scorecard!$D$45)</f>
        <v>-0.0679520129233634</v>
      </c>
      <c r="K1589" s="0" t="n">
        <f aca="false">Inputs!$B$10+Scorecard!$J$5*Loan_Sample!Y1569+Scorecard!$J$6*Loan_Sample!Z1569+Scorecard!$J$7*I1589+Scorecard!$J$8*Loan_Sample!AB1569+Scorecard!$J$9*J1589+Scorecard!$J$10*Loan_Sample!AD1569+Scorecard!$J$11*G1589+Scorecard!$J$12*H1589</f>
        <v>-2.8437633657153</v>
      </c>
      <c r="L1589" s="0" t="n">
        <f aca="false">MIN(1-Inputs!$B$13,MAX(Inputs!$B$13,1/(1+EXP(-(Inputs!$B$11*K1589+Inputs!$B$12)))))</f>
        <v>0.0558206763111391</v>
      </c>
      <c r="M1589" s="0" t="n">
        <f aca="false">Loan_Sample!AH1569*Inputs!$B$4*B1589</f>
        <v>3032.14787764234</v>
      </c>
      <c r="N1589" s="0" t="n">
        <f aca="false">L1589*Inputs!$B$4*B1589</f>
        <v>3032.14787764234</v>
      </c>
      <c r="O1589" s="0" t="n">
        <f aca="false">Inputs!$B$37+Inputs!$B$38*MAX(Loan_Sample!H1569-Inputs!$C$38,0)+Inputs!$B$39*MAX(Loan_Sample!H1569-Inputs!$C$39,0)+Inputs!$B$40*MAX(Loan_Sample!H1569-Inputs!$C$40,0)+Inputs!$B$41*MAX(Loan_Sample!H1569-Inputs!$C$41,0)+Inputs!$B$42*Inputs!$B$14+Inputs!$B$43*MIN(Loan_Sample!I1569/Inputs!$B$17,1)+Inputs!$B$44*MIN(Loan_Sample!E1569,Inputs!$B$18)+Inputs!$B$45*Loan_Sample!C1569</f>
        <v>-4.76967672932543</v>
      </c>
      <c r="P1589" s="0" t="n">
        <f aca="false">MIN(1-Inputs!$B$13,MAX(Inputs!$B$13,1/(1+EXP(-(Inputs!$B$15*O1589+Inputs!$B$16)))))</f>
        <v>0.00669244097220945</v>
      </c>
      <c r="Q1589" s="0" t="n">
        <f aca="false">Inputs!$B$37+Inputs!$B$38*MAX(F1589-Inputs!$C$38,0)+Inputs!$B$39*MAX(F1589-Inputs!$C$39,0)+Inputs!$B$40*MAX(F1589-Inputs!$C$40,0)+Inputs!$B$41*MAX(F1589-Inputs!$C$41,0)+Inputs!$B$42*Inputs!$B$14+Inputs!$B$43*MIN(Loan_Sample!I1569/Inputs!$B$17,1)+Inputs!$B$44*MIN(E1589,Inputs!$B$18)+Inputs!$B$45*Loan_Sample!C1569</f>
        <v>-4.76967672932543</v>
      </c>
      <c r="R1589" s="0" t="n">
        <f aca="false">MIN(1-Inputs!$B$13,MAX(Inputs!$B$13,1/(1+EXP(-(Inputs!$B$15*Q1589+Inputs!$B$16)))))</f>
        <v>0.00669244097220945</v>
      </c>
    </row>
    <row r="1590" customFormat="false" ht="15" hidden="false" customHeight="false" outlineLevel="0" collapsed="false">
      <c r="A1590" s="0" t="n">
        <f aca="false">Loan_Sample!A1570</f>
        <v>46071</v>
      </c>
      <c r="B1590" s="0" t="n">
        <f aca="false">Loan_Sample!U1570</f>
        <v>107678.09</v>
      </c>
      <c r="C1590" s="0" t="n">
        <f aca="false">Loan_Sample!K1570+Inputs!$B$26</f>
        <v>4.85833311080933</v>
      </c>
      <c r="D1590" s="0" t="n">
        <f aca="false">Loan_Sample!L1570+Inputs!$B$26</f>
        <v>-1.875</v>
      </c>
      <c r="E1590" s="0" t="n">
        <f aca="false">Loan_Sample!E1570/(1+Inputs!$B$25/100)</f>
        <v>50.0001029968262</v>
      </c>
      <c r="F1590" s="0" t="n">
        <f aca="false">Loan_Sample!H1570-Inputs!$B$24/100</f>
        <v>0.93233323097229</v>
      </c>
      <c r="G1590" s="0" t="n">
        <f aca="false">IF(ISNUMBER(C1590),INDEX(Scorecard!$D$54:$D$61,SUMPRODUCT(--(Scorecard!$G$54:$G$60&lt;C1590))+1),Scorecard!$D$62)</f>
        <v>0.214429354789033</v>
      </c>
      <c r="H1590" s="0" t="n">
        <f aca="false">IF(ISNUMBER(D1590),INDEX(Scorecard!$D$63:$D$68,SUMPRODUCT(--(Scorecard!$G$63:$G$67&lt;D1590))+1),Scorecard!$D$69)</f>
        <v>-0.340582194386522</v>
      </c>
      <c r="I1590" s="0" t="n">
        <f aca="false">IF(ISNUMBER(E1590),INDEX(Scorecard!$D$19:$D$26,SUMPRODUCT(--(Scorecard!$G$19:$G$25&lt;E1590))+1),Scorecard!$D$27)</f>
        <v>0.57899015159425</v>
      </c>
      <c r="J1590" s="0" t="n">
        <f aca="false">IF(ISNUMBER(F1590),INDEX(Scorecard!$D$37:$D$44,SUMPRODUCT(--(Scorecard!$G$37:$G$43&lt;F1590))+1),Scorecard!$D$45)</f>
        <v>-0.975503570149195</v>
      </c>
      <c r="K1590" s="0" t="n">
        <f aca="false">Inputs!$B$10+Scorecard!$J$5*Loan_Sample!Y1570+Scorecard!$J$6*Loan_Sample!Z1570+Scorecard!$J$7*I1590+Scorecard!$J$8*Loan_Sample!AB1570+Scorecard!$J$9*J1590+Scorecard!$J$10*Loan_Sample!AD1570+Scorecard!$J$11*G1590+Scorecard!$J$12*H1590</f>
        <v>-3.3081857012748</v>
      </c>
      <c r="L1590" s="0" t="n">
        <f aca="false">MIN(1-Inputs!$B$13,MAX(Inputs!$B$13,1/(1+EXP(-(Inputs!$B$11*K1590+Inputs!$B$12)))))</f>
        <v>0.0347802682668791</v>
      </c>
      <c r="M1590" s="0" t="n">
        <f aca="false">Loan_Sample!AH1570*Inputs!$B$4*B1590</f>
        <v>1310.7754998328</v>
      </c>
      <c r="N1590" s="0" t="n">
        <f aca="false">L1590*Inputs!$B$4*B1590</f>
        <v>1310.7754998328</v>
      </c>
      <c r="O1590" s="0" t="n">
        <f aca="false">Inputs!$B$37+Inputs!$B$38*MAX(Loan_Sample!H1570-Inputs!$C$38,0)+Inputs!$B$39*MAX(Loan_Sample!H1570-Inputs!$C$39,0)+Inputs!$B$40*MAX(Loan_Sample!H1570-Inputs!$C$40,0)+Inputs!$B$41*MAX(Loan_Sample!H1570-Inputs!$C$41,0)+Inputs!$B$42*Inputs!$B$14+Inputs!$B$43*MIN(Loan_Sample!I1570/Inputs!$B$17,1)+Inputs!$B$44*MIN(Loan_Sample!E1570,Inputs!$B$18)+Inputs!$B$45*Loan_Sample!C1570</f>
        <v>-3.49372877608383</v>
      </c>
      <c r="P1590" s="0" t="n">
        <f aca="false">MIN(1-Inputs!$B$13,MAX(Inputs!$B$13,1/(1+EXP(-(Inputs!$B$15*O1590+Inputs!$B$16)))))</f>
        <v>0.0279343590600168</v>
      </c>
      <c r="Q1590" s="0" t="n">
        <f aca="false">Inputs!$B$37+Inputs!$B$38*MAX(F1590-Inputs!$C$38,0)+Inputs!$B$39*MAX(F1590-Inputs!$C$39,0)+Inputs!$B$40*MAX(F1590-Inputs!$C$40,0)+Inputs!$B$41*MAX(F1590-Inputs!$C$41,0)+Inputs!$B$42*Inputs!$B$14+Inputs!$B$43*MIN(Loan_Sample!I1570/Inputs!$B$17,1)+Inputs!$B$44*MIN(E1590,Inputs!$B$18)+Inputs!$B$45*Loan_Sample!C1570</f>
        <v>-3.49372877608383</v>
      </c>
      <c r="R1590" s="0" t="n">
        <f aca="false">MIN(1-Inputs!$B$13,MAX(Inputs!$B$13,1/(1+EXP(-(Inputs!$B$15*Q1590+Inputs!$B$16)))))</f>
        <v>0.0279343590600168</v>
      </c>
    </row>
    <row r="1591" customFormat="false" ht="15" hidden="false" customHeight="false" outlineLevel="0" collapsed="false">
      <c r="A1591" s="0" t="n">
        <f aca="false">Loan_Sample!A1571</f>
        <v>46104</v>
      </c>
      <c r="B1591" s="0" t="n">
        <f aca="false">Loan_Sample!U1571</f>
        <v>255123.83</v>
      </c>
      <c r="C1591" s="0" t="n">
        <f aca="false">Loan_Sample!K1571+Inputs!$B$26</f>
        <v>3.90833330154419</v>
      </c>
      <c r="D1591" s="0" t="n">
        <f aca="false">Loan_Sample!L1571+Inputs!$B$26</f>
        <v>-1.125</v>
      </c>
      <c r="E1591" s="0" t="n">
        <f aca="false">Loan_Sample!E1571/(1+Inputs!$B$25/100)</f>
        <v>69.5506210327148</v>
      </c>
      <c r="F1591" s="0" t="n">
        <f aca="false">Loan_Sample!H1571-Inputs!$B$24/100</f>
        <v>-2.14333319664002</v>
      </c>
      <c r="G1591" s="0" t="n">
        <f aca="false">IF(ISNUMBER(C1591),INDEX(Scorecard!$D$54:$D$61,SUMPRODUCT(--(Scorecard!$G$54:$G$60&lt;C1591))+1),Scorecard!$D$62)</f>
        <v>0.489050497890326</v>
      </c>
      <c r="H1591" s="0" t="n">
        <f aca="false">IF(ISNUMBER(D1591),INDEX(Scorecard!$D$63:$D$68,SUMPRODUCT(--(Scorecard!$G$63:$G$67&lt;D1591))+1),Scorecard!$D$69)</f>
        <v>-0.340582194386522</v>
      </c>
      <c r="I1591" s="0" t="n">
        <f aca="false">IF(ISNUMBER(E1591),INDEX(Scorecard!$D$19:$D$26,SUMPRODUCT(--(Scorecard!$G$19:$G$25&lt;E1591))+1),Scorecard!$D$27)</f>
        <v>0.0530843085177338</v>
      </c>
      <c r="J1591" s="0" t="n">
        <f aca="false">IF(ISNUMBER(F1591),INDEX(Scorecard!$D$37:$D$44,SUMPRODUCT(--(Scorecard!$G$37:$G$43&lt;F1591))+1),Scorecard!$D$45)</f>
        <v>1.35057635045042</v>
      </c>
      <c r="K1591" s="0" t="n">
        <f aca="false">Inputs!$B$10+Scorecard!$J$5*Loan_Sample!Y1571+Scorecard!$J$6*Loan_Sample!Z1571+Scorecard!$J$7*I1591+Scorecard!$J$8*Loan_Sample!AB1571+Scorecard!$J$9*J1591+Scorecard!$J$10*Loan_Sample!AD1571+Scorecard!$J$11*G1591+Scorecard!$J$12*H1591</f>
        <v>-3.11567734131125</v>
      </c>
      <c r="L1591" s="0" t="n">
        <f aca="false">MIN(1-Inputs!$B$13,MAX(Inputs!$B$13,1/(1+EXP(-(Inputs!$B$11*K1591+Inputs!$B$12)))))</f>
        <v>0.042368132416641</v>
      </c>
      <c r="M1591" s="0" t="n">
        <f aca="false">Loan_Sample!AH1571*Inputs!$B$4*B1591</f>
        <v>3783.19207422821</v>
      </c>
      <c r="N1591" s="0" t="n">
        <f aca="false">L1591*Inputs!$B$4*B1591</f>
        <v>3783.19207422821</v>
      </c>
      <c r="O1591" s="0" t="n">
        <f aca="false">Inputs!$B$37+Inputs!$B$38*MAX(Loan_Sample!H1571-Inputs!$C$38,0)+Inputs!$B$39*MAX(Loan_Sample!H1571-Inputs!$C$39,0)+Inputs!$B$40*MAX(Loan_Sample!H1571-Inputs!$C$40,0)+Inputs!$B$41*MAX(Loan_Sample!H1571-Inputs!$C$41,0)+Inputs!$B$42*Inputs!$B$14+Inputs!$B$43*MIN(Loan_Sample!I1571/Inputs!$B$17,1)+Inputs!$B$44*MIN(Loan_Sample!E1571,Inputs!$B$18)+Inputs!$B$45*Loan_Sample!C1571</f>
        <v>-5.99409341155871</v>
      </c>
      <c r="P1591" s="0" t="n">
        <f aca="false">MIN(1-Inputs!$B$13,MAX(Inputs!$B$13,1/(1+EXP(-(Inputs!$B$15*O1591+Inputs!$B$16)))))</f>
        <v>0.00167214122123134</v>
      </c>
      <c r="Q1591" s="0" t="n">
        <f aca="false">Inputs!$B$37+Inputs!$B$38*MAX(F1591-Inputs!$C$38,0)+Inputs!$B$39*MAX(F1591-Inputs!$C$39,0)+Inputs!$B$40*MAX(F1591-Inputs!$C$40,0)+Inputs!$B$41*MAX(F1591-Inputs!$C$41,0)+Inputs!$B$42*Inputs!$B$14+Inputs!$B$43*MIN(Loan_Sample!I1571/Inputs!$B$17,1)+Inputs!$B$44*MIN(E1591,Inputs!$B$18)+Inputs!$B$45*Loan_Sample!C1571</f>
        <v>-5.99409341155871</v>
      </c>
      <c r="R1591" s="0" t="n">
        <f aca="false">MIN(1-Inputs!$B$13,MAX(Inputs!$B$13,1/(1+EXP(-(Inputs!$B$15*Q1591+Inputs!$B$16)))))</f>
        <v>0.00167214122123134</v>
      </c>
    </row>
    <row r="1592" customFormat="false" ht="15" hidden="false" customHeight="false" outlineLevel="0" collapsed="false">
      <c r="A1592" s="0" t="n">
        <f aca="false">Loan_Sample!A1572</f>
        <v>46117</v>
      </c>
      <c r="B1592" s="0" t="n">
        <f aca="false">Loan_Sample!U1572</f>
        <v>293751.25</v>
      </c>
      <c r="C1592" s="0" t="n">
        <f aca="false">Loan_Sample!K1572+Inputs!$B$26</f>
        <v>7.13333320617676</v>
      </c>
      <c r="D1592" s="0" t="n">
        <f aca="false">Loan_Sample!L1572+Inputs!$B$26</f>
        <v>2.71025609970093</v>
      </c>
      <c r="E1592" s="0" t="n">
        <f aca="false">Loan_Sample!E1572/(1+Inputs!$B$25/100)</f>
        <v>76.9739685058594</v>
      </c>
      <c r="F1592" s="0" t="n">
        <f aca="false">Loan_Sample!H1572-Inputs!$B$24/100</f>
        <v>0.699333190917969</v>
      </c>
      <c r="G1592" s="0" t="n">
        <f aca="false">IF(ISNUMBER(C1592),INDEX(Scorecard!$D$54:$D$61,SUMPRODUCT(--(Scorecard!$G$54:$G$60&lt;C1592))+1),Scorecard!$D$62)</f>
        <v>-0.541917179454542</v>
      </c>
      <c r="H1592" s="0" t="n">
        <f aca="false">IF(ISNUMBER(D1592),INDEX(Scorecard!$D$63:$D$68,SUMPRODUCT(--(Scorecard!$G$63:$G$67&lt;D1592))+1),Scorecard!$D$69)</f>
        <v>0.322484508656054</v>
      </c>
      <c r="I1592" s="0" t="n">
        <f aca="false">IF(ISNUMBER(E1592),INDEX(Scorecard!$D$19:$D$26,SUMPRODUCT(--(Scorecard!$G$19:$G$25&lt;E1592))+1),Scorecard!$D$27)</f>
        <v>-0.0341578513653732</v>
      </c>
      <c r="J1592" s="0" t="n">
        <f aca="false">IF(ISNUMBER(F1592),INDEX(Scorecard!$D$37:$D$44,SUMPRODUCT(--(Scorecard!$G$37:$G$43&lt;F1592))+1),Scorecard!$D$45)</f>
        <v>-0.569454719285959</v>
      </c>
      <c r="K1592" s="0" t="n">
        <f aca="false">Inputs!$B$10+Scorecard!$J$5*Loan_Sample!Y1572+Scorecard!$J$6*Loan_Sample!Z1572+Scorecard!$J$7*I1592+Scorecard!$J$8*Loan_Sample!AB1572+Scorecard!$J$9*J1592+Scorecard!$J$10*Loan_Sample!AD1572+Scorecard!$J$11*G1592+Scorecard!$J$12*H1592</f>
        <v>-5.48544687923609</v>
      </c>
      <c r="L1592" s="0" t="n">
        <f aca="false">MIN(1-Inputs!$B$13,MAX(Inputs!$B$13,1/(1+EXP(-(Inputs!$B$11*K1592+Inputs!$B$12)))))</f>
        <v>0.00352429169552032</v>
      </c>
      <c r="M1592" s="0" t="n">
        <f aca="false">Loan_Sample!AH1572*Inputs!$B$4*B1592</f>
        <v>362.3427818233</v>
      </c>
      <c r="N1592" s="0" t="n">
        <f aca="false">L1592*Inputs!$B$4*B1592</f>
        <v>362.3427818233</v>
      </c>
      <c r="O1592" s="0" t="n">
        <f aca="false">Inputs!$B$37+Inputs!$B$38*MAX(Loan_Sample!H1572-Inputs!$C$38,0)+Inputs!$B$39*MAX(Loan_Sample!H1572-Inputs!$C$39,0)+Inputs!$B$40*MAX(Loan_Sample!H1572-Inputs!$C$40,0)+Inputs!$B$41*MAX(Loan_Sample!H1572-Inputs!$C$41,0)+Inputs!$B$42*Inputs!$B$14+Inputs!$B$43*MIN(Loan_Sample!I1572/Inputs!$B$17,1)+Inputs!$B$44*MIN(Loan_Sample!E1572,Inputs!$B$18)+Inputs!$B$45*Loan_Sample!C1572</f>
        <v>-3.78446751898228</v>
      </c>
      <c r="P1592" s="0" t="n">
        <f aca="false">MIN(1-Inputs!$B$13,MAX(Inputs!$B$13,1/(1+EXP(-(Inputs!$B$15*O1592+Inputs!$B$16)))))</f>
        <v>0.0202314653010539</v>
      </c>
      <c r="Q1592" s="0" t="n">
        <f aca="false">Inputs!$B$37+Inputs!$B$38*MAX(F1592-Inputs!$C$38,0)+Inputs!$B$39*MAX(F1592-Inputs!$C$39,0)+Inputs!$B$40*MAX(F1592-Inputs!$C$40,0)+Inputs!$B$41*MAX(F1592-Inputs!$C$41,0)+Inputs!$B$42*Inputs!$B$14+Inputs!$B$43*MIN(Loan_Sample!I1572/Inputs!$B$17,1)+Inputs!$B$44*MIN(E1592,Inputs!$B$18)+Inputs!$B$45*Loan_Sample!C1572</f>
        <v>-3.78446751898228</v>
      </c>
      <c r="R1592" s="0" t="n">
        <f aca="false">MIN(1-Inputs!$B$13,MAX(Inputs!$B$13,1/(1+EXP(-(Inputs!$B$15*Q1592+Inputs!$B$16)))))</f>
        <v>0.0202314653010539</v>
      </c>
    </row>
    <row r="1593" customFormat="false" ht="15" hidden="false" customHeight="false" outlineLevel="0" collapsed="false">
      <c r="A1593" s="0" t="n">
        <f aca="false">Loan_Sample!A1573</f>
        <v>46121</v>
      </c>
      <c r="B1593" s="0" t="n">
        <f aca="false">Loan_Sample!U1573</f>
        <v>351874.88</v>
      </c>
      <c r="C1593" s="0" t="n">
        <f aca="false">Loan_Sample!K1573+Inputs!$B$26</f>
        <v>4.5</v>
      </c>
      <c r="D1593" s="0" t="n">
        <f aca="false">Loan_Sample!L1573+Inputs!$B$26</f>
        <v>-0.458333492279053</v>
      </c>
      <c r="E1593" s="0" t="n">
        <f aca="false">Loan_Sample!E1573/(1+Inputs!$B$25/100)</f>
        <v>57.4684829711914</v>
      </c>
      <c r="F1593" s="0" t="n">
        <f aca="false">Loan_Sample!H1573-Inputs!$B$24/100</f>
        <v>-2.10633325576782</v>
      </c>
      <c r="G1593" s="0" t="n">
        <f aca="false">IF(ISNUMBER(C1593),INDEX(Scorecard!$D$54:$D$61,SUMPRODUCT(--(Scorecard!$G$54:$G$60&lt;C1593))+1),Scorecard!$D$62)</f>
        <v>0.409483001259379</v>
      </c>
      <c r="H1593" s="0" t="n">
        <f aca="false">IF(ISNUMBER(D1593),INDEX(Scorecard!$D$63:$D$68,SUMPRODUCT(--(Scorecard!$G$63:$G$67&lt;D1593))+1),Scorecard!$D$69)</f>
        <v>0.322484508656054</v>
      </c>
      <c r="I1593" s="0" t="n">
        <f aca="false">IF(ISNUMBER(E1593),INDEX(Scorecard!$D$19:$D$26,SUMPRODUCT(--(Scorecard!$G$19:$G$25&lt;E1593))+1),Scorecard!$D$27)</f>
        <v>0.285899340811827</v>
      </c>
      <c r="J1593" s="0" t="n">
        <f aca="false">IF(ISNUMBER(F1593),INDEX(Scorecard!$D$37:$D$44,SUMPRODUCT(--(Scorecard!$G$37:$G$43&lt;F1593))+1),Scorecard!$D$45)</f>
        <v>1.35057635045042</v>
      </c>
      <c r="K1593" s="0" t="n">
        <f aca="false">Inputs!$B$10+Scorecard!$J$5*Loan_Sample!Y1573+Scorecard!$J$6*Loan_Sample!Z1573+Scorecard!$J$7*I1593+Scorecard!$J$8*Loan_Sample!AB1573+Scorecard!$J$9*J1593+Scorecard!$J$10*Loan_Sample!AD1573+Scorecard!$J$11*G1593+Scorecard!$J$12*H1593</f>
        <v>-3.47528358117116</v>
      </c>
      <c r="L1593" s="0" t="n">
        <f aca="false">MIN(1-Inputs!$B$13,MAX(Inputs!$B$13,1/(1+EXP(-(Inputs!$B$11*K1593+Inputs!$B$12)))))</f>
        <v>0.0292709073666031</v>
      </c>
      <c r="M1593" s="0" t="n">
        <f aca="false">Loan_Sample!AH1573*Inputs!$B$4*B1593</f>
        <v>3604.8939559901</v>
      </c>
      <c r="N1593" s="0" t="n">
        <f aca="false">L1593*Inputs!$B$4*B1593</f>
        <v>3604.8939559901</v>
      </c>
      <c r="O1593" s="0" t="n">
        <f aca="false">Inputs!$B$37+Inputs!$B$38*MAX(Loan_Sample!H1573-Inputs!$C$38,0)+Inputs!$B$39*MAX(Loan_Sample!H1573-Inputs!$C$39,0)+Inputs!$B$40*MAX(Loan_Sample!H1573-Inputs!$C$40,0)+Inputs!$B$41*MAX(Loan_Sample!H1573-Inputs!$C$41,0)+Inputs!$B$42*Inputs!$B$14+Inputs!$B$43*MIN(Loan_Sample!I1573/Inputs!$B$17,1)+Inputs!$B$44*MIN(Loan_Sample!E1573,Inputs!$B$18)+Inputs!$B$45*Loan_Sample!C1573</f>
        <v>-5.68435347764758</v>
      </c>
      <c r="P1593" s="0" t="n">
        <f aca="false">MIN(1-Inputs!$B$13,MAX(Inputs!$B$13,1/(1+EXP(-(Inputs!$B$15*O1593+Inputs!$B$16)))))</f>
        <v>0.00237622090506018</v>
      </c>
      <c r="Q1593" s="0" t="n">
        <f aca="false">Inputs!$B$37+Inputs!$B$38*MAX(F1593-Inputs!$C$38,0)+Inputs!$B$39*MAX(F1593-Inputs!$C$39,0)+Inputs!$B$40*MAX(F1593-Inputs!$C$40,0)+Inputs!$B$41*MAX(F1593-Inputs!$C$41,0)+Inputs!$B$42*Inputs!$B$14+Inputs!$B$43*MIN(Loan_Sample!I1573/Inputs!$B$17,1)+Inputs!$B$44*MIN(E1593,Inputs!$B$18)+Inputs!$B$45*Loan_Sample!C1573</f>
        <v>-5.68435347764758</v>
      </c>
      <c r="R1593" s="0" t="n">
        <f aca="false">MIN(1-Inputs!$B$13,MAX(Inputs!$B$13,1/(1+EXP(-(Inputs!$B$15*Q1593+Inputs!$B$16)))))</f>
        <v>0.00237622090506018</v>
      </c>
    </row>
    <row r="1594" customFormat="false" ht="15" hidden="false" customHeight="false" outlineLevel="0" collapsed="false">
      <c r="A1594" s="0" t="n">
        <f aca="false">Loan_Sample!A1574</f>
        <v>46124</v>
      </c>
      <c r="B1594" s="0" t="n">
        <f aca="false">Loan_Sample!U1574</f>
        <v>123807.664</v>
      </c>
      <c r="C1594" s="0" t="n">
        <f aca="false">Loan_Sample!K1574+Inputs!$B$26</f>
        <v>3.92307686805725</v>
      </c>
      <c r="D1594" s="0" t="n">
        <f aca="false">Loan_Sample!L1574+Inputs!$B$26</f>
        <v>-0.276922941207886</v>
      </c>
      <c r="E1594" s="0" t="n">
        <f aca="false">Loan_Sample!E1574/(1+Inputs!$B$25/100)</f>
        <v>76.9499053955078</v>
      </c>
      <c r="F1594" s="0" t="n">
        <f aca="false">Loan_Sample!H1574-Inputs!$B$24/100</f>
        <v>-0.396333456039429</v>
      </c>
      <c r="G1594" s="0" t="n">
        <f aca="false">IF(ISNUMBER(C1594),INDEX(Scorecard!$D$54:$D$61,SUMPRODUCT(--(Scorecard!$G$54:$G$60&lt;C1594))+1),Scorecard!$D$62)</f>
        <v>0.489050497890326</v>
      </c>
      <c r="H1594" s="0" t="n">
        <f aca="false">IF(ISNUMBER(D1594),INDEX(Scorecard!$D$63:$D$68,SUMPRODUCT(--(Scorecard!$G$63:$G$67&lt;D1594))+1),Scorecard!$D$69)</f>
        <v>0.322484508656054</v>
      </c>
      <c r="I1594" s="0" t="n">
        <f aca="false">IF(ISNUMBER(E1594),INDEX(Scorecard!$D$19:$D$26,SUMPRODUCT(--(Scorecard!$G$19:$G$25&lt;E1594))+1),Scorecard!$D$27)</f>
        <v>-0.0341578513653732</v>
      </c>
      <c r="J1594" s="0" t="n">
        <f aca="false">IF(ISNUMBER(F1594),INDEX(Scorecard!$D$37:$D$44,SUMPRODUCT(--(Scorecard!$G$37:$G$43&lt;F1594))+1),Scorecard!$D$45)</f>
        <v>0.769716833645565</v>
      </c>
      <c r="K1594" s="0" t="n">
        <f aca="false">Inputs!$B$10+Scorecard!$J$5*Loan_Sample!Y1574+Scorecard!$J$6*Loan_Sample!Z1574+Scorecard!$J$7*I1594+Scorecard!$J$8*Loan_Sample!AB1574+Scorecard!$J$9*J1594+Scorecard!$J$10*Loan_Sample!AD1574+Scorecard!$J$11*G1594+Scorecard!$J$12*H1594</f>
        <v>-5.19833398527855</v>
      </c>
      <c r="L1594" s="0" t="n">
        <f aca="false">MIN(1-Inputs!$B$13,MAX(Inputs!$B$13,1/(1+EXP(-(Inputs!$B$11*K1594+Inputs!$B$12)))))</f>
        <v>0.00478036710311697</v>
      </c>
      <c r="M1594" s="0" t="n">
        <f aca="false">Loan_Sample!AH1574*Inputs!$B$4*B1594</f>
        <v>207.146129434776</v>
      </c>
      <c r="N1594" s="0" t="n">
        <f aca="false">L1594*Inputs!$B$4*B1594</f>
        <v>207.146129434776</v>
      </c>
      <c r="O1594" s="0" t="n">
        <f aca="false">Inputs!$B$37+Inputs!$B$38*MAX(Loan_Sample!H1574-Inputs!$C$38,0)+Inputs!$B$39*MAX(Loan_Sample!H1574-Inputs!$C$39,0)+Inputs!$B$40*MAX(Loan_Sample!H1574-Inputs!$C$40,0)+Inputs!$B$41*MAX(Loan_Sample!H1574-Inputs!$C$41,0)+Inputs!$B$42*Inputs!$B$14+Inputs!$B$43*MIN(Loan_Sample!I1574/Inputs!$B$17,1)+Inputs!$B$44*MIN(Loan_Sample!E1574,Inputs!$B$18)+Inputs!$B$45*Loan_Sample!C1574</f>
        <v>-5.4929821792853</v>
      </c>
      <c r="P1594" s="0" t="n">
        <f aca="false">MIN(1-Inputs!$B$13,MAX(Inputs!$B$13,1/(1+EXP(-(Inputs!$B$15*O1594+Inputs!$B$16)))))</f>
        <v>0.00295200517885608</v>
      </c>
      <c r="Q1594" s="0" t="n">
        <f aca="false">Inputs!$B$37+Inputs!$B$38*MAX(F1594-Inputs!$C$38,0)+Inputs!$B$39*MAX(F1594-Inputs!$C$39,0)+Inputs!$B$40*MAX(F1594-Inputs!$C$40,0)+Inputs!$B$41*MAX(F1594-Inputs!$C$41,0)+Inputs!$B$42*Inputs!$B$14+Inputs!$B$43*MIN(Loan_Sample!I1574/Inputs!$B$17,1)+Inputs!$B$44*MIN(E1594,Inputs!$B$18)+Inputs!$B$45*Loan_Sample!C1574</f>
        <v>-5.4929821792853</v>
      </c>
      <c r="R1594" s="0" t="n">
        <f aca="false">MIN(1-Inputs!$B$13,MAX(Inputs!$B$13,1/(1+EXP(-(Inputs!$B$15*Q1594+Inputs!$B$16)))))</f>
        <v>0.00295200517885608</v>
      </c>
    </row>
    <row r="1595" customFormat="false" ht="15" hidden="false" customHeight="false" outlineLevel="0" collapsed="false">
      <c r="A1595" s="0" t="n">
        <f aca="false">Loan_Sample!A1575</f>
        <v>46149</v>
      </c>
      <c r="B1595" s="0" t="n">
        <f aca="false">Loan_Sample!U1575</f>
        <v>184178.72</v>
      </c>
      <c r="C1595" s="0" t="n">
        <f aca="false">Loan_Sample!K1575+Inputs!$B$26</f>
        <v>9.23333358764648</v>
      </c>
      <c r="D1595" s="0" t="n">
        <f aca="false">Loan_Sample!L1575+Inputs!$B$26</f>
        <v>5.07179498672485</v>
      </c>
      <c r="E1595" s="0" t="n">
        <f aca="false">Loan_Sample!E1575/(1+Inputs!$B$25/100)</f>
        <v>47.0216789245606</v>
      </c>
      <c r="F1595" s="0" t="n">
        <f aca="false">Loan_Sample!H1575-Inputs!$B$24/100</f>
        <v>0.915666818618774</v>
      </c>
      <c r="G1595" s="0" t="n">
        <f aca="false">IF(ISNUMBER(C1595),INDEX(Scorecard!$D$54:$D$61,SUMPRODUCT(--(Scorecard!$G$54:$G$60&lt;C1595))+1),Scorecard!$D$62)</f>
        <v>-0.541917179454542</v>
      </c>
      <c r="H1595" s="0" t="n">
        <f aca="false">IF(ISNUMBER(D1595),INDEX(Scorecard!$D$63:$D$68,SUMPRODUCT(--(Scorecard!$G$63:$G$67&lt;D1595))+1),Scorecard!$D$69)</f>
        <v>0.322484508656054</v>
      </c>
      <c r="I1595" s="0" t="n">
        <f aca="false">IF(ISNUMBER(E1595),INDEX(Scorecard!$D$19:$D$26,SUMPRODUCT(--(Scorecard!$G$19:$G$25&lt;E1595))+1),Scorecard!$D$27)</f>
        <v>0.57899015159425</v>
      </c>
      <c r="J1595" s="0" t="n">
        <f aca="false">IF(ISNUMBER(F1595),INDEX(Scorecard!$D$37:$D$44,SUMPRODUCT(--(Scorecard!$G$37:$G$43&lt;F1595))+1),Scorecard!$D$45)</f>
        <v>-0.975503570149195</v>
      </c>
      <c r="K1595" s="0" t="n">
        <f aca="false">Inputs!$B$10+Scorecard!$J$5*Loan_Sample!Y1575+Scorecard!$J$6*Loan_Sample!Z1575+Scorecard!$J$7*I1595+Scorecard!$J$8*Loan_Sample!AB1575+Scorecard!$J$9*J1595+Scorecard!$J$10*Loan_Sample!AD1575+Scorecard!$J$11*G1595+Scorecard!$J$12*H1595</f>
        <v>-4.24279867810338</v>
      </c>
      <c r="L1595" s="0" t="n">
        <f aca="false">MIN(1-Inputs!$B$13,MAX(Inputs!$B$13,1/(1+EXP(-(Inputs!$B$11*K1595+Inputs!$B$12)))))</f>
        <v>0.0131289082890704</v>
      </c>
      <c r="M1595" s="0" t="n">
        <f aca="false">Loan_Sample!AH1575*Inputs!$B$4*B1595</f>
        <v>846.322933287429</v>
      </c>
      <c r="N1595" s="0" t="n">
        <f aca="false">L1595*Inputs!$B$4*B1595</f>
        <v>846.322933287429</v>
      </c>
      <c r="O1595" s="0" t="n">
        <f aca="false">Inputs!$B$37+Inputs!$B$38*MAX(Loan_Sample!H1575-Inputs!$C$38,0)+Inputs!$B$39*MAX(Loan_Sample!H1575-Inputs!$C$39,0)+Inputs!$B$40*MAX(Loan_Sample!H1575-Inputs!$C$40,0)+Inputs!$B$41*MAX(Loan_Sample!H1575-Inputs!$C$41,0)+Inputs!$B$42*Inputs!$B$14+Inputs!$B$43*MIN(Loan_Sample!I1575/Inputs!$B$17,1)+Inputs!$B$44*MIN(Loan_Sample!E1575,Inputs!$B$18)+Inputs!$B$45*Loan_Sample!C1575</f>
        <v>-3.42496735938719</v>
      </c>
      <c r="P1595" s="0" t="n">
        <f aca="false">MIN(1-Inputs!$B$13,MAX(Inputs!$B$13,1/(1+EXP(-(Inputs!$B$15*O1595+Inputs!$B$16)))))</f>
        <v>0.0301370922021254</v>
      </c>
      <c r="Q1595" s="0" t="n">
        <f aca="false">Inputs!$B$37+Inputs!$B$38*MAX(F1595-Inputs!$C$38,0)+Inputs!$B$39*MAX(F1595-Inputs!$C$39,0)+Inputs!$B$40*MAX(F1595-Inputs!$C$40,0)+Inputs!$B$41*MAX(F1595-Inputs!$C$41,0)+Inputs!$B$42*Inputs!$B$14+Inputs!$B$43*MIN(Loan_Sample!I1575/Inputs!$B$17,1)+Inputs!$B$44*MIN(E1595,Inputs!$B$18)+Inputs!$B$45*Loan_Sample!C1575</f>
        <v>-3.42496735938719</v>
      </c>
      <c r="R1595" s="0" t="n">
        <f aca="false">MIN(1-Inputs!$B$13,MAX(Inputs!$B$13,1/(1+EXP(-(Inputs!$B$15*Q1595+Inputs!$B$16)))))</f>
        <v>0.0301370922021254</v>
      </c>
    </row>
    <row r="1596" customFormat="false" ht="15" hidden="false" customHeight="false" outlineLevel="0" collapsed="false">
      <c r="A1596" s="0" t="n">
        <f aca="false">Loan_Sample!A1576</f>
        <v>46222</v>
      </c>
      <c r="B1596" s="0" t="n">
        <f aca="false">Loan_Sample!U1576</f>
        <v>181771.84</v>
      </c>
      <c r="C1596" s="0" t="n">
        <f aca="false">Loan_Sample!K1576+Inputs!$B$26</f>
        <v>4.8230767250061</v>
      </c>
      <c r="D1596" s="0" t="n">
        <f aca="false">Loan_Sample!L1576+Inputs!$B$26</f>
        <v>-0.276923179626465</v>
      </c>
      <c r="E1596" s="0" t="n">
        <f aca="false">Loan_Sample!E1576/(1+Inputs!$B$25/100)</f>
        <v>47.5977821350098</v>
      </c>
      <c r="F1596" s="0" t="n">
        <f aca="false">Loan_Sample!H1576-Inputs!$B$24/100</f>
        <v>0.286666631698608</v>
      </c>
      <c r="G1596" s="0" t="n">
        <f aca="false">IF(ISNUMBER(C1596),INDEX(Scorecard!$D$54:$D$61,SUMPRODUCT(--(Scorecard!$G$54:$G$60&lt;C1596))+1),Scorecard!$D$62)</f>
        <v>0.214429354789033</v>
      </c>
      <c r="H1596" s="0" t="n">
        <f aca="false">IF(ISNUMBER(D1596),INDEX(Scorecard!$D$63:$D$68,SUMPRODUCT(--(Scorecard!$G$63:$G$67&lt;D1596))+1),Scorecard!$D$69)</f>
        <v>0.322484508656054</v>
      </c>
      <c r="I1596" s="0" t="n">
        <f aca="false">IF(ISNUMBER(E1596),INDEX(Scorecard!$D$19:$D$26,SUMPRODUCT(--(Scorecard!$G$19:$G$25&lt;E1596))+1),Scorecard!$D$27)</f>
        <v>0.57899015159425</v>
      </c>
      <c r="J1596" s="0" t="n">
        <f aca="false">IF(ISNUMBER(F1596),INDEX(Scorecard!$D$37:$D$44,SUMPRODUCT(--(Scorecard!$G$37:$G$43&lt;F1596))+1),Scorecard!$D$45)</f>
        <v>-0.0679520129233634</v>
      </c>
      <c r="K1596" s="0" t="n">
        <f aca="false">Inputs!$B$10+Scorecard!$J$5*Loan_Sample!Y1576+Scorecard!$J$6*Loan_Sample!Z1576+Scorecard!$J$7*I1596+Scorecard!$J$8*Loan_Sample!AB1576+Scorecard!$J$9*J1596+Scorecard!$J$10*Loan_Sample!AD1576+Scorecard!$J$11*G1596+Scorecard!$J$12*H1596</f>
        <v>-3.53072322610309</v>
      </c>
      <c r="L1596" s="0" t="n">
        <f aca="false">MIN(1-Inputs!$B$13,MAX(Inputs!$B$13,1/(1+EXP(-(Inputs!$B$11*K1596+Inputs!$B$12)))))</f>
        <v>0.0276373932186868</v>
      </c>
      <c r="M1596" s="0" t="n">
        <f aca="false">Loan_Sample!AH1576*Inputs!$B$4*B1596</f>
        <v>1758.29493635748</v>
      </c>
      <c r="N1596" s="0" t="n">
        <f aca="false">L1596*Inputs!$B$4*B1596</f>
        <v>1758.29493635748</v>
      </c>
      <c r="O1596" s="0" t="n">
        <f aca="false">Inputs!$B$37+Inputs!$B$38*MAX(Loan_Sample!H1576-Inputs!$C$38,0)+Inputs!$B$39*MAX(Loan_Sample!H1576-Inputs!$C$39,0)+Inputs!$B$40*MAX(Loan_Sample!H1576-Inputs!$C$40,0)+Inputs!$B$41*MAX(Loan_Sample!H1576-Inputs!$C$41,0)+Inputs!$B$42*Inputs!$B$14+Inputs!$B$43*MIN(Loan_Sample!I1576/Inputs!$B$17,1)+Inputs!$B$44*MIN(Loan_Sample!E1576,Inputs!$B$18)+Inputs!$B$45*Loan_Sample!C1576</f>
        <v>-4.81160850321652</v>
      </c>
      <c r="P1596" s="0" t="n">
        <f aca="false">MIN(1-Inputs!$B$13,MAX(Inputs!$B$13,1/(1+EXP(-(Inputs!$B$15*O1596+Inputs!$B$16)))))</f>
        <v>0.00638289832210914</v>
      </c>
      <c r="Q1596" s="0" t="n">
        <f aca="false">Inputs!$B$37+Inputs!$B$38*MAX(F1596-Inputs!$C$38,0)+Inputs!$B$39*MAX(F1596-Inputs!$C$39,0)+Inputs!$B$40*MAX(F1596-Inputs!$C$40,0)+Inputs!$B$41*MAX(F1596-Inputs!$C$41,0)+Inputs!$B$42*Inputs!$B$14+Inputs!$B$43*MIN(Loan_Sample!I1576/Inputs!$B$17,1)+Inputs!$B$44*MIN(E1596,Inputs!$B$18)+Inputs!$B$45*Loan_Sample!C1576</f>
        <v>-4.81160850321652</v>
      </c>
      <c r="R1596" s="0" t="n">
        <f aca="false">MIN(1-Inputs!$B$13,MAX(Inputs!$B$13,1/(1+EXP(-(Inputs!$B$15*Q1596+Inputs!$B$16)))))</f>
        <v>0.00638289832210914</v>
      </c>
    </row>
    <row r="1597" customFormat="false" ht="15" hidden="false" customHeight="false" outlineLevel="0" collapsed="false">
      <c r="A1597" s="0" t="n">
        <f aca="false">Loan_Sample!A1577</f>
        <v>46231</v>
      </c>
      <c r="B1597" s="0" t="n">
        <f aca="false">Loan_Sample!U1577</f>
        <v>256654.38</v>
      </c>
      <c r="C1597" s="0" t="n">
        <f aca="false">Loan_Sample!K1577+Inputs!$B$26</f>
        <v>3.70000004768372</v>
      </c>
      <c r="D1597" s="0" t="n">
        <f aca="false">Loan_Sample!L1577+Inputs!$B$26</f>
        <v>-0.458333253860474</v>
      </c>
      <c r="E1597" s="0" t="n">
        <f aca="false">Loan_Sample!E1577/(1+Inputs!$B$25/100)</f>
        <v>78.8409729003906</v>
      </c>
      <c r="F1597" s="0" t="n">
        <f aca="false">Loan_Sample!H1577-Inputs!$B$24/100</f>
        <v>-2.6063334941864</v>
      </c>
      <c r="G1597" s="0" t="n">
        <f aca="false">IF(ISNUMBER(C1597),INDEX(Scorecard!$D$54:$D$61,SUMPRODUCT(--(Scorecard!$G$54:$G$60&lt;C1597))+1),Scorecard!$D$62)</f>
        <v>0.489050497890326</v>
      </c>
      <c r="H1597" s="0" t="n">
        <f aca="false">IF(ISNUMBER(D1597),INDEX(Scorecard!$D$63:$D$68,SUMPRODUCT(--(Scorecard!$G$63:$G$67&lt;D1597))+1),Scorecard!$D$69)</f>
        <v>0.322484508656054</v>
      </c>
      <c r="I1597" s="0" t="n">
        <f aca="false">IF(ISNUMBER(E1597),INDEX(Scorecard!$D$19:$D$26,SUMPRODUCT(--(Scorecard!$G$19:$G$25&lt;E1597))+1),Scorecard!$D$27)</f>
        <v>-0.0341578513653732</v>
      </c>
      <c r="J1597" s="0" t="n">
        <f aca="false">IF(ISNUMBER(F1597),INDEX(Scorecard!$D$37:$D$44,SUMPRODUCT(--(Scorecard!$G$37:$G$43&lt;F1597))+1),Scorecard!$D$45)</f>
        <v>1.35057635045042</v>
      </c>
      <c r="K1597" s="0" t="n">
        <f aca="false">Inputs!$B$10+Scorecard!$J$5*Loan_Sample!Y1577+Scorecard!$J$6*Loan_Sample!Z1577+Scorecard!$J$7*I1597+Scorecard!$J$8*Loan_Sample!AB1577+Scorecard!$J$9*J1597+Scorecard!$J$10*Loan_Sample!AD1577+Scorecard!$J$11*G1597+Scorecard!$J$12*H1597</f>
        <v>-4.9589010097708</v>
      </c>
      <c r="L1597" s="0" t="n">
        <f aca="false">MIN(1-Inputs!$B$13,MAX(Inputs!$B$13,1/(1+EXP(-(Inputs!$B$11*K1597+Inputs!$B$12)))))</f>
        <v>0.00616195699266964</v>
      </c>
      <c r="M1597" s="0" t="n">
        <f aca="false">Loan_Sample!AH1577*Inputs!$B$4*B1597</f>
        <v>553.522638039102</v>
      </c>
      <c r="N1597" s="0" t="n">
        <f aca="false">L1597*Inputs!$B$4*B1597</f>
        <v>553.522638039102</v>
      </c>
      <c r="O1597" s="0" t="n">
        <f aca="false">Inputs!$B$37+Inputs!$B$38*MAX(Loan_Sample!H1577-Inputs!$C$38,0)+Inputs!$B$39*MAX(Loan_Sample!H1577-Inputs!$C$39,0)+Inputs!$B$40*MAX(Loan_Sample!H1577-Inputs!$C$40,0)+Inputs!$B$41*MAX(Loan_Sample!H1577-Inputs!$C$41,0)+Inputs!$B$42*Inputs!$B$14+Inputs!$B$43*MIN(Loan_Sample!I1577/Inputs!$B$17,1)+Inputs!$B$44*MIN(Loan_Sample!E1577,Inputs!$B$18)+Inputs!$B$45*Loan_Sample!C1577</f>
        <v>-5.53957067472018</v>
      </c>
      <c r="P1597" s="0" t="n">
        <f aca="false">MIN(1-Inputs!$B$13,MAX(Inputs!$B$13,1/(1+EXP(-(Inputs!$B$15*O1597+Inputs!$B$16)))))</f>
        <v>0.00280015623654807</v>
      </c>
      <c r="Q1597" s="0" t="n">
        <f aca="false">Inputs!$B$37+Inputs!$B$38*MAX(F1597-Inputs!$C$38,0)+Inputs!$B$39*MAX(F1597-Inputs!$C$39,0)+Inputs!$B$40*MAX(F1597-Inputs!$C$40,0)+Inputs!$B$41*MAX(F1597-Inputs!$C$41,0)+Inputs!$B$42*Inputs!$B$14+Inputs!$B$43*MIN(Loan_Sample!I1577/Inputs!$B$17,1)+Inputs!$B$44*MIN(E1597,Inputs!$B$18)+Inputs!$B$45*Loan_Sample!C1577</f>
        <v>-5.53957067472018</v>
      </c>
      <c r="R1597" s="0" t="n">
        <f aca="false">MIN(1-Inputs!$B$13,MAX(Inputs!$B$13,1/(1+EXP(-(Inputs!$B$15*Q1597+Inputs!$B$16)))))</f>
        <v>0.00280015623654807</v>
      </c>
    </row>
    <row r="1598" customFormat="false" ht="15" hidden="false" customHeight="false" outlineLevel="0" collapsed="false">
      <c r="A1598" s="0" t="n">
        <f aca="false">Loan_Sample!A1578</f>
        <v>46374</v>
      </c>
      <c r="B1598" s="0" t="n">
        <f aca="false">Loan_Sample!U1578</f>
        <v>399309.5</v>
      </c>
      <c r="C1598" s="0" t="n">
        <f aca="false">Loan_Sample!K1578+Inputs!$B$26</f>
        <v>6.13333320617676</v>
      </c>
      <c r="D1598" s="0" t="n">
        <f aca="false">Loan_Sample!L1578+Inputs!$B$26</f>
        <v>-3.5</v>
      </c>
      <c r="E1598" s="0" t="n">
        <f aca="false">Loan_Sample!E1578/(1+Inputs!$B$25/100)</f>
        <v>54.8498649597168</v>
      </c>
      <c r="F1598" s="0" t="n">
        <f aca="false">Loan_Sample!H1578-Inputs!$B$24/100</f>
        <v>1.51333355903626</v>
      </c>
      <c r="G1598" s="0" t="n">
        <f aca="false">IF(ISNUMBER(C1598),INDEX(Scorecard!$D$54:$D$61,SUMPRODUCT(--(Scorecard!$G$54:$G$60&lt;C1598))+1),Scorecard!$D$62)</f>
        <v>0.0151758992857273</v>
      </c>
      <c r="H1598" s="0" t="n">
        <f aca="false">IF(ISNUMBER(D1598),INDEX(Scorecard!$D$63:$D$68,SUMPRODUCT(--(Scorecard!$G$63:$G$67&lt;D1598))+1),Scorecard!$D$69)</f>
        <v>-0.340582194386522</v>
      </c>
      <c r="I1598" s="0" t="n">
        <f aca="false">IF(ISNUMBER(E1598),INDEX(Scorecard!$D$19:$D$26,SUMPRODUCT(--(Scorecard!$G$19:$G$25&lt;E1598))+1),Scorecard!$D$27)</f>
        <v>0.285899340811827</v>
      </c>
      <c r="J1598" s="0" t="n">
        <f aca="false">IF(ISNUMBER(F1598),INDEX(Scorecard!$D$37:$D$44,SUMPRODUCT(--(Scorecard!$G$37:$G$43&lt;F1598))+1),Scorecard!$D$45)</f>
        <v>-0.975503570149195</v>
      </c>
      <c r="K1598" s="0" t="n">
        <f aca="false">Inputs!$B$10+Scorecard!$J$5*Loan_Sample!Y1578+Scorecard!$J$6*Loan_Sample!Z1578+Scorecard!$J$7*I1598+Scorecard!$J$8*Loan_Sample!AB1578+Scorecard!$J$9*J1598+Scorecard!$J$10*Loan_Sample!AD1578+Scorecard!$J$11*G1598+Scorecard!$J$12*H1598</f>
        <v>-5.40031449003013</v>
      </c>
      <c r="L1598" s="0" t="n">
        <f aca="false">MIN(1-Inputs!$B$13,MAX(Inputs!$B$13,1/(1+EXP(-(Inputs!$B$11*K1598+Inputs!$B$12)))))</f>
        <v>0.00385783731568011</v>
      </c>
      <c r="M1598" s="0" t="n">
        <f aca="false">Loan_Sample!AH1578*Inputs!$B$4*B1598</f>
        <v>539.164881361949</v>
      </c>
      <c r="N1598" s="0" t="n">
        <f aca="false">L1598*Inputs!$B$4*B1598</f>
        <v>539.164881361949</v>
      </c>
      <c r="O1598" s="0" t="n">
        <f aca="false">Inputs!$B$37+Inputs!$B$38*MAX(Loan_Sample!H1578-Inputs!$C$38,0)+Inputs!$B$39*MAX(Loan_Sample!H1578-Inputs!$C$39,0)+Inputs!$B$40*MAX(Loan_Sample!H1578-Inputs!$C$40,0)+Inputs!$B$41*MAX(Loan_Sample!H1578-Inputs!$C$41,0)+Inputs!$B$42*Inputs!$B$14+Inputs!$B$43*MIN(Loan_Sample!I1578/Inputs!$B$17,1)+Inputs!$B$44*MIN(Loan_Sample!E1578,Inputs!$B$18)+Inputs!$B$45*Loan_Sample!C1578</f>
        <v>-3.31109790433127</v>
      </c>
      <c r="P1598" s="0" t="n">
        <f aca="false">MIN(1-Inputs!$B$13,MAX(Inputs!$B$13,1/(1+EXP(-(Inputs!$B$15*O1598+Inputs!$B$16)))))</f>
        <v>0.0341597173589131</v>
      </c>
      <c r="Q1598" s="0" t="n">
        <f aca="false">Inputs!$B$37+Inputs!$B$38*MAX(F1598-Inputs!$C$38,0)+Inputs!$B$39*MAX(F1598-Inputs!$C$39,0)+Inputs!$B$40*MAX(F1598-Inputs!$C$40,0)+Inputs!$B$41*MAX(F1598-Inputs!$C$41,0)+Inputs!$B$42*Inputs!$B$14+Inputs!$B$43*MIN(Loan_Sample!I1578/Inputs!$B$17,1)+Inputs!$B$44*MIN(E1598,Inputs!$B$18)+Inputs!$B$45*Loan_Sample!C1578</f>
        <v>-3.31109790433127</v>
      </c>
      <c r="R1598" s="0" t="n">
        <f aca="false">MIN(1-Inputs!$B$13,MAX(Inputs!$B$13,1/(1+EXP(-(Inputs!$B$15*Q1598+Inputs!$B$16)))))</f>
        <v>0.0341597173589131</v>
      </c>
    </row>
    <row r="1599" customFormat="false" ht="15" hidden="false" customHeight="false" outlineLevel="0" collapsed="false">
      <c r="A1599" s="0" t="n">
        <f aca="false">Loan_Sample!A1579</f>
        <v>46421</v>
      </c>
      <c r="B1599" s="0" t="n">
        <f aca="false">Loan_Sample!U1579</f>
        <v>156098.02</v>
      </c>
      <c r="C1599" s="0" t="n">
        <f aca="false">Loan_Sample!K1579+Inputs!$B$26</f>
        <v>4.42307710647583</v>
      </c>
      <c r="D1599" s="0" t="n">
        <f aca="false">Loan_Sample!L1579+Inputs!$B$26</f>
        <v>-0.276922702789307</v>
      </c>
      <c r="E1599" s="0" t="n">
        <f aca="false">Loan_Sample!E1579/(1+Inputs!$B$25/100)</f>
        <v>68.7055435180664</v>
      </c>
      <c r="F1599" s="0" t="n">
        <f aca="false">Loan_Sample!H1579-Inputs!$B$24/100</f>
        <v>-0.066333532333374</v>
      </c>
      <c r="G1599" s="0" t="n">
        <f aca="false">IF(ISNUMBER(C1599),INDEX(Scorecard!$D$54:$D$61,SUMPRODUCT(--(Scorecard!$G$54:$G$60&lt;C1599))+1),Scorecard!$D$62)</f>
        <v>0.409483001259379</v>
      </c>
      <c r="H1599" s="0" t="n">
        <f aca="false">IF(ISNUMBER(D1599),INDEX(Scorecard!$D$63:$D$68,SUMPRODUCT(--(Scorecard!$G$63:$G$67&lt;D1599))+1),Scorecard!$D$69)</f>
        <v>0.322484508656054</v>
      </c>
      <c r="I1599" s="0" t="n">
        <f aca="false">IF(ISNUMBER(E1599),INDEX(Scorecard!$D$19:$D$26,SUMPRODUCT(--(Scorecard!$G$19:$G$25&lt;E1599))+1),Scorecard!$D$27)</f>
        <v>0.0530843085177338</v>
      </c>
      <c r="J1599" s="0" t="n">
        <f aca="false">IF(ISNUMBER(F1599),INDEX(Scorecard!$D$37:$D$44,SUMPRODUCT(--(Scorecard!$G$37:$G$43&lt;F1599))+1),Scorecard!$D$45)</f>
        <v>0.330501541082344</v>
      </c>
      <c r="K1599" s="0" t="n">
        <f aca="false">Inputs!$B$10+Scorecard!$J$5*Loan_Sample!Y1579+Scorecard!$J$6*Loan_Sample!Z1579+Scorecard!$J$7*I1599+Scorecard!$J$8*Loan_Sample!AB1579+Scorecard!$J$9*J1599+Scorecard!$J$10*Loan_Sample!AD1579+Scorecard!$J$11*G1599+Scorecard!$J$12*H1599</f>
        <v>-5.71672465576439</v>
      </c>
      <c r="L1599" s="0" t="n">
        <f aca="false">MIN(1-Inputs!$B$13,MAX(Inputs!$B$13,1/(1+EXP(-(Inputs!$B$11*K1599+Inputs!$B$12)))))</f>
        <v>0.00275626951547596</v>
      </c>
      <c r="M1599" s="0" t="n">
        <f aca="false">Loan_Sample!AH1579*Inputs!$B$4*B1599</f>
        <v>150.586874883255</v>
      </c>
      <c r="N1599" s="0" t="n">
        <f aca="false">L1599*Inputs!$B$4*B1599</f>
        <v>150.586874883255</v>
      </c>
      <c r="O1599" s="0" t="n">
        <f aca="false">Inputs!$B$37+Inputs!$B$38*MAX(Loan_Sample!H1579-Inputs!$C$38,0)+Inputs!$B$39*MAX(Loan_Sample!H1579-Inputs!$C$39,0)+Inputs!$B$40*MAX(Loan_Sample!H1579-Inputs!$C$40,0)+Inputs!$B$41*MAX(Loan_Sample!H1579-Inputs!$C$41,0)+Inputs!$B$42*Inputs!$B$14+Inputs!$B$43*MIN(Loan_Sample!I1579/Inputs!$B$17,1)+Inputs!$B$44*MIN(Loan_Sample!E1579,Inputs!$B$18)+Inputs!$B$45*Loan_Sample!C1579</f>
        <v>-5.43985118396472</v>
      </c>
      <c r="P1599" s="0" t="n">
        <f aca="false">MIN(1-Inputs!$B$13,MAX(Inputs!$B$13,1/(1+EXP(-(Inputs!$B$15*O1599+Inputs!$B$16)))))</f>
        <v>0.00313522243101522</v>
      </c>
      <c r="Q1599" s="0" t="n">
        <f aca="false">Inputs!$B$37+Inputs!$B$38*MAX(F1599-Inputs!$C$38,0)+Inputs!$B$39*MAX(F1599-Inputs!$C$39,0)+Inputs!$B$40*MAX(F1599-Inputs!$C$40,0)+Inputs!$B$41*MAX(F1599-Inputs!$C$41,0)+Inputs!$B$42*Inputs!$B$14+Inputs!$B$43*MIN(Loan_Sample!I1579/Inputs!$B$17,1)+Inputs!$B$44*MIN(E1599,Inputs!$B$18)+Inputs!$B$45*Loan_Sample!C1579</f>
        <v>-5.43985118396472</v>
      </c>
      <c r="R1599" s="0" t="n">
        <f aca="false">MIN(1-Inputs!$B$13,MAX(Inputs!$B$13,1/(1+EXP(-(Inputs!$B$15*Q1599+Inputs!$B$16)))))</f>
        <v>0.00313522243101522</v>
      </c>
    </row>
    <row r="1600" customFormat="false" ht="15" hidden="false" customHeight="false" outlineLevel="0" collapsed="false">
      <c r="A1600" s="0" t="n">
        <f aca="false">Loan_Sample!A1580</f>
        <v>46451</v>
      </c>
      <c r="B1600" s="0" t="n">
        <f aca="false">Loan_Sample!U1580</f>
        <v>196277.84</v>
      </c>
      <c r="C1600" s="0" t="n">
        <f aca="false">Loan_Sample!K1580+Inputs!$B$26</f>
        <v>6.13333320617676</v>
      </c>
      <c r="D1600" s="0" t="n">
        <f aca="false">Loan_Sample!L1580+Inputs!$B$26</f>
        <v>-3.5</v>
      </c>
      <c r="E1600" s="0" t="n">
        <f aca="false">Loan_Sample!E1580/(1+Inputs!$B$25/100)</f>
        <v>77.9850234985352</v>
      </c>
      <c r="F1600" s="0" t="n">
        <f aca="false">Loan_Sample!H1580-Inputs!$B$24/100</f>
        <v>0.655333280563355</v>
      </c>
      <c r="G1600" s="0" t="n">
        <f aca="false">IF(ISNUMBER(C1600),INDEX(Scorecard!$D$54:$D$61,SUMPRODUCT(--(Scorecard!$G$54:$G$60&lt;C1600))+1),Scorecard!$D$62)</f>
        <v>0.0151758992857273</v>
      </c>
      <c r="H1600" s="0" t="n">
        <f aca="false">IF(ISNUMBER(D1600),INDEX(Scorecard!$D$63:$D$68,SUMPRODUCT(--(Scorecard!$G$63:$G$67&lt;D1600))+1),Scorecard!$D$69)</f>
        <v>-0.340582194386522</v>
      </c>
      <c r="I1600" s="0" t="n">
        <f aca="false">IF(ISNUMBER(E1600),INDEX(Scorecard!$D$19:$D$26,SUMPRODUCT(--(Scorecard!$G$19:$G$25&lt;E1600))+1),Scorecard!$D$27)</f>
        <v>-0.0341578513653732</v>
      </c>
      <c r="J1600" s="0" t="n">
        <f aca="false">IF(ISNUMBER(F1600),INDEX(Scorecard!$D$37:$D$44,SUMPRODUCT(--(Scorecard!$G$37:$G$43&lt;F1600))+1),Scorecard!$D$45)</f>
        <v>-0.569454719285959</v>
      </c>
      <c r="K1600" s="0" t="n">
        <f aca="false">Inputs!$B$10+Scorecard!$J$5*Loan_Sample!Y1580+Scorecard!$J$6*Loan_Sample!Z1580+Scorecard!$J$7*I1600+Scorecard!$J$8*Loan_Sample!AB1580+Scorecard!$J$9*J1600+Scorecard!$J$10*Loan_Sample!AD1580+Scorecard!$J$11*G1600+Scorecard!$J$12*H1600</f>
        <v>-5.25555647099343</v>
      </c>
      <c r="L1600" s="0" t="n">
        <f aca="false">MIN(1-Inputs!$B$13,MAX(Inputs!$B$13,1/(1+EXP(-(Inputs!$B$11*K1600+Inputs!$B$12)))))</f>
        <v>0.00449872394446457</v>
      </c>
      <c r="M1600" s="0" t="n">
        <f aca="false">Loan_Sample!AH1580*Inputs!$B$4*B1600</f>
        <v>309.049936501525</v>
      </c>
      <c r="N1600" s="0" t="n">
        <f aca="false">L1600*Inputs!$B$4*B1600</f>
        <v>309.049936501525</v>
      </c>
      <c r="O1600" s="0" t="n">
        <f aca="false">Inputs!$B$37+Inputs!$B$38*MAX(Loan_Sample!H1580-Inputs!$C$38,0)+Inputs!$B$39*MAX(Loan_Sample!H1580-Inputs!$C$39,0)+Inputs!$B$40*MAX(Loan_Sample!H1580-Inputs!$C$40,0)+Inputs!$B$41*MAX(Loan_Sample!H1580-Inputs!$C$41,0)+Inputs!$B$42*Inputs!$B$14+Inputs!$B$43*MIN(Loan_Sample!I1580/Inputs!$B$17,1)+Inputs!$B$44*MIN(Loan_Sample!E1580,Inputs!$B$18)+Inputs!$B$45*Loan_Sample!C1580</f>
        <v>-3.79616867802011</v>
      </c>
      <c r="P1600" s="0" t="n">
        <f aca="false">MIN(1-Inputs!$B$13,MAX(Inputs!$B$13,1/(1+EXP(-(Inputs!$B$15*O1600+Inputs!$B$16)))))</f>
        <v>0.0199694696557395</v>
      </c>
      <c r="Q1600" s="0" t="n">
        <f aca="false">Inputs!$B$37+Inputs!$B$38*MAX(F1600-Inputs!$C$38,0)+Inputs!$B$39*MAX(F1600-Inputs!$C$39,0)+Inputs!$B$40*MAX(F1600-Inputs!$C$40,0)+Inputs!$B$41*MAX(F1600-Inputs!$C$41,0)+Inputs!$B$42*Inputs!$B$14+Inputs!$B$43*MIN(Loan_Sample!I1580/Inputs!$B$17,1)+Inputs!$B$44*MIN(E1600,Inputs!$B$18)+Inputs!$B$45*Loan_Sample!C1580</f>
        <v>-3.79616867802011</v>
      </c>
      <c r="R1600" s="0" t="n">
        <f aca="false">MIN(1-Inputs!$B$13,MAX(Inputs!$B$13,1/(1+EXP(-(Inputs!$B$15*Q1600+Inputs!$B$16)))))</f>
        <v>0.0199694696557395</v>
      </c>
    </row>
    <row r="1601" customFormat="false" ht="15" hidden="false" customHeight="false" outlineLevel="0" collapsed="false">
      <c r="A1601" s="0" t="n">
        <f aca="false">Loan_Sample!A1581</f>
        <v>46472</v>
      </c>
      <c r="B1601" s="0" t="n">
        <f aca="false">Loan_Sample!U1581</f>
        <v>164915.94</v>
      </c>
      <c r="C1601" s="0" t="n">
        <f aca="false">Loan_Sample!K1581+Inputs!$B$26</f>
        <v>5.19999980926514</v>
      </c>
      <c r="D1601" s="0" t="n">
        <f aca="false">Loan_Sample!L1581+Inputs!$B$26</f>
        <v>-0.458333492279053</v>
      </c>
      <c r="E1601" s="0" t="n">
        <f aca="false">Loan_Sample!E1581/(1+Inputs!$B$25/100)</f>
        <v>68.986686706543</v>
      </c>
      <c r="F1601" s="0" t="n">
        <f aca="false">Loan_Sample!H1581-Inputs!$B$24/100</f>
        <v>-3.8103334903717</v>
      </c>
      <c r="G1601" s="0" t="n">
        <f aca="false">IF(ISNUMBER(C1601),INDEX(Scorecard!$D$54:$D$61,SUMPRODUCT(--(Scorecard!$G$54:$G$60&lt;C1601))+1),Scorecard!$D$62)</f>
        <v>0.214429354789033</v>
      </c>
      <c r="H1601" s="0" t="n">
        <f aca="false">IF(ISNUMBER(D1601),INDEX(Scorecard!$D$63:$D$68,SUMPRODUCT(--(Scorecard!$G$63:$G$67&lt;D1601))+1),Scorecard!$D$69)</f>
        <v>0.322484508656054</v>
      </c>
      <c r="I1601" s="0" t="n">
        <f aca="false">IF(ISNUMBER(E1601),INDEX(Scorecard!$D$19:$D$26,SUMPRODUCT(--(Scorecard!$G$19:$G$25&lt;E1601))+1),Scorecard!$D$27)</f>
        <v>0.0530843085177338</v>
      </c>
      <c r="J1601" s="0" t="n">
        <f aca="false">IF(ISNUMBER(F1601),INDEX(Scorecard!$D$37:$D$44,SUMPRODUCT(--(Scorecard!$G$37:$G$43&lt;F1601))+1),Scorecard!$D$45)</f>
        <v>1.35057635045042</v>
      </c>
      <c r="K1601" s="0" t="n">
        <f aca="false">Inputs!$B$10+Scorecard!$J$5*Loan_Sample!Y1581+Scorecard!$J$6*Loan_Sample!Z1581+Scorecard!$J$7*I1601+Scorecard!$J$8*Loan_Sample!AB1581+Scorecard!$J$9*J1601+Scorecard!$J$10*Loan_Sample!AD1581+Scorecard!$J$11*G1601+Scorecard!$J$12*H1601</f>
        <v>-6.18972694007539</v>
      </c>
      <c r="L1601" s="0" t="n">
        <f aca="false">MIN(1-Inputs!$B$13,MAX(Inputs!$B$13,1/(1+EXP(-(Inputs!$B$11*K1601+Inputs!$B$12)))))</f>
        <v>0.00166643942794318</v>
      </c>
      <c r="M1601" s="0" t="n">
        <f aca="false">Loan_Sample!AH1581*Inputs!$B$4*B1601</f>
        <v>96.1878486493093</v>
      </c>
      <c r="N1601" s="0" t="n">
        <f aca="false">L1601*Inputs!$B$4*B1601</f>
        <v>96.1878486493093</v>
      </c>
      <c r="O1601" s="0" t="n">
        <f aca="false">Inputs!$B$37+Inputs!$B$38*MAX(Loan_Sample!H1581-Inputs!$C$38,0)+Inputs!$B$39*MAX(Loan_Sample!H1581-Inputs!$C$39,0)+Inputs!$B$40*MAX(Loan_Sample!H1581-Inputs!$C$40,0)+Inputs!$B$41*MAX(Loan_Sample!H1581-Inputs!$C$41,0)+Inputs!$B$42*Inputs!$B$14+Inputs!$B$43*MIN(Loan_Sample!I1581/Inputs!$B$17,1)+Inputs!$B$44*MIN(Loan_Sample!E1581,Inputs!$B$18)+Inputs!$B$45*Loan_Sample!C1581</f>
        <v>-5.59191018863964</v>
      </c>
      <c r="P1601" s="0" t="n">
        <f aca="false">MIN(1-Inputs!$B$13,MAX(Inputs!$B$13,1/(1+EXP(-(Inputs!$B$15*O1601+Inputs!$B$16)))))</f>
        <v>0.00263883489630408</v>
      </c>
      <c r="Q1601" s="0" t="n">
        <f aca="false">Inputs!$B$37+Inputs!$B$38*MAX(F1601-Inputs!$C$38,0)+Inputs!$B$39*MAX(F1601-Inputs!$C$39,0)+Inputs!$B$40*MAX(F1601-Inputs!$C$40,0)+Inputs!$B$41*MAX(F1601-Inputs!$C$41,0)+Inputs!$B$42*Inputs!$B$14+Inputs!$B$43*MIN(Loan_Sample!I1581/Inputs!$B$17,1)+Inputs!$B$44*MIN(E1601,Inputs!$B$18)+Inputs!$B$45*Loan_Sample!C1581</f>
        <v>-5.59191018863964</v>
      </c>
      <c r="R1601" s="0" t="n">
        <f aca="false">MIN(1-Inputs!$B$13,MAX(Inputs!$B$13,1/(1+EXP(-(Inputs!$B$15*Q1601+Inputs!$B$16)))))</f>
        <v>0.00263883489630408</v>
      </c>
    </row>
    <row r="1602" customFormat="false" ht="15" hidden="false" customHeight="false" outlineLevel="0" collapsed="false">
      <c r="A1602" s="0" t="n">
        <f aca="false">Loan_Sample!A1582</f>
        <v>46473</v>
      </c>
      <c r="B1602" s="0" t="n">
        <f aca="false">Loan_Sample!U1582</f>
        <v>370523.72</v>
      </c>
      <c r="C1602" s="0" t="n">
        <f aca="false">Loan_Sample!K1582+Inputs!$B$26</f>
        <v>4.95833349227905</v>
      </c>
      <c r="D1602" s="0" t="n">
        <f aca="false">Loan_Sample!L1582+Inputs!$B$26</f>
        <v>-1.875</v>
      </c>
      <c r="E1602" s="0" t="n">
        <f aca="false">Loan_Sample!E1582/(1+Inputs!$B$25/100)</f>
        <v>76.1029663085938</v>
      </c>
      <c r="F1602" s="0" t="n">
        <f aca="false">Loan_Sample!H1582-Inputs!$B$24/100</f>
        <v>-0.484666585922241</v>
      </c>
      <c r="G1602" s="0" t="n">
        <f aca="false">IF(ISNUMBER(C1602),INDEX(Scorecard!$D$54:$D$61,SUMPRODUCT(--(Scorecard!$G$54:$G$60&lt;C1602))+1),Scorecard!$D$62)</f>
        <v>0.214429354789033</v>
      </c>
      <c r="H1602" s="0" t="n">
        <f aca="false">IF(ISNUMBER(D1602),INDEX(Scorecard!$D$63:$D$68,SUMPRODUCT(--(Scorecard!$G$63:$G$67&lt;D1602))+1),Scorecard!$D$69)</f>
        <v>-0.340582194386522</v>
      </c>
      <c r="I1602" s="0" t="n">
        <f aca="false">IF(ISNUMBER(E1602),INDEX(Scorecard!$D$19:$D$26,SUMPRODUCT(--(Scorecard!$G$19:$G$25&lt;E1602))+1),Scorecard!$D$27)</f>
        <v>-0.0341578513653732</v>
      </c>
      <c r="J1602" s="0" t="n">
        <f aca="false">IF(ISNUMBER(F1602),INDEX(Scorecard!$D$37:$D$44,SUMPRODUCT(--(Scorecard!$G$37:$G$43&lt;F1602))+1),Scorecard!$D$45)</f>
        <v>0.769716833645565</v>
      </c>
      <c r="K1602" s="0" t="n">
        <f aca="false">Inputs!$B$10+Scorecard!$J$5*Loan_Sample!Y1582+Scorecard!$J$6*Loan_Sample!Z1582+Scorecard!$J$7*I1602+Scorecard!$J$8*Loan_Sample!AB1582+Scorecard!$J$9*J1602+Scorecard!$J$10*Loan_Sample!AD1582+Scorecard!$J$11*G1602+Scorecard!$J$12*H1602</f>
        <v>-4.08965674431183</v>
      </c>
      <c r="L1602" s="0" t="n">
        <f aca="false">MIN(1-Inputs!$B$13,MAX(Inputs!$B$13,1/(1+EXP(-(Inputs!$B$11*K1602+Inputs!$B$12)))))</f>
        <v>0.0154214552452927</v>
      </c>
      <c r="M1602" s="0" t="n">
        <f aca="false">Loan_Sample!AH1582*Inputs!$B$4*B1602</f>
        <v>1999.90523785478</v>
      </c>
      <c r="N1602" s="0" t="n">
        <f aca="false">L1602*Inputs!$B$4*B1602</f>
        <v>1999.90523785478</v>
      </c>
      <c r="O1602" s="0" t="n">
        <f aca="false">Inputs!$B$37+Inputs!$B$38*MAX(Loan_Sample!H1582-Inputs!$C$38,0)+Inputs!$B$39*MAX(Loan_Sample!H1582-Inputs!$C$39,0)+Inputs!$B$40*MAX(Loan_Sample!H1582-Inputs!$C$40,0)+Inputs!$B$41*MAX(Loan_Sample!H1582-Inputs!$C$41,0)+Inputs!$B$42*Inputs!$B$14+Inputs!$B$43*MIN(Loan_Sample!I1582/Inputs!$B$17,1)+Inputs!$B$44*MIN(Loan_Sample!E1582,Inputs!$B$18)+Inputs!$B$45*Loan_Sample!C1582</f>
        <v>-6.13872737579353</v>
      </c>
      <c r="P1602" s="0" t="n">
        <f aca="false">MIN(1-Inputs!$B$13,MAX(Inputs!$B$13,1/(1+EXP(-(Inputs!$B$15*O1602+Inputs!$B$16)))))</f>
        <v>0.00141898077013447</v>
      </c>
      <c r="Q1602" s="0" t="n">
        <f aca="false">Inputs!$B$37+Inputs!$B$38*MAX(F1602-Inputs!$C$38,0)+Inputs!$B$39*MAX(F1602-Inputs!$C$39,0)+Inputs!$B$40*MAX(F1602-Inputs!$C$40,0)+Inputs!$B$41*MAX(F1602-Inputs!$C$41,0)+Inputs!$B$42*Inputs!$B$14+Inputs!$B$43*MIN(Loan_Sample!I1582/Inputs!$B$17,1)+Inputs!$B$44*MIN(E1602,Inputs!$B$18)+Inputs!$B$45*Loan_Sample!C1582</f>
        <v>-6.13872737579353</v>
      </c>
      <c r="R1602" s="0" t="n">
        <f aca="false">MIN(1-Inputs!$B$13,MAX(Inputs!$B$13,1/(1+EXP(-(Inputs!$B$15*Q1602+Inputs!$B$16)))))</f>
        <v>0.00141898077013447</v>
      </c>
    </row>
    <row r="1603" customFormat="false" ht="15" hidden="false" customHeight="false" outlineLevel="0" collapsed="false">
      <c r="A1603" s="0" t="n">
        <f aca="false">Loan_Sample!A1583</f>
        <v>46509</v>
      </c>
      <c r="B1603" s="0" t="n">
        <f aca="false">Loan_Sample!U1583</f>
        <v>268200.2</v>
      </c>
      <c r="C1603" s="0" t="n">
        <f aca="false">Loan_Sample!K1583+Inputs!$B$26</f>
        <v>3.90833330154419</v>
      </c>
      <c r="D1603" s="0" t="n">
        <f aca="false">Loan_Sample!L1583+Inputs!$B$26</f>
        <v>-1.125</v>
      </c>
      <c r="E1603" s="0" t="n">
        <f aca="false">Loan_Sample!E1583/(1+Inputs!$B$25/100)</f>
        <v>57.8800201416016</v>
      </c>
      <c r="F1603" s="0" t="n">
        <f aca="false">Loan_Sample!H1583-Inputs!$B$24/100</f>
        <v>-2.05533313751221</v>
      </c>
      <c r="G1603" s="0" t="n">
        <f aca="false">IF(ISNUMBER(C1603),INDEX(Scorecard!$D$54:$D$61,SUMPRODUCT(--(Scorecard!$G$54:$G$60&lt;C1603))+1),Scorecard!$D$62)</f>
        <v>0.489050497890326</v>
      </c>
      <c r="H1603" s="0" t="n">
        <f aca="false">IF(ISNUMBER(D1603),INDEX(Scorecard!$D$63:$D$68,SUMPRODUCT(--(Scorecard!$G$63:$G$67&lt;D1603))+1),Scorecard!$D$69)</f>
        <v>-0.340582194386522</v>
      </c>
      <c r="I1603" s="0" t="n">
        <f aca="false">IF(ISNUMBER(E1603),INDEX(Scorecard!$D$19:$D$26,SUMPRODUCT(--(Scorecard!$G$19:$G$25&lt;E1603))+1),Scorecard!$D$27)</f>
        <v>0.285899340811827</v>
      </c>
      <c r="J1603" s="0" t="n">
        <f aca="false">IF(ISNUMBER(F1603),INDEX(Scorecard!$D$37:$D$44,SUMPRODUCT(--(Scorecard!$G$37:$G$43&lt;F1603))+1),Scorecard!$D$45)</f>
        <v>1.35057635045042</v>
      </c>
      <c r="K1603" s="0" t="n">
        <f aca="false">Inputs!$B$10+Scorecard!$J$5*Loan_Sample!Y1583+Scorecard!$J$6*Loan_Sample!Z1583+Scorecard!$J$7*I1603+Scorecard!$J$8*Loan_Sample!AB1583+Scorecard!$J$9*J1603+Scorecard!$J$10*Loan_Sample!AD1583+Scorecard!$J$11*G1603+Scorecard!$J$12*H1603</f>
        <v>-6.69576285785698</v>
      </c>
      <c r="L1603" s="0" t="n">
        <f aca="false">MIN(1-Inputs!$B$13,MAX(Inputs!$B$13,1/(1+EXP(-(Inputs!$B$11*K1603+Inputs!$B$12)))))</f>
        <v>0.000972276689621711</v>
      </c>
      <c r="M1603" s="0" t="n">
        <f aca="false">Loan_Sample!AH1583*Inputs!$B$4*B1603</f>
        <v>91.2676809141583</v>
      </c>
      <c r="N1603" s="0" t="n">
        <f aca="false">L1603*Inputs!$B$4*B1603</f>
        <v>91.2676809141583</v>
      </c>
      <c r="O1603" s="0" t="n">
        <f aca="false">Inputs!$B$37+Inputs!$B$38*MAX(Loan_Sample!H1583-Inputs!$C$38,0)+Inputs!$B$39*MAX(Loan_Sample!H1583-Inputs!$C$39,0)+Inputs!$B$40*MAX(Loan_Sample!H1583-Inputs!$C$40,0)+Inputs!$B$41*MAX(Loan_Sample!H1583-Inputs!$C$41,0)+Inputs!$B$42*Inputs!$B$14+Inputs!$B$43*MIN(Loan_Sample!I1583/Inputs!$B$17,1)+Inputs!$B$44*MIN(Loan_Sample!E1583,Inputs!$B$18)+Inputs!$B$45*Loan_Sample!C1583</f>
        <v>-5.34480042812092</v>
      </c>
      <c r="P1603" s="0" t="n">
        <f aca="false">MIN(1-Inputs!$B$13,MAX(Inputs!$B$13,1/(1+EXP(-(Inputs!$B$15*O1603+Inputs!$B$16)))))</f>
        <v>0.00349172538900009</v>
      </c>
      <c r="Q1603" s="0" t="n">
        <f aca="false">Inputs!$B$37+Inputs!$B$38*MAX(F1603-Inputs!$C$38,0)+Inputs!$B$39*MAX(F1603-Inputs!$C$39,0)+Inputs!$B$40*MAX(F1603-Inputs!$C$40,0)+Inputs!$B$41*MAX(F1603-Inputs!$C$41,0)+Inputs!$B$42*Inputs!$B$14+Inputs!$B$43*MIN(Loan_Sample!I1583/Inputs!$B$17,1)+Inputs!$B$44*MIN(E1603,Inputs!$B$18)+Inputs!$B$45*Loan_Sample!C1583</f>
        <v>-5.34480042812092</v>
      </c>
      <c r="R1603" s="0" t="n">
        <f aca="false">MIN(1-Inputs!$B$13,MAX(Inputs!$B$13,1/(1+EXP(-(Inputs!$B$15*Q1603+Inputs!$B$16)))))</f>
        <v>0.00349172538900009</v>
      </c>
    </row>
    <row r="1604" customFormat="false" ht="15" hidden="false" customHeight="false" outlineLevel="0" collapsed="false">
      <c r="A1604" s="0" t="n">
        <f aca="false">Loan_Sample!A1584</f>
        <v>46547</v>
      </c>
      <c r="B1604" s="0" t="n">
        <f aca="false">Loan_Sample!U1584</f>
        <v>369766.88</v>
      </c>
      <c r="C1604" s="0" t="n">
        <f aca="false">Loan_Sample!K1584+Inputs!$B$26</f>
        <v>4.80000019073486</v>
      </c>
      <c r="D1604" s="0" t="n">
        <f aca="false">Loan_Sample!L1584+Inputs!$B$26</f>
        <v>-0.208333015441895</v>
      </c>
      <c r="E1604" s="0" t="n">
        <f aca="false">Loan_Sample!E1584/(1+Inputs!$B$25/100)</f>
        <v>69.9801940917969</v>
      </c>
      <c r="F1604" s="0" t="n">
        <f aca="false">Loan_Sample!H1584-Inputs!$B$24/100</f>
        <v>-3.00133323669434</v>
      </c>
      <c r="G1604" s="0" t="n">
        <f aca="false">IF(ISNUMBER(C1604),INDEX(Scorecard!$D$54:$D$61,SUMPRODUCT(--(Scorecard!$G$54:$G$60&lt;C1604))+1),Scorecard!$D$62)</f>
        <v>0.409483001259379</v>
      </c>
      <c r="H1604" s="0" t="n">
        <f aca="false">IF(ISNUMBER(D1604),INDEX(Scorecard!$D$63:$D$68,SUMPRODUCT(--(Scorecard!$G$63:$G$67&lt;D1604))+1),Scorecard!$D$69)</f>
        <v>0.322484508656054</v>
      </c>
      <c r="I1604" s="0" t="n">
        <f aca="false">IF(ISNUMBER(E1604),INDEX(Scorecard!$D$19:$D$26,SUMPRODUCT(--(Scorecard!$G$19:$G$25&lt;E1604))+1),Scorecard!$D$27)</f>
        <v>0.0530843085177338</v>
      </c>
      <c r="J1604" s="0" t="n">
        <f aca="false">IF(ISNUMBER(F1604),INDEX(Scorecard!$D$37:$D$44,SUMPRODUCT(--(Scorecard!$G$37:$G$43&lt;F1604))+1),Scorecard!$D$45)</f>
        <v>1.35057635045042</v>
      </c>
      <c r="K1604" s="0" t="n">
        <f aca="false">Inputs!$B$10+Scorecard!$J$5*Loan_Sample!Y1584+Scorecard!$J$6*Loan_Sample!Z1584+Scorecard!$J$7*I1604+Scorecard!$J$8*Loan_Sample!AB1584+Scorecard!$J$9*J1604+Scorecard!$J$10*Loan_Sample!AD1584+Scorecard!$J$11*G1604+Scorecard!$J$12*H1604</f>
        <v>-3.00612733854864</v>
      </c>
      <c r="L1604" s="0" t="n">
        <f aca="false">MIN(1-Inputs!$B$13,MAX(Inputs!$B$13,1/(1+EXP(-(Inputs!$B$11*K1604+Inputs!$B$12)))))</f>
        <v>0.0473684149197139</v>
      </c>
      <c r="M1604" s="0" t="n">
        <f aca="false">Loan_Sample!AH1584*Inputs!$B$4*B1604</f>
        <v>6130.34484839282</v>
      </c>
      <c r="N1604" s="0" t="n">
        <f aca="false">L1604*Inputs!$B$4*B1604</f>
        <v>6130.34484839282</v>
      </c>
      <c r="O1604" s="0" t="n">
        <f aca="false">Inputs!$B$37+Inputs!$B$38*MAX(Loan_Sample!H1584-Inputs!$C$38,0)+Inputs!$B$39*MAX(Loan_Sample!H1584-Inputs!$C$39,0)+Inputs!$B$40*MAX(Loan_Sample!H1584-Inputs!$C$40,0)+Inputs!$B$41*MAX(Loan_Sample!H1584-Inputs!$C$41,0)+Inputs!$B$42*Inputs!$B$14+Inputs!$B$43*MIN(Loan_Sample!I1584/Inputs!$B$17,1)+Inputs!$B$44*MIN(Loan_Sample!E1584,Inputs!$B$18)+Inputs!$B$45*Loan_Sample!C1584</f>
        <v>-5.99197433620409</v>
      </c>
      <c r="P1604" s="0" t="n">
        <f aca="false">MIN(1-Inputs!$B$13,MAX(Inputs!$B$13,1/(1+EXP(-(Inputs!$B$15*O1604+Inputs!$B$16)))))</f>
        <v>0.0016761674412565</v>
      </c>
      <c r="Q1604" s="0" t="n">
        <f aca="false">Inputs!$B$37+Inputs!$B$38*MAX(F1604-Inputs!$C$38,0)+Inputs!$B$39*MAX(F1604-Inputs!$C$39,0)+Inputs!$B$40*MAX(F1604-Inputs!$C$40,0)+Inputs!$B$41*MAX(F1604-Inputs!$C$41,0)+Inputs!$B$42*Inputs!$B$14+Inputs!$B$43*MIN(Loan_Sample!I1584/Inputs!$B$17,1)+Inputs!$B$44*MIN(E1604,Inputs!$B$18)+Inputs!$B$45*Loan_Sample!C1584</f>
        <v>-5.99197433620409</v>
      </c>
      <c r="R1604" s="0" t="n">
        <f aca="false">MIN(1-Inputs!$B$13,MAX(Inputs!$B$13,1/(1+EXP(-(Inputs!$B$15*Q1604+Inputs!$B$16)))))</f>
        <v>0.0016761674412565</v>
      </c>
    </row>
    <row r="1605" customFormat="false" ht="15" hidden="false" customHeight="false" outlineLevel="0" collapsed="false">
      <c r="A1605" s="0" t="n">
        <f aca="false">Loan_Sample!A1585</f>
        <v>46621</v>
      </c>
      <c r="B1605" s="0" t="n">
        <f aca="false">Loan_Sample!U1585</f>
        <v>109160.195</v>
      </c>
      <c r="C1605" s="0" t="n">
        <f aca="false">Loan_Sample!K1585+Inputs!$B$26</f>
        <v>3.72307682037354</v>
      </c>
      <c r="D1605" s="0" t="n">
        <f aca="false">Loan_Sample!L1585+Inputs!$B$26</f>
        <v>-0.276923179626465</v>
      </c>
      <c r="E1605" s="0" t="n">
        <f aca="false">Loan_Sample!E1585/(1+Inputs!$B$25/100)</f>
        <v>71.6599731445313</v>
      </c>
      <c r="F1605" s="0" t="n">
        <f aca="false">Loan_Sample!H1585-Inputs!$B$24/100</f>
        <v>0.925666570663452</v>
      </c>
      <c r="G1605" s="0" t="n">
        <f aca="false">IF(ISNUMBER(C1605),INDEX(Scorecard!$D$54:$D$61,SUMPRODUCT(--(Scorecard!$G$54:$G$60&lt;C1605))+1),Scorecard!$D$62)</f>
        <v>0.489050497890326</v>
      </c>
      <c r="H1605" s="0" t="n">
        <f aca="false">IF(ISNUMBER(D1605),INDEX(Scorecard!$D$63:$D$68,SUMPRODUCT(--(Scorecard!$G$63:$G$67&lt;D1605))+1),Scorecard!$D$69)</f>
        <v>0.322484508656054</v>
      </c>
      <c r="I1605" s="0" t="n">
        <f aca="false">IF(ISNUMBER(E1605),INDEX(Scorecard!$D$19:$D$26,SUMPRODUCT(--(Scorecard!$G$19:$G$25&lt;E1605))+1),Scorecard!$D$27)</f>
        <v>0.0530843085177338</v>
      </c>
      <c r="J1605" s="0" t="n">
        <f aca="false">IF(ISNUMBER(F1605),INDEX(Scorecard!$D$37:$D$44,SUMPRODUCT(--(Scorecard!$G$37:$G$43&lt;F1605))+1),Scorecard!$D$45)</f>
        <v>-0.975503570149195</v>
      </c>
      <c r="K1605" s="0" t="n">
        <f aca="false">Inputs!$B$10+Scorecard!$J$5*Loan_Sample!Y1585+Scorecard!$J$6*Loan_Sample!Z1585+Scorecard!$J$7*I1605+Scorecard!$J$8*Loan_Sample!AB1585+Scorecard!$J$9*J1605+Scorecard!$J$10*Loan_Sample!AD1585+Scorecard!$J$11*G1605+Scorecard!$J$12*H1605</f>
        <v>-5.50781875494173</v>
      </c>
      <c r="L1605" s="0" t="n">
        <f aca="false">MIN(1-Inputs!$B$13,MAX(Inputs!$B$13,1/(1+EXP(-(Inputs!$B$11*K1605+Inputs!$B$12)))))</f>
        <v>0.00344151319501047</v>
      </c>
      <c r="M1605" s="0" t="n">
        <f aca="false">Loan_Sample!AH1585*Inputs!$B$4*B1605</f>
        <v>131.486688011846</v>
      </c>
      <c r="N1605" s="0" t="n">
        <f aca="false">L1605*Inputs!$B$4*B1605</f>
        <v>131.486688011846</v>
      </c>
      <c r="O1605" s="0" t="n">
        <f aca="false">Inputs!$B$37+Inputs!$B$38*MAX(Loan_Sample!H1585-Inputs!$C$38,0)+Inputs!$B$39*MAX(Loan_Sample!H1585-Inputs!$C$39,0)+Inputs!$B$40*MAX(Loan_Sample!H1585-Inputs!$C$40,0)+Inputs!$B$41*MAX(Loan_Sample!H1585-Inputs!$C$41,0)+Inputs!$B$42*Inputs!$B$14+Inputs!$B$43*MIN(Loan_Sample!I1585/Inputs!$B$17,1)+Inputs!$B$44*MIN(Loan_Sample!E1585,Inputs!$B$18)+Inputs!$B$45*Loan_Sample!C1585</f>
        <v>-3.59336599231024</v>
      </c>
      <c r="P1605" s="0" t="n">
        <f aca="false">MIN(1-Inputs!$B$13,MAX(Inputs!$B$13,1/(1+EXP(-(Inputs!$B$15*O1605+Inputs!$B$16)))))</f>
        <v>0.0250177586689366</v>
      </c>
      <c r="Q1605" s="0" t="n">
        <f aca="false">Inputs!$B$37+Inputs!$B$38*MAX(F1605-Inputs!$C$38,0)+Inputs!$B$39*MAX(F1605-Inputs!$C$39,0)+Inputs!$B$40*MAX(F1605-Inputs!$C$40,0)+Inputs!$B$41*MAX(F1605-Inputs!$C$41,0)+Inputs!$B$42*Inputs!$B$14+Inputs!$B$43*MIN(Loan_Sample!I1585/Inputs!$B$17,1)+Inputs!$B$44*MIN(E1605,Inputs!$B$18)+Inputs!$B$45*Loan_Sample!C1585</f>
        <v>-3.59336599231024</v>
      </c>
      <c r="R1605" s="0" t="n">
        <f aca="false">MIN(1-Inputs!$B$13,MAX(Inputs!$B$13,1/(1+EXP(-(Inputs!$B$15*Q1605+Inputs!$B$16)))))</f>
        <v>0.0250177586689366</v>
      </c>
    </row>
    <row r="1606" customFormat="false" ht="15" hidden="false" customHeight="false" outlineLevel="0" collapsed="false">
      <c r="A1606" s="0" t="n">
        <f aca="false">Loan_Sample!A1586</f>
        <v>46651</v>
      </c>
      <c r="B1606" s="0" t="n">
        <f aca="false">Loan_Sample!U1586</f>
        <v>165876.9</v>
      </c>
      <c r="C1606" s="0" t="n">
        <f aca="false">Loan_Sample!K1586+Inputs!$B$26</f>
        <v>9.03333377838135</v>
      </c>
      <c r="D1606" s="0" t="n">
        <f aca="false">Loan_Sample!L1586+Inputs!$B$26</f>
        <v>5.07179546356201</v>
      </c>
      <c r="E1606" s="0" t="n">
        <f aca="false">Loan_Sample!E1586/(1+Inputs!$B$25/100)</f>
        <v>79.2361450195313</v>
      </c>
      <c r="F1606" s="0" t="n">
        <f aca="false">Loan_Sample!H1586-Inputs!$B$24/100</f>
        <v>1.13266682624817</v>
      </c>
      <c r="G1606" s="0" t="n">
        <f aca="false">IF(ISNUMBER(C1606),INDEX(Scorecard!$D$54:$D$61,SUMPRODUCT(--(Scorecard!$G$54:$G$60&lt;C1606))+1),Scorecard!$D$62)</f>
        <v>-0.541917179454542</v>
      </c>
      <c r="H1606" s="0" t="n">
        <f aca="false">IF(ISNUMBER(D1606),INDEX(Scorecard!$D$63:$D$68,SUMPRODUCT(--(Scorecard!$G$63:$G$67&lt;D1606))+1),Scorecard!$D$69)</f>
        <v>0.322484508656054</v>
      </c>
      <c r="I1606" s="0" t="n">
        <f aca="false">IF(ISNUMBER(E1606),INDEX(Scorecard!$D$19:$D$26,SUMPRODUCT(--(Scorecard!$G$19:$G$25&lt;E1606))+1),Scorecard!$D$27)</f>
        <v>-0.0341578513653732</v>
      </c>
      <c r="J1606" s="0" t="n">
        <f aca="false">IF(ISNUMBER(F1606),INDEX(Scorecard!$D$37:$D$44,SUMPRODUCT(--(Scorecard!$G$37:$G$43&lt;F1606))+1),Scorecard!$D$45)</f>
        <v>-0.975503570149195</v>
      </c>
      <c r="K1606" s="0" t="n">
        <f aca="false">Inputs!$B$10+Scorecard!$J$5*Loan_Sample!Y1586+Scorecard!$J$6*Loan_Sample!Z1586+Scorecard!$J$7*I1606+Scorecard!$J$8*Loan_Sample!AB1586+Scorecard!$J$9*J1606+Scorecard!$J$10*Loan_Sample!AD1586+Scorecard!$J$11*G1606+Scorecard!$J$12*H1606</f>
        <v>-2.27023842426757</v>
      </c>
      <c r="L1606" s="0" t="n">
        <f aca="false">MIN(1-Inputs!$B$13,MAX(Inputs!$B$13,1/(1+EXP(-(Inputs!$B$11*K1606+Inputs!$B$12)))))</f>
        <v>0.0982589899885689</v>
      </c>
      <c r="M1606" s="0" t="n">
        <f aca="false">Loan_Sample!AH1586*Inputs!$B$4*B1606</f>
        <v>5704.6138297522</v>
      </c>
      <c r="N1606" s="0" t="n">
        <f aca="false">L1606*Inputs!$B$4*B1606</f>
        <v>5704.6138297522</v>
      </c>
      <c r="O1606" s="0" t="n">
        <f aca="false">Inputs!$B$37+Inputs!$B$38*MAX(Loan_Sample!H1586-Inputs!$C$38,0)+Inputs!$B$39*MAX(Loan_Sample!H1586-Inputs!$C$39,0)+Inputs!$B$40*MAX(Loan_Sample!H1586-Inputs!$C$40,0)+Inputs!$B$41*MAX(Loan_Sample!H1586-Inputs!$C$41,0)+Inputs!$B$42*Inputs!$B$14+Inputs!$B$43*MIN(Loan_Sample!I1586/Inputs!$B$17,1)+Inputs!$B$44*MIN(Loan_Sample!E1586,Inputs!$B$18)+Inputs!$B$45*Loan_Sample!C1586</f>
        <v>-4.17421394602628</v>
      </c>
      <c r="P1606" s="0" t="n">
        <f aca="false">MIN(1-Inputs!$B$13,MAX(Inputs!$B$13,1/(1+EXP(-(Inputs!$B$15*O1606+Inputs!$B$16)))))</f>
        <v>0.013084702167181</v>
      </c>
      <c r="Q1606" s="0" t="n">
        <f aca="false">Inputs!$B$37+Inputs!$B$38*MAX(F1606-Inputs!$C$38,0)+Inputs!$B$39*MAX(F1606-Inputs!$C$39,0)+Inputs!$B$40*MAX(F1606-Inputs!$C$40,0)+Inputs!$B$41*MAX(F1606-Inputs!$C$41,0)+Inputs!$B$42*Inputs!$B$14+Inputs!$B$43*MIN(Loan_Sample!I1586/Inputs!$B$17,1)+Inputs!$B$44*MIN(E1606,Inputs!$B$18)+Inputs!$B$45*Loan_Sample!C1586</f>
        <v>-4.17421394602628</v>
      </c>
      <c r="R1606" s="0" t="n">
        <f aca="false">MIN(1-Inputs!$B$13,MAX(Inputs!$B$13,1/(1+EXP(-(Inputs!$B$15*Q1606+Inputs!$B$16)))))</f>
        <v>0.013084702167181</v>
      </c>
    </row>
    <row r="1607" customFormat="false" ht="15" hidden="false" customHeight="false" outlineLevel="0" collapsed="false">
      <c r="A1607" s="0" t="n">
        <f aca="false">Loan_Sample!A1587</f>
        <v>46763</v>
      </c>
      <c r="B1607" s="0" t="n">
        <f aca="false">Loan_Sample!U1587</f>
        <v>114760.01</v>
      </c>
      <c r="C1607" s="0" t="n">
        <f aca="false">Loan_Sample!K1587+Inputs!$B$26</f>
        <v>7.13333320617676</v>
      </c>
      <c r="D1607" s="0" t="n">
        <f aca="false">Loan_Sample!L1587+Inputs!$B$26</f>
        <v>2.71025609970093</v>
      </c>
      <c r="E1607" s="0" t="n">
        <f aca="false">Loan_Sample!E1587/(1+Inputs!$B$25/100)</f>
        <v>57.6112480163574</v>
      </c>
      <c r="F1607" s="0" t="n">
        <f aca="false">Loan_Sample!H1587-Inputs!$B$24/100</f>
        <v>1.01133322715759</v>
      </c>
      <c r="G1607" s="0" t="n">
        <f aca="false">IF(ISNUMBER(C1607),INDEX(Scorecard!$D$54:$D$61,SUMPRODUCT(--(Scorecard!$G$54:$G$60&lt;C1607))+1),Scorecard!$D$62)</f>
        <v>-0.541917179454542</v>
      </c>
      <c r="H1607" s="0" t="n">
        <f aca="false">IF(ISNUMBER(D1607),INDEX(Scorecard!$D$63:$D$68,SUMPRODUCT(--(Scorecard!$G$63:$G$67&lt;D1607))+1),Scorecard!$D$69)</f>
        <v>0.322484508656054</v>
      </c>
      <c r="I1607" s="0" t="n">
        <f aca="false">IF(ISNUMBER(E1607),INDEX(Scorecard!$D$19:$D$26,SUMPRODUCT(--(Scorecard!$G$19:$G$25&lt;E1607))+1),Scorecard!$D$27)</f>
        <v>0.285899340811827</v>
      </c>
      <c r="J1607" s="0" t="n">
        <f aca="false">IF(ISNUMBER(F1607),INDEX(Scorecard!$D$37:$D$44,SUMPRODUCT(--(Scorecard!$G$37:$G$43&lt;F1607))+1),Scorecard!$D$45)</f>
        <v>-0.975503570149195</v>
      </c>
      <c r="K1607" s="0" t="n">
        <f aca="false">Inputs!$B$10+Scorecard!$J$5*Loan_Sample!Y1587+Scorecard!$J$6*Loan_Sample!Z1587+Scorecard!$J$7*I1607+Scorecard!$J$8*Loan_Sample!AB1587+Scorecard!$J$9*J1607+Scorecard!$J$10*Loan_Sample!AD1587+Scorecard!$J$11*G1607+Scorecard!$J$12*H1607</f>
        <v>-6.33659889079364</v>
      </c>
      <c r="L1607" s="0" t="n">
        <f aca="false">MIN(1-Inputs!$B$13,MAX(Inputs!$B$13,1/(1+EXP(-(Inputs!$B$11*K1607+Inputs!$B$12)))))</f>
        <v>0.00142524894110357</v>
      </c>
      <c r="M1607" s="0" t="n">
        <f aca="false">Loan_Sample!AH1587*Inputs!$B$4*B1607</f>
        <v>57.2465539567373</v>
      </c>
      <c r="N1607" s="0" t="n">
        <f aca="false">L1607*Inputs!$B$4*B1607</f>
        <v>57.2465539567373</v>
      </c>
      <c r="O1607" s="0" t="n">
        <f aca="false">Inputs!$B$37+Inputs!$B$38*MAX(Loan_Sample!H1587-Inputs!$C$38,0)+Inputs!$B$39*MAX(Loan_Sample!H1587-Inputs!$C$39,0)+Inputs!$B$40*MAX(Loan_Sample!H1587-Inputs!$C$40,0)+Inputs!$B$41*MAX(Loan_Sample!H1587-Inputs!$C$41,0)+Inputs!$B$42*Inputs!$B$14+Inputs!$B$43*MIN(Loan_Sample!I1587/Inputs!$B$17,1)+Inputs!$B$44*MIN(Loan_Sample!E1587,Inputs!$B$18)+Inputs!$B$45*Loan_Sample!C1587</f>
        <v>-3.06279857012878</v>
      </c>
      <c r="P1607" s="0" t="n">
        <f aca="false">MIN(1-Inputs!$B$13,MAX(Inputs!$B$13,1/(1+EXP(-(Inputs!$B$15*O1607+Inputs!$B$16)))))</f>
        <v>0.0448011784142846</v>
      </c>
      <c r="Q1607" s="0" t="n">
        <f aca="false">Inputs!$B$37+Inputs!$B$38*MAX(F1607-Inputs!$C$38,0)+Inputs!$B$39*MAX(F1607-Inputs!$C$39,0)+Inputs!$B$40*MAX(F1607-Inputs!$C$40,0)+Inputs!$B$41*MAX(F1607-Inputs!$C$41,0)+Inputs!$B$42*Inputs!$B$14+Inputs!$B$43*MIN(Loan_Sample!I1587/Inputs!$B$17,1)+Inputs!$B$44*MIN(E1607,Inputs!$B$18)+Inputs!$B$45*Loan_Sample!C1587</f>
        <v>-3.06279857012878</v>
      </c>
      <c r="R1607" s="0" t="n">
        <f aca="false">MIN(1-Inputs!$B$13,MAX(Inputs!$B$13,1/(1+EXP(-(Inputs!$B$15*Q1607+Inputs!$B$16)))))</f>
        <v>0.0448011784142846</v>
      </c>
    </row>
    <row r="1608" customFormat="false" ht="15" hidden="false" customHeight="false" outlineLevel="0" collapsed="false">
      <c r="A1608" s="0" t="n">
        <f aca="false">Loan_Sample!A1588</f>
        <v>46778</v>
      </c>
      <c r="B1608" s="0" t="n">
        <f aca="false">Loan_Sample!U1588</f>
        <v>399620.3</v>
      </c>
      <c r="C1608" s="0" t="n">
        <f aca="false">Loan_Sample!K1588+Inputs!$B$26</f>
        <v>9.63333320617676</v>
      </c>
      <c r="D1608" s="0" t="n">
        <f aca="false">Loan_Sample!L1588+Inputs!$B$26</f>
        <v>5.0717945098877</v>
      </c>
      <c r="E1608" s="0" t="n">
        <f aca="false">Loan_Sample!E1588/(1+Inputs!$B$25/100)</f>
        <v>76.6595230102539</v>
      </c>
      <c r="F1608" s="0" t="n">
        <f aca="false">Loan_Sample!H1588-Inputs!$B$24/100</f>
        <v>0.937666654586792</v>
      </c>
      <c r="G1608" s="0" t="n">
        <f aca="false">IF(ISNUMBER(C1608),INDEX(Scorecard!$D$54:$D$61,SUMPRODUCT(--(Scorecard!$G$54:$G$60&lt;C1608))+1),Scorecard!$D$62)</f>
        <v>-0.541917179454542</v>
      </c>
      <c r="H1608" s="0" t="n">
        <f aca="false">IF(ISNUMBER(D1608),INDEX(Scorecard!$D$63:$D$68,SUMPRODUCT(--(Scorecard!$G$63:$G$67&lt;D1608))+1),Scorecard!$D$69)</f>
        <v>0.322484508656054</v>
      </c>
      <c r="I1608" s="0" t="n">
        <f aca="false">IF(ISNUMBER(E1608),INDEX(Scorecard!$D$19:$D$26,SUMPRODUCT(--(Scorecard!$G$19:$G$25&lt;E1608))+1),Scorecard!$D$27)</f>
        <v>-0.0341578513653732</v>
      </c>
      <c r="J1608" s="0" t="n">
        <f aca="false">IF(ISNUMBER(F1608),INDEX(Scorecard!$D$37:$D$44,SUMPRODUCT(--(Scorecard!$G$37:$G$43&lt;F1608))+1),Scorecard!$D$45)</f>
        <v>-0.975503570149195</v>
      </c>
      <c r="K1608" s="0" t="n">
        <f aca="false">Inputs!$B$10+Scorecard!$J$5*Loan_Sample!Y1588+Scorecard!$J$6*Loan_Sample!Z1588+Scorecard!$J$7*I1608+Scorecard!$J$8*Loan_Sample!AB1588+Scorecard!$J$9*J1608+Scorecard!$J$10*Loan_Sample!AD1588+Scorecard!$J$11*G1608+Scorecard!$J$12*H1608</f>
        <v>-2.76279566965967</v>
      </c>
      <c r="L1608" s="0" t="n">
        <f aca="false">MIN(1-Inputs!$B$13,MAX(Inputs!$B$13,1/(1+EXP(-(Inputs!$B$11*K1608+Inputs!$B$12)))))</f>
        <v>0.0605485957291241</v>
      </c>
      <c r="M1608" s="0" t="n">
        <f aca="false">Loan_Sample!AH1588*Inputs!$B$4*B1608</f>
        <v>8468.75679644795</v>
      </c>
      <c r="N1608" s="0" t="n">
        <f aca="false">L1608*Inputs!$B$4*B1608</f>
        <v>8468.75679644795</v>
      </c>
      <c r="O1608" s="0" t="n">
        <f aca="false">Inputs!$B$37+Inputs!$B$38*MAX(Loan_Sample!H1588-Inputs!$C$38,0)+Inputs!$B$39*MAX(Loan_Sample!H1588-Inputs!$C$39,0)+Inputs!$B$40*MAX(Loan_Sample!H1588-Inputs!$C$40,0)+Inputs!$B$41*MAX(Loan_Sample!H1588-Inputs!$C$41,0)+Inputs!$B$42*Inputs!$B$14+Inputs!$B$43*MIN(Loan_Sample!I1588/Inputs!$B$17,1)+Inputs!$B$44*MIN(Loan_Sample!E1588,Inputs!$B$18)+Inputs!$B$45*Loan_Sample!C1588</f>
        <v>-4.05070014043923</v>
      </c>
      <c r="P1608" s="0" t="n">
        <f aca="false">MIN(1-Inputs!$B$13,MAX(Inputs!$B$13,1/(1+EXP(-(Inputs!$B$15*O1608+Inputs!$B$16)))))</f>
        <v>0.0150275257019119</v>
      </c>
      <c r="Q1608" s="0" t="n">
        <f aca="false">Inputs!$B$37+Inputs!$B$38*MAX(F1608-Inputs!$C$38,0)+Inputs!$B$39*MAX(F1608-Inputs!$C$39,0)+Inputs!$B$40*MAX(F1608-Inputs!$C$40,0)+Inputs!$B$41*MAX(F1608-Inputs!$C$41,0)+Inputs!$B$42*Inputs!$B$14+Inputs!$B$43*MIN(Loan_Sample!I1588/Inputs!$B$17,1)+Inputs!$B$44*MIN(E1608,Inputs!$B$18)+Inputs!$B$45*Loan_Sample!C1588</f>
        <v>-4.05070014043923</v>
      </c>
      <c r="R1608" s="0" t="n">
        <f aca="false">MIN(1-Inputs!$B$13,MAX(Inputs!$B$13,1/(1+EXP(-(Inputs!$B$15*Q1608+Inputs!$B$16)))))</f>
        <v>0.0150275257019119</v>
      </c>
    </row>
    <row r="1609" customFormat="false" ht="15" hidden="false" customHeight="false" outlineLevel="0" collapsed="false">
      <c r="A1609" s="0" t="n">
        <f aca="false">Loan_Sample!A1589</f>
        <v>46843</v>
      </c>
      <c r="B1609" s="0" t="n">
        <f aca="false">Loan_Sample!U1589</f>
        <v>240912.27</v>
      </c>
      <c r="C1609" s="0" t="n">
        <f aca="false">Loan_Sample!K1589+Inputs!$B$26</f>
        <v>4.40000009536743</v>
      </c>
      <c r="D1609" s="0" t="n">
        <f aca="false">Loan_Sample!L1589+Inputs!$B$26</f>
        <v>-0.458333015441895</v>
      </c>
      <c r="E1609" s="0" t="n">
        <f aca="false">Loan_Sample!E1589/(1+Inputs!$B$25/100)</f>
        <v>69.3950271606445</v>
      </c>
      <c r="F1609" s="0" t="n">
        <f aca="false">Loan_Sample!H1589-Inputs!$B$24/100</f>
        <v>-3.1763334274292</v>
      </c>
      <c r="G1609" s="0" t="n">
        <f aca="false">IF(ISNUMBER(C1609),INDEX(Scorecard!$D$54:$D$61,SUMPRODUCT(--(Scorecard!$G$54:$G$60&lt;C1609))+1),Scorecard!$D$62)</f>
        <v>0.489050497890326</v>
      </c>
      <c r="H1609" s="0" t="n">
        <f aca="false">IF(ISNUMBER(D1609),INDEX(Scorecard!$D$63:$D$68,SUMPRODUCT(--(Scorecard!$G$63:$G$67&lt;D1609))+1),Scorecard!$D$69)</f>
        <v>0.322484508656054</v>
      </c>
      <c r="I1609" s="0" t="n">
        <f aca="false">IF(ISNUMBER(E1609),INDEX(Scorecard!$D$19:$D$26,SUMPRODUCT(--(Scorecard!$G$19:$G$25&lt;E1609))+1),Scorecard!$D$27)</f>
        <v>0.0530843085177338</v>
      </c>
      <c r="J1609" s="0" t="n">
        <f aca="false">IF(ISNUMBER(F1609),INDEX(Scorecard!$D$37:$D$44,SUMPRODUCT(--(Scorecard!$G$37:$G$43&lt;F1609))+1),Scorecard!$D$45)</f>
        <v>1.35057635045042</v>
      </c>
      <c r="K1609" s="0" t="n">
        <f aca="false">Inputs!$B$10+Scorecard!$J$5*Loan_Sample!Y1589+Scorecard!$J$6*Loan_Sample!Z1589+Scorecard!$J$7*I1609+Scorecard!$J$8*Loan_Sample!AB1589+Scorecard!$J$9*J1609+Scorecard!$J$10*Loan_Sample!AD1589+Scorecard!$J$11*G1609+Scorecard!$J$12*H1609</f>
        <v>-5.55617841335321</v>
      </c>
      <c r="L1609" s="0" t="n">
        <f aca="false">MIN(1-Inputs!$B$13,MAX(Inputs!$B$13,1/(1+EXP(-(Inputs!$B$11*K1609+Inputs!$B$12)))))</f>
        <v>0.00326913888334864</v>
      </c>
      <c r="M1609" s="0" t="n">
        <f aca="false">Loan_Sample!AH1589*Inputs!$B$4*B1609</f>
        <v>275.651484266475</v>
      </c>
      <c r="N1609" s="0" t="n">
        <f aca="false">L1609*Inputs!$B$4*B1609</f>
        <v>275.651484266475</v>
      </c>
      <c r="O1609" s="0" t="n">
        <f aca="false">Inputs!$B$37+Inputs!$B$38*MAX(Loan_Sample!H1589-Inputs!$C$38,0)+Inputs!$B$39*MAX(Loan_Sample!H1589-Inputs!$C$39,0)+Inputs!$B$40*MAX(Loan_Sample!H1589-Inputs!$C$40,0)+Inputs!$B$41*MAX(Loan_Sample!H1589-Inputs!$C$41,0)+Inputs!$B$42*Inputs!$B$14+Inputs!$B$43*MIN(Loan_Sample!I1589/Inputs!$B$17,1)+Inputs!$B$44*MIN(Loan_Sample!E1589,Inputs!$B$18)+Inputs!$B$45*Loan_Sample!C1589</f>
        <v>-5.55497558147552</v>
      </c>
      <c r="P1609" s="0" t="n">
        <f aca="false">MIN(1-Inputs!$B$13,MAX(Inputs!$B$13,1/(1+EXP(-(Inputs!$B$15*O1609+Inputs!$B$16)))))</f>
        <v>0.00275167976896412</v>
      </c>
      <c r="Q1609" s="0" t="n">
        <f aca="false">Inputs!$B$37+Inputs!$B$38*MAX(F1609-Inputs!$C$38,0)+Inputs!$B$39*MAX(F1609-Inputs!$C$39,0)+Inputs!$B$40*MAX(F1609-Inputs!$C$40,0)+Inputs!$B$41*MAX(F1609-Inputs!$C$41,0)+Inputs!$B$42*Inputs!$B$14+Inputs!$B$43*MIN(Loan_Sample!I1589/Inputs!$B$17,1)+Inputs!$B$44*MIN(E1609,Inputs!$B$18)+Inputs!$B$45*Loan_Sample!C1589</f>
        <v>-5.55497558147552</v>
      </c>
      <c r="R1609" s="0" t="n">
        <f aca="false">MIN(1-Inputs!$B$13,MAX(Inputs!$B$13,1/(1+EXP(-(Inputs!$B$15*Q1609+Inputs!$B$16)))))</f>
        <v>0.00275167976896412</v>
      </c>
    </row>
    <row r="1610" customFormat="false" ht="15" hidden="false" customHeight="false" outlineLevel="0" collapsed="false">
      <c r="A1610" s="0" t="n">
        <f aca="false">Loan_Sample!A1590</f>
        <v>46872</v>
      </c>
      <c r="B1610" s="0" t="n">
        <f aca="false">Loan_Sample!U1590</f>
        <v>200233.81</v>
      </c>
      <c r="C1610" s="0" t="n">
        <f aca="false">Loan_Sample!K1590+Inputs!$B$26</f>
        <v>4.45833349227905</v>
      </c>
      <c r="D1610" s="0" t="n">
        <f aca="false">Loan_Sample!L1590+Inputs!$B$26</f>
        <v>-1.875</v>
      </c>
      <c r="E1610" s="0" t="n">
        <f aca="false">Loan_Sample!E1590/(1+Inputs!$B$25/100)</f>
        <v>79.5919647216797</v>
      </c>
      <c r="F1610" s="0" t="n">
        <f aca="false">Loan_Sample!H1590-Inputs!$B$24/100</f>
        <v>-0.310666561126709</v>
      </c>
      <c r="G1610" s="0" t="n">
        <f aca="false">IF(ISNUMBER(C1610),INDEX(Scorecard!$D$54:$D$61,SUMPRODUCT(--(Scorecard!$G$54:$G$60&lt;C1610))+1),Scorecard!$D$62)</f>
        <v>0.409483001259379</v>
      </c>
      <c r="H1610" s="0" t="n">
        <f aca="false">IF(ISNUMBER(D1610),INDEX(Scorecard!$D$63:$D$68,SUMPRODUCT(--(Scorecard!$G$63:$G$67&lt;D1610))+1),Scorecard!$D$69)</f>
        <v>-0.340582194386522</v>
      </c>
      <c r="I1610" s="0" t="n">
        <f aca="false">IF(ISNUMBER(E1610),INDEX(Scorecard!$D$19:$D$26,SUMPRODUCT(--(Scorecard!$G$19:$G$25&lt;E1610))+1),Scorecard!$D$27)</f>
        <v>-0.0341578513653732</v>
      </c>
      <c r="J1610" s="0" t="n">
        <f aca="false">IF(ISNUMBER(F1610),INDEX(Scorecard!$D$37:$D$44,SUMPRODUCT(--(Scorecard!$G$37:$G$43&lt;F1610))+1),Scorecard!$D$45)</f>
        <v>0.769716833645565</v>
      </c>
      <c r="K1610" s="0" t="n">
        <f aca="false">Inputs!$B$10+Scorecard!$J$5*Loan_Sample!Y1590+Scorecard!$J$6*Loan_Sample!Z1590+Scorecard!$J$7*I1610+Scorecard!$J$8*Loan_Sample!AB1590+Scorecard!$J$9*J1610+Scorecard!$J$10*Loan_Sample!AD1590+Scorecard!$J$11*G1610+Scorecard!$J$12*H1610</f>
        <v>-5.61720576971827</v>
      </c>
      <c r="L1610" s="0" t="n">
        <f aca="false">MIN(1-Inputs!$B$13,MAX(Inputs!$B$13,1/(1+EXP(-(Inputs!$B$11*K1610+Inputs!$B$12)))))</f>
        <v>0.00306384165172146</v>
      </c>
      <c r="M1610" s="0" t="n">
        <f aca="false">Loan_Sample!AH1590*Inputs!$B$4*B1610</f>
        <v>214.719640506308</v>
      </c>
      <c r="N1610" s="0" t="n">
        <f aca="false">L1610*Inputs!$B$4*B1610</f>
        <v>214.719640506308</v>
      </c>
      <c r="O1610" s="0" t="n">
        <f aca="false">Inputs!$B$37+Inputs!$B$38*MAX(Loan_Sample!H1590-Inputs!$C$38,0)+Inputs!$B$39*MAX(Loan_Sample!H1590-Inputs!$C$39,0)+Inputs!$B$40*MAX(Loan_Sample!H1590-Inputs!$C$40,0)+Inputs!$B$41*MAX(Loan_Sample!H1590-Inputs!$C$41,0)+Inputs!$B$42*Inputs!$B$14+Inputs!$B$43*MIN(Loan_Sample!I1590/Inputs!$B$17,1)+Inputs!$B$44*MIN(Loan_Sample!E1590,Inputs!$B$18)+Inputs!$B$45*Loan_Sample!C1590</f>
        <v>-6.29714580868905</v>
      </c>
      <c r="P1610" s="0" t="n">
        <f aca="false">MIN(1-Inputs!$B$13,MAX(Inputs!$B$13,1/(1+EXP(-(Inputs!$B$15*O1610+Inputs!$B$16)))))</f>
        <v>0.00118540309968168</v>
      </c>
      <c r="Q1610" s="0" t="n">
        <f aca="false">Inputs!$B$37+Inputs!$B$38*MAX(F1610-Inputs!$C$38,0)+Inputs!$B$39*MAX(F1610-Inputs!$C$39,0)+Inputs!$B$40*MAX(F1610-Inputs!$C$40,0)+Inputs!$B$41*MAX(F1610-Inputs!$C$41,0)+Inputs!$B$42*Inputs!$B$14+Inputs!$B$43*MIN(Loan_Sample!I1590/Inputs!$B$17,1)+Inputs!$B$44*MIN(E1610,Inputs!$B$18)+Inputs!$B$45*Loan_Sample!C1590</f>
        <v>-6.29714580868905</v>
      </c>
      <c r="R1610" s="0" t="n">
        <f aca="false">MIN(1-Inputs!$B$13,MAX(Inputs!$B$13,1/(1+EXP(-(Inputs!$B$15*Q1610+Inputs!$B$16)))))</f>
        <v>0.00118540309968168</v>
      </c>
    </row>
    <row r="1611" customFormat="false" ht="15" hidden="false" customHeight="false" outlineLevel="0" collapsed="false">
      <c r="A1611" s="0" t="n">
        <f aca="false">Loan_Sample!A1591</f>
        <v>46940</v>
      </c>
      <c r="B1611" s="0" t="n">
        <f aca="false">Loan_Sample!U1591</f>
        <v>167565.86</v>
      </c>
      <c r="C1611" s="0" t="n">
        <f aca="false">Loan_Sample!K1591+Inputs!$B$26</f>
        <v>9.3333330154419</v>
      </c>
      <c r="D1611" s="0" t="n">
        <f aca="false">Loan_Sample!L1591+Inputs!$B$26</f>
        <v>5.0717945098877</v>
      </c>
      <c r="E1611" s="0" t="n">
        <f aca="false">Loan_Sample!E1591/(1+Inputs!$B$25/100)</f>
        <v>79.3417739868164</v>
      </c>
      <c r="F1611" s="0" t="n">
        <f aca="false">Loan_Sample!H1591-Inputs!$B$24/100</f>
        <v>1.09266686439514</v>
      </c>
      <c r="G1611" s="0" t="n">
        <f aca="false">IF(ISNUMBER(C1611),INDEX(Scorecard!$D$54:$D$61,SUMPRODUCT(--(Scorecard!$G$54:$G$60&lt;C1611))+1),Scorecard!$D$62)</f>
        <v>-0.541917179454542</v>
      </c>
      <c r="H1611" s="0" t="n">
        <f aca="false">IF(ISNUMBER(D1611),INDEX(Scorecard!$D$63:$D$68,SUMPRODUCT(--(Scorecard!$G$63:$G$67&lt;D1611))+1),Scorecard!$D$69)</f>
        <v>0.322484508656054</v>
      </c>
      <c r="I1611" s="0" t="n">
        <f aca="false">IF(ISNUMBER(E1611),INDEX(Scorecard!$D$19:$D$26,SUMPRODUCT(--(Scorecard!$G$19:$G$25&lt;E1611))+1),Scorecard!$D$27)</f>
        <v>-0.0341578513653732</v>
      </c>
      <c r="J1611" s="0" t="n">
        <f aca="false">IF(ISNUMBER(F1611),INDEX(Scorecard!$D$37:$D$44,SUMPRODUCT(--(Scorecard!$G$37:$G$43&lt;F1611))+1),Scorecard!$D$45)</f>
        <v>-0.975503570149195</v>
      </c>
      <c r="K1611" s="0" t="n">
        <f aca="false">Inputs!$B$10+Scorecard!$J$5*Loan_Sample!Y1591+Scorecard!$J$6*Loan_Sample!Z1591+Scorecard!$J$7*I1611+Scorecard!$J$8*Loan_Sample!AB1591+Scorecard!$J$9*J1611+Scorecard!$J$10*Loan_Sample!AD1591+Scorecard!$J$11*G1611+Scorecard!$J$12*H1611</f>
        <v>-3.58823198297463</v>
      </c>
      <c r="L1611" s="0" t="n">
        <f aca="false">MIN(1-Inputs!$B$13,MAX(Inputs!$B$13,1/(1+EXP(-(Inputs!$B$11*K1611+Inputs!$B$12)))))</f>
        <v>0.0260365915922336</v>
      </c>
      <c r="M1611" s="0" t="n">
        <f aca="false">Loan_Sample!AH1591*Inputs!$B$4*B1611</f>
        <v>1526.99535156749</v>
      </c>
      <c r="N1611" s="0" t="n">
        <f aca="false">L1611*Inputs!$B$4*B1611</f>
        <v>1526.99535156749</v>
      </c>
      <c r="O1611" s="0" t="n">
        <f aca="false">Inputs!$B$37+Inputs!$B$38*MAX(Loan_Sample!H1591-Inputs!$C$38,0)+Inputs!$B$39*MAX(Loan_Sample!H1591-Inputs!$C$39,0)+Inputs!$B$40*MAX(Loan_Sample!H1591-Inputs!$C$40,0)+Inputs!$B$41*MAX(Loan_Sample!H1591-Inputs!$C$41,0)+Inputs!$B$42*Inputs!$B$14+Inputs!$B$43*MIN(Loan_Sample!I1591/Inputs!$B$17,1)+Inputs!$B$44*MIN(Loan_Sample!E1591,Inputs!$B$18)+Inputs!$B$45*Loan_Sample!C1591</f>
        <v>-4.03923479580095</v>
      </c>
      <c r="P1611" s="0" t="n">
        <f aca="false">MIN(1-Inputs!$B$13,MAX(Inputs!$B$13,1/(1+EXP(-(Inputs!$B$15*O1611+Inputs!$B$16)))))</f>
        <v>0.0152216723549613</v>
      </c>
      <c r="Q1611" s="0" t="n">
        <f aca="false">Inputs!$B$37+Inputs!$B$38*MAX(F1611-Inputs!$C$38,0)+Inputs!$B$39*MAX(F1611-Inputs!$C$39,0)+Inputs!$B$40*MAX(F1611-Inputs!$C$40,0)+Inputs!$B$41*MAX(F1611-Inputs!$C$41,0)+Inputs!$B$42*Inputs!$B$14+Inputs!$B$43*MIN(Loan_Sample!I1591/Inputs!$B$17,1)+Inputs!$B$44*MIN(E1611,Inputs!$B$18)+Inputs!$B$45*Loan_Sample!C1591</f>
        <v>-4.03923479580095</v>
      </c>
      <c r="R1611" s="0" t="n">
        <f aca="false">MIN(1-Inputs!$B$13,MAX(Inputs!$B$13,1/(1+EXP(-(Inputs!$B$15*Q1611+Inputs!$B$16)))))</f>
        <v>0.0152216723549613</v>
      </c>
    </row>
    <row r="1612" customFormat="false" ht="15" hidden="false" customHeight="false" outlineLevel="0" collapsed="false">
      <c r="A1612" s="0" t="n">
        <f aca="false">Loan_Sample!A1592</f>
        <v>46971</v>
      </c>
      <c r="B1612" s="0" t="n">
        <f aca="false">Loan_Sample!U1592</f>
        <v>254238.92</v>
      </c>
      <c r="C1612" s="0" t="n">
        <f aca="false">Loan_Sample!K1592+Inputs!$B$26</f>
        <v>5.25833320617676</v>
      </c>
      <c r="D1612" s="0" t="n">
        <f aca="false">Loan_Sample!L1592+Inputs!$B$26</f>
        <v>-1.875</v>
      </c>
      <c r="E1612" s="0" t="n">
        <f aca="false">Loan_Sample!E1592/(1+Inputs!$B$25/100)</f>
        <v>73.2073364257813</v>
      </c>
      <c r="F1612" s="0" t="n">
        <f aca="false">Loan_Sample!H1592-Inputs!$B$24/100</f>
        <v>-0.452666759490967</v>
      </c>
      <c r="G1612" s="0" t="n">
        <f aca="false">IF(ISNUMBER(C1612),INDEX(Scorecard!$D$54:$D$61,SUMPRODUCT(--(Scorecard!$G$54:$G$60&lt;C1612))+1),Scorecard!$D$62)</f>
        <v>0.126303549215828</v>
      </c>
      <c r="H1612" s="0" t="n">
        <f aca="false">IF(ISNUMBER(D1612),INDEX(Scorecard!$D$63:$D$68,SUMPRODUCT(--(Scorecard!$G$63:$G$67&lt;D1612))+1),Scorecard!$D$69)</f>
        <v>-0.340582194386522</v>
      </c>
      <c r="I1612" s="0" t="n">
        <f aca="false">IF(ISNUMBER(E1612),INDEX(Scorecard!$D$19:$D$26,SUMPRODUCT(--(Scorecard!$G$19:$G$25&lt;E1612))+1),Scorecard!$D$27)</f>
        <v>-0.0341578513653732</v>
      </c>
      <c r="J1612" s="0" t="n">
        <f aca="false">IF(ISNUMBER(F1612),INDEX(Scorecard!$D$37:$D$44,SUMPRODUCT(--(Scorecard!$G$37:$G$43&lt;F1612))+1),Scorecard!$D$45)</f>
        <v>0.769716833645565</v>
      </c>
      <c r="K1612" s="0" t="n">
        <f aca="false">Inputs!$B$10+Scorecard!$J$5*Loan_Sample!Y1592+Scorecard!$J$6*Loan_Sample!Z1592+Scorecard!$J$7*I1612+Scorecard!$J$8*Loan_Sample!AB1592+Scorecard!$J$9*J1612+Scorecard!$J$10*Loan_Sample!AD1592+Scorecard!$J$11*G1612+Scorecard!$J$12*H1612</f>
        <v>-5.35257866989073</v>
      </c>
      <c r="L1612" s="0" t="n">
        <f aca="false">MIN(1-Inputs!$B$13,MAX(Inputs!$B$13,1/(1+EXP(-(Inputs!$B$11*K1612+Inputs!$B$12)))))</f>
        <v>0.00405843672805837</v>
      </c>
      <c r="M1612" s="0" t="n">
        <f aca="false">Loan_Sample!AH1592*Inputs!$B$4*B1612</f>
        <v>361.134399720463</v>
      </c>
      <c r="N1612" s="0" t="n">
        <f aca="false">L1612*Inputs!$B$4*B1612</f>
        <v>361.134399720463</v>
      </c>
      <c r="O1612" s="0" t="n">
        <f aca="false">Inputs!$B$37+Inputs!$B$38*MAX(Loan_Sample!H1592-Inputs!$C$38,0)+Inputs!$B$39*MAX(Loan_Sample!H1592-Inputs!$C$39,0)+Inputs!$B$40*MAX(Loan_Sample!H1592-Inputs!$C$40,0)+Inputs!$B$41*MAX(Loan_Sample!H1592-Inputs!$C$41,0)+Inputs!$B$42*Inputs!$B$14+Inputs!$B$43*MIN(Loan_Sample!I1592/Inputs!$B$17,1)+Inputs!$B$44*MIN(Loan_Sample!E1592,Inputs!$B$18)+Inputs!$B$45*Loan_Sample!C1592</f>
        <v>-5.96797438355721</v>
      </c>
      <c r="P1612" s="0" t="n">
        <f aca="false">MIN(1-Inputs!$B$13,MAX(Inputs!$B$13,1/(1+EXP(-(Inputs!$B$15*O1612+Inputs!$B$16)))))</f>
        <v>0.00172244820529901</v>
      </c>
      <c r="Q1612" s="0" t="n">
        <f aca="false">Inputs!$B$37+Inputs!$B$38*MAX(F1612-Inputs!$C$38,0)+Inputs!$B$39*MAX(F1612-Inputs!$C$39,0)+Inputs!$B$40*MAX(F1612-Inputs!$C$40,0)+Inputs!$B$41*MAX(F1612-Inputs!$C$41,0)+Inputs!$B$42*Inputs!$B$14+Inputs!$B$43*MIN(Loan_Sample!I1592/Inputs!$B$17,1)+Inputs!$B$44*MIN(E1612,Inputs!$B$18)+Inputs!$B$45*Loan_Sample!C1592</f>
        <v>-5.96797438355721</v>
      </c>
      <c r="R1612" s="0" t="n">
        <f aca="false">MIN(1-Inputs!$B$13,MAX(Inputs!$B$13,1/(1+EXP(-(Inputs!$B$15*Q1612+Inputs!$B$16)))))</f>
        <v>0.00172244820529901</v>
      </c>
    </row>
    <row r="1613" customFormat="false" ht="15" hidden="false" customHeight="false" outlineLevel="0" collapsed="false">
      <c r="A1613" s="0" t="n">
        <f aca="false">Loan_Sample!A1593</f>
        <v>46972</v>
      </c>
      <c r="B1613" s="0" t="n">
        <f aca="false">Loan_Sample!U1593</f>
        <v>117877.43</v>
      </c>
      <c r="C1613" s="0" t="n">
        <f aca="false">Loan_Sample!K1593+Inputs!$B$26</f>
        <v>6.73333311080933</v>
      </c>
      <c r="D1613" s="0" t="n">
        <f aca="false">Loan_Sample!L1593+Inputs!$B$26</f>
        <v>2.71025609970093</v>
      </c>
      <c r="E1613" s="0" t="n">
        <f aca="false">Loan_Sample!E1593/(1+Inputs!$B$25/100)</f>
        <v>80.2023239135742</v>
      </c>
      <c r="F1613" s="0" t="n">
        <f aca="false">Loan_Sample!H1593-Inputs!$B$24/100</f>
        <v>1.00233316421509</v>
      </c>
      <c r="G1613" s="0" t="n">
        <f aca="false">IF(ISNUMBER(C1613),INDEX(Scorecard!$D$54:$D$61,SUMPRODUCT(--(Scorecard!$G$54:$G$60&lt;C1613))+1),Scorecard!$D$62)</f>
        <v>-0.357264871923982</v>
      </c>
      <c r="H1613" s="0" t="n">
        <f aca="false">IF(ISNUMBER(D1613),INDEX(Scorecard!$D$63:$D$68,SUMPRODUCT(--(Scorecard!$G$63:$G$67&lt;D1613))+1),Scorecard!$D$69)</f>
        <v>0.322484508656054</v>
      </c>
      <c r="I1613" s="0" t="n">
        <f aca="false">IF(ISNUMBER(E1613),INDEX(Scorecard!$D$19:$D$26,SUMPRODUCT(--(Scorecard!$G$19:$G$25&lt;E1613))+1),Scorecard!$D$27)</f>
        <v>-0.0341578513653732</v>
      </c>
      <c r="J1613" s="0" t="n">
        <f aca="false">IF(ISNUMBER(F1613),INDEX(Scorecard!$D$37:$D$44,SUMPRODUCT(--(Scorecard!$G$37:$G$43&lt;F1613))+1),Scorecard!$D$45)</f>
        <v>-0.975503570149195</v>
      </c>
      <c r="K1613" s="0" t="n">
        <f aca="false">Inputs!$B$10+Scorecard!$J$5*Loan_Sample!Y1593+Scorecard!$J$6*Loan_Sample!Z1593+Scorecard!$J$7*I1613+Scorecard!$J$8*Loan_Sample!AB1593+Scorecard!$J$9*J1613+Scorecard!$J$10*Loan_Sample!AD1593+Scorecard!$J$11*G1613+Scorecard!$J$12*H1613</f>
        <v>-3.56588557813162</v>
      </c>
      <c r="L1613" s="0" t="n">
        <f aca="false">MIN(1-Inputs!$B$13,MAX(Inputs!$B$13,1/(1+EXP(-(Inputs!$B$11*K1613+Inputs!$B$12)))))</f>
        <v>0.0266476109573103</v>
      </c>
      <c r="M1613" s="0" t="n">
        <f aca="false">Loan_Sample!AH1593*Inputs!$B$4*B1613</f>
        <v>1099.40316335065</v>
      </c>
      <c r="N1613" s="0" t="n">
        <f aca="false">L1613*Inputs!$B$4*B1613</f>
        <v>1099.40316335065</v>
      </c>
      <c r="O1613" s="0" t="n">
        <f aca="false">Inputs!$B$37+Inputs!$B$38*MAX(Loan_Sample!H1593-Inputs!$C$38,0)+Inputs!$B$39*MAX(Loan_Sample!H1593-Inputs!$C$39,0)+Inputs!$B$40*MAX(Loan_Sample!H1593-Inputs!$C$40,0)+Inputs!$B$41*MAX(Loan_Sample!H1593-Inputs!$C$41,0)+Inputs!$B$42*Inputs!$B$14+Inputs!$B$43*MIN(Loan_Sample!I1593/Inputs!$B$17,1)+Inputs!$B$44*MIN(Loan_Sample!E1593,Inputs!$B$18)+Inputs!$B$45*Loan_Sample!C1593</f>
        <v>-3.57517841388195</v>
      </c>
      <c r="P1613" s="0" t="n">
        <f aca="false">MIN(1-Inputs!$B$13,MAX(Inputs!$B$13,1/(1+EXP(-(Inputs!$B$15*O1613+Inputs!$B$16)))))</f>
        <v>0.0255270589986735</v>
      </c>
      <c r="Q1613" s="0" t="n">
        <f aca="false">Inputs!$B$37+Inputs!$B$38*MAX(F1613-Inputs!$C$38,0)+Inputs!$B$39*MAX(F1613-Inputs!$C$39,0)+Inputs!$B$40*MAX(F1613-Inputs!$C$40,0)+Inputs!$B$41*MAX(F1613-Inputs!$C$41,0)+Inputs!$B$42*Inputs!$B$14+Inputs!$B$43*MIN(Loan_Sample!I1593/Inputs!$B$17,1)+Inputs!$B$44*MIN(E1613,Inputs!$B$18)+Inputs!$B$45*Loan_Sample!C1593</f>
        <v>-3.57517841388195</v>
      </c>
      <c r="R1613" s="0" t="n">
        <f aca="false">MIN(1-Inputs!$B$13,MAX(Inputs!$B$13,1/(1+EXP(-(Inputs!$B$15*Q1613+Inputs!$B$16)))))</f>
        <v>0.0255270589986735</v>
      </c>
    </row>
    <row r="1614" customFormat="false" ht="15" hidden="false" customHeight="false" outlineLevel="0" collapsed="false">
      <c r="A1614" s="0" t="n">
        <f aca="false">Loan_Sample!A1594</f>
        <v>46983</v>
      </c>
      <c r="B1614" s="0" t="n">
        <f aca="false">Loan_Sample!U1594</f>
        <v>268954.72</v>
      </c>
      <c r="C1614" s="0" t="n">
        <f aca="false">Loan_Sample!K1594+Inputs!$B$26</f>
        <v>6.13333320617676</v>
      </c>
      <c r="D1614" s="0" t="n">
        <f aca="false">Loan_Sample!L1594+Inputs!$B$26</f>
        <v>-3.5</v>
      </c>
      <c r="E1614" s="0" t="n">
        <f aca="false">Loan_Sample!E1594/(1+Inputs!$B$25/100)</f>
        <v>75.5380859375</v>
      </c>
      <c r="F1614" s="0" t="n">
        <f aca="false">Loan_Sample!H1594-Inputs!$B$24/100</f>
        <v>0.272333383560181</v>
      </c>
      <c r="G1614" s="0" t="n">
        <f aca="false">IF(ISNUMBER(C1614),INDEX(Scorecard!$D$54:$D$61,SUMPRODUCT(--(Scorecard!$G$54:$G$60&lt;C1614))+1),Scorecard!$D$62)</f>
        <v>0.0151758992857273</v>
      </c>
      <c r="H1614" s="0" t="n">
        <f aca="false">IF(ISNUMBER(D1614),INDEX(Scorecard!$D$63:$D$68,SUMPRODUCT(--(Scorecard!$G$63:$G$67&lt;D1614))+1),Scorecard!$D$69)</f>
        <v>-0.340582194386522</v>
      </c>
      <c r="I1614" s="0" t="n">
        <f aca="false">IF(ISNUMBER(E1614),INDEX(Scorecard!$D$19:$D$26,SUMPRODUCT(--(Scorecard!$G$19:$G$25&lt;E1614))+1),Scorecard!$D$27)</f>
        <v>-0.0341578513653732</v>
      </c>
      <c r="J1614" s="0" t="n">
        <f aca="false">IF(ISNUMBER(F1614),INDEX(Scorecard!$D$37:$D$44,SUMPRODUCT(--(Scorecard!$G$37:$G$43&lt;F1614))+1),Scorecard!$D$45)</f>
        <v>-0.0679520129233634</v>
      </c>
      <c r="K1614" s="0" t="n">
        <f aca="false">Inputs!$B$10+Scorecard!$J$5*Loan_Sample!Y1594+Scorecard!$J$6*Loan_Sample!Z1594+Scorecard!$J$7*I1614+Scorecard!$J$8*Loan_Sample!AB1594+Scorecard!$J$9*J1614+Scorecard!$J$10*Loan_Sample!AD1594+Scorecard!$J$11*G1614+Scorecard!$J$12*H1614</f>
        <v>-5.23924079120236</v>
      </c>
      <c r="L1614" s="0" t="n">
        <f aca="false">MIN(1-Inputs!$B$13,MAX(Inputs!$B$13,1/(1+EXP(-(Inputs!$B$11*K1614+Inputs!$B$12)))))</f>
        <v>0.00457730071765424</v>
      </c>
      <c r="M1614" s="0" t="n">
        <f aca="false">Loan_Sample!AH1594*Inputs!$B$4*B1614</f>
        <v>430.880321505374</v>
      </c>
      <c r="N1614" s="0" t="n">
        <f aca="false">L1614*Inputs!$B$4*B1614</f>
        <v>430.880321505374</v>
      </c>
      <c r="O1614" s="0" t="n">
        <f aca="false">Inputs!$B$37+Inputs!$B$38*MAX(Loan_Sample!H1594-Inputs!$C$38,0)+Inputs!$B$39*MAX(Loan_Sample!H1594-Inputs!$C$39,0)+Inputs!$B$40*MAX(Loan_Sample!H1594-Inputs!$C$40,0)+Inputs!$B$41*MAX(Loan_Sample!H1594-Inputs!$C$41,0)+Inputs!$B$42*Inputs!$B$14+Inputs!$B$43*MIN(Loan_Sample!I1594/Inputs!$B$17,1)+Inputs!$B$44*MIN(Loan_Sample!E1594,Inputs!$B$18)+Inputs!$B$45*Loan_Sample!C1594</f>
        <v>-5.11647224570233</v>
      </c>
      <c r="P1614" s="0" t="n">
        <f aca="false">MIN(1-Inputs!$B$13,MAX(Inputs!$B$13,1/(1+EXP(-(Inputs!$B$15*O1614+Inputs!$B$16)))))</f>
        <v>0.0045218665135408</v>
      </c>
      <c r="Q1614" s="0" t="n">
        <f aca="false">Inputs!$B$37+Inputs!$B$38*MAX(F1614-Inputs!$C$38,0)+Inputs!$B$39*MAX(F1614-Inputs!$C$39,0)+Inputs!$B$40*MAX(F1614-Inputs!$C$40,0)+Inputs!$B$41*MAX(F1614-Inputs!$C$41,0)+Inputs!$B$42*Inputs!$B$14+Inputs!$B$43*MIN(Loan_Sample!I1594/Inputs!$B$17,1)+Inputs!$B$44*MIN(E1614,Inputs!$B$18)+Inputs!$B$45*Loan_Sample!C1594</f>
        <v>-5.11647224570233</v>
      </c>
      <c r="R1614" s="0" t="n">
        <f aca="false">MIN(1-Inputs!$B$13,MAX(Inputs!$B$13,1/(1+EXP(-(Inputs!$B$15*Q1614+Inputs!$B$16)))))</f>
        <v>0.0045218665135408</v>
      </c>
    </row>
    <row r="1615" customFormat="false" ht="15" hidden="false" customHeight="false" outlineLevel="0" collapsed="false">
      <c r="A1615" s="0" t="n">
        <f aca="false">Loan_Sample!A1595</f>
        <v>47046</v>
      </c>
      <c r="B1615" s="0" t="n">
        <f aca="false">Loan_Sample!U1595</f>
        <v>228796.36</v>
      </c>
      <c r="C1615" s="0" t="n">
        <f aca="false">Loan_Sample!K1595+Inputs!$B$26</f>
        <v>4.42307710647583</v>
      </c>
      <c r="D1615" s="0" t="n">
        <f aca="false">Loan_Sample!L1595+Inputs!$B$26</f>
        <v>-0.276922702789307</v>
      </c>
      <c r="E1615" s="0" t="n">
        <f aca="false">Loan_Sample!E1595/(1+Inputs!$B$25/100)</f>
        <v>64.9086837768555</v>
      </c>
      <c r="F1615" s="0" t="n">
        <f aca="false">Loan_Sample!H1595-Inputs!$B$24/100</f>
        <v>0.517666578292847</v>
      </c>
      <c r="G1615" s="0" t="n">
        <f aca="false">IF(ISNUMBER(C1615),INDEX(Scorecard!$D$54:$D$61,SUMPRODUCT(--(Scorecard!$G$54:$G$60&lt;C1615))+1),Scorecard!$D$62)</f>
        <v>0.409483001259379</v>
      </c>
      <c r="H1615" s="0" t="n">
        <f aca="false">IF(ISNUMBER(D1615),INDEX(Scorecard!$D$63:$D$68,SUMPRODUCT(--(Scorecard!$G$63:$G$67&lt;D1615))+1),Scorecard!$D$69)</f>
        <v>0.322484508656054</v>
      </c>
      <c r="I1615" s="0" t="n">
        <f aca="false">IF(ISNUMBER(E1615),INDEX(Scorecard!$D$19:$D$26,SUMPRODUCT(--(Scorecard!$G$19:$G$25&lt;E1615))+1),Scorecard!$D$27)</f>
        <v>0.233621608745691</v>
      </c>
      <c r="J1615" s="0" t="n">
        <f aca="false">IF(ISNUMBER(F1615),INDEX(Scorecard!$D$37:$D$44,SUMPRODUCT(--(Scorecard!$G$37:$G$43&lt;F1615))+1),Scorecard!$D$45)</f>
        <v>-0.271229676926091</v>
      </c>
      <c r="K1615" s="0" t="n">
        <f aca="false">Inputs!$B$10+Scorecard!$J$5*Loan_Sample!Y1595+Scorecard!$J$6*Loan_Sample!Z1595+Scorecard!$J$7*I1615+Scorecard!$J$8*Loan_Sample!AB1595+Scorecard!$J$9*J1615+Scorecard!$J$10*Loan_Sample!AD1595+Scorecard!$J$11*G1615+Scorecard!$J$12*H1615</f>
        <v>-6.32416313357063</v>
      </c>
      <c r="L1615" s="0" t="n">
        <f aca="false">MIN(1-Inputs!$B$13,MAX(Inputs!$B$13,1/(1+EXP(-(Inputs!$B$11*K1615+Inputs!$B$12)))))</f>
        <v>0.00144424339847437</v>
      </c>
      <c r="M1615" s="0" t="n">
        <f aca="false">Loan_Sample!AH1595*Inputs!$B$4*B1615</f>
        <v>115.653171383738</v>
      </c>
      <c r="N1615" s="0" t="n">
        <f aca="false">L1615*Inputs!$B$4*B1615</f>
        <v>115.653171383738</v>
      </c>
      <c r="O1615" s="0" t="n">
        <f aca="false">Inputs!$B$37+Inputs!$B$38*MAX(Loan_Sample!H1595-Inputs!$C$38,0)+Inputs!$B$39*MAX(Loan_Sample!H1595-Inputs!$C$39,0)+Inputs!$B$40*MAX(Loan_Sample!H1595-Inputs!$C$40,0)+Inputs!$B$41*MAX(Loan_Sample!H1595-Inputs!$C$41,0)+Inputs!$B$42*Inputs!$B$14+Inputs!$B$43*MIN(Loan_Sample!I1595/Inputs!$B$17,1)+Inputs!$B$44*MIN(Loan_Sample!E1595,Inputs!$B$18)+Inputs!$B$45*Loan_Sample!C1595</f>
        <v>-4.35951242552348</v>
      </c>
      <c r="P1615" s="0" t="n">
        <f aca="false">MIN(1-Inputs!$B$13,MAX(Inputs!$B$13,1/(1+EXP(-(Inputs!$B$15*O1615+Inputs!$B$16)))))</f>
        <v>0.0106258013793811</v>
      </c>
      <c r="Q1615" s="0" t="n">
        <f aca="false">Inputs!$B$37+Inputs!$B$38*MAX(F1615-Inputs!$C$38,0)+Inputs!$B$39*MAX(F1615-Inputs!$C$39,0)+Inputs!$B$40*MAX(F1615-Inputs!$C$40,0)+Inputs!$B$41*MAX(F1615-Inputs!$C$41,0)+Inputs!$B$42*Inputs!$B$14+Inputs!$B$43*MIN(Loan_Sample!I1595/Inputs!$B$17,1)+Inputs!$B$44*MIN(E1615,Inputs!$B$18)+Inputs!$B$45*Loan_Sample!C1595</f>
        <v>-4.35951242552348</v>
      </c>
      <c r="R1615" s="0" t="n">
        <f aca="false">MIN(1-Inputs!$B$13,MAX(Inputs!$B$13,1/(1+EXP(-(Inputs!$B$15*Q1615+Inputs!$B$16)))))</f>
        <v>0.0106258013793811</v>
      </c>
    </row>
    <row r="1616" customFormat="false" ht="15" hidden="false" customHeight="false" outlineLevel="0" collapsed="false">
      <c r="A1616" s="0" t="n">
        <f aca="false">Loan_Sample!A1596</f>
        <v>47179</v>
      </c>
      <c r="B1616" s="0" t="n">
        <f aca="false">Loan_Sample!U1596</f>
        <v>267760.56</v>
      </c>
      <c r="C1616" s="0" t="n">
        <f aca="false">Loan_Sample!K1596+Inputs!$B$26</f>
        <v>4.30000019073486</v>
      </c>
      <c r="D1616" s="0" t="n">
        <f aca="false">Loan_Sample!L1596+Inputs!$B$26</f>
        <v>-0.458333015441895</v>
      </c>
      <c r="E1616" s="0" t="n">
        <f aca="false">Loan_Sample!E1596/(1+Inputs!$B$25/100)</f>
        <v>56.3961791992188</v>
      </c>
      <c r="F1616" s="0" t="n">
        <f aca="false">Loan_Sample!H1596-Inputs!$B$24/100</f>
        <v>-2.19433355331421</v>
      </c>
      <c r="G1616" s="0" t="n">
        <f aca="false">IF(ISNUMBER(C1616),INDEX(Scorecard!$D$54:$D$61,SUMPRODUCT(--(Scorecard!$G$54:$G$60&lt;C1616))+1),Scorecard!$D$62)</f>
        <v>0.489050497890326</v>
      </c>
      <c r="H1616" s="0" t="n">
        <f aca="false">IF(ISNUMBER(D1616),INDEX(Scorecard!$D$63:$D$68,SUMPRODUCT(--(Scorecard!$G$63:$G$67&lt;D1616))+1),Scorecard!$D$69)</f>
        <v>0.322484508656054</v>
      </c>
      <c r="I1616" s="0" t="n">
        <f aca="false">IF(ISNUMBER(E1616),INDEX(Scorecard!$D$19:$D$26,SUMPRODUCT(--(Scorecard!$G$19:$G$25&lt;E1616))+1),Scorecard!$D$27)</f>
        <v>0.285899340811827</v>
      </c>
      <c r="J1616" s="0" t="n">
        <f aca="false">IF(ISNUMBER(F1616),INDEX(Scorecard!$D$37:$D$44,SUMPRODUCT(--(Scorecard!$G$37:$G$43&lt;F1616))+1),Scorecard!$D$45)</f>
        <v>1.35057635045042</v>
      </c>
      <c r="K1616" s="0" t="n">
        <f aca="false">Inputs!$B$10+Scorecard!$J$5*Loan_Sample!Y1596+Scorecard!$J$6*Loan_Sample!Z1596+Scorecard!$J$7*I1616+Scorecard!$J$8*Loan_Sample!AB1596+Scorecard!$J$9*J1616+Scorecard!$J$10*Loan_Sample!AD1596+Scorecard!$J$11*G1616+Scorecard!$J$12*H1616</f>
        <v>-4.3531169467336</v>
      </c>
      <c r="L1616" s="0" t="n">
        <f aca="false">MIN(1-Inputs!$B$13,MAX(Inputs!$B$13,1/(1+EXP(-(Inputs!$B$11*K1616+Inputs!$B$12)))))</f>
        <v>0.0116891488419183</v>
      </c>
      <c r="M1616" s="0" t="n">
        <f aca="false">Loan_Sample!AH1596*Inputs!$B$4*B1616</f>
        <v>1095.46256394239</v>
      </c>
      <c r="N1616" s="0" t="n">
        <f aca="false">L1616*Inputs!$B$4*B1616</f>
        <v>1095.46256394239</v>
      </c>
      <c r="O1616" s="0" t="n">
        <f aca="false">Inputs!$B$37+Inputs!$B$38*MAX(Loan_Sample!H1596-Inputs!$C$38,0)+Inputs!$B$39*MAX(Loan_Sample!H1596-Inputs!$C$39,0)+Inputs!$B$40*MAX(Loan_Sample!H1596-Inputs!$C$40,0)+Inputs!$B$41*MAX(Loan_Sample!H1596-Inputs!$C$41,0)+Inputs!$B$42*Inputs!$B$14+Inputs!$B$43*MIN(Loan_Sample!I1596/Inputs!$B$17,1)+Inputs!$B$44*MIN(Loan_Sample!E1596,Inputs!$B$18)+Inputs!$B$45*Loan_Sample!C1596</f>
        <v>-5.64949007249735</v>
      </c>
      <c r="P1616" s="0" t="n">
        <f aca="false">MIN(1-Inputs!$B$13,MAX(Inputs!$B$13,1/(1+EXP(-(Inputs!$B$15*O1616+Inputs!$B$16)))))</f>
        <v>0.00247205052007496</v>
      </c>
      <c r="Q1616" s="0" t="n">
        <f aca="false">Inputs!$B$37+Inputs!$B$38*MAX(F1616-Inputs!$C$38,0)+Inputs!$B$39*MAX(F1616-Inputs!$C$39,0)+Inputs!$B$40*MAX(F1616-Inputs!$C$40,0)+Inputs!$B$41*MAX(F1616-Inputs!$C$41,0)+Inputs!$B$42*Inputs!$B$14+Inputs!$B$43*MIN(Loan_Sample!I1596/Inputs!$B$17,1)+Inputs!$B$44*MIN(E1616,Inputs!$B$18)+Inputs!$B$45*Loan_Sample!C1596</f>
        <v>-5.64949007249735</v>
      </c>
      <c r="R1616" s="0" t="n">
        <f aca="false">MIN(1-Inputs!$B$13,MAX(Inputs!$B$13,1/(1+EXP(-(Inputs!$B$15*Q1616+Inputs!$B$16)))))</f>
        <v>0.00247205052007496</v>
      </c>
    </row>
    <row r="1617" customFormat="false" ht="15" hidden="false" customHeight="false" outlineLevel="0" collapsed="false">
      <c r="A1617" s="0" t="n">
        <f aca="false">Loan_Sample!A1597</f>
        <v>47187</v>
      </c>
      <c r="B1617" s="0" t="n">
        <f aca="false">Loan_Sample!U1597</f>
        <v>215805.1</v>
      </c>
      <c r="C1617" s="0" t="n">
        <f aca="false">Loan_Sample!K1597+Inputs!$B$26</f>
        <v>4.0230770111084</v>
      </c>
      <c r="D1617" s="0" t="n">
        <f aca="false">Loan_Sample!L1597+Inputs!$B$26</f>
        <v>-0.276923179626465</v>
      </c>
      <c r="E1617" s="0" t="n">
        <f aca="false">Loan_Sample!E1597/(1+Inputs!$B$25/100)</f>
        <v>56.9456405639648</v>
      </c>
      <c r="F1617" s="0" t="n">
        <f aca="false">Loan_Sample!H1597-Inputs!$B$24/100</f>
        <v>0.701666593551636</v>
      </c>
      <c r="G1617" s="0" t="n">
        <f aca="false">IF(ISNUMBER(C1617),INDEX(Scorecard!$D$54:$D$61,SUMPRODUCT(--(Scorecard!$G$54:$G$60&lt;C1617))+1),Scorecard!$D$62)</f>
        <v>0.489050497890326</v>
      </c>
      <c r="H1617" s="0" t="n">
        <f aca="false">IF(ISNUMBER(D1617),INDEX(Scorecard!$D$63:$D$68,SUMPRODUCT(--(Scorecard!$G$63:$G$67&lt;D1617))+1),Scorecard!$D$69)</f>
        <v>0.322484508656054</v>
      </c>
      <c r="I1617" s="0" t="n">
        <f aca="false">IF(ISNUMBER(E1617),INDEX(Scorecard!$D$19:$D$26,SUMPRODUCT(--(Scorecard!$G$19:$G$25&lt;E1617))+1),Scorecard!$D$27)</f>
        <v>0.285899340811827</v>
      </c>
      <c r="J1617" s="0" t="n">
        <f aca="false">IF(ISNUMBER(F1617),INDEX(Scorecard!$D$37:$D$44,SUMPRODUCT(--(Scorecard!$G$37:$G$43&lt;F1617))+1),Scorecard!$D$45)</f>
        <v>-0.569454719285959</v>
      </c>
      <c r="K1617" s="0" t="n">
        <f aca="false">Inputs!$B$10+Scorecard!$J$5*Loan_Sample!Y1597+Scorecard!$J$6*Loan_Sample!Z1597+Scorecard!$J$7*I1617+Scorecard!$J$8*Loan_Sample!AB1597+Scorecard!$J$9*J1617+Scorecard!$J$10*Loan_Sample!AD1597+Scorecard!$J$11*G1617+Scorecard!$J$12*H1617</f>
        <v>-5.49894238564636</v>
      </c>
      <c r="L1617" s="0" t="n">
        <f aca="false">MIN(1-Inputs!$B$13,MAX(Inputs!$B$13,1/(1+EXP(-(Inputs!$B$11*K1617+Inputs!$B$12)))))</f>
        <v>0.00347412233980296</v>
      </c>
      <c r="M1617" s="0" t="n">
        <f aca="false">Loan_Sample!AH1597*Inputs!$B$4*B1617</f>
        <v>262.406661633694</v>
      </c>
      <c r="N1617" s="0" t="n">
        <f aca="false">L1617*Inputs!$B$4*B1617</f>
        <v>262.406661633694</v>
      </c>
      <c r="O1617" s="0" t="n">
        <f aca="false">Inputs!$B$37+Inputs!$B$38*MAX(Loan_Sample!H1597-Inputs!$C$38,0)+Inputs!$B$39*MAX(Loan_Sample!H1597-Inputs!$C$39,0)+Inputs!$B$40*MAX(Loan_Sample!H1597-Inputs!$C$40,0)+Inputs!$B$41*MAX(Loan_Sample!H1597-Inputs!$C$41,0)+Inputs!$B$42*Inputs!$B$14+Inputs!$B$43*MIN(Loan_Sample!I1597/Inputs!$B$17,1)+Inputs!$B$44*MIN(Loan_Sample!E1597,Inputs!$B$18)+Inputs!$B$45*Loan_Sample!C1597</f>
        <v>-3.6882350072152</v>
      </c>
      <c r="P1617" s="0" t="n">
        <f aca="false">MIN(1-Inputs!$B$13,MAX(Inputs!$B$13,1/(1+EXP(-(Inputs!$B$15*O1617+Inputs!$B$16)))))</f>
        <v>0.0225176608778413</v>
      </c>
      <c r="Q1617" s="0" t="n">
        <f aca="false">Inputs!$B$37+Inputs!$B$38*MAX(F1617-Inputs!$C$38,0)+Inputs!$B$39*MAX(F1617-Inputs!$C$39,0)+Inputs!$B$40*MAX(F1617-Inputs!$C$40,0)+Inputs!$B$41*MAX(F1617-Inputs!$C$41,0)+Inputs!$B$42*Inputs!$B$14+Inputs!$B$43*MIN(Loan_Sample!I1597/Inputs!$B$17,1)+Inputs!$B$44*MIN(E1617,Inputs!$B$18)+Inputs!$B$45*Loan_Sample!C1597</f>
        <v>-3.6882350072152</v>
      </c>
      <c r="R1617" s="0" t="n">
        <f aca="false">MIN(1-Inputs!$B$13,MAX(Inputs!$B$13,1/(1+EXP(-(Inputs!$B$15*Q1617+Inputs!$B$16)))))</f>
        <v>0.0225176608778413</v>
      </c>
    </row>
    <row r="1618" customFormat="false" ht="15" hidden="false" customHeight="false" outlineLevel="0" collapsed="false">
      <c r="A1618" s="0" t="n">
        <f aca="false">Loan_Sample!A1598</f>
        <v>47196</v>
      </c>
      <c r="B1618" s="0" t="n">
        <f aca="false">Loan_Sample!U1598</f>
        <v>193599.89</v>
      </c>
      <c r="C1618" s="0" t="n">
        <f aca="false">Loan_Sample!K1598+Inputs!$B$26</f>
        <v>4.85833311080933</v>
      </c>
      <c r="D1618" s="0" t="n">
        <f aca="false">Loan_Sample!L1598+Inputs!$B$26</f>
        <v>-1.875</v>
      </c>
      <c r="E1618" s="0" t="n">
        <f aca="false">Loan_Sample!E1598/(1+Inputs!$B$25/100)</f>
        <v>73.6040496826172</v>
      </c>
      <c r="F1618" s="0" t="n">
        <f aca="false">Loan_Sample!H1598-Inputs!$B$24/100</f>
        <v>-0.171666622161865</v>
      </c>
      <c r="G1618" s="0" t="n">
        <f aca="false">IF(ISNUMBER(C1618),INDEX(Scorecard!$D$54:$D$61,SUMPRODUCT(--(Scorecard!$G$54:$G$60&lt;C1618))+1),Scorecard!$D$62)</f>
        <v>0.214429354789033</v>
      </c>
      <c r="H1618" s="0" t="n">
        <f aca="false">IF(ISNUMBER(D1618),INDEX(Scorecard!$D$63:$D$68,SUMPRODUCT(--(Scorecard!$G$63:$G$67&lt;D1618))+1),Scorecard!$D$69)</f>
        <v>-0.340582194386522</v>
      </c>
      <c r="I1618" s="0" t="n">
        <f aca="false">IF(ISNUMBER(E1618),INDEX(Scorecard!$D$19:$D$26,SUMPRODUCT(--(Scorecard!$G$19:$G$25&lt;E1618))+1),Scorecard!$D$27)</f>
        <v>-0.0341578513653732</v>
      </c>
      <c r="J1618" s="0" t="n">
        <f aca="false">IF(ISNUMBER(F1618),INDEX(Scorecard!$D$37:$D$44,SUMPRODUCT(--(Scorecard!$G$37:$G$43&lt;F1618))+1),Scorecard!$D$45)</f>
        <v>0.769716833645565</v>
      </c>
      <c r="K1618" s="0" t="n">
        <f aca="false">Inputs!$B$10+Scorecard!$J$5*Loan_Sample!Y1598+Scorecard!$J$6*Loan_Sample!Z1598+Scorecard!$J$7*I1618+Scorecard!$J$8*Loan_Sample!AB1598+Scorecard!$J$9*J1618+Scorecard!$J$10*Loan_Sample!AD1598+Scorecard!$J$11*G1618+Scorecard!$J$12*H1618</f>
        <v>-5.42491156546605</v>
      </c>
      <c r="L1618" s="0" t="n">
        <f aca="false">MIN(1-Inputs!$B$13,MAX(Inputs!$B$13,1/(1+EXP(-(Inputs!$B$11*K1618+Inputs!$B$12)))))</f>
        <v>0.00375836102293604</v>
      </c>
      <c r="M1618" s="0" t="n">
        <f aca="false">Loan_Sample!AH1598*Inputs!$B$4*B1618</f>
        <v>254.666398217247</v>
      </c>
      <c r="N1618" s="0" t="n">
        <f aca="false">L1618*Inputs!$B$4*B1618</f>
        <v>254.666398217247</v>
      </c>
      <c r="O1618" s="0" t="n">
        <f aca="false">Inputs!$B$37+Inputs!$B$38*MAX(Loan_Sample!H1598-Inputs!$C$38,0)+Inputs!$B$39*MAX(Loan_Sample!H1598-Inputs!$C$39,0)+Inputs!$B$40*MAX(Loan_Sample!H1598-Inputs!$C$40,0)+Inputs!$B$41*MAX(Loan_Sample!H1598-Inputs!$C$41,0)+Inputs!$B$42*Inputs!$B$14+Inputs!$B$43*MIN(Loan_Sample!I1598/Inputs!$B$17,1)+Inputs!$B$44*MIN(Loan_Sample!E1598,Inputs!$B$18)+Inputs!$B$45*Loan_Sample!C1598</f>
        <v>-6.0020225955452</v>
      </c>
      <c r="P1618" s="0" t="n">
        <f aca="false">MIN(1-Inputs!$B$13,MAX(Inputs!$B$13,1/(1+EXP(-(Inputs!$B$15*O1618+Inputs!$B$16)))))</f>
        <v>0.00165716132541547</v>
      </c>
      <c r="Q1618" s="0" t="n">
        <f aca="false">Inputs!$B$37+Inputs!$B$38*MAX(F1618-Inputs!$C$38,0)+Inputs!$B$39*MAX(F1618-Inputs!$C$39,0)+Inputs!$B$40*MAX(F1618-Inputs!$C$40,0)+Inputs!$B$41*MAX(F1618-Inputs!$C$41,0)+Inputs!$B$42*Inputs!$B$14+Inputs!$B$43*MIN(Loan_Sample!I1598/Inputs!$B$17,1)+Inputs!$B$44*MIN(E1618,Inputs!$B$18)+Inputs!$B$45*Loan_Sample!C1598</f>
        <v>-6.0020225955452</v>
      </c>
      <c r="R1618" s="0" t="n">
        <f aca="false">MIN(1-Inputs!$B$13,MAX(Inputs!$B$13,1/(1+EXP(-(Inputs!$B$15*Q1618+Inputs!$B$16)))))</f>
        <v>0.00165716132541547</v>
      </c>
    </row>
    <row r="1619" customFormat="false" ht="15" hidden="false" customHeight="false" outlineLevel="0" collapsed="false">
      <c r="A1619" s="0" t="n">
        <f aca="false">Loan_Sample!A1599</f>
        <v>47215</v>
      </c>
      <c r="B1619" s="0" t="n">
        <f aca="false">Loan_Sample!U1599</f>
        <v>328664.34</v>
      </c>
      <c r="C1619" s="0" t="n">
        <f aca="false">Loan_Sample!K1599+Inputs!$B$26</f>
        <v>4.75833320617676</v>
      </c>
      <c r="D1619" s="0" t="n">
        <f aca="false">Loan_Sample!L1599+Inputs!$B$26</f>
        <v>-1.875</v>
      </c>
      <c r="E1619" s="0" t="n">
        <f aca="false">Loan_Sample!E1599/(1+Inputs!$B$25/100)</f>
        <v>75.8442230224609</v>
      </c>
      <c r="F1619" s="0" t="n">
        <f aca="false">Loan_Sample!H1599-Inputs!$B$24/100</f>
        <v>0.0393333435058594</v>
      </c>
      <c r="G1619" s="0" t="n">
        <f aca="false">IF(ISNUMBER(C1619),INDEX(Scorecard!$D$54:$D$61,SUMPRODUCT(--(Scorecard!$G$54:$G$60&lt;C1619))+1),Scorecard!$D$62)</f>
        <v>0.409483001259379</v>
      </c>
      <c r="H1619" s="0" t="n">
        <f aca="false">IF(ISNUMBER(D1619),INDEX(Scorecard!$D$63:$D$68,SUMPRODUCT(--(Scorecard!$G$63:$G$67&lt;D1619))+1),Scorecard!$D$69)</f>
        <v>-0.340582194386522</v>
      </c>
      <c r="I1619" s="0" t="n">
        <f aca="false">IF(ISNUMBER(E1619),INDEX(Scorecard!$D$19:$D$26,SUMPRODUCT(--(Scorecard!$G$19:$G$25&lt;E1619))+1),Scorecard!$D$27)</f>
        <v>-0.0341578513653732</v>
      </c>
      <c r="J1619" s="0" t="n">
        <f aca="false">IF(ISNUMBER(F1619),INDEX(Scorecard!$D$37:$D$44,SUMPRODUCT(--(Scorecard!$G$37:$G$43&lt;F1619))+1),Scorecard!$D$45)</f>
        <v>0.330501541082344</v>
      </c>
      <c r="K1619" s="0" t="n">
        <f aca="false">Inputs!$B$10+Scorecard!$J$5*Loan_Sample!Y1599+Scorecard!$J$6*Loan_Sample!Z1599+Scorecard!$J$7*I1619+Scorecard!$J$8*Loan_Sample!AB1599+Scorecard!$J$9*J1619+Scorecard!$J$10*Loan_Sample!AD1599+Scorecard!$J$11*G1619+Scorecard!$J$12*H1619</f>
        <v>-4.0350097075307</v>
      </c>
      <c r="L1619" s="0" t="n">
        <f aca="false">MIN(1-Inputs!$B$13,MAX(Inputs!$B$13,1/(1+EXP(-(Inputs!$B$11*K1619+Inputs!$B$12)))))</f>
        <v>0.0163315000770918</v>
      </c>
      <c r="M1619" s="0" t="n">
        <f aca="false">Loan_Sample!AH1599*Inputs!$B$4*B1619</f>
        <v>1878.65359291656</v>
      </c>
      <c r="N1619" s="0" t="n">
        <f aca="false">L1619*Inputs!$B$4*B1619</f>
        <v>1878.65359291656</v>
      </c>
      <c r="O1619" s="0" t="n">
        <f aca="false">Inputs!$B$37+Inputs!$B$38*MAX(Loan_Sample!H1599-Inputs!$C$38,0)+Inputs!$B$39*MAX(Loan_Sample!H1599-Inputs!$C$39,0)+Inputs!$B$40*MAX(Loan_Sample!H1599-Inputs!$C$40,0)+Inputs!$B$41*MAX(Loan_Sample!H1599-Inputs!$C$41,0)+Inputs!$B$42*Inputs!$B$14+Inputs!$B$43*MIN(Loan_Sample!I1599/Inputs!$B$17,1)+Inputs!$B$44*MIN(Loan_Sample!E1599,Inputs!$B$18)+Inputs!$B$45*Loan_Sample!C1599</f>
        <v>-6.09927971741982</v>
      </c>
      <c r="P1619" s="0" t="n">
        <f aca="false">MIN(1-Inputs!$B$13,MAX(Inputs!$B$13,1/(1+EXP(-(Inputs!$B$15*O1619+Inputs!$B$16)))))</f>
        <v>0.00148396536838549</v>
      </c>
      <c r="Q1619" s="0" t="n">
        <f aca="false">Inputs!$B$37+Inputs!$B$38*MAX(F1619-Inputs!$C$38,0)+Inputs!$B$39*MAX(F1619-Inputs!$C$39,0)+Inputs!$B$40*MAX(F1619-Inputs!$C$40,0)+Inputs!$B$41*MAX(F1619-Inputs!$C$41,0)+Inputs!$B$42*Inputs!$B$14+Inputs!$B$43*MIN(Loan_Sample!I1599/Inputs!$B$17,1)+Inputs!$B$44*MIN(E1619,Inputs!$B$18)+Inputs!$B$45*Loan_Sample!C1599</f>
        <v>-6.09927971741982</v>
      </c>
      <c r="R1619" s="0" t="n">
        <f aca="false">MIN(1-Inputs!$B$13,MAX(Inputs!$B$13,1/(1+EXP(-(Inputs!$B$15*Q1619+Inputs!$B$16)))))</f>
        <v>0.00148396536838549</v>
      </c>
    </row>
    <row r="1620" customFormat="false" ht="15" hidden="false" customHeight="false" outlineLevel="0" collapsed="false">
      <c r="A1620" s="0" t="n">
        <f aca="false">Loan_Sample!A1600</f>
        <v>47242</v>
      </c>
      <c r="B1620" s="0" t="n">
        <f aca="false">Loan_Sample!U1600</f>
        <v>113233.555</v>
      </c>
      <c r="C1620" s="0" t="n">
        <f aca="false">Loan_Sample!K1600+Inputs!$B$26</f>
        <v>4.80000019073486</v>
      </c>
      <c r="D1620" s="0" t="n">
        <f aca="false">Loan_Sample!L1600+Inputs!$B$26</f>
        <v>-0.208333015441895</v>
      </c>
      <c r="E1620" s="0" t="n">
        <f aca="false">Loan_Sample!E1600/(1+Inputs!$B$25/100)</f>
        <v>67.4462814331055</v>
      </c>
      <c r="F1620" s="0" t="n">
        <f aca="false">Loan_Sample!H1600-Inputs!$B$24/100</f>
        <v>-2.72033309936523</v>
      </c>
      <c r="G1620" s="0" t="n">
        <f aca="false">IF(ISNUMBER(C1620),INDEX(Scorecard!$D$54:$D$61,SUMPRODUCT(--(Scorecard!$G$54:$G$60&lt;C1620))+1),Scorecard!$D$62)</f>
        <v>0.409483001259379</v>
      </c>
      <c r="H1620" s="0" t="n">
        <f aca="false">IF(ISNUMBER(D1620),INDEX(Scorecard!$D$63:$D$68,SUMPRODUCT(--(Scorecard!$G$63:$G$67&lt;D1620))+1),Scorecard!$D$69)</f>
        <v>0.322484508656054</v>
      </c>
      <c r="I1620" s="0" t="n">
        <f aca="false">IF(ISNUMBER(E1620),INDEX(Scorecard!$D$19:$D$26,SUMPRODUCT(--(Scorecard!$G$19:$G$25&lt;E1620))+1),Scorecard!$D$27)</f>
        <v>0.0530843085177338</v>
      </c>
      <c r="J1620" s="0" t="n">
        <f aca="false">IF(ISNUMBER(F1620),INDEX(Scorecard!$D$37:$D$44,SUMPRODUCT(--(Scorecard!$G$37:$G$43&lt;F1620))+1),Scorecard!$D$45)</f>
        <v>1.35057635045042</v>
      </c>
      <c r="K1620" s="0" t="n">
        <f aca="false">Inputs!$B$10+Scorecard!$J$5*Loan_Sample!Y1600+Scorecard!$J$6*Loan_Sample!Z1600+Scorecard!$J$7*I1620+Scorecard!$J$8*Loan_Sample!AB1600+Scorecard!$J$9*J1620+Scorecard!$J$10*Loan_Sample!AD1600+Scorecard!$J$11*G1620+Scorecard!$J$12*H1620</f>
        <v>-4.39275980954869</v>
      </c>
      <c r="L1620" s="0" t="n">
        <f aca="false">MIN(1-Inputs!$B$13,MAX(Inputs!$B$13,1/(1+EXP(-(Inputs!$B$11*K1620+Inputs!$B$12)))))</f>
        <v>0.0112108318655473</v>
      </c>
      <c r="M1620" s="0" t="n">
        <f aca="false">Loan_Sample!AH1600*Inputs!$B$4*B1620</f>
        <v>444.304821325122</v>
      </c>
      <c r="N1620" s="0" t="n">
        <f aca="false">L1620*Inputs!$B$4*B1620</f>
        <v>444.304821325122</v>
      </c>
      <c r="O1620" s="0" t="n">
        <f aca="false">Inputs!$B$37+Inputs!$B$38*MAX(Loan_Sample!H1600-Inputs!$C$38,0)+Inputs!$B$39*MAX(Loan_Sample!H1600-Inputs!$C$39,0)+Inputs!$B$40*MAX(Loan_Sample!H1600-Inputs!$C$40,0)+Inputs!$B$41*MAX(Loan_Sample!H1600-Inputs!$C$41,0)+Inputs!$B$42*Inputs!$B$14+Inputs!$B$43*MIN(Loan_Sample!I1600/Inputs!$B$17,1)+Inputs!$B$44*MIN(Loan_Sample!E1600,Inputs!$B$18)+Inputs!$B$45*Loan_Sample!C1600</f>
        <v>-5.55874611733469</v>
      </c>
      <c r="P1620" s="0" t="n">
        <f aca="false">MIN(1-Inputs!$B$13,MAX(Inputs!$B$13,1/(1+EXP(-(Inputs!$B$15*O1620+Inputs!$B$16)))))</f>
        <v>0.00273994262411622</v>
      </c>
      <c r="Q1620" s="0" t="n">
        <f aca="false">Inputs!$B$37+Inputs!$B$38*MAX(F1620-Inputs!$C$38,0)+Inputs!$B$39*MAX(F1620-Inputs!$C$39,0)+Inputs!$B$40*MAX(F1620-Inputs!$C$40,0)+Inputs!$B$41*MAX(F1620-Inputs!$C$41,0)+Inputs!$B$42*Inputs!$B$14+Inputs!$B$43*MIN(Loan_Sample!I1600/Inputs!$B$17,1)+Inputs!$B$44*MIN(E1620,Inputs!$B$18)+Inputs!$B$45*Loan_Sample!C1600</f>
        <v>-5.55874611733469</v>
      </c>
      <c r="R1620" s="0" t="n">
        <f aca="false">MIN(1-Inputs!$B$13,MAX(Inputs!$B$13,1/(1+EXP(-(Inputs!$B$15*Q1620+Inputs!$B$16)))))</f>
        <v>0.00273994262411622</v>
      </c>
    </row>
    <row r="1621" customFormat="false" ht="15" hidden="false" customHeight="false" outlineLevel="0" collapsed="false">
      <c r="A1621" s="0" t="n">
        <f aca="false">Loan_Sample!A1601</f>
        <v>47283</v>
      </c>
      <c r="B1621" s="0" t="n">
        <f aca="false">Loan_Sample!U1601</f>
        <v>103602.81</v>
      </c>
      <c r="C1621" s="0" t="n">
        <f aca="false">Loan_Sample!K1601+Inputs!$B$26</f>
        <v>4.30000019073486</v>
      </c>
      <c r="D1621" s="0" t="n">
        <f aca="false">Loan_Sample!L1601+Inputs!$B$26</f>
        <v>-0.208333015441895</v>
      </c>
      <c r="E1621" s="0" t="n">
        <f aca="false">Loan_Sample!E1601/(1+Inputs!$B$25/100)</f>
        <v>40.1175422668457</v>
      </c>
      <c r="F1621" s="0" t="n">
        <f aca="false">Loan_Sample!H1601-Inputs!$B$24/100</f>
        <v>-2.27533340454102</v>
      </c>
      <c r="G1621" s="0" t="n">
        <f aca="false">IF(ISNUMBER(C1621),INDEX(Scorecard!$D$54:$D$61,SUMPRODUCT(--(Scorecard!$G$54:$G$60&lt;C1621))+1),Scorecard!$D$62)</f>
        <v>0.489050497890326</v>
      </c>
      <c r="H1621" s="0" t="n">
        <f aca="false">IF(ISNUMBER(D1621),INDEX(Scorecard!$D$63:$D$68,SUMPRODUCT(--(Scorecard!$G$63:$G$67&lt;D1621))+1),Scorecard!$D$69)</f>
        <v>0.322484508656054</v>
      </c>
      <c r="I1621" s="0" t="n">
        <f aca="false">IF(ISNUMBER(E1621),INDEX(Scorecard!$D$19:$D$26,SUMPRODUCT(--(Scorecard!$G$19:$G$25&lt;E1621))+1),Scorecard!$D$27)</f>
        <v>0.57899015159425</v>
      </c>
      <c r="J1621" s="0" t="n">
        <f aca="false">IF(ISNUMBER(F1621),INDEX(Scorecard!$D$37:$D$44,SUMPRODUCT(--(Scorecard!$G$37:$G$43&lt;F1621))+1),Scorecard!$D$45)</f>
        <v>1.35057635045042</v>
      </c>
      <c r="K1621" s="0" t="n">
        <f aca="false">Inputs!$B$10+Scorecard!$J$5*Loan_Sample!Y1601+Scorecard!$J$6*Loan_Sample!Z1601+Scorecard!$J$7*I1621+Scorecard!$J$8*Loan_Sample!AB1601+Scorecard!$J$9*J1621+Scorecard!$J$10*Loan_Sample!AD1601+Scorecard!$J$11*G1621+Scorecard!$J$12*H1621</f>
        <v>-6.25545037063146</v>
      </c>
      <c r="L1621" s="0" t="n">
        <f aca="false">MIN(1-Inputs!$B$13,MAX(Inputs!$B$13,1/(1+EXP(-(Inputs!$B$11*K1621+Inputs!$B$12)))))</f>
        <v>0.00155384489833466</v>
      </c>
      <c r="M1621" s="0" t="n">
        <f aca="false">Loan_Sample!AH1601*Inputs!$B$4*B1621</f>
        <v>56.3439442200723</v>
      </c>
      <c r="N1621" s="0" t="n">
        <f aca="false">L1621*Inputs!$B$4*B1621</f>
        <v>56.3439442200723</v>
      </c>
      <c r="O1621" s="0" t="n">
        <f aca="false">Inputs!$B$37+Inputs!$B$38*MAX(Loan_Sample!H1601-Inputs!$C$38,0)+Inputs!$B$39*MAX(Loan_Sample!H1601-Inputs!$C$39,0)+Inputs!$B$40*MAX(Loan_Sample!H1601-Inputs!$C$40,0)+Inputs!$B$41*MAX(Loan_Sample!H1601-Inputs!$C$41,0)+Inputs!$B$42*Inputs!$B$14+Inputs!$B$43*MIN(Loan_Sample!I1601/Inputs!$B$17,1)+Inputs!$B$44*MIN(Loan_Sample!E1601,Inputs!$B$18)+Inputs!$B$45*Loan_Sample!C1601</f>
        <v>-5.42487406608565</v>
      </c>
      <c r="P1621" s="0" t="n">
        <f aca="false">MIN(1-Inputs!$B$13,MAX(Inputs!$B$13,1/(1+EXP(-(Inputs!$B$15*O1621+Inputs!$B$16)))))</f>
        <v>0.00318888795459871</v>
      </c>
      <c r="Q1621" s="0" t="n">
        <f aca="false">Inputs!$B$37+Inputs!$B$38*MAX(F1621-Inputs!$C$38,0)+Inputs!$B$39*MAX(F1621-Inputs!$C$39,0)+Inputs!$B$40*MAX(F1621-Inputs!$C$40,0)+Inputs!$B$41*MAX(F1621-Inputs!$C$41,0)+Inputs!$B$42*Inputs!$B$14+Inputs!$B$43*MIN(Loan_Sample!I1601/Inputs!$B$17,1)+Inputs!$B$44*MIN(E1621,Inputs!$B$18)+Inputs!$B$45*Loan_Sample!C1601</f>
        <v>-5.42487406608565</v>
      </c>
      <c r="R1621" s="0" t="n">
        <f aca="false">MIN(1-Inputs!$B$13,MAX(Inputs!$B$13,1/(1+EXP(-(Inputs!$B$15*Q1621+Inputs!$B$16)))))</f>
        <v>0.00318888795459871</v>
      </c>
    </row>
    <row r="1622" customFormat="false" ht="15" hidden="false" customHeight="false" outlineLevel="0" collapsed="false">
      <c r="A1622" s="0" t="n">
        <f aca="false">Loan_Sample!A1602</f>
        <v>47284</v>
      </c>
      <c r="B1622" s="0" t="n">
        <f aca="false">Loan_Sample!U1602</f>
        <v>326567.22</v>
      </c>
      <c r="C1622" s="0" t="n">
        <f aca="false">Loan_Sample!K1602+Inputs!$B$26</f>
        <v>9.63333320617676</v>
      </c>
      <c r="D1622" s="0" t="n">
        <f aca="false">Loan_Sample!L1602+Inputs!$B$26</f>
        <v>5.0717945098877</v>
      </c>
      <c r="E1622" s="0" t="n">
        <f aca="false">Loan_Sample!E1602/(1+Inputs!$B$25/100)</f>
        <v>55.153450012207</v>
      </c>
      <c r="F1622" s="0" t="n">
        <f aca="false">Loan_Sample!H1602-Inputs!$B$24/100</f>
        <v>1.06966662406921</v>
      </c>
      <c r="G1622" s="0" t="n">
        <f aca="false">IF(ISNUMBER(C1622),INDEX(Scorecard!$D$54:$D$61,SUMPRODUCT(--(Scorecard!$G$54:$G$60&lt;C1622))+1),Scorecard!$D$62)</f>
        <v>-0.541917179454542</v>
      </c>
      <c r="H1622" s="0" t="n">
        <f aca="false">IF(ISNUMBER(D1622),INDEX(Scorecard!$D$63:$D$68,SUMPRODUCT(--(Scorecard!$G$63:$G$67&lt;D1622))+1),Scorecard!$D$69)</f>
        <v>0.322484508656054</v>
      </c>
      <c r="I1622" s="0" t="n">
        <f aca="false">IF(ISNUMBER(E1622),INDEX(Scorecard!$D$19:$D$26,SUMPRODUCT(--(Scorecard!$G$19:$G$25&lt;E1622))+1),Scorecard!$D$27)</f>
        <v>0.285899340811827</v>
      </c>
      <c r="J1622" s="0" t="n">
        <f aca="false">IF(ISNUMBER(F1622),INDEX(Scorecard!$D$37:$D$44,SUMPRODUCT(--(Scorecard!$G$37:$G$43&lt;F1622))+1),Scorecard!$D$45)</f>
        <v>-0.975503570149195</v>
      </c>
      <c r="K1622" s="0" t="n">
        <f aca="false">Inputs!$B$10+Scorecard!$J$5*Loan_Sample!Y1602+Scorecard!$J$6*Loan_Sample!Z1602+Scorecard!$J$7*I1622+Scorecard!$J$8*Loan_Sample!AB1602+Scorecard!$J$9*J1622+Scorecard!$J$10*Loan_Sample!AD1602+Scorecard!$J$11*G1622+Scorecard!$J$12*H1622</f>
        <v>-4.68472777875961</v>
      </c>
      <c r="L1622" s="0" t="n">
        <f aca="false">MIN(1-Inputs!$B$13,MAX(Inputs!$B$13,1/(1+EXP(-(Inputs!$B$11*K1622+Inputs!$B$12)))))</f>
        <v>0.00823677099266024</v>
      </c>
      <c r="M1622" s="0" t="n">
        <f aca="false">Loan_Sample!AH1602*Inputs!$B$4*B1622</f>
        <v>941.450791697393</v>
      </c>
      <c r="N1622" s="0" t="n">
        <f aca="false">L1622*Inputs!$B$4*B1622</f>
        <v>941.450791697393</v>
      </c>
      <c r="O1622" s="0" t="n">
        <f aca="false">Inputs!$B$37+Inputs!$B$38*MAX(Loan_Sample!H1602-Inputs!$C$38,0)+Inputs!$B$39*MAX(Loan_Sample!H1602-Inputs!$C$39,0)+Inputs!$B$40*MAX(Loan_Sample!H1602-Inputs!$C$40,0)+Inputs!$B$41*MAX(Loan_Sample!H1602-Inputs!$C$41,0)+Inputs!$B$42*Inputs!$B$14+Inputs!$B$43*MIN(Loan_Sample!I1602/Inputs!$B$17,1)+Inputs!$B$44*MIN(Loan_Sample!E1602,Inputs!$B$18)+Inputs!$B$45*Loan_Sample!C1602</f>
        <v>-3.21519857339113</v>
      </c>
      <c r="P1622" s="0" t="n">
        <f aca="false">MIN(1-Inputs!$B$13,MAX(Inputs!$B$13,1/(1+EXP(-(Inputs!$B$15*O1622+Inputs!$B$16)))))</f>
        <v>0.0379450259699688</v>
      </c>
      <c r="Q1622" s="0" t="n">
        <f aca="false">Inputs!$B$37+Inputs!$B$38*MAX(F1622-Inputs!$C$38,0)+Inputs!$B$39*MAX(F1622-Inputs!$C$39,0)+Inputs!$B$40*MAX(F1622-Inputs!$C$40,0)+Inputs!$B$41*MAX(F1622-Inputs!$C$41,0)+Inputs!$B$42*Inputs!$B$14+Inputs!$B$43*MIN(Loan_Sample!I1602/Inputs!$B$17,1)+Inputs!$B$44*MIN(E1622,Inputs!$B$18)+Inputs!$B$45*Loan_Sample!C1602</f>
        <v>-3.21519857339113</v>
      </c>
      <c r="R1622" s="0" t="n">
        <f aca="false">MIN(1-Inputs!$B$13,MAX(Inputs!$B$13,1/(1+EXP(-(Inputs!$B$15*Q1622+Inputs!$B$16)))))</f>
        <v>0.0379450259699688</v>
      </c>
    </row>
    <row r="1623" customFormat="false" ht="15" hidden="false" customHeight="false" outlineLevel="0" collapsed="false">
      <c r="A1623" s="0" t="n">
        <f aca="false">Loan_Sample!A1603</f>
        <v>47331</v>
      </c>
      <c r="B1623" s="0" t="n">
        <f aca="false">Loan_Sample!U1603</f>
        <v>114074.266</v>
      </c>
      <c r="C1623" s="0" t="n">
        <f aca="false">Loan_Sample!K1603+Inputs!$B$26</f>
        <v>3.92307686805725</v>
      </c>
      <c r="D1623" s="0" t="n">
        <f aca="false">Loan_Sample!L1603+Inputs!$B$26</f>
        <v>-0.276922941207886</v>
      </c>
      <c r="E1623" s="0" t="n">
        <f aca="false">Loan_Sample!E1603/(1+Inputs!$B$25/100)</f>
        <v>61.9590454101563</v>
      </c>
      <c r="F1623" s="0" t="n">
        <f aca="false">Loan_Sample!H1603-Inputs!$B$24/100</f>
        <v>0.636666536331177</v>
      </c>
      <c r="G1623" s="0" t="n">
        <f aca="false">IF(ISNUMBER(C1623),INDEX(Scorecard!$D$54:$D$61,SUMPRODUCT(--(Scorecard!$G$54:$G$60&lt;C1623))+1),Scorecard!$D$62)</f>
        <v>0.489050497890326</v>
      </c>
      <c r="H1623" s="0" t="n">
        <f aca="false">IF(ISNUMBER(D1623),INDEX(Scorecard!$D$63:$D$68,SUMPRODUCT(--(Scorecard!$G$63:$G$67&lt;D1623))+1),Scorecard!$D$69)</f>
        <v>0.322484508656054</v>
      </c>
      <c r="I1623" s="0" t="n">
        <f aca="false">IF(ISNUMBER(E1623),INDEX(Scorecard!$D$19:$D$26,SUMPRODUCT(--(Scorecard!$G$19:$G$25&lt;E1623))+1),Scorecard!$D$27)</f>
        <v>0.233621608745691</v>
      </c>
      <c r="J1623" s="0" t="n">
        <f aca="false">IF(ISNUMBER(F1623),INDEX(Scorecard!$D$37:$D$44,SUMPRODUCT(--(Scorecard!$G$37:$G$43&lt;F1623))+1),Scorecard!$D$45)</f>
        <v>-0.569454719285959</v>
      </c>
      <c r="K1623" s="0" t="n">
        <f aca="false">Inputs!$B$10+Scorecard!$J$5*Loan_Sample!Y1603+Scorecard!$J$6*Loan_Sample!Z1603+Scorecard!$J$7*I1623+Scorecard!$J$8*Loan_Sample!AB1603+Scorecard!$J$9*J1623+Scorecard!$J$10*Loan_Sample!AD1603+Scorecard!$J$11*G1623+Scorecard!$J$12*H1623</f>
        <v>-4.74733206562199</v>
      </c>
      <c r="L1623" s="0" t="n">
        <f aca="false">MIN(1-Inputs!$B$13,MAX(Inputs!$B$13,1/(1+EXP(-(Inputs!$B$11*K1623+Inputs!$B$12)))))</f>
        <v>0.00770905914223397</v>
      </c>
      <c r="M1623" s="0" t="n">
        <f aca="false">Loan_Sample!AH1603*Inputs!$B$4*B1623</f>
        <v>307.791842120325</v>
      </c>
      <c r="N1623" s="0" t="n">
        <f aca="false">L1623*Inputs!$B$4*B1623</f>
        <v>307.791842120325</v>
      </c>
      <c r="O1623" s="0" t="n">
        <f aca="false">Inputs!$B$37+Inputs!$B$38*MAX(Loan_Sample!H1603-Inputs!$C$38,0)+Inputs!$B$39*MAX(Loan_Sample!H1603-Inputs!$C$39,0)+Inputs!$B$40*MAX(Loan_Sample!H1603-Inputs!$C$40,0)+Inputs!$B$41*MAX(Loan_Sample!H1603-Inputs!$C$41,0)+Inputs!$B$42*Inputs!$B$14+Inputs!$B$43*MIN(Loan_Sample!I1603/Inputs!$B$17,1)+Inputs!$B$44*MIN(Loan_Sample!E1603,Inputs!$B$18)+Inputs!$B$45*Loan_Sample!C1603</f>
        <v>-3.86471791452728</v>
      </c>
      <c r="P1623" s="0" t="n">
        <f aca="false">MIN(1-Inputs!$B$13,MAX(Inputs!$B$13,1/(1+EXP(-(Inputs!$B$15*O1623+Inputs!$B$16)))))</f>
        <v>0.0185000994144338</v>
      </c>
      <c r="Q1623" s="0" t="n">
        <f aca="false">Inputs!$B$37+Inputs!$B$38*MAX(F1623-Inputs!$C$38,0)+Inputs!$B$39*MAX(F1623-Inputs!$C$39,0)+Inputs!$B$40*MAX(F1623-Inputs!$C$40,0)+Inputs!$B$41*MAX(F1623-Inputs!$C$41,0)+Inputs!$B$42*Inputs!$B$14+Inputs!$B$43*MIN(Loan_Sample!I1603/Inputs!$B$17,1)+Inputs!$B$44*MIN(E1623,Inputs!$B$18)+Inputs!$B$45*Loan_Sample!C1603</f>
        <v>-3.86471791452728</v>
      </c>
      <c r="R1623" s="0" t="n">
        <f aca="false">MIN(1-Inputs!$B$13,MAX(Inputs!$B$13,1/(1+EXP(-(Inputs!$B$15*Q1623+Inputs!$B$16)))))</f>
        <v>0.0185000994144338</v>
      </c>
    </row>
    <row r="1624" customFormat="false" ht="15" hidden="false" customHeight="false" outlineLevel="0" collapsed="false">
      <c r="A1624" s="0" t="n">
        <f aca="false">Loan_Sample!A1604</f>
        <v>47517</v>
      </c>
      <c r="B1624" s="0" t="n">
        <f aca="false">Loan_Sample!U1604</f>
        <v>208364.75</v>
      </c>
      <c r="C1624" s="0" t="n">
        <f aca="false">Loan_Sample!K1604+Inputs!$B$26</f>
        <v>6.53333330154419</v>
      </c>
      <c r="D1624" s="0" t="n">
        <f aca="false">Loan_Sample!L1604+Inputs!$B$26</f>
        <v>-3.50000047683716</v>
      </c>
      <c r="E1624" s="0" t="n">
        <f aca="false">Loan_Sample!E1604/(1+Inputs!$B$25/100)</f>
        <v>75.4629211425781</v>
      </c>
      <c r="F1624" s="0" t="n">
        <f aca="false">Loan_Sample!H1604-Inputs!$B$24/100</f>
        <v>0.116333246231079</v>
      </c>
      <c r="G1624" s="0" t="n">
        <f aca="false">IF(ISNUMBER(C1624),INDEX(Scorecard!$D$54:$D$61,SUMPRODUCT(--(Scorecard!$G$54:$G$60&lt;C1624))+1),Scorecard!$D$62)</f>
        <v>-0.119873800601421</v>
      </c>
      <c r="H1624" s="0" t="n">
        <f aca="false">IF(ISNUMBER(D1624),INDEX(Scorecard!$D$63:$D$68,SUMPRODUCT(--(Scorecard!$G$63:$G$67&lt;D1624))+1),Scorecard!$D$69)</f>
        <v>-0.340582194386522</v>
      </c>
      <c r="I1624" s="0" t="n">
        <f aca="false">IF(ISNUMBER(E1624),INDEX(Scorecard!$D$19:$D$26,SUMPRODUCT(--(Scorecard!$G$19:$G$25&lt;E1624))+1),Scorecard!$D$27)</f>
        <v>-0.0341578513653732</v>
      </c>
      <c r="J1624" s="0" t="n">
        <f aca="false">IF(ISNUMBER(F1624),INDEX(Scorecard!$D$37:$D$44,SUMPRODUCT(--(Scorecard!$G$37:$G$43&lt;F1624))+1),Scorecard!$D$45)</f>
        <v>0.102184252677548</v>
      </c>
      <c r="K1624" s="0" t="n">
        <f aca="false">Inputs!$B$10+Scorecard!$J$5*Loan_Sample!Y1604+Scorecard!$J$6*Loan_Sample!Z1604+Scorecard!$J$7*I1624+Scorecard!$J$8*Loan_Sample!AB1604+Scorecard!$J$9*J1624+Scorecard!$J$10*Loan_Sample!AD1604+Scorecard!$J$11*G1624+Scorecard!$J$12*H1624</f>
        <v>-6.08120642983636</v>
      </c>
      <c r="L1624" s="0" t="n">
        <f aca="false">MIN(1-Inputs!$B$13,MAX(Inputs!$B$13,1/(1+EXP(-(Inputs!$B$11*K1624+Inputs!$B$12)))))</f>
        <v>0.00187045493110655</v>
      </c>
      <c r="M1624" s="0" t="n">
        <f aca="false">Loan_Sample!AH1604*Inputs!$B$4*B1624</f>
        <v>136.407905937199</v>
      </c>
      <c r="N1624" s="0" t="n">
        <f aca="false">L1624*Inputs!$B$4*B1624</f>
        <v>136.407905937199</v>
      </c>
      <c r="O1624" s="0" t="n">
        <f aca="false">Inputs!$B$37+Inputs!$B$38*MAX(Loan_Sample!H1604-Inputs!$C$38,0)+Inputs!$B$39*MAX(Loan_Sample!H1604-Inputs!$C$39,0)+Inputs!$B$40*MAX(Loan_Sample!H1604-Inputs!$C$40,0)+Inputs!$B$41*MAX(Loan_Sample!H1604-Inputs!$C$41,0)+Inputs!$B$42*Inputs!$B$14+Inputs!$B$43*MIN(Loan_Sample!I1604/Inputs!$B$17,1)+Inputs!$B$44*MIN(Loan_Sample!E1604,Inputs!$B$18)+Inputs!$B$45*Loan_Sample!C1604</f>
        <v>-5.63577356606965</v>
      </c>
      <c r="P1624" s="0" t="n">
        <f aca="false">MIN(1-Inputs!$B$13,MAX(Inputs!$B$13,1/(1+EXP(-(Inputs!$B$15*O1624+Inputs!$B$16)))))</f>
        <v>0.00251080152042832</v>
      </c>
      <c r="Q1624" s="0" t="n">
        <f aca="false">Inputs!$B$37+Inputs!$B$38*MAX(F1624-Inputs!$C$38,0)+Inputs!$B$39*MAX(F1624-Inputs!$C$39,0)+Inputs!$B$40*MAX(F1624-Inputs!$C$40,0)+Inputs!$B$41*MAX(F1624-Inputs!$C$41,0)+Inputs!$B$42*Inputs!$B$14+Inputs!$B$43*MIN(Loan_Sample!I1604/Inputs!$B$17,1)+Inputs!$B$44*MIN(E1624,Inputs!$B$18)+Inputs!$B$45*Loan_Sample!C1604</f>
        <v>-5.63577356606965</v>
      </c>
      <c r="R1624" s="0" t="n">
        <f aca="false">MIN(1-Inputs!$B$13,MAX(Inputs!$B$13,1/(1+EXP(-(Inputs!$B$15*Q1624+Inputs!$B$16)))))</f>
        <v>0.00251080152042832</v>
      </c>
    </row>
    <row r="1625" customFormat="false" ht="15" hidden="false" customHeight="false" outlineLevel="0" collapsed="false">
      <c r="A1625" s="0" t="n">
        <f aca="false">Loan_Sample!A1605</f>
        <v>47586</v>
      </c>
      <c r="B1625" s="0" t="n">
        <f aca="false">Loan_Sample!U1605</f>
        <v>470453.78</v>
      </c>
      <c r="C1625" s="0" t="n">
        <f aca="false">Loan_Sample!K1605+Inputs!$B$26</f>
        <v>9.03333377838135</v>
      </c>
      <c r="D1625" s="0" t="n">
        <f aca="false">Loan_Sample!L1605+Inputs!$B$26</f>
        <v>5.07179546356201</v>
      </c>
      <c r="E1625" s="0" t="n">
        <f aca="false">Loan_Sample!E1605/(1+Inputs!$B$25/100)</f>
        <v>54.8478546142578</v>
      </c>
      <c r="F1625" s="0" t="n">
        <f aca="false">Loan_Sample!H1605-Inputs!$B$24/100</f>
        <v>1.29866671562195</v>
      </c>
      <c r="G1625" s="0" t="n">
        <f aca="false">IF(ISNUMBER(C1625),INDEX(Scorecard!$D$54:$D$61,SUMPRODUCT(--(Scorecard!$G$54:$G$60&lt;C1625))+1),Scorecard!$D$62)</f>
        <v>-0.541917179454542</v>
      </c>
      <c r="H1625" s="0" t="n">
        <f aca="false">IF(ISNUMBER(D1625),INDEX(Scorecard!$D$63:$D$68,SUMPRODUCT(--(Scorecard!$G$63:$G$67&lt;D1625))+1),Scorecard!$D$69)</f>
        <v>0.322484508656054</v>
      </c>
      <c r="I1625" s="0" t="n">
        <f aca="false">IF(ISNUMBER(E1625),INDEX(Scorecard!$D$19:$D$26,SUMPRODUCT(--(Scorecard!$G$19:$G$25&lt;E1625))+1),Scorecard!$D$27)</f>
        <v>0.285899340811827</v>
      </c>
      <c r="J1625" s="0" t="n">
        <f aca="false">IF(ISNUMBER(F1625),INDEX(Scorecard!$D$37:$D$44,SUMPRODUCT(--(Scorecard!$G$37:$G$43&lt;F1625))+1),Scorecard!$D$45)</f>
        <v>-0.975503570149195</v>
      </c>
      <c r="K1625" s="0" t="n">
        <f aca="false">Inputs!$B$10+Scorecard!$J$5*Loan_Sample!Y1605+Scorecard!$J$6*Loan_Sample!Z1605+Scorecard!$J$7*I1625+Scorecard!$J$8*Loan_Sample!AB1605+Scorecard!$J$9*J1625+Scorecard!$J$10*Loan_Sample!AD1605+Scorecard!$J$11*G1625+Scorecard!$J$12*H1625</f>
        <v>-3.09077562305356</v>
      </c>
      <c r="L1625" s="0" t="n">
        <f aca="false">MIN(1-Inputs!$B$13,MAX(Inputs!$B$13,1/(1+EXP(-(Inputs!$B$11*K1625+Inputs!$B$12)))))</f>
        <v>0.0434584665441118</v>
      </c>
      <c r="M1625" s="0" t="n">
        <f aca="false">Loan_Sample!AH1605*Inputs!$B$4*B1625</f>
        <v>7155.81995053832</v>
      </c>
      <c r="N1625" s="0" t="n">
        <f aca="false">L1625*Inputs!$B$4*B1625</f>
        <v>7155.81995053832</v>
      </c>
      <c r="O1625" s="0" t="n">
        <f aca="false">Inputs!$B$37+Inputs!$B$38*MAX(Loan_Sample!H1605-Inputs!$C$38,0)+Inputs!$B$39*MAX(Loan_Sample!H1605-Inputs!$C$39,0)+Inputs!$B$40*MAX(Loan_Sample!H1605-Inputs!$C$40,0)+Inputs!$B$41*MAX(Loan_Sample!H1605-Inputs!$C$41,0)+Inputs!$B$42*Inputs!$B$14+Inputs!$B$43*MIN(Loan_Sample!I1605/Inputs!$B$17,1)+Inputs!$B$44*MIN(Loan_Sample!E1605,Inputs!$B$18)+Inputs!$B$45*Loan_Sample!C1605</f>
        <v>-3.47480501122779</v>
      </c>
      <c r="P1625" s="0" t="n">
        <f aca="false">MIN(1-Inputs!$B$13,MAX(Inputs!$B$13,1/(1+EXP(-(Inputs!$B$15*O1625+Inputs!$B$16)))))</f>
        <v>0.0285244804802337</v>
      </c>
      <c r="Q1625" s="0" t="n">
        <f aca="false">Inputs!$B$37+Inputs!$B$38*MAX(F1625-Inputs!$C$38,0)+Inputs!$B$39*MAX(F1625-Inputs!$C$39,0)+Inputs!$B$40*MAX(F1625-Inputs!$C$40,0)+Inputs!$B$41*MAX(F1625-Inputs!$C$41,0)+Inputs!$B$42*Inputs!$B$14+Inputs!$B$43*MIN(Loan_Sample!I1605/Inputs!$B$17,1)+Inputs!$B$44*MIN(E1625,Inputs!$B$18)+Inputs!$B$45*Loan_Sample!C1605</f>
        <v>-3.47480501122779</v>
      </c>
      <c r="R1625" s="0" t="n">
        <f aca="false">MIN(1-Inputs!$B$13,MAX(Inputs!$B$13,1/(1+EXP(-(Inputs!$B$15*Q1625+Inputs!$B$16)))))</f>
        <v>0.0285244804802337</v>
      </c>
    </row>
    <row r="1626" customFormat="false" ht="15" hidden="false" customHeight="false" outlineLevel="0" collapsed="false">
      <c r="A1626" s="0" t="n">
        <f aca="false">Loan_Sample!A1606</f>
        <v>47586</v>
      </c>
      <c r="B1626" s="0" t="n">
        <f aca="false">Loan_Sample!U1606</f>
        <v>454357.53</v>
      </c>
      <c r="C1626" s="0" t="n">
        <f aca="false">Loan_Sample!K1606+Inputs!$B$26</f>
        <v>4.65833330154419</v>
      </c>
      <c r="D1626" s="0" t="n">
        <f aca="false">Loan_Sample!L1606+Inputs!$B$26</f>
        <v>-1.875</v>
      </c>
      <c r="E1626" s="0" t="n">
        <f aca="false">Loan_Sample!E1606/(1+Inputs!$B$25/100)</f>
        <v>49.7157897949219</v>
      </c>
      <c r="F1626" s="0" t="n">
        <f aca="false">Loan_Sample!H1606-Inputs!$B$24/100</f>
        <v>1.01533341407776</v>
      </c>
      <c r="G1626" s="0" t="n">
        <f aca="false">IF(ISNUMBER(C1626),INDEX(Scorecard!$D$54:$D$61,SUMPRODUCT(--(Scorecard!$G$54:$G$60&lt;C1626))+1),Scorecard!$D$62)</f>
        <v>0.409483001259379</v>
      </c>
      <c r="H1626" s="0" t="n">
        <f aca="false">IF(ISNUMBER(D1626),INDEX(Scorecard!$D$63:$D$68,SUMPRODUCT(--(Scorecard!$G$63:$G$67&lt;D1626))+1),Scorecard!$D$69)</f>
        <v>-0.340582194386522</v>
      </c>
      <c r="I1626" s="0" t="n">
        <f aca="false">IF(ISNUMBER(E1626),INDEX(Scorecard!$D$19:$D$26,SUMPRODUCT(--(Scorecard!$G$19:$G$25&lt;E1626))+1),Scorecard!$D$27)</f>
        <v>0.57899015159425</v>
      </c>
      <c r="J1626" s="0" t="n">
        <f aca="false">IF(ISNUMBER(F1626),INDEX(Scorecard!$D$37:$D$44,SUMPRODUCT(--(Scorecard!$G$37:$G$43&lt;F1626))+1),Scorecard!$D$45)</f>
        <v>-0.975503570149195</v>
      </c>
      <c r="K1626" s="0" t="n">
        <f aca="false">Inputs!$B$10+Scorecard!$J$5*Loan_Sample!Y1606+Scorecard!$J$6*Loan_Sample!Z1606+Scorecard!$J$7*I1626+Scorecard!$J$8*Loan_Sample!AB1606+Scorecard!$J$9*J1626+Scorecard!$J$10*Loan_Sample!AD1606+Scorecard!$J$11*G1626+Scorecard!$J$12*H1626</f>
        <v>-3.92422121454214</v>
      </c>
      <c r="L1626" s="0" t="n">
        <f aca="false">MIN(1-Inputs!$B$13,MAX(Inputs!$B$13,1/(1+EXP(-(Inputs!$B$11*K1626+Inputs!$B$12)))))</f>
        <v>0.0183414783124268</v>
      </c>
      <c r="M1626" s="0" t="n">
        <f aca="false">Loan_Sample!AH1606*Inputs!$B$4*B1626</f>
        <v>2916.75607390398</v>
      </c>
      <c r="N1626" s="0" t="n">
        <f aca="false">L1626*Inputs!$B$4*B1626</f>
        <v>2916.75607390398</v>
      </c>
      <c r="O1626" s="0" t="n">
        <f aca="false">Inputs!$B$37+Inputs!$B$38*MAX(Loan_Sample!H1606-Inputs!$C$38,0)+Inputs!$B$39*MAX(Loan_Sample!H1606-Inputs!$C$39,0)+Inputs!$B$40*MAX(Loan_Sample!H1606-Inputs!$C$40,0)+Inputs!$B$41*MAX(Loan_Sample!H1606-Inputs!$C$41,0)+Inputs!$B$42*Inputs!$B$14+Inputs!$B$43*MIN(Loan_Sample!I1606/Inputs!$B$17,1)+Inputs!$B$44*MIN(Loan_Sample!E1606,Inputs!$B$18)+Inputs!$B$45*Loan_Sample!C1606</f>
        <v>-3.36220237279756</v>
      </c>
      <c r="P1626" s="0" t="n">
        <f aca="false">MIN(1-Inputs!$B$13,MAX(Inputs!$B$13,1/(1+EXP(-(Inputs!$B$15*O1626+Inputs!$B$16)))))</f>
        <v>0.0322939998649928</v>
      </c>
      <c r="Q1626" s="0" t="n">
        <f aca="false">Inputs!$B$37+Inputs!$B$38*MAX(F1626-Inputs!$C$38,0)+Inputs!$B$39*MAX(F1626-Inputs!$C$39,0)+Inputs!$B$40*MAX(F1626-Inputs!$C$40,0)+Inputs!$B$41*MAX(F1626-Inputs!$C$41,0)+Inputs!$B$42*Inputs!$B$14+Inputs!$B$43*MIN(Loan_Sample!I1606/Inputs!$B$17,1)+Inputs!$B$44*MIN(E1626,Inputs!$B$18)+Inputs!$B$45*Loan_Sample!C1606</f>
        <v>-3.36220237279756</v>
      </c>
      <c r="R1626" s="0" t="n">
        <f aca="false">MIN(1-Inputs!$B$13,MAX(Inputs!$B$13,1/(1+EXP(-(Inputs!$B$15*Q1626+Inputs!$B$16)))))</f>
        <v>0.0322939998649928</v>
      </c>
    </row>
    <row r="1627" customFormat="false" ht="15" hidden="false" customHeight="false" outlineLevel="0" collapsed="false">
      <c r="A1627" s="0" t="n">
        <f aca="false">Loan_Sample!A1607</f>
        <v>47594</v>
      </c>
      <c r="B1627" s="0" t="n">
        <f aca="false">Loan_Sample!U1607</f>
        <v>124402.59</v>
      </c>
      <c r="C1627" s="0" t="n">
        <f aca="false">Loan_Sample!K1607+Inputs!$B$26</f>
        <v>4.65833330154419</v>
      </c>
      <c r="D1627" s="0" t="n">
        <f aca="false">Loan_Sample!L1607+Inputs!$B$26</f>
        <v>-1.875</v>
      </c>
      <c r="E1627" s="0" t="n">
        <f aca="false">Loan_Sample!E1607/(1+Inputs!$B$25/100)</f>
        <v>46.934700012207</v>
      </c>
      <c r="F1627" s="0" t="n">
        <f aca="false">Loan_Sample!H1607-Inputs!$B$24/100</f>
        <v>0.976333379745483</v>
      </c>
      <c r="G1627" s="0" t="n">
        <f aca="false">IF(ISNUMBER(C1627),INDEX(Scorecard!$D$54:$D$61,SUMPRODUCT(--(Scorecard!$G$54:$G$60&lt;C1627))+1),Scorecard!$D$62)</f>
        <v>0.409483001259379</v>
      </c>
      <c r="H1627" s="0" t="n">
        <f aca="false">IF(ISNUMBER(D1627),INDEX(Scorecard!$D$63:$D$68,SUMPRODUCT(--(Scorecard!$G$63:$G$67&lt;D1627))+1),Scorecard!$D$69)</f>
        <v>-0.340582194386522</v>
      </c>
      <c r="I1627" s="0" t="n">
        <f aca="false">IF(ISNUMBER(E1627),INDEX(Scorecard!$D$19:$D$26,SUMPRODUCT(--(Scorecard!$G$19:$G$25&lt;E1627))+1),Scorecard!$D$27)</f>
        <v>0.57899015159425</v>
      </c>
      <c r="J1627" s="0" t="n">
        <f aca="false">IF(ISNUMBER(F1627),INDEX(Scorecard!$D$37:$D$44,SUMPRODUCT(--(Scorecard!$G$37:$G$43&lt;F1627))+1),Scorecard!$D$45)</f>
        <v>-0.975503570149195</v>
      </c>
      <c r="K1627" s="0" t="n">
        <f aca="false">Inputs!$B$10+Scorecard!$J$5*Loan_Sample!Y1607+Scorecard!$J$6*Loan_Sample!Z1607+Scorecard!$J$7*I1627+Scorecard!$J$8*Loan_Sample!AB1607+Scorecard!$J$9*J1627+Scorecard!$J$10*Loan_Sample!AD1607+Scorecard!$J$11*G1627+Scorecard!$J$12*H1627</f>
        <v>-5.40526091763787</v>
      </c>
      <c r="L1627" s="0" t="n">
        <f aca="false">MIN(1-Inputs!$B$13,MAX(Inputs!$B$13,1/(1+EXP(-(Inputs!$B$11*K1627+Inputs!$B$12)))))</f>
        <v>0.00383762432668645</v>
      </c>
      <c r="M1627" s="0" t="n">
        <f aca="false">Loan_Sample!AH1607*Inputs!$B$4*B1627</f>
        <v>167.09364199038</v>
      </c>
      <c r="N1627" s="0" t="n">
        <f aca="false">L1627*Inputs!$B$4*B1627</f>
        <v>167.09364199038</v>
      </c>
      <c r="O1627" s="0" t="n">
        <f aca="false">Inputs!$B$37+Inputs!$B$38*MAX(Loan_Sample!H1607-Inputs!$C$38,0)+Inputs!$B$39*MAX(Loan_Sample!H1607-Inputs!$C$39,0)+Inputs!$B$40*MAX(Loan_Sample!H1607-Inputs!$C$40,0)+Inputs!$B$41*MAX(Loan_Sample!H1607-Inputs!$C$41,0)+Inputs!$B$42*Inputs!$B$14+Inputs!$B$43*MIN(Loan_Sample!I1607/Inputs!$B$17,1)+Inputs!$B$44*MIN(Loan_Sample!E1607,Inputs!$B$18)+Inputs!$B$45*Loan_Sample!C1607</f>
        <v>-3.30386479315598</v>
      </c>
      <c r="P1627" s="0" t="n">
        <f aca="false">MIN(1-Inputs!$B$13,MAX(Inputs!$B$13,1/(1+EXP(-(Inputs!$B$15*O1627+Inputs!$B$16)))))</f>
        <v>0.0344320454843582</v>
      </c>
      <c r="Q1627" s="0" t="n">
        <f aca="false">Inputs!$B$37+Inputs!$B$38*MAX(F1627-Inputs!$C$38,0)+Inputs!$B$39*MAX(F1627-Inputs!$C$39,0)+Inputs!$B$40*MAX(F1627-Inputs!$C$40,0)+Inputs!$B$41*MAX(F1627-Inputs!$C$41,0)+Inputs!$B$42*Inputs!$B$14+Inputs!$B$43*MIN(Loan_Sample!I1607/Inputs!$B$17,1)+Inputs!$B$44*MIN(E1627,Inputs!$B$18)+Inputs!$B$45*Loan_Sample!C1607</f>
        <v>-3.30386479315598</v>
      </c>
      <c r="R1627" s="0" t="n">
        <f aca="false">MIN(1-Inputs!$B$13,MAX(Inputs!$B$13,1/(1+EXP(-(Inputs!$B$15*Q1627+Inputs!$B$16)))))</f>
        <v>0.0344320454843582</v>
      </c>
    </row>
    <row r="1628" customFormat="false" ht="15" hidden="false" customHeight="false" outlineLevel="0" collapsed="false">
      <c r="A1628" s="0" t="n">
        <f aca="false">Loan_Sample!A1608</f>
        <v>47622</v>
      </c>
      <c r="B1628" s="0" t="n">
        <f aca="false">Loan_Sample!U1608</f>
        <v>212255.55</v>
      </c>
      <c r="C1628" s="0" t="n">
        <f aca="false">Loan_Sample!K1608+Inputs!$B$26</f>
        <v>4.30000019073486</v>
      </c>
      <c r="D1628" s="0" t="n">
        <f aca="false">Loan_Sample!L1608+Inputs!$B$26</f>
        <v>-0.458333015441895</v>
      </c>
      <c r="E1628" s="0" t="n">
        <f aca="false">Loan_Sample!E1608/(1+Inputs!$B$25/100)</f>
        <v>70.3370361328125</v>
      </c>
      <c r="F1628" s="0" t="n">
        <f aca="false">Loan_Sample!H1608-Inputs!$B$24/100</f>
        <v>-3.10433340072632</v>
      </c>
      <c r="G1628" s="0" t="n">
        <f aca="false">IF(ISNUMBER(C1628),INDEX(Scorecard!$D$54:$D$61,SUMPRODUCT(--(Scorecard!$G$54:$G$60&lt;C1628))+1),Scorecard!$D$62)</f>
        <v>0.489050497890326</v>
      </c>
      <c r="H1628" s="0" t="n">
        <f aca="false">IF(ISNUMBER(D1628),INDEX(Scorecard!$D$63:$D$68,SUMPRODUCT(--(Scorecard!$G$63:$G$67&lt;D1628))+1),Scorecard!$D$69)</f>
        <v>0.322484508656054</v>
      </c>
      <c r="I1628" s="0" t="n">
        <f aca="false">IF(ISNUMBER(E1628),INDEX(Scorecard!$D$19:$D$26,SUMPRODUCT(--(Scorecard!$G$19:$G$25&lt;E1628))+1),Scorecard!$D$27)</f>
        <v>0.0530843085177338</v>
      </c>
      <c r="J1628" s="0" t="n">
        <f aca="false">IF(ISNUMBER(F1628),INDEX(Scorecard!$D$37:$D$44,SUMPRODUCT(--(Scorecard!$G$37:$G$43&lt;F1628))+1),Scorecard!$D$45)</f>
        <v>1.35057635045042</v>
      </c>
      <c r="K1628" s="0" t="n">
        <f aca="false">Inputs!$B$10+Scorecard!$J$5*Loan_Sample!Y1608+Scorecard!$J$6*Loan_Sample!Z1608+Scorecard!$J$7*I1628+Scorecard!$J$8*Loan_Sample!AB1608+Scorecard!$J$9*J1628+Scorecard!$J$10*Loan_Sample!AD1608+Scorecard!$J$11*G1628+Scorecard!$J$12*H1628</f>
        <v>-6.75729557217402</v>
      </c>
      <c r="L1628" s="0" t="n">
        <f aca="false">MIN(1-Inputs!$B$13,MAX(Inputs!$B$13,1/(1+EXP(-(Inputs!$B$11*K1628+Inputs!$B$12)))))</f>
        <v>0.000910596969267689</v>
      </c>
      <c r="M1628" s="0" t="n">
        <f aca="false">Loan_Sample!AH1608*Inputs!$B$4*B1628</f>
        <v>67.6477411890862</v>
      </c>
      <c r="N1628" s="0" t="n">
        <f aca="false">L1628*Inputs!$B$4*B1628</f>
        <v>67.6477411890862</v>
      </c>
      <c r="O1628" s="0" t="n">
        <f aca="false">Inputs!$B$37+Inputs!$B$38*MAX(Loan_Sample!H1608-Inputs!$C$38,0)+Inputs!$B$39*MAX(Loan_Sample!H1608-Inputs!$C$39,0)+Inputs!$B$40*MAX(Loan_Sample!H1608-Inputs!$C$40,0)+Inputs!$B$41*MAX(Loan_Sample!H1608-Inputs!$C$41,0)+Inputs!$B$42*Inputs!$B$14+Inputs!$B$43*MIN(Loan_Sample!I1608/Inputs!$B$17,1)+Inputs!$B$44*MIN(Loan_Sample!E1608,Inputs!$B$18)+Inputs!$B$45*Loan_Sample!C1608</f>
        <v>-5.38938194751604</v>
      </c>
      <c r="P1628" s="0" t="n">
        <f aca="false">MIN(1-Inputs!$B$13,MAX(Inputs!$B$13,1/(1+EXP(-(Inputs!$B$15*O1628+Inputs!$B$16)))))</f>
        <v>0.00331974627059396</v>
      </c>
      <c r="Q1628" s="0" t="n">
        <f aca="false">Inputs!$B$37+Inputs!$B$38*MAX(F1628-Inputs!$C$38,0)+Inputs!$B$39*MAX(F1628-Inputs!$C$39,0)+Inputs!$B$40*MAX(F1628-Inputs!$C$40,0)+Inputs!$B$41*MAX(F1628-Inputs!$C$41,0)+Inputs!$B$42*Inputs!$B$14+Inputs!$B$43*MIN(Loan_Sample!I1608/Inputs!$B$17,1)+Inputs!$B$44*MIN(E1628,Inputs!$B$18)+Inputs!$B$45*Loan_Sample!C1608</f>
        <v>-5.38938194751604</v>
      </c>
      <c r="R1628" s="0" t="n">
        <f aca="false">MIN(1-Inputs!$B$13,MAX(Inputs!$B$13,1/(1+EXP(-(Inputs!$B$15*Q1628+Inputs!$B$16)))))</f>
        <v>0.00331974627059396</v>
      </c>
    </row>
    <row r="1629" customFormat="false" ht="15" hidden="false" customHeight="false" outlineLevel="0" collapsed="false">
      <c r="A1629" s="0" t="n">
        <f aca="false">Loan_Sample!A1609</f>
        <v>47670</v>
      </c>
      <c r="B1629" s="0" t="n">
        <f aca="false">Loan_Sample!U1609</f>
        <v>97783.12</v>
      </c>
      <c r="C1629" s="0" t="n">
        <f aca="false">Loan_Sample!K1609+Inputs!$B$26</f>
        <v>7.13333320617676</v>
      </c>
      <c r="D1629" s="0" t="n">
        <f aca="false">Loan_Sample!L1609+Inputs!$B$26</f>
        <v>2.71025609970093</v>
      </c>
      <c r="E1629" s="0" t="n">
        <f aca="false">Loan_Sample!E1609/(1+Inputs!$B$25/100)</f>
        <v>78.4749908447266</v>
      </c>
      <c r="F1629" s="0" t="n">
        <f aca="false">Loan_Sample!H1609-Inputs!$B$24/100</f>
        <v>0.692333221435547</v>
      </c>
      <c r="G1629" s="0" t="n">
        <f aca="false">IF(ISNUMBER(C1629),INDEX(Scorecard!$D$54:$D$61,SUMPRODUCT(--(Scorecard!$G$54:$G$60&lt;C1629))+1),Scorecard!$D$62)</f>
        <v>-0.541917179454542</v>
      </c>
      <c r="H1629" s="0" t="n">
        <f aca="false">IF(ISNUMBER(D1629),INDEX(Scorecard!$D$63:$D$68,SUMPRODUCT(--(Scorecard!$G$63:$G$67&lt;D1629))+1),Scorecard!$D$69)</f>
        <v>0.322484508656054</v>
      </c>
      <c r="I1629" s="0" t="n">
        <f aca="false">IF(ISNUMBER(E1629),INDEX(Scorecard!$D$19:$D$26,SUMPRODUCT(--(Scorecard!$G$19:$G$25&lt;E1629))+1),Scorecard!$D$27)</f>
        <v>-0.0341578513653732</v>
      </c>
      <c r="J1629" s="0" t="n">
        <f aca="false">IF(ISNUMBER(F1629),INDEX(Scorecard!$D$37:$D$44,SUMPRODUCT(--(Scorecard!$G$37:$G$43&lt;F1629))+1),Scorecard!$D$45)</f>
        <v>-0.569454719285959</v>
      </c>
      <c r="K1629" s="0" t="n">
        <f aca="false">Inputs!$B$10+Scorecard!$J$5*Loan_Sample!Y1609+Scorecard!$J$6*Loan_Sample!Z1609+Scorecard!$J$7*I1629+Scorecard!$J$8*Loan_Sample!AB1609+Scorecard!$J$9*J1629+Scorecard!$J$10*Loan_Sample!AD1609+Scorecard!$J$11*G1629+Scorecard!$J$12*H1629</f>
        <v>-4.33775486842858</v>
      </c>
      <c r="L1629" s="0" t="n">
        <f aca="false">MIN(1-Inputs!$B$13,MAX(Inputs!$B$13,1/(1+EXP(-(Inputs!$B$11*K1629+Inputs!$B$12)))))</f>
        <v>0.0118798763581716</v>
      </c>
      <c r="M1629" s="0" t="n">
        <f aca="false">Loan_Sample!AH1609*Inputs!$B$4*B1629</f>
        <v>406.57798143069</v>
      </c>
      <c r="N1629" s="0" t="n">
        <f aca="false">L1629*Inputs!$B$4*B1629</f>
        <v>406.57798143069</v>
      </c>
      <c r="O1629" s="0" t="n">
        <f aca="false">Inputs!$B$37+Inputs!$B$38*MAX(Loan_Sample!H1609-Inputs!$C$38,0)+Inputs!$B$39*MAX(Loan_Sample!H1609-Inputs!$C$39,0)+Inputs!$B$40*MAX(Loan_Sample!H1609-Inputs!$C$40,0)+Inputs!$B$41*MAX(Loan_Sample!H1609-Inputs!$C$41,0)+Inputs!$B$42*Inputs!$B$14+Inputs!$B$43*MIN(Loan_Sample!I1609/Inputs!$B$17,1)+Inputs!$B$44*MIN(Loan_Sample!E1609,Inputs!$B$18)+Inputs!$B$45*Loan_Sample!C1609</f>
        <v>-4.26019667679309</v>
      </c>
      <c r="P1629" s="0" t="n">
        <f aca="false">MIN(1-Inputs!$B$13,MAX(Inputs!$B$13,1/(1+EXP(-(Inputs!$B$15*O1629+Inputs!$B$16)))))</f>
        <v>0.0118807319103704</v>
      </c>
      <c r="Q1629" s="0" t="n">
        <f aca="false">Inputs!$B$37+Inputs!$B$38*MAX(F1629-Inputs!$C$38,0)+Inputs!$B$39*MAX(F1629-Inputs!$C$39,0)+Inputs!$B$40*MAX(F1629-Inputs!$C$40,0)+Inputs!$B$41*MAX(F1629-Inputs!$C$41,0)+Inputs!$B$42*Inputs!$B$14+Inputs!$B$43*MIN(Loan_Sample!I1609/Inputs!$B$17,1)+Inputs!$B$44*MIN(E1629,Inputs!$B$18)+Inputs!$B$45*Loan_Sample!C1609</f>
        <v>-4.26019667679309</v>
      </c>
      <c r="R1629" s="0" t="n">
        <f aca="false">MIN(1-Inputs!$B$13,MAX(Inputs!$B$13,1/(1+EXP(-(Inputs!$B$15*Q1629+Inputs!$B$16)))))</f>
        <v>0.0118807319103704</v>
      </c>
    </row>
    <row r="1630" customFormat="false" ht="15" hidden="false" customHeight="false" outlineLevel="0" collapsed="false">
      <c r="A1630" s="0" t="n">
        <f aca="false">Loan_Sample!A1610</f>
        <v>47690</v>
      </c>
      <c r="B1630" s="0" t="n">
        <f aca="false">Loan_Sample!U1610</f>
        <v>144850.39</v>
      </c>
      <c r="C1630" s="0" t="n">
        <f aca="false">Loan_Sample!K1610+Inputs!$B$26</f>
        <v>4.65833330154419</v>
      </c>
      <c r="D1630" s="0" t="n">
        <f aca="false">Loan_Sample!L1610+Inputs!$B$26</f>
        <v>-1.875</v>
      </c>
      <c r="E1630" s="0" t="n">
        <f aca="false">Loan_Sample!E1610/(1+Inputs!$B$25/100)</f>
        <v>56.8500785827637</v>
      </c>
      <c r="F1630" s="0" t="n">
        <f aca="false">Loan_Sample!H1610-Inputs!$B$24/100</f>
        <v>0.891333341598511</v>
      </c>
      <c r="G1630" s="0" t="n">
        <f aca="false">IF(ISNUMBER(C1630),INDEX(Scorecard!$D$54:$D$61,SUMPRODUCT(--(Scorecard!$G$54:$G$60&lt;C1630))+1),Scorecard!$D$62)</f>
        <v>0.409483001259379</v>
      </c>
      <c r="H1630" s="0" t="n">
        <f aca="false">IF(ISNUMBER(D1630),INDEX(Scorecard!$D$63:$D$68,SUMPRODUCT(--(Scorecard!$G$63:$G$67&lt;D1630))+1),Scorecard!$D$69)</f>
        <v>-0.340582194386522</v>
      </c>
      <c r="I1630" s="0" t="n">
        <f aca="false">IF(ISNUMBER(E1630),INDEX(Scorecard!$D$19:$D$26,SUMPRODUCT(--(Scorecard!$G$19:$G$25&lt;E1630))+1),Scorecard!$D$27)</f>
        <v>0.285899340811827</v>
      </c>
      <c r="J1630" s="0" t="n">
        <f aca="false">IF(ISNUMBER(F1630),INDEX(Scorecard!$D$37:$D$44,SUMPRODUCT(--(Scorecard!$G$37:$G$43&lt;F1630))+1),Scorecard!$D$45)</f>
        <v>-0.569454719285959</v>
      </c>
      <c r="K1630" s="0" t="n">
        <f aca="false">Inputs!$B$10+Scorecard!$J$5*Loan_Sample!Y1610+Scorecard!$J$6*Loan_Sample!Z1610+Scorecard!$J$7*I1630+Scorecard!$J$8*Loan_Sample!AB1610+Scorecard!$J$9*J1630+Scorecard!$J$10*Loan_Sample!AD1610+Scorecard!$J$11*G1630+Scorecard!$J$12*H1630</f>
        <v>-3.19188059227647</v>
      </c>
      <c r="L1630" s="0" t="n">
        <f aca="false">MIN(1-Inputs!$B$13,MAX(Inputs!$B$13,1/(1+EXP(-(Inputs!$B$11*K1630+Inputs!$B$12)))))</f>
        <v>0.0391917200219367</v>
      </c>
      <c r="M1630" s="0" t="n">
        <f aca="false">Loan_Sample!AH1610*Inputs!$B$4*B1630</f>
        <v>1986.92757548192</v>
      </c>
      <c r="N1630" s="0" t="n">
        <f aca="false">L1630*Inputs!$B$4*B1630</f>
        <v>1986.92757548192</v>
      </c>
      <c r="O1630" s="0" t="n">
        <f aca="false">Inputs!$B$37+Inputs!$B$38*MAX(Loan_Sample!H1610-Inputs!$C$38,0)+Inputs!$B$39*MAX(Loan_Sample!H1610-Inputs!$C$39,0)+Inputs!$B$40*MAX(Loan_Sample!H1610-Inputs!$C$40,0)+Inputs!$B$41*MAX(Loan_Sample!H1610-Inputs!$C$41,0)+Inputs!$B$42*Inputs!$B$14+Inputs!$B$43*MIN(Loan_Sample!I1610/Inputs!$B$17,1)+Inputs!$B$44*MIN(Loan_Sample!E1610,Inputs!$B$18)+Inputs!$B$45*Loan_Sample!C1610</f>
        <v>-3.5980784984848</v>
      </c>
      <c r="P1630" s="0" t="n">
        <f aca="false">MIN(1-Inputs!$B$13,MAX(Inputs!$B$13,1/(1+EXP(-(Inputs!$B$15*O1630+Inputs!$B$16)))))</f>
        <v>0.0248874192373005</v>
      </c>
      <c r="Q1630" s="0" t="n">
        <f aca="false">Inputs!$B$37+Inputs!$B$38*MAX(F1630-Inputs!$C$38,0)+Inputs!$B$39*MAX(F1630-Inputs!$C$39,0)+Inputs!$B$40*MAX(F1630-Inputs!$C$40,0)+Inputs!$B$41*MAX(F1630-Inputs!$C$41,0)+Inputs!$B$42*Inputs!$B$14+Inputs!$B$43*MIN(Loan_Sample!I1610/Inputs!$B$17,1)+Inputs!$B$44*MIN(E1630,Inputs!$B$18)+Inputs!$B$45*Loan_Sample!C1610</f>
        <v>-3.5980784984848</v>
      </c>
      <c r="R1630" s="0" t="n">
        <f aca="false">MIN(1-Inputs!$B$13,MAX(Inputs!$B$13,1/(1+EXP(-(Inputs!$B$15*Q1630+Inputs!$B$16)))))</f>
        <v>0.0248874192373005</v>
      </c>
    </row>
    <row r="1631" customFormat="false" ht="15" hidden="false" customHeight="false" outlineLevel="0" collapsed="false">
      <c r="A1631" s="0" t="n">
        <f aca="false">Loan_Sample!A1611</f>
        <v>47726</v>
      </c>
      <c r="B1631" s="0" t="n">
        <f aca="false">Loan_Sample!U1611</f>
        <v>80177.39</v>
      </c>
      <c r="C1631" s="0" t="n">
        <f aca="false">Loan_Sample!K1611+Inputs!$B$26</f>
        <v>4.60833311080933</v>
      </c>
      <c r="D1631" s="0" t="n">
        <f aca="false">Loan_Sample!L1611+Inputs!$B$26</f>
        <v>-1.125</v>
      </c>
      <c r="E1631" s="0" t="n">
        <f aca="false">Loan_Sample!E1611/(1+Inputs!$B$25/100)</f>
        <v>69.5052642822266</v>
      </c>
      <c r="F1631" s="0" t="n">
        <f aca="false">Loan_Sample!H1611-Inputs!$B$24/100</f>
        <v>-2.02933311462402</v>
      </c>
      <c r="G1631" s="0" t="n">
        <f aca="false">IF(ISNUMBER(C1631),INDEX(Scorecard!$D$54:$D$61,SUMPRODUCT(--(Scorecard!$G$54:$G$60&lt;C1631))+1),Scorecard!$D$62)</f>
        <v>0.409483001259379</v>
      </c>
      <c r="H1631" s="0" t="n">
        <f aca="false">IF(ISNUMBER(D1631),INDEX(Scorecard!$D$63:$D$68,SUMPRODUCT(--(Scorecard!$G$63:$G$67&lt;D1631))+1),Scorecard!$D$69)</f>
        <v>-0.340582194386522</v>
      </c>
      <c r="I1631" s="0" t="n">
        <f aca="false">IF(ISNUMBER(E1631),INDEX(Scorecard!$D$19:$D$26,SUMPRODUCT(--(Scorecard!$G$19:$G$25&lt;E1631))+1),Scorecard!$D$27)</f>
        <v>0.0530843085177338</v>
      </c>
      <c r="J1631" s="0" t="n">
        <f aca="false">IF(ISNUMBER(F1631),INDEX(Scorecard!$D$37:$D$44,SUMPRODUCT(--(Scorecard!$G$37:$G$43&lt;F1631))+1),Scorecard!$D$45)</f>
        <v>1.35057635045042</v>
      </c>
      <c r="K1631" s="0" t="n">
        <f aca="false">Inputs!$B$10+Scorecard!$J$5*Loan_Sample!Y1611+Scorecard!$J$6*Loan_Sample!Z1611+Scorecard!$J$7*I1631+Scorecard!$J$8*Loan_Sample!AB1611+Scorecard!$J$9*J1631+Scorecard!$J$10*Loan_Sample!AD1611+Scorecard!$J$11*G1631+Scorecard!$J$12*H1631</f>
        <v>-4.75983371487219</v>
      </c>
      <c r="L1631" s="0" t="n">
        <f aca="false">MIN(1-Inputs!$B$13,MAX(Inputs!$B$13,1/(1+EXP(-(Inputs!$B$11*K1631+Inputs!$B$12)))))</f>
        <v>0.00760776822417349</v>
      </c>
      <c r="M1631" s="0" t="n">
        <f aca="false">Loan_Sample!AH1611*Inputs!$B$4*B1631</f>
        <v>213.489849978708</v>
      </c>
      <c r="N1631" s="0" t="n">
        <f aca="false">L1631*Inputs!$B$4*B1631</f>
        <v>213.489849978708</v>
      </c>
      <c r="O1631" s="0" t="n">
        <f aca="false">Inputs!$B$37+Inputs!$B$38*MAX(Loan_Sample!H1611-Inputs!$C$38,0)+Inputs!$B$39*MAX(Loan_Sample!H1611-Inputs!$C$39,0)+Inputs!$B$40*MAX(Loan_Sample!H1611-Inputs!$C$40,0)+Inputs!$B$41*MAX(Loan_Sample!H1611-Inputs!$C$41,0)+Inputs!$B$42*Inputs!$B$14+Inputs!$B$43*MIN(Loan_Sample!I1611/Inputs!$B$17,1)+Inputs!$B$44*MIN(Loan_Sample!E1611,Inputs!$B$18)+Inputs!$B$45*Loan_Sample!C1611</f>
        <v>-5.70026029252932</v>
      </c>
      <c r="P1631" s="0" t="n">
        <f aca="false">MIN(1-Inputs!$B$13,MAX(Inputs!$B$13,1/(1+EXP(-(Inputs!$B$15*O1631+Inputs!$B$16)))))</f>
        <v>0.00233373761817684</v>
      </c>
      <c r="Q1631" s="0" t="n">
        <f aca="false">Inputs!$B$37+Inputs!$B$38*MAX(F1631-Inputs!$C$38,0)+Inputs!$B$39*MAX(F1631-Inputs!$C$39,0)+Inputs!$B$40*MAX(F1631-Inputs!$C$40,0)+Inputs!$B$41*MAX(F1631-Inputs!$C$41,0)+Inputs!$B$42*Inputs!$B$14+Inputs!$B$43*MIN(Loan_Sample!I1611/Inputs!$B$17,1)+Inputs!$B$44*MIN(E1631,Inputs!$B$18)+Inputs!$B$45*Loan_Sample!C1611</f>
        <v>-5.70026029252932</v>
      </c>
      <c r="R1631" s="0" t="n">
        <f aca="false">MIN(1-Inputs!$B$13,MAX(Inputs!$B$13,1/(1+EXP(-(Inputs!$B$15*Q1631+Inputs!$B$16)))))</f>
        <v>0.00233373761817684</v>
      </c>
    </row>
    <row r="1632" customFormat="false" ht="15" hidden="false" customHeight="false" outlineLevel="0" collapsed="false">
      <c r="A1632" s="0" t="n">
        <f aca="false">Loan_Sample!A1612</f>
        <v>47730</v>
      </c>
      <c r="B1632" s="0" t="n">
        <f aca="false">Loan_Sample!U1612</f>
        <v>235394.22</v>
      </c>
      <c r="C1632" s="0" t="n">
        <f aca="false">Loan_Sample!K1612+Inputs!$B$26</f>
        <v>4.0230770111084</v>
      </c>
      <c r="D1632" s="0" t="n">
        <f aca="false">Loan_Sample!L1612+Inputs!$B$26</f>
        <v>-0.276923179626465</v>
      </c>
      <c r="E1632" s="0" t="n">
        <f aca="false">Loan_Sample!E1612/(1+Inputs!$B$25/100)</f>
        <v>54.152458190918</v>
      </c>
      <c r="F1632" s="0" t="n">
        <f aca="false">Loan_Sample!H1612-Inputs!$B$24/100</f>
        <v>-0.202333450317383</v>
      </c>
      <c r="G1632" s="0" t="n">
        <f aca="false">IF(ISNUMBER(C1632),INDEX(Scorecard!$D$54:$D$61,SUMPRODUCT(--(Scorecard!$G$54:$G$60&lt;C1632))+1),Scorecard!$D$62)</f>
        <v>0.489050497890326</v>
      </c>
      <c r="H1632" s="0" t="n">
        <f aca="false">IF(ISNUMBER(D1632),INDEX(Scorecard!$D$63:$D$68,SUMPRODUCT(--(Scorecard!$G$63:$G$67&lt;D1632))+1),Scorecard!$D$69)</f>
        <v>0.322484508656054</v>
      </c>
      <c r="I1632" s="0" t="n">
        <f aca="false">IF(ISNUMBER(E1632),INDEX(Scorecard!$D$19:$D$26,SUMPRODUCT(--(Scorecard!$G$19:$G$25&lt;E1632))+1),Scorecard!$D$27)</f>
        <v>0.57899015159425</v>
      </c>
      <c r="J1632" s="0" t="n">
        <f aca="false">IF(ISNUMBER(F1632),INDEX(Scorecard!$D$37:$D$44,SUMPRODUCT(--(Scorecard!$G$37:$G$43&lt;F1632))+1),Scorecard!$D$45)</f>
        <v>0.769716833645565</v>
      </c>
      <c r="K1632" s="0" t="n">
        <f aca="false">Inputs!$B$10+Scorecard!$J$5*Loan_Sample!Y1612+Scorecard!$J$6*Loan_Sample!Z1612+Scorecard!$J$7*I1632+Scorecard!$J$8*Loan_Sample!AB1612+Scorecard!$J$9*J1632+Scorecard!$J$10*Loan_Sample!AD1612+Scorecard!$J$11*G1632+Scorecard!$J$12*H1632</f>
        <v>-6.05445336642835</v>
      </c>
      <c r="L1632" s="0" t="n">
        <f aca="false">MIN(1-Inputs!$B$13,MAX(Inputs!$B$13,1/(1+EXP(-(Inputs!$B$11*K1632+Inputs!$B$12)))))</f>
        <v>0.00192446837635264</v>
      </c>
      <c r="M1632" s="0" t="n">
        <f aca="false">Loan_Sample!AH1612*Inputs!$B$4*B1632</f>
        <v>158.553056328169</v>
      </c>
      <c r="N1632" s="0" t="n">
        <f aca="false">L1632*Inputs!$B$4*B1632</f>
        <v>158.553056328169</v>
      </c>
      <c r="O1632" s="0" t="n">
        <f aca="false">Inputs!$B$37+Inputs!$B$38*MAX(Loan_Sample!H1612-Inputs!$C$38,0)+Inputs!$B$39*MAX(Loan_Sample!H1612-Inputs!$C$39,0)+Inputs!$B$40*MAX(Loan_Sample!H1612-Inputs!$C$40,0)+Inputs!$B$41*MAX(Loan_Sample!H1612-Inputs!$C$41,0)+Inputs!$B$42*Inputs!$B$14+Inputs!$B$43*MIN(Loan_Sample!I1612/Inputs!$B$17,1)+Inputs!$B$44*MIN(Loan_Sample!E1612,Inputs!$B$18)+Inputs!$B$45*Loan_Sample!C1612</f>
        <v>-5.39635731007069</v>
      </c>
      <c r="P1632" s="0" t="n">
        <f aca="false">MIN(1-Inputs!$B$13,MAX(Inputs!$B$13,1/(1+EXP(-(Inputs!$B$15*O1632+Inputs!$B$16)))))</f>
        <v>0.00329361252390326</v>
      </c>
      <c r="Q1632" s="0" t="n">
        <f aca="false">Inputs!$B$37+Inputs!$B$38*MAX(F1632-Inputs!$C$38,0)+Inputs!$B$39*MAX(F1632-Inputs!$C$39,0)+Inputs!$B$40*MAX(F1632-Inputs!$C$40,0)+Inputs!$B$41*MAX(F1632-Inputs!$C$41,0)+Inputs!$B$42*Inputs!$B$14+Inputs!$B$43*MIN(Loan_Sample!I1612/Inputs!$B$17,1)+Inputs!$B$44*MIN(E1632,Inputs!$B$18)+Inputs!$B$45*Loan_Sample!C1612</f>
        <v>-5.39635731007069</v>
      </c>
      <c r="R1632" s="0" t="n">
        <f aca="false">MIN(1-Inputs!$B$13,MAX(Inputs!$B$13,1/(1+EXP(-(Inputs!$B$15*Q1632+Inputs!$B$16)))))</f>
        <v>0.00329361252390326</v>
      </c>
    </row>
    <row r="1633" customFormat="false" ht="15" hidden="false" customHeight="false" outlineLevel="0" collapsed="false">
      <c r="A1633" s="0" t="n">
        <f aca="false">Loan_Sample!A1613</f>
        <v>47743</v>
      </c>
      <c r="B1633" s="0" t="n">
        <f aca="false">Loan_Sample!U1613</f>
        <v>195614.86</v>
      </c>
      <c r="C1633" s="0" t="n">
        <f aca="false">Loan_Sample!K1613+Inputs!$B$26</f>
        <v>4.19999980926514</v>
      </c>
      <c r="D1633" s="0" t="n">
        <f aca="false">Loan_Sample!L1613+Inputs!$B$26</f>
        <v>-0.458333492279053</v>
      </c>
      <c r="E1633" s="0" t="n">
        <f aca="false">Loan_Sample!E1613/(1+Inputs!$B$25/100)</f>
        <v>64.3513793945313</v>
      </c>
      <c r="F1633" s="0" t="n">
        <f aca="false">Loan_Sample!H1613-Inputs!$B$24/100</f>
        <v>-2.80633330345154</v>
      </c>
      <c r="G1633" s="0" t="n">
        <f aca="false">IF(ISNUMBER(C1633),INDEX(Scorecard!$D$54:$D$61,SUMPRODUCT(--(Scorecard!$G$54:$G$60&lt;C1633))+1),Scorecard!$D$62)</f>
        <v>0.489050497890326</v>
      </c>
      <c r="H1633" s="0" t="n">
        <f aca="false">IF(ISNUMBER(D1633),INDEX(Scorecard!$D$63:$D$68,SUMPRODUCT(--(Scorecard!$G$63:$G$67&lt;D1633))+1),Scorecard!$D$69)</f>
        <v>0.322484508656054</v>
      </c>
      <c r="I1633" s="0" t="n">
        <f aca="false">IF(ISNUMBER(E1633),INDEX(Scorecard!$D$19:$D$26,SUMPRODUCT(--(Scorecard!$G$19:$G$25&lt;E1633))+1),Scorecard!$D$27)</f>
        <v>0.233621608745691</v>
      </c>
      <c r="J1633" s="0" t="n">
        <f aca="false">IF(ISNUMBER(F1633),INDEX(Scorecard!$D$37:$D$44,SUMPRODUCT(--(Scorecard!$G$37:$G$43&lt;F1633))+1),Scorecard!$D$45)</f>
        <v>1.35057635045042</v>
      </c>
      <c r="K1633" s="0" t="n">
        <f aca="false">Inputs!$B$10+Scorecard!$J$5*Loan_Sample!Y1613+Scorecard!$J$6*Loan_Sample!Z1613+Scorecard!$J$7*I1633+Scorecard!$J$8*Loan_Sample!AB1613+Scorecard!$J$9*J1633+Scorecard!$J$10*Loan_Sample!AD1613+Scorecard!$J$11*G1633+Scorecard!$J$12*H1633</f>
        <v>-5.83315239260515</v>
      </c>
      <c r="L1633" s="0" t="n">
        <f aca="false">MIN(1-Inputs!$B$13,MAX(Inputs!$B$13,1/(1+EXP(-(Inputs!$B$11*K1633+Inputs!$B$12)))))</f>
        <v>0.00243530750594722</v>
      </c>
      <c r="M1633" s="0" t="n">
        <f aca="false">Loan_Sample!AH1613*Inputs!$B$4*B1633</f>
        <v>166.733817891485</v>
      </c>
      <c r="N1633" s="0" t="n">
        <f aca="false">L1633*Inputs!$B$4*B1633</f>
        <v>166.733817891485</v>
      </c>
      <c r="O1633" s="0" t="n">
        <f aca="false">Inputs!$B$37+Inputs!$B$38*MAX(Loan_Sample!H1613-Inputs!$C$38,0)+Inputs!$B$39*MAX(Loan_Sample!H1613-Inputs!$C$39,0)+Inputs!$B$40*MAX(Loan_Sample!H1613-Inputs!$C$40,0)+Inputs!$B$41*MAX(Loan_Sample!H1613-Inputs!$C$41,0)+Inputs!$B$42*Inputs!$B$14+Inputs!$B$43*MIN(Loan_Sample!I1613/Inputs!$B$17,1)+Inputs!$B$44*MIN(Loan_Sample!E1613,Inputs!$B$18)+Inputs!$B$45*Loan_Sample!C1613</f>
        <v>-5.46731954316326</v>
      </c>
      <c r="P1633" s="0" t="n">
        <f aca="false">MIN(1-Inputs!$B$13,MAX(Inputs!$B$13,1/(1+EXP(-(Inputs!$B$15*O1633+Inputs!$B$16)))))</f>
        <v>0.00303912767167205</v>
      </c>
      <c r="Q1633" s="0" t="n">
        <f aca="false">Inputs!$B$37+Inputs!$B$38*MAX(F1633-Inputs!$C$38,0)+Inputs!$B$39*MAX(F1633-Inputs!$C$39,0)+Inputs!$B$40*MAX(F1633-Inputs!$C$40,0)+Inputs!$B$41*MAX(F1633-Inputs!$C$41,0)+Inputs!$B$42*Inputs!$B$14+Inputs!$B$43*MIN(Loan_Sample!I1613/Inputs!$B$17,1)+Inputs!$B$44*MIN(E1633,Inputs!$B$18)+Inputs!$B$45*Loan_Sample!C1613</f>
        <v>-5.46731954316326</v>
      </c>
      <c r="R1633" s="0" t="n">
        <f aca="false">MIN(1-Inputs!$B$13,MAX(Inputs!$B$13,1/(1+EXP(-(Inputs!$B$15*Q1633+Inputs!$B$16)))))</f>
        <v>0.00303912767167205</v>
      </c>
    </row>
    <row r="1634" customFormat="false" ht="15" hidden="false" customHeight="false" outlineLevel="0" collapsed="false">
      <c r="A1634" s="0" t="n">
        <f aca="false">Loan_Sample!A1614</f>
        <v>47758</v>
      </c>
      <c r="B1634" s="0" t="n">
        <f aca="false">Loan_Sample!U1614</f>
        <v>269588.28</v>
      </c>
      <c r="C1634" s="0" t="n">
        <f aca="false">Loan_Sample!K1614+Inputs!$B$26</f>
        <v>4.42307710647583</v>
      </c>
      <c r="D1634" s="0" t="n">
        <f aca="false">Loan_Sample!L1614+Inputs!$B$26</f>
        <v>-0.276922702789307</v>
      </c>
      <c r="E1634" s="0" t="n">
        <f aca="false">Loan_Sample!E1614/(1+Inputs!$B$25/100)</f>
        <v>75.8887557983398</v>
      </c>
      <c r="F1634" s="0" t="n">
        <f aca="false">Loan_Sample!H1614-Inputs!$B$24/100</f>
        <v>0.618666410446167</v>
      </c>
      <c r="G1634" s="0" t="n">
        <f aca="false">IF(ISNUMBER(C1634),INDEX(Scorecard!$D$54:$D$61,SUMPRODUCT(--(Scorecard!$G$54:$G$60&lt;C1634))+1),Scorecard!$D$62)</f>
        <v>0.409483001259379</v>
      </c>
      <c r="H1634" s="0" t="n">
        <f aca="false">IF(ISNUMBER(D1634),INDEX(Scorecard!$D$63:$D$68,SUMPRODUCT(--(Scorecard!$G$63:$G$67&lt;D1634))+1),Scorecard!$D$69)</f>
        <v>0.322484508656054</v>
      </c>
      <c r="I1634" s="0" t="n">
        <f aca="false">IF(ISNUMBER(E1634),INDEX(Scorecard!$D$19:$D$26,SUMPRODUCT(--(Scorecard!$G$19:$G$25&lt;E1634))+1),Scorecard!$D$27)</f>
        <v>-0.0341578513653732</v>
      </c>
      <c r="J1634" s="0" t="n">
        <f aca="false">IF(ISNUMBER(F1634),INDEX(Scorecard!$D$37:$D$44,SUMPRODUCT(--(Scorecard!$G$37:$G$43&lt;F1634))+1),Scorecard!$D$45)</f>
        <v>-0.271229676926091</v>
      </c>
      <c r="K1634" s="0" t="n">
        <f aca="false">Inputs!$B$10+Scorecard!$J$5*Loan_Sample!Y1614+Scorecard!$J$6*Loan_Sample!Z1614+Scorecard!$J$7*I1634+Scorecard!$J$8*Loan_Sample!AB1614+Scorecard!$J$9*J1634+Scorecard!$J$10*Loan_Sample!AD1614+Scorecard!$J$11*G1634+Scorecard!$J$12*H1634</f>
        <v>-2.51267839550294</v>
      </c>
      <c r="L1634" s="0" t="n">
        <f aca="false">MIN(1-Inputs!$B$13,MAX(Inputs!$B$13,1/(1+EXP(-(Inputs!$B$11*K1634+Inputs!$B$12)))))</f>
        <v>0.0776156647783935</v>
      </c>
      <c r="M1634" s="0" t="n">
        <f aca="false">Loan_Sample!AH1614*Inputs!$B$4*B1634</f>
        <v>7323.49574903229</v>
      </c>
      <c r="N1634" s="0" t="n">
        <f aca="false">L1634*Inputs!$B$4*B1634</f>
        <v>7323.49574903229</v>
      </c>
      <c r="O1634" s="0" t="n">
        <f aca="false">Inputs!$B$37+Inputs!$B$38*MAX(Loan_Sample!H1614-Inputs!$C$38,0)+Inputs!$B$39*MAX(Loan_Sample!H1614-Inputs!$C$39,0)+Inputs!$B$40*MAX(Loan_Sample!H1614-Inputs!$C$40,0)+Inputs!$B$41*MAX(Loan_Sample!H1614-Inputs!$C$41,0)+Inputs!$B$42*Inputs!$B$14+Inputs!$B$43*MIN(Loan_Sample!I1614/Inputs!$B$17,1)+Inputs!$B$44*MIN(Loan_Sample!E1614,Inputs!$B$18)+Inputs!$B$45*Loan_Sample!C1614</f>
        <v>-4.80503010882957</v>
      </c>
      <c r="P1634" s="0" t="n">
        <f aca="false">MIN(1-Inputs!$B$13,MAX(Inputs!$B$13,1/(1+EXP(-(Inputs!$B$15*O1634+Inputs!$B$16)))))</f>
        <v>0.00643050243724568</v>
      </c>
      <c r="Q1634" s="0" t="n">
        <f aca="false">Inputs!$B$37+Inputs!$B$38*MAX(F1634-Inputs!$C$38,0)+Inputs!$B$39*MAX(F1634-Inputs!$C$39,0)+Inputs!$B$40*MAX(F1634-Inputs!$C$40,0)+Inputs!$B$41*MAX(F1634-Inputs!$C$41,0)+Inputs!$B$42*Inputs!$B$14+Inputs!$B$43*MIN(Loan_Sample!I1614/Inputs!$B$17,1)+Inputs!$B$44*MIN(E1634,Inputs!$B$18)+Inputs!$B$45*Loan_Sample!C1614</f>
        <v>-4.80503010882957</v>
      </c>
      <c r="R1634" s="0" t="n">
        <f aca="false">MIN(1-Inputs!$B$13,MAX(Inputs!$B$13,1/(1+EXP(-(Inputs!$B$15*Q1634+Inputs!$B$16)))))</f>
        <v>0.00643050243724568</v>
      </c>
    </row>
    <row r="1635" customFormat="false" ht="15" hidden="false" customHeight="false" outlineLevel="0" collapsed="false">
      <c r="A1635" s="0" t="n">
        <f aca="false">Loan_Sample!A1615</f>
        <v>47763</v>
      </c>
      <c r="B1635" s="0" t="n">
        <f aca="false">Loan_Sample!U1615</f>
        <v>147066.05</v>
      </c>
      <c r="C1635" s="0" t="n">
        <f aca="false">Loan_Sample!K1615+Inputs!$B$26</f>
        <v>4.85833311080933</v>
      </c>
      <c r="D1635" s="0" t="n">
        <f aca="false">Loan_Sample!L1615+Inputs!$B$26</f>
        <v>-1.875</v>
      </c>
      <c r="E1635" s="0" t="n">
        <f aca="false">Loan_Sample!E1615/(1+Inputs!$B$25/100)</f>
        <v>76.1968078613281</v>
      </c>
      <c r="F1635" s="0" t="n">
        <f aca="false">Loan_Sample!H1615-Inputs!$B$24/100</f>
        <v>-0.286666631698608</v>
      </c>
      <c r="G1635" s="0" t="n">
        <f aca="false">IF(ISNUMBER(C1635),INDEX(Scorecard!$D$54:$D$61,SUMPRODUCT(--(Scorecard!$G$54:$G$60&lt;C1635))+1),Scorecard!$D$62)</f>
        <v>0.214429354789033</v>
      </c>
      <c r="H1635" s="0" t="n">
        <f aca="false">IF(ISNUMBER(D1635),INDEX(Scorecard!$D$63:$D$68,SUMPRODUCT(--(Scorecard!$G$63:$G$67&lt;D1635))+1),Scorecard!$D$69)</f>
        <v>-0.340582194386522</v>
      </c>
      <c r="I1635" s="0" t="n">
        <f aca="false">IF(ISNUMBER(E1635),INDEX(Scorecard!$D$19:$D$26,SUMPRODUCT(--(Scorecard!$G$19:$G$25&lt;E1635))+1),Scorecard!$D$27)</f>
        <v>-0.0341578513653732</v>
      </c>
      <c r="J1635" s="0" t="n">
        <f aca="false">IF(ISNUMBER(F1635),INDEX(Scorecard!$D$37:$D$44,SUMPRODUCT(--(Scorecard!$G$37:$G$43&lt;F1635))+1),Scorecard!$D$45)</f>
        <v>0.769716833645565</v>
      </c>
      <c r="K1635" s="0" t="n">
        <f aca="false">Inputs!$B$10+Scorecard!$J$5*Loan_Sample!Y1615+Scorecard!$J$6*Loan_Sample!Z1615+Scorecard!$J$7*I1635+Scorecard!$J$8*Loan_Sample!AB1615+Scorecard!$J$9*J1635+Scorecard!$J$10*Loan_Sample!AD1615+Scorecard!$J$11*G1635+Scorecard!$J$12*H1635</f>
        <v>-4.72265203627793</v>
      </c>
      <c r="L1635" s="0" t="n">
        <f aca="false">MIN(1-Inputs!$B$13,MAX(Inputs!$B$13,1/(1+EXP(-(Inputs!$B$11*K1635+Inputs!$B$12)))))</f>
        <v>0.00791296627225886</v>
      </c>
      <c r="M1635" s="0" t="n">
        <f aca="false">Loan_Sample!AH1615*Inputs!$B$4*B1635</f>
        <v>407.305042705517</v>
      </c>
      <c r="N1635" s="0" t="n">
        <f aca="false">L1635*Inputs!$B$4*B1635</f>
        <v>407.305042705517</v>
      </c>
      <c r="O1635" s="0" t="n">
        <f aca="false">Inputs!$B$37+Inputs!$B$38*MAX(Loan_Sample!H1615-Inputs!$C$38,0)+Inputs!$B$39*MAX(Loan_Sample!H1615-Inputs!$C$39,0)+Inputs!$B$40*MAX(Loan_Sample!H1615-Inputs!$C$40,0)+Inputs!$B$41*MAX(Loan_Sample!H1615-Inputs!$C$41,0)+Inputs!$B$42*Inputs!$B$14+Inputs!$B$43*MIN(Loan_Sample!I1615/Inputs!$B$17,1)+Inputs!$B$44*MIN(Loan_Sample!E1615,Inputs!$B$18)+Inputs!$B$45*Loan_Sample!C1615</f>
        <v>-6.22844002727969</v>
      </c>
      <c r="P1635" s="0" t="n">
        <f aca="false">MIN(1-Inputs!$B$13,MAX(Inputs!$B$13,1/(1+EXP(-(Inputs!$B$15*O1635+Inputs!$B$16)))))</f>
        <v>0.00128157683844232</v>
      </c>
      <c r="Q1635" s="0" t="n">
        <f aca="false">Inputs!$B$37+Inputs!$B$38*MAX(F1635-Inputs!$C$38,0)+Inputs!$B$39*MAX(F1635-Inputs!$C$39,0)+Inputs!$B$40*MAX(F1635-Inputs!$C$40,0)+Inputs!$B$41*MAX(F1635-Inputs!$C$41,0)+Inputs!$B$42*Inputs!$B$14+Inputs!$B$43*MIN(Loan_Sample!I1615/Inputs!$B$17,1)+Inputs!$B$44*MIN(E1635,Inputs!$B$18)+Inputs!$B$45*Loan_Sample!C1615</f>
        <v>-6.22844002727969</v>
      </c>
      <c r="R1635" s="0" t="n">
        <f aca="false">MIN(1-Inputs!$B$13,MAX(Inputs!$B$13,1/(1+EXP(-(Inputs!$B$15*Q1635+Inputs!$B$16)))))</f>
        <v>0.00128157683844232</v>
      </c>
    </row>
    <row r="1636" customFormat="false" ht="15" hidden="false" customHeight="false" outlineLevel="0" collapsed="false">
      <c r="A1636" s="0" t="n">
        <f aca="false">Loan_Sample!A1616</f>
        <v>47763</v>
      </c>
      <c r="B1636" s="0" t="n">
        <f aca="false">Loan_Sample!U1616</f>
        <v>142459.88</v>
      </c>
      <c r="C1636" s="0" t="n">
        <f aca="false">Loan_Sample!K1616+Inputs!$B$26</f>
        <v>4.40000009536743</v>
      </c>
      <c r="D1636" s="0" t="n">
        <f aca="false">Loan_Sample!L1616+Inputs!$B$26</f>
        <v>-0.208333015441895</v>
      </c>
      <c r="E1636" s="0" t="n">
        <f aca="false">Loan_Sample!E1616/(1+Inputs!$B$25/100)</f>
        <v>67.1116256713867</v>
      </c>
      <c r="F1636" s="0" t="n">
        <f aca="false">Loan_Sample!H1616-Inputs!$B$24/100</f>
        <v>-3.40333318710327</v>
      </c>
      <c r="G1636" s="0" t="n">
        <f aca="false">IF(ISNUMBER(C1636),INDEX(Scorecard!$D$54:$D$61,SUMPRODUCT(--(Scorecard!$G$54:$G$60&lt;C1636))+1),Scorecard!$D$62)</f>
        <v>0.489050497890326</v>
      </c>
      <c r="H1636" s="0" t="n">
        <f aca="false">IF(ISNUMBER(D1636),INDEX(Scorecard!$D$63:$D$68,SUMPRODUCT(--(Scorecard!$G$63:$G$67&lt;D1636))+1),Scorecard!$D$69)</f>
        <v>0.322484508656054</v>
      </c>
      <c r="I1636" s="0" t="n">
        <f aca="false">IF(ISNUMBER(E1636),INDEX(Scorecard!$D$19:$D$26,SUMPRODUCT(--(Scorecard!$G$19:$G$25&lt;E1636))+1),Scorecard!$D$27)</f>
        <v>0.0530843085177338</v>
      </c>
      <c r="J1636" s="0" t="n">
        <f aca="false">IF(ISNUMBER(F1636),INDEX(Scorecard!$D$37:$D$44,SUMPRODUCT(--(Scorecard!$G$37:$G$43&lt;F1636))+1),Scorecard!$D$45)</f>
        <v>1.35057635045042</v>
      </c>
      <c r="K1636" s="0" t="n">
        <f aca="false">Inputs!$B$10+Scorecard!$J$5*Loan_Sample!Y1616+Scorecard!$J$6*Loan_Sample!Z1616+Scorecard!$J$7*I1636+Scorecard!$J$8*Loan_Sample!AB1616+Scorecard!$J$9*J1636+Scorecard!$J$10*Loan_Sample!AD1616+Scorecard!$J$11*G1636+Scorecard!$J$12*H1636</f>
        <v>-5.0683225125654</v>
      </c>
      <c r="L1636" s="0" t="n">
        <f aca="false">MIN(1-Inputs!$B$13,MAX(Inputs!$B$13,1/(1+EXP(-(Inputs!$B$11*K1636+Inputs!$B$12)))))</f>
        <v>0.00548718725460144</v>
      </c>
      <c r="M1636" s="0" t="n">
        <f aca="false">Loan_Sample!AH1616*Inputs!$B$4*B1636</f>
        <v>273.596413239818</v>
      </c>
      <c r="N1636" s="0" t="n">
        <f aca="false">L1636*Inputs!$B$4*B1636</f>
        <v>273.596413239818</v>
      </c>
      <c r="O1636" s="0" t="n">
        <f aca="false">Inputs!$B$37+Inputs!$B$38*MAX(Loan_Sample!H1616-Inputs!$C$38,0)+Inputs!$B$39*MAX(Loan_Sample!H1616-Inputs!$C$39,0)+Inputs!$B$40*MAX(Loan_Sample!H1616-Inputs!$C$40,0)+Inputs!$B$41*MAX(Loan_Sample!H1616-Inputs!$C$41,0)+Inputs!$B$42*Inputs!$B$14+Inputs!$B$43*MIN(Loan_Sample!I1616/Inputs!$B$17,1)+Inputs!$B$44*MIN(Loan_Sample!E1616,Inputs!$B$18)+Inputs!$B$45*Loan_Sample!C1616</f>
        <v>-5.72629576933986</v>
      </c>
      <c r="P1636" s="0" t="n">
        <f aca="false">MIN(1-Inputs!$B$13,MAX(Inputs!$B$13,1/(1+EXP(-(Inputs!$B$15*O1636+Inputs!$B$16)))))</f>
        <v>0.00226583213565109</v>
      </c>
      <c r="Q1636" s="0" t="n">
        <f aca="false">Inputs!$B$37+Inputs!$B$38*MAX(F1636-Inputs!$C$38,0)+Inputs!$B$39*MAX(F1636-Inputs!$C$39,0)+Inputs!$B$40*MAX(F1636-Inputs!$C$40,0)+Inputs!$B$41*MAX(F1636-Inputs!$C$41,0)+Inputs!$B$42*Inputs!$B$14+Inputs!$B$43*MIN(Loan_Sample!I1616/Inputs!$B$17,1)+Inputs!$B$44*MIN(E1636,Inputs!$B$18)+Inputs!$B$45*Loan_Sample!C1616</f>
        <v>-5.72629576933986</v>
      </c>
      <c r="R1636" s="0" t="n">
        <f aca="false">MIN(1-Inputs!$B$13,MAX(Inputs!$B$13,1/(1+EXP(-(Inputs!$B$15*Q1636+Inputs!$B$16)))))</f>
        <v>0.00226583213565109</v>
      </c>
    </row>
    <row r="1637" customFormat="false" ht="15" hidden="false" customHeight="false" outlineLevel="0" collapsed="false">
      <c r="A1637" s="0" t="n">
        <f aca="false">Loan_Sample!A1617</f>
        <v>47768</v>
      </c>
      <c r="B1637" s="0" t="n">
        <f aca="false">Loan_Sample!U1617</f>
        <v>241504.27</v>
      </c>
      <c r="C1637" s="0" t="n">
        <f aca="false">Loan_Sample!K1617+Inputs!$B$26</f>
        <v>4.09999990463257</v>
      </c>
      <c r="D1637" s="0" t="n">
        <f aca="false">Loan_Sample!L1617+Inputs!$B$26</f>
        <v>-0.458333492279053</v>
      </c>
      <c r="E1637" s="0" t="n">
        <f aca="false">Loan_Sample!E1617/(1+Inputs!$B$25/100)</f>
        <v>69.2374954223633</v>
      </c>
      <c r="F1637" s="0" t="n">
        <f aca="false">Loan_Sample!H1617-Inputs!$B$24/100</f>
        <v>-2.20833349227905</v>
      </c>
      <c r="G1637" s="0" t="n">
        <f aca="false">IF(ISNUMBER(C1637),INDEX(Scorecard!$D$54:$D$61,SUMPRODUCT(--(Scorecard!$G$54:$G$60&lt;C1637))+1),Scorecard!$D$62)</f>
        <v>0.489050497890326</v>
      </c>
      <c r="H1637" s="0" t="n">
        <f aca="false">IF(ISNUMBER(D1637),INDEX(Scorecard!$D$63:$D$68,SUMPRODUCT(--(Scorecard!$G$63:$G$67&lt;D1637))+1),Scorecard!$D$69)</f>
        <v>0.322484508656054</v>
      </c>
      <c r="I1637" s="0" t="n">
        <f aca="false">IF(ISNUMBER(E1637),INDEX(Scorecard!$D$19:$D$26,SUMPRODUCT(--(Scorecard!$G$19:$G$25&lt;E1637))+1),Scorecard!$D$27)</f>
        <v>0.0530843085177338</v>
      </c>
      <c r="J1637" s="0" t="n">
        <f aca="false">IF(ISNUMBER(F1637),INDEX(Scorecard!$D$37:$D$44,SUMPRODUCT(--(Scorecard!$G$37:$G$43&lt;F1637))+1),Scorecard!$D$45)</f>
        <v>1.35057635045042</v>
      </c>
      <c r="K1637" s="0" t="n">
        <f aca="false">Inputs!$B$10+Scorecard!$J$5*Loan_Sample!Y1617+Scorecard!$J$6*Loan_Sample!Z1617+Scorecard!$J$7*I1637+Scorecard!$J$8*Loan_Sample!AB1617+Scorecard!$J$9*J1637+Scorecard!$J$10*Loan_Sample!AD1617+Scorecard!$J$11*G1637+Scorecard!$J$12*H1637</f>
        <v>-2.95532569632898</v>
      </c>
      <c r="L1637" s="0" t="n">
        <f aca="false">MIN(1-Inputs!$B$13,MAX(Inputs!$B$13,1/(1+EXP(-(Inputs!$B$11*K1637+Inputs!$B$12)))))</f>
        <v>0.0498732067750007</v>
      </c>
      <c r="M1637" s="0" t="n">
        <f aca="false">Loan_Sample!AH1617*Inputs!$B$4*B1637</f>
        <v>4215.60733816446</v>
      </c>
      <c r="N1637" s="0" t="n">
        <f aca="false">L1637*Inputs!$B$4*B1637</f>
        <v>4215.60733816446</v>
      </c>
      <c r="O1637" s="0" t="n">
        <f aca="false">Inputs!$B$37+Inputs!$B$38*MAX(Loan_Sample!H1617-Inputs!$C$38,0)+Inputs!$B$39*MAX(Loan_Sample!H1617-Inputs!$C$39,0)+Inputs!$B$40*MAX(Loan_Sample!H1617-Inputs!$C$40,0)+Inputs!$B$41*MAX(Loan_Sample!H1617-Inputs!$C$41,0)+Inputs!$B$42*Inputs!$B$14+Inputs!$B$43*MIN(Loan_Sample!I1617/Inputs!$B$17,1)+Inputs!$B$44*MIN(Loan_Sample!E1617,Inputs!$B$18)+Inputs!$B$45*Loan_Sample!C1617</f>
        <v>-5.95853441368727</v>
      </c>
      <c r="P1637" s="0" t="n">
        <f aca="false">MIN(1-Inputs!$B$13,MAX(Inputs!$B$13,1/(1+EXP(-(Inputs!$B$15*O1637+Inputs!$B$16)))))</f>
        <v>0.00174099957102069</v>
      </c>
      <c r="Q1637" s="0" t="n">
        <f aca="false">Inputs!$B$37+Inputs!$B$38*MAX(F1637-Inputs!$C$38,0)+Inputs!$B$39*MAX(F1637-Inputs!$C$39,0)+Inputs!$B$40*MAX(F1637-Inputs!$C$40,0)+Inputs!$B$41*MAX(F1637-Inputs!$C$41,0)+Inputs!$B$42*Inputs!$B$14+Inputs!$B$43*MIN(Loan_Sample!I1617/Inputs!$B$17,1)+Inputs!$B$44*MIN(E1637,Inputs!$B$18)+Inputs!$B$45*Loan_Sample!C1617</f>
        <v>-5.95853441368727</v>
      </c>
      <c r="R1637" s="0" t="n">
        <f aca="false">MIN(1-Inputs!$B$13,MAX(Inputs!$B$13,1/(1+EXP(-(Inputs!$B$15*Q1637+Inputs!$B$16)))))</f>
        <v>0.00174099957102069</v>
      </c>
    </row>
    <row r="1638" customFormat="false" ht="15" hidden="false" customHeight="false" outlineLevel="0" collapsed="false">
      <c r="A1638" s="0" t="n">
        <f aca="false">Loan_Sample!A1618</f>
        <v>47771</v>
      </c>
      <c r="B1638" s="0" t="n">
        <f aca="false">Loan_Sample!U1618</f>
        <v>227174.72</v>
      </c>
      <c r="C1638" s="0" t="n">
        <f aca="false">Loan_Sample!K1618+Inputs!$B$26</f>
        <v>3.70000004768372</v>
      </c>
      <c r="D1638" s="0" t="n">
        <f aca="false">Loan_Sample!L1618+Inputs!$B$26</f>
        <v>-0.208333253860474</v>
      </c>
      <c r="E1638" s="0" t="n">
        <f aca="false">Loan_Sample!E1618/(1+Inputs!$B$25/100)</f>
        <v>68.2685394287109</v>
      </c>
      <c r="F1638" s="0" t="n">
        <f aca="false">Loan_Sample!H1618-Inputs!$B$24/100</f>
        <v>-3.5663332939148</v>
      </c>
      <c r="G1638" s="0" t="n">
        <f aca="false">IF(ISNUMBER(C1638),INDEX(Scorecard!$D$54:$D$61,SUMPRODUCT(--(Scorecard!$G$54:$G$60&lt;C1638))+1),Scorecard!$D$62)</f>
        <v>0.489050497890326</v>
      </c>
      <c r="H1638" s="0" t="n">
        <f aca="false">IF(ISNUMBER(D1638),INDEX(Scorecard!$D$63:$D$68,SUMPRODUCT(--(Scorecard!$G$63:$G$67&lt;D1638))+1),Scorecard!$D$69)</f>
        <v>0.322484508656054</v>
      </c>
      <c r="I1638" s="0" t="n">
        <f aca="false">IF(ISNUMBER(E1638),INDEX(Scorecard!$D$19:$D$26,SUMPRODUCT(--(Scorecard!$G$19:$G$25&lt;E1638))+1),Scorecard!$D$27)</f>
        <v>0.0530843085177338</v>
      </c>
      <c r="J1638" s="0" t="n">
        <f aca="false">IF(ISNUMBER(F1638),INDEX(Scorecard!$D$37:$D$44,SUMPRODUCT(--(Scorecard!$G$37:$G$43&lt;F1638))+1),Scorecard!$D$45)</f>
        <v>1.35057635045042</v>
      </c>
      <c r="K1638" s="0" t="n">
        <f aca="false">Inputs!$B$10+Scorecard!$J$5*Loan_Sample!Y1618+Scorecard!$J$6*Loan_Sample!Z1618+Scorecard!$J$7*I1638+Scorecard!$J$8*Loan_Sample!AB1618+Scorecard!$J$9*J1638+Scorecard!$J$10*Loan_Sample!AD1618+Scorecard!$J$11*G1638+Scorecard!$J$12*H1638</f>
        <v>-6.16701991623426</v>
      </c>
      <c r="L1638" s="0" t="n">
        <f aca="false">MIN(1-Inputs!$B$13,MAX(Inputs!$B$13,1/(1+EXP(-(Inputs!$B$11*K1638+Inputs!$B$12)))))</f>
        <v>0.0017072041595672</v>
      </c>
      <c r="M1638" s="0" t="n">
        <f aca="false">Loan_Sample!AH1618*Inputs!$B$4*B1638</f>
        <v>135.74176942638</v>
      </c>
      <c r="N1638" s="0" t="n">
        <f aca="false">L1638*Inputs!$B$4*B1638</f>
        <v>135.74176942638</v>
      </c>
      <c r="O1638" s="0" t="n">
        <f aca="false">Inputs!$B$37+Inputs!$B$38*MAX(Loan_Sample!H1618-Inputs!$C$38,0)+Inputs!$B$39*MAX(Loan_Sample!H1618-Inputs!$C$39,0)+Inputs!$B$40*MAX(Loan_Sample!H1618-Inputs!$C$40,0)+Inputs!$B$41*MAX(Loan_Sample!H1618-Inputs!$C$41,0)+Inputs!$B$42*Inputs!$B$14+Inputs!$B$43*MIN(Loan_Sample!I1618/Inputs!$B$17,1)+Inputs!$B$44*MIN(Loan_Sample!E1618,Inputs!$B$18)+Inputs!$B$45*Loan_Sample!C1618</f>
        <v>-5.47268144585483</v>
      </c>
      <c r="P1638" s="0" t="n">
        <f aca="false">MIN(1-Inputs!$B$13,MAX(Inputs!$B$13,1/(1+EXP(-(Inputs!$B$15*O1638+Inputs!$B$16)))))</f>
        <v>0.0030207150941863</v>
      </c>
      <c r="Q1638" s="0" t="n">
        <f aca="false">Inputs!$B$37+Inputs!$B$38*MAX(F1638-Inputs!$C$38,0)+Inputs!$B$39*MAX(F1638-Inputs!$C$39,0)+Inputs!$B$40*MAX(F1638-Inputs!$C$40,0)+Inputs!$B$41*MAX(F1638-Inputs!$C$41,0)+Inputs!$B$42*Inputs!$B$14+Inputs!$B$43*MIN(Loan_Sample!I1618/Inputs!$B$17,1)+Inputs!$B$44*MIN(E1638,Inputs!$B$18)+Inputs!$B$45*Loan_Sample!C1618</f>
        <v>-5.47268144585483</v>
      </c>
      <c r="R1638" s="0" t="n">
        <f aca="false">MIN(1-Inputs!$B$13,MAX(Inputs!$B$13,1/(1+EXP(-(Inputs!$B$15*Q1638+Inputs!$B$16)))))</f>
        <v>0.0030207150941863</v>
      </c>
    </row>
    <row r="1639" customFormat="false" ht="15" hidden="false" customHeight="false" outlineLevel="0" collapsed="false">
      <c r="A1639" s="0" t="n">
        <f aca="false">Loan_Sample!A1619</f>
        <v>47776</v>
      </c>
      <c r="B1639" s="0" t="n">
        <f aca="false">Loan_Sample!U1619</f>
        <v>212539.61</v>
      </c>
      <c r="C1639" s="0" t="n">
        <f aca="false">Loan_Sample!K1619+Inputs!$B$26</f>
        <v>9.13333320617676</v>
      </c>
      <c r="D1639" s="0" t="n">
        <f aca="false">Loan_Sample!L1619+Inputs!$B$26</f>
        <v>5.0717945098877</v>
      </c>
      <c r="E1639" s="0" t="n">
        <f aca="false">Loan_Sample!E1619/(1+Inputs!$B$25/100)</f>
        <v>78.1493301391602</v>
      </c>
      <c r="F1639" s="0" t="n">
        <f aca="false">Loan_Sample!H1619-Inputs!$B$24/100</f>
        <v>0.71566653251648</v>
      </c>
      <c r="G1639" s="0" t="n">
        <f aca="false">IF(ISNUMBER(C1639),INDEX(Scorecard!$D$54:$D$61,SUMPRODUCT(--(Scorecard!$G$54:$G$60&lt;C1639))+1),Scorecard!$D$62)</f>
        <v>-0.541917179454542</v>
      </c>
      <c r="H1639" s="0" t="n">
        <f aca="false">IF(ISNUMBER(D1639),INDEX(Scorecard!$D$63:$D$68,SUMPRODUCT(--(Scorecard!$G$63:$G$67&lt;D1639))+1),Scorecard!$D$69)</f>
        <v>0.322484508656054</v>
      </c>
      <c r="I1639" s="0" t="n">
        <f aca="false">IF(ISNUMBER(E1639),INDEX(Scorecard!$D$19:$D$26,SUMPRODUCT(--(Scorecard!$G$19:$G$25&lt;E1639))+1),Scorecard!$D$27)</f>
        <v>-0.0341578513653732</v>
      </c>
      <c r="J1639" s="0" t="n">
        <f aca="false">IF(ISNUMBER(F1639),INDEX(Scorecard!$D$37:$D$44,SUMPRODUCT(--(Scorecard!$G$37:$G$43&lt;F1639))+1),Scorecard!$D$45)</f>
        <v>-0.569454719285959</v>
      </c>
      <c r="K1639" s="0" t="n">
        <f aca="false">Inputs!$B$10+Scorecard!$J$5*Loan_Sample!Y1619+Scorecard!$J$6*Loan_Sample!Z1619+Scorecard!$J$7*I1639+Scorecard!$J$8*Loan_Sample!AB1619+Scorecard!$J$9*J1639+Scorecard!$J$10*Loan_Sample!AD1619+Scorecard!$J$11*G1639+Scorecard!$J$12*H1639</f>
        <v>-3.56676104753542</v>
      </c>
      <c r="L1639" s="0" t="n">
        <f aca="false">MIN(1-Inputs!$B$13,MAX(Inputs!$B$13,1/(1+EXP(-(Inputs!$B$11*K1639+Inputs!$B$12)))))</f>
        <v>0.0266234125405076</v>
      </c>
      <c r="M1639" s="0" t="n">
        <f aca="false">Loan_Sample!AH1619*Inputs!$B$4*B1639</f>
        <v>1980.48540138001</v>
      </c>
      <c r="N1639" s="0" t="n">
        <f aca="false">L1639*Inputs!$B$4*B1639</f>
        <v>1980.48540138001</v>
      </c>
      <c r="O1639" s="0" t="n">
        <f aca="false">Inputs!$B$37+Inputs!$B$38*MAX(Loan_Sample!H1619-Inputs!$C$38,0)+Inputs!$B$39*MAX(Loan_Sample!H1619-Inputs!$C$39,0)+Inputs!$B$40*MAX(Loan_Sample!H1619-Inputs!$C$40,0)+Inputs!$B$41*MAX(Loan_Sample!H1619-Inputs!$C$41,0)+Inputs!$B$42*Inputs!$B$14+Inputs!$B$43*MIN(Loan_Sample!I1619/Inputs!$B$17,1)+Inputs!$B$44*MIN(Loan_Sample!E1619,Inputs!$B$18)+Inputs!$B$45*Loan_Sample!C1619</f>
        <v>-4.38202235577327</v>
      </c>
      <c r="P1639" s="0" t="n">
        <f aca="false">MIN(1-Inputs!$B$13,MAX(Inputs!$B$13,1/(1+EXP(-(Inputs!$B$15*O1639+Inputs!$B$16)))))</f>
        <v>0.0103601257312735</v>
      </c>
      <c r="Q1639" s="0" t="n">
        <f aca="false">Inputs!$B$37+Inputs!$B$38*MAX(F1639-Inputs!$C$38,0)+Inputs!$B$39*MAX(F1639-Inputs!$C$39,0)+Inputs!$B$40*MAX(F1639-Inputs!$C$40,0)+Inputs!$B$41*MAX(F1639-Inputs!$C$41,0)+Inputs!$B$42*Inputs!$B$14+Inputs!$B$43*MIN(Loan_Sample!I1619/Inputs!$B$17,1)+Inputs!$B$44*MIN(E1639,Inputs!$B$18)+Inputs!$B$45*Loan_Sample!C1619</f>
        <v>-4.38202235577327</v>
      </c>
      <c r="R1639" s="0" t="n">
        <f aca="false">MIN(1-Inputs!$B$13,MAX(Inputs!$B$13,1/(1+EXP(-(Inputs!$B$15*Q1639+Inputs!$B$16)))))</f>
        <v>0.0103601257312735</v>
      </c>
    </row>
    <row r="1640" customFormat="false" ht="15" hidden="false" customHeight="false" outlineLevel="0" collapsed="false">
      <c r="A1640" s="0" t="n">
        <f aca="false">Loan_Sample!A1620</f>
        <v>47844</v>
      </c>
      <c r="B1640" s="0" t="n">
        <f aca="false">Loan_Sample!U1620</f>
        <v>385728.44</v>
      </c>
      <c r="C1640" s="0" t="n">
        <f aca="false">Loan_Sample!K1620+Inputs!$B$26</f>
        <v>4.15833330154419</v>
      </c>
      <c r="D1640" s="0" t="n">
        <f aca="false">Loan_Sample!L1620+Inputs!$B$26</f>
        <v>-1.875</v>
      </c>
      <c r="E1640" s="0" t="n">
        <f aca="false">Loan_Sample!E1620/(1+Inputs!$B$25/100)</f>
        <v>51.2094192504883</v>
      </c>
      <c r="F1640" s="0" t="n">
        <f aca="false">Loan_Sample!H1620-Inputs!$B$24/100</f>
        <v>0.362333297729492</v>
      </c>
      <c r="G1640" s="0" t="n">
        <f aca="false">IF(ISNUMBER(C1640),INDEX(Scorecard!$D$54:$D$61,SUMPRODUCT(--(Scorecard!$G$54:$G$60&lt;C1640))+1),Scorecard!$D$62)</f>
        <v>0.489050497890326</v>
      </c>
      <c r="H1640" s="0" t="n">
        <f aca="false">IF(ISNUMBER(D1640),INDEX(Scorecard!$D$63:$D$68,SUMPRODUCT(--(Scorecard!$G$63:$G$67&lt;D1640))+1),Scorecard!$D$69)</f>
        <v>-0.340582194386522</v>
      </c>
      <c r="I1640" s="0" t="n">
        <f aca="false">IF(ISNUMBER(E1640),INDEX(Scorecard!$D$19:$D$26,SUMPRODUCT(--(Scorecard!$G$19:$G$25&lt;E1640))+1),Scorecard!$D$27)</f>
        <v>0.57899015159425</v>
      </c>
      <c r="J1640" s="0" t="n">
        <f aca="false">IF(ISNUMBER(F1640),INDEX(Scorecard!$D$37:$D$44,SUMPRODUCT(--(Scorecard!$G$37:$G$43&lt;F1640))+1),Scorecard!$D$45)</f>
        <v>-0.0679520129233634</v>
      </c>
      <c r="K1640" s="0" t="n">
        <f aca="false">Inputs!$B$10+Scorecard!$J$5*Loan_Sample!Y1620+Scorecard!$J$6*Loan_Sample!Z1620+Scorecard!$J$7*I1640+Scorecard!$J$8*Loan_Sample!AB1620+Scorecard!$J$9*J1640+Scorecard!$J$10*Loan_Sample!AD1620+Scorecard!$J$11*G1640+Scorecard!$J$12*H1640</f>
        <v>-4.02227540976397</v>
      </c>
      <c r="L1640" s="0" t="n">
        <f aca="false">MIN(1-Inputs!$B$13,MAX(Inputs!$B$13,1/(1+EXP(-(Inputs!$B$11*K1640+Inputs!$B$12)))))</f>
        <v>0.0165510401386867</v>
      </c>
      <c r="M1640" s="0" t="n">
        <f aca="false">Loan_Sample!AH1620*Inputs!$B$4*B1640</f>
        <v>2234.47241257556</v>
      </c>
      <c r="N1640" s="0" t="n">
        <f aca="false">L1640*Inputs!$B$4*B1640</f>
        <v>2234.47241257556</v>
      </c>
      <c r="O1640" s="0" t="n">
        <f aca="false">Inputs!$B$37+Inputs!$B$38*MAX(Loan_Sample!H1620-Inputs!$C$38,0)+Inputs!$B$39*MAX(Loan_Sample!H1620-Inputs!$C$39,0)+Inputs!$B$40*MAX(Loan_Sample!H1620-Inputs!$C$40,0)+Inputs!$B$41*MAX(Loan_Sample!H1620-Inputs!$C$41,0)+Inputs!$B$42*Inputs!$B$14+Inputs!$B$43*MIN(Loan_Sample!I1620/Inputs!$B$17,1)+Inputs!$B$44*MIN(Loan_Sample!E1620,Inputs!$B$18)+Inputs!$B$45*Loan_Sample!C1620</f>
        <v>-4.60453343863869</v>
      </c>
      <c r="P1640" s="0" t="n">
        <f aca="false">MIN(1-Inputs!$B$13,MAX(Inputs!$B$13,1/(1+EXP(-(Inputs!$B$15*O1640+Inputs!$B$16)))))</f>
        <v>0.00806337500683356</v>
      </c>
      <c r="Q1640" s="0" t="n">
        <f aca="false">Inputs!$B$37+Inputs!$B$38*MAX(F1640-Inputs!$C$38,0)+Inputs!$B$39*MAX(F1640-Inputs!$C$39,0)+Inputs!$B$40*MAX(F1640-Inputs!$C$40,0)+Inputs!$B$41*MAX(F1640-Inputs!$C$41,0)+Inputs!$B$42*Inputs!$B$14+Inputs!$B$43*MIN(Loan_Sample!I1620/Inputs!$B$17,1)+Inputs!$B$44*MIN(E1640,Inputs!$B$18)+Inputs!$B$45*Loan_Sample!C1620</f>
        <v>-4.60453343863869</v>
      </c>
      <c r="R1640" s="0" t="n">
        <f aca="false">MIN(1-Inputs!$B$13,MAX(Inputs!$B$13,1/(1+EXP(-(Inputs!$B$15*Q1640+Inputs!$B$16)))))</f>
        <v>0.00806337500683356</v>
      </c>
    </row>
    <row r="1641" customFormat="false" ht="15" hidden="false" customHeight="false" outlineLevel="0" collapsed="false">
      <c r="A1641" s="0" t="n">
        <f aca="false">Loan_Sample!A1621</f>
        <v>47907</v>
      </c>
      <c r="B1641" s="0" t="n">
        <f aca="false">Loan_Sample!U1621</f>
        <v>246602.7</v>
      </c>
      <c r="C1641" s="0" t="n">
        <f aca="false">Loan_Sample!K1621+Inputs!$B$26</f>
        <v>6.13333320617676</v>
      </c>
      <c r="D1641" s="0" t="n">
        <f aca="false">Loan_Sample!L1621+Inputs!$B$26</f>
        <v>-3.5</v>
      </c>
      <c r="E1641" s="0" t="n">
        <f aca="false">Loan_Sample!E1621/(1+Inputs!$B$25/100)</f>
        <v>59.9429817199707</v>
      </c>
      <c r="F1641" s="0" t="n">
        <f aca="false">Loan_Sample!H1621-Inputs!$B$24/100</f>
        <v>0.972333431243897</v>
      </c>
      <c r="G1641" s="0" t="n">
        <f aca="false">IF(ISNUMBER(C1641),INDEX(Scorecard!$D$54:$D$61,SUMPRODUCT(--(Scorecard!$G$54:$G$60&lt;C1641))+1),Scorecard!$D$62)</f>
        <v>0.0151758992857273</v>
      </c>
      <c r="H1641" s="0" t="n">
        <f aca="false">IF(ISNUMBER(D1641),INDEX(Scorecard!$D$63:$D$68,SUMPRODUCT(--(Scorecard!$G$63:$G$67&lt;D1641))+1),Scorecard!$D$69)</f>
        <v>-0.340582194386522</v>
      </c>
      <c r="I1641" s="0" t="n">
        <f aca="false">IF(ISNUMBER(E1641),INDEX(Scorecard!$D$19:$D$26,SUMPRODUCT(--(Scorecard!$G$19:$G$25&lt;E1641))+1),Scorecard!$D$27)</f>
        <v>0.267179331770092</v>
      </c>
      <c r="J1641" s="0" t="n">
        <f aca="false">IF(ISNUMBER(F1641),INDEX(Scorecard!$D$37:$D$44,SUMPRODUCT(--(Scorecard!$G$37:$G$43&lt;F1641))+1),Scorecard!$D$45)</f>
        <v>-0.975503570149195</v>
      </c>
      <c r="K1641" s="0" t="n">
        <f aca="false">Inputs!$B$10+Scorecard!$J$5*Loan_Sample!Y1621+Scorecard!$J$6*Loan_Sample!Z1621+Scorecard!$J$7*I1641+Scorecard!$J$8*Loan_Sample!AB1621+Scorecard!$J$9*J1641+Scorecard!$J$10*Loan_Sample!AD1621+Scorecard!$J$11*G1641+Scorecard!$J$12*H1641</f>
        <v>-4.35251360559707</v>
      </c>
      <c r="L1641" s="0" t="n">
        <f aca="false">MIN(1-Inputs!$B$13,MAX(Inputs!$B$13,1/(1+EXP(-(Inputs!$B$11*K1641+Inputs!$B$12)))))</f>
        <v>0.0116965822037666</v>
      </c>
      <c r="M1641" s="0" t="n">
        <f aca="false">Loan_Sample!AH1621*Inputs!$B$4*B1641</f>
        <v>1009.54306327728</v>
      </c>
      <c r="N1641" s="0" t="n">
        <f aca="false">L1641*Inputs!$B$4*B1641</f>
        <v>1009.54306327728</v>
      </c>
      <c r="O1641" s="0" t="n">
        <f aca="false">Inputs!$B$37+Inputs!$B$38*MAX(Loan_Sample!H1621-Inputs!$C$38,0)+Inputs!$B$39*MAX(Loan_Sample!H1621-Inputs!$C$39,0)+Inputs!$B$40*MAX(Loan_Sample!H1621-Inputs!$C$40,0)+Inputs!$B$41*MAX(Loan_Sample!H1621-Inputs!$C$41,0)+Inputs!$B$42*Inputs!$B$14+Inputs!$B$43*MIN(Loan_Sample!I1621/Inputs!$B$17,1)+Inputs!$B$44*MIN(Loan_Sample!E1621,Inputs!$B$18)+Inputs!$B$45*Loan_Sample!C1621</f>
        <v>-3.37925374711608</v>
      </c>
      <c r="P1641" s="0" t="n">
        <f aca="false">MIN(1-Inputs!$B$13,MAX(Inputs!$B$13,1/(1+EXP(-(Inputs!$B$15*O1641+Inputs!$B$16)))))</f>
        <v>0.031693690499857</v>
      </c>
      <c r="Q1641" s="0" t="n">
        <f aca="false">Inputs!$B$37+Inputs!$B$38*MAX(F1641-Inputs!$C$38,0)+Inputs!$B$39*MAX(F1641-Inputs!$C$39,0)+Inputs!$B$40*MAX(F1641-Inputs!$C$40,0)+Inputs!$B$41*MAX(F1641-Inputs!$C$41,0)+Inputs!$B$42*Inputs!$B$14+Inputs!$B$43*MIN(Loan_Sample!I1621/Inputs!$B$17,1)+Inputs!$B$44*MIN(E1641,Inputs!$B$18)+Inputs!$B$45*Loan_Sample!C1621</f>
        <v>-3.37925374711608</v>
      </c>
      <c r="R1641" s="0" t="n">
        <f aca="false">MIN(1-Inputs!$B$13,MAX(Inputs!$B$13,1/(1+EXP(-(Inputs!$B$15*Q1641+Inputs!$B$16)))))</f>
        <v>0.031693690499857</v>
      </c>
    </row>
    <row r="1642" customFormat="false" ht="15" hidden="false" customHeight="false" outlineLevel="0" collapsed="false">
      <c r="A1642" s="0" t="n">
        <f aca="false">Loan_Sample!A1622</f>
        <v>47976</v>
      </c>
      <c r="B1642" s="0" t="n">
        <f aca="false">Loan_Sample!U1622</f>
        <v>502997.06</v>
      </c>
      <c r="C1642" s="0" t="n">
        <f aca="false">Loan_Sample!K1622+Inputs!$B$26</f>
        <v>4.42307710647583</v>
      </c>
      <c r="D1642" s="0" t="n">
        <f aca="false">Loan_Sample!L1622+Inputs!$B$26</f>
        <v>-0.276922702789307</v>
      </c>
      <c r="E1642" s="0" t="n">
        <f aca="false">Loan_Sample!E1622/(1+Inputs!$B$25/100)</f>
        <v>58.6472206115723</v>
      </c>
      <c r="F1642" s="0" t="n">
        <f aca="false">Loan_Sample!H1622-Inputs!$B$24/100</f>
        <v>0.616666555404663</v>
      </c>
      <c r="G1642" s="0" t="n">
        <f aca="false">IF(ISNUMBER(C1642),INDEX(Scorecard!$D$54:$D$61,SUMPRODUCT(--(Scorecard!$G$54:$G$60&lt;C1642))+1),Scorecard!$D$62)</f>
        <v>0.409483001259379</v>
      </c>
      <c r="H1642" s="0" t="n">
        <f aca="false">IF(ISNUMBER(D1642),INDEX(Scorecard!$D$63:$D$68,SUMPRODUCT(--(Scorecard!$G$63:$G$67&lt;D1642))+1),Scorecard!$D$69)</f>
        <v>0.322484508656054</v>
      </c>
      <c r="I1642" s="0" t="n">
        <f aca="false">IF(ISNUMBER(E1642),INDEX(Scorecard!$D$19:$D$26,SUMPRODUCT(--(Scorecard!$G$19:$G$25&lt;E1642))+1),Scorecard!$D$27)</f>
        <v>0.267179331770092</v>
      </c>
      <c r="J1642" s="0" t="n">
        <f aca="false">IF(ISNUMBER(F1642),INDEX(Scorecard!$D$37:$D$44,SUMPRODUCT(--(Scorecard!$G$37:$G$43&lt;F1642))+1),Scorecard!$D$45)</f>
        <v>-0.271229676926091</v>
      </c>
      <c r="K1642" s="0" t="n">
        <f aca="false">Inputs!$B$10+Scorecard!$J$5*Loan_Sample!Y1622+Scorecard!$J$6*Loan_Sample!Z1622+Scorecard!$J$7*I1642+Scorecard!$J$8*Loan_Sample!AB1622+Scorecard!$J$9*J1642+Scorecard!$J$10*Loan_Sample!AD1622+Scorecard!$J$11*G1642+Scorecard!$J$12*H1642</f>
        <v>-4.71920832989684</v>
      </c>
      <c r="L1642" s="0" t="n">
        <f aca="false">MIN(1-Inputs!$B$13,MAX(Inputs!$B$13,1/(1+EXP(-(Inputs!$B$11*K1642+Inputs!$B$12)))))</f>
        <v>0.00794184044265752</v>
      </c>
      <c r="M1642" s="0" t="n">
        <f aca="false">Loan_Sample!AH1622*Inputs!$B$4*B1642</f>
        <v>1398.15283777604</v>
      </c>
      <c r="N1642" s="0" t="n">
        <f aca="false">L1642*Inputs!$B$4*B1642</f>
        <v>1398.15283777604</v>
      </c>
      <c r="O1642" s="0" t="n">
        <f aca="false">Inputs!$B$37+Inputs!$B$38*MAX(Loan_Sample!H1622-Inputs!$C$38,0)+Inputs!$B$39*MAX(Loan_Sample!H1622-Inputs!$C$39,0)+Inputs!$B$40*MAX(Loan_Sample!H1622-Inputs!$C$40,0)+Inputs!$B$41*MAX(Loan_Sample!H1622-Inputs!$C$41,0)+Inputs!$B$42*Inputs!$B$14+Inputs!$B$43*MIN(Loan_Sample!I1622/Inputs!$B$17,1)+Inputs!$B$44*MIN(Loan_Sample!E1622,Inputs!$B$18)+Inputs!$B$45*Loan_Sample!C1622</f>
        <v>-3.9261823442245</v>
      </c>
      <c r="P1642" s="0" t="n">
        <f aca="false">MIN(1-Inputs!$B$13,MAX(Inputs!$B$13,1/(1+EXP(-(Inputs!$B$15*O1642+Inputs!$B$16)))))</f>
        <v>0.0172731407373628</v>
      </c>
      <c r="Q1642" s="0" t="n">
        <f aca="false">Inputs!$B$37+Inputs!$B$38*MAX(F1642-Inputs!$C$38,0)+Inputs!$B$39*MAX(F1642-Inputs!$C$39,0)+Inputs!$B$40*MAX(F1642-Inputs!$C$40,0)+Inputs!$B$41*MAX(F1642-Inputs!$C$41,0)+Inputs!$B$42*Inputs!$B$14+Inputs!$B$43*MIN(Loan_Sample!I1622/Inputs!$B$17,1)+Inputs!$B$44*MIN(E1642,Inputs!$B$18)+Inputs!$B$45*Loan_Sample!C1622</f>
        <v>-3.9261823442245</v>
      </c>
      <c r="R1642" s="0" t="n">
        <f aca="false">MIN(1-Inputs!$B$13,MAX(Inputs!$B$13,1/(1+EXP(-(Inputs!$B$15*Q1642+Inputs!$B$16)))))</f>
        <v>0.0172731407373628</v>
      </c>
    </row>
    <row r="1643" customFormat="false" ht="15" hidden="false" customHeight="false" outlineLevel="0" collapsed="false">
      <c r="A1643" s="0" t="n">
        <f aca="false">Loan_Sample!A1623</f>
        <v>48046</v>
      </c>
      <c r="B1643" s="0" t="n">
        <f aca="false">Loan_Sample!U1623</f>
        <v>183958.3</v>
      </c>
      <c r="C1643" s="0" t="n">
        <f aca="false">Loan_Sample!K1623+Inputs!$B$26</f>
        <v>6.73333311080933</v>
      </c>
      <c r="D1643" s="0" t="n">
        <f aca="false">Loan_Sample!L1623+Inputs!$B$26</f>
        <v>2.71025609970093</v>
      </c>
      <c r="E1643" s="0" t="n">
        <f aca="false">Loan_Sample!E1623/(1+Inputs!$B$25/100)</f>
        <v>37.5308609008789</v>
      </c>
      <c r="F1643" s="0" t="n">
        <f aca="false">Loan_Sample!H1623-Inputs!$B$24/100</f>
        <v>1.09333348274231</v>
      </c>
      <c r="G1643" s="0" t="n">
        <f aca="false">IF(ISNUMBER(C1643),INDEX(Scorecard!$D$54:$D$61,SUMPRODUCT(--(Scorecard!$G$54:$G$60&lt;C1643))+1),Scorecard!$D$62)</f>
        <v>-0.357264871923982</v>
      </c>
      <c r="H1643" s="0" t="n">
        <f aca="false">IF(ISNUMBER(D1643),INDEX(Scorecard!$D$63:$D$68,SUMPRODUCT(--(Scorecard!$G$63:$G$67&lt;D1643))+1),Scorecard!$D$69)</f>
        <v>0.322484508656054</v>
      </c>
      <c r="I1643" s="0" t="n">
        <f aca="false">IF(ISNUMBER(E1643),INDEX(Scorecard!$D$19:$D$26,SUMPRODUCT(--(Scorecard!$G$19:$G$25&lt;E1643))+1),Scorecard!$D$27)</f>
        <v>0.57899015159425</v>
      </c>
      <c r="J1643" s="0" t="n">
        <f aca="false">IF(ISNUMBER(F1643),INDEX(Scorecard!$D$37:$D$44,SUMPRODUCT(--(Scorecard!$G$37:$G$43&lt;F1643))+1),Scorecard!$D$45)</f>
        <v>-0.975503570149195</v>
      </c>
      <c r="K1643" s="0" t="n">
        <f aca="false">Inputs!$B$10+Scorecard!$J$5*Loan_Sample!Y1623+Scorecard!$J$6*Loan_Sample!Z1623+Scorecard!$J$7*I1643+Scorecard!$J$8*Loan_Sample!AB1623+Scorecard!$J$9*J1643+Scorecard!$J$10*Loan_Sample!AD1623+Scorecard!$J$11*G1643+Scorecard!$J$12*H1643</f>
        <v>-4.81219867994291</v>
      </c>
      <c r="L1643" s="0" t="n">
        <f aca="false">MIN(1-Inputs!$B$13,MAX(Inputs!$B$13,1/(1+EXP(-(Inputs!$B$11*K1643+Inputs!$B$12)))))</f>
        <v>0.00719765487732717</v>
      </c>
      <c r="M1643" s="0" t="n">
        <f aca="false">Loan_Sample!AH1623*Inputs!$B$4*B1643</f>
        <v>463.423924326935</v>
      </c>
      <c r="N1643" s="0" t="n">
        <f aca="false">L1643*Inputs!$B$4*B1643</f>
        <v>463.423924326935</v>
      </c>
      <c r="O1643" s="0" t="n">
        <f aca="false">Inputs!$B$37+Inputs!$B$38*MAX(Loan_Sample!H1623-Inputs!$C$38,0)+Inputs!$B$39*MAX(Loan_Sample!H1623-Inputs!$C$39,0)+Inputs!$B$40*MAX(Loan_Sample!H1623-Inputs!$C$40,0)+Inputs!$B$41*MAX(Loan_Sample!H1623-Inputs!$C$41,0)+Inputs!$B$42*Inputs!$B$14+Inputs!$B$43*MIN(Loan_Sample!I1623/Inputs!$B$17,1)+Inputs!$B$44*MIN(Loan_Sample!E1623,Inputs!$B$18)+Inputs!$B$45*Loan_Sample!C1623</f>
        <v>-3.17541357480895</v>
      </c>
      <c r="P1643" s="0" t="n">
        <f aca="false">MIN(1-Inputs!$B$13,MAX(Inputs!$B$13,1/(1+EXP(-(Inputs!$B$15*O1643+Inputs!$B$16)))))</f>
        <v>0.0396310116588497</v>
      </c>
      <c r="Q1643" s="0" t="n">
        <f aca="false">Inputs!$B$37+Inputs!$B$38*MAX(F1643-Inputs!$C$38,0)+Inputs!$B$39*MAX(F1643-Inputs!$C$39,0)+Inputs!$B$40*MAX(F1643-Inputs!$C$40,0)+Inputs!$B$41*MAX(F1643-Inputs!$C$41,0)+Inputs!$B$42*Inputs!$B$14+Inputs!$B$43*MIN(Loan_Sample!I1623/Inputs!$B$17,1)+Inputs!$B$44*MIN(E1643,Inputs!$B$18)+Inputs!$B$45*Loan_Sample!C1623</f>
        <v>-3.17541357480895</v>
      </c>
      <c r="R1643" s="0" t="n">
        <f aca="false">MIN(1-Inputs!$B$13,MAX(Inputs!$B$13,1/(1+EXP(-(Inputs!$B$15*Q1643+Inputs!$B$16)))))</f>
        <v>0.0396310116588497</v>
      </c>
    </row>
    <row r="1644" customFormat="false" ht="15" hidden="false" customHeight="false" outlineLevel="0" collapsed="false">
      <c r="A1644" s="0" t="n">
        <f aca="false">Loan_Sample!A1624</f>
        <v>48048</v>
      </c>
      <c r="B1644" s="0" t="n">
        <f aca="false">Loan_Sample!U1624</f>
        <v>672531.5</v>
      </c>
      <c r="C1644" s="0" t="n">
        <f aca="false">Loan_Sample!K1624+Inputs!$B$26</f>
        <v>4.19999980926514</v>
      </c>
      <c r="D1644" s="0" t="n">
        <f aca="false">Loan_Sample!L1624+Inputs!$B$26</f>
        <v>-0.458333492279053</v>
      </c>
      <c r="E1644" s="0" t="n">
        <f aca="false">Loan_Sample!E1624/(1+Inputs!$B$25/100)</f>
        <v>71.6540145874023</v>
      </c>
      <c r="F1644" s="0" t="n">
        <f aca="false">Loan_Sample!H1624-Inputs!$B$24/100</f>
        <v>-2.81933331489563</v>
      </c>
      <c r="G1644" s="0" t="n">
        <f aca="false">IF(ISNUMBER(C1644),INDEX(Scorecard!$D$54:$D$61,SUMPRODUCT(--(Scorecard!$G$54:$G$60&lt;C1644))+1),Scorecard!$D$62)</f>
        <v>0.489050497890326</v>
      </c>
      <c r="H1644" s="0" t="n">
        <f aca="false">IF(ISNUMBER(D1644),INDEX(Scorecard!$D$63:$D$68,SUMPRODUCT(--(Scorecard!$G$63:$G$67&lt;D1644))+1),Scorecard!$D$69)</f>
        <v>0.322484508656054</v>
      </c>
      <c r="I1644" s="0" t="n">
        <f aca="false">IF(ISNUMBER(E1644),INDEX(Scorecard!$D$19:$D$26,SUMPRODUCT(--(Scorecard!$G$19:$G$25&lt;E1644))+1),Scorecard!$D$27)</f>
        <v>0.0530843085177338</v>
      </c>
      <c r="J1644" s="0" t="n">
        <f aca="false">IF(ISNUMBER(F1644),INDEX(Scorecard!$D$37:$D$44,SUMPRODUCT(--(Scorecard!$G$37:$G$43&lt;F1644))+1),Scorecard!$D$45)</f>
        <v>1.35057635045042</v>
      </c>
      <c r="K1644" s="0" t="n">
        <f aca="false">Inputs!$B$10+Scorecard!$J$5*Loan_Sample!Y1624+Scorecard!$J$6*Loan_Sample!Z1624+Scorecard!$J$7*I1644+Scorecard!$J$8*Loan_Sample!AB1624+Scorecard!$J$9*J1644+Scorecard!$J$10*Loan_Sample!AD1624+Scorecard!$J$11*G1644+Scorecard!$J$12*H1644</f>
        <v>-3.7032073092623</v>
      </c>
      <c r="L1644" s="0" t="n">
        <f aca="false">MIN(1-Inputs!$B$13,MAX(Inputs!$B$13,1/(1+EXP(-(Inputs!$B$11*K1644+Inputs!$B$12)))))</f>
        <v>0.023102311147817</v>
      </c>
      <c r="M1644" s="0" t="n">
        <f aca="false">Loan_Sample!AH1624*Inputs!$B$4*B1644</f>
        <v>5437.96118939783</v>
      </c>
      <c r="N1644" s="0" t="n">
        <f aca="false">L1644*Inputs!$B$4*B1644</f>
        <v>5437.96118939783</v>
      </c>
      <c r="O1644" s="0" t="n">
        <f aca="false">Inputs!$B$37+Inputs!$B$38*MAX(Loan_Sample!H1624-Inputs!$C$38,0)+Inputs!$B$39*MAX(Loan_Sample!H1624-Inputs!$C$39,0)+Inputs!$B$40*MAX(Loan_Sample!H1624-Inputs!$C$40,0)+Inputs!$B$41*MAX(Loan_Sample!H1624-Inputs!$C$41,0)+Inputs!$B$42*Inputs!$B$14+Inputs!$B$43*MIN(Loan_Sample!I1624/Inputs!$B$17,1)+Inputs!$B$44*MIN(Loan_Sample!E1624,Inputs!$B$18)+Inputs!$B$45*Loan_Sample!C1624</f>
        <v>-6.07928483418424</v>
      </c>
      <c r="P1644" s="0" t="n">
        <f aca="false">MIN(1-Inputs!$B$13,MAX(Inputs!$B$13,1/(1+EXP(-(Inputs!$B$15*O1644+Inputs!$B$16)))))</f>
        <v>0.00151803061300395</v>
      </c>
      <c r="Q1644" s="0" t="n">
        <f aca="false">Inputs!$B$37+Inputs!$B$38*MAX(F1644-Inputs!$C$38,0)+Inputs!$B$39*MAX(F1644-Inputs!$C$39,0)+Inputs!$B$40*MAX(F1644-Inputs!$C$40,0)+Inputs!$B$41*MAX(F1644-Inputs!$C$41,0)+Inputs!$B$42*Inputs!$B$14+Inputs!$B$43*MIN(Loan_Sample!I1624/Inputs!$B$17,1)+Inputs!$B$44*MIN(E1644,Inputs!$B$18)+Inputs!$B$45*Loan_Sample!C1624</f>
        <v>-6.07928483418424</v>
      </c>
      <c r="R1644" s="0" t="n">
        <f aca="false">MIN(1-Inputs!$B$13,MAX(Inputs!$B$13,1/(1+EXP(-(Inputs!$B$15*Q1644+Inputs!$B$16)))))</f>
        <v>0.00151803061300395</v>
      </c>
    </row>
    <row r="1645" customFormat="false" ht="15" hidden="false" customHeight="false" outlineLevel="0" collapsed="false">
      <c r="A1645" s="0" t="n">
        <f aca="false">Loan_Sample!A1625</f>
        <v>48083</v>
      </c>
      <c r="B1645" s="0" t="n">
        <f aca="false">Loan_Sample!U1625</f>
        <v>305657.38</v>
      </c>
      <c r="C1645" s="0" t="n">
        <f aca="false">Loan_Sample!K1625+Inputs!$B$26</f>
        <v>3.82307696342468</v>
      </c>
      <c r="D1645" s="0" t="n">
        <f aca="false">Loan_Sample!L1625+Inputs!$B$26</f>
        <v>-0.276922941207886</v>
      </c>
      <c r="E1645" s="0" t="n">
        <f aca="false">Loan_Sample!E1625/(1+Inputs!$B$25/100)</f>
        <v>71.4933929443359</v>
      </c>
      <c r="F1645" s="0" t="n">
        <f aca="false">Loan_Sample!H1625-Inputs!$B$24/100</f>
        <v>0.351666688919067</v>
      </c>
      <c r="G1645" s="0" t="n">
        <f aca="false">IF(ISNUMBER(C1645),INDEX(Scorecard!$D$54:$D$61,SUMPRODUCT(--(Scorecard!$G$54:$G$60&lt;C1645))+1),Scorecard!$D$62)</f>
        <v>0.489050497890326</v>
      </c>
      <c r="H1645" s="0" t="n">
        <f aca="false">IF(ISNUMBER(D1645),INDEX(Scorecard!$D$63:$D$68,SUMPRODUCT(--(Scorecard!$G$63:$G$67&lt;D1645))+1),Scorecard!$D$69)</f>
        <v>0.322484508656054</v>
      </c>
      <c r="I1645" s="0" t="n">
        <f aca="false">IF(ISNUMBER(E1645),INDEX(Scorecard!$D$19:$D$26,SUMPRODUCT(--(Scorecard!$G$19:$G$25&lt;E1645))+1),Scorecard!$D$27)</f>
        <v>0.0530843085177338</v>
      </c>
      <c r="J1645" s="0" t="n">
        <f aca="false">IF(ISNUMBER(F1645),INDEX(Scorecard!$D$37:$D$44,SUMPRODUCT(--(Scorecard!$G$37:$G$43&lt;F1645))+1),Scorecard!$D$45)</f>
        <v>-0.0679520129233634</v>
      </c>
      <c r="K1645" s="0" t="n">
        <f aca="false">Inputs!$B$10+Scorecard!$J$5*Loan_Sample!Y1625+Scorecard!$J$6*Loan_Sample!Z1625+Scorecard!$J$7*I1645+Scorecard!$J$8*Loan_Sample!AB1625+Scorecard!$J$9*J1645+Scorecard!$J$10*Loan_Sample!AD1625+Scorecard!$J$11*G1645+Scorecard!$J$12*H1645</f>
        <v>-5.69680775475397</v>
      </c>
      <c r="L1645" s="0" t="n">
        <f aca="false">MIN(1-Inputs!$B$13,MAX(Inputs!$B$13,1/(1+EXP(-(Inputs!$B$11*K1645+Inputs!$B$12)))))</f>
        <v>0.00281525533206158</v>
      </c>
      <c r="M1645" s="0" t="n">
        <f aca="false">Loan_Sample!AH1625*Inputs!$B$4*B1645</f>
        <v>301.17624909014</v>
      </c>
      <c r="N1645" s="0" t="n">
        <f aca="false">L1645*Inputs!$B$4*B1645</f>
        <v>301.17624909014</v>
      </c>
      <c r="O1645" s="0" t="n">
        <f aca="false">Inputs!$B$37+Inputs!$B$38*MAX(Loan_Sample!H1625-Inputs!$C$38,0)+Inputs!$B$39*MAX(Loan_Sample!H1625-Inputs!$C$39,0)+Inputs!$B$40*MAX(Loan_Sample!H1625-Inputs!$C$40,0)+Inputs!$B$41*MAX(Loan_Sample!H1625-Inputs!$C$41,0)+Inputs!$B$42*Inputs!$B$14+Inputs!$B$43*MIN(Loan_Sample!I1625/Inputs!$B$17,1)+Inputs!$B$44*MIN(Loan_Sample!E1625,Inputs!$B$18)+Inputs!$B$45*Loan_Sample!C1625</f>
        <v>-4.4814924656986</v>
      </c>
      <c r="P1645" s="0" t="n">
        <f aca="false">MIN(1-Inputs!$B$13,MAX(Inputs!$B$13,1/(1+EXP(-(Inputs!$B$15*O1645+Inputs!$B$16)))))</f>
        <v>0.00926269645914546</v>
      </c>
      <c r="Q1645" s="0" t="n">
        <f aca="false">Inputs!$B$37+Inputs!$B$38*MAX(F1645-Inputs!$C$38,0)+Inputs!$B$39*MAX(F1645-Inputs!$C$39,0)+Inputs!$B$40*MAX(F1645-Inputs!$C$40,0)+Inputs!$B$41*MAX(F1645-Inputs!$C$41,0)+Inputs!$B$42*Inputs!$B$14+Inputs!$B$43*MIN(Loan_Sample!I1625/Inputs!$B$17,1)+Inputs!$B$44*MIN(E1645,Inputs!$B$18)+Inputs!$B$45*Loan_Sample!C1625</f>
        <v>-4.4814924656986</v>
      </c>
      <c r="R1645" s="0" t="n">
        <f aca="false">MIN(1-Inputs!$B$13,MAX(Inputs!$B$13,1/(1+EXP(-(Inputs!$B$15*Q1645+Inputs!$B$16)))))</f>
        <v>0.00926269645914546</v>
      </c>
    </row>
    <row r="1646" customFormat="false" ht="15" hidden="false" customHeight="false" outlineLevel="0" collapsed="false">
      <c r="A1646" s="0" t="n">
        <f aca="false">Loan_Sample!A1626</f>
        <v>48131</v>
      </c>
      <c r="B1646" s="0" t="n">
        <f aca="false">Loan_Sample!U1626</f>
        <v>143951.33</v>
      </c>
      <c r="C1646" s="0" t="n">
        <f aca="false">Loan_Sample!K1626+Inputs!$B$26</f>
        <v>4.0230770111084</v>
      </c>
      <c r="D1646" s="0" t="n">
        <f aca="false">Loan_Sample!L1626+Inputs!$B$26</f>
        <v>-0.276923179626465</v>
      </c>
      <c r="E1646" s="0" t="n">
        <f aca="false">Loan_Sample!E1626/(1+Inputs!$B$25/100)</f>
        <v>60.2436943054199</v>
      </c>
      <c r="F1646" s="0" t="n">
        <f aca="false">Loan_Sample!H1626-Inputs!$B$24/100</f>
        <v>0.229666471481323</v>
      </c>
      <c r="G1646" s="0" t="n">
        <f aca="false">IF(ISNUMBER(C1646),INDEX(Scorecard!$D$54:$D$61,SUMPRODUCT(--(Scorecard!$G$54:$G$60&lt;C1646))+1),Scorecard!$D$62)</f>
        <v>0.489050497890326</v>
      </c>
      <c r="H1646" s="0" t="n">
        <f aca="false">IF(ISNUMBER(D1646),INDEX(Scorecard!$D$63:$D$68,SUMPRODUCT(--(Scorecard!$G$63:$G$67&lt;D1646))+1),Scorecard!$D$69)</f>
        <v>0.322484508656054</v>
      </c>
      <c r="I1646" s="0" t="n">
        <f aca="false">IF(ISNUMBER(E1646),INDEX(Scorecard!$D$19:$D$26,SUMPRODUCT(--(Scorecard!$G$19:$G$25&lt;E1646))+1),Scorecard!$D$27)</f>
        <v>0.267179331770092</v>
      </c>
      <c r="J1646" s="0" t="n">
        <f aca="false">IF(ISNUMBER(F1646),INDEX(Scorecard!$D$37:$D$44,SUMPRODUCT(--(Scorecard!$G$37:$G$43&lt;F1646))+1),Scorecard!$D$45)</f>
        <v>-0.0679520129233634</v>
      </c>
      <c r="K1646" s="0" t="n">
        <f aca="false">Inputs!$B$10+Scorecard!$J$5*Loan_Sample!Y1626+Scorecard!$J$6*Loan_Sample!Z1626+Scorecard!$J$7*I1646+Scorecard!$J$8*Loan_Sample!AB1626+Scorecard!$J$9*J1646+Scorecard!$J$10*Loan_Sample!AD1626+Scorecard!$J$11*G1646+Scorecard!$J$12*H1646</f>
        <v>-3.58805396360385</v>
      </c>
      <c r="L1646" s="0" t="n">
        <f aca="false">MIN(1-Inputs!$B$13,MAX(Inputs!$B$13,1/(1+EXP(-(Inputs!$B$11*K1646+Inputs!$B$12)))))</f>
        <v>0.0260414048881965</v>
      </c>
      <c r="M1646" s="0" t="n">
        <f aca="false">Loan_Sample!AH1626*Inputs!$B$4*B1646</f>
        <v>1312.04320405354</v>
      </c>
      <c r="N1646" s="0" t="n">
        <f aca="false">L1646*Inputs!$B$4*B1646</f>
        <v>1312.04320405354</v>
      </c>
      <c r="O1646" s="0" t="n">
        <f aca="false">Inputs!$B$37+Inputs!$B$38*MAX(Loan_Sample!H1626-Inputs!$C$38,0)+Inputs!$B$39*MAX(Loan_Sample!H1626-Inputs!$C$39,0)+Inputs!$B$40*MAX(Loan_Sample!H1626-Inputs!$C$40,0)+Inputs!$B$41*MAX(Loan_Sample!H1626-Inputs!$C$41,0)+Inputs!$B$42*Inputs!$B$14+Inputs!$B$43*MIN(Loan_Sample!I1626/Inputs!$B$17,1)+Inputs!$B$44*MIN(Loan_Sample!E1626,Inputs!$B$18)+Inputs!$B$45*Loan_Sample!C1626</f>
        <v>-5.63819153096942</v>
      </c>
      <c r="P1646" s="0" t="n">
        <f aca="false">MIN(1-Inputs!$B$13,MAX(Inputs!$B$13,1/(1+EXP(-(Inputs!$B$15*O1646+Inputs!$B$16)))))</f>
        <v>0.00250392671623831</v>
      </c>
      <c r="Q1646" s="0" t="n">
        <f aca="false">Inputs!$B$37+Inputs!$B$38*MAX(F1646-Inputs!$C$38,0)+Inputs!$B$39*MAX(F1646-Inputs!$C$39,0)+Inputs!$B$40*MAX(F1646-Inputs!$C$40,0)+Inputs!$B$41*MAX(F1646-Inputs!$C$41,0)+Inputs!$B$42*Inputs!$B$14+Inputs!$B$43*MIN(Loan_Sample!I1626/Inputs!$B$17,1)+Inputs!$B$44*MIN(E1646,Inputs!$B$18)+Inputs!$B$45*Loan_Sample!C1626</f>
        <v>-5.63819153096942</v>
      </c>
      <c r="R1646" s="0" t="n">
        <f aca="false">MIN(1-Inputs!$B$13,MAX(Inputs!$B$13,1/(1+EXP(-(Inputs!$B$15*Q1646+Inputs!$B$16)))))</f>
        <v>0.00250392671623831</v>
      </c>
    </row>
    <row r="1647" customFormat="false" ht="15" hidden="false" customHeight="false" outlineLevel="0" collapsed="false">
      <c r="A1647" s="0" t="n">
        <f aca="false">Loan_Sample!A1627</f>
        <v>48276</v>
      </c>
      <c r="B1647" s="0" t="n">
        <f aca="false">Loan_Sample!U1627</f>
        <v>179519.31</v>
      </c>
      <c r="C1647" s="0" t="n">
        <f aca="false">Loan_Sample!K1627+Inputs!$B$26</f>
        <v>9.3333330154419</v>
      </c>
      <c r="D1647" s="0" t="n">
        <f aca="false">Loan_Sample!L1627+Inputs!$B$26</f>
        <v>5.0717945098877</v>
      </c>
      <c r="E1647" s="0" t="n">
        <f aca="false">Loan_Sample!E1627/(1+Inputs!$B$25/100)</f>
        <v>73.9870529174805</v>
      </c>
      <c r="F1647" s="0" t="n">
        <f aca="false">Loan_Sample!H1627-Inputs!$B$24/100</f>
        <v>0.659666538238525</v>
      </c>
      <c r="G1647" s="0" t="n">
        <f aca="false">IF(ISNUMBER(C1647),INDEX(Scorecard!$D$54:$D$61,SUMPRODUCT(--(Scorecard!$G$54:$G$60&lt;C1647))+1),Scorecard!$D$62)</f>
        <v>-0.541917179454542</v>
      </c>
      <c r="H1647" s="0" t="n">
        <f aca="false">IF(ISNUMBER(D1647),INDEX(Scorecard!$D$63:$D$68,SUMPRODUCT(--(Scorecard!$G$63:$G$67&lt;D1647))+1),Scorecard!$D$69)</f>
        <v>0.322484508656054</v>
      </c>
      <c r="I1647" s="0" t="n">
        <f aca="false">IF(ISNUMBER(E1647),INDEX(Scorecard!$D$19:$D$26,SUMPRODUCT(--(Scorecard!$G$19:$G$25&lt;E1647))+1),Scorecard!$D$27)</f>
        <v>-0.0341578513653732</v>
      </c>
      <c r="J1647" s="0" t="n">
        <f aca="false">IF(ISNUMBER(F1647),INDEX(Scorecard!$D$37:$D$44,SUMPRODUCT(--(Scorecard!$G$37:$G$43&lt;F1647))+1),Scorecard!$D$45)</f>
        <v>-0.569454719285959</v>
      </c>
      <c r="K1647" s="0" t="n">
        <f aca="false">Inputs!$B$10+Scorecard!$J$5*Loan_Sample!Y1627+Scorecard!$J$6*Loan_Sample!Z1627+Scorecard!$J$7*I1647+Scorecard!$J$8*Loan_Sample!AB1627+Scorecard!$J$9*J1647+Scorecard!$J$10*Loan_Sample!AD1627+Scorecard!$J$11*G1647+Scorecard!$J$12*H1647</f>
        <v>-4.23721113504525</v>
      </c>
      <c r="L1647" s="0" t="n">
        <f aca="false">MIN(1-Inputs!$B$13,MAX(Inputs!$B$13,1/(1+EXP(-(Inputs!$B$11*K1647+Inputs!$B$12)))))</f>
        <v>0.0132063151617139</v>
      </c>
      <c r="M1647" s="0" t="n">
        <f aca="false">Loan_Sample!AH1627*Inputs!$B$4*B1647</f>
        <v>829.776004915694</v>
      </c>
      <c r="N1647" s="0" t="n">
        <f aca="false">L1647*Inputs!$B$4*B1647</f>
        <v>829.776004915694</v>
      </c>
      <c r="O1647" s="0" t="n">
        <f aca="false">Inputs!$B$37+Inputs!$B$38*MAX(Loan_Sample!H1627-Inputs!$C$38,0)+Inputs!$B$39*MAX(Loan_Sample!H1627-Inputs!$C$39,0)+Inputs!$B$40*MAX(Loan_Sample!H1627-Inputs!$C$40,0)+Inputs!$B$41*MAX(Loan_Sample!H1627-Inputs!$C$41,0)+Inputs!$B$42*Inputs!$B$14+Inputs!$B$43*MIN(Loan_Sample!I1627/Inputs!$B$17,1)+Inputs!$B$44*MIN(Loan_Sample!E1627,Inputs!$B$18)+Inputs!$B$45*Loan_Sample!C1627</f>
        <v>-4.01800090688409</v>
      </c>
      <c r="P1647" s="0" t="n">
        <f aca="false">MIN(1-Inputs!$B$13,MAX(Inputs!$B$13,1/(1+EXP(-(Inputs!$B$15*O1647+Inputs!$B$16)))))</f>
        <v>0.0155877764626904</v>
      </c>
      <c r="Q1647" s="0" t="n">
        <f aca="false">Inputs!$B$37+Inputs!$B$38*MAX(F1647-Inputs!$C$38,0)+Inputs!$B$39*MAX(F1647-Inputs!$C$39,0)+Inputs!$B$40*MAX(F1647-Inputs!$C$40,0)+Inputs!$B$41*MAX(F1647-Inputs!$C$41,0)+Inputs!$B$42*Inputs!$B$14+Inputs!$B$43*MIN(Loan_Sample!I1627/Inputs!$B$17,1)+Inputs!$B$44*MIN(E1647,Inputs!$B$18)+Inputs!$B$45*Loan_Sample!C1627</f>
        <v>-4.01800090688409</v>
      </c>
      <c r="R1647" s="0" t="n">
        <f aca="false">MIN(1-Inputs!$B$13,MAX(Inputs!$B$13,1/(1+EXP(-(Inputs!$B$15*Q1647+Inputs!$B$16)))))</f>
        <v>0.0155877764626904</v>
      </c>
    </row>
    <row r="1648" customFormat="false" ht="15" hidden="false" customHeight="false" outlineLevel="0" collapsed="false">
      <c r="A1648" s="0" t="n">
        <f aca="false">Loan_Sample!A1628</f>
        <v>48309</v>
      </c>
      <c r="B1648" s="0" t="n">
        <f aca="false">Loan_Sample!U1628</f>
        <v>104115.55</v>
      </c>
      <c r="C1648" s="0" t="n">
        <f aca="false">Loan_Sample!K1628+Inputs!$B$26</f>
        <v>8.93333339691162</v>
      </c>
      <c r="D1648" s="0" t="n">
        <f aca="false">Loan_Sample!L1628+Inputs!$B$26</f>
        <v>5.07179498672485</v>
      </c>
      <c r="E1648" s="0" t="n">
        <f aca="false">Loan_Sample!E1628/(1+Inputs!$B$25/100)</f>
        <v>51.5697746276856</v>
      </c>
      <c r="F1648" s="0" t="n">
        <f aca="false">Loan_Sample!H1628-Inputs!$B$24/100</f>
        <v>1.04066681861877</v>
      </c>
      <c r="G1648" s="0" t="n">
        <f aca="false">IF(ISNUMBER(C1648),INDEX(Scorecard!$D$54:$D$61,SUMPRODUCT(--(Scorecard!$G$54:$G$60&lt;C1648))+1),Scorecard!$D$62)</f>
        <v>-0.541917179454542</v>
      </c>
      <c r="H1648" s="0" t="n">
        <f aca="false">IF(ISNUMBER(D1648),INDEX(Scorecard!$D$63:$D$68,SUMPRODUCT(--(Scorecard!$G$63:$G$67&lt;D1648))+1),Scorecard!$D$69)</f>
        <v>0.322484508656054</v>
      </c>
      <c r="I1648" s="0" t="n">
        <f aca="false">IF(ISNUMBER(E1648),INDEX(Scorecard!$D$19:$D$26,SUMPRODUCT(--(Scorecard!$G$19:$G$25&lt;E1648))+1),Scorecard!$D$27)</f>
        <v>0.57899015159425</v>
      </c>
      <c r="J1648" s="0" t="n">
        <f aca="false">IF(ISNUMBER(F1648),INDEX(Scorecard!$D$37:$D$44,SUMPRODUCT(--(Scorecard!$G$37:$G$43&lt;F1648))+1),Scorecard!$D$45)</f>
        <v>-0.975503570149195</v>
      </c>
      <c r="K1648" s="0" t="n">
        <f aca="false">Inputs!$B$10+Scorecard!$J$5*Loan_Sample!Y1628+Scorecard!$J$6*Loan_Sample!Z1628+Scorecard!$J$7*I1648+Scorecard!$J$8*Loan_Sample!AB1628+Scorecard!$J$9*J1648+Scorecard!$J$10*Loan_Sample!AD1628+Scorecard!$J$11*G1648+Scorecard!$J$12*H1648</f>
        <v>-4.66331278753595</v>
      </c>
      <c r="L1648" s="0" t="n">
        <f aca="false">MIN(1-Inputs!$B$13,MAX(Inputs!$B$13,1/(1+EXP(-(Inputs!$B$11*K1648+Inputs!$B$12)))))</f>
        <v>0.00842538628747834</v>
      </c>
      <c r="M1648" s="0" t="n">
        <f aca="false">Loan_Sample!AH1628*Inputs!$B$4*B1648</f>
        <v>307.024804549143</v>
      </c>
      <c r="N1648" s="0" t="n">
        <f aca="false">L1648*Inputs!$B$4*B1648</f>
        <v>307.024804549143</v>
      </c>
      <c r="O1648" s="0" t="n">
        <f aca="false">Inputs!$B$37+Inputs!$B$38*MAX(Loan_Sample!H1628-Inputs!$C$38,0)+Inputs!$B$39*MAX(Loan_Sample!H1628-Inputs!$C$39,0)+Inputs!$B$40*MAX(Loan_Sample!H1628-Inputs!$C$40,0)+Inputs!$B$41*MAX(Loan_Sample!H1628-Inputs!$C$41,0)+Inputs!$B$42*Inputs!$B$14+Inputs!$B$43*MIN(Loan_Sample!I1628/Inputs!$B$17,1)+Inputs!$B$44*MIN(Loan_Sample!E1628,Inputs!$B$18)+Inputs!$B$45*Loan_Sample!C1628</f>
        <v>-3.15732491582325</v>
      </c>
      <c r="P1648" s="0" t="n">
        <f aca="false">MIN(1-Inputs!$B$13,MAX(Inputs!$B$13,1/(1+EXP(-(Inputs!$B$15*O1648+Inputs!$B$16)))))</f>
        <v>0.040421105379422</v>
      </c>
      <c r="Q1648" s="0" t="n">
        <f aca="false">Inputs!$B$37+Inputs!$B$38*MAX(F1648-Inputs!$C$38,0)+Inputs!$B$39*MAX(F1648-Inputs!$C$39,0)+Inputs!$B$40*MAX(F1648-Inputs!$C$40,0)+Inputs!$B$41*MAX(F1648-Inputs!$C$41,0)+Inputs!$B$42*Inputs!$B$14+Inputs!$B$43*MIN(Loan_Sample!I1628/Inputs!$B$17,1)+Inputs!$B$44*MIN(E1648,Inputs!$B$18)+Inputs!$B$45*Loan_Sample!C1628</f>
        <v>-3.15732491582325</v>
      </c>
      <c r="R1648" s="0" t="n">
        <f aca="false">MIN(1-Inputs!$B$13,MAX(Inputs!$B$13,1/(1+EXP(-(Inputs!$B$15*Q1648+Inputs!$B$16)))))</f>
        <v>0.040421105379422</v>
      </c>
    </row>
    <row r="1649" customFormat="false" ht="15" hidden="false" customHeight="false" outlineLevel="0" collapsed="false">
      <c r="A1649" s="0" t="n">
        <f aca="false">Loan_Sample!A1629</f>
        <v>48335</v>
      </c>
      <c r="B1649" s="0" t="n">
        <f aca="false">Loan_Sample!U1629</f>
        <v>425482.34</v>
      </c>
      <c r="C1649" s="0" t="n">
        <f aca="false">Loan_Sample!K1629+Inputs!$B$26</f>
        <v>5.63333320617676</v>
      </c>
      <c r="D1649" s="0" t="n">
        <f aca="false">Loan_Sample!L1629+Inputs!$B$26</f>
        <v>-3.5</v>
      </c>
      <c r="E1649" s="0" t="n">
        <f aca="false">Loan_Sample!E1629/(1+Inputs!$B$25/100)</f>
        <v>71.4787521362305</v>
      </c>
      <c r="F1649" s="0" t="n">
        <f aca="false">Loan_Sample!H1629-Inputs!$B$24/100</f>
        <v>0.478333234786987</v>
      </c>
      <c r="G1649" s="0" t="n">
        <f aca="false">IF(ISNUMBER(C1649),INDEX(Scorecard!$D$54:$D$61,SUMPRODUCT(--(Scorecard!$G$54:$G$60&lt;C1649))+1),Scorecard!$D$62)</f>
        <v>0.0151758992857273</v>
      </c>
      <c r="H1649" s="0" t="n">
        <f aca="false">IF(ISNUMBER(D1649),INDEX(Scorecard!$D$63:$D$68,SUMPRODUCT(--(Scorecard!$G$63:$G$67&lt;D1649))+1),Scorecard!$D$69)</f>
        <v>-0.340582194386522</v>
      </c>
      <c r="I1649" s="0" t="n">
        <f aca="false">IF(ISNUMBER(E1649),INDEX(Scorecard!$D$19:$D$26,SUMPRODUCT(--(Scorecard!$G$19:$G$25&lt;E1649))+1),Scorecard!$D$27)</f>
        <v>0.0530843085177338</v>
      </c>
      <c r="J1649" s="0" t="n">
        <f aca="false">IF(ISNUMBER(F1649),INDEX(Scorecard!$D$37:$D$44,SUMPRODUCT(--(Scorecard!$G$37:$G$43&lt;F1649))+1),Scorecard!$D$45)</f>
        <v>-0.271229676926091</v>
      </c>
      <c r="K1649" s="0" t="n">
        <f aca="false">Inputs!$B$10+Scorecard!$J$5*Loan_Sample!Y1629+Scorecard!$J$6*Loan_Sample!Z1629+Scorecard!$J$7*I1649+Scorecard!$J$8*Loan_Sample!AB1629+Scorecard!$J$9*J1649+Scorecard!$J$10*Loan_Sample!AD1629+Scorecard!$J$11*G1649+Scorecard!$J$12*H1649</f>
        <v>-4.43021553389012</v>
      </c>
      <c r="L1649" s="0" t="n">
        <f aca="false">MIN(1-Inputs!$B$13,MAX(Inputs!$B$13,1/(1+EXP(-(Inputs!$B$11*K1649+Inputs!$B$12)))))</f>
        <v>0.0107767042223461</v>
      </c>
      <c r="M1649" s="0" t="n">
        <f aca="false">Loan_Sample!AH1629*Inputs!$B$4*B1649</f>
        <v>1604.85406550409</v>
      </c>
      <c r="N1649" s="0" t="n">
        <f aca="false">L1649*Inputs!$B$4*B1649</f>
        <v>1604.85406550409</v>
      </c>
      <c r="O1649" s="0" t="n">
        <f aca="false">Inputs!$B$37+Inputs!$B$38*MAX(Loan_Sample!H1629-Inputs!$C$38,0)+Inputs!$B$39*MAX(Loan_Sample!H1629-Inputs!$C$39,0)+Inputs!$B$40*MAX(Loan_Sample!H1629-Inputs!$C$40,0)+Inputs!$B$41*MAX(Loan_Sample!H1629-Inputs!$C$41,0)+Inputs!$B$42*Inputs!$B$14+Inputs!$B$43*MIN(Loan_Sample!I1629/Inputs!$B$17,1)+Inputs!$B$44*MIN(Loan_Sample!E1629,Inputs!$B$18)+Inputs!$B$45*Loan_Sample!C1629</f>
        <v>-4.70730950437093</v>
      </c>
      <c r="P1649" s="0" t="n">
        <f aca="false">MIN(1-Inputs!$B$13,MAX(Inputs!$B$13,1/(1+EXP(-(Inputs!$B$15*O1649+Inputs!$B$16)))))</f>
        <v>0.00718062233436043</v>
      </c>
      <c r="Q1649" s="0" t="n">
        <f aca="false">Inputs!$B$37+Inputs!$B$38*MAX(F1649-Inputs!$C$38,0)+Inputs!$B$39*MAX(F1649-Inputs!$C$39,0)+Inputs!$B$40*MAX(F1649-Inputs!$C$40,0)+Inputs!$B$41*MAX(F1649-Inputs!$C$41,0)+Inputs!$B$42*Inputs!$B$14+Inputs!$B$43*MIN(Loan_Sample!I1629/Inputs!$B$17,1)+Inputs!$B$44*MIN(E1649,Inputs!$B$18)+Inputs!$B$45*Loan_Sample!C1629</f>
        <v>-4.70730950437093</v>
      </c>
      <c r="R1649" s="0" t="n">
        <f aca="false">MIN(1-Inputs!$B$13,MAX(Inputs!$B$13,1/(1+EXP(-(Inputs!$B$15*Q1649+Inputs!$B$16)))))</f>
        <v>0.00718062233436043</v>
      </c>
    </row>
    <row r="1650" customFormat="false" ht="15" hidden="false" customHeight="false" outlineLevel="0" collapsed="false">
      <c r="A1650" s="0" t="n">
        <f aca="false">Loan_Sample!A1630</f>
        <v>48385</v>
      </c>
      <c r="B1650" s="0" t="n">
        <f aca="false">Loan_Sample!U1630</f>
        <v>251232.48</v>
      </c>
      <c r="C1650" s="0" t="n">
        <f aca="false">Loan_Sample!K1630+Inputs!$B$26</f>
        <v>8.53333377838135</v>
      </c>
      <c r="D1650" s="0" t="n">
        <f aca="false">Loan_Sample!L1630+Inputs!$B$26</f>
        <v>5.07179546356201</v>
      </c>
      <c r="E1650" s="0" t="n">
        <f aca="false">Loan_Sample!E1630/(1+Inputs!$B$25/100)</f>
        <v>75.7718505859375</v>
      </c>
      <c r="F1650" s="0" t="n">
        <f aca="false">Loan_Sample!H1630-Inputs!$B$24/100</f>
        <v>0.988666772842407</v>
      </c>
      <c r="G1650" s="0" t="n">
        <f aca="false">IF(ISNUMBER(C1650),INDEX(Scorecard!$D$54:$D$61,SUMPRODUCT(--(Scorecard!$G$54:$G$60&lt;C1650))+1),Scorecard!$D$62)</f>
        <v>-0.541917179454542</v>
      </c>
      <c r="H1650" s="0" t="n">
        <f aca="false">IF(ISNUMBER(D1650),INDEX(Scorecard!$D$63:$D$68,SUMPRODUCT(--(Scorecard!$G$63:$G$67&lt;D1650))+1),Scorecard!$D$69)</f>
        <v>0.322484508656054</v>
      </c>
      <c r="I1650" s="0" t="n">
        <f aca="false">IF(ISNUMBER(E1650),INDEX(Scorecard!$D$19:$D$26,SUMPRODUCT(--(Scorecard!$G$19:$G$25&lt;E1650))+1),Scorecard!$D$27)</f>
        <v>-0.0341578513653732</v>
      </c>
      <c r="J1650" s="0" t="n">
        <f aca="false">IF(ISNUMBER(F1650),INDEX(Scorecard!$D$37:$D$44,SUMPRODUCT(--(Scorecard!$G$37:$G$43&lt;F1650))+1),Scorecard!$D$45)</f>
        <v>-0.975503570149195</v>
      </c>
      <c r="K1650" s="0" t="n">
        <f aca="false">Inputs!$B$10+Scorecard!$J$5*Loan_Sample!Y1630+Scorecard!$J$6*Loan_Sample!Z1630+Scorecard!$J$7*I1650+Scorecard!$J$8*Loan_Sample!AB1630+Scorecard!$J$9*J1650+Scorecard!$J$10*Loan_Sample!AD1630+Scorecard!$J$11*G1650+Scorecard!$J$12*H1650</f>
        <v>-3.00975905701628</v>
      </c>
      <c r="L1650" s="0" t="n">
        <f aca="false">MIN(1-Inputs!$B$13,MAX(Inputs!$B$13,1/(1+EXP(-(Inputs!$B$11*K1650+Inputs!$B$12)))))</f>
        <v>0.047194003676289</v>
      </c>
      <c r="M1650" s="0" t="n">
        <f aca="false">Loan_Sample!AH1630*Inputs!$B$4*B1650</f>
        <v>4149.83330465312</v>
      </c>
      <c r="N1650" s="0" t="n">
        <f aca="false">L1650*Inputs!$B$4*B1650</f>
        <v>4149.83330465312</v>
      </c>
      <c r="O1650" s="0" t="n">
        <f aca="false">Inputs!$B$37+Inputs!$B$38*MAX(Loan_Sample!H1630-Inputs!$C$38,0)+Inputs!$B$39*MAX(Loan_Sample!H1630-Inputs!$C$39,0)+Inputs!$B$40*MAX(Loan_Sample!H1630-Inputs!$C$40,0)+Inputs!$B$41*MAX(Loan_Sample!H1630-Inputs!$C$41,0)+Inputs!$B$42*Inputs!$B$14+Inputs!$B$43*MIN(Loan_Sample!I1630/Inputs!$B$17,1)+Inputs!$B$44*MIN(Loan_Sample!E1630,Inputs!$B$18)+Inputs!$B$45*Loan_Sample!C1630</f>
        <v>-4.11677991619522</v>
      </c>
      <c r="P1650" s="0" t="n">
        <f aca="false">MIN(1-Inputs!$B$13,MAX(Inputs!$B$13,1/(1+EXP(-(Inputs!$B$15*O1650+Inputs!$B$16)))))</f>
        <v>0.0139552009452992</v>
      </c>
      <c r="Q1650" s="0" t="n">
        <f aca="false">Inputs!$B$37+Inputs!$B$38*MAX(F1650-Inputs!$C$38,0)+Inputs!$B$39*MAX(F1650-Inputs!$C$39,0)+Inputs!$B$40*MAX(F1650-Inputs!$C$40,0)+Inputs!$B$41*MAX(F1650-Inputs!$C$41,0)+Inputs!$B$42*Inputs!$B$14+Inputs!$B$43*MIN(Loan_Sample!I1630/Inputs!$B$17,1)+Inputs!$B$44*MIN(E1650,Inputs!$B$18)+Inputs!$B$45*Loan_Sample!C1630</f>
        <v>-4.11677991619522</v>
      </c>
      <c r="R1650" s="0" t="n">
        <f aca="false">MIN(1-Inputs!$B$13,MAX(Inputs!$B$13,1/(1+EXP(-(Inputs!$B$15*Q1650+Inputs!$B$16)))))</f>
        <v>0.0139552009452992</v>
      </c>
    </row>
    <row r="1651" customFormat="false" ht="15" hidden="false" customHeight="false" outlineLevel="0" collapsed="false">
      <c r="A1651" s="0" t="n">
        <f aca="false">Loan_Sample!A1631</f>
        <v>48460</v>
      </c>
      <c r="B1651" s="0" t="n">
        <f aca="false">Loan_Sample!U1631</f>
        <v>137850.56</v>
      </c>
      <c r="C1651" s="0" t="n">
        <f aca="false">Loan_Sample!K1631+Inputs!$B$26</f>
        <v>4.19999980926514</v>
      </c>
      <c r="D1651" s="0" t="n">
        <f aca="false">Loan_Sample!L1631+Inputs!$B$26</f>
        <v>-0.208333492279053</v>
      </c>
      <c r="E1651" s="0" t="n">
        <f aca="false">Loan_Sample!E1631/(1+Inputs!$B$25/100)</f>
        <v>67.2718124389648</v>
      </c>
      <c r="F1651" s="0" t="n">
        <f aca="false">Loan_Sample!H1631-Inputs!$B$24/100</f>
        <v>-3.54233312606812</v>
      </c>
      <c r="G1651" s="0" t="n">
        <f aca="false">IF(ISNUMBER(C1651),INDEX(Scorecard!$D$54:$D$61,SUMPRODUCT(--(Scorecard!$G$54:$G$60&lt;C1651))+1),Scorecard!$D$62)</f>
        <v>0.489050497890326</v>
      </c>
      <c r="H1651" s="0" t="n">
        <f aca="false">IF(ISNUMBER(D1651),INDEX(Scorecard!$D$63:$D$68,SUMPRODUCT(--(Scorecard!$G$63:$G$67&lt;D1651))+1),Scorecard!$D$69)</f>
        <v>0.322484508656054</v>
      </c>
      <c r="I1651" s="0" t="n">
        <f aca="false">IF(ISNUMBER(E1651),INDEX(Scorecard!$D$19:$D$26,SUMPRODUCT(--(Scorecard!$G$19:$G$25&lt;E1651))+1),Scorecard!$D$27)</f>
        <v>0.0530843085177338</v>
      </c>
      <c r="J1651" s="0" t="n">
        <f aca="false">IF(ISNUMBER(F1651),INDEX(Scorecard!$D$37:$D$44,SUMPRODUCT(--(Scorecard!$G$37:$G$43&lt;F1651))+1),Scorecard!$D$45)</f>
        <v>1.35057635045042</v>
      </c>
      <c r="K1651" s="0" t="n">
        <f aca="false">Inputs!$B$10+Scorecard!$J$5*Loan_Sample!Y1631+Scorecard!$J$6*Loan_Sample!Z1631+Scorecard!$J$7*I1651+Scorecard!$J$8*Loan_Sample!AB1631+Scorecard!$J$9*J1651+Scorecard!$J$10*Loan_Sample!AD1631+Scorecard!$J$11*G1651+Scorecard!$J$12*H1651</f>
        <v>-5.01710668905631</v>
      </c>
      <c r="L1651" s="0" t="n">
        <f aca="false">MIN(1-Inputs!$B$13,MAX(Inputs!$B$13,1/(1+EXP(-(Inputs!$B$11*K1651+Inputs!$B$12)))))</f>
        <v>0.00579334893557064</v>
      </c>
      <c r="M1651" s="0" t="n">
        <f aca="false">Loan_Sample!AH1631*Inputs!$B$4*B1651</f>
        <v>279.515738265336</v>
      </c>
      <c r="N1651" s="0" t="n">
        <f aca="false">L1651*Inputs!$B$4*B1651</f>
        <v>279.515738265336</v>
      </c>
      <c r="O1651" s="0" t="n">
        <f aca="false">Inputs!$B$37+Inputs!$B$38*MAX(Loan_Sample!H1631-Inputs!$C$38,0)+Inputs!$B$39*MAX(Loan_Sample!H1631-Inputs!$C$39,0)+Inputs!$B$40*MAX(Loan_Sample!H1631-Inputs!$C$40,0)+Inputs!$B$41*MAX(Loan_Sample!H1631-Inputs!$C$41,0)+Inputs!$B$42*Inputs!$B$14+Inputs!$B$43*MIN(Loan_Sample!I1631/Inputs!$B$17,1)+Inputs!$B$44*MIN(Loan_Sample!E1631,Inputs!$B$18)+Inputs!$B$45*Loan_Sample!C1631</f>
        <v>-5.6165487441858</v>
      </c>
      <c r="P1651" s="0" t="n">
        <f aca="false">MIN(1-Inputs!$B$13,MAX(Inputs!$B$13,1/(1+EXP(-(Inputs!$B$15*O1651+Inputs!$B$16)))))</f>
        <v>0.00256613610650893</v>
      </c>
      <c r="Q1651" s="0" t="n">
        <f aca="false">Inputs!$B$37+Inputs!$B$38*MAX(F1651-Inputs!$C$38,0)+Inputs!$B$39*MAX(F1651-Inputs!$C$39,0)+Inputs!$B$40*MAX(F1651-Inputs!$C$40,0)+Inputs!$B$41*MAX(F1651-Inputs!$C$41,0)+Inputs!$B$42*Inputs!$B$14+Inputs!$B$43*MIN(Loan_Sample!I1631/Inputs!$B$17,1)+Inputs!$B$44*MIN(E1651,Inputs!$B$18)+Inputs!$B$45*Loan_Sample!C1631</f>
        <v>-5.6165487441858</v>
      </c>
      <c r="R1651" s="0" t="n">
        <f aca="false">MIN(1-Inputs!$B$13,MAX(Inputs!$B$13,1/(1+EXP(-(Inputs!$B$15*Q1651+Inputs!$B$16)))))</f>
        <v>0.00256613610650893</v>
      </c>
    </row>
    <row r="1652" customFormat="false" ht="15" hidden="false" customHeight="false" outlineLevel="0" collapsed="false">
      <c r="A1652" s="0" t="n">
        <f aca="false">Loan_Sample!A1632</f>
        <v>48517</v>
      </c>
      <c r="B1652" s="0" t="n">
        <f aca="false">Loan_Sample!U1632</f>
        <v>330271.75</v>
      </c>
      <c r="C1652" s="0" t="n">
        <f aca="false">Loan_Sample!K1632+Inputs!$B$26</f>
        <v>9.3333330154419</v>
      </c>
      <c r="D1652" s="0" t="n">
        <f aca="false">Loan_Sample!L1632+Inputs!$B$26</f>
        <v>5.0717945098877</v>
      </c>
      <c r="E1652" s="0" t="n">
        <f aca="false">Loan_Sample!E1632/(1+Inputs!$B$25/100)</f>
        <v>54.8741073608398</v>
      </c>
      <c r="F1652" s="0" t="n">
        <f aca="false">Loan_Sample!H1632-Inputs!$B$24/100</f>
        <v>0.457666635513306</v>
      </c>
      <c r="G1652" s="0" t="n">
        <f aca="false">IF(ISNUMBER(C1652),INDEX(Scorecard!$D$54:$D$61,SUMPRODUCT(--(Scorecard!$G$54:$G$60&lt;C1652))+1),Scorecard!$D$62)</f>
        <v>-0.541917179454542</v>
      </c>
      <c r="H1652" s="0" t="n">
        <f aca="false">IF(ISNUMBER(D1652),INDEX(Scorecard!$D$63:$D$68,SUMPRODUCT(--(Scorecard!$G$63:$G$67&lt;D1652))+1),Scorecard!$D$69)</f>
        <v>0.322484508656054</v>
      </c>
      <c r="I1652" s="0" t="n">
        <f aca="false">IF(ISNUMBER(E1652),INDEX(Scorecard!$D$19:$D$26,SUMPRODUCT(--(Scorecard!$G$19:$G$25&lt;E1652))+1),Scorecard!$D$27)</f>
        <v>0.285899340811827</v>
      </c>
      <c r="J1652" s="0" t="n">
        <f aca="false">IF(ISNUMBER(F1652),INDEX(Scorecard!$D$37:$D$44,SUMPRODUCT(--(Scorecard!$G$37:$G$43&lt;F1652))+1),Scorecard!$D$45)</f>
        <v>-0.271229676926091</v>
      </c>
      <c r="K1652" s="0" t="n">
        <f aca="false">Inputs!$B$10+Scorecard!$J$5*Loan_Sample!Y1632+Scorecard!$J$6*Loan_Sample!Z1632+Scorecard!$J$7*I1652+Scorecard!$J$8*Loan_Sample!AB1632+Scorecard!$J$9*J1652+Scorecard!$J$10*Loan_Sample!AD1632+Scorecard!$J$11*G1652+Scorecard!$J$12*H1652</f>
        <v>-4.4171409381867</v>
      </c>
      <c r="L1652" s="0" t="n">
        <f aca="false">MIN(1-Inputs!$B$13,MAX(Inputs!$B$13,1/(1+EXP(-(Inputs!$B$11*K1652+Inputs!$B$12)))))</f>
        <v>0.0109263218334726</v>
      </c>
      <c r="M1652" s="0" t="n">
        <f aca="false">Loan_Sample!AH1632*Inputs!$B$4*B1652</f>
        <v>1263.02940155148</v>
      </c>
      <c r="N1652" s="0" t="n">
        <f aca="false">L1652*Inputs!$B$4*B1652</f>
        <v>1263.02940155148</v>
      </c>
      <c r="O1652" s="0" t="n">
        <f aca="false">Inputs!$B$37+Inputs!$B$38*MAX(Loan_Sample!H1632-Inputs!$C$38,0)+Inputs!$B$39*MAX(Loan_Sample!H1632-Inputs!$C$39,0)+Inputs!$B$40*MAX(Loan_Sample!H1632-Inputs!$C$40,0)+Inputs!$B$41*MAX(Loan_Sample!H1632-Inputs!$C$41,0)+Inputs!$B$42*Inputs!$B$14+Inputs!$B$43*MIN(Loan_Sample!I1632/Inputs!$B$17,1)+Inputs!$B$44*MIN(Loan_Sample!E1632,Inputs!$B$18)+Inputs!$B$45*Loan_Sample!C1632</f>
        <v>-4.22808344277119</v>
      </c>
      <c r="P1652" s="0" t="n">
        <f aca="false">MIN(1-Inputs!$B$13,MAX(Inputs!$B$13,1/(1+EXP(-(Inputs!$B$15*O1652+Inputs!$B$16)))))</f>
        <v>0.0123170263401152</v>
      </c>
      <c r="Q1652" s="0" t="n">
        <f aca="false">Inputs!$B$37+Inputs!$B$38*MAX(F1652-Inputs!$C$38,0)+Inputs!$B$39*MAX(F1652-Inputs!$C$39,0)+Inputs!$B$40*MAX(F1652-Inputs!$C$40,0)+Inputs!$B$41*MAX(F1652-Inputs!$C$41,0)+Inputs!$B$42*Inputs!$B$14+Inputs!$B$43*MIN(Loan_Sample!I1632/Inputs!$B$17,1)+Inputs!$B$44*MIN(E1652,Inputs!$B$18)+Inputs!$B$45*Loan_Sample!C1632</f>
        <v>-4.22808344277119</v>
      </c>
      <c r="R1652" s="0" t="n">
        <f aca="false">MIN(1-Inputs!$B$13,MAX(Inputs!$B$13,1/(1+EXP(-(Inputs!$B$15*Q1652+Inputs!$B$16)))))</f>
        <v>0.0123170263401152</v>
      </c>
    </row>
    <row r="1653" customFormat="false" ht="15" hidden="false" customHeight="false" outlineLevel="0" collapsed="false">
      <c r="A1653" s="0" t="n">
        <f aca="false">Loan_Sample!A1633</f>
        <v>48576</v>
      </c>
      <c r="B1653" s="0" t="n">
        <f aca="false">Loan_Sample!U1633</f>
        <v>173105.02</v>
      </c>
      <c r="C1653" s="0" t="n">
        <f aca="false">Loan_Sample!K1633+Inputs!$B$26</f>
        <v>7.13333320617676</v>
      </c>
      <c r="D1653" s="0" t="n">
        <f aca="false">Loan_Sample!L1633+Inputs!$B$26</f>
        <v>2.71025609970093</v>
      </c>
      <c r="E1653" s="0" t="n">
        <f aca="false">Loan_Sample!E1633/(1+Inputs!$B$25/100)</f>
        <v>48.0603752136231</v>
      </c>
      <c r="F1653" s="0" t="n">
        <f aca="false">Loan_Sample!H1633-Inputs!$B$24/100</f>
        <v>1.04833316802979</v>
      </c>
      <c r="G1653" s="0" t="n">
        <f aca="false">IF(ISNUMBER(C1653),INDEX(Scorecard!$D$54:$D$61,SUMPRODUCT(--(Scorecard!$G$54:$G$60&lt;C1653))+1),Scorecard!$D$62)</f>
        <v>-0.541917179454542</v>
      </c>
      <c r="H1653" s="0" t="n">
        <f aca="false">IF(ISNUMBER(D1653),INDEX(Scorecard!$D$63:$D$68,SUMPRODUCT(--(Scorecard!$G$63:$G$67&lt;D1653))+1),Scorecard!$D$69)</f>
        <v>0.322484508656054</v>
      </c>
      <c r="I1653" s="0" t="n">
        <f aca="false">IF(ISNUMBER(E1653),INDEX(Scorecard!$D$19:$D$26,SUMPRODUCT(--(Scorecard!$G$19:$G$25&lt;E1653))+1),Scorecard!$D$27)</f>
        <v>0.57899015159425</v>
      </c>
      <c r="J1653" s="0" t="n">
        <f aca="false">IF(ISNUMBER(F1653),INDEX(Scorecard!$D$37:$D$44,SUMPRODUCT(--(Scorecard!$G$37:$G$43&lt;F1653))+1),Scorecard!$D$45)</f>
        <v>-0.975503570149195</v>
      </c>
      <c r="K1653" s="0" t="n">
        <f aca="false">Inputs!$B$10+Scorecard!$J$5*Loan_Sample!Y1633+Scorecard!$J$6*Loan_Sample!Z1633+Scorecard!$J$7*I1653+Scorecard!$J$8*Loan_Sample!AB1633+Scorecard!$J$9*J1653+Scorecard!$J$10*Loan_Sample!AD1633+Scorecard!$J$11*G1653+Scorecard!$J$12*H1653</f>
        <v>-5.71339961779551</v>
      </c>
      <c r="L1653" s="0" t="n">
        <f aca="false">MIN(1-Inputs!$B$13,MAX(Inputs!$B$13,1/(1+EXP(-(Inputs!$B$11*K1653+Inputs!$B$12)))))</f>
        <v>0.00276603052681011</v>
      </c>
      <c r="M1653" s="0" t="n">
        <f aca="false">Loan_Sample!AH1633*Inputs!$B$4*B1653</f>
        <v>167.584819382426</v>
      </c>
      <c r="N1653" s="0" t="n">
        <f aca="false">L1653*Inputs!$B$4*B1653</f>
        <v>167.584819382426</v>
      </c>
      <c r="O1653" s="0" t="n">
        <f aca="false">Inputs!$B$37+Inputs!$B$38*MAX(Loan_Sample!H1633-Inputs!$C$38,0)+Inputs!$B$39*MAX(Loan_Sample!H1633-Inputs!$C$39,0)+Inputs!$B$40*MAX(Loan_Sample!H1633-Inputs!$C$40,0)+Inputs!$B$41*MAX(Loan_Sample!H1633-Inputs!$C$41,0)+Inputs!$B$42*Inputs!$B$14+Inputs!$B$43*MIN(Loan_Sample!I1633/Inputs!$B$17,1)+Inputs!$B$44*MIN(Loan_Sample!E1633,Inputs!$B$18)+Inputs!$B$45*Loan_Sample!C1633</f>
        <v>-3.01933738627092</v>
      </c>
      <c r="P1653" s="0" t="n">
        <f aca="false">MIN(1-Inputs!$B$13,MAX(Inputs!$B$13,1/(1+EXP(-(Inputs!$B$15*O1653+Inputs!$B$16)))))</f>
        <v>0.0469636809643653</v>
      </c>
      <c r="Q1653" s="0" t="n">
        <f aca="false">Inputs!$B$37+Inputs!$B$38*MAX(F1653-Inputs!$C$38,0)+Inputs!$B$39*MAX(F1653-Inputs!$C$39,0)+Inputs!$B$40*MAX(F1653-Inputs!$C$40,0)+Inputs!$B$41*MAX(F1653-Inputs!$C$41,0)+Inputs!$B$42*Inputs!$B$14+Inputs!$B$43*MIN(Loan_Sample!I1633/Inputs!$B$17,1)+Inputs!$B$44*MIN(E1653,Inputs!$B$18)+Inputs!$B$45*Loan_Sample!C1633</f>
        <v>-3.01933738627092</v>
      </c>
      <c r="R1653" s="0" t="n">
        <f aca="false">MIN(1-Inputs!$B$13,MAX(Inputs!$B$13,1/(1+EXP(-(Inputs!$B$15*Q1653+Inputs!$B$16)))))</f>
        <v>0.0469636809643653</v>
      </c>
    </row>
    <row r="1654" customFormat="false" ht="15" hidden="false" customHeight="false" outlineLevel="0" collapsed="false">
      <c r="A1654" s="0" t="n">
        <f aca="false">Loan_Sample!A1634</f>
        <v>48589</v>
      </c>
      <c r="B1654" s="0" t="n">
        <f aca="false">Loan_Sample!U1634</f>
        <v>118596.79</v>
      </c>
      <c r="C1654" s="0" t="n">
        <f aca="false">Loan_Sample!K1634+Inputs!$B$26</f>
        <v>4.45833349227905</v>
      </c>
      <c r="D1654" s="0" t="n">
        <f aca="false">Loan_Sample!L1634+Inputs!$B$26</f>
        <v>-1.875</v>
      </c>
      <c r="E1654" s="0" t="n">
        <f aca="false">Loan_Sample!E1634/(1+Inputs!$B$25/100)</f>
        <v>67.8933410644531</v>
      </c>
      <c r="F1654" s="0" t="n">
        <f aca="false">Loan_Sample!H1634-Inputs!$B$24/100</f>
        <v>1.10233330726624</v>
      </c>
      <c r="G1654" s="0" t="n">
        <f aca="false">IF(ISNUMBER(C1654),INDEX(Scorecard!$D$54:$D$61,SUMPRODUCT(--(Scorecard!$G$54:$G$60&lt;C1654))+1),Scorecard!$D$62)</f>
        <v>0.409483001259379</v>
      </c>
      <c r="H1654" s="0" t="n">
        <f aca="false">IF(ISNUMBER(D1654),INDEX(Scorecard!$D$63:$D$68,SUMPRODUCT(--(Scorecard!$G$63:$G$67&lt;D1654))+1),Scorecard!$D$69)</f>
        <v>-0.340582194386522</v>
      </c>
      <c r="I1654" s="0" t="n">
        <f aca="false">IF(ISNUMBER(E1654),INDEX(Scorecard!$D$19:$D$26,SUMPRODUCT(--(Scorecard!$G$19:$G$25&lt;E1654))+1),Scorecard!$D$27)</f>
        <v>0.0530843085177338</v>
      </c>
      <c r="J1654" s="0" t="n">
        <f aca="false">IF(ISNUMBER(F1654),INDEX(Scorecard!$D$37:$D$44,SUMPRODUCT(--(Scorecard!$G$37:$G$43&lt;F1654))+1),Scorecard!$D$45)</f>
        <v>-0.975503570149195</v>
      </c>
      <c r="K1654" s="0" t="n">
        <f aca="false">Inputs!$B$10+Scorecard!$J$5*Loan_Sample!Y1634+Scorecard!$J$6*Loan_Sample!Z1634+Scorecard!$J$7*I1654+Scorecard!$J$8*Loan_Sample!AB1634+Scorecard!$J$9*J1654+Scorecard!$J$10*Loan_Sample!AD1634+Scorecard!$J$11*G1654+Scorecard!$J$12*H1654</f>
        <v>-5.02175474242598</v>
      </c>
      <c r="L1654" s="0" t="n">
        <f aca="false">MIN(1-Inputs!$B$13,MAX(Inputs!$B$13,1/(1+EXP(-(Inputs!$B$11*K1654+Inputs!$B$12)))))</f>
        <v>0.00576487655702525</v>
      </c>
      <c r="M1654" s="0" t="n">
        <f aca="false">Loan_Sample!AH1634*Inputs!$B$4*B1654</f>
        <v>239.293549043306</v>
      </c>
      <c r="N1654" s="0" t="n">
        <f aca="false">L1654*Inputs!$B$4*B1654</f>
        <v>239.293549043306</v>
      </c>
      <c r="O1654" s="0" t="n">
        <f aca="false">Inputs!$B$37+Inputs!$B$38*MAX(Loan_Sample!H1634-Inputs!$C$38,0)+Inputs!$B$39*MAX(Loan_Sample!H1634-Inputs!$C$39,0)+Inputs!$B$40*MAX(Loan_Sample!H1634-Inputs!$C$40,0)+Inputs!$B$41*MAX(Loan_Sample!H1634-Inputs!$C$41,0)+Inputs!$B$42*Inputs!$B$14+Inputs!$B$43*MIN(Loan_Sample!I1634/Inputs!$B$17,1)+Inputs!$B$44*MIN(Loan_Sample!E1634,Inputs!$B$18)+Inputs!$B$45*Loan_Sample!C1634</f>
        <v>-3.31374778917391</v>
      </c>
      <c r="P1654" s="0" t="n">
        <f aca="false">MIN(1-Inputs!$B$13,MAX(Inputs!$B$13,1/(1+EXP(-(Inputs!$B$15*O1654+Inputs!$B$16)))))</f>
        <v>0.0340604695906393</v>
      </c>
      <c r="Q1654" s="0" t="n">
        <f aca="false">Inputs!$B$37+Inputs!$B$38*MAX(F1654-Inputs!$C$38,0)+Inputs!$B$39*MAX(F1654-Inputs!$C$39,0)+Inputs!$B$40*MAX(F1654-Inputs!$C$40,0)+Inputs!$B$41*MAX(F1654-Inputs!$C$41,0)+Inputs!$B$42*Inputs!$B$14+Inputs!$B$43*MIN(Loan_Sample!I1634/Inputs!$B$17,1)+Inputs!$B$44*MIN(E1654,Inputs!$B$18)+Inputs!$B$45*Loan_Sample!C1634</f>
        <v>-3.31374778917391</v>
      </c>
      <c r="R1654" s="0" t="n">
        <f aca="false">MIN(1-Inputs!$B$13,MAX(Inputs!$B$13,1/(1+EXP(-(Inputs!$B$15*Q1654+Inputs!$B$16)))))</f>
        <v>0.0340604695906393</v>
      </c>
    </row>
    <row r="1655" customFormat="false" ht="15" hidden="false" customHeight="false" outlineLevel="0" collapsed="false">
      <c r="A1655" s="0" t="n">
        <f aca="false">Loan_Sample!A1635</f>
        <v>48605</v>
      </c>
      <c r="B1655" s="0" t="n">
        <f aca="false">Loan_Sample!U1635</f>
        <v>266079.97</v>
      </c>
      <c r="C1655" s="0" t="n">
        <f aca="false">Loan_Sample!K1635+Inputs!$B$26</f>
        <v>5.25833320617676</v>
      </c>
      <c r="D1655" s="0" t="n">
        <f aca="false">Loan_Sample!L1635+Inputs!$B$26</f>
        <v>-1.875</v>
      </c>
      <c r="E1655" s="0" t="n">
        <f aca="false">Loan_Sample!E1635/(1+Inputs!$B$25/100)</f>
        <v>85.7395858764648</v>
      </c>
      <c r="F1655" s="0" t="n">
        <f aca="false">Loan_Sample!H1635-Inputs!$B$24/100</f>
        <v>0.403333425521851</v>
      </c>
      <c r="G1655" s="0" t="n">
        <f aca="false">IF(ISNUMBER(C1655),INDEX(Scorecard!$D$54:$D$61,SUMPRODUCT(--(Scorecard!$G$54:$G$60&lt;C1655))+1),Scorecard!$D$62)</f>
        <v>0.126303549215828</v>
      </c>
      <c r="H1655" s="0" t="n">
        <f aca="false">IF(ISNUMBER(D1655),INDEX(Scorecard!$D$63:$D$68,SUMPRODUCT(--(Scorecard!$G$63:$G$67&lt;D1655))+1),Scorecard!$D$69)</f>
        <v>-0.340582194386522</v>
      </c>
      <c r="I1655" s="0" t="n">
        <f aca="false">IF(ISNUMBER(E1655),INDEX(Scorecard!$D$19:$D$26,SUMPRODUCT(--(Scorecard!$G$19:$G$25&lt;E1655))+1),Scorecard!$D$27)</f>
        <v>-0.219855970853228</v>
      </c>
      <c r="J1655" s="0" t="n">
        <f aca="false">IF(ISNUMBER(F1655),INDEX(Scorecard!$D$37:$D$44,SUMPRODUCT(--(Scorecard!$G$37:$G$43&lt;F1655))+1),Scorecard!$D$45)</f>
        <v>-0.271229676926091</v>
      </c>
      <c r="K1655" s="0" t="n">
        <f aca="false">Inputs!$B$10+Scorecard!$J$5*Loan_Sample!Y1635+Scorecard!$J$6*Loan_Sample!Z1635+Scorecard!$J$7*I1655+Scorecard!$J$8*Loan_Sample!AB1635+Scorecard!$J$9*J1655+Scorecard!$J$10*Loan_Sample!AD1635+Scorecard!$J$11*G1655+Scorecard!$J$12*H1655</f>
        <v>-3.7248900723075</v>
      </c>
      <c r="L1655" s="0" t="n">
        <f aca="false">MIN(1-Inputs!$B$13,MAX(Inputs!$B$13,1/(1+EXP(-(Inputs!$B$11*K1655+Inputs!$B$12)))))</f>
        <v>0.0225863132915918</v>
      </c>
      <c r="M1655" s="0" t="n">
        <f aca="false">Loan_Sample!AH1635*Inputs!$B$4*B1655</f>
        <v>2103.41794706307</v>
      </c>
      <c r="N1655" s="0" t="n">
        <f aca="false">L1655*Inputs!$B$4*B1655</f>
        <v>2103.41794706307</v>
      </c>
      <c r="O1655" s="0" t="n">
        <f aca="false">Inputs!$B$37+Inputs!$B$38*MAX(Loan_Sample!H1635-Inputs!$C$38,0)+Inputs!$B$39*MAX(Loan_Sample!H1635-Inputs!$C$39,0)+Inputs!$B$40*MAX(Loan_Sample!H1635-Inputs!$C$40,0)+Inputs!$B$41*MAX(Loan_Sample!H1635-Inputs!$C$41,0)+Inputs!$B$42*Inputs!$B$14+Inputs!$B$43*MIN(Loan_Sample!I1635/Inputs!$B$17,1)+Inputs!$B$44*MIN(Loan_Sample!E1635,Inputs!$B$18)+Inputs!$B$45*Loan_Sample!C1635</f>
        <v>-4.77771039105569</v>
      </c>
      <c r="P1655" s="0" t="n">
        <f aca="false">MIN(1-Inputs!$B$13,MAX(Inputs!$B$13,1/(1+EXP(-(Inputs!$B$15*O1655+Inputs!$B$16)))))</f>
        <v>0.00663200296434765</v>
      </c>
      <c r="Q1655" s="0" t="n">
        <f aca="false">Inputs!$B$37+Inputs!$B$38*MAX(F1655-Inputs!$C$38,0)+Inputs!$B$39*MAX(F1655-Inputs!$C$39,0)+Inputs!$B$40*MAX(F1655-Inputs!$C$40,0)+Inputs!$B$41*MAX(F1655-Inputs!$C$41,0)+Inputs!$B$42*Inputs!$B$14+Inputs!$B$43*MIN(Loan_Sample!I1635/Inputs!$B$17,1)+Inputs!$B$44*MIN(E1655,Inputs!$B$18)+Inputs!$B$45*Loan_Sample!C1635</f>
        <v>-4.77771039105569</v>
      </c>
      <c r="R1655" s="0" t="n">
        <f aca="false">MIN(1-Inputs!$B$13,MAX(Inputs!$B$13,1/(1+EXP(-(Inputs!$B$15*Q1655+Inputs!$B$16)))))</f>
        <v>0.00663200296434765</v>
      </c>
    </row>
    <row r="1656" customFormat="false" ht="15" hidden="false" customHeight="false" outlineLevel="0" collapsed="false">
      <c r="A1656" s="0" t="n">
        <f aca="false">Loan_Sample!A1636</f>
        <v>48655</v>
      </c>
      <c r="B1656" s="0" t="n">
        <f aca="false">Loan_Sample!U1636</f>
        <v>266750.22</v>
      </c>
      <c r="C1656" s="0" t="n">
        <f aca="false">Loan_Sample!K1636+Inputs!$B$26</f>
        <v>5.25833320617676</v>
      </c>
      <c r="D1656" s="0" t="n">
        <f aca="false">Loan_Sample!L1636+Inputs!$B$26</f>
        <v>-1.875</v>
      </c>
      <c r="E1656" s="0" t="n">
        <f aca="false">Loan_Sample!E1636/(1+Inputs!$B$25/100)</f>
        <v>74.3229827880859</v>
      </c>
      <c r="F1656" s="0" t="n">
        <f aca="false">Loan_Sample!H1636-Inputs!$B$24/100</f>
        <v>-0.00966668128967285</v>
      </c>
      <c r="G1656" s="0" t="n">
        <f aca="false">IF(ISNUMBER(C1656),INDEX(Scorecard!$D$54:$D$61,SUMPRODUCT(--(Scorecard!$G$54:$G$60&lt;C1656))+1),Scorecard!$D$62)</f>
        <v>0.126303549215828</v>
      </c>
      <c r="H1656" s="0" t="n">
        <f aca="false">IF(ISNUMBER(D1656),INDEX(Scorecard!$D$63:$D$68,SUMPRODUCT(--(Scorecard!$G$63:$G$67&lt;D1656))+1),Scorecard!$D$69)</f>
        <v>-0.340582194386522</v>
      </c>
      <c r="I1656" s="0" t="n">
        <f aca="false">IF(ISNUMBER(E1656),INDEX(Scorecard!$D$19:$D$26,SUMPRODUCT(--(Scorecard!$G$19:$G$25&lt;E1656))+1),Scorecard!$D$27)</f>
        <v>-0.0341578513653732</v>
      </c>
      <c r="J1656" s="0" t="n">
        <f aca="false">IF(ISNUMBER(F1656),INDEX(Scorecard!$D$37:$D$44,SUMPRODUCT(--(Scorecard!$G$37:$G$43&lt;F1656))+1),Scorecard!$D$45)</f>
        <v>0.330501541082344</v>
      </c>
      <c r="K1656" s="0" t="n">
        <f aca="false">Inputs!$B$10+Scorecard!$J$5*Loan_Sample!Y1636+Scorecard!$J$6*Loan_Sample!Z1636+Scorecard!$J$7*I1656+Scorecard!$J$8*Loan_Sample!AB1636+Scorecard!$J$9*J1656+Scorecard!$J$10*Loan_Sample!AD1636+Scorecard!$J$11*G1656+Scorecard!$J$12*H1656</f>
        <v>-3.80257847356342</v>
      </c>
      <c r="L1656" s="0" t="n">
        <f aca="false">MIN(1-Inputs!$B$13,MAX(Inputs!$B$13,1/(1+EXP(-(Inputs!$B$11*K1656+Inputs!$B$12)))))</f>
        <v>0.0208283550148291</v>
      </c>
      <c r="M1656" s="0" t="n">
        <f aca="false">Loan_Sample!AH1636*Inputs!$B$4*B1656</f>
        <v>1944.58889885531</v>
      </c>
      <c r="N1656" s="0" t="n">
        <f aca="false">L1656*Inputs!$B$4*B1656</f>
        <v>1944.58889885531</v>
      </c>
      <c r="O1656" s="0" t="n">
        <f aca="false">Inputs!$B$37+Inputs!$B$38*MAX(Loan_Sample!H1636-Inputs!$C$38,0)+Inputs!$B$39*MAX(Loan_Sample!H1636-Inputs!$C$39,0)+Inputs!$B$40*MAX(Loan_Sample!H1636-Inputs!$C$40,0)+Inputs!$B$41*MAX(Loan_Sample!H1636-Inputs!$C$41,0)+Inputs!$B$42*Inputs!$B$14+Inputs!$B$43*MIN(Loan_Sample!I1636/Inputs!$B$17,1)+Inputs!$B$44*MIN(Loan_Sample!E1636,Inputs!$B$18)+Inputs!$B$45*Loan_Sample!C1636</f>
        <v>-6.29394906871307</v>
      </c>
      <c r="P1656" s="0" t="n">
        <f aca="false">MIN(1-Inputs!$B$13,MAX(Inputs!$B$13,1/(1+EXP(-(Inputs!$B$15*O1656+Inputs!$B$16)))))</f>
        <v>0.00118971361553965</v>
      </c>
      <c r="Q1656" s="0" t="n">
        <f aca="false">Inputs!$B$37+Inputs!$B$38*MAX(F1656-Inputs!$C$38,0)+Inputs!$B$39*MAX(F1656-Inputs!$C$39,0)+Inputs!$B$40*MAX(F1656-Inputs!$C$40,0)+Inputs!$B$41*MAX(F1656-Inputs!$C$41,0)+Inputs!$B$42*Inputs!$B$14+Inputs!$B$43*MIN(Loan_Sample!I1636/Inputs!$B$17,1)+Inputs!$B$44*MIN(E1656,Inputs!$B$18)+Inputs!$B$45*Loan_Sample!C1636</f>
        <v>-6.29394906871307</v>
      </c>
      <c r="R1656" s="0" t="n">
        <f aca="false">MIN(1-Inputs!$B$13,MAX(Inputs!$B$13,1/(1+EXP(-(Inputs!$B$15*Q1656+Inputs!$B$16)))))</f>
        <v>0.00118971361553965</v>
      </c>
    </row>
    <row r="1657" customFormat="false" ht="15" hidden="false" customHeight="false" outlineLevel="0" collapsed="false">
      <c r="A1657" s="0" t="n">
        <f aca="false">Loan_Sample!A1637</f>
        <v>48687</v>
      </c>
      <c r="B1657" s="0" t="n">
        <f aca="false">Loan_Sample!U1637</f>
        <v>126479.47</v>
      </c>
      <c r="C1657" s="0" t="n">
        <f aca="false">Loan_Sample!K1637+Inputs!$B$26</f>
        <v>5.63333320617676</v>
      </c>
      <c r="D1657" s="0" t="n">
        <f aca="false">Loan_Sample!L1637+Inputs!$B$26</f>
        <v>-3.5</v>
      </c>
      <c r="E1657" s="0" t="n">
        <f aca="false">Loan_Sample!E1637/(1+Inputs!$B$25/100)</f>
        <v>60.1802062988281</v>
      </c>
      <c r="F1657" s="0" t="n">
        <f aca="false">Loan_Sample!H1637-Inputs!$B$24/100</f>
        <v>0.882333278656006</v>
      </c>
      <c r="G1657" s="0" t="n">
        <f aca="false">IF(ISNUMBER(C1657),INDEX(Scorecard!$D$54:$D$61,SUMPRODUCT(--(Scorecard!$G$54:$G$60&lt;C1657))+1),Scorecard!$D$62)</f>
        <v>0.0151758992857273</v>
      </c>
      <c r="H1657" s="0" t="n">
        <f aca="false">IF(ISNUMBER(D1657),INDEX(Scorecard!$D$63:$D$68,SUMPRODUCT(--(Scorecard!$G$63:$G$67&lt;D1657))+1),Scorecard!$D$69)</f>
        <v>-0.340582194386522</v>
      </c>
      <c r="I1657" s="0" t="n">
        <f aca="false">IF(ISNUMBER(E1657),INDEX(Scorecard!$D$19:$D$26,SUMPRODUCT(--(Scorecard!$G$19:$G$25&lt;E1657))+1),Scorecard!$D$27)</f>
        <v>0.267179331770092</v>
      </c>
      <c r="J1657" s="0" t="n">
        <f aca="false">IF(ISNUMBER(F1657),INDEX(Scorecard!$D$37:$D$44,SUMPRODUCT(--(Scorecard!$G$37:$G$43&lt;F1657))+1),Scorecard!$D$45)</f>
        <v>-0.569454719285959</v>
      </c>
      <c r="K1657" s="0" t="n">
        <f aca="false">Inputs!$B$10+Scorecard!$J$5*Loan_Sample!Y1637+Scorecard!$J$6*Loan_Sample!Z1637+Scorecard!$J$7*I1657+Scorecard!$J$8*Loan_Sample!AB1637+Scorecard!$J$9*J1657+Scorecard!$J$10*Loan_Sample!AD1637+Scorecard!$J$11*G1657+Scorecard!$J$12*H1657</f>
        <v>-4.13464331558167</v>
      </c>
      <c r="L1657" s="0" t="n">
        <f aca="false">MIN(1-Inputs!$B$13,MAX(Inputs!$B$13,1/(1+EXP(-(Inputs!$B$11*K1657+Inputs!$B$12)))))</f>
        <v>0.0147098997715588</v>
      </c>
      <c r="M1657" s="0" t="n">
        <f aca="false">Loan_Sample!AH1637*Inputs!$B$4*B1657</f>
        <v>651.175114400956</v>
      </c>
      <c r="N1657" s="0" t="n">
        <f aca="false">L1657*Inputs!$B$4*B1657</f>
        <v>651.175114400956</v>
      </c>
      <c r="O1657" s="0" t="n">
        <f aca="false">Inputs!$B$37+Inputs!$B$38*MAX(Loan_Sample!H1637-Inputs!$C$38,0)+Inputs!$B$39*MAX(Loan_Sample!H1637-Inputs!$C$39,0)+Inputs!$B$40*MAX(Loan_Sample!H1637-Inputs!$C$40,0)+Inputs!$B$41*MAX(Loan_Sample!H1637-Inputs!$C$41,0)+Inputs!$B$42*Inputs!$B$14+Inputs!$B$43*MIN(Loan_Sample!I1637/Inputs!$B$17,1)+Inputs!$B$44*MIN(Loan_Sample!E1637,Inputs!$B$18)+Inputs!$B$45*Loan_Sample!C1637</f>
        <v>-3.77847738103027</v>
      </c>
      <c r="P1657" s="0" t="n">
        <f aca="false">MIN(1-Inputs!$B$13,MAX(Inputs!$B$13,1/(1+EXP(-(Inputs!$B$15*O1657+Inputs!$B$16)))))</f>
        <v>0.0203668877449432</v>
      </c>
      <c r="Q1657" s="0" t="n">
        <f aca="false">Inputs!$B$37+Inputs!$B$38*MAX(F1657-Inputs!$C$38,0)+Inputs!$B$39*MAX(F1657-Inputs!$C$39,0)+Inputs!$B$40*MAX(F1657-Inputs!$C$40,0)+Inputs!$B$41*MAX(F1657-Inputs!$C$41,0)+Inputs!$B$42*Inputs!$B$14+Inputs!$B$43*MIN(Loan_Sample!I1637/Inputs!$B$17,1)+Inputs!$B$44*MIN(E1657,Inputs!$B$18)+Inputs!$B$45*Loan_Sample!C1637</f>
        <v>-3.77847738103027</v>
      </c>
      <c r="R1657" s="0" t="n">
        <f aca="false">MIN(1-Inputs!$B$13,MAX(Inputs!$B$13,1/(1+EXP(-(Inputs!$B$15*Q1657+Inputs!$B$16)))))</f>
        <v>0.0203668877449432</v>
      </c>
    </row>
    <row r="1658" customFormat="false" ht="15" hidden="false" customHeight="false" outlineLevel="0" collapsed="false">
      <c r="A1658" s="0" t="n">
        <f aca="false">Loan_Sample!A1638</f>
        <v>48696</v>
      </c>
      <c r="B1658" s="0" t="n">
        <f aca="false">Loan_Sample!U1638</f>
        <v>149122.64</v>
      </c>
      <c r="C1658" s="0" t="n">
        <f aca="false">Loan_Sample!K1638+Inputs!$B$26</f>
        <v>4.60833311080933</v>
      </c>
      <c r="D1658" s="0" t="n">
        <f aca="false">Loan_Sample!L1638+Inputs!$B$26</f>
        <v>-1.125</v>
      </c>
      <c r="E1658" s="0" t="n">
        <f aca="false">Loan_Sample!E1638/(1+Inputs!$B$25/100)</f>
        <v>55.749210357666</v>
      </c>
      <c r="F1658" s="0" t="n">
        <f aca="false">Loan_Sample!H1638-Inputs!$B$24/100</f>
        <v>-1.80133318901062</v>
      </c>
      <c r="G1658" s="0" t="n">
        <f aca="false">IF(ISNUMBER(C1658),INDEX(Scorecard!$D$54:$D$61,SUMPRODUCT(--(Scorecard!$G$54:$G$60&lt;C1658))+1),Scorecard!$D$62)</f>
        <v>0.409483001259379</v>
      </c>
      <c r="H1658" s="0" t="n">
        <f aca="false">IF(ISNUMBER(D1658),INDEX(Scorecard!$D$63:$D$68,SUMPRODUCT(--(Scorecard!$G$63:$G$67&lt;D1658))+1),Scorecard!$D$69)</f>
        <v>-0.340582194386522</v>
      </c>
      <c r="I1658" s="0" t="n">
        <f aca="false">IF(ISNUMBER(E1658),INDEX(Scorecard!$D$19:$D$26,SUMPRODUCT(--(Scorecard!$G$19:$G$25&lt;E1658))+1),Scorecard!$D$27)</f>
        <v>0.285899340811827</v>
      </c>
      <c r="J1658" s="0" t="n">
        <f aca="false">IF(ISNUMBER(F1658),INDEX(Scorecard!$D$37:$D$44,SUMPRODUCT(--(Scorecard!$G$37:$G$43&lt;F1658))+1),Scorecard!$D$45)</f>
        <v>1.35057635045042</v>
      </c>
      <c r="K1658" s="0" t="n">
        <f aca="false">Inputs!$B$10+Scorecard!$J$5*Loan_Sample!Y1638+Scorecard!$J$6*Loan_Sample!Z1638+Scorecard!$J$7*I1658+Scorecard!$J$8*Loan_Sample!AB1638+Scorecard!$J$9*J1658+Scorecard!$J$10*Loan_Sample!AD1638+Scorecard!$J$11*G1658+Scorecard!$J$12*H1658</f>
        <v>-5.43982375413221</v>
      </c>
      <c r="L1658" s="0" t="n">
        <f aca="false">MIN(1-Inputs!$B$13,MAX(Inputs!$B$13,1/(1+EXP(-(Inputs!$B$11*K1658+Inputs!$B$12)))))</f>
        <v>0.00369930120732056</v>
      </c>
      <c r="M1658" s="0" t="n">
        <f aca="false">Loan_Sample!AH1638*Inputs!$B$4*B1658</f>
        <v>193.07734676679</v>
      </c>
      <c r="N1658" s="0" t="n">
        <f aca="false">L1658*Inputs!$B$4*B1658</f>
        <v>193.07734676679</v>
      </c>
      <c r="O1658" s="0" t="n">
        <f aca="false">Inputs!$B$37+Inputs!$B$38*MAX(Loan_Sample!H1638-Inputs!$C$38,0)+Inputs!$B$39*MAX(Loan_Sample!H1638-Inputs!$C$39,0)+Inputs!$B$40*MAX(Loan_Sample!H1638-Inputs!$C$40,0)+Inputs!$B$41*MAX(Loan_Sample!H1638-Inputs!$C$41,0)+Inputs!$B$42*Inputs!$B$14+Inputs!$B$43*MIN(Loan_Sample!I1638/Inputs!$B$17,1)+Inputs!$B$44*MIN(Loan_Sample!E1638,Inputs!$B$18)+Inputs!$B$45*Loan_Sample!C1638</f>
        <v>-5.42291685330609</v>
      </c>
      <c r="P1658" s="0" t="n">
        <f aca="false">MIN(1-Inputs!$B$13,MAX(Inputs!$B$13,1/(1+EXP(-(Inputs!$B$15*O1658+Inputs!$B$16)))))</f>
        <v>0.00319596828996651</v>
      </c>
      <c r="Q1658" s="0" t="n">
        <f aca="false">Inputs!$B$37+Inputs!$B$38*MAX(F1658-Inputs!$C$38,0)+Inputs!$B$39*MAX(F1658-Inputs!$C$39,0)+Inputs!$B$40*MAX(F1658-Inputs!$C$40,0)+Inputs!$B$41*MAX(F1658-Inputs!$C$41,0)+Inputs!$B$42*Inputs!$B$14+Inputs!$B$43*MIN(Loan_Sample!I1638/Inputs!$B$17,1)+Inputs!$B$44*MIN(E1658,Inputs!$B$18)+Inputs!$B$45*Loan_Sample!C1638</f>
        <v>-5.42291685330609</v>
      </c>
      <c r="R1658" s="0" t="n">
        <f aca="false">MIN(1-Inputs!$B$13,MAX(Inputs!$B$13,1/(1+EXP(-(Inputs!$B$15*Q1658+Inputs!$B$16)))))</f>
        <v>0.00319596828996651</v>
      </c>
    </row>
    <row r="1659" customFormat="false" ht="15" hidden="false" customHeight="false" outlineLevel="0" collapsed="false">
      <c r="A1659" s="0" t="n">
        <f aca="false">Loan_Sample!A1639</f>
        <v>48716</v>
      </c>
      <c r="B1659" s="0" t="n">
        <f aca="false">Loan_Sample!U1639</f>
        <v>207568.25</v>
      </c>
      <c r="C1659" s="0" t="n">
        <f aca="false">Loan_Sample!K1639+Inputs!$B$26</f>
        <v>6.33333349227905</v>
      </c>
      <c r="D1659" s="0" t="n">
        <f aca="false">Loan_Sample!L1639+Inputs!$B$26</f>
        <v>2.71025657653809</v>
      </c>
      <c r="E1659" s="0" t="n">
        <f aca="false">Loan_Sample!E1639/(1+Inputs!$B$25/100)</f>
        <v>44.4775886535645</v>
      </c>
      <c r="F1659" s="0" t="n">
        <f aca="false">Loan_Sample!H1639-Inputs!$B$24/100</f>
        <v>0.951333284378052</v>
      </c>
      <c r="G1659" s="0" t="n">
        <f aca="false">IF(ISNUMBER(C1659),INDEX(Scorecard!$D$54:$D$61,SUMPRODUCT(--(Scorecard!$G$54:$G$60&lt;C1659))+1),Scorecard!$D$62)</f>
        <v>-0.119873800601421</v>
      </c>
      <c r="H1659" s="0" t="n">
        <f aca="false">IF(ISNUMBER(D1659),INDEX(Scorecard!$D$63:$D$68,SUMPRODUCT(--(Scorecard!$G$63:$G$67&lt;D1659))+1),Scorecard!$D$69)</f>
        <v>0.322484508656054</v>
      </c>
      <c r="I1659" s="0" t="n">
        <f aca="false">IF(ISNUMBER(E1659),INDEX(Scorecard!$D$19:$D$26,SUMPRODUCT(--(Scorecard!$G$19:$G$25&lt;E1659))+1),Scorecard!$D$27)</f>
        <v>0.57899015159425</v>
      </c>
      <c r="J1659" s="0" t="n">
        <f aca="false">IF(ISNUMBER(F1659),INDEX(Scorecard!$D$37:$D$44,SUMPRODUCT(--(Scorecard!$G$37:$G$43&lt;F1659))+1),Scorecard!$D$45)</f>
        <v>-0.975503570149195</v>
      </c>
      <c r="K1659" s="0" t="n">
        <f aca="false">Inputs!$B$10+Scorecard!$J$5*Loan_Sample!Y1639+Scorecard!$J$6*Loan_Sample!Z1639+Scorecard!$J$7*I1659+Scorecard!$J$8*Loan_Sample!AB1639+Scorecard!$J$9*J1659+Scorecard!$J$10*Loan_Sample!AD1639+Scorecard!$J$11*G1659+Scorecard!$J$12*H1659</f>
        <v>-4.41800497222146</v>
      </c>
      <c r="L1659" s="0" t="n">
        <f aca="false">MIN(1-Inputs!$B$13,MAX(Inputs!$B$13,1/(1+EXP(-(Inputs!$B$11*K1659+Inputs!$B$12)))))</f>
        <v>0.010916371278492</v>
      </c>
      <c r="M1659" s="0" t="n">
        <f aca="false">Loan_Sample!AH1639*Inputs!$B$4*B1659</f>
        <v>793.062228919399</v>
      </c>
      <c r="N1659" s="0" t="n">
        <f aca="false">L1659*Inputs!$B$4*B1659</f>
        <v>793.062228919399</v>
      </c>
      <c r="O1659" s="0" t="n">
        <f aca="false">Inputs!$B$37+Inputs!$B$38*MAX(Loan_Sample!H1639-Inputs!$C$38,0)+Inputs!$B$39*MAX(Loan_Sample!H1639-Inputs!$C$39,0)+Inputs!$B$40*MAX(Loan_Sample!H1639-Inputs!$C$40,0)+Inputs!$B$41*MAX(Loan_Sample!H1639-Inputs!$C$41,0)+Inputs!$B$42*Inputs!$B$14+Inputs!$B$43*MIN(Loan_Sample!I1639/Inputs!$B$17,1)+Inputs!$B$44*MIN(Loan_Sample!E1639,Inputs!$B$18)+Inputs!$B$45*Loan_Sample!C1639</f>
        <v>-3.25725590912374</v>
      </c>
      <c r="P1659" s="0" t="n">
        <f aca="false">MIN(1-Inputs!$B$13,MAX(Inputs!$B$13,1/(1+EXP(-(Inputs!$B$15*O1659+Inputs!$B$16)))))</f>
        <v>0.0362377275499774</v>
      </c>
      <c r="Q1659" s="0" t="n">
        <f aca="false">Inputs!$B$37+Inputs!$B$38*MAX(F1659-Inputs!$C$38,0)+Inputs!$B$39*MAX(F1659-Inputs!$C$39,0)+Inputs!$B$40*MAX(F1659-Inputs!$C$40,0)+Inputs!$B$41*MAX(F1659-Inputs!$C$41,0)+Inputs!$B$42*Inputs!$B$14+Inputs!$B$43*MIN(Loan_Sample!I1639/Inputs!$B$17,1)+Inputs!$B$44*MIN(E1659,Inputs!$B$18)+Inputs!$B$45*Loan_Sample!C1639</f>
        <v>-3.25725590912374</v>
      </c>
      <c r="R1659" s="0" t="n">
        <f aca="false">MIN(1-Inputs!$B$13,MAX(Inputs!$B$13,1/(1+EXP(-(Inputs!$B$15*Q1659+Inputs!$B$16)))))</f>
        <v>0.0362377275499774</v>
      </c>
    </row>
    <row r="1660" customFormat="false" ht="15" hidden="false" customHeight="false" outlineLevel="0" collapsed="false">
      <c r="A1660" s="0" t="n">
        <f aca="false">Loan_Sample!A1640</f>
        <v>48778</v>
      </c>
      <c r="B1660" s="0" t="n">
        <f aca="false">Loan_Sample!U1640</f>
        <v>405612.56</v>
      </c>
      <c r="C1660" s="0" t="n">
        <f aca="false">Loan_Sample!K1640+Inputs!$B$26</f>
        <v>7.13333320617676</v>
      </c>
      <c r="D1660" s="0" t="n">
        <f aca="false">Loan_Sample!L1640+Inputs!$B$26</f>
        <v>2.71025609970093</v>
      </c>
      <c r="E1660" s="0" t="n">
        <f aca="false">Loan_Sample!E1640/(1+Inputs!$B$25/100)</f>
        <v>73.7960586547852</v>
      </c>
      <c r="F1660" s="0" t="n">
        <f aca="false">Loan_Sample!H1640-Inputs!$B$24/100</f>
        <v>0.961333274841309</v>
      </c>
      <c r="G1660" s="0" t="n">
        <f aca="false">IF(ISNUMBER(C1660),INDEX(Scorecard!$D$54:$D$61,SUMPRODUCT(--(Scorecard!$G$54:$G$60&lt;C1660))+1),Scorecard!$D$62)</f>
        <v>-0.541917179454542</v>
      </c>
      <c r="H1660" s="0" t="n">
        <f aca="false">IF(ISNUMBER(D1660),INDEX(Scorecard!$D$63:$D$68,SUMPRODUCT(--(Scorecard!$G$63:$G$67&lt;D1660))+1),Scorecard!$D$69)</f>
        <v>0.322484508656054</v>
      </c>
      <c r="I1660" s="0" t="n">
        <f aca="false">IF(ISNUMBER(E1660),INDEX(Scorecard!$D$19:$D$26,SUMPRODUCT(--(Scorecard!$G$19:$G$25&lt;E1660))+1),Scorecard!$D$27)</f>
        <v>-0.0341578513653732</v>
      </c>
      <c r="J1660" s="0" t="n">
        <f aca="false">IF(ISNUMBER(F1660),INDEX(Scorecard!$D$37:$D$44,SUMPRODUCT(--(Scorecard!$G$37:$G$43&lt;F1660))+1),Scorecard!$D$45)</f>
        <v>-0.975503570149195</v>
      </c>
      <c r="K1660" s="0" t="n">
        <f aca="false">Inputs!$B$10+Scorecard!$J$5*Loan_Sample!Y1640+Scorecard!$J$6*Loan_Sample!Z1640+Scorecard!$J$7*I1660+Scorecard!$J$8*Loan_Sample!AB1640+Scorecard!$J$9*J1660+Scorecard!$J$10*Loan_Sample!AD1640+Scorecard!$J$11*G1660+Scorecard!$J$12*H1660</f>
        <v>-4.17109300939659</v>
      </c>
      <c r="L1660" s="0" t="n">
        <f aca="false">MIN(1-Inputs!$B$13,MAX(Inputs!$B$13,1/(1+EXP(-(Inputs!$B$11*K1660+Inputs!$B$12)))))</f>
        <v>0.0141571739955525</v>
      </c>
      <c r="M1660" s="0" t="n">
        <f aca="false">Loan_Sample!AH1640*Inputs!$B$4*B1660</f>
        <v>2009.81465534552</v>
      </c>
      <c r="N1660" s="0" t="n">
        <f aca="false">L1660*Inputs!$B$4*B1660</f>
        <v>2009.81465534552</v>
      </c>
      <c r="O1660" s="0" t="n">
        <f aca="false">Inputs!$B$37+Inputs!$B$38*MAX(Loan_Sample!H1640-Inputs!$C$38,0)+Inputs!$B$39*MAX(Loan_Sample!H1640-Inputs!$C$39,0)+Inputs!$B$40*MAX(Loan_Sample!H1640-Inputs!$C$40,0)+Inputs!$B$41*MAX(Loan_Sample!H1640-Inputs!$C$41,0)+Inputs!$B$42*Inputs!$B$14+Inputs!$B$43*MIN(Loan_Sample!I1640/Inputs!$B$17,1)+Inputs!$B$44*MIN(Loan_Sample!E1640,Inputs!$B$18)+Inputs!$B$45*Loan_Sample!C1640</f>
        <v>-3.65096187996222</v>
      </c>
      <c r="P1660" s="0" t="n">
        <f aca="false">MIN(1-Inputs!$B$13,MAX(Inputs!$B$13,1/(1+EXP(-(Inputs!$B$15*O1660+Inputs!$B$16)))))</f>
        <v>0.0234694087741169</v>
      </c>
      <c r="Q1660" s="0" t="n">
        <f aca="false">Inputs!$B$37+Inputs!$B$38*MAX(F1660-Inputs!$C$38,0)+Inputs!$B$39*MAX(F1660-Inputs!$C$39,0)+Inputs!$B$40*MAX(F1660-Inputs!$C$40,0)+Inputs!$B$41*MAX(F1660-Inputs!$C$41,0)+Inputs!$B$42*Inputs!$B$14+Inputs!$B$43*MIN(Loan_Sample!I1640/Inputs!$B$17,1)+Inputs!$B$44*MIN(E1660,Inputs!$B$18)+Inputs!$B$45*Loan_Sample!C1640</f>
        <v>-3.65096187996222</v>
      </c>
      <c r="R1660" s="0" t="n">
        <f aca="false">MIN(1-Inputs!$B$13,MAX(Inputs!$B$13,1/(1+EXP(-(Inputs!$B$15*Q1660+Inputs!$B$16)))))</f>
        <v>0.0234694087741169</v>
      </c>
    </row>
    <row r="1661" customFormat="false" ht="15" hidden="false" customHeight="false" outlineLevel="0" collapsed="false">
      <c r="A1661" s="0" t="n">
        <f aca="false">Loan_Sample!A1641</f>
        <v>48784</v>
      </c>
      <c r="B1661" s="0" t="n">
        <f aca="false">Loan_Sample!U1641</f>
        <v>162768.52</v>
      </c>
      <c r="C1661" s="0" t="n">
        <f aca="false">Loan_Sample!K1641+Inputs!$B$26</f>
        <v>9.03333377838135</v>
      </c>
      <c r="D1661" s="0" t="n">
        <f aca="false">Loan_Sample!L1641+Inputs!$B$26</f>
        <v>5.07179546356201</v>
      </c>
      <c r="E1661" s="0" t="n">
        <f aca="false">Loan_Sample!E1641/(1+Inputs!$B$25/100)</f>
        <v>72.6355285644531</v>
      </c>
      <c r="F1661" s="0" t="n">
        <f aca="false">Loan_Sample!H1641-Inputs!$B$24/100</f>
        <v>1.43866658210754</v>
      </c>
      <c r="G1661" s="0" t="n">
        <f aca="false">IF(ISNUMBER(C1661),INDEX(Scorecard!$D$54:$D$61,SUMPRODUCT(--(Scorecard!$G$54:$G$60&lt;C1661))+1),Scorecard!$D$62)</f>
        <v>-0.541917179454542</v>
      </c>
      <c r="H1661" s="0" t="n">
        <f aca="false">IF(ISNUMBER(D1661),INDEX(Scorecard!$D$63:$D$68,SUMPRODUCT(--(Scorecard!$G$63:$G$67&lt;D1661))+1),Scorecard!$D$69)</f>
        <v>0.322484508656054</v>
      </c>
      <c r="I1661" s="0" t="n">
        <f aca="false">IF(ISNUMBER(E1661),INDEX(Scorecard!$D$19:$D$26,SUMPRODUCT(--(Scorecard!$G$19:$G$25&lt;E1661))+1),Scorecard!$D$27)</f>
        <v>-0.0341578513653732</v>
      </c>
      <c r="J1661" s="0" t="n">
        <f aca="false">IF(ISNUMBER(F1661),INDEX(Scorecard!$D$37:$D$44,SUMPRODUCT(--(Scorecard!$G$37:$G$43&lt;F1661))+1),Scorecard!$D$45)</f>
        <v>-0.975503570149195</v>
      </c>
      <c r="K1661" s="0" t="n">
        <f aca="false">Inputs!$B$10+Scorecard!$J$5*Loan_Sample!Y1641+Scorecard!$J$6*Loan_Sample!Z1641+Scorecard!$J$7*I1661+Scorecard!$J$8*Loan_Sample!AB1641+Scorecard!$J$9*J1661+Scorecard!$J$10*Loan_Sample!AD1641+Scorecard!$J$11*G1661+Scorecard!$J$12*H1661</f>
        <v>-1.9631114503924</v>
      </c>
      <c r="L1661" s="0" t="n">
        <f aca="false">MIN(1-Inputs!$B$13,MAX(Inputs!$B$13,1/(1+EXP(-(Inputs!$B$11*K1661+Inputs!$B$12)))))</f>
        <v>0.131326146185582</v>
      </c>
      <c r="M1661" s="0" t="n">
        <f aca="false">Loan_Sample!AH1641*Inputs!$B$4*B1661</f>
        <v>7481.51685817581</v>
      </c>
      <c r="N1661" s="0" t="n">
        <f aca="false">L1661*Inputs!$B$4*B1661</f>
        <v>7481.51685817581</v>
      </c>
      <c r="O1661" s="0" t="n">
        <f aca="false">Inputs!$B$37+Inputs!$B$38*MAX(Loan_Sample!H1641-Inputs!$C$38,0)+Inputs!$B$39*MAX(Loan_Sample!H1641-Inputs!$C$39,0)+Inputs!$B$40*MAX(Loan_Sample!H1641-Inputs!$C$40,0)+Inputs!$B$41*MAX(Loan_Sample!H1641-Inputs!$C$41,0)+Inputs!$B$42*Inputs!$B$14+Inputs!$B$43*MIN(Loan_Sample!I1641/Inputs!$B$17,1)+Inputs!$B$44*MIN(Loan_Sample!E1641,Inputs!$B$18)+Inputs!$B$45*Loan_Sample!C1641</f>
        <v>-3.96945398574144</v>
      </c>
      <c r="P1661" s="0" t="n">
        <f aca="false">MIN(1-Inputs!$B$13,MAX(Inputs!$B$13,1/(1+EXP(-(Inputs!$B$15*O1661+Inputs!$B$16)))))</f>
        <v>0.0164576607343953</v>
      </c>
      <c r="Q1661" s="0" t="n">
        <f aca="false">Inputs!$B$37+Inputs!$B$38*MAX(F1661-Inputs!$C$38,0)+Inputs!$B$39*MAX(F1661-Inputs!$C$39,0)+Inputs!$B$40*MAX(F1661-Inputs!$C$40,0)+Inputs!$B$41*MAX(F1661-Inputs!$C$41,0)+Inputs!$B$42*Inputs!$B$14+Inputs!$B$43*MIN(Loan_Sample!I1641/Inputs!$B$17,1)+Inputs!$B$44*MIN(E1661,Inputs!$B$18)+Inputs!$B$45*Loan_Sample!C1641</f>
        <v>-3.96945398574144</v>
      </c>
      <c r="R1661" s="0" t="n">
        <f aca="false">MIN(1-Inputs!$B$13,MAX(Inputs!$B$13,1/(1+EXP(-(Inputs!$B$15*Q1661+Inputs!$B$16)))))</f>
        <v>0.0164576607343953</v>
      </c>
    </row>
    <row r="1662" customFormat="false" ht="15" hidden="false" customHeight="false" outlineLevel="0" collapsed="false">
      <c r="A1662" s="0" t="n">
        <f aca="false">Loan_Sample!A1642</f>
        <v>48806</v>
      </c>
      <c r="B1662" s="0" t="n">
        <f aca="false">Loan_Sample!U1642</f>
        <v>218598.56</v>
      </c>
      <c r="C1662" s="0" t="n">
        <f aca="false">Loan_Sample!K1642+Inputs!$B$26</f>
        <v>4</v>
      </c>
      <c r="D1662" s="0" t="n">
        <f aca="false">Loan_Sample!L1642+Inputs!$B$26</f>
        <v>-0.208333492279053</v>
      </c>
      <c r="E1662" s="0" t="n">
        <f aca="false">Loan_Sample!E1642/(1+Inputs!$B$25/100)</f>
        <v>53.5807151794434</v>
      </c>
      <c r="F1662" s="0" t="n">
        <f aca="false">Loan_Sample!H1642-Inputs!$B$24/100</f>
        <v>-3.65433311462402</v>
      </c>
      <c r="G1662" s="0" t="n">
        <f aca="false">IF(ISNUMBER(C1662),INDEX(Scorecard!$D$54:$D$61,SUMPRODUCT(--(Scorecard!$G$54:$G$60&lt;C1662))+1),Scorecard!$D$62)</f>
        <v>0.489050497890326</v>
      </c>
      <c r="H1662" s="0" t="n">
        <f aca="false">IF(ISNUMBER(D1662),INDEX(Scorecard!$D$63:$D$68,SUMPRODUCT(--(Scorecard!$G$63:$G$67&lt;D1662))+1),Scorecard!$D$69)</f>
        <v>0.322484508656054</v>
      </c>
      <c r="I1662" s="0" t="n">
        <f aca="false">IF(ISNUMBER(E1662),INDEX(Scorecard!$D$19:$D$26,SUMPRODUCT(--(Scorecard!$G$19:$G$25&lt;E1662))+1),Scorecard!$D$27)</f>
        <v>0.57899015159425</v>
      </c>
      <c r="J1662" s="0" t="n">
        <f aca="false">IF(ISNUMBER(F1662),INDEX(Scorecard!$D$37:$D$44,SUMPRODUCT(--(Scorecard!$G$37:$G$43&lt;F1662))+1),Scorecard!$D$45)</f>
        <v>1.35057635045042</v>
      </c>
      <c r="K1662" s="0" t="n">
        <f aca="false">Inputs!$B$10+Scorecard!$J$5*Loan_Sample!Y1642+Scorecard!$J$6*Loan_Sample!Z1642+Scorecard!$J$7*I1662+Scorecard!$J$8*Loan_Sample!AB1642+Scorecard!$J$9*J1662+Scorecard!$J$10*Loan_Sample!AD1642+Scorecard!$J$11*G1662+Scorecard!$J$12*H1662</f>
        <v>-4.58735487196553</v>
      </c>
      <c r="L1662" s="0" t="n">
        <f aca="false">MIN(1-Inputs!$B$13,MAX(Inputs!$B$13,1/(1+EXP(-(Inputs!$B$11*K1662+Inputs!$B$12)))))</f>
        <v>0.00912958078549412</v>
      </c>
      <c r="M1662" s="0" t="n">
        <f aca="false">Loan_Sample!AH1642*Inputs!$B$4*B1662</f>
        <v>698.499624589439</v>
      </c>
      <c r="N1662" s="0" t="n">
        <f aca="false">L1662*Inputs!$B$4*B1662</f>
        <v>698.499624589439</v>
      </c>
      <c r="O1662" s="0" t="n">
        <f aca="false">Inputs!$B$37+Inputs!$B$38*MAX(Loan_Sample!H1642-Inputs!$C$38,0)+Inputs!$B$39*MAX(Loan_Sample!H1642-Inputs!$C$39,0)+Inputs!$B$40*MAX(Loan_Sample!H1642-Inputs!$C$40,0)+Inputs!$B$41*MAX(Loan_Sample!H1642-Inputs!$C$41,0)+Inputs!$B$42*Inputs!$B$14+Inputs!$B$43*MIN(Loan_Sample!I1642/Inputs!$B$17,1)+Inputs!$B$44*MIN(Loan_Sample!E1642,Inputs!$B$18)+Inputs!$B$45*Loan_Sample!C1642</f>
        <v>-5.5748413378609</v>
      </c>
      <c r="P1662" s="0" t="n">
        <f aca="false">MIN(1-Inputs!$B$13,MAX(Inputs!$B$13,1/(1+EXP(-(Inputs!$B$15*O1662+Inputs!$B$16)))))</f>
        <v>0.00269039933707389</v>
      </c>
      <c r="Q1662" s="0" t="n">
        <f aca="false">Inputs!$B$37+Inputs!$B$38*MAX(F1662-Inputs!$C$38,0)+Inputs!$B$39*MAX(F1662-Inputs!$C$39,0)+Inputs!$B$40*MAX(F1662-Inputs!$C$40,0)+Inputs!$B$41*MAX(F1662-Inputs!$C$41,0)+Inputs!$B$42*Inputs!$B$14+Inputs!$B$43*MIN(Loan_Sample!I1642/Inputs!$B$17,1)+Inputs!$B$44*MIN(E1662,Inputs!$B$18)+Inputs!$B$45*Loan_Sample!C1642</f>
        <v>-5.5748413378609</v>
      </c>
      <c r="R1662" s="0" t="n">
        <f aca="false">MIN(1-Inputs!$B$13,MAX(Inputs!$B$13,1/(1+EXP(-(Inputs!$B$15*Q1662+Inputs!$B$16)))))</f>
        <v>0.00269039933707389</v>
      </c>
    </row>
    <row r="1663" customFormat="false" ht="15" hidden="false" customHeight="false" outlineLevel="0" collapsed="false">
      <c r="A1663" s="0" t="n">
        <f aca="false">Loan_Sample!A1643</f>
        <v>48842</v>
      </c>
      <c r="B1663" s="0" t="n">
        <f aca="false">Loan_Sample!U1643</f>
        <v>220747.86</v>
      </c>
      <c r="C1663" s="0" t="n">
        <f aca="false">Loan_Sample!K1643+Inputs!$B$26</f>
        <v>4.80000019073486</v>
      </c>
      <c r="D1663" s="0" t="n">
        <f aca="false">Loan_Sample!L1643+Inputs!$B$26</f>
        <v>-0.458333015441895</v>
      </c>
      <c r="E1663" s="0" t="n">
        <f aca="false">Loan_Sample!E1643/(1+Inputs!$B$25/100)</f>
        <v>52.4742012023926</v>
      </c>
      <c r="F1663" s="0" t="n">
        <f aca="false">Loan_Sample!H1643-Inputs!$B$24/100</f>
        <v>-2.05833339691162</v>
      </c>
      <c r="G1663" s="0" t="n">
        <f aca="false">IF(ISNUMBER(C1663),INDEX(Scorecard!$D$54:$D$61,SUMPRODUCT(--(Scorecard!$G$54:$G$60&lt;C1663))+1),Scorecard!$D$62)</f>
        <v>0.409483001259379</v>
      </c>
      <c r="H1663" s="0" t="n">
        <f aca="false">IF(ISNUMBER(D1663),INDEX(Scorecard!$D$63:$D$68,SUMPRODUCT(--(Scorecard!$G$63:$G$67&lt;D1663))+1),Scorecard!$D$69)</f>
        <v>0.322484508656054</v>
      </c>
      <c r="I1663" s="0" t="n">
        <f aca="false">IF(ISNUMBER(E1663),INDEX(Scorecard!$D$19:$D$26,SUMPRODUCT(--(Scorecard!$G$19:$G$25&lt;E1663))+1),Scorecard!$D$27)</f>
        <v>0.57899015159425</v>
      </c>
      <c r="J1663" s="0" t="n">
        <f aca="false">IF(ISNUMBER(F1663),INDEX(Scorecard!$D$37:$D$44,SUMPRODUCT(--(Scorecard!$G$37:$G$43&lt;F1663))+1),Scorecard!$D$45)</f>
        <v>1.35057635045042</v>
      </c>
      <c r="K1663" s="0" t="n">
        <f aca="false">Inputs!$B$10+Scorecard!$J$5*Loan_Sample!Y1643+Scorecard!$J$6*Loan_Sample!Z1643+Scorecard!$J$7*I1663+Scorecard!$J$8*Loan_Sample!AB1643+Scorecard!$J$9*J1663+Scorecard!$J$10*Loan_Sample!AD1643+Scorecard!$J$11*G1663+Scorecard!$J$12*H1663</f>
        <v>-5.55714676871506</v>
      </c>
      <c r="L1663" s="0" t="n">
        <f aca="false">MIN(1-Inputs!$B$13,MAX(Inputs!$B$13,1/(1+EXP(-(Inputs!$B$11*K1663+Inputs!$B$12)))))</f>
        <v>0.00326577661162924</v>
      </c>
      <c r="M1663" s="0" t="n">
        <f aca="false">Loan_Sample!AH1643*Inputs!$B$4*B1663</f>
        <v>252.319619389322</v>
      </c>
      <c r="N1663" s="0" t="n">
        <f aca="false">L1663*Inputs!$B$4*B1663</f>
        <v>252.319619389322</v>
      </c>
      <c r="O1663" s="0" t="n">
        <f aca="false">Inputs!$B$37+Inputs!$B$38*MAX(Loan_Sample!H1643-Inputs!$C$38,0)+Inputs!$B$39*MAX(Loan_Sample!H1643-Inputs!$C$39,0)+Inputs!$B$40*MAX(Loan_Sample!H1643-Inputs!$C$40,0)+Inputs!$B$41*MAX(Loan_Sample!H1643-Inputs!$C$41,0)+Inputs!$B$42*Inputs!$B$14+Inputs!$B$43*MIN(Loan_Sample!I1643/Inputs!$B$17,1)+Inputs!$B$44*MIN(Loan_Sample!E1643,Inputs!$B$18)+Inputs!$B$45*Loan_Sample!C1643</f>
        <v>-5.39850914448637</v>
      </c>
      <c r="P1663" s="0" t="n">
        <f aca="false">MIN(1-Inputs!$B$13,MAX(Inputs!$B$13,1/(1+EXP(-(Inputs!$B$15*O1663+Inputs!$B$16)))))</f>
        <v>0.00328559196707021</v>
      </c>
      <c r="Q1663" s="0" t="n">
        <f aca="false">Inputs!$B$37+Inputs!$B$38*MAX(F1663-Inputs!$C$38,0)+Inputs!$B$39*MAX(F1663-Inputs!$C$39,0)+Inputs!$B$40*MAX(F1663-Inputs!$C$40,0)+Inputs!$B$41*MAX(F1663-Inputs!$C$41,0)+Inputs!$B$42*Inputs!$B$14+Inputs!$B$43*MIN(Loan_Sample!I1643/Inputs!$B$17,1)+Inputs!$B$44*MIN(E1663,Inputs!$B$18)+Inputs!$B$45*Loan_Sample!C1643</f>
        <v>-5.39850914448637</v>
      </c>
      <c r="R1663" s="0" t="n">
        <f aca="false">MIN(1-Inputs!$B$13,MAX(Inputs!$B$13,1/(1+EXP(-(Inputs!$B$15*Q1663+Inputs!$B$16)))))</f>
        <v>0.00328559196707021</v>
      </c>
    </row>
    <row r="1664" customFormat="false" ht="15" hidden="false" customHeight="false" outlineLevel="0" collapsed="false">
      <c r="A1664" s="0" t="n">
        <f aca="false">Loan_Sample!A1644</f>
        <v>48874</v>
      </c>
      <c r="B1664" s="0" t="n">
        <f aca="false">Loan_Sample!U1644</f>
        <v>179317.38</v>
      </c>
      <c r="C1664" s="0" t="n">
        <f aca="false">Loan_Sample!K1644+Inputs!$B$26</f>
        <v>4.80000019073486</v>
      </c>
      <c r="D1664" s="0" t="n">
        <f aca="false">Loan_Sample!L1644+Inputs!$B$26</f>
        <v>-0.208333015441895</v>
      </c>
      <c r="E1664" s="0" t="n">
        <f aca="false">Loan_Sample!E1644/(1+Inputs!$B$25/100)</f>
        <v>62.3050994873047</v>
      </c>
      <c r="F1664" s="0" t="n">
        <f aca="false">Loan_Sample!H1644-Inputs!$B$24/100</f>
        <v>-2.12933301925659</v>
      </c>
      <c r="G1664" s="0" t="n">
        <f aca="false">IF(ISNUMBER(C1664),INDEX(Scorecard!$D$54:$D$61,SUMPRODUCT(--(Scorecard!$G$54:$G$60&lt;C1664))+1),Scorecard!$D$62)</f>
        <v>0.409483001259379</v>
      </c>
      <c r="H1664" s="0" t="n">
        <f aca="false">IF(ISNUMBER(D1664),INDEX(Scorecard!$D$63:$D$68,SUMPRODUCT(--(Scorecard!$G$63:$G$67&lt;D1664))+1),Scorecard!$D$69)</f>
        <v>0.322484508656054</v>
      </c>
      <c r="I1664" s="0" t="n">
        <f aca="false">IF(ISNUMBER(E1664),INDEX(Scorecard!$D$19:$D$26,SUMPRODUCT(--(Scorecard!$G$19:$G$25&lt;E1664))+1),Scorecard!$D$27)</f>
        <v>0.233621608745691</v>
      </c>
      <c r="J1664" s="0" t="n">
        <f aca="false">IF(ISNUMBER(F1664),INDEX(Scorecard!$D$37:$D$44,SUMPRODUCT(--(Scorecard!$G$37:$G$43&lt;F1664))+1),Scorecard!$D$45)</f>
        <v>1.35057635045042</v>
      </c>
      <c r="K1664" s="0" t="n">
        <f aca="false">Inputs!$B$10+Scorecard!$J$5*Loan_Sample!Y1644+Scorecard!$J$6*Loan_Sample!Z1644+Scorecard!$J$7*I1664+Scorecard!$J$8*Loan_Sample!AB1644+Scorecard!$J$9*J1664+Scorecard!$J$10*Loan_Sample!AD1644+Scorecard!$J$11*G1664+Scorecard!$J$12*H1664</f>
        <v>-3.84729820451036</v>
      </c>
      <c r="L1664" s="0" t="n">
        <f aca="false">MIN(1-Inputs!$B$13,MAX(Inputs!$B$13,1/(1+EXP(-(Inputs!$B$11*K1664+Inputs!$B$12)))))</f>
        <v>0.0198778990255026</v>
      </c>
      <c r="M1664" s="0" t="n">
        <f aca="false">Loan_Sample!AH1644*Inputs!$B$4*B1664</f>
        <v>1247.55847060519</v>
      </c>
      <c r="N1664" s="0" t="n">
        <f aca="false">L1664*Inputs!$B$4*B1664</f>
        <v>1247.55847060519</v>
      </c>
      <c r="O1664" s="0" t="n">
        <f aca="false">Inputs!$B$37+Inputs!$B$38*MAX(Loan_Sample!H1644-Inputs!$C$38,0)+Inputs!$B$39*MAX(Loan_Sample!H1644-Inputs!$C$39,0)+Inputs!$B$40*MAX(Loan_Sample!H1644-Inputs!$C$40,0)+Inputs!$B$41*MAX(Loan_Sample!H1644-Inputs!$C$41,0)+Inputs!$B$42*Inputs!$B$14+Inputs!$B$43*MIN(Loan_Sample!I1644/Inputs!$B$17,1)+Inputs!$B$44*MIN(Loan_Sample!E1644,Inputs!$B$18)+Inputs!$B$45*Loan_Sample!C1644</f>
        <v>-5.69667258145686</v>
      </c>
      <c r="P1664" s="0" t="n">
        <f aca="false">MIN(1-Inputs!$B$13,MAX(Inputs!$B$13,1/(1+EXP(-(Inputs!$B$15*O1664+Inputs!$B$16)))))</f>
        <v>0.00234325286539482</v>
      </c>
      <c r="Q1664" s="0" t="n">
        <f aca="false">Inputs!$B$37+Inputs!$B$38*MAX(F1664-Inputs!$C$38,0)+Inputs!$B$39*MAX(F1664-Inputs!$C$39,0)+Inputs!$B$40*MAX(F1664-Inputs!$C$40,0)+Inputs!$B$41*MAX(F1664-Inputs!$C$41,0)+Inputs!$B$42*Inputs!$B$14+Inputs!$B$43*MIN(Loan_Sample!I1644/Inputs!$B$17,1)+Inputs!$B$44*MIN(E1664,Inputs!$B$18)+Inputs!$B$45*Loan_Sample!C1644</f>
        <v>-5.69667258145686</v>
      </c>
      <c r="R1664" s="0" t="n">
        <f aca="false">MIN(1-Inputs!$B$13,MAX(Inputs!$B$13,1/(1+EXP(-(Inputs!$B$15*Q1664+Inputs!$B$16)))))</f>
        <v>0.00234325286539482</v>
      </c>
    </row>
    <row r="1665" customFormat="false" ht="15" hidden="false" customHeight="false" outlineLevel="0" collapsed="false">
      <c r="A1665" s="0" t="n">
        <f aca="false">Loan_Sample!A1645</f>
        <v>48881</v>
      </c>
      <c r="B1665" s="0" t="n">
        <f aca="false">Loan_Sample!U1645</f>
        <v>115249.234</v>
      </c>
      <c r="C1665" s="0" t="n">
        <f aca="false">Loan_Sample!K1645+Inputs!$B$26</f>
        <v>4.55833339691162</v>
      </c>
      <c r="D1665" s="0" t="n">
        <f aca="false">Loan_Sample!L1645+Inputs!$B$26</f>
        <v>-1.875</v>
      </c>
      <c r="E1665" s="0" t="n">
        <f aca="false">Loan_Sample!E1645/(1+Inputs!$B$25/100)</f>
        <v>74.8727569580078</v>
      </c>
      <c r="F1665" s="0" t="n">
        <f aca="false">Loan_Sample!H1645-Inputs!$B$24/100</f>
        <v>-0.167666673660278</v>
      </c>
      <c r="G1665" s="0" t="n">
        <f aca="false">IF(ISNUMBER(C1665),INDEX(Scorecard!$D$54:$D$61,SUMPRODUCT(--(Scorecard!$G$54:$G$60&lt;C1665))+1),Scorecard!$D$62)</f>
        <v>0.409483001259379</v>
      </c>
      <c r="H1665" s="0" t="n">
        <f aca="false">IF(ISNUMBER(D1665),INDEX(Scorecard!$D$63:$D$68,SUMPRODUCT(--(Scorecard!$G$63:$G$67&lt;D1665))+1),Scorecard!$D$69)</f>
        <v>-0.340582194386522</v>
      </c>
      <c r="I1665" s="0" t="n">
        <f aca="false">IF(ISNUMBER(E1665),INDEX(Scorecard!$D$19:$D$26,SUMPRODUCT(--(Scorecard!$G$19:$G$25&lt;E1665))+1),Scorecard!$D$27)</f>
        <v>-0.0341578513653732</v>
      </c>
      <c r="J1665" s="0" t="n">
        <f aca="false">IF(ISNUMBER(F1665),INDEX(Scorecard!$D$37:$D$44,SUMPRODUCT(--(Scorecard!$G$37:$G$43&lt;F1665))+1),Scorecard!$D$45)</f>
        <v>0.769716833645565</v>
      </c>
      <c r="K1665" s="0" t="n">
        <f aca="false">Inputs!$B$10+Scorecard!$J$5*Loan_Sample!Y1645+Scorecard!$J$6*Loan_Sample!Z1645+Scorecard!$J$7*I1665+Scorecard!$J$8*Loan_Sample!AB1645+Scorecard!$J$9*J1665+Scorecard!$J$10*Loan_Sample!AD1645+Scorecard!$J$11*G1665+Scorecard!$J$12*H1665</f>
        <v>-4.9405646838934</v>
      </c>
      <c r="L1665" s="0" t="n">
        <f aca="false">MIN(1-Inputs!$B$13,MAX(Inputs!$B$13,1/(1+EXP(-(Inputs!$B$11*K1665+Inputs!$B$12)))))</f>
        <v>0.00628283718388696</v>
      </c>
      <c r="M1665" s="0" t="n">
        <f aca="false">Loan_Sample!AH1645*Inputs!$B$4*B1665</f>
        <v>253.432260476391</v>
      </c>
      <c r="N1665" s="0" t="n">
        <f aca="false">L1665*Inputs!$B$4*B1665</f>
        <v>253.432260476391</v>
      </c>
      <c r="O1665" s="0" t="n">
        <f aca="false">Inputs!$B$37+Inputs!$B$38*MAX(Loan_Sample!H1645-Inputs!$C$38,0)+Inputs!$B$39*MAX(Loan_Sample!H1645-Inputs!$C$39,0)+Inputs!$B$40*MAX(Loan_Sample!H1645-Inputs!$C$40,0)+Inputs!$B$41*MAX(Loan_Sample!H1645-Inputs!$C$41,0)+Inputs!$B$42*Inputs!$B$14+Inputs!$B$43*MIN(Loan_Sample!I1645/Inputs!$B$17,1)+Inputs!$B$44*MIN(Loan_Sample!E1645,Inputs!$B$18)+Inputs!$B$45*Loan_Sample!C1645</f>
        <v>-6.00846727572458</v>
      </c>
      <c r="P1665" s="0" t="n">
        <f aca="false">MIN(1-Inputs!$B$13,MAX(Inputs!$B$13,1/(1+EXP(-(Inputs!$B$15*O1665+Inputs!$B$16)))))</f>
        <v>0.0016450847245744</v>
      </c>
      <c r="Q1665" s="0" t="n">
        <f aca="false">Inputs!$B$37+Inputs!$B$38*MAX(F1665-Inputs!$C$38,0)+Inputs!$B$39*MAX(F1665-Inputs!$C$39,0)+Inputs!$B$40*MAX(F1665-Inputs!$C$40,0)+Inputs!$B$41*MAX(F1665-Inputs!$C$41,0)+Inputs!$B$42*Inputs!$B$14+Inputs!$B$43*MIN(Loan_Sample!I1645/Inputs!$B$17,1)+Inputs!$B$44*MIN(E1665,Inputs!$B$18)+Inputs!$B$45*Loan_Sample!C1645</f>
        <v>-6.00846727572458</v>
      </c>
      <c r="R1665" s="0" t="n">
        <f aca="false">MIN(1-Inputs!$B$13,MAX(Inputs!$B$13,1/(1+EXP(-(Inputs!$B$15*Q1665+Inputs!$B$16)))))</f>
        <v>0.0016450847245744</v>
      </c>
    </row>
    <row r="1666" customFormat="false" ht="15" hidden="false" customHeight="false" outlineLevel="0" collapsed="false">
      <c r="A1666" s="0" t="n">
        <f aca="false">Loan_Sample!A1646</f>
        <v>48914</v>
      </c>
      <c r="B1666" s="0" t="n">
        <f aca="false">Loan_Sample!U1646</f>
        <v>249634.27</v>
      </c>
      <c r="C1666" s="0" t="n">
        <f aca="false">Loan_Sample!K1646+Inputs!$B$26</f>
        <v>4.55833339691162</v>
      </c>
      <c r="D1666" s="0" t="n">
        <f aca="false">Loan_Sample!L1646+Inputs!$B$26</f>
        <v>-1.875</v>
      </c>
      <c r="E1666" s="0" t="n">
        <f aca="false">Loan_Sample!E1646/(1+Inputs!$B$25/100)</f>
        <v>57.8531684875488</v>
      </c>
      <c r="F1666" s="0" t="n">
        <f aca="false">Loan_Sample!H1646-Inputs!$B$24/100</f>
        <v>-0.509666681289673</v>
      </c>
      <c r="G1666" s="0" t="n">
        <f aca="false">IF(ISNUMBER(C1666),INDEX(Scorecard!$D$54:$D$61,SUMPRODUCT(--(Scorecard!$G$54:$G$60&lt;C1666))+1),Scorecard!$D$62)</f>
        <v>0.409483001259379</v>
      </c>
      <c r="H1666" s="0" t="n">
        <f aca="false">IF(ISNUMBER(D1666),INDEX(Scorecard!$D$63:$D$68,SUMPRODUCT(--(Scorecard!$G$63:$G$67&lt;D1666))+1),Scorecard!$D$69)</f>
        <v>-0.340582194386522</v>
      </c>
      <c r="I1666" s="0" t="n">
        <f aca="false">IF(ISNUMBER(E1666),INDEX(Scorecard!$D$19:$D$26,SUMPRODUCT(--(Scorecard!$G$19:$G$25&lt;E1666))+1),Scorecard!$D$27)</f>
        <v>0.285899340811827</v>
      </c>
      <c r="J1666" s="0" t="n">
        <f aca="false">IF(ISNUMBER(F1666),INDEX(Scorecard!$D$37:$D$44,SUMPRODUCT(--(Scorecard!$G$37:$G$43&lt;F1666))+1),Scorecard!$D$45)</f>
        <v>0.769716833645565</v>
      </c>
      <c r="K1666" s="0" t="n">
        <f aca="false">Inputs!$B$10+Scorecard!$J$5*Loan_Sample!Y1646+Scorecard!$J$6*Loan_Sample!Z1646+Scorecard!$J$7*I1666+Scorecard!$J$8*Loan_Sample!AB1646+Scorecard!$J$9*J1666+Scorecard!$J$10*Loan_Sample!AD1646+Scorecard!$J$11*G1666+Scorecard!$J$12*H1666</f>
        <v>-4.60245623685124</v>
      </c>
      <c r="L1666" s="0" t="n">
        <f aca="false">MIN(1-Inputs!$B$13,MAX(Inputs!$B$13,1/(1+EXP(-(Inputs!$B$11*K1666+Inputs!$B$12)))))</f>
        <v>0.00898508162718756</v>
      </c>
      <c r="M1666" s="0" t="n">
        <f aca="false">Loan_Sample!AH1646*Inputs!$B$4*B1666</f>
        <v>785.044502512683</v>
      </c>
      <c r="N1666" s="0" t="n">
        <f aca="false">L1666*Inputs!$B$4*B1666</f>
        <v>785.044502512683</v>
      </c>
      <c r="O1666" s="0" t="n">
        <f aca="false">Inputs!$B$37+Inputs!$B$38*MAX(Loan_Sample!H1646-Inputs!$C$38,0)+Inputs!$B$39*MAX(Loan_Sample!H1646-Inputs!$C$39,0)+Inputs!$B$40*MAX(Loan_Sample!H1646-Inputs!$C$40,0)+Inputs!$B$41*MAX(Loan_Sample!H1646-Inputs!$C$41,0)+Inputs!$B$42*Inputs!$B$14+Inputs!$B$43*MIN(Loan_Sample!I1646/Inputs!$B$17,1)+Inputs!$B$44*MIN(Loan_Sample!E1646,Inputs!$B$18)+Inputs!$B$45*Loan_Sample!C1646</f>
        <v>-6.0559932464405</v>
      </c>
      <c r="P1666" s="0" t="n">
        <f aca="false">MIN(1-Inputs!$B$13,MAX(Inputs!$B$13,1/(1+EXP(-(Inputs!$B$15*O1666+Inputs!$B$16)))))</f>
        <v>0.00155869815712881</v>
      </c>
      <c r="Q1666" s="0" t="n">
        <f aca="false">Inputs!$B$37+Inputs!$B$38*MAX(F1666-Inputs!$C$38,0)+Inputs!$B$39*MAX(F1666-Inputs!$C$39,0)+Inputs!$B$40*MAX(F1666-Inputs!$C$40,0)+Inputs!$B$41*MAX(F1666-Inputs!$C$41,0)+Inputs!$B$42*Inputs!$B$14+Inputs!$B$43*MIN(Loan_Sample!I1646/Inputs!$B$17,1)+Inputs!$B$44*MIN(E1666,Inputs!$B$18)+Inputs!$B$45*Loan_Sample!C1646</f>
        <v>-6.0559932464405</v>
      </c>
      <c r="R1666" s="0" t="n">
        <f aca="false">MIN(1-Inputs!$B$13,MAX(Inputs!$B$13,1/(1+EXP(-(Inputs!$B$15*Q1666+Inputs!$B$16)))))</f>
        <v>0.00155869815712881</v>
      </c>
    </row>
    <row r="1667" customFormat="false" ht="15" hidden="false" customHeight="false" outlineLevel="0" collapsed="false">
      <c r="A1667" s="0" t="n">
        <f aca="false">Loan_Sample!A1647</f>
        <v>48941</v>
      </c>
      <c r="B1667" s="0" t="n">
        <f aca="false">Loan_Sample!U1647</f>
        <v>184416.86</v>
      </c>
      <c r="C1667" s="0" t="n">
        <f aca="false">Loan_Sample!K1647+Inputs!$B$26</f>
        <v>6.13333320617676</v>
      </c>
      <c r="D1667" s="0" t="n">
        <f aca="false">Loan_Sample!L1647+Inputs!$B$26</f>
        <v>-3.5</v>
      </c>
      <c r="E1667" s="0" t="n">
        <f aca="false">Loan_Sample!E1647/(1+Inputs!$B$25/100)</f>
        <v>55.2230453491211</v>
      </c>
      <c r="F1667" s="0" t="n">
        <f aca="false">Loan_Sample!H1647-Inputs!$B$24/100</f>
        <v>1.51033329963684</v>
      </c>
      <c r="G1667" s="0" t="n">
        <f aca="false">IF(ISNUMBER(C1667),INDEX(Scorecard!$D$54:$D$61,SUMPRODUCT(--(Scorecard!$G$54:$G$60&lt;C1667))+1),Scorecard!$D$62)</f>
        <v>0.0151758992857273</v>
      </c>
      <c r="H1667" s="0" t="n">
        <f aca="false">IF(ISNUMBER(D1667),INDEX(Scorecard!$D$63:$D$68,SUMPRODUCT(--(Scorecard!$G$63:$G$67&lt;D1667))+1),Scorecard!$D$69)</f>
        <v>-0.340582194386522</v>
      </c>
      <c r="I1667" s="0" t="n">
        <f aca="false">IF(ISNUMBER(E1667),INDEX(Scorecard!$D$19:$D$26,SUMPRODUCT(--(Scorecard!$G$19:$G$25&lt;E1667))+1),Scorecard!$D$27)</f>
        <v>0.285899340811827</v>
      </c>
      <c r="J1667" s="0" t="n">
        <f aca="false">IF(ISNUMBER(F1667),INDEX(Scorecard!$D$37:$D$44,SUMPRODUCT(--(Scorecard!$G$37:$G$43&lt;F1667))+1),Scorecard!$D$45)</f>
        <v>-0.975503570149195</v>
      </c>
      <c r="K1667" s="0" t="n">
        <f aca="false">Inputs!$B$10+Scorecard!$J$5*Loan_Sample!Y1647+Scorecard!$J$6*Loan_Sample!Z1647+Scorecard!$J$7*I1667+Scorecard!$J$8*Loan_Sample!AB1647+Scorecard!$J$9*J1667+Scorecard!$J$10*Loan_Sample!AD1647+Scorecard!$J$11*G1667+Scorecard!$J$12*H1667</f>
        <v>-4.28374755772608</v>
      </c>
      <c r="L1667" s="0" t="n">
        <f aca="false">MIN(1-Inputs!$B$13,MAX(Inputs!$B$13,1/(1+EXP(-(Inputs!$B$11*K1667+Inputs!$B$12)))))</f>
        <v>0.0125751264476923</v>
      </c>
      <c r="M1667" s="0" t="n">
        <f aca="false">Loan_Sample!AH1647*Inputs!$B$4*B1667</f>
        <v>811.672866755231</v>
      </c>
      <c r="N1667" s="0" t="n">
        <f aca="false">L1667*Inputs!$B$4*B1667</f>
        <v>811.672866755231</v>
      </c>
      <c r="O1667" s="0" t="n">
        <f aca="false">Inputs!$B$37+Inputs!$B$38*MAX(Loan_Sample!H1647-Inputs!$C$38,0)+Inputs!$B$39*MAX(Loan_Sample!H1647-Inputs!$C$39,0)+Inputs!$B$40*MAX(Loan_Sample!H1647-Inputs!$C$40,0)+Inputs!$B$41*MAX(Loan_Sample!H1647-Inputs!$C$41,0)+Inputs!$B$42*Inputs!$B$14+Inputs!$B$43*MIN(Loan_Sample!I1647/Inputs!$B$17,1)+Inputs!$B$44*MIN(Loan_Sample!E1647,Inputs!$B$18)+Inputs!$B$45*Loan_Sample!C1647</f>
        <v>-3.44842104820432</v>
      </c>
      <c r="P1667" s="0" t="n">
        <f aca="false">MIN(1-Inputs!$B$13,MAX(Inputs!$B$13,1/(1+EXP(-(Inputs!$B$15*O1667+Inputs!$B$16)))))</f>
        <v>0.0293674761624094</v>
      </c>
      <c r="Q1667" s="0" t="n">
        <f aca="false">Inputs!$B$37+Inputs!$B$38*MAX(F1667-Inputs!$C$38,0)+Inputs!$B$39*MAX(F1667-Inputs!$C$39,0)+Inputs!$B$40*MAX(F1667-Inputs!$C$40,0)+Inputs!$B$41*MAX(F1667-Inputs!$C$41,0)+Inputs!$B$42*Inputs!$B$14+Inputs!$B$43*MIN(Loan_Sample!I1647/Inputs!$B$17,1)+Inputs!$B$44*MIN(E1667,Inputs!$B$18)+Inputs!$B$45*Loan_Sample!C1647</f>
        <v>-3.44842104820432</v>
      </c>
      <c r="R1667" s="0" t="n">
        <f aca="false">MIN(1-Inputs!$B$13,MAX(Inputs!$B$13,1/(1+EXP(-(Inputs!$B$15*Q1667+Inputs!$B$16)))))</f>
        <v>0.0293674761624094</v>
      </c>
    </row>
    <row r="1668" customFormat="false" ht="15" hidden="false" customHeight="false" outlineLevel="0" collapsed="false">
      <c r="A1668" s="0" t="n">
        <f aca="false">Loan_Sample!A1648</f>
        <v>48956</v>
      </c>
      <c r="B1668" s="0" t="n">
        <f aca="false">Loan_Sample!U1648</f>
        <v>292034.3</v>
      </c>
      <c r="C1668" s="0" t="n">
        <f aca="false">Loan_Sample!K1648+Inputs!$B$26</f>
        <v>4.19999980926514</v>
      </c>
      <c r="D1668" s="0" t="n">
        <f aca="false">Loan_Sample!L1648+Inputs!$B$26</f>
        <v>-0.458333492279053</v>
      </c>
      <c r="E1668" s="0" t="n">
        <f aca="false">Loan_Sample!E1648/(1+Inputs!$B$25/100)</f>
        <v>61.872486114502</v>
      </c>
      <c r="F1668" s="0" t="n">
        <f aca="false">Loan_Sample!H1648-Inputs!$B$24/100</f>
        <v>-2.41433334350586</v>
      </c>
      <c r="G1668" s="0" t="n">
        <f aca="false">IF(ISNUMBER(C1668),INDEX(Scorecard!$D$54:$D$61,SUMPRODUCT(--(Scorecard!$G$54:$G$60&lt;C1668))+1),Scorecard!$D$62)</f>
        <v>0.489050497890326</v>
      </c>
      <c r="H1668" s="0" t="n">
        <f aca="false">IF(ISNUMBER(D1668),INDEX(Scorecard!$D$63:$D$68,SUMPRODUCT(--(Scorecard!$G$63:$G$67&lt;D1668))+1),Scorecard!$D$69)</f>
        <v>0.322484508656054</v>
      </c>
      <c r="I1668" s="0" t="n">
        <f aca="false">IF(ISNUMBER(E1668),INDEX(Scorecard!$D$19:$D$26,SUMPRODUCT(--(Scorecard!$G$19:$G$25&lt;E1668))+1),Scorecard!$D$27)</f>
        <v>0.233621608745691</v>
      </c>
      <c r="J1668" s="0" t="n">
        <f aca="false">IF(ISNUMBER(F1668),INDEX(Scorecard!$D$37:$D$44,SUMPRODUCT(--(Scorecard!$G$37:$G$43&lt;F1668))+1),Scorecard!$D$45)</f>
        <v>1.35057635045042</v>
      </c>
      <c r="K1668" s="0" t="n">
        <f aca="false">Inputs!$B$10+Scorecard!$J$5*Loan_Sample!Y1648+Scorecard!$J$6*Loan_Sample!Z1648+Scorecard!$J$7*I1668+Scorecard!$J$8*Loan_Sample!AB1648+Scorecard!$J$9*J1668+Scorecard!$J$10*Loan_Sample!AD1648+Scorecard!$J$11*G1668+Scorecard!$J$12*H1668</f>
        <v>-2.36663422884559</v>
      </c>
      <c r="L1668" s="0" t="n">
        <f aca="false">MIN(1-Inputs!$B$13,MAX(Inputs!$B$13,1/(1+EXP(-(Inputs!$B$11*K1668+Inputs!$B$12)))))</f>
        <v>0.0895215463858394</v>
      </c>
      <c r="M1668" s="0" t="n">
        <f aca="false">Loan_Sample!AH1648*Inputs!$B$4*B1668</f>
        <v>9150.17674679715</v>
      </c>
      <c r="N1668" s="0" t="n">
        <f aca="false">L1668*Inputs!$B$4*B1668</f>
        <v>9150.17674679715</v>
      </c>
      <c r="O1668" s="0" t="n">
        <f aca="false">Inputs!$B$37+Inputs!$B$38*MAX(Loan_Sample!H1648-Inputs!$C$38,0)+Inputs!$B$39*MAX(Loan_Sample!H1648-Inputs!$C$39,0)+Inputs!$B$40*MAX(Loan_Sample!H1648-Inputs!$C$40,0)+Inputs!$B$41*MAX(Loan_Sample!H1648-Inputs!$C$41,0)+Inputs!$B$42*Inputs!$B$14+Inputs!$B$43*MIN(Loan_Sample!I1648/Inputs!$B$17,1)+Inputs!$B$44*MIN(Loan_Sample!E1648,Inputs!$B$18)+Inputs!$B$45*Loan_Sample!C1648</f>
        <v>-5.76947473954235</v>
      </c>
      <c r="P1668" s="0" t="n">
        <f aca="false">MIN(1-Inputs!$B$13,MAX(Inputs!$B$13,1/(1+EXP(-(Inputs!$B$15*O1668+Inputs!$B$16)))))</f>
        <v>0.00215753168631507</v>
      </c>
      <c r="Q1668" s="0" t="n">
        <f aca="false">Inputs!$B$37+Inputs!$B$38*MAX(F1668-Inputs!$C$38,0)+Inputs!$B$39*MAX(F1668-Inputs!$C$39,0)+Inputs!$B$40*MAX(F1668-Inputs!$C$40,0)+Inputs!$B$41*MAX(F1668-Inputs!$C$41,0)+Inputs!$B$42*Inputs!$B$14+Inputs!$B$43*MIN(Loan_Sample!I1648/Inputs!$B$17,1)+Inputs!$B$44*MIN(E1668,Inputs!$B$18)+Inputs!$B$45*Loan_Sample!C1648</f>
        <v>-5.76947473954235</v>
      </c>
      <c r="R1668" s="0" t="n">
        <f aca="false">MIN(1-Inputs!$B$13,MAX(Inputs!$B$13,1/(1+EXP(-(Inputs!$B$15*Q1668+Inputs!$B$16)))))</f>
        <v>0.00215753168631507</v>
      </c>
    </row>
    <row r="1669" customFormat="false" ht="15" hidden="false" customHeight="false" outlineLevel="0" collapsed="false">
      <c r="A1669" s="0" t="n">
        <f aca="false">Loan_Sample!A1649</f>
        <v>48995</v>
      </c>
      <c r="B1669" s="0" t="n">
        <f aca="false">Loan_Sample!U1649</f>
        <v>302150.94</v>
      </c>
      <c r="C1669" s="0" t="n">
        <f aca="false">Loan_Sample!K1649+Inputs!$B$26</f>
        <v>4.30833339691162</v>
      </c>
      <c r="D1669" s="0" t="n">
        <f aca="false">Loan_Sample!L1649+Inputs!$B$26</f>
        <v>-1.125</v>
      </c>
      <c r="E1669" s="0" t="n">
        <f aca="false">Loan_Sample!E1649/(1+Inputs!$B$25/100)</f>
        <v>67.3498611450195</v>
      </c>
      <c r="F1669" s="0" t="n">
        <f aca="false">Loan_Sample!H1649-Inputs!$B$24/100</f>
        <v>-1.65433311462402</v>
      </c>
      <c r="G1669" s="0" t="n">
        <f aca="false">IF(ISNUMBER(C1669),INDEX(Scorecard!$D$54:$D$61,SUMPRODUCT(--(Scorecard!$G$54:$G$60&lt;C1669))+1),Scorecard!$D$62)</f>
        <v>0.489050497890326</v>
      </c>
      <c r="H1669" s="0" t="n">
        <f aca="false">IF(ISNUMBER(D1669),INDEX(Scorecard!$D$63:$D$68,SUMPRODUCT(--(Scorecard!$G$63:$G$67&lt;D1669))+1),Scorecard!$D$69)</f>
        <v>-0.340582194386522</v>
      </c>
      <c r="I1669" s="0" t="n">
        <f aca="false">IF(ISNUMBER(E1669),INDEX(Scorecard!$D$19:$D$26,SUMPRODUCT(--(Scorecard!$G$19:$G$25&lt;E1669))+1),Scorecard!$D$27)</f>
        <v>0.0530843085177338</v>
      </c>
      <c r="J1669" s="0" t="n">
        <f aca="false">IF(ISNUMBER(F1669),INDEX(Scorecard!$D$37:$D$44,SUMPRODUCT(--(Scorecard!$G$37:$G$43&lt;F1669))+1),Scorecard!$D$45)</f>
        <v>1.35057635045042</v>
      </c>
      <c r="K1669" s="0" t="n">
        <f aca="false">Inputs!$B$10+Scorecard!$J$5*Loan_Sample!Y1649+Scorecard!$J$6*Loan_Sample!Z1649+Scorecard!$J$7*I1669+Scorecard!$J$8*Loan_Sample!AB1649+Scorecard!$J$9*J1669+Scorecard!$J$10*Loan_Sample!AD1649+Scorecard!$J$11*G1669+Scorecard!$J$12*H1669</f>
        <v>-5.3492510735054</v>
      </c>
      <c r="L1669" s="0" t="n">
        <f aca="false">MIN(1-Inputs!$B$13,MAX(Inputs!$B$13,1/(1+EXP(-(Inputs!$B$11*K1669+Inputs!$B$12)))))</f>
        <v>0.00407280144497142</v>
      </c>
      <c r="M1669" s="0" t="n">
        <f aca="false">Loan_Sample!AH1649*Inputs!$B$4*B1669</f>
        <v>430.710274761015</v>
      </c>
      <c r="N1669" s="0" t="n">
        <f aca="false">L1669*Inputs!$B$4*B1669</f>
        <v>430.710274761015</v>
      </c>
      <c r="O1669" s="0" t="n">
        <f aca="false">Inputs!$B$37+Inputs!$B$38*MAX(Loan_Sample!H1649-Inputs!$C$38,0)+Inputs!$B$39*MAX(Loan_Sample!H1649-Inputs!$C$39,0)+Inputs!$B$40*MAX(Loan_Sample!H1649-Inputs!$C$40,0)+Inputs!$B$41*MAX(Loan_Sample!H1649-Inputs!$C$41,0)+Inputs!$B$42*Inputs!$B$14+Inputs!$B$43*MIN(Loan_Sample!I1649/Inputs!$B$17,1)+Inputs!$B$44*MIN(Loan_Sample!E1649,Inputs!$B$18)+Inputs!$B$45*Loan_Sample!C1649</f>
        <v>-5.5327947749323</v>
      </c>
      <c r="P1669" s="0" t="n">
        <f aca="false">MIN(1-Inputs!$B$13,MAX(Inputs!$B$13,1/(1+EXP(-(Inputs!$B$15*O1669+Inputs!$B$16)))))</f>
        <v>0.00282174756015569</v>
      </c>
      <c r="Q1669" s="0" t="n">
        <f aca="false">Inputs!$B$37+Inputs!$B$38*MAX(F1669-Inputs!$C$38,0)+Inputs!$B$39*MAX(F1669-Inputs!$C$39,0)+Inputs!$B$40*MAX(F1669-Inputs!$C$40,0)+Inputs!$B$41*MAX(F1669-Inputs!$C$41,0)+Inputs!$B$42*Inputs!$B$14+Inputs!$B$43*MIN(Loan_Sample!I1649/Inputs!$B$17,1)+Inputs!$B$44*MIN(E1669,Inputs!$B$18)+Inputs!$B$45*Loan_Sample!C1649</f>
        <v>-5.5327947749323</v>
      </c>
      <c r="R1669" s="0" t="n">
        <f aca="false">MIN(1-Inputs!$B$13,MAX(Inputs!$B$13,1/(1+EXP(-(Inputs!$B$15*Q1669+Inputs!$B$16)))))</f>
        <v>0.00282174756015569</v>
      </c>
    </row>
    <row r="1670" customFormat="false" ht="15" hidden="false" customHeight="false" outlineLevel="0" collapsed="false">
      <c r="A1670" s="0" t="n">
        <f aca="false">Loan_Sample!A1650</f>
        <v>49014</v>
      </c>
      <c r="B1670" s="0" t="n">
        <f aca="false">Loan_Sample!U1650</f>
        <v>242005.28</v>
      </c>
      <c r="C1670" s="0" t="n">
        <f aca="false">Loan_Sample!K1650+Inputs!$B$26</f>
        <v>4.65833330154419</v>
      </c>
      <c r="D1670" s="0" t="n">
        <f aca="false">Loan_Sample!L1650+Inputs!$B$26</f>
        <v>-1.875</v>
      </c>
      <c r="E1670" s="0" t="n">
        <f aca="false">Loan_Sample!E1650/(1+Inputs!$B$25/100)</f>
        <v>45.106014251709</v>
      </c>
      <c r="F1670" s="0" t="n">
        <f aca="false">Loan_Sample!H1650-Inputs!$B$24/100</f>
        <v>0.760333299636841</v>
      </c>
      <c r="G1670" s="0" t="n">
        <f aca="false">IF(ISNUMBER(C1670),INDEX(Scorecard!$D$54:$D$61,SUMPRODUCT(--(Scorecard!$G$54:$G$60&lt;C1670))+1),Scorecard!$D$62)</f>
        <v>0.409483001259379</v>
      </c>
      <c r="H1670" s="0" t="n">
        <f aca="false">IF(ISNUMBER(D1670),INDEX(Scorecard!$D$63:$D$68,SUMPRODUCT(--(Scorecard!$G$63:$G$67&lt;D1670))+1),Scorecard!$D$69)</f>
        <v>-0.340582194386522</v>
      </c>
      <c r="I1670" s="0" t="n">
        <f aca="false">IF(ISNUMBER(E1670),INDEX(Scorecard!$D$19:$D$26,SUMPRODUCT(--(Scorecard!$G$19:$G$25&lt;E1670))+1),Scorecard!$D$27)</f>
        <v>0.57899015159425</v>
      </c>
      <c r="J1670" s="0" t="n">
        <f aca="false">IF(ISNUMBER(F1670),INDEX(Scorecard!$D$37:$D$44,SUMPRODUCT(--(Scorecard!$G$37:$G$43&lt;F1670))+1),Scorecard!$D$45)</f>
        <v>-0.569454719285959</v>
      </c>
      <c r="K1670" s="0" t="n">
        <f aca="false">Inputs!$B$10+Scorecard!$J$5*Loan_Sample!Y1650+Scorecard!$J$6*Loan_Sample!Z1650+Scorecard!$J$7*I1670+Scorecard!$J$8*Loan_Sample!AB1650+Scorecard!$J$9*J1670+Scorecard!$J$10*Loan_Sample!AD1650+Scorecard!$J$11*G1670+Scorecard!$J$12*H1670</f>
        <v>-4.13791093647813</v>
      </c>
      <c r="L1670" s="0" t="n">
        <f aca="false">MIN(1-Inputs!$B$13,MAX(Inputs!$B$13,1/(1+EXP(-(Inputs!$B$11*K1670+Inputs!$B$12)))))</f>
        <v>0.0146594939237181</v>
      </c>
      <c r="M1670" s="0" t="n">
        <f aca="false">Loan_Sample!AH1650*Inputs!$B$4*B1670</f>
        <v>1241.68622608369</v>
      </c>
      <c r="N1670" s="0" t="n">
        <f aca="false">L1670*Inputs!$B$4*B1670</f>
        <v>1241.68622608369</v>
      </c>
      <c r="O1670" s="0" t="n">
        <f aca="false">Inputs!$B$37+Inputs!$B$38*MAX(Loan_Sample!H1650-Inputs!$C$38,0)+Inputs!$B$39*MAX(Loan_Sample!H1650-Inputs!$C$39,0)+Inputs!$B$40*MAX(Loan_Sample!H1650-Inputs!$C$40,0)+Inputs!$B$41*MAX(Loan_Sample!H1650-Inputs!$C$41,0)+Inputs!$B$42*Inputs!$B$14+Inputs!$B$43*MIN(Loan_Sample!I1650/Inputs!$B$17,1)+Inputs!$B$44*MIN(Loan_Sample!E1650,Inputs!$B$18)+Inputs!$B$45*Loan_Sample!C1650</f>
        <v>-3.68846114583059</v>
      </c>
      <c r="P1670" s="0" t="n">
        <f aca="false">MIN(1-Inputs!$B$13,MAX(Inputs!$B$13,1/(1+EXP(-(Inputs!$B$15*O1670+Inputs!$B$16)))))</f>
        <v>0.0225120032142313</v>
      </c>
      <c r="Q1670" s="0" t="n">
        <f aca="false">Inputs!$B$37+Inputs!$B$38*MAX(F1670-Inputs!$C$38,0)+Inputs!$B$39*MAX(F1670-Inputs!$C$39,0)+Inputs!$B$40*MAX(F1670-Inputs!$C$40,0)+Inputs!$B$41*MAX(F1670-Inputs!$C$41,0)+Inputs!$B$42*Inputs!$B$14+Inputs!$B$43*MIN(Loan_Sample!I1650/Inputs!$B$17,1)+Inputs!$B$44*MIN(E1670,Inputs!$B$18)+Inputs!$B$45*Loan_Sample!C1650</f>
        <v>-3.68846114583059</v>
      </c>
      <c r="R1670" s="0" t="n">
        <f aca="false">MIN(1-Inputs!$B$13,MAX(Inputs!$B$13,1/(1+EXP(-(Inputs!$B$15*Q1670+Inputs!$B$16)))))</f>
        <v>0.0225120032142313</v>
      </c>
    </row>
    <row r="1671" customFormat="false" ht="15" hidden="false" customHeight="false" outlineLevel="0" collapsed="false">
      <c r="A1671" s="0" t="n">
        <f aca="false">Loan_Sample!A1651</f>
        <v>49038</v>
      </c>
      <c r="B1671" s="0" t="n">
        <f aca="false">Loan_Sample!U1651</f>
        <v>119737.74</v>
      </c>
      <c r="C1671" s="0" t="n">
        <f aca="false">Loan_Sample!K1651+Inputs!$B$26</f>
        <v>5.73333311080933</v>
      </c>
      <c r="D1671" s="0" t="n">
        <f aca="false">Loan_Sample!L1651+Inputs!$B$26</f>
        <v>-3.50000047683716</v>
      </c>
      <c r="E1671" s="0" t="n">
        <f aca="false">Loan_Sample!E1651/(1+Inputs!$B$25/100)</f>
        <v>68.0414428710938</v>
      </c>
      <c r="F1671" s="0" t="n">
        <f aca="false">Loan_Sample!H1651-Inputs!$B$24/100</f>
        <v>0.339333295822144</v>
      </c>
      <c r="G1671" s="0" t="n">
        <f aca="false">IF(ISNUMBER(C1671),INDEX(Scorecard!$D$54:$D$61,SUMPRODUCT(--(Scorecard!$G$54:$G$60&lt;C1671))+1),Scorecard!$D$62)</f>
        <v>0.0151758992857273</v>
      </c>
      <c r="H1671" s="0" t="n">
        <f aca="false">IF(ISNUMBER(D1671),INDEX(Scorecard!$D$63:$D$68,SUMPRODUCT(--(Scorecard!$G$63:$G$67&lt;D1671))+1),Scorecard!$D$69)</f>
        <v>-0.340582194386522</v>
      </c>
      <c r="I1671" s="0" t="n">
        <f aca="false">IF(ISNUMBER(E1671),INDEX(Scorecard!$D$19:$D$26,SUMPRODUCT(--(Scorecard!$G$19:$G$25&lt;E1671))+1),Scorecard!$D$27)</f>
        <v>0.0530843085177338</v>
      </c>
      <c r="J1671" s="0" t="n">
        <f aca="false">IF(ISNUMBER(F1671),INDEX(Scorecard!$D$37:$D$44,SUMPRODUCT(--(Scorecard!$G$37:$G$43&lt;F1671))+1),Scorecard!$D$45)</f>
        <v>-0.0679520129233634</v>
      </c>
      <c r="K1671" s="0" t="n">
        <f aca="false">Inputs!$B$10+Scorecard!$J$5*Loan_Sample!Y1651+Scorecard!$J$6*Loan_Sample!Z1651+Scorecard!$J$7*I1671+Scorecard!$J$8*Loan_Sample!AB1651+Scorecard!$J$9*J1671+Scorecard!$J$10*Loan_Sample!AD1651+Scorecard!$J$11*G1671+Scorecard!$J$12*H1671</f>
        <v>-3.61492618238219</v>
      </c>
      <c r="L1671" s="0" t="n">
        <f aca="false">MIN(1-Inputs!$B$13,MAX(Inputs!$B$13,1/(1+EXP(-(Inputs!$B$11*K1671+Inputs!$B$12)))))</f>
        <v>0.0253245501162407</v>
      </c>
      <c r="M1671" s="0" t="n">
        <f aca="false">Loan_Sample!AH1651*Inputs!$B$4*B1671</f>
        <v>1061.30653910239</v>
      </c>
      <c r="N1671" s="0" t="n">
        <f aca="false">L1671*Inputs!$B$4*B1671</f>
        <v>1061.30653910239</v>
      </c>
      <c r="O1671" s="0" t="n">
        <f aca="false">Inputs!$B$37+Inputs!$B$38*MAX(Loan_Sample!H1651-Inputs!$C$38,0)+Inputs!$B$39*MAX(Loan_Sample!H1651-Inputs!$C$39,0)+Inputs!$B$40*MAX(Loan_Sample!H1651-Inputs!$C$40,0)+Inputs!$B$41*MAX(Loan_Sample!H1651-Inputs!$C$41,0)+Inputs!$B$42*Inputs!$B$14+Inputs!$B$43*MIN(Loan_Sample!I1651/Inputs!$B$17,1)+Inputs!$B$44*MIN(Loan_Sample!E1651,Inputs!$B$18)+Inputs!$B$45*Loan_Sample!C1651</f>
        <v>-5.43031997269922</v>
      </c>
      <c r="P1671" s="0" t="n">
        <f aca="false">MIN(1-Inputs!$B$13,MAX(Inputs!$B$13,1/(1+EXP(-(Inputs!$B$15*O1671+Inputs!$B$16)))))</f>
        <v>0.00316926923172907</v>
      </c>
      <c r="Q1671" s="0" t="n">
        <f aca="false">Inputs!$B$37+Inputs!$B$38*MAX(F1671-Inputs!$C$38,0)+Inputs!$B$39*MAX(F1671-Inputs!$C$39,0)+Inputs!$B$40*MAX(F1671-Inputs!$C$40,0)+Inputs!$B$41*MAX(F1671-Inputs!$C$41,0)+Inputs!$B$42*Inputs!$B$14+Inputs!$B$43*MIN(Loan_Sample!I1651/Inputs!$B$17,1)+Inputs!$B$44*MIN(E1671,Inputs!$B$18)+Inputs!$B$45*Loan_Sample!C1651</f>
        <v>-5.43031997269922</v>
      </c>
      <c r="R1671" s="0" t="n">
        <f aca="false">MIN(1-Inputs!$B$13,MAX(Inputs!$B$13,1/(1+EXP(-(Inputs!$B$15*Q1671+Inputs!$B$16)))))</f>
        <v>0.00316926923172907</v>
      </c>
    </row>
    <row r="1672" customFormat="false" ht="15" hidden="false" customHeight="false" outlineLevel="0" collapsed="false">
      <c r="A1672" s="0" t="n">
        <f aca="false">Loan_Sample!A1652</f>
        <v>49098</v>
      </c>
      <c r="B1672" s="0" t="n">
        <f aca="false">Loan_Sample!U1652</f>
        <v>126761.21</v>
      </c>
      <c r="C1672" s="0" t="n">
        <f aca="false">Loan_Sample!K1652+Inputs!$B$26</f>
        <v>5.03333330154419</v>
      </c>
      <c r="D1672" s="0" t="n">
        <f aca="false">Loan_Sample!L1652+Inputs!$B$26</f>
        <v>-3.50000047683716</v>
      </c>
      <c r="E1672" s="0" t="n">
        <f aca="false">Loan_Sample!E1652/(1+Inputs!$B$25/100)</f>
        <v>79.5599212646484</v>
      </c>
      <c r="F1672" s="0" t="n">
        <f aca="false">Loan_Sample!H1652-Inputs!$B$24/100</f>
        <v>0.203333377838135</v>
      </c>
      <c r="G1672" s="0" t="n">
        <f aca="false">IF(ISNUMBER(C1672),INDEX(Scorecard!$D$54:$D$61,SUMPRODUCT(--(Scorecard!$G$54:$G$60&lt;C1672))+1),Scorecard!$D$62)</f>
        <v>0.214429354789033</v>
      </c>
      <c r="H1672" s="0" t="n">
        <f aca="false">IF(ISNUMBER(D1672),INDEX(Scorecard!$D$63:$D$68,SUMPRODUCT(--(Scorecard!$G$63:$G$67&lt;D1672))+1),Scorecard!$D$69)</f>
        <v>-0.340582194386522</v>
      </c>
      <c r="I1672" s="0" t="n">
        <f aca="false">IF(ISNUMBER(E1672),INDEX(Scorecard!$D$19:$D$26,SUMPRODUCT(--(Scorecard!$G$19:$G$25&lt;E1672))+1),Scorecard!$D$27)</f>
        <v>-0.0341578513653732</v>
      </c>
      <c r="J1672" s="0" t="n">
        <f aca="false">IF(ISNUMBER(F1672),INDEX(Scorecard!$D$37:$D$44,SUMPRODUCT(--(Scorecard!$G$37:$G$43&lt;F1672))+1),Scorecard!$D$45)</f>
        <v>-0.0679520129233634</v>
      </c>
      <c r="K1672" s="0" t="n">
        <f aca="false">Inputs!$B$10+Scorecard!$J$5*Loan_Sample!Y1652+Scorecard!$J$6*Loan_Sample!Z1652+Scorecard!$J$7*I1672+Scorecard!$J$8*Loan_Sample!AB1652+Scorecard!$J$9*J1672+Scorecard!$J$10*Loan_Sample!AD1652+Scorecard!$J$11*G1672+Scorecard!$J$12*H1672</f>
        <v>-4.69000299700635</v>
      </c>
      <c r="L1672" s="0" t="n">
        <f aca="false">MIN(1-Inputs!$B$13,MAX(Inputs!$B$13,1/(1+EXP(-(Inputs!$B$11*K1672+Inputs!$B$12)))))</f>
        <v>0.00819095529780978</v>
      </c>
      <c r="M1672" s="0" t="n">
        <f aca="false">Loan_Sample!AH1652*Inputs!$B$4*B1672</f>
        <v>363.403391612198</v>
      </c>
      <c r="N1672" s="0" t="n">
        <f aca="false">L1672*Inputs!$B$4*B1672</f>
        <v>363.403391612198</v>
      </c>
      <c r="O1672" s="0" t="n">
        <f aca="false">Inputs!$B$37+Inputs!$B$38*MAX(Loan_Sample!H1652-Inputs!$C$38,0)+Inputs!$B$39*MAX(Loan_Sample!H1652-Inputs!$C$39,0)+Inputs!$B$40*MAX(Loan_Sample!H1652-Inputs!$C$40,0)+Inputs!$B$41*MAX(Loan_Sample!H1652-Inputs!$C$41,0)+Inputs!$B$42*Inputs!$B$14+Inputs!$B$43*MIN(Loan_Sample!I1652/Inputs!$B$17,1)+Inputs!$B$44*MIN(Loan_Sample!E1652,Inputs!$B$18)+Inputs!$B$45*Loan_Sample!C1652</f>
        <v>-5.80043572248492</v>
      </c>
      <c r="P1672" s="0" t="n">
        <f aca="false">MIN(1-Inputs!$B$13,MAX(Inputs!$B$13,1/(1+EXP(-(Inputs!$B$15*O1672+Inputs!$B$16)))))</f>
        <v>0.00208307058835341</v>
      </c>
      <c r="Q1672" s="0" t="n">
        <f aca="false">Inputs!$B$37+Inputs!$B$38*MAX(F1672-Inputs!$C$38,0)+Inputs!$B$39*MAX(F1672-Inputs!$C$39,0)+Inputs!$B$40*MAX(F1672-Inputs!$C$40,0)+Inputs!$B$41*MAX(F1672-Inputs!$C$41,0)+Inputs!$B$42*Inputs!$B$14+Inputs!$B$43*MIN(Loan_Sample!I1652/Inputs!$B$17,1)+Inputs!$B$44*MIN(E1672,Inputs!$B$18)+Inputs!$B$45*Loan_Sample!C1652</f>
        <v>-5.80043572248492</v>
      </c>
      <c r="R1672" s="0" t="n">
        <f aca="false">MIN(1-Inputs!$B$13,MAX(Inputs!$B$13,1/(1+EXP(-(Inputs!$B$15*Q1672+Inputs!$B$16)))))</f>
        <v>0.00208307058835341</v>
      </c>
    </row>
    <row r="1673" customFormat="false" ht="15" hidden="false" customHeight="false" outlineLevel="0" collapsed="false">
      <c r="A1673" s="0" t="n">
        <f aca="false">Loan_Sample!A1653</f>
        <v>49276</v>
      </c>
      <c r="B1673" s="0" t="n">
        <f aca="false">Loan_Sample!U1653</f>
        <v>273377.75</v>
      </c>
      <c r="C1673" s="0" t="n">
        <f aca="false">Loan_Sample!K1653+Inputs!$B$26</f>
        <v>4.0230770111084</v>
      </c>
      <c r="D1673" s="0" t="n">
        <f aca="false">Loan_Sample!L1653+Inputs!$B$26</f>
        <v>-0.276923179626465</v>
      </c>
      <c r="E1673" s="0" t="n">
        <f aca="false">Loan_Sample!E1653/(1+Inputs!$B$25/100)</f>
        <v>73.2770690917969</v>
      </c>
      <c r="F1673" s="0" t="n">
        <f aca="false">Loan_Sample!H1653-Inputs!$B$24/100</f>
        <v>0.618666410446167</v>
      </c>
      <c r="G1673" s="0" t="n">
        <f aca="false">IF(ISNUMBER(C1673),INDEX(Scorecard!$D$54:$D$61,SUMPRODUCT(--(Scorecard!$G$54:$G$60&lt;C1673))+1),Scorecard!$D$62)</f>
        <v>0.489050497890326</v>
      </c>
      <c r="H1673" s="0" t="n">
        <f aca="false">IF(ISNUMBER(D1673),INDEX(Scorecard!$D$63:$D$68,SUMPRODUCT(--(Scorecard!$G$63:$G$67&lt;D1673))+1),Scorecard!$D$69)</f>
        <v>0.322484508656054</v>
      </c>
      <c r="I1673" s="0" t="n">
        <f aca="false">IF(ISNUMBER(E1673),INDEX(Scorecard!$D$19:$D$26,SUMPRODUCT(--(Scorecard!$G$19:$G$25&lt;E1673))+1),Scorecard!$D$27)</f>
        <v>-0.0341578513653732</v>
      </c>
      <c r="J1673" s="0" t="n">
        <f aca="false">IF(ISNUMBER(F1673),INDEX(Scorecard!$D$37:$D$44,SUMPRODUCT(--(Scorecard!$G$37:$G$43&lt;F1673))+1),Scorecard!$D$45)</f>
        <v>-0.271229676926091</v>
      </c>
      <c r="K1673" s="0" t="n">
        <f aca="false">Inputs!$B$10+Scorecard!$J$5*Loan_Sample!Y1653+Scorecard!$J$6*Loan_Sample!Z1653+Scorecard!$J$7*I1673+Scorecard!$J$8*Loan_Sample!AB1653+Scorecard!$J$9*J1673+Scorecard!$J$10*Loan_Sample!AD1653+Scorecard!$J$11*G1673+Scorecard!$J$12*H1673</f>
        <v>-4.42084735025247</v>
      </c>
      <c r="L1673" s="0" t="n">
        <f aca="false">MIN(1-Inputs!$B$13,MAX(Inputs!$B$13,1/(1+EXP(-(Inputs!$B$11*K1673+Inputs!$B$12)))))</f>
        <v>0.010883700529047</v>
      </c>
      <c r="M1673" s="0" t="n">
        <f aca="false">Loan_Sample!AH1653*Inputs!$B$4*B1673</f>
        <v>1041.37654680664</v>
      </c>
      <c r="N1673" s="0" t="n">
        <f aca="false">L1673*Inputs!$B$4*B1673</f>
        <v>1041.37654680664</v>
      </c>
      <c r="O1673" s="0" t="n">
        <f aca="false">Inputs!$B$37+Inputs!$B$38*MAX(Loan_Sample!H1653-Inputs!$C$38,0)+Inputs!$B$39*MAX(Loan_Sample!H1653-Inputs!$C$39,0)+Inputs!$B$40*MAX(Loan_Sample!H1653-Inputs!$C$40,0)+Inputs!$B$41*MAX(Loan_Sample!H1653-Inputs!$C$41,0)+Inputs!$B$42*Inputs!$B$14+Inputs!$B$43*MIN(Loan_Sample!I1653/Inputs!$B$17,1)+Inputs!$B$44*MIN(Loan_Sample!E1653,Inputs!$B$18)+Inputs!$B$45*Loan_Sample!C1653</f>
        <v>-4.40826383756336</v>
      </c>
      <c r="P1673" s="0" t="n">
        <f aca="false">MIN(1-Inputs!$B$13,MAX(Inputs!$B$13,1/(1+EXP(-(Inputs!$B$15*O1673+Inputs!$B$16)))))</f>
        <v>0.0100586969924091</v>
      </c>
      <c r="Q1673" s="0" t="n">
        <f aca="false">Inputs!$B$37+Inputs!$B$38*MAX(F1673-Inputs!$C$38,0)+Inputs!$B$39*MAX(F1673-Inputs!$C$39,0)+Inputs!$B$40*MAX(F1673-Inputs!$C$40,0)+Inputs!$B$41*MAX(F1673-Inputs!$C$41,0)+Inputs!$B$42*Inputs!$B$14+Inputs!$B$43*MIN(Loan_Sample!I1653/Inputs!$B$17,1)+Inputs!$B$44*MIN(E1673,Inputs!$B$18)+Inputs!$B$45*Loan_Sample!C1653</f>
        <v>-4.40826383756336</v>
      </c>
      <c r="R1673" s="0" t="n">
        <f aca="false">MIN(1-Inputs!$B$13,MAX(Inputs!$B$13,1/(1+EXP(-(Inputs!$B$15*Q1673+Inputs!$B$16)))))</f>
        <v>0.0100586969924091</v>
      </c>
    </row>
    <row r="1674" customFormat="false" ht="15" hidden="false" customHeight="false" outlineLevel="0" collapsed="false">
      <c r="A1674" s="0" t="n">
        <f aca="false">Loan_Sample!A1654</f>
        <v>49310</v>
      </c>
      <c r="B1674" s="0" t="n">
        <f aca="false">Loan_Sample!U1654</f>
        <v>246339.73</v>
      </c>
      <c r="C1674" s="0" t="n">
        <f aca="false">Loan_Sample!K1654+Inputs!$B$26</f>
        <v>4.8230767250061</v>
      </c>
      <c r="D1674" s="0" t="n">
        <f aca="false">Loan_Sample!L1654+Inputs!$B$26</f>
        <v>-0.276923179626465</v>
      </c>
      <c r="E1674" s="0" t="n">
        <f aca="false">Loan_Sample!E1654/(1+Inputs!$B$25/100)</f>
        <v>63.5705986022949</v>
      </c>
      <c r="F1674" s="0" t="n">
        <f aca="false">Loan_Sample!H1654-Inputs!$B$24/100</f>
        <v>0.440666437149048</v>
      </c>
      <c r="G1674" s="0" t="n">
        <f aca="false">IF(ISNUMBER(C1674),INDEX(Scorecard!$D$54:$D$61,SUMPRODUCT(--(Scorecard!$G$54:$G$60&lt;C1674))+1),Scorecard!$D$62)</f>
        <v>0.214429354789033</v>
      </c>
      <c r="H1674" s="0" t="n">
        <f aca="false">IF(ISNUMBER(D1674),INDEX(Scorecard!$D$63:$D$68,SUMPRODUCT(--(Scorecard!$G$63:$G$67&lt;D1674))+1),Scorecard!$D$69)</f>
        <v>0.322484508656054</v>
      </c>
      <c r="I1674" s="0" t="n">
        <f aca="false">IF(ISNUMBER(E1674),INDEX(Scorecard!$D$19:$D$26,SUMPRODUCT(--(Scorecard!$G$19:$G$25&lt;E1674))+1),Scorecard!$D$27)</f>
        <v>0.233621608745691</v>
      </c>
      <c r="J1674" s="0" t="n">
        <f aca="false">IF(ISNUMBER(F1674),INDEX(Scorecard!$D$37:$D$44,SUMPRODUCT(--(Scorecard!$G$37:$G$43&lt;F1674))+1),Scorecard!$D$45)</f>
        <v>-0.271229676926091</v>
      </c>
      <c r="K1674" s="0" t="n">
        <f aca="false">Inputs!$B$10+Scorecard!$J$5*Loan_Sample!Y1654+Scorecard!$J$6*Loan_Sample!Z1654+Scorecard!$J$7*I1674+Scorecard!$J$8*Loan_Sample!AB1654+Scorecard!$J$9*J1674+Scorecard!$J$10*Loan_Sample!AD1654+Scorecard!$J$11*G1674+Scorecard!$J$12*H1674</f>
        <v>-3.91048455361204</v>
      </c>
      <c r="L1674" s="0" t="n">
        <f aca="false">MIN(1-Inputs!$B$13,MAX(Inputs!$B$13,1/(1+EXP(-(Inputs!$B$11*K1674+Inputs!$B$12)))))</f>
        <v>0.0186070317544181</v>
      </c>
      <c r="M1674" s="0" t="n">
        <f aca="false">Loan_Sample!AH1654*Inputs!$B$4*B1674</f>
        <v>1604.27791246968</v>
      </c>
      <c r="N1674" s="0" t="n">
        <f aca="false">L1674*Inputs!$B$4*B1674</f>
        <v>1604.27791246968</v>
      </c>
      <c r="O1674" s="0" t="n">
        <f aca="false">Inputs!$B$37+Inputs!$B$38*MAX(Loan_Sample!H1654-Inputs!$C$38,0)+Inputs!$B$39*MAX(Loan_Sample!H1654-Inputs!$C$39,0)+Inputs!$B$40*MAX(Loan_Sample!H1654-Inputs!$C$40,0)+Inputs!$B$41*MAX(Loan_Sample!H1654-Inputs!$C$41,0)+Inputs!$B$42*Inputs!$B$14+Inputs!$B$43*MIN(Loan_Sample!I1654/Inputs!$B$17,1)+Inputs!$B$44*MIN(Loan_Sample!E1654,Inputs!$B$18)+Inputs!$B$45*Loan_Sample!C1654</f>
        <v>-4.3991563427295</v>
      </c>
      <c r="P1674" s="0" t="n">
        <f aca="false">MIN(1-Inputs!$B$13,MAX(Inputs!$B$13,1/(1+EXP(-(Inputs!$B$15*O1674+Inputs!$B$16)))))</f>
        <v>0.0101623157306777</v>
      </c>
      <c r="Q1674" s="0" t="n">
        <f aca="false">Inputs!$B$37+Inputs!$B$38*MAX(F1674-Inputs!$C$38,0)+Inputs!$B$39*MAX(F1674-Inputs!$C$39,0)+Inputs!$B$40*MAX(F1674-Inputs!$C$40,0)+Inputs!$B$41*MAX(F1674-Inputs!$C$41,0)+Inputs!$B$42*Inputs!$B$14+Inputs!$B$43*MIN(Loan_Sample!I1654/Inputs!$B$17,1)+Inputs!$B$44*MIN(E1674,Inputs!$B$18)+Inputs!$B$45*Loan_Sample!C1654</f>
        <v>-4.3991563427295</v>
      </c>
      <c r="R1674" s="0" t="n">
        <f aca="false">MIN(1-Inputs!$B$13,MAX(Inputs!$B$13,1/(1+EXP(-(Inputs!$B$15*Q1674+Inputs!$B$16)))))</f>
        <v>0.0101623157306777</v>
      </c>
    </row>
    <row r="1675" customFormat="false" ht="15" hidden="false" customHeight="false" outlineLevel="0" collapsed="false">
      <c r="A1675" s="0" t="n">
        <f aca="false">Loan_Sample!A1655</f>
        <v>49363</v>
      </c>
      <c r="B1675" s="0" t="n">
        <f aca="false">Loan_Sample!U1655</f>
        <v>205041.39</v>
      </c>
      <c r="C1675" s="0" t="n">
        <f aca="false">Loan_Sample!K1655+Inputs!$B$26</f>
        <v>4.95833349227905</v>
      </c>
      <c r="D1675" s="0" t="n">
        <f aca="false">Loan_Sample!L1655+Inputs!$B$26</f>
        <v>-1.875</v>
      </c>
      <c r="E1675" s="0" t="n">
        <f aca="false">Loan_Sample!E1655/(1+Inputs!$B$25/100)</f>
        <v>74.3719329833984</v>
      </c>
      <c r="F1675" s="0" t="n">
        <f aca="false">Loan_Sample!H1655-Inputs!$B$24/100</f>
        <v>-0.250666618347168</v>
      </c>
      <c r="G1675" s="0" t="n">
        <f aca="false">IF(ISNUMBER(C1675),INDEX(Scorecard!$D$54:$D$61,SUMPRODUCT(--(Scorecard!$G$54:$G$60&lt;C1675))+1),Scorecard!$D$62)</f>
        <v>0.214429354789033</v>
      </c>
      <c r="H1675" s="0" t="n">
        <f aca="false">IF(ISNUMBER(D1675),INDEX(Scorecard!$D$63:$D$68,SUMPRODUCT(--(Scorecard!$G$63:$G$67&lt;D1675))+1),Scorecard!$D$69)</f>
        <v>-0.340582194386522</v>
      </c>
      <c r="I1675" s="0" t="n">
        <f aca="false">IF(ISNUMBER(E1675),INDEX(Scorecard!$D$19:$D$26,SUMPRODUCT(--(Scorecard!$G$19:$G$25&lt;E1675))+1),Scorecard!$D$27)</f>
        <v>-0.0341578513653732</v>
      </c>
      <c r="J1675" s="0" t="n">
        <f aca="false">IF(ISNUMBER(F1675),INDEX(Scorecard!$D$37:$D$44,SUMPRODUCT(--(Scorecard!$G$37:$G$43&lt;F1675))+1),Scorecard!$D$45)</f>
        <v>0.769716833645565</v>
      </c>
      <c r="K1675" s="0" t="n">
        <f aca="false">Inputs!$B$10+Scorecard!$J$5*Loan_Sample!Y1655+Scorecard!$J$6*Loan_Sample!Z1655+Scorecard!$J$7*I1675+Scorecard!$J$8*Loan_Sample!AB1655+Scorecard!$J$9*J1675+Scorecard!$J$10*Loan_Sample!AD1655+Scorecard!$J$11*G1675+Scorecard!$J$12*H1675</f>
        <v>-6.93029398309195</v>
      </c>
      <c r="L1675" s="0" t="n">
        <f aca="false">MIN(1-Inputs!$B$13,MAX(Inputs!$B$13,1/(1+EXP(-(Inputs!$B$11*K1675+Inputs!$B$12)))))</f>
        <v>0.000757342259808805</v>
      </c>
      <c r="M1675" s="0" t="n">
        <f aca="false">Loan_Sample!AH1655*Inputs!$B$4*B1675</f>
        <v>54.3502783799285</v>
      </c>
      <c r="N1675" s="0" t="n">
        <f aca="false">L1675*Inputs!$B$4*B1675</f>
        <v>54.3502783799285</v>
      </c>
      <c r="O1675" s="0" t="n">
        <f aca="false">Inputs!$B$37+Inputs!$B$38*MAX(Loan_Sample!H1655-Inputs!$C$38,0)+Inputs!$B$39*MAX(Loan_Sample!H1655-Inputs!$C$39,0)+Inputs!$B$40*MAX(Loan_Sample!H1655-Inputs!$C$40,0)+Inputs!$B$41*MAX(Loan_Sample!H1655-Inputs!$C$41,0)+Inputs!$B$42*Inputs!$B$14+Inputs!$B$43*MIN(Loan_Sample!I1655/Inputs!$B$17,1)+Inputs!$B$44*MIN(Loan_Sample!E1655,Inputs!$B$18)+Inputs!$B$45*Loan_Sample!C1655</f>
        <v>-5.69007595358585</v>
      </c>
      <c r="P1675" s="0" t="n">
        <f aca="false">MIN(1-Inputs!$B$13,MAX(Inputs!$B$13,1/(1+EXP(-(Inputs!$B$15*O1675+Inputs!$B$16)))))</f>
        <v>0.00236084941614214</v>
      </c>
      <c r="Q1675" s="0" t="n">
        <f aca="false">Inputs!$B$37+Inputs!$B$38*MAX(F1675-Inputs!$C$38,0)+Inputs!$B$39*MAX(F1675-Inputs!$C$39,0)+Inputs!$B$40*MAX(F1675-Inputs!$C$40,0)+Inputs!$B$41*MAX(F1675-Inputs!$C$41,0)+Inputs!$B$42*Inputs!$B$14+Inputs!$B$43*MIN(Loan_Sample!I1655/Inputs!$B$17,1)+Inputs!$B$44*MIN(E1675,Inputs!$B$18)+Inputs!$B$45*Loan_Sample!C1655</f>
        <v>-5.69007595358585</v>
      </c>
      <c r="R1675" s="0" t="n">
        <f aca="false">MIN(1-Inputs!$B$13,MAX(Inputs!$B$13,1/(1+EXP(-(Inputs!$B$15*Q1675+Inputs!$B$16)))))</f>
        <v>0.00236084941614214</v>
      </c>
    </row>
    <row r="1676" customFormat="false" ht="15" hidden="false" customHeight="false" outlineLevel="0" collapsed="false">
      <c r="A1676" s="0" t="n">
        <f aca="false">Loan_Sample!A1656</f>
        <v>49367</v>
      </c>
      <c r="B1676" s="0" t="n">
        <f aca="false">Loan_Sample!U1656</f>
        <v>120483.22</v>
      </c>
      <c r="C1676" s="0" t="n">
        <f aca="false">Loan_Sample!K1656+Inputs!$B$26</f>
        <v>4.85833311080933</v>
      </c>
      <c r="D1676" s="0" t="n">
        <f aca="false">Loan_Sample!L1656+Inputs!$B$26</f>
        <v>-1.875</v>
      </c>
      <c r="E1676" s="0" t="n">
        <f aca="false">Loan_Sample!E1656/(1+Inputs!$B$25/100)</f>
        <v>76.6808547973633</v>
      </c>
      <c r="F1676" s="0" t="n">
        <f aca="false">Loan_Sample!H1656-Inputs!$B$24/100</f>
        <v>-0.1506667137146</v>
      </c>
      <c r="G1676" s="0" t="n">
        <f aca="false">IF(ISNUMBER(C1676),INDEX(Scorecard!$D$54:$D$61,SUMPRODUCT(--(Scorecard!$G$54:$G$60&lt;C1676))+1),Scorecard!$D$62)</f>
        <v>0.214429354789033</v>
      </c>
      <c r="H1676" s="0" t="n">
        <f aca="false">IF(ISNUMBER(D1676),INDEX(Scorecard!$D$63:$D$68,SUMPRODUCT(--(Scorecard!$G$63:$G$67&lt;D1676))+1),Scorecard!$D$69)</f>
        <v>-0.340582194386522</v>
      </c>
      <c r="I1676" s="0" t="n">
        <f aca="false">IF(ISNUMBER(E1676),INDEX(Scorecard!$D$19:$D$26,SUMPRODUCT(--(Scorecard!$G$19:$G$25&lt;E1676))+1),Scorecard!$D$27)</f>
        <v>-0.0341578513653732</v>
      </c>
      <c r="J1676" s="0" t="n">
        <f aca="false">IF(ISNUMBER(F1676),INDEX(Scorecard!$D$37:$D$44,SUMPRODUCT(--(Scorecard!$G$37:$G$43&lt;F1676))+1),Scorecard!$D$45)</f>
        <v>0.330501541082344</v>
      </c>
      <c r="K1676" s="0" t="n">
        <f aca="false">Inputs!$B$10+Scorecard!$J$5*Loan_Sample!Y1656+Scorecard!$J$6*Loan_Sample!Z1656+Scorecard!$J$7*I1676+Scorecard!$J$8*Loan_Sample!AB1656+Scorecard!$J$9*J1676+Scorecard!$J$10*Loan_Sample!AD1656+Scorecard!$J$11*G1676+Scorecard!$J$12*H1676</f>
        <v>-3.17491323724352</v>
      </c>
      <c r="L1676" s="0" t="n">
        <f aca="false">MIN(1-Inputs!$B$13,MAX(Inputs!$B$13,1/(1+EXP(-(Inputs!$B$11*K1676+Inputs!$B$12)))))</f>
        <v>0.0398785955899204</v>
      </c>
      <c r="M1676" s="0" t="n">
        <f aca="false">Loan_Sample!AH1656*Inputs!$B$4*B1676</f>
        <v>1681.64556201299</v>
      </c>
      <c r="N1676" s="0" t="n">
        <f aca="false">L1676*Inputs!$B$4*B1676</f>
        <v>1681.64556201299</v>
      </c>
      <c r="O1676" s="0" t="n">
        <f aca="false">Inputs!$B$37+Inputs!$B$38*MAX(Loan_Sample!H1656-Inputs!$C$38,0)+Inputs!$B$39*MAX(Loan_Sample!H1656-Inputs!$C$39,0)+Inputs!$B$40*MAX(Loan_Sample!H1656-Inputs!$C$40,0)+Inputs!$B$41*MAX(Loan_Sample!H1656-Inputs!$C$41,0)+Inputs!$B$42*Inputs!$B$14+Inputs!$B$43*MIN(Loan_Sample!I1656/Inputs!$B$17,1)+Inputs!$B$44*MIN(Loan_Sample!E1656,Inputs!$B$18)+Inputs!$B$45*Loan_Sample!C1656</f>
        <v>-6.31873749227697</v>
      </c>
      <c r="P1676" s="0" t="n">
        <f aca="false">MIN(1-Inputs!$B$13,MAX(Inputs!$B$13,1/(1+EXP(-(Inputs!$B$15*O1676+Inputs!$B$16)))))</f>
        <v>0.00115669434369101</v>
      </c>
      <c r="Q1676" s="0" t="n">
        <f aca="false">Inputs!$B$37+Inputs!$B$38*MAX(F1676-Inputs!$C$38,0)+Inputs!$B$39*MAX(F1676-Inputs!$C$39,0)+Inputs!$B$40*MAX(F1676-Inputs!$C$40,0)+Inputs!$B$41*MAX(F1676-Inputs!$C$41,0)+Inputs!$B$42*Inputs!$B$14+Inputs!$B$43*MIN(Loan_Sample!I1656/Inputs!$B$17,1)+Inputs!$B$44*MIN(E1676,Inputs!$B$18)+Inputs!$B$45*Loan_Sample!C1656</f>
        <v>-6.31873749227697</v>
      </c>
      <c r="R1676" s="0" t="n">
        <f aca="false">MIN(1-Inputs!$B$13,MAX(Inputs!$B$13,1/(1+EXP(-(Inputs!$B$15*Q1676+Inputs!$B$16)))))</f>
        <v>0.00115669434369101</v>
      </c>
    </row>
    <row r="1677" customFormat="false" ht="15" hidden="false" customHeight="false" outlineLevel="0" collapsed="false">
      <c r="A1677" s="0" t="n">
        <f aca="false">Loan_Sample!A1657</f>
        <v>49369</v>
      </c>
      <c r="B1677" s="0" t="n">
        <f aca="false">Loan_Sample!U1657</f>
        <v>147604.95</v>
      </c>
      <c r="C1677" s="0" t="n">
        <f aca="false">Loan_Sample!K1657+Inputs!$B$26</f>
        <v>4</v>
      </c>
      <c r="D1677" s="0" t="n">
        <f aca="false">Loan_Sample!L1657+Inputs!$B$26</f>
        <v>-0.208333492279053</v>
      </c>
      <c r="E1677" s="0" t="n">
        <f aca="false">Loan_Sample!E1657/(1+Inputs!$B$25/100)</f>
        <v>58.1398239135742</v>
      </c>
      <c r="F1677" s="0" t="n">
        <f aca="false">Loan_Sample!H1657-Inputs!$B$24/100</f>
        <v>-1.51633310317993</v>
      </c>
      <c r="G1677" s="0" t="n">
        <f aca="false">IF(ISNUMBER(C1677),INDEX(Scorecard!$D$54:$D$61,SUMPRODUCT(--(Scorecard!$G$54:$G$60&lt;C1677))+1),Scorecard!$D$62)</f>
        <v>0.489050497890326</v>
      </c>
      <c r="H1677" s="0" t="n">
        <f aca="false">IF(ISNUMBER(D1677),INDEX(Scorecard!$D$63:$D$68,SUMPRODUCT(--(Scorecard!$G$63:$G$67&lt;D1677))+1),Scorecard!$D$69)</f>
        <v>0.322484508656054</v>
      </c>
      <c r="I1677" s="0" t="n">
        <f aca="false">IF(ISNUMBER(E1677),INDEX(Scorecard!$D$19:$D$26,SUMPRODUCT(--(Scorecard!$G$19:$G$25&lt;E1677))+1),Scorecard!$D$27)</f>
        <v>0.267179331770092</v>
      </c>
      <c r="J1677" s="0" t="n">
        <f aca="false">IF(ISNUMBER(F1677),INDEX(Scorecard!$D$37:$D$44,SUMPRODUCT(--(Scorecard!$G$37:$G$43&lt;F1677))+1),Scorecard!$D$45)</f>
        <v>1.35057635045042</v>
      </c>
      <c r="K1677" s="0" t="n">
        <f aca="false">Inputs!$B$10+Scorecard!$J$5*Loan_Sample!Y1657+Scorecard!$J$6*Loan_Sample!Z1657+Scorecard!$J$7*I1677+Scorecard!$J$8*Loan_Sample!AB1657+Scorecard!$J$9*J1677+Scorecard!$J$10*Loan_Sample!AD1657+Scorecard!$J$11*G1677+Scorecard!$J$12*H1677</f>
        <v>-3.08622111529893</v>
      </c>
      <c r="L1677" s="0" t="n">
        <f aca="false">MIN(1-Inputs!$B$13,MAX(Inputs!$B$13,1/(1+EXP(-(Inputs!$B$11*K1677+Inputs!$B$12)))))</f>
        <v>0.0436607647867042</v>
      </c>
      <c r="M1677" s="0" t="n">
        <f aca="false">Loan_Sample!AH1657*Inputs!$B$4*B1677</f>
        <v>2255.59075115613</v>
      </c>
      <c r="N1677" s="0" t="n">
        <f aca="false">L1677*Inputs!$B$4*B1677</f>
        <v>2255.59075115613</v>
      </c>
      <c r="O1677" s="0" t="n">
        <f aca="false">Inputs!$B$37+Inputs!$B$38*MAX(Loan_Sample!H1657-Inputs!$C$38,0)+Inputs!$B$39*MAX(Loan_Sample!H1657-Inputs!$C$39,0)+Inputs!$B$40*MAX(Loan_Sample!H1657-Inputs!$C$40,0)+Inputs!$B$41*MAX(Loan_Sample!H1657-Inputs!$C$41,0)+Inputs!$B$42*Inputs!$B$14+Inputs!$B$43*MIN(Loan_Sample!I1657/Inputs!$B$17,1)+Inputs!$B$44*MIN(Loan_Sample!E1657,Inputs!$B$18)+Inputs!$B$45*Loan_Sample!C1657</f>
        <v>-5.71819561044659</v>
      </c>
      <c r="P1677" s="0" t="n">
        <f aca="false">MIN(1-Inputs!$B$13,MAX(Inputs!$B$13,1/(1+EXP(-(Inputs!$B$15*O1677+Inputs!$B$16)))))</f>
        <v>0.00228674490751664</v>
      </c>
      <c r="Q1677" s="0" t="n">
        <f aca="false">Inputs!$B$37+Inputs!$B$38*MAX(F1677-Inputs!$C$38,0)+Inputs!$B$39*MAX(F1677-Inputs!$C$39,0)+Inputs!$B$40*MAX(F1677-Inputs!$C$40,0)+Inputs!$B$41*MAX(F1677-Inputs!$C$41,0)+Inputs!$B$42*Inputs!$B$14+Inputs!$B$43*MIN(Loan_Sample!I1657/Inputs!$B$17,1)+Inputs!$B$44*MIN(E1677,Inputs!$B$18)+Inputs!$B$45*Loan_Sample!C1657</f>
        <v>-5.71819561044659</v>
      </c>
      <c r="R1677" s="0" t="n">
        <f aca="false">MIN(1-Inputs!$B$13,MAX(Inputs!$B$13,1/(1+EXP(-(Inputs!$B$15*Q1677+Inputs!$B$16)))))</f>
        <v>0.00228674490751664</v>
      </c>
    </row>
    <row r="1678" customFormat="false" ht="15" hidden="false" customHeight="false" outlineLevel="0" collapsed="false">
      <c r="A1678" s="0" t="n">
        <f aca="false">Loan_Sample!A1658</f>
        <v>49380</v>
      </c>
      <c r="B1678" s="0" t="n">
        <f aca="false">Loan_Sample!U1658</f>
        <v>219949.42</v>
      </c>
      <c r="C1678" s="0" t="n">
        <f aca="false">Loan_Sample!K1658+Inputs!$B$26</f>
        <v>6.83333349227905</v>
      </c>
      <c r="D1678" s="0" t="n">
        <f aca="false">Loan_Sample!L1658+Inputs!$B$26</f>
        <v>2.71025657653809</v>
      </c>
      <c r="E1678" s="0" t="n">
        <f aca="false">Loan_Sample!E1658/(1+Inputs!$B$25/100)</f>
        <v>63.0652198791504</v>
      </c>
      <c r="F1678" s="0" t="n">
        <f aca="false">Loan_Sample!H1658-Inputs!$B$24/100</f>
        <v>1.58133339881897</v>
      </c>
      <c r="G1678" s="0" t="n">
        <f aca="false">IF(ISNUMBER(C1678),INDEX(Scorecard!$D$54:$D$61,SUMPRODUCT(--(Scorecard!$G$54:$G$60&lt;C1678))+1),Scorecard!$D$62)</f>
        <v>-0.357264871923982</v>
      </c>
      <c r="H1678" s="0" t="n">
        <f aca="false">IF(ISNUMBER(D1678),INDEX(Scorecard!$D$63:$D$68,SUMPRODUCT(--(Scorecard!$G$63:$G$67&lt;D1678))+1),Scorecard!$D$69)</f>
        <v>0.322484508656054</v>
      </c>
      <c r="I1678" s="0" t="n">
        <f aca="false">IF(ISNUMBER(E1678),INDEX(Scorecard!$D$19:$D$26,SUMPRODUCT(--(Scorecard!$G$19:$G$25&lt;E1678))+1),Scorecard!$D$27)</f>
        <v>0.233621608745691</v>
      </c>
      <c r="J1678" s="0" t="n">
        <f aca="false">IF(ISNUMBER(F1678),INDEX(Scorecard!$D$37:$D$44,SUMPRODUCT(--(Scorecard!$G$37:$G$43&lt;F1678))+1),Scorecard!$D$45)</f>
        <v>-0.975503570149195</v>
      </c>
      <c r="K1678" s="0" t="n">
        <f aca="false">Inputs!$B$10+Scorecard!$J$5*Loan_Sample!Y1658+Scorecard!$J$6*Loan_Sample!Z1658+Scorecard!$J$7*I1678+Scorecard!$J$8*Loan_Sample!AB1658+Scorecard!$J$9*J1678+Scorecard!$J$10*Loan_Sample!AD1658+Scorecard!$J$11*G1678+Scorecard!$J$12*H1678</f>
        <v>-4.78693799768062</v>
      </c>
      <c r="L1678" s="0" t="n">
        <f aca="false">MIN(1-Inputs!$B$13,MAX(Inputs!$B$13,1/(1+EXP(-(Inputs!$B$11*K1678+Inputs!$B$12)))))</f>
        <v>0.00739267713532936</v>
      </c>
      <c r="M1678" s="0" t="n">
        <f aca="false">Loan_Sample!AH1658*Inputs!$B$4*B1678</f>
        <v>569.105266857034</v>
      </c>
      <c r="N1678" s="0" t="n">
        <f aca="false">L1678*Inputs!$B$4*B1678</f>
        <v>569.105266857034</v>
      </c>
      <c r="O1678" s="0" t="n">
        <f aca="false">Inputs!$B$37+Inputs!$B$38*MAX(Loan_Sample!H1658-Inputs!$C$38,0)+Inputs!$B$39*MAX(Loan_Sample!H1658-Inputs!$C$39,0)+Inputs!$B$40*MAX(Loan_Sample!H1658-Inputs!$C$40,0)+Inputs!$B$41*MAX(Loan_Sample!H1658-Inputs!$C$41,0)+Inputs!$B$42*Inputs!$B$14+Inputs!$B$43*MIN(Loan_Sample!I1658/Inputs!$B$17,1)+Inputs!$B$44*MIN(Loan_Sample!E1658,Inputs!$B$18)+Inputs!$B$45*Loan_Sample!C1658</f>
        <v>-3.26776528653724</v>
      </c>
      <c r="P1678" s="0" t="n">
        <f aca="false">MIN(1-Inputs!$B$13,MAX(Inputs!$B$13,1/(1+EXP(-(Inputs!$B$15*O1678+Inputs!$B$16)))))</f>
        <v>0.0358227862814512</v>
      </c>
      <c r="Q1678" s="0" t="n">
        <f aca="false">Inputs!$B$37+Inputs!$B$38*MAX(F1678-Inputs!$C$38,0)+Inputs!$B$39*MAX(F1678-Inputs!$C$39,0)+Inputs!$B$40*MAX(F1678-Inputs!$C$40,0)+Inputs!$B$41*MAX(F1678-Inputs!$C$41,0)+Inputs!$B$42*Inputs!$B$14+Inputs!$B$43*MIN(Loan_Sample!I1658/Inputs!$B$17,1)+Inputs!$B$44*MIN(E1678,Inputs!$B$18)+Inputs!$B$45*Loan_Sample!C1658</f>
        <v>-3.26776528653724</v>
      </c>
      <c r="R1678" s="0" t="n">
        <f aca="false">MIN(1-Inputs!$B$13,MAX(Inputs!$B$13,1/(1+EXP(-(Inputs!$B$15*Q1678+Inputs!$B$16)))))</f>
        <v>0.0358227862814512</v>
      </c>
    </row>
    <row r="1679" customFormat="false" ht="15" hidden="false" customHeight="false" outlineLevel="0" collapsed="false">
      <c r="A1679" s="0" t="n">
        <f aca="false">Loan_Sample!A1659</f>
        <v>49430</v>
      </c>
      <c r="B1679" s="0" t="n">
        <f aca="false">Loan_Sample!U1659</f>
        <v>188957.42</v>
      </c>
      <c r="C1679" s="0" t="n">
        <f aca="false">Loan_Sample!K1659+Inputs!$B$26</f>
        <v>5.19999980926514</v>
      </c>
      <c r="D1679" s="0" t="n">
        <f aca="false">Loan_Sample!L1659+Inputs!$B$26</f>
        <v>-0.458333492279053</v>
      </c>
      <c r="E1679" s="0" t="n">
        <f aca="false">Loan_Sample!E1659/(1+Inputs!$B$25/100)</f>
        <v>66.5723876953125</v>
      </c>
      <c r="F1679" s="0" t="n">
        <f aca="false">Loan_Sample!H1659-Inputs!$B$24/100</f>
        <v>-3.28233337402344</v>
      </c>
      <c r="G1679" s="0" t="n">
        <f aca="false">IF(ISNUMBER(C1679),INDEX(Scorecard!$D$54:$D$61,SUMPRODUCT(--(Scorecard!$G$54:$G$60&lt;C1679))+1),Scorecard!$D$62)</f>
        <v>0.214429354789033</v>
      </c>
      <c r="H1679" s="0" t="n">
        <f aca="false">IF(ISNUMBER(D1679),INDEX(Scorecard!$D$63:$D$68,SUMPRODUCT(--(Scorecard!$G$63:$G$67&lt;D1679))+1),Scorecard!$D$69)</f>
        <v>0.322484508656054</v>
      </c>
      <c r="I1679" s="0" t="n">
        <f aca="false">IF(ISNUMBER(E1679),INDEX(Scorecard!$D$19:$D$26,SUMPRODUCT(--(Scorecard!$G$19:$G$25&lt;E1679))+1),Scorecard!$D$27)</f>
        <v>0.0530843085177338</v>
      </c>
      <c r="J1679" s="0" t="n">
        <f aca="false">IF(ISNUMBER(F1679),INDEX(Scorecard!$D$37:$D$44,SUMPRODUCT(--(Scorecard!$G$37:$G$43&lt;F1679))+1),Scorecard!$D$45)</f>
        <v>1.35057635045042</v>
      </c>
      <c r="K1679" s="0" t="n">
        <f aca="false">Inputs!$B$10+Scorecard!$J$5*Loan_Sample!Y1659+Scorecard!$J$6*Loan_Sample!Z1659+Scorecard!$J$7*I1679+Scorecard!$J$8*Loan_Sample!AB1659+Scorecard!$J$9*J1679+Scorecard!$J$10*Loan_Sample!AD1659+Scorecard!$J$11*G1679+Scorecard!$J$12*H1679</f>
        <v>-4.75330597596701</v>
      </c>
      <c r="L1679" s="0" t="n">
        <f aca="false">MIN(1-Inputs!$B$13,MAX(Inputs!$B$13,1/(1+EXP(-(Inputs!$B$11*K1679+Inputs!$B$12)))))</f>
        <v>0.00766049143970922</v>
      </c>
      <c r="M1679" s="0" t="n">
        <f aca="false">Loan_Sample!AH1659*Inputs!$B$4*B1679</f>
        <v>506.627344432839</v>
      </c>
      <c r="N1679" s="0" t="n">
        <f aca="false">L1679*Inputs!$B$4*B1679</f>
        <v>506.627344432839</v>
      </c>
      <c r="O1679" s="0" t="n">
        <f aca="false">Inputs!$B$37+Inputs!$B$38*MAX(Loan_Sample!H1659-Inputs!$C$38,0)+Inputs!$B$39*MAX(Loan_Sample!H1659-Inputs!$C$39,0)+Inputs!$B$40*MAX(Loan_Sample!H1659-Inputs!$C$40,0)+Inputs!$B$41*MAX(Loan_Sample!H1659-Inputs!$C$41,0)+Inputs!$B$42*Inputs!$B$14+Inputs!$B$43*MIN(Loan_Sample!I1659/Inputs!$B$17,1)+Inputs!$B$44*MIN(Loan_Sample!E1659,Inputs!$B$18)+Inputs!$B$45*Loan_Sample!C1659</f>
        <v>-5.68084280145572</v>
      </c>
      <c r="P1679" s="0" t="n">
        <f aca="false">MIN(1-Inputs!$B$13,MAX(Inputs!$B$13,1/(1+EXP(-(Inputs!$B$15*O1679+Inputs!$B$16)))))</f>
        <v>0.00238570051935966</v>
      </c>
      <c r="Q1679" s="0" t="n">
        <f aca="false">Inputs!$B$37+Inputs!$B$38*MAX(F1679-Inputs!$C$38,0)+Inputs!$B$39*MAX(F1679-Inputs!$C$39,0)+Inputs!$B$40*MAX(F1679-Inputs!$C$40,0)+Inputs!$B$41*MAX(F1679-Inputs!$C$41,0)+Inputs!$B$42*Inputs!$B$14+Inputs!$B$43*MIN(Loan_Sample!I1659/Inputs!$B$17,1)+Inputs!$B$44*MIN(E1679,Inputs!$B$18)+Inputs!$B$45*Loan_Sample!C1659</f>
        <v>-5.68084280145572</v>
      </c>
      <c r="R1679" s="0" t="n">
        <f aca="false">MIN(1-Inputs!$B$13,MAX(Inputs!$B$13,1/(1+EXP(-(Inputs!$B$15*Q1679+Inputs!$B$16)))))</f>
        <v>0.00238570051935966</v>
      </c>
    </row>
    <row r="1680" customFormat="false" ht="15" hidden="false" customHeight="false" outlineLevel="0" collapsed="false">
      <c r="A1680" s="0" t="n">
        <f aca="false">Loan_Sample!A1660</f>
        <v>49477</v>
      </c>
      <c r="B1680" s="0" t="n">
        <f aca="false">Loan_Sample!U1660</f>
        <v>188195.23</v>
      </c>
      <c r="C1680" s="0" t="n">
        <f aca="false">Loan_Sample!K1660+Inputs!$B$26</f>
        <v>9.03333377838135</v>
      </c>
      <c r="D1680" s="0" t="n">
        <f aca="false">Loan_Sample!L1660+Inputs!$B$26</f>
        <v>5.07179546356201</v>
      </c>
      <c r="E1680" s="0" t="n">
        <f aca="false">Loan_Sample!E1660/(1+Inputs!$B$25/100)</f>
        <v>57.604621887207</v>
      </c>
      <c r="F1680" s="0" t="n">
        <f aca="false">Loan_Sample!H1660-Inputs!$B$24/100</f>
        <v>0.993666887283325</v>
      </c>
      <c r="G1680" s="0" t="n">
        <f aca="false">IF(ISNUMBER(C1680),INDEX(Scorecard!$D$54:$D$61,SUMPRODUCT(--(Scorecard!$G$54:$G$60&lt;C1680))+1),Scorecard!$D$62)</f>
        <v>-0.541917179454542</v>
      </c>
      <c r="H1680" s="0" t="n">
        <f aca="false">IF(ISNUMBER(D1680),INDEX(Scorecard!$D$63:$D$68,SUMPRODUCT(--(Scorecard!$G$63:$G$67&lt;D1680))+1),Scorecard!$D$69)</f>
        <v>0.322484508656054</v>
      </c>
      <c r="I1680" s="0" t="n">
        <f aca="false">IF(ISNUMBER(E1680),INDEX(Scorecard!$D$19:$D$26,SUMPRODUCT(--(Scorecard!$G$19:$G$25&lt;E1680))+1),Scorecard!$D$27)</f>
        <v>0.285899340811827</v>
      </c>
      <c r="J1680" s="0" t="n">
        <f aca="false">IF(ISNUMBER(F1680),INDEX(Scorecard!$D$37:$D$44,SUMPRODUCT(--(Scorecard!$G$37:$G$43&lt;F1680))+1),Scorecard!$D$45)</f>
        <v>-0.975503570149195</v>
      </c>
      <c r="K1680" s="0" t="n">
        <f aca="false">Inputs!$B$10+Scorecard!$J$5*Loan_Sample!Y1660+Scorecard!$J$6*Loan_Sample!Z1660+Scorecard!$J$7*I1680+Scorecard!$J$8*Loan_Sample!AB1660+Scorecard!$J$9*J1680+Scorecard!$J$10*Loan_Sample!AD1660+Scorecard!$J$11*G1680+Scorecard!$J$12*H1680</f>
        <v>-4.65500989140142</v>
      </c>
      <c r="L1680" s="0" t="n">
        <f aca="false">MIN(1-Inputs!$B$13,MAX(Inputs!$B$13,1/(1+EXP(-(Inputs!$B$11*K1680+Inputs!$B$12)))))</f>
        <v>0.00849966174823947</v>
      </c>
      <c r="M1680" s="0" t="n">
        <f aca="false">Loan_Sample!AH1660*Inputs!$B$4*B1680</f>
        <v>559.858529171245</v>
      </c>
      <c r="N1680" s="0" t="n">
        <f aca="false">L1680*Inputs!$B$4*B1680</f>
        <v>559.858529171245</v>
      </c>
      <c r="O1680" s="0" t="n">
        <f aca="false">Inputs!$B$37+Inputs!$B$38*MAX(Loan_Sample!H1660-Inputs!$C$38,0)+Inputs!$B$39*MAX(Loan_Sample!H1660-Inputs!$C$39,0)+Inputs!$B$40*MAX(Loan_Sample!H1660-Inputs!$C$40,0)+Inputs!$B$41*MAX(Loan_Sample!H1660-Inputs!$C$41,0)+Inputs!$B$42*Inputs!$B$14+Inputs!$B$43*MIN(Loan_Sample!I1660/Inputs!$B$17,1)+Inputs!$B$44*MIN(Loan_Sample!E1660,Inputs!$B$18)+Inputs!$B$45*Loan_Sample!C1660</f>
        <v>-3.1083009778492</v>
      </c>
      <c r="P1680" s="0" t="n">
        <f aca="false">MIN(1-Inputs!$B$13,MAX(Inputs!$B$13,1/(1+EXP(-(Inputs!$B$15*O1680+Inputs!$B$16)))))</f>
        <v>0.0426389623095232</v>
      </c>
      <c r="Q1680" s="0" t="n">
        <f aca="false">Inputs!$B$37+Inputs!$B$38*MAX(F1680-Inputs!$C$38,0)+Inputs!$B$39*MAX(F1680-Inputs!$C$39,0)+Inputs!$B$40*MAX(F1680-Inputs!$C$40,0)+Inputs!$B$41*MAX(F1680-Inputs!$C$41,0)+Inputs!$B$42*Inputs!$B$14+Inputs!$B$43*MIN(Loan_Sample!I1660/Inputs!$B$17,1)+Inputs!$B$44*MIN(E1680,Inputs!$B$18)+Inputs!$B$45*Loan_Sample!C1660</f>
        <v>-3.1083009778492</v>
      </c>
      <c r="R1680" s="0" t="n">
        <f aca="false">MIN(1-Inputs!$B$13,MAX(Inputs!$B$13,1/(1+EXP(-(Inputs!$B$15*Q1680+Inputs!$B$16)))))</f>
        <v>0.0426389623095232</v>
      </c>
    </row>
    <row r="1681" customFormat="false" ht="15" hidden="false" customHeight="false" outlineLevel="0" collapsed="false">
      <c r="A1681" s="0" t="n">
        <f aca="false">Loan_Sample!A1661</f>
        <v>49478</v>
      </c>
      <c r="B1681" s="0" t="n">
        <f aca="false">Loan_Sample!U1661</f>
        <v>247519.2</v>
      </c>
      <c r="C1681" s="0" t="n">
        <f aca="false">Loan_Sample!K1661+Inputs!$B$26</f>
        <v>3.32307696342468</v>
      </c>
      <c r="D1681" s="0" t="n">
        <f aca="false">Loan_Sample!L1661+Inputs!$B$26</f>
        <v>-0.276922941207886</v>
      </c>
      <c r="E1681" s="0" t="n">
        <f aca="false">Loan_Sample!E1661/(1+Inputs!$B$25/100)</f>
        <v>70.7757720947266</v>
      </c>
      <c r="F1681" s="0" t="n">
        <f aca="false">Loan_Sample!H1661-Inputs!$B$24/100</f>
        <v>-0.238333463668823</v>
      </c>
      <c r="G1681" s="0" t="n">
        <f aca="false">IF(ISNUMBER(C1681),INDEX(Scorecard!$D$54:$D$61,SUMPRODUCT(--(Scorecard!$G$54:$G$60&lt;C1681))+1),Scorecard!$D$62)</f>
        <v>0.489050497890326</v>
      </c>
      <c r="H1681" s="0" t="n">
        <f aca="false">IF(ISNUMBER(D1681),INDEX(Scorecard!$D$63:$D$68,SUMPRODUCT(--(Scorecard!$G$63:$G$67&lt;D1681))+1),Scorecard!$D$69)</f>
        <v>0.322484508656054</v>
      </c>
      <c r="I1681" s="0" t="n">
        <f aca="false">IF(ISNUMBER(E1681),INDEX(Scorecard!$D$19:$D$26,SUMPRODUCT(--(Scorecard!$G$19:$G$25&lt;E1681))+1),Scorecard!$D$27)</f>
        <v>0.0530843085177338</v>
      </c>
      <c r="J1681" s="0" t="n">
        <f aca="false">IF(ISNUMBER(F1681),INDEX(Scorecard!$D$37:$D$44,SUMPRODUCT(--(Scorecard!$G$37:$G$43&lt;F1681))+1),Scorecard!$D$45)</f>
        <v>0.769716833645565</v>
      </c>
      <c r="K1681" s="0" t="n">
        <f aca="false">Inputs!$B$10+Scorecard!$J$5*Loan_Sample!Y1661+Scorecard!$J$6*Loan_Sample!Z1661+Scorecard!$J$7*I1681+Scorecard!$J$8*Loan_Sample!AB1661+Scorecard!$J$9*J1681+Scorecard!$J$10*Loan_Sample!AD1661+Scorecard!$J$11*G1681+Scorecard!$J$12*H1681</f>
        <v>-5.20182647146462</v>
      </c>
      <c r="L1681" s="0" t="n">
        <f aca="false">MIN(1-Inputs!$B$13,MAX(Inputs!$B$13,1/(1+EXP(-(Inputs!$B$11*K1681+Inputs!$B$12)))))</f>
        <v>0.00476268541281454</v>
      </c>
      <c r="M1681" s="0" t="n">
        <f aca="false">Loan_Sample!AH1661*Inputs!$B$4*B1681</f>
        <v>412.599629131033</v>
      </c>
      <c r="N1681" s="0" t="n">
        <f aca="false">L1681*Inputs!$B$4*B1681</f>
        <v>412.599629131033</v>
      </c>
      <c r="O1681" s="0" t="n">
        <f aca="false">Inputs!$B$37+Inputs!$B$38*MAX(Loan_Sample!H1661-Inputs!$C$38,0)+Inputs!$B$39*MAX(Loan_Sample!H1661-Inputs!$C$39,0)+Inputs!$B$40*MAX(Loan_Sample!H1661-Inputs!$C$40,0)+Inputs!$B$41*MAX(Loan_Sample!H1661-Inputs!$C$41,0)+Inputs!$B$42*Inputs!$B$14+Inputs!$B$43*MIN(Loan_Sample!I1661/Inputs!$B$17,1)+Inputs!$B$44*MIN(Loan_Sample!E1661,Inputs!$B$18)+Inputs!$B$45*Loan_Sample!C1661</f>
        <v>-5.97735065418658</v>
      </c>
      <c r="P1681" s="0" t="n">
        <f aca="false">MIN(1-Inputs!$B$13,MAX(Inputs!$B$13,1/(1+EXP(-(Inputs!$B$15*O1681+Inputs!$B$16)))))</f>
        <v>0.00170421737083291</v>
      </c>
      <c r="Q1681" s="0" t="n">
        <f aca="false">Inputs!$B$37+Inputs!$B$38*MAX(F1681-Inputs!$C$38,0)+Inputs!$B$39*MAX(F1681-Inputs!$C$39,0)+Inputs!$B$40*MAX(F1681-Inputs!$C$40,0)+Inputs!$B$41*MAX(F1681-Inputs!$C$41,0)+Inputs!$B$42*Inputs!$B$14+Inputs!$B$43*MIN(Loan_Sample!I1661/Inputs!$B$17,1)+Inputs!$B$44*MIN(E1681,Inputs!$B$18)+Inputs!$B$45*Loan_Sample!C1661</f>
        <v>-5.97735065418658</v>
      </c>
      <c r="R1681" s="0" t="n">
        <f aca="false">MIN(1-Inputs!$B$13,MAX(Inputs!$B$13,1/(1+EXP(-(Inputs!$B$15*Q1681+Inputs!$B$16)))))</f>
        <v>0.00170421737083291</v>
      </c>
    </row>
    <row r="1682" customFormat="false" ht="15" hidden="false" customHeight="false" outlineLevel="0" collapsed="false">
      <c r="A1682" s="0" t="n">
        <f aca="false">Loan_Sample!A1662</f>
        <v>49519</v>
      </c>
      <c r="B1682" s="0" t="n">
        <f aca="false">Loan_Sample!U1662</f>
        <v>243047.19</v>
      </c>
      <c r="C1682" s="0" t="n">
        <f aca="false">Loan_Sample!K1662+Inputs!$B$26</f>
        <v>4.55833339691162</v>
      </c>
      <c r="D1682" s="0" t="n">
        <f aca="false">Loan_Sample!L1662+Inputs!$B$26</f>
        <v>-1.875</v>
      </c>
      <c r="E1682" s="0" t="n">
        <f aca="false">Loan_Sample!E1662/(1+Inputs!$B$25/100)</f>
        <v>73.0267791748047</v>
      </c>
      <c r="F1682" s="0" t="n">
        <f aca="false">Loan_Sample!H1662-Inputs!$B$24/100</f>
        <v>0.0723333358764648</v>
      </c>
      <c r="G1682" s="0" t="n">
        <f aca="false">IF(ISNUMBER(C1682),INDEX(Scorecard!$D$54:$D$61,SUMPRODUCT(--(Scorecard!$G$54:$G$60&lt;C1682))+1),Scorecard!$D$62)</f>
        <v>0.409483001259379</v>
      </c>
      <c r="H1682" s="0" t="n">
        <f aca="false">IF(ISNUMBER(D1682),INDEX(Scorecard!$D$63:$D$68,SUMPRODUCT(--(Scorecard!$G$63:$G$67&lt;D1682))+1),Scorecard!$D$69)</f>
        <v>-0.340582194386522</v>
      </c>
      <c r="I1682" s="0" t="n">
        <f aca="false">IF(ISNUMBER(E1682),INDEX(Scorecard!$D$19:$D$26,SUMPRODUCT(--(Scorecard!$G$19:$G$25&lt;E1682))+1),Scorecard!$D$27)</f>
        <v>-0.0341578513653732</v>
      </c>
      <c r="J1682" s="0" t="n">
        <f aca="false">IF(ISNUMBER(F1682),INDEX(Scorecard!$D$37:$D$44,SUMPRODUCT(--(Scorecard!$G$37:$G$43&lt;F1682))+1),Scorecard!$D$45)</f>
        <v>0.330501541082344</v>
      </c>
      <c r="K1682" s="0" t="n">
        <f aca="false">Inputs!$B$10+Scorecard!$J$5*Loan_Sample!Y1662+Scorecard!$J$6*Loan_Sample!Z1662+Scorecard!$J$7*I1682+Scorecard!$J$8*Loan_Sample!AB1662+Scorecard!$J$9*J1682+Scorecard!$J$10*Loan_Sample!AD1662+Scorecard!$J$11*G1682+Scorecard!$J$12*H1682</f>
        <v>-6.39342540982652</v>
      </c>
      <c r="L1682" s="0" t="n">
        <f aca="false">MIN(1-Inputs!$B$13,MAX(Inputs!$B$13,1/(1+EXP(-(Inputs!$B$11*K1682+Inputs!$B$12)))))</f>
        <v>0.00134157718058511</v>
      </c>
      <c r="M1682" s="0" t="n">
        <f aca="false">Loan_Sample!AH1662*Inputs!$B$4*B1682</f>
        <v>114.123297368266</v>
      </c>
      <c r="N1682" s="0" t="n">
        <f aca="false">L1682*Inputs!$B$4*B1682</f>
        <v>114.123297368266</v>
      </c>
      <c r="O1682" s="0" t="n">
        <f aca="false">Inputs!$B$37+Inputs!$B$38*MAX(Loan_Sample!H1662-Inputs!$C$38,0)+Inputs!$B$39*MAX(Loan_Sample!H1662-Inputs!$C$39,0)+Inputs!$B$40*MAX(Loan_Sample!H1662-Inputs!$C$40,0)+Inputs!$B$41*MAX(Loan_Sample!H1662-Inputs!$C$41,0)+Inputs!$B$42*Inputs!$B$14+Inputs!$B$43*MIN(Loan_Sample!I1662/Inputs!$B$17,1)+Inputs!$B$44*MIN(Loan_Sample!E1662,Inputs!$B$18)+Inputs!$B$45*Loan_Sample!C1662</f>
        <v>-5.29055223755593</v>
      </c>
      <c r="P1682" s="0" t="n">
        <f aca="false">MIN(1-Inputs!$B$13,MAX(Inputs!$B$13,1/(1+EXP(-(Inputs!$B$15*O1682+Inputs!$B$16)))))</f>
        <v>0.00371301113069258</v>
      </c>
      <c r="Q1682" s="0" t="n">
        <f aca="false">Inputs!$B$37+Inputs!$B$38*MAX(F1682-Inputs!$C$38,0)+Inputs!$B$39*MAX(F1682-Inputs!$C$39,0)+Inputs!$B$40*MAX(F1682-Inputs!$C$40,0)+Inputs!$B$41*MAX(F1682-Inputs!$C$41,0)+Inputs!$B$42*Inputs!$B$14+Inputs!$B$43*MIN(Loan_Sample!I1662/Inputs!$B$17,1)+Inputs!$B$44*MIN(E1682,Inputs!$B$18)+Inputs!$B$45*Loan_Sample!C1662</f>
        <v>-5.29055223755593</v>
      </c>
      <c r="R1682" s="0" t="n">
        <f aca="false">MIN(1-Inputs!$B$13,MAX(Inputs!$B$13,1/(1+EXP(-(Inputs!$B$15*Q1682+Inputs!$B$16)))))</f>
        <v>0.00371301113069258</v>
      </c>
    </row>
    <row r="1683" customFormat="false" ht="15" hidden="false" customHeight="false" outlineLevel="0" collapsed="false">
      <c r="A1683" s="0" t="n">
        <f aca="false">Loan_Sample!A1663</f>
        <v>49567</v>
      </c>
      <c r="B1683" s="0" t="n">
        <f aca="false">Loan_Sample!U1663</f>
        <v>177999.77</v>
      </c>
      <c r="C1683" s="0" t="n">
        <f aca="false">Loan_Sample!K1663+Inputs!$B$26</f>
        <v>6.03333330154419</v>
      </c>
      <c r="D1683" s="0" t="n">
        <f aca="false">Loan_Sample!L1663+Inputs!$B$26</f>
        <v>2.71025633811951</v>
      </c>
      <c r="E1683" s="0" t="n">
        <f aca="false">Loan_Sample!E1663/(1+Inputs!$B$25/100)</f>
        <v>79.3149642944336</v>
      </c>
      <c r="F1683" s="0" t="n">
        <f aca="false">Loan_Sample!H1663-Inputs!$B$24/100</f>
        <v>0.594333171844482</v>
      </c>
      <c r="G1683" s="0" t="n">
        <f aca="false">IF(ISNUMBER(C1683),INDEX(Scorecard!$D$54:$D$61,SUMPRODUCT(--(Scorecard!$G$54:$G$60&lt;C1683))+1),Scorecard!$D$62)</f>
        <v>0.0151758992857273</v>
      </c>
      <c r="H1683" s="0" t="n">
        <f aca="false">IF(ISNUMBER(D1683),INDEX(Scorecard!$D$63:$D$68,SUMPRODUCT(--(Scorecard!$G$63:$G$67&lt;D1683))+1),Scorecard!$D$69)</f>
        <v>0.322484508656054</v>
      </c>
      <c r="I1683" s="0" t="n">
        <f aca="false">IF(ISNUMBER(E1683),INDEX(Scorecard!$D$19:$D$26,SUMPRODUCT(--(Scorecard!$G$19:$G$25&lt;E1683))+1),Scorecard!$D$27)</f>
        <v>-0.0341578513653732</v>
      </c>
      <c r="J1683" s="0" t="n">
        <f aca="false">IF(ISNUMBER(F1683),INDEX(Scorecard!$D$37:$D$44,SUMPRODUCT(--(Scorecard!$G$37:$G$43&lt;F1683))+1),Scorecard!$D$45)</f>
        <v>-0.271229676926091</v>
      </c>
      <c r="K1683" s="0" t="n">
        <f aca="false">Inputs!$B$10+Scorecard!$J$5*Loan_Sample!Y1663+Scorecard!$J$6*Loan_Sample!Z1663+Scorecard!$J$7*I1683+Scorecard!$J$8*Loan_Sample!AB1663+Scorecard!$J$9*J1683+Scorecard!$J$10*Loan_Sample!AD1663+Scorecard!$J$11*G1683+Scorecard!$J$12*H1683</f>
        <v>-3.39716964238729</v>
      </c>
      <c r="L1683" s="0" t="n">
        <f aca="false">MIN(1-Inputs!$B$13,MAX(Inputs!$B$13,1/(1+EXP(-(Inputs!$B$11*K1683+Inputs!$B$12)))))</f>
        <v>0.0317322894868172</v>
      </c>
      <c r="M1683" s="0" t="n">
        <f aca="false">Loan_Sample!AH1663*Inputs!$B$4*B1683</f>
        <v>1976.91908057941</v>
      </c>
      <c r="N1683" s="0" t="n">
        <f aca="false">L1683*Inputs!$B$4*B1683</f>
        <v>1976.91908057941</v>
      </c>
      <c r="O1683" s="0" t="n">
        <f aca="false">Inputs!$B$37+Inputs!$B$38*MAX(Loan_Sample!H1663-Inputs!$C$38,0)+Inputs!$B$39*MAX(Loan_Sample!H1663-Inputs!$C$39,0)+Inputs!$B$40*MAX(Loan_Sample!H1663-Inputs!$C$40,0)+Inputs!$B$41*MAX(Loan_Sample!H1663-Inputs!$C$41,0)+Inputs!$B$42*Inputs!$B$14+Inputs!$B$43*MIN(Loan_Sample!I1663/Inputs!$B$17,1)+Inputs!$B$44*MIN(Loan_Sample!E1663,Inputs!$B$18)+Inputs!$B$45*Loan_Sample!C1663</f>
        <v>-4.80339336425497</v>
      </c>
      <c r="P1683" s="0" t="n">
        <f aca="false">MIN(1-Inputs!$B$13,MAX(Inputs!$B$13,1/(1+EXP(-(Inputs!$B$15*O1683+Inputs!$B$16)))))</f>
        <v>0.00644240132783656</v>
      </c>
      <c r="Q1683" s="0" t="n">
        <f aca="false">Inputs!$B$37+Inputs!$B$38*MAX(F1683-Inputs!$C$38,0)+Inputs!$B$39*MAX(F1683-Inputs!$C$39,0)+Inputs!$B$40*MAX(F1683-Inputs!$C$40,0)+Inputs!$B$41*MAX(F1683-Inputs!$C$41,0)+Inputs!$B$42*Inputs!$B$14+Inputs!$B$43*MIN(Loan_Sample!I1663/Inputs!$B$17,1)+Inputs!$B$44*MIN(E1683,Inputs!$B$18)+Inputs!$B$45*Loan_Sample!C1663</f>
        <v>-4.80339336425497</v>
      </c>
      <c r="R1683" s="0" t="n">
        <f aca="false">MIN(1-Inputs!$B$13,MAX(Inputs!$B$13,1/(1+EXP(-(Inputs!$B$15*Q1683+Inputs!$B$16)))))</f>
        <v>0.00644240132783656</v>
      </c>
    </row>
    <row r="1684" customFormat="false" ht="15" hidden="false" customHeight="false" outlineLevel="0" collapsed="false">
      <c r="A1684" s="0" t="n">
        <f aca="false">Loan_Sample!A1664</f>
        <v>49592</v>
      </c>
      <c r="B1684" s="0" t="n">
        <f aca="false">Loan_Sample!U1664</f>
        <v>186216.67</v>
      </c>
      <c r="C1684" s="0" t="n">
        <f aca="false">Loan_Sample!K1664+Inputs!$B$26</f>
        <v>9.3333330154419</v>
      </c>
      <c r="D1684" s="0" t="n">
        <f aca="false">Loan_Sample!L1664+Inputs!$B$26</f>
        <v>5.0717945098877</v>
      </c>
      <c r="E1684" s="0" t="n">
        <f aca="false">Loan_Sample!E1664/(1+Inputs!$B$25/100)</f>
        <v>79.8686141967773</v>
      </c>
      <c r="F1684" s="0" t="n">
        <f aca="false">Loan_Sample!H1664-Inputs!$B$24/100</f>
        <v>0.0216667652130127</v>
      </c>
      <c r="G1684" s="0" t="n">
        <f aca="false">IF(ISNUMBER(C1684),INDEX(Scorecard!$D$54:$D$61,SUMPRODUCT(--(Scorecard!$G$54:$G$60&lt;C1684))+1),Scorecard!$D$62)</f>
        <v>-0.541917179454542</v>
      </c>
      <c r="H1684" s="0" t="n">
        <f aca="false">IF(ISNUMBER(D1684),INDEX(Scorecard!$D$63:$D$68,SUMPRODUCT(--(Scorecard!$G$63:$G$67&lt;D1684))+1),Scorecard!$D$69)</f>
        <v>0.322484508656054</v>
      </c>
      <c r="I1684" s="0" t="n">
        <f aca="false">IF(ISNUMBER(E1684),INDEX(Scorecard!$D$19:$D$26,SUMPRODUCT(--(Scorecard!$G$19:$G$25&lt;E1684))+1),Scorecard!$D$27)</f>
        <v>-0.0341578513653732</v>
      </c>
      <c r="J1684" s="0" t="n">
        <f aca="false">IF(ISNUMBER(F1684),INDEX(Scorecard!$D$37:$D$44,SUMPRODUCT(--(Scorecard!$G$37:$G$43&lt;F1684))+1),Scorecard!$D$45)</f>
        <v>0.330501541082344</v>
      </c>
      <c r="K1684" s="0" t="n">
        <f aca="false">Inputs!$B$10+Scorecard!$J$5*Loan_Sample!Y1664+Scorecard!$J$6*Loan_Sample!Z1664+Scorecard!$J$7*I1684+Scorecard!$J$8*Loan_Sample!AB1664+Scorecard!$J$9*J1684+Scorecard!$J$10*Loan_Sample!AD1664+Scorecard!$J$11*G1684+Scorecard!$J$12*H1684</f>
        <v>-4.88222948639846</v>
      </c>
      <c r="L1684" s="0" t="n">
        <f aca="false">MIN(1-Inputs!$B$13,MAX(Inputs!$B$13,1/(1+EXP(-(Inputs!$B$11*K1684+Inputs!$B$12)))))</f>
        <v>0.00668329674676587</v>
      </c>
      <c r="M1684" s="0" t="n">
        <f aca="false">Loan_Sample!AH1664*Inputs!$B$4*B1684</f>
        <v>435.589442681601</v>
      </c>
      <c r="N1684" s="0" t="n">
        <f aca="false">L1684*Inputs!$B$4*B1684</f>
        <v>435.589442681601</v>
      </c>
      <c r="O1684" s="0" t="n">
        <f aca="false">Inputs!$B$37+Inputs!$B$38*MAX(Loan_Sample!H1664-Inputs!$C$38,0)+Inputs!$B$39*MAX(Loan_Sample!H1664-Inputs!$C$39,0)+Inputs!$B$40*MAX(Loan_Sample!H1664-Inputs!$C$40,0)+Inputs!$B$41*MAX(Loan_Sample!H1664-Inputs!$C$41,0)+Inputs!$B$42*Inputs!$B$14+Inputs!$B$43*MIN(Loan_Sample!I1664/Inputs!$B$17,1)+Inputs!$B$44*MIN(Loan_Sample!E1664,Inputs!$B$18)+Inputs!$B$45*Loan_Sample!C1664</f>
        <v>-6.2028691809355</v>
      </c>
      <c r="P1684" s="0" t="n">
        <f aca="false">MIN(1-Inputs!$B$13,MAX(Inputs!$B$13,1/(1+EXP(-(Inputs!$B$15*O1684+Inputs!$B$16)))))</f>
        <v>0.00131932774864105</v>
      </c>
      <c r="Q1684" s="0" t="n">
        <f aca="false">Inputs!$B$37+Inputs!$B$38*MAX(F1684-Inputs!$C$38,0)+Inputs!$B$39*MAX(F1684-Inputs!$C$39,0)+Inputs!$B$40*MAX(F1684-Inputs!$C$40,0)+Inputs!$B$41*MAX(F1684-Inputs!$C$41,0)+Inputs!$B$42*Inputs!$B$14+Inputs!$B$43*MIN(Loan_Sample!I1664/Inputs!$B$17,1)+Inputs!$B$44*MIN(E1684,Inputs!$B$18)+Inputs!$B$45*Loan_Sample!C1664</f>
        <v>-6.2028691809355</v>
      </c>
      <c r="R1684" s="0" t="n">
        <f aca="false">MIN(1-Inputs!$B$13,MAX(Inputs!$B$13,1/(1+EXP(-(Inputs!$B$15*Q1684+Inputs!$B$16)))))</f>
        <v>0.00131932774864105</v>
      </c>
    </row>
    <row r="1685" customFormat="false" ht="15" hidden="false" customHeight="false" outlineLevel="0" collapsed="false">
      <c r="A1685" s="0" t="n">
        <f aca="false">Loan_Sample!A1665</f>
        <v>49642</v>
      </c>
      <c r="B1685" s="0" t="n">
        <f aca="false">Loan_Sample!U1665</f>
        <v>269972.16</v>
      </c>
      <c r="C1685" s="0" t="n">
        <f aca="false">Loan_Sample!K1665+Inputs!$B$26</f>
        <v>5.25833320617676</v>
      </c>
      <c r="D1685" s="0" t="n">
        <f aca="false">Loan_Sample!L1665+Inputs!$B$26</f>
        <v>-1.875</v>
      </c>
      <c r="E1685" s="0" t="n">
        <f aca="false">Loan_Sample!E1665/(1+Inputs!$B$25/100)</f>
        <v>71.1412887573242</v>
      </c>
      <c r="F1685" s="0" t="n">
        <f aca="false">Loan_Sample!H1665-Inputs!$B$24/100</f>
        <v>0.534333467483521</v>
      </c>
      <c r="G1685" s="0" t="n">
        <f aca="false">IF(ISNUMBER(C1685),INDEX(Scorecard!$D$54:$D$61,SUMPRODUCT(--(Scorecard!$G$54:$G$60&lt;C1685))+1),Scorecard!$D$62)</f>
        <v>0.126303549215828</v>
      </c>
      <c r="H1685" s="0" t="n">
        <f aca="false">IF(ISNUMBER(D1685),INDEX(Scorecard!$D$63:$D$68,SUMPRODUCT(--(Scorecard!$G$63:$G$67&lt;D1685))+1),Scorecard!$D$69)</f>
        <v>-0.340582194386522</v>
      </c>
      <c r="I1685" s="0" t="n">
        <f aca="false">IF(ISNUMBER(E1685),INDEX(Scorecard!$D$19:$D$26,SUMPRODUCT(--(Scorecard!$G$19:$G$25&lt;E1685))+1),Scorecard!$D$27)</f>
        <v>0.0530843085177338</v>
      </c>
      <c r="J1685" s="0" t="n">
        <f aca="false">IF(ISNUMBER(F1685),INDEX(Scorecard!$D$37:$D$44,SUMPRODUCT(--(Scorecard!$G$37:$G$43&lt;F1685))+1),Scorecard!$D$45)</f>
        <v>-0.271229676926091</v>
      </c>
      <c r="K1685" s="0" t="n">
        <f aca="false">Inputs!$B$10+Scorecard!$J$5*Loan_Sample!Y1665+Scorecard!$J$6*Loan_Sample!Z1665+Scorecard!$J$7*I1685+Scorecard!$J$8*Loan_Sample!AB1665+Scorecard!$J$9*J1685+Scorecard!$J$10*Loan_Sample!AD1665+Scorecard!$J$11*G1685+Scorecard!$J$12*H1685</f>
        <v>-4.70861475030428</v>
      </c>
      <c r="L1685" s="0" t="n">
        <f aca="false">MIN(1-Inputs!$B$13,MAX(Inputs!$B$13,1/(1+EXP(-(Inputs!$B$11*K1685+Inputs!$B$12)))))</f>
        <v>0.00803132047073803</v>
      </c>
      <c r="M1685" s="0" t="n">
        <f aca="false">Loan_Sample!AH1665*Inputs!$B$4*B1685</f>
        <v>758.881527298076</v>
      </c>
      <c r="N1685" s="0" t="n">
        <f aca="false">L1685*Inputs!$B$4*B1685</f>
        <v>758.881527298076</v>
      </c>
      <c r="O1685" s="0" t="n">
        <f aca="false">Inputs!$B$37+Inputs!$B$38*MAX(Loan_Sample!H1665-Inputs!$C$38,0)+Inputs!$B$39*MAX(Loan_Sample!H1665-Inputs!$C$39,0)+Inputs!$B$40*MAX(Loan_Sample!H1665-Inputs!$C$40,0)+Inputs!$B$41*MAX(Loan_Sample!H1665-Inputs!$C$41,0)+Inputs!$B$42*Inputs!$B$14+Inputs!$B$43*MIN(Loan_Sample!I1665/Inputs!$B$17,1)+Inputs!$B$44*MIN(Loan_Sample!E1665,Inputs!$B$18)+Inputs!$B$45*Loan_Sample!C1665</f>
        <v>-4.15759545478548</v>
      </c>
      <c r="P1685" s="0" t="n">
        <f aca="false">MIN(1-Inputs!$B$13,MAX(Inputs!$B$13,1/(1+EXP(-(Inputs!$B$15*O1685+Inputs!$B$16)))))</f>
        <v>0.0133309198487662</v>
      </c>
      <c r="Q1685" s="0" t="n">
        <f aca="false">Inputs!$B$37+Inputs!$B$38*MAX(F1685-Inputs!$C$38,0)+Inputs!$B$39*MAX(F1685-Inputs!$C$39,0)+Inputs!$B$40*MAX(F1685-Inputs!$C$40,0)+Inputs!$B$41*MAX(F1685-Inputs!$C$41,0)+Inputs!$B$42*Inputs!$B$14+Inputs!$B$43*MIN(Loan_Sample!I1665/Inputs!$B$17,1)+Inputs!$B$44*MIN(E1685,Inputs!$B$18)+Inputs!$B$45*Loan_Sample!C1665</f>
        <v>-4.15759545478548</v>
      </c>
      <c r="R1685" s="0" t="n">
        <f aca="false">MIN(1-Inputs!$B$13,MAX(Inputs!$B$13,1/(1+EXP(-(Inputs!$B$15*Q1685+Inputs!$B$16)))))</f>
        <v>0.0133309198487662</v>
      </c>
    </row>
    <row r="1686" customFormat="false" ht="15" hidden="false" customHeight="false" outlineLevel="0" collapsed="false">
      <c r="A1686" s="0" t="n">
        <f aca="false">Loan_Sample!A1666</f>
        <v>49646</v>
      </c>
      <c r="B1686" s="0" t="n">
        <f aca="false">Loan_Sample!U1666</f>
        <v>198660.88</v>
      </c>
      <c r="C1686" s="0" t="n">
        <f aca="false">Loan_Sample!K1666+Inputs!$B$26</f>
        <v>5.73333311080933</v>
      </c>
      <c r="D1686" s="0" t="n">
        <f aca="false">Loan_Sample!L1666+Inputs!$B$26</f>
        <v>-3.50000047683716</v>
      </c>
      <c r="E1686" s="0" t="n">
        <f aca="false">Loan_Sample!E1666/(1+Inputs!$B$25/100)</f>
        <v>82.9607467651367</v>
      </c>
      <c r="F1686" s="0" t="n">
        <f aca="false">Loan_Sample!H1666-Inputs!$B$24/100</f>
        <v>0.751333236694336</v>
      </c>
      <c r="G1686" s="0" t="n">
        <f aca="false">IF(ISNUMBER(C1686),INDEX(Scorecard!$D$54:$D$61,SUMPRODUCT(--(Scorecard!$G$54:$G$60&lt;C1686))+1),Scorecard!$D$62)</f>
        <v>0.0151758992857273</v>
      </c>
      <c r="H1686" s="0" t="n">
        <f aca="false">IF(ISNUMBER(D1686),INDEX(Scorecard!$D$63:$D$68,SUMPRODUCT(--(Scorecard!$G$63:$G$67&lt;D1686))+1),Scorecard!$D$69)</f>
        <v>-0.340582194386522</v>
      </c>
      <c r="I1686" s="0" t="n">
        <f aca="false">IF(ISNUMBER(E1686),INDEX(Scorecard!$D$19:$D$26,SUMPRODUCT(--(Scorecard!$G$19:$G$25&lt;E1686))+1),Scorecard!$D$27)</f>
        <v>-0.219855970853228</v>
      </c>
      <c r="J1686" s="0" t="n">
        <f aca="false">IF(ISNUMBER(F1686),INDEX(Scorecard!$D$37:$D$44,SUMPRODUCT(--(Scorecard!$G$37:$G$43&lt;F1686))+1),Scorecard!$D$45)</f>
        <v>-0.569454719285959</v>
      </c>
      <c r="K1686" s="0" t="n">
        <f aca="false">Inputs!$B$10+Scorecard!$J$5*Loan_Sample!Y1666+Scorecard!$J$6*Loan_Sample!Z1666+Scorecard!$J$7*I1686+Scorecard!$J$8*Loan_Sample!AB1666+Scorecard!$J$9*J1686+Scorecard!$J$10*Loan_Sample!AD1666+Scorecard!$J$11*G1686+Scorecard!$J$12*H1686</f>
        <v>-4.97982482710676</v>
      </c>
      <c r="L1686" s="0" t="n">
        <f aca="false">MIN(1-Inputs!$B$13,MAX(Inputs!$B$13,1/(1+EXP(-(Inputs!$B$11*K1686+Inputs!$B$12)))))</f>
        <v>0.0060268403937905</v>
      </c>
      <c r="M1686" s="0" t="n">
        <f aca="false">Loan_Sample!AH1666*Inputs!$B$4*B1686</f>
        <v>419.054095687488</v>
      </c>
      <c r="N1686" s="0" t="n">
        <f aca="false">L1686*Inputs!$B$4*B1686</f>
        <v>419.054095687488</v>
      </c>
      <c r="O1686" s="0" t="n">
        <f aca="false">Inputs!$B$37+Inputs!$B$38*MAX(Loan_Sample!H1666-Inputs!$C$38,0)+Inputs!$B$39*MAX(Loan_Sample!H1666-Inputs!$C$39,0)+Inputs!$B$40*MAX(Loan_Sample!H1666-Inputs!$C$40,0)+Inputs!$B$41*MAX(Loan_Sample!H1666-Inputs!$C$41,0)+Inputs!$B$42*Inputs!$B$14+Inputs!$B$43*MIN(Loan_Sample!I1666/Inputs!$B$17,1)+Inputs!$B$44*MIN(Loan_Sample!E1666,Inputs!$B$18)+Inputs!$B$45*Loan_Sample!C1666</f>
        <v>-3.6576449101335</v>
      </c>
      <c r="P1686" s="0" t="n">
        <f aca="false">MIN(1-Inputs!$B$13,MAX(Inputs!$B$13,1/(1+EXP(-(Inputs!$B$15*O1686+Inputs!$B$16)))))</f>
        <v>0.0232959191917942</v>
      </c>
      <c r="Q1686" s="0" t="n">
        <f aca="false">Inputs!$B$37+Inputs!$B$38*MAX(F1686-Inputs!$C$38,0)+Inputs!$B$39*MAX(F1686-Inputs!$C$39,0)+Inputs!$B$40*MAX(F1686-Inputs!$C$40,0)+Inputs!$B$41*MAX(F1686-Inputs!$C$41,0)+Inputs!$B$42*Inputs!$B$14+Inputs!$B$43*MIN(Loan_Sample!I1666/Inputs!$B$17,1)+Inputs!$B$44*MIN(E1686,Inputs!$B$18)+Inputs!$B$45*Loan_Sample!C1666</f>
        <v>-3.6576449101335</v>
      </c>
      <c r="R1686" s="0" t="n">
        <f aca="false">MIN(1-Inputs!$B$13,MAX(Inputs!$B$13,1/(1+EXP(-(Inputs!$B$15*Q1686+Inputs!$B$16)))))</f>
        <v>0.0232959191917942</v>
      </c>
    </row>
    <row r="1687" customFormat="false" ht="15" hidden="false" customHeight="false" outlineLevel="0" collapsed="false">
      <c r="A1687" s="0" t="n">
        <f aca="false">Loan_Sample!A1667</f>
        <v>49647</v>
      </c>
      <c r="B1687" s="0" t="n">
        <f aca="false">Loan_Sample!U1667</f>
        <v>215651.2</v>
      </c>
      <c r="C1687" s="0" t="n">
        <f aca="false">Loan_Sample!K1667+Inputs!$B$26</f>
        <v>5.73333311080933</v>
      </c>
      <c r="D1687" s="0" t="n">
        <f aca="false">Loan_Sample!L1667+Inputs!$B$26</f>
        <v>-3.50000047683716</v>
      </c>
      <c r="E1687" s="0" t="n">
        <f aca="false">Loan_Sample!E1667/(1+Inputs!$B$25/100)</f>
        <v>89.4704742431641</v>
      </c>
      <c r="F1687" s="0" t="n">
        <f aca="false">Loan_Sample!H1667-Inputs!$B$24/100</f>
        <v>0.752333402633667</v>
      </c>
      <c r="G1687" s="0" t="n">
        <f aca="false">IF(ISNUMBER(C1687),INDEX(Scorecard!$D$54:$D$61,SUMPRODUCT(--(Scorecard!$G$54:$G$60&lt;C1687))+1),Scorecard!$D$62)</f>
        <v>0.0151758992857273</v>
      </c>
      <c r="H1687" s="0" t="n">
        <f aca="false">IF(ISNUMBER(D1687),INDEX(Scorecard!$D$63:$D$68,SUMPRODUCT(--(Scorecard!$G$63:$G$67&lt;D1687))+1),Scorecard!$D$69)</f>
        <v>-0.340582194386522</v>
      </c>
      <c r="I1687" s="0" t="n">
        <f aca="false">IF(ISNUMBER(E1687),INDEX(Scorecard!$D$19:$D$26,SUMPRODUCT(--(Scorecard!$G$19:$G$25&lt;E1687))+1),Scorecard!$D$27)</f>
        <v>-0.820992370602782</v>
      </c>
      <c r="J1687" s="0" t="n">
        <f aca="false">IF(ISNUMBER(F1687),INDEX(Scorecard!$D$37:$D$44,SUMPRODUCT(--(Scorecard!$G$37:$G$43&lt;F1687))+1),Scorecard!$D$45)</f>
        <v>-0.569454719285959</v>
      </c>
      <c r="K1687" s="0" t="n">
        <f aca="false">Inputs!$B$10+Scorecard!$J$5*Loan_Sample!Y1667+Scorecard!$J$6*Loan_Sample!Z1667+Scorecard!$J$7*I1687+Scorecard!$J$8*Loan_Sample!AB1667+Scorecard!$J$9*J1687+Scorecard!$J$10*Loan_Sample!AD1667+Scorecard!$J$11*G1687+Scorecard!$J$12*H1687</f>
        <v>-4.0151005760499</v>
      </c>
      <c r="L1687" s="0" t="n">
        <f aca="false">MIN(1-Inputs!$B$13,MAX(Inputs!$B$13,1/(1+EXP(-(Inputs!$B$11*K1687+Inputs!$B$12)))))</f>
        <v>0.0166760100077394</v>
      </c>
      <c r="M1687" s="0" t="n">
        <f aca="false">Loan_Sample!AH1667*Inputs!$B$4*B1687</f>
        <v>1258.67054928335</v>
      </c>
      <c r="N1687" s="0" t="n">
        <f aca="false">L1687*Inputs!$B$4*B1687</f>
        <v>1258.67054928335</v>
      </c>
      <c r="O1687" s="0" t="n">
        <f aca="false">Inputs!$B$37+Inputs!$B$38*MAX(Loan_Sample!H1667-Inputs!$C$38,0)+Inputs!$B$39*MAX(Loan_Sample!H1667-Inputs!$C$39,0)+Inputs!$B$40*MAX(Loan_Sample!H1667-Inputs!$C$40,0)+Inputs!$B$41*MAX(Loan_Sample!H1667-Inputs!$C$41,0)+Inputs!$B$42*Inputs!$B$14+Inputs!$B$43*MIN(Loan_Sample!I1667/Inputs!$B$17,1)+Inputs!$B$44*MIN(Loan_Sample!E1667,Inputs!$B$18)+Inputs!$B$45*Loan_Sample!C1667</f>
        <v>-3.93268082187346</v>
      </c>
      <c r="P1687" s="0" t="n">
        <f aca="false">MIN(1-Inputs!$B$13,MAX(Inputs!$B$13,1/(1+EXP(-(Inputs!$B$15*O1687+Inputs!$B$16)))))</f>
        <v>0.0171481864065518</v>
      </c>
      <c r="Q1687" s="0" t="n">
        <f aca="false">Inputs!$B$37+Inputs!$B$38*MAX(F1687-Inputs!$C$38,0)+Inputs!$B$39*MAX(F1687-Inputs!$C$39,0)+Inputs!$B$40*MAX(F1687-Inputs!$C$40,0)+Inputs!$B$41*MAX(F1687-Inputs!$C$41,0)+Inputs!$B$42*Inputs!$B$14+Inputs!$B$43*MIN(Loan_Sample!I1667/Inputs!$B$17,1)+Inputs!$B$44*MIN(E1687,Inputs!$B$18)+Inputs!$B$45*Loan_Sample!C1667</f>
        <v>-3.93268082187346</v>
      </c>
      <c r="R1687" s="0" t="n">
        <f aca="false">MIN(1-Inputs!$B$13,MAX(Inputs!$B$13,1/(1+EXP(-(Inputs!$B$15*Q1687+Inputs!$B$16)))))</f>
        <v>0.0171481864065518</v>
      </c>
    </row>
    <row r="1688" customFormat="false" ht="15" hidden="false" customHeight="false" outlineLevel="0" collapsed="false">
      <c r="A1688" s="0" t="n">
        <f aca="false">Loan_Sample!A1668</f>
        <v>49666</v>
      </c>
      <c r="B1688" s="0" t="n">
        <f aca="false">Loan_Sample!U1668</f>
        <v>175578.17</v>
      </c>
      <c r="C1688" s="0" t="n">
        <f aca="false">Loan_Sample!K1668+Inputs!$B$26</f>
        <v>5.73333311080933</v>
      </c>
      <c r="D1688" s="0" t="n">
        <f aca="false">Loan_Sample!L1668+Inputs!$B$26</f>
        <v>-3.50000047683716</v>
      </c>
      <c r="E1688" s="0" t="n">
        <f aca="false">Loan_Sample!E1668/(1+Inputs!$B$25/100)</f>
        <v>73.7466049194336</v>
      </c>
      <c r="F1688" s="0" t="n">
        <f aca="false">Loan_Sample!H1668-Inputs!$B$24/100</f>
        <v>0.27733325958252</v>
      </c>
      <c r="G1688" s="0" t="n">
        <f aca="false">IF(ISNUMBER(C1688),INDEX(Scorecard!$D$54:$D$61,SUMPRODUCT(--(Scorecard!$G$54:$G$60&lt;C1688))+1),Scorecard!$D$62)</f>
        <v>0.0151758992857273</v>
      </c>
      <c r="H1688" s="0" t="n">
        <f aca="false">IF(ISNUMBER(D1688),INDEX(Scorecard!$D$63:$D$68,SUMPRODUCT(--(Scorecard!$G$63:$G$67&lt;D1688))+1),Scorecard!$D$69)</f>
        <v>-0.340582194386522</v>
      </c>
      <c r="I1688" s="0" t="n">
        <f aca="false">IF(ISNUMBER(E1688),INDEX(Scorecard!$D$19:$D$26,SUMPRODUCT(--(Scorecard!$G$19:$G$25&lt;E1688))+1),Scorecard!$D$27)</f>
        <v>-0.0341578513653732</v>
      </c>
      <c r="J1688" s="0" t="n">
        <f aca="false">IF(ISNUMBER(F1688),INDEX(Scorecard!$D$37:$D$44,SUMPRODUCT(--(Scorecard!$G$37:$G$43&lt;F1688))+1),Scorecard!$D$45)</f>
        <v>-0.0679520129233634</v>
      </c>
      <c r="K1688" s="0" t="n">
        <f aca="false">Inputs!$B$10+Scorecard!$J$5*Loan_Sample!Y1668+Scorecard!$J$6*Loan_Sample!Z1668+Scorecard!$J$7*I1688+Scorecard!$J$8*Loan_Sample!AB1668+Scorecard!$J$9*J1688+Scorecard!$J$10*Loan_Sample!AD1668+Scorecard!$J$11*G1688+Scorecard!$J$12*H1688</f>
        <v>-5.95022711699014</v>
      </c>
      <c r="L1688" s="0" t="n">
        <f aca="false">MIN(1-Inputs!$B$13,MAX(Inputs!$B$13,1/(1+EXP(-(Inputs!$B$11*K1688+Inputs!$B$12)))))</f>
        <v>0.00215015979372737</v>
      </c>
      <c r="M1688" s="0" t="n">
        <f aca="false">Loan_Sample!AH1668*Inputs!$B$4*B1688</f>
        <v>132.13239262658</v>
      </c>
      <c r="N1688" s="0" t="n">
        <f aca="false">L1688*Inputs!$B$4*B1688</f>
        <v>132.13239262658</v>
      </c>
      <c r="O1688" s="0" t="n">
        <f aca="false">Inputs!$B$37+Inputs!$B$38*MAX(Loan_Sample!H1668-Inputs!$C$38,0)+Inputs!$B$39*MAX(Loan_Sample!H1668-Inputs!$C$39,0)+Inputs!$B$40*MAX(Loan_Sample!H1668-Inputs!$C$40,0)+Inputs!$B$41*MAX(Loan_Sample!H1668-Inputs!$C$41,0)+Inputs!$B$42*Inputs!$B$14+Inputs!$B$43*MIN(Loan_Sample!I1668/Inputs!$B$17,1)+Inputs!$B$44*MIN(Loan_Sample!E1668,Inputs!$B$18)+Inputs!$B$45*Loan_Sample!C1668</f>
        <v>-4.61329039197956</v>
      </c>
      <c r="P1688" s="0" t="n">
        <f aca="false">MIN(1-Inputs!$B$13,MAX(Inputs!$B$13,1/(1+EXP(-(Inputs!$B$15*O1688+Inputs!$B$16)))))</f>
        <v>0.00798414090623806</v>
      </c>
      <c r="Q1688" s="0" t="n">
        <f aca="false">Inputs!$B$37+Inputs!$B$38*MAX(F1688-Inputs!$C$38,0)+Inputs!$B$39*MAX(F1688-Inputs!$C$39,0)+Inputs!$B$40*MAX(F1688-Inputs!$C$40,0)+Inputs!$B$41*MAX(F1688-Inputs!$C$41,0)+Inputs!$B$42*Inputs!$B$14+Inputs!$B$43*MIN(Loan_Sample!I1668/Inputs!$B$17,1)+Inputs!$B$44*MIN(E1688,Inputs!$B$18)+Inputs!$B$45*Loan_Sample!C1668</f>
        <v>-4.61329039197956</v>
      </c>
      <c r="R1688" s="0" t="n">
        <f aca="false">MIN(1-Inputs!$B$13,MAX(Inputs!$B$13,1/(1+EXP(-(Inputs!$B$15*Q1688+Inputs!$B$16)))))</f>
        <v>0.00798414090623806</v>
      </c>
    </row>
    <row r="1689" customFormat="false" ht="15" hidden="false" customHeight="false" outlineLevel="0" collapsed="false">
      <c r="A1689" s="0" t="n">
        <f aca="false">Loan_Sample!A1669</f>
        <v>49698</v>
      </c>
      <c r="B1689" s="0" t="n">
        <f aca="false">Loan_Sample!U1669</f>
        <v>279883.4</v>
      </c>
      <c r="C1689" s="0" t="n">
        <f aca="false">Loan_Sample!K1669+Inputs!$B$26</f>
        <v>6.13333320617676</v>
      </c>
      <c r="D1689" s="0" t="n">
        <f aca="false">Loan_Sample!L1669+Inputs!$B$26</f>
        <v>-3.5</v>
      </c>
      <c r="E1689" s="0" t="n">
        <f aca="false">Loan_Sample!E1669/(1+Inputs!$B$25/100)</f>
        <v>65.1328506469727</v>
      </c>
      <c r="F1689" s="0" t="n">
        <f aca="false">Loan_Sample!H1669-Inputs!$B$24/100</f>
        <v>1.02433323860169</v>
      </c>
      <c r="G1689" s="0" t="n">
        <f aca="false">IF(ISNUMBER(C1689),INDEX(Scorecard!$D$54:$D$61,SUMPRODUCT(--(Scorecard!$G$54:$G$60&lt;C1689))+1),Scorecard!$D$62)</f>
        <v>0.0151758992857273</v>
      </c>
      <c r="H1689" s="0" t="n">
        <f aca="false">IF(ISNUMBER(D1689),INDEX(Scorecard!$D$63:$D$68,SUMPRODUCT(--(Scorecard!$G$63:$G$67&lt;D1689))+1),Scorecard!$D$69)</f>
        <v>-0.340582194386522</v>
      </c>
      <c r="I1689" s="0" t="n">
        <f aca="false">IF(ISNUMBER(E1689),INDEX(Scorecard!$D$19:$D$26,SUMPRODUCT(--(Scorecard!$G$19:$G$25&lt;E1689))+1),Scorecard!$D$27)</f>
        <v>0.233621608745691</v>
      </c>
      <c r="J1689" s="0" t="n">
        <f aca="false">IF(ISNUMBER(F1689),INDEX(Scorecard!$D$37:$D$44,SUMPRODUCT(--(Scorecard!$G$37:$G$43&lt;F1689))+1),Scorecard!$D$45)</f>
        <v>-0.975503570149195</v>
      </c>
      <c r="K1689" s="0" t="n">
        <f aca="false">Inputs!$B$10+Scorecard!$J$5*Loan_Sample!Y1669+Scorecard!$J$6*Loan_Sample!Z1669+Scorecard!$J$7*I1689+Scorecard!$J$8*Loan_Sample!AB1669+Scorecard!$J$9*J1689+Scorecard!$J$10*Loan_Sample!AD1669+Scorecard!$J$11*G1689+Scorecard!$J$12*H1689</f>
        <v>-3.12893136997757</v>
      </c>
      <c r="L1689" s="0" t="n">
        <f aca="false">MIN(1-Inputs!$B$13,MAX(Inputs!$B$13,1/(1+EXP(-(Inputs!$B$11*K1689+Inputs!$B$12)))))</f>
        <v>0.0417985077983062</v>
      </c>
      <c r="M1689" s="0" t="n">
        <f aca="false">Loan_Sample!AH1669*Inputs!$B$4*B1689</f>
        <v>4094.54796713076</v>
      </c>
      <c r="N1689" s="0" t="n">
        <f aca="false">L1689*Inputs!$B$4*B1689</f>
        <v>4094.54796713076</v>
      </c>
      <c r="O1689" s="0" t="n">
        <f aca="false">Inputs!$B$37+Inputs!$B$38*MAX(Loan_Sample!H1669-Inputs!$C$38,0)+Inputs!$B$39*MAX(Loan_Sample!H1669-Inputs!$C$39,0)+Inputs!$B$40*MAX(Loan_Sample!H1669-Inputs!$C$40,0)+Inputs!$B$41*MAX(Loan_Sample!H1669-Inputs!$C$41,0)+Inputs!$B$42*Inputs!$B$14+Inputs!$B$43*MIN(Loan_Sample!I1669/Inputs!$B$17,1)+Inputs!$B$44*MIN(Loan_Sample!E1669,Inputs!$B$18)+Inputs!$B$45*Loan_Sample!C1669</f>
        <v>-3.78773568283113</v>
      </c>
      <c r="P1689" s="0" t="n">
        <f aca="false">MIN(1-Inputs!$B$13,MAX(Inputs!$B$13,1/(1+EXP(-(Inputs!$B$15*O1689+Inputs!$B$16)))))</f>
        <v>0.0201579522860765</v>
      </c>
      <c r="Q1689" s="0" t="n">
        <f aca="false">Inputs!$B$37+Inputs!$B$38*MAX(F1689-Inputs!$C$38,0)+Inputs!$B$39*MAX(F1689-Inputs!$C$39,0)+Inputs!$B$40*MAX(F1689-Inputs!$C$40,0)+Inputs!$B$41*MAX(F1689-Inputs!$C$41,0)+Inputs!$B$42*Inputs!$B$14+Inputs!$B$43*MIN(Loan_Sample!I1669/Inputs!$B$17,1)+Inputs!$B$44*MIN(E1689,Inputs!$B$18)+Inputs!$B$45*Loan_Sample!C1669</f>
        <v>-3.78773568283113</v>
      </c>
      <c r="R1689" s="0" t="n">
        <f aca="false">MIN(1-Inputs!$B$13,MAX(Inputs!$B$13,1/(1+EXP(-(Inputs!$B$15*Q1689+Inputs!$B$16)))))</f>
        <v>0.0201579522860765</v>
      </c>
    </row>
    <row r="1690" customFormat="false" ht="15" hidden="false" customHeight="false" outlineLevel="0" collapsed="false">
      <c r="A1690" s="0" t="n">
        <f aca="false">Loan_Sample!A1670</f>
        <v>49701</v>
      </c>
      <c r="B1690" s="0" t="n">
        <f aca="false">Loan_Sample!U1670</f>
        <v>200421.38</v>
      </c>
      <c r="C1690" s="0" t="n">
        <f aca="false">Loan_Sample!K1670+Inputs!$B$26</f>
        <v>3.90833330154419</v>
      </c>
      <c r="D1690" s="0" t="n">
        <f aca="false">Loan_Sample!L1670+Inputs!$B$26</f>
        <v>-1.125</v>
      </c>
      <c r="E1690" s="0" t="n">
        <f aca="false">Loan_Sample!E1670/(1+Inputs!$B$25/100)</f>
        <v>76.1685638427734</v>
      </c>
      <c r="F1690" s="0" t="n">
        <f aca="false">Loan_Sample!H1670-Inputs!$B$24/100</f>
        <v>-2.18533301353455</v>
      </c>
      <c r="G1690" s="0" t="n">
        <f aca="false">IF(ISNUMBER(C1690),INDEX(Scorecard!$D$54:$D$61,SUMPRODUCT(--(Scorecard!$G$54:$G$60&lt;C1690))+1),Scorecard!$D$62)</f>
        <v>0.489050497890326</v>
      </c>
      <c r="H1690" s="0" t="n">
        <f aca="false">IF(ISNUMBER(D1690),INDEX(Scorecard!$D$63:$D$68,SUMPRODUCT(--(Scorecard!$G$63:$G$67&lt;D1690))+1),Scorecard!$D$69)</f>
        <v>-0.340582194386522</v>
      </c>
      <c r="I1690" s="0" t="n">
        <f aca="false">IF(ISNUMBER(E1690),INDEX(Scorecard!$D$19:$D$26,SUMPRODUCT(--(Scorecard!$G$19:$G$25&lt;E1690))+1),Scorecard!$D$27)</f>
        <v>-0.0341578513653732</v>
      </c>
      <c r="J1690" s="0" t="n">
        <f aca="false">IF(ISNUMBER(F1690),INDEX(Scorecard!$D$37:$D$44,SUMPRODUCT(--(Scorecard!$G$37:$G$43&lt;F1690))+1),Scorecard!$D$45)</f>
        <v>1.35057635045042</v>
      </c>
      <c r="K1690" s="0" t="n">
        <f aca="false">Inputs!$B$10+Scorecard!$J$5*Loan_Sample!Y1670+Scorecard!$J$6*Loan_Sample!Z1670+Scorecard!$J$7*I1690+Scorecard!$J$8*Loan_Sample!AB1670+Scorecard!$J$9*J1690+Scorecard!$J$10*Loan_Sample!AD1670+Scorecard!$J$11*G1690+Scorecard!$J$12*H1690</f>
        <v>-3.81588263385571</v>
      </c>
      <c r="L1690" s="0" t="n">
        <f aca="false">MIN(1-Inputs!$B$13,MAX(Inputs!$B$13,1/(1+EXP(-(Inputs!$B$11*K1690+Inputs!$B$12)))))</f>
        <v>0.0205410377074435</v>
      </c>
      <c r="M1690" s="0" t="n">
        <f aca="false">Loan_Sample!AH1670*Inputs!$B$4*B1690</f>
        <v>1440.90209338525</v>
      </c>
      <c r="N1690" s="0" t="n">
        <f aca="false">L1690*Inputs!$B$4*B1690</f>
        <v>1440.90209338525</v>
      </c>
      <c r="O1690" s="0" t="n">
        <f aca="false">Inputs!$B$37+Inputs!$B$38*MAX(Loan_Sample!H1670-Inputs!$C$38,0)+Inputs!$B$39*MAX(Loan_Sample!H1670-Inputs!$C$39,0)+Inputs!$B$40*MAX(Loan_Sample!H1670-Inputs!$C$40,0)+Inputs!$B$41*MAX(Loan_Sample!H1670-Inputs!$C$41,0)+Inputs!$B$42*Inputs!$B$14+Inputs!$B$43*MIN(Loan_Sample!I1670/Inputs!$B$17,1)+Inputs!$B$44*MIN(Loan_Sample!E1670,Inputs!$B$18)+Inputs!$B$45*Loan_Sample!C1670</f>
        <v>-6.18157187766736</v>
      </c>
      <c r="P1690" s="0" t="n">
        <f aca="false">MIN(1-Inputs!$B$13,MAX(Inputs!$B$13,1/(1+EXP(-(Inputs!$B$15*O1690+Inputs!$B$16)))))</f>
        <v>0.00135161576213887</v>
      </c>
      <c r="Q1690" s="0" t="n">
        <f aca="false">Inputs!$B$37+Inputs!$B$38*MAX(F1690-Inputs!$C$38,0)+Inputs!$B$39*MAX(F1690-Inputs!$C$39,0)+Inputs!$B$40*MAX(F1690-Inputs!$C$40,0)+Inputs!$B$41*MAX(F1690-Inputs!$C$41,0)+Inputs!$B$42*Inputs!$B$14+Inputs!$B$43*MIN(Loan_Sample!I1670/Inputs!$B$17,1)+Inputs!$B$44*MIN(E1690,Inputs!$B$18)+Inputs!$B$45*Loan_Sample!C1670</f>
        <v>-6.18157187766736</v>
      </c>
      <c r="R1690" s="0" t="n">
        <f aca="false">MIN(1-Inputs!$B$13,MAX(Inputs!$B$13,1/(1+EXP(-(Inputs!$B$15*Q1690+Inputs!$B$16)))))</f>
        <v>0.00135161576213887</v>
      </c>
    </row>
    <row r="1691" customFormat="false" ht="15" hidden="false" customHeight="false" outlineLevel="0" collapsed="false">
      <c r="A1691" s="0" t="n">
        <f aca="false">Loan_Sample!A1671</f>
        <v>49717</v>
      </c>
      <c r="B1691" s="0" t="n">
        <f aca="false">Loan_Sample!U1671</f>
        <v>689237.6</v>
      </c>
      <c r="C1691" s="0" t="n">
        <f aca="false">Loan_Sample!K1671+Inputs!$B$26</f>
        <v>5.33333349227905</v>
      </c>
      <c r="D1691" s="0" t="n">
        <f aca="false">Loan_Sample!L1671+Inputs!$B$26</f>
        <v>-3.49999952316284</v>
      </c>
      <c r="E1691" s="0" t="n">
        <f aca="false">Loan_Sample!E1671/(1+Inputs!$B$25/100)</f>
        <v>71.0647048950195</v>
      </c>
      <c r="F1691" s="0" t="n">
        <f aca="false">Loan_Sample!H1671-Inputs!$B$24/100</f>
        <v>0.472333431243897</v>
      </c>
      <c r="G1691" s="0" t="n">
        <f aca="false">IF(ISNUMBER(C1691),INDEX(Scorecard!$D$54:$D$61,SUMPRODUCT(--(Scorecard!$G$54:$G$60&lt;C1691))+1),Scorecard!$D$62)</f>
        <v>0.126303549215828</v>
      </c>
      <c r="H1691" s="0" t="n">
        <f aca="false">IF(ISNUMBER(D1691),INDEX(Scorecard!$D$63:$D$68,SUMPRODUCT(--(Scorecard!$G$63:$G$67&lt;D1691))+1),Scorecard!$D$69)</f>
        <v>-0.340582194386522</v>
      </c>
      <c r="I1691" s="0" t="n">
        <f aca="false">IF(ISNUMBER(E1691),INDEX(Scorecard!$D$19:$D$26,SUMPRODUCT(--(Scorecard!$G$19:$G$25&lt;E1691))+1),Scorecard!$D$27)</f>
        <v>0.0530843085177338</v>
      </c>
      <c r="J1691" s="0" t="n">
        <f aca="false">IF(ISNUMBER(F1691),INDEX(Scorecard!$D$37:$D$44,SUMPRODUCT(--(Scorecard!$G$37:$G$43&lt;F1691))+1),Scorecard!$D$45)</f>
        <v>-0.271229676926091</v>
      </c>
      <c r="K1691" s="0" t="n">
        <f aca="false">Inputs!$B$10+Scorecard!$J$5*Loan_Sample!Y1671+Scorecard!$J$6*Loan_Sample!Z1671+Scorecard!$J$7*I1691+Scorecard!$J$8*Loan_Sample!AB1671+Scorecard!$J$9*J1691+Scorecard!$J$10*Loan_Sample!AD1671+Scorecard!$J$11*G1691+Scorecard!$J$12*H1691</f>
        <v>-4.0069051964406</v>
      </c>
      <c r="L1691" s="0" t="n">
        <f aca="false">MIN(1-Inputs!$B$13,MAX(Inputs!$B$13,1/(1+EXP(-(Inputs!$B$11*K1691+Inputs!$B$12)))))</f>
        <v>0.0168198906738065</v>
      </c>
      <c r="M1691" s="0" t="n">
        <f aca="false">Loan_Sample!AH1671*Inputs!$B$4*B1691</f>
        <v>4057.51537809687</v>
      </c>
      <c r="N1691" s="0" t="n">
        <f aca="false">L1691*Inputs!$B$4*B1691</f>
        <v>4057.51537809687</v>
      </c>
      <c r="O1691" s="0" t="n">
        <f aca="false">Inputs!$B$37+Inputs!$B$38*MAX(Loan_Sample!H1671-Inputs!$C$38,0)+Inputs!$B$39*MAX(Loan_Sample!H1671-Inputs!$C$39,0)+Inputs!$B$40*MAX(Loan_Sample!H1671-Inputs!$C$40,0)+Inputs!$B$41*MAX(Loan_Sample!H1671-Inputs!$C$41,0)+Inputs!$B$42*Inputs!$B$14+Inputs!$B$43*MIN(Loan_Sample!I1671/Inputs!$B$17,1)+Inputs!$B$44*MIN(Loan_Sample!E1671,Inputs!$B$18)+Inputs!$B$45*Loan_Sample!C1671</f>
        <v>-4.77416455587621</v>
      </c>
      <c r="P1691" s="0" t="n">
        <f aca="false">MIN(1-Inputs!$B$13,MAX(Inputs!$B$13,1/(1+EXP(-(Inputs!$B$15*O1691+Inputs!$B$16)))))</f>
        <v>0.00665861149466892</v>
      </c>
      <c r="Q1691" s="0" t="n">
        <f aca="false">Inputs!$B$37+Inputs!$B$38*MAX(F1691-Inputs!$C$38,0)+Inputs!$B$39*MAX(F1691-Inputs!$C$39,0)+Inputs!$B$40*MAX(F1691-Inputs!$C$40,0)+Inputs!$B$41*MAX(F1691-Inputs!$C$41,0)+Inputs!$B$42*Inputs!$B$14+Inputs!$B$43*MIN(Loan_Sample!I1671/Inputs!$B$17,1)+Inputs!$B$44*MIN(E1691,Inputs!$B$18)+Inputs!$B$45*Loan_Sample!C1671</f>
        <v>-4.77416455587621</v>
      </c>
      <c r="R1691" s="0" t="n">
        <f aca="false">MIN(1-Inputs!$B$13,MAX(Inputs!$B$13,1/(1+EXP(-(Inputs!$B$15*Q1691+Inputs!$B$16)))))</f>
        <v>0.00665861149466892</v>
      </c>
    </row>
    <row r="1692" customFormat="false" ht="15" hidden="false" customHeight="false" outlineLevel="0" collapsed="false">
      <c r="A1692" s="0" t="n">
        <f aca="false">Loan_Sample!A1672</f>
        <v>49755</v>
      </c>
      <c r="B1692" s="0" t="n">
        <f aca="false">Loan_Sample!U1672</f>
        <v>529055.25</v>
      </c>
      <c r="C1692" s="0" t="n">
        <f aca="false">Loan_Sample!K1672+Inputs!$B$26</f>
        <v>3.70000004768372</v>
      </c>
      <c r="D1692" s="0" t="n">
        <f aca="false">Loan_Sample!L1672+Inputs!$B$26</f>
        <v>-0.208333253860474</v>
      </c>
      <c r="E1692" s="0" t="n">
        <f aca="false">Loan_Sample!E1672/(1+Inputs!$B$25/100)</f>
        <v>65.5329895019531</v>
      </c>
      <c r="F1692" s="0" t="n">
        <f aca="false">Loan_Sample!H1672-Inputs!$B$24/100</f>
        <v>-3.32633328437805</v>
      </c>
      <c r="G1692" s="0" t="n">
        <f aca="false">IF(ISNUMBER(C1692),INDEX(Scorecard!$D$54:$D$61,SUMPRODUCT(--(Scorecard!$G$54:$G$60&lt;C1692))+1),Scorecard!$D$62)</f>
        <v>0.489050497890326</v>
      </c>
      <c r="H1692" s="0" t="n">
        <f aca="false">IF(ISNUMBER(D1692),INDEX(Scorecard!$D$63:$D$68,SUMPRODUCT(--(Scorecard!$G$63:$G$67&lt;D1692))+1),Scorecard!$D$69)</f>
        <v>0.322484508656054</v>
      </c>
      <c r="I1692" s="0" t="n">
        <f aca="false">IF(ISNUMBER(E1692),INDEX(Scorecard!$D$19:$D$26,SUMPRODUCT(--(Scorecard!$G$19:$G$25&lt;E1692))+1),Scorecard!$D$27)</f>
        <v>0.233621608745691</v>
      </c>
      <c r="J1692" s="0" t="n">
        <f aca="false">IF(ISNUMBER(F1692),INDEX(Scorecard!$D$37:$D$44,SUMPRODUCT(--(Scorecard!$G$37:$G$43&lt;F1692))+1),Scorecard!$D$45)</f>
        <v>1.35057635045042</v>
      </c>
      <c r="K1692" s="0" t="n">
        <f aca="false">Inputs!$B$10+Scorecard!$J$5*Loan_Sample!Y1672+Scorecard!$J$6*Loan_Sample!Z1672+Scorecard!$J$7*I1692+Scorecard!$J$8*Loan_Sample!AB1672+Scorecard!$J$9*J1692+Scorecard!$J$10*Loan_Sample!AD1672+Scorecard!$J$11*G1692+Scorecard!$J$12*H1692</f>
        <v>-4.84113019145119</v>
      </c>
      <c r="L1692" s="0" t="n">
        <f aca="false">MIN(1-Inputs!$B$13,MAX(Inputs!$B$13,1/(1+EXP(-(Inputs!$B$11*K1692+Inputs!$B$12)))))</f>
        <v>0.00698056042134175</v>
      </c>
      <c r="M1692" s="0" t="n">
        <f aca="false">Loan_Sample!AH1672*Inputs!$B$4*B1692</f>
        <v>1292.58574859857</v>
      </c>
      <c r="N1692" s="0" t="n">
        <f aca="false">L1692*Inputs!$B$4*B1692</f>
        <v>1292.58574859857</v>
      </c>
      <c r="O1692" s="0" t="n">
        <f aca="false">Inputs!$B$37+Inputs!$B$38*MAX(Loan_Sample!H1672-Inputs!$C$38,0)+Inputs!$B$39*MAX(Loan_Sample!H1672-Inputs!$C$39,0)+Inputs!$B$40*MAX(Loan_Sample!H1672-Inputs!$C$40,0)+Inputs!$B$41*MAX(Loan_Sample!H1672-Inputs!$C$41,0)+Inputs!$B$42*Inputs!$B$14+Inputs!$B$43*MIN(Loan_Sample!I1672/Inputs!$B$17,1)+Inputs!$B$44*MIN(Loan_Sample!E1672,Inputs!$B$18)+Inputs!$B$45*Loan_Sample!C1672</f>
        <v>-5.79980122860579</v>
      </c>
      <c r="P1692" s="0" t="n">
        <f aca="false">MIN(1-Inputs!$B$13,MAX(Inputs!$B$13,1/(1+EXP(-(Inputs!$B$15*O1692+Inputs!$B$16)))))</f>
        <v>0.0020845704987136</v>
      </c>
      <c r="Q1692" s="0" t="n">
        <f aca="false">Inputs!$B$37+Inputs!$B$38*MAX(F1692-Inputs!$C$38,0)+Inputs!$B$39*MAX(F1692-Inputs!$C$39,0)+Inputs!$B$40*MAX(F1692-Inputs!$C$40,0)+Inputs!$B$41*MAX(F1692-Inputs!$C$41,0)+Inputs!$B$42*Inputs!$B$14+Inputs!$B$43*MIN(Loan_Sample!I1672/Inputs!$B$17,1)+Inputs!$B$44*MIN(E1692,Inputs!$B$18)+Inputs!$B$45*Loan_Sample!C1672</f>
        <v>-5.79980122860579</v>
      </c>
      <c r="R1692" s="0" t="n">
        <f aca="false">MIN(1-Inputs!$B$13,MAX(Inputs!$B$13,1/(1+EXP(-(Inputs!$B$15*Q1692+Inputs!$B$16)))))</f>
        <v>0.0020845704987136</v>
      </c>
    </row>
    <row r="1693" customFormat="false" ht="15" hidden="false" customHeight="false" outlineLevel="0" collapsed="false">
      <c r="A1693" s="0" t="n">
        <f aca="false">Loan_Sample!A1673</f>
        <v>49788</v>
      </c>
      <c r="B1693" s="0" t="n">
        <f aca="false">Loan_Sample!U1673</f>
        <v>147173.36</v>
      </c>
      <c r="C1693" s="0" t="n">
        <f aca="false">Loan_Sample!K1673+Inputs!$B$26</f>
        <v>4.42307710647583</v>
      </c>
      <c r="D1693" s="0" t="n">
        <f aca="false">Loan_Sample!L1673+Inputs!$B$26</f>
        <v>-0.276922702789307</v>
      </c>
      <c r="E1693" s="0" t="n">
        <f aca="false">Loan_Sample!E1673/(1+Inputs!$B$25/100)</f>
        <v>82.7219696044922</v>
      </c>
      <c r="F1693" s="0" t="n">
        <f aca="false">Loan_Sample!H1673-Inputs!$B$24/100</f>
        <v>0.831666707992554</v>
      </c>
      <c r="G1693" s="0" t="n">
        <f aca="false">IF(ISNUMBER(C1693),INDEX(Scorecard!$D$54:$D$61,SUMPRODUCT(--(Scorecard!$G$54:$G$60&lt;C1693))+1),Scorecard!$D$62)</f>
        <v>0.409483001259379</v>
      </c>
      <c r="H1693" s="0" t="n">
        <f aca="false">IF(ISNUMBER(D1693),INDEX(Scorecard!$D$63:$D$68,SUMPRODUCT(--(Scorecard!$G$63:$G$67&lt;D1693))+1),Scorecard!$D$69)</f>
        <v>0.322484508656054</v>
      </c>
      <c r="I1693" s="0" t="n">
        <f aca="false">IF(ISNUMBER(E1693),INDEX(Scorecard!$D$19:$D$26,SUMPRODUCT(--(Scorecard!$G$19:$G$25&lt;E1693))+1),Scorecard!$D$27)</f>
        <v>-0.219855970853228</v>
      </c>
      <c r="J1693" s="0" t="n">
        <f aca="false">IF(ISNUMBER(F1693),INDEX(Scorecard!$D$37:$D$44,SUMPRODUCT(--(Scorecard!$G$37:$G$43&lt;F1693))+1),Scorecard!$D$45)</f>
        <v>-0.569454719285959</v>
      </c>
      <c r="K1693" s="0" t="n">
        <f aca="false">Inputs!$B$10+Scorecard!$J$5*Loan_Sample!Y1673+Scorecard!$J$6*Loan_Sample!Z1673+Scorecard!$J$7*I1693+Scorecard!$J$8*Loan_Sample!AB1673+Scorecard!$J$9*J1693+Scorecard!$J$10*Loan_Sample!AD1673+Scorecard!$J$11*G1693+Scorecard!$J$12*H1693</f>
        <v>-5.82231142082006</v>
      </c>
      <c r="L1693" s="0" t="n">
        <f aca="false">MIN(1-Inputs!$B$13,MAX(Inputs!$B$13,1/(1+EXP(-(Inputs!$B$11*K1693+Inputs!$B$12)))))</f>
        <v>0.00246354800964117</v>
      </c>
      <c r="M1693" s="0" t="n">
        <f aca="false">Loan_Sample!AH1673*Inputs!$B$4*B1693</f>
        <v>126.899023335071</v>
      </c>
      <c r="N1693" s="0" t="n">
        <f aca="false">L1693*Inputs!$B$4*B1693</f>
        <v>126.899023335071</v>
      </c>
      <c r="O1693" s="0" t="n">
        <f aca="false">Inputs!$B$37+Inputs!$B$38*MAX(Loan_Sample!H1673-Inputs!$C$38,0)+Inputs!$B$39*MAX(Loan_Sample!H1673-Inputs!$C$39,0)+Inputs!$B$40*MAX(Loan_Sample!H1673-Inputs!$C$40,0)+Inputs!$B$41*MAX(Loan_Sample!H1673-Inputs!$C$41,0)+Inputs!$B$42*Inputs!$B$14+Inputs!$B$43*MIN(Loan_Sample!I1673/Inputs!$B$17,1)+Inputs!$B$44*MIN(Loan_Sample!E1673,Inputs!$B$18)+Inputs!$B$45*Loan_Sample!C1673</f>
        <v>-3.87613738656251</v>
      </c>
      <c r="P1693" s="0" t="n">
        <f aca="false">MIN(1-Inputs!$B$13,MAX(Inputs!$B$13,1/(1+EXP(-(Inputs!$B$15*O1693+Inputs!$B$16)))))</f>
        <v>0.0182658483265375</v>
      </c>
      <c r="Q1693" s="0" t="n">
        <f aca="false">Inputs!$B$37+Inputs!$B$38*MAX(F1693-Inputs!$C$38,0)+Inputs!$B$39*MAX(F1693-Inputs!$C$39,0)+Inputs!$B$40*MAX(F1693-Inputs!$C$40,0)+Inputs!$B$41*MAX(F1693-Inputs!$C$41,0)+Inputs!$B$42*Inputs!$B$14+Inputs!$B$43*MIN(Loan_Sample!I1673/Inputs!$B$17,1)+Inputs!$B$44*MIN(E1693,Inputs!$B$18)+Inputs!$B$45*Loan_Sample!C1673</f>
        <v>-3.87613738656251</v>
      </c>
      <c r="R1693" s="0" t="n">
        <f aca="false">MIN(1-Inputs!$B$13,MAX(Inputs!$B$13,1/(1+EXP(-(Inputs!$B$15*Q1693+Inputs!$B$16)))))</f>
        <v>0.0182658483265375</v>
      </c>
    </row>
    <row r="1694" customFormat="false" ht="15" hidden="false" customHeight="false" outlineLevel="0" collapsed="false">
      <c r="A1694" s="0" t="n">
        <f aca="false">Loan_Sample!A1674</f>
        <v>49816</v>
      </c>
      <c r="B1694" s="0" t="n">
        <f aca="false">Loan_Sample!U1674</f>
        <v>513626.84</v>
      </c>
      <c r="C1694" s="0" t="n">
        <f aca="false">Loan_Sample!K1674+Inputs!$B$26</f>
        <v>9.13333320617676</v>
      </c>
      <c r="D1694" s="0" t="n">
        <f aca="false">Loan_Sample!L1674+Inputs!$B$26</f>
        <v>5.0717945098877</v>
      </c>
      <c r="E1694" s="0" t="n">
        <f aca="false">Loan_Sample!E1674/(1+Inputs!$B$25/100)</f>
        <v>64.8263244628906</v>
      </c>
      <c r="F1694" s="0" t="n">
        <f aca="false">Loan_Sample!H1674-Inputs!$B$24/100</f>
        <v>0.402666568756104</v>
      </c>
      <c r="G1694" s="0" t="n">
        <f aca="false">IF(ISNUMBER(C1694),INDEX(Scorecard!$D$54:$D$61,SUMPRODUCT(--(Scorecard!$G$54:$G$60&lt;C1694))+1),Scorecard!$D$62)</f>
        <v>-0.541917179454542</v>
      </c>
      <c r="H1694" s="0" t="n">
        <f aca="false">IF(ISNUMBER(D1694),INDEX(Scorecard!$D$63:$D$68,SUMPRODUCT(--(Scorecard!$G$63:$G$67&lt;D1694))+1),Scorecard!$D$69)</f>
        <v>0.322484508656054</v>
      </c>
      <c r="I1694" s="0" t="n">
        <f aca="false">IF(ISNUMBER(E1694),INDEX(Scorecard!$D$19:$D$26,SUMPRODUCT(--(Scorecard!$G$19:$G$25&lt;E1694))+1),Scorecard!$D$27)</f>
        <v>0.233621608745691</v>
      </c>
      <c r="J1694" s="0" t="n">
        <f aca="false">IF(ISNUMBER(F1694),INDEX(Scorecard!$D$37:$D$44,SUMPRODUCT(--(Scorecard!$G$37:$G$43&lt;F1694))+1),Scorecard!$D$45)</f>
        <v>-0.271229676926091</v>
      </c>
      <c r="K1694" s="0" t="n">
        <f aca="false">Inputs!$B$10+Scorecard!$J$5*Loan_Sample!Y1674+Scorecard!$J$6*Loan_Sample!Z1674+Scorecard!$J$7*I1694+Scorecard!$J$8*Loan_Sample!AB1674+Scorecard!$J$9*J1694+Scorecard!$J$10*Loan_Sample!AD1674+Scorecard!$J$11*G1694+Scorecard!$J$12*H1694</f>
        <v>-4.69583980165406</v>
      </c>
      <c r="L1694" s="0" t="n">
        <f aca="false">MIN(1-Inputs!$B$13,MAX(Inputs!$B$13,1/(1+EXP(-(Inputs!$B$11*K1694+Inputs!$B$12)))))</f>
        <v>0.00814055666522485</v>
      </c>
      <c r="M1694" s="0" t="n">
        <f aca="false">Loan_Sample!AH1674*Inputs!$B$4*B1694</f>
        <v>1463.42293853013</v>
      </c>
      <c r="N1694" s="0" t="n">
        <f aca="false">L1694*Inputs!$B$4*B1694</f>
        <v>1463.42293853013</v>
      </c>
      <c r="O1694" s="0" t="n">
        <f aca="false">Inputs!$B$37+Inputs!$B$38*MAX(Loan_Sample!H1674-Inputs!$C$38,0)+Inputs!$B$39*MAX(Loan_Sample!H1674-Inputs!$C$39,0)+Inputs!$B$40*MAX(Loan_Sample!H1674-Inputs!$C$40,0)+Inputs!$B$41*MAX(Loan_Sample!H1674-Inputs!$C$41,0)+Inputs!$B$42*Inputs!$B$14+Inputs!$B$43*MIN(Loan_Sample!I1674/Inputs!$B$17,1)+Inputs!$B$44*MIN(Loan_Sample!E1674,Inputs!$B$18)+Inputs!$B$45*Loan_Sample!C1674</f>
        <v>-4.65378821285885</v>
      </c>
      <c r="P1694" s="0" t="n">
        <f aca="false">MIN(1-Inputs!$B$13,MAX(Inputs!$B$13,1/(1+EXP(-(Inputs!$B$15*O1694+Inputs!$B$16)))))</f>
        <v>0.00762764103912148</v>
      </c>
      <c r="Q1694" s="0" t="n">
        <f aca="false">Inputs!$B$37+Inputs!$B$38*MAX(F1694-Inputs!$C$38,0)+Inputs!$B$39*MAX(F1694-Inputs!$C$39,0)+Inputs!$B$40*MAX(F1694-Inputs!$C$40,0)+Inputs!$B$41*MAX(F1694-Inputs!$C$41,0)+Inputs!$B$42*Inputs!$B$14+Inputs!$B$43*MIN(Loan_Sample!I1674/Inputs!$B$17,1)+Inputs!$B$44*MIN(E1694,Inputs!$B$18)+Inputs!$B$45*Loan_Sample!C1674</f>
        <v>-4.65378821285885</v>
      </c>
      <c r="R1694" s="0" t="n">
        <f aca="false">MIN(1-Inputs!$B$13,MAX(Inputs!$B$13,1/(1+EXP(-(Inputs!$B$15*Q1694+Inputs!$B$16)))))</f>
        <v>0.00762764103912148</v>
      </c>
    </row>
    <row r="1695" customFormat="false" ht="15" hidden="false" customHeight="false" outlineLevel="0" collapsed="false">
      <c r="A1695" s="0" t="n">
        <f aca="false">Loan_Sample!A1675</f>
        <v>49863</v>
      </c>
      <c r="B1695" s="0" t="n">
        <f aca="false">Loan_Sample!U1675</f>
        <v>210735.25</v>
      </c>
      <c r="C1695" s="0" t="n">
        <f aca="false">Loan_Sample!K1675+Inputs!$B$26</f>
        <v>9.13333320617676</v>
      </c>
      <c r="D1695" s="0" t="n">
        <f aca="false">Loan_Sample!L1675+Inputs!$B$26</f>
        <v>5.0717945098877</v>
      </c>
      <c r="E1695" s="0" t="n">
        <f aca="false">Loan_Sample!E1675/(1+Inputs!$B$25/100)</f>
        <v>66.6223678588867</v>
      </c>
      <c r="F1695" s="0" t="n">
        <f aca="false">Loan_Sample!H1675-Inputs!$B$24/100</f>
        <v>0.402666568756104</v>
      </c>
      <c r="G1695" s="0" t="n">
        <f aca="false">IF(ISNUMBER(C1695),INDEX(Scorecard!$D$54:$D$61,SUMPRODUCT(--(Scorecard!$G$54:$G$60&lt;C1695))+1),Scorecard!$D$62)</f>
        <v>-0.541917179454542</v>
      </c>
      <c r="H1695" s="0" t="n">
        <f aca="false">IF(ISNUMBER(D1695),INDEX(Scorecard!$D$63:$D$68,SUMPRODUCT(--(Scorecard!$G$63:$G$67&lt;D1695))+1),Scorecard!$D$69)</f>
        <v>0.322484508656054</v>
      </c>
      <c r="I1695" s="0" t="n">
        <f aca="false">IF(ISNUMBER(E1695),INDEX(Scorecard!$D$19:$D$26,SUMPRODUCT(--(Scorecard!$G$19:$G$25&lt;E1695))+1),Scorecard!$D$27)</f>
        <v>0.0530843085177338</v>
      </c>
      <c r="J1695" s="0" t="n">
        <f aca="false">IF(ISNUMBER(F1695),INDEX(Scorecard!$D$37:$D$44,SUMPRODUCT(--(Scorecard!$G$37:$G$43&lt;F1695))+1),Scorecard!$D$45)</f>
        <v>-0.271229676926091</v>
      </c>
      <c r="K1695" s="0" t="n">
        <f aca="false">Inputs!$B$10+Scorecard!$J$5*Loan_Sample!Y1675+Scorecard!$J$6*Loan_Sample!Z1675+Scorecard!$J$7*I1695+Scorecard!$J$8*Loan_Sample!AB1675+Scorecard!$J$9*J1695+Scorecard!$J$10*Loan_Sample!AD1675+Scorecard!$J$11*G1695+Scorecard!$J$12*H1695</f>
        <v>-3.91459530710107</v>
      </c>
      <c r="L1695" s="0" t="n">
        <f aca="false">MIN(1-Inputs!$B$13,MAX(Inputs!$B$13,1/(1+EXP(-(Inputs!$B$11*K1695+Inputs!$B$12)))))</f>
        <v>0.0185271707146144</v>
      </c>
      <c r="M1695" s="0" t="n">
        <f aca="false">Loan_Sample!AH1675*Inputs!$B$4*B1695</f>
        <v>1366.51478331793</v>
      </c>
      <c r="N1695" s="0" t="n">
        <f aca="false">L1695*Inputs!$B$4*B1695</f>
        <v>1366.51478331793</v>
      </c>
      <c r="O1695" s="0" t="n">
        <f aca="false">Inputs!$B$37+Inputs!$B$38*MAX(Loan_Sample!H1675-Inputs!$C$38,0)+Inputs!$B$39*MAX(Loan_Sample!H1675-Inputs!$C$39,0)+Inputs!$B$40*MAX(Loan_Sample!H1675-Inputs!$C$40,0)+Inputs!$B$41*MAX(Loan_Sample!H1675-Inputs!$C$41,0)+Inputs!$B$42*Inputs!$B$14+Inputs!$B$43*MIN(Loan_Sample!I1675/Inputs!$B$17,1)+Inputs!$B$44*MIN(Loan_Sample!E1675,Inputs!$B$18)+Inputs!$B$45*Loan_Sample!C1675</f>
        <v>-4.37898764111528</v>
      </c>
      <c r="P1695" s="0" t="n">
        <f aca="false">MIN(1-Inputs!$B$13,MAX(Inputs!$B$13,1/(1+EXP(-(Inputs!$B$15*O1695+Inputs!$B$16)))))</f>
        <v>0.0103955562389666</v>
      </c>
      <c r="Q1695" s="0" t="n">
        <f aca="false">Inputs!$B$37+Inputs!$B$38*MAX(F1695-Inputs!$C$38,0)+Inputs!$B$39*MAX(F1695-Inputs!$C$39,0)+Inputs!$B$40*MAX(F1695-Inputs!$C$40,0)+Inputs!$B$41*MAX(F1695-Inputs!$C$41,0)+Inputs!$B$42*Inputs!$B$14+Inputs!$B$43*MIN(Loan_Sample!I1675/Inputs!$B$17,1)+Inputs!$B$44*MIN(E1695,Inputs!$B$18)+Inputs!$B$45*Loan_Sample!C1675</f>
        <v>-4.37898764111528</v>
      </c>
      <c r="R1695" s="0" t="n">
        <f aca="false">MIN(1-Inputs!$B$13,MAX(Inputs!$B$13,1/(1+EXP(-(Inputs!$B$15*Q1695+Inputs!$B$16)))))</f>
        <v>0.0103955562389666</v>
      </c>
    </row>
    <row r="1696" customFormat="false" ht="15" hidden="false" customHeight="false" outlineLevel="0" collapsed="false">
      <c r="A1696" s="0" t="n">
        <f aca="false">Loan_Sample!A1676</f>
        <v>49899</v>
      </c>
      <c r="B1696" s="0" t="n">
        <f aca="false">Loan_Sample!U1676</f>
        <v>136420.38</v>
      </c>
      <c r="C1696" s="0" t="n">
        <f aca="false">Loan_Sample!K1676+Inputs!$B$26</f>
        <v>4.85833311080933</v>
      </c>
      <c r="D1696" s="0" t="n">
        <f aca="false">Loan_Sample!L1676+Inputs!$B$26</f>
        <v>-1.875</v>
      </c>
      <c r="E1696" s="0" t="n">
        <f aca="false">Loan_Sample!E1676/(1+Inputs!$B$25/100)</f>
        <v>52.5396423339844</v>
      </c>
      <c r="F1696" s="0" t="n">
        <f aca="false">Loan_Sample!H1676-Inputs!$B$24/100</f>
        <v>0.955333471298218</v>
      </c>
      <c r="G1696" s="0" t="n">
        <f aca="false">IF(ISNUMBER(C1696),INDEX(Scorecard!$D$54:$D$61,SUMPRODUCT(--(Scorecard!$G$54:$G$60&lt;C1696))+1),Scorecard!$D$62)</f>
        <v>0.214429354789033</v>
      </c>
      <c r="H1696" s="0" t="n">
        <f aca="false">IF(ISNUMBER(D1696),INDEX(Scorecard!$D$63:$D$68,SUMPRODUCT(--(Scorecard!$G$63:$G$67&lt;D1696))+1),Scorecard!$D$69)</f>
        <v>-0.340582194386522</v>
      </c>
      <c r="I1696" s="0" t="n">
        <f aca="false">IF(ISNUMBER(E1696),INDEX(Scorecard!$D$19:$D$26,SUMPRODUCT(--(Scorecard!$G$19:$G$25&lt;E1696))+1),Scorecard!$D$27)</f>
        <v>0.57899015159425</v>
      </c>
      <c r="J1696" s="0" t="n">
        <f aca="false">IF(ISNUMBER(F1696),INDEX(Scorecard!$D$37:$D$44,SUMPRODUCT(--(Scorecard!$G$37:$G$43&lt;F1696))+1),Scorecard!$D$45)</f>
        <v>-0.975503570149195</v>
      </c>
      <c r="K1696" s="0" t="n">
        <f aca="false">Inputs!$B$10+Scorecard!$J$5*Loan_Sample!Y1676+Scorecard!$J$6*Loan_Sample!Z1676+Scorecard!$J$7*I1696+Scorecard!$J$8*Loan_Sample!AB1676+Scorecard!$J$9*J1696+Scorecard!$J$10*Loan_Sample!AD1676+Scorecard!$J$11*G1696+Scorecard!$J$12*H1696</f>
        <v>-4.78152689321485</v>
      </c>
      <c r="L1696" s="0" t="n">
        <f aca="false">MIN(1-Inputs!$B$13,MAX(Inputs!$B$13,1/(1+EXP(-(Inputs!$B$11*K1696+Inputs!$B$12)))))</f>
        <v>0.00743513022801519</v>
      </c>
      <c r="M1696" s="0" t="n">
        <f aca="false">Loan_Sample!AH1676*Inputs!$B$4*B1696</f>
        <v>355.006151869361</v>
      </c>
      <c r="N1696" s="0" t="n">
        <f aca="false">L1696*Inputs!$B$4*B1696</f>
        <v>355.006151869361</v>
      </c>
      <c r="O1696" s="0" t="n">
        <f aca="false">Inputs!$B$37+Inputs!$B$38*MAX(Loan_Sample!H1676-Inputs!$C$38,0)+Inputs!$B$39*MAX(Loan_Sample!H1676-Inputs!$C$39,0)+Inputs!$B$40*MAX(Loan_Sample!H1676-Inputs!$C$40,0)+Inputs!$B$41*MAX(Loan_Sample!H1676-Inputs!$C$41,0)+Inputs!$B$42*Inputs!$B$14+Inputs!$B$43*MIN(Loan_Sample!I1676/Inputs!$B$17,1)+Inputs!$B$44*MIN(Loan_Sample!E1676,Inputs!$B$18)+Inputs!$B$45*Loan_Sample!C1676</f>
        <v>-3.29337168874323</v>
      </c>
      <c r="P1696" s="0" t="n">
        <f aca="false">MIN(1-Inputs!$B$13,MAX(Inputs!$B$13,1/(1+EXP(-(Inputs!$B$15*O1696+Inputs!$B$16)))))</f>
        <v>0.0348308376228831</v>
      </c>
      <c r="Q1696" s="0" t="n">
        <f aca="false">Inputs!$B$37+Inputs!$B$38*MAX(F1696-Inputs!$C$38,0)+Inputs!$B$39*MAX(F1696-Inputs!$C$39,0)+Inputs!$B$40*MAX(F1696-Inputs!$C$40,0)+Inputs!$B$41*MAX(F1696-Inputs!$C$41,0)+Inputs!$B$42*Inputs!$B$14+Inputs!$B$43*MIN(Loan_Sample!I1676/Inputs!$B$17,1)+Inputs!$B$44*MIN(E1696,Inputs!$B$18)+Inputs!$B$45*Loan_Sample!C1676</f>
        <v>-3.29337168874323</v>
      </c>
      <c r="R1696" s="0" t="n">
        <f aca="false">MIN(1-Inputs!$B$13,MAX(Inputs!$B$13,1/(1+EXP(-(Inputs!$B$15*Q1696+Inputs!$B$16)))))</f>
        <v>0.0348308376228831</v>
      </c>
    </row>
    <row r="1697" customFormat="false" ht="15" hidden="false" customHeight="false" outlineLevel="0" collapsed="false">
      <c r="A1697" s="0" t="n">
        <f aca="false">Loan_Sample!A1677</f>
        <v>49903</v>
      </c>
      <c r="B1697" s="0" t="n">
        <f aca="false">Loan_Sample!U1677</f>
        <v>127961.99</v>
      </c>
      <c r="C1697" s="0" t="n">
        <f aca="false">Loan_Sample!K1677+Inputs!$B$26</f>
        <v>9.23333358764648</v>
      </c>
      <c r="D1697" s="0" t="n">
        <f aca="false">Loan_Sample!L1677+Inputs!$B$26</f>
        <v>5.07179498672485</v>
      </c>
      <c r="E1697" s="0" t="n">
        <f aca="false">Loan_Sample!E1677/(1+Inputs!$B$25/100)</f>
        <v>54.3216743469238</v>
      </c>
      <c r="F1697" s="0" t="n">
        <f aca="false">Loan_Sample!H1677-Inputs!$B$24/100</f>
        <v>1.25466656684876</v>
      </c>
      <c r="G1697" s="0" t="n">
        <f aca="false">IF(ISNUMBER(C1697),INDEX(Scorecard!$D$54:$D$61,SUMPRODUCT(--(Scorecard!$G$54:$G$60&lt;C1697))+1),Scorecard!$D$62)</f>
        <v>-0.541917179454542</v>
      </c>
      <c r="H1697" s="0" t="n">
        <f aca="false">IF(ISNUMBER(D1697),INDEX(Scorecard!$D$63:$D$68,SUMPRODUCT(--(Scorecard!$G$63:$G$67&lt;D1697))+1),Scorecard!$D$69)</f>
        <v>0.322484508656054</v>
      </c>
      <c r="I1697" s="0" t="n">
        <f aca="false">IF(ISNUMBER(E1697),INDEX(Scorecard!$D$19:$D$26,SUMPRODUCT(--(Scorecard!$G$19:$G$25&lt;E1697))+1),Scorecard!$D$27)</f>
        <v>0.57899015159425</v>
      </c>
      <c r="J1697" s="0" t="n">
        <f aca="false">IF(ISNUMBER(F1697),INDEX(Scorecard!$D$37:$D$44,SUMPRODUCT(--(Scorecard!$G$37:$G$43&lt;F1697))+1),Scorecard!$D$45)</f>
        <v>-0.975503570149195</v>
      </c>
      <c r="K1697" s="0" t="n">
        <f aca="false">Inputs!$B$10+Scorecard!$J$5*Loan_Sample!Y1677+Scorecard!$J$6*Loan_Sample!Z1677+Scorecard!$J$7*I1697+Scorecard!$J$8*Loan_Sample!AB1677+Scorecard!$J$9*J1697+Scorecard!$J$10*Loan_Sample!AD1677+Scorecard!$J$11*G1697+Scorecard!$J$12*H1697</f>
        <v>-5.11065326353293</v>
      </c>
      <c r="L1697" s="0" t="n">
        <f aca="false">MIN(1-Inputs!$B$13,MAX(Inputs!$B$13,1/(1+EXP(-(Inputs!$B$11*K1697+Inputs!$B$12)))))</f>
        <v>0.00524632554192002</v>
      </c>
      <c r="M1697" s="0" t="n">
        <f aca="false">Loan_Sample!AH1677*Inputs!$B$4*B1697</f>
        <v>234.96558978617</v>
      </c>
      <c r="N1697" s="0" t="n">
        <f aca="false">L1697*Inputs!$B$4*B1697</f>
        <v>234.96558978617</v>
      </c>
      <c r="O1697" s="0" t="n">
        <f aca="false">Inputs!$B$37+Inputs!$B$38*MAX(Loan_Sample!H1677-Inputs!$C$38,0)+Inputs!$B$39*MAX(Loan_Sample!H1677-Inputs!$C$39,0)+Inputs!$B$40*MAX(Loan_Sample!H1677-Inputs!$C$40,0)+Inputs!$B$41*MAX(Loan_Sample!H1677-Inputs!$C$41,0)+Inputs!$B$42*Inputs!$B$14+Inputs!$B$43*MIN(Loan_Sample!I1677/Inputs!$B$17,1)+Inputs!$B$44*MIN(Loan_Sample!E1677,Inputs!$B$18)+Inputs!$B$45*Loan_Sample!C1677</f>
        <v>-3.20095061783126</v>
      </c>
      <c r="P1697" s="0" t="n">
        <f aca="false">MIN(1-Inputs!$B$13,MAX(Inputs!$B$13,1/(1+EXP(-(Inputs!$B$15*O1697+Inputs!$B$16)))))</f>
        <v>0.0385407480397982</v>
      </c>
      <c r="Q1697" s="0" t="n">
        <f aca="false">Inputs!$B$37+Inputs!$B$38*MAX(F1697-Inputs!$C$38,0)+Inputs!$B$39*MAX(F1697-Inputs!$C$39,0)+Inputs!$B$40*MAX(F1697-Inputs!$C$40,0)+Inputs!$B$41*MAX(F1697-Inputs!$C$41,0)+Inputs!$B$42*Inputs!$B$14+Inputs!$B$43*MIN(Loan_Sample!I1677/Inputs!$B$17,1)+Inputs!$B$44*MIN(E1697,Inputs!$B$18)+Inputs!$B$45*Loan_Sample!C1677</f>
        <v>-3.20095061783126</v>
      </c>
      <c r="R1697" s="0" t="n">
        <f aca="false">MIN(1-Inputs!$B$13,MAX(Inputs!$B$13,1/(1+EXP(-(Inputs!$B$15*Q1697+Inputs!$B$16)))))</f>
        <v>0.0385407480397982</v>
      </c>
    </row>
    <row r="1698" customFormat="false" ht="15" hidden="false" customHeight="false" outlineLevel="0" collapsed="false">
      <c r="A1698" s="0" t="n">
        <f aca="false">Loan_Sample!A1678</f>
        <v>49903</v>
      </c>
      <c r="B1698" s="0" t="n">
        <f aca="false">Loan_Sample!U1678</f>
        <v>122087.84</v>
      </c>
      <c r="C1698" s="0" t="n">
        <f aca="false">Loan_Sample!K1678+Inputs!$B$26</f>
        <v>4.60833311080933</v>
      </c>
      <c r="D1698" s="0" t="n">
        <f aca="false">Loan_Sample!L1678+Inputs!$B$26</f>
        <v>-1.125</v>
      </c>
      <c r="E1698" s="0" t="n">
        <f aca="false">Loan_Sample!E1678/(1+Inputs!$B$25/100)</f>
        <v>46.8759384155273</v>
      </c>
      <c r="F1698" s="0" t="n">
        <f aca="false">Loan_Sample!H1678-Inputs!$B$24/100</f>
        <v>-1.24533319473267</v>
      </c>
      <c r="G1698" s="0" t="n">
        <f aca="false">IF(ISNUMBER(C1698),INDEX(Scorecard!$D$54:$D$61,SUMPRODUCT(--(Scorecard!$G$54:$G$60&lt;C1698))+1),Scorecard!$D$62)</f>
        <v>0.409483001259379</v>
      </c>
      <c r="H1698" s="0" t="n">
        <f aca="false">IF(ISNUMBER(D1698),INDEX(Scorecard!$D$63:$D$68,SUMPRODUCT(--(Scorecard!$G$63:$G$67&lt;D1698))+1),Scorecard!$D$69)</f>
        <v>-0.340582194386522</v>
      </c>
      <c r="I1698" s="0" t="n">
        <f aca="false">IF(ISNUMBER(E1698),INDEX(Scorecard!$D$19:$D$26,SUMPRODUCT(--(Scorecard!$G$19:$G$25&lt;E1698))+1),Scorecard!$D$27)</f>
        <v>0.57899015159425</v>
      </c>
      <c r="J1698" s="0" t="n">
        <f aca="false">IF(ISNUMBER(F1698),INDEX(Scorecard!$D$37:$D$44,SUMPRODUCT(--(Scorecard!$G$37:$G$43&lt;F1698))+1),Scorecard!$D$45)</f>
        <v>1.35057635045042</v>
      </c>
      <c r="K1698" s="0" t="n">
        <f aca="false">Inputs!$B$10+Scorecard!$J$5*Loan_Sample!Y1678+Scorecard!$J$6*Loan_Sample!Z1678+Scorecard!$J$7*I1698+Scorecard!$J$8*Loan_Sample!AB1678+Scorecard!$J$9*J1698+Scorecard!$J$10*Loan_Sample!AD1678+Scorecard!$J$11*G1698+Scorecard!$J$12*H1698</f>
        <v>-5.89546712626372</v>
      </c>
      <c r="L1698" s="0" t="n">
        <f aca="false">MIN(1-Inputs!$B$13,MAX(Inputs!$B$13,1/(1+EXP(-(Inputs!$B$11*K1698+Inputs!$B$12)))))</f>
        <v>0.00227913065822871</v>
      </c>
      <c r="M1698" s="0" t="n">
        <f aca="false">Loan_Sample!AH1678*Inputs!$B$4*B1698</f>
        <v>97.3889486993226</v>
      </c>
      <c r="N1698" s="0" t="n">
        <f aca="false">L1698*Inputs!$B$4*B1698</f>
        <v>97.3889486993226</v>
      </c>
      <c r="O1698" s="0" t="n">
        <f aca="false">Inputs!$B$37+Inputs!$B$38*MAX(Loan_Sample!H1678-Inputs!$C$38,0)+Inputs!$B$39*MAX(Loan_Sample!H1678-Inputs!$C$39,0)+Inputs!$B$40*MAX(Loan_Sample!H1678-Inputs!$C$40,0)+Inputs!$B$41*MAX(Loan_Sample!H1678-Inputs!$C$41,0)+Inputs!$B$42*Inputs!$B$14+Inputs!$B$43*MIN(Loan_Sample!I1678/Inputs!$B$17,1)+Inputs!$B$44*MIN(Loan_Sample!E1678,Inputs!$B$18)+Inputs!$B$45*Loan_Sample!C1678</f>
        <v>-5.40674262531273</v>
      </c>
      <c r="P1698" s="0" t="n">
        <f aca="false">MIN(1-Inputs!$B$13,MAX(Inputs!$B$13,1/(1+EXP(-(Inputs!$B$15*O1698+Inputs!$B$16)))))</f>
        <v>0.00325508255965614</v>
      </c>
      <c r="Q1698" s="0" t="n">
        <f aca="false">Inputs!$B$37+Inputs!$B$38*MAX(F1698-Inputs!$C$38,0)+Inputs!$B$39*MAX(F1698-Inputs!$C$39,0)+Inputs!$B$40*MAX(F1698-Inputs!$C$40,0)+Inputs!$B$41*MAX(F1698-Inputs!$C$41,0)+Inputs!$B$42*Inputs!$B$14+Inputs!$B$43*MIN(Loan_Sample!I1678/Inputs!$B$17,1)+Inputs!$B$44*MIN(E1698,Inputs!$B$18)+Inputs!$B$45*Loan_Sample!C1678</f>
        <v>-5.40674262531273</v>
      </c>
      <c r="R1698" s="0" t="n">
        <f aca="false">MIN(1-Inputs!$B$13,MAX(Inputs!$B$13,1/(1+EXP(-(Inputs!$B$15*Q1698+Inputs!$B$16)))))</f>
        <v>0.00325508255965614</v>
      </c>
    </row>
    <row r="1699" customFormat="false" ht="15" hidden="false" customHeight="false" outlineLevel="0" collapsed="false">
      <c r="A1699" s="0" t="n">
        <f aca="false">Loan_Sample!A1679</f>
        <v>49915</v>
      </c>
      <c r="B1699" s="0" t="n">
        <f aca="false">Loan_Sample!U1679</f>
        <v>288158.94</v>
      </c>
      <c r="C1699" s="0" t="n">
        <f aca="false">Loan_Sample!K1679+Inputs!$B$26</f>
        <v>4.5</v>
      </c>
      <c r="D1699" s="0" t="n">
        <f aca="false">Loan_Sample!L1679+Inputs!$B$26</f>
        <v>-0.458333492279053</v>
      </c>
      <c r="E1699" s="0" t="n">
        <f aca="false">Loan_Sample!E1679/(1+Inputs!$B$25/100)</f>
        <v>70.17236328125</v>
      </c>
      <c r="F1699" s="0" t="n">
        <f aca="false">Loan_Sample!H1679-Inputs!$B$24/100</f>
        <v>-2.42933320999146</v>
      </c>
      <c r="G1699" s="0" t="n">
        <f aca="false">IF(ISNUMBER(C1699),INDEX(Scorecard!$D$54:$D$61,SUMPRODUCT(--(Scorecard!$G$54:$G$60&lt;C1699))+1),Scorecard!$D$62)</f>
        <v>0.409483001259379</v>
      </c>
      <c r="H1699" s="0" t="n">
        <f aca="false">IF(ISNUMBER(D1699),INDEX(Scorecard!$D$63:$D$68,SUMPRODUCT(--(Scorecard!$G$63:$G$67&lt;D1699))+1),Scorecard!$D$69)</f>
        <v>0.322484508656054</v>
      </c>
      <c r="I1699" s="0" t="n">
        <f aca="false">IF(ISNUMBER(E1699),INDEX(Scorecard!$D$19:$D$26,SUMPRODUCT(--(Scorecard!$G$19:$G$25&lt;E1699))+1),Scorecard!$D$27)</f>
        <v>0.0530843085177338</v>
      </c>
      <c r="J1699" s="0" t="n">
        <f aca="false">IF(ISNUMBER(F1699),INDEX(Scorecard!$D$37:$D$44,SUMPRODUCT(--(Scorecard!$G$37:$G$43&lt;F1699))+1),Scorecard!$D$45)</f>
        <v>1.35057635045042</v>
      </c>
      <c r="K1699" s="0" t="n">
        <f aca="false">Inputs!$B$10+Scorecard!$J$5*Loan_Sample!Y1679+Scorecard!$J$6*Loan_Sample!Z1679+Scorecard!$J$7*I1699+Scorecard!$J$8*Loan_Sample!AB1679+Scorecard!$J$9*J1699+Scorecard!$J$10*Loan_Sample!AD1679+Scorecard!$J$11*G1699+Scorecard!$J$12*H1699</f>
        <v>-3.89389002836364</v>
      </c>
      <c r="L1699" s="0" t="n">
        <f aca="false">MIN(1-Inputs!$B$13,MAX(Inputs!$B$13,1/(1+EXP(-(Inputs!$B$11*K1699+Inputs!$B$12)))))</f>
        <v>0.0189328666049927</v>
      </c>
      <c r="M1699" s="0" t="n">
        <f aca="false">Loan_Sample!AH1679*Inputs!$B$4*B1699</f>
        <v>1909.48617021963</v>
      </c>
      <c r="N1699" s="0" t="n">
        <f aca="false">L1699*Inputs!$B$4*B1699</f>
        <v>1909.48617021963</v>
      </c>
      <c r="O1699" s="0" t="n">
        <f aca="false">Inputs!$B$37+Inputs!$B$38*MAX(Loan_Sample!H1679-Inputs!$C$38,0)+Inputs!$B$39*MAX(Loan_Sample!H1679-Inputs!$C$39,0)+Inputs!$B$40*MAX(Loan_Sample!H1679-Inputs!$C$40,0)+Inputs!$B$41*MAX(Loan_Sample!H1679-Inputs!$C$41,0)+Inputs!$B$42*Inputs!$B$14+Inputs!$B$43*MIN(Loan_Sample!I1679/Inputs!$B$17,1)+Inputs!$B$44*MIN(Loan_Sample!E1679,Inputs!$B$18)+Inputs!$B$45*Loan_Sample!C1679</f>
        <v>-5.65244650745123</v>
      </c>
      <c r="P1699" s="0" t="n">
        <f aca="false">MIN(1-Inputs!$B$13,MAX(Inputs!$B$13,1/(1+EXP(-(Inputs!$B$15*O1699+Inputs!$B$16)))))</f>
        <v>0.00246377665844865</v>
      </c>
      <c r="Q1699" s="0" t="n">
        <f aca="false">Inputs!$B$37+Inputs!$B$38*MAX(F1699-Inputs!$C$38,0)+Inputs!$B$39*MAX(F1699-Inputs!$C$39,0)+Inputs!$B$40*MAX(F1699-Inputs!$C$40,0)+Inputs!$B$41*MAX(F1699-Inputs!$C$41,0)+Inputs!$B$42*Inputs!$B$14+Inputs!$B$43*MIN(Loan_Sample!I1679/Inputs!$B$17,1)+Inputs!$B$44*MIN(E1699,Inputs!$B$18)+Inputs!$B$45*Loan_Sample!C1679</f>
        <v>-5.65244650745123</v>
      </c>
      <c r="R1699" s="0" t="n">
        <f aca="false">MIN(1-Inputs!$B$13,MAX(Inputs!$B$13,1/(1+EXP(-(Inputs!$B$15*Q1699+Inputs!$B$16)))))</f>
        <v>0.00246377665844865</v>
      </c>
    </row>
    <row r="1700" customFormat="false" ht="15" hidden="false" customHeight="false" outlineLevel="0" collapsed="false">
      <c r="A1700" s="0" t="n">
        <f aca="false">Loan_Sample!A1680</f>
        <v>49939</v>
      </c>
      <c r="B1700" s="0" t="n">
        <f aca="false">Loan_Sample!U1680</f>
        <v>296561.16</v>
      </c>
      <c r="C1700" s="0" t="n">
        <f aca="false">Loan_Sample!K1680+Inputs!$B$26</f>
        <v>4.40000009536743</v>
      </c>
      <c r="D1700" s="0" t="n">
        <f aca="false">Loan_Sample!L1680+Inputs!$B$26</f>
        <v>-0.458333015441895</v>
      </c>
      <c r="E1700" s="0" t="n">
        <f aca="false">Loan_Sample!E1680/(1+Inputs!$B$25/100)</f>
        <v>44.0723457336426</v>
      </c>
      <c r="F1700" s="0" t="n">
        <f aca="false">Loan_Sample!H1680-Inputs!$B$24/100</f>
        <v>-1.85533332824707</v>
      </c>
      <c r="G1700" s="0" t="n">
        <f aca="false">IF(ISNUMBER(C1700),INDEX(Scorecard!$D$54:$D$61,SUMPRODUCT(--(Scorecard!$G$54:$G$60&lt;C1700))+1),Scorecard!$D$62)</f>
        <v>0.489050497890326</v>
      </c>
      <c r="H1700" s="0" t="n">
        <f aca="false">IF(ISNUMBER(D1700),INDEX(Scorecard!$D$63:$D$68,SUMPRODUCT(--(Scorecard!$G$63:$G$67&lt;D1700))+1),Scorecard!$D$69)</f>
        <v>0.322484508656054</v>
      </c>
      <c r="I1700" s="0" t="n">
        <f aca="false">IF(ISNUMBER(E1700),INDEX(Scorecard!$D$19:$D$26,SUMPRODUCT(--(Scorecard!$G$19:$G$25&lt;E1700))+1),Scorecard!$D$27)</f>
        <v>0.57899015159425</v>
      </c>
      <c r="J1700" s="0" t="n">
        <f aca="false">IF(ISNUMBER(F1700),INDEX(Scorecard!$D$37:$D$44,SUMPRODUCT(--(Scorecard!$G$37:$G$43&lt;F1700))+1),Scorecard!$D$45)</f>
        <v>1.35057635045042</v>
      </c>
      <c r="K1700" s="0" t="n">
        <f aca="false">Inputs!$B$10+Scorecard!$J$5*Loan_Sample!Y1680+Scorecard!$J$6*Loan_Sample!Z1680+Scorecard!$J$7*I1700+Scorecard!$J$8*Loan_Sample!AB1680+Scorecard!$J$9*J1700+Scorecard!$J$10*Loan_Sample!AD1680+Scorecard!$J$11*G1700+Scorecard!$J$12*H1700</f>
        <v>-6.16123628793059</v>
      </c>
      <c r="L1700" s="0" t="n">
        <f aca="false">MIN(1-Inputs!$B$13,MAX(Inputs!$B$13,1/(1+EXP(-(Inputs!$B$11*K1700+Inputs!$B$12)))))</f>
        <v>0.00171774531675424</v>
      </c>
      <c r="M1700" s="0" t="n">
        <f aca="false">Loan_Sample!AH1680*Inputs!$B$4*B1700</f>
        <v>178.295790302421</v>
      </c>
      <c r="N1700" s="0" t="n">
        <f aca="false">L1700*Inputs!$B$4*B1700</f>
        <v>178.295790302421</v>
      </c>
      <c r="O1700" s="0" t="n">
        <f aca="false">Inputs!$B$37+Inputs!$B$38*MAX(Loan_Sample!H1680-Inputs!$C$38,0)+Inputs!$B$39*MAX(Loan_Sample!H1680-Inputs!$C$39,0)+Inputs!$B$40*MAX(Loan_Sample!H1680-Inputs!$C$40,0)+Inputs!$B$41*MAX(Loan_Sample!H1680-Inputs!$C$41,0)+Inputs!$B$42*Inputs!$B$14+Inputs!$B$43*MIN(Loan_Sample!I1680/Inputs!$B$17,1)+Inputs!$B$44*MIN(Loan_Sample!E1680,Inputs!$B$18)+Inputs!$B$45*Loan_Sample!C1680</f>
        <v>-5.42852070924185</v>
      </c>
      <c r="P1700" s="0" t="n">
        <f aca="false">MIN(1-Inputs!$B$13,MAX(Inputs!$B$13,1/(1+EXP(-(Inputs!$B$15*O1700+Inputs!$B$16)))))</f>
        <v>0.00317573768179933</v>
      </c>
      <c r="Q1700" s="0" t="n">
        <f aca="false">Inputs!$B$37+Inputs!$B$38*MAX(F1700-Inputs!$C$38,0)+Inputs!$B$39*MAX(F1700-Inputs!$C$39,0)+Inputs!$B$40*MAX(F1700-Inputs!$C$40,0)+Inputs!$B$41*MAX(F1700-Inputs!$C$41,0)+Inputs!$B$42*Inputs!$B$14+Inputs!$B$43*MIN(Loan_Sample!I1680/Inputs!$B$17,1)+Inputs!$B$44*MIN(E1700,Inputs!$B$18)+Inputs!$B$45*Loan_Sample!C1680</f>
        <v>-5.42852070924185</v>
      </c>
      <c r="R1700" s="0" t="n">
        <f aca="false">MIN(1-Inputs!$B$13,MAX(Inputs!$B$13,1/(1+EXP(-(Inputs!$B$15*Q1700+Inputs!$B$16)))))</f>
        <v>0.00317573768179933</v>
      </c>
    </row>
    <row r="1701" customFormat="false" ht="15" hidden="false" customHeight="false" outlineLevel="0" collapsed="false">
      <c r="A1701" s="0" t="n">
        <f aca="false">Loan_Sample!A1681</f>
        <v>49959</v>
      </c>
      <c r="B1701" s="0" t="n">
        <f aca="false">Loan_Sample!U1681</f>
        <v>156096.23</v>
      </c>
      <c r="C1701" s="0" t="n">
        <f aca="false">Loan_Sample!K1681+Inputs!$B$26</f>
        <v>4.80000019073486</v>
      </c>
      <c r="D1701" s="0" t="n">
        <f aca="false">Loan_Sample!L1681+Inputs!$B$26</f>
        <v>-0.458333015441895</v>
      </c>
      <c r="E1701" s="0" t="n">
        <f aca="false">Loan_Sample!E1681/(1+Inputs!$B$25/100)</f>
        <v>57.9200325012207</v>
      </c>
      <c r="F1701" s="0" t="n">
        <f aca="false">Loan_Sample!H1681-Inputs!$B$24/100</f>
        <v>-1.94633340835571</v>
      </c>
      <c r="G1701" s="0" t="n">
        <f aca="false">IF(ISNUMBER(C1701),INDEX(Scorecard!$D$54:$D$61,SUMPRODUCT(--(Scorecard!$G$54:$G$60&lt;C1701))+1),Scorecard!$D$62)</f>
        <v>0.409483001259379</v>
      </c>
      <c r="H1701" s="0" t="n">
        <f aca="false">IF(ISNUMBER(D1701),INDEX(Scorecard!$D$63:$D$68,SUMPRODUCT(--(Scorecard!$G$63:$G$67&lt;D1701))+1),Scorecard!$D$69)</f>
        <v>0.322484508656054</v>
      </c>
      <c r="I1701" s="0" t="n">
        <f aca="false">IF(ISNUMBER(E1701),INDEX(Scorecard!$D$19:$D$26,SUMPRODUCT(--(Scorecard!$G$19:$G$25&lt;E1701))+1),Scorecard!$D$27)</f>
        <v>0.285899340811827</v>
      </c>
      <c r="J1701" s="0" t="n">
        <f aca="false">IF(ISNUMBER(F1701),INDEX(Scorecard!$D$37:$D$44,SUMPRODUCT(--(Scorecard!$G$37:$G$43&lt;F1701))+1),Scorecard!$D$45)</f>
        <v>1.35057635045042</v>
      </c>
      <c r="K1701" s="0" t="n">
        <f aca="false">Inputs!$B$10+Scorecard!$J$5*Loan_Sample!Y1681+Scorecard!$J$6*Loan_Sample!Z1681+Scorecard!$J$7*I1701+Scorecard!$J$8*Loan_Sample!AB1681+Scorecard!$J$9*J1701+Scorecard!$J$10*Loan_Sample!AD1681+Scorecard!$J$11*G1701+Scorecard!$J$12*H1701</f>
        <v>-3.89039552153179</v>
      </c>
      <c r="L1701" s="0" t="n">
        <f aca="false">MIN(1-Inputs!$B$13,MAX(Inputs!$B$13,1/(1+EXP(-(Inputs!$B$11*K1701+Inputs!$B$12)))))</f>
        <v>0.0190021914688924</v>
      </c>
      <c r="M1701" s="0" t="n">
        <f aca="false">Loan_Sample!AH1681*Inputs!$B$4*B1701</f>
        <v>1038.15965751129</v>
      </c>
      <c r="N1701" s="0" t="n">
        <f aca="false">L1701*Inputs!$B$4*B1701</f>
        <v>1038.15965751129</v>
      </c>
      <c r="O1701" s="0" t="n">
        <f aca="false">Inputs!$B$37+Inputs!$B$38*MAX(Loan_Sample!H1681-Inputs!$C$38,0)+Inputs!$B$39*MAX(Loan_Sample!H1681-Inputs!$C$39,0)+Inputs!$B$40*MAX(Loan_Sample!H1681-Inputs!$C$40,0)+Inputs!$B$41*MAX(Loan_Sample!H1681-Inputs!$C$41,0)+Inputs!$B$42*Inputs!$B$14+Inputs!$B$43*MIN(Loan_Sample!I1681/Inputs!$B$17,1)+Inputs!$B$44*MIN(Loan_Sample!E1681,Inputs!$B$18)+Inputs!$B$45*Loan_Sample!C1681</f>
        <v>-5.66943749990529</v>
      </c>
      <c r="P1701" s="0" t="n">
        <f aca="false">MIN(1-Inputs!$B$13,MAX(Inputs!$B$13,1/(1+EXP(-(Inputs!$B$15*O1701+Inputs!$B$16)))))</f>
        <v>0.00241675854332252</v>
      </c>
      <c r="Q1701" s="0" t="n">
        <f aca="false">Inputs!$B$37+Inputs!$B$38*MAX(F1701-Inputs!$C$38,0)+Inputs!$B$39*MAX(F1701-Inputs!$C$39,0)+Inputs!$B$40*MAX(F1701-Inputs!$C$40,0)+Inputs!$B$41*MAX(F1701-Inputs!$C$41,0)+Inputs!$B$42*Inputs!$B$14+Inputs!$B$43*MIN(Loan_Sample!I1681/Inputs!$B$17,1)+Inputs!$B$44*MIN(E1701,Inputs!$B$18)+Inputs!$B$45*Loan_Sample!C1681</f>
        <v>-5.66943749990529</v>
      </c>
      <c r="R1701" s="0" t="n">
        <f aca="false">MIN(1-Inputs!$B$13,MAX(Inputs!$B$13,1/(1+EXP(-(Inputs!$B$15*Q1701+Inputs!$B$16)))))</f>
        <v>0.00241675854332252</v>
      </c>
    </row>
    <row r="1702" customFormat="false" ht="15" hidden="false" customHeight="false" outlineLevel="0" collapsed="false">
      <c r="A1702" s="0" t="n">
        <f aca="false">Loan_Sample!A1682</f>
        <v>49993</v>
      </c>
      <c r="B1702" s="0" t="n">
        <f aca="false">Loan_Sample!U1682</f>
        <v>300086.12</v>
      </c>
      <c r="C1702" s="0" t="n">
        <f aca="false">Loan_Sample!K1682+Inputs!$B$26</f>
        <v>4.85833311080933</v>
      </c>
      <c r="D1702" s="0" t="n">
        <f aca="false">Loan_Sample!L1682+Inputs!$B$26</f>
        <v>-1.875</v>
      </c>
      <c r="E1702" s="0" t="n">
        <f aca="false">Loan_Sample!E1682/(1+Inputs!$B$25/100)</f>
        <v>43.945240020752</v>
      </c>
      <c r="F1702" s="0" t="n">
        <f aca="false">Loan_Sample!H1682-Inputs!$B$24/100</f>
        <v>0.79533314704895</v>
      </c>
      <c r="G1702" s="0" t="n">
        <f aca="false">IF(ISNUMBER(C1702),INDEX(Scorecard!$D$54:$D$61,SUMPRODUCT(--(Scorecard!$G$54:$G$60&lt;C1702))+1),Scorecard!$D$62)</f>
        <v>0.214429354789033</v>
      </c>
      <c r="H1702" s="0" t="n">
        <f aca="false">IF(ISNUMBER(D1702),INDEX(Scorecard!$D$63:$D$68,SUMPRODUCT(--(Scorecard!$G$63:$G$67&lt;D1702))+1),Scorecard!$D$69)</f>
        <v>-0.340582194386522</v>
      </c>
      <c r="I1702" s="0" t="n">
        <f aca="false">IF(ISNUMBER(E1702),INDEX(Scorecard!$D$19:$D$26,SUMPRODUCT(--(Scorecard!$G$19:$G$25&lt;E1702))+1),Scorecard!$D$27)</f>
        <v>0.57899015159425</v>
      </c>
      <c r="J1702" s="0" t="n">
        <f aca="false">IF(ISNUMBER(F1702),INDEX(Scorecard!$D$37:$D$44,SUMPRODUCT(--(Scorecard!$G$37:$G$43&lt;F1702))+1),Scorecard!$D$45)</f>
        <v>-0.569454719285959</v>
      </c>
      <c r="K1702" s="0" t="n">
        <f aca="false">Inputs!$B$10+Scorecard!$J$5*Loan_Sample!Y1682+Scorecard!$J$6*Loan_Sample!Z1682+Scorecard!$J$7*I1702+Scorecard!$J$8*Loan_Sample!AB1682+Scorecard!$J$9*J1702+Scorecard!$J$10*Loan_Sample!AD1682+Scorecard!$J$11*G1702+Scorecard!$J$12*H1702</f>
        <v>-4.86829504757495</v>
      </c>
      <c r="L1702" s="0" t="n">
        <f aca="false">MIN(1-Inputs!$B$13,MAX(Inputs!$B$13,1/(1+EXP(-(Inputs!$B$11*K1702+Inputs!$B$12)))))</f>
        <v>0.0067826458393263</v>
      </c>
      <c r="M1702" s="0" t="n">
        <f aca="false">Loan_Sample!AH1682*Inputs!$B$4*B1702</f>
        <v>712.382255640151</v>
      </c>
      <c r="N1702" s="0" t="n">
        <f aca="false">L1702*Inputs!$B$4*B1702</f>
        <v>712.382255640151</v>
      </c>
      <c r="O1702" s="0" t="n">
        <f aca="false">Inputs!$B$37+Inputs!$B$38*MAX(Loan_Sample!H1682-Inputs!$C$38,0)+Inputs!$B$39*MAX(Loan_Sample!H1682-Inputs!$C$39,0)+Inputs!$B$40*MAX(Loan_Sample!H1682-Inputs!$C$40,0)+Inputs!$B$41*MAX(Loan_Sample!H1682-Inputs!$C$41,0)+Inputs!$B$42*Inputs!$B$14+Inputs!$B$43*MIN(Loan_Sample!I1682/Inputs!$B$17,1)+Inputs!$B$44*MIN(Loan_Sample!E1682,Inputs!$B$18)+Inputs!$B$45*Loan_Sample!C1682</f>
        <v>-3.60575528626867</v>
      </c>
      <c r="P1702" s="0" t="n">
        <f aca="false">MIN(1-Inputs!$B$13,MAX(Inputs!$B$13,1/(1+EXP(-(Inputs!$B$15*O1702+Inputs!$B$16)))))</f>
        <v>0.0246765088673187</v>
      </c>
      <c r="Q1702" s="0" t="n">
        <f aca="false">Inputs!$B$37+Inputs!$B$38*MAX(F1702-Inputs!$C$38,0)+Inputs!$B$39*MAX(F1702-Inputs!$C$39,0)+Inputs!$B$40*MAX(F1702-Inputs!$C$40,0)+Inputs!$B$41*MAX(F1702-Inputs!$C$41,0)+Inputs!$B$42*Inputs!$B$14+Inputs!$B$43*MIN(Loan_Sample!I1682/Inputs!$B$17,1)+Inputs!$B$44*MIN(E1702,Inputs!$B$18)+Inputs!$B$45*Loan_Sample!C1682</f>
        <v>-3.60575528626867</v>
      </c>
      <c r="R1702" s="0" t="n">
        <f aca="false">MIN(1-Inputs!$B$13,MAX(Inputs!$B$13,1/(1+EXP(-(Inputs!$B$15*Q1702+Inputs!$B$16)))))</f>
        <v>0.0246765088673187</v>
      </c>
    </row>
    <row r="1703" customFormat="false" ht="15" hidden="false" customHeight="false" outlineLevel="0" collapsed="false">
      <c r="A1703" s="0" t="n">
        <f aca="false">Loan_Sample!A1683</f>
        <v>50002</v>
      </c>
      <c r="B1703" s="0" t="n">
        <f aca="false">Loan_Sample!U1683</f>
        <v>81204.98</v>
      </c>
      <c r="C1703" s="0" t="n">
        <f aca="false">Loan_Sample!K1683+Inputs!$B$26</f>
        <v>5.73333311080933</v>
      </c>
      <c r="D1703" s="0" t="n">
        <f aca="false">Loan_Sample!L1683+Inputs!$B$26</f>
        <v>-3.50000047683716</v>
      </c>
      <c r="E1703" s="0" t="n">
        <f aca="false">Loan_Sample!E1683/(1+Inputs!$B$25/100)</f>
        <v>65.8977508544922</v>
      </c>
      <c r="F1703" s="0" t="n">
        <f aca="false">Loan_Sample!H1683-Inputs!$B$24/100</f>
        <v>-0.280666589736939</v>
      </c>
      <c r="G1703" s="0" t="n">
        <f aca="false">IF(ISNUMBER(C1703),INDEX(Scorecard!$D$54:$D$61,SUMPRODUCT(--(Scorecard!$G$54:$G$60&lt;C1703))+1),Scorecard!$D$62)</f>
        <v>0.0151758992857273</v>
      </c>
      <c r="H1703" s="0" t="n">
        <f aca="false">IF(ISNUMBER(D1703),INDEX(Scorecard!$D$63:$D$68,SUMPRODUCT(--(Scorecard!$G$63:$G$67&lt;D1703))+1),Scorecard!$D$69)</f>
        <v>-0.340582194386522</v>
      </c>
      <c r="I1703" s="0" t="n">
        <f aca="false">IF(ISNUMBER(E1703),INDEX(Scorecard!$D$19:$D$26,SUMPRODUCT(--(Scorecard!$G$19:$G$25&lt;E1703))+1),Scorecard!$D$27)</f>
        <v>0.233621608745691</v>
      </c>
      <c r="J1703" s="0" t="n">
        <f aca="false">IF(ISNUMBER(F1703),INDEX(Scorecard!$D$37:$D$44,SUMPRODUCT(--(Scorecard!$G$37:$G$43&lt;F1703))+1),Scorecard!$D$45)</f>
        <v>0.769716833645565</v>
      </c>
      <c r="K1703" s="0" t="n">
        <f aca="false">Inputs!$B$10+Scorecard!$J$5*Loan_Sample!Y1683+Scorecard!$J$6*Loan_Sample!Z1683+Scorecard!$J$7*I1703+Scorecard!$J$8*Loan_Sample!AB1683+Scorecard!$J$9*J1703+Scorecard!$J$10*Loan_Sample!AD1683+Scorecard!$J$11*G1703+Scorecard!$J$12*H1703</f>
        <v>-6.20828560494169</v>
      </c>
      <c r="L1703" s="0" t="n">
        <f aca="false">MIN(1-Inputs!$B$13,MAX(Inputs!$B$13,1/(1+EXP(-(Inputs!$B$11*K1703+Inputs!$B$12)))))</f>
        <v>0.00163384478674941</v>
      </c>
      <c r="M1703" s="0" t="n">
        <f aca="false">Loan_Sample!AH1683*Inputs!$B$4*B1703</f>
        <v>46.4367166308816</v>
      </c>
      <c r="N1703" s="0" t="n">
        <f aca="false">L1703*Inputs!$B$4*B1703</f>
        <v>46.4367166308816</v>
      </c>
      <c r="O1703" s="0" t="n">
        <f aca="false">Inputs!$B$37+Inputs!$B$38*MAX(Loan_Sample!H1683-Inputs!$C$38,0)+Inputs!$B$39*MAX(Loan_Sample!H1683-Inputs!$C$39,0)+Inputs!$B$40*MAX(Loan_Sample!H1683-Inputs!$C$40,0)+Inputs!$B$41*MAX(Loan_Sample!H1683-Inputs!$C$41,0)+Inputs!$B$42*Inputs!$B$14+Inputs!$B$43*MIN(Loan_Sample!I1683/Inputs!$B$17,1)+Inputs!$B$44*MIN(Loan_Sample!E1683,Inputs!$B$18)+Inputs!$B$45*Loan_Sample!C1683</f>
        <v>-6.11445787017247</v>
      </c>
      <c r="P1703" s="0" t="n">
        <f aca="false">MIN(1-Inputs!$B$13,MAX(Inputs!$B$13,1/(1+EXP(-(Inputs!$B$15*O1703+Inputs!$B$16)))))</f>
        <v>0.00145861694918219</v>
      </c>
      <c r="Q1703" s="0" t="n">
        <f aca="false">Inputs!$B$37+Inputs!$B$38*MAX(F1703-Inputs!$C$38,0)+Inputs!$B$39*MAX(F1703-Inputs!$C$39,0)+Inputs!$B$40*MAX(F1703-Inputs!$C$40,0)+Inputs!$B$41*MAX(F1703-Inputs!$C$41,0)+Inputs!$B$42*Inputs!$B$14+Inputs!$B$43*MIN(Loan_Sample!I1683/Inputs!$B$17,1)+Inputs!$B$44*MIN(E1703,Inputs!$B$18)+Inputs!$B$45*Loan_Sample!C1683</f>
        <v>-6.11445787017247</v>
      </c>
      <c r="R1703" s="0" t="n">
        <f aca="false">MIN(1-Inputs!$B$13,MAX(Inputs!$B$13,1/(1+EXP(-(Inputs!$B$15*Q1703+Inputs!$B$16)))))</f>
        <v>0.00145861694918219</v>
      </c>
    </row>
    <row r="1704" customFormat="false" ht="15" hidden="false" customHeight="false" outlineLevel="0" collapsed="false">
      <c r="A1704" s="0" t="n">
        <f aca="false">Loan_Sample!A1684</f>
        <v>50006</v>
      </c>
      <c r="B1704" s="0" t="n">
        <f aca="false">Loan_Sample!U1684</f>
        <v>250130.25</v>
      </c>
      <c r="C1704" s="0" t="n">
        <f aca="false">Loan_Sample!K1684+Inputs!$B$26</f>
        <v>3.32307696342468</v>
      </c>
      <c r="D1704" s="0" t="n">
        <f aca="false">Loan_Sample!L1684+Inputs!$B$26</f>
        <v>-0.276922941207886</v>
      </c>
      <c r="E1704" s="0" t="n">
        <f aca="false">Loan_Sample!E1684/(1+Inputs!$B$25/100)</f>
        <v>58.6287460327148</v>
      </c>
      <c r="F1704" s="0" t="n">
        <f aca="false">Loan_Sample!H1684-Inputs!$B$24/100</f>
        <v>0.124666452407837</v>
      </c>
      <c r="G1704" s="0" t="n">
        <f aca="false">IF(ISNUMBER(C1704),INDEX(Scorecard!$D$54:$D$61,SUMPRODUCT(--(Scorecard!$G$54:$G$60&lt;C1704))+1),Scorecard!$D$62)</f>
        <v>0.489050497890326</v>
      </c>
      <c r="H1704" s="0" t="n">
        <f aca="false">IF(ISNUMBER(D1704),INDEX(Scorecard!$D$63:$D$68,SUMPRODUCT(--(Scorecard!$G$63:$G$67&lt;D1704))+1),Scorecard!$D$69)</f>
        <v>0.322484508656054</v>
      </c>
      <c r="I1704" s="0" t="n">
        <f aca="false">IF(ISNUMBER(E1704),INDEX(Scorecard!$D$19:$D$26,SUMPRODUCT(--(Scorecard!$G$19:$G$25&lt;E1704))+1),Scorecard!$D$27)</f>
        <v>0.267179331770092</v>
      </c>
      <c r="J1704" s="0" t="n">
        <f aca="false">IF(ISNUMBER(F1704),INDEX(Scorecard!$D$37:$D$44,SUMPRODUCT(--(Scorecard!$G$37:$G$43&lt;F1704))+1),Scorecard!$D$45)</f>
        <v>0.102184252677548</v>
      </c>
      <c r="K1704" s="0" t="n">
        <f aca="false">Inputs!$B$10+Scorecard!$J$5*Loan_Sample!Y1684+Scorecard!$J$6*Loan_Sample!Z1684+Scorecard!$J$7*I1704+Scorecard!$J$8*Loan_Sample!AB1684+Scorecard!$J$9*J1704+Scorecard!$J$10*Loan_Sample!AD1684+Scorecard!$J$11*G1704+Scorecard!$J$12*H1704</f>
        <v>-6.81654634908839</v>
      </c>
      <c r="L1704" s="0" t="n">
        <f aca="false">MIN(1-Inputs!$B$13,MAX(Inputs!$B$13,1/(1+EXP(-(Inputs!$B$11*K1704+Inputs!$B$12)))))</f>
        <v>0.000854902313511342</v>
      </c>
      <c r="M1704" s="0" t="n">
        <f aca="false">Loan_Sample!AH1684*Inputs!$B$4*B1704</f>
        <v>74.8429252914596</v>
      </c>
      <c r="N1704" s="0" t="n">
        <f aca="false">L1704*Inputs!$B$4*B1704</f>
        <v>74.8429252914596</v>
      </c>
      <c r="O1704" s="0" t="n">
        <f aca="false">Inputs!$B$37+Inputs!$B$38*MAX(Loan_Sample!H1684-Inputs!$C$38,0)+Inputs!$B$39*MAX(Loan_Sample!H1684-Inputs!$C$39,0)+Inputs!$B$40*MAX(Loan_Sample!H1684-Inputs!$C$40,0)+Inputs!$B$41*MAX(Loan_Sample!H1684-Inputs!$C$41,0)+Inputs!$B$42*Inputs!$B$14+Inputs!$B$43*MIN(Loan_Sample!I1684/Inputs!$B$17,1)+Inputs!$B$44*MIN(Loan_Sample!E1684,Inputs!$B$18)+Inputs!$B$45*Loan_Sample!C1684</f>
        <v>-5.00115193149052</v>
      </c>
      <c r="P1704" s="0" t="n">
        <f aca="false">MIN(1-Inputs!$B$13,MAX(Inputs!$B$13,1/(1+EXP(-(Inputs!$B$15*O1704+Inputs!$B$16)))))</f>
        <v>0.00515201350032574</v>
      </c>
      <c r="Q1704" s="0" t="n">
        <f aca="false">Inputs!$B$37+Inputs!$B$38*MAX(F1704-Inputs!$C$38,0)+Inputs!$B$39*MAX(F1704-Inputs!$C$39,0)+Inputs!$B$40*MAX(F1704-Inputs!$C$40,0)+Inputs!$B$41*MAX(F1704-Inputs!$C$41,0)+Inputs!$B$42*Inputs!$B$14+Inputs!$B$43*MIN(Loan_Sample!I1684/Inputs!$B$17,1)+Inputs!$B$44*MIN(E1704,Inputs!$B$18)+Inputs!$B$45*Loan_Sample!C1684</f>
        <v>-5.00115193149052</v>
      </c>
      <c r="R1704" s="0" t="n">
        <f aca="false">MIN(1-Inputs!$B$13,MAX(Inputs!$B$13,1/(1+EXP(-(Inputs!$B$15*Q1704+Inputs!$B$16)))))</f>
        <v>0.00515201350032574</v>
      </c>
    </row>
    <row r="1705" customFormat="false" ht="15" hidden="false" customHeight="false" outlineLevel="0" collapsed="false">
      <c r="A1705" s="0" t="n">
        <f aca="false">Loan_Sample!A1685</f>
        <v>50033</v>
      </c>
      <c r="B1705" s="0" t="n">
        <f aca="false">Loan_Sample!U1685</f>
        <v>64125.844</v>
      </c>
      <c r="C1705" s="0" t="n">
        <f aca="false">Loan_Sample!K1685+Inputs!$B$26</f>
        <v>5.19999980926514</v>
      </c>
      <c r="D1705" s="0" t="n">
        <f aca="false">Loan_Sample!L1685+Inputs!$B$26</f>
        <v>-0.208333492279053</v>
      </c>
      <c r="E1705" s="0" t="n">
        <f aca="false">Loan_Sample!E1685/(1+Inputs!$B$25/100)</f>
        <v>61.6564102172852</v>
      </c>
      <c r="F1705" s="0" t="n">
        <f aca="false">Loan_Sample!H1685-Inputs!$B$24/100</f>
        <v>-2.73533320426941</v>
      </c>
      <c r="G1705" s="0" t="n">
        <f aca="false">IF(ISNUMBER(C1705),INDEX(Scorecard!$D$54:$D$61,SUMPRODUCT(--(Scorecard!$G$54:$G$60&lt;C1705))+1),Scorecard!$D$62)</f>
        <v>0.214429354789033</v>
      </c>
      <c r="H1705" s="0" t="n">
        <f aca="false">IF(ISNUMBER(D1705),INDEX(Scorecard!$D$63:$D$68,SUMPRODUCT(--(Scorecard!$G$63:$G$67&lt;D1705))+1),Scorecard!$D$69)</f>
        <v>0.322484508656054</v>
      </c>
      <c r="I1705" s="0" t="n">
        <f aca="false">IF(ISNUMBER(E1705),INDEX(Scorecard!$D$19:$D$26,SUMPRODUCT(--(Scorecard!$G$19:$G$25&lt;E1705))+1),Scorecard!$D$27)</f>
        <v>0.233621608745691</v>
      </c>
      <c r="J1705" s="0" t="n">
        <f aca="false">IF(ISNUMBER(F1705),INDEX(Scorecard!$D$37:$D$44,SUMPRODUCT(--(Scorecard!$G$37:$G$43&lt;F1705))+1),Scorecard!$D$45)</f>
        <v>1.35057635045042</v>
      </c>
      <c r="K1705" s="0" t="n">
        <f aca="false">Inputs!$B$10+Scorecard!$J$5*Loan_Sample!Y1685+Scorecard!$J$6*Loan_Sample!Z1685+Scorecard!$J$7*I1705+Scorecard!$J$8*Loan_Sample!AB1685+Scorecard!$J$9*J1705+Scorecard!$J$10*Loan_Sample!AD1685+Scorecard!$J$11*G1705+Scorecard!$J$12*H1705</f>
        <v>-7.31150889301553</v>
      </c>
      <c r="L1705" s="0" t="n">
        <f aca="false">MIN(1-Inputs!$B$13,MAX(Inputs!$B$13,1/(1+EXP(-(Inputs!$B$11*K1705+Inputs!$B$12)))))</f>
        <v>0.000504538546585278</v>
      </c>
      <c r="M1705" s="0" t="n">
        <f aca="false">Loan_Sample!AH1685*Inputs!$B$4*B1705</f>
        <v>11.32388604561</v>
      </c>
      <c r="N1705" s="0" t="n">
        <f aca="false">L1705*Inputs!$B$4*B1705</f>
        <v>11.32388604561</v>
      </c>
      <c r="O1705" s="0" t="n">
        <f aca="false">Inputs!$B$37+Inputs!$B$38*MAX(Loan_Sample!H1685-Inputs!$C$38,0)+Inputs!$B$39*MAX(Loan_Sample!H1685-Inputs!$C$39,0)+Inputs!$B$40*MAX(Loan_Sample!H1685-Inputs!$C$40,0)+Inputs!$B$41*MAX(Loan_Sample!H1685-Inputs!$C$41,0)+Inputs!$B$42*Inputs!$B$14+Inputs!$B$43*MIN(Loan_Sample!I1685/Inputs!$B$17,1)+Inputs!$B$44*MIN(Loan_Sample!E1685,Inputs!$B$18)+Inputs!$B$45*Loan_Sample!C1685</f>
        <v>-5.3383529852924</v>
      </c>
      <c r="P1705" s="0" t="n">
        <f aca="false">MIN(1-Inputs!$B$13,MAX(Inputs!$B$13,1/(1+EXP(-(Inputs!$B$15*O1705+Inputs!$B$16)))))</f>
        <v>0.0035173214645013</v>
      </c>
      <c r="Q1705" s="0" t="n">
        <f aca="false">Inputs!$B$37+Inputs!$B$38*MAX(F1705-Inputs!$C$38,0)+Inputs!$B$39*MAX(F1705-Inputs!$C$39,0)+Inputs!$B$40*MAX(F1705-Inputs!$C$40,0)+Inputs!$B$41*MAX(F1705-Inputs!$C$41,0)+Inputs!$B$42*Inputs!$B$14+Inputs!$B$43*MIN(Loan_Sample!I1685/Inputs!$B$17,1)+Inputs!$B$44*MIN(E1705,Inputs!$B$18)+Inputs!$B$45*Loan_Sample!C1685</f>
        <v>-5.3383529852924</v>
      </c>
      <c r="R1705" s="0" t="n">
        <f aca="false">MIN(1-Inputs!$B$13,MAX(Inputs!$B$13,1/(1+EXP(-(Inputs!$B$15*Q1705+Inputs!$B$16)))))</f>
        <v>0.0035173214645013</v>
      </c>
    </row>
    <row r="1706" customFormat="false" ht="15" hidden="false" customHeight="false" outlineLevel="0" collapsed="false">
      <c r="A1706" s="0" t="n">
        <f aca="false">Loan_Sample!A1686</f>
        <v>50039</v>
      </c>
      <c r="B1706" s="0" t="n">
        <f aca="false">Loan_Sample!U1686</f>
        <v>176551.19</v>
      </c>
      <c r="C1706" s="0" t="n">
        <f aca="false">Loan_Sample!K1686+Inputs!$B$26</f>
        <v>8.53333377838135</v>
      </c>
      <c r="D1706" s="0" t="n">
        <f aca="false">Loan_Sample!L1686+Inputs!$B$26</f>
        <v>5.07179546356201</v>
      </c>
      <c r="E1706" s="0" t="n">
        <f aca="false">Loan_Sample!E1686/(1+Inputs!$B$25/100)</f>
        <v>74.1871948242188</v>
      </c>
      <c r="F1706" s="0" t="n">
        <f aca="false">Loan_Sample!H1686-Inputs!$B$24/100</f>
        <v>0.541666746139526</v>
      </c>
      <c r="G1706" s="0" t="n">
        <f aca="false">IF(ISNUMBER(C1706),INDEX(Scorecard!$D$54:$D$61,SUMPRODUCT(--(Scorecard!$G$54:$G$60&lt;C1706))+1),Scorecard!$D$62)</f>
        <v>-0.541917179454542</v>
      </c>
      <c r="H1706" s="0" t="n">
        <f aca="false">IF(ISNUMBER(D1706),INDEX(Scorecard!$D$63:$D$68,SUMPRODUCT(--(Scorecard!$G$63:$G$67&lt;D1706))+1),Scorecard!$D$69)</f>
        <v>0.322484508656054</v>
      </c>
      <c r="I1706" s="0" t="n">
        <f aca="false">IF(ISNUMBER(E1706),INDEX(Scorecard!$D$19:$D$26,SUMPRODUCT(--(Scorecard!$G$19:$G$25&lt;E1706))+1),Scorecard!$D$27)</f>
        <v>-0.0341578513653732</v>
      </c>
      <c r="J1706" s="0" t="n">
        <f aca="false">IF(ISNUMBER(F1706),INDEX(Scorecard!$D$37:$D$44,SUMPRODUCT(--(Scorecard!$G$37:$G$43&lt;F1706))+1),Scorecard!$D$45)</f>
        <v>-0.271229676926091</v>
      </c>
      <c r="K1706" s="0" t="n">
        <f aca="false">Inputs!$B$10+Scorecard!$J$5*Loan_Sample!Y1686+Scorecard!$J$6*Loan_Sample!Z1686+Scorecard!$J$7*I1706+Scorecard!$J$8*Loan_Sample!AB1686+Scorecard!$J$9*J1706+Scorecard!$J$10*Loan_Sample!AD1686+Scorecard!$J$11*G1706+Scorecard!$J$12*H1706</f>
        <v>-5.13434694355629</v>
      </c>
      <c r="L1706" s="0" t="n">
        <f aca="false">MIN(1-Inputs!$B$13,MAX(Inputs!$B$13,1/(1+EXP(-(Inputs!$B$11*K1706+Inputs!$B$12)))))</f>
        <v>0.00511613006135961</v>
      </c>
      <c r="M1706" s="0" t="n">
        <f aca="false">Loan_Sample!AH1686*Inputs!$B$4*B1706</f>
        <v>316.140597684734</v>
      </c>
      <c r="N1706" s="0" t="n">
        <f aca="false">L1706*Inputs!$B$4*B1706</f>
        <v>316.140597684734</v>
      </c>
      <c r="O1706" s="0" t="n">
        <f aca="false">Inputs!$B$37+Inputs!$B$38*MAX(Loan_Sample!H1686-Inputs!$C$38,0)+Inputs!$B$39*MAX(Loan_Sample!H1686-Inputs!$C$39,0)+Inputs!$B$40*MAX(Loan_Sample!H1686-Inputs!$C$40,0)+Inputs!$B$41*MAX(Loan_Sample!H1686-Inputs!$C$41,0)+Inputs!$B$42*Inputs!$B$14+Inputs!$B$43*MIN(Loan_Sample!I1686/Inputs!$B$17,1)+Inputs!$B$44*MIN(Loan_Sample!E1686,Inputs!$B$18)+Inputs!$B$45*Loan_Sample!C1686</f>
        <v>-4.61100611422415</v>
      </c>
      <c r="P1706" s="0" t="n">
        <f aca="false">MIN(1-Inputs!$B$13,MAX(Inputs!$B$13,1/(1+EXP(-(Inputs!$B$15*O1706+Inputs!$B$16)))))</f>
        <v>0.00800473459820252</v>
      </c>
      <c r="Q1706" s="0" t="n">
        <f aca="false">Inputs!$B$37+Inputs!$B$38*MAX(F1706-Inputs!$C$38,0)+Inputs!$B$39*MAX(F1706-Inputs!$C$39,0)+Inputs!$B$40*MAX(F1706-Inputs!$C$40,0)+Inputs!$B$41*MAX(F1706-Inputs!$C$41,0)+Inputs!$B$42*Inputs!$B$14+Inputs!$B$43*MIN(Loan_Sample!I1686/Inputs!$B$17,1)+Inputs!$B$44*MIN(E1706,Inputs!$B$18)+Inputs!$B$45*Loan_Sample!C1686</f>
        <v>-4.61100611422415</v>
      </c>
      <c r="R1706" s="0" t="n">
        <f aca="false">MIN(1-Inputs!$B$13,MAX(Inputs!$B$13,1/(1+EXP(-(Inputs!$B$15*Q1706+Inputs!$B$16)))))</f>
        <v>0.00800473459820252</v>
      </c>
    </row>
    <row r="1707" customFormat="false" ht="15" hidden="false" customHeight="false" outlineLevel="0" collapsed="false">
      <c r="A1707" s="0" t="n">
        <f aca="false">Loan_Sample!A1687</f>
        <v>50127</v>
      </c>
      <c r="B1707" s="0" t="n">
        <f aca="false">Loan_Sample!U1687</f>
        <v>471313.06</v>
      </c>
      <c r="C1707" s="0" t="n">
        <f aca="false">Loan_Sample!K1687+Inputs!$B$26</f>
        <v>6.83333349227905</v>
      </c>
      <c r="D1707" s="0" t="n">
        <f aca="false">Loan_Sample!L1687+Inputs!$B$26</f>
        <v>2.71025657653809</v>
      </c>
      <c r="E1707" s="0" t="n">
        <f aca="false">Loan_Sample!E1687/(1+Inputs!$B$25/100)</f>
        <v>54.8096237182617</v>
      </c>
      <c r="F1707" s="0" t="n">
        <f aca="false">Loan_Sample!H1687-Inputs!$B$24/100</f>
        <v>0.966333150863648</v>
      </c>
      <c r="G1707" s="0" t="n">
        <f aca="false">IF(ISNUMBER(C1707),INDEX(Scorecard!$D$54:$D$61,SUMPRODUCT(--(Scorecard!$G$54:$G$60&lt;C1707))+1),Scorecard!$D$62)</f>
        <v>-0.357264871923982</v>
      </c>
      <c r="H1707" s="0" t="n">
        <f aca="false">IF(ISNUMBER(D1707),INDEX(Scorecard!$D$63:$D$68,SUMPRODUCT(--(Scorecard!$G$63:$G$67&lt;D1707))+1),Scorecard!$D$69)</f>
        <v>0.322484508656054</v>
      </c>
      <c r="I1707" s="0" t="n">
        <f aca="false">IF(ISNUMBER(E1707),INDEX(Scorecard!$D$19:$D$26,SUMPRODUCT(--(Scorecard!$G$19:$G$25&lt;E1707))+1),Scorecard!$D$27)</f>
        <v>0.285899340811827</v>
      </c>
      <c r="J1707" s="0" t="n">
        <f aca="false">IF(ISNUMBER(F1707),INDEX(Scorecard!$D$37:$D$44,SUMPRODUCT(--(Scorecard!$G$37:$G$43&lt;F1707))+1),Scorecard!$D$45)</f>
        <v>-0.975503570149195</v>
      </c>
      <c r="K1707" s="0" t="n">
        <f aca="false">Inputs!$B$10+Scorecard!$J$5*Loan_Sample!Y1687+Scorecard!$J$6*Loan_Sample!Z1687+Scorecard!$J$7*I1707+Scorecard!$J$8*Loan_Sample!AB1687+Scorecard!$J$9*J1707+Scorecard!$J$10*Loan_Sample!AD1687+Scorecard!$J$11*G1707+Scorecard!$J$12*H1707</f>
        <v>-4.31123509655006</v>
      </c>
      <c r="L1707" s="0" t="n">
        <f aca="false">MIN(1-Inputs!$B$13,MAX(Inputs!$B$13,1/(1+EXP(-(Inputs!$B$11*K1707+Inputs!$B$12)))))</f>
        <v>0.0122163933193488</v>
      </c>
      <c r="M1707" s="0" t="n">
        <f aca="false">Loan_Sample!AH1687*Inputs!$B$4*B1707</f>
        <v>2015.21100112704</v>
      </c>
      <c r="N1707" s="0" t="n">
        <f aca="false">L1707*Inputs!$B$4*B1707</f>
        <v>2015.21100112704</v>
      </c>
      <c r="O1707" s="0" t="n">
        <f aca="false">Inputs!$B$37+Inputs!$B$38*MAX(Loan_Sample!H1687-Inputs!$C$38,0)+Inputs!$B$39*MAX(Loan_Sample!H1687-Inputs!$C$39,0)+Inputs!$B$40*MAX(Loan_Sample!H1687-Inputs!$C$40,0)+Inputs!$B$41*MAX(Loan_Sample!H1687-Inputs!$C$41,0)+Inputs!$B$42*Inputs!$B$14+Inputs!$B$43*MIN(Loan_Sample!I1687/Inputs!$B$17,1)+Inputs!$B$44*MIN(Loan_Sample!E1687,Inputs!$B$18)+Inputs!$B$45*Loan_Sample!C1687</f>
        <v>-3.30585481553865</v>
      </c>
      <c r="P1707" s="0" t="n">
        <f aca="false">MIN(1-Inputs!$B$13,MAX(Inputs!$B$13,1/(1+EXP(-(Inputs!$B$15*O1707+Inputs!$B$16)))))</f>
        <v>0.0343569126490639</v>
      </c>
      <c r="Q1707" s="0" t="n">
        <f aca="false">Inputs!$B$37+Inputs!$B$38*MAX(F1707-Inputs!$C$38,0)+Inputs!$B$39*MAX(F1707-Inputs!$C$39,0)+Inputs!$B$40*MAX(F1707-Inputs!$C$40,0)+Inputs!$B$41*MAX(F1707-Inputs!$C$41,0)+Inputs!$B$42*Inputs!$B$14+Inputs!$B$43*MIN(Loan_Sample!I1687/Inputs!$B$17,1)+Inputs!$B$44*MIN(E1707,Inputs!$B$18)+Inputs!$B$45*Loan_Sample!C1687</f>
        <v>-3.30585481553865</v>
      </c>
      <c r="R1707" s="0" t="n">
        <f aca="false">MIN(1-Inputs!$B$13,MAX(Inputs!$B$13,1/(1+EXP(-(Inputs!$B$15*Q1707+Inputs!$B$16)))))</f>
        <v>0.0343569126490639</v>
      </c>
    </row>
    <row r="1708" customFormat="false" ht="15" hidden="false" customHeight="false" outlineLevel="0" collapsed="false">
      <c r="A1708" s="0" t="n">
        <f aca="false">Loan_Sample!A1688</f>
        <v>50144</v>
      </c>
      <c r="B1708" s="0" t="n">
        <f aca="false">Loan_Sample!U1688</f>
        <v>258976.72</v>
      </c>
      <c r="C1708" s="0" t="n">
        <f aca="false">Loan_Sample!K1688+Inputs!$B$26</f>
        <v>8.93333339691162</v>
      </c>
      <c r="D1708" s="0" t="n">
        <f aca="false">Loan_Sample!L1688+Inputs!$B$26</f>
        <v>5.07179498672485</v>
      </c>
      <c r="E1708" s="0" t="n">
        <f aca="false">Loan_Sample!E1688/(1+Inputs!$B$25/100)</f>
        <v>62.2048034667969</v>
      </c>
      <c r="F1708" s="0" t="n">
        <f aca="false">Loan_Sample!H1688-Inputs!$B$24/100</f>
        <v>0.609666585922241</v>
      </c>
      <c r="G1708" s="0" t="n">
        <f aca="false">IF(ISNUMBER(C1708),INDEX(Scorecard!$D$54:$D$61,SUMPRODUCT(--(Scorecard!$G$54:$G$60&lt;C1708))+1),Scorecard!$D$62)</f>
        <v>-0.541917179454542</v>
      </c>
      <c r="H1708" s="0" t="n">
        <f aca="false">IF(ISNUMBER(D1708),INDEX(Scorecard!$D$63:$D$68,SUMPRODUCT(--(Scorecard!$G$63:$G$67&lt;D1708))+1),Scorecard!$D$69)</f>
        <v>0.322484508656054</v>
      </c>
      <c r="I1708" s="0" t="n">
        <f aca="false">IF(ISNUMBER(E1708),INDEX(Scorecard!$D$19:$D$26,SUMPRODUCT(--(Scorecard!$G$19:$G$25&lt;E1708))+1),Scorecard!$D$27)</f>
        <v>0.233621608745691</v>
      </c>
      <c r="J1708" s="0" t="n">
        <f aca="false">IF(ISNUMBER(F1708),INDEX(Scorecard!$D$37:$D$44,SUMPRODUCT(--(Scorecard!$G$37:$G$43&lt;F1708))+1),Scorecard!$D$45)</f>
        <v>-0.271229676926091</v>
      </c>
      <c r="K1708" s="0" t="n">
        <f aca="false">Inputs!$B$10+Scorecard!$J$5*Loan_Sample!Y1688+Scorecard!$J$6*Loan_Sample!Z1688+Scorecard!$J$7*I1708+Scorecard!$J$8*Loan_Sample!AB1688+Scorecard!$J$9*J1708+Scorecard!$J$10*Loan_Sample!AD1688+Scorecard!$J$11*G1708+Scorecard!$J$12*H1708</f>
        <v>-5.34546662001294</v>
      </c>
      <c r="L1708" s="0" t="n">
        <f aca="false">MIN(1-Inputs!$B$13,MAX(Inputs!$B$13,1/(1+EXP(-(Inputs!$B$11*K1708+Inputs!$B$12)))))</f>
        <v>0.0040891998927181</v>
      </c>
      <c r="M1708" s="0" t="n">
        <f aca="false">Loan_Sample!AH1688*Inputs!$B$4*B1708</f>
        <v>370.65265147417</v>
      </c>
      <c r="N1708" s="0" t="n">
        <f aca="false">L1708*Inputs!$B$4*B1708</f>
        <v>370.65265147417</v>
      </c>
      <c r="O1708" s="0" t="n">
        <f aca="false">Inputs!$B$37+Inputs!$B$38*MAX(Loan_Sample!H1688-Inputs!$C$38,0)+Inputs!$B$39*MAX(Loan_Sample!H1688-Inputs!$C$39,0)+Inputs!$B$40*MAX(Loan_Sample!H1688-Inputs!$C$40,0)+Inputs!$B$41*MAX(Loan_Sample!H1688-Inputs!$C$41,0)+Inputs!$B$42*Inputs!$B$14+Inputs!$B$43*MIN(Loan_Sample!I1688/Inputs!$B$17,1)+Inputs!$B$44*MIN(Loan_Sample!E1688,Inputs!$B$18)+Inputs!$B$45*Loan_Sample!C1688</f>
        <v>-3.9981652323323</v>
      </c>
      <c r="P1708" s="0" t="n">
        <f aca="false">MIN(1-Inputs!$B$13,MAX(Inputs!$B$13,1/(1+EXP(-(Inputs!$B$15*O1708+Inputs!$B$16)))))</f>
        <v>0.0159375951301918</v>
      </c>
      <c r="Q1708" s="0" t="n">
        <f aca="false">Inputs!$B$37+Inputs!$B$38*MAX(F1708-Inputs!$C$38,0)+Inputs!$B$39*MAX(F1708-Inputs!$C$39,0)+Inputs!$B$40*MAX(F1708-Inputs!$C$40,0)+Inputs!$B$41*MAX(F1708-Inputs!$C$41,0)+Inputs!$B$42*Inputs!$B$14+Inputs!$B$43*MIN(Loan_Sample!I1688/Inputs!$B$17,1)+Inputs!$B$44*MIN(E1708,Inputs!$B$18)+Inputs!$B$45*Loan_Sample!C1688</f>
        <v>-3.9981652323323</v>
      </c>
      <c r="R1708" s="0" t="n">
        <f aca="false">MIN(1-Inputs!$B$13,MAX(Inputs!$B$13,1/(1+EXP(-(Inputs!$B$15*Q1708+Inputs!$B$16)))))</f>
        <v>0.0159375951301918</v>
      </c>
    </row>
    <row r="1709" customFormat="false" ht="15" hidden="false" customHeight="false" outlineLevel="0" collapsed="false">
      <c r="A1709" s="0" t="n">
        <f aca="false">Loan_Sample!A1689</f>
        <v>50159</v>
      </c>
      <c r="B1709" s="0" t="n">
        <f aca="false">Loan_Sample!U1689</f>
        <v>148636.42</v>
      </c>
      <c r="C1709" s="0" t="n">
        <f aca="false">Loan_Sample!K1689+Inputs!$B$26</f>
        <v>4.40000009536743</v>
      </c>
      <c r="D1709" s="0" t="n">
        <f aca="false">Loan_Sample!L1689+Inputs!$B$26</f>
        <v>-0.458333015441895</v>
      </c>
      <c r="E1709" s="0" t="n">
        <f aca="false">Loan_Sample!E1689/(1+Inputs!$B$25/100)</f>
        <v>63.2369270324707</v>
      </c>
      <c r="F1709" s="0" t="n">
        <f aca="false">Loan_Sample!H1689-Inputs!$B$24/100</f>
        <v>-3.47333335876465</v>
      </c>
      <c r="G1709" s="0" t="n">
        <f aca="false">IF(ISNUMBER(C1709),INDEX(Scorecard!$D$54:$D$61,SUMPRODUCT(--(Scorecard!$G$54:$G$60&lt;C1709))+1),Scorecard!$D$62)</f>
        <v>0.489050497890326</v>
      </c>
      <c r="H1709" s="0" t="n">
        <f aca="false">IF(ISNUMBER(D1709),INDEX(Scorecard!$D$63:$D$68,SUMPRODUCT(--(Scorecard!$G$63:$G$67&lt;D1709))+1),Scorecard!$D$69)</f>
        <v>0.322484508656054</v>
      </c>
      <c r="I1709" s="0" t="n">
        <f aca="false">IF(ISNUMBER(E1709),INDEX(Scorecard!$D$19:$D$26,SUMPRODUCT(--(Scorecard!$G$19:$G$25&lt;E1709))+1),Scorecard!$D$27)</f>
        <v>0.233621608745691</v>
      </c>
      <c r="J1709" s="0" t="n">
        <f aca="false">IF(ISNUMBER(F1709),INDEX(Scorecard!$D$37:$D$44,SUMPRODUCT(--(Scorecard!$G$37:$G$43&lt;F1709))+1),Scorecard!$D$45)</f>
        <v>1.35057635045042</v>
      </c>
      <c r="K1709" s="0" t="n">
        <f aca="false">Inputs!$B$10+Scorecard!$J$5*Loan_Sample!Y1689+Scorecard!$J$6*Loan_Sample!Z1689+Scorecard!$J$7*I1709+Scorecard!$J$8*Loan_Sample!AB1689+Scorecard!$J$9*J1709+Scorecard!$J$10*Loan_Sample!AD1689+Scorecard!$J$11*G1709+Scorecard!$J$12*H1709</f>
        <v>-7.43365375804789</v>
      </c>
      <c r="L1709" s="0" t="n">
        <f aca="false">MIN(1-Inputs!$B$13,MAX(Inputs!$B$13,1/(1+EXP(-(Inputs!$B$11*K1709+Inputs!$B$12)))))</f>
        <v>0.00044296189589172</v>
      </c>
      <c r="M1709" s="0" t="n">
        <f aca="false">Loan_Sample!AH1689*Inputs!$B$4*B1709</f>
        <v>23.0440946406153</v>
      </c>
      <c r="N1709" s="0" t="n">
        <f aca="false">L1709*Inputs!$B$4*B1709</f>
        <v>23.0440946406153</v>
      </c>
      <c r="O1709" s="0" t="n">
        <f aca="false">Inputs!$B$37+Inputs!$B$38*MAX(Loan_Sample!H1689-Inputs!$C$38,0)+Inputs!$B$39*MAX(Loan_Sample!H1689-Inputs!$C$39,0)+Inputs!$B$40*MAX(Loan_Sample!H1689-Inputs!$C$40,0)+Inputs!$B$41*MAX(Loan_Sample!H1689-Inputs!$C$41,0)+Inputs!$B$42*Inputs!$B$14+Inputs!$B$43*MIN(Loan_Sample!I1689/Inputs!$B$17,1)+Inputs!$B$44*MIN(Loan_Sample!E1689,Inputs!$B$18)+Inputs!$B$45*Loan_Sample!C1689</f>
        <v>-5.35794822696633</v>
      </c>
      <c r="P1709" s="0" t="n">
        <f aca="false">MIN(1-Inputs!$B$13,MAX(Inputs!$B$13,1/(1+EXP(-(Inputs!$B$15*O1709+Inputs!$B$16)))))</f>
        <v>0.00344010295008443</v>
      </c>
      <c r="Q1709" s="0" t="n">
        <f aca="false">Inputs!$B$37+Inputs!$B$38*MAX(F1709-Inputs!$C$38,0)+Inputs!$B$39*MAX(F1709-Inputs!$C$39,0)+Inputs!$B$40*MAX(F1709-Inputs!$C$40,0)+Inputs!$B$41*MAX(F1709-Inputs!$C$41,0)+Inputs!$B$42*Inputs!$B$14+Inputs!$B$43*MIN(Loan_Sample!I1689/Inputs!$B$17,1)+Inputs!$B$44*MIN(E1709,Inputs!$B$18)+Inputs!$B$45*Loan_Sample!C1689</f>
        <v>-5.35794822696633</v>
      </c>
      <c r="R1709" s="0" t="n">
        <f aca="false">MIN(1-Inputs!$B$13,MAX(Inputs!$B$13,1/(1+EXP(-(Inputs!$B$15*Q1709+Inputs!$B$16)))))</f>
        <v>0.00344010295008443</v>
      </c>
    </row>
    <row r="1710" customFormat="false" ht="15" hidden="false" customHeight="false" outlineLevel="0" collapsed="false">
      <c r="A1710" s="0" t="n">
        <f aca="false">Loan_Sample!A1690</f>
        <v>50192</v>
      </c>
      <c r="B1710" s="0" t="n">
        <f aca="false">Loan_Sample!U1690</f>
        <v>226758.14</v>
      </c>
      <c r="C1710" s="0" t="n">
        <f aca="false">Loan_Sample!K1690+Inputs!$B$26</f>
        <v>4.0230770111084</v>
      </c>
      <c r="D1710" s="0" t="n">
        <f aca="false">Loan_Sample!L1690+Inputs!$B$26</f>
        <v>-0.276923179626465</v>
      </c>
      <c r="E1710" s="0" t="n">
        <f aca="false">Loan_Sample!E1690/(1+Inputs!$B$25/100)</f>
        <v>49.6961288452148</v>
      </c>
      <c r="F1710" s="0" t="n">
        <f aca="false">Loan_Sample!H1690-Inputs!$B$24/100</f>
        <v>-0.0923335552215576</v>
      </c>
      <c r="G1710" s="0" t="n">
        <f aca="false">IF(ISNUMBER(C1710),INDEX(Scorecard!$D$54:$D$61,SUMPRODUCT(--(Scorecard!$G$54:$G$60&lt;C1710))+1),Scorecard!$D$62)</f>
        <v>0.489050497890326</v>
      </c>
      <c r="H1710" s="0" t="n">
        <f aca="false">IF(ISNUMBER(D1710),INDEX(Scorecard!$D$63:$D$68,SUMPRODUCT(--(Scorecard!$G$63:$G$67&lt;D1710))+1),Scorecard!$D$69)</f>
        <v>0.322484508656054</v>
      </c>
      <c r="I1710" s="0" t="n">
        <f aca="false">IF(ISNUMBER(E1710),INDEX(Scorecard!$D$19:$D$26,SUMPRODUCT(--(Scorecard!$G$19:$G$25&lt;E1710))+1),Scorecard!$D$27)</f>
        <v>0.57899015159425</v>
      </c>
      <c r="J1710" s="0" t="n">
        <f aca="false">IF(ISNUMBER(F1710),INDEX(Scorecard!$D$37:$D$44,SUMPRODUCT(--(Scorecard!$G$37:$G$43&lt;F1710))+1),Scorecard!$D$45)</f>
        <v>0.330501541082344</v>
      </c>
      <c r="K1710" s="0" t="n">
        <f aca="false">Inputs!$B$10+Scorecard!$J$5*Loan_Sample!Y1690+Scorecard!$J$6*Loan_Sample!Z1690+Scorecard!$J$7*I1710+Scorecard!$J$8*Loan_Sample!AB1690+Scorecard!$J$9*J1710+Scorecard!$J$10*Loan_Sample!AD1690+Scorecard!$J$11*G1710+Scorecard!$J$12*H1710</f>
        <v>-4.89349074462843</v>
      </c>
      <c r="L1710" s="0" t="n">
        <f aca="false">MIN(1-Inputs!$B$13,MAX(Inputs!$B$13,1/(1+EXP(-(Inputs!$B$11*K1710+Inputs!$B$12)))))</f>
        <v>0.00660406393692496</v>
      </c>
      <c r="M1710" s="0" t="n">
        <f aca="false">Loan_Sample!AH1690*Inputs!$B$4*B1710</f>
        <v>524.133839172364</v>
      </c>
      <c r="N1710" s="0" t="n">
        <f aca="false">L1710*Inputs!$B$4*B1710</f>
        <v>524.133839172364</v>
      </c>
      <c r="O1710" s="0" t="n">
        <f aca="false">Inputs!$B$37+Inputs!$B$38*MAX(Loan_Sample!H1690-Inputs!$C$38,0)+Inputs!$B$39*MAX(Loan_Sample!H1690-Inputs!$C$39,0)+Inputs!$B$40*MAX(Loan_Sample!H1690-Inputs!$C$40,0)+Inputs!$B$41*MAX(Loan_Sample!H1690-Inputs!$C$41,0)+Inputs!$B$42*Inputs!$B$14+Inputs!$B$43*MIN(Loan_Sample!I1690/Inputs!$B$17,1)+Inputs!$B$44*MIN(Loan_Sample!E1690,Inputs!$B$18)+Inputs!$B$45*Loan_Sample!C1690</f>
        <v>-5.55530744430217</v>
      </c>
      <c r="P1710" s="0" t="n">
        <f aca="false">MIN(1-Inputs!$B$13,MAX(Inputs!$B$13,1/(1+EXP(-(Inputs!$B$15*O1710+Inputs!$B$16)))))</f>
        <v>0.0027506447177197</v>
      </c>
      <c r="Q1710" s="0" t="n">
        <f aca="false">Inputs!$B$37+Inputs!$B$38*MAX(F1710-Inputs!$C$38,0)+Inputs!$B$39*MAX(F1710-Inputs!$C$39,0)+Inputs!$B$40*MAX(F1710-Inputs!$C$40,0)+Inputs!$B$41*MAX(F1710-Inputs!$C$41,0)+Inputs!$B$42*Inputs!$B$14+Inputs!$B$43*MIN(Loan_Sample!I1690/Inputs!$B$17,1)+Inputs!$B$44*MIN(E1710,Inputs!$B$18)+Inputs!$B$45*Loan_Sample!C1690</f>
        <v>-5.55530744430217</v>
      </c>
      <c r="R1710" s="0" t="n">
        <f aca="false">MIN(1-Inputs!$B$13,MAX(Inputs!$B$13,1/(1+EXP(-(Inputs!$B$15*Q1710+Inputs!$B$16)))))</f>
        <v>0.0027506447177197</v>
      </c>
    </row>
    <row r="1711" customFormat="false" ht="15" hidden="false" customHeight="false" outlineLevel="0" collapsed="false">
      <c r="A1711" s="0" t="n">
        <f aca="false">Loan_Sample!A1691</f>
        <v>50235</v>
      </c>
      <c r="B1711" s="0" t="n">
        <f aca="false">Loan_Sample!U1691</f>
        <v>93053.35</v>
      </c>
      <c r="C1711" s="0" t="n">
        <f aca="false">Loan_Sample!K1691+Inputs!$B$26</f>
        <v>4.12307691574097</v>
      </c>
      <c r="D1711" s="0" t="n">
        <f aca="false">Loan_Sample!L1691+Inputs!$B$26</f>
        <v>-0.276923179626465</v>
      </c>
      <c r="E1711" s="0" t="n">
        <f aca="false">Loan_Sample!E1691/(1+Inputs!$B$25/100)</f>
        <v>65.4356155395508</v>
      </c>
      <c r="F1711" s="0" t="n">
        <f aca="false">Loan_Sample!H1691-Inputs!$B$24/100</f>
        <v>0.647666692733765</v>
      </c>
      <c r="G1711" s="0" t="n">
        <f aca="false">IF(ISNUMBER(C1711),INDEX(Scorecard!$D$54:$D$61,SUMPRODUCT(--(Scorecard!$G$54:$G$60&lt;C1711))+1),Scorecard!$D$62)</f>
        <v>0.489050497890326</v>
      </c>
      <c r="H1711" s="0" t="n">
        <f aca="false">IF(ISNUMBER(D1711),INDEX(Scorecard!$D$63:$D$68,SUMPRODUCT(--(Scorecard!$G$63:$G$67&lt;D1711))+1),Scorecard!$D$69)</f>
        <v>0.322484508656054</v>
      </c>
      <c r="I1711" s="0" t="n">
        <f aca="false">IF(ISNUMBER(E1711),INDEX(Scorecard!$D$19:$D$26,SUMPRODUCT(--(Scorecard!$G$19:$G$25&lt;E1711))+1),Scorecard!$D$27)</f>
        <v>0.233621608745691</v>
      </c>
      <c r="J1711" s="0" t="n">
        <f aca="false">IF(ISNUMBER(F1711),INDEX(Scorecard!$D$37:$D$44,SUMPRODUCT(--(Scorecard!$G$37:$G$43&lt;F1711))+1),Scorecard!$D$45)</f>
        <v>-0.569454719285959</v>
      </c>
      <c r="K1711" s="0" t="n">
        <f aca="false">Inputs!$B$10+Scorecard!$J$5*Loan_Sample!Y1691+Scorecard!$J$6*Loan_Sample!Z1691+Scorecard!$J$7*I1711+Scorecard!$J$8*Loan_Sample!AB1691+Scorecard!$J$9*J1711+Scorecard!$J$10*Loan_Sample!AD1691+Scorecard!$J$11*G1711+Scorecard!$J$12*H1711</f>
        <v>-6.08787602100768</v>
      </c>
      <c r="L1711" s="0" t="n">
        <f aca="false">MIN(1-Inputs!$B$13,MAX(Inputs!$B$13,1/(1+EXP(-(Inputs!$B$11*K1711+Inputs!$B$12)))))</f>
        <v>0.00185722658790065</v>
      </c>
      <c r="M1711" s="0" t="n">
        <f aca="false">Loan_Sample!AH1691*Inputs!$B$4*B1711</f>
        <v>60.4874044996288</v>
      </c>
      <c r="N1711" s="0" t="n">
        <f aca="false">L1711*Inputs!$B$4*B1711</f>
        <v>60.4874044996288</v>
      </c>
      <c r="O1711" s="0" t="n">
        <f aca="false">Inputs!$B$37+Inputs!$B$38*MAX(Loan_Sample!H1691-Inputs!$C$38,0)+Inputs!$B$39*MAX(Loan_Sample!H1691-Inputs!$C$39,0)+Inputs!$B$40*MAX(Loan_Sample!H1691-Inputs!$C$40,0)+Inputs!$B$41*MAX(Loan_Sample!H1691-Inputs!$C$41,0)+Inputs!$B$42*Inputs!$B$14+Inputs!$B$43*MIN(Loan_Sample!I1691/Inputs!$B$17,1)+Inputs!$B$44*MIN(Loan_Sample!E1691,Inputs!$B$18)+Inputs!$B$45*Loan_Sample!C1691</f>
        <v>-3.8792804382084</v>
      </c>
      <c r="P1711" s="0" t="n">
        <f aca="false">MIN(1-Inputs!$B$13,MAX(Inputs!$B$13,1/(1+EXP(-(Inputs!$B$15*O1711+Inputs!$B$16)))))</f>
        <v>0.018201886416306</v>
      </c>
      <c r="Q1711" s="0" t="n">
        <f aca="false">Inputs!$B$37+Inputs!$B$38*MAX(F1711-Inputs!$C$38,0)+Inputs!$B$39*MAX(F1711-Inputs!$C$39,0)+Inputs!$B$40*MAX(F1711-Inputs!$C$40,0)+Inputs!$B$41*MAX(F1711-Inputs!$C$41,0)+Inputs!$B$42*Inputs!$B$14+Inputs!$B$43*MIN(Loan_Sample!I1691/Inputs!$B$17,1)+Inputs!$B$44*MIN(E1711,Inputs!$B$18)+Inputs!$B$45*Loan_Sample!C1691</f>
        <v>-3.8792804382084</v>
      </c>
      <c r="R1711" s="0" t="n">
        <f aca="false">MIN(1-Inputs!$B$13,MAX(Inputs!$B$13,1/(1+EXP(-(Inputs!$B$15*Q1711+Inputs!$B$16)))))</f>
        <v>0.018201886416306</v>
      </c>
    </row>
    <row r="1712" customFormat="false" ht="15" hidden="false" customHeight="false" outlineLevel="0" collapsed="false">
      <c r="A1712" s="0" t="n">
        <f aca="false">Loan_Sample!A1692</f>
        <v>50268</v>
      </c>
      <c r="B1712" s="0" t="n">
        <f aca="false">Loan_Sample!U1692</f>
        <v>170267.98</v>
      </c>
      <c r="C1712" s="0" t="n">
        <f aca="false">Loan_Sample!K1692+Inputs!$B$26</f>
        <v>4.55833339691162</v>
      </c>
      <c r="D1712" s="0" t="n">
        <f aca="false">Loan_Sample!L1692+Inputs!$B$26</f>
        <v>-1.875</v>
      </c>
      <c r="E1712" s="0" t="n">
        <f aca="false">Loan_Sample!E1692/(1+Inputs!$B$25/100)</f>
        <v>47.1814994812012</v>
      </c>
      <c r="F1712" s="0" t="n">
        <f aca="false">Loan_Sample!H1692-Inputs!$B$24/100</f>
        <v>1.36533331871033</v>
      </c>
      <c r="G1712" s="0" t="n">
        <f aca="false">IF(ISNUMBER(C1712),INDEX(Scorecard!$D$54:$D$61,SUMPRODUCT(--(Scorecard!$G$54:$G$60&lt;C1712))+1),Scorecard!$D$62)</f>
        <v>0.409483001259379</v>
      </c>
      <c r="H1712" s="0" t="n">
        <f aca="false">IF(ISNUMBER(D1712),INDEX(Scorecard!$D$63:$D$68,SUMPRODUCT(--(Scorecard!$G$63:$G$67&lt;D1712))+1),Scorecard!$D$69)</f>
        <v>-0.340582194386522</v>
      </c>
      <c r="I1712" s="0" t="n">
        <f aca="false">IF(ISNUMBER(E1712),INDEX(Scorecard!$D$19:$D$26,SUMPRODUCT(--(Scorecard!$G$19:$G$25&lt;E1712))+1),Scorecard!$D$27)</f>
        <v>0.57899015159425</v>
      </c>
      <c r="J1712" s="0" t="n">
        <f aca="false">IF(ISNUMBER(F1712),INDEX(Scorecard!$D$37:$D$44,SUMPRODUCT(--(Scorecard!$G$37:$G$43&lt;F1712))+1),Scorecard!$D$45)</f>
        <v>-0.975503570149195</v>
      </c>
      <c r="K1712" s="0" t="n">
        <f aca="false">Inputs!$B$10+Scorecard!$J$5*Loan_Sample!Y1692+Scorecard!$J$6*Loan_Sample!Z1692+Scorecard!$J$7*I1712+Scorecard!$J$8*Loan_Sample!AB1692+Scorecard!$J$9*J1712+Scorecard!$J$10*Loan_Sample!AD1692+Scorecard!$J$11*G1712+Scorecard!$J$12*H1712</f>
        <v>-2.38609272584393</v>
      </c>
      <c r="L1712" s="0" t="n">
        <f aca="false">MIN(1-Inputs!$B$13,MAX(Inputs!$B$13,1/(1+EXP(-(Inputs!$B$11*K1712+Inputs!$B$12)))))</f>
        <v>0.0878449906568341</v>
      </c>
      <c r="M1712" s="0" t="n">
        <f aca="false">Loan_Sample!AH1692*Inputs!$B$4*B1712</f>
        <v>5235.01618929031</v>
      </c>
      <c r="N1712" s="0" t="n">
        <f aca="false">L1712*Inputs!$B$4*B1712</f>
        <v>5235.01618929031</v>
      </c>
      <c r="O1712" s="0" t="n">
        <f aca="false">Inputs!$B$37+Inputs!$B$38*MAX(Loan_Sample!H1692-Inputs!$C$38,0)+Inputs!$B$39*MAX(Loan_Sample!H1692-Inputs!$C$39,0)+Inputs!$B$40*MAX(Loan_Sample!H1692-Inputs!$C$40,0)+Inputs!$B$41*MAX(Loan_Sample!H1692-Inputs!$C$41,0)+Inputs!$B$42*Inputs!$B$14+Inputs!$B$43*MIN(Loan_Sample!I1692/Inputs!$B$17,1)+Inputs!$B$44*MIN(Loan_Sample!E1692,Inputs!$B$18)+Inputs!$B$45*Loan_Sample!C1692</f>
        <v>-3.70362282126932</v>
      </c>
      <c r="P1712" s="0" t="n">
        <f aca="false">MIN(1-Inputs!$B$13,MAX(Inputs!$B$13,1/(1+EXP(-(Inputs!$B$15*O1712+Inputs!$B$16)))))</f>
        <v>0.0221358315715896</v>
      </c>
      <c r="Q1712" s="0" t="n">
        <f aca="false">Inputs!$B$37+Inputs!$B$38*MAX(F1712-Inputs!$C$38,0)+Inputs!$B$39*MAX(F1712-Inputs!$C$39,0)+Inputs!$B$40*MAX(F1712-Inputs!$C$40,0)+Inputs!$B$41*MAX(F1712-Inputs!$C$41,0)+Inputs!$B$42*Inputs!$B$14+Inputs!$B$43*MIN(Loan_Sample!I1692/Inputs!$B$17,1)+Inputs!$B$44*MIN(E1712,Inputs!$B$18)+Inputs!$B$45*Loan_Sample!C1692</f>
        <v>-3.70362282126932</v>
      </c>
      <c r="R1712" s="0" t="n">
        <f aca="false">MIN(1-Inputs!$B$13,MAX(Inputs!$B$13,1/(1+EXP(-(Inputs!$B$15*Q1712+Inputs!$B$16)))))</f>
        <v>0.0221358315715896</v>
      </c>
    </row>
    <row r="1713" customFormat="false" ht="15" hidden="false" customHeight="false" outlineLevel="0" collapsed="false">
      <c r="A1713" s="0" t="n">
        <f aca="false">Loan_Sample!A1693</f>
        <v>50332</v>
      </c>
      <c r="B1713" s="0" t="n">
        <f aca="false">Loan_Sample!U1693</f>
        <v>297826.97</v>
      </c>
      <c r="C1713" s="0" t="n">
        <f aca="false">Loan_Sample!K1693+Inputs!$B$26</f>
        <v>9.13333320617676</v>
      </c>
      <c r="D1713" s="0" t="n">
        <f aca="false">Loan_Sample!L1693+Inputs!$B$26</f>
        <v>5.0717945098877</v>
      </c>
      <c r="E1713" s="0" t="n">
        <f aca="false">Loan_Sample!E1693/(1+Inputs!$B$25/100)</f>
        <v>77.4770812988281</v>
      </c>
      <c r="F1713" s="0" t="n">
        <f aca="false">Loan_Sample!H1693-Inputs!$B$24/100</f>
        <v>0.75166654586792</v>
      </c>
      <c r="G1713" s="0" t="n">
        <f aca="false">IF(ISNUMBER(C1713),INDEX(Scorecard!$D$54:$D$61,SUMPRODUCT(--(Scorecard!$G$54:$G$60&lt;C1713))+1),Scorecard!$D$62)</f>
        <v>-0.541917179454542</v>
      </c>
      <c r="H1713" s="0" t="n">
        <f aca="false">IF(ISNUMBER(D1713),INDEX(Scorecard!$D$63:$D$68,SUMPRODUCT(--(Scorecard!$G$63:$G$67&lt;D1713))+1),Scorecard!$D$69)</f>
        <v>0.322484508656054</v>
      </c>
      <c r="I1713" s="0" t="n">
        <f aca="false">IF(ISNUMBER(E1713),INDEX(Scorecard!$D$19:$D$26,SUMPRODUCT(--(Scorecard!$G$19:$G$25&lt;E1713))+1),Scorecard!$D$27)</f>
        <v>-0.0341578513653732</v>
      </c>
      <c r="J1713" s="0" t="n">
        <f aca="false">IF(ISNUMBER(F1713),INDEX(Scorecard!$D$37:$D$44,SUMPRODUCT(--(Scorecard!$G$37:$G$43&lt;F1713))+1),Scorecard!$D$45)</f>
        <v>-0.569454719285959</v>
      </c>
      <c r="K1713" s="0" t="n">
        <f aca="false">Inputs!$B$10+Scorecard!$J$5*Loan_Sample!Y1693+Scorecard!$J$6*Loan_Sample!Z1693+Scorecard!$J$7*I1713+Scorecard!$J$8*Loan_Sample!AB1693+Scorecard!$J$9*J1713+Scorecard!$J$10*Loan_Sample!AD1693+Scorecard!$J$11*G1713+Scorecard!$J$12*H1713</f>
        <v>-4.0812839945678</v>
      </c>
      <c r="L1713" s="0" t="n">
        <f aca="false">MIN(1-Inputs!$B$13,MAX(Inputs!$B$13,1/(1+EXP(-(Inputs!$B$11*K1713+Inputs!$B$12)))))</f>
        <v>0.0155575787258611</v>
      </c>
      <c r="M1713" s="0" t="n">
        <f aca="false">Loan_Sample!AH1693*Inputs!$B$4*B1713</f>
        <v>1621.71328636089</v>
      </c>
      <c r="N1713" s="0" t="n">
        <f aca="false">L1713*Inputs!$B$4*B1713</f>
        <v>1621.71328636089</v>
      </c>
      <c r="O1713" s="0" t="n">
        <f aca="false">Inputs!$B$37+Inputs!$B$38*MAX(Loan_Sample!H1693-Inputs!$C$38,0)+Inputs!$B$39*MAX(Loan_Sample!H1693-Inputs!$C$39,0)+Inputs!$B$40*MAX(Loan_Sample!H1693-Inputs!$C$40,0)+Inputs!$B$41*MAX(Loan_Sample!H1693-Inputs!$C$41,0)+Inputs!$B$42*Inputs!$B$14+Inputs!$B$43*MIN(Loan_Sample!I1693/Inputs!$B$17,1)+Inputs!$B$44*MIN(Loan_Sample!E1693,Inputs!$B$18)+Inputs!$B$45*Loan_Sample!C1693</f>
        <v>-4.16527965226102</v>
      </c>
      <c r="P1713" s="0" t="n">
        <f aca="false">MIN(1-Inputs!$B$13,MAX(Inputs!$B$13,1/(1+EXP(-(Inputs!$B$15*O1713+Inputs!$B$16)))))</f>
        <v>0.0132165086506934</v>
      </c>
      <c r="Q1713" s="0" t="n">
        <f aca="false">Inputs!$B$37+Inputs!$B$38*MAX(F1713-Inputs!$C$38,0)+Inputs!$B$39*MAX(F1713-Inputs!$C$39,0)+Inputs!$B$40*MAX(F1713-Inputs!$C$40,0)+Inputs!$B$41*MAX(F1713-Inputs!$C$41,0)+Inputs!$B$42*Inputs!$B$14+Inputs!$B$43*MIN(Loan_Sample!I1693/Inputs!$B$17,1)+Inputs!$B$44*MIN(E1713,Inputs!$B$18)+Inputs!$B$45*Loan_Sample!C1693</f>
        <v>-4.16527965226102</v>
      </c>
      <c r="R1713" s="0" t="n">
        <f aca="false">MIN(1-Inputs!$B$13,MAX(Inputs!$B$13,1/(1+EXP(-(Inputs!$B$15*Q1713+Inputs!$B$16)))))</f>
        <v>0.0132165086506934</v>
      </c>
    </row>
    <row r="1714" customFormat="false" ht="15" hidden="false" customHeight="false" outlineLevel="0" collapsed="false">
      <c r="A1714" s="0" t="n">
        <f aca="false">Loan_Sample!A1694</f>
        <v>50334</v>
      </c>
      <c r="B1714" s="0" t="n">
        <f aca="false">Loan_Sample!U1694</f>
        <v>640117</v>
      </c>
      <c r="C1714" s="0" t="n">
        <f aca="false">Loan_Sample!K1694+Inputs!$B$26</f>
        <v>4.95833349227905</v>
      </c>
      <c r="D1714" s="0" t="n">
        <f aca="false">Loan_Sample!L1694+Inputs!$B$26</f>
        <v>-1.875</v>
      </c>
      <c r="E1714" s="0" t="n">
        <f aca="false">Loan_Sample!E1694/(1+Inputs!$B$25/100)</f>
        <v>71.4556732177734</v>
      </c>
      <c r="F1714" s="0" t="n">
        <f aca="false">Loan_Sample!H1694-Inputs!$B$24/100</f>
        <v>0.711333513259888</v>
      </c>
      <c r="G1714" s="0" t="n">
        <f aca="false">IF(ISNUMBER(C1714),INDEX(Scorecard!$D$54:$D$61,SUMPRODUCT(--(Scorecard!$G$54:$G$60&lt;C1714))+1),Scorecard!$D$62)</f>
        <v>0.214429354789033</v>
      </c>
      <c r="H1714" s="0" t="n">
        <f aca="false">IF(ISNUMBER(D1714),INDEX(Scorecard!$D$63:$D$68,SUMPRODUCT(--(Scorecard!$G$63:$G$67&lt;D1714))+1),Scorecard!$D$69)</f>
        <v>-0.340582194386522</v>
      </c>
      <c r="I1714" s="0" t="n">
        <f aca="false">IF(ISNUMBER(E1714),INDEX(Scorecard!$D$19:$D$26,SUMPRODUCT(--(Scorecard!$G$19:$G$25&lt;E1714))+1),Scorecard!$D$27)</f>
        <v>0.0530843085177338</v>
      </c>
      <c r="J1714" s="0" t="n">
        <f aca="false">IF(ISNUMBER(F1714),INDEX(Scorecard!$D$37:$D$44,SUMPRODUCT(--(Scorecard!$G$37:$G$43&lt;F1714))+1),Scorecard!$D$45)</f>
        <v>-0.569454719285959</v>
      </c>
      <c r="K1714" s="0" t="n">
        <f aca="false">Inputs!$B$10+Scorecard!$J$5*Loan_Sample!Y1694+Scorecard!$J$6*Loan_Sample!Z1694+Scorecard!$J$7*I1714+Scorecard!$J$8*Loan_Sample!AB1694+Scorecard!$J$9*J1714+Scorecard!$J$10*Loan_Sample!AD1694+Scorecard!$J$11*G1714+Scorecard!$J$12*H1714</f>
        <v>-3.59162628839721</v>
      </c>
      <c r="L1714" s="0" t="n">
        <f aca="false">MIN(1-Inputs!$B$13,MAX(Inputs!$B$13,1/(1+EXP(-(Inputs!$B$11*K1714+Inputs!$B$12)))))</f>
        <v>0.0259449816866988</v>
      </c>
      <c r="M1714" s="0" t="n">
        <f aca="false">Loan_Sample!AH1694*Inputs!$B$4*B1714</f>
        <v>5812.7383448206</v>
      </c>
      <c r="N1714" s="0" t="n">
        <f aca="false">L1714*Inputs!$B$4*B1714</f>
        <v>5812.7383448206</v>
      </c>
      <c r="O1714" s="0" t="n">
        <f aca="false">Inputs!$B$37+Inputs!$B$38*MAX(Loan_Sample!H1694-Inputs!$C$38,0)+Inputs!$B$39*MAX(Loan_Sample!H1694-Inputs!$C$39,0)+Inputs!$B$40*MAX(Loan_Sample!H1694-Inputs!$C$40,0)+Inputs!$B$41*MAX(Loan_Sample!H1694-Inputs!$C$41,0)+Inputs!$B$42*Inputs!$B$14+Inputs!$B$43*MIN(Loan_Sample!I1694/Inputs!$B$17,1)+Inputs!$B$44*MIN(Loan_Sample!E1694,Inputs!$B$18)+Inputs!$B$45*Loan_Sample!C1694</f>
        <v>-3.87879166640819</v>
      </c>
      <c r="P1714" s="0" t="n">
        <f aca="false">MIN(1-Inputs!$B$13,MAX(Inputs!$B$13,1/(1+EXP(-(Inputs!$B$15*O1714+Inputs!$B$16)))))</f>
        <v>0.0182118185946387</v>
      </c>
      <c r="Q1714" s="0" t="n">
        <f aca="false">Inputs!$B$37+Inputs!$B$38*MAX(F1714-Inputs!$C$38,0)+Inputs!$B$39*MAX(F1714-Inputs!$C$39,0)+Inputs!$B$40*MAX(F1714-Inputs!$C$40,0)+Inputs!$B$41*MAX(F1714-Inputs!$C$41,0)+Inputs!$B$42*Inputs!$B$14+Inputs!$B$43*MIN(Loan_Sample!I1694/Inputs!$B$17,1)+Inputs!$B$44*MIN(E1714,Inputs!$B$18)+Inputs!$B$45*Loan_Sample!C1694</f>
        <v>-3.87879166640819</v>
      </c>
      <c r="R1714" s="0" t="n">
        <f aca="false">MIN(1-Inputs!$B$13,MAX(Inputs!$B$13,1/(1+EXP(-(Inputs!$B$15*Q1714+Inputs!$B$16)))))</f>
        <v>0.0182118185946387</v>
      </c>
    </row>
    <row r="1715" customFormat="false" ht="15" hidden="false" customHeight="false" outlineLevel="0" collapsed="false">
      <c r="A1715" s="0" t="n">
        <f aca="false">Loan_Sample!A1695</f>
        <v>50417</v>
      </c>
      <c r="B1715" s="0" t="n">
        <f aca="false">Loan_Sample!U1695</f>
        <v>236066.3</v>
      </c>
      <c r="C1715" s="0" t="n">
        <f aca="false">Loan_Sample!K1695+Inputs!$B$26</f>
        <v>9.3333330154419</v>
      </c>
      <c r="D1715" s="0" t="n">
        <f aca="false">Loan_Sample!L1695+Inputs!$B$26</f>
        <v>5.0717945098877</v>
      </c>
      <c r="E1715" s="0" t="n">
        <f aca="false">Loan_Sample!E1695/(1+Inputs!$B$25/100)</f>
        <v>71.8960037231445</v>
      </c>
      <c r="F1715" s="0" t="n">
        <f aca="false">Loan_Sample!H1695-Inputs!$B$24/100</f>
        <v>1.4246666431427</v>
      </c>
      <c r="G1715" s="0" t="n">
        <f aca="false">IF(ISNUMBER(C1715),INDEX(Scorecard!$D$54:$D$61,SUMPRODUCT(--(Scorecard!$G$54:$G$60&lt;C1715))+1),Scorecard!$D$62)</f>
        <v>-0.541917179454542</v>
      </c>
      <c r="H1715" s="0" t="n">
        <f aca="false">IF(ISNUMBER(D1715),INDEX(Scorecard!$D$63:$D$68,SUMPRODUCT(--(Scorecard!$G$63:$G$67&lt;D1715))+1),Scorecard!$D$69)</f>
        <v>0.322484508656054</v>
      </c>
      <c r="I1715" s="0" t="n">
        <f aca="false">IF(ISNUMBER(E1715),INDEX(Scorecard!$D$19:$D$26,SUMPRODUCT(--(Scorecard!$G$19:$G$25&lt;E1715))+1),Scorecard!$D$27)</f>
        <v>0.0530843085177338</v>
      </c>
      <c r="J1715" s="0" t="n">
        <f aca="false">IF(ISNUMBER(F1715),INDEX(Scorecard!$D$37:$D$44,SUMPRODUCT(--(Scorecard!$G$37:$G$43&lt;F1715))+1),Scorecard!$D$45)</f>
        <v>-0.975503570149195</v>
      </c>
      <c r="K1715" s="0" t="n">
        <f aca="false">Inputs!$B$10+Scorecard!$J$5*Loan_Sample!Y1695+Scorecard!$J$6*Loan_Sample!Z1695+Scorecard!$J$7*I1715+Scorecard!$J$8*Loan_Sample!AB1695+Scorecard!$J$9*J1715+Scorecard!$J$10*Loan_Sample!AD1695+Scorecard!$J$11*G1715+Scorecard!$J$12*H1715</f>
        <v>-2.21559041037802</v>
      </c>
      <c r="L1715" s="0" t="n">
        <f aca="false">MIN(1-Inputs!$B$13,MAX(Inputs!$B$13,1/(1+EXP(-(Inputs!$B$11*K1715+Inputs!$B$12)))))</f>
        <v>0.103543420773033</v>
      </c>
      <c r="M1715" s="0" t="n">
        <f aca="false">Loan_Sample!AH1695*Inputs!$B$4*B1715</f>
        <v>8555.08928093153</v>
      </c>
      <c r="N1715" s="0" t="n">
        <f aca="false">L1715*Inputs!$B$4*B1715</f>
        <v>8555.08928093153</v>
      </c>
      <c r="O1715" s="0" t="n">
        <f aca="false">Inputs!$B$37+Inputs!$B$38*MAX(Loan_Sample!H1695-Inputs!$C$38,0)+Inputs!$B$39*MAX(Loan_Sample!H1695-Inputs!$C$39,0)+Inputs!$B$40*MAX(Loan_Sample!H1695-Inputs!$C$40,0)+Inputs!$B$41*MAX(Loan_Sample!H1695-Inputs!$C$41,0)+Inputs!$B$42*Inputs!$B$14+Inputs!$B$43*MIN(Loan_Sample!I1695/Inputs!$B$17,1)+Inputs!$B$44*MIN(Loan_Sample!E1695,Inputs!$B$18)+Inputs!$B$45*Loan_Sample!C1695</f>
        <v>-3.64141790945798</v>
      </c>
      <c r="P1715" s="0" t="n">
        <f aca="false">MIN(1-Inputs!$B$13,MAX(Inputs!$B$13,1/(1+EXP(-(Inputs!$B$15*O1715+Inputs!$B$16)))))</f>
        <v>0.0237193555327307</v>
      </c>
      <c r="Q1715" s="0" t="n">
        <f aca="false">Inputs!$B$37+Inputs!$B$38*MAX(F1715-Inputs!$C$38,0)+Inputs!$B$39*MAX(F1715-Inputs!$C$39,0)+Inputs!$B$40*MAX(F1715-Inputs!$C$40,0)+Inputs!$B$41*MAX(F1715-Inputs!$C$41,0)+Inputs!$B$42*Inputs!$B$14+Inputs!$B$43*MIN(Loan_Sample!I1695/Inputs!$B$17,1)+Inputs!$B$44*MIN(E1715,Inputs!$B$18)+Inputs!$B$45*Loan_Sample!C1695</f>
        <v>-3.64141790945798</v>
      </c>
      <c r="R1715" s="0" t="n">
        <f aca="false">MIN(1-Inputs!$B$13,MAX(Inputs!$B$13,1/(1+EXP(-(Inputs!$B$15*Q1715+Inputs!$B$16)))))</f>
        <v>0.0237193555327307</v>
      </c>
    </row>
    <row r="1716" customFormat="false" ht="15" hidden="false" customHeight="false" outlineLevel="0" collapsed="false">
      <c r="A1716" s="0" t="n">
        <f aca="false">Loan_Sample!A1696</f>
        <v>50425</v>
      </c>
      <c r="B1716" s="0" t="n">
        <f aca="false">Loan_Sample!U1696</f>
        <v>178695.19</v>
      </c>
      <c r="C1716" s="0" t="n">
        <f aca="false">Loan_Sample!K1696+Inputs!$B$26</f>
        <v>5.03333330154419</v>
      </c>
      <c r="D1716" s="0" t="n">
        <f aca="false">Loan_Sample!L1696+Inputs!$B$26</f>
        <v>-3.50000047683716</v>
      </c>
      <c r="E1716" s="0" t="n">
        <f aca="false">Loan_Sample!E1696/(1+Inputs!$B$25/100)</f>
        <v>65.7746276855469</v>
      </c>
      <c r="F1716" s="0" t="n">
        <f aca="false">Loan_Sample!H1696-Inputs!$B$24/100</f>
        <v>0.21233344078064</v>
      </c>
      <c r="G1716" s="0" t="n">
        <f aca="false">IF(ISNUMBER(C1716),INDEX(Scorecard!$D$54:$D$61,SUMPRODUCT(--(Scorecard!$G$54:$G$60&lt;C1716))+1),Scorecard!$D$62)</f>
        <v>0.214429354789033</v>
      </c>
      <c r="H1716" s="0" t="n">
        <f aca="false">IF(ISNUMBER(D1716),INDEX(Scorecard!$D$63:$D$68,SUMPRODUCT(--(Scorecard!$G$63:$G$67&lt;D1716))+1),Scorecard!$D$69)</f>
        <v>-0.340582194386522</v>
      </c>
      <c r="I1716" s="0" t="n">
        <f aca="false">IF(ISNUMBER(E1716),INDEX(Scorecard!$D$19:$D$26,SUMPRODUCT(--(Scorecard!$G$19:$G$25&lt;E1716))+1),Scorecard!$D$27)</f>
        <v>0.233621608745691</v>
      </c>
      <c r="J1716" s="0" t="n">
        <f aca="false">IF(ISNUMBER(F1716),INDEX(Scorecard!$D$37:$D$44,SUMPRODUCT(--(Scorecard!$G$37:$G$43&lt;F1716))+1),Scorecard!$D$45)</f>
        <v>-0.0679520129233634</v>
      </c>
      <c r="K1716" s="0" t="n">
        <f aca="false">Inputs!$B$10+Scorecard!$J$5*Loan_Sample!Y1696+Scorecard!$J$6*Loan_Sample!Z1696+Scorecard!$J$7*I1716+Scorecard!$J$8*Loan_Sample!AB1696+Scorecard!$J$9*J1716+Scorecard!$J$10*Loan_Sample!AD1696+Scorecard!$J$11*G1716+Scorecard!$J$12*H1716</f>
        <v>-5.05333528540791</v>
      </c>
      <c r="L1716" s="0" t="n">
        <f aca="false">MIN(1-Inputs!$B$13,MAX(Inputs!$B$13,1/(1+EXP(-(Inputs!$B$11*K1716+Inputs!$B$12)))))</f>
        <v>0.0055750746924276</v>
      </c>
      <c r="M1716" s="0" t="n">
        <f aca="false">Loan_Sample!AH1696*Inputs!$B$4*B1716</f>
        <v>348.683660999639</v>
      </c>
      <c r="N1716" s="0" t="n">
        <f aca="false">L1716*Inputs!$B$4*B1716</f>
        <v>348.683660999639</v>
      </c>
      <c r="O1716" s="0" t="n">
        <f aca="false">Inputs!$B$37+Inputs!$B$38*MAX(Loan_Sample!H1696-Inputs!$C$38,0)+Inputs!$B$39*MAX(Loan_Sample!H1696-Inputs!$C$39,0)+Inputs!$B$40*MAX(Loan_Sample!H1696-Inputs!$C$40,0)+Inputs!$B$41*MAX(Loan_Sample!H1696-Inputs!$C$41,0)+Inputs!$B$42*Inputs!$B$14+Inputs!$B$43*MIN(Loan_Sample!I1696/Inputs!$B$17,1)+Inputs!$B$44*MIN(Loan_Sample!E1696,Inputs!$B$18)+Inputs!$B$45*Loan_Sample!C1696</f>
        <v>-5.52813783044997</v>
      </c>
      <c r="P1716" s="0" t="n">
        <f aca="false">MIN(1-Inputs!$B$13,MAX(Inputs!$B$13,1/(1+EXP(-(Inputs!$B$15*O1716+Inputs!$B$16)))))</f>
        <v>0.00283668303745541</v>
      </c>
      <c r="Q1716" s="0" t="n">
        <f aca="false">Inputs!$B$37+Inputs!$B$38*MAX(F1716-Inputs!$C$38,0)+Inputs!$B$39*MAX(F1716-Inputs!$C$39,0)+Inputs!$B$40*MAX(F1716-Inputs!$C$40,0)+Inputs!$B$41*MAX(F1716-Inputs!$C$41,0)+Inputs!$B$42*Inputs!$B$14+Inputs!$B$43*MIN(Loan_Sample!I1696/Inputs!$B$17,1)+Inputs!$B$44*MIN(E1716,Inputs!$B$18)+Inputs!$B$45*Loan_Sample!C1696</f>
        <v>-5.52813783044997</v>
      </c>
      <c r="R1716" s="0" t="n">
        <f aca="false">MIN(1-Inputs!$B$13,MAX(Inputs!$B$13,1/(1+EXP(-(Inputs!$B$15*Q1716+Inputs!$B$16)))))</f>
        <v>0.00283668303745541</v>
      </c>
    </row>
    <row r="1717" customFormat="false" ht="15" hidden="false" customHeight="false" outlineLevel="0" collapsed="false">
      <c r="A1717" s="0" t="n">
        <f aca="false">Loan_Sample!A1697</f>
        <v>50577</v>
      </c>
      <c r="B1717" s="0" t="n">
        <f aca="false">Loan_Sample!U1697</f>
        <v>58824.863</v>
      </c>
      <c r="C1717" s="0" t="n">
        <f aca="false">Loan_Sample!K1697+Inputs!$B$26</f>
        <v>5.25833320617676</v>
      </c>
      <c r="D1717" s="0" t="n">
        <f aca="false">Loan_Sample!L1697+Inputs!$B$26</f>
        <v>-1.875</v>
      </c>
      <c r="E1717" s="0" t="n">
        <f aca="false">Loan_Sample!E1697/(1+Inputs!$B$25/100)</f>
        <v>63.7846832275391</v>
      </c>
      <c r="F1717" s="0" t="n">
        <f aca="false">Loan_Sample!H1697-Inputs!$B$24/100</f>
        <v>0.701333284378052</v>
      </c>
      <c r="G1717" s="0" t="n">
        <f aca="false">IF(ISNUMBER(C1717),INDEX(Scorecard!$D$54:$D$61,SUMPRODUCT(--(Scorecard!$G$54:$G$60&lt;C1717))+1),Scorecard!$D$62)</f>
        <v>0.126303549215828</v>
      </c>
      <c r="H1717" s="0" t="n">
        <f aca="false">IF(ISNUMBER(D1717),INDEX(Scorecard!$D$63:$D$68,SUMPRODUCT(--(Scorecard!$G$63:$G$67&lt;D1717))+1),Scorecard!$D$69)</f>
        <v>-0.340582194386522</v>
      </c>
      <c r="I1717" s="0" t="n">
        <f aca="false">IF(ISNUMBER(E1717),INDEX(Scorecard!$D$19:$D$26,SUMPRODUCT(--(Scorecard!$G$19:$G$25&lt;E1717))+1),Scorecard!$D$27)</f>
        <v>0.233621608745691</v>
      </c>
      <c r="J1717" s="0" t="n">
        <f aca="false">IF(ISNUMBER(F1717),INDEX(Scorecard!$D$37:$D$44,SUMPRODUCT(--(Scorecard!$G$37:$G$43&lt;F1717))+1),Scorecard!$D$45)</f>
        <v>-0.569454719285959</v>
      </c>
      <c r="K1717" s="0" t="n">
        <f aca="false">Inputs!$B$10+Scorecard!$J$5*Loan_Sample!Y1697+Scorecard!$J$6*Loan_Sample!Z1697+Scorecard!$J$7*I1717+Scorecard!$J$8*Loan_Sample!AB1697+Scorecard!$J$9*J1717+Scorecard!$J$10*Loan_Sample!AD1697+Scorecard!$J$11*G1717+Scorecard!$J$12*H1717</f>
        <v>-5.06859871529295</v>
      </c>
      <c r="L1717" s="0" t="n">
        <f aca="false">MIN(1-Inputs!$B$13,MAX(Inputs!$B$13,1/(1+EXP(-(Inputs!$B$11*K1717+Inputs!$B$12)))))</f>
        <v>0.00548558055623022</v>
      </c>
      <c r="M1717" s="0" t="n">
        <f aca="false">Loan_Sample!AH1697*Inputs!$B$4*B1717</f>
        <v>112.940983643497</v>
      </c>
      <c r="N1717" s="0" t="n">
        <f aca="false">L1717*Inputs!$B$4*B1717</f>
        <v>112.940983643497</v>
      </c>
      <c r="O1717" s="0" t="n">
        <f aca="false">Inputs!$B$37+Inputs!$B$38*MAX(Loan_Sample!H1697-Inputs!$C$38,0)+Inputs!$B$39*MAX(Loan_Sample!H1697-Inputs!$C$39,0)+Inputs!$B$40*MAX(Loan_Sample!H1697-Inputs!$C$40,0)+Inputs!$B$41*MAX(Loan_Sample!H1697-Inputs!$C$41,0)+Inputs!$B$42*Inputs!$B$14+Inputs!$B$43*MIN(Loan_Sample!I1697/Inputs!$B$17,1)+Inputs!$B$44*MIN(Loan_Sample!E1697,Inputs!$B$18)+Inputs!$B$45*Loan_Sample!C1697</f>
        <v>-3.72229635283739</v>
      </c>
      <c r="P1717" s="0" t="n">
        <f aca="false">MIN(1-Inputs!$B$13,MAX(Inputs!$B$13,1/(1+EXP(-(Inputs!$B$15*O1717+Inputs!$B$16)))))</f>
        <v>0.0216809641252334</v>
      </c>
      <c r="Q1717" s="0" t="n">
        <f aca="false">Inputs!$B$37+Inputs!$B$38*MAX(F1717-Inputs!$C$38,0)+Inputs!$B$39*MAX(F1717-Inputs!$C$39,0)+Inputs!$B$40*MAX(F1717-Inputs!$C$40,0)+Inputs!$B$41*MAX(F1717-Inputs!$C$41,0)+Inputs!$B$42*Inputs!$B$14+Inputs!$B$43*MIN(Loan_Sample!I1697/Inputs!$B$17,1)+Inputs!$B$44*MIN(E1717,Inputs!$B$18)+Inputs!$B$45*Loan_Sample!C1697</f>
        <v>-3.72229635283739</v>
      </c>
      <c r="R1717" s="0" t="n">
        <f aca="false">MIN(1-Inputs!$B$13,MAX(Inputs!$B$13,1/(1+EXP(-(Inputs!$B$15*Q1717+Inputs!$B$16)))))</f>
        <v>0.0216809641252334</v>
      </c>
    </row>
    <row r="1718" customFormat="false" ht="15" hidden="false" customHeight="false" outlineLevel="0" collapsed="false">
      <c r="A1718" s="0" t="n">
        <f aca="false">Loan_Sample!A1698</f>
        <v>50597</v>
      </c>
      <c r="B1718" s="0" t="n">
        <f aca="false">Loan_Sample!U1698</f>
        <v>428891.03</v>
      </c>
      <c r="C1718" s="0" t="n">
        <f aca="false">Loan_Sample!K1698+Inputs!$B$26</f>
        <v>4.80000019073486</v>
      </c>
      <c r="D1718" s="0" t="n">
        <f aca="false">Loan_Sample!L1698+Inputs!$B$26</f>
        <v>-0.208333015441895</v>
      </c>
      <c r="E1718" s="0" t="n">
        <f aca="false">Loan_Sample!E1698/(1+Inputs!$B$25/100)</f>
        <v>64.2970733642578</v>
      </c>
      <c r="F1718" s="0" t="n">
        <f aca="false">Loan_Sample!H1698-Inputs!$B$24/100</f>
        <v>-3.45633316040039</v>
      </c>
      <c r="G1718" s="0" t="n">
        <f aca="false">IF(ISNUMBER(C1718),INDEX(Scorecard!$D$54:$D$61,SUMPRODUCT(--(Scorecard!$G$54:$G$60&lt;C1718))+1),Scorecard!$D$62)</f>
        <v>0.409483001259379</v>
      </c>
      <c r="H1718" s="0" t="n">
        <f aca="false">IF(ISNUMBER(D1718),INDEX(Scorecard!$D$63:$D$68,SUMPRODUCT(--(Scorecard!$G$63:$G$67&lt;D1718))+1),Scorecard!$D$69)</f>
        <v>0.322484508656054</v>
      </c>
      <c r="I1718" s="0" t="n">
        <f aca="false">IF(ISNUMBER(E1718),INDEX(Scorecard!$D$19:$D$26,SUMPRODUCT(--(Scorecard!$G$19:$G$25&lt;E1718))+1),Scorecard!$D$27)</f>
        <v>0.233621608745691</v>
      </c>
      <c r="J1718" s="0" t="n">
        <f aca="false">IF(ISNUMBER(F1718),INDEX(Scorecard!$D$37:$D$44,SUMPRODUCT(--(Scorecard!$G$37:$G$43&lt;F1718))+1),Scorecard!$D$45)</f>
        <v>1.35057635045042</v>
      </c>
      <c r="K1718" s="0" t="n">
        <f aca="false">Inputs!$B$10+Scorecard!$J$5*Loan_Sample!Y1698+Scorecard!$J$6*Loan_Sample!Z1698+Scorecard!$J$7*I1718+Scorecard!$J$8*Loan_Sample!AB1698+Scorecard!$J$9*J1718+Scorecard!$J$10*Loan_Sample!AD1698+Scorecard!$J$11*G1718+Scorecard!$J$12*H1718</f>
        <v>-5.52110920637476</v>
      </c>
      <c r="L1718" s="0" t="n">
        <f aca="false">MIN(1-Inputs!$B$13,MAX(Inputs!$B$13,1/(1+EXP(-(Inputs!$B$11*K1718+Inputs!$B$12)))))</f>
        <v>0.00339325742366164</v>
      </c>
      <c r="M1718" s="0" t="n">
        <f aca="false">Loan_Sample!AH1698*Inputs!$B$4*B1718</f>
        <v>509.368185021285</v>
      </c>
      <c r="N1718" s="0" t="n">
        <f aca="false">L1718*Inputs!$B$4*B1718</f>
        <v>509.368185021285</v>
      </c>
      <c r="O1718" s="0" t="n">
        <f aca="false">Inputs!$B$37+Inputs!$B$38*MAX(Loan_Sample!H1698-Inputs!$C$38,0)+Inputs!$B$39*MAX(Loan_Sample!H1698-Inputs!$C$39,0)+Inputs!$B$40*MAX(Loan_Sample!H1698-Inputs!$C$40,0)+Inputs!$B$41*MAX(Loan_Sample!H1698-Inputs!$C$41,0)+Inputs!$B$42*Inputs!$B$14+Inputs!$B$43*MIN(Loan_Sample!I1698/Inputs!$B$17,1)+Inputs!$B$44*MIN(Loan_Sample!E1698,Inputs!$B$18)+Inputs!$B$45*Loan_Sample!C1698</f>
        <v>-5.45754156482457</v>
      </c>
      <c r="P1718" s="0" t="n">
        <f aca="false">MIN(1-Inputs!$B$13,MAX(Inputs!$B$13,1/(1+EXP(-(Inputs!$B$15*O1718+Inputs!$B$16)))))</f>
        <v>0.00307299343275361</v>
      </c>
      <c r="Q1718" s="0" t="n">
        <f aca="false">Inputs!$B$37+Inputs!$B$38*MAX(F1718-Inputs!$C$38,0)+Inputs!$B$39*MAX(F1718-Inputs!$C$39,0)+Inputs!$B$40*MAX(F1718-Inputs!$C$40,0)+Inputs!$B$41*MAX(F1718-Inputs!$C$41,0)+Inputs!$B$42*Inputs!$B$14+Inputs!$B$43*MIN(Loan_Sample!I1698/Inputs!$B$17,1)+Inputs!$B$44*MIN(E1718,Inputs!$B$18)+Inputs!$B$45*Loan_Sample!C1698</f>
        <v>-5.45754156482457</v>
      </c>
      <c r="R1718" s="0" t="n">
        <f aca="false">MIN(1-Inputs!$B$13,MAX(Inputs!$B$13,1/(1+EXP(-(Inputs!$B$15*Q1718+Inputs!$B$16)))))</f>
        <v>0.00307299343275361</v>
      </c>
    </row>
    <row r="1719" customFormat="false" ht="15" hidden="false" customHeight="false" outlineLevel="0" collapsed="false">
      <c r="A1719" s="0" t="n">
        <f aca="false">Loan_Sample!A1699</f>
        <v>50618</v>
      </c>
      <c r="B1719" s="0" t="n">
        <f aca="false">Loan_Sample!U1699</f>
        <v>96995.125</v>
      </c>
      <c r="C1719" s="0" t="n">
        <f aca="false">Loan_Sample!K1699+Inputs!$B$26</f>
        <v>3.82307696342468</v>
      </c>
      <c r="D1719" s="0" t="n">
        <f aca="false">Loan_Sample!L1699+Inputs!$B$26</f>
        <v>-0.276922941207886</v>
      </c>
      <c r="E1719" s="0" t="n">
        <f aca="false">Loan_Sample!E1699/(1+Inputs!$B$25/100)</f>
        <v>62.2158241271973</v>
      </c>
      <c r="F1719" s="0" t="n">
        <f aca="false">Loan_Sample!H1699-Inputs!$B$24/100</f>
        <v>0.344666719436646</v>
      </c>
      <c r="G1719" s="0" t="n">
        <f aca="false">IF(ISNUMBER(C1719),INDEX(Scorecard!$D$54:$D$61,SUMPRODUCT(--(Scorecard!$G$54:$G$60&lt;C1719))+1),Scorecard!$D$62)</f>
        <v>0.489050497890326</v>
      </c>
      <c r="H1719" s="0" t="n">
        <f aca="false">IF(ISNUMBER(D1719),INDEX(Scorecard!$D$63:$D$68,SUMPRODUCT(--(Scorecard!$G$63:$G$67&lt;D1719))+1),Scorecard!$D$69)</f>
        <v>0.322484508656054</v>
      </c>
      <c r="I1719" s="0" t="n">
        <f aca="false">IF(ISNUMBER(E1719),INDEX(Scorecard!$D$19:$D$26,SUMPRODUCT(--(Scorecard!$G$19:$G$25&lt;E1719))+1),Scorecard!$D$27)</f>
        <v>0.233621608745691</v>
      </c>
      <c r="J1719" s="0" t="n">
        <f aca="false">IF(ISNUMBER(F1719),INDEX(Scorecard!$D$37:$D$44,SUMPRODUCT(--(Scorecard!$G$37:$G$43&lt;F1719))+1),Scorecard!$D$45)</f>
        <v>-0.0679520129233634</v>
      </c>
      <c r="K1719" s="0" t="n">
        <f aca="false">Inputs!$B$10+Scorecard!$J$5*Loan_Sample!Y1699+Scorecard!$J$6*Loan_Sample!Z1699+Scorecard!$J$7*I1719+Scorecard!$J$8*Loan_Sample!AB1699+Scorecard!$J$9*J1719+Scorecard!$J$10*Loan_Sample!AD1699+Scorecard!$J$11*G1719+Scorecard!$J$12*H1719</f>
        <v>-5.23618095491403</v>
      </c>
      <c r="L1719" s="0" t="n">
        <f aca="false">MIN(1-Inputs!$B$13,MAX(Inputs!$B$13,1/(1+EXP(-(Inputs!$B$11*K1719+Inputs!$B$12)))))</f>
        <v>0.00459218838693633</v>
      </c>
      <c r="M1719" s="0" t="n">
        <f aca="false">Loan_Sample!AH1699*Inputs!$B$4*B1719</f>
        <v>155.896960315053</v>
      </c>
      <c r="N1719" s="0" t="n">
        <f aca="false">L1719*Inputs!$B$4*B1719</f>
        <v>155.896960315053</v>
      </c>
      <c r="O1719" s="0" t="n">
        <f aca="false">Inputs!$B$37+Inputs!$B$38*MAX(Loan_Sample!H1699-Inputs!$C$38,0)+Inputs!$B$39*MAX(Loan_Sample!H1699-Inputs!$C$39,0)+Inputs!$B$40*MAX(Loan_Sample!H1699-Inputs!$C$40,0)+Inputs!$B$41*MAX(Loan_Sample!H1699-Inputs!$C$41,0)+Inputs!$B$42*Inputs!$B$14+Inputs!$B$43*MIN(Loan_Sample!I1699/Inputs!$B$17,1)+Inputs!$B$44*MIN(Loan_Sample!E1699,Inputs!$B$18)+Inputs!$B$45*Loan_Sample!C1699</f>
        <v>-4.60348249530826</v>
      </c>
      <c r="P1719" s="0" t="n">
        <f aca="false">MIN(1-Inputs!$B$13,MAX(Inputs!$B$13,1/(1+EXP(-(Inputs!$B$15*O1719+Inputs!$B$16)))))</f>
        <v>0.00807293634894277</v>
      </c>
      <c r="Q1719" s="0" t="n">
        <f aca="false">Inputs!$B$37+Inputs!$B$38*MAX(F1719-Inputs!$C$38,0)+Inputs!$B$39*MAX(F1719-Inputs!$C$39,0)+Inputs!$B$40*MAX(F1719-Inputs!$C$40,0)+Inputs!$B$41*MAX(F1719-Inputs!$C$41,0)+Inputs!$B$42*Inputs!$B$14+Inputs!$B$43*MIN(Loan_Sample!I1699/Inputs!$B$17,1)+Inputs!$B$44*MIN(E1719,Inputs!$B$18)+Inputs!$B$45*Loan_Sample!C1699</f>
        <v>-4.60348249530826</v>
      </c>
      <c r="R1719" s="0" t="n">
        <f aca="false">MIN(1-Inputs!$B$13,MAX(Inputs!$B$13,1/(1+EXP(-(Inputs!$B$15*Q1719+Inputs!$B$16)))))</f>
        <v>0.00807293634894277</v>
      </c>
    </row>
    <row r="1720" customFormat="false" ht="15" hidden="false" customHeight="false" outlineLevel="0" collapsed="false">
      <c r="A1720" s="0" t="n">
        <f aca="false">Loan_Sample!A1700</f>
        <v>50653</v>
      </c>
      <c r="B1720" s="0" t="n">
        <f aca="false">Loan_Sample!U1700</f>
        <v>55990.566</v>
      </c>
      <c r="C1720" s="0" t="n">
        <f aca="false">Loan_Sample!K1700+Inputs!$B$26</f>
        <v>4.5</v>
      </c>
      <c r="D1720" s="0" t="n">
        <f aca="false">Loan_Sample!L1700+Inputs!$B$26</f>
        <v>-0.458333492279053</v>
      </c>
      <c r="E1720" s="0" t="n">
        <f aca="false">Loan_Sample!E1700/(1+Inputs!$B$25/100)</f>
        <v>75.1595458984375</v>
      </c>
      <c r="F1720" s="0" t="n">
        <f aca="false">Loan_Sample!H1700-Inputs!$B$24/100</f>
        <v>-2.6763334274292</v>
      </c>
      <c r="G1720" s="0" t="n">
        <f aca="false">IF(ISNUMBER(C1720),INDEX(Scorecard!$D$54:$D$61,SUMPRODUCT(--(Scorecard!$G$54:$G$60&lt;C1720))+1),Scorecard!$D$62)</f>
        <v>0.409483001259379</v>
      </c>
      <c r="H1720" s="0" t="n">
        <f aca="false">IF(ISNUMBER(D1720),INDEX(Scorecard!$D$63:$D$68,SUMPRODUCT(--(Scorecard!$G$63:$G$67&lt;D1720))+1),Scorecard!$D$69)</f>
        <v>0.322484508656054</v>
      </c>
      <c r="I1720" s="0" t="n">
        <f aca="false">IF(ISNUMBER(E1720),INDEX(Scorecard!$D$19:$D$26,SUMPRODUCT(--(Scorecard!$G$19:$G$25&lt;E1720))+1),Scorecard!$D$27)</f>
        <v>-0.0341578513653732</v>
      </c>
      <c r="J1720" s="0" t="n">
        <f aca="false">IF(ISNUMBER(F1720),INDEX(Scorecard!$D$37:$D$44,SUMPRODUCT(--(Scorecard!$G$37:$G$43&lt;F1720))+1),Scorecard!$D$45)</f>
        <v>1.35057635045042</v>
      </c>
      <c r="K1720" s="0" t="n">
        <f aca="false">Inputs!$B$10+Scorecard!$J$5*Loan_Sample!Y1700+Scorecard!$J$6*Loan_Sample!Z1700+Scorecard!$J$7*I1720+Scorecard!$J$8*Loan_Sample!AB1700+Scorecard!$J$9*J1720+Scorecard!$J$10*Loan_Sample!AD1700+Scorecard!$J$11*G1720+Scorecard!$J$12*H1720</f>
        <v>-3.11257795877214</v>
      </c>
      <c r="L1720" s="0" t="n">
        <f aca="false">MIN(1-Inputs!$B$13,MAX(Inputs!$B$13,1/(1+EXP(-(Inputs!$B$11*K1720+Inputs!$B$12)))))</f>
        <v>0.0425024025399386</v>
      </c>
      <c r="M1720" s="0" t="n">
        <f aca="false">Loan_Sample!AH1700*Inputs!$B$4*B1720</f>
        <v>832.906751099849</v>
      </c>
      <c r="N1720" s="0" t="n">
        <f aca="false">L1720*Inputs!$B$4*B1720</f>
        <v>832.906751099849</v>
      </c>
      <c r="O1720" s="0" t="n">
        <f aca="false">Inputs!$B$37+Inputs!$B$38*MAX(Loan_Sample!H1700-Inputs!$C$38,0)+Inputs!$B$39*MAX(Loan_Sample!H1700-Inputs!$C$39,0)+Inputs!$B$40*MAX(Loan_Sample!H1700-Inputs!$C$40,0)+Inputs!$B$41*MAX(Loan_Sample!H1700-Inputs!$C$41,0)+Inputs!$B$42*Inputs!$B$14+Inputs!$B$43*MIN(Loan_Sample!I1700/Inputs!$B$17,1)+Inputs!$B$44*MIN(Loan_Sample!E1700,Inputs!$B$18)+Inputs!$B$45*Loan_Sample!C1700</f>
        <v>-6.31033479444113</v>
      </c>
      <c r="P1720" s="0" t="n">
        <f aca="false">MIN(1-Inputs!$B$13,MAX(Inputs!$B$13,1/(1+EXP(-(Inputs!$B$15*O1720+Inputs!$B$16)))))</f>
        <v>0.00116778326462981</v>
      </c>
      <c r="Q1720" s="0" t="n">
        <f aca="false">Inputs!$B$37+Inputs!$B$38*MAX(F1720-Inputs!$C$38,0)+Inputs!$B$39*MAX(F1720-Inputs!$C$39,0)+Inputs!$B$40*MAX(F1720-Inputs!$C$40,0)+Inputs!$B$41*MAX(F1720-Inputs!$C$41,0)+Inputs!$B$42*Inputs!$B$14+Inputs!$B$43*MIN(Loan_Sample!I1700/Inputs!$B$17,1)+Inputs!$B$44*MIN(E1720,Inputs!$B$18)+Inputs!$B$45*Loan_Sample!C1700</f>
        <v>-6.31033479444113</v>
      </c>
      <c r="R1720" s="0" t="n">
        <f aca="false">MIN(1-Inputs!$B$13,MAX(Inputs!$B$13,1/(1+EXP(-(Inputs!$B$15*Q1720+Inputs!$B$16)))))</f>
        <v>0.00116778326462981</v>
      </c>
    </row>
    <row r="1721" customFormat="false" ht="15" hidden="false" customHeight="false" outlineLevel="0" collapsed="false">
      <c r="A1721" s="0" t="n">
        <f aca="false">Loan_Sample!A1701</f>
        <v>50654</v>
      </c>
      <c r="B1721" s="0" t="n">
        <f aca="false">Loan_Sample!U1701</f>
        <v>195679.03</v>
      </c>
      <c r="C1721" s="0" t="n">
        <f aca="false">Loan_Sample!K1701+Inputs!$B$26</f>
        <v>4.15833330154419</v>
      </c>
      <c r="D1721" s="0" t="n">
        <f aca="false">Loan_Sample!L1701+Inputs!$B$26</f>
        <v>-1.875</v>
      </c>
      <c r="E1721" s="0" t="n">
        <f aca="false">Loan_Sample!E1701/(1+Inputs!$B$25/100)</f>
        <v>79.1126937866211</v>
      </c>
      <c r="F1721" s="0" t="n">
        <f aca="false">Loan_Sample!H1701-Inputs!$B$24/100</f>
        <v>-0.492666721343994</v>
      </c>
      <c r="G1721" s="0" t="n">
        <f aca="false">IF(ISNUMBER(C1721),INDEX(Scorecard!$D$54:$D$61,SUMPRODUCT(--(Scorecard!$G$54:$G$60&lt;C1721))+1),Scorecard!$D$62)</f>
        <v>0.489050497890326</v>
      </c>
      <c r="H1721" s="0" t="n">
        <f aca="false">IF(ISNUMBER(D1721),INDEX(Scorecard!$D$63:$D$68,SUMPRODUCT(--(Scorecard!$G$63:$G$67&lt;D1721))+1),Scorecard!$D$69)</f>
        <v>-0.340582194386522</v>
      </c>
      <c r="I1721" s="0" t="n">
        <f aca="false">IF(ISNUMBER(E1721),INDEX(Scorecard!$D$19:$D$26,SUMPRODUCT(--(Scorecard!$G$19:$G$25&lt;E1721))+1),Scorecard!$D$27)</f>
        <v>-0.0341578513653732</v>
      </c>
      <c r="J1721" s="0" t="n">
        <f aca="false">IF(ISNUMBER(F1721),INDEX(Scorecard!$D$37:$D$44,SUMPRODUCT(--(Scorecard!$G$37:$G$43&lt;F1721))+1),Scorecard!$D$45)</f>
        <v>0.769716833645565</v>
      </c>
      <c r="K1721" s="0" t="n">
        <f aca="false">Inputs!$B$10+Scorecard!$J$5*Loan_Sample!Y1701+Scorecard!$J$6*Loan_Sample!Z1701+Scorecard!$J$7*I1721+Scorecard!$J$8*Loan_Sample!AB1701+Scorecard!$J$9*J1721+Scorecard!$J$10*Loan_Sample!AD1701+Scorecard!$J$11*G1721+Scorecard!$J$12*H1721</f>
        <v>-7.14517686126814</v>
      </c>
      <c r="L1721" s="0" t="n">
        <f aca="false">MIN(1-Inputs!$B$13,MAX(Inputs!$B$13,1/(1+EXP(-(Inputs!$B$11*K1721+Inputs!$B$12)))))</f>
        <v>0.000602373471383836</v>
      </c>
      <c r="M1721" s="0" t="n">
        <f aca="false">Loan_Sample!AH1701*Inputs!$B$4*B1721</f>
        <v>41.2551498023426</v>
      </c>
      <c r="N1721" s="0" t="n">
        <f aca="false">L1721*Inputs!$B$4*B1721</f>
        <v>41.2551498023426</v>
      </c>
      <c r="O1721" s="0" t="n">
        <f aca="false">Inputs!$B$37+Inputs!$B$38*MAX(Loan_Sample!H1701-Inputs!$C$38,0)+Inputs!$B$39*MAX(Loan_Sample!H1701-Inputs!$C$39,0)+Inputs!$B$40*MAX(Loan_Sample!H1701-Inputs!$C$40,0)+Inputs!$B$41*MAX(Loan_Sample!H1701-Inputs!$C$41,0)+Inputs!$B$42*Inputs!$B$14+Inputs!$B$43*MIN(Loan_Sample!I1701/Inputs!$B$17,1)+Inputs!$B$44*MIN(Loan_Sample!E1701,Inputs!$B$18)+Inputs!$B$45*Loan_Sample!C1701</f>
        <v>-6.15042463955071</v>
      </c>
      <c r="P1721" s="0" t="n">
        <f aca="false">MIN(1-Inputs!$B$13,MAX(Inputs!$B$13,1/(1+EXP(-(Inputs!$B$15*O1721+Inputs!$B$16)))))</f>
        <v>0.00140026311477767</v>
      </c>
      <c r="Q1721" s="0" t="n">
        <f aca="false">Inputs!$B$37+Inputs!$B$38*MAX(F1721-Inputs!$C$38,0)+Inputs!$B$39*MAX(F1721-Inputs!$C$39,0)+Inputs!$B$40*MAX(F1721-Inputs!$C$40,0)+Inputs!$B$41*MAX(F1721-Inputs!$C$41,0)+Inputs!$B$42*Inputs!$B$14+Inputs!$B$43*MIN(Loan_Sample!I1701/Inputs!$B$17,1)+Inputs!$B$44*MIN(E1721,Inputs!$B$18)+Inputs!$B$45*Loan_Sample!C1701</f>
        <v>-6.15042463955071</v>
      </c>
      <c r="R1721" s="0" t="n">
        <f aca="false">MIN(1-Inputs!$B$13,MAX(Inputs!$B$13,1/(1+EXP(-(Inputs!$B$15*Q1721+Inputs!$B$16)))))</f>
        <v>0.00140026311477767</v>
      </c>
    </row>
    <row r="1722" customFormat="false" ht="15" hidden="false" customHeight="false" outlineLevel="0" collapsed="false">
      <c r="A1722" s="0" t="n">
        <f aca="false">Loan_Sample!A1702</f>
        <v>50656</v>
      </c>
      <c r="B1722" s="0" t="n">
        <f aca="false">Loan_Sample!U1702</f>
        <v>220594.11</v>
      </c>
      <c r="C1722" s="0" t="n">
        <f aca="false">Loan_Sample!K1702+Inputs!$B$26</f>
        <v>5.19999980926514</v>
      </c>
      <c r="D1722" s="0" t="n">
        <f aca="false">Loan_Sample!L1702+Inputs!$B$26</f>
        <v>-0.458333492279053</v>
      </c>
      <c r="E1722" s="0" t="n">
        <f aca="false">Loan_Sample!E1702/(1+Inputs!$B$25/100)</f>
        <v>64.4918594360352</v>
      </c>
      <c r="F1722" s="0" t="n">
        <f aca="false">Loan_Sample!H1702-Inputs!$B$24/100</f>
        <v>-2.64633345603943</v>
      </c>
      <c r="G1722" s="0" t="n">
        <f aca="false">IF(ISNUMBER(C1722),INDEX(Scorecard!$D$54:$D$61,SUMPRODUCT(--(Scorecard!$G$54:$G$60&lt;C1722))+1),Scorecard!$D$62)</f>
        <v>0.214429354789033</v>
      </c>
      <c r="H1722" s="0" t="n">
        <f aca="false">IF(ISNUMBER(D1722),INDEX(Scorecard!$D$63:$D$68,SUMPRODUCT(--(Scorecard!$G$63:$G$67&lt;D1722))+1),Scorecard!$D$69)</f>
        <v>0.322484508656054</v>
      </c>
      <c r="I1722" s="0" t="n">
        <f aca="false">IF(ISNUMBER(E1722),INDEX(Scorecard!$D$19:$D$26,SUMPRODUCT(--(Scorecard!$G$19:$G$25&lt;E1722))+1),Scorecard!$D$27)</f>
        <v>0.233621608745691</v>
      </c>
      <c r="J1722" s="0" t="n">
        <f aca="false">IF(ISNUMBER(F1722),INDEX(Scorecard!$D$37:$D$44,SUMPRODUCT(--(Scorecard!$G$37:$G$43&lt;F1722))+1),Scorecard!$D$45)</f>
        <v>1.35057635045042</v>
      </c>
      <c r="K1722" s="0" t="n">
        <f aca="false">Inputs!$B$10+Scorecard!$J$5*Loan_Sample!Y1702+Scorecard!$J$6*Loan_Sample!Z1702+Scorecard!$J$7*I1722+Scorecard!$J$8*Loan_Sample!AB1702+Scorecard!$J$9*J1722+Scorecard!$J$10*Loan_Sample!AD1702+Scorecard!$J$11*G1722+Scorecard!$J$12*H1722</f>
        <v>-6.10872473393938</v>
      </c>
      <c r="L1722" s="0" t="n">
        <f aca="false">MIN(1-Inputs!$B$13,MAX(Inputs!$B$13,1/(1+EXP(-(Inputs!$B$11*K1722+Inputs!$B$12)))))</f>
        <v>0.0018164748319423</v>
      </c>
      <c r="M1722" s="0" t="n">
        <f aca="false">Loan_Sample!AH1702*Inputs!$B$4*B1722</f>
        <v>140.246277111399</v>
      </c>
      <c r="N1722" s="0" t="n">
        <f aca="false">L1722*Inputs!$B$4*B1722</f>
        <v>140.246277111399</v>
      </c>
      <c r="O1722" s="0" t="n">
        <f aca="false">Inputs!$B$37+Inputs!$B$38*MAX(Loan_Sample!H1702-Inputs!$C$38,0)+Inputs!$B$39*MAX(Loan_Sample!H1702-Inputs!$C$39,0)+Inputs!$B$40*MAX(Loan_Sample!H1702-Inputs!$C$40,0)+Inputs!$B$41*MAX(Loan_Sample!H1702-Inputs!$C$41,0)+Inputs!$B$42*Inputs!$B$14+Inputs!$B$43*MIN(Loan_Sample!I1702/Inputs!$B$17,1)+Inputs!$B$44*MIN(Loan_Sample!E1702,Inputs!$B$18)+Inputs!$B$45*Loan_Sample!C1702</f>
        <v>-5.3166560415536</v>
      </c>
      <c r="P1722" s="0" t="n">
        <f aca="false">MIN(1-Inputs!$B$13,MAX(Inputs!$B$13,1/(1+EXP(-(Inputs!$B$15*O1722+Inputs!$B$16)))))</f>
        <v>0.00360483852045168</v>
      </c>
      <c r="Q1722" s="0" t="n">
        <f aca="false">Inputs!$B$37+Inputs!$B$38*MAX(F1722-Inputs!$C$38,0)+Inputs!$B$39*MAX(F1722-Inputs!$C$39,0)+Inputs!$B$40*MAX(F1722-Inputs!$C$40,0)+Inputs!$B$41*MAX(F1722-Inputs!$C$41,0)+Inputs!$B$42*Inputs!$B$14+Inputs!$B$43*MIN(Loan_Sample!I1702/Inputs!$B$17,1)+Inputs!$B$44*MIN(E1722,Inputs!$B$18)+Inputs!$B$45*Loan_Sample!C1702</f>
        <v>-5.3166560415536</v>
      </c>
      <c r="R1722" s="0" t="n">
        <f aca="false">MIN(1-Inputs!$B$13,MAX(Inputs!$B$13,1/(1+EXP(-(Inputs!$B$15*Q1722+Inputs!$B$16)))))</f>
        <v>0.00360483852045168</v>
      </c>
    </row>
    <row r="1723" customFormat="false" ht="15" hidden="false" customHeight="false" outlineLevel="0" collapsed="false">
      <c r="A1723" s="0" t="n">
        <f aca="false">Loan_Sample!A1703</f>
        <v>50657</v>
      </c>
      <c r="B1723" s="0" t="n">
        <f aca="false">Loan_Sample!U1703</f>
        <v>152258.95</v>
      </c>
      <c r="C1723" s="0" t="n">
        <f aca="false">Loan_Sample!K1703+Inputs!$B$26</f>
        <v>4.42307710647583</v>
      </c>
      <c r="D1723" s="0" t="n">
        <f aca="false">Loan_Sample!L1703+Inputs!$B$26</f>
        <v>-0.276922702789307</v>
      </c>
      <c r="E1723" s="0" t="n">
        <f aca="false">Loan_Sample!E1703/(1+Inputs!$B$25/100)</f>
        <v>87.4811782836914</v>
      </c>
      <c r="F1723" s="0" t="n">
        <f aca="false">Loan_Sample!H1703-Inputs!$B$24/100</f>
        <v>0.057666540145874</v>
      </c>
      <c r="G1723" s="0" t="n">
        <f aca="false">IF(ISNUMBER(C1723),INDEX(Scorecard!$D$54:$D$61,SUMPRODUCT(--(Scorecard!$G$54:$G$60&lt;C1723))+1),Scorecard!$D$62)</f>
        <v>0.409483001259379</v>
      </c>
      <c r="H1723" s="0" t="n">
        <f aca="false">IF(ISNUMBER(D1723),INDEX(Scorecard!$D$63:$D$68,SUMPRODUCT(--(Scorecard!$G$63:$G$67&lt;D1723))+1),Scorecard!$D$69)</f>
        <v>0.322484508656054</v>
      </c>
      <c r="I1723" s="0" t="n">
        <f aca="false">IF(ISNUMBER(E1723),INDEX(Scorecard!$D$19:$D$26,SUMPRODUCT(--(Scorecard!$G$19:$G$25&lt;E1723))+1),Scorecard!$D$27)</f>
        <v>-0.820992370602782</v>
      </c>
      <c r="J1723" s="0" t="n">
        <f aca="false">IF(ISNUMBER(F1723),INDEX(Scorecard!$D$37:$D$44,SUMPRODUCT(--(Scorecard!$G$37:$G$43&lt;F1723))+1),Scorecard!$D$45)</f>
        <v>0.330501541082344</v>
      </c>
      <c r="K1723" s="0" t="n">
        <f aca="false">Inputs!$B$10+Scorecard!$J$5*Loan_Sample!Y1703+Scorecard!$J$6*Loan_Sample!Z1703+Scorecard!$J$7*I1723+Scorecard!$J$8*Loan_Sample!AB1703+Scorecard!$J$9*J1723+Scorecard!$J$10*Loan_Sample!AD1703+Scorecard!$J$11*G1723+Scorecard!$J$12*H1723</f>
        <v>-4.55647155238559</v>
      </c>
      <c r="L1723" s="0" t="n">
        <f aca="false">MIN(1-Inputs!$B$13,MAX(Inputs!$B$13,1/(1+EXP(-(Inputs!$B$11*K1723+Inputs!$B$12)))))</f>
        <v>0.00943229844512888</v>
      </c>
      <c r="M1723" s="0" t="n">
        <f aca="false">Loan_Sample!AH1703*Inputs!$B$4*B1723</f>
        <v>502.653150069684</v>
      </c>
      <c r="N1723" s="0" t="n">
        <f aca="false">L1723*Inputs!$B$4*B1723</f>
        <v>502.653150069684</v>
      </c>
      <c r="O1723" s="0" t="n">
        <f aca="false">Inputs!$B$37+Inputs!$B$38*MAX(Loan_Sample!H1703-Inputs!$C$38,0)+Inputs!$B$39*MAX(Loan_Sample!H1703-Inputs!$C$39,0)+Inputs!$B$40*MAX(Loan_Sample!H1703-Inputs!$C$40,0)+Inputs!$B$41*MAX(Loan_Sample!H1703-Inputs!$C$41,0)+Inputs!$B$42*Inputs!$B$14+Inputs!$B$43*MIN(Loan_Sample!I1703/Inputs!$B$17,1)+Inputs!$B$44*MIN(Loan_Sample!E1703,Inputs!$B$18)+Inputs!$B$45*Loan_Sample!C1703</f>
        <v>-6.1036662298487</v>
      </c>
      <c r="P1723" s="0" t="n">
        <f aca="false">MIN(1-Inputs!$B$13,MAX(Inputs!$B$13,1/(1+EXP(-(Inputs!$B$15*O1723+Inputs!$B$16)))))</f>
        <v>0.00147659477395999</v>
      </c>
      <c r="Q1723" s="0" t="n">
        <f aca="false">Inputs!$B$37+Inputs!$B$38*MAX(F1723-Inputs!$C$38,0)+Inputs!$B$39*MAX(F1723-Inputs!$C$39,0)+Inputs!$B$40*MAX(F1723-Inputs!$C$40,0)+Inputs!$B$41*MAX(F1723-Inputs!$C$41,0)+Inputs!$B$42*Inputs!$B$14+Inputs!$B$43*MIN(Loan_Sample!I1703/Inputs!$B$17,1)+Inputs!$B$44*MIN(E1723,Inputs!$B$18)+Inputs!$B$45*Loan_Sample!C1703</f>
        <v>-6.1036662298487</v>
      </c>
      <c r="R1723" s="0" t="n">
        <f aca="false">MIN(1-Inputs!$B$13,MAX(Inputs!$B$13,1/(1+EXP(-(Inputs!$B$15*Q1723+Inputs!$B$16)))))</f>
        <v>0.00147659477395999</v>
      </c>
    </row>
    <row r="1724" customFormat="false" ht="15" hidden="false" customHeight="false" outlineLevel="0" collapsed="false">
      <c r="A1724" s="0" t="n">
        <f aca="false">Loan_Sample!A1704</f>
        <v>50672</v>
      </c>
      <c r="B1724" s="0" t="n">
        <f aca="false">Loan_Sample!U1704</f>
        <v>181264.81</v>
      </c>
      <c r="C1724" s="0" t="n">
        <f aca="false">Loan_Sample!K1704+Inputs!$B$26</f>
        <v>5.25833320617676</v>
      </c>
      <c r="D1724" s="0" t="n">
        <f aca="false">Loan_Sample!L1704+Inputs!$B$26</f>
        <v>-1.875</v>
      </c>
      <c r="E1724" s="0" t="n">
        <f aca="false">Loan_Sample!E1704/(1+Inputs!$B$25/100)</f>
        <v>75.7596664428711</v>
      </c>
      <c r="F1724" s="0" t="n">
        <f aca="false">Loan_Sample!H1704-Inputs!$B$24/100</f>
        <v>-0.455666542053223</v>
      </c>
      <c r="G1724" s="0" t="n">
        <f aca="false">IF(ISNUMBER(C1724),INDEX(Scorecard!$D$54:$D$61,SUMPRODUCT(--(Scorecard!$G$54:$G$60&lt;C1724))+1),Scorecard!$D$62)</f>
        <v>0.126303549215828</v>
      </c>
      <c r="H1724" s="0" t="n">
        <f aca="false">IF(ISNUMBER(D1724),INDEX(Scorecard!$D$63:$D$68,SUMPRODUCT(--(Scorecard!$G$63:$G$67&lt;D1724))+1),Scorecard!$D$69)</f>
        <v>-0.340582194386522</v>
      </c>
      <c r="I1724" s="0" t="n">
        <f aca="false">IF(ISNUMBER(E1724),INDEX(Scorecard!$D$19:$D$26,SUMPRODUCT(--(Scorecard!$G$19:$G$25&lt;E1724))+1),Scorecard!$D$27)</f>
        <v>-0.0341578513653732</v>
      </c>
      <c r="J1724" s="0" t="n">
        <f aca="false">IF(ISNUMBER(F1724),INDEX(Scorecard!$D$37:$D$44,SUMPRODUCT(--(Scorecard!$G$37:$G$43&lt;F1724))+1),Scorecard!$D$45)</f>
        <v>0.769716833645565</v>
      </c>
      <c r="K1724" s="0" t="n">
        <f aca="false">Inputs!$B$10+Scorecard!$J$5*Loan_Sample!Y1704+Scorecard!$J$6*Loan_Sample!Z1704+Scorecard!$J$7*I1724+Scorecard!$J$8*Loan_Sample!AB1704+Scorecard!$J$9*J1724+Scorecard!$J$10*Loan_Sample!AD1704+Scorecard!$J$11*G1724+Scorecard!$J$12*H1724</f>
        <v>-3.8027171802215</v>
      </c>
      <c r="L1724" s="0" t="n">
        <f aca="false">MIN(1-Inputs!$B$13,MAX(Inputs!$B$13,1/(1+EXP(-(Inputs!$B$11*K1724+Inputs!$B$12)))))</f>
        <v>0.0208253393032673</v>
      </c>
      <c r="M1724" s="0" t="n">
        <f aca="false">Loan_Sample!AH1704*Inputs!$B$4*B1724</f>
        <v>1321.2154101973</v>
      </c>
      <c r="N1724" s="0" t="n">
        <f aca="false">L1724*Inputs!$B$4*B1724</f>
        <v>1321.2154101973</v>
      </c>
      <c r="O1724" s="0" t="n">
        <f aca="false">Inputs!$B$37+Inputs!$B$38*MAX(Loan_Sample!H1704-Inputs!$C$38,0)+Inputs!$B$39*MAX(Loan_Sample!H1704-Inputs!$C$39,0)+Inputs!$B$40*MAX(Loan_Sample!H1704-Inputs!$C$40,0)+Inputs!$B$41*MAX(Loan_Sample!H1704-Inputs!$C$41,0)+Inputs!$B$42*Inputs!$B$14+Inputs!$B$43*MIN(Loan_Sample!I1704/Inputs!$B$17,1)+Inputs!$B$44*MIN(Loan_Sample!E1704,Inputs!$B$18)+Inputs!$B$45*Loan_Sample!C1704</f>
        <v>-6.22320781724759</v>
      </c>
      <c r="P1724" s="0" t="n">
        <f aca="false">MIN(1-Inputs!$B$13,MAX(Inputs!$B$13,1/(1+EXP(-(Inputs!$B$15*O1724+Inputs!$B$16)))))</f>
        <v>0.00128921247577554</v>
      </c>
      <c r="Q1724" s="0" t="n">
        <f aca="false">Inputs!$B$37+Inputs!$B$38*MAX(F1724-Inputs!$C$38,0)+Inputs!$B$39*MAX(F1724-Inputs!$C$39,0)+Inputs!$B$40*MAX(F1724-Inputs!$C$40,0)+Inputs!$B$41*MAX(F1724-Inputs!$C$41,0)+Inputs!$B$42*Inputs!$B$14+Inputs!$B$43*MIN(Loan_Sample!I1704/Inputs!$B$17,1)+Inputs!$B$44*MIN(E1724,Inputs!$B$18)+Inputs!$B$45*Loan_Sample!C1704</f>
        <v>-6.22320781724759</v>
      </c>
      <c r="R1724" s="0" t="n">
        <f aca="false">MIN(1-Inputs!$B$13,MAX(Inputs!$B$13,1/(1+EXP(-(Inputs!$B$15*Q1724+Inputs!$B$16)))))</f>
        <v>0.00128921247577554</v>
      </c>
    </row>
    <row r="1725" customFormat="false" ht="15" hidden="false" customHeight="false" outlineLevel="0" collapsed="false">
      <c r="A1725" s="0" t="n">
        <f aca="false">Loan_Sample!A1705</f>
        <v>50694</v>
      </c>
      <c r="B1725" s="0" t="n">
        <f aca="false">Loan_Sample!U1705</f>
        <v>303566.8</v>
      </c>
      <c r="C1725" s="0" t="n">
        <f aca="false">Loan_Sample!K1705+Inputs!$B$26</f>
        <v>8.93333339691162</v>
      </c>
      <c r="D1725" s="0" t="n">
        <f aca="false">Loan_Sample!L1705+Inputs!$B$26</f>
        <v>5.07179498672485</v>
      </c>
      <c r="E1725" s="0" t="n">
        <f aca="false">Loan_Sample!E1705/(1+Inputs!$B$25/100)</f>
        <v>77.1849670410156</v>
      </c>
      <c r="F1725" s="0" t="n">
        <f aca="false">Loan_Sample!H1705-Inputs!$B$24/100</f>
        <v>1.18266654014587</v>
      </c>
      <c r="G1725" s="0" t="n">
        <f aca="false">IF(ISNUMBER(C1725),INDEX(Scorecard!$D$54:$D$61,SUMPRODUCT(--(Scorecard!$G$54:$G$60&lt;C1725))+1),Scorecard!$D$62)</f>
        <v>-0.541917179454542</v>
      </c>
      <c r="H1725" s="0" t="n">
        <f aca="false">IF(ISNUMBER(D1725),INDEX(Scorecard!$D$63:$D$68,SUMPRODUCT(--(Scorecard!$G$63:$G$67&lt;D1725))+1),Scorecard!$D$69)</f>
        <v>0.322484508656054</v>
      </c>
      <c r="I1725" s="0" t="n">
        <f aca="false">IF(ISNUMBER(E1725),INDEX(Scorecard!$D$19:$D$26,SUMPRODUCT(--(Scorecard!$G$19:$G$25&lt;E1725))+1),Scorecard!$D$27)</f>
        <v>-0.0341578513653732</v>
      </c>
      <c r="J1725" s="0" t="n">
        <f aca="false">IF(ISNUMBER(F1725),INDEX(Scorecard!$D$37:$D$44,SUMPRODUCT(--(Scorecard!$G$37:$G$43&lt;F1725))+1),Scorecard!$D$45)</f>
        <v>-0.975503570149195</v>
      </c>
      <c r="K1725" s="0" t="n">
        <f aca="false">Inputs!$B$10+Scorecard!$J$5*Loan_Sample!Y1705+Scorecard!$J$6*Loan_Sample!Z1705+Scorecard!$J$7*I1725+Scorecard!$J$8*Loan_Sample!AB1705+Scorecard!$J$9*J1725+Scorecard!$J$10*Loan_Sample!AD1705+Scorecard!$J$11*G1725+Scorecard!$J$12*H1725</f>
        <v>-1.96188781918965</v>
      </c>
      <c r="L1725" s="0" t="n">
        <f aca="false">MIN(1-Inputs!$B$13,MAX(Inputs!$B$13,1/(1+EXP(-(Inputs!$B$11*K1725+Inputs!$B$12)))))</f>
        <v>0.13147504005719</v>
      </c>
      <c r="M1725" s="0" t="n">
        <f aca="false">Loan_Sample!AH1705*Inputs!$B$4*B1725</f>
        <v>13969.0100165116</v>
      </c>
      <c r="N1725" s="0" t="n">
        <f aca="false">L1725*Inputs!$B$4*B1725</f>
        <v>13969.0100165116</v>
      </c>
      <c r="O1725" s="0" t="n">
        <f aca="false">Inputs!$B$37+Inputs!$B$38*MAX(Loan_Sample!H1705-Inputs!$C$38,0)+Inputs!$B$39*MAX(Loan_Sample!H1705-Inputs!$C$39,0)+Inputs!$B$40*MAX(Loan_Sample!H1705-Inputs!$C$40,0)+Inputs!$B$41*MAX(Loan_Sample!H1705-Inputs!$C$41,0)+Inputs!$B$42*Inputs!$B$14+Inputs!$B$43*MIN(Loan_Sample!I1705/Inputs!$B$17,1)+Inputs!$B$44*MIN(Loan_Sample!E1705,Inputs!$B$18)+Inputs!$B$45*Loan_Sample!C1705</f>
        <v>-4.04064418994473</v>
      </c>
      <c r="P1725" s="0" t="n">
        <f aca="false">MIN(1-Inputs!$B$13,MAX(Inputs!$B$13,1/(1+EXP(-(Inputs!$B$15*O1725+Inputs!$B$16)))))</f>
        <v>0.0151976741068514</v>
      </c>
      <c r="Q1725" s="0" t="n">
        <f aca="false">Inputs!$B$37+Inputs!$B$38*MAX(F1725-Inputs!$C$38,0)+Inputs!$B$39*MAX(F1725-Inputs!$C$39,0)+Inputs!$B$40*MAX(F1725-Inputs!$C$40,0)+Inputs!$B$41*MAX(F1725-Inputs!$C$41,0)+Inputs!$B$42*Inputs!$B$14+Inputs!$B$43*MIN(Loan_Sample!I1705/Inputs!$B$17,1)+Inputs!$B$44*MIN(E1725,Inputs!$B$18)+Inputs!$B$45*Loan_Sample!C1705</f>
        <v>-4.04064418994473</v>
      </c>
      <c r="R1725" s="0" t="n">
        <f aca="false">MIN(1-Inputs!$B$13,MAX(Inputs!$B$13,1/(1+EXP(-(Inputs!$B$15*Q1725+Inputs!$B$16)))))</f>
        <v>0.0151976741068514</v>
      </c>
    </row>
    <row r="1726" customFormat="false" ht="15" hidden="false" customHeight="false" outlineLevel="0" collapsed="false">
      <c r="A1726" s="0" t="n">
        <f aca="false">Loan_Sample!A1706</f>
        <v>50805</v>
      </c>
      <c r="B1726" s="0" t="n">
        <f aca="false">Loan_Sample!U1706</f>
        <v>218163.56</v>
      </c>
      <c r="C1726" s="0" t="n">
        <f aca="false">Loan_Sample!K1706+Inputs!$B$26</f>
        <v>9.23333358764648</v>
      </c>
      <c r="D1726" s="0" t="n">
        <f aca="false">Loan_Sample!L1706+Inputs!$B$26</f>
        <v>5.07179498672485</v>
      </c>
      <c r="E1726" s="0" t="n">
        <f aca="false">Loan_Sample!E1706/(1+Inputs!$B$25/100)</f>
        <v>43.6787605285645</v>
      </c>
      <c r="F1726" s="0" t="n">
        <f aca="false">Loan_Sample!H1706-Inputs!$B$24/100</f>
        <v>0.78766655921936</v>
      </c>
      <c r="G1726" s="0" t="n">
        <f aca="false">IF(ISNUMBER(C1726),INDEX(Scorecard!$D$54:$D$61,SUMPRODUCT(--(Scorecard!$G$54:$G$60&lt;C1726))+1),Scorecard!$D$62)</f>
        <v>-0.541917179454542</v>
      </c>
      <c r="H1726" s="0" t="n">
        <f aca="false">IF(ISNUMBER(D1726),INDEX(Scorecard!$D$63:$D$68,SUMPRODUCT(--(Scorecard!$G$63:$G$67&lt;D1726))+1),Scorecard!$D$69)</f>
        <v>0.322484508656054</v>
      </c>
      <c r="I1726" s="0" t="n">
        <f aca="false">IF(ISNUMBER(E1726),INDEX(Scorecard!$D$19:$D$26,SUMPRODUCT(--(Scorecard!$G$19:$G$25&lt;E1726))+1),Scorecard!$D$27)</f>
        <v>0.57899015159425</v>
      </c>
      <c r="J1726" s="0" t="n">
        <f aca="false">IF(ISNUMBER(F1726),INDEX(Scorecard!$D$37:$D$44,SUMPRODUCT(--(Scorecard!$G$37:$G$43&lt;F1726))+1),Scorecard!$D$45)</f>
        <v>-0.569454719285959</v>
      </c>
      <c r="K1726" s="0" t="n">
        <f aca="false">Inputs!$B$10+Scorecard!$J$5*Loan_Sample!Y1706+Scorecard!$J$6*Loan_Sample!Z1706+Scorecard!$J$7*I1726+Scorecard!$J$8*Loan_Sample!AB1706+Scorecard!$J$9*J1726+Scorecard!$J$10*Loan_Sample!AD1706+Scorecard!$J$11*G1726+Scorecard!$J$12*H1726</f>
        <v>-3.99261238539576</v>
      </c>
      <c r="L1726" s="0" t="n">
        <f aca="false">MIN(1-Inputs!$B$13,MAX(Inputs!$B$13,1/(1+EXP(-(Inputs!$B$11*K1726+Inputs!$B$12)))))</f>
        <v>0.0170737448472693</v>
      </c>
      <c r="M1726" s="0" t="n">
        <f aca="false">Loan_Sample!AH1706*Inputs!$B$4*B1726</f>
        <v>1303.70413544417</v>
      </c>
      <c r="N1726" s="0" t="n">
        <f aca="false">L1726*Inputs!$B$4*B1726</f>
        <v>1303.70413544417</v>
      </c>
      <c r="O1726" s="0" t="n">
        <f aca="false">Inputs!$B$37+Inputs!$B$38*MAX(Loan_Sample!H1706-Inputs!$C$38,0)+Inputs!$B$39*MAX(Loan_Sample!H1706-Inputs!$C$39,0)+Inputs!$B$40*MAX(Loan_Sample!H1706-Inputs!$C$40,0)+Inputs!$B$41*MAX(Loan_Sample!H1706-Inputs!$C$41,0)+Inputs!$B$42*Inputs!$B$14+Inputs!$B$43*MIN(Loan_Sample!I1706/Inputs!$B$17,1)+Inputs!$B$44*MIN(Loan_Sample!E1706,Inputs!$B$18)+Inputs!$B$45*Loan_Sample!C1706</f>
        <v>-3.62153549867624</v>
      </c>
      <c r="P1726" s="0" t="n">
        <f aca="false">MIN(1-Inputs!$B$13,MAX(Inputs!$B$13,1/(1+EXP(-(Inputs!$B$15*O1726+Inputs!$B$16)))))</f>
        <v>0.0242484241076188</v>
      </c>
      <c r="Q1726" s="0" t="n">
        <f aca="false">Inputs!$B$37+Inputs!$B$38*MAX(F1726-Inputs!$C$38,0)+Inputs!$B$39*MAX(F1726-Inputs!$C$39,0)+Inputs!$B$40*MAX(F1726-Inputs!$C$40,0)+Inputs!$B$41*MAX(F1726-Inputs!$C$41,0)+Inputs!$B$42*Inputs!$B$14+Inputs!$B$43*MIN(Loan_Sample!I1706/Inputs!$B$17,1)+Inputs!$B$44*MIN(E1726,Inputs!$B$18)+Inputs!$B$45*Loan_Sample!C1706</f>
        <v>-3.62153549867624</v>
      </c>
      <c r="R1726" s="0" t="n">
        <f aca="false">MIN(1-Inputs!$B$13,MAX(Inputs!$B$13,1/(1+EXP(-(Inputs!$B$15*Q1726+Inputs!$B$16)))))</f>
        <v>0.0242484241076188</v>
      </c>
    </row>
    <row r="1727" customFormat="false" ht="15" hidden="false" customHeight="false" outlineLevel="0" collapsed="false">
      <c r="A1727" s="0" t="n">
        <f aca="false">Loan_Sample!A1707</f>
        <v>50826</v>
      </c>
      <c r="B1727" s="0" t="n">
        <f aca="false">Loan_Sample!U1707</f>
        <v>320195.06</v>
      </c>
      <c r="C1727" s="0" t="n">
        <f aca="false">Loan_Sample!K1707+Inputs!$B$26</f>
        <v>8.53333377838135</v>
      </c>
      <c r="D1727" s="0" t="n">
        <f aca="false">Loan_Sample!L1707+Inputs!$B$26</f>
        <v>5.07179546356201</v>
      </c>
      <c r="E1727" s="0" t="n">
        <f aca="false">Loan_Sample!E1707/(1+Inputs!$B$25/100)</f>
        <v>71.5620346069336</v>
      </c>
      <c r="F1727" s="0" t="n">
        <f aca="false">Loan_Sample!H1707-Inputs!$B$24/100</f>
        <v>1.03166651725769</v>
      </c>
      <c r="G1727" s="0" t="n">
        <f aca="false">IF(ISNUMBER(C1727),INDEX(Scorecard!$D$54:$D$61,SUMPRODUCT(--(Scorecard!$G$54:$G$60&lt;C1727))+1),Scorecard!$D$62)</f>
        <v>-0.541917179454542</v>
      </c>
      <c r="H1727" s="0" t="n">
        <f aca="false">IF(ISNUMBER(D1727),INDEX(Scorecard!$D$63:$D$68,SUMPRODUCT(--(Scorecard!$G$63:$G$67&lt;D1727))+1),Scorecard!$D$69)</f>
        <v>0.322484508656054</v>
      </c>
      <c r="I1727" s="0" t="n">
        <f aca="false">IF(ISNUMBER(E1727),INDEX(Scorecard!$D$19:$D$26,SUMPRODUCT(--(Scorecard!$G$19:$G$25&lt;E1727))+1),Scorecard!$D$27)</f>
        <v>0.0530843085177338</v>
      </c>
      <c r="J1727" s="0" t="n">
        <f aca="false">IF(ISNUMBER(F1727),INDEX(Scorecard!$D$37:$D$44,SUMPRODUCT(--(Scorecard!$G$37:$G$43&lt;F1727))+1),Scorecard!$D$45)</f>
        <v>-0.975503570149195</v>
      </c>
      <c r="K1727" s="0" t="n">
        <f aca="false">Inputs!$B$10+Scorecard!$J$5*Loan_Sample!Y1707+Scorecard!$J$6*Loan_Sample!Z1707+Scorecard!$J$7*I1727+Scorecard!$J$8*Loan_Sample!AB1707+Scorecard!$J$9*J1727+Scorecard!$J$10*Loan_Sample!AD1707+Scorecard!$J$11*G1727+Scorecard!$J$12*H1727</f>
        <v>-4.944047898072</v>
      </c>
      <c r="L1727" s="0" t="n">
        <f aca="false">MIN(1-Inputs!$B$13,MAX(Inputs!$B$13,1/(1+EXP(-(Inputs!$B$11*K1727+Inputs!$B$12)))))</f>
        <v>0.00625969458022565</v>
      </c>
      <c r="M1727" s="0" t="n">
        <f aca="false">Loan_Sample!AH1707*Inputs!$B$4*B1727</f>
        <v>701.513148593959</v>
      </c>
      <c r="N1727" s="0" t="n">
        <f aca="false">L1727*Inputs!$B$4*B1727</f>
        <v>701.513148593959</v>
      </c>
      <c r="O1727" s="0" t="n">
        <f aca="false">Inputs!$B$37+Inputs!$B$38*MAX(Loan_Sample!H1707-Inputs!$C$38,0)+Inputs!$B$39*MAX(Loan_Sample!H1707-Inputs!$C$39,0)+Inputs!$B$40*MAX(Loan_Sample!H1707-Inputs!$C$40,0)+Inputs!$B$41*MAX(Loan_Sample!H1707-Inputs!$C$41,0)+Inputs!$B$42*Inputs!$B$14+Inputs!$B$43*MIN(Loan_Sample!I1707/Inputs!$B$17,1)+Inputs!$B$44*MIN(Loan_Sample!E1707,Inputs!$B$18)+Inputs!$B$45*Loan_Sample!C1707</f>
        <v>-3.31152981976843</v>
      </c>
      <c r="P1727" s="0" t="n">
        <f aca="false">MIN(1-Inputs!$B$13,MAX(Inputs!$B$13,1/(1+EXP(-(Inputs!$B$15*O1727+Inputs!$B$16)))))</f>
        <v>0.0341435215559441</v>
      </c>
      <c r="Q1727" s="0" t="n">
        <f aca="false">Inputs!$B$37+Inputs!$B$38*MAX(F1727-Inputs!$C$38,0)+Inputs!$B$39*MAX(F1727-Inputs!$C$39,0)+Inputs!$B$40*MAX(F1727-Inputs!$C$40,0)+Inputs!$B$41*MAX(F1727-Inputs!$C$41,0)+Inputs!$B$42*Inputs!$B$14+Inputs!$B$43*MIN(Loan_Sample!I1707/Inputs!$B$17,1)+Inputs!$B$44*MIN(E1727,Inputs!$B$18)+Inputs!$B$45*Loan_Sample!C1707</f>
        <v>-3.31152981976843</v>
      </c>
      <c r="R1727" s="0" t="n">
        <f aca="false">MIN(1-Inputs!$B$13,MAX(Inputs!$B$13,1/(1+EXP(-(Inputs!$B$15*Q1727+Inputs!$B$16)))))</f>
        <v>0.0341435215559441</v>
      </c>
    </row>
    <row r="1728" customFormat="false" ht="15" hidden="false" customHeight="false" outlineLevel="0" collapsed="false">
      <c r="A1728" s="0" t="n">
        <f aca="false">Loan_Sample!A1708</f>
        <v>50893</v>
      </c>
      <c r="B1728" s="0" t="n">
        <f aca="false">Loan_Sample!U1708</f>
        <v>135285.72</v>
      </c>
      <c r="C1728" s="0" t="n">
        <f aca="false">Loan_Sample!K1708+Inputs!$B$26</f>
        <v>4.15833330154419</v>
      </c>
      <c r="D1728" s="0" t="n">
        <f aca="false">Loan_Sample!L1708+Inputs!$B$26</f>
        <v>-1.875</v>
      </c>
      <c r="E1728" s="0" t="n">
        <f aca="false">Loan_Sample!E1708/(1+Inputs!$B$25/100)</f>
        <v>59.2798881530762</v>
      </c>
      <c r="F1728" s="0" t="n">
        <f aca="false">Loan_Sample!H1708-Inputs!$B$24/100</f>
        <v>0.692333459854126</v>
      </c>
      <c r="G1728" s="0" t="n">
        <f aca="false">IF(ISNUMBER(C1728),INDEX(Scorecard!$D$54:$D$61,SUMPRODUCT(--(Scorecard!$G$54:$G$60&lt;C1728))+1),Scorecard!$D$62)</f>
        <v>0.489050497890326</v>
      </c>
      <c r="H1728" s="0" t="n">
        <f aca="false">IF(ISNUMBER(D1728),INDEX(Scorecard!$D$63:$D$68,SUMPRODUCT(--(Scorecard!$G$63:$G$67&lt;D1728))+1),Scorecard!$D$69)</f>
        <v>-0.340582194386522</v>
      </c>
      <c r="I1728" s="0" t="n">
        <f aca="false">IF(ISNUMBER(E1728),INDEX(Scorecard!$D$19:$D$26,SUMPRODUCT(--(Scorecard!$G$19:$G$25&lt;E1728))+1),Scorecard!$D$27)</f>
        <v>0.267179331770092</v>
      </c>
      <c r="J1728" s="0" t="n">
        <f aca="false">IF(ISNUMBER(F1728),INDEX(Scorecard!$D$37:$D$44,SUMPRODUCT(--(Scorecard!$G$37:$G$43&lt;F1728))+1),Scorecard!$D$45)</f>
        <v>-0.569454719285959</v>
      </c>
      <c r="K1728" s="0" t="n">
        <f aca="false">Inputs!$B$10+Scorecard!$J$5*Loan_Sample!Y1708+Scorecard!$J$6*Loan_Sample!Z1708+Scorecard!$J$7*I1728+Scorecard!$J$8*Loan_Sample!AB1708+Scorecard!$J$9*J1728+Scorecard!$J$10*Loan_Sample!AD1708+Scorecard!$J$11*G1728+Scorecard!$J$12*H1728</f>
        <v>-3.3519259669873</v>
      </c>
      <c r="L1728" s="0" t="n">
        <f aca="false">MIN(1-Inputs!$B$13,MAX(Inputs!$B$13,1/(1+EXP(-(Inputs!$B$11*K1728+Inputs!$B$12)))))</f>
        <v>0.0332482923464884</v>
      </c>
      <c r="M1728" s="0" t="n">
        <f aca="false">Loan_Sample!AH1708*Inputs!$B$4*B1728</f>
        <v>1574.30670910281</v>
      </c>
      <c r="N1728" s="0" t="n">
        <f aca="false">L1728*Inputs!$B$4*B1728</f>
        <v>1574.30670910281</v>
      </c>
      <c r="O1728" s="0" t="n">
        <f aca="false">Inputs!$B$37+Inputs!$B$38*MAX(Loan_Sample!H1708-Inputs!$C$38,0)+Inputs!$B$39*MAX(Loan_Sample!H1708-Inputs!$C$39,0)+Inputs!$B$40*MAX(Loan_Sample!H1708-Inputs!$C$40,0)+Inputs!$B$41*MAX(Loan_Sample!H1708-Inputs!$C$41,0)+Inputs!$B$42*Inputs!$B$14+Inputs!$B$43*MIN(Loan_Sample!I1708/Inputs!$B$17,1)+Inputs!$B$44*MIN(Loan_Sample!E1708,Inputs!$B$18)+Inputs!$B$45*Loan_Sample!C1708</f>
        <v>-3.91595155023523</v>
      </c>
      <c r="P1728" s="0" t="n">
        <f aca="false">MIN(1-Inputs!$B$13,MAX(Inputs!$B$13,1/(1+EXP(-(Inputs!$B$15*O1728+Inputs!$B$16)))))</f>
        <v>0.0174716757849059</v>
      </c>
      <c r="Q1728" s="0" t="n">
        <f aca="false">Inputs!$B$37+Inputs!$B$38*MAX(F1728-Inputs!$C$38,0)+Inputs!$B$39*MAX(F1728-Inputs!$C$39,0)+Inputs!$B$40*MAX(F1728-Inputs!$C$40,0)+Inputs!$B$41*MAX(F1728-Inputs!$C$41,0)+Inputs!$B$42*Inputs!$B$14+Inputs!$B$43*MIN(Loan_Sample!I1708/Inputs!$B$17,1)+Inputs!$B$44*MIN(E1728,Inputs!$B$18)+Inputs!$B$45*Loan_Sample!C1708</f>
        <v>-3.91595155023523</v>
      </c>
      <c r="R1728" s="0" t="n">
        <f aca="false">MIN(1-Inputs!$B$13,MAX(Inputs!$B$13,1/(1+EXP(-(Inputs!$B$15*Q1728+Inputs!$B$16)))))</f>
        <v>0.0174716757849059</v>
      </c>
    </row>
    <row r="1729" customFormat="false" ht="15" hidden="false" customHeight="false" outlineLevel="0" collapsed="false">
      <c r="A1729" s="0" t="n">
        <f aca="false">Loan_Sample!A1709</f>
        <v>50894</v>
      </c>
      <c r="B1729" s="0" t="n">
        <f aca="false">Loan_Sample!U1709</f>
        <v>192086.42</v>
      </c>
      <c r="C1729" s="0" t="n">
        <f aca="false">Loan_Sample!K1709+Inputs!$B$26</f>
        <v>6.13333320617676</v>
      </c>
      <c r="D1729" s="0" t="n">
        <f aca="false">Loan_Sample!L1709+Inputs!$B$26</f>
        <v>-3.5</v>
      </c>
      <c r="E1729" s="0" t="n">
        <f aca="false">Loan_Sample!E1709/(1+Inputs!$B$25/100)</f>
        <v>48.2976989746094</v>
      </c>
      <c r="F1729" s="0" t="n">
        <f aca="false">Loan_Sample!H1709-Inputs!$B$24/100</f>
        <v>0.844333410263062</v>
      </c>
      <c r="G1729" s="0" t="n">
        <f aca="false">IF(ISNUMBER(C1729),INDEX(Scorecard!$D$54:$D$61,SUMPRODUCT(--(Scorecard!$G$54:$G$60&lt;C1729))+1),Scorecard!$D$62)</f>
        <v>0.0151758992857273</v>
      </c>
      <c r="H1729" s="0" t="n">
        <f aca="false">IF(ISNUMBER(D1729),INDEX(Scorecard!$D$63:$D$68,SUMPRODUCT(--(Scorecard!$G$63:$G$67&lt;D1729))+1),Scorecard!$D$69)</f>
        <v>-0.340582194386522</v>
      </c>
      <c r="I1729" s="0" t="n">
        <f aca="false">IF(ISNUMBER(E1729),INDEX(Scorecard!$D$19:$D$26,SUMPRODUCT(--(Scorecard!$G$19:$G$25&lt;E1729))+1),Scorecard!$D$27)</f>
        <v>0.57899015159425</v>
      </c>
      <c r="J1729" s="0" t="n">
        <f aca="false">IF(ISNUMBER(F1729),INDEX(Scorecard!$D$37:$D$44,SUMPRODUCT(--(Scorecard!$G$37:$G$43&lt;F1729))+1),Scorecard!$D$45)</f>
        <v>-0.569454719285959</v>
      </c>
      <c r="K1729" s="0" t="n">
        <f aca="false">Inputs!$B$10+Scorecard!$J$5*Loan_Sample!Y1709+Scorecard!$J$6*Loan_Sample!Z1709+Scorecard!$J$7*I1729+Scorecard!$J$8*Loan_Sample!AB1709+Scorecard!$J$9*J1729+Scorecard!$J$10*Loan_Sample!AD1709+Scorecard!$J$11*G1729+Scorecard!$J$12*H1729</f>
        <v>-4.40454274886774</v>
      </c>
      <c r="L1729" s="0" t="n">
        <f aca="false">MIN(1-Inputs!$B$13,MAX(Inputs!$B$13,1/(1+EXP(-(Inputs!$B$11*K1729+Inputs!$B$12)))))</f>
        <v>0.0110724304742639</v>
      </c>
      <c r="M1729" s="0" t="n">
        <f aca="false">Loan_Sample!AH1709*Inputs!$B$4*B1729</f>
        <v>744.402235675089</v>
      </c>
      <c r="N1729" s="0" t="n">
        <f aca="false">L1729*Inputs!$B$4*B1729</f>
        <v>744.402235675089</v>
      </c>
      <c r="O1729" s="0" t="n">
        <f aca="false">Inputs!$B$37+Inputs!$B$38*MAX(Loan_Sample!H1709-Inputs!$C$38,0)+Inputs!$B$39*MAX(Loan_Sample!H1709-Inputs!$C$39,0)+Inputs!$B$40*MAX(Loan_Sample!H1709-Inputs!$C$40,0)+Inputs!$B$41*MAX(Loan_Sample!H1709-Inputs!$C$41,0)+Inputs!$B$42*Inputs!$B$14+Inputs!$B$43*MIN(Loan_Sample!I1709/Inputs!$B$17,1)+Inputs!$B$44*MIN(Loan_Sample!E1709,Inputs!$B$18)+Inputs!$B$45*Loan_Sample!C1709</f>
        <v>-3.53539562152763</v>
      </c>
      <c r="P1729" s="0" t="n">
        <f aca="false">MIN(1-Inputs!$B$13,MAX(Inputs!$B$13,1/(1+EXP(-(Inputs!$B$15*O1729+Inputs!$B$16)))))</f>
        <v>0.0266765200273698</v>
      </c>
      <c r="Q1729" s="0" t="n">
        <f aca="false">Inputs!$B$37+Inputs!$B$38*MAX(F1729-Inputs!$C$38,0)+Inputs!$B$39*MAX(F1729-Inputs!$C$39,0)+Inputs!$B$40*MAX(F1729-Inputs!$C$40,0)+Inputs!$B$41*MAX(F1729-Inputs!$C$41,0)+Inputs!$B$42*Inputs!$B$14+Inputs!$B$43*MIN(Loan_Sample!I1709/Inputs!$B$17,1)+Inputs!$B$44*MIN(E1729,Inputs!$B$18)+Inputs!$B$45*Loan_Sample!C1709</f>
        <v>-3.53539562152763</v>
      </c>
      <c r="R1729" s="0" t="n">
        <f aca="false">MIN(1-Inputs!$B$13,MAX(Inputs!$B$13,1/(1+EXP(-(Inputs!$B$15*Q1729+Inputs!$B$16)))))</f>
        <v>0.0266765200273698</v>
      </c>
    </row>
    <row r="1730" customFormat="false" ht="15" hidden="false" customHeight="false" outlineLevel="0" collapsed="false">
      <c r="A1730" s="0" t="n">
        <f aca="false">Loan_Sample!A1710</f>
        <v>50907</v>
      </c>
      <c r="B1730" s="0" t="n">
        <f aca="false">Loan_Sample!U1710</f>
        <v>236130.23</v>
      </c>
      <c r="C1730" s="0" t="n">
        <f aca="false">Loan_Sample!K1710+Inputs!$B$26</f>
        <v>8.93333339691162</v>
      </c>
      <c r="D1730" s="0" t="n">
        <f aca="false">Loan_Sample!L1710+Inputs!$B$26</f>
        <v>5.07179498672485</v>
      </c>
      <c r="E1730" s="0" t="n">
        <f aca="false">Loan_Sample!E1710/(1+Inputs!$B$25/100)</f>
        <v>50.1752777099609</v>
      </c>
      <c r="F1730" s="0" t="n">
        <f aca="false">Loan_Sample!H1710-Inputs!$B$24/100</f>
        <v>1.51366686820984</v>
      </c>
      <c r="G1730" s="0" t="n">
        <f aca="false">IF(ISNUMBER(C1730),INDEX(Scorecard!$D$54:$D$61,SUMPRODUCT(--(Scorecard!$G$54:$G$60&lt;C1730))+1),Scorecard!$D$62)</f>
        <v>-0.541917179454542</v>
      </c>
      <c r="H1730" s="0" t="n">
        <f aca="false">IF(ISNUMBER(D1730),INDEX(Scorecard!$D$63:$D$68,SUMPRODUCT(--(Scorecard!$G$63:$G$67&lt;D1730))+1),Scorecard!$D$69)</f>
        <v>0.322484508656054</v>
      </c>
      <c r="I1730" s="0" t="n">
        <f aca="false">IF(ISNUMBER(E1730),INDEX(Scorecard!$D$19:$D$26,SUMPRODUCT(--(Scorecard!$G$19:$G$25&lt;E1730))+1),Scorecard!$D$27)</f>
        <v>0.57899015159425</v>
      </c>
      <c r="J1730" s="0" t="n">
        <f aca="false">IF(ISNUMBER(F1730),INDEX(Scorecard!$D$37:$D$44,SUMPRODUCT(--(Scorecard!$G$37:$G$43&lt;F1730))+1),Scorecard!$D$45)</f>
        <v>-0.975503570149195</v>
      </c>
      <c r="K1730" s="0" t="n">
        <f aca="false">Inputs!$B$10+Scorecard!$J$5*Loan_Sample!Y1710+Scorecard!$J$6*Loan_Sample!Z1710+Scorecard!$J$7*I1730+Scorecard!$J$8*Loan_Sample!AB1710+Scorecard!$J$9*J1730+Scorecard!$J$10*Loan_Sample!AD1710+Scorecard!$J$11*G1730+Scorecard!$J$12*H1730</f>
        <v>-4.24279867810338</v>
      </c>
      <c r="L1730" s="0" t="n">
        <f aca="false">MIN(1-Inputs!$B$13,MAX(Inputs!$B$13,1/(1+EXP(-(Inputs!$B$11*K1730+Inputs!$B$12)))))</f>
        <v>0.0131289082890704</v>
      </c>
      <c r="M1730" s="0" t="n">
        <f aca="false">Loan_Sample!AH1710*Inputs!$B$4*B1730</f>
        <v>1085.04624688148</v>
      </c>
      <c r="N1730" s="0" t="n">
        <f aca="false">L1730*Inputs!$B$4*B1730</f>
        <v>1085.04624688148</v>
      </c>
      <c r="O1730" s="0" t="n">
        <f aca="false">Inputs!$B$37+Inputs!$B$38*MAX(Loan_Sample!H1710-Inputs!$C$38,0)+Inputs!$B$39*MAX(Loan_Sample!H1710-Inputs!$C$39,0)+Inputs!$B$40*MAX(Loan_Sample!H1710-Inputs!$C$40,0)+Inputs!$B$41*MAX(Loan_Sample!H1710-Inputs!$C$41,0)+Inputs!$B$42*Inputs!$B$14+Inputs!$B$43*MIN(Loan_Sample!I1710/Inputs!$B$17,1)+Inputs!$B$44*MIN(Loan_Sample!E1710,Inputs!$B$18)+Inputs!$B$45*Loan_Sample!C1710</f>
        <v>-3.42434958720331</v>
      </c>
      <c r="P1730" s="0" t="n">
        <f aca="false">MIN(1-Inputs!$B$13,MAX(Inputs!$B$13,1/(1+EXP(-(Inputs!$B$15*O1730+Inputs!$B$16)))))</f>
        <v>0.0301576258857768</v>
      </c>
      <c r="Q1730" s="0" t="n">
        <f aca="false">Inputs!$B$37+Inputs!$B$38*MAX(F1730-Inputs!$C$38,0)+Inputs!$B$39*MAX(F1730-Inputs!$C$39,0)+Inputs!$B$40*MAX(F1730-Inputs!$C$40,0)+Inputs!$B$41*MAX(F1730-Inputs!$C$41,0)+Inputs!$B$42*Inputs!$B$14+Inputs!$B$43*MIN(Loan_Sample!I1710/Inputs!$B$17,1)+Inputs!$B$44*MIN(E1730,Inputs!$B$18)+Inputs!$B$45*Loan_Sample!C1710</f>
        <v>-3.42434958720331</v>
      </c>
      <c r="R1730" s="0" t="n">
        <f aca="false">MIN(1-Inputs!$B$13,MAX(Inputs!$B$13,1/(1+EXP(-(Inputs!$B$15*Q1730+Inputs!$B$16)))))</f>
        <v>0.0301576258857768</v>
      </c>
    </row>
    <row r="1731" customFormat="false" ht="15" hidden="false" customHeight="false" outlineLevel="0" collapsed="false">
      <c r="A1731" s="0" t="n">
        <f aca="false">Loan_Sample!A1711</f>
        <v>50910</v>
      </c>
      <c r="B1731" s="0" t="n">
        <f aca="false">Loan_Sample!U1711</f>
        <v>263020.1</v>
      </c>
      <c r="C1731" s="0" t="n">
        <f aca="false">Loan_Sample!K1711+Inputs!$B$26</f>
        <v>4.15833330154419</v>
      </c>
      <c r="D1731" s="0" t="n">
        <f aca="false">Loan_Sample!L1711+Inputs!$B$26</f>
        <v>-1.875</v>
      </c>
      <c r="E1731" s="0" t="n">
        <f aca="false">Loan_Sample!E1711/(1+Inputs!$B$25/100)</f>
        <v>68.1535186767578</v>
      </c>
      <c r="F1731" s="0" t="n">
        <f aca="false">Loan_Sample!H1711-Inputs!$B$24/100</f>
        <v>-0.194666624069214</v>
      </c>
      <c r="G1731" s="0" t="n">
        <f aca="false">IF(ISNUMBER(C1731),INDEX(Scorecard!$D$54:$D$61,SUMPRODUCT(--(Scorecard!$G$54:$G$60&lt;C1731))+1),Scorecard!$D$62)</f>
        <v>0.489050497890326</v>
      </c>
      <c r="H1731" s="0" t="n">
        <f aca="false">IF(ISNUMBER(D1731),INDEX(Scorecard!$D$63:$D$68,SUMPRODUCT(--(Scorecard!$G$63:$G$67&lt;D1731))+1),Scorecard!$D$69)</f>
        <v>-0.340582194386522</v>
      </c>
      <c r="I1731" s="0" t="n">
        <f aca="false">IF(ISNUMBER(E1731),INDEX(Scorecard!$D$19:$D$26,SUMPRODUCT(--(Scorecard!$G$19:$G$25&lt;E1731))+1),Scorecard!$D$27)</f>
        <v>0.0530843085177338</v>
      </c>
      <c r="J1731" s="0" t="n">
        <f aca="false">IF(ISNUMBER(F1731),INDEX(Scorecard!$D$37:$D$44,SUMPRODUCT(--(Scorecard!$G$37:$G$43&lt;F1731))+1),Scorecard!$D$45)</f>
        <v>0.769716833645565</v>
      </c>
      <c r="K1731" s="0" t="n">
        <f aca="false">Inputs!$B$10+Scorecard!$J$5*Loan_Sample!Y1711+Scorecard!$J$6*Loan_Sample!Z1711+Scorecard!$J$7*I1731+Scorecard!$J$8*Loan_Sample!AB1711+Scorecard!$J$9*J1731+Scorecard!$J$10*Loan_Sample!AD1711+Scorecard!$J$11*G1731+Scorecard!$J$12*H1731</f>
        <v>-4.68871414282767</v>
      </c>
      <c r="L1731" s="0" t="n">
        <f aca="false">MIN(1-Inputs!$B$13,MAX(Inputs!$B$13,1/(1+EXP(-(Inputs!$B$11*K1731+Inputs!$B$12)))))</f>
        <v>0.00820212571495957</v>
      </c>
      <c r="M1731" s="0" t="n">
        <f aca="false">Loan_Sample!AH1711*Inputs!$B$4*B1731</f>
        <v>755.063374016433</v>
      </c>
      <c r="N1731" s="0" t="n">
        <f aca="false">L1731*Inputs!$B$4*B1731</f>
        <v>755.063374016433</v>
      </c>
      <c r="O1731" s="0" t="n">
        <f aca="false">Inputs!$B$37+Inputs!$B$38*MAX(Loan_Sample!H1711-Inputs!$C$38,0)+Inputs!$B$39*MAX(Loan_Sample!H1711-Inputs!$C$39,0)+Inputs!$B$40*MAX(Loan_Sample!H1711-Inputs!$C$40,0)+Inputs!$B$41*MAX(Loan_Sample!H1711-Inputs!$C$41,0)+Inputs!$B$42*Inputs!$B$14+Inputs!$B$43*MIN(Loan_Sample!I1711/Inputs!$B$17,1)+Inputs!$B$44*MIN(Loan_Sample!E1711,Inputs!$B$18)+Inputs!$B$45*Loan_Sample!C1711</f>
        <v>-6.31209101720093</v>
      </c>
      <c r="P1731" s="0" t="n">
        <f aca="false">MIN(1-Inputs!$B$13,MAX(Inputs!$B$13,1/(1+EXP(-(Inputs!$B$15*O1731+Inputs!$B$16)))))</f>
        <v>0.00116545685893164</v>
      </c>
      <c r="Q1731" s="0" t="n">
        <f aca="false">Inputs!$B$37+Inputs!$B$38*MAX(F1731-Inputs!$C$38,0)+Inputs!$B$39*MAX(F1731-Inputs!$C$39,0)+Inputs!$B$40*MAX(F1731-Inputs!$C$40,0)+Inputs!$B$41*MAX(F1731-Inputs!$C$41,0)+Inputs!$B$42*Inputs!$B$14+Inputs!$B$43*MIN(Loan_Sample!I1711/Inputs!$B$17,1)+Inputs!$B$44*MIN(E1731,Inputs!$B$18)+Inputs!$B$45*Loan_Sample!C1711</f>
        <v>-6.31209101720093</v>
      </c>
      <c r="R1731" s="0" t="n">
        <f aca="false">MIN(1-Inputs!$B$13,MAX(Inputs!$B$13,1/(1+EXP(-(Inputs!$B$15*Q1731+Inputs!$B$16)))))</f>
        <v>0.00116545685893164</v>
      </c>
    </row>
    <row r="1732" customFormat="false" ht="15" hidden="false" customHeight="false" outlineLevel="0" collapsed="false">
      <c r="A1732" s="0" t="n">
        <f aca="false">Loan_Sample!A1712</f>
        <v>50910</v>
      </c>
      <c r="B1732" s="0" t="n">
        <f aca="false">Loan_Sample!U1712</f>
        <v>257771.78</v>
      </c>
      <c r="C1732" s="0" t="n">
        <f aca="false">Loan_Sample!K1712+Inputs!$B$26</f>
        <v>3.70000004768372</v>
      </c>
      <c r="D1732" s="0" t="n">
        <f aca="false">Loan_Sample!L1712+Inputs!$B$26</f>
        <v>-0.458333253860474</v>
      </c>
      <c r="E1732" s="0" t="n">
        <f aca="false">Loan_Sample!E1712/(1+Inputs!$B$25/100)</f>
        <v>63.768310546875</v>
      </c>
      <c r="F1732" s="0" t="n">
        <f aca="false">Loan_Sample!H1712-Inputs!$B$24/100</f>
        <v>-3.11133337020874</v>
      </c>
      <c r="G1732" s="0" t="n">
        <f aca="false">IF(ISNUMBER(C1732),INDEX(Scorecard!$D$54:$D$61,SUMPRODUCT(--(Scorecard!$G$54:$G$60&lt;C1732))+1),Scorecard!$D$62)</f>
        <v>0.489050497890326</v>
      </c>
      <c r="H1732" s="0" t="n">
        <f aca="false">IF(ISNUMBER(D1732),INDEX(Scorecard!$D$63:$D$68,SUMPRODUCT(--(Scorecard!$G$63:$G$67&lt;D1732))+1),Scorecard!$D$69)</f>
        <v>0.322484508656054</v>
      </c>
      <c r="I1732" s="0" t="n">
        <f aca="false">IF(ISNUMBER(E1732),INDEX(Scorecard!$D$19:$D$26,SUMPRODUCT(--(Scorecard!$G$19:$G$25&lt;E1732))+1),Scorecard!$D$27)</f>
        <v>0.233621608745691</v>
      </c>
      <c r="J1732" s="0" t="n">
        <f aca="false">IF(ISNUMBER(F1732),INDEX(Scorecard!$D$37:$D$44,SUMPRODUCT(--(Scorecard!$G$37:$G$43&lt;F1732))+1),Scorecard!$D$45)</f>
        <v>1.35057635045042</v>
      </c>
      <c r="K1732" s="0" t="n">
        <f aca="false">Inputs!$B$10+Scorecard!$J$5*Loan_Sample!Y1712+Scorecard!$J$6*Loan_Sample!Z1712+Scorecard!$J$7*I1732+Scorecard!$J$8*Loan_Sample!AB1712+Scorecard!$J$9*J1732+Scorecard!$J$10*Loan_Sample!AD1712+Scorecard!$J$11*G1732+Scorecard!$J$12*H1732</f>
        <v>-4.83990656024844</v>
      </c>
      <c r="L1732" s="0" t="n">
        <f aca="false">MIN(1-Inputs!$B$13,MAX(Inputs!$B$13,1/(1+EXP(-(Inputs!$B$11*K1732+Inputs!$B$12)))))</f>
        <v>0.00698960914660808</v>
      </c>
      <c r="M1732" s="0" t="n">
        <f aca="false">Loan_Sample!AH1712*Inputs!$B$4*B1732</f>
        <v>630.603396928906</v>
      </c>
      <c r="N1732" s="0" t="n">
        <f aca="false">L1732*Inputs!$B$4*B1732</f>
        <v>630.603396928906</v>
      </c>
      <c r="O1732" s="0" t="n">
        <f aca="false">Inputs!$B$37+Inputs!$B$38*MAX(Loan_Sample!H1712-Inputs!$C$38,0)+Inputs!$B$39*MAX(Loan_Sample!H1712-Inputs!$C$39,0)+Inputs!$B$40*MAX(Loan_Sample!H1712-Inputs!$C$40,0)+Inputs!$B$41*MAX(Loan_Sample!H1712-Inputs!$C$41,0)+Inputs!$B$42*Inputs!$B$14+Inputs!$B$43*MIN(Loan_Sample!I1712/Inputs!$B$17,1)+Inputs!$B$44*MIN(Loan_Sample!E1712,Inputs!$B$18)+Inputs!$B$45*Loan_Sample!C1712</f>
        <v>-5.98158577630552</v>
      </c>
      <c r="P1732" s="0" t="n">
        <f aca="false">MIN(1-Inputs!$B$13,MAX(Inputs!$B$13,1/(1+EXP(-(Inputs!$B$15*O1732+Inputs!$B$16)))))</f>
        <v>0.00169604605132405</v>
      </c>
      <c r="Q1732" s="0" t="n">
        <f aca="false">Inputs!$B$37+Inputs!$B$38*MAX(F1732-Inputs!$C$38,0)+Inputs!$B$39*MAX(F1732-Inputs!$C$39,0)+Inputs!$B$40*MAX(F1732-Inputs!$C$40,0)+Inputs!$B$41*MAX(F1732-Inputs!$C$41,0)+Inputs!$B$42*Inputs!$B$14+Inputs!$B$43*MIN(Loan_Sample!I1712/Inputs!$B$17,1)+Inputs!$B$44*MIN(E1732,Inputs!$B$18)+Inputs!$B$45*Loan_Sample!C1712</f>
        <v>-5.98158577630552</v>
      </c>
      <c r="R1732" s="0" t="n">
        <f aca="false">MIN(1-Inputs!$B$13,MAX(Inputs!$B$13,1/(1+EXP(-(Inputs!$B$15*Q1732+Inputs!$B$16)))))</f>
        <v>0.00169604605132405</v>
      </c>
    </row>
    <row r="1733" customFormat="false" ht="15" hidden="false" customHeight="false" outlineLevel="0" collapsed="false">
      <c r="A1733" s="0" t="n">
        <f aca="false">Loan_Sample!A1713</f>
        <v>50962</v>
      </c>
      <c r="B1733" s="0" t="n">
        <f aca="false">Loan_Sample!U1713</f>
        <v>182233.64</v>
      </c>
      <c r="C1733" s="0" t="n">
        <f aca="false">Loan_Sample!K1713+Inputs!$B$26</f>
        <v>5.25833320617676</v>
      </c>
      <c r="D1733" s="0" t="n">
        <f aca="false">Loan_Sample!L1713+Inputs!$B$26</f>
        <v>-1.875</v>
      </c>
      <c r="E1733" s="0" t="n">
        <f aca="false">Loan_Sample!E1713/(1+Inputs!$B$25/100)</f>
        <v>72.474609375</v>
      </c>
      <c r="F1733" s="0" t="n">
        <f aca="false">Loan_Sample!H1713-Inputs!$B$24/100</f>
        <v>0.0153334140777588</v>
      </c>
      <c r="G1733" s="0" t="n">
        <f aca="false">IF(ISNUMBER(C1733),INDEX(Scorecard!$D$54:$D$61,SUMPRODUCT(--(Scorecard!$G$54:$G$60&lt;C1733))+1),Scorecard!$D$62)</f>
        <v>0.126303549215828</v>
      </c>
      <c r="H1733" s="0" t="n">
        <f aca="false">IF(ISNUMBER(D1733),INDEX(Scorecard!$D$63:$D$68,SUMPRODUCT(--(Scorecard!$G$63:$G$67&lt;D1733))+1),Scorecard!$D$69)</f>
        <v>-0.340582194386522</v>
      </c>
      <c r="I1733" s="0" t="n">
        <f aca="false">IF(ISNUMBER(E1733),INDEX(Scorecard!$D$19:$D$26,SUMPRODUCT(--(Scorecard!$G$19:$G$25&lt;E1733))+1),Scorecard!$D$27)</f>
        <v>-0.0341578513653732</v>
      </c>
      <c r="J1733" s="0" t="n">
        <f aca="false">IF(ISNUMBER(F1733),INDEX(Scorecard!$D$37:$D$44,SUMPRODUCT(--(Scorecard!$G$37:$G$43&lt;F1733))+1),Scorecard!$D$45)</f>
        <v>0.330501541082344</v>
      </c>
      <c r="K1733" s="0" t="n">
        <f aca="false">Inputs!$B$10+Scorecard!$J$5*Loan_Sample!Y1713+Scorecard!$J$6*Loan_Sample!Z1713+Scorecard!$J$7*I1733+Scorecard!$J$8*Loan_Sample!AB1713+Scorecard!$J$9*J1733+Scorecard!$J$10*Loan_Sample!AD1713+Scorecard!$J$11*G1733+Scorecard!$J$12*H1733</f>
        <v>-4.45428700338439</v>
      </c>
      <c r="L1733" s="0" t="n">
        <f aca="false">MIN(1-Inputs!$B$13,MAX(Inputs!$B$13,1/(1+EXP(-(Inputs!$B$11*K1733+Inputs!$B$12)))))</f>
        <v>0.0105065261020559</v>
      </c>
      <c r="M1733" s="0" t="n">
        <f aca="false">Loan_Sample!AH1713*Inputs!$B$4*B1733</f>
        <v>670.124873366429</v>
      </c>
      <c r="N1733" s="0" t="n">
        <f aca="false">L1733*Inputs!$B$4*B1733</f>
        <v>670.124873366429</v>
      </c>
      <c r="O1733" s="0" t="n">
        <f aca="false">Inputs!$B$37+Inputs!$B$38*MAX(Loan_Sample!H1713-Inputs!$C$38,0)+Inputs!$B$39*MAX(Loan_Sample!H1713-Inputs!$C$39,0)+Inputs!$B$40*MAX(Loan_Sample!H1713-Inputs!$C$40,0)+Inputs!$B$41*MAX(Loan_Sample!H1713-Inputs!$C$41,0)+Inputs!$B$42*Inputs!$B$14+Inputs!$B$43*MIN(Loan_Sample!I1713/Inputs!$B$17,1)+Inputs!$B$44*MIN(Loan_Sample!E1713,Inputs!$B$18)+Inputs!$B$45*Loan_Sample!C1713</f>
        <v>-5.80604180654332</v>
      </c>
      <c r="P1733" s="0" t="n">
        <f aca="false">MIN(1-Inputs!$B$13,MAX(Inputs!$B$13,1/(1+EXP(-(Inputs!$B$15*O1733+Inputs!$B$16)))))</f>
        <v>0.00206986480721081</v>
      </c>
      <c r="Q1733" s="0" t="n">
        <f aca="false">Inputs!$B$37+Inputs!$B$38*MAX(F1733-Inputs!$C$38,0)+Inputs!$B$39*MAX(F1733-Inputs!$C$39,0)+Inputs!$B$40*MAX(F1733-Inputs!$C$40,0)+Inputs!$B$41*MAX(F1733-Inputs!$C$41,0)+Inputs!$B$42*Inputs!$B$14+Inputs!$B$43*MIN(Loan_Sample!I1713/Inputs!$B$17,1)+Inputs!$B$44*MIN(E1733,Inputs!$B$18)+Inputs!$B$45*Loan_Sample!C1713</f>
        <v>-5.80604180654332</v>
      </c>
      <c r="R1733" s="0" t="n">
        <f aca="false">MIN(1-Inputs!$B$13,MAX(Inputs!$B$13,1/(1+EXP(-(Inputs!$B$15*Q1733+Inputs!$B$16)))))</f>
        <v>0.00206986480721081</v>
      </c>
    </row>
    <row r="1734" customFormat="false" ht="15" hidden="false" customHeight="false" outlineLevel="0" collapsed="false">
      <c r="A1734" s="0" t="n">
        <f aca="false">Loan_Sample!A1714</f>
        <v>50974</v>
      </c>
      <c r="B1734" s="0" t="n">
        <f aca="false">Loan_Sample!U1714</f>
        <v>199391.62</v>
      </c>
      <c r="C1734" s="0" t="n">
        <f aca="false">Loan_Sample!K1714+Inputs!$B$26</f>
        <v>5.25833320617676</v>
      </c>
      <c r="D1734" s="0" t="n">
        <f aca="false">Loan_Sample!L1714+Inputs!$B$26</f>
        <v>-1.875</v>
      </c>
      <c r="E1734" s="0" t="n">
        <f aca="false">Loan_Sample!E1714/(1+Inputs!$B$25/100)</f>
        <v>64.055778503418</v>
      </c>
      <c r="F1734" s="0" t="n">
        <f aca="false">Loan_Sample!H1714-Inputs!$B$24/100</f>
        <v>-0.961666584014893</v>
      </c>
      <c r="G1734" s="0" t="n">
        <f aca="false">IF(ISNUMBER(C1734),INDEX(Scorecard!$D$54:$D$61,SUMPRODUCT(--(Scorecard!$G$54:$G$60&lt;C1734))+1),Scorecard!$D$62)</f>
        <v>0.126303549215828</v>
      </c>
      <c r="H1734" s="0" t="n">
        <f aca="false">IF(ISNUMBER(D1734),INDEX(Scorecard!$D$63:$D$68,SUMPRODUCT(--(Scorecard!$G$63:$G$67&lt;D1734))+1),Scorecard!$D$69)</f>
        <v>-0.340582194386522</v>
      </c>
      <c r="I1734" s="0" t="n">
        <f aca="false">IF(ISNUMBER(E1734),INDEX(Scorecard!$D$19:$D$26,SUMPRODUCT(--(Scorecard!$G$19:$G$25&lt;E1734))+1),Scorecard!$D$27)</f>
        <v>0.233621608745691</v>
      </c>
      <c r="J1734" s="0" t="n">
        <f aca="false">IF(ISNUMBER(F1734),INDEX(Scorecard!$D$37:$D$44,SUMPRODUCT(--(Scorecard!$G$37:$G$43&lt;F1734))+1),Scorecard!$D$45)</f>
        <v>1.35057635045042</v>
      </c>
      <c r="K1734" s="0" t="n">
        <f aca="false">Inputs!$B$10+Scorecard!$J$5*Loan_Sample!Y1714+Scorecard!$J$6*Loan_Sample!Z1714+Scorecard!$J$7*I1734+Scorecard!$J$8*Loan_Sample!AB1714+Scorecard!$J$9*J1734+Scorecard!$J$10*Loan_Sample!AD1714+Scorecard!$J$11*G1734+Scorecard!$J$12*H1734</f>
        <v>-5.97979106151372</v>
      </c>
      <c r="L1734" s="0" t="n">
        <f aca="false">MIN(1-Inputs!$B$13,MAX(Inputs!$B$13,1/(1+EXP(-(Inputs!$B$11*K1734+Inputs!$B$12)))))</f>
        <v>0.00208358490177644</v>
      </c>
      <c r="M1734" s="0" t="n">
        <f aca="false">Loan_Sample!AH1714*Inputs!$B$4*B1734</f>
        <v>145.407279140461</v>
      </c>
      <c r="N1734" s="0" t="n">
        <f aca="false">L1734*Inputs!$B$4*B1734</f>
        <v>145.407279140461</v>
      </c>
      <c r="O1734" s="0" t="n">
        <f aca="false">Inputs!$B$37+Inputs!$B$38*MAX(Loan_Sample!H1714-Inputs!$C$38,0)+Inputs!$B$39*MAX(Loan_Sample!H1714-Inputs!$C$39,0)+Inputs!$B$40*MAX(Loan_Sample!H1714-Inputs!$C$40,0)+Inputs!$B$41*MAX(Loan_Sample!H1714-Inputs!$C$41,0)+Inputs!$B$42*Inputs!$B$14+Inputs!$B$43*MIN(Loan_Sample!I1714/Inputs!$B$17,1)+Inputs!$B$44*MIN(Loan_Sample!E1714,Inputs!$B$18)+Inputs!$B$45*Loan_Sample!C1714</f>
        <v>-5.67936977934602</v>
      </c>
      <c r="P1734" s="0" t="n">
        <f aca="false">MIN(1-Inputs!$B$13,MAX(Inputs!$B$13,1/(1+EXP(-(Inputs!$B$15*O1734+Inputs!$B$16)))))</f>
        <v>0.00238968923703277</v>
      </c>
      <c r="Q1734" s="0" t="n">
        <f aca="false">Inputs!$B$37+Inputs!$B$38*MAX(F1734-Inputs!$C$38,0)+Inputs!$B$39*MAX(F1734-Inputs!$C$39,0)+Inputs!$B$40*MAX(F1734-Inputs!$C$40,0)+Inputs!$B$41*MAX(F1734-Inputs!$C$41,0)+Inputs!$B$42*Inputs!$B$14+Inputs!$B$43*MIN(Loan_Sample!I1714/Inputs!$B$17,1)+Inputs!$B$44*MIN(E1734,Inputs!$B$18)+Inputs!$B$45*Loan_Sample!C1714</f>
        <v>-5.67936977934602</v>
      </c>
      <c r="R1734" s="0" t="n">
        <f aca="false">MIN(1-Inputs!$B$13,MAX(Inputs!$B$13,1/(1+EXP(-(Inputs!$B$15*Q1734+Inputs!$B$16)))))</f>
        <v>0.00238968923703277</v>
      </c>
    </row>
    <row r="1735" customFormat="false" ht="15" hidden="false" customHeight="false" outlineLevel="0" collapsed="false">
      <c r="A1735" s="0" t="n">
        <f aca="false">Loan_Sample!A1715</f>
        <v>50996</v>
      </c>
      <c r="B1735" s="0" t="n">
        <f aca="false">Loan_Sample!U1715</f>
        <v>383869.22</v>
      </c>
      <c r="C1735" s="0" t="n">
        <f aca="false">Loan_Sample!K1715+Inputs!$B$26</f>
        <v>4.75833320617676</v>
      </c>
      <c r="D1735" s="0" t="n">
        <f aca="false">Loan_Sample!L1715+Inputs!$B$26</f>
        <v>-1.875</v>
      </c>
      <c r="E1735" s="0" t="n">
        <f aca="false">Loan_Sample!E1715/(1+Inputs!$B$25/100)</f>
        <v>77.0836410522461</v>
      </c>
      <c r="F1735" s="0" t="n">
        <f aca="false">Loan_Sample!H1715-Inputs!$B$24/100</f>
        <v>-0.69266676902771</v>
      </c>
      <c r="G1735" s="0" t="n">
        <f aca="false">IF(ISNUMBER(C1735),INDEX(Scorecard!$D$54:$D$61,SUMPRODUCT(--(Scorecard!$G$54:$G$60&lt;C1735))+1),Scorecard!$D$62)</f>
        <v>0.409483001259379</v>
      </c>
      <c r="H1735" s="0" t="n">
        <f aca="false">IF(ISNUMBER(D1735),INDEX(Scorecard!$D$63:$D$68,SUMPRODUCT(--(Scorecard!$G$63:$G$67&lt;D1735))+1),Scorecard!$D$69)</f>
        <v>-0.340582194386522</v>
      </c>
      <c r="I1735" s="0" t="n">
        <f aca="false">IF(ISNUMBER(E1735),INDEX(Scorecard!$D$19:$D$26,SUMPRODUCT(--(Scorecard!$G$19:$G$25&lt;E1735))+1),Scorecard!$D$27)</f>
        <v>-0.0341578513653732</v>
      </c>
      <c r="J1735" s="0" t="n">
        <f aca="false">IF(ISNUMBER(F1735),INDEX(Scorecard!$D$37:$D$44,SUMPRODUCT(--(Scorecard!$G$37:$G$43&lt;F1735))+1),Scorecard!$D$45)</f>
        <v>1.35057635045042</v>
      </c>
      <c r="K1735" s="0" t="n">
        <f aca="false">Inputs!$B$10+Scorecard!$J$5*Loan_Sample!Y1715+Scorecard!$J$6*Loan_Sample!Z1715+Scorecard!$J$7*I1735+Scorecard!$J$8*Loan_Sample!AB1715+Scorecard!$J$9*J1735+Scorecard!$J$10*Loan_Sample!AD1715+Scorecard!$J$11*G1735+Scorecard!$J$12*H1735</f>
        <v>-6.25831218034307</v>
      </c>
      <c r="L1735" s="0" t="n">
        <f aca="false">MIN(1-Inputs!$B$13,MAX(Inputs!$B$13,1/(1+EXP(-(Inputs!$B$11*K1735+Inputs!$B$12)))))</f>
        <v>0.00154911858804544</v>
      </c>
      <c r="M1735" s="0" t="n">
        <f aca="false">Loan_Sample!AH1715*Inputs!$B$4*B1735</f>
        <v>208.130630428176</v>
      </c>
      <c r="N1735" s="0" t="n">
        <f aca="false">L1735*Inputs!$B$4*B1735</f>
        <v>208.130630428176</v>
      </c>
      <c r="O1735" s="0" t="n">
        <f aca="false">Inputs!$B$37+Inputs!$B$38*MAX(Loan_Sample!H1715-Inputs!$C$38,0)+Inputs!$B$39*MAX(Loan_Sample!H1715-Inputs!$C$39,0)+Inputs!$B$40*MAX(Loan_Sample!H1715-Inputs!$C$40,0)+Inputs!$B$41*MAX(Loan_Sample!H1715-Inputs!$C$41,0)+Inputs!$B$42*Inputs!$B$14+Inputs!$B$43*MIN(Loan_Sample!I1715/Inputs!$B$17,1)+Inputs!$B$44*MIN(Loan_Sample!E1715,Inputs!$B$18)+Inputs!$B$45*Loan_Sample!C1715</f>
        <v>-5.95988283739641</v>
      </c>
      <c r="P1735" s="0" t="n">
        <f aca="false">MIN(1-Inputs!$B$13,MAX(Inputs!$B$13,1/(1+EXP(-(Inputs!$B$15*O1735+Inputs!$B$16)))))</f>
        <v>0.00173833749701402</v>
      </c>
      <c r="Q1735" s="0" t="n">
        <f aca="false">Inputs!$B$37+Inputs!$B$38*MAX(F1735-Inputs!$C$38,0)+Inputs!$B$39*MAX(F1735-Inputs!$C$39,0)+Inputs!$B$40*MAX(F1735-Inputs!$C$40,0)+Inputs!$B$41*MAX(F1735-Inputs!$C$41,0)+Inputs!$B$42*Inputs!$B$14+Inputs!$B$43*MIN(Loan_Sample!I1715/Inputs!$B$17,1)+Inputs!$B$44*MIN(E1735,Inputs!$B$18)+Inputs!$B$45*Loan_Sample!C1715</f>
        <v>-5.95988283739641</v>
      </c>
      <c r="R1735" s="0" t="n">
        <f aca="false">MIN(1-Inputs!$B$13,MAX(Inputs!$B$13,1/(1+EXP(-(Inputs!$B$15*Q1735+Inputs!$B$16)))))</f>
        <v>0.00173833749701402</v>
      </c>
    </row>
    <row r="1736" customFormat="false" ht="15" hidden="false" customHeight="false" outlineLevel="0" collapsed="false">
      <c r="A1736" s="0" t="n">
        <f aca="false">Loan_Sample!A1716</f>
        <v>51073</v>
      </c>
      <c r="B1736" s="0" t="n">
        <f aca="false">Loan_Sample!U1716</f>
        <v>320149.44</v>
      </c>
      <c r="C1736" s="0" t="n">
        <f aca="false">Loan_Sample!K1716+Inputs!$B$26</f>
        <v>9.63333320617676</v>
      </c>
      <c r="D1736" s="0" t="n">
        <f aca="false">Loan_Sample!L1716+Inputs!$B$26</f>
        <v>5.0717945098877</v>
      </c>
      <c r="E1736" s="0" t="n">
        <f aca="false">Loan_Sample!E1716/(1+Inputs!$B$25/100)</f>
        <v>54.1057929992676</v>
      </c>
      <c r="F1736" s="0" t="n">
        <f aca="false">Loan_Sample!H1716-Inputs!$B$24/100</f>
        <v>1.47766661643982</v>
      </c>
      <c r="G1736" s="0" t="n">
        <f aca="false">IF(ISNUMBER(C1736),INDEX(Scorecard!$D$54:$D$61,SUMPRODUCT(--(Scorecard!$G$54:$G$60&lt;C1736))+1),Scorecard!$D$62)</f>
        <v>-0.541917179454542</v>
      </c>
      <c r="H1736" s="0" t="n">
        <f aca="false">IF(ISNUMBER(D1736),INDEX(Scorecard!$D$63:$D$68,SUMPRODUCT(--(Scorecard!$G$63:$G$67&lt;D1736))+1),Scorecard!$D$69)</f>
        <v>0.322484508656054</v>
      </c>
      <c r="I1736" s="0" t="n">
        <f aca="false">IF(ISNUMBER(E1736),INDEX(Scorecard!$D$19:$D$26,SUMPRODUCT(--(Scorecard!$G$19:$G$25&lt;E1736))+1),Scorecard!$D$27)</f>
        <v>0.57899015159425</v>
      </c>
      <c r="J1736" s="0" t="n">
        <f aca="false">IF(ISNUMBER(F1736),INDEX(Scorecard!$D$37:$D$44,SUMPRODUCT(--(Scorecard!$G$37:$G$43&lt;F1736))+1),Scorecard!$D$45)</f>
        <v>-0.975503570149195</v>
      </c>
      <c r="K1736" s="0" t="n">
        <f aca="false">Inputs!$B$10+Scorecard!$J$5*Loan_Sample!Y1716+Scorecard!$J$6*Loan_Sample!Z1716+Scorecard!$J$7*I1736+Scorecard!$J$8*Loan_Sample!AB1716+Scorecard!$J$9*J1736+Scorecard!$J$10*Loan_Sample!AD1716+Scorecard!$J$11*G1736+Scorecard!$J$12*H1736</f>
        <v>-3.64615686190365</v>
      </c>
      <c r="L1736" s="0" t="n">
        <f aca="false">MIN(1-Inputs!$B$13,MAX(Inputs!$B$13,1/(1+EXP(-(Inputs!$B$11*K1736+Inputs!$B$12)))))</f>
        <v>0.024515560530627</v>
      </c>
      <c r="M1736" s="0" t="n">
        <f aca="false">Loan_Sample!AH1716*Inputs!$B$4*B1736</f>
        <v>2747.02504130822</v>
      </c>
      <c r="N1736" s="0" t="n">
        <f aca="false">L1736*Inputs!$B$4*B1736</f>
        <v>2747.02504130822</v>
      </c>
      <c r="O1736" s="0" t="n">
        <f aca="false">Inputs!$B$37+Inputs!$B$38*MAX(Loan_Sample!H1716-Inputs!$C$38,0)+Inputs!$B$39*MAX(Loan_Sample!H1716-Inputs!$C$39,0)+Inputs!$B$40*MAX(Loan_Sample!H1716-Inputs!$C$40,0)+Inputs!$B$41*MAX(Loan_Sample!H1716-Inputs!$C$41,0)+Inputs!$B$42*Inputs!$B$14+Inputs!$B$43*MIN(Loan_Sample!I1716/Inputs!$B$17,1)+Inputs!$B$44*MIN(Loan_Sample!E1716,Inputs!$B$18)+Inputs!$B$45*Loan_Sample!C1716</f>
        <v>-3.36549446900119</v>
      </c>
      <c r="P1736" s="0" t="n">
        <f aca="false">MIN(1-Inputs!$B$13,MAX(Inputs!$B$13,1/(1+EXP(-(Inputs!$B$15*O1736+Inputs!$B$16)))))</f>
        <v>0.0321772486839753</v>
      </c>
      <c r="Q1736" s="0" t="n">
        <f aca="false">Inputs!$B$37+Inputs!$B$38*MAX(F1736-Inputs!$C$38,0)+Inputs!$B$39*MAX(F1736-Inputs!$C$39,0)+Inputs!$B$40*MAX(F1736-Inputs!$C$40,0)+Inputs!$B$41*MAX(F1736-Inputs!$C$41,0)+Inputs!$B$42*Inputs!$B$14+Inputs!$B$43*MIN(Loan_Sample!I1716/Inputs!$B$17,1)+Inputs!$B$44*MIN(E1736,Inputs!$B$18)+Inputs!$B$45*Loan_Sample!C1716</f>
        <v>-3.36549446900119</v>
      </c>
      <c r="R1736" s="0" t="n">
        <f aca="false">MIN(1-Inputs!$B$13,MAX(Inputs!$B$13,1/(1+EXP(-(Inputs!$B$15*Q1736+Inputs!$B$16)))))</f>
        <v>0.0321772486839753</v>
      </c>
    </row>
    <row r="1737" customFormat="false" ht="15" hidden="false" customHeight="false" outlineLevel="0" collapsed="false">
      <c r="A1737" s="0" t="n">
        <f aca="false">Loan_Sample!A1717</f>
        <v>51073</v>
      </c>
      <c r="B1737" s="0" t="n">
        <f aca="false">Loan_Sample!U1717</f>
        <v>299289.97</v>
      </c>
      <c r="C1737" s="0" t="n">
        <f aca="false">Loan_Sample!K1717+Inputs!$B$26</f>
        <v>4.80000019073486</v>
      </c>
      <c r="D1737" s="0" t="n">
        <f aca="false">Loan_Sample!L1717+Inputs!$B$26</f>
        <v>-0.458333015441895</v>
      </c>
      <c r="E1737" s="0" t="n">
        <f aca="false">Loan_Sample!E1717/(1+Inputs!$B$25/100)</f>
        <v>44.5453872680664</v>
      </c>
      <c r="F1737" s="0" t="n">
        <f aca="false">Loan_Sample!H1717-Inputs!$B$24/100</f>
        <v>-1.7223334312439</v>
      </c>
      <c r="G1737" s="0" t="n">
        <f aca="false">IF(ISNUMBER(C1737),INDEX(Scorecard!$D$54:$D$61,SUMPRODUCT(--(Scorecard!$G$54:$G$60&lt;C1737))+1),Scorecard!$D$62)</f>
        <v>0.409483001259379</v>
      </c>
      <c r="H1737" s="0" t="n">
        <f aca="false">IF(ISNUMBER(D1737),INDEX(Scorecard!$D$63:$D$68,SUMPRODUCT(--(Scorecard!$G$63:$G$67&lt;D1737))+1),Scorecard!$D$69)</f>
        <v>0.322484508656054</v>
      </c>
      <c r="I1737" s="0" t="n">
        <f aca="false">IF(ISNUMBER(E1737),INDEX(Scorecard!$D$19:$D$26,SUMPRODUCT(--(Scorecard!$G$19:$G$25&lt;E1737))+1),Scorecard!$D$27)</f>
        <v>0.57899015159425</v>
      </c>
      <c r="J1737" s="0" t="n">
        <f aca="false">IF(ISNUMBER(F1737),INDEX(Scorecard!$D$37:$D$44,SUMPRODUCT(--(Scorecard!$G$37:$G$43&lt;F1737))+1),Scorecard!$D$45)</f>
        <v>1.35057635045042</v>
      </c>
      <c r="K1737" s="0" t="n">
        <f aca="false">Inputs!$B$10+Scorecard!$J$5*Loan_Sample!Y1717+Scorecard!$J$6*Loan_Sample!Z1717+Scorecard!$J$7*I1737+Scorecard!$J$8*Loan_Sample!AB1717+Scorecard!$J$9*J1737+Scorecard!$J$10*Loan_Sample!AD1717+Scorecard!$J$11*G1737+Scorecard!$J$12*H1737</f>
        <v>-4.48849639640822</v>
      </c>
      <c r="L1737" s="0" t="n">
        <f aca="false">MIN(1-Inputs!$B$13,MAX(Inputs!$B$13,1/(1+EXP(-(Inputs!$B$11*K1737+Inputs!$B$12)))))</f>
        <v>0.0101340531636421</v>
      </c>
      <c r="M1737" s="0" t="n">
        <f aca="false">Loan_Sample!AH1717*Inputs!$B$4*B1737</f>
        <v>1061.55716356369</v>
      </c>
      <c r="N1737" s="0" t="n">
        <f aca="false">L1737*Inputs!$B$4*B1737</f>
        <v>1061.55716356369</v>
      </c>
      <c r="O1737" s="0" t="n">
        <f aca="false">Inputs!$B$37+Inputs!$B$38*MAX(Loan_Sample!H1717-Inputs!$C$38,0)+Inputs!$B$39*MAX(Loan_Sample!H1717-Inputs!$C$39,0)+Inputs!$B$40*MAX(Loan_Sample!H1717-Inputs!$C$40,0)+Inputs!$B$41*MAX(Loan_Sample!H1717-Inputs!$C$41,0)+Inputs!$B$42*Inputs!$B$14+Inputs!$B$43*MIN(Loan_Sample!I1717/Inputs!$B$17,1)+Inputs!$B$44*MIN(Loan_Sample!E1717,Inputs!$B$18)+Inputs!$B$45*Loan_Sample!C1717</f>
        <v>-5.487563518659</v>
      </c>
      <c r="P1737" s="0" t="n">
        <f aca="false">MIN(1-Inputs!$B$13,MAX(Inputs!$B$13,1/(1+EXP(-(Inputs!$B$15*O1737+Inputs!$B$16)))))</f>
        <v>0.00297019125539743</v>
      </c>
      <c r="Q1737" s="0" t="n">
        <f aca="false">Inputs!$B$37+Inputs!$B$38*MAX(F1737-Inputs!$C$38,0)+Inputs!$B$39*MAX(F1737-Inputs!$C$39,0)+Inputs!$B$40*MAX(F1737-Inputs!$C$40,0)+Inputs!$B$41*MAX(F1737-Inputs!$C$41,0)+Inputs!$B$42*Inputs!$B$14+Inputs!$B$43*MIN(Loan_Sample!I1717/Inputs!$B$17,1)+Inputs!$B$44*MIN(E1737,Inputs!$B$18)+Inputs!$B$45*Loan_Sample!C1717</f>
        <v>-5.487563518659</v>
      </c>
      <c r="R1737" s="0" t="n">
        <f aca="false">MIN(1-Inputs!$B$13,MAX(Inputs!$B$13,1/(1+EXP(-(Inputs!$B$15*Q1737+Inputs!$B$16)))))</f>
        <v>0.00297019125539743</v>
      </c>
    </row>
    <row r="1738" customFormat="false" ht="15" hidden="false" customHeight="false" outlineLevel="0" collapsed="false">
      <c r="A1738" s="0" t="n">
        <f aca="false">Loan_Sample!A1718</f>
        <v>51116</v>
      </c>
      <c r="B1738" s="0" t="n">
        <f aca="false">Loan_Sample!U1718</f>
        <v>250274.9</v>
      </c>
      <c r="C1738" s="0" t="n">
        <f aca="false">Loan_Sample!K1718+Inputs!$B$26</f>
        <v>3.32307696342468</v>
      </c>
      <c r="D1738" s="0" t="n">
        <f aca="false">Loan_Sample!L1718+Inputs!$B$26</f>
        <v>-0.276922941207886</v>
      </c>
      <c r="E1738" s="0" t="n">
        <f aca="false">Loan_Sample!E1718/(1+Inputs!$B$25/100)</f>
        <v>72.5599899291992</v>
      </c>
      <c r="F1738" s="0" t="n">
        <f aca="false">Loan_Sample!H1718-Inputs!$B$24/100</f>
        <v>0.224666357040405</v>
      </c>
      <c r="G1738" s="0" t="n">
        <f aca="false">IF(ISNUMBER(C1738),INDEX(Scorecard!$D$54:$D$61,SUMPRODUCT(--(Scorecard!$G$54:$G$60&lt;C1738))+1),Scorecard!$D$62)</f>
        <v>0.489050497890326</v>
      </c>
      <c r="H1738" s="0" t="n">
        <f aca="false">IF(ISNUMBER(D1738),INDEX(Scorecard!$D$63:$D$68,SUMPRODUCT(--(Scorecard!$G$63:$G$67&lt;D1738))+1),Scorecard!$D$69)</f>
        <v>0.322484508656054</v>
      </c>
      <c r="I1738" s="0" t="n">
        <f aca="false">IF(ISNUMBER(E1738),INDEX(Scorecard!$D$19:$D$26,SUMPRODUCT(--(Scorecard!$G$19:$G$25&lt;E1738))+1),Scorecard!$D$27)</f>
        <v>-0.0341578513653732</v>
      </c>
      <c r="J1738" s="0" t="n">
        <f aca="false">IF(ISNUMBER(F1738),INDEX(Scorecard!$D$37:$D$44,SUMPRODUCT(--(Scorecard!$G$37:$G$43&lt;F1738))+1),Scorecard!$D$45)</f>
        <v>-0.0679520129233634</v>
      </c>
      <c r="K1738" s="0" t="n">
        <f aca="false">Inputs!$B$10+Scorecard!$J$5*Loan_Sample!Y1718+Scorecard!$J$6*Loan_Sample!Z1718+Scorecard!$J$7*I1738+Scorecard!$J$8*Loan_Sample!AB1718+Scorecard!$J$9*J1738+Scorecard!$J$10*Loan_Sample!AD1718+Scorecard!$J$11*G1738+Scorecard!$J$12*H1738</f>
        <v>-5.68694224767934</v>
      </c>
      <c r="L1738" s="0" t="n">
        <f aca="false">MIN(1-Inputs!$B$13,MAX(Inputs!$B$13,1/(1+EXP(-(Inputs!$B$11*K1738+Inputs!$B$12)))))</f>
        <v>0.00284493747832151</v>
      </c>
      <c r="M1738" s="0" t="n">
        <f aca="false">Loan_Sample!AH1718*Inputs!$B$4*B1738</f>
        <v>249.205755012608</v>
      </c>
      <c r="N1738" s="0" t="n">
        <f aca="false">L1738*Inputs!$B$4*B1738</f>
        <v>249.205755012608</v>
      </c>
      <c r="O1738" s="0" t="n">
        <f aca="false">Inputs!$B$37+Inputs!$B$38*MAX(Loan_Sample!H1718-Inputs!$C$38,0)+Inputs!$B$39*MAX(Loan_Sample!H1718-Inputs!$C$39,0)+Inputs!$B$40*MAX(Loan_Sample!H1718-Inputs!$C$40,0)+Inputs!$B$41*MAX(Loan_Sample!H1718-Inputs!$C$41,0)+Inputs!$B$42*Inputs!$B$14+Inputs!$B$43*MIN(Loan_Sample!I1718/Inputs!$B$17,1)+Inputs!$B$44*MIN(Loan_Sample!E1718,Inputs!$B$18)+Inputs!$B$45*Loan_Sample!C1718</f>
        <v>-5.16139136150835</v>
      </c>
      <c r="P1738" s="0" t="n">
        <f aca="false">MIN(1-Inputs!$B$13,MAX(Inputs!$B$13,1/(1+EXP(-(Inputs!$B$15*O1738+Inputs!$B$16)))))</f>
        <v>0.00429772581373819</v>
      </c>
      <c r="Q1738" s="0" t="n">
        <f aca="false">Inputs!$B$37+Inputs!$B$38*MAX(F1738-Inputs!$C$38,0)+Inputs!$B$39*MAX(F1738-Inputs!$C$39,0)+Inputs!$B$40*MAX(F1738-Inputs!$C$40,0)+Inputs!$B$41*MAX(F1738-Inputs!$C$41,0)+Inputs!$B$42*Inputs!$B$14+Inputs!$B$43*MIN(Loan_Sample!I1718/Inputs!$B$17,1)+Inputs!$B$44*MIN(E1738,Inputs!$B$18)+Inputs!$B$45*Loan_Sample!C1718</f>
        <v>-5.16139136150835</v>
      </c>
      <c r="R1738" s="0" t="n">
        <f aca="false">MIN(1-Inputs!$B$13,MAX(Inputs!$B$13,1/(1+EXP(-(Inputs!$B$15*Q1738+Inputs!$B$16)))))</f>
        <v>0.00429772581373819</v>
      </c>
    </row>
    <row r="1739" customFormat="false" ht="15" hidden="false" customHeight="false" outlineLevel="0" collapsed="false">
      <c r="A1739" s="0" t="n">
        <f aca="false">Loan_Sample!A1719</f>
        <v>51117</v>
      </c>
      <c r="B1739" s="0" t="n">
        <f aca="false">Loan_Sample!U1719</f>
        <v>181980.42</v>
      </c>
      <c r="C1739" s="0" t="n">
        <f aca="false">Loan_Sample!K1719+Inputs!$B$26</f>
        <v>6.53333330154419</v>
      </c>
      <c r="D1739" s="0" t="n">
        <f aca="false">Loan_Sample!L1719+Inputs!$B$26</f>
        <v>2.71025633811951</v>
      </c>
      <c r="E1739" s="0" t="n">
        <f aca="false">Loan_Sample!E1719/(1+Inputs!$B$25/100)</f>
        <v>55.7946243286133</v>
      </c>
      <c r="F1739" s="0" t="n">
        <f aca="false">Loan_Sample!H1719-Inputs!$B$24/100</f>
        <v>1.58133339881897</v>
      </c>
      <c r="G1739" s="0" t="n">
        <f aca="false">IF(ISNUMBER(C1739),INDEX(Scorecard!$D$54:$D$61,SUMPRODUCT(--(Scorecard!$G$54:$G$60&lt;C1739))+1),Scorecard!$D$62)</f>
        <v>-0.119873800601421</v>
      </c>
      <c r="H1739" s="0" t="n">
        <f aca="false">IF(ISNUMBER(D1739),INDEX(Scorecard!$D$63:$D$68,SUMPRODUCT(--(Scorecard!$G$63:$G$67&lt;D1739))+1),Scorecard!$D$69)</f>
        <v>0.322484508656054</v>
      </c>
      <c r="I1739" s="0" t="n">
        <f aca="false">IF(ISNUMBER(E1739),INDEX(Scorecard!$D$19:$D$26,SUMPRODUCT(--(Scorecard!$G$19:$G$25&lt;E1739))+1),Scorecard!$D$27)</f>
        <v>0.285899340811827</v>
      </c>
      <c r="J1739" s="0" t="n">
        <f aca="false">IF(ISNUMBER(F1739),INDEX(Scorecard!$D$37:$D$44,SUMPRODUCT(--(Scorecard!$G$37:$G$43&lt;F1739))+1),Scorecard!$D$45)</f>
        <v>-0.975503570149195</v>
      </c>
      <c r="K1739" s="0" t="n">
        <f aca="false">Inputs!$B$10+Scorecard!$J$5*Loan_Sample!Y1719+Scorecard!$J$6*Loan_Sample!Z1719+Scorecard!$J$7*I1739+Scorecard!$J$8*Loan_Sample!AB1719+Scorecard!$J$9*J1739+Scorecard!$J$10*Loan_Sample!AD1719+Scorecard!$J$11*G1739+Scorecard!$J$12*H1739</f>
        <v>-4.74494855618</v>
      </c>
      <c r="L1739" s="0" t="n">
        <f aca="false">MIN(1-Inputs!$B$13,MAX(Inputs!$B$13,1/(1+EXP(-(Inputs!$B$11*K1739+Inputs!$B$12)))))</f>
        <v>0.00772852215842738</v>
      </c>
      <c r="M1739" s="0" t="n">
        <f aca="false">Loan_Sample!AH1719*Inputs!$B$4*B1739</f>
        <v>492.253897929472</v>
      </c>
      <c r="N1739" s="0" t="n">
        <f aca="false">L1739*Inputs!$B$4*B1739</f>
        <v>492.253897929472</v>
      </c>
      <c r="O1739" s="0" t="n">
        <f aca="false">Inputs!$B$37+Inputs!$B$38*MAX(Loan_Sample!H1719-Inputs!$C$38,0)+Inputs!$B$39*MAX(Loan_Sample!H1719-Inputs!$C$39,0)+Inputs!$B$40*MAX(Loan_Sample!H1719-Inputs!$C$40,0)+Inputs!$B$41*MAX(Loan_Sample!H1719-Inputs!$C$41,0)+Inputs!$B$42*Inputs!$B$14+Inputs!$B$43*MIN(Loan_Sample!I1719/Inputs!$B$17,1)+Inputs!$B$44*MIN(Loan_Sample!E1719,Inputs!$B$18)+Inputs!$B$45*Loan_Sample!C1719</f>
        <v>-3.37777549214011</v>
      </c>
      <c r="P1739" s="0" t="n">
        <f aca="false">MIN(1-Inputs!$B$13,MAX(Inputs!$B$13,1/(1+EXP(-(Inputs!$B$15*O1739+Inputs!$B$16)))))</f>
        <v>0.0317453036354473</v>
      </c>
      <c r="Q1739" s="0" t="n">
        <f aca="false">Inputs!$B$37+Inputs!$B$38*MAX(F1739-Inputs!$C$38,0)+Inputs!$B$39*MAX(F1739-Inputs!$C$39,0)+Inputs!$B$40*MAX(F1739-Inputs!$C$40,0)+Inputs!$B$41*MAX(F1739-Inputs!$C$41,0)+Inputs!$B$42*Inputs!$B$14+Inputs!$B$43*MIN(Loan_Sample!I1719/Inputs!$B$17,1)+Inputs!$B$44*MIN(E1739,Inputs!$B$18)+Inputs!$B$45*Loan_Sample!C1719</f>
        <v>-3.37777549214011</v>
      </c>
      <c r="R1739" s="0" t="n">
        <f aca="false">MIN(1-Inputs!$B$13,MAX(Inputs!$B$13,1/(1+EXP(-(Inputs!$B$15*Q1739+Inputs!$B$16)))))</f>
        <v>0.0317453036354473</v>
      </c>
    </row>
    <row r="1740" customFormat="false" ht="15" hidden="false" customHeight="false" outlineLevel="0" collapsed="false">
      <c r="A1740" s="0" t="n">
        <f aca="false">Loan_Sample!A1720</f>
        <v>51178</v>
      </c>
      <c r="B1740" s="0" t="n">
        <f aca="false">Loan_Sample!U1720</f>
        <v>258998.11</v>
      </c>
      <c r="C1740" s="0" t="n">
        <f aca="false">Loan_Sample!K1720+Inputs!$B$26</f>
        <v>6.03333330154419</v>
      </c>
      <c r="D1740" s="0" t="n">
        <f aca="false">Loan_Sample!L1720+Inputs!$B$26</f>
        <v>2.71025633811951</v>
      </c>
      <c r="E1740" s="0" t="n">
        <f aca="false">Loan_Sample!E1720/(1+Inputs!$B$25/100)</f>
        <v>78.9101333618164</v>
      </c>
      <c r="F1740" s="0" t="n">
        <f aca="false">Loan_Sample!H1720-Inputs!$B$24/100</f>
        <v>0.406333208084106</v>
      </c>
      <c r="G1740" s="0" t="n">
        <f aca="false">IF(ISNUMBER(C1740),INDEX(Scorecard!$D$54:$D$61,SUMPRODUCT(--(Scorecard!$G$54:$G$60&lt;C1740))+1),Scorecard!$D$62)</f>
        <v>0.0151758992857273</v>
      </c>
      <c r="H1740" s="0" t="n">
        <f aca="false">IF(ISNUMBER(D1740),INDEX(Scorecard!$D$63:$D$68,SUMPRODUCT(--(Scorecard!$G$63:$G$67&lt;D1740))+1),Scorecard!$D$69)</f>
        <v>0.322484508656054</v>
      </c>
      <c r="I1740" s="0" t="n">
        <f aca="false">IF(ISNUMBER(E1740),INDEX(Scorecard!$D$19:$D$26,SUMPRODUCT(--(Scorecard!$G$19:$G$25&lt;E1740))+1),Scorecard!$D$27)</f>
        <v>-0.0341578513653732</v>
      </c>
      <c r="J1740" s="0" t="n">
        <f aca="false">IF(ISNUMBER(F1740),INDEX(Scorecard!$D$37:$D$44,SUMPRODUCT(--(Scorecard!$G$37:$G$43&lt;F1740))+1),Scorecard!$D$45)</f>
        <v>-0.271229676926091</v>
      </c>
      <c r="K1740" s="0" t="n">
        <f aca="false">Inputs!$B$10+Scorecard!$J$5*Loan_Sample!Y1720+Scorecard!$J$6*Loan_Sample!Z1720+Scorecard!$J$7*I1740+Scorecard!$J$8*Loan_Sample!AB1720+Scorecard!$J$9*J1740+Scorecard!$J$10*Loan_Sample!AD1720+Scorecard!$J$11*G1740+Scorecard!$J$12*H1740</f>
        <v>-5.32359317485912</v>
      </c>
      <c r="L1740" s="0" t="n">
        <f aca="false">MIN(1-Inputs!$B$13,MAX(Inputs!$B$13,1/(1+EXP(-(Inputs!$B$11*K1740+Inputs!$B$12)))))</f>
        <v>0.00418527640607861</v>
      </c>
      <c r="M1740" s="0" t="n">
        <f aca="false">Loan_Sample!AH1720*Inputs!$B$4*B1740</f>
        <v>379.392537650683</v>
      </c>
      <c r="N1740" s="0" t="n">
        <f aca="false">L1740*Inputs!$B$4*B1740</f>
        <v>379.392537650683</v>
      </c>
      <c r="O1740" s="0" t="n">
        <f aca="false">Inputs!$B$37+Inputs!$B$38*MAX(Loan_Sample!H1720-Inputs!$C$38,0)+Inputs!$B$39*MAX(Loan_Sample!H1720-Inputs!$C$39,0)+Inputs!$B$40*MAX(Loan_Sample!H1720-Inputs!$C$40,0)+Inputs!$B$41*MAX(Loan_Sample!H1720-Inputs!$C$41,0)+Inputs!$B$42*Inputs!$B$14+Inputs!$B$43*MIN(Loan_Sample!I1720/Inputs!$B$17,1)+Inputs!$B$44*MIN(Loan_Sample!E1720,Inputs!$B$18)+Inputs!$B$45*Loan_Sample!C1720</f>
        <v>-4.9676302910817</v>
      </c>
      <c r="P1740" s="0" t="n">
        <f aca="false">MIN(1-Inputs!$B$13,MAX(Inputs!$B$13,1/(1+EXP(-(Inputs!$B$15*O1740+Inputs!$B$16)))))</f>
        <v>0.0053510610201264</v>
      </c>
      <c r="Q1740" s="0" t="n">
        <f aca="false">Inputs!$B$37+Inputs!$B$38*MAX(F1740-Inputs!$C$38,0)+Inputs!$B$39*MAX(F1740-Inputs!$C$39,0)+Inputs!$B$40*MAX(F1740-Inputs!$C$40,0)+Inputs!$B$41*MAX(F1740-Inputs!$C$41,0)+Inputs!$B$42*Inputs!$B$14+Inputs!$B$43*MIN(Loan_Sample!I1720/Inputs!$B$17,1)+Inputs!$B$44*MIN(E1740,Inputs!$B$18)+Inputs!$B$45*Loan_Sample!C1720</f>
        <v>-4.9676302910817</v>
      </c>
      <c r="R1740" s="0" t="n">
        <f aca="false">MIN(1-Inputs!$B$13,MAX(Inputs!$B$13,1/(1+EXP(-(Inputs!$B$15*Q1740+Inputs!$B$16)))))</f>
        <v>0.0053510610201264</v>
      </c>
    </row>
    <row r="1741" customFormat="false" ht="15" hidden="false" customHeight="false" outlineLevel="0" collapsed="false">
      <c r="A1741" s="0" t="n">
        <f aca="false">Loan_Sample!A1721</f>
        <v>51192</v>
      </c>
      <c r="B1741" s="0" t="n">
        <f aca="false">Loan_Sample!U1721</f>
        <v>153538.23</v>
      </c>
      <c r="C1741" s="0" t="n">
        <f aca="false">Loan_Sample!K1721+Inputs!$B$26</f>
        <v>7.13333320617676</v>
      </c>
      <c r="D1741" s="0" t="n">
        <f aca="false">Loan_Sample!L1721+Inputs!$B$26</f>
        <v>2.71025609970093</v>
      </c>
      <c r="E1741" s="0" t="n">
        <f aca="false">Loan_Sample!E1721/(1+Inputs!$B$25/100)</f>
        <v>77.4917221069336</v>
      </c>
      <c r="F1741" s="0" t="n">
        <f aca="false">Loan_Sample!H1721-Inputs!$B$24/100</f>
        <v>0.850333213806152</v>
      </c>
      <c r="G1741" s="0" t="n">
        <f aca="false">IF(ISNUMBER(C1741),INDEX(Scorecard!$D$54:$D$61,SUMPRODUCT(--(Scorecard!$G$54:$G$60&lt;C1741))+1),Scorecard!$D$62)</f>
        <v>-0.541917179454542</v>
      </c>
      <c r="H1741" s="0" t="n">
        <f aca="false">IF(ISNUMBER(D1741),INDEX(Scorecard!$D$63:$D$68,SUMPRODUCT(--(Scorecard!$G$63:$G$67&lt;D1741))+1),Scorecard!$D$69)</f>
        <v>0.322484508656054</v>
      </c>
      <c r="I1741" s="0" t="n">
        <f aca="false">IF(ISNUMBER(E1741),INDEX(Scorecard!$D$19:$D$26,SUMPRODUCT(--(Scorecard!$G$19:$G$25&lt;E1741))+1),Scorecard!$D$27)</f>
        <v>-0.0341578513653732</v>
      </c>
      <c r="J1741" s="0" t="n">
        <f aca="false">IF(ISNUMBER(F1741),INDEX(Scorecard!$D$37:$D$44,SUMPRODUCT(--(Scorecard!$G$37:$G$43&lt;F1741))+1),Scorecard!$D$45)</f>
        <v>-0.569454719285959</v>
      </c>
      <c r="K1741" s="0" t="n">
        <f aca="false">Inputs!$B$10+Scorecard!$J$5*Loan_Sample!Y1721+Scorecard!$J$6*Loan_Sample!Z1721+Scorecard!$J$7*I1741+Scorecard!$J$8*Loan_Sample!AB1721+Scorecard!$J$9*J1741+Scorecard!$J$10*Loan_Sample!AD1721+Scorecard!$J$11*G1741+Scorecard!$J$12*H1741</f>
        <v>-4.8689827958086</v>
      </c>
      <c r="L1741" s="0" t="n">
        <f aca="false">MIN(1-Inputs!$B$13,MAX(Inputs!$B$13,1/(1+EXP(-(Inputs!$B$11*K1741+Inputs!$B$12)))))</f>
        <v>0.00677770813204727</v>
      </c>
      <c r="M1741" s="0" t="n">
        <f aca="false">Loan_Sample!AH1721*Inputs!$B$4*B1741</f>
        <v>364.223058517901</v>
      </c>
      <c r="N1741" s="0" t="n">
        <f aca="false">L1741*Inputs!$B$4*B1741</f>
        <v>364.223058517901</v>
      </c>
      <c r="O1741" s="0" t="n">
        <f aca="false">Inputs!$B$37+Inputs!$B$38*MAX(Loan_Sample!H1721-Inputs!$C$38,0)+Inputs!$B$39*MAX(Loan_Sample!H1721-Inputs!$C$39,0)+Inputs!$B$40*MAX(Loan_Sample!H1721-Inputs!$C$40,0)+Inputs!$B$41*MAX(Loan_Sample!H1721-Inputs!$C$41,0)+Inputs!$B$42*Inputs!$B$14+Inputs!$B$43*MIN(Loan_Sample!I1721/Inputs!$B$17,1)+Inputs!$B$44*MIN(Loan_Sample!E1721,Inputs!$B$18)+Inputs!$B$45*Loan_Sample!C1721</f>
        <v>-3.86772171172283</v>
      </c>
      <c r="P1741" s="0" t="n">
        <f aca="false">MIN(1-Inputs!$B$13,MAX(Inputs!$B$13,1/(1+EXP(-(Inputs!$B$15*O1741+Inputs!$B$16)))))</f>
        <v>0.0184381974341914</v>
      </c>
      <c r="Q1741" s="0" t="n">
        <f aca="false">Inputs!$B$37+Inputs!$B$38*MAX(F1741-Inputs!$C$38,0)+Inputs!$B$39*MAX(F1741-Inputs!$C$39,0)+Inputs!$B$40*MAX(F1741-Inputs!$C$40,0)+Inputs!$B$41*MAX(F1741-Inputs!$C$41,0)+Inputs!$B$42*Inputs!$B$14+Inputs!$B$43*MIN(Loan_Sample!I1721/Inputs!$B$17,1)+Inputs!$B$44*MIN(E1741,Inputs!$B$18)+Inputs!$B$45*Loan_Sample!C1721</f>
        <v>-3.86772171172283</v>
      </c>
      <c r="R1741" s="0" t="n">
        <f aca="false">MIN(1-Inputs!$B$13,MAX(Inputs!$B$13,1/(1+EXP(-(Inputs!$B$15*Q1741+Inputs!$B$16)))))</f>
        <v>0.0184381974341914</v>
      </c>
    </row>
    <row r="1742" customFormat="false" ht="15" hidden="false" customHeight="false" outlineLevel="0" collapsed="false">
      <c r="A1742" s="0" t="n">
        <f aca="false">Loan_Sample!A1722</f>
        <v>51195</v>
      </c>
      <c r="B1742" s="0" t="n">
        <f aca="false">Loan_Sample!U1722</f>
        <v>394181.03</v>
      </c>
      <c r="C1742" s="0" t="n">
        <f aca="false">Loan_Sample!K1722+Inputs!$B$26</f>
        <v>5.53333330154419</v>
      </c>
      <c r="D1742" s="0" t="n">
        <f aca="false">Loan_Sample!L1722+Inputs!$B$26</f>
        <v>-3.50000047683716</v>
      </c>
      <c r="E1742" s="0" t="n">
        <f aca="false">Loan_Sample!E1722/(1+Inputs!$B$25/100)</f>
        <v>81.4785461425781</v>
      </c>
      <c r="F1742" s="0" t="n">
        <f aca="false">Loan_Sample!H1722-Inputs!$B$24/100</f>
        <v>0.651333332061768</v>
      </c>
      <c r="G1742" s="0" t="n">
        <f aca="false">IF(ISNUMBER(C1742),INDEX(Scorecard!$D$54:$D$61,SUMPRODUCT(--(Scorecard!$G$54:$G$60&lt;C1742))+1),Scorecard!$D$62)</f>
        <v>0.0151758992857273</v>
      </c>
      <c r="H1742" s="0" t="n">
        <f aca="false">IF(ISNUMBER(D1742),INDEX(Scorecard!$D$63:$D$68,SUMPRODUCT(--(Scorecard!$G$63:$G$67&lt;D1742))+1),Scorecard!$D$69)</f>
        <v>-0.340582194386522</v>
      </c>
      <c r="I1742" s="0" t="n">
        <f aca="false">IF(ISNUMBER(E1742),INDEX(Scorecard!$D$19:$D$26,SUMPRODUCT(--(Scorecard!$G$19:$G$25&lt;E1742))+1),Scorecard!$D$27)</f>
        <v>-0.0341578513653732</v>
      </c>
      <c r="J1742" s="0" t="n">
        <f aca="false">IF(ISNUMBER(F1742),INDEX(Scorecard!$D$37:$D$44,SUMPRODUCT(--(Scorecard!$G$37:$G$43&lt;F1742))+1),Scorecard!$D$45)</f>
        <v>-0.569454719285959</v>
      </c>
      <c r="K1742" s="0" t="n">
        <f aca="false">Inputs!$B$10+Scorecard!$J$5*Loan_Sample!Y1722+Scorecard!$J$6*Loan_Sample!Z1722+Scorecard!$J$7*I1742+Scorecard!$J$8*Loan_Sample!AB1722+Scorecard!$J$9*J1742+Scorecard!$J$10*Loan_Sample!AD1722+Scorecard!$J$11*G1742+Scorecard!$J$12*H1742</f>
        <v>-5.95516358979241</v>
      </c>
      <c r="L1742" s="0" t="n">
        <f aca="false">MIN(1-Inputs!$B$13,MAX(Inputs!$B$13,1/(1+EXP(-(Inputs!$B$11*K1742+Inputs!$B$12)))))</f>
        <v>0.00213889755524812</v>
      </c>
      <c r="M1742" s="0" t="n">
        <f aca="false">Loan_Sample!AH1722*Inputs!$B$4*B1742</f>
        <v>295.089494487266</v>
      </c>
      <c r="N1742" s="0" t="n">
        <f aca="false">L1742*Inputs!$B$4*B1742</f>
        <v>295.089494487266</v>
      </c>
      <c r="O1742" s="0" t="n">
        <f aca="false">Inputs!$B$37+Inputs!$B$38*MAX(Loan_Sample!H1722-Inputs!$C$38,0)+Inputs!$B$39*MAX(Loan_Sample!H1722-Inputs!$C$39,0)+Inputs!$B$40*MAX(Loan_Sample!H1722-Inputs!$C$40,0)+Inputs!$B$41*MAX(Loan_Sample!H1722-Inputs!$C$41,0)+Inputs!$B$42*Inputs!$B$14+Inputs!$B$43*MIN(Loan_Sample!I1722/Inputs!$B$17,1)+Inputs!$B$44*MIN(Loan_Sample!E1722,Inputs!$B$18)+Inputs!$B$45*Loan_Sample!C1722</f>
        <v>-3.7688037199826</v>
      </c>
      <c r="P1742" s="0" t="n">
        <f aca="false">MIN(1-Inputs!$B$13,MAX(Inputs!$B$13,1/(1+EXP(-(Inputs!$B$15*O1742+Inputs!$B$16)))))</f>
        <v>0.0205874620198143</v>
      </c>
      <c r="Q1742" s="0" t="n">
        <f aca="false">Inputs!$B$37+Inputs!$B$38*MAX(F1742-Inputs!$C$38,0)+Inputs!$B$39*MAX(F1742-Inputs!$C$39,0)+Inputs!$B$40*MAX(F1742-Inputs!$C$40,0)+Inputs!$B$41*MAX(F1742-Inputs!$C$41,0)+Inputs!$B$42*Inputs!$B$14+Inputs!$B$43*MIN(Loan_Sample!I1722/Inputs!$B$17,1)+Inputs!$B$44*MIN(E1742,Inputs!$B$18)+Inputs!$B$45*Loan_Sample!C1722</f>
        <v>-3.7688037199826</v>
      </c>
      <c r="R1742" s="0" t="n">
        <f aca="false">MIN(1-Inputs!$B$13,MAX(Inputs!$B$13,1/(1+EXP(-(Inputs!$B$15*Q1742+Inputs!$B$16)))))</f>
        <v>0.0205874620198143</v>
      </c>
    </row>
    <row r="1743" customFormat="false" ht="15" hidden="false" customHeight="false" outlineLevel="0" collapsed="false">
      <c r="A1743" s="0" t="n">
        <f aca="false">Loan_Sample!A1723</f>
        <v>51197</v>
      </c>
      <c r="B1743" s="0" t="n">
        <f aca="false">Loan_Sample!U1723</f>
        <v>187098.81</v>
      </c>
      <c r="C1743" s="0" t="n">
        <f aca="false">Loan_Sample!K1723+Inputs!$B$26</f>
        <v>4.19999980926514</v>
      </c>
      <c r="D1743" s="0" t="n">
        <f aca="false">Loan_Sample!L1723+Inputs!$B$26</f>
        <v>-0.458333492279053</v>
      </c>
      <c r="E1743" s="0" t="n">
        <f aca="false">Loan_Sample!E1723/(1+Inputs!$B$25/100)</f>
        <v>51.0096740722656</v>
      </c>
      <c r="F1743" s="0" t="n">
        <f aca="false">Loan_Sample!H1723-Inputs!$B$24/100</f>
        <v>-2.26733350753784</v>
      </c>
      <c r="G1743" s="0" t="n">
        <f aca="false">IF(ISNUMBER(C1743),INDEX(Scorecard!$D$54:$D$61,SUMPRODUCT(--(Scorecard!$G$54:$G$60&lt;C1743))+1),Scorecard!$D$62)</f>
        <v>0.489050497890326</v>
      </c>
      <c r="H1743" s="0" t="n">
        <f aca="false">IF(ISNUMBER(D1743),INDEX(Scorecard!$D$63:$D$68,SUMPRODUCT(--(Scorecard!$G$63:$G$67&lt;D1743))+1),Scorecard!$D$69)</f>
        <v>0.322484508656054</v>
      </c>
      <c r="I1743" s="0" t="n">
        <f aca="false">IF(ISNUMBER(E1743),INDEX(Scorecard!$D$19:$D$26,SUMPRODUCT(--(Scorecard!$G$19:$G$25&lt;E1743))+1),Scorecard!$D$27)</f>
        <v>0.57899015159425</v>
      </c>
      <c r="J1743" s="0" t="n">
        <f aca="false">IF(ISNUMBER(F1743),INDEX(Scorecard!$D$37:$D$44,SUMPRODUCT(--(Scorecard!$G$37:$G$43&lt;F1743))+1),Scorecard!$D$45)</f>
        <v>1.35057635045042</v>
      </c>
      <c r="K1743" s="0" t="n">
        <f aca="false">Inputs!$B$10+Scorecard!$J$5*Loan_Sample!Y1723+Scorecard!$J$6*Loan_Sample!Z1723+Scorecard!$J$7*I1743+Scorecard!$J$8*Loan_Sample!AB1723+Scorecard!$J$9*J1743+Scorecard!$J$10*Loan_Sample!AD1723+Scorecard!$J$11*G1743+Scorecard!$J$12*H1743</f>
        <v>-6.67254190892492</v>
      </c>
      <c r="L1743" s="0" t="n">
        <f aca="false">MIN(1-Inputs!$B$13,MAX(Inputs!$B$13,1/(1+EXP(-(Inputs!$B$11*K1743+Inputs!$B$12)))))</f>
        <v>0.000996623000205034</v>
      </c>
      <c r="M1743" s="0" t="n">
        <f aca="false">Loan_Sample!AH1723*Inputs!$B$4*B1743</f>
        <v>65.2634420749471</v>
      </c>
      <c r="N1743" s="0" t="n">
        <f aca="false">L1743*Inputs!$B$4*B1743</f>
        <v>65.2634420749471</v>
      </c>
      <c r="O1743" s="0" t="n">
        <f aca="false">Inputs!$B$37+Inputs!$B$38*MAX(Loan_Sample!H1723-Inputs!$C$38,0)+Inputs!$B$39*MAX(Loan_Sample!H1723-Inputs!$C$39,0)+Inputs!$B$40*MAX(Loan_Sample!H1723-Inputs!$C$40,0)+Inputs!$B$41*MAX(Loan_Sample!H1723-Inputs!$C$41,0)+Inputs!$B$42*Inputs!$B$14+Inputs!$B$43*MIN(Loan_Sample!I1723/Inputs!$B$17,1)+Inputs!$B$44*MIN(Loan_Sample!E1723,Inputs!$B$18)+Inputs!$B$45*Loan_Sample!C1723</f>
        <v>-5.24697082884498</v>
      </c>
      <c r="P1743" s="0" t="n">
        <f aca="false">MIN(1-Inputs!$B$13,MAX(Inputs!$B$13,1/(1+EXP(-(Inputs!$B$15*O1743+Inputs!$B$16)))))</f>
        <v>0.00390086328883785</v>
      </c>
      <c r="Q1743" s="0" t="n">
        <f aca="false">Inputs!$B$37+Inputs!$B$38*MAX(F1743-Inputs!$C$38,0)+Inputs!$B$39*MAX(F1743-Inputs!$C$39,0)+Inputs!$B$40*MAX(F1743-Inputs!$C$40,0)+Inputs!$B$41*MAX(F1743-Inputs!$C$41,0)+Inputs!$B$42*Inputs!$B$14+Inputs!$B$43*MIN(Loan_Sample!I1723/Inputs!$B$17,1)+Inputs!$B$44*MIN(E1743,Inputs!$B$18)+Inputs!$B$45*Loan_Sample!C1723</f>
        <v>-5.24697082884498</v>
      </c>
      <c r="R1743" s="0" t="n">
        <f aca="false">MIN(1-Inputs!$B$13,MAX(Inputs!$B$13,1/(1+EXP(-(Inputs!$B$15*Q1743+Inputs!$B$16)))))</f>
        <v>0.00390086328883785</v>
      </c>
    </row>
    <row r="1744" customFormat="false" ht="15" hidden="false" customHeight="false" outlineLevel="0" collapsed="false">
      <c r="A1744" s="0" t="n">
        <f aca="false">Loan_Sample!A1724</f>
        <v>51221</v>
      </c>
      <c r="B1744" s="0" t="n">
        <f aca="false">Loan_Sample!U1724</f>
        <v>342021.66</v>
      </c>
      <c r="C1744" s="0" t="n">
        <f aca="false">Loan_Sample!K1724+Inputs!$B$26</f>
        <v>4</v>
      </c>
      <c r="D1744" s="0" t="n">
        <f aca="false">Loan_Sample!L1724+Inputs!$B$26</f>
        <v>-0.458333492279053</v>
      </c>
      <c r="E1744" s="0" t="n">
        <f aca="false">Loan_Sample!E1724/(1+Inputs!$B$25/100)</f>
        <v>71.4424285888672</v>
      </c>
      <c r="F1744" s="0" t="n">
        <f aca="false">Loan_Sample!H1724-Inputs!$B$24/100</f>
        <v>-3.88533329963684</v>
      </c>
      <c r="G1744" s="0" t="n">
        <f aca="false">IF(ISNUMBER(C1744),INDEX(Scorecard!$D$54:$D$61,SUMPRODUCT(--(Scorecard!$G$54:$G$60&lt;C1744))+1),Scorecard!$D$62)</f>
        <v>0.489050497890326</v>
      </c>
      <c r="H1744" s="0" t="n">
        <f aca="false">IF(ISNUMBER(D1744),INDEX(Scorecard!$D$63:$D$68,SUMPRODUCT(--(Scorecard!$G$63:$G$67&lt;D1744))+1),Scorecard!$D$69)</f>
        <v>0.322484508656054</v>
      </c>
      <c r="I1744" s="0" t="n">
        <f aca="false">IF(ISNUMBER(E1744),INDEX(Scorecard!$D$19:$D$26,SUMPRODUCT(--(Scorecard!$G$19:$G$25&lt;E1744))+1),Scorecard!$D$27)</f>
        <v>0.0530843085177338</v>
      </c>
      <c r="J1744" s="0" t="n">
        <f aca="false">IF(ISNUMBER(F1744),INDEX(Scorecard!$D$37:$D$44,SUMPRODUCT(--(Scorecard!$G$37:$G$43&lt;F1744))+1),Scorecard!$D$45)</f>
        <v>1.35057635045042</v>
      </c>
      <c r="K1744" s="0" t="n">
        <f aca="false">Inputs!$B$10+Scorecard!$J$5*Loan_Sample!Y1724+Scorecard!$J$6*Loan_Sample!Z1724+Scorecard!$J$7*I1744+Scorecard!$J$8*Loan_Sample!AB1724+Scorecard!$J$9*J1744+Scorecard!$J$10*Loan_Sample!AD1724+Scorecard!$J$11*G1744+Scorecard!$J$12*H1744</f>
        <v>-6.70549296584006</v>
      </c>
      <c r="L1744" s="0" t="n">
        <f aca="false">MIN(1-Inputs!$B$13,MAX(Inputs!$B$13,1/(1+EXP(-(Inputs!$B$11*K1744+Inputs!$B$12)))))</f>
        <v>0.000962252523419561</v>
      </c>
      <c r="M1744" s="0" t="n">
        <f aca="false">Loan_Sample!AH1724*Inputs!$B$4*B1744</f>
        <v>115.188921889702</v>
      </c>
      <c r="N1744" s="0" t="n">
        <f aca="false">L1744*Inputs!$B$4*B1744</f>
        <v>115.188921889702</v>
      </c>
      <c r="O1744" s="0" t="n">
        <f aca="false">Inputs!$B$37+Inputs!$B$38*MAX(Loan_Sample!H1724-Inputs!$C$38,0)+Inputs!$B$39*MAX(Loan_Sample!H1724-Inputs!$C$39,0)+Inputs!$B$40*MAX(Loan_Sample!H1724-Inputs!$C$40,0)+Inputs!$B$41*MAX(Loan_Sample!H1724-Inputs!$C$41,0)+Inputs!$B$42*Inputs!$B$14+Inputs!$B$43*MIN(Loan_Sample!I1724/Inputs!$B$17,1)+Inputs!$B$44*MIN(Loan_Sample!E1724,Inputs!$B$18)+Inputs!$B$45*Loan_Sample!C1724</f>
        <v>-5.5385159976115</v>
      </c>
      <c r="P1744" s="0" t="n">
        <f aca="false">MIN(1-Inputs!$B$13,MAX(Inputs!$B$13,1/(1+EXP(-(Inputs!$B$15*O1744+Inputs!$B$16)))))</f>
        <v>0.00280350609464206</v>
      </c>
      <c r="Q1744" s="0" t="n">
        <f aca="false">Inputs!$B$37+Inputs!$B$38*MAX(F1744-Inputs!$C$38,0)+Inputs!$B$39*MAX(F1744-Inputs!$C$39,0)+Inputs!$B$40*MAX(F1744-Inputs!$C$40,0)+Inputs!$B$41*MAX(F1744-Inputs!$C$41,0)+Inputs!$B$42*Inputs!$B$14+Inputs!$B$43*MIN(Loan_Sample!I1724/Inputs!$B$17,1)+Inputs!$B$44*MIN(E1744,Inputs!$B$18)+Inputs!$B$45*Loan_Sample!C1724</f>
        <v>-5.5385159976115</v>
      </c>
      <c r="R1744" s="0" t="n">
        <f aca="false">MIN(1-Inputs!$B$13,MAX(Inputs!$B$13,1/(1+EXP(-(Inputs!$B$15*Q1744+Inputs!$B$16)))))</f>
        <v>0.00280350609464206</v>
      </c>
    </row>
    <row r="1745" customFormat="false" ht="15" hidden="false" customHeight="false" outlineLevel="0" collapsed="false">
      <c r="A1745" s="0" t="n">
        <f aca="false">Loan_Sample!A1725</f>
        <v>51262</v>
      </c>
      <c r="B1745" s="0" t="n">
        <f aca="false">Loan_Sample!U1725</f>
        <v>427079.28</v>
      </c>
      <c r="C1745" s="0" t="n">
        <f aca="false">Loan_Sample!K1725+Inputs!$B$26</f>
        <v>3.32307696342468</v>
      </c>
      <c r="D1745" s="0" t="n">
        <f aca="false">Loan_Sample!L1725+Inputs!$B$26</f>
        <v>-0.276922941207886</v>
      </c>
      <c r="E1745" s="0" t="n">
        <f aca="false">Loan_Sample!E1725/(1+Inputs!$B$25/100)</f>
        <v>47.5268096923828</v>
      </c>
      <c r="F1745" s="0" t="n">
        <f aca="false">Loan_Sample!H1725-Inputs!$B$24/100</f>
        <v>0.415666341781616</v>
      </c>
      <c r="G1745" s="0" t="n">
        <f aca="false">IF(ISNUMBER(C1745),INDEX(Scorecard!$D$54:$D$61,SUMPRODUCT(--(Scorecard!$G$54:$G$60&lt;C1745))+1),Scorecard!$D$62)</f>
        <v>0.489050497890326</v>
      </c>
      <c r="H1745" s="0" t="n">
        <f aca="false">IF(ISNUMBER(D1745),INDEX(Scorecard!$D$63:$D$68,SUMPRODUCT(--(Scorecard!$G$63:$G$67&lt;D1745))+1),Scorecard!$D$69)</f>
        <v>0.322484508656054</v>
      </c>
      <c r="I1745" s="0" t="n">
        <f aca="false">IF(ISNUMBER(E1745),INDEX(Scorecard!$D$19:$D$26,SUMPRODUCT(--(Scorecard!$G$19:$G$25&lt;E1745))+1),Scorecard!$D$27)</f>
        <v>0.57899015159425</v>
      </c>
      <c r="J1745" s="0" t="n">
        <f aca="false">IF(ISNUMBER(F1745),INDEX(Scorecard!$D$37:$D$44,SUMPRODUCT(--(Scorecard!$G$37:$G$43&lt;F1745))+1),Scorecard!$D$45)</f>
        <v>-0.271229676926091</v>
      </c>
      <c r="K1745" s="0" t="n">
        <f aca="false">Inputs!$B$10+Scorecard!$J$5*Loan_Sample!Y1725+Scorecard!$J$6*Loan_Sample!Z1725+Scorecard!$J$7*I1745+Scorecard!$J$8*Loan_Sample!AB1725+Scorecard!$J$9*J1745+Scorecard!$J$10*Loan_Sample!AD1725+Scorecard!$J$11*G1745+Scorecard!$J$12*H1745</f>
        <v>-5.52544890332373</v>
      </c>
      <c r="L1745" s="0" t="n">
        <f aca="false">MIN(1-Inputs!$B$13,MAX(Inputs!$B$13,1/(1+EXP(-(Inputs!$B$11*K1745+Inputs!$B$12)))))</f>
        <v>0.00337764709602048</v>
      </c>
      <c r="M1745" s="0" t="n">
        <f aca="false">Loan_Sample!AH1725*Inputs!$B$4*B1745</f>
        <v>504.883081451881</v>
      </c>
      <c r="N1745" s="0" t="n">
        <f aca="false">L1745*Inputs!$B$4*B1745</f>
        <v>504.883081451881</v>
      </c>
      <c r="O1745" s="0" t="n">
        <f aca="false">Inputs!$B$37+Inputs!$B$38*MAX(Loan_Sample!H1725-Inputs!$C$38,0)+Inputs!$B$39*MAX(Loan_Sample!H1725-Inputs!$C$39,0)+Inputs!$B$40*MAX(Loan_Sample!H1725-Inputs!$C$40,0)+Inputs!$B$41*MAX(Loan_Sample!H1725-Inputs!$C$41,0)+Inputs!$B$42*Inputs!$B$14+Inputs!$B$43*MIN(Loan_Sample!I1725/Inputs!$B$17,1)+Inputs!$B$44*MIN(Loan_Sample!E1725,Inputs!$B$18)+Inputs!$B$45*Loan_Sample!C1725</f>
        <v>-4.26693593127751</v>
      </c>
      <c r="P1745" s="0" t="n">
        <f aca="false">MIN(1-Inputs!$B$13,MAX(Inputs!$B$13,1/(1+EXP(-(Inputs!$B$15*O1745+Inputs!$B$16)))))</f>
        <v>0.0117911284529775</v>
      </c>
      <c r="Q1745" s="0" t="n">
        <f aca="false">Inputs!$B$37+Inputs!$B$38*MAX(F1745-Inputs!$C$38,0)+Inputs!$B$39*MAX(F1745-Inputs!$C$39,0)+Inputs!$B$40*MAX(F1745-Inputs!$C$40,0)+Inputs!$B$41*MAX(F1745-Inputs!$C$41,0)+Inputs!$B$42*Inputs!$B$14+Inputs!$B$43*MIN(Loan_Sample!I1725/Inputs!$B$17,1)+Inputs!$B$44*MIN(E1745,Inputs!$B$18)+Inputs!$B$45*Loan_Sample!C1725</f>
        <v>-4.26693593127751</v>
      </c>
      <c r="R1745" s="0" t="n">
        <f aca="false">MIN(1-Inputs!$B$13,MAX(Inputs!$B$13,1/(1+EXP(-(Inputs!$B$15*Q1745+Inputs!$B$16)))))</f>
        <v>0.0117911284529775</v>
      </c>
    </row>
    <row r="1746" customFormat="false" ht="15" hidden="false" customHeight="false" outlineLevel="0" collapsed="false">
      <c r="A1746" s="0" t="n">
        <f aca="false">Loan_Sample!A1726</f>
        <v>51279</v>
      </c>
      <c r="B1746" s="0" t="n">
        <f aca="false">Loan_Sample!U1726</f>
        <v>155586.84</v>
      </c>
      <c r="C1746" s="0" t="n">
        <f aca="false">Loan_Sample!K1726+Inputs!$B$26</f>
        <v>8.53333377838135</v>
      </c>
      <c r="D1746" s="0" t="n">
        <f aca="false">Loan_Sample!L1726+Inputs!$B$26</f>
        <v>5.07179546356201</v>
      </c>
      <c r="E1746" s="0" t="n">
        <f aca="false">Loan_Sample!E1726/(1+Inputs!$B$25/100)</f>
        <v>78.3698272705078</v>
      </c>
      <c r="F1746" s="0" t="n">
        <f aca="false">Loan_Sample!H1726-Inputs!$B$24/100</f>
        <v>0.925666570663452</v>
      </c>
      <c r="G1746" s="0" t="n">
        <f aca="false">IF(ISNUMBER(C1746),INDEX(Scorecard!$D$54:$D$61,SUMPRODUCT(--(Scorecard!$G$54:$G$60&lt;C1746))+1),Scorecard!$D$62)</f>
        <v>-0.541917179454542</v>
      </c>
      <c r="H1746" s="0" t="n">
        <f aca="false">IF(ISNUMBER(D1746),INDEX(Scorecard!$D$63:$D$68,SUMPRODUCT(--(Scorecard!$G$63:$G$67&lt;D1746))+1),Scorecard!$D$69)</f>
        <v>0.322484508656054</v>
      </c>
      <c r="I1746" s="0" t="n">
        <f aca="false">IF(ISNUMBER(E1746),INDEX(Scorecard!$D$19:$D$26,SUMPRODUCT(--(Scorecard!$G$19:$G$25&lt;E1746))+1),Scorecard!$D$27)</f>
        <v>-0.0341578513653732</v>
      </c>
      <c r="J1746" s="0" t="n">
        <f aca="false">IF(ISNUMBER(F1746),INDEX(Scorecard!$D$37:$D$44,SUMPRODUCT(--(Scorecard!$G$37:$G$43&lt;F1746))+1),Scorecard!$D$45)</f>
        <v>-0.975503570149195</v>
      </c>
      <c r="K1746" s="0" t="n">
        <f aca="false">Inputs!$B$10+Scorecard!$J$5*Loan_Sample!Y1726+Scorecard!$J$6*Loan_Sample!Z1726+Scorecard!$J$7*I1746+Scorecard!$J$8*Loan_Sample!AB1726+Scorecard!$J$9*J1746+Scorecard!$J$10*Loan_Sample!AD1726+Scorecard!$J$11*G1746+Scorecard!$J$12*H1746</f>
        <v>-3.41310093717159</v>
      </c>
      <c r="L1746" s="0" t="n">
        <f aca="false">MIN(1-Inputs!$B$13,MAX(Inputs!$B$13,1/(1+EXP(-(Inputs!$B$11*K1746+Inputs!$B$12)))))</f>
        <v>0.0312145556261225</v>
      </c>
      <c r="M1746" s="0" t="n">
        <f aca="false">Loan_Sample!AH1726*Inputs!$B$4*B1746</f>
        <v>1699.80092515542</v>
      </c>
      <c r="N1746" s="0" t="n">
        <f aca="false">L1746*Inputs!$B$4*B1746</f>
        <v>1699.80092515542</v>
      </c>
      <c r="O1746" s="0" t="n">
        <f aca="false">Inputs!$B$37+Inputs!$B$38*MAX(Loan_Sample!H1726-Inputs!$C$38,0)+Inputs!$B$39*MAX(Loan_Sample!H1726-Inputs!$C$39,0)+Inputs!$B$40*MAX(Loan_Sample!H1726-Inputs!$C$40,0)+Inputs!$B$41*MAX(Loan_Sample!H1726-Inputs!$C$41,0)+Inputs!$B$42*Inputs!$B$14+Inputs!$B$43*MIN(Loan_Sample!I1726/Inputs!$B$17,1)+Inputs!$B$44*MIN(Loan_Sample!E1726,Inputs!$B$18)+Inputs!$B$45*Loan_Sample!C1726</f>
        <v>-4.00138861883238</v>
      </c>
      <c r="P1746" s="0" t="n">
        <f aca="false">MIN(1-Inputs!$B$13,MAX(Inputs!$B$13,1/(1+EXP(-(Inputs!$B$15*O1746+Inputs!$B$16)))))</f>
        <v>0.015880226936016</v>
      </c>
      <c r="Q1746" s="0" t="n">
        <f aca="false">Inputs!$B$37+Inputs!$B$38*MAX(F1746-Inputs!$C$38,0)+Inputs!$B$39*MAX(F1746-Inputs!$C$39,0)+Inputs!$B$40*MAX(F1746-Inputs!$C$40,0)+Inputs!$B$41*MAX(F1746-Inputs!$C$41,0)+Inputs!$B$42*Inputs!$B$14+Inputs!$B$43*MIN(Loan_Sample!I1726/Inputs!$B$17,1)+Inputs!$B$44*MIN(E1746,Inputs!$B$18)+Inputs!$B$45*Loan_Sample!C1726</f>
        <v>-4.00138861883238</v>
      </c>
      <c r="R1746" s="0" t="n">
        <f aca="false">MIN(1-Inputs!$B$13,MAX(Inputs!$B$13,1/(1+EXP(-(Inputs!$B$15*Q1746+Inputs!$B$16)))))</f>
        <v>0.015880226936016</v>
      </c>
    </row>
    <row r="1747" customFormat="false" ht="15" hidden="false" customHeight="false" outlineLevel="0" collapsed="false">
      <c r="A1747" s="0" t="n">
        <f aca="false">Loan_Sample!A1727</f>
        <v>51326</v>
      </c>
      <c r="B1747" s="0" t="n">
        <f aca="false">Loan_Sample!U1727</f>
        <v>159053.64</v>
      </c>
      <c r="C1747" s="0" t="n">
        <f aca="false">Loan_Sample!K1727+Inputs!$B$26</f>
        <v>4.50833320617676</v>
      </c>
      <c r="D1747" s="0" t="n">
        <f aca="false">Loan_Sample!L1727+Inputs!$B$26</f>
        <v>-1.125</v>
      </c>
      <c r="E1747" s="0" t="n">
        <f aca="false">Loan_Sample!E1727/(1+Inputs!$B$25/100)</f>
        <v>77.5124130249023</v>
      </c>
      <c r="F1747" s="0" t="n">
        <f aca="false">Loan_Sample!H1727-Inputs!$B$24/100</f>
        <v>-2.48233318328857</v>
      </c>
      <c r="G1747" s="0" t="n">
        <f aca="false">IF(ISNUMBER(C1747),INDEX(Scorecard!$D$54:$D$61,SUMPRODUCT(--(Scorecard!$G$54:$G$60&lt;C1747))+1),Scorecard!$D$62)</f>
        <v>0.409483001259379</v>
      </c>
      <c r="H1747" s="0" t="n">
        <f aca="false">IF(ISNUMBER(D1747),INDEX(Scorecard!$D$63:$D$68,SUMPRODUCT(--(Scorecard!$G$63:$G$67&lt;D1747))+1),Scorecard!$D$69)</f>
        <v>-0.340582194386522</v>
      </c>
      <c r="I1747" s="0" t="n">
        <f aca="false">IF(ISNUMBER(E1747),INDEX(Scorecard!$D$19:$D$26,SUMPRODUCT(--(Scorecard!$G$19:$G$25&lt;E1747))+1),Scorecard!$D$27)</f>
        <v>-0.0341578513653732</v>
      </c>
      <c r="J1747" s="0" t="n">
        <f aca="false">IF(ISNUMBER(F1747),INDEX(Scorecard!$D$37:$D$44,SUMPRODUCT(--(Scorecard!$G$37:$G$43&lt;F1747))+1),Scorecard!$D$45)</f>
        <v>1.35057635045042</v>
      </c>
      <c r="K1747" s="0" t="n">
        <f aca="false">Inputs!$B$10+Scorecard!$J$5*Loan_Sample!Y1727+Scorecard!$J$6*Loan_Sample!Z1727+Scorecard!$J$7*I1747+Scorecard!$J$8*Loan_Sample!AB1727+Scorecard!$J$9*J1747+Scorecard!$J$10*Loan_Sample!AD1727+Scorecard!$J$11*G1747+Scorecard!$J$12*H1747</f>
        <v>-4.26509727093778</v>
      </c>
      <c r="L1747" s="0" t="n">
        <f aca="false">MIN(1-Inputs!$B$13,MAX(Inputs!$B$13,1/(1+EXP(-(Inputs!$B$11*K1747+Inputs!$B$12)))))</f>
        <v>0.0128244289075964</v>
      </c>
      <c r="M1747" s="0" t="n">
        <f aca="false">Loan_Sample!AH1727*Inputs!$B$4*B1747</f>
        <v>713.920234536049</v>
      </c>
      <c r="N1747" s="0" t="n">
        <f aca="false">L1747*Inputs!$B$4*B1747</f>
        <v>713.920234536049</v>
      </c>
      <c r="O1747" s="0" t="n">
        <f aca="false">Inputs!$B$37+Inputs!$B$38*MAX(Loan_Sample!H1727-Inputs!$C$38,0)+Inputs!$B$39*MAX(Loan_Sample!H1727-Inputs!$C$39,0)+Inputs!$B$40*MAX(Loan_Sample!H1727-Inputs!$C$40,0)+Inputs!$B$41*MAX(Loan_Sample!H1727-Inputs!$C$41,0)+Inputs!$B$42*Inputs!$B$14+Inputs!$B$43*MIN(Loan_Sample!I1727/Inputs!$B$17,1)+Inputs!$B$44*MIN(Loan_Sample!E1727,Inputs!$B$18)+Inputs!$B$45*Loan_Sample!C1727</f>
        <v>-6.20608518421985</v>
      </c>
      <c r="P1747" s="0" t="n">
        <f aca="false">MIN(1-Inputs!$B$13,MAX(Inputs!$B$13,1/(1+EXP(-(Inputs!$B$15*O1747+Inputs!$B$16)))))</f>
        <v>0.00131451949037765</v>
      </c>
      <c r="Q1747" s="0" t="n">
        <f aca="false">Inputs!$B$37+Inputs!$B$38*MAX(F1747-Inputs!$C$38,0)+Inputs!$B$39*MAX(F1747-Inputs!$C$39,0)+Inputs!$B$40*MAX(F1747-Inputs!$C$40,0)+Inputs!$B$41*MAX(F1747-Inputs!$C$41,0)+Inputs!$B$42*Inputs!$B$14+Inputs!$B$43*MIN(Loan_Sample!I1727/Inputs!$B$17,1)+Inputs!$B$44*MIN(E1747,Inputs!$B$18)+Inputs!$B$45*Loan_Sample!C1727</f>
        <v>-6.20608518421985</v>
      </c>
      <c r="R1747" s="0" t="n">
        <f aca="false">MIN(1-Inputs!$B$13,MAX(Inputs!$B$13,1/(1+EXP(-(Inputs!$B$15*Q1747+Inputs!$B$16)))))</f>
        <v>0.00131451949037765</v>
      </c>
    </row>
    <row r="1748" customFormat="false" ht="15" hidden="false" customHeight="false" outlineLevel="0" collapsed="false">
      <c r="A1748" s="0" t="n">
        <f aca="false">Loan_Sample!A1728</f>
        <v>51384</v>
      </c>
      <c r="B1748" s="0" t="n">
        <f aca="false">Loan_Sample!U1728</f>
        <v>173894.9</v>
      </c>
      <c r="C1748" s="0" t="n">
        <f aca="false">Loan_Sample!K1728+Inputs!$B$26</f>
        <v>4.30833339691162</v>
      </c>
      <c r="D1748" s="0" t="n">
        <f aca="false">Loan_Sample!L1728+Inputs!$B$26</f>
        <v>-1.125</v>
      </c>
      <c r="E1748" s="0" t="n">
        <f aca="false">Loan_Sample!E1728/(1+Inputs!$B$25/100)</f>
        <v>71.2394485473633</v>
      </c>
      <c r="F1748" s="0" t="n">
        <f aca="false">Loan_Sample!H1728-Inputs!$B$24/100</f>
        <v>-2.00433301925659</v>
      </c>
      <c r="G1748" s="0" t="n">
        <f aca="false">IF(ISNUMBER(C1748),INDEX(Scorecard!$D$54:$D$61,SUMPRODUCT(--(Scorecard!$G$54:$G$60&lt;C1748))+1),Scorecard!$D$62)</f>
        <v>0.489050497890326</v>
      </c>
      <c r="H1748" s="0" t="n">
        <f aca="false">IF(ISNUMBER(D1748),INDEX(Scorecard!$D$63:$D$68,SUMPRODUCT(--(Scorecard!$G$63:$G$67&lt;D1748))+1),Scorecard!$D$69)</f>
        <v>-0.340582194386522</v>
      </c>
      <c r="I1748" s="0" t="n">
        <f aca="false">IF(ISNUMBER(E1748),INDEX(Scorecard!$D$19:$D$26,SUMPRODUCT(--(Scorecard!$G$19:$G$25&lt;E1748))+1),Scorecard!$D$27)</f>
        <v>0.0530843085177338</v>
      </c>
      <c r="J1748" s="0" t="n">
        <f aca="false">IF(ISNUMBER(F1748),INDEX(Scorecard!$D$37:$D$44,SUMPRODUCT(--(Scorecard!$G$37:$G$43&lt;F1748))+1),Scorecard!$D$45)</f>
        <v>1.35057635045042</v>
      </c>
      <c r="K1748" s="0" t="n">
        <f aca="false">Inputs!$B$10+Scorecard!$J$5*Loan_Sample!Y1728+Scorecard!$J$6*Loan_Sample!Z1728+Scorecard!$J$7*I1748+Scorecard!$J$8*Loan_Sample!AB1728+Scorecard!$J$9*J1748+Scorecard!$J$10*Loan_Sample!AD1728+Scorecard!$J$11*G1748+Scorecard!$J$12*H1748</f>
        <v>-5.29266003073127</v>
      </c>
      <c r="L1748" s="0" t="n">
        <f aca="false">MIN(1-Inputs!$B$13,MAX(Inputs!$B$13,1/(1+EXP(-(Inputs!$B$11*K1748+Inputs!$B$12)))))</f>
        <v>0.00432499563987795</v>
      </c>
      <c r="M1748" s="0" t="n">
        <f aca="false">Loan_Sample!AH1728*Inputs!$B$4*B1748</f>
        <v>263.233139503954</v>
      </c>
      <c r="N1748" s="0" t="n">
        <f aca="false">L1748*Inputs!$B$4*B1748</f>
        <v>263.233139503954</v>
      </c>
      <c r="O1748" s="0" t="n">
        <f aca="false">Inputs!$B$37+Inputs!$B$38*MAX(Loan_Sample!H1728-Inputs!$C$38,0)+Inputs!$B$39*MAX(Loan_Sample!H1728-Inputs!$C$39,0)+Inputs!$B$40*MAX(Loan_Sample!H1728-Inputs!$C$40,0)+Inputs!$B$41*MAX(Loan_Sample!H1728-Inputs!$C$41,0)+Inputs!$B$42*Inputs!$B$14+Inputs!$B$43*MIN(Loan_Sample!I1728/Inputs!$B$17,1)+Inputs!$B$44*MIN(Loan_Sample!E1728,Inputs!$B$18)+Inputs!$B$45*Loan_Sample!C1728</f>
        <v>-5.63629416966688</v>
      </c>
      <c r="P1748" s="0" t="n">
        <f aca="false">MIN(1-Inputs!$B$13,MAX(Inputs!$B$13,1/(1+EXP(-(Inputs!$B$15*O1748+Inputs!$B$16)))))</f>
        <v>0.00250931974156433</v>
      </c>
      <c r="Q1748" s="0" t="n">
        <f aca="false">Inputs!$B$37+Inputs!$B$38*MAX(F1748-Inputs!$C$38,0)+Inputs!$B$39*MAX(F1748-Inputs!$C$39,0)+Inputs!$B$40*MAX(F1748-Inputs!$C$40,0)+Inputs!$B$41*MAX(F1748-Inputs!$C$41,0)+Inputs!$B$42*Inputs!$B$14+Inputs!$B$43*MIN(Loan_Sample!I1728/Inputs!$B$17,1)+Inputs!$B$44*MIN(E1748,Inputs!$B$18)+Inputs!$B$45*Loan_Sample!C1728</f>
        <v>-5.63629416966688</v>
      </c>
      <c r="R1748" s="0" t="n">
        <f aca="false">MIN(1-Inputs!$B$13,MAX(Inputs!$B$13,1/(1+EXP(-(Inputs!$B$15*Q1748+Inputs!$B$16)))))</f>
        <v>0.00250931974156433</v>
      </c>
    </row>
    <row r="1749" customFormat="false" ht="15" hidden="false" customHeight="false" outlineLevel="0" collapsed="false">
      <c r="A1749" s="0" t="n">
        <f aca="false">Loan_Sample!A1729</f>
        <v>51448</v>
      </c>
      <c r="B1749" s="0" t="n">
        <f aca="false">Loan_Sample!U1729</f>
        <v>216038.92</v>
      </c>
      <c r="C1749" s="0" t="n">
        <f aca="false">Loan_Sample!K1729+Inputs!$B$26</f>
        <v>4.55833339691162</v>
      </c>
      <c r="D1749" s="0" t="n">
        <f aca="false">Loan_Sample!L1729+Inputs!$B$26</f>
        <v>-1.875</v>
      </c>
      <c r="E1749" s="0" t="n">
        <f aca="false">Loan_Sample!E1729/(1+Inputs!$B$25/100)</f>
        <v>78.6932907104492</v>
      </c>
      <c r="F1749" s="0" t="n">
        <f aca="false">Loan_Sample!H1729-Inputs!$B$24/100</f>
        <v>-0.177666664123535</v>
      </c>
      <c r="G1749" s="0" t="n">
        <f aca="false">IF(ISNUMBER(C1749),INDEX(Scorecard!$D$54:$D$61,SUMPRODUCT(--(Scorecard!$G$54:$G$60&lt;C1749))+1),Scorecard!$D$62)</f>
        <v>0.409483001259379</v>
      </c>
      <c r="H1749" s="0" t="n">
        <f aca="false">IF(ISNUMBER(D1749),INDEX(Scorecard!$D$63:$D$68,SUMPRODUCT(--(Scorecard!$G$63:$G$67&lt;D1749))+1),Scorecard!$D$69)</f>
        <v>-0.340582194386522</v>
      </c>
      <c r="I1749" s="0" t="n">
        <f aca="false">IF(ISNUMBER(E1749),INDEX(Scorecard!$D$19:$D$26,SUMPRODUCT(--(Scorecard!$G$19:$G$25&lt;E1749))+1),Scorecard!$D$27)</f>
        <v>-0.0341578513653732</v>
      </c>
      <c r="J1749" s="0" t="n">
        <f aca="false">IF(ISNUMBER(F1749),INDEX(Scorecard!$D$37:$D$44,SUMPRODUCT(--(Scorecard!$G$37:$G$43&lt;F1749))+1),Scorecard!$D$45)</f>
        <v>0.769716833645565</v>
      </c>
      <c r="K1749" s="0" t="n">
        <f aca="false">Inputs!$B$10+Scorecard!$J$5*Loan_Sample!Y1729+Scorecard!$J$6*Loan_Sample!Z1729+Scorecard!$J$7*I1749+Scorecard!$J$8*Loan_Sample!AB1729+Scorecard!$J$9*J1749+Scorecard!$J$10*Loan_Sample!AD1729+Scorecard!$J$11*G1749+Scorecard!$J$12*H1749</f>
        <v>-4.53914759105508</v>
      </c>
      <c r="L1749" s="0" t="n">
        <f aca="false">MIN(1-Inputs!$B$13,MAX(Inputs!$B$13,1/(1+EXP(-(Inputs!$B$11*K1749+Inputs!$B$12)))))</f>
        <v>0.00960643855009978</v>
      </c>
      <c r="M1749" s="0" t="n">
        <f aca="false">Loan_Sample!AH1729*Inputs!$B$4*B1749</f>
        <v>726.377613293473</v>
      </c>
      <c r="N1749" s="0" t="n">
        <f aca="false">L1749*Inputs!$B$4*B1749</f>
        <v>726.377613293473</v>
      </c>
      <c r="O1749" s="0" t="n">
        <f aca="false">Inputs!$B$37+Inputs!$B$38*MAX(Loan_Sample!H1729-Inputs!$C$38,0)+Inputs!$B$39*MAX(Loan_Sample!H1729-Inputs!$C$39,0)+Inputs!$B$40*MAX(Loan_Sample!H1729-Inputs!$C$40,0)+Inputs!$B$41*MAX(Loan_Sample!H1729-Inputs!$C$41,0)+Inputs!$B$42*Inputs!$B$14+Inputs!$B$43*MIN(Loan_Sample!I1729/Inputs!$B$17,1)+Inputs!$B$44*MIN(Loan_Sample!E1729,Inputs!$B$18)+Inputs!$B$45*Loan_Sample!C1729</f>
        <v>-6.33803077331248</v>
      </c>
      <c r="P1749" s="0" t="n">
        <f aca="false">MIN(1-Inputs!$B$13,MAX(Inputs!$B$13,1/(1+EXP(-(Inputs!$B$15*O1749+Inputs!$B$16)))))</f>
        <v>0.00113162963982915</v>
      </c>
      <c r="Q1749" s="0" t="n">
        <f aca="false">Inputs!$B$37+Inputs!$B$38*MAX(F1749-Inputs!$C$38,0)+Inputs!$B$39*MAX(F1749-Inputs!$C$39,0)+Inputs!$B$40*MAX(F1749-Inputs!$C$40,0)+Inputs!$B$41*MAX(F1749-Inputs!$C$41,0)+Inputs!$B$42*Inputs!$B$14+Inputs!$B$43*MIN(Loan_Sample!I1729/Inputs!$B$17,1)+Inputs!$B$44*MIN(E1749,Inputs!$B$18)+Inputs!$B$45*Loan_Sample!C1729</f>
        <v>-6.33803077331248</v>
      </c>
      <c r="R1749" s="0" t="n">
        <f aca="false">MIN(1-Inputs!$B$13,MAX(Inputs!$B$13,1/(1+EXP(-(Inputs!$B$15*Q1749+Inputs!$B$16)))))</f>
        <v>0.00113162963982915</v>
      </c>
    </row>
    <row r="1750" customFormat="false" ht="15" hidden="false" customHeight="false" outlineLevel="0" collapsed="false">
      <c r="A1750" s="0" t="n">
        <f aca="false">Loan_Sample!A1730</f>
        <v>51485</v>
      </c>
      <c r="B1750" s="0" t="n">
        <f aca="false">Loan_Sample!U1730</f>
        <v>202809.45</v>
      </c>
      <c r="C1750" s="0" t="n">
        <f aca="false">Loan_Sample!K1730+Inputs!$B$26</f>
        <v>3.32307696342468</v>
      </c>
      <c r="D1750" s="0" t="n">
        <f aca="false">Loan_Sample!L1730+Inputs!$B$26</f>
        <v>-0.276922941207886</v>
      </c>
      <c r="E1750" s="0" t="n">
        <f aca="false">Loan_Sample!E1730/(1+Inputs!$B$25/100)</f>
        <v>59.797550201416</v>
      </c>
      <c r="F1750" s="0" t="n">
        <f aca="false">Loan_Sample!H1730-Inputs!$B$24/100</f>
        <v>0.182666540145874</v>
      </c>
      <c r="G1750" s="0" t="n">
        <f aca="false">IF(ISNUMBER(C1750),INDEX(Scorecard!$D$54:$D$61,SUMPRODUCT(--(Scorecard!$G$54:$G$60&lt;C1750))+1),Scorecard!$D$62)</f>
        <v>0.489050497890326</v>
      </c>
      <c r="H1750" s="0" t="n">
        <f aca="false">IF(ISNUMBER(D1750),INDEX(Scorecard!$D$63:$D$68,SUMPRODUCT(--(Scorecard!$G$63:$G$67&lt;D1750))+1),Scorecard!$D$69)</f>
        <v>0.322484508656054</v>
      </c>
      <c r="I1750" s="0" t="n">
        <f aca="false">IF(ISNUMBER(E1750),INDEX(Scorecard!$D$19:$D$26,SUMPRODUCT(--(Scorecard!$G$19:$G$25&lt;E1750))+1),Scorecard!$D$27)</f>
        <v>0.267179331770092</v>
      </c>
      <c r="J1750" s="0" t="n">
        <f aca="false">IF(ISNUMBER(F1750),INDEX(Scorecard!$D$37:$D$44,SUMPRODUCT(--(Scorecard!$G$37:$G$43&lt;F1750))+1),Scorecard!$D$45)</f>
        <v>0.102184252677548</v>
      </c>
      <c r="K1750" s="0" t="n">
        <f aca="false">Inputs!$B$10+Scorecard!$J$5*Loan_Sample!Y1730+Scorecard!$J$6*Loan_Sample!Z1730+Scorecard!$J$7*I1750+Scorecard!$J$8*Loan_Sample!AB1730+Scorecard!$J$9*J1750+Scorecard!$J$10*Loan_Sample!AD1730+Scorecard!$J$11*G1750+Scorecard!$J$12*H1750</f>
        <v>-7.00220116505751</v>
      </c>
      <c r="L1750" s="0" t="n">
        <f aca="false">MIN(1-Inputs!$B$13,MAX(Inputs!$B$13,1/(1+EXP(-(Inputs!$B$11*K1750+Inputs!$B$12)))))</f>
        <v>0.000701491574355269</v>
      </c>
      <c r="M1750" s="0" t="n">
        <f aca="false">Loan_Sample!AH1730*Inputs!$B$4*B1750</f>
        <v>49.7941921311192</v>
      </c>
      <c r="N1750" s="0" t="n">
        <f aca="false">L1750*Inputs!$B$4*B1750</f>
        <v>49.7941921311192</v>
      </c>
      <c r="O1750" s="0" t="n">
        <f aca="false">Inputs!$B$37+Inputs!$B$38*MAX(Loan_Sample!H1730-Inputs!$C$38,0)+Inputs!$B$39*MAX(Loan_Sample!H1730-Inputs!$C$39,0)+Inputs!$B$40*MAX(Loan_Sample!H1730-Inputs!$C$40,0)+Inputs!$B$41*MAX(Loan_Sample!H1730-Inputs!$C$41,0)+Inputs!$B$42*Inputs!$B$14+Inputs!$B$43*MIN(Loan_Sample!I1730/Inputs!$B$17,1)+Inputs!$B$44*MIN(Loan_Sample!E1730,Inputs!$B$18)+Inputs!$B$45*Loan_Sample!C1730</f>
        <v>-4.78447579829839</v>
      </c>
      <c r="P1750" s="0" t="n">
        <f aca="false">MIN(1-Inputs!$B$13,MAX(Inputs!$B$13,1/(1+EXP(-(Inputs!$B$15*O1750+Inputs!$B$16)))))</f>
        <v>0.00658152690917947</v>
      </c>
      <c r="Q1750" s="0" t="n">
        <f aca="false">Inputs!$B$37+Inputs!$B$38*MAX(F1750-Inputs!$C$38,0)+Inputs!$B$39*MAX(F1750-Inputs!$C$39,0)+Inputs!$B$40*MAX(F1750-Inputs!$C$40,0)+Inputs!$B$41*MAX(F1750-Inputs!$C$41,0)+Inputs!$B$42*Inputs!$B$14+Inputs!$B$43*MIN(Loan_Sample!I1730/Inputs!$B$17,1)+Inputs!$B$44*MIN(E1750,Inputs!$B$18)+Inputs!$B$45*Loan_Sample!C1730</f>
        <v>-4.78447579829839</v>
      </c>
      <c r="R1750" s="0" t="n">
        <f aca="false">MIN(1-Inputs!$B$13,MAX(Inputs!$B$13,1/(1+EXP(-(Inputs!$B$15*Q1750+Inputs!$B$16)))))</f>
        <v>0.00658152690917947</v>
      </c>
    </row>
    <row r="1751" customFormat="false" ht="15" hidden="false" customHeight="false" outlineLevel="0" collapsed="false">
      <c r="A1751" s="0" t="n">
        <f aca="false">Loan_Sample!A1731</f>
        <v>51573</v>
      </c>
      <c r="B1751" s="0" t="n">
        <f aca="false">Loan_Sample!U1731</f>
        <v>156348.7</v>
      </c>
      <c r="C1751" s="0" t="n">
        <f aca="false">Loan_Sample!K1731+Inputs!$B$26</f>
        <v>6.73333311080933</v>
      </c>
      <c r="D1751" s="0" t="n">
        <f aca="false">Loan_Sample!L1731+Inputs!$B$26</f>
        <v>2.71025609970093</v>
      </c>
      <c r="E1751" s="0" t="n">
        <f aca="false">Loan_Sample!E1731/(1+Inputs!$B$25/100)</f>
        <v>78.7317352294922</v>
      </c>
      <c r="F1751" s="0" t="n">
        <f aca="false">Loan_Sample!H1731-Inputs!$B$24/100</f>
        <v>0.803333282470703</v>
      </c>
      <c r="G1751" s="0" t="n">
        <f aca="false">IF(ISNUMBER(C1751),INDEX(Scorecard!$D$54:$D$61,SUMPRODUCT(--(Scorecard!$G$54:$G$60&lt;C1751))+1),Scorecard!$D$62)</f>
        <v>-0.357264871923982</v>
      </c>
      <c r="H1751" s="0" t="n">
        <f aca="false">IF(ISNUMBER(D1751),INDEX(Scorecard!$D$63:$D$68,SUMPRODUCT(--(Scorecard!$G$63:$G$67&lt;D1751))+1),Scorecard!$D$69)</f>
        <v>0.322484508656054</v>
      </c>
      <c r="I1751" s="0" t="n">
        <f aca="false">IF(ISNUMBER(E1751),INDEX(Scorecard!$D$19:$D$26,SUMPRODUCT(--(Scorecard!$G$19:$G$25&lt;E1751))+1),Scorecard!$D$27)</f>
        <v>-0.0341578513653732</v>
      </c>
      <c r="J1751" s="0" t="n">
        <f aca="false">IF(ISNUMBER(F1751),INDEX(Scorecard!$D$37:$D$44,SUMPRODUCT(--(Scorecard!$G$37:$G$43&lt;F1751))+1),Scorecard!$D$45)</f>
        <v>-0.569454719285959</v>
      </c>
      <c r="K1751" s="0" t="n">
        <f aca="false">Inputs!$B$10+Scorecard!$J$5*Loan_Sample!Y1731+Scorecard!$J$6*Loan_Sample!Z1731+Scorecard!$J$7*I1751+Scorecard!$J$8*Loan_Sample!AB1731+Scorecard!$J$9*J1751+Scorecard!$J$10*Loan_Sample!AD1731+Scorecard!$J$11*G1751+Scorecard!$J$12*H1751</f>
        <v>-3.12804640135294</v>
      </c>
      <c r="L1751" s="0" t="n">
        <f aca="false">MIN(1-Inputs!$B$13,MAX(Inputs!$B$13,1/(1+EXP(-(Inputs!$B$11*K1751+Inputs!$B$12)))))</f>
        <v>0.0418363122303763</v>
      </c>
      <c r="M1751" s="0" t="n">
        <f aca="false">Loan_Sample!AH1731*Inputs!$B$4*B1751</f>
        <v>2289.3685605047</v>
      </c>
      <c r="N1751" s="0" t="n">
        <f aca="false">L1751*Inputs!$B$4*B1751</f>
        <v>2289.3685605047</v>
      </c>
      <c r="O1751" s="0" t="n">
        <f aca="false">Inputs!$B$37+Inputs!$B$38*MAX(Loan_Sample!H1731-Inputs!$C$38,0)+Inputs!$B$39*MAX(Loan_Sample!H1731-Inputs!$C$39,0)+Inputs!$B$40*MAX(Loan_Sample!H1731-Inputs!$C$40,0)+Inputs!$B$41*MAX(Loan_Sample!H1731-Inputs!$C$41,0)+Inputs!$B$42*Inputs!$B$14+Inputs!$B$43*MIN(Loan_Sample!I1731/Inputs!$B$17,1)+Inputs!$B$44*MIN(Loan_Sample!E1731,Inputs!$B$18)+Inputs!$B$45*Loan_Sample!C1731</f>
        <v>-4.2981175578422</v>
      </c>
      <c r="P1751" s="0" t="n">
        <f aca="false">MIN(1-Inputs!$B$13,MAX(Inputs!$B$13,1/(1+EXP(-(Inputs!$B$15*O1751+Inputs!$B$16)))))</f>
        <v>0.011385161915096</v>
      </c>
      <c r="Q1751" s="0" t="n">
        <f aca="false">Inputs!$B$37+Inputs!$B$38*MAX(F1751-Inputs!$C$38,0)+Inputs!$B$39*MAX(F1751-Inputs!$C$39,0)+Inputs!$B$40*MAX(F1751-Inputs!$C$40,0)+Inputs!$B$41*MAX(F1751-Inputs!$C$41,0)+Inputs!$B$42*Inputs!$B$14+Inputs!$B$43*MIN(Loan_Sample!I1731/Inputs!$B$17,1)+Inputs!$B$44*MIN(E1751,Inputs!$B$18)+Inputs!$B$45*Loan_Sample!C1731</f>
        <v>-4.2981175578422</v>
      </c>
      <c r="R1751" s="0" t="n">
        <f aca="false">MIN(1-Inputs!$B$13,MAX(Inputs!$B$13,1/(1+EXP(-(Inputs!$B$15*Q1751+Inputs!$B$16)))))</f>
        <v>0.011385161915096</v>
      </c>
    </row>
    <row r="1752" customFormat="false" ht="15" hidden="false" customHeight="false" outlineLevel="0" collapsed="false">
      <c r="A1752" s="0" t="n">
        <f aca="false">Loan_Sample!A1732</f>
        <v>51576</v>
      </c>
      <c r="B1752" s="0" t="n">
        <f aca="false">Loan_Sample!U1732</f>
        <v>158800.56</v>
      </c>
      <c r="C1752" s="0" t="n">
        <f aca="false">Loan_Sample!K1732+Inputs!$B$26</f>
        <v>4.55833339691162</v>
      </c>
      <c r="D1752" s="0" t="n">
        <f aca="false">Loan_Sample!L1732+Inputs!$B$26</f>
        <v>-1.875</v>
      </c>
      <c r="E1752" s="0" t="n">
        <f aca="false">Loan_Sample!E1732/(1+Inputs!$B$25/100)</f>
        <v>79.5701141357422</v>
      </c>
      <c r="F1752" s="0" t="n">
        <f aca="false">Loan_Sample!H1732-Inputs!$B$24/100</f>
        <v>0.165333271026611</v>
      </c>
      <c r="G1752" s="0" t="n">
        <f aca="false">IF(ISNUMBER(C1752),INDEX(Scorecard!$D$54:$D$61,SUMPRODUCT(--(Scorecard!$G$54:$G$60&lt;C1752))+1),Scorecard!$D$62)</f>
        <v>0.409483001259379</v>
      </c>
      <c r="H1752" s="0" t="n">
        <f aca="false">IF(ISNUMBER(D1752),INDEX(Scorecard!$D$63:$D$68,SUMPRODUCT(--(Scorecard!$G$63:$G$67&lt;D1752))+1),Scorecard!$D$69)</f>
        <v>-0.340582194386522</v>
      </c>
      <c r="I1752" s="0" t="n">
        <f aca="false">IF(ISNUMBER(E1752),INDEX(Scorecard!$D$19:$D$26,SUMPRODUCT(--(Scorecard!$G$19:$G$25&lt;E1752))+1),Scorecard!$D$27)</f>
        <v>-0.0341578513653732</v>
      </c>
      <c r="J1752" s="0" t="n">
        <f aca="false">IF(ISNUMBER(F1752),INDEX(Scorecard!$D$37:$D$44,SUMPRODUCT(--(Scorecard!$G$37:$G$43&lt;F1752))+1),Scorecard!$D$45)</f>
        <v>0.102184252677548</v>
      </c>
      <c r="K1752" s="0" t="n">
        <f aca="false">Inputs!$B$10+Scorecard!$J$5*Loan_Sample!Y1732+Scorecard!$J$6*Loan_Sample!Z1732+Scorecard!$J$7*I1752+Scorecard!$J$8*Loan_Sample!AB1732+Scorecard!$J$9*J1752+Scorecard!$J$10*Loan_Sample!AD1732+Scorecard!$J$11*G1752+Scorecard!$J$12*H1752</f>
        <v>-3.46139246217131</v>
      </c>
      <c r="L1752" s="0" t="n">
        <f aca="false">MIN(1-Inputs!$B$13,MAX(Inputs!$B$13,1/(1+EXP(-(Inputs!$B$11*K1752+Inputs!$B$12)))))</f>
        <v>0.0296946587830815</v>
      </c>
      <c r="M1752" s="0" t="n">
        <f aca="false">Loan_Sample!AH1732*Inputs!$B$4*B1752</f>
        <v>1650.43495531679</v>
      </c>
      <c r="N1752" s="0" t="n">
        <f aca="false">L1752*Inputs!$B$4*B1752</f>
        <v>1650.43495531679</v>
      </c>
      <c r="O1752" s="0" t="n">
        <f aca="false">Inputs!$B$37+Inputs!$B$38*MAX(Loan_Sample!H1732-Inputs!$C$38,0)+Inputs!$B$39*MAX(Loan_Sample!H1732-Inputs!$C$39,0)+Inputs!$B$40*MAX(Loan_Sample!H1732-Inputs!$C$40,0)+Inputs!$B$41*MAX(Loan_Sample!H1732-Inputs!$C$41,0)+Inputs!$B$42*Inputs!$B$14+Inputs!$B$43*MIN(Loan_Sample!I1732/Inputs!$B$17,1)+Inputs!$B$44*MIN(Loan_Sample!E1732,Inputs!$B$18)+Inputs!$B$45*Loan_Sample!C1732</f>
        <v>-6.04564431358259</v>
      </c>
      <c r="P1752" s="0" t="n">
        <f aca="false">MIN(1-Inputs!$B$13,MAX(Inputs!$B$13,1/(1+EXP(-(Inputs!$B$15*O1752+Inputs!$B$16)))))</f>
        <v>0.00157711489861523</v>
      </c>
      <c r="Q1752" s="0" t="n">
        <f aca="false">Inputs!$B$37+Inputs!$B$38*MAX(F1752-Inputs!$C$38,0)+Inputs!$B$39*MAX(F1752-Inputs!$C$39,0)+Inputs!$B$40*MAX(F1752-Inputs!$C$40,0)+Inputs!$B$41*MAX(F1752-Inputs!$C$41,0)+Inputs!$B$42*Inputs!$B$14+Inputs!$B$43*MIN(Loan_Sample!I1732/Inputs!$B$17,1)+Inputs!$B$44*MIN(E1752,Inputs!$B$18)+Inputs!$B$45*Loan_Sample!C1732</f>
        <v>-6.04564431358259</v>
      </c>
      <c r="R1752" s="0" t="n">
        <f aca="false">MIN(1-Inputs!$B$13,MAX(Inputs!$B$13,1/(1+EXP(-(Inputs!$B$15*Q1752+Inputs!$B$16)))))</f>
        <v>0.00157711489861523</v>
      </c>
    </row>
    <row r="1753" customFormat="false" ht="15" hidden="false" customHeight="false" outlineLevel="0" collapsed="false">
      <c r="A1753" s="0" t="n">
        <f aca="false">Loan_Sample!A1733</f>
        <v>51576</v>
      </c>
      <c r="B1753" s="0" t="n">
        <f aca="false">Loan_Sample!U1733</f>
        <v>154307.34</v>
      </c>
      <c r="C1753" s="0" t="n">
        <f aca="false">Loan_Sample!K1733+Inputs!$B$26</f>
        <v>4.09999990463257</v>
      </c>
      <c r="D1753" s="0" t="n">
        <f aca="false">Loan_Sample!L1733+Inputs!$B$26</f>
        <v>-0.208333492279053</v>
      </c>
      <c r="E1753" s="0" t="n">
        <f aca="false">Loan_Sample!E1733/(1+Inputs!$B$25/100)</f>
        <v>72.1256561279297</v>
      </c>
      <c r="F1753" s="0" t="n">
        <f aca="false">Loan_Sample!H1733-Inputs!$B$24/100</f>
        <v>-2.95133328437805</v>
      </c>
      <c r="G1753" s="0" t="n">
        <f aca="false">IF(ISNUMBER(C1753),INDEX(Scorecard!$D$54:$D$61,SUMPRODUCT(--(Scorecard!$G$54:$G$60&lt;C1753))+1),Scorecard!$D$62)</f>
        <v>0.489050497890326</v>
      </c>
      <c r="H1753" s="0" t="n">
        <f aca="false">IF(ISNUMBER(D1753),INDEX(Scorecard!$D$63:$D$68,SUMPRODUCT(--(Scorecard!$G$63:$G$67&lt;D1753))+1),Scorecard!$D$69)</f>
        <v>0.322484508656054</v>
      </c>
      <c r="I1753" s="0" t="n">
        <f aca="false">IF(ISNUMBER(E1753),INDEX(Scorecard!$D$19:$D$26,SUMPRODUCT(--(Scorecard!$G$19:$G$25&lt;E1753))+1),Scorecard!$D$27)</f>
        <v>-0.0341578513653732</v>
      </c>
      <c r="J1753" s="0" t="n">
        <f aca="false">IF(ISNUMBER(F1753),INDEX(Scorecard!$D$37:$D$44,SUMPRODUCT(--(Scorecard!$G$37:$G$43&lt;F1753))+1),Scorecard!$D$45)</f>
        <v>1.35057635045042</v>
      </c>
      <c r="K1753" s="0" t="n">
        <f aca="false">Inputs!$B$10+Scorecard!$J$5*Loan_Sample!Y1733+Scorecard!$J$6*Loan_Sample!Z1733+Scorecard!$J$7*I1753+Scorecard!$J$8*Loan_Sample!AB1733+Scorecard!$J$9*J1753+Scorecard!$J$10*Loan_Sample!AD1733+Scorecard!$J$11*G1753+Scorecard!$J$12*H1753</f>
        <v>-3.62894750929096</v>
      </c>
      <c r="L1753" s="0" t="n">
        <f aca="false">MIN(1-Inputs!$B$13,MAX(Inputs!$B$13,1/(1+EXP(-(Inputs!$B$11*K1753+Inputs!$B$12)))))</f>
        <v>0.024958178707087</v>
      </c>
      <c r="M1753" s="0" t="n">
        <f aca="false">Loan_Sample!AH1733*Inputs!$B$4*B1753</f>
        <v>1347.93055863733</v>
      </c>
      <c r="N1753" s="0" t="n">
        <f aca="false">L1753*Inputs!$B$4*B1753</f>
        <v>1347.93055863733</v>
      </c>
      <c r="O1753" s="0" t="n">
        <f aca="false">Inputs!$B$37+Inputs!$B$38*MAX(Loan_Sample!H1733-Inputs!$C$38,0)+Inputs!$B$39*MAX(Loan_Sample!H1733-Inputs!$C$39,0)+Inputs!$B$40*MAX(Loan_Sample!H1733-Inputs!$C$40,0)+Inputs!$B$41*MAX(Loan_Sample!H1733-Inputs!$C$41,0)+Inputs!$B$42*Inputs!$B$14+Inputs!$B$43*MIN(Loan_Sample!I1733/Inputs!$B$17,1)+Inputs!$B$44*MIN(Loan_Sample!E1733,Inputs!$B$18)+Inputs!$B$45*Loan_Sample!C1733</f>
        <v>-6.02726347927705</v>
      </c>
      <c r="P1753" s="0" t="n">
        <f aca="false">MIN(1-Inputs!$B$13,MAX(Inputs!$B$13,1/(1+EXP(-(Inputs!$B$15*O1753+Inputs!$B$16)))))</f>
        <v>0.00161036227542958</v>
      </c>
      <c r="Q1753" s="0" t="n">
        <f aca="false">Inputs!$B$37+Inputs!$B$38*MAX(F1753-Inputs!$C$38,0)+Inputs!$B$39*MAX(F1753-Inputs!$C$39,0)+Inputs!$B$40*MAX(F1753-Inputs!$C$40,0)+Inputs!$B$41*MAX(F1753-Inputs!$C$41,0)+Inputs!$B$42*Inputs!$B$14+Inputs!$B$43*MIN(Loan_Sample!I1733/Inputs!$B$17,1)+Inputs!$B$44*MIN(E1753,Inputs!$B$18)+Inputs!$B$45*Loan_Sample!C1733</f>
        <v>-6.02726347927705</v>
      </c>
      <c r="R1753" s="0" t="n">
        <f aca="false">MIN(1-Inputs!$B$13,MAX(Inputs!$B$13,1/(1+EXP(-(Inputs!$B$15*Q1753+Inputs!$B$16)))))</f>
        <v>0.00161036227542958</v>
      </c>
    </row>
    <row r="1754" customFormat="false" ht="15" hidden="false" customHeight="false" outlineLevel="0" collapsed="false">
      <c r="A1754" s="0" t="n">
        <f aca="false">Loan_Sample!A1734</f>
        <v>51618</v>
      </c>
      <c r="B1754" s="0" t="n">
        <f aca="false">Loan_Sample!U1734</f>
        <v>183261.36</v>
      </c>
      <c r="C1754" s="0" t="n">
        <f aca="false">Loan_Sample!K1734+Inputs!$B$26</f>
        <v>9.23333358764648</v>
      </c>
      <c r="D1754" s="0" t="n">
        <f aca="false">Loan_Sample!L1734+Inputs!$B$26</f>
        <v>5.07179498672485</v>
      </c>
      <c r="E1754" s="0" t="n">
        <f aca="false">Loan_Sample!E1734/(1+Inputs!$B$25/100)</f>
        <v>76.253532409668</v>
      </c>
      <c r="F1754" s="0" t="n">
        <f aca="false">Loan_Sample!H1734-Inputs!$B$24/100</f>
        <v>0.360666751861572</v>
      </c>
      <c r="G1754" s="0" t="n">
        <f aca="false">IF(ISNUMBER(C1754),INDEX(Scorecard!$D$54:$D$61,SUMPRODUCT(--(Scorecard!$G$54:$G$60&lt;C1754))+1),Scorecard!$D$62)</f>
        <v>-0.541917179454542</v>
      </c>
      <c r="H1754" s="0" t="n">
        <f aca="false">IF(ISNUMBER(D1754),INDEX(Scorecard!$D$63:$D$68,SUMPRODUCT(--(Scorecard!$G$63:$G$67&lt;D1754))+1),Scorecard!$D$69)</f>
        <v>0.322484508656054</v>
      </c>
      <c r="I1754" s="0" t="n">
        <f aca="false">IF(ISNUMBER(E1754),INDEX(Scorecard!$D$19:$D$26,SUMPRODUCT(--(Scorecard!$G$19:$G$25&lt;E1754))+1),Scorecard!$D$27)</f>
        <v>-0.0341578513653732</v>
      </c>
      <c r="J1754" s="0" t="n">
        <f aca="false">IF(ISNUMBER(F1754),INDEX(Scorecard!$D$37:$D$44,SUMPRODUCT(--(Scorecard!$G$37:$G$43&lt;F1754))+1),Scorecard!$D$45)</f>
        <v>-0.0679520129233634</v>
      </c>
      <c r="K1754" s="0" t="n">
        <f aca="false">Inputs!$B$10+Scorecard!$J$5*Loan_Sample!Y1734+Scorecard!$J$6*Loan_Sample!Z1734+Scorecard!$J$7*I1754+Scorecard!$J$8*Loan_Sample!AB1734+Scorecard!$J$9*J1754+Scorecard!$J$10*Loan_Sample!AD1734+Scorecard!$J$11*G1754+Scorecard!$J$12*H1754</f>
        <v>-5.64489358971524</v>
      </c>
      <c r="L1754" s="0" t="n">
        <f aca="false">MIN(1-Inputs!$B$13,MAX(Inputs!$B$13,1/(1+EXP(-(Inputs!$B$11*K1754+Inputs!$B$12)))))</f>
        <v>0.0029749877614524</v>
      </c>
      <c r="M1754" s="0" t="n">
        <f aca="false">Loan_Sample!AH1734*Inputs!$B$4*B1754</f>
        <v>190.820106101493</v>
      </c>
      <c r="N1754" s="0" t="n">
        <f aca="false">L1754*Inputs!$B$4*B1754</f>
        <v>190.820106101493</v>
      </c>
      <c r="O1754" s="0" t="n">
        <f aca="false">Inputs!$B$37+Inputs!$B$38*MAX(Loan_Sample!H1734-Inputs!$C$38,0)+Inputs!$B$39*MAX(Loan_Sample!H1734-Inputs!$C$39,0)+Inputs!$B$40*MAX(Loan_Sample!H1734-Inputs!$C$40,0)+Inputs!$B$41*MAX(Loan_Sample!H1734-Inputs!$C$41,0)+Inputs!$B$42*Inputs!$B$14+Inputs!$B$43*MIN(Loan_Sample!I1734/Inputs!$B$17,1)+Inputs!$B$44*MIN(Loan_Sample!E1734,Inputs!$B$18)+Inputs!$B$45*Loan_Sample!C1734</f>
        <v>-4.75833615779032</v>
      </c>
      <c r="P1754" s="0" t="n">
        <f aca="false">MIN(1-Inputs!$B$13,MAX(Inputs!$B$13,1/(1+EXP(-(Inputs!$B$15*O1754+Inputs!$B$16)))))</f>
        <v>0.00677868945941734</v>
      </c>
      <c r="Q1754" s="0" t="n">
        <f aca="false">Inputs!$B$37+Inputs!$B$38*MAX(F1754-Inputs!$C$38,0)+Inputs!$B$39*MAX(F1754-Inputs!$C$39,0)+Inputs!$B$40*MAX(F1754-Inputs!$C$40,0)+Inputs!$B$41*MAX(F1754-Inputs!$C$41,0)+Inputs!$B$42*Inputs!$B$14+Inputs!$B$43*MIN(Loan_Sample!I1734/Inputs!$B$17,1)+Inputs!$B$44*MIN(E1754,Inputs!$B$18)+Inputs!$B$45*Loan_Sample!C1734</f>
        <v>-4.75833615779032</v>
      </c>
      <c r="R1754" s="0" t="n">
        <f aca="false">MIN(1-Inputs!$B$13,MAX(Inputs!$B$13,1/(1+EXP(-(Inputs!$B$15*Q1754+Inputs!$B$16)))))</f>
        <v>0.00677868945941734</v>
      </c>
    </row>
    <row r="1755" customFormat="false" ht="15" hidden="false" customHeight="false" outlineLevel="0" collapsed="false">
      <c r="A1755" s="0" t="n">
        <f aca="false">Loan_Sample!A1735</f>
        <v>51620</v>
      </c>
      <c r="B1755" s="0" t="n">
        <f aca="false">Loan_Sample!U1735</f>
        <v>145972</v>
      </c>
      <c r="C1755" s="0" t="n">
        <f aca="false">Loan_Sample!K1735+Inputs!$B$26</f>
        <v>4.85833311080933</v>
      </c>
      <c r="D1755" s="0" t="n">
        <f aca="false">Loan_Sample!L1735+Inputs!$B$26</f>
        <v>-1.875</v>
      </c>
      <c r="E1755" s="0" t="n">
        <f aca="false">Loan_Sample!E1735/(1+Inputs!$B$25/100)</f>
        <v>77.5579986572266</v>
      </c>
      <c r="F1755" s="0" t="n">
        <f aca="false">Loan_Sample!H1735-Inputs!$B$24/100</f>
        <v>1.22833323478699</v>
      </c>
      <c r="G1755" s="0" t="n">
        <f aca="false">IF(ISNUMBER(C1755),INDEX(Scorecard!$D$54:$D$61,SUMPRODUCT(--(Scorecard!$G$54:$G$60&lt;C1755))+1),Scorecard!$D$62)</f>
        <v>0.214429354789033</v>
      </c>
      <c r="H1755" s="0" t="n">
        <f aca="false">IF(ISNUMBER(D1755),INDEX(Scorecard!$D$63:$D$68,SUMPRODUCT(--(Scorecard!$G$63:$G$67&lt;D1755))+1),Scorecard!$D$69)</f>
        <v>-0.340582194386522</v>
      </c>
      <c r="I1755" s="0" t="n">
        <f aca="false">IF(ISNUMBER(E1755),INDEX(Scorecard!$D$19:$D$26,SUMPRODUCT(--(Scorecard!$G$19:$G$25&lt;E1755))+1),Scorecard!$D$27)</f>
        <v>-0.0341578513653732</v>
      </c>
      <c r="J1755" s="0" t="n">
        <f aca="false">IF(ISNUMBER(F1755),INDEX(Scorecard!$D$37:$D$44,SUMPRODUCT(--(Scorecard!$G$37:$G$43&lt;F1755))+1),Scorecard!$D$45)</f>
        <v>-0.975503570149195</v>
      </c>
      <c r="K1755" s="0" t="n">
        <f aca="false">Inputs!$B$10+Scorecard!$J$5*Loan_Sample!Y1735+Scorecard!$J$6*Loan_Sample!Z1735+Scorecard!$J$7*I1755+Scorecard!$J$8*Loan_Sample!AB1735+Scorecard!$J$9*J1755+Scorecard!$J$10*Loan_Sample!AD1735+Scorecard!$J$11*G1755+Scorecard!$J$12*H1755</f>
        <v>-4.05491881659366</v>
      </c>
      <c r="L1755" s="0" t="n">
        <f aca="false">MIN(1-Inputs!$B$13,MAX(Inputs!$B$13,1/(1+EXP(-(Inputs!$B$11*K1755+Inputs!$B$12)))))</f>
        <v>0.0159939919947249</v>
      </c>
      <c r="M1755" s="0" t="n">
        <f aca="false">Loan_Sample!AH1735*Inputs!$B$4*B1755</f>
        <v>817.136249808894</v>
      </c>
      <c r="N1755" s="0" t="n">
        <f aca="false">L1755*Inputs!$B$4*B1755</f>
        <v>817.136249808894</v>
      </c>
      <c r="O1755" s="0" t="n">
        <f aca="false">Inputs!$B$37+Inputs!$B$38*MAX(Loan_Sample!H1735-Inputs!$C$38,0)+Inputs!$B$39*MAX(Loan_Sample!H1735-Inputs!$C$39,0)+Inputs!$B$40*MAX(Loan_Sample!H1735-Inputs!$C$40,0)+Inputs!$B$41*MAX(Loan_Sample!H1735-Inputs!$C$41,0)+Inputs!$B$42*Inputs!$B$14+Inputs!$B$43*MIN(Loan_Sample!I1735/Inputs!$B$17,1)+Inputs!$B$44*MIN(Loan_Sample!E1735,Inputs!$B$18)+Inputs!$B$45*Loan_Sample!C1735</f>
        <v>-3.43725089081541</v>
      </c>
      <c r="P1755" s="0" t="n">
        <f aca="false">MIN(1-Inputs!$B$13,MAX(Inputs!$B$13,1/(1+EXP(-(Inputs!$B$15*O1755+Inputs!$B$16)))))</f>
        <v>0.0297316104781621</v>
      </c>
      <c r="Q1755" s="0" t="n">
        <f aca="false">Inputs!$B$37+Inputs!$B$38*MAX(F1755-Inputs!$C$38,0)+Inputs!$B$39*MAX(F1755-Inputs!$C$39,0)+Inputs!$B$40*MAX(F1755-Inputs!$C$40,0)+Inputs!$B$41*MAX(F1755-Inputs!$C$41,0)+Inputs!$B$42*Inputs!$B$14+Inputs!$B$43*MIN(Loan_Sample!I1735/Inputs!$B$17,1)+Inputs!$B$44*MIN(E1755,Inputs!$B$18)+Inputs!$B$45*Loan_Sample!C1735</f>
        <v>-3.43725089081541</v>
      </c>
      <c r="R1755" s="0" t="n">
        <f aca="false">MIN(1-Inputs!$B$13,MAX(Inputs!$B$13,1/(1+EXP(-(Inputs!$B$15*Q1755+Inputs!$B$16)))))</f>
        <v>0.0297316104781621</v>
      </c>
    </row>
    <row r="1756" customFormat="false" ht="15" hidden="false" customHeight="false" outlineLevel="0" collapsed="false">
      <c r="A1756" s="0" t="n">
        <f aca="false">Loan_Sample!A1736</f>
        <v>51636</v>
      </c>
      <c r="B1756" s="0" t="n">
        <f aca="false">Loan_Sample!U1736</f>
        <v>241789.23</v>
      </c>
      <c r="C1756" s="0" t="n">
        <f aca="false">Loan_Sample!K1736+Inputs!$B$26</f>
        <v>4.80000019073486</v>
      </c>
      <c r="D1756" s="0" t="n">
        <f aca="false">Loan_Sample!L1736+Inputs!$B$26</f>
        <v>-0.458333015441895</v>
      </c>
      <c r="E1756" s="0" t="n">
        <f aca="false">Loan_Sample!E1736/(1+Inputs!$B$25/100)</f>
        <v>61.8018302917481</v>
      </c>
      <c r="F1756" s="0" t="n">
        <f aca="false">Loan_Sample!H1736-Inputs!$B$24/100</f>
        <v>-3.53933334350586</v>
      </c>
      <c r="G1756" s="0" t="n">
        <f aca="false">IF(ISNUMBER(C1756),INDEX(Scorecard!$D$54:$D$61,SUMPRODUCT(--(Scorecard!$G$54:$G$60&lt;C1756))+1),Scorecard!$D$62)</f>
        <v>0.409483001259379</v>
      </c>
      <c r="H1756" s="0" t="n">
        <f aca="false">IF(ISNUMBER(D1756),INDEX(Scorecard!$D$63:$D$68,SUMPRODUCT(--(Scorecard!$G$63:$G$67&lt;D1756))+1),Scorecard!$D$69)</f>
        <v>0.322484508656054</v>
      </c>
      <c r="I1756" s="0" t="n">
        <f aca="false">IF(ISNUMBER(E1756),INDEX(Scorecard!$D$19:$D$26,SUMPRODUCT(--(Scorecard!$G$19:$G$25&lt;E1756))+1),Scorecard!$D$27)</f>
        <v>0.233621608745691</v>
      </c>
      <c r="J1756" s="0" t="n">
        <f aca="false">IF(ISNUMBER(F1756),INDEX(Scorecard!$D$37:$D$44,SUMPRODUCT(--(Scorecard!$G$37:$G$43&lt;F1756))+1),Scorecard!$D$45)</f>
        <v>1.35057635045042</v>
      </c>
      <c r="K1756" s="0" t="n">
        <f aca="false">Inputs!$B$10+Scorecard!$J$5*Loan_Sample!Y1736+Scorecard!$J$6*Loan_Sample!Z1736+Scorecard!$J$7*I1756+Scorecard!$J$8*Loan_Sample!AB1736+Scorecard!$J$9*J1756+Scorecard!$J$10*Loan_Sample!AD1736+Scorecard!$J$11*G1756+Scorecard!$J$12*H1756</f>
        <v>-5.52080104671533</v>
      </c>
      <c r="L1756" s="0" t="n">
        <f aca="false">MIN(1-Inputs!$B$13,MAX(Inputs!$B$13,1/(1+EXP(-(Inputs!$B$11*K1756+Inputs!$B$12)))))</f>
        <v>0.00339436863519277</v>
      </c>
      <c r="M1756" s="0" t="n">
        <f aca="false">Loan_Sample!AH1736*Inputs!$B$4*B1756</f>
        <v>287.252622523794</v>
      </c>
      <c r="N1756" s="0" t="n">
        <f aca="false">L1756*Inputs!$B$4*B1756</f>
        <v>287.252622523794</v>
      </c>
      <c r="O1756" s="0" t="n">
        <f aca="false">Inputs!$B$37+Inputs!$B$38*MAX(Loan_Sample!H1736-Inputs!$C$38,0)+Inputs!$B$39*MAX(Loan_Sample!H1736-Inputs!$C$39,0)+Inputs!$B$40*MAX(Loan_Sample!H1736-Inputs!$C$40,0)+Inputs!$B$41*MAX(Loan_Sample!H1736-Inputs!$C$41,0)+Inputs!$B$42*Inputs!$B$14+Inputs!$B$43*MIN(Loan_Sample!I1736/Inputs!$B$17,1)+Inputs!$B$44*MIN(Loan_Sample!E1736,Inputs!$B$18)+Inputs!$B$45*Loan_Sample!C1736</f>
        <v>-5.64158411824077</v>
      </c>
      <c r="P1756" s="0" t="n">
        <f aca="false">MIN(1-Inputs!$B$13,MAX(Inputs!$B$13,1/(1+EXP(-(Inputs!$B$15*O1756+Inputs!$B$16)))))</f>
        <v>0.00249431249015989</v>
      </c>
      <c r="Q1756" s="0" t="n">
        <f aca="false">Inputs!$B$37+Inputs!$B$38*MAX(F1756-Inputs!$C$38,0)+Inputs!$B$39*MAX(F1756-Inputs!$C$39,0)+Inputs!$B$40*MAX(F1756-Inputs!$C$40,0)+Inputs!$B$41*MAX(F1756-Inputs!$C$41,0)+Inputs!$B$42*Inputs!$B$14+Inputs!$B$43*MIN(Loan_Sample!I1736/Inputs!$B$17,1)+Inputs!$B$44*MIN(E1756,Inputs!$B$18)+Inputs!$B$45*Loan_Sample!C1736</f>
        <v>-5.64158411824077</v>
      </c>
      <c r="R1756" s="0" t="n">
        <f aca="false">MIN(1-Inputs!$B$13,MAX(Inputs!$B$13,1/(1+EXP(-(Inputs!$B$15*Q1756+Inputs!$B$16)))))</f>
        <v>0.00249431249015989</v>
      </c>
    </row>
    <row r="1757" customFormat="false" ht="15" hidden="false" customHeight="false" outlineLevel="0" collapsed="false">
      <c r="A1757" s="0" t="n">
        <f aca="false">Loan_Sample!A1737</f>
        <v>51649</v>
      </c>
      <c r="B1757" s="0" t="n">
        <f aca="false">Loan_Sample!U1737</f>
        <v>129553.03</v>
      </c>
      <c r="C1757" s="0" t="n">
        <f aca="false">Loan_Sample!K1737+Inputs!$B$26</f>
        <v>6.63333320617676</v>
      </c>
      <c r="D1757" s="0" t="n">
        <f aca="false">Loan_Sample!L1737+Inputs!$B$26</f>
        <v>2.71025633811951</v>
      </c>
      <c r="E1757" s="0" t="n">
        <f aca="false">Loan_Sample!E1737/(1+Inputs!$B$25/100)</f>
        <v>92.6822204589844</v>
      </c>
      <c r="F1757" s="0" t="n">
        <f aca="false">Loan_Sample!H1737-Inputs!$B$24/100</f>
        <v>0.93233323097229</v>
      </c>
      <c r="G1757" s="0" t="n">
        <f aca="false">IF(ISNUMBER(C1757),INDEX(Scorecard!$D$54:$D$61,SUMPRODUCT(--(Scorecard!$G$54:$G$60&lt;C1757))+1),Scorecard!$D$62)</f>
        <v>-0.357264871923982</v>
      </c>
      <c r="H1757" s="0" t="n">
        <f aca="false">IF(ISNUMBER(D1757),INDEX(Scorecard!$D$63:$D$68,SUMPRODUCT(--(Scorecard!$G$63:$G$67&lt;D1757))+1),Scorecard!$D$69)</f>
        <v>0.322484508656054</v>
      </c>
      <c r="I1757" s="0" t="n">
        <f aca="false">IF(ISNUMBER(E1757),INDEX(Scorecard!$D$19:$D$26,SUMPRODUCT(--(Scorecard!$G$19:$G$25&lt;E1757))+1),Scorecard!$D$27)</f>
        <v>-0.820992370602782</v>
      </c>
      <c r="J1757" s="0" t="n">
        <f aca="false">IF(ISNUMBER(F1757),INDEX(Scorecard!$D$37:$D$44,SUMPRODUCT(--(Scorecard!$G$37:$G$43&lt;F1757))+1),Scorecard!$D$45)</f>
        <v>-0.975503570149195</v>
      </c>
      <c r="K1757" s="0" t="n">
        <f aca="false">Inputs!$B$10+Scorecard!$J$5*Loan_Sample!Y1737+Scorecard!$J$6*Loan_Sample!Z1737+Scorecard!$J$7*I1757+Scorecard!$J$8*Loan_Sample!AB1737+Scorecard!$J$9*J1757+Scorecard!$J$10*Loan_Sample!AD1737+Scorecard!$J$11*G1757+Scorecard!$J$12*H1757</f>
        <v>-5.20481104266087</v>
      </c>
      <c r="L1757" s="0" t="n">
        <f aca="false">MIN(1-Inputs!$B$13,MAX(Inputs!$B$13,1/(1+EXP(-(Inputs!$B$11*K1757+Inputs!$B$12)))))</f>
        <v>0.00474762677242021</v>
      </c>
      <c r="M1757" s="0" t="n">
        <f aca="false">Loan_Sample!AH1737*Inputs!$B$4*B1757</f>
        <v>215.274301786656</v>
      </c>
      <c r="N1757" s="0" t="n">
        <f aca="false">L1757*Inputs!$B$4*B1757</f>
        <v>215.274301786656</v>
      </c>
      <c r="O1757" s="0" t="n">
        <f aca="false">Inputs!$B$37+Inputs!$B$38*MAX(Loan_Sample!H1737-Inputs!$C$38,0)+Inputs!$B$39*MAX(Loan_Sample!H1737-Inputs!$C$39,0)+Inputs!$B$40*MAX(Loan_Sample!H1737-Inputs!$C$40,0)+Inputs!$B$41*MAX(Loan_Sample!H1737-Inputs!$C$41,0)+Inputs!$B$42*Inputs!$B$14+Inputs!$B$43*MIN(Loan_Sample!I1737/Inputs!$B$17,1)+Inputs!$B$44*MIN(Loan_Sample!E1737,Inputs!$B$18)+Inputs!$B$45*Loan_Sample!C1737</f>
        <v>-3.7812146226638</v>
      </c>
      <c r="P1757" s="0" t="n">
        <f aca="false">MIN(1-Inputs!$B$13,MAX(Inputs!$B$13,1/(1+EXP(-(Inputs!$B$15*O1757+Inputs!$B$16)))))</f>
        <v>0.0203048955902091</v>
      </c>
      <c r="Q1757" s="0" t="n">
        <f aca="false">Inputs!$B$37+Inputs!$B$38*MAX(F1757-Inputs!$C$38,0)+Inputs!$B$39*MAX(F1757-Inputs!$C$39,0)+Inputs!$B$40*MAX(F1757-Inputs!$C$40,0)+Inputs!$B$41*MAX(F1757-Inputs!$C$41,0)+Inputs!$B$42*Inputs!$B$14+Inputs!$B$43*MIN(Loan_Sample!I1737/Inputs!$B$17,1)+Inputs!$B$44*MIN(E1757,Inputs!$B$18)+Inputs!$B$45*Loan_Sample!C1737</f>
        <v>-3.7812146226638</v>
      </c>
      <c r="R1757" s="0" t="n">
        <f aca="false">MIN(1-Inputs!$B$13,MAX(Inputs!$B$13,1/(1+EXP(-(Inputs!$B$15*Q1757+Inputs!$B$16)))))</f>
        <v>0.0203048955902091</v>
      </c>
    </row>
    <row r="1758" customFormat="false" ht="15" hidden="false" customHeight="false" outlineLevel="0" collapsed="false">
      <c r="A1758" s="0" t="n">
        <f aca="false">Loan_Sample!A1738</f>
        <v>51713</v>
      </c>
      <c r="B1758" s="0" t="n">
        <f aca="false">Loan_Sample!U1738</f>
        <v>341495.88</v>
      </c>
      <c r="C1758" s="0" t="n">
        <f aca="false">Loan_Sample!K1738+Inputs!$B$26</f>
        <v>9.3333330154419</v>
      </c>
      <c r="D1758" s="0" t="n">
        <f aca="false">Loan_Sample!L1738+Inputs!$B$26</f>
        <v>5.0717945098877</v>
      </c>
      <c r="E1758" s="0" t="n">
        <f aca="false">Loan_Sample!E1738/(1+Inputs!$B$25/100)</f>
        <v>73.5524139404297</v>
      </c>
      <c r="F1758" s="0" t="n">
        <f aca="false">Loan_Sample!H1738-Inputs!$B$24/100</f>
        <v>1.08166670799255</v>
      </c>
      <c r="G1758" s="0" t="n">
        <f aca="false">IF(ISNUMBER(C1758),INDEX(Scorecard!$D$54:$D$61,SUMPRODUCT(--(Scorecard!$G$54:$G$60&lt;C1758))+1),Scorecard!$D$62)</f>
        <v>-0.541917179454542</v>
      </c>
      <c r="H1758" s="0" t="n">
        <f aca="false">IF(ISNUMBER(D1758),INDEX(Scorecard!$D$63:$D$68,SUMPRODUCT(--(Scorecard!$G$63:$G$67&lt;D1758))+1),Scorecard!$D$69)</f>
        <v>0.322484508656054</v>
      </c>
      <c r="I1758" s="0" t="n">
        <f aca="false">IF(ISNUMBER(E1758),INDEX(Scorecard!$D$19:$D$26,SUMPRODUCT(--(Scorecard!$G$19:$G$25&lt;E1758))+1),Scorecard!$D$27)</f>
        <v>-0.0341578513653732</v>
      </c>
      <c r="J1758" s="0" t="n">
        <f aca="false">IF(ISNUMBER(F1758),INDEX(Scorecard!$D$37:$D$44,SUMPRODUCT(--(Scorecard!$G$37:$G$43&lt;F1758))+1),Scorecard!$D$45)</f>
        <v>-0.975503570149195</v>
      </c>
      <c r="K1758" s="0" t="n">
        <f aca="false">Inputs!$B$10+Scorecard!$J$5*Loan_Sample!Y1738+Scorecard!$J$6*Loan_Sample!Z1738+Scorecard!$J$7*I1758+Scorecard!$J$8*Loan_Sample!AB1738+Scorecard!$J$9*J1758+Scorecard!$J$10*Loan_Sample!AD1738+Scorecard!$J$11*G1758+Scorecard!$J$12*H1758</f>
        <v>-4.72562928695513</v>
      </c>
      <c r="L1758" s="0" t="n">
        <f aca="false">MIN(1-Inputs!$B$13,MAX(Inputs!$B$13,1/(1+EXP(-(Inputs!$B$11*K1758+Inputs!$B$12)))))</f>
        <v>0.00788808710862256</v>
      </c>
      <c r="M1758" s="0" t="n">
        <f aca="false">Loan_Sample!AH1738*Inputs!$B$4*B1758</f>
        <v>942.812237036501</v>
      </c>
      <c r="N1758" s="0" t="n">
        <f aca="false">L1758*Inputs!$B$4*B1758</f>
        <v>942.812237036501</v>
      </c>
      <c r="O1758" s="0" t="n">
        <f aca="false">Inputs!$B$37+Inputs!$B$38*MAX(Loan_Sample!H1738-Inputs!$C$38,0)+Inputs!$B$39*MAX(Loan_Sample!H1738-Inputs!$C$39,0)+Inputs!$B$40*MAX(Loan_Sample!H1738-Inputs!$C$40,0)+Inputs!$B$41*MAX(Loan_Sample!H1738-Inputs!$C$41,0)+Inputs!$B$42*Inputs!$B$14+Inputs!$B$43*MIN(Loan_Sample!I1738/Inputs!$B$17,1)+Inputs!$B$44*MIN(Loan_Sample!E1738,Inputs!$B$18)+Inputs!$B$45*Loan_Sample!C1738</f>
        <v>-3.23093170118221</v>
      </c>
      <c r="P1758" s="0" t="n">
        <f aca="false">MIN(1-Inputs!$B$13,MAX(Inputs!$B$13,1/(1+EXP(-(Inputs!$B$15*O1758+Inputs!$B$16)))))</f>
        <v>0.0372974845359951</v>
      </c>
      <c r="Q1758" s="0" t="n">
        <f aca="false">Inputs!$B$37+Inputs!$B$38*MAX(F1758-Inputs!$C$38,0)+Inputs!$B$39*MAX(F1758-Inputs!$C$39,0)+Inputs!$B$40*MAX(F1758-Inputs!$C$40,0)+Inputs!$B$41*MAX(F1758-Inputs!$C$41,0)+Inputs!$B$42*Inputs!$B$14+Inputs!$B$43*MIN(Loan_Sample!I1738/Inputs!$B$17,1)+Inputs!$B$44*MIN(E1758,Inputs!$B$18)+Inputs!$B$45*Loan_Sample!C1738</f>
        <v>-3.23093170118221</v>
      </c>
      <c r="R1758" s="0" t="n">
        <f aca="false">MIN(1-Inputs!$B$13,MAX(Inputs!$B$13,1/(1+EXP(-(Inputs!$B$15*Q1758+Inputs!$B$16)))))</f>
        <v>0.0372974845359951</v>
      </c>
    </row>
    <row r="1759" customFormat="false" ht="15" hidden="false" customHeight="false" outlineLevel="0" collapsed="false">
      <c r="A1759" s="0" t="n">
        <f aca="false">Loan_Sample!A1739</f>
        <v>51727</v>
      </c>
      <c r="B1759" s="0" t="n">
        <f aca="false">Loan_Sample!U1739</f>
        <v>126675.805</v>
      </c>
      <c r="C1759" s="0" t="n">
        <f aca="false">Loan_Sample!K1739+Inputs!$B$26</f>
        <v>3.32307696342468</v>
      </c>
      <c r="D1759" s="0" t="n">
        <f aca="false">Loan_Sample!L1739+Inputs!$B$26</f>
        <v>-0.276922941207886</v>
      </c>
      <c r="E1759" s="0" t="n">
        <f aca="false">Loan_Sample!E1739/(1+Inputs!$B$25/100)</f>
        <v>48.7970695495606</v>
      </c>
      <c r="F1759" s="0" t="n">
        <f aca="false">Loan_Sample!H1739-Inputs!$B$24/100</f>
        <v>0.659666776657105</v>
      </c>
      <c r="G1759" s="0" t="n">
        <f aca="false">IF(ISNUMBER(C1759),INDEX(Scorecard!$D$54:$D$61,SUMPRODUCT(--(Scorecard!$G$54:$G$60&lt;C1759))+1),Scorecard!$D$62)</f>
        <v>0.489050497890326</v>
      </c>
      <c r="H1759" s="0" t="n">
        <f aca="false">IF(ISNUMBER(D1759),INDEX(Scorecard!$D$63:$D$68,SUMPRODUCT(--(Scorecard!$G$63:$G$67&lt;D1759))+1),Scorecard!$D$69)</f>
        <v>0.322484508656054</v>
      </c>
      <c r="I1759" s="0" t="n">
        <f aca="false">IF(ISNUMBER(E1759),INDEX(Scorecard!$D$19:$D$26,SUMPRODUCT(--(Scorecard!$G$19:$G$25&lt;E1759))+1),Scorecard!$D$27)</f>
        <v>0.57899015159425</v>
      </c>
      <c r="J1759" s="0" t="n">
        <f aca="false">IF(ISNUMBER(F1759),INDEX(Scorecard!$D$37:$D$44,SUMPRODUCT(--(Scorecard!$G$37:$G$43&lt;F1759))+1),Scorecard!$D$45)</f>
        <v>-0.569454719285959</v>
      </c>
      <c r="K1759" s="0" t="n">
        <f aca="false">Inputs!$B$10+Scorecard!$J$5*Loan_Sample!Y1739+Scorecard!$J$6*Loan_Sample!Z1739+Scorecard!$J$7*I1759+Scorecard!$J$8*Loan_Sample!AB1739+Scorecard!$J$9*J1759+Scorecard!$J$10*Loan_Sample!AD1739+Scorecard!$J$11*G1759+Scorecard!$J$12*H1759</f>
        <v>-4.57212344261335</v>
      </c>
      <c r="L1759" s="0" t="n">
        <f aca="false">MIN(1-Inputs!$B$13,MAX(Inputs!$B$13,1/(1+EXP(-(Inputs!$B$11*K1759+Inputs!$B$12)))))</f>
        <v>0.0092776565118461</v>
      </c>
      <c r="M1759" s="0" t="n">
        <f aca="false">Loan_Sample!AH1739*Inputs!$B$4*B1759</f>
        <v>411.339112503059</v>
      </c>
      <c r="N1759" s="0" t="n">
        <f aca="false">L1759*Inputs!$B$4*B1759</f>
        <v>411.339112503059</v>
      </c>
      <c r="O1759" s="0" t="n">
        <f aca="false">Inputs!$B$37+Inputs!$B$38*MAX(Loan_Sample!H1739-Inputs!$C$38,0)+Inputs!$B$39*MAX(Loan_Sample!H1739-Inputs!$C$39,0)+Inputs!$B$40*MAX(Loan_Sample!H1739-Inputs!$C$40,0)+Inputs!$B$41*MAX(Loan_Sample!H1739-Inputs!$C$41,0)+Inputs!$B$42*Inputs!$B$14+Inputs!$B$43*MIN(Loan_Sample!I1739/Inputs!$B$17,1)+Inputs!$B$44*MIN(Loan_Sample!E1739,Inputs!$B$18)+Inputs!$B$45*Loan_Sample!C1739</f>
        <v>-3.97139597786786</v>
      </c>
      <c r="P1759" s="0" t="n">
        <f aca="false">MIN(1-Inputs!$B$13,MAX(Inputs!$B$13,1/(1+EXP(-(Inputs!$B$15*O1759+Inputs!$B$16)))))</f>
        <v>0.0164219639906225</v>
      </c>
      <c r="Q1759" s="0" t="n">
        <f aca="false">Inputs!$B$37+Inputs!$B$38*MAX(F1759-Inputs!$C$38,0)+Inputs!$B$39*MAX(F1759-Inputs!$C$39,0)+Inputs!$B$40*MAX(F1759-Inputs!$C$40,0)+Inputs!$B$41*MAX(F1759-Inputs!$C$41,0)+Inputs!$B$42*Inputs!$B$14+Inputs!$B$43*MIN(Loan_Sample!I1739/Inputs!$B$17,1)+Inputs!$B$44*MIN(E1759,Inputs!$B$18)+Inputs!$B$45*Loan_Sample!C1739</f>
        <v>-3.97139597786786</v>
      </c>
      <c r="R1759" s="0" t="n">
        <f aca="false">MIN(1-Inputs!$B$13,MAX(Inputs!$B$13,1/(1+EXP(-(Inputs!$B$15*Q1759+Inputs!$B$16)))))</f>
        <v>0.0164219639906225</v>
      </c>
    </row>
    <row r="1760" customFormat="false" ht="15" hidden="false" customHeight="false" outlineLevel="0" collapsed="false">
      <c r="A1760" s="0" t="n">
        <f aca="false">Loan_Sample!A1740</f>
        <v>51749</v>
      </c>
      <c r="B1760" s="0" t="n">
        <f aca="false">Loan_Sample!U1740</f>
        <v>354331.75</v>
      </c>
      <c r="C1760" s="0" t="n">
        <f aca="false">Loan_Sample!K1740+Inputs!$B$26</f>
        <v>4.60833311080933</v>
      </c>
      <c r="D1760" s="0" t="n">
        <f aca="false">Loan_Sample!L1740+Inputs!$B$26</f>
        <v>-1.125</v>
      </c>
      <c r="E1760" s="0" t="n">
        <f aca="false">Loan_Sample!E1740/(1+Inputs!$B$25/100)</f>
        <v>70.4281234741211</v>
      </c>
      <c r="F1760" s="0" t="n">
        <f aca="false">Loan_Sample!H1740-Inputs!$B$24/100</f>
        <v>-2.77633309364319</v>
      </c>
      <c r="G1760" s="0" t="n">
        <f aca="false">IF(ISNUMBER(C1760),INDEX(Scorecard!$D$54:$D$61,SUMPRODUCT(--(Scorecard!$G$54:$G$60&lt;C1760))+1),Scorecard!$D$62)</f>
        <v>0.409483001259379</v>
      </c>
      <c r="H1760" s="0" t="n">
        <f aca="false">IF(ISNUMBER(D1760),INDEX(Scorecard!$D$63:$D$68,SUMPRODUCT(--(Scorecard!$G$63:$G$67&lt;D1760))+1),Scorecard!$D$69)</f>
        <v>-0.340582194386522</v>
      </c>
      <c r="I1760" s="0" t="n">
        <f aca="false">IF(ISNUMBER(E1760),INDEX(Scorecard!$D$19:$D$26,SUMPRODUCT(--(Scorecard!$G$19:$G$25&lt;E1760))+1),Scorecard!$D$27)</f>
        <v>0.0530843085177338</v>
      </c>
      <c r="J1760" s="0" t="n">
        <f aca="false">IF(ISNUMBER(F1760),INDEX(Scorecard!$D$37:$D$44,SUMPRODUCT(--(Scorecard!$G$37:$G$43&lt;F1760))+1),Scorecard!$D$45)</f>
        <v>1.35057635045042</v>
      </c>
      <c r="K1760" s="0" t="n">
        <f aca="false">Inputs!$B$10+Scorecard!$J$5*Loan_Sample!Y1740+Scorecard!$J$6*Loan_Sample!Z1740+Scorecard!$J$7*I1760+Scorecard!$J$8*Loan_Sample!AB1740+Scorecard!$J$9*J1760+Scorecard!$J$10*Loan_Sample!AD1740+Scorecard!$J$11*G1760+Scorecard!$J$12*H1760</f>
        <v>-5.88182823411425</v>
      </c>
      <c r="L1760" s="0" t="n">
        <f aca="false">MIN(1-Inputs!$B$13,MAX(Inputs!$B$13,1/(1+EXP(-(Inputs!$B$11*K1760+Inputs!$B$12)))))</f>
        <v>0.00231243598246468</v>
      </c>
      <c r="M1760" s="0" t="n">
        <f aca="false">Loan_Sample!AH1740*Inputs!$B$4*B1760</f>
        <v>286.779320950388</v>
      </c>
      <c r="N1760" s="0" t="n">
        <f aca="false">L1760*Inputs!$B$4*B1760</f>
        <v>286.779320950388</v>
      </c>
      <c r="O1760" s="0" t="n">
        <f aca="false">Inputs!$B$37+Inputs!$B$38*MAX(Loan_Sample!H1740-Inputs!$C$38,0)+Inputs!$B$39*MAX(Loan_Sample!H1740-Inputs!$C$39,0)+Inputs!$B$40*MAX(Loan_Sample!H1740-Inputs!$C$40,0)+Inputs!$B$41*MAX(Loan_Sample!H1740-Inputs!$C$41,0)+Inputs!$B$42*Inputs!$B$14+Inputs!$B$43*MIN(Loan_Sample!I1740/Inputs!$B$17,1)+Inputs!$B$44*MIN(Loan_Sample!E1740,Inputs!$B$18)+Inputs!$B$45*Loan_Sample!C1740</f>
        <v>-5.8149860881553</v>
      </c>
      <c r="P1760" s="0" t="n">
        <f aca="false">MIN(1-Inputs!$B$13,MAX(Inputs!$B$13,1/(1+EXP(-(Inputs!$B$15*O1760+Inputs!$B$16)))))</f>
        <v>0.00204896827911787</v>
      </c>
      <c r="Q1760" s="0" t="n">
        <f aca="false">Inputs!$B$37+Inputs!$B$38*MAX(F1760-Inputs!$C$38,0)+Inputs!$B$39*MAX(F1760-Inputs!$C$39,0)+Inputs!$B$40*MAX(F1760-Inputs!$C$40,0)+Inputs!$B$41*MAX(F1760-Inputs!$C$41,0)+Inputs!$B$42*Inputs!$B$14+Inputs!$B$43*MIN(Loan_Sample!I1740/Inputs!$B$17,1)+Inputs!$B$44*MIN(E1760,Inputs!$B$18)+Inputs!$B$45*Loan_Sample!C1740</f>
        <v>-5.8149860881553</v>
      </c>
      <c r="R1760" s="0" t="n">
        <f aca="false">MIN(1-Inputs!$B$13,MAX(Inputs!$B$13,1/(1+EXP(-(Inputs!$B$15*Q1760+Inputs!$B$16)))))</f>
        <v>0.00204896827911787</v>
      </c>
    </row>
    <row r="1761" customFormat="false" ht="15" hidden="false" customHeight="false" outlineLevel="0" collapsed="false">
      <c r="A1761" s="0" t="n">
        <f aca="false">Loan_Sample!A1741</f>
        <v>51779</v>
      </c>
      <c r="B1761" s="0" t="n">
        <f aca="false">Loan_Sample!U1741</f>
        <v>211566.7</v>
      </c>
      <c r="C1761" s="0" t="n">
        <f aca="false">Loan_Sample!K1741+Inputs!$B$26</f>
        <v>6.73333311080933</v>
      </c>
      <c r="D1761" s="0" t="n">
        <f aca="false">Loan_Sample!L1741+Inputs!$B$26</f>
        <v>2.71025609970093</v>
      </c>
      <c r="E1761" s="0" t="n">
        <f aca="false">Loan_Sample!E1741/(1+Inputs!$B$25/100)</f>
        <v>67.717170715332</v>
      </c>
      <c r="F1761" s="0" t="n">
        <f aca="false">Loan_Sample!H1741-Inputs!$B$24/100</f>
        <v>1.36633324623108</v>
      </c>
      <c r="G1761" s="0" t="n">
        <f aca="false">IF(ISNUMBER(C1761),INDEX(Scorecard!$D$54:$D$61,SUMPRODUCT(--(Scorecard!$G$54:$G$60&lt;C1761))+1),Scorecard!$D$62)</f>
        <v>-0.357264871923982</v>
      </c>
      <c r="H1761" s="0" t="n">
        <f aca="false">IF(ISNUMBER(D1761),INDEX(Scorecard!$D$63:$D$68,SUMPRODUCT(--(Scorecard!$G$63:$G$67&lt;D1761))+1),Scorecard!$D$69)</f>
        <v>0.322484508656054</v>
      </c>
      <c r="I1761" s="0" t="n">
        <f aca="false">IF(ISNUMBER(E1761),INDEX(Scorecard!$D$19:$D$26,SUMPRODUCT(--(Scorecard!$G$19:$G$25&lt;E1761))+1),Scorecard!$D$27)</f>
        <v>0.0530843085177338</v>
      </c>
      <c r="J1761" s="0" t="n">
        <f aca="false">IF(ISNUMBER(F1761),INDEX(Scorecard!$D$37:$D$44,SUMPRODUCT(--(Scorecard!$G$37:$G$43&lt;F1761))+1),Scorecard!$D$45)</f>
        <v>-0.975503570149195</v>
      </c>
      <c r="K1761" s="0" t="n">
        <f aca="false">Inputs!$B$10+Scorecard!$J$5*Loan_Sample!Y1741+Scorecard!$J$6*Loan_Sample!Z1741+Scorecard!$J$7*I1761+Scorecard!$J$8*Loan_Sample!AB1741+Scorecard!$J$9*J1761+Scorecard!$J$10*Loan_Sample!AD1741+Scorecard!$J$11*G1761+Scorecard!$J$12*H1761</f>
        <v>-4.26428560544618</v>
      </c>
      <c r="L1761" s="0" t="n">
        <f aca="false">MIN(1-Inputs!$B$13,MAX(Inputs!$B$13,1/(1+EXP(-(Inputs!$B$11*K1761+Inputs!$B$12)))))</f>
        <v>0.0128353886937518</v>
      </c>
      <c r="M1761" s="0" t="n">
        <f aca="false">Loan_Sample!AH1741*Inputs!$B$4*B1761</f>
        <v>950.439290204035</v>
      </c>
      <c r="N1761" s="0" t="n">
        <f aca="false">L1761*Inputs!$B$4*B1761</f>
        <v>950.439290204035</v>
      </c>
      <c r="O1761" s="0" t="n">
        <f aca="false">Inputs!$B$37+Inputs!$B$38*MAX(Loan_Sample!H1741-Inputs!$C$38,0)+Inputs!$B$39*MAX(Loan_Sample!H1741-Inputs!$C$39,0)+Inputs!$B$40*MAX(Loan_Sample!H1741-Inputs!$C$40,0)+Inputs!$B$41*MAX(Loan_Sample!H1741-Inputs!$C$41,0)+Inputs!$B$42*Inputs!$B$14+Inputs!$B$43*MIN(Loan_Sample!I1741/Inputs!$B$17,1)+Inputs!$B$44*MIN(Loan_Sample!E1741,Inputs!$B$18)+Inputs!$B$45*Loan_Sample!C1741</f>
        <v>-3.38997245160448</v>
      </c>
      <c r="P1761" s="0" t="n">
        <f aca="false">MIN(1-Inputs!$B$13,MAX(Inputs!$B$13,1/(1+EXP(-(Inputs!$B$15*O1761+Inputs!$B$16)))))</f>
        <v>0.0313218686912575</v>
      </c>
      <c r="Q1761" s="0" t="n">
        <f aca="false">Inputs!$B$37+Inputs!$B$38*MAX(F1761-Inputs!$C$38,0)+Inputs!$B$39*MAX(F1761-Inputs!$C$39,0)+Inputs!$B$40*MAX(F1761-Inputs!$C$40,0)+Inputs!$B$41*MAX(F1761-Inputs!$C$41,0)+Inputs!$B$42*Inputs!$B$14+Inputs!$B$43*MIN(Loan_Sample!I1741/Inputs!$B$17,1)+Inputs!$B$44*MIN(E1761,Inputs!$B$18)+Inputs!$B$45*Loan_Sample!C1741</f>
        <v>-3.38997245160448</v>
      </c>
      <c r="R1761" s="0" t="n">
        <f aca="false">MIN(1-Inputs!$B$13,MAX(Inputs!$B$13,1/(1+EXP(-(Inputs!$B$15*Q1761+Inputs!$B$16)))))</f>
        <v>0.0313218686912575</v>
      </c>
    </row>
    <row r="1762" customFormat="false" ht="15" hidden="false" customHeight="false" outlineLevel="0" collapsed="false">
      <c r="A1762" s="0" t="n">
        <f aca="false">Loan_Sample!A1742</f>
        <v>51812</v>
      </c>
      <c r="B1762" s="0" t="n">
        <f aca="false">Loan_Sample!U1742</f>
        <v>76081.93</v>
      </c>
      <c r="C1762" s="0" t="n">
        <f aca="false">Loan_Sample!K1742+Inputs!$B$26</f>
        <v>4.19999980926514</v>
      </c>
      <c r="D1762" s="0" t="n">
        <f aca="false">Loan_Sample!L1742+Inputs!$B$26</f>
        <v>-0.208333492279053</v>
      </c>
      <c r="E1762" s="0" t="n">
        <f aca="false">Loan_Sample!E1742/(1+Inputs!$B$25/100)</f>
        <v>39.4075736999512</v>
      </c>
      <c r="F1762" s="0" t="n">
        <f aca="false">Loan_Sample!H1742-Inputs!$B$24/100</f>
        <v>-2.24933338165283</v>
      </c>
      <c r="G1762" s="0" t="n">
        <f aca="false">IF(ISNUMBER(C1762),INDEX(Scorecard!$D$54:$D$61,SUMPRODUCT(--(Scorecard!$G$54:$G$60&lt;C1762))+1),Scorecard!$D$62)</f>
        <v>0.489050497890326</v>
      </c>
      <c r="H1762" s="0" t="n">
        <f aca="false">IF(ISNUMBER(D1762),INDEX(Scorecard!$D$63:$D$68,SUMPRODUCT(--(Scorecard!$G$63:$G$67&lt;D1762))+1),Scorecard!$D$69)</f>
        <v>0.322484508656054</v>
      </c>
      <c r="I1762" s="0" t="n">
        <f aca="false">IF(ISNUMBER(E1762),INDEX(Scorecard!$D$19:$D$26,SUMPRODUCT(--(Scorecard!$G$19:$G$25&lt;E1762))+1),Scorecard!$D$27)</f>
        <v>0.57899015159425</v>
      </c>
      <c r="J1762" s="0" t="n">
        <f aca="false">IF(ISNUMBER(F1762),INDEX(Scorecard!$D$37:$D$44,SUMPRODUCT(--(Scorecard!$G$37:$G$43&lt;F1762))+1),Scorecard!$D$45)</f>
        <v>1.35057635045042</v>
      </c>
      <c r="K1762" s="0" t="n">
        <f aca="false">Inputs!$B$10+Scorecard!$J$5*Loan_Sample!Y1742+Scorecard!$J$6*Loan_Sample!Z1742+Scorecard!$J$7*I1762+Scorecard!$J$8*Loan_Sample!AB1742+Scorecard!$J$9*J1762+Scorecard!$J$10*Loan_Sample!AD1742+Scorecard!$J$11*G1762+Scorecard!$J$12*H1762</f>
        <v>-2.91593835094175</v>
      </c>
      <c r="L1762" s="0" t="n">
        <f aca="false">MIN(1-Inputs!$B$13,MAX(Inputs!$B$13,1/(1+EXP(-(Inputs!$B$11*K1762+Inputs!$B$12)))))</f>
        <v>0.0519010644793681</v>
      </c>
      <c r="M1762" s="0" t="n">
        <f aca="false">Loan_Sample!AH1742*Inputs!$B$4*B1762</f>
        <v>1382.05660412567</v>
      </c>
      <c r="N1762" s="0" t="n">
        <f aca="false">L1762*Inputs!$B$4*B1762</f>
        <v>1382.05660412567</v>
      </c>
      <c r="O1762" s="0" t="n">
        <f aca="false">Inputs!$B$37+Inputs!$B$38*MAX(Loan_Sample!H1742-Inputs!$C$38,0)+Inputs!$B$39*MAX(Loan_Sample!H1742-Inputs!$C$39,0)+Inputs!$B$40*MAX(Loan_Sample!H1742-Inputs!$C$40,0)+Inputs!$B$41*MAX(Loan_Sample!H1742-Inputs!$C$41,0)+Inputs!$B$42*Inputs!$B$14+Inputs!$B$43*MIN(Loan_Sample!I1742/Inputs!$B$17,1)+Inputs!$B$44*MIN(Loan_Sample!E1742,Inputs!$B$18)+Inputs!$B$45*Loan_Sample!C1742</f>
        <v>-5.77973309288752</v>
      </c>
      <c r="P1762" s="0" t="n">
        <f aca="false">MIN(1-Inputs!$B$13,MAX(Inputs!$B$13,1/(1+EXP(-(Inputs!$B$15*O1762+Inputs!$B$16)))))</f>
        <v>0.00213257072250577</v>
      </c>
      <c r="Q1762" s="0" t="n">
        <f aca="false">Inputs!$B$37+Inputs!$B$38*MAX(F1762-Inputs!$C$38,0)+Inputs!$B$39*MAX(F1762-Inputs!$C$39,0)+Inputs!$B$40*MAX(F1762-Inputs!$C$40,0)+Inputs!$B$41*MAX(F1762-Inputs!$C$41,0)+Inputs!$B$42*Inputs!$B$14+Inputs!$B$43*MIN(Loan_Sample!I1742/Inputs!$B$17,1)+Inputs!$B$44*MIN(E1762,Inputs!$B$18)+Inputs!$B$45*Loan_Sample!C1742</f>
        <v>-5.77973309288752</v>
      </c>
      <c r="R1762" s="0" t="n">
        <f aca="false">MIN(1-Inputs!$B$13,MAX(Inputs!$B$13,1/(1+EXP(-(Inputs!$B$15*Q1762+Inputs!$B$16)))))</f>
        <v>0.00213257072250577</v>
      </c>
    </row>
    <row r="1763" customFormat="false" ht="15" hidden="false" customHeight="false" outlineLevel="0" collapsed="false">
      <c r="A1763" s="0" t="n">
        <f aca="false">Loan_Sample!A1743</f>
        <v>51814</v>
      </c>
      <c r="B1763" s="0" t="n">
        <f aca="false">Loan_Sample!U1743</f>
        <v>130665.47</v>
      </c>
      <c r="C1763" s="0" t="n">
        <f aca="false">Loan_Sample!K1743+Inputs!$B$26</f>
        <v>4.80000019073486</v>
      </c>
      <c r="D1763" s="0" t="n">
        <f aca="false">Loan_Sample!L1743+Inputs!$B$26</f>
        <v>-0.458333015441895</v>
      </c>
      <c r="E1763" s="0" t="n">
        <f aca="false">Loan_Sample!E1743/(1+Inputs!$B$25/100)</f>
        <v>62.3680725097656</v>
      </c>
      <c r="F1763" s="0" t="n">
        <f aca="false">Loan_Sample!H1743-Inputs!$B$24/100</f>
        <v>-2.31933355331421</v>
      </c>
      <c r="G1763" s="0" t="n">
        <f aca="false">IF(ISNUMBER(C1763),INDEX(Scorecard!$D$54:$D$61,SUMPRODUCT(--(Scorecard!$G$54:$G$60&lt;C1763))+1),Scorecard!$D$62)</f>
        <v>0.409483001259379</v>
      </c>
      <c r="H1763" s="0" t="n">
        <f aca="false">IF(ISNUMBER(D1763),INDEX(Scorecard!$D$63:$D$68,SUMPRODUCT(--(Scorecard!$G$63:$G$67&lt;D1763))+1),Scorecard!$D$69)</f>
        <v>0.322484508656054</v>
      </c>
      <c r="I1763" s="0" t="n">
        <f aca="false">IF(ISNUMBER(E1763),INDEX(Scorecard!$D$19:$D$26,SUMPRODUCT(--(Scorecard!$G$19:$G$25&lt;E1763))+1),Scorecard!$D$27)</f>
        <v>0.233621608745691</v>
      </c>
      <c r="J1763" s="0" t="n">
        <f aca="false">IF(ISNUMBER(F1763),INDEX(Scorecard!$D$37:$D$44,SUMPRODUCT(--(Scorecard!$G$37:$G$43&lt;F1763))+1),Scorecard!$D$45)</f>
        <v>1.35057635045042</v>
      </c>
      <c r="K1763" s="0" t="n">
        <f aca="false">Inputs!$B$10+Scorecard!$J$5*Loan_Sample!Y1743+Scorecard!$J$6*Loan_Sample!Z1743+Scorecard!$J$7*I1763+Scorecard!$J$8*Loan_Sample!AB1743+Scorecard!$J$9*J1763+Scorecard!$J$10*Loan_Sample!AD1743+Scorecard!$J$11*G1763+Scorecard!$J$12*H1763</f>
        <v>-3.57973489015516</v>
      </c>
      <c r="L1763" s="0" t="n">
        <f aca="false">MIN(1-Inputs!$B$13,MAX(Inputs!$B$13,1/(1+EXP(-(Inputs!$B$11*K1763+Inputs!$B$12)))))</f>
        <v>0.0262673047333339</v>
      </c>
      <c r="M1763" s="0" t="n">
        <f aca="false">Loan_Sample!AH1743*Inputs!$B$4*B1763</f>
        <v>1201.28040151501</v>
      </c>
      <c r="N1763" s="0" t="n">
        <f aca="false">L1763*Inputs!$B$4*B1763</f>
        <v>1201.28040151501</v>
      </c>
      <c r="O1763" s="0" t="n">
        <f aca="false">Inputs!$B$37+Inputs!$B$38*MAX(Loan_Sample!H1743-Inputs!$C$38,0)+Inputs!$B$39*MAX(Loan_Sample!H1743-Inputs!$C$39,0)+Inputs!$B$40*MAX(Loan_Sample!H1743-Inputs!$C$40,0)+Inputs!$B$41*MAX(Loan_Sample!H1743-Inputs!$C$41,0)+Inputs!$B$42*Inputs!$B$14+Inputs!$B$43*MIN(Loan_Sample!I1743/Inputs!$B$17,1)+Inputs!$B$44*MIN(Loan_Sample!E1743,Inputs!$B$18)+Inputs!$B$45*Loan_Sample!C1743</f>
        <v>-5.67755366055495</v>
      </c>
      <c r="P1763" s="0" t="n">
        <f aca="false">MIN(1-Inputs!$B$13,MAX(Inputs!$B$13,1/(1+EXP(-(Inputs!$B$15*O1763+Inputs!$B$16)))))</f>
        <v>0.00239461616669457</v>
      </c>
      <c r="Q1763" s="0" t="n">
        <f aca="false">Inputs!$B$37+Inputs!$B$38*MAX(F1763-Inputs!$C$38,0)+Inputs!$B$39*MAX(F1763-Inputs!$C$39,0)+Inputs!$B$40*MAX(F1763-Inputs!$C$40,0)+Inputs!$B$41*MAX(F1763-Inputs!$C$41,0)+Inputs!$B$42*Inputs!$B$14+Inputs!$B$43*MIN(Loan_Sample!I1743/Inputs!$B$17,1)+Inputs!$B$44*MIN(E1763,Inputs!$B$18)+Inputs!$B$45*Loan_Sample!C1743</f>
        <v>-5.67755366055495</v>
      </c>
      <c r="R1763" s="0" t="n">
        <f aca="false">MIN(1-Inputs!$B$13,MAX(Inputs!$B$13,1/(1+EXP(-(Inputs!$B$15*Q1763+Inputs!$B$16)))))</f>
        <v>0.00239461616669457</v>
      </c>
    </row>
    <row r="1764" customFormat="false" ht="15" hidden="false" customHeight="false" outlineLevel="0" collapsed="false">
      <c r="A1764" s="0" t="n">
        <f aca="false">Loan_Sample!A1744</f>
        <v>51837</v>
      </c>
      <c r="B1764" s="0" t="n">
        <f aca="false">Loan_Sample!U1744</f>
        <v>134455.9</v>
      </c>
      <c r="C1764" s="0" t="n">
        <f aca="false">Loan_Sample!K1744+Inputs!$B$26</f>
        <v>6.63333320617676</v>
      </c>
      <c r="D1764" s="0" t="n">
        <f aca="false">Loan_Sample!L1744+Inputs!$B$26</f>
        <v>2.71025633811951</v>
      </c>
      <c r="E1764" s="0" t="n">
        <f aca="false">Loan_Sample!E1744/(1+Inputs!$B$25/100)</f>
        <v>79.0005264282227</v>
      </c>
      <c r="F1764" s="0" t="n">
        <f aca="false">Loan_Sample!H1744-Inputs!$B$24/100</f>
        <v>0.482333183288574</v>
      </c>
      <c r="G1764" s="0" t="n">
        <f aca="false">IF(ISNUMBER(C1764),INDEX(Scorecard!$D$54:$D$61,SUMPRODUCT(--(Scorecard!$G$54:$G$60&lt;C1764))+1),Scorecard!$D$62)</f>
        <v>-0.357264871923982</v>
      </c>
      <c r="H1764" s="0" t="n">
        <f aca="false">IF(ISNUMBER(D1764),INDEX(Scorecard!$D$63:$D$68,SUMPRODUCT(--(Scorecard!$G$63:$G$67&lt;D1764))+1),Scorecard!$D$69)</f>
        <v>0.322484508656054</v>
      </c>
      <c r="I1764" s="0" t="n">
        <f aca="false">IF(ISNUMBER(E1764),INDEX(Scorecard!$D$19:$D$26,SUMPRODUCT(--(Scorecard!$G$19:$G$25&lt;E1764))+1),Scorecard!$D$27)</f>
        <v>-0.0341578513653732</v>
      </c>
      <c r="J1764" s="0" t="n">
        <f aca="false">IF(ISNUMBER(F1764),INDEX(Scorecard!$D$37:$D$44,SUMPRODUCT(--(Scorecard!$G$37:$G$43&lt;F1764))+1),Scorecard!$D$45)</f>
        <v>-0.271229676926091</v>
      </c>
      <c r="K1764" s="0" t="n">
        <f aca="false">Inputs!$B$10+Scorecard!$J$5*Loan_Sample!Y1744+Scorecard!$J$6*Loan_Sample!Z1744+Scorecard!$J$7*I1764+Scorecard!$J$8*Loan_Sample!AB1744+Scorecard!$J$9*J1764+Scorecard!$J$10*Loan_Sample!AD1744+Scorecard!$J$11*G1764+Scorecard!$J$12*H1764</f>
        <v>-4.27291786041035</v>
      </c>
      <c r="L1764" s="0" t="n">
        <f aca="false">MIN(1-Inputs!$B$13,MAX(Inputs!$B$13,1/(1+EXP(-(Inputs!$B$11*K1764+Inputs!$B$12)))))</f>
        <v>0.0127193009142858</v>
      </c>
      <c r="M1764" s="0" t="n">
        <f aca="false">Loan_Sample!AH1744*Inputs!$B$4*B1764</f>
        <v>598.564768130391</v>
      </c>
      <c r="N1764" s="0" t="n">
        <f aca="false">L1764*Inputs!$B$4*B1764</f>
        <v>598.564768130391</v>
      </c>
      <c r="O1764" s="0" t="n">
        <f aca="false">Inputs!$B$37+Inputs!$B$38*MAX(Loan_Sample!H1744-Inputs!$C$38,0)+Inputs!$B$39*MAX(Loan_Sample!H1744-Inputs!$C$39,0)+Inputs!$B$40*MAX(Loan_Sample!H1744-Inputs!$C$40,0)+Inputs!$B$41*MAX(Loan_Sample!H1744-Inputs!$C$41,0)+Inputs!$B$42*Inputs!$B$14+Inputs!$B$43*MIN(Loan_Sample!I1744/Inputs!$B$17,1)+Inputs!$B$44*MIN(Loan_Sample!E1744,Inputs!$B$18)+Inputs!$B$45*Loan_Sample!C1744</f>
        <v>-4.814883995491</v>
      </c>
      <c r="P1764" s="0" t="n">
        <f aca="false">MIN(1-Inputs!$B$13,MAX(Inputs!$B$13,1/(1+EXP(-(Inputs!$B$15*O1764+Inputs!$B$16)))))</f>
        <v>0.00635932617945036</v>
      </c>
      <c r="Q1764" s="0" t="n">
        <f aca="false">Inputs!$B$37+Inputs!$B$38*MAX(F1764-Inputs!$C$38,0)+Inputs!$B$39*MAX(F1764-Inputs!$C$39,0)+Inputs!$B$40*MAX(F1764-Inputs!$C$40,0)+Inputs!$B$41*MAX(F1764-Inputs!$C$41,0)+Inputs!$B$42*Inputs!$B$14+Inputs!$B$43*MIN(Loan_Sample!I1744/Inputs!$B$17,1)+Inputs!$B$44*MIN(E1764,Inputs!$B$18)+Inputs!$B$45*Loan_Sample!C1744</f>
        <v>-4.814883995491</v>
      </c>
      <c r="R1764" s="0" t="n">
        <f aca="false">MIN(1-Inputs!$B$13,MAX(Inputs!$B$13,1/(1+EXP(-(Inputs!$B$15*Q1764+Inputs!$B$16)))))</f>
        <v>0.00635932617945036</v>
      </c>
    </row>
    <row r="1765" customFormat="false" ht="15" hidden="false" customHeight="false" outlineLevel="0" collapsed="false">
      <c r="A1765" s="0" t="n">
        <f aca="false">Loan_Sample!A1745</f>
        <v>51841</v>
      </c>
      <c r="B1765" s="0" t="n">
        <f aca="false">Loan_Sample!U1745</f>
        <v>420660.34</v>
      </c>
      <c r="C1765" s="0" t="n">
        <f aca="false">Loan_Sample!K1745+Inputs!$B$26</f>
        <v>9.23333358764648</v>
      </c>
      <c r="D1765" s="0" t="n">
        <f aca="false">Loan_Sample!L1745+Inputs!$B$26</f>
        <v>5.07179498672485</v>
      </c>
      <c r="E1765" s="0" t="n">
        <f aca="false">Loan_Sample!E1745/(1+Inputs!$B$25/100)</f>
        <v>74.0792465209961</v>
      </c>
      <c r="F1765" s="0" t="n">
        <f aca="false">Loan_Sample!H1745-Inputs!$B$24/100</f>
        <v>1.56666684150696</v>
      </c>
      <c r="G1765" s="0" t="n">
        <f aca="false">IF(ISNUMBER(C1765),INDEX(Scorecard!$D$54:$D$61,SUMPRODUCT(--(Scorecard!$G$54:$G$60&lt;C1765))+1),Scorecard!$D$62)</f>
        <v>-0.541917179454542</v>
      </c>
      <c r="H1765" s="0" t="n">
        <f aca="false">IF(ISNUMBER(D1765),INDEX(Scorecard!$D$63:$D$68,SUMPRODUCT(--(Scorecard!$G$63:$G$67&lt;D1765))+1),Scorecard!$D$69)</f>
        <v>0.322484508656054</v>
      </c>
      <c r="I1765" s="0" t="n">
        <f aca="false">IF(ISNUMBER(E1765),INDEX(Scorecard!$D$19:$D$26,SUMPRODUCT(--(Scorecard!$G$19:$G$25&lt;E1765))+1),Scorecard!$D$27)</f>
        <v>-0.0341578513653732</v>
      </c>
      <c r="J1765" s="0" t="n">
        <f aca="false">IF(ISNUMBER(F1765),INDEX(Scorecard!$D$37:$D$44,SUMPRODUCT(--(Scorecard!$G$37:$G$43&lt;F1765))+1),Scorecard!$D$45)</f>
        <v>-0.975503570149195</v>
      </c>
      <c r="K1765" s="0" t="n">
        <f aca="false">Inputs!$B$10+Scorecard!$J$5*Loan_Sample!Y1745+Scorecard!$J$6*Loan_Sample!Z1745+Scorecard!$J$7*I1765+Scorecard!$J$8*Loan_Sample!AB1745+Scorecard!$J$9*J1765+Scorecard!$J$10*Loan_Sample!AD1745+Scorecard!$J$11*G1765+Scorecard!$J$12*H1765</f>
        <v>-3.71580539382765</v>
      </c>
      <c r="L1765" s="0" t="n">
        <f aca="false">MIN(1-Inputs!$B$13,MAX(Inputs!$B$13,1/(1+EXP(-(Inputs!$B$11*K1765+Inputs!$B$12)))))</f>
        <v>0.0228011221553034</v>
      </c>
      <c r="M1765" s="0" t="n">
        <f aca="false">Loan_Sample!AH1745*Inputs!$B$4*B1765</f>
        <v>3357.03472938101</v>
      </c>
      <c r="N1765" s="0" t="n">
        <f aca="false">L1765*Inputs!$B$4*B1765</f>
        <v>3357.03472938101</v>
      </c>
      <c r="O1765" s="0" t="n">
        <f aca="false">Inputs!$B$37+Inputs!$B$38*MAX(Loan_Sample!H1745-Inputs!$C$38,0)+Inputs!$B$39*MAX(Loan_Sample!H1745-Inputs!$C$39,0)+Inputs!$B$40*MAX(Loan_Sample!H1745-Inputs!$C$40,0)+Inputs!$B$41*MAX(Loan_Sample!H1745-Inputs!$C$41,0)+Inputs!$B$42*Inputs!$B$14+Inputs!$B$43*MIN(Loan_Sample!I1745/Inputs!$B$17,1)+Inputs!$B$44*MIN(Loan_Sample!E1745,Inputs!$B$18)+Inputs!$B$45*Loan_Sample!C1745</f>
        <v>-3.44091595642028</v>
      </c>
      <c r="P1765" s="0" t="n">
        <f aca="false">MIN(1-Inputs!$B$13,MAX(Inputs!$B$13,1/(1+EXP(-(Inputs!$B$15*O1765+Inputs!$B$16)))))</f>
        <v>0.0296116536842034</v>
      </c>
      <c r="Q1765" s="0" t="n">
        <f aca="false">Inputs!$B$37+Inputs!$B$38*MAX(F1765-Inputs!$C$38,0)+Inputs!$B$39*MAX(F1765-Inputs!$C$39,0)+Inputs!$B$40*MAX(F1765-Inputs!$C$40,0)+Inputs!$B$41*MAX(F1765-Inputs!$C$41,0)+Inputs!$B$42*Inputs!$B$14+Inputs!$B$43*MIN(Loan_Sample!I1745/Inputs!$B$17,1)+Inputs!$B$44*MIN(E1765,Inputs!$B$18)+Inputs!$B$45*Loan_Sample!C1745</f>
        <v>-3.44091595642028</v>
      </c>
      <c r="R1765" s="0" t="n">
        <f aca="false">MIN(1-Inputs!$B$13,MAX(Inputs!$B$13,1/(1+EXP(-(Inputs!$B$15*Q1765+Inputs!$B$16)))))</f>
        <v>0.0296116536842034</v>
      </c>
    </row>
    <row r="1766" customFormat="false" ht="15" hidden="false" customHeight="false" outlineLevel="0" collapsed="false">
      <c r="A1766" s="0" t="n">
        <f aca="false">Loan_Sample!A1746</f>
        <v>51854</v>
      </c>
      <c r="B1766" s="0" t="n">
        <f aca="false">Loan_Sample!U1746</f>
        <v>185675.56</v>
      </c>
      <c r="C1766" s="0" t="n">
        <f aca="false">Loan_Sample!K1746+Inputs!$B$26</f>
        <v>4.80000019073486</v>
      </c>
      <c r="D1766" s="0" t="n">
        <f aca="false">Loan_Sample!L1746+Inputs!$B$26</f>
        <v>-0.458333015441895</v>
      </c>
      <c r="E1766" s="0" t="n">
        <f aca="false">Loan_Sample!E1746/(1+Inputs!$B$25/100)</f>
        <v>57.2280426025391</v>
      </c>
      <c r="F1766" s="0" t="n">
        <f aca="false">Loan_Sample!H1746-Inputs!$B$24/100</f>
        <v>-3.03133344650269</v>
      </c>
      <c r="G1766" s="0" t="n">
        <f aca="false">IF(ISNUMBER(C1766),INDEX(Scorecard!$D$54:$D$61,SUMPRODUCT(--(Scorecard!$G$54:$G$60&lt;C1766))+1),Scorecard!$D$62)</f>
        <v>0.409483001259379</v>
      </c>
      <c r="H1766" s="0" t="n">
        <f aca="false">IF(ISNUMBER(D1766),INDEX(Scorecard!$D$63:$D$68,SUMPRODUCT(--(Scorecard!$G$63:$G$67&lt;D1766))+1),Scorecard!$D$69)</f>
        <v>0.322484508656054</v>
      </c>
      <c r="I1766" s="0" t="n">
        <f aca="false">IF(ISNUMBER(E1766),INDEX(Scorecard!$D$19:$D$26,SUMPRODUCT(--(Scorecard!$G$19:$G$25&lt;E1766))+1),Scorecard!$D$27)</f>
        <v>0.285899340811827</v>
      </c>
      <c r="J1766" s="0" t="n">
        <f aca="false">IF(ISNUMBER(F1766),INDEX(Scorecard!$D$37:$D$44,SUMPRODUCT(--(Scorecard!$G$37:$G$43&lt;F1766))+1),Scorecard!$D$45)</f>
        <v>1.35057635045042</v>
      </c>
      <c r="K1766" s="0" t="n">
        <f aca="false">Inputs!$B$10+Scorecard!$J$5*Loan_Sample!Y1746+Scorecard!$J$6*Loan_Sample!Z1746+Scorecard!$J$7*I1766+Scorecard!$J$8*Loan_Sample!AB1746+Scorecard!$J$9*J1766+Scorecard!$J$10*Loan_Sample!AD1746+Scorecard!$J$11*G1766+Scorecard!$J$12*H1766</f>
        <v>-6.17349213116162</v>
      </c>
      <c r="L1766" s="0" t="n">
        <f aca="false">MIN(1-Inputs!$B$13,MAX(Inputs!$B$13,1/(1+EXP(-(Inputs!$B$11*K1766+Inputs!$B$12)))))</f>
        <v>0.00169548454328568</v>
      </c>
      <c r="M1766" s="0" t="n">
        <f aca="false">Loan_Sample!AH1746*Inputs!$B$4*B1766</f>
        <v>110.18351471607</v>
      </c>
      <c r="N1766" s="0" t="n">
        <f aca="false">L1766*Inputs!$B$4*B1766</f>
        <v>110.18351471607</v>
      </c>
      <c r="O1766" s="0" t="n">
        <f aca="false">Inputs!$B$37+Inputs!$B$38*MAX(Loan_Sample!H1746-Inputs!$C$38,0)+Inputs!$B$39*MAX(Loan_Sample!H1746-Inputs!$C$39,0)+Inputs!$B$40*MAX(Loan_Sample!H1746-Inputs!$C$40,0)+Inputs!$B$41*MAX(Loan_Sample!H1746-Inputs!$C$41,0)+Inputs!$B$42*Inputs!$B$14+Inputs!$B$43*MIN(Loan_Sample!I1746/Inputs!$B$17,1)+Inputs!$B$44*MIN(Loan_Sample!E1746,Inputs!$B$18)+Inputs!$B$45*Loan_Sample!C1746</f>
        <v>-5.31743405365552</v>
      </c>
      <c r="P1766" s="0" t="n">
        <f aca="false">MIN(1-Inputs!$B$13,MAX(Inputs!$B$13,1/(1+EXP(-(Inputs!$B$15*O1766+Inputs!$B$16)))))</f>
        <v>0.00360166313369716</v>
      </c>
      <c r="Q1766" s="0" t="n">
        <f aca="false">Inputs!$B$37+Inputs!$B$38*MAX(F1766-Inputs!$C$38,0)+Inputs!$B$39*MAX(F1766-Inputs!$C$39,0)+Inputs!$B$40*MAX(F1766-Inputs!$C$40,0)+Inputs!$B$41*MAX(F1766-Inputs!$C$41,0)+Inputs!$B$42*Inputs!$B$14+Inputs!$B$43*MIN(Loan_Sample!I1746/Inputs!$B$17,1)+Inputs!$B$44*MIN(E1766,Inputs!$B$18)+Inputs!$B$45*Loan_Sample!C1746</f>
        <v>-5.31743405365552</v>
      </c>
      <c r="R1766" s="0" t="n">
        <f aca="false">MIN(1-Inputs!$B$13,MAX(Inputs!$B$13,1/(1+EXP(-(Inputs!$B$15*Q1766+Inputs!$B$16)))))</f>
        <v>0.00360166313369716</v>
      </c>
    </row>
    <row r="1767" customFormat="false" ht="15" hidden="false" customHeight="false" outlineLevel="0" collapsed="false">
      <c r="A1767" s="0" t="n">
        <f aca="false">Loan_Sample!A1747</f>
        <v>51898</v>
      </c>
      <c r="B1767" s="0" t="n">
        <f aca="false">Loan_Sample!U1747</f>
        <v>224777.81</v>
      </c>
      <c r="C1767" s="0" t="n">
        <f aca="false">Loan_Sample!K1747+Inputs!$B$26</f>
        <v>4.40000009536743</v>
      </c>
      <c r="D1767" s="0" t="n">
        <f aca="false">Loan_Sample!L1747+Inputs!$B$26</f>
        <v>-0.208333015441895</v>
      </c>
      <c r="E1767" s="0" t="n">
        <f aca="false">Loan_Sample!E1747/(1+Inputs!$B$25/100)</f>
        <v>50.2608680725098</v>
      </c>
      <c r="F1767" s="0" t="n">
        <f aca="false">Loan_Sample!H1747-Inputs!$B$24/100</f>
        <v>-3.73633313179016</v>
      </c>
      <c r="G1767" s="0" t="n">
        <f aca="false">IF(ISNUMBER(C1767),INDEX(Scorecard!$D$54:$D$61,SUMPRODUCT(--(Scorecard!$G$54:$G$60&lt;C1767))+1),Scorecard!$D$62)</f>
        <v>0.489050497890326</v>
      </c>
      <c r="H1767" s="0" t="n">
        <f aca="false">IF(ISNUMBER(D1767),INDEX(Scorecard!$D$63:$D$68,SUMPRODUCT(--(Scorecard!$G$63:$G$67&lt;D1767))+1),Scorecard!$D$69)</f>
        <v>0.322484508656054</v>
      </c>
      <c r="I1767" s="0" t="n">
        <f aca="false">IF(ISNUMBER(E1767),INDEX(Scorecard!$D$19:$D$26,SUMPRODUCT(--(Scorecard!$G$19:$G$25&lt;E1767))+1),Scorecard!$D$27)</f>
        <v>0.57899015159425</v>
      </c>
      <c r="J1767" s="0" t="n">
        <f aca="false">IF(ISNUMBER(F1767),INDEX(Scorecard!$D$37:$D$44,SUMPRODUCT(--(Scorecard!$G$37:$G$43&lt;F1767))+1),Scorecard!$D$45)</f>
        <v>1.35057635045042</v>
      </c>
      <c r="K1767" s="0" t="n">
        <f aca="false">Inputs!$B$10+Scorecard!$J$5*Loan_Sample!Y1747+Scorecard!$J$6*Loan_Sample!Z1747+Scorecard!$J$7*I1767+Scorecard!$J$8*Loan_Sample!AB1747+Scorecard!$J$9*J1767+Scorecard!$J$10*Loan_Sample!AD1747+Scorecard!$J$11*G1767+Scorecard!$J$12*H1767</f>
        <v>-5.84685698421237</v>
      </c>
      <c r="L1767" s="0" t="n">
        <f aca="false">MIN(1-Inputs!$B$13,MAX(Inputs!$B$13,1/(1+EXP(-(Inputs!$B$11*K1767+Inputs!$B$12)))))</f>
        <v>0.00240006904446176</v>
      </c>
      <c r="M1767" s="0" t="n">
        <f aca="false">Loan_Sample!AH1747*Inputs!$B$4*B1767</f>
        <v>188.818792282017</v>
      </c>
      <c r="N1767" s="0" t="n">
        <f aca="false">L1767*Inputs!$B$4*B1767</f>
        <v>188.818792282017</v>
      </c>
      <c r="O1767" s="0" t="n">
        <f aca="false">Inputs!$B$37+Inputs!$B$38*MAX(Loan_Sample!H1747-Inputs!$C$38,0)+Inputs!$B$39*MAX(Loan_Sample!H1747-Inputs!$C$39,0)+Inputs!$B$40*MAX(Loan_Sample!H1747-Inputs!$C$40,0)+Inputs!$B$41*MAX(Loan_Sample!H1747-Inputs!$C$41,0)+Inputs!$B$42*Inputs!$B$14+Inputs!$B$43*MIN(Loan_Sample!I1747/Inputs!$B$17,1)+Inputs!$B$44*MIN(Loan_Sample!E1747,Inputs!$B$18)+Inputs!$B$45*Loan_Sample!C1747</f>
        <v>-5.39287167446974</v>
      </c>
      <c r="P1767" s="0" t="n">
        <f aca="false">MIN(1-Inputs!$B$13,MAX(Inputs!$B$13,1/(1+EXP(-(Inputs!$B$15*O1767+Inputs!$B$16)))))</f>
        <v>0.00330664600062114</v>
      </c>
      <c r="Q1767" s="0" t="n">
        <f aca="false">Inputs!$B$37+Inputs!$B$38*MAX(F1767-Inputs!$C$38,0)+Inputs!$B$39*MAX(F1767-Inputs!$C$39,0)+Inputs!$B$40*MAX(F1767-Inputs!$C$40,0)+Inputs!$B$41*MAX(F1767-Inputs!$C$41,0)+Inputs!$B$42*Inputs!$B$14+Inputs!$B$43*MIN(Loan_Sample!I1747/Inputs!$B$17,1)+Inputs!$B$44*MIN(E1767,Inputs!$B$18)+Inputs!$B$45*Loan_Sample!C1747</f>
        <v>-5.39287167446974</v>
      </c>
      <c r="R1767" s="0" t="n">
        <f aca="false">MIN(1-Inputs!$B$13,MAX(Inputs!$B$13,1/(1+EXP(-(Inputs!$B$15*Q1767+Inputs!$B$16)))))</f>
        <v>0.00330664600062114</v>
      </c>
    </row>
    <row r="1768" customFormat="false" ht="15" hidden="false" customHeight="false" outlineLevel="0" collapsed="false">
      <c r="A1768" s="0" t="n">
        <f aca="false">Loan_Sample!A1748</f>
        <v>51937</v>
      </c>
      <c r="B1768" s="0" t="n">
        <f aca="false">Loan_Sample!U1748</f>
        <v>217512.33</v>
      </c>
      <c r="C1768" s="0" t="n">
        <f aca="false">Loan_Sample!K1748+Inputs!$B$26</f>
        <v>4.80000019073486</v>
      </c>
      <c r="D1768" s="0" t="n">
        <f aca="false">Loan_Sample!L1748+Inputs!$B$26</f>
        <v>-0.208333015441895</v>
      </c>
      <c r="E1768" s="0" t="n">
        <f aca="false">Loan_Sample!E1748/(1+Inputs!$B$25/100)</f>
        <v>66.425407409668</v>
      </c>
      <c r="F1768" s="0" t="n">
        <f aca="false">Loan_Sample!H1748-Inputs!$B$24/100</f>
        <v>-3.59233331680298</v>
      </c>
      <c r="G1768" s="0" t="n">
        <f aca="false">IF(ISNUMBER(C1768),INDEX(Scorecard!$D$54:$D$61,SUMPRODUCT(--(Scorecard!$G$54:$G$60&lt;C1768))+1),Scorecard!$D$62)</f>
        <v>0.409483001259379</v>
      </c>
      <c r="H1768" s="0" t="n">
        <f aca="false">IF(ISNUMBER(D1768),INDEX(Scorecard!$D$63:$D$68,SUMPRODUCT(--(Scorecard!$G$63:$G$67&lt;D1768))+1),Scorecard!$D$69)</f>
        <v>0.322484508656054</v>
      </c>
      <c r="I1768" s="0" t="n">
        <f aca="false">IF(ISNUMBER(E1768),INDEX(Scorecard!$D$19:$D$26,SUMPRODUCT(--(Scorecard!$G$19:$G$25&lt;E1768))+1),Scorecard!$D$27)</f>
        <v>0.0530843085177338</v>
      </c>
      <c r="J1768" s="0" t="n">
        <f aca="false">IF(ISNUMBER(F1768),INDEX(Scorecard!$D$37:$D$44,SUMPRODUCT(--(Scorecard!$G$37:$G$43&lt;F1768))+1),Scorecard!$D$45)</f>
        <v>1.35057635045042</v>
      </c>
      <c r="K1768" s="0" t="n">
        <f aca="false">Inputs!$B$10+Scorecard!$J$5*Loan_Sample!Y1748+Scorecard!$J$6*Loan_Sample!Z1748+Scorecard!$J$7*I1768+Scorecard!$J$8*Loan_Sample!AB1748+Scorecard!$J$9*J1768+Scorecard!$J$10*Loan_Sample!AD1748+Scorecard!$J$11*G1768+Scorecard!$J$12*H1768</f>
        <v>-5.5557515832882</v>
      </c>
      <c r="L1768" s="0" t="n">
        <f aca="false">MIN(1-Inputs!$B$13,MAX(Inputs!$B$13,1/(1+EXP(-(Inputs!$B$11*K1768+Inputs!$B$12)))))</f>
        <v>0.00327062199523946</v>
      </c>
      <c r="M1768" s="0" t="n">
        <f aca="false">Loan_Sample!AH1748*Inputs!$B$4*B1768</f>
        <v>248.990213756825</v>
      </c>
      <c r="N1768" s="0" t="n">
        <f aca="false">L1768*Inputs!$B$4*B1768</f>
        <v>248.990213756825</v>
      </c>
      <c r="O1768" s="0" t="n">
        <f aca="false">Inputs!$B$37+Inputs!$B$38*MAX(Loan_Sample!H1748-Inputs!$C$38,0)+Inputs!$B$39*MAX(Loan_Sample!H1748-Inputs!$C$39,0)+Inputs!$B$40*MAX(Loan_Sample!H1748-Inputs!$C$40,0)+Inputs!$B$41*MAX(Loan_Sample!H1748-Inputs!$C$41,0)+Inputs!$B$42*Inputs!$B$14+Inputs!$B$43*MIN(Loan_Sample!I1748/Inputs!$B$17,1)+Inputs!$B$44*MIN(Loan_Sample!E1748,Inputs!$B$18)+Inputs!$B$45*Loan_Sample!C1748</f>
        <v>-5.63919309380062</v>
      </c>
      <c r="P1768" s="0" t="n">
        <f aca="false">MIN(1-Inputs!$B$13,MAX(Inputs!$B$13,1/(1+EXP(-(Inputs!$B$15*O1768+Inputs!$B$16)))))</f>
        <v>0.00250108455614134</v>
      </c>
      <c r="Q1768" s="0" t="n">
        <f aca="false">Inputs!$B$37+Inputs!$B$38*MAX(F1768-Inputs!$C$38,0)+Inputs!$B$39*MAX(F1768-Inputs!$C$39,0)+Inputs!$B$40*MAX(F1768-Inputs!$C$40,0)+Inputs!$B$41*MAX(F1768-Inputs!$C$41,0)+Inputs!$B$42*Inputs!$B$14+Inputs!$B$43*MIN(Loan_Sample!I1748/Inputs!$B$17,1)+Inputs!$B$44*MIN(E1768,Inputs!$B$18)+Inputs!$B$45*Loan_Sample!C1748</f>
        <v>-5.63919309380062</v>
      </c>
      <c r="R1768" s="0" t="n">
        <f aca="false">MIN(1-Inputs!$B$13,MAX(Inputs!$B$13,1/(1+EXP(-(Inputs!$B$15*Q1768+Inputs!$B$16)))))</f>
        <v>0.00250108455614134</v>
      </c>
    </row>
    <row r="1769" customFormat="false" ht="15" hidden="false" customHeight="false" outlineLevel="0" collapsed="false">
      <c r="A1769" s="0" t="n">
        <f aca="false">Loan_Sample!A1749</f>
        <v>52004</v>
      </c>
      <c r="B1769" s="0" t="n">
        <f aca="false">Loan_Sample!U1749</f>
        <v>205851.19</v>
      </c>
      <c r="C1769" s="0" t="n">
        <f aca="false">Loan_Sample!K1749+Inputs!$B$26</f>
        <v>4.60833311080933</v>
      </c>
      <c r="D1769" s="0" t="n">
        <f aca="false">Loan_Sample!L1749+Inputs!$B$26</f>
        <v>-1.125</v>
      </c>
      <c r="E1769" s="0" t="n">
        <f aca="false">Loan_Sample!E1749/(1+Inputs!$B$25/100)</f>
        <v>61.2604141235352</v>
      </c>
      <c r="F1769" s="0" t="n">
        <f aca="false">Loan_Sample!H1749-Inputs!$B$24/100</f>
        <v>-1.81633305549622</v>
      </c>
      <c r="G1769" s="0" t="n">
        <f aca="false">IF(ISNUMBER(C1769),INDEX(Scorecard!$D$54:$D$61,SUMPRODUCT(--(Scorecard!$G$54:$G$60&lt;C1769))+1),Scorecard!$D$62)</f>
        <v>0.409483001259379</v>
      </c>
      <c r="H1769" s="0" t="n">
        <f aca="false">IF(ISNUMBER(D1769),INDEX(Scorecard!$D$63:$D$68,SUMPRODUCT(--(Scorecard!$G$63:$G$67&lt;D1769))+1),Scorecard!$D$69)</f>
        <v>-0.340582194386522</v>
      </c>
      <c r="I1769" s="0" t="n">
        <f aca="false">IF(ISNUMBER(E1769),INDEX(Scorecard!$D$19:$D$26,SUMPRODUCT(--(Scorecard!$G$19:$G$25&lt;E1769))+1),Scorecard!$D$27)</f>
        <v>0.233621608745691</v>
      </c>
      <c r="J1769" s="0" t="n">
        <f aca="false">IF(ISNUMBER(F1769),INDEX(Scorecard!$D$37:$D$44,SUMPRODUCT(--(Scorecard!$G$37:$G$43&lt;F1769))+1),Scorecard!$D$45)</f>
        <v>1.35057635045042</v>
      </c>
      <c r="K1769" s="0" t="n">
        <f aca="false">Inputs!$B$10+Scorecard!$J$5*Loan_Sample!Y1749+Scorecard!$J$6*Loan_Sample!Z1749+Scorecard!$J$7*I1769+Scorecard!$J$8*Loan_Sample!AB1749+Scorecard!$J$9*J1769+Scorecard!$J$10*Loan_Sample!AD1749+Scorecard!$J$11*G1769+Scorecard!$J$12*H1769</f>
        <v>-3.88851197798945</v>
      </c>
      <c r="L1769" s="0" t="n">
        <f aca="false">MIN(1-Inputs!$B$13,MAX(Inputs!$B$13,1/(1+EXP(-(Inputs!$B$11*K1769+Inputs!$B$12)))))</f>
        <v>0.0190396608392734</v>
      </c>
      <c r="M1769" s="0" t="n">
        <f aca="false">Loan_Sample!AH1749*Inputs!$B$4*B1769</f>
        <v>1371.76789433629</v>
      </c>
      <c r="N1769" s="0" t="n">
        <f aca="false">L1769*Inputs!$B$4*B1769</f>
        <v>1371.76789433629</v>
      </c>
      <c r="O1769" s="0" t="n">
        <f aca="false">Inputs!$B$37+Inputs!$B$38*MAX(Loan_Sample!H1749-Inputs!$C$38,0)+Inputs!$B$39*MAX(Loan_Sample!H1749-Inputs!$C$39,0)+Inputs!$B$40*MAX(Loan_Sample!H1749-Inputs!$C$40,0)+Inputs!$B$41*MAX(Loan_Sample!H1749-Inputs!$C$41,0)+Inputs!$B$42*Inputs!$B$14+Inputs!$B$43*MIN(Loan_Sample!I1749/Inputs!$B$17,1)+Inputs!$B$44*MIN(Loan_Sample!E1749,Inputs!$B$18)+Inputs!$B$45*Loan_Sample!C1749</f>
        <v>-5.62653410849072</v>
      </c>
      <c r="P1769" s="0" t="n">
        <f aca="false">MIN(1-Inputs!$B$13,MAX(Inputs!$B$13,1/(1+EXP(-(Inputs!$B$15*O1769+Inputs!$B$16)))))</f>
        <v>0.00253724519692432</v>
      </c>
      <c r="Q1769" s="0" t="n">
        <f aca="false">Inputs!$B$37+Inputs!$B$38*MAX(F1769-Inputs!$C$38,0)+Inputs!$B$39*MAX(F1769-Inputs!$C$39,0)+Inputs!$B$40*MAX(F1769-Inputs!$C$40,0)+Inputs!$B$41*MAX(F1769-Inputs!$C$41,0)+Inputs!$B$42*Inputs!$B$14+Inputs!$B$43*MIN(Loan_Sample!I1749/Inputs!$B$17,1)+Inputs!$B$44*MIN(E1769,Inputs!$B$18)+Inputs!$B$45*Loan_Sample!C1749</f>
        <v>-5.62653410849072</v>
      </c>
      <c r="R1769" s="0" t="n">
        <f aca="false">MIN(1-Inputs!$B$13,MAX(Inputs!$B$13,1/(1+EXP(-(Inputs!$B$15*Q1769+Inputs!$B$16)))))</f>
        <v>0.00253724519692432</v>
      </c>
    </row>
    <row r="1770" customFormat="false" ht="15" hidden="false" customHeight="false" outlineLevel="0" collapsed="false">
      <c r="A1770" s="0" t="n">
        <f aca="false">Loan_Sample!A1750</f>
        <v>52076</v>
      </c>
      <c r="B1770" s="0" t="n">
        <f aca="false">Loan_Sample!U1750</f>
        <v>239275.19</v>
      </c>
      <c r="C1770" s="0" t="n">
        <f aca="false">Loan_Sample!K1750+Inputs!$B$26</f>
        <v>7.53333330154419</v>
      </c>
      <c r="D1770" s="0" t="n">
        <f aca="false">Loan_Sample!L1750+Inputs!$B$26</f>
        <v>2.71025657653809</v>
      </c>
      <c r="E1770" s="0" t="n">
        <f aca="false">Loan_Sample!E1750/(1+Inputs!$B$25/100)</f>
        <v>73.0660095214844</v>
      </c>
      <c r="F1770" s="0" t="n">
        <f aca="false">Loan_Sample!H1750-Inputs!$B$24/100</f>
        <v>0.392333269119263</v>
      </c>
      <c r="G1770" s="0" t="n">
        <f aca="false">IF(ISNUMBER(C1770),INDEX(Scorecard!$D$54:$D$61,SUMPRODUCT(--(Scorecard!$G$54:$G$60&lt;C1770))+1),Scorecard!$D$62)</f>
        <v>-0.541917179454542</v>
      </c>
      <c r="H1770" s="0" t="n">
        <f aca="false">IF(ISNUMBER(D1770),INDEX(Scorecard!$D$63:$D$68,SUMPRODUCT(--(Scorecard!$G$63:$G$67&lt;D1770))+1),Scorecard!$D$69)</f>
        <v>0.322484508656054</v>
      </c>
      <c r="I1770" s="0" t="n">
        <f aca="false">IF(ISNUMBER(E1770),INDEX(Scorecard!$D$19:$D$26,SUMPRODUCT(--(Scorecard!$G$19:$G$25&lt;E1770))+1),Scorecard!$D$27)</f>
        <v>-0.0341578513653732</v>
      </c>
      <c r="J1770" s="0" t="n">
        <f aca="false">IF(ISNUMBER(F1770),INDEX(Scorecard!$D$37:$D$44,SUMPRODUCT(--(Scorecard!$G$37:$G$43&lt;F1770))+1),Scorecard!$D$45)</f>
        <v>-0.271229676926091</v>
      </c>
      <c r="K1770" s="0" t="n">
        <f aca="false">Inputs!$B$10+Scorecard!$J$5*Loan_Sample!Y1750+Scorecard!$J$6*Loan_Sample!Z1750+Scorecard!$J$7*I1770+Scorecard!$J$8*Loan_Sample!AB1750+Scorecard!$J$9*J1770+Scorecard!$J$10*Loan_Sample!AD1750+Scorecard!$J$11*G1770+Scorecard!$J$12*H1770</f>
        <v>-5.50673241104802</v>
      </c>
      <c r="L1770" s="0" t="n">
        <f aca="false">MIN(1-Inputs!$B$13,MAX(Inputs!$B$13,1/(1+EXP(-(Inputs!$B$11*K1770+Inputs!$B$12)))))</f>
        <v>0.00344548766125686</v>
      </c>
      <c r="M1770" s="0" t="n">
        <f aca="false">Loan_Sample!AH1750*Inputs!$B$4*B1770</f>
        <v>288.546900176462</v>
      </c>
      <c r="N1770" s="0" t="n">
        <f aca="false">L1770*Inputs!$B$4*B1770</f>
        <v>288.546900176462</v>
      </c>
      <c r="O1770" s="0" t="n">
        <f aca="false">Inputs!$B$37+Inputs!$B$38*MAX(Loan_Sample!H1750-Inputs!$C$38,0)+Inputs!$B$39*MAX(Loan_Sample!H1750-Inputs!$C$39,0)+Inputs!$B$40*MAX(Loan_Sample!H1750-Inputs!$C$40,0)+Inputs!$B$41*MAX(Loan_Sample!H1750-Inputs!$C$41,0)+Inputs!$B$42*Inputs!$B$14+Inputs!$B$43*MIN(Loan_Sample!I1750/Inputs!$B$17,1)+Inputs!$B$44*MIN(Loan_Sample!E1750,Inputs!$B$18)+Inputs!$B$45*Loan_Sample!C1750</f>
        <v>-4.32477103572736</v>
      </c>
      <c r="P1770" s="0" t="n">
        <f aca="false">MIN(1-Inputs!$B$13,MAX(Inputs!$B$13,1/(1+EXP(-(Inputs!$B$15*O1770+Inputs!$B$16)))))</f>
        <v>0.0110491238655837</v>
      </c>
      <c r="Q1770" s="0" t="n">
        <f aca="false">Inputs!$B$37+Inputs!$B$38*MAX(F1770-Inputs!$C$38,0)+Inputs!$B$39*MAX(F1770-Inputs!$C$39,0)+Inputs!$B$40*MAX(F1770-Inputs!$C$40,0)+Inputs!$B$41*MAX(F1770-Inputs!$C$41,0)+Inputs!$B$42*Inputs!$B$14+Inputs!$B$43*MIN(Loan_Sample!I1750/Inputs!$B$17,1)+Inputs!$B$44*MIN(E1770,Inputs!$B$18)+Inputs!$B$45*Loan_Sample!C1750</f>
        <v>-4.32477103572736</v>
      </c>
      <c r="R1770" s="0" t="n">
        <f aca="false">MIN(1-Inputs!$B$13,MAX(Inputs!$B$13,1/(1+EXP(-(Inputs!$B$15*Q1770+Inputs!$B$16)))))</f>
        <v>0.0110491238655837</v>
      </c>
    </row>
    <row r="1771" customFormat="false" ht="15" hidden="false" customHeight="false" outlineLevel="0" collapsed="false">
      <c r="A1771" s="0" t="n">
        <f aca="false">Loan_Sample!A1751</f>
        <v>52099</v>
      </c>
      <c r="B1771" s="0" t="n">
        <f aca="false">Loan_Sample!U1751</f>
        <v>258804.23</v>
      </c>
      <c r="C1771" s="0" t="n">
        <f aca="false">Loan_Sample!K1751+Inputs!$B$26</f>
        <v>8.53333377838135</v>
      </c>
      <c r="D1771" s="0" t="n">
        <f aca="false">Loan_Sample!L1751+Inputs!$B$26</f>
        <v>5.07179546356201</v>
      </c>
      <c r="E1771" s="0" t="n">
        <f aca="false">Loan_Sample!E1751/(1+Inputs!$B$25/100)</f>
        <v>71.1174468994141</v>
      </c>
      <c r="F1771" s="0" t="n">
        <f aca="false">Loan_Sample!H1751-Inputs!$B$24/100</f>
        <v>0.974666833877564</v>
      </c>
      <c r="G1771" s="0" t="n">
        <f aca="false">IF(ISNUMBER(C1771),INDEX(Scorecard!$D$54:$D$61,SUMPRODUCT(--(Scorecard!$G$54:$G$60&lt;C1771))+1),Scorecard!$D$62)</f>
        <v>-0.541917179454542</v>
      </c>
      <c r="H1771" s="0" t="n">
        <f aca="false">IF(ISNUMBER(D1771),INDEX(Scorecard!$D$63:$D$68,SUMPRODUCT(--(Scorecard!$G$63:$G$67&lt;D1771))+1),Scorecard!$D$69)</f>
        <v>0.322484508656054</v>
      </c>
      <c r="I1771" s="0" t="n">
        <f aca="false">IF(ISNUMBER(E1771),INDEX(Scorecard!$D$19:$D$26,SUMPRODUCT(--(Scorecard!$G$19:$G$25&lt;E1771))+1),Scorecard!$D$27)</f>
        <v>0.0530843085177338</v>
      </c>
      <c r="J1771" s="0" t="n">
        <f aca="false">IF(ISNUMBER(F1771),INDEX(Scorecard!$D$37:$D$44,SUMPRODUCT(--(Scorecard!$G$37:$G$43&lt;F1771))+1),Scorecard!$D$45)</f>
        <v>-0.975503570149195</v>
      </c>
      <c r="K1771" s="0" t="n">
        <f aca="false">Inputs!$B$10+Scorecard!$J$5*Loan_Sample!Y1751+Scorecard!$J$6*Loan_Sample!Z1751+Scorecard!$J$7*I1771+Scorecard!$J$8*Loan_Sample!AB1751+Scorecard!$J$9*J1771+Scorecard!$J$10*Loan_Sample!AD1751+Scorecard!$J$11*G1771+Scorecard!$J$12*H1771</f>
        <v>-3.59820164865651</v>
      </c>
      <c r="L1771" s="0" t="n">
        <f aca="false">MIN(1-Inputs!$B$13,MAX(Inputs!$B$13,1/(1+EXP(-(Inputs!$B$11*K1771+Inputs!$B$12)))))</f>
        <v>0.0257684091143866</v>
      </c>
      <c r="M1771" s="0" t="n">
        <f aca="false">Loan_Sample!AH1751*Inputs!$B$4*B1771</f>
        <v>2334.14064771083</v>
      </c>
      <c r="N1771" s="0" t="n">
        <f aca="false">L1771*Inputs!$B$4*B1771</f>
        <v>2334.14064771083</v>
      </c>
      <c r="O1771" s="0" t="n">
        <f aca="false">Inputs!$B$37+Inputs!$B$38*MAX(Loan_Sample!H1751-Inputs!$C$38,0)+Inputs!$B$39*MAX(Loan_Sample!H1751-Inputs!$C$39,0)+Inputs!$B$40*MAX(Loan_Sample!H1751-Inputs!$C$40,0)+Inputs!$B$41*MAX(Loan_Sample!H1751-Inputs!$C$41,0)+Inputs!$B$42*Inputs!$B$14+Inputs!$B$43*MIN(Loan_Sample!I1751/Inputs!$B$17,1)+Inputs!$B$44*MIN(Loan_Sample!E1751,Inputs!$B$18)+Inputs!$B$45*Loan_Sample!C1751</f>
        <v>-3.40047097840357</v>
      </c>
      <c r="P1771" s="0" t="n">
        <f aca="false">MIN(1-Inputs!$B$13,MAX(Inputs!$B$13,1/(1+EXP(-(Inputs!$B$15*O1771+Inputs!$B$16)))))</f>
        <v>0.0309617783863418</v>
      </c>
      <c r="Q1771" s="0" t="n">
        <f aca="false">Inputs!$B$37+Inputs!$B$38*MAX(F1771-Inputs!$C$38,0)+Inputs!$B$39*MAX(F1771-Inputs!$C$39,0)+Inputs!$B$40*MAX(F1771-Inputs!$C$40,0)+Inputs!$B$41*MAX(F1771-Inputs!$C$41,0)+Inputs!$B$42*Inputs!$B$14+Inputs!$B$43*MIN(Loan_Sample!I1751/Inputs!$B$17,1)+Inputs!$B$44*MIN(E1771,Inputs!$B$18)+Inputs!$B$45*Loan_Sample!C1751</f>
        <v>-3.40047097840357</v>
      </c>
      <c r="R1771" s="0" t="n">
        <f aca="false">MIN(1-Inputs!$B$13,MAX(Inputs!$B$13,1/(1+EXP(-(Inputs!$B$15*Q1771+Inputs!$B$16)))))</f>
        <v>0.0309617783863418</v>
      </c>
    </row>
    <row r="1772" customFormat="false" ht="15" hidden="false" customHeight="false" outlineLevel="0" collapsed="false">
      <c r="A1772" s="0" t="n">
        <f aca="false">Loan_Sample!A1752</f>
        <v>52110</v>
      </c>
      <c r="B1772" s="0" t="n">
        <f aca="false">Loan_Sample!U1752</f>
        <v>147135.66</v>
      </c>
      <c r="C1772" s="0" t="n">
        <f aca="false">Loan_Sample!K1752+Inputs!$B$26</f>
        <v>4.40000009536743</v>
      </c>
      <c r="D1772" s="0" t="n">
        <f aca="false">Loan_Sample!L1752+Inputs!$B$26</f>
        <v>-0.208333015441895</v>
      </c>
      <c r="E1772" s="0" t="n">
        <f aca="false">Loan_Sample!E1752/(1+Inputs!$B$25/100)</f>
        <v>74.3097534179688</v>
      </c>
      <c r="F1772" s="0" t="n">
        <f aca="false">Loan_Sample!H1752-Inputs!$B$24/100</f>
        <v>-2.91233325004578</v>
      </c>
      <c r="G1772" s="0" t="n">
        <f aca="false">IF(ISNUMBER(C1772),INDEX(Scorecard!$D$54:$D$61,SUMPRODUCT(--(Scorecard!$G$54:$G$60&lt;C1772))+1),Scorecard!$D$62)</f>
        <v>0.489050497890326</v>
      </c>
      <c r="H1772" s="0" t="n">
        <f aca="false">IF(ISNUMBER(D1772),INDEX(Scorecard!$D$63:$D$68,SUMPRODUCT(--(Scorecard!$G$63:$G$67&lt;D1772))+1),Scorecard!$D$69)</f>
        <v>0.322484508656054</v>
      </c>
      <c r="I1772" s="0" t="n">
        <f aca="false">IF(ISNUMBER(E1772),INDEX(Scorecard!$D$19:$D$26,SUMPRODUCT(--(Scorecard!$G$19:$G$25&lt;E1772))+1),Scorecard!$D$27)</f>
        <v>-0.0341578513653732</v>
      </c>
      <c r="J1772" s="0" t="n">
        <f aca="false">IF(ISNUMBER(F1772),INDEX(Scorecard!$D$37:$D$44,SUMPRODUCT(--(Scorecard!$G$37:$G$43&lt;F1772))+1),Scorecard!$D$45)</f>
        <v>1.35057635045042</v>
      </c>
      <c r="K1772" s="0" t="n">
        <f aca="false">Inputs!$B$10+Scorecard!$J$5*Loan_Sample!Y1752+Scorecard!$J$6*Loan_Sample!Z1752+Scorecard!$J$7*I1772+Scorecard!$J$8*Loan_Sample!AB1752+Scorecard!$J$9*J1772+Scorecard!$J$10*Loan_Sample!AD1752+Scorecard!$J$11*G1772+Scorecard!$J$12*H1772</f>
        <v>-2.47911176802999</v>
      </c>
      <c r="L1772" s="0" t="n">
        <f aca="false">MIN(1-Inputs!$B$13,MAX(Inputs!$B$13,1/(1+EXP(-(Inputs!$B$11*K1772+Inputs!$B$12)))))</f>
        <v>0.0802166995256379</v>
      </c>
      <c r="M1772" s="0" t="n">
        <f aca="false">Loan_Sample!AH1752*Inputs!$B$4*B1772</f>
        <v>4130.95795970425</v>
      </c>
      <c r="N1772" s="0" t="n">
        <f aca="false">L1772*Inputs!$B$4*B1772</f>
        <v>4130.95795970425</v>
      </c>
      <c r="O1772" s="0" t="n">
        <f aca="false">Inputs!$B$37+Inputs!$B$38*MAX(Loan_Sample!H1752-Inputs!$C$38,0)+Inputs!$B$39*MAX(Loan_Sample!H1752-Inputs!$C$39,0)+Inputs!$B$40*MAX(Loan_Sample!H1752-Inputs!$C$40,0)+Inputs!$B$41*MAX(Loan_Sample!H1752-Inputs!$C$41,0)+Inputs!$B$42*Inputs!$B$14+Inputs!$B$43*MIN(Loan_Sample!I1752/Inputs!$B$17,1)+Inputs!$B$44*MIN(Loan_Sample!E1752,Inputs!$B$18)+Inputs!$B$45*Loan_Sample!C1752</f>
        <v>-6.06726632781133</v>
      </c>
      <c r="P1772" s="0" t="n">
        <f aca="false">MIN(1-Inputs!$B$13,MAX(Inputs!$B$13,1/(1+EXP(-(Inputs!$B$15*O1772+Inputs!$B$16)))))</f>
        <v>0.00153888108406688</v>
      </c>
      <c r="Q1772" s="0" t="n">
        <f aca="false">Inputs!$B$37+Inputs!$B$38*MAX(F1772-Inputs!$C$38,0)+Inputs!$B$39*MAX(F1772-Inputs!$C$39,0)+Inputs!$B$40*MAX(F1772-Inputs!$C$40,0)+Inputs!$B$41*MAX(F1772-Inputs!$C$41,0)+Inputs!$B$42*Inputs!$B$14+Inputs!$B$43*MIN(Loan_Sample!I1752/Inputs!$B$17,1)+Inputs!$B$44*MIN(E1772,Inputs!$B$18)+Inputs!$B$45*Loan_Sample!C1752</f>
        <v>-6.06726632781133</v>
      </c>
      <c r="R1772" s="0" t="n">
        <f aca="false">MIN(1-Inputs!$B$13,MAX(Inputs!$B$13,1/(1+EXP(-(Inputs!$B$15*Q1772+Inputs!$B$16)))))</f>
        <v>0.00153888108406688</v>
      </c>
    </row>
    <row r="1773" customFormat="false" ht="15" hidden="false" customHeight="false" outlineLevel="0" collapsed="false">
      <c r="A1773" s="0" t="n">
        <f aca="false">Loan_Sample!A1753</f>
        <v>52115</v>
      </c>
      <c r="B1773" s="0" t="n">
        <f aca="false">Loan_Sample!U1753</f>
        <v>136178.75</v>
      </c>
      <c r="C1773" s="0" t="n">
        <f aca="false">Loan_Sample!K1753+Inputs!$B$26</f>
        <v>3.70000004768372</v>
      </c>
      <c r="D1773" s="0" t="n">
        <f aca="false">Loan_Sample!L1753+Inputs!$B$26</f>
        <v>-0.208333253860474</v>
      </c>
      <c r="E1773" s="0" t="n">
        <f aca="false">Loan_Sample!E1753/(1+Inputs!$B$25/100)</f>
        <v>52.6885414123535</v>
      </c>
      <c r="F1773" s="0" t="n">
        <f aca="false">Loan_Sample!H1753-Inputs!$B$24/100</f>
        <v>-2.81033325195313</v>
      </c>
      <c r="G1773" s="0" t="n">
        <f aca="false">IF(ISNUMBER(C1773),INDEX(Scorecard!$D$54:$D$61,SUMPRODUCT(--(Scorecard!$G$54:$G$60&lt;C1773))+1),Scorecard!$D$62)</f>
        <v>0.489050497890326</v>
      </c>
      <c r="H1773" s="0" t="n">
        <f aca="false">IF(ISNUMBER(D1773),INDEX(Scorecard!$D$63:$D$68,SUMPRODUCT(--(Scorecard!$G$63:$G$67&lt;D1773))+1),Scorecard!$D$69)</f>
        <v>0.322484508656054</v>
      </c>
      <c r="I1773" s="0" t="n">
        <f aca="false">IF(ISNUMBER(E1773),INDEX(Scorecard!$D$19:$D$26,SUMPRODUCT(--(Scorecard!$G$19:$G$25&lt;E1773))+1),Scorecard!$D$27)</f>
        <v>0.57899015159425</v>
      </c>
      <c r="J1773" s="0" t="n">
        <f aca="false">IF(ISNUMBER(F1773),INDEX(Scorecard!$D$37:$D$44,SUMPRODUCT(--(Scorecard!$G$37:$G$43&lt;F1773))+1),Scorecard!$D$45)</f>
        <v>1.35057635045042</v>
      </c>
      <c r="K1773" s="0" t="n">
        <f aca="false">Inputs!$B$10+Scorecard!$J$5*Loan_Sample!Y1753+Scorecard!$J$6*Loan_Sample!Z1753+Scorecard!$J$7*I1773+Scorecard!$J$8*Loan_Sample!AB1753+Scorecard!$J$9*J1773+Scorecard!$J$10*Loan_Sample!AD1753+Scorecard!$J$11*G1773+Scorecard!$J$12*H1773</f>
        <v>-6.40994863480509</v>
      </c>
      <c r="L1773" s="0" t="n">
        <f aca="false">MIN(1-Inputs!$B$13,MAX(Inputs!$B$13,1/(1+EXP(-(Inputs!$B$11*K1773+Inputs!$B$12)))))</f>
        <v>0.00131818194275764</v>
      </c>
      <c r="M1773" s="0" t="n">
        <f aca="false">Loan_Sample!AH1753*Inputs!$B$4*B1773</f>
        <v>62.8279292330575</v>
      </c>
      <c r="N1773" s="0" t="n">
        <f aca="false">L1773*Inputs!$B$4*B1773</f>
        <v>62.8279292330575</v>
      </c>
      <c r="O1773" s="0" t="n">
        <f aca="false">Inputs!$B$37+Inputs!$B$38*MAX(Loan_Sample!H1753-Inputs!$C$38,0)+Inputs!$B$39*MAX(Loan_Sample!H1753-Inputs!$C$39,0)+Inputs!$B$40*MAX(Loan_Sample!H1753-Inputs!$C$40,0)+Inputs!$B$41*MAX(Loan_Sample!H1753-Inputs!$C$41,0)+Inputs!$B$42*Inputs!$B$14+Inputs!$B$43*MIN(Loan_Sample!I1753/Inputs!$B$17,1)+Inputs!$B$44*MIN(Loan_Sample!E1753,Inputs!$B$18)+Inputs!$B$45*Loan_Sample!C1753</f>
        <v>-5.46331946748879</v>
      </c>
      <c r="P1773" s="0" t="n">
        <f aca="false">MIN(1-Inputs!$B$13,MAX(Inputs!$B$13,1/(1+EXP(-(Inputs!$B$15*O1773+Inputs!$B$16)))))</f>
        <v>0.00305293661864265</v>
      </c>
      <c r="Q1773" s="0" t="n">
        <f aca="false">Inputs!$B$37+Inputs!$B$38*MAX(F1773-Inputs!$C$38,0)+Inputs!$B$39*MAX(F1773-Inputs!$C$39,0)+Inputs!$B$40*MAX(F1773-Inputs!$C$40,0)+Inputs!$B$41*MAX(F1773-Inputs!$C$41,0)+Inputs!$B$42*Inputs!$B$14+Inputs!$B$43*MIN(Loan_Sample!I1753/Inputs!$B$17,1)+Inputs!$B$44*MIN(E1773,Inputs!$B$18)+Inputs!$B$45*Loan_Sample!C1753</f>
        <v>-5.46331946748879</v>
      </c>
      <c r="R1773" s="0" t="n">
        <f aca="false">MIN(1-Inputs!$B$13,MAX(Inputs!$B$13,1/(1+EXP(-(Inputs!$B$15*Q1773+Inputs!$B$16)))))</f>
        <v>0.00305293661864265</v>
      </c>
    </row>
    <row r="1774" customFormat="false" ht="15" hidden="false" customHeight="false" outlineLevel="0" collapsed="false">
      <c r="A1774" s="0" t="n">
        <f aca="false">Loan_Sample!A1754</f>
        <v>52204</v>
      </c>
      <c r="B1774" s="0" t="n">
        <f aca="false">Loan_Sample!U1754</f>
        <v>320037.72</v>
      </c>
      <c r="C1774" s="0" t="n">
        <f aca="false">Loan_Sample!K1754+Inputs!$B$26</f>
        <v>5.25833320617676</v>
      </c>
      <c r="D1774" s="0" t="n">
        <f aca="false">Loan_Sample!L1754+Inputs!$B$26</f>
        <v>-1.875</v>
      </c>
      <c r="E1774" s="0" t="n">
        <f aca="false">Loan_Sample!E1754/(1+Inputs!$B$25/100)</f>
        <v>73.2417602539063</v>
      </c>
      <c r="F1774" s="0" t="n">
        <f aca="false">Loan_Sample!H1754-Inputs!$B$24/100</f>
        <v>-0.328666687011719</v>
      </c>
      <c r="G1774" s="0" t="n">
        <f aca="false">IF(ISNUMBER(C1774),INDEX(Scorecard!$D$54:$D$61,SUMPRODUCT(--(Scorecard!$G$54:$G$60&lt;C1774))+1),Scorecard!$D$62)</f>
        <v>0.126303549215828</v>
      </c>
      <c r="H1774" s="0" t="n">
        <f aca="false">IF(ISNUMBER(D1774),INDEX(Scorecard!$D$63:$D$68,SUMPRODUCT(--(Scorecard!$G$63:$G$67&lt;D1774))+1),Scorecard!$D$69)</f>
        <v>-0.340582194386522</v>
      </c>
      <c r="I1774" s="0" t="n">
        <f aca="false">IF(ISNUMBER(E1774),INDEX(Scorecard!$D$19:$D$26,SUMPRODUCT(--(Scorecard!$G$19:$G$25&lt;E1774))+1),Scorecard!$D$27)</f>
        <v>-0.0341578513653732</v>
      </c>
      <c r="J1774" s="0" t="n">
        <f aca="false">IF(ISNUMBER(F1774),INDEX(Scorecard!$D$37:$D$44,SUMPRODUCT(--(Scorecard!$G$37:$G$43&lt;F1774))+1),Scorecard!$D$45)</f>
        <v>0.769716833645565</v>
      </c>
      <c r="K1774" s="0" t="n">
        <f aca="false">Inputs!$B$10+Scorecard!$J$5*Loan_Sample!Y1754+Scorecard!$J$6*Loan_Sample!Z1754+Scorecard!$J$7*I1774+Scorecard!$J$8*Loan_Sample!AB1754+Scorecard!$J$9*J1774+Scorecard!$J$10*Loan_Sample!AD1754+Scorecard!$J$11*G1774+Scorecard!$J$12*H1774</f>
        <v>-4.86407037853705</v>
      </c>
      <c r="L1774" s="0" t="n">
        <f aca="false">MIN(1-Inputs!$B$13,MAX(Inputs!$B$13,1/(1+EXP(-(Inputs!$B$11*K1774+Inputs!$B$12)))))</f>
        <v>0.0068130554393293</v>
      </c>
      <c r="M1774" s="0" t="n">
        <f aca="false">Loan_Sample!AH1754*Inputs!$B$4*B1774</f>
        <v>763.152155162792</v>
      </c>
      <c r="N1774" s="0" t="n">
        <f aca="false">L1774*Inputs!$B$4*B1774</f>
        <v>763.152155162792</v>
      </c>
      <c r="O1774" s="0" t="n">
        <f aca="false">Inputs!$B$37+Inputs!$B$38*MAX(Loan_Sample!H1754-Inputs!$C$38,0)+Inputs!$B$39*MAX(Loan_Sample!H1754-Inputs!$C$39,0)+Inputs!$B$40*MAX(Loan_Sample!H1754-Inputs!$C$40,0)+Inputs!$B$41*MAX(Loan_Sample!H1754-Inputs!$C$41,0)+Inputs!$B$42*Inputs!$B$14+Inputs!$B$43*MIN(Loan_Sample!I1754/Inputs!$B$17,1)+Inputs!$B$44*MIN(Loan_Sample!E1754,Inputs!$B$18)+Inputs!$B$45*Loan_Sample!C1754</f>
        <v>-5.97448850154493</v>
      </c>
      <c r="P1774" s="0" t="n">
        <f aca="false">MIN(1-Inputs!$B$13,MAX(Inputs!$B$13,1/(1+EXP(-(Inputs!$B$15*O1774+Inputs!$B$16)))))</f>
        <v>0.00170976190204386</v>
      </c>
      <c r="Q1774" s="0" t="n">
        <f aca="false">Inputs!$B$37+Inputs!$B$38*MAX(F1774-Inputs!$C$38,0)+Inputs!$B$39*MAX(F1774-Inputs!$C$39,0)+Inputs!$B$40*MAX(F1774-Inputs!$C$40,0)+Inputs!$B$41*MAX(F1774-Inputs!$C$41,0)+Inputs!$B$42*Inputs!$B$14+Inputs!$B$43*MIN(Loan_Sample!I1754/Inputs!$B$17,1)+Inputs!$B$44*MIN(E1774,Inputs!$B$18)+Inputs!$B$45*Loan_Sample!C1754</f>
        <v>-5.97448850154493</v>
      </c>
      <c r="R1774" s="0" t="n">
        <f aca="false">MIN(1-Inputs!$B$13,MAX(Inputs!$B$13,1/(1+EXP(-(Inputs!$B$15*Q1774+Inputs!$B$16)))))</f>
        <v>0.00170976190204386</v>
      </c>
    </row>
    <row r="1775" customFormat="false" ht="15" hidden="false" customHeight="false" outlineLevel="0" collapsed="false">
      <c r="A1775" s="0" t="n">
        <f aca="false">Loan_Sample!A1755</f>
        <v>52207</v>
      </c>
      <c r="B1775" s="0" t="n">
        <f aca="false">Loan_Sample!U1755</f>
        <v>360253.78</v>
      </c>
      <c r="C1775" s="0" t="n">
        <f aca="false">Loan_Sample!K1755+Inputs!$B$26</f>
        <v>8.53333377838135</v>
      </c>
      <c r="D1775" s="0" t="n">
        <f aca="false">Loan_Sample!L1755+Inputs!$B$26</f>
        <v>5.07179546356201</v>
      </c>
      <c r="E1775" s="0" t="n">
        <f aca="false">Loan_Sample!E1755/(1+Inputs!$B$25/100)</f>
        <v>53.6326408386231</v>
      </c>
      <c r="F1775" s="0" t="n">
        <f aca="false">Loan_Sample!H1755-Inputs!$B$24/100</f>
        <v>0.454666614532471</v>
      </c>
      <c r="G1775" s="0" t="n">
        <f aca="false">IF(ISNUMBER(C1775),INDEX(Scorecard!$D$54:$D$61,SUMPRODUCT(--(Scorecard!$G$54:$G$60&lt;C1775))+1),Scorecard!$D$62)</f>
        <v>-0.541917179454542</v>
      </c>
      <c r="H1775" s="0" t="n">
        <f aca="false">IF(ISNUMBER(D1775),INDEX(Scorecard!$D$63:$D$68,SUMPRODUCT(--(Scorecard!$G$63:$G$67&lt;D1775))+1),Scorecard!$D$69)</f>
        <v>0.322484508656054</v>
      </c>
      <c r="I1775" s="0" t="n">
        <f aca="false">IF(ISNUMBER(E1775),INDEX(Scorecard!$D$19:$D$26,SUMPRODUCT(--(Scorecard!$G$19:$G$25&lt;E1775))+1),Scorecard!$D$27)</f>
        <v>0.57899015159425</v>
      </c>
      <c r="J1775" s="0" t="n">
        <f aca="false">IF(ISNUMBER(F1775),INDEX(Scorecard!$D$37:$D$44,SUMPRODUCT(--(Scorecard!$G$37:$G$43&lt;F1775))+1),Scorecard!$D$45)</f>
        <v>-0.271229676926091</v>
      </c>
      <c r="K1775" s="0" t="n">
        <f aca="false">Inputs!$B$10+Scorecard!$J$5*Loan_Sample!Y1755+Scorecard!$J$6*Loan_Sample!Z1755+Scorecard!$J$7*I1775+Scorecard!$J$8*Loan_Sample!AB1755+Scorecard!$J$9*J1775+Scorecard!$J$10*Loan_Sample!AD1755+Scorecard!$J$11*G1775+Scorecard!$J$12*H1775</f>
        <v>-2.88636879097149</v>
      </c>
      <c r="L1775" s="0" t="n">
        <f aca="false">MIN(1-Inputs!$B$13,MAX(Inputs!$B$13,1/(1+EXP(-(Inputs!$B$11*K1775+Inputs!$B$12)))))</f>
        <v>0.053474418620447</v>
      </c>
      <c r="M1775" s="0" t="n">
        <f aca="false">Loan_Sample!AH1755*Inputs!$B$4*B1775</f>
        <v>6742.52650446145</v>
      </c>
      <c r="N1775" s="0" t="n">
        <f aca="false">L1775*Inputs!$B$4*B1775</f>
        <v>6742.52650446145</v>
      </c>
      <c r="O1775" s="0" t="n">
        <f aca="false">Inputs!$B$37+Inputs!$B$38*MAX(Loan_Sample!H1755-Inputs!$C$38,0)+Inputs!$B$39*MAX(Loan_Sample!H1755-Inputs!$C$39,0)+Inputs!$B$40*MAX(Loan_Sample!H1755-Inputs!$C$40,0)+Inputs!$B$41*MAX(Loan_Sample!H1755-Inputs!$C$41,0)+Inputs!$B$42*Inputs!$B$14+Inputs!$B$43*MIN(Loan_Sample!I1755/Inputs!$B$17,1)+Inputs!$B$44*MIN(Loan_Sample!E1755,Inputs!$B$18)+Inputs!$B$45*Loan_Sample!C1755</f>
        <v>-4.36536556123702</v>
      </c>
      <c r="P1775" s="0" t="n">
        <f aca="false">MIN(1-Inputs!$B$13,MAX(Inputs!$B$13,1/(1+EXP(-(Inputs!$B$15*O1775+Inputs!$B$16)))))</f>
        <v>0.0105560776001046</v>
      </c>
      <c r="Q1775" s="0" t="n">
        <f aca="false">Inputs!$B$37+Inputs!$B$38*MAX(F1775-Inputs!$C$38,0)+Inputs!$B$39*MAX(F1775-Inputs!$C$39,0)+Inputs!$B$40*MAX(F1775-Inputs!$C$40,0)+Inputs!$B$41*MAX(F1775-Inputs!$C$41,0)+Inputs!$B$42*Inputs!$B$14+Inputs!$B$43*MIN(Loan_Sample!I1755/Inputs!$B$17,1)+Inputs!$B$44*MIN(E1775,Inputs!$B$18)+Inputs!$B$45*Loan_Sample!C1755</f>
        <v>-4.36536556123702</v>
      </c>
      <c r="R1775" s="0" t="n">
        <f aca="false">MIN(1-Inputs!$B$13,MAX(Inputs!$B$13,1/(1+EXP(-(Inputs!$B$15*Q1775+Inputs!$B$16)))))</f>
        <v>0.0105560776001046</v>
      </c>
    </row>
    <row r="1776" customFormat="false" ht="15" hidden="false" customHeight="false" outlineLevel="0" collapsed="false">
      <c r="A1776" s="0" t="n">
        <f aca="false">Loan_Sample!A1756</f>
        <v>52245</v>
      </c>
      <c r="B1776" s="0" t="n">
        <f aca="false">Loan_Sample!U1756</f>
        <v>200392.23</v>
      </c>
      <c r="C1776" s="0" t="n">
        <f aca="false">Loan_Sample!K1756+Inputs!$B$26</f>
        <v>5.73333311080933</v>
      </c>
      <c r="D1776" s="0" t="n">
        <f aca="false">Loan_Sample!L1756+Inputs!$B$26</f>
        <v>-3.50000047683716</v>
      </c>
      <c r="E1776" s="0" t="n">
        <f aca="false">Loan_Sample!E1756/(1+Inputs!$B$25/100)</f>
        <v>58.9982681274414</v>
      </c>
      <c r="F1776" s="0" t="n">
        <f aca="false">Loan_Sample!H1756-Inputs!$B$24/100</f>
        <v>0.858333349227905</v>
      </c>
      <c r="G1776" s="0" t="n">
        <f aca="false">IF(ISNUMBER(C1776),INDEX(Scorecard!$D$54:$D$61,SUMPRODUCT(--(Scorecard!$G$54:$G$60&lt;C1776))+1),Scorecard!$D$62)</f>
        <v>0.0151758992857273</v>
      </c>
      <c r="H1776" s="0" t="n">
        <f aca="false">IF(ISNUMBER(D1776),INDEX(Scorecard!$D$63:$D$68,SUMPRODUCT(--(Scorecard!$G$63:$G$67&lt;D1776))+1),Scorecard!$D$69)</f>
        <v>-0.340582194386522</v>
      </c>
      <c r="I1776" s="0" t="n">
        <f aca="false">IF(ISNUMBER(E1776),INDEX(Scorecard!$D$19:$D$26,SUMPRODUCT(--(Scorecard!$G$19:$G$25&lt;E1776))+1),Scorecard!$D$27)</f>
        <v>0.267179331770092</v>
      </c>
      <c r="J1776" s="0" t="n">
        <f aca="false">IF(ISNUMBER(F1776),INDEX(Scorecard!$D$37:$D$44,SUMPRODUCT(--(Scorecard!$G$37:$G$43&lt;F1776))+1),Scorecard!$D$45)</f>
        <v>-0.569454719285959</v>
      </c>
      <c r="K1776" s="0" t="n">
        <f aca="false">Inputs!$B$10+Scorecard!$J$5*Loan_Sample!Y1756+Scorecard!$J$6*Loan_Sample!Z1756+Scorecard!$J$7*I1776+Scorecard!$J$8*Loan_Sample!AB1756+Scorecard!$J$9*J1776+Scorecard!$J$10*Loan_Sample!AD1756+Scorecard!$J$11*G1776+Scorecard!$J$12*H1776</f>
        <v>-3.24062112887949</v>
      </c>
      <c r="L1776" s="0" t="n">
        <f aca="false">MIN(1-Inputs!$B$13,MAX(Inputs!$B$13,1/(1+EXP(-(Inputs!$B$11*K1776+Inputs!$B$12)))))</f>
        <v>0.0372811689223157</v>
      </c>
      <c r="M1776" s="0" t="n">
        <f aca="false">Loan_Sample!AH1756*Inputs!$B$4*B1776</f>
        <v>2614.79980207234</v>
      </c>
      <c r="N1776" s="0" t="n">
        <f aca="false">L1776*Inputs!$B$4*B1776</f>
        <v>2614.79980207234</v>
      </c>
      <c r="O1776" s="0" t="n">
        <f aca="false">Inputs!$B$37+Inputs!$B$38*MAX(Loan_Sample!H1756-Inputs!$C$38,0)+Inputs!$B$39*MAX(Loan_Sample!H1756-Inputs!$C$39,0)+Inputs!$B$40*MAX(Loan_Sample!H1756-Inputs!$C$40,0)+Inputs!$B$41*MAX(Loan_Sample!H1756-Inputs!$C$41,0)+Inputs!$B$42*Inputs!$B$14+Inputs!$B$43*MIN(Loan_Sample!I1756/Inputs!$B$17,1)+Inputs!$B$44*MIN(Loan_Sample!E1756,Inputs!$B$18)+Inputs!$B$45*Loan_Sample!C1756</f>
        <v>-4.01565521418047</v>
      </c>
      <c r="P1776" s="0" t="n">
        <f aca="false">MIN(1-Inputs!$B$13,MAX(Inputs!$B$13,1/(1+EXP(-(Inputs!$B$15*O1776+Inputs!$B$16)))))</f>
        <v>0.0156287474929498</v>
      </c>
      <c r="Q1776" s="0" t="n">
        <f aca="false">Inputs!$B$37+Inputs!$B$38*MAX(F1776-Inputs!$C$38,0)+Inputs!$B$39*MAX(F1776-Inputs!$C$39,0)+Inputs!$B$40*MAX(F1776-Inputs!$C$40,0)+Inputs!$B$41*MAX(F1776-Inputs!$C$41,0)+Inputs!$B$42*Inputs!$B$14+Inputs!$B$43*MIN(Loan_Sample!I1756/Inputs!$B$17,1)+Inputs!$B$44*MIN(E1776,Inputs!$B$18)+Inputs!$B$45*Loan_Sample!C1756</f>
        <v>-4.01565521418047</v>
      </c>
      <c r="R1776" s="0" t="n">
        <f aca="false">MIN(1-Inputs!$B$13,MAX(Inputs!$B$13,1/(1+EXP(-(Inputs!$B$15*Q1776+Inputs!$B$16)))))</f>
        <v>0.0156287474929498</v>
      </c>
    </row>
    <row r="1777" customFormat="false" ht="15" hidden="false" customHeight="false" outlineLevel="0" collapsed="false">
      <c r="A1777" s="0" t="n">
        <f aca="false">Loan_Sample!A1757</f>
        <v>52344</v>
      </c>
      <c r="B1777" s="0" t="n">
        <f aca="false">Loan_Sample!U1757</f>
        <v>209851.39</v>
      </c>
      <c r="C1777" s="0" t="n">
        <f aca="false">Loan_Sample!K1757+Inputs!$B$26</f>
        <v>3.32307696342468</v>
      </c>
      <c r="D1777" s="0" t="n">
        <f aca="false">Loan_Sample!L1757+Inputs!$B$26</f>
        <v>-0.276922941207886</v>
      </c>
      <c r="E1777" s="0" t="n">
        <f aca="false">Loan_Sample!E1757/(1+Inputs!$B$25/100)</f>
        <v>59.2532806396484</v>
      </c>
      <c r="F1777" s="0" t="n">
        <f aca="false">Loan_Sample!H1757-Inputs!$B$24/100</f>
        <v>0.175666570663452</v>
      </c>
      <c r="G1777" s="0" t="n">
        <f aca="false">IF(ISNUMBER(C1777),INDEX(Scorecard!$D$54:$D$61,SUMPRODUCT(--(Scorecard!$G$54:$G$60&lt;C1777))+1),Scorecard!$D$62)</f>
        <v>0.489050497890326</v>
      </c>
      <c r="H1777" s="0" t="n">
        <f aca="false">IF(ISNUMBER(D1777),INDEX(Scorecard!$D$63:$D$68,SUMPRODUCT(--(Scorecard!$G$63:$G$67&lt;D1777))+1),Scorecard!$D$69)</f>
        <v>0.322484508656054</v>
      </c>
      <c r="I1777" s="0" t="n">
        <f aca="false">IF(ISNUMBER(E1777),INDEX(Scorecard!$D$19:$D$26,SUMPRODUCT(--(Scorecard!$G$19:$G$25&lt;E1777))+1),Scorecard!$D$27)</f>
        <v>0.267179331770092</v>
      </c>
      <c r="J1777" s="0" t="n">
        <f aca="false">IF(ISNUMBER(F1777),INDEX(Scorecard!$D$37:$D$44,SUMPRODUCT(--(Scorecard!$G$37:$G$43&lt;F1777))+1),Scorecard!$D$45)</f>
        <v>0.102184252677548</v>
      </c>
      <c r="K1777" s="0" t="n">
        <f aca="false">Inputs!$B$10+Scorecard!$J$5*Loan_Sample!Y1757+Scorecard!$J$6*Loan_Sample!Z1757+Scorecard!$J$7*I1777+Scorecard!$J$8*Loan_Sample!AB1757+Scorecard!$J$9*J1777+Scorecard!$J$10*Loan_Sample!AD1757+Scorecard!$J$11*G1777+Scorecard!$J$12*H1777</f>
        <v>-4.81953549987423</v>
      </c>
      <c r="L1777" s="0" t="n">
        <f aca="false">MIN(1-Inputs!$B$13,MAX(Inputs!$B$13,1/(1+EXP(-(Inputs!$B$11*K1777+Inputs!$B$12)))))</f>
        <v>0.0071419750244658</v>
      </c>
      <c r="M1777" s="0" t="n">
        <f aca="false">Loan_Sample!AH1757*Inputs!$B$4*B1777</f>
        <v>524.563685180301</v>
      </c>
      <c r="N1777" s="0" t="n">
        <f aca="false">L1777*Inputs!$B$4*B1777</f>
        <v>524.563685180301</v>
      </c>
      <c r="O1777" s="0" t="n">
        <f aca="false">Inputs!$B$37+Inputs!$B$38*MAX(Loan_Sample!H1757-Inputs!$C$38,0)+Inputs!$B$39*MAX(Loan_Sample!H1757-Inputs!$C$39,0)+Inputs!$B$40*MAX(Loan_Sample!H1757-Inputs!$C$40,0)+Inputs!$B$41*MAX(Loan_Sample!H1757-Inputs!$C$41,0)+Inputs!$B$42*Inputs!$B$14+Inputs!$B$43*MIN(Loan_Sample!I1757/Inputs!$B$17,1)+Inputs!$B$44*MIN(Loan_Sample!E1757,Inputs!$B$18)+Inputs!$B$45*Loan_Sample!C1757</f>
        <v>-5.41463677175059</v>
      </c>
      <c r="P1777" s="0" t="n">
        <f aca="false">MIN(1-Inputs!$B$13,MAX(Inputs!$B$13,1/(1+EXP(-(Inputs!$B$15*O1777+Inputs!$B$16)))))</f>
        <v>0.00322609576995061</v>
      </c>
      <c r="Q1777" s="0" t="n">
        <f aca="false">Inputs!$B$37+Inputs!$B$38*MAX(F1777-Inputs!$C$38,0)+Inputs!$B$39*MAX(F1777-Inputs!$C$39,0)+Inputs!$B$40*MAX(F1777-Inputs!$C$40,0)+Inputs!$B$41*MAX(F1777-Inputs!$C$41,0)+Inputs!$B$42*Inputs!$B$14+Inputs!$B$43*MIN(Loan_Sample!I1757/Inputs!$B$17,1)+Inputs!$B$44*MIN(E1777,Inputs!$B$18)+Inputs!$B$45*Loan_Sample!C1757</f>
        <v>-5.41463677175059</v>
      </c>
      <c r="R1777" s="0" t="n">
        <f aca="false">MIN(1-Inputs!$B$13,MAX(Inputs!$B$13,1/(1+EXP(-(Inputs!$B$15*Q1777+Inputs!$B$16)))))</f>
        <v>0.00322609576995061</v>
      </c>
    </row>
    <row r="1778" customFormat="false" ht="15" hidden="false" customHeight="false" outlineLevel="0" collapsed="false">
      <c r="A1778" s="0" t="n">
        <f aca="false">Loan_Sample!A1758</f>
        <v>52350</v>
      </c>
      <c r="B1778" s="0" t="n">
        <f aca="false">Loan_Sample!U1758</f>
        <v>333281.97</v>
      </c>
      <c r="C1778" s="0" t="n">
        <f aca="false">Loan_Sample!K1758+Inputs!$B$26</f>
        <v>4.09999990463257</v>
      </c>
      <c r="D1778" s="0" t="n">
        <f aca="false">Loan_Sample!L1758+Inputs!$B$26</f>
        <v>-0.208333492279053</v>
      </c>
      <c r="E1778" s="0" t="n">
        <f aca="false">Loan_Sample!E1758/(1+Inputs!$B$25/100)</f>
        <v>50.8909950256348</v>
      </c>
      <c r="F1778" s="0" t="n">
        <f aca="false">Loan_Sample!H1758-Inputs!$B$24/100</f>
        <v>-2.88733315467835</v>
      </c>
      <c r="G1778" s="0" t="n">
        <f aca="false">IF(ISNUMBER(C1778),INDEX(Scorecard!$D$54:$D$61,SUMPRODUCT(--(Scorecard!$G$54:$G$60&lt;C1778))+1),Scorecard!$D$62)</f>
        <v>0.489050497890326</v>
      </c>
      <c r="H1778" s="0" t="n">
        <f aca="false">IF(ISNUMBER(D1778),INDEX(Scorecard!$D$63:$D$68,SUMPRODUCT(--(Scorecard!$G$63:$G$67&lt;D1778))+1),Scorecard!$D$69)</f>
        <v>0.322484508656054</v>
      </c>
      <c r="I1778" s="0" t="n">
        <f aca="false">IF(ISNUMBER(E1778),INDEX(Scorecard!$D$19:$D$26,SUMPRODUCT(--(Scorecard!$G$19:$G$25&lt;E1778))+1),Scorecard!$D$27)</f>
        <v>0.57899015159425</v>
      </c>
      <c r="J1778" s="0" t="n">
        <f aca="false">IF(ISNUMBER(F1778),INDEX(Scorecard!$D$37:$D$44,SUMPRODUCT(--(Scorecard!$G$37:$G$43&lt;F1778))+1),Scorecard!$D$45)</f>
        <v>1.35057635045042</v>
      </c>
      <c r="K1778" s="0" t="n">
        <f aca="false">Inputs!$B$10+Scorecard!$J$5*Loan_Sample!Y1758+Scorecard!$J$6*Loan_Sample!Z1758+Scorecard!$J$7*I1778+Scorecard!$J$8*Loan_Sample!AB1758+Scorecard!$J$9*J1778+Scorecard!$J$10*Loan_Sample!AD1758+Scorecard!$J$11*G1778+Scorecard!$J$12*H1778</f>
        <v>-5.87087691050819</v>
      </c>
      <c r="L1778" s="0" t="n">
        <f aca="false">MIN(1-Inputs!$B$13,MAX(Inputs!$B$13,1/(1+EXP(-(Inputs!$B$11*K1778+Inputs!$B$12)))))</f>
        <v>0.00233952955875953</v>
      </c>
      <c r="M1778" s="0" t="n">
        <f aca="false">Loan_Sample!AH1758*Inputs!$B$4*B1778</f>
        <v>272.903057075812</v>
      </c>
      <c r="N1778" s="0" t="n">
        <f aca="false">L1778*Inputs!$B$4*B1778</f>
        <v>272.903057075812</v>
      </c>
      <c r="O1778" s="0" t="n">
        <f aca="false">Inputs!$B$37+Inputs!$B$38*MAX(Loan_Sample!H1758-Inputs!$C$38,0)+Inputs!$B$39*MAX(Loan_Sample!H1758-Inputs!$C$39,0)+Inputs!$B$40*MAX(Loan_Sample!H1758-Inputs!$C$40,0)+Inputs!$B$41*MAX(Loan_Sample!H1758-Inputs!$C$41,0)+Inputs!$B$42*Inputs!$B$14+Inputs!$B$43*MIN(Loan_Sample!I1758/Inputs!$B$17,1)+Inputs!$B$44*MIN(Loan_Sample!E1758,Inputs!$B$18)+Inputs!$B$45*Loan_Sample!C1758</f>
        <v>-5.4330352719582</v>
      </c>
      <c r="P1778" s="0" t="n">
        <f aca="false">MIN(1-Inputs!$B$13,MAX(Inputs!$B$13,1/(1+EXP(-(Inputs!$B$15*O1778+Inputs!$B$16)))))</f>
        <v>0.00315953243963602</v>
      </c>
      <c r="Q1778" s="0" t="n">
        <f aca="false">Inputs!$B$37+Inputs!$B$38*MAX(F1778-Inputs!$C$38,0)+Inputs!$B$39*MAX(F1778-Inputs!$C$39,0)+Inputs!$B$40*MAX(F1778-Inputs!$C$40,0)+Inputs!$B$41*MAX(F1778-Inputs!$C$41,0)+Inputs!$B$42*Inputs!$B$14+Inputs!$B$43*MIN(Loan_Sample!I1758/Inputs!$B$17,1)+Inputs!$B$44*MIN(E1778,Inputs!$B$18)+Inputs!$B$45*Loan_Sample!C1758</f>
        <v>-5.4330352719582</v>
      </c>
      <c r="R1778" s="0" t="n">
        <f aca="false">MIN(1-Inputs!$B$13,MAX(Inputs!$B$13,1/(1+EXP(-(Inputs!$B$15*Q1778+Inputs!$B$16)))))</f>
        <v>0.00315953243963602</v>
      </c>
    </row>
    <row r="1779" customFormat="false" ht="15" hidden="false" customHeight="false" outlineLevel="0" collapsed="false">
      <c r="A1779" s="0" t="n">
        <f aca="false">Loan_Sample!A1759</f>
        <v>52382</v>
      </c>
      <c r="B1779" s="0" t="n">
        <f aca="false">Loan_Sample!U1759</f>
        <v>349881.12</v>
      </c>
      <c r="C1779" s="0" t="n">
        <f aca="false">Loan_Sample!K1759+Inputs!$B$26</f>
        <v>6.73333311080933</v>
      </c>
      <c r="D1779" s="0" t="n">
        <f aca="false">Loan_Sample!L1759+Inputs!$B$26</f>
        <v>2.71025609970093</v>
      </c>
      <c r="E1779" s="0" t="n">
        <f aca="false">Loan_Sample!E1759/(1+Inputs!$B$25/100)</f>
        <v>71.8426666259766</v>
      </c>
      <c r="F1779" s="0" t="n">
        <f aca="false">Loan_Sample!H1759-Inputs!$B$24/100</f>
        <v>1.14933323860169</v>
      </c>
      <c r="G1779" s="0" t="n">
        <f aca="false">IF(ISNUMBER(C1779),INDEX(Scorecard!$D$54:$D$61,SUMPRODUCT(--(Scorecard!$G$54:$G$60&lt;C1779))+1),Scorecard!$D$62)</f>
        <v>-0.357264871923982</v>
      </c>
      <c r="H1779" s="0" t="n">
        <f aca="false">IF(ISNUMBER(D1779),INDEX(Scorecard!$D$63:$D$68,SUMPRODUCT(--(Scorecard!$G$63:$G$67&lt;D1779))+1),Scorecard!$D$69)</f>
        <v>0.322484508656054</v>
      </c>
      <c r="I1779" s="0" t="n">
        <f aca="false">IF(ISNUMBER(E1779),INDEX(Scorecard!$D$19:$D$26,SUMPRODUCT(--(Scorecard!$G$19:$G$25&lt;E1779))+1),Scorecard!$D$27)</f>
        <v>0.0530843085177338</v>
      </c>
      <c r="J1779" s="0" t="n">
        <f aca="false">IF(ISNUMBER(F1779),INDEX(Scorecard!$D$37:$D$44,SUMPRODUCT(--(Scorecard!$G$37:$G$43&lt;F1779))+1),Scorecard!$D$45)</f>
        <v>-0.975503570149195</v>
      </c>
      <c r="K1779" s="0" t="n">
        <f aca="false">Inputs!$B$10+Scorecard!$J$5*Loan_Sample!Y1759+Scorecard!$J$6*Loan_Sample!Z1759+Scorecard!$J$7*I1779+Scorecard!$J$8*Loan_Sample!AB1759+Scorecard!$J$9*J1779+Scorecard!$J$10*Loan_Sample!AD1759+Scorecard!$J$11*G1779+Scorecard!$J$12*H1779</f>
        <v>-4.43920192302958</v>
      </c>
      <c r="L1779" s="0" t="n">
        <f aca="false">MIN(1-Inputs!$B$13,MAX(Inputs!$B$13,1/(1+EXP(-(Inputs!$B$11*K1779+Inputs!$B$12)))))</f>
        <v>0.0106750463854049</v>
      </c>
      <c r="M1779" s="0" t="n">
        <f aca="false">Loan_Sample!AH1759*Inputs!$B$4*B1779</f>
        <v>1307.2490148821</v>
      </c>
      <c r="N1779" s="0" t="n">
        <f aca="false">L1779*Inputs!$B$4*B1779</f>
        <v>1307.2490148821</v>
      </c>
      <c r="O1779" s="0" t="n">
        <f aca="false">Inputs!$B$37+Inputs!$B$38*MAX(Loan_Sample!H1759-Inputs!$C$38,0)+Inputs!$B$39*MAX(Loan_Sample!H1759-Inputs!$C$39,0)+Inputs!$B$40*MAX(Loan_Sample!H1759-Inputs!$C$40,0)+Inputs!$B$41*MAX(Loan_Sample!H1759-Inputs!$C$41,0)+Inputs!$B$42*Inputs!$B$14+Inputs!$B$43*MIN(Loan_Sample!I1759/Inputs!$B$17,1)+Inputs!$B$44*MIN(Loan_Sample!E1759,Inputs!$B$18)+Inputs!$B$45*Loan_Sample!C1759</f>
        <v>-3.30175870230497</v>
      </c>
      <c r="P1779" s="0" t="n">
        <f aca="false">MIN(1-Inputs!$B$13,MAX(Inputs!$B$13,1/(1+EXP(-(Inputs!$B$15*O1779+Inputs!$B$16)))))</f>
        <v>0.0345117330262925</v>
      </c>
      <c r="Q1779" s="0" t="n">
        <f aca="false">Inputs!$B$37+Inputs!$B$38*MAX(F1779-Inputs!$C$38,0)+Inputs!$B$39*MAX(F1779-Inputs!$C$39,0)+Inputs!$B$40*MAX(F1779-Inputs!$C$40,0)+Inputs!$B$41*MAX(F1779-Inputs!$C$41,0)+Inputs!$B$42*Inputs!$B$14+Inputs!$B$43*MIN(Loan_Sample!I1759/Inputs!$B$17,1)+Inputs!$B$44*MIN(E1779,Inputs!$B$18)+Inputs!$B$45*Loan_Sample!C1759</f>
        <v>-3.30175870230497</v>
      </c>
      <c r="R1779" s="0" t="n">
        <f aca="false">MIN(1-Inputs!$B$13,MAX(Inputs!$B$13,1/(1+EXP(-(Inputs!$B$15*Q1779+Inputs!$B$16)))))</f>
        <v>0.0345117330262925</v>
      </c>
    </row>
    <row r="1780" customFormat="false" ht="15" hidden="false" customHeight="false" outlineLevel="0" collapsed="false">
      <c r="A1780" s="0" t="n">
        <f aca="false">Loan_Sample!A1760</f>
        <v>52399</v>
      </c>
      <c r="B1780" s="0" t="n">
        <f aca="false">Loan_Sample!U1760</f>
        <v>180524.33</v>
      </c>
      <c r="C1780" s="0" t="n">
        <f aca="false">Loan_Sample!K1760+Inputs!$B$26</f>
        <v>4.65833330154419</v>
      </c>
      <c r="D1780" s="0" t="n">
        <f aca="false">Loan_Sample!L1760+Inputs!$B$26</f>
        <v>-1.875</v>
      </c>
      <c r="E1780" s="0" t="n">
        <f aca="false">Loan_Sample!E1760/(1+Inputs!$B$25/100)</f>
        <v>73.8783416748047</v>
      </c>
      <c r="F1780" s="0" t="n">
        <f aca="false">Loan_Sample!H1760-Inputs!$B$24/100</f>
        <v>-0.314666748046875</v>
      </c>
      <c r="G1780" s="0" t="n">
        <f aca="false">IF(ISNUMBER(C1780),INDEX(Scorecard!$D$54:$D$61,SUMPRODUCT(--(Scorecard!$G$54:$G$60&lt;C1780))+1),Scorecard!$D$62)</f>
        <v>0.409483001259379</v>
      </c>
      <c r="H1780" s="0" t="n">
        <f aca="false">IF(ISNUMBER(D1780),INDEX(Scorecard!$D$63:$D$68,SUMPRODUCT(--(Scorecard!$G$63:$G$67&lt;D1780))+1),Scorecard!$D$69)</f>
        <v>-0.340582194386522</v>
      </c>
      <c r="I1780" s="0" t="n">
        <f aca="false">IF(ISNUMBER(E1780),INDEX(Scorecard!$D$19:$D$26,SUMPRODUCT(--(Scorecard!$G$19:$G$25&lt;E1780))+1),Scorecard!$D$27)</f>
        <v>-0.0341578513653732</v>
      </c>
      <c r="J1780" s="0" t="n">
        <f aca="false">IF(ISNUMBER(F1780),INDEX(Scorecard!$D$37:$D$44,SUMPRODUCT(--(Scorecard!$G$37:$G$43&lt;F1780))+1),Scorecard!$D$45)</f>
        <v>0.769716833645565</v>
      </c>
      <c r="K1780" s="0" t="n">
        <f aca="false">Inputs!$B$10+Scorecard!$J$5*Loan_Sample!Y1760+Scorecard!$J$6*Loan_Sample!Z1760+Scorecard!$J$7*I1780+Scorecard!$J$8*Loan_Sample!AB1760+Scorecard!$J$9*J1780+Scorecard!$J$10*Loan_Sample!AD1760+Scorecard!$J$11*G1780+Scorecard!$J$12*H1780</f>
        <v>-4.59064203772961</v>
      </c>
      <c r="L1780" s="0" t="n">
        <f aca="false">MIN(1-Inputs!$B$13,MAX(Inputs!$B$13,1/(1+EXP(-(Inputs!$B$11*K1780+Inputs!$B$12)))))</f>
        <v>0.00909793237792176</v>
      </c>
      <c r="M1780" s="0" t="n">
        <f aca="false">Loan_Sample!AH1760*Inputs!$B$4*B1780</f>
        <v>574.839351418371</v>
      </c>
      <c r="N1780" s="0" t="n">
        <f aca="false">L1780*Inputs!$B$4*B1780</f>
        <v>574.839351418371</v>
      </c>
      <c r="O1780" s="0" t="n">
        <f aca="false">Inputs!$B$37+Inputs!$B$38*MAX(Loan_Sample!H1760-Inputs!$C$38,0)+Inputs!$B$39*MAX(Loan_Sample!H1760-Inputs!$C$39,0)+Inputs!$B$40*MAX(Loan_Sample!H1760-Inputs!$C$40,0)+Inputs!$B$41*MAX(Loan_Sample!H1760-Inputs!$C$41,0)+Inputs!$B$42*Inputs!$B$14+Inputs!$B$43*MIN(Loan_Sample!I1760/Inputs!$B$17,1)+Inputs!$B$44*MIN(Loan_Sample!E1760,Inputs!$B$18)+Inputs!$B$45*Loan_Sample!C1760</f>
        <v>-6.2436252336906</v>
      </c>
      <c r="P1780" s="0" t="n">
        <f aca="false">MIN(1-Inputs!$B$13,MAX(Inputs!$B$13,1/(1+EXP(-(Inputs!$B$15*O1780+Inputs!$B$16)))))</f>
        <v>0.00125967107831876</v>
      </c>
      <c r="Q1780" s="0" t="n">
        <f aca="false">Inputs!$B$37+Inputs!$B$38*MAX(F1780-Inputs!$C$38,0)+Inputs!$B$39*MAX(F1780-Inputs!$C$39,0)+Inputs!$B$40*MAX(F1780-Inputs!$C$40,0)+Inputs!$B$41*MAX(F1780-Inputs!$C$41,0)+Inputs!$B$42*Inputs!$B$14+Inputs!$B$43*MIN(Loan_Sample!I1760/Inputs!$B$17,1)+Inputs!$B$44*MIN(E1780,Inputs!$B$18)+Inputs!$B$45*Loan_Sample!C1760</f>
        <v>-6.2436252336906</v>
      </c>
      <c r="R1780" s="0" t="n">
        <f aca="false">MIN(1-Inputs!$B$13,MAX(Inputs!$B$13,1/(1+EXP(-(Inputs!$B$15*Q1780+Inputs!$B$16)))))</f>
        <v>0.00125967107831876</v>
      </c>
    </row>
    <row r="1781" customFormat="false" ht="15" hidden="false" customHeight="false" outlineLevel="0" collapsed="false">
      <c r="A1781" s="0" t="n">
        <f aca="false">Loan_Sample!A1761</f>
        <v>52412</v>
      </c>
      <c r="B1781" s="0" t="n">
        <f aca="false">Loan_Sample!U1761</f>
        <v>312530.62</v>
      </c>
      <c r="C1781" s="0" t="n">
        <f aca="false">Loan_Sample!K1761+Inputs!$B$26</f>
        <v>4.30833339691162</v>
      </c>
      <c r="D1781" s="0" t="n">
        <f aca="false">Loan_Sample!L1761+Inputs!$B$26</f>
        <v>-1.125</v>
      </c>
      <c r="E1781" s="0" t="n">
        <f aca="false">Loan_Sample!E1761/(1+Inputs!$B$25/100)</f>
        <v>74.3727798461914</v>
      </c>
      <c r="F1781" s="0" t="n">
        <f aca="false">Loan_Sample!H1761-Inputs!$B$24/100</f>
        <v>-2.24033308029175</v>
      </c>
      <c r="G1781" s="0" t="n">
        <f aca="false">IF(ISNUMBER(C1781),INDEX(Scorecard!$D$54:$D$61,SUMPRODUCT(--(Scorecard!$G$54:$G$60&lt;C1781))+1),Scorecard!$D$62)</f>
        <v>0.489050497890326</v>
      </c>
      <c r="H1781" s="0" t="n">
        <f aca="false">IF(ISNUMBER(D1781),INDEX(Scorecard!$D$63:$D$68,SUMPRODUCT(--(Scorecard!$G$63:$G$67&lt;D1781))+1),Scorecard!$D$69)</f>
        <v>-0.340582194386522</v>
      </c>
      <c r="I1781" s="0" t="n">
        <f aca="false">IF(ISNUMBER(E1781),INDEX(Scorecard!$D$19:$D$26,SUMPRODUCT(--(Scorecard!$G$19:$G$25&lt;E1781))+1),Scorecard!$D$27)</f>
        <v>-0.0341578513653732</v>
      </c>
      <c r="J1781" s="0" t="n">
        <f aca="false">IF(ISNUMBER(F1781),INDEX(Scorecard!$D$37:$D$44,SUMPRODUCT(--(Scorecard!$G$37:$G$43&lt;F1781))+1),Scorecard!$D$45)</f>
        <v>1.35057635045042</v>
      </c>
      <c r="K1781" s="0" t="n">
        <f aca="false">Inputs!$B$10+Scorecard!$J$5*Loan_Sample!Y1761+Scorecard!$J$6*Loan_Sample!Z1761+Scorecard!$J$7*I1781+Scorecard!$J$8*Loan_Sample!AB1761+Scorecard!$J$9*J1781+Scorecard!$J$10*Loan_Sample!AD1761+Scorecard!$J$11*G1781+Scorecard!$J$12*H1781</f>
        <v>-6.00563173228143</v>
      </c>
      <c r="L1781" s="0" t="n">
        <f aca="false">MIN(1-Inputs!$B$13,MAX(Inputs!$B$13,1/(1+EXP(-(Inputs!$B$11*K1781+Inputs!$B$12)))))</f>
        <v>0.00202708149292449</v>
      </c>
      <c r="M1781" s="0" t="n">
        <f aca="false">Loan_Sample!AH1761*Inputs!$B$4*B1781</f>
        <v>221.733762520976</v>
      </c>
      <c r="N1781" s="0" t="n">
        <f aca="false">L1781*Inputs!$B$4*B1781</f>
        <v>221.733762520976</v>
      </c>
      <c r="O1781" s="0" t="n">
        <f aca="false">Inputs!$B$37+Inputs!$B$38*MAX(Loan_Sample!H1761-Inputs!$C$38,0)+Inputs!$B$39*MAX(Loan_Sample!H1761-Inputs!$C$39,0)+Inputs!$B$40*MAX(Loan_Sample!H1761-Inputs!$C$40,0)+Inputs!$B$41*MAX(Loan_Sample!H1761-Inputs!$C$41,0)+Inputs!$B$42*Inputs!$B$14+Inputs!$B$43*MIN(Loan_Sample!I1761/Inputs!$B$17,1)+Inputs!$B$44*MIN(Loan_Sample!E1761,Inputs!$B$18)+Inputs!$B$45*Loan_Sample!C1761</f>
        <v>-5.39966118830082</v>
      </c>
      <c r="P1781" s="0" t="n">
        <f aca="false">MIN(1-Inputs!$B$13,MAX(Inputs!$B$13,1/(1+EXP(-(Inputs!$B$15*O1781+Inputs!$B$16)))))</f>
        <v>0.00328130594521038</v>
      </c>
      <c r="Q1781" s="0" t="n">
        <f aca="false">Inputs!$B$37+Inputs!$B$38*MAX(F1781-Inputs!$C$38,0)+Inputs!$B$39*MAX(F1781-Inputs!$C$39,0)+Inputs!$B$40*MAX(F1781-Inputs!$C$40,0)+Inputs!$B$41*MAX(F1781-Inputs!$C$41,0)+Inputs!$B$42*Inputs!$B$14+Inputs!$B$43*MIN(Loan_Sample!I1761/Inputs!$B$17,1)+Inputs!$B$44*MIN(E1781,Inputs!$B$18)+Inputs!$B$45*Loan_Sample!C1761</f>
        <v>-5.39966118830082</v>
      </c>
      <c r="R1781" s="0" t="n">
        <f aca="false">MIN(1-Inputs!$B$13,MAX(Inputs!$B$13,1/(1+EXP(-(Inputs!$B$15*Q1781+Inputs!$B$16)))))</f>
        <v>0.00328130594521038</v>
      </c>
    </row>
    <row r="1782" customFormat="false" ht="15" hidden="false" customHeight="false" outlineLevel="0" collapsed="false">
      <c r="A1782" s="0" t="n">
        <f aca="false">Loan_Sample!A1762</f>
        <v>52412</v>
      </c>
      <c r="B1782" s="0" t="n">
        <f aca="false">Loan_Sample!U1762</f>
        <v>308913.62</v>
      </c>
      <c r="C1782" s="0" t="n">
        <f aca="false">Loan_Sample!K1762+Inputs!$B$26</f>
        <v>4.09999990463257</v>
      </c>
      <c r="D1782" s="0" t="n">
        <f aca="false">Loan_Sample!L1762+Inputs!$B$26</f>
        <v>-0.458333492279053</v>
      </c>
      <c r="E1782" s="0" t="n">
        <f aca="false">Loan_Sample!E1762/(1+Inputs!$B$25/100)</f>
        <v>71.8279647827148</v>
      </c>
      <c r="F1782" s="0" t="n">
        <f aca="false">Loan_Sample!H1762-Inputs!$B$24/100</f>
        <v>-2.94033336639404</v>
      </c>
      <c r="G1782" s="0" t="n">
        <f aca="false">IF(ISNUMBER(C1782),INDEX(Scorecard!$D$54:$D$61,SUMPRODUCT(--(Scorecard!$G$54:$G$60&lt;C1782))+1),Scorecard!$D$62)</f>
        <v>0.489050497890326</v>
      </c>
      <c r="H1782" s="0" t="n">
        <f aca="false">IF(ISNUMBER(D1782),INDEX(Scorecard!$D$63:$D$68,SUMPRODUCT(--(Scorecard!$G$63:$G$67&lt;D1782))+1),Scorecard!$D$69)</f>
        <v>0.322484508656054</v>
      </c>
      <c r="I1782" s="0" t="n">
        <f aca="false">IF(ISNUMBER(E1782),INDEX(Scorecard!$D$19:$D$26,SUMPRODUCT(--(Scorecard!$G$19:$G$25&lt;E1782))+1),Scorecard!$D$27)</f>
        <v>0.0530843085177338</v>
      </c>
      <c r="J1782" s="0" t="n">
        <f aca="false">IF(ISNUMBER(F1782),INDEX(Scorecard!$D$37:$D$44,SUMPRODUCT(--(Scorecard!$G$37:$G$43&lt;F1782))+1),Scorecard!$D$45)</f>
        <v>1.35057635045042</v>
      </c>
      <c r="K1782" s="0" t="n">
        <f aca="false">Inputs!$B$10+Scorecard!$J$5*Loan_Sample!Y1762+Scorecard!$J$6*Loan_Sample!Z1762+Scorecard!$J$7*I1782+Scorecard!$J$8*Loan_Sample!AB1762+Scorecard!$J$9*J1782+Scorecard!$J$10*Loan_Sample!AD1762+Scorecard!$J$11*G1782+Scorecard!$J$12*H1782</f>
        <v>-6.15136675038692</v>
      </c>
      <c r="L1782" s="0" t="n">
        <f aca="false">MIN(1-Inputs!$B$13,MAX(Inputs!$B$13,1/(1+EXP(-(Inputs!$B$11*K1782+Inputs!$B$12)))))</f>
        <v>0.00173588364979367</v>
      </c>
      <c r="M1782" s="0" t="n">
        <f aca="false">Loan_Sample!AH1762*Inputs!$B$4*B1782</f>
        <v>187.683335754801</v>
      </c>
      <c r="N1782" s="0" t="n">
        <f aca="false">L1782*Inputs!$B$4*B1782</f>
        <v>187.683335754801</v>
      </c>
      <c r="O1782" s="0" t="n">
        <f aca="false">Inputs!$B$37+Inputs!$B$38*MAX(Loan_Sample!H1762-Inputs!$C$38,0)+Inputs!$B$39*MAX(Loan_Sample!H1762-Inputs!$C$39,0)+Inputs!$B$40*MAX(Loan_Sample!H1762-Inputs!$C$40,0)+Inputs!$B$41*MAX(Loan_Sample!H1762-Inputs!$C$41,0)+Inputs!$B$42*Inputs!$B$14+Inputs!$B$43*MIN(Loan_Sample!I1762/Inputs!$B$17,1)+Inputs!$B$44*MIN(Loan_Sample!E1762,Inputs!$B$18)+Inputs!$B$45*Loan_Sample!C1762</f>
        <v>-5.39317941724496</v>
      </c>
      <c r="P1782" s="0" t="n">
        <f aca="false">MIN(1-Inputs!$B$13,MAX(Inputs!$B$13,1/(1+EXP(-(Inputs!$B$15*O1782+Inputs!$B$16)))))</f>
        <v>0.00330549322395708</v>
      </c>
      <c r="Q1782" s="0" t="n">
        <f aca="false">Inputs!$B$37+Inputs!$B$38*MAX(F1782-Inputs!$C$38,0)+Inputs!$B$39*MAX(F1782-Inputs!$C$39,0)+Inputs!$B$40*MAX(F1782-Inputs!$C$40,0)+Inputs!$B$41*MAX(F1782-Inputs!$C$41,0)+Inputs!$B$42*Inputs!$B$14+Inputs!$B$43*MIN(Loan_Sample!I1762/Inputs!$B$17,1)+Inputs!$B$44*MIN(E1782,Inputs!$B$18)+Inputs!$B$45*Loan_Sample!C1762</f>
        <v>-5.39317941724496</v>
      </c>
      <c r="R1782" s="0" t="n">
        <f aca="false">MIN(1-Inputs!$B$13,MAX(Inputs!$B$13,1/(1+EXP(-(Inputs!$B$15*Q1782+Inputs!$B$16)))))</f>
        <v>0.00330549322395708</v>
      </c>
    </row>
    <row r="1783" customFormat="false" ht="15" hidden="false" customHeight="false" outlineLevel="0" collapsed="false">
      <c r="A1783" s="0" t="n">
        <f aca="false">Loan_Sample!A1763</f>
        <v>52449</v>
      </c>
      <c r="B1783" s="0" t="n">
        <f aca="false">Loan_Sample!U1763</f>
        <v>340216.62</v>
      </c>
      <c r="C1783" s="0" t="n">
        <f aca="false">Loan_Sample!K1763+Inputs!$B$26</f>
        <v>4.15833330154419</v>
      </c>
      <c r="D1783" s="0" t="n">
        <f aca="false">Loan_Sample!L1763+Inputs!$B$26</f>
        <v>-1.875</v>
      </c>
      <c r="E1783" s="0" t="n">
        <f aca="false">Loan_Sample!E1763/(1+Inputs!$B$25/100)</f>
        <v>54.5909271240234</v>
      </c>
      <c r="F1783" s="0" t="n">
        <f aca="false">Loan_Sample!H1763-Inputs!$B$24/100</f>
        <v>0.121333360671997</v>
      </c>
      <c r="G1783" s="0" t="n">
        <f aca="false">IF(ISNUMBER(C1783),INDEX(Scorecard!$D$54:$D$61,SUMPRODUCT(--(Scorecard!$G$54:$G$60&lt;C1783))+1),Scorecard!$D$62)</f>
        <v>0.489050497890326</v>
      </c>
      <c r="H1783" s="0" t="n">
        <f aca="false">IF(ISNUMBER(D1783),INDEX(Scorecard!$D$63:$D$68,SUMPRODUCT(--(Scorecard!$G$63:$G$67&lt;D1783))+1),Scorecard!$D$69)</f>
        <v>-0.340582194386522</v>
      </c>
      <c r="I1783" s="0" t="n">
        <f aca="false">IF(ISNUMBER(E1783),INDEX(Scorecard!$D$19:$D$26,SUMPRODUCT(--(Scorecard!$G$19:$G$25&lt;E1783))+1),Scorecard!$D$27)</f>
        <v>0.57899015159425</v>
      </c>
      <c r="J1783" s="0" t="n">
        <f aca="false">IF(ISNUMBER(F1783),INDEX(Scorecard!$D$37:$D$44,SUMPRODUCT(--(Scorecard!$G$37:$G$43&lt;F1783))+1),Scorecard!$D$45)</f>
        <v>0.102184252677548</v>
      </c>
      <c r="K1783" s="0" t="n">
        <f aca="false">Inputs!$B$10+Scorecard!$J$5*Loan_Sample!Y1763+Scorecard!$J$6*Loan_Sample!Z1763+Scorecard!$J$7*I1783+Scorecard!$J$8*Loan_Sample!AB1763+Scorecard!$J$9*J1783+Scorecard!$J$10*Loan_Sample!AD1763+Scorecard!$J$11*G1783+Scorecard!$J$12*H1783</f>
        <v>-5.47778617884</v>
      </c>
      <c r="L1783" s="0" t="n">
        <f aca="false">MIN(1-Inputs!$B$13,MAX(Inputs!$B$13,1/(1+EXP(-(Inputs!$B$11*K1783+Inputs!$B$12)))))</f>
        <v>0.00355309077897635</v>
      </c>
      <c r="M1783" s="0" t="n">
        <f aca="false">Loan_Sample!AH1763*Inputs!$B$4*B1783</f>
        <v>423.087187381775</v>
      </c>
      <c r="N1783" s="0" t="n">
        <f aca="false">L1783*Inputs!$B$4*B1783</f>
        <v>423.087187381775</v>
      </c>
      <c r="O1783" s="0" t="n">
        <f aca="false">Inputs!$B$37+Inputs!$B$38*MAX(Loan_Sample!H1763-Inputs!$C$38,0)+Inputs!$B$39*MAX(Loan_Sample!H1763-Inputs!$C$39,0)+Inputs!$B$40*MAX(Loan_Sample!H1763-Inputs!$C$40,0)+Inputs!$B$41*MAX(Loan_Sample!H1763-Inputs!$C$41,0)+Inputs!$B$42*Inputs!$B$14+Inputs!$B$43*MIN(Loan_Sample!I1763/Inputs!$B$17,1)+Inputs!$B$44*MIN(Loan_Sample!E1763,Inputs!$B$18)+Inputs!$B$45*Loan_Sample!C1763</f>
        <v>-5.14834384048967</v>
      </c>
      <c r="P1783" s="0" t="n">
        <f aca="false">MIN(1-Inputs!$B$13,MAX(Inputs!$B$13,1/(1+EXP(-(Inputs!$B$15*O1783+Inputs!$B$16)))))</f>
        <v>0.00436166640136482</v>
      </c>
      <c r="Q1783" s="0" t="n">
        <f aca="false">Inputs!$B$37+Inputs!$B$38*MAX(F1783-Inputs!$C$38,0)+Inputs!$B$39*MAX(F1783-Inputs!$C$39,0)+Inputs!$B$40*MAX(F1783-Inputs!$C$40,0)+Inputs!$B$41*MAX(F1783-Inputs!$C$41,0)+Inputs!$B$42*Inputs!$B$14+Inputs!$B$43*MIN(Loan_Sample!I1763/Inputs!$B$17,1)+Inputs!$B$44*MIN(E1783,Inputs!$B$18)+Inputs!$B$45*Loan_Sample!C1763</f>
        <v>-5.14834384048967</v>
      </c>
      <c r="R1783" s="0" t="n">
        <f aca="false">MIN(1-Inputs!$B$13,MAX(Inputs!$B$13,1/(1+EXP(-(Inputs!$B$15*Q1783+Inputs!$B$16)))))</f>
        <v>0.00436166640136482</v>
      </c>
    </row>
    <row r="1784" customFormat="false" ht="15" hidden="false" customHeight="false" outlineLevel="0" collapsed="false">
      <c r="A1784" s="0" t="n">
        <f aca="false">Loan_Sample!A1764</f>
        <v>52580</v>
      </c>
      <c r="B1784" s="0" t="n">
        <f aca="false">Loan_Sample!U1764</f>
        <v>177368.34</v>
      </c>
      <c r="C1784" s="0" t="n">
        <f aca="false">Loan_Sample!K1764+Inputs!$B$26</f>
        <v>4.42307710647583</v>
      </c>
      <c r="D1784" s="0" t="n">
        <f aca="false">Loan_Sample!L1764+Inputs!$B$26</f>
        <v>-0.276922702789307</v>
      </c>
      <c r="E1784" s="0" t="n">
        <f aca="false">Loan_Sample!E1764/(1+Inputs!$B$25/100)</f>
        <v>58.1536178588867</v>
      </c>
      <c r="F1784" s="0" t="n">
        <f aca="false">Loan_Sample!H1764-Inputs!$B$24/100</f>
        <v>1.03666663169861</v>
      </c>
      <c r="G1784" s="0" t="n">
        <f aca="false">IF(ISNUMBER(C1784),INDEX(Scorecard!$D$54:$D$61,SUMPRODUCT(--(Scorecard!$G$54:$G$60&lt;C1784))+1),Scorecard!$D$62)</f>
        <v>0.409483001259379</v>
      </c>
      <c r="H1784" s="0" t="n">
        <f aca="false">IF(ISNUMBER(D1784),INDEX(Scorecard!$D$63:$D$68,SUMPRODUCT(--(Scorecard!$G$63:$G$67&lt;D1784))+1),Scorecard!$D$69)</f>
        <v>0.322484508656054</v>
      </c>
      <c r="I1784" s="0" t="n">
        <f aca="false">IF(ISNUMBER(E1784),INDEX(Scorecard!$D$19:$D$26,SUMPRODUCT(--(Scorecard!$G$19:$G$25&lt;E1784))+1),Scorecard!$D$27)</f>
        <v>0.267179331770092</v>
      </c>
      <c r="J1784" s="0" t="n">
        <f aca="false">IF(ISNUMBER(F1784),INDEX(Scorecard!$D$37:$D$44,SUMPRODUCT(--(Scorecard!$G$37:$G$43&lt;F1784))+1),Scorecard!$D$45)</f>
        <v>-0.975503570149195</v>
      </c>
      <c r="K1784" s="0" t="n">
        <f aca="false">Inputs!$B$10+Scorecard!$J$5*Loan_Sample!Y1764+Scorecard!$J$6*Loan_Sample!Z1764+Scorecard!$J$7*I1784+Scorecard!$J$8*Loan_Sample!AB1764+Scorecard!$J$9*J1784+Scorecard!$J$10*Loan_Sample!AD1764+Scorecard!$J$11*G1784+Scorecard!$J$12*H1784</f>
        <v>-4.36752739580205</v>
      </c>
      <c r="L1784" s="0" t="n">
        <f aca="false">MIN(1-Inputs!$B$13,MAX(Inputs!$B$13,1/(1+EXP(-(Inputs!$B$11*K1784+Inputs!$B$12)))))</f>
        <v>0.0115129881566557</v>
      </c>
      <c r="M1784" s="0" t="n">
        <f aca="false">Loan_Sample!AH1764*Inputs!$B$4*B1784</f>
        <v>714.71385922499</v>
      </c>
      <c r="N1784" s="0" t="n">
        <f aca="false">L1784*Inputs!$B$4*B1784</f>
        <v>714.71385922499</v>
      </c>
      <c r="O1784" s="0" t="n">
        <f aca="false">Inputs!$B$37+Inputs!$B$38*MAX(Loan_Sample!H1764-Inputs!$C$38,0)+Inputs!$B$39*MAX(Loan_Sample!H1764-Inputs!$C$39,0)+Inputs!$B$40*MAX(Loan_Sample!H1764-Inputs!$C$40,0)+Inputs!$B$41*MAX(Loan_Sample!H1764-Inputs!$C$41,0)+Inputs!$B$42*Inputs!$B$14+Inputs!$B$43*MIN(Loan_Sample!I1764/Inputs!$B$17,1)+Inputs!$B$44*MIN(Loan_Sample!E1764,Inputs!$B$18)+Inputs!$B$45*Loan_Sample!C1764</f>
        <v>-3.32049717570139</v>
      </c>
      <c r="P1784" s="0" t="n">
        <f aca="false">MIN(1-Inputs!$B$13,MAX(Inputs!$B$13,1/(1+EXP(-(Inputs!$B$15*O1784+Inputs!$B$16)))))</f>
        <v>0.0338089357529973</v>
      </c>
      <c r="Q1784" s="0" t="n">
        <f aca="false">Inputs!$B$37+Inputs!$B$38*MAX(F1784-Inputs!$C$38,0)+Inputs!$B$39*MAX(F1784-Inputs!$C$39,0)+Inputs!$B$40*MAX(F1784-Inputs!$C$40,0)+Inputs!$B$41*MAX(F1784-Inputs!$C$41,0)+Inputs!$B$42*Inputs!$B$14+Inputs!$B$43*MIN(Loan_Sample!I1764/Inputs!$B$17,1)+Inputs!$B$44*MIN(E1784,Inputs!$B$18)+Inputs!$B$45*Loan_Sample!C1764</f>
        <v>-3.32049717570139</v>
      </c>
      <c r="R1784" s="0" t="n">
        <f aca="false">MIN(1-Inputs!$B$13,MAX(Inputs!$B$13,1/(1+EXP(-(Inputs!$B$15*Q1784+Inputs!$B$16)))))</f>
        <v>0.0338089357529973</v>
      </c>
    </row>
    <row r="1785" customFormat="false" ht="15" hidden="false" customHeight="false" outlineLevel="0" collapsed="false">
      <c r="A1785" s="0" t="n">
        <f aca="false">Loan_Sample!A1765</f>
        <v>52606</v>
      </c>
      <c r="B1785" s="0" t="n">
        <f aca="false">Loan_Sample!U1765</f>
        <v>283970.1</v>
      </c>
      <c r="C1785" s="0" t="n">
        <f aca="false">Loan_Sample!K1765+Inputs!$B$26</f>
        <v>4</v>
      </c>
      <c r="D1785" s="0" t="n">
        <f aca="false">Loan_Sample!L1765+Inputs!$B$26</f>
        <v>-0.208333492279053</v>
      </c>
      <c r="E1785" s="0" t="n">
        <f aca="false">Loan_Sample!E1765/(1+Inputs!$B$25/100)</f>
        <v>69.8944854736328</v>
      </c>
      <c r="F1785" s="0" t="n">
        <f aca="false">Loan_Sample!H1765-Inputs!$B$24/100</f>
        <v>-4.07933330535889</v>
      </c>
      <c r="G1785" s="0" t="n">
        <f aca="false">IF(ISNUMBER(C1785),INDEX(Scorecard!$D$54:$D$61,SUMPRODUCT(--(Scorecard!$G$54:$G$60&lt;C1785))+1),Scorecard!$D$62)</f>
        <v>0.489050497890326</v>
      </c>
      <c r="H1785" s="0" t="n">
        <f aca="false">IF(ISNUMBER(D1785),INDEX(Scorecard!$D$63:$D$68,SUMPRODUCT(--(Scorecard!$G$63:$G$67&lt;D1785))+1),Scorecard!$D$69)</f>
        <v>0.322484508656054</v>
      </c>
      <c r="I1785" s="0" t="n">
        <f aca="false">IF(ISNUMBER(E1785),INDEX(Scorecard!$D$19:$D$26,SUMPRODUCT(--(Scorecard!$G$19:$G$25&lt;E1785))+1),Scorecard!$D$27)</f>
        <v>0.0530843085177338</v>
      </c>
      <c r="J1785" s="0" t="n">
        <f aca="false">IF(ISNUMBER(F1785),INDEX(Scorecard!$D$37:$D$44,SUMPRODUCT(--(Scorecard!$G$37:$G$43&lt;F1785))+1),Scorecard!$D$45)</f>
        <v>1.35057635045042</v>
      </c>
      <c r="K1785" s="0" t="n">
        <f aca="false">Inputs!$B$10+Scorecard!$J$5*Loan_Sample!Y1765+Scorecard!$J$6*Loan_Sample!Z1765+Scorecard!$J$7*I1785+Scorecard!$J$8*Loan_Sample!AB1765+Scorecard!$J$9*J1785+Scorecard!$J$10*Loan_Sample!AD1765+Scorecard!$J$11*G1785+Scorecard!$J$12*H1785</f>
        <v>-6.23039321607331</v>
      </c>
      <c r="L1785" s="0" t="n">
        <f aca="false">MIN(1-Inputs!$B$13,MAX(Inputs!$B$13,1/(1+EXP(-(Inputs!$B$11*K1785+Inputs!$B$12)))))</f>
        <v>0.00159584681211122</v>
      </c>
      <c r="M1785" s="0" t="n">
        <f aca="false">Loan_Sample!AH1765*Inputs!$B$4*B1785</f>
        <v>158.610472586966</v>
      </c>
      <c r="N1785" s="0" t="n">
        <f aca="false">L1785*Inputs!$B$4*B1785</f>
        <v>158.610472586966</v>
      </c>
      <c r="O1785" s="0" t="n">
        <f aca="false">Inputs!$B$37+Inputs!$B$38*MAX(Loan_Sample!H1765-Inputs!$C$38,0)+Inputs!$B$39*MAX(Loan_Sample!H1765-Inputs!$C$39,0)+Inputs!$B$40*MAX(Loan_Sample!H1765-Inputs!$C$40,0)+Inputs!$B$41*MAX(Loan_Sample!H1765-Inputs!$C$41,0)+Inputs!$B$42*Inputs!$B$14+Inputs!$B$43*MIN(Loan_Sample!I1765/Inputs!$B$17,1)+Inputs!$B$44*MIN(Loan_Sample!E1765,Inputs!$B$18)+Inputs!$B$45*Loan_Sample!C1765</f>
        <v>-5.42812801026224</v>
      </c>
      <c r="P1785" s="0" t="n">
        <f aca="false">MIN(1-Inputs!$B$13,MAX(Inputs!$B$13,1/(1+EXP(-(Inputs!$B$15*O1785+Inputs!$B$16)))))</f>
        <v>0.00317715120463525</v>
      </c>
      <c r="Q1785" s="0" t="n">
        <f aca="false">Inputs!$B$37+Inputs!$B$38*MAX(F1785-Inputs!$C$38,0)+Inputs!$B$39*MAX(F1785-Inputs!$C$39,0)+Inputs!$B$40*MAX(F1785-Inputs!$C$40,0)+Inputs!$B$41*MAX(F1785-Inputs!$C$41,0)+Inputs!$B$42*Inputs!$B$14+Inputs!$B$43*MIN(Loan_Sample!I1765/Inputs!$B$17,1)+Inputs!$B$44*MIN(E1785,Inputs!$B$18)+Inputs!$B$45*Loan_Sample!C1765</f>
        <v>-5.42812801026224</v>
      </c>
      <c r="R1785" s="0" t="n">
        <f aca="false">MIN(1-Inputs!$B$13,MAX(Inputs!$B$13,1/(1+EXP(-(Inputs!$B$15*Q1785+Inputs!$B$16)))))</f>
        <v>0.00317715120463525</v>
      </c>
    </row>
    <row r="1786" customFormat="false" ht="15" hidden="false" customHeight="false" outlineLevel="0" collapsed="false">
      <c r="A1786" s="0" t="n">
        <f aca="false">Loan_Sample!A1766</f>
        <v>52642</v>
      </c>
      <c r="B1786" s="0" t="n">
        <f aca="false">Loan_Sample!U1766</f>
        <v>144171.84</v>
      </c>
      <c r="C1786" s="0" t="n">
        <f aca="false">Loan_Sample!K1766+Inputs!$B$26</f>
        <v>4.40000009536743</v>
      </c>
      <c r="D1786" s="0" t="n">
        <f aca="false">Loan_Sample!L1766+Inputs!$B$26</f>
        <v>-0.458333015441895</v>
      </c>
      <c r="E1786" s="0" t="n">
        <f aca="false">Loan_Sample!E1766/(1+Inputs!$B$25/100)</f>
        <v>54.3114013671875</v>
      </c>
      <c r="F1786" s="0" t="n">
        <f aca="false">Loan_Sample!H1766-Inputs!$B$24/100</f>
        <v>-3.15633344650269</v>
      </c>
      <c r="G1786" s="0" t="n">
        <f aca="false">IF(ISNUMBER(C1786),INDEX(Scorecard!$D$54:$D$61,SUMPRODUCT(--(Scorecard!$G$54:$G$60&lt;C1786))+1),Scorecard!$D$62)</f>
        <v>0.489050497890326</v>
      </c>
      <c r="H1786" s="0" t="n">
        <f aca="false">IF(ISNUMBER(D1786),INDEX(Scorecard!$D$63:$D$68,SUMPRODUCT(--(Scorecard!$G$63:$G$67&lt;D1786))+1),Scorecard!$D$69)</f>
        <v>0.322484508656054</v>
      </c>
      <c r="I1786" s="0" t="n">
        <f aca="false">IF(ISNUMBER(E1786),INDEX(Scorecard!$D$19:$D$26,SUMPRODUCT(--(Scorecard!$G$19:$G$25&lt;E1786))+1),Scorecard!$D$27)</f>
        <v>0.57899015159425</v>
      </c>
      <c r="J1786" s="0" t="n">
        <f aca="false">IF(ISNUMBER(F1786),INDEX(Scorecard!$D$37:$D$44,SUMPRODUCT(--(Scorecard!$G$37:$G$43&lt;F1786))+1),Scorecard!$D$45)</f>
        <v>1.35057635045042</v>
      </c>
      <c r="K1786" s="0" t="n">
        <f aca="false">Inputs!$B$10+Scorecard!$J$5*Loan_Sample!Y1766+Scorecard!$J$6*Loan_Sample!Z1766+Scorecard!$J$7*I1786+Scorecard!$J$8*Loan_Sample!AB1766+Scorecard!$J$9*J1786+Scorecard!$J$10*Loan_Sample!AD1766+Scorecard!$J$11*G1786+Scorecard!$J$12*H1786</f>
        <v>-5.58914693696086</v>
      </c>
      <c r="L1786" s="0" t="n">
        <f aca="false">MIN(1-Inputs!$B$13,MAX(Inputs!$B$13,1/(1+EXP(-(Inputs!$B$11*K1786+Inputs!$B$12)))))</f>
        <v>0.00315658533311461</v>
      </c>
      <c r="M1786" s="0" t="n">
        <f aca="false">Loan_Sample!AH1766*Inputs!$B$4*B1786</f>
        <v>159.281750457251</v>
      </c>
      <c r="N1786" s="0" t="n">
        <f aca="false">L1786*Inputs!$B$4*B1786</f>
        <v>159.281750457251</v>
      </c>
      <c r="O1786" s="0" t="n">
        <f aca="false">Inputs!$B$37+Inputs!$B$38*MAX(Loan_Sample!H1766-Inputs!$C$38,0)+Inputs!$B$39*MAX(Loan_Sample!H1766-Inputs!$C$39,0)+Inputs!$B$40*MAX(Loan_Sample!H1766-Inputs!$C$40,0)+Inputs!$B$41*MAX(Loan_Sample!H1766-Inputs!$C$41,0)+Inputs!$B$42*Inputs!$B$14+Inputs!$B$43*MIN(Loan_Sample!I1766/Inputs!$B$17,1)+Inputs!$B$44*MIN(Loan_Sample!E1766,Inputs!$B$18)+Inputs!$B$45*Loan_Sample!C1766</f>
        <v>-5.79461738855881</v>
      </c>
      <c r="P1786" s="0" t="n">
        <f aca="false">MIN(1-Inputs!$B$13,MAX(Inputs!$B$13,1/(1+EXP(-(Inputs!$B$15*O1786+Inputs!$B$16)))))</f>
        <v>0.00209686526697164</v>
      </c>
      <c r="Q1786" s="0" t="n">
        <f aca="false">Inputs!$B$37+Inputs!$B$38*MAX(F1786-Inputs!$C$38,0)+Inputs!$B$39*MAX(F1786-Inputs!$C$39,0)+Inputs!$B$40*MAX(F1786-Inputs!$C$40,0)+Inputs!$B$41*MAX(F1786-Inputs!$C$41,0)+Inputs!$B$42*Inputs!$B$14+Inputs!$B$43*MIN(Loan_Sample!I1766/Inputs!$B$17,1)+Inputs!$B$44*MIN(E1786,Inputs!$B$18)+Inputs!$B$45*Loan_Sample!C1766</f>
        <v>-5.79461738855881</v>
      </c>
      <c r="R1786" s="0" t="n">
        <f aca="false">MIN(1-Inputs!$B$13,MAX(Inputs!$B$13,1/(1+EXP(-(Inputs!$B$15*Q1786+Inputs!$B$16)))))</f>
        <v>0.00209686526697164</v>
      </c>
    </row>
    <row r="1787" customFormat="false" ht="15" hidden="false" customHeight="false" outlineLevel="0" collapsed="false">
      <c r="A1787" s="0" t="n">
        <f aca="false">Loan_Sample!A1767</f>
        <v>52652</v>
      </c>
      <c r="B1787" s="0" t="n">
        <f aca="false">Loan_Sample!U1767</f>
        <v>394882.2</v>
      </c>
      <c r="C1787" s="0" t="n">
        <f aca="false">Loan_Sample!K1767+Inputs!$B$26</f>
        <v>6.83333349227905</v>
      </c>
      <c r="D1787" s="0" t="n">
        <f aca="false">Loan_Sample!L1767+Inputs!$B$26</f>
        <v>2.71025657653809</v>
      </c>
      <c r="E1787" s="0" t="n">
        <f aca="false">Loan_Sample!E1767/(1+Inputs!$B$25/100)</f>
        <v>72.751823425293</v>
      </c>
      <c r="F1787" s="0" t="n">
        <f aca="false">Loan_Sample!H1767-Inputs!$B$24/100</f>
        <v>1.78533339500427</v>
      </c>
      <c r="G1787" s="0" t="n">
        <f aca="false">IF(ISNUMBER(C1787),INDEX(Scorecard!$D$54:$D$61,SUMPRODUCT(--(Scorecard!$G$54:$G$60&lt;C1787))+1),Scorecard!$D$62)</f>
        <v>-0.357264871923982</v>
      </c>
      <c r="H1787" s="0" t="n">
        <f aca="false">IF(ISNUMBER(D1787),INDEX(Scorecard!$D$63:$D$68,SUMPRODUCT(--(Scorecard!$G$63:$G$67&lt;D1787))+1),Scorecard!$D$69)</f>
        <v>0.322484508656054</v>
      </c>
      <c r="I1787" s="0" t="n">
        <f aca="false">IF(ISNUMBER(E1787),INDEX(Scorecard!$D$19:$D$26,SUMPRODUCT(--(Scorecard!$G$19:$G$25&lt;E1787))+1),Scorecard!$D$27)</f>
        <v>-0.0341578513653732</v>
      </c>
      <c r="J1787" s="0" t="n">
        <f aca="false">IF(ISNUMBER(F1787),INDEX(Scorecard!$D$37:$D$44,SUMPRODUCT(--(Scorecard!$G$37:$G$43&lt;F1787))+1),Scorecard!$D$45)</f>
        <v>-0.975503570149195</v>
      </c>
      <c r="K1787" s="0" t="n">
        <f aca="false">Inputs!$B$10+Scorecard!$J$5*Loan_Sample!Y1767+Scorecard!$J$6*Loan_Sample!Z1767+Scorecard!$J$7*I1787+Scorecard!$J$8*Loan_Sample!AB1767+Scorecard!$J$9*J1787+Scorecard!$J$10*Loan_Sample!AD1767+Scorecard!$J$11*G1787+Scorecard!$J$12*H1787</f>
        <v>-3.27211507305468</v>
      </c>
      <c r="L1787" s="0" t="n">
        <f aca="false">MIN(1-Inputs!$B$13,MAX(Inputs!$B$13,1/(1+EXP(-(Inputs!$B$11*K1787+Inputs!$B$12)))))</f>
        <v>0.0360946086932398</v>
      </c>
      <c r="M1787" s="0" t="n">
        <f aca="false">Loan_Sample!AH1767*Inputs!$B$4*B1787</f>
        <v>4988.59147112398</v>
      </c>
      <c r="N1787" s="0" t="n">
        <f aca="false">L1787*Inputs!$B$4*B1787</f>
        <v>4988.59147112398</v>
      </c>
      <c r="O1787" s="0" t="n">
        <f aca="false">Inputs!$B$37+Inputs!$B$38*MAX(Loan_Sample!H1767-Inputs!$C$38,0)+Inputs!$B$39*MAX(Loan_Sample!H1767-Inputs!$C$39,0)+Inputs!$B$40*MAX(Loan_Sample!H1767-Inputs!$C$40,0)+Inputs!$B$41*MAX(Loan_Sample!H1767-Inputs!$C$41,0)+Inputs!$B$42*Inputs!$B$14+Inputs!$B$43*MIN(Loan_Sample!I1767/Inputs!$B$17,1)+Inputs!$B$44*MIN(Loan_Sample!E1767,Inputs!$B$18)+Inputs!$B$45*Loan_Sample!C1767</f>
        <v>-3.41225256346092</v>
      </c>
      <c r="P1787" s="0" t="n">
        <f aca="false">MIN(1-Inputs!$B$13,MAX(Inputs!$B$13,1/(1+EXP(-(Inputs!$B$15*O1787+Inputs!$B$16)))))</f>
        <v>0.030562452103776</v>
      </c>
      <c r="Q1787" s="0" t="n">
        <f aca="false">Inputs!$B$37+Inputs!$B$38*MAX(F1787-Inputs!$C$38,0)+Inputs!$B$39*MAX(F1787-Inputs!$C$39,0)+Inputs!$B$40*MAX(F1787-Inputs!$C$40,0)+Inputs!$B$41*MAX(F1787-Inputs!$C$41,0)+Inputs!$B$42*Inputs!$B$14+Inputs!$B$43*MIN(Loan_Sample!I1767/Inputs!$B$17,1)+Inputs!$B$44*MIN(E1787,Inputs!$B$18)+Inputs!$B$45*Loan_Sample!C1767</f>
        <v>-3.41225256346092</v>
      </c>
      <c r="R1787" s="0" t="n">
        <f aca="false">MIN(1-Inputs!$B$13,MAX(Inputs!$B$13,1/(1+EXP(-(Inputs!$B$15*Q1787+Inputs!$B$16)))))</f>
        <v>0.030562452103776</v>
      </c>
    </row>
    <row r="1788" customFormat="false" ht="15" hidden="false" customHeight="false" outlineLevel="0" collapsed="false">
      <c r="A1788" s="0" t="n">
        <f aca="false">Loan_Sample!A1768</f>
        <v>52669</v>
      </c>
      <c r="B1788" s="0" t="n">
        <f aca="false">Loan_Sample!U1768</f>
        <v>159740.72</v>
      </c>
      <c r="C1788" s="0" t="n">
        <f aca="false">Loan_Sample!K1768+Inputs!$B$26</f>
        <v>4.0230770111084</v>
      </c>
      <c r="D1788" s="0" t="n">
        <f aca="false">Loan_Sample!L1768+Inputs!$B$26</f>
        <v>-0.276923179626465</v>
      </c>
      <c r="E1788" s="0" t="n">
        <f aca="false">Loan_Sample!E1768/(1+Inputs!$B$25/100)</f>
        <v>74.6985702514648</v>
      </c>
      <c r="F1788" s="0" t="n">
        <f aca="false">Loan_Sample!H1768-Inputs!$B$24/100</f>
        <v>0.307666540145874</v>
      </c>
      <c r="G1788" s="0" t="n">
        <f aca="false">IF(ISNUMBER(C1788),INDEX(Scorecard!$D$54:$D$61,SUMPRODUCT(--(Scorecard!$G$54:$G$60&lt;C1788))+1),Scorecard!$D$62)</f>
        <v>0.489050497890326</v>
      </c>
      <c r="H1788" s="0" t="n">
        <f aca="false">IF(ISNUMBER(D1788),INDEX(Scorecard!$D$63:$D$68,SUMPRODUCT(--(Scorecard!$G$63:$G$67&lt;D1788))+1),Scorecard!$D$69)</f>
        <v>0.322484508656054</v>
      </c>
      <c r="I1788" s="0" t="n">
        <f aca="false">IF(ISNUMBER(E1788),INDEX(Scorecard!$D$19:$D$26,SUMPRODUCT(--(Scorecard!$G$19:$G$25&lt;E1788))+1),Scorecard!$D$27)</f>
        <v>-0.0341578513653732</v>
      </c>
      <c r="J1788" s="0" t="n">
        <f aca="false">IF(ISNUMBER(F1788),INDEX(Scorecard!$D$37:$D$44,SUMPRODUCT(--(Scorecard!$G$37:$G$43&lt;F1788))+1),Scorecard!$D$45)</f>
        <v>-0.0679520129233634</v>
      </c>
      <c r="K1788" s="0" t="n">
        <f aca="false">Inputs!$B$10+Scorecard!$J$5*Loan_Sample!Y1768+Scorecard!$J$6*Loan_Sample!Z1768+Scorecard!$J$7*I1788+Scorecard!$J$8*Loan_Sample!AB1768+Scorecard!$J$9*J1788+Scorecard!$J$10*Loan_Sample!AD1768+Scorecard!$J$11*G1788+Scorecard!$J$12*H1788</f>
        <v>-1.99308020349077</v>
      </c>
      <c r="L1788" s="0" t="n">
        <f aca="false">MIN(1-Inputs!$B$13,MAX(Inputs!$B$13,1/(1+EXP(-(Inputs!$B$11*K1788+Inputs!$B$12)))))</f>
        <v>0.127723979749765</v>
      </c>
      <c r="M1788" s="0" t="n">
        <f aca="false">Loan_Sample!AH1768*Inputs!$B$4*B1788</f>
        <v>7140.95217027252</v>
      </c>
      <c r="N1788" s="0" t="n">
        <f aca="false">L1788*Inputs!$B$4*B1788</f>
        <v>7140.95217027252</v>
      </c>
      <c r="O1788" s="0" t="n">
        <f aca="false">Inputs!$B$37+Inputs!$B$38*MAX(Loan_Sample!H1768-Inputs!$C$38,0)+Inputs!$B$39*MAX(Loan_Sample!H1768-Inputs!$C$39,0)+Inputs!$B$40*MAX(Loan_Sample!H1768-Inputs!$C$40,0)+Inputs!$B$41*MAX(Loan_Sample!H1768-Inputs!$C$41,0)+Inputs!$B$42*Inputs!$B$14+Inputs!$B$43*MIN(Loan_Sample!I1768/Inputs!$B$17,1)+Inputs!$B$44*MIN(Loan_Sample!E1768,Inputs!$B$18)+Inputs!$B$45*Loan_Sample!C1768</f>
        <v>-5.44422513768483</v>
      </c>
      <c r="P1788" s="0" t="n">
        <f aca="false">MIN(1-Inputs!$B$13,MAX(Inputs!$B$13,1/(1+EXP(-(Inputs!$B$15*O1788+Inputs!$B$16)))))</f>
        <v>0.00311972035797576</v>
      </c>
      <c r="Q1788" s="0" t="n">
        <f aca="false">Inputs!$B$37+Inputs!$B$38*MAX(F1788-Inputs!$C$38,0)+Inputs!$B$39*MAX(F1788-Inputs!$C$39,0)+Inputs!$B$40*MAX(F1788-Inputs!$C$40,0)+Inputs!$B$41*MAX(F1788-Inputs!$C$41,0)+Inputs!$B$42*Inputs!$B$14+Inputs!$B$43*MIN(Loan_Sample!I1768/Inputs!$B$17,1)+Inputs!$B$44*MIN(E1788,Inputs!$B$18)+Inputs!$B$45*Loan_Sample!C1768</f>
        <v>-5.44422513768483</v>
      </c>
      <c r="R1788" s="0" t="n">
        <f aca="false">MIN(1-Inputs!$B$13,MAX(Inputs!$B$13,1/(1+EXP(-(Inputs!$B$15*Q1788+Inputs!$B$16)))))</f>
        <v>0.00311972035797576</v>
      </c>
    </row>
    <row r="1789" customFormat="false" ht="15" hidden="false" customHeight="false" outlineLevel="0" collapsed="false">
      <c r="A1789" s="0" t="n">
        <f aca="false">Loan_Sample!A1769</f>
        <v>52695</v>
      </c>
      <c r="B1789" s="0" t="n">
        <f aca="false">Loan_Sample!U1769</f>
        <v>111399.74</v>
      </c>
      <c r="C1789" s="0" t="n">
        <f aca="false">Loan_Sample!K1769+Inputs!$B$26</f>
        <v>3.82307696342468</v>
      </c>
      <c r="D1789" s="0" t="n">
        <f aca="false">Loan_Sample!L1769+Inputs!$B$26</f>
        <v>-0.276922941207886</v>
      </c>
      <c r="E1789" s="0" t="n">
        <f aca="false">Loan_Sample!E1769/(1+Inputs!$B$25/100)</f>
        <v>60.2156562805176</v>
      </c>
      <c r="F1789" s="0" t="n">
        <f aca="false">Loan_Sample!H1769-Inputs!$B$24/100</f>
        <v>0.136666536331177</v>
      </c>
      <c r="G1789" s="0" t="n">
        <f aca="false">IF(ISNUMBER(C1789),INDEX(Scorecard!$D$54:$D$61,SUMPRODUCT(--(Scorecard!$G$54:$G$60&lt;C1789))+1),Scorecard!$D$62)</f>
        <v>0.489050497890326</v>
      </c>
      <c r="H1789" s="0" t="n">
        <f aca="false">IF(ISNUMBER(D1789),INDEX(Scorecard!$D$63:$D$68,SUMPRODUCT(--(Scorecard!$G$63:$G$67&lt;D1789))+1),Scorecard!$D$69)</f>
        <v>0.322484508656054</v>
      </c>
      <c r="I1789" s="0" t="n">
        <f aca="false">IF(ISNUMBER(E1789),INDEX(Scorecard!$D$19:$D$26,SUMPRODUCT(--(Scorecard!$G$19:$G$25&lt;E1789))+1),Scorecard!$D$27)</f>
        <v>0.267179331770092</v>
      </c>
      <c r="J1789" s="0" t="n">
        <f aca="false">IF(ISNUMBER(F1789),INDEX(Scorecard!$D$37:$D$44,SUMPRODUCT(--(Scorecard!$G$37:$G$43&lt;F1789))+1),Scorecard!$D$45)</f>
        <v>0.102184252677548</v>
      </c>
      <c r="K1789" s="0" t="n">
        <f aca="false">Inputs!$B$10+Scorecard!$J$5*Loan_Sample!Y1769+Scorecard!$J$6*Loan_Sample!Z1769+Scorecard!$J$7*I1789+Scorecard!$J$8*Loan_Sample!AB1769+Scorecard!$J$9*J1789+Scorecard!$J$10*Loan_Sample!AD1769+Scorecard!$J$11*G1789+Scorecard!$J$12*H1789</f>
        <v>-3.4690524693608</v>
      </c>
      <c r="L1789" s="0" t="n">
        <f aca="false">MIN(1-Inputs!$B$13,MAX(Inputs!$B$13,1/(1+EXP(-(Inputs!$B$11*K1789+Inputs!$B$12)))))</f>
        <v>0.0294602584798322</v>
      </c>
      <c r="M1789" s="0" t="n">
        <f aca="false">Loan_Sample!AH1769*Inputs!$B$4*B1789</f>
        <v>1148.65279724514</v>
      </c>
      <c r="N1789" s="0" t="n">
        <f aca="false">L1789*Inputs!$B$4*B1789</f>
        <v>1148.65279724514</v>
      </c>
      <c r="O1789" s="0" t="n">
        <f aca="false">Inputs!$B$37+Inputs!$B$38*MAX(Loan_Sample!H1769-Inputs!$C$38,0)+Inputs!$B$39*MAX(Loan_Sample!H1769-Inputs!$C$39,0)+Inputs!$B$40*MAX(Loan_Sample!H1769-Inputs!$C$40,0)+Inputs!$B$41*MAX(Loan_Sample!H1769-Inputs!$C$41,0)+Inputs!$B$42*Inputs!$B$14+Inputs!$B$43*MIN(Loan_Sample!I1769/Inputs!$B$17,1)+Inputs!$B$44*MIN(Loan_Sample!E1769,Inputs!$B$18)+Inputs!$B$45*Loan_Sample!C1769</f>
        <v>-5.82945437090262</v>
      </c>
      <c r="P1789" s="0" t="n">
        <f aca="false">MIN(1-Inputs!$B$13,MAX(Inputs!$B$13,1/(1+EXP(-(Inputs!$B$15*O1789+Inputs!$B$16)))))</f>
        <v>0.00201561082949169</v>
      </c>
      <c r="Q1789" s="0" t="n">
        <f aca="false">Inputs!$B$37+Inputs!$B$38*MAX(F1789-Inputs!$C$38,0)+Inputs!$B$39*MAX(F1789-Inputs!$C$39,0)+Inputs!$B$40*MAX(F1789-Inputs!$C$40,0)+Inputs!$B$41*MAX(F1789-Inputs!$C$41,0)+Inputs!$B$42*Inputs!$B$14+Inputs!$B$43*MIN(Loan_Sample!I1769/Inputs!$B$17,1)+Inputs!$B$44*MIN(E1789,Inputs!$B$18)+Inputs!$B$45*Loan_Sample!C1769</f>
        <v>-5.82945437090262</v>
      </c>
      <c r="R1789" s="0" t="n">
        <f aca="false">MIN(1-Inputs!$B$13,MAX(Inputs!$B$13,1/(1+EXP(-(Inputs!$B$15*Q1789+Inputs!$B$16)))))</f>
        <v>0.00201561082949169</v>
      </c>
    </row>
    <row r="1790" customFormat="false" ht="15" hidden="false" customHeight="false" outlineLevel="0" collapsed="false">
      <c r="A1790" s="0" t="n">
        <f aca="false">Loan_Sample!A1770</f>
        <v>52696</v>
      </c>
      <c r="B1790" s="0" t="n">
        <f aca="false">Loan_Sample!U1770</f>
        <v>236013.52</v>
      </c>
      <c r="C1790" s="0" t="n">
        <f aca="false">Loan_Sample!K1770+Inputs!$B$26</f>
        <v>9.03333377838135</v>
      </c>
      <c r="D1790" s="0" t="n">
        <f aca="false">Loan_Sample!L1770+Inputs!$B$26</f>
        <v>5.07179546356201</v>
      </c>
      <c r="E1790" s="0" t="n">
        <f aca="false">Loan_Sample!E1770/(1+Inputs!$B$25/100)</f>
        <v>74.6512451171875</v>
      </c>
      <c r="F1790" s="0" t="n">
        <f aca="false">Loan_Sample!H1770-Inputs!$B$24/100</f>
        <v>0.445666551589966</v>
      </c>
      <c r="G1790" s="0" t="n">
        <f aca="false">IF(ISNUMBER(C1790),INDEX(Scorecard!$D$54:$D$61,SUMPRODUCT(--(Scorecard!$G$54:$G$60&lt;C1790))+1),Scorecard!$D$62)</f>
        <v>-0.541917179454542</v>
      </c>
      <c r="H1790" s="0" t="n">
        <f aca="false">IF(ISNUMBER(D1790),INDEX(Scorecard!$D$63:$D$68,SUMPRODUCT(--(Scorecard!$G$63:$G$67&lt;D1790))+1),Scorecard!$D$69)</f>
        <v>0.322484508656054</v>
      </c>
      <c r="I1790" s="0" t="n">
        <f aca="false">IF(ISNUMBER(E1790),INDEX(Scorecard!$D$19:$D$26,SUMPRODUCT(--(Scorecard!$G$19:$G$25&lt;E1790))+1),Scorecard!$D$27)</f>
        <v>-0.0341578513653732</v>
      </c>
      <c r="J1790" s="0" t="n">
        <f aca="false">IF(ISNUMBER(F1790),INDEX(Scorecard!$D$37:$D$44,SUMPRODUCT(--(Scorecard!$G$37:$G$43&lt;F1790))+1),Scorecard!$D$45)</f>
        <v>-0.271229676926091</v>
      </c>
      <c r="K1790" s="0" t="n">
        <f aca="false">Inputs!$B$10+Scorecard!$J$5*Loan_Sample!Y1770+Scorecard!$J$6*Loan_Sample!Z1770+Scorecard!$J$7*I1790+Scorecard!$J$8*Loan_Sample!AB1770+Scorecard!$J$9*J1790+Scorecard!$J$10*Loan_Sample!AD1770+Scorecard!$J$11*G1790+Scorecard!$J$12*H1790</f>
        <v>-4.18969493004265</v>
      </c>
      <c r="L1790" s="0" t="n">
        <f aca="false">MIN(1-Inputs!$B$13,MAX(Inputs!$B$13,1/(1+EXP(-(Inputs!$B$11*K1790+Inputs!$B$12)))))</f>
        <v>0.0138830336852446</v>
      </c>
      <c r="M1790" s="0" t="n">
        <f aca="false">Loan_Sample!AH1770*Inputs!$B$4*B1790</f>
        <v>1146.8042769166</v>
      </c>
      <c r="N1790" s="0" t="n">
        <f aca="false">L1790*Inputs!$B$4*B1790</f>
        <v>1146.8042769166</v>
      </c>
      <c r="O1790" s="0" t="n">
        <f aca="false">Inputs!$B$37+Inputs!$B$38*MAX(Loan_Sample!H1770-Inputs!$C$38,0)+Inputs!$B$39*MAX(Loan_Sample!H1770-Inputs!$C$39,0)+Inputs!$B$40*MAX(Loan_Sample!H1770-Inputs!$C$40,0)+Inputs!$B$41*MAX(Loan_Sample!H1770-Inputs!$C$41,0)+Inputs!$B$42*Inputs!$B$14+Inputs!$B$43*MIN(Loan_Sample!I1770/Inputs!$B$17,1)+Inputs!$B$44*MIN(Loan_Sample!E1770,Inputs!$B$18)+Inputs!$B$45*Loan_Sample!C1770</f>
        <v>-4.64083907808671</v>
      </c>
      <c r="P1790" s="0" t="n">
        <f aca="false">MIN(1-Inputs!$B$13,MAX(Inputs!$B$13,1/(1+EXP(-(Inputs!$B$15*O1790+Inputs!$B$16)))))</f>
        <v>0.00773987918716735</v>
      </c>
      <c r="Q1790" s="0" t="n">
        <f aca="false">Inputs!$B$37+Inputs!$B$38*MAX(F1790-Inputs!$C$38,0)+Inputs!$B$39*MAX(F1790-Inputs!$C$39,0)+Inputs!$B$40*MAX(F1790-Inputs!$C$40,0)+Inputs!$B$41*MAX(F1790-Inputs!$C$41,0)+Inputs!$B$42*Inputs!$B$14+Inputs!$B$43*MIN(Loan_Sample!I1770/Inputs!$B$17,1)+Inputs!$B$44*MIN(E1790,Inputs!$B$18)+Inputs!$B$45*Loan_Sample!C1770</f>
        <v>-4.64083907808671</v>
      </c>
      <c r="R1790" s="0" t="n">
        <f aca="false">MIN(1-Inputs!$B$13,MAX(Inputs!$B$13,1/(1+EXP(-(Inputs!$B$15*Q1790+Inputs!$B$16)))))</f>
        <v>0.00773987918716735</v>
      </c>
    </row>
    <row r="1791" customFormat="false" ht="15" hidden="false" customHeight="false" outlineLevel="0" collapsed="false">
      <c r="A1791" s="0" t="n">
        <f aca="false">Loan_Sample!A1771</f>
        <v>52696</v>
      </c>
      <c r="B1791" s="0" t="n">
        <f aca="false">Loan_Sample!U1771</f>
        <v>231281.84</v>
      </c>
      <c r="C1791" s="0" t="n">
        <f aca="false">Loan_Sample!K1771+Inputs!$B$26</f>
        <v>5.53333330154419</v>
      </c>
      <c r="D1791" s="0" t="n">
        <f aca="false">Loan_Sample!L1771+Inputs!$B$26</f>
        <v>-3.50000047683716</v>
      </c>
      <c r="E1791" s="0" t="n">
        <f aca="false">Loan_Sample!E1771/(1+Inputs!$B$25/100)</f>
        <v>70.6983413696289</v>
      </c>
      <c r="F1791" s="0" t="n">
        <f aca="false">Loan_Sample!H1771-Inputs!$B$24/100</f>
        <v>0.662333250045776</v>
      </c>
      <c r="G1791" s="0" t="n">
        <f aca="false">IF(ISNUMBER(C1791),INDEX(Scorecard!$D$54:$D$61,SUMPRODUCT(--(Scorecard!$G$54:$G$60&lt;C1791))+1),Scorecard!$D$62)</f>
        <v>0.0151758992857273</v>
      </c>
      <c r="H1791" s="0" t="n">
        <f aca="false">IF(ISNUMBER(D1791),INDEX(Scorecard!$D$63:$D$68,SUMPRODUCT(--(Scorecard!$G$63:$G$67&lt;D1791))+1),Scorecard!$D$69)</f>
        <v>-0.340582194386522</v>
      </c>
      <c r="I1791" s="0" t="n">
        <f aca="false">IF(ISNUMBER(E1791),INDEX(Scorecard!$D$19:$D$26,SUMPRODUCT(--(Scorecard!$G$19:$G$25&lt;E1791))+1),Scorecard!$D$27)</f>
        <v>0.0530843085177338</v>
      </c>
      <c r="J1791" s="0" t="n">
        <f aca="false">IF(ISNUMBER(F1791),INDEX(Scorecard!$D$37:$D$44,SUMPRODUCT(--(Scorecard!$G$37:$G$43&lt;F1791))+1),Scorecard!$D$45)</f>
        <v>-0.569454719285959</v>
      </c>
      <c r="K1791" s="0" t="n">
        <f aca="false">Inputs!$B$10+Scorecard!$J$5*Loan_Sample!Y1771+Scorecard!$J$6*Loan_Sample!Z1771+Scorecard!$J$7*I1791+Scorecard!$J$8*Loan_Sample!AB1771+Scorecard!$J$9*J1791+Scorecard!$J$10*Loan_Sample!AD1771+Scorecard!$J$11*G1791+Scorecard!$J$12*H1791</f>
        <v>-4.66733945971991</v>
      </c>
      <c r="L1791" s="0" t="n">
        <f aca="false">MIN(1-Inputs!$B$13,MAX(Inputs!$B$13,1/(1+EXP(-(Inputs!$B$11*K1791+Inputs!$B$12)))))</f>
        <v>0.00838959685858481</v>
      </c>
      <c r="M1791" s="0" t="n">
        <f aca="false">Loan_Sample!AH1771*Inputs!$B$4*B1791</f>
        <v>679.1264894091</v>
      </c>
      <c r="N1791" s="0" t="n">
        <f aca="false">L1791*Inputs!$B$4*B1791</f>
        <v>679.1264894091</v>
      </c>
      <c r="O1791" s="0" t="n">
        <f aca="false">Inputs!$B$37+Inputs!$B$38*MAX(Loan_Sample!H1771-Inputs!$C$38,0)+Inputs!$B$39*MAX(Loan_Sample!H1771-Inputs!$C$39,0)+Inputs!$B$40*MAX(Loan_Sample!H1771-Inputs!$C$40,0)+Inputs!$B$41*MAX(Loan_Sample!H1771-Inputs!$C$41,0)+Inputs!$B$42*Inputs!$B$14+Inputs!$B$43*MIN(Loan_Sample!I1771/Inputs!$B$17,1)+Inputs!$B$44*MIN(Loan_Sample!E1771,Inputs!$B$18)+Inputs!$B$45*Loan_Sample!C1771</f>
        <v>-3.87336251516027</v>
      </c>
      <c r="P1791" s="0" t="n">
        <f aca="false">MIN(1-Inputs!$B$13,MAX(Inputs!$B$13,1/(1+EXP(-(Inputs!$B$15*O1791+Inputs!$B$16)))))</f>
        <v>0.0183225009749047</v>
      </c>
      <c r="Q1791" s="0" t="n">
        <f aca="false">Inputs!$B$37+Inputs!$B$38*MAX(F1791-Inputs!$C$38,0)+Inputs!$B$39*MAX(F1791-Inputs!$C$39,0)+Inputs!$B$40*MAX(F1791-Inputs!$C$40,0)+Inputs!$B$41*MAX(F1791-Inputs!$C$41,0)+Inputs!$B$42*Inputs!$B$14+Inputs!$B$43*MIN(Loan_Sample!I1771/Inputs!$B$17,1)+Inputs!$B$44*MIN(E1791,Inputs!$B$18)+Inputs!$B$45*Loan_Sample!C1771</f>
        <v>-3.87336251516027</v>
      </c>
      <c r="R1791" s="0" t="n">
        <f aca="false">MIN(1-Inputs!$B$13,MAX(Inputs!$B$13,1/(1+EXP(-(Inputs!$B$15*Q1791+Inputs!$B$16)))))</f>
        <v>0.0183225009749047</v>
      </c>
    </row>
    <row r="1792" customFormat="false" ht="15" hidden="false" customHeight="false" outlineLevel="0" collapsed="false">
      <c r="A1792" s="0" t="n">
        <f aca="false">Loan_Sample!A1772</f>
        <v>52717</v>
      </c>
      <c r="B1792" s="0" t="n">
        <f aca="false">Loan_Sample!U1772</f>
        <v>138013.08</v>
      </c>
      <c r="C1792" s="0" t="n">
        <f aca="false">Loan_Sample!K1772+Inputs!$B$26</f>
        <v>9.3333330154419</v>
      </c>
      <c r="D1792" s="0" t="n">
        <f aca="false">Loan_Sample!L1772+Inputs!$B$26</f>
        <v>5.0717945098877</v>
      </c>
      <c r="E1792" s="0" t="n">
        <f aca="false">Loan_Sample!E1772/(1+Inputs!$B$25/100)</f>
        <v>59.922046661377</v>
      </c>
      <c r="F1792" s="0" t="n">
        <f aca="false">Loan_Sample!H1772-Inputs!$B$24/100</f>
        <v>1.04166674613953</v>
      </c>
      <c r="G1792" s="0" t="n">
        <f aca="false">IF(ISNUMBER(C1792),INDEX(Scorecard!$D$54:$D$61,SUMPRODUCT(--(Scorecard!$G$54:$G$60&lt;C1792))+1),Scorecard!$D$62)</f>
        <v>-0.541917179454542</v>
      </c>
      <c r="H1792" s="0" t="n">
        <f aca="false">IF(ISNUMBER(D1792),INDEX(Scorecard!$D$63:$D$68,SUMPRODUCT(--(Scorecard!$G$63:$G$67&lt;D1792))+1),Scorecard!$D$69)</f>
        <v>0.322484508656054</v>
      </c>
      <c r="I1792" s="0" t="n">
        <f aca="false">IF(ISNUMBER(E1792),INDEX(Scorecard!$D$19:$D$26,SUMPRODUCT(--(Scorecard!$G$19:$G$25&lt;E1792))+1),Scorecard!$D$27)</f>
        <v>0.267179331770092</v>
      </c>
      <c r="J1792" s="0" t="n">
        <f aca="false">IF(ISNUMBER(F1792),INDEX(Scorecard!$D$37:$D$44,SUMPRODUCT(--(Scorecard!$G$37:$G$43&lt;F1792))+1),Scorecard!$D$45)</f>
        <v>-0.975503570149195</v>
      </c>
      <c r="K1792" s="0" t="n">
        <f aca="false">Inputs!$B$10+Scorecard!$J$5*Loan_Sample!Y1772+Scorecard!$J$6*Loan_Sample!Z1772+Scorecard!$J$7*I1792+Scorecard!$J$8*Loan_Sample!AB1772+Scorecard!$J$9*J1792+Scorecard!$J$10*Loan_Sample!AD1772+Scorecard!$J$11*G1792+Scorecard!$J$12*H1792</f>
        <v>-4.10114934029269</v>
      </c>
      <c r="L1792" s="0" t="n">
        <f aca="false">MIN(1-Inputs!$B$13,MAX(Inputs!$B$13,1/(1+EXP(-(Inputs!$B$11*K1792+Inputs!$B$12)))))</f>
        <v>0.0152365168854824</v>
      </c>
      <c r="M1792" s="0" t="n">
        <f aca="false">Loan_Sample!AH1772*Inputs!$B$4*B1792</f>
        <v>735.993518343103</v>
      </c>
      <c r="N1792" s="0" t="n">
        <f aca="false">L1792*Inputs!$B$4*B1792</f>
        <v>735.993518343103</v>
      </c>
      <c r="O1792" s="0" t="n">
        <f aca="false">Inputs!$B$37+Inputs!$B$38*MAX(Loan_Sample!H1772-Inputs!$C$38,0)+Inputs!$B$39*MAX(Loan_Sample!H1772-Inputs!$C$39,0)+Inputs!$B$40*MAX(Loan_Sample!H1772-Inputs!$C$40,0)+Inputs!$B$41*MAX(Loan_Sample!H1772-Inputs!$C$41,0)+Inputs!$B$42*Inputs!$B$14+Inputs!$B$43*MIN(Loan_Sample!I1772/Inputs!$B$17,1)+Inputs!$B$44*MIN(Loan_Sample!E1772,Inputs!$B$18)+Inputs!$B$45*Loan_Sample!C1772</f>
        <v>-3.24000099871025</v>
      </c>
      <c r="P1792" s="0" t="n">
        <f aca="false">MIN(1-Inputs!$B$13,MAX(Inputs!$B$13,1/(1+EXP(-(Inputs!$B$15*O1792+Inputs!$B$16)))))</f>
        <v>0.0369290518730629</v>
      </c>
      <c r="Q1792" s="0" t="n">
        <f aca="false">Inputs!$B$37+Inputs!$B$38*MAX(F1792-Inputs!$C$38,0)+Inputs!$B$39*MAX(F1792-Inputs!$C$39,0)+Inputs!$B$40*MAX(F1792-Inputs!$C$40,0)+Inputs!$B$41*MAX(F1792-Inputs!$C$41,0)+Inputs!$B$42*Inputs!$B$14+Inputs!$B$43*MIN(Loan_Sample!I1772/Inputs!$B$17,1)+Inputs!$B$44*MIN(E1792,Inputs!$B$18)+Inputs!$B$45*Loan_Sample!C1772</f>
        <v>-3.24000099871025</v>
      </c>
      <c r="R1792" s="0" t="n">
        <f aca="false">MIN(1-Inputs!$B$13,MAX(Inputs!$B$13,1/(1+EXP(-(Inputs!$B$15*Q1792+Inputs!$B$16)))))</f>
        <v>0.0369290518730629</v>
      </c>
    </row>
    <row r="1793" customFormat="false" ht="15" hidden="false" customHeight="false" outlineLevel="0" collapsed="false">
      <c r="A1793" s="0" t="n">
        <f aca="false">Loan_Sample!A1773</f>
        <v>52739</v>
      </c>
      <c r="B1793" s="0" t="n">
        <f aca="false">Loan_Sample!U1773</f>
        <v>255998.64</v>
      </c>
      <c r="C1793" s="0" t="n">
        <f aca="false">Loan_Sample!K1773+Inputs!$B$26</f>
        <v>3.32307696342468</v>
      </c>
      <c r="D1793" s="0" t="n">
        <f aca="false">Loan_Sample!L1773+Inputs!$B$26</f>
        <v>-0.276922941207886</v>
      </c>
      <c r="E1793" s="0" t="n">
        <f aca="false">Loan_Sample!E1773/(1+Inputs!$B$25/100)</f>
        <v>66.1813812255859</v>
      </c>
      <c r="F1793" s="0" t="n">
        <f aca="false">Loan_Sample!H1773-Inputs!$B$24/100</f>
        <v>0.345666646957398</v>
      </c>
      <c r="G1793" s="0" t="n">
        <f aca="false">IF(ISNUMBER(C1793),INDEX(Scorecard!$D$54:$D$61,SUMPRODUCT(--(Scorecard!$G$54:$G$60&lt;C1793))+1),Scorecard!$D$62)</f>
        <v>0.489050497890326</v>
      </c>
      <c r="H1793" s="0" t="n">
        <f aca="false">IF(ISNUMBER(D1793),INDEX(Scorecard!$D$63:$D$68,SUMPRODUCT(--(Scorecard!$G$63:$G$67&lt;D1793))+1),Scorecard!$D$69)</f>
        <v>0.322484508656054</v>
      </c>
      <c r="I1793" s="0" t="n">
        <f aca="false">IF(ISNUMBER(E1793),INDEX(Scorecard!$D$19:$D$26,SUMPRODUCT(--(Scorecard!$G$19:$G$25&lt;E1793))+1),Scorecard!$D$27)</f>
        <v>0.0530843085177338</v>
      </c>
      <c r="J1793" s="0" t="n">
        <f aca="false">IF(ISNUMBER(F1793),INDEX(Scorecard!$D$37:$D$44,SUMPRODUCT(--(Scorecard!$G$37:$G$43&lt;F1793))+1),Scorecard!$D$45)</f>
        <v>-0.0679520129233634</v>
      </c>
      <c r="K1793" s="0" t="n">
        <f aca="false">Inputs!$B$10+Scorecard!$J$5*Loan_Sample!Y1773+Scorecard!$J$6*Loan_Sample!Z1773+Scorecard!$J$7*I1793+Scorecard!$J$8*Loan_Sample!AB1773+Scorecard!$J$9*J1793+Scorecard!$J$10*Loan_Sample!AD1773+Scorecard!$J$11*G1793+Scorecard!$J$12*H1793</f>
        <v>-3.71876608945951</v>
      </c>
      <c r="L1793" s="0" t="n">
        <f aca="false">MIN(1-Inputs!$B$13,MAX(Inputs!$B$13,1/(1+EXP(-(Inputs!$B$11*K1793+Inputs!$B$12)))))</f>
        <v>0.0227308977002506</v>
      </c>
      <c r="M1793" s="0" t="n">
        <f aca="false">Loan_Sample!AH1773*Inputs!$B$4*B1793</f>
        <v>2036.67761403515</v>
      </c>
      <c r="N1793" s="0" t="n">
        <f aca="false">L1793*Inputs!$B$4*B1793</f>
        <v>2036.67761403515</v>
      </c>
      <c r="O1793" s="0" t="n">
        <f aca="false">Inputs!$B$37+Inputs!$B$38*MAX(Loan_Sample!H1773-Inputs!$C$38,0)+Inputs!$B$39*MAX(Loan_Sample!H1773-Inputs!$C$39,0)+Inputs!$B$40*MAX(Loan_Sample!H1773-Inputs!$C$40,0)+Inputs!$B$41*MAX(Loan_Sample!H1773-Inputs!$C$41,0)+Inputs!$B$42*Inputs!$B$14+Inputs!$B$43*MIN(Loan_Sample!I1773/Inputs!$B$17,1)+Inputs!$B$44*MIN(Loan_Sample!E1773,Inputs!$B$18)+Inputs!$B$45*Loan_Sample!C1773</f>
        <v>-4.73921123979386</v>
      </c>
      <c r="P1793" s="0" t="n">
        <f aca="false">MIN(1-Inputs!$B$13,MAX(Inputs!$B$13,1/(1+EXP(-(Inputs!$B$15*O1793+Inputs!$B$16)))))</f>
        <v>0.00692664790041061</v>
      </c>
      <c r="Q1793" s="0" t="n">
        <f aca="false">Inputs!$B$37+Inputs!$B$38*MAX(F1793-Inputs!$C$38,0)+Inputs!$B$39*MAX(F1793-Inputs!$C$39,0)+Inputs!$B$40*MAX(F1793-Inputs!$C$40,0)+Inputs!$B$41*MAX(F1793-Inputs!$C$41,0)+Inputs!$B$42*Inputs!$B$14+Inputs!$B$43*MIN(Loan_Sample!I1773/Inputs!$B$17,1)+Inputs!$B$44*MIN(E1793,Inputs!$B$18)+Inputs!$B$45*Loan_Sample!C1773</f>
        <v>-4.73921123979386</v>
      </c>
      <c r="R1793" s="0" t="n">
        <f aca="false">MIN(1-Inputs!$B$13,MAX(Inputs!$B$13,1/(1+EXP(-(Inputs!$B$15*Q1793+Inputs!$B$16)))))</f>
        <v>0.00692664790041061</v>
      </c>
    </row>
    <row r="1794" customFormat="false" ht="15" hidden="false" customHeight="false" outlineLevel="0" collapsed="false">
      <c r="A1794" s="0" t="n">
        <f aca="false">Loan_Sample!A1774</f>
        <v>52769</v>
      </c>
      <c r="B1794" s="0" t="n">
        <f aca="false">Loan_Sample!U1774</f>
        <v>254376.48</v>
      </c>
      <c r="C1794" s="0" t="n">
        <f aca="false">Loan_Sample!K1774+Inputs!$B$26</f>
        <v>9.63333320617676</v>
      </c>
      <c r="D1794" s="0" t="n">
        <f aca="false">Loan_Sample!L1774+Inputs!$B$26</f>
        <v>5.0717945098877</v>
      </c>
      <c r="E1794" s="0" t="n">
        <f aca="false">Loan_Sample!E1774/(1+Inputs!$B$25/100)</f>
        <v>56.7336273193359</v>
      </c>
      <c r="F1794" s="0" t="n">
        <f aca="false">Loan_Sample!H1774-Inputs!$B$24/100</f>
        <v>1.58266663551331</v>
      </c>
      <c r="G1794" s="0" t="n">
        <f aca="false">IF(ISNUMBER(C1794),INDEX(Scorecard!$D$54:$D$61,SUMPRODUCT(--(Scorecard!$G$54:$G$60&lt;C1794))+1),Scorecard!$D$62)</f>
        <v>-0.541917179454542</v>
      </c>
      <c r="H1794" s="0" t="n">
        <f aca="false">IF(ISNUMBER(D1794),INDEX(Scorecard!$D$63:$D$68,SUMPRODUCT(--(Scorecard!$G$63:$G$67&lt;D1794))+1),Scorecard!$D$69)</f>
        <v>0.322484508656054</v>
      </c>
      <c r="I1794" s="0" t="n">
        <f aca="false">IF(ISNUMBER(E1794),INDEX(Scorecard!$D$19:$D$26,SUMPRODUCT(--(Scorecard!$G$19:$G$25&lt;E1794))+1),Scorecard!$D$27)</f>
        <v>0.285899340811827</v>
      </c>
      <c r="J1794" s="0" t="n">
        <f aca="false">IF(ISNUMBER(F1794),INDEX(Scorecard!$D$37:$D$44,SUMPRODUCT(--(Scorecard!$G$37:$G$43&lt;F1794))+1),Scorecard!$D$45)</f>
        <v>-0.975503570149195</v>
      </c>
      <c r="K1794" s="0" t="n">
        <f aca="false">Inputs!$B$10+Scorecard!$J$5*Loan_Sample!Y1774+Scorecard!$J$6*Loan_Sample!Z1774+Scorecard!$J$7*I1794+Scorecard!$J$8*Loan_Sample!AB1774+Scorecard!$J$9*J1794+Scorecard!$J$10*Loan_Sample!AD1774+Scorecard!$J$11*G1794+Scorecard!$J$12*H1794</f>
        <v>-4.44107902246068</v>
      </c>
      <c r="L1794" s="0" t="n">
        <f aca="false">MIN(1-Inputs!$B$13,MAX(Inputs!$B$13,1/(1+EXP(-(Inputs!$B$11*K1794+Inputs!$B$12)))))</f>
        <v>0.0106539319118149</v>
      </c>
      <c r="M1794" s="0" t="n">
        <f aca="false">Loan_Sample!AH1774*Inputs!$B$4*B1794</f>
        <v>948.5383942605</v>
      </c>
      <c r="N1794" s="0" t="n">
        <f aca="false">L1794*Inputs!$B$4*B1794</f>
        <v>948.5383942605</v>
      </c>
      <c r="O1794" s="0" t="n">
        <f aca="false">Inputs!$B$37+Inputs!$B$38*MAX(Loan_Sample!H1774-Inputs!$C$38,0)+Inputs!$B$39*MAX(Loan_Sample!H1774-Inputs!$C$39,0)+Inputs!$B$40*MAX(Loan_Sample!H1774-Inputs!$C$40,0)+Inputs!$B$41*MAX(Loan_Sample!H1774-Inputs!$C$41,0)+Inputs!$B$42*Inputs!$B$14+Inputs!$B$43*MIN(Loan_Sample!I1774/Inputs!$B$17,1)+Inputs!$B$44*MIN(Loan_Sample!E1774,Inputs!$B$18)+Inputs!$B$45*Loan_Sample!C1774</f>
        <v>-3.44701492230611</v>
      </c>
      <c r="P1794" s="0" t="n">
        <f aca="false">MIN(1-Inputs!$B$13,MAX(Inputs!$B$13,1/(1+EXP(-(Inputs!$B$15*O1794+Inputs!$B$16)))))</f>
        <v>0.0294130752264191</v>
      </c>
      <c r="Q1794" s="0" t="n">
        <f aca="false">Inputs!$B$37+Inputs!$B$38*MAX(F1794-Inputs!$C$38,0)+Inputs!$B$39*MAX(F1794-Inputs!$C$39,0)+Inputs!$B$40*MAX(F1794-Inputs!$C$40,0)+Inputs!$B$41*MAX(F1794-Inputs!$C$41,0)+Inputs!$B$42*Inputs!$B$14+Inputs!$B$43*MIN(Loan_Sample!I1774/Inputs!$B$17,1)+Inputs!$B$44*MIN(E1794,Inputs!$B$18)+Inputs!$B$45*Loan_Sample!C1774</f>
        <v>-3.44701492230611</v>
      </c>
      <c r="R1794" s="0" t="n">
        <f aca="false">MIN(1-Inputs!$B$13,MAX(Inputs!$B$13,1/(1+EXP(-(Inputs!$B$15*Q1794+Inputs!$B$16)))))</f>
        <v>0.0294130752264191</v>
      </c>
    </row>
    <row r="1795" customFormat="false" ht="15" hidden="false" customHeight="false" outlineLevel="0" collapsed="false">
      <c r="A1795" s="0" t="n">
        <f aca="false">Loan_Sample!A1775</f>
        <v>52772</v>
      </c>
      <c r="B1795" s="0" t="n">
        <f aca="false">Loan_Sample!U1775</f>
        <v>117235.19</v>
      </c>
      <c r="C1795" s="0" t="n">
        <f aca="false">Loan_Sample!K1775+Inputs!$B$26</f>
        <v>4</v>
      </c>
      <c r="D1795" s="0" t="n">
        <f aca="false">Loan_Sample!L1775+Inputs!$B$26</f>
        <v>-0.208333492279053</v>
      </c>
      <c r="E1795" s="0" t="n">
        <f aca="false">Loan_Sample!E1775/(1+Inputs!$B$25/100)</f>
        <v>67.8304595947266</v>
      </c>
      <c r="F1795" s="0" t="n">
        <f aca="false">Loan_Sample!H1775-Inputs!$B$24/100</f>
        <v>-3.33633327484131</v>
      </c>
      <c r="G1795" s="0" t="n">
        <f aca="false">IF(ISNUMBER(C1795),INDEX(Scorecard!$D$54:$D$61,SUMPRODUCT(--(Scorecard!$G$54:$G$60&lt;C1795))+1),Scorecard!$D$62)</f>
        <v>0.489050497890326</v>
      </c>
      <c r="H1795" s="0" t="n">
        <f aca="false">IF(ISNUMBER(D1795),INDEX(Scorecard!$D$63:$D$68,SUMPRODUCT(--(Scorecard!$G$63:$G$67&lt;D1795))+1),Scorecard!$D$69)</f>
        <v>0.322484508656054</v>
      </c>
      <c r="I1795" s="0" t="n">
        <f aca="false">IF(ISNUMBER(E1795),INDEX(Scorecard!$D$19:$D$26,SUMPRODUCT(--(Scorecard!$G$19:$G$25&lt;E1795))+1),Scorecard!$D$27)</f>
        <v>0.0530843085177338</v>
      </c>
      <c r="J1795" s="0" t="n">
        <f aca="false">IF(ISNUMBER(F1795),INDEX(Scorecard!$D$37:$D$44,SUMPRODUCT(--(Scorecard!$G$37:$G$43&lt;F1795))+1),Scorecard!$D$45)</f>
        <v>1.35057635045042</v>
      </c>
      <c r="K1795" s="0" t="n">
        <f aca="false">Inputs!$B$10+Scorecard!$J$5*Loan_Sample!Y1775+Scorecard!$J$6*Loan_Sample!Z1775+Scorecard!$J$7*I1795+Scorecard!$J$8*Loan_Sample!AB1775+Scorecard!$J$9*J1795+Scorecard!$J$10*Loan_Sample!AD1775+Scorecard!$J$11*G1795+Scorecard!$J$12*H1795</f>
        <v>-4.5494739942537</v>
      </c>
      <c r="L1795" s="0" t="n">
        <f aca="false">MIN(1-Inputs!$B$13,MAX(Inputs!$B$13,1/(1+EXP(-(Inputs!$B$11*K1795+Inputs!$B$12)))))</f>
        <v>0.00950225815411889</v>
      </c>
      <c r="M1795" s="0" t="n">
        <f aca="false">Loan_Sample!AH1775*Inputs!$B$4*B1795</f>
        <v>389.899664044512</v>
      </c>
      <c r="N1795" s="0" t="n">
        <f aca="false">L1795*Inputs!$B$4*B1795</f>
        <v>389.899664044512</v>
      </c>
      <c r="O1795" s="0" t="n">
        <f aca="false">Inputs!$B$37+Inputs!$B$38*MAX(Loan_Sample!H1775-Inputs!$C$38,0)+Inputs!$B$39*MAX(Loan_Sample!H1775-Inputs!$C$39,0)+Inputs!$B$40*MAX(Loan_Sample!H1775-Inputs!$C$40,0)+Inputs!$B$41*MAX(Loan_Sample!H1775-Inputs!$C$41,0)+Inputs!$B$42*Inputs!$B$14+Inputs!$B$43*MIN(Loan_Sample!I1775/Inputs!$B$17,1)+Inputs!$B$44*MIN(Loan_Sample!E1775,Inputs!$B$18)+Inputs!$B$45*Loan_Sample!C1775</f>
        <v>-5.60470970974675</v>
      </c>
      <c r="P1795" s="0" t="n">
        <f aca="false">MIN(1-Inputs!$B$13,MAX(Inputs!$B$13,1/(1+EXP(-(Inputs!$B$15*O1795+Inputs!$B$16)))))</f>
        <v>0.00260081572110723</v>
      </c>
      <c r="Q1795" s="0" t="n">
        <f aca="false">Inputs!$B$37+Inputs!$B$38*MAX(F1795-Inputs!$C$38,0)+Inputs!$B$39*MAX(F1795-Inputs!$C$39,0)+Inputs!$B$40*MAX(F1795-Inputs!$C$40,0)+Inputs!$B$41*MAX(F1795-Inputs!$C$41,0)+Inputs!$B$42*Inputs!$B$14+Inputs!$B$43*MIN(Loan_Sample!I1775/Inputs!$B$17,1)+Inputs!$B$44*MIN(E1795,Inputs!$B$18)+Inputs!$B$45*Loan_Sample!C1775</f>
        <v>-5.60470970974675</v>
      </c>
      <c r="R1795" s="0" t="n">
        <f aca="false">MIN(1-Inputs!$B$13,MAX(Inputs!$B$13,1/(1+EXP(-(Inputs!$B$15*Q1795+Inputs!$B$16)))))</f>
        <v>0.00260081572110723</v>
      </c>
    </row>
    <row r="1796" customFormat="false" ht="15" hidden="false" customHeight="false" outlineLevel="0" collapsed="false">
      <c r="A1796" s="0" t="n">
        <f aca="false">Loan_Sample!A1776</f>
        <v>52834</v>
      </c>
      <c r="B1796" s="0" t="n">
        <f aca="false">Loan_Sample!U1776</f>
        <v>431930.28</v>
      </c>
      <c r="C1796" s="0" t="n">
        <f aca="false">Loan_Sample!K1776+Inputs!$B$26</f>
        <v>4.19999980926514</v>
      </c>
      <c r="D1796" s="0" t="n">
        <f aca="false">Loan_Sample!L1776+Inputs!$B$26</f>
        <v>-0.458333492279053</v>
      </c>
      <c r="E1796" s="0" t="n">
        <f aca="false">Loan_Sample!E1776/(1+Inputs!$B$25/100)</f>
        <v>87.7579193115234</v>
      </c>
      <c r="F1796" s="0" t="n">
        <f aca="false">Loan_Sample!H1776-Inputs!$B$24/100</f>
        <v>-2.87233328819275</v>
      </c>
      <c r="G1796" s="0" t="n">
        <f aca="false">IF(ISNUMBER(C1796),INDEX(Scorecard!$D$54:$D$61,SUMPRODUCT(--(Scorecard!$G$54:$G$60&lt;C1796))+1),Scorecard!$D$62)</f>
        <v>0.489050497890326</v>
      </c>
      <c r="H1796" s="0" t="n">
        <f aca="false">IF(ISNUMBER(D1796),INDEX(Scorecard!$D$63:$D$68,SUMPRODUCT(--(Scorecard!$G$63:$G$67&lt;D1796))+1),Scorecard!$D$69)</f>
        <v>0.322484508656054</v>
      </c>
      <c r="I1796" s="0" t="n">
        <f aca="false">IF(ISNUMBER(E1796),INDEX(Scorecard!$D$19:$D$26,SUMPRODUCT(--(Scorecard!$G$19:$G$25&lt;E1796))+1),Scorecard!$D$27)</f>
        <v>-0.820992370602782</v>
      </c>
      <c r="J1796" s="0" t="n">
        <f aca="false">IF(ISNUMBER(F1796),INDEX(Scorecard!$D$37:$D$44,SUMPRODUCT(--(Scorecard!$G$37:$G$43&lt;F1796))+1),Scorecard!$D$45)</f>
        <v>1.35057635045042</v>
      </c>
      <c r="K1796" s="0" t="n">
        <f aca="false">Inputs!$B$10+Scorecard!$J$5*Loan_Sample!Y1776+Scorecard!$J$6*Loan_Sample!Z1776+Scorecard!$J$7*I1796+Scorecard!$J$8*Loan_Sample!AB1776+Scorecard!$J$9*J1796+Scorecard!$J$10*Loan_Sample!AD1776+Scorecard!$J$11*G1796+Scorecard!$J$12*H1796</f>
        <v>-3.93873111540728</v>
      </c>
      <c r="L1796" s="0" t="n">
        <f aca="false">MIN(1-Inputs!$B$13,MAX(Inputs!$B$13,1/(1+EXP(-(Inputs!$B$11*K1796+Inputs!$B$12)))))</f>
        <v>0.018065015850756</v>
      </c>
      <c r="M1796" s="0" t="n">
        <f aca="false">Loan_Sample!AH1776*Inputs!$B$4*B1796</f>
        <v>2730.98957411751</v>
      </c>
      <c r="N1796" s="0" t="n">
        <f aca="false">L1796*Inputs!$B$4*B1796</f>
        <v>2730.98957411751</v>
      </c>
      <c r="O1796" s="0" t="n">
        <f aca="false">Inputs!$B$37+Inputs!$B$38*MAX(Loan_Sample!H1776-Inputs!$C$38,0)+Inputs!$B$39*MAX(Loan_Sample!H1776-Inputs!$C$39,0)+Inputs!$B$40*MAX(Loan_Sample!H1776-Inputs!$C$40,0)+Inputs!$B$41*MAX(Loan_Sample!H1776-Inputs!$C$41,0)+Inputs!$B$42*Inputs!$B$14+Inputs!$B$43*MIN(Loan_Sample!I1776/Inputs!$B$17,1)+Inputs!$B$44*MIN(Loan_Sample!E1776,Inputs!$B$18)+Inputs!$B$45*Loan_Sample!C1776</f>
        <v>-6.12071134283979</v>
      </c>
      <c r="P1796" s="0" t="n">
        <f aca="false">MIN(1-Inputs!$B$13,MAX(Inputs!$B$13,1/(1+EXP(-(Inputs!$B$15*O1796+Inputs!$B$16)))))</f>
        <v>0.00144829946520884</v>
      </c>
      <c r="Q1796" s="0" t="n">
        <f aca="false">Inputs!$B$37+Inputs!$B$38*MAX(F1796-Inputs!$C$38,0)+Inputs!$B$39*MAX(F1796-Inputs!$C$39,0)+Inputs!$B$40*MAX(F1796-Inputs!$C$40,0)+Inputs!$B$41*MAX(F1796-Inputs!$C$41,0)+Inputs!$B$42*Inputs!$B$14+Inputs!$B$43*MIN(Loan_Sample!I1776/Inputs!$B$17,1)+Inputs!$B$44*MIN(E1796,Inputs!$B$18)+Inputs!$B$45*Loan_Sample!C1776</f>
        <v>-6.12071134283979</v>
      </c>
      <c r="R1796" s="0" t="n">
        <f aca="false">MIN(1-Inputs!$B$13,MAX(Inputs!$B$13,1/(1+EXP(-(Inputs!$B$15*Q1796+Inputs!$B$16)))))</f>
        <v>0.00144829946520884</v>
      </c>
    </row>
    <row r="1797" customFormat="false" ht="15" hidden="false" customHeight="false" outlineLevel="0" collapsed="false">
      <c r="A1797" s="0" t="n">
        <f aca="false">Loan_Sample!A1777</f>
        <v>52895</v>
      </c>
      <c r="B1797" s="0" t="n">
        <f aca="false">Loan_Sample!U1777</f>
        <v>338900.53</v>
      </c>
      <c r="C1797" s="0" t="n">
        <f aca="false">Loan_Sample!K1777+Inputs!$B$26</f>
        <v>8.53333377838135</v>
      </c>
      <c r="D1797" s="0" t="n">
        <f aca="false">Loan_Sample!L1777+Inputs!$B$26</f>
        <v>5.07179546356201</v>
      </c>
      <c r="E1797" s="0" t="n">
        <f aca="false">Loan_Sample!E1777/(1+Inputs!$B$25/100)</f>
        <v>77.1160049438477</v>
      </c>
      <c r="F1797" s="0" t="n">
        <f aca="false">Loan_Sample!H1777-Inputs!$B$24/100</f>
        <v>0.884666681289673</v>
      </c>
      <c r="G1797" s="0" t="n">
        <f aca="false">IF(ISNUMBER(C1797),INDEX(Scorecard!$D$54:$D$61,SUMPRODUCT(--(Scorecard!$G$54:$G$60&lt;C1797))+1),Scorecard!$D$62)</f>
        <v>-0.541917179454542</v>
      </c>
      <c r="H1797" s="0" t="n">
        <f aca="false">IF(ISNUMBER(D1797),INDEX(Scorecard!$D$63:$D$68,SUMPRODUCT(--(Scorecard!$G$63:$G$67&lt;D1797))+1),Scorecard!$D$69)</f>
        <v>0.322484508656054</v>
      </c>
      <c r="I1797" s="0" t="n">
        <f aca="false">IF(ISNUMBER(E1797),INDEX(Scorecard!$D$19:$D$26,SUMPRODUCT(--(Scorecard!$G$19:$G$25&lt;E1797))+1),Scorecard!$D$27)</f>
        <v>-0.0341578513653732</v>
      </c>
      <c r="J1797" s="0" t="n">
        <f aca="false">IF(ISNUMBER(F1797),INDEX(Scorecard!$D$37:$D$44,SUMPRODUCT(--(Scorecard!$G$37:$G$43&lt;F1797))+1),Scorecard!$D$45)</f>
        <v>-0.569454719285959</v>
      </c>
      <c r="K1797" s="0" t="n">
        <f aca="false">Inputs!$B$10+Scorecard!$J$5*Loan_Sample!Y1777+Scorecard!$J$6*Loan_Sample!Z1777+Scorecard!$J$7*I1797+Scorecard!$J$8*Loan_Sample!AB1777+Scorecard!$J$9*J1797+Scorecard!$J$10*Loan_Sample!AD1777+Scorecard!$J$11*G1797+Scorecard!$J$12*H1797</f>
        <v>-3.07825275618174</v>
      </c>
      <c r="L1797" s="0" t="n">
        <f aca="false">MIN(1-Inputs!$B$13,MAX(Inputs!$B$13,1/(1+EXP(-(Inputs!$B$11*K1797+Inputs!$B$12)))))</f>
        <v>0.0440168598657373</v>
      </c>
      <c r="M1797" s="0" t="n">
        <f aca="false">Loan_Sample!AH1777*Inputs!$B$4*B1797</f>
        <v>5221.06799810193</v>
      </c>
      <c r="N1797" s="0" t="n">
        <f aca="false">L1797*Inputs!$B$4*B1797</f>
        <v>5221.06799810193</v>
      </c>
      <c r="O1797" s="0" t="n">
        <f aca="false">Inputs!$B$37+Inputs!$B$38*MAX(Loan_Sample!H1777-Inputs!$C$38,0)+Inputs!$B$39*MAX(Loan_Sample!H1777-Inputs!$C$39,0)+Inputs!$B$40*MAX(Loan_Sample!H1777-Inputs!$C$40,0)+Inputs!$B$41*MAX(Loan_Sample!H1777-Inputs!$C$41,0)+Inputs!$B$42*Inputs!$B$14+Inputs!$B$43*MIN(Loan_Sample!I1777/Inputs!$B$17,1)+Inputs!$B$44*MIN(Loan_Sample!E1777,Inputs!$B$18)+Inputs!$B$45*Loan_Sample!C1777</f>
        <v>-4.03418256354794</v>
      </c>
      <c r="P1797" s="0" t="n">
        <f aca="false">MIN(1-Inputs!$B$13,MAX(Inputs!$B$13,1/(1+EXP(-(Inputs!$B$15*O1797+Inputs!$B$16)))))</f>
        <v>0.0153080054568594</v>
      </c>
      <c r="Q1797" s="0" t="n">
        <f aca="false">Inputs!$B$37+Inputs!$B$38*MAX(F1797-Inputs!$C$38,0)+Inputs!$B$39*MAX(F1797-Inputs!$C$39,0)+Inputs!$B$40*MAX(F1797-Inputs!$C$40,0)+Inputs!$B$41*MAX(F1797-Inputs!$C$41,0)+Inputs!$B$42*Inputs!$B$14+Inputs!$B$43*MIN(Loan_Sample!I1777/Inputs!$B$17,1)+Inputs!$B$44*MIN(E1797,Inputs!$B$18)+Inputs!$B$45*Loan_Sample!C1777</f>
        <v>-4.03418256354794</v>
      </c>
      <c r="R1797" s="0" t="n">
        <f aca="false">MIN(1-Inputs!$B$13,MAX(Inputs!$B$13,1/(1+EXP(-(Inputs!$B$15*Q1797+Inputs!$B$16)))))</f>
        <v>0.0153080054568594</v>
      </c>
    </row>
    <row r="1798" customFormat="false" ht="15" hidden="false" customHeight="false" outlineLevel="0" collapsed="false">
      <c r="A1798" s="0" t="n">
        <f aca="false">Loan_Sample!A1778</f>
        <v>52919</v>
      </c>
      <c r="B1798" s="0" t="n">
        <f aca="false">Loan_Sample!U1778</f>
        <v>129866.39</v>
      </c>
      <c r="C1798" s="0" t="n">
        <f aca="false">Loan_Sample!K1778+Inputs!$B$26</f>
        <v>5.83333349227905</v>
      </c>
      <c r="D1798" s="0" t="n">
        <f aca="false">Loan_Sample!L1778+Inputs!$B$26</f>
        <v>-3.49999952316284</v>
      </c>
      <c r="E1798" s="0" t="n">
        <f aca="false">Loan_Sample!E1778/(1+Inputs!$B$25/100)</f>
        <v>79.2143249511719</v>
      </c>
      <c r="F1798" s="0" t="n">
        <f aca="false">Loan_Sample!H1778-Inputs!$B$24/100</f>
        <v>0.11733341217041</v>
      </c>
      <c r="G1798" s="0" t="n">
        <f aca="false">IF(ISNUMBER(C1798),INDEX(Scorecard!$D$54:$D$61,SUMPRODUCT(--(Scorecard!$G$54:$G$60&lt;C1798))+1),Scorecard!$D$62)</f>
        <v>0.0151758992857273</v>
      </c>
      <c r="H1798" s="0" t="n">
        <f aca="false">IF(ISNUMBER(D1798),INDEX(Scorecard!$D$63:$D$68,SUMPRODUCT(--(Scorecard!$G$63:$G$67&lt;D1798))+1),Scorecard!$D$69)</f>
        <v>-0.340582194386522</v>
      </c>
      <c r="I1798" s="0" t="n">
        <f aca="false">IF(ISNUMBER(E1798),INDEX(Scorecard!$D$19:$D$26,SUMPRODUCT(--(Scorecard!$G$19:$G$25&lt;E1798))+1),Scorecard!$D$27)</f>
        <v>-0.0341578513653732</v>
      </c>
      <c r="J1798" s="0" t="n">
        <f aca="false">IF(ISNUMBER(F1798),INDEX(Scorecard!$D$37:$D$44,SUMPRODUCT(--(Scorecard!$G$37:$G$43&lt;F1798))+1),Scorecard!$D$45)</f>
        <v>0.102184252677548</v>
      </c>
      <c r="K1798" s="0" t="n">
        <f aca="false">Inputs!$B$10+Scorecard!$J$5*Loan_Sample!Y1778+Scorecard!$J$6*Loan_Sample!Z1778+Scorecard!$J$7*I1798+Scorecard!$J$8*Loan_Sample!AB1778+Scorecard!$J$9*J1798+Scorecard!$J$10*Loan_Sample!AD1778+Scorecard!$J$11*G1798+Scorecard!$J$12*H1798</f>
        <v>-3.99972335778092</v>
      </c>
      <c r="L1798" s="0" t="n">
        <f aca="false">MIN(1-Inputs!$B$13,MAX(Inputs!$B$13,1/(1+EXP(-(Inputs!$B$11*K1798+Inputs!$B$12)))))</f>
        <v>0.0169469799559263</v>
      </c>
      <c r="M1798" s="0" t="n">
        <f aca="false">Loan_Sample!AH1778*Inputs!$B$4*B1798</f>
        <v>770.295087897476</v>
      </c>
      <c r="N1798" s="0" t="n">
        <f aca="false">L1798*Inputs!$B$4*B1798</f>
        <v>770.295087897476</v>
      </c>
      <c r="O1798" s="0" t="n">
        <f aca="false">Inputs!$B$37+Inputs!$B$38*MAX(Loan_Sample!H1778-Inputs!$C$38,0)+Inputs!$B$39*MAX(Loan_Sample!H1778-Inputs!$C$39,0)+Inputs!$B$40*MAX(Loan_Sample!H1778-Inputs!$C$40,0)+Inputs!$B$41*MAX(Loan_Sample!H1778-Inputs!$C$41,0)+Inputs!$B$42*Inputs!$B$14+Inputs!$B$43*MIN(Loan_Sample!I1778/Inputs!$B$17,1)+Inputs!$B$44*MIN(Loan_Sample!E1778,Inputs!$B$18)+Inputs!$B$45*Loan_Sample!C1778</f>
        <v>-6.02883182915526</v>
      </c>
      <c r="P1798" s="0" t="n">
        <f aca="false">MIN(1-Inputs!$B$13,MAX(Inputs!$B$13,1/(1+EXP(-(Inputs!$B$15*O1798+Inputs!$B$16)))))</f>
        <v>0.00160749833310974</v>
      </c>
      <c r="Q1798" s="0" t="n">
        <f aca="false">Inputs!$B$37+Inputs!$B$38*MAX(F1798-Inputs!$C$38,0)+Inputs!$B$39*MAX(F1798-Inputs!$C$39,0)+Inputs!$B$40*MAX(F1798-Inputs!$C$40,0)+Inputs!$B$41*MAX(F1798-Inputs!$C$41,0)+Inputs!$B$42*Inputs!$B$14+Inputs!$B$43*MIN(Loan_Sample!I1778/Inputs!$B$17,1)+Inputs!$B$44*MIN(E1798,Inputs!$B$18)+Inputs!$B$45*Loan_Sample!C1778</f>
        <v>-6.02883182915526</v>
      </c>
      <c r="R1798" s="0" t="n">
        <f aca="false">MIN(1-Inputs!$B$13,MAX(Inputs!$B$13,1/(1+EXP(-(Inputs!$B$15*Q1798+Inputs!$B$16)))))</f>
        <v>0.00160749833310974</v>
      </c>
    </row>
    <row r="1799" customFormat="false" ht="15" hidden="false" customHeight="false" outlineLevel="0" collapsed="false">
      <c r="A1799" s="0" t="n">
        <f aca="false">Loan_Sample!A1779</f>
        <v>53022</v>
      </c>
      <c r="B1799" s="0" t="n">
        <f aca="false">Loan_Sample!U1779</f>
        <v>149288.62</v>
      </c>
      <c r="C1799" s="0" t="n">
        <f aca="false">Loan_Sample!K1779+Inputs!$B$26</f>
        <v>4.12307691574097</v>
      </c>
      <c r="D1799" s="0" t="n">
        <f aca="false">Loan_Sample!L1779+Inputs!$B$26</f>
        <v>-0.276923179626465</v>
      </c>
      <c r="E1799" s="0" t="n">
        <f aca="false">Loan_Sample!E1779/(1+Inputs!$B$25/100)</f>
        <v>59.1316642761231</v>
      </c>
      <c r="F1799" s="0" t="n">
        <f aca="false">Loan_Sample!H1779-Inputs!$B$24/100</f>
        <v>0.345666646957398</v>
      </c>
      <c r="G1799" s="0" t="n">
        <f aca="false">IF(ISNUMBER(C1799),INDEX(Scorecard!$D$54:$D$61,SUMPRODUCT(--(Scorecard!$G$54:$G$60&lt;C1799))+1),Scorecard!$D$62)</f>
        <v>0.489050497890326</v>
      </c>
      <c r="H1799" s="0" t="n">
        <f aca="false">IF(ISNUMBER(D1799),INDEX(Scorecard!$D$63:$D$68,SUMPRODUCT(--(Scorecard!$G$63:$G$67&lt;D1799))+1),Scorecard!$D$69)</f>
        <v>0.322484508656054</v>
      </c>
      <c r="I1799" s="0" t="n">
        <f aca="false">IF(ISNUMBER(E1799),INDEX(Scorecard!$D$19:$D$26,SUMPRODUCT(--(Scorecard!$G$19:$G$25&lt;E1799))+1),Scorecard!$D$27)</f>
        <v>0.267179331770092</v>
      </c>
      <c r="J1799" s="0" t="n">
        <f aca="false">IF(ISNUMBER(F1799),INDEX(Scorecard!$D$37:$D$44,SUMPRODUCT(--(Scorecard!$G$37:$G$43&lt;F1799))+1),Scorecard!$D$45)</f>
        <v>-0.0679520129233634</v>
      </c>
      <c r="K1799" s="0" t="n">
        <f aca="false">Inputs!$B$10+Scorecard!$J$5*Loan_Sample!Y1779+Scorecard!$J$6*Loan_Sample!Z1779+Scorecard!$J$7*I1799+Scorecard!$J$8*Loan_Sample!AB1779+Scorecard!$J$9*J1799+Scorecard!$J$10*Loan_Sample!AD1779+Scorecard!$J$11*G1799+Scorecard!$J$12*H1799</f>
        <v>-6.00666827004492</v>
      </c>
      <c r="L1799" s="0" t="n">
        <f aca="false">MIN(1-Inputs!$B$13,MAX(Inputs!$B$13,1/(1+EXP(-(Inputs!$B$11*K1799+Inputs!$B$12)))))</f>
        <v>0.00202484717181338</v>
      </c>
      <c r="M1799" s="0" t="n">
        <f aca="false">Loan_Sample!AH1779*Inputs!$B$4*B1799</f>
        <v>105.800323996823</v>
      </c>
      <c r="N1799" s="0" t="n">
        <f aca="false">L1799*Inputs!$B$4*B1799</f>
        <v>105.800323996823</v>
      </c>
      <c r="O1799" s="0" t="n">
        <f aca="false">Inputs!$B$37+Inputs!$B$38*MAX(Loan_Sample!H1779-Inputs!$C$38,0)+Inputs!$B$39*MAX(Loan_Sample!H1779-Inputs!$C$39,0)+Inputs!$B$40*MAX(Loan_Sample!H1779-Inputs!$C$40,0)+Inputs!$B$41*MAX(Loan_Sample!H1779-Inputs!$C$41,0)+Inputs!$B$42*Inputs!$B$14+Inputs!$B$43*MIN(Loan_Sample!I1779/Inputs!$B$17,1)+Inputs!$B$44*MIN(Loan_Sample!E1779,Inputs!$B$18)+Inputs!$B$45*Loan_Sample!C1779</f>
        <v>-4.45134482996733</v>
      </c>
      <c r="P1799" s="0" t="n">
        <f aca="false">MIN(1-Inputs!$B$13,MAX(Inputs!$B$13,1/(1+EXP(-(Inputs!$B$15*O1799+Inputs!$B$16)))))</f>
        <v>0.00958255338530497</v>
      </c>
      <c r="Q1799" s="0" t="n">
        <f aca="false">Inputs!$B$37+Inputs!$B$38*MAX(F1799-Inputs!$C$38,0)+Inputs!$B$39*MAX(F1799-Inputs!$C$39,0)+Inputs!$B$40*MAX(F1799-Inputs!$C$40,0)+Inputs!$B$41*MAX(F1799-Inputs!$C$41,0)+Inputs!$B$42*Inputs!$B$14+Inputs!$B$43*MIN(Loan_Sample!I1779/Inputs!$B$17,1)+Inputs!$B$44*MIN(E1799,Inputs!$B$18)+Inputs!$B$45*Loan_Sample!C1779</f>
        <v>-4.45134482996733</v>
      </c>
      <c r="R1799" s="0" t="n">
        <f aca="false">MIN(1-Inputs!$B$13,MAX(Inputs!$B$13,1/(1+EXP(-(Inputs!$B$15*Q1799+Inputs!$B$16)))))</f>
        <v>0.00958255338530497</v>
      </c>
    </row>
    <row r="1800" customFormat="false" ht="15" hidden="false" customHeight="false" outlineLevel="0" collapsed="false">
      <c r="A1800" s="0" t="n">
        <f aca="false">Loan_Sample!A1780</f>
        <v>53026</v>
      </c>
      <c r="B1800" s="0" t="n">
        <f aca="false">Loan_Sample!U1780</f>
        <v>171628.31</v>
      </c>
      <c r="C1800" s="0" t="n">
        <f aca="false">Loan_Sample!K1780+Inputs!$B$26</f>
        <v>8.8333330154419</v>
      </c>
      <c r="D1800" s="0" t="n">
        <f aca="false">Loan_Sample!L1780+Inputs!$B$26</f>
        <v>5.0717945098877</v>
      </c>
      <c r="E1800" s="0" t="n">
        <f aca="false">Loan_Sample!E1780/(1+Inputs!$B$25/100)</f>
        <v>72.8758392333984</v>
      </c>
      <c r="F1800" s="0" t="n">
        <f aca="false">Loan_Sample!H1780-Inputs!$B$24/100</f>
        <v>1.10566687583923</v>
      </c>
      <c r="G1800" s="0" t="n">
        <f aca="false">IF(ISNUMBER(C1800),INDEX(Scorecard!$D$54:$D$61,SUMPRODUCT(--(Scorecard!$G$54:$G$60&lt;C1800))+1),Scorecard!$D$62)</f>
        <v>-0.541917179454542</v>
      </c>
      <c r="H1800" s="0" t="n">
        <f aca="false">IF(ISNUMBER(D1800),INDEX(Scorecard!$D$63:$D$68,SUMPRODUCT(--(Scorecard!$G$63:$G$67&lt;D1800))+1),Scorecard!$D$69)</f>
        <v>0.322484508656054</v>
      </c>
      <c r="I1800" s="0" t="n">
        <f aca="false">IF(ISNUMBER(E1800),INDEX(Scorecard!$D$19:$D$26,SUMPRODUCT(--(Scorecard!$G$19:$G$25&lt;E1800))+1),Scorecard!$D$27)</f>
        <v>-0.0341578513653732</v>
      </c>
      <c r="J1800" s="0" t="n">
        <f aca="false">IF(ISNUMBER(F1800),INDEX(Scorecard!$D$37:$D$44,SUMPRODUCT(--(Scorecard!$G$37:$G$43&lt;F1800))+1),Scorecard!$D$45)</f>
        <v>-0.975503570149195</v>
      </c>
      <c r="K1800" s="0" t="n">
        <f aca="false">Inputs!$B$10+Scorecard!$J$5*Loan_Sample!Y1780+Scorecard!$J$6*Loan_Sample!Z1780+Scorecard!$J$7*I1800+Scorecard!$J$8*Loan_Sample!AB1780+Scorecard!$J$9*J1800+Scorecard!$J$10*Loan_Sample!AD1780+Scorecard!$J$11*G1800+Scorecard!$J$12*H1800</f>
        <v>-4.6872352222081</v>
      </c>
      <c r="L1800" s="0" t="n">
        <f aca="false">MIN(1-Inputs!$B$13,MAX(Inputs!$B$13,1/(1+EXP(-(Inputs!$B$11*K1800+Inputs!$B$12)))))</f>
        <v>0.00821496204069418</v>
      </c>
      <c r="M1800" s="0" t="n">
        <f aca="false">Loan_Sample!AH1780*Inputs!$B$4*B1800</f>
        <v>493.472018115472</v>
      </c>
      <c r="N1800" s="0" t="n">
        <f aca="false">L1800*Inputs!$B$4*B1800</f>
        <v>493.472018115472</v>
      </c>
      <c r="O1800" s="0" t="n">
        <f aca="false">Inputs!$B$37+Inputs!$B$38*MAX(Loan_Sample!H1780-Inputs!$C$38,0)+Inputs!$B$39*MAX(Loan_Sample!H1780-Inputs!$C$39,0)+Inputs!$B$40*MAX(Loan_Sample!H1780-Inputs!$C$40,0)+Inputs!$B$41*MAX(Loan_Sample!H1780-Inputs!$C$41,0)+Inputs!$B$42*Inputs!$B$14+Inputs!$B$43*MIN(Loan_Sample!I1780/Inputs!$B$17,1)+Inputs!$B$44*MIN(Loan_Sample!E1780,Inputs!$B$18)+Inputs!$B$45*Loan_Sample!C1780</f>
        <v>-3.36517510830691</v>
      </c>
      <c r="P1800" s="0" t="n">
        <f aca="false">MIN(1-Inputs!$B$13,MAX(Inputs!$B$13,1/(1+EXP(-(Inputs!$B$15*O1800+Inputs!$B$16)))))</f>
        <v>0.0321885566232748</v>
      </c>
      <c r="Q1800" s="0" t="n">
        <f aca="false">Inputs!$B$37+Inputs!$B$38*MAX(F1800-Inputs!$C$38,0)+Inputs!$B$39*MAX(F1800-Inputs!$C$39,0)+Inputs!$B$40*MAX(F1800-Inputs!$C$40,0)+Inputs!$B$41*MAX(F1800-Inputs!$C$41,0)+Inputs!$B$42*Inputs!$B$14+Inputs!$B$43*MIN(Loan_Sample!I1780/Inputs!$B$17,1)+Inputs!$B$44*MIN(E1800,Inputs!$B$18)+Inputs!$B$45*Loan_Sample!C1780</f>
        <v>-3.36517510830691</v>
      </c>
      <c r="R1800" s="0" t="n">
        <f aca="false">MIN(1-Inputs!$B$13,MAX(Inputs!$B$13,1/(1+EXP(-(Inputs!$B$15*Q1800+Inputs!$B$16)))))</f>
        <v>0.0321885566232748</v>
      </c>
    </row>
    <row r="1801" customFormat="false" ht="15" hidden="false" customHeight="false" outlineLevel="0" collapsed="false">
      <c r="A1801" s="0" t="n">
        <f aca="false">Loan_Sample!A1781</f>
        <v>53056</v>
      </c>
      <c r="B1801" s="0" t="n">
        <f aca="false">Loan_Sample!U1781</f>
        <v>313947.38</v>
      </c>
      <c r="C1801" s="0" t="n">
        <f aca="false">Loan_Sample!K1781+Inputs!$B$26</f>
        <v>4.85833311080933</v>
      </c>
      <c r="D1801" s="0" t="n">
        <f aca="false">Loan_Sample!L1781+Inputs!$B$26</f>
        <v>-1.875</v>
      </c>
      <c r="E1801" s="0" t="n">
        <f aca="false">Loan_Sample!E1781/(1+Inputs!$B$25/100)</f>
        <v>68.8197326660156</v>
      </c>
      <c r="F1801" s="0" t="n">
        <f aca="false">Loan_Sample!H1781-Inputs!$B$24/100</f>
        <v>0.24233341217041</v>
      </c>
      <c r="G1801" s="0" t="n">
        <f aca="false">IF(ISNUMBER(C1801),INDEX(Scorecard!$D$54:$D$61,SUMPRODUCT(--(Scorecard!$G$54:$G$60&lt;C1801))+1),Scorecard!$D$62)</f>
        <v>0.214429354789033</v>
      </c>
      <c r="H1801" s="0" t="n">
        <f aca="false">IF(ISNUMBER(D1801),INDEX(Scorecard!$D$63:$D$68,SUMPRODUCT(--(Scorecard!$G$63:$G$67&lt;D1801))+1),Scorecard!$D$69)</f>
        <v>-0.340582194386522</v>
      </c>
      <c r="I1801" s="0" t="n">
        <f aca="false">IF(ISNUMBER(E1801),INDEX(Scorecard!$D$19:$D$26,SUMPRODUCT(--(Scorecard!$G$19:$G$25&lt;E1801))+1),Scorecard!$D$27)</f>
        <v>0.0530843085177338</v>
      </c>
      <c r="J1801" s="0" t="n">
        <f aca="false">IF(ISNUMBER(F1801),INDEX(Scorecard!$D$37:$D$44,SUMPRODUCT(--(Scorecard!$G$37:$G$43&lt;F1801))+1),Scorecard!$D$45)</f>
        <v>-0.0679520129233634</v>
      </c>
      <c r="K1801" s="0" t="n">
        <f aca="false">Inputs!$B$10+Scorecard!$J$5*Loan_Sample!Y1781+Scorecard!$J$6*Loan_Sample!Z1781+Scorecard!$J$7*I1801+Scorecard!$J$8*Loan_Sample!AB1781+Scorecard!$J$9*J1801+Scorecard!$J$10*Loan_Sample!AD1781+Scorecard!$J$11*G1801+Scorecard!$J$12*H1801</f>
        <v>-6.29396061477568</v>
      </c>
      <c r="L1801" s="0" t="n">
        <f aca="false">MIN(1-Inputs!$B$13,MAX(Inputs!$B$13,1/(1+EXP(-(Inputs!$B$11*K1801+Inputs!$B$12)))))</f>
        <v>0.00149143401663412</v>
      </c>
      <c r="M1801" s="0" t="n">
        <f aca="false">Loan_Sample!AH1781*Inputs!$B$4*B1801</f>
        <v>163.881130687806</v>
      </c>
      <c r="N1801" s="0" t="n">
        <f aca="false">L1801*Inputs!$B$4*B1801</f>
        <v>163.881130687806</v>
      </c>
      <c r="O1801" s="0" t="n">
        <f aca="false">Inputs!$B$37+Inputs!$B$38*MAX(Loan_Sample!H1781-Inputs!$C$38,0)+Inputs!$B$39*MAX(Loan_Sample!H1781-Inputs!$C$39,0)+Inputs!$B$40*MAX(Loan_Sample!H1781-Inputs!$C$40,0)+Inputs!$B$41*MAX(Loan_Sample!H1781-Inputs!$C$41,0)+Inputs!$B$42*Inputs!$B$14+Inputs!$B$43*MIN(Loan_Sample!I1781/Inputs!$B$17,1)+Inputs!$B$44*MIN(Loan_Sample!E1781,Inputs!$B$18)+Inputs!$B$45*Loan_Sample!C1781</f>
        <v>-4.70507008527748</v>
      </c>
      <c r="P1801" s="0" t="n">
        <f aca="false">MIN(1-Inputs!$B$13,MAX(Inputs!$B$13,1/(1+EXP(-(Inputs!$B$15*O1801+Inputs!$B$16)))))</f>
        <v>0.00719879406077451</v>
      </c>
      <c r="Q1801" s="0" t="n">
        <f aca="false">Inputs!$B$37+Inputs!$B$38*MAX(F1801-Inputs!$C$38,0)+Inputs!$B$39*MAX(F1801-Inputs!$C$39,0)+Inputs!$B$40*MAX(F1801-Inputs!$C$40,0)+Inputs!$B$41*MAX(F1801-Inputs!$C$41,0)+Inputs!$B$42*Inputs!$B$14+Inputs!$B$43*MIN(Loan_Sample!I1781/Inputs!$B$17,1)+Inputs!$B$44*MIN(E1801,Inputs!$B$18)+Inputs!$B$45*Loan_Sample!C1781</f>
        <v>-4.70507008527748</v>
      </c>
      <c r="R1801" s="0" t="n">
        <f aca="false">MIN(1-Inputs!$B$13,MAX(Inputs!$B$13,1/(1+EXP(-(Inputs!$B$15*Q1801+Inputs!$B$16)))))</f>
        <v>0.00719879406077451</v>
      </c>
    </row>
    <row r="1802" customFormat="false" ht="15" hidden="false" customHeight="false" outlineLevel="0" collapsed="false">
      <c r="A1802" s="0" t="n">
        <f aca="false">Loan_Sample!A1782</f>
        <v>53090</v>
      </c>
      <c r="B1802" s="0" t="n">
        <f aca="false">Loan_Sample!U1782</f>
        <v>191009.81</v>
      </c>
      <c r="C1802" s="0" t="n">
        <f aca="false">Loan_Sample!K1782+Inputs!$B$26</f>
        <v>4.55833339691162</v>
      </c>
      <c r="D1802" s="0" t="n">
        <f aca="false">Loan_Sample!L1782+Inputs!$B$26</f>
        <v>-1.875</v>
      </c>
      <c r="E1802" s="0" t="n">
        <f aca="false">Loan_Sample!E1782/(1+Inputs!$B$25/100)</f>
        <v>52.2096481323242</v>
      </c>
      <c r="F1802" s="0" t="n">
        <f aca="false">Loan_Sample!H1782-Inputs!$B$24/100</f>
        <v>0.347333431243897</v>
      </c>
      <c r="G1802" s="0" t="n">
        <f aca="false">IF(ISNUMBER(C1802),INDEX(Scorecard!$D$54:$D$61,SUMPRODUCT(--(Scorecard!$G$54:$G$60&lt;C1802))+1),Scorecard!$D$62)</f>
        <v>0.409483001259379</v>
      </c>
      <c r="H1802" s="0" t="n">
        <f aca="false">IF(ISNUMBER(D1802),INDEX(Scorecard!$D$63:$D$68,SUMPRODUCT(--(Scorecard!$G$63:$G$67&lt;D1802))+1),Scorecard!$D$69)</f>
        <v>-0.340582194386522</v>
      </c>
      <c r="I1802" s="0" t="n">
        <f aca="false">IF(ISNUMBER(E1802),INDEX(Scorecard!$D$19:$D$26,SUMPRODUCT(--(Scorecard!$G$19:$G$25&lt;E1802))+1),Scorecard!$D$27)</f>
        <v>0.57899015159425</v>
      </c>
      <c r="J1802" s="0" t="n">
        <f aca="false">IF(ISNUMBER(F1802),INDEX(Scorecard!$D$37:$D$44,SUMPRODUCT(--(Scorecard!$G$37:$G$43&lt;F1802))+1),Scorecard!$D$45)</f>
        <v>-0.0679520129233634</v>
      </c>
      <c r="K1802" s="0" t="n">
        <f aca="false">Inputs!$B$10+Scorecard!$J$5*Loan_Sample!Y1782+Scorecard!$J$6*Loan_Sample!Z1782+Scorecard!$J$7*I1802+Scorecard!$J$8*Loan_Sample!AB1782+Scorecard!$J$9*J1802+Scorecard!$J$10*Loan_Sample!AD1782+Scorecard!$J$11*G1802+Scorecard!$J$12*H1802</f>
        <v>-6.63328855332408</v>
      </c>
      <c r="L1802" s="0" t="n">
        <f aca="false">MIN(1-Inputs!$B$13,MAX(Inputs!$B$13,1/(1+EXP(-(Inputs!$B$11*K1802+Inputs!$B$12)))))</f>
        <v>0.00103917154683027</v>
      </c>
      <c r="M1802" s="0" t="n">
        <f aca="false">Loan_Sample!AH1782*Inputs!$B$4*B1802</f>
        <v>69.4721859011097</v>
      </c>
      <c r="N1802" s="0" t="n">
        <f aca="false">L1802*Inputs!$B$4*B1802</f>
        <v>69.4721859011097</v>
      </c>
      <c r="O1802" s="0" t="n">
        <f aca="false">Inputs!$B$37+Inputs!$B$38*MAX(Loan_Sample!H1782-Inputs!$C$38,0)+Inputs!$B$39*MAX(Loan_Sample!H1782-Inputs!$C$39,0)+Inputs!$B$40*MAX(Loan_Sample!H1782-Inputs!$C$40,0)+Inputs!$B$41*MAX(Loan_Sample!H1782-Inputs!$C$41,0)+Inputs!$B$42*Inputs!$B$14+Inputs!$B$43*MIN(Loan_Sample!I1782/Inputs!$B$17,1)+Inputs!$B$44*MIN(Loan_Sample!E1782,Inputs!$B$18)+Inputs!$B$45*Loan_Sample!C1782</f>
        <v>-4.39032061315248</v>
      </c>
      <c r="P1802" s="0" t="n">
        <f aca="false">MIN(1-Inputs!$B$13,MAX(Inputs!$B$13,1/(1+EXP(-(Inputs!$B$15*O1802+Inputs!$B$16)))))</f>
        <v>0.0102638519499177</v>
      </c>
      <c r="Q1802" s="0" t="n">
        <f aca="false">Inputs!$B$37+Inputs!$B$38*MAX(F1802-Inputs!$C$38,0)+Inputs!$B$39*MAX(F1802-Inputs!$C$39,0)+Inputs!$B$40*MAX(F1802-Inputs!$C$40,0)+Inputs!$B$41*MAX(F1802-Inputs!$C$41,0)+Inputs!$B$42*Inputs!$B$14+Inputs!$B$43*MIN(Loan_Sample!I1782/Inputs!$B$17,1)+Inputs!$B$44*MIN(E1802,Inputs!$B$18)+Inputs!$B$45*Loan_Sample!C1782</f>
        <v>-4.39032061315248</v>
      </c>
      <c r="R1802" s="0" t="n">
        <f aca="false">MIN(1-Inputs!$B$13,MAX(Inputs!$B$13,1/(1+EXP(-(Inputs!$B$15*Q1802+Inputs!$B$16)))))</f>
        <v>0.0102638519499177</v>
      </c>
    </row>
    <row r="1803" customFormat="false" ht="15" hidden="false" customHeight="false" outlineLevel="0" collapsed="false">
      <c r="A1803" s="0" t="n">
        <f aca="false">Loan_Sample!A1783</f>
        <v>53114</v>
      </c>
      <c r="B1803" s="0" t="n">
        <f aca="false">Loan_Sample!U1783</f>
        <v>388543.16</v>
      </c>
      <c r="C1803" s="0" t="n">
        <f aca="false">Loan_Sample!K1783+Inputs!$B$26</f>
        <v>5.19999980926514</v>
      </c>
      <c r="D1803" s="0" t="n">
        <f aca="false">Loan_Sample!L1783+Inputs!$B$26</f>
        <v>-0.458333492279053</v>
      </c>
      <c r="E1803" s="0" t="n">
        <f aca="false">Loan_Sample!E1783/(1+Inputs!$B$25/100)</f>
        <v>70.3884353637695</v>
      </c>
      <c r="F1803" s="0" t="n">
        <f aca="false">Loan_Sample!H1783-Inputs!$B$24/100</f>
        <v>-2.93433332443237</v>
      </c>
      <c r="G1803" s="0" t="n">
        <f aca="false">IF(ISNUMBER(C1803),INDEX(Scorecard!$D$54:$D$61,SUMPRODUCT(--(Scorecard!$G$54:$G$60&lt;C1803))+1),Scorecard!$D$62)</f>
        <v>0.214429354789033</v>
      </c>
      <c r="H1803" s="0" t="n">
        <f aca="false">IF(ISNUMBER(D1803),INDEX(Scorecard!$D$63:$D$68,SUMPRODUCT(--(Scorecard!$G$63:$G$67&lt;D1803))+1),Scorecard!$D$69)</f>
        <v>0.322484508656054</v>
      </c>
      <c r="I1803" s="0" t="n">
        <f aca="false">IF(ISNUMBER(E1803),INDEX(Scorecard!$D$19:$D$26,SUMPRODUCT(--(Scorecard!$G$19:$G$25&lt;E1803))+1),Scorecard!$D$27)</f>
        <v>0.0530843085177338</v>
      </c>
      <c r="J1803" s="0" t="n">
        <f aca="false">IF(ISNUMBER(F1803),INDEX(Scorecard!$D$37:$D$44,SUMPRODUCT(--(Scorecard!$G$37:$G$43&lt;F1803))+1),Scorecard!$D$45)</f>
        <v>1.35057635045042</v>
      </c>
      <c r="K1803" s="0" t="n">
        <f aca="false">Inputs!$B$10+Scorecard!$J$5*Loan_Sample!Y1783+Scorecard!$J$6*Loan_Sample!Z1783+Scorecard!$J$7*I1803+Scorecard!$J$8*Loan_Sample!AB1783+Scorecard!$J$9*J1803+Scorecard!$J$10*Loan_Sample!AD1783+Scorecard!$J$11*G1803+Scorecard!$J$12*H1803</f>
        <v>-2.84480536895392</v>
      </c>
      <c r="L1803" s="0" t="n">
        <f aca="false">MIN(1-Inputs!$B$13,MAX(Inputs!$B$13,1/(1+EXP(-(Inputs!$B$11*K1803+Inputs!$B$12)))))</f>
        <v>0.0557621550302194</v>
      </c>
      <c r="M1803" s="0" t="n">
        <f aca="false">Loan_Sample!AH1783*Inputs!$B$4*B1803</f>
        <v>7583.10137334797</v>
      </c>
      <c r="N1803" s="0" t="n">
        <f aca="false">L1803*Inputs!$B$4*B1803</f>
        <v>7583.10137334797</v>
      </c>
      <c r="O1803" s="0" t="n">
        <f aca="false">Inputs!$B$37+Inputs!$B$38*MAX(Loan_Sample!H1783-Inputs!$C$38,0)+Inputs!$B$39*MAX(Loan_Sample!H1783-Inputs!$C$39,0)+Inputs!$B$40*MAX(Loan_Sample!H1783-Inputs!$C$40,0)+Inputs!$B$41*MAX(Loan_Sample!H1783-Inputs!$C$41,0)+Inputs!$B$42*Inputs!$B$14+Inputs!$B$43*MIN(Loan_Sample!I1783/Inputs!$B$17,1)+Inputs!$B$44*MIN(Loan_Sample!E1783,Inputs!$B$18)+Inputs!$B$45*Loan_Sample!C1783</f>
        <v>-6.12425963153562</v>
      </c>
      <c r="P1803" s="0" t="n">
        <f aca="false">MIN(1-Inputs!$B$13,MAX(Inputs!$B$13,1/(1+EXP(-(Inputs!$B$15*O1803+Inputs!$B$16)))))</f>
        <v>0.00144247765151873</v>
      </c>
      <c r="Q1803" s="0" t="n">
        <f aca="false">Inputs!$B$37+Inputs!$B$38*MAX(F1803-Inputs!$C$38,0)+Inputs!$B$39*MAX(F1803-Inputs!$C$39,0)+Inputs!$B$40*MAX(F1803-Inputs!$C$40,0)+Inputs!$B$41*MAX(F1803-Inputs!$C$41,0)+Inputs!$B$42*Inputs!$B$14+Inputs!$B$43*MIN(Loan_Sample!I1783/Inputs!$B$17,1)+Inputs!$B$44*MIN(E1803,Inputs!$B$18)+Inputs!$B$45*Loan_Sample!C1783</f>
        <v>-6.12425963153562</v>
      </c>
      <c r="R1803" s="0" t="n">
        <f aca="false">MIN(1-Inputs!$B$13,MAX(Inputs!$B$13,1/(1+EXP(-(Inputs!$B$15*Q1803+Inputs!$B$16)))))</f>
        <v>0.00144247765151873</v>
      </c>
    </row>
    <row r="1804" customFormat="false" ht="15" hidden="false" customHeight="false" outlineLevel="0" collapsed="false">
      <c r="A1804" s="0" t="n">
        <f aca="false">Loan_Sample!A1784</f>
        <v>53116</v>
      </c>
      <c r="B1804" s="0" t="n">
        <f aca="false">Loan_Sample!U1784</f>
        <v>260602.88</v>
      </c>
      <c r="C1804" s="0" t="n">
        <f aca="false">Loan_Sample!K1784+Inputs!$B$26</f>
        <v>7.13333320617676</v>
      </c>
      <c r="D1804" s="0" t="n">
        <f aca="false">Loan_Sample!L1784+Inputs!$B$26</f>
        <v>2.71025609970093</v>
      </c>
      <c r="E1804" s="0" t="n">
        <f aca="false">Loan_Sample!E1784/(1+Inputs!$B$25/100)</f>
        <v>80.9309234619141</v>
      </c>
      <c r="F1804" s="0" t="n">
        <f aca="false">Loan_Sample!H1784-Inputs!$B$24/100</f>
        <v>-0.397666692733765</v>
      </c>
      <c r="G1804" s="0" t="n">
        <f aca="false">IF(ISNUMBER(C1804),INDEX(Scorecard!$D$54:$D$61,SUMPRODUCT(--(Scorecard!$G$54:$G$60&lt;C1804))+1),Scorecard!$D$62)</f>
        <v>-0.541917179454542</v>
      </c>
      <c r="H1804" s="0" t="n">
        <f aca="false">IF(ISNUMBER(D1804),INDEX(Scorecard!$D$63:$D$68,SUMPRODUCT(--(Scorecard!$G$63:$G$67&lt;D1804))+1),Scorecard!$D$69)</f>
        <v>0.322484508656054</v>
      </c>
      <c r="I1804" s="0" t="n">
        <f aca="false">IF(ISNUMBER(E1804),INDEX(Scorecard!$D$19:$D$26,SUMPRODUCT(--(Scorecard!$G$19:$G$25&lt;E1804))+1),Scorecard!$D$27)</f>
        <v>-0.0341578513653732</v>
      </c>
      <c r="J1804" s="0" t="n">
        <f aca="false">IF(ISNUMBER(F1804),INDEX(Scorecard!$D$37:$D$44,SUMPRODUCT(--(Scorecard!$G$37:$G$43&lt;F1804))+1),Scorecard!$D$45)</f>
        <v>0.769716833645565</v>
      </c>
      <c r="K1804" s="0" t="n">
        <f aca="false">Inputs!$B$10+Scorecard!$J$5*Loan_Sample!Y1784+Scorecard!$J$6*Loan_Sample!Z1784+Scorecard!$J$7*I1804+Scorecard!$J$8*Loan_Sample!AB1784+Scorecard!$J$9*J1804+Scorecard!$J$10*Loan_Sample!AD1784+Scorecard!$J$11*G1804+Scorecard!$J$12*H1804</f>
        <v>-5.50907089117505</v>
      </c>
      <c r="L1804" s="0" t="n">
        <f aca="false">MIN(1-Inputs!$B$13,MAX(Inputs!$B$13,1/(1+EXP(-(Inputs!$B$11*K1804+Inputs!$B$12)))))</f>
        <v>0.00343693783335344</v>
      </c>
      <c r="M1804" s="0" t="n">
        <f aca="false">Loan_Sample!AH1784*Inputs!$B$4*B1804</f>
        <v>313.486564213503</v>
      </c>
      <c r="N1804" s="0" t="n">
        <f aca="false">L1804*Inputs!$B$4*B1804</f>
        <v>313.486564213503</v>
      </c>
      <c r="O1804" s="0" t="n">
        <f aca="false">Inputs!$B$37+Inputs!$B$38*MAX(Loan_Sample!H1784-Inputs!$C$38,0)+Inputs!$B$39*MAX(Loan_Sample!H1784-Inputs!$C$39,0)+Inputs!$B$40*MAX(Loan_Sample!H1784-Inputs!$C$40,0)+Inputs!$B$41*MAX(Loan_Sample!H1784-Inputs!$C$41,0)+Inputs!$B$42*Inputs!$B$14+Inputs!$B$43*MIN(Loan_Sample!I1784/Inputs!$B$17,1)+Inputs!$B$44*MIN(Loan_Sample!E1784,Inputs!$B$18)+Inputs!$B$45*Loan_Sample!C1784</f>
        <v>-6.09491016256171</v>
      </c>
      <c r="P1804" s="0" t="n">
        <f aca="false">MIN(1-Inputs!$B$13,MAX(Inputs!$B$13,1/(1+EXP(-(Inputs!$B$15*O1804+Inputs!$B$16)))))</f>
        <v>0.00149134399249043</v>
      </c>
      <c r="Q1804" s="0" t="n">
        <f aca="false">Inputs!$B$37+Inputs!$B$38*MAX(F1804-Inputs!$C$38,0)+Inputs!$B$39*MAX(F1804-Inputs!$C$39,0)+Inputs!$B$40*MAX(F1804-Inputs!$C$40,0)+Inputs!$B$41*MAX(F1804-Inputs!$C$41,0)+Inputs!$B$42*Inputs!$B$14+Inputs!$B$43*MIN(Loan_Sample!I1784/Inputs!$B$17,1)+Inputs!$B$44*MIN(E1804,Inputs!$B$18)+Inputs!$B$45*Loan_Sample!C1784</f>
        <v>-6.09491016256171</v>
      </c>
      <c r="R1804" s="0" t="n">
        <f aca="false">MIN(1-Inputs!$B$13,MAX(Inputs!$B$13,1/(1+EXP(-(Inputs!$B$15*Q1804+Inputs!$B$16)))))</f>
        <v>0.00149134399249043</v>
      </c>
    </row>
    <row r="1805" customFormat="false" ht="15" hidden="false" customHeight="false" outlineLevel="0" collapsed="false">
      <c r="A1805" s="0" t="n">
        <f aca="false">Loan_Sample!A1785</f>
        <v>53121</v>
      </c>
      <c r="B1805" s="0" t="n">
        <f aca="false">Loan_Sample!U1785</f>
        <v>177813.9</v>
      </c>
      <c r="C1805" s="0" t="n">
        <f aca="false">Loan_Sample!K1785+Inputs!$B$26</f>
        <v>4.19999980926514</v>
      </c>
      <c r="D1805" s="0" t="n">
        <f aca="false">Loan_Sample!L1785+Inputs!$B$26</f>
        <v>-0.208333492279053</v>
      </c>
      <c r="E1805" s="0" t="n">
        <f aca="false">Loan_Sample!E1785/(1+Inputs!$B$25/100)</f>
        <v>69.6684417724609</v>
      </c>
      <c r="F1805" s="0" t="n">
        <f aca="false">Loan_Sample!H1785-Inputs!$B$24/100</f>
        <v>-3.06233310699463</v>
      </c>
      <c r="G1805" s="0" t="n">
        <f aca="false">IF(ISNUMBER(C1805),INDEX(Scorecard!$D$54:$D$61,SUMPRODUCT(--(Scorecard!$G$54:$G$60&lt;C1805))+1),Scorecard!$D$62)</f>
        <v>0.489050497890326</v>
      </c>
      <c r="H1805" s="0" t="n">
        <f aca="false">IF(ISNUMBER(D1805),INDEX(Scorecard!$D$63:$D$68,SUMPRODUCT(--(Scorecard!$G$63:$G$67&lt;D1805))+1),Scorecard!$D$69)</f>
        <v>0.322484508656054</v>
      </c>
      <c r="I1805" s="0" t="n">
        <f aca="false">IF(ISNUMBER(E1805),INDEX(Scorecard!$D$19:$D$26,SUMPRODUCT(--(Scorecard!$G$19:$G$25&lt;E1805))+1),Scorecard!$D$27)</f>
        <v>0.0530843085177338</v>
      </c>
      <c r="J1805" s="0" t="n">
        <f aca="false">IF(ISNUMBER(F1805),INDEX(Scorecard!$D$37:$D$44,SUMPRODUCT(--(Scorecard!$G$37:$G$43&lt;F1805))+1),Scorecard!$D$45)</f>
        <v>1.35057635045042</v>
      </c>
      <c r="K1805" s="0" t="n">
        <f aca="false">Inputs!$B$10+Scorecard!$J$5*Loan_Sample!Y1785+Scorecard!$J$6*Loan_Sample!Z1785+Scorecard!$J$7*I1805+Scorecard!$J$8*Loan_Sample!AB1785+Scorecard!$J$9*J1805+Scorecard!$J$10*Loan_Sample!AD1785+Scorecard!$J$11*G1805+Scorecard!$J$12*H1805</f>
        <v>-5.26090668182663</v>
      </c>
      <c r="L1805" s="0" t="n">
        <f aca="false">MIN(1-Inputs!$B$13,MAX(Inputs!$B$13,1/(1+EXP(-(Inputs!$B$11*K1805+Inputs!$B$12)))))</f>
        <v>0.00447325067913385</v>
      </c>
      <c r="M1805" s="0" t="n">
        <f aca="false">Loan_Sample!AH1785*Inputs!$B$4*B1805</f>
        <v>278.392152127053</v>
      </c>
      <c r="N1805" s="0" t="n">
        <f aca="false">L1805*Inputs!$B$4*B1805</f>
        <v>278.392152127053</v>
      </c>
      <c r="O1805" s="0" t="n">
        <f aca="false">Inputs!$B$37+Inputs!$B$38*MAX(Loan_Sample!H1785-Inputs!$C$38,0)+Inputs!$B$39*MAX(Loan_Sample!H1785-Inputs!$C$39,0)+Inputs!$B$40*MAX(Loan_Sample!H1785-Inputs!$C$40,0)+Inputs!$B$41*MAX(Loan_Sample!H1785-Inputs!$C$41,0)+Inputs!$B$42*Inputs!$B$14+Inputs!$B$43*MIN(Loan_Sample!I1785/Inputs!$B$17,1)+Inputs!$B$44*MIN(Loan_Sample!E1785,Inputs!$B$18)+Inputs!$B$45*Loan_Sample!C1785</f>
        <v>-5.8603438621408</v>
      </c>
      <c r="P1805" s="0" t="n">
        <f aca="false">MIN(1-Inputs!$B$13,MAX(Inputs!$B$13,1/(1+EXP(-(Inputs!$B$15*O1805+Inputs!$B$16)))))</f>
        <v>0.00194619603218489</v>
      </c>
      <c r="Q1805" s="0" t="n">
        <f aca="false">Inputs!$B$37+Inputs!$B$38*MAX(F1805-Inputs!$C$38,0)+Inputs!$B$39*MAX(F1805-Inputs!$C$39,0)+Inputs!$B$40*MAX(F1805-Inputs!$C$40,0)+Inputs!$B$41*MAX(F1805-Inputs!$C$41,0)+Inputs!$B$42*Inputs!$B$14+Inputs!$B$43*MIN(Loan_Sample!I1785/Inputs!$B$17,1)+Inputs!$B$44*MIN(E1805,Inputs!$B$18)+Inputs!$B$45*Loan_Sample!C1785</f>
        <v>-5.8603438621408</v>
      </c>
      <c r="R1805" s="0" t="n">
        <f aca="false">MIN(1-Inputs!$B$13,MAX(Inputs!$B$13,1/(1+EXP(-(Inputs!$B$15*Q1805+Inputs!$B$16)))))</f>
        <v>0.00194619603218489</v>
      </c>
    </row>
    <row r="1806" customFormat="false" ht="15" hidden="false" customHeight="false" outlineLevel="0" collapsed="false">
      <c r="A1806" s="0" t="n">
        <f aca="false">Loan_Sample!A1786</f>
        <v>53124</v>
      </c>
      <c r="B1806" s="0" t="n">
        <f aca="false">Loan_Sample!U1786</f>
        <v>255720.17</v>
      </c>
      <c r="C1806" s="0" t="n">
        <f aca="false">Loan_Sample!K1786+Inputs!$B$26</f>
        <v>3.82307696342468</v>
      </c>
      <c r="D1806" s="0" t="n">
        <f aca="false">Loan_Sample!L1786+Inputs!$B$26</f>
        <v>-0.276922941207886</v>
      </c>
      <c r="E1806" s="0" t="n">
        <f aca="false">Loan_Sample!E1786/(1+Inputs!$B$25/100)</f>
        <v>77.9324645996094</v>
      </c>
      <c r="F1806" s="0" t="n">
        <f aca="false">Loan_Sample!H1786-Inputs!$B$24/100</f>
        <v>0.606666326522827</v>
      </c>
      <c r="G1806" s="0" t="n">
        <f aca="false">IF(ISNUMBER(C1806),INDEX(Scorecard!$D$54:$D$61,SUMPRODUCT(--(Scorecard!$G$54:$G$60&lt;C1806))+1),Scorecard!$D$62)</f>
        <v>0.489050497890326</v>
      </c>
      <c r="H1806" s="0" t="n">
        <f aca="false">IF(ISNUMBER(D1806),INDEX(Scorecard!$D$63:$D$68,SUMPRODUCT(--(Scorecard!$G$63:$G$67&lt;D1806))+1),Scorecard!$D$69)</f>
        <v>0.322484508656054</v>
      </c>
      <c r="I1806" s="0" t="n">
        <f aca="false">IF(ISNUMBER(E1806),INDEX(Scorecard!$D$19:$D$26,SUMPRODUCT(--(Scorecard!$G$19:$G$25&lt;E1806))+1),Scorecard!$D$27)</f>
        <v>-0.0341578513653732</v>
      </c>
      <c r="J1806" s="0" t="n">
        <f aca="false">IF(ISNUMBER(F1806),INDEX(Scorecard!$D$37:$D$44,SUMPRODUCT(--(Scorecard!$G$37:$G$43&lt;F1806))+1),Scorecard!$D$45)</f>
        <v>-0.271229676926091</v>
      </c>
      <c r="K1806" s="0" t="n">
        <f aca="false">Inputs!$B$10+Scorecard!$J$5*Loan_Sample!Y1786+Scorecard!$J$6*Loan_Sample!Z1786+Scorecard!$J$7*I1806+Scorecard!$J$8*Loan_Sample!AB1786+Scorecard!$J$9*J1806+Scorecard!$J$10*Loan_Sample!AD1786+Scorecard!$J$11*G1806+Scorecard!$J$12*H1806</f>
        <v>-2.98408784066559</v>
      </c>
      <c r="L1806" s="0" t="n">
        <f aca="false">MIN(1-Inputs!$B$13,MAX(Inputs!$B$13,1/(1+EXP(-(Inputs!$B$11*K1806+Inputs!$B$12)))))</f>
        <v>0.0484400537759057</v>
      </c>
      <c r="M1806" s="0" t="n">
        <f aca="false">Loan_Sample!AH1786*Inputs!$B$4*B1806</f>
        <v>4335.48457523431</v>
      </c>
      <c r="N1806" s="0" t="n">
        <f aca="false">L1806*Inputs!$B$4*B1806</f>
        <v>4335.48457523431</v>
      </c>
      <c r="O1806" s="0" t="n">
        <f aca="false">Inputs!$B$37+Inputs!$B$38*MAX(Loan_Sample!H1786-Inputs!$C$38,0)+Inputs!$B$39*MAX(Loan_Sample!H1786-Inputs!$C$39,0)+Inputs!$B$40*MAX(Loan_Sample!H1786-Inputs!$C$40,0)+Inputs!$B$41*MAX(Loan_Sample!H1786-Inputs!$C$41,0)+Inputs!$B$42*Inputs!$B$14+Inputs!$B$43*MIN(Loan_Sample!I1786/Inputs!$B$17,1)+Inputs!$B$44*MIN(Loan_Sample!E1786,Inputs!$B$18)+Inputs!$B$45*Loan_Sample!C1786</f>
        <v>-4.82816418141988</v>
      </c>
      <c r="P1806" s="0" t="n">
        <f aca="false">MIN(1-Inputs!$B$13,MAX(Inputs!$B$13,1/(1+EXP(-(Inputs!$B$15*O1806+Inputs!$B$16)))))</f>
        <v>0.00626463808353023</v>
      </c>
      <c r="Q1806" s="0" t="n">
        <f aca="false">Inputs!$B$37+Inputs!$B$38*MAX(F1806-Inputs!$C$38,0)+Inputs!$B$39*MAX(F1806-Inputs!$C$39,0)+Inputs!$B$40*MAX(F1806-Inputs!$C$40,0)+Inputs!$B$41*MAX(F1806-Inputs!$C$41,0)+Inputs!$B$42*Inputs!$B$14+Inputs!$B$43*MIN(Loan_Sample!I1786/Inputs!$B$17,1)+Inputs!$B$44*MIN(E1806,Inputs!$B$18)+Inputs!$B$45*Loan_Sample!C1786</f>
        <v>-4.82816418141988</v>
      </c>
      <c r="R1806" s="0" t="n">
        <f aca="false">MIN(1-Inputs!$B$13,MAX(Inputs!$B$13,1/(1+EXP(-(Inputs!$B$15*Q1806+Inputs!$B$16)))))</f>
        <v>0.00626463808353023</v>
      </c>
    </row>
    <row r="1807" customFormat="false" ht="15" hidden="false" customHeight="false" outlineLevel="0" collapsed="false">
      <c r="A1807" s="0" t="n">
        <f aca="false">Loan_Sample!A1787</f>
        <v>53130</v>
      </c>
      <c r="B1807" s="0" t="n">
        <f aca="false">Loan_Sample!U1787</f>
        <v>185575.48</v>
      </c>
      <c r="C1807" s="0" t="n">
        <f aca="false">Loan_Sample!K1787+Inputs!$B$26</f>
        <v>5.73333311080933</v>
      </c>
      <c r="D1807" s="0" t="n">
        <f aca="false">Loan_Sample!L1787+Inputs!$B$26</f>
        <v>-3.50000047683716</v>
      </c>
      <c r="E1807" s="0" t="n">
        <f aca="false">Loan_Sample!E1787/(1+Inputs!$B$25/100)</f>
        <v>74.8063201904297</v>
      </c>
      <c r="F1807" s="0" t="n">
        <f aca="false">Loan_Sample!H1787-Inputs!$B$24/100</f>
        <v>0.685333251953125</v>
      </c>
      <c r="G1807" s="0" t="n">
        <f aca="false">IF(ISNUMBER(C1807),INDEX(Scorecard!$D$54:$D$61,SUMPRODUCT(--(Scorecard!$G$54:$G$60&lt;C1807))+1),Scorecard!$D$62)</f>
        <v>0.0151758992857273</v>
      </c>
      <c r="H1807" s="0" t="n">
        <f aca="false">IF(ISNUMBER(D1807),INDEX(Scorecard!$D$63:$D$68,SUMPRODUCT(--(Scorecard!$G$63:$G$67&lt;D1807))+1),Scorecard!$D$69)</f>
        <v>-0.340582194386522</v>
      </c>
      <c r="I1807" s="0" t="n">
        <f aca="false">IF(ISNUMBER(E1807),INDEX(Scorecard!$D$19:$D$26,SUMPRODUCT(--(Scorecard!$G$19:$G$25&lt;E1807))+1),Scorecard!$D$27)</f>
        <v>-0.0341578513653732</v>
      </c>
      <c r="J1807" s="0" t="n">
        <f aca="false">IF(ISNUMBER(F1807),INDEX(Scorecard!$D$37:$D$44,SUMPRODUCT(--(Scorecard!$G$37:$G$43&lt;F1807))+1),Scorecard!$D$45)</f>
        <v>-0.569454719285959</v>
      </c>
      <c r="K1807" s="0" t="n">
        <f aca="false">Inputs!$B$10+Scorecard!$J$5*Loan_Sample!Y1787+Scorecard!$J$6*Loan_Sample!Z1787+Scorecard!$J$7*I1807+Scorecard!$J$8*Loan_Sample!AB1787+Scorecard!$J$9*J1807+Scorecard!$J$10*Loan_Sample!AD1787+Scorecard!$J$11*G1807+Scorecard!$J$12*H1807</f>
        <v>-5.58526208793654</v>
      </c>
      <c r="L1807" s="0" t="n">
        <f aca="false">MIN(1-Inputs!$B$13,MAX(Inputs!$B$13,1/(1+EXP(-(Inputs!$B$11*K1807+Inputs!$B$12)))))</f>
        <v>0.00316964469871192</v>
      </c>
      <c r="M1807" s="0" t="n">
        <f aca="false">Loan_Sample!AH1787*Inputs!$B$4*B1807</f>
        <v>205.872917737522</v>
      </c>
      <c r="N1807" s="0" t="n">
        <f aca="false">L1807*Inputs!$B$4*B1807</f>
        <v>205.872917737522</v>
      </c>
      <c r="O1807" s="0" t="n">
        <f aca="false">Inputs!$B$37+Inputs!$B$38*MAX(Loan_Sample!H1787-Inputs!$C$38,0)+Inputs!$B$39*MAX(Loan_Sample!H1787-Inputs!$C$39,0)+Inputs!$B$40*MAX(Loan_Sample!H1787-Inputs!$C$40,0)+Inputs!$B$41*MAX(Loan_Sample!H1787-Inputs!$C$41,0)+Inputs!$B$42*Inputs!$B$14+Inputs!$B$43*MIN(Loan_Sample!I1787/Inputs!$B$17,1)+Inputs!$B$44*MIN(Loan_Sample!E1787,Inputs!$B$18)+Inputs!$B$45*Loan_Sample!C1787</f>
        <v>-3.91650265602605</v>
      </c>
      <c r="P1807" s="0" t="n">
        <f aca="false">MIN(1-Inputs!$B$13,MAX(Inputs!$B$13,1/(1+EXP(-(Inputs!$B$15*O1807+Inputs!$B$16)))))</f>
        <v>0.0174609243398338</v>
      </c>
      <c r="Q1807" s="0" t="n">
        <f aca="false">Inputs!$B$37+Inputs!$B$38*MAX(F1807-Inputs!$C$38,0)+Inputs!$B$39*MAX(F1807-Inputs!$C$39,0)+Inputs!$B$40*MAX(F1807-Inputs!$C$40,0)+Inputs!$B$41*MAX(F1807-Inputs!$C$41,0)+Inputs!$B$42*Inputs!$B$14+Inputs!$B$43*MIN(Loan_Sample!I1787/Inputs!$B$17,1)+Inputs!$B$44*MIN(E1807,Inputs!$B$18)+Inputs!$B$45*Loan_Sample!C1787</f>
        <v>-3.91650265602605</v>
      </c>
      <c r="R1807" s="0" t="n">
        <f aca="false">MIN(1-Inputs!$B$13,MAX(Inputs!$B$13,1/(1+EXP(-(Inputs!$B$15*Q1807+Inputs!$B$16)))))</f>
        <v>0.0174609243398338</v>
      </c>
    </row>
    <row r="1808" customFormat="false" ht="15" hidden="false" customHeight="false" outlineLevel="0" collapsed="false">
      <c r="A1808" s="0" t="n">
        <f aca="false">Loan_Sample!A1788</f>
        <v>53131</v>
      </c>
      <c r="B1808" s="0" t="n">
        <f aca="false">Loan_Sample!U1788</f>
        <v>170433.31</v>
      </c>
      <c r="C1808" s="0" t="n">
        <f aca="false">Loan_Sample!K1788+Inputs!$B$26</f>
        <v>9.03333377838135</v>
      </c>
      <c r="D1808" s="0" t="n">
        <f aca="false">Loan_Sample!L1788+Inputs!$B$26</f>
        <v>5.07179546356201</v>
      </c>
      <c r="E1808" s="0" t="n">
        <f aca="false">Loan_Sample!E1788/(1+Inputs!$B$25/100)</f>
        <v>76.8050155639648</v>
      </c>
      <c r="F1808" s="0" t="n">
        <f aca="false">Loan_Sample!H1788-Inputs!$B$24/100</f>
        <v>0.291666746139526</v>
      </c>
      <c r="G1808" s="0" t="n">
        <f aca="false">IF(ISNUMBER(C1808),INDEX(Scorecard!$D$54:$D$61,SUMPRODUCT(--(Scorecard!$G$54:$G$60&lt;C1808))+1),Scorecard!$D$62)</f>
        <v>-0.541917179454542</v>
      </c>
      <c r="H1808" s="0" t="n">
        <f aca="false">IF(ISNUMBER(D1808),INDEX(Scorecard!$D$63:$D$68,SUMPRODUCT(--(Scorecard!$G$63:$G$67&lt;D1808))+1),Scorecard!$D$69)</f>
        <v>0.322484508656054</v>
      </c>
      <c r="I1808" s="0" t="n">
        <f aca="false">IF(ISNUMBER(E1808),INDEX(Scorecard!$D$19:$D$26,SUMPRODUCT(--(Scorecard!$G$19:$G$25&lt;E1808))+1),Scorecard!$D$27)</f>
        <v>-0.0341578513653732</v>
      </c>
      <c r="J1808" s="0" t="n">
        <f aca="false">IF(ISNUMBER(F1808),INDEX(Scorecard!$D$37:$D$44,SUMPRODUCT(--(Scorecard!$G$37:$G$43&lt;F1808))+1),Scorecard!$D$45)</f>
        <v>-0.0679520129233634</v>
      </c>
      <c r="K1808" s="0" t="n">
        <f aca="false">Inputs!$B$10+Scorecard!$J$5*Loan_Sample!Y1788+Scorecard!$J$6*Loan_Sample!Z1788+Scorecard!$J$7*I1808+Scorecard!$J$8*Loan_Sample!AB1788+Scorecard!$J$9*J1808+Scorecard!$J$10*Loan_Sample!AD1788+Scorecard!$J$11*G1808+Scorecard!$J$12*H1808</f>
        <v>-5.64489358971524</v>
      </c>
      <c r="L1808" s="0" t="n">
        <f aca="false">MIN(1-Inputs!$B$13,MAX(Inputs!$B$13,1/(1+EXP(-(Inputs!$B$11*K1808+Inputs!$B$12)))))</f>
        <v>0.0029749877614524</v>
      </c>
      <c r="M1808" s="0" t="n">
        <f aca="false">Loan_Sample!AH1788*Inputs!$B$4*B1808</f>
        <v>177.462953987838</v>
      </c>
      <c r="N1808" s="0" t="n">
        <f aca="false">L1808*Inputs!$B$4*B1808</f>
        <v>177.462953987838</v>
      </c>
      <c r="O1808" s="0" t="n">
        <f aca="false">Inputs!$B$37+Inputs!$B$38*MAX(Loan_Sample!H1788-Inputs!$C$38,0)+Inputs!$B$39*MAX(Loan_Sample!H1788-Inputs!$C$39,0)+Inputs!$B$40*MAX(Loan_Sample!H1788-Inputs!$C$40,0)+Inputs!$B$41*MAX(Loan_Sample!H1788-Inputs!$C$41,0)+Inputs!$B$42*Inputs!$B$14+Inputs!$B$43*MIN(Loan_Sample!I1788/Inputs!$B$17,1)+Inputs!$B$44*MIN(Loan_Sample!E1788,Inputs!$B$18)+Inputs!$B$45*Loan_Sample!C1788</f>
        <v>-4.90485625810512</v>
      </c>
      <c r="P1808" s="0" t="n">
        <f aca="false">MIN(1-Inputs!$B$13,MAX(Inputs!$B$13,1/(1+EXP(-(Inputs!$B$15*O1808+Inputs!$B$16)))))</f>
        <v>0.00574460156662828</v>
      </c>
      <c r="Q1808" s="0" t="n">
        <f aca="false">Inputs!$B$37+Inputs!$B$38*MAX(F1808-Inputs!$C$38,0)+Inputs!$B$39*MAX(F1808-Inputs!$C$39,0)+Inputs!$B$40*MAX(F1808-Inputs!$C$40,0)+Inputs!$B$41*MAX(F1808-Inputs!$C$41,0)+Inputs!$B$42*Inputs!$B$14+Inputs!$B$43*MIN(Loan_Sample!I1788/Inputs!$B$17,1)+Inputs!$B$44*MIN(E1808,Inputs!$B$18)+Inputs!$B$45*Loan_Sample!C1788</f>
        <v>-4.90485625810512</v>
      </c>
      <c r="R1808" s="0" t="n">
        <f aca="false">MIN(1-Inputs!$B$13,MAX(Inputs!$B$13,1/(1+EXP(-(Inputs!$B$15*Q1808+Inputs!$B$16)))))</f>
        <v>0.00574460156662828</v>
      </c>
    </row>
    <row r="1809" customFormat="false" ht="15" hidden="false" customHeight="false" outlineLevel="0" collapsed="false">
      <c r="A1809" s="0" t="n">
        <f aca="false">Loan_Sample!A1789</f>
        <v>53307</v>
      </c>
      <c r="B1809" s="0" t="n">
        <f aca="false">Loan_Sample!U1789</f>
        <v>266384.25</v>
      </c>
      <c r="C1809" s="0" t="n">
        <f aca="false">Loan_Sample!K1789+Inputs!$B$26</f>
        <v>4.30833339691162</v>
      </c>
      <c r="D1809" s="0" t="n">
        <f aca="false">Loan_Sample!L1789+Inputs!$B$26</f>
        <v>-1.125</v>
      </c>
      <c r="E1809" s="0" t="n">
        <f aca="false">Loan_Sample!E1789/(1+Inputs!$B$25/100)</f>
        <v>37.5440826416016</v>
      </c>
      <c r="F1809" s="0" t="n">
        <f aca="false">Loan_Sample!H1789-Inputs!$B$24/100</f>
        <v>-1.89233303070068</v>
      </c>
      <c r="G1809" s="0" t="n">
        <f aca="false">IF(ISNUMBER(C1809),INDEX(Scorecard!$D$54:$D$61,SUMPRODUCT(--(Scorecard!$G$54:$G$60&lt;C1809))+1),Scorecard!$D$62)</f>
        <v>0.489050497890326</v>
      </c>
      <c r="H1809" s="0" t="n">
        <f aca="false">IF(ISNUMBER(D1809),INDEX(Scorecard!$D$63:$D$68,SUMPRODUCT(--(Scorecard!$G$63:$G$67&lt;D1809))+1),Scorecard!$D$69)</f>
        <v>-0.340582194386522</v>
      </c>
      <c r="I1809" s="0" t="n">
        <f aca="false">IF(ISNUMBER(E1809),INDEX(Scorecard!$D$19:$D$26,SUMPRODUCT(--(Scorecard!$G$19:$G$25&lt;E1809))+1),Scorecard!$D$27)</f>
        <v>0.57899015159425</v>
      </c>
      <c r="J1809" s="0" t="n">
        <f aca="false">IF(ISNUMBER(F1809),INDEX(Scorecard!$D$37:$D$44,SUMPRODUCT(--(Scorecard!$G$37:$G$43&lt;F1809))+1),Scorecard!$D$45)</f>
        <v>1.35057635045042</v>
      </c>
      <c r="K1809" s="0" t="n">
        <f aca="false">Inputs!$B$10+Scorecard!$J$5*Loan_Sample!Y1789+Scorecard!$J$6*Loan_Sample!Z1789+Scorecard!$J$7*I1809+Scorecard!$J$8*Loan_Sample!AB1789+Scorecard!$J$9*J1809+Scorecard!$J$10*Loan_Sample!AD1789+Scorecard!$J$11*G1809+Scorecard!$J$12*H1809</f>
        <v>-5.69641465883585</v>
      </c>
      <c r="L1809" s="0" t="n">
        <f aca="false">MIN(1-Inputs!$B$13,MAX(Inputs!$B$13,1/(1+EXP(-(Inputs!$B$11*K1809+Inputs!$B$12)))))</f>
        <v>0.00281643210293639</v>
      </c>
      <c r="M1809" s="0" t="n">
        <f aca="false">Loan_Sample!AH1789*Inputs!$B$4*B1809</f>
        <v>262.588603695822</v>
      </c>
      <c r="N1809" s="0" t="n">
        <f aca="false">L1809*Inputs!$B$4*B1809</f>
        <v>262.588603695822</v>
      </c>
      <c r="O1809" s="0" t="n">
        <f aca="false">Inputs!$B$37+Inputs!$B$38*MAX(Loan_Sample!H1789-Inputs!$C$38,0)+Inputs!$B$39*MAX(Loan_Sample!H1789-Inputs!$C$39,0)+Inputs!$B$40*MAX(Loan_Sample!H1789-Inputs!$C$40,0)+Inputs!$B$41*MAX(Loan_Sample!H1789-Inputs!$C$41,0)+Inputs!$B$42*Inputs!$B$14+Inputs!$B$43*MIN(Loan_Sample!I1789/Inputs!$B$17,1)+Inputs!$B$44*MIN(Loan_Sample!E1789,Inputs!$B$18)+Inputs!$B$45*Loan_Sample!C1789</f>
        <v>-5.44402509101382</v>
      </c>
      <c r="P1809" s="0" t="n">
        <f aca="false">MIN(1-Inputs!$B$13,MAX(Inputs!$B$13,1/(1+EXP(-(Inputs!$B$15*O1809+Inputs!$B$16)))))</f>
        <v>0.00312042768879755</v>
      </c>
      <c r="Q1809" s="0" t="n">
        <f aca="false">Inputs!$B$37+Inputs!$B$38*MAX(F1809-Inputs!$C$38,0)+Inputs!$B$39*MAX(F1809-Inputs!$C$39,0)+Inputs!$B$40*MAX(F1809-Inputs!$C$40,0)+Inputs!$B$41*MAX(F1809-Inputs!$C$41,0)+Inputs!$B$42*Inputs!$B$14+Inputs!$B$43*MIN(Loan_Sample!I1789/Inputs!$B$17,1)+Inputs!$B$44*MIN(E1809,Inputs!$B$18)+Inputs!$B$45*Loan_Sample!C1789</f>
        <v>-5.44402509101382</v>
      </c>
      <c r="R1809" s="0" t="n">
        <f aca="false">MIN(1-Inputs!$B$13,MAX(Inputs!$B$13,1/(1+EXP(-(Inputs!$B$15*Q1809+Inputs!$B$16)))))</f>
        <v>0.00312042768879755</v>
      </c>
    </row>
    <row r="1810" customFormat="false" ht="15" hidden="false" customHeight="false" outlineLevel="0" collapsed="false">
      <c r="A1810" s="0" t="n">
        <f aca="false">Loan_Sample!A1790</f>
        <v>53308</v>
      </c>
      <c r="B1810" s="0" t="n">
        <f aca="false">Loan_Sample!U1790</f>
        <v>418729.34</v>
      </c>
      <c r="C1810" s="0" t="n">
        <f aca="false">Loan_Sample!K1790+Inputs!$B$26</f>
        <v>4.60833311080933</v>
      </c>
      <c r="D1810" s="0" t="n">
        <f aca="false">Loan_Sample!L1790+Inputs!$B$26</f>
        <v>-1.125</v>
      </c>
      <c r="E1810" s="0" t="n">
        <f aca="false">Loan_Sample!E1790/(1+Inputs!$B$25/100)</f>
        <v>67.6286773681641</v>
      </c>
      <c r="F1810" s="0" t="n">
        <f aca="false">Loan_Sample!H1790-Inputs!$B$24/100</f>
        <v>-1.9213330745697</v>
      </c>
      <c r="G1810" s="0" t="n">
        <f aca="false">IF(ISNUMBER(C1810),INDEX(Scorecard!$D$54:$D$61,SUMPRODUCT(--(Scorecard!$G$54:$G$60&lt;C1810))+1),Scorecard!$D$62)</f>
        <v>0.409483001259379</v>
      </c>
      <c r="H1810" s="0" t="n">
        <f aca="false">IF(ISNUMBER(D1810),INDEX(Scorecard!$D$63:$D$68,SUMPRODUCT(--(Scorecard!$G$63:$G$67&lt;D1810))+1),Scorecard!$D$69)</f>
        <v>-0.340582194386522</v>
      </c>
      <c r="I1810" s="0" t="n">
        <f aca="false">IF(ISNUMBER(E1810),INDEX(Scorecard!$D$19:$D$26,SUMPRODUCT(--(Scorecard!$G$19:$G$25&lt;E1810))+1),Scorecard!$D$27)</f>
        <v>0.0530843085177338</v>
      </c>
      <c r="J1810" s="0" t="n">
        <f aca="false">IF(ISNUMBER(F1810),INDEX(Scorecard!$D$37:$D$44,SUMPRODUCT(--(Scorecard!$G$37:$G$43&lt;F1810))+1),Scorecard!$D$45)</f>
        <v>1.35057635045042</v>
      </c>
      <c r="K1810" s="0" t="n">
        <f aca="false">Inputs!$B$10+Scorecard!$J$5*Loan_Sample!Y1790+Scorecard!$J$6*Loan_Sample!Z1790+Scorecard!$J$7*I1810+Scorecard!$J$8*Loan_Sample!AB1790+Scorecard!$J$9*J1810+Scorecard!$J$10*Loan_Sample!AD1790+Scorecard!$J$11*G1810+Scorecard!$J$12*H1810</f>
        <v>-4.23559131390769</v>
      </c>
      <c r="L1810" s="0" t="n">
        <f aca="false">MIN(1-Inputs!$B$13,MAX(Inputs!$B$13,1/(1+EXP(-(Inputs!$B$11*K1810+Inputs!$B$12)))))</f>
        <v>0.0132288393779163</v>
      </c>
      <c r="M1810" s="0" t="n">
        <f aca="false">Loan_Sample!AH1790*Inputs!$B$4*B1810</f>
        <v>1938.75611358831</v>
      </c>
      <c r="N1810" s="0" t="n">
        <f aca="false">L1810*Inputs!$B$4*B1810</f>
        <v>1938.75611358831</v>
      </c>
      <c r="O1810" s="0" t="n">
        <f aca="false">Inputs!$B$37+Inputs!$B$38*MAX(Loan_Sample!H1790-Inputs!$C$38,0)+Inputs!$B$39*MAX(Loan_Sample!H1790-Inputs!$C$39,0)+Inputs!$B$40*MAX(Loan_Sample!H1790-Inputs!$C$40,0)+Inputs!$B$41*MAX(Loan_Sample!H1790-Inputs!$C$41,0)+Inputs!$B$42*Inputs!$B$14+Inputs!$B$43*MIN(Loan_Sample!I1790/Inputs!$B$17,1)+Inputs!$B$44*MIN(Loan_Sample!E1790,Inputs!$B$18)+Inputs!$B$45*Loan_Sample!C1790</f>
        <v>-5.64918083178698</v>
      </c>
      <c r="P1810" s="0" t="n">
        <f aca="false">MIN(1-Inputs!$B$13,MAX(Inputs!$B$13,1/(1+EXP(-(Inputs!$B$15*O1810+Inputs!$B$16)))))</f>
        <v>0.00247291755890221</v>
      </c>
      <c r="Q1810" s="0" t="n">
        <f aca="false">Inputs!$B$37+Inputs!$B$38*MAX(F1810-Inputs!$C$38,0)+Inputs!$B$39*MAX(F1810-Inputs!$C$39,0)+Inputs!$B$40*MAX(F1810-Inputs!$C$40,0)+Inputs!$B$41*MAX(F1810-Inputs!$C$41,0)+Inputs!$B$42*Inputs!$B$14+Inputs!$B$43*MIN(Loan_Sample!I1790/Inputs!$B$17,1)+Inputs!$B$44*MIN(E1810,Inputs!$B$18)+Inputs!$B$45*Loan_Sample!C1790</f>
        <v>-5.64918083178698</v>
      </c>
      <c r="R1810" s="0" t="n">
        <f aca="false">MIN(1-Inputs!$B$13,MAX(Inputs!$B$13,1/(1+EXP(-(Inputs!$B$15*Q1810+Inputs!$B$16)))))</f>
        <v>0.00247291755890221</v>
      </c>
    </row>
    <row r="1811" customFormat="false" ht="15" hidden="false" customHeight="false" outlineLevel="0" collapsed="false">
      <c r="A1811" s="0" t="n">
        <f aca="false">Loan_Sample!A1791</f>
        <v>53309</v>
      </c>
      <c r="B1811" s="0" t="n">
        <f aca="false">Loan_Sample!U1791</f>
        <v>334961.12</v>
      </c>
      <c r="C1811" s="0" t="n">
        <f aca="false">Loan_Sample!K1791+Inputs!$B$26</f>
        <v>5.83333349227905</v>
      </c>
      <c r="D1811" s="0" t="n">
        <f aca="false">Loan_Sample!L1791+Inputs!$B$26</f>
        <v>-3.49999952316284</v>
      </c>
      <c r="E1811" s="0" t="n">
        <f aca="false">Loan_Sample!E1791/(1+Inputs!$B$25/100)</f>
        <v>71.2937850952148</v>
      </c>
      <c r="F1811" s="0" t="n">
        <f aca="false">Loan_Sample!H1791-Inputs!$B$24/100</f>
        <v>0.61133337020874</v>
      </c>
      <c r="G1811" s="0" t="n">
        <f aca="false">IF(ISNUMBER(C1811),INDEX(Scorecard!$D$54:$D$61,SUMPRODUCT(--(Scorecard!$G$54:$G$60&lt;C1811))+1),Scorecard!$D$62)</f>
        <v>0.0151758992857273</v>
      </c>
      <c r="H1811" s="0" t="n">
        <f aca="false">IF(ISNUMBER(D1811),INDEX(Scorecard!$D$63:$D$68,SUMPRODUCT(--(Scorecard!$G$63:$G$67&lt;D1811))+1),Scorecard!$D$69)</f>
        <v>-0.340582194386522</v>
      </c>
      <c r="I1811" s="0" t="n">
        <f aca="false">IF(ISNUMBER(E1811),INDEX(Scorecard!$D$19:$D$26,SUMPRODUCT(--(Scorecard!$G$19:$G$25&lt;E1811))+1),Scorecard!$D$27)</f>
        <v>0.0530843085177338</v>
      </c>
      <c r="J1811" s="0" t="n">
        <f aca="false">IF(ISNUMBER(F1811),INDEX(Scorecard!$D$37:$D$44,SUMPRODUCT(--(Scorecard!$G$37:$G$43&lt;F1811))+1),Scorecard!$D$45)</f>
        <v>-0.271229676926091</v>
      </c>
      <c r="K1811" s="0" t="n">
        <f aca="false">Inputs!$B$10+Scorecard!$J$5*Loan_Sample!Y1791+Scorecard!$J$6*Loan_Sample!Z1791+Scorecard!$J$7*I1811+Scorecard!$J$8*Loan_Sample!AB1791+Scorecard!$J$9*J1811+Scorecard!$J$10*Loan_Sample!AD1791+Scorecard!$J$11*G1811+Scorecard!$J$12*H1811</f>
        <v>-4.72907785431035</v>
      </c>
      <c r="L1811" s="0" t="n">
        <f aca="false">MIN(1-Inputs!$B$13,MAX(Inputs!$B$13,1/(1+EXP(-(Inputs!$B$11*K1811+Inputs!$B$12)))))</f>
        <v>0.00785936641055406</v>
      </c>
      <c r="M1811" s="0" t="n">
        <f aca="false">Loan_Sample!AH1791*Inputs!$B$4*B1811</f>
        <v>921.403761379349</v>
      </c>
      <c r="N1811" s="0" t="n">
        <f aca="false">L1811*Inputs!$B$4*B1811</f>
        <v>921.403761379349</v>
      </c>
      <c r="O1811" s="0" t="n">
        <f aca="false">Inputs!$B$37+Inputs!$B$38*MAX(Loan_Sample!H1791-Inputs!$C$38,0)+Inputs!$B$39*MAX(Loan_Sample!H1791-Inputs!$C$39,0)+Inputs!$B$40*MAX(Loan_Sample!H1791-Inputs!$C$40,0)+Inputs!$B$41*MAX(Loan_Sample!H1791-Inputs!$C$41,0)+Inputs!$B$42*Inputs!$B$14+Inputs!$B$43*MIN(Loan_Sample!I1791/Inputs!$B$17,1)+Inputs!$B$44*MIN(Loan_Sample!E1791,Inputs!$B$18)+Inputs!$B$45*Loan_Sample!C1791</f>
        <v>-4.11161894547537</v>
      </c>
      <c r="P1811" s="0" t="n">
        <f aca="false">MIN(1-Inputs!$B$13,MAX(Inputs!$B$13,1/(1+EXP(-(Inputs!$B$15*O1811+Inputs!$B$16)))))</f>
        <v>0.0140361639477299</v>
      </c>
      <c r="Q1811" s="0" t="n">
        <f aca="false">Inputs!$B$37+Inputs!$B$38*MAX(F1811-Inputs!$C$38,0)+Inputs!$B$39*MAX(F1811-Inputs!$C$39,0)+Inputs!$B$40*MAX(F1811-Inputs!$C$40,0)+Inputs!$B$41*MAX(F1811-Inputs!$C$41,0)+Inputs!$B$42*Inputs!$B$14+Inputs!$B$43*MIN(Loan_Sample!I1791/Inputs!$B$17,1)+Inputs!$B$44*MIN(E1811,Inputs!$B$18)+Inputs!$B$45*Loan_Sample!C1791</f>
        <v>-4.11161894547537</v>
      </c>
      <c r="R1811" s="0" t="n">
        <f aca="false">MIN(1-Inputs!$B$13,MAX(Inputs!$B$13,1/(1+EXP(-(Inputs!$B$15*Q1811+Inputs!$B$16)))))</f>
        <v>0.0140361639477299</v>
      </c>
    </row>
    <row r="1812" customFormat="false" ht="15" hidden="false" customHeight="false" outlineLevel="0" collapsed="false">
      <c r="A1812" s="0" t="n">
        <f aca="false">Loan_Sample!A1792</f>
        <v>53327</v>
      </c>
      <c r="B1812" s="0" t="n">
        <f aca="false">Loan_Sample!U1792</f>
        <v>179321.3</v>
      </c>
      <c r="C1812" s="0" t="n">
        <f aca="false">Loan_Sample!K1792+Inputs!$B$26</f>
        <v>10.0333337783814</v>
      </c>
      <c r="D1812" s="0" t="n">
        <f aca="false">Loan_Sample!L1792+Inputs!$B$26</f>
        <v>5.07179546356201</v>
      </c>
      <c r="E1812" s="0" t="n">
        <f aca="false">Loan_Sample!E1792/(1+Inputs!$B$25/100)</f>
        <v>68.5871658325195</v>
      </c>
      <c r="F1812" s="0" t="n">
        <f aca="false">Loan_Sample!H1792-Inputs!$B$24/100</f>
        <v>0.596666574478149</v>
      </c>
      <c r="G1812" s="0" t="n">
        <f aca="false">IF(ISNUMBER(C1812),INDEX(Scorecard!$D$54:$D$61,SUMPRODUCT(--(Scorecard!$G$54:$G$60&lt;C1812))+1),Scorecard!$D$62)</f>
        <v>-0.541917179454542</v>
      </c>
      <c r="H1812" s="0" t="n">
        <f aca="false">IF(ISNUMBER(D1812),INDEX(Scorecard!$D$63:$D$68,SUMPRODUCT(--(Scorecard!$G$63:$G$67&lt;D1812))+1),Scorecard!$D$69)</f>
        <v>0.322484508656054</v>
      </c>
      <c r="I1812" s="0" t="n">
        <f aca="false">IF(ISNUMBER(E1812),INDEX(Scorecard!$D$19:$D$26,SUMPRODUCT(--(Scorecard!$G$19:$G$25&lt;E1812))+1),Scorecard!$D$27)</f>
        <v>0.0530843085177338</v>
      </c>
      <c r="J1812" s="0" t="n">
        <f aca="false">IF(ISNUMBER(F1812),INDEX(Scorecard!$D$37:$D$44,SUMPRODUCT(--(Scorecard!$G$37:$G$43&lt;F1812))+1),Scorecard!$D$45)</f>
        <v>-0.271229676926091</v>
      </c>
      <c r="K1812" s="0" t="n">
        <f aca="false">Inputs!$B$10+Scorecard!$J$5*Loan_Sample!Y1792+Scorecard!$J$6*Loan_Sample!Z1792+Scorecard!$J$7*I1812+Scorecard!$J$8*Loan_Sample!AB1792+Scorecard!$J$9*J1812+Scorecard!$J$10*Loan_Sample!AD1792+Scorecard!$J$11*G1812+Scorecard!$J$12*H1812</f>
        <v>-5.15658696853796</v>
      </c>
      <c r="L1812" s="0" t="n">
        <f aca="false">MIN(1-Inputs!$B$13,MAX(Inputs!$B$13,1/(1+EXP(-(Inputs!$B$11*K1812+Inputs!$B$12)))))</f>
        <v>0.0049968487992943</v>
      </c>
      <c r="M1812" s="0" t="n">
        <f aca="false">Loan_Sample!AH1792*Inputs!$B$4*B1812</f>
        <v>313.614497907513</v>
      </c>
      <c r="N1812" s="0" t="n">
        <f aca="false">L1812*Inputs!$B$4*B1812</f>
        <v>313.614497907513</v>
      </c>
      <c r="O1812" s="0" t="n">
        <f aca="false">Inputs!$B$37+Inputs!$B$38*MAX(Loan_Sample!H1792-Inputs!$C$38,0)+Inputs!$B$39*MAX(Loan_Sample!H1792-Inputs!$C$39,0)+Inputs!$B$40*MAX(Loan_Sample!H1792-Inputs!$C$40,0)+Inputs!$B$41*MAX(Loan_Sample!H1792-Inputs!$C$41,0)+Inputs!$B$42*Inputs!$B$14+Inputs!$B$43*MIN(Loan_Sample!I1792/Inputs!$B$17,1)+Inputs!$B$44*MIN(Loan_Sample!E1792,Inputs!$B$18)+Inputs!$B$45*Loan_Sample!C1792</f>
        <v>-4.51407453487577</v>
      </c>
      <c r="P1812" s="0" t="n">
        <f aca="false">MIN(1-Inputs!$B$13,MAX(Inputs!$B$13,1/(1+EXP(-(Inputs!$B$15*O1812+Inputs!$B$16)))))</f>
        <v>0.00892889650749015</v>
      </c>
      <c r="Q1812" s="0" t="n">
        <f aca="false">Inputs!$B$37+Inputs!$B$38*MAX(F1812-Inputs!$C$38,0)+Inputs!$B$39*MAX(F1812-Inputs!$C$39,0)+Inputs!$B$40*MAX(F1812-Inputs!$C$40,0)+Inputs!$B$41*MAX(F1812-Inputs!$C$41,0)+Inputs!$B$42*Inputs!$B$14+Inputs!$B$43*MIN(Loan_Sample!I1792/Inputs!$B$17,1)+Inputs!$B$44*MIN(E1812,Inputs!$B$18)+Inputs!$B$45*Loan_Sample!C1792</f>
        <v>-4.51407453487577</v>
      </c>
      <c r="R1812" s="0" t="n">
        <f aca="false">MIN(1-Inputs!$B$13,MAX(Inputs!$B$13,1/(1+EXP(-(Inputs!$B$15*Q1812+Inputs!$B$16)))))</f>
        <v>0.00892889650749015</v>
      </c>
    </row>
    <row r="1813" customFormat="false" ht="15" hidden="false" customHeight="false" outlineLevel="0" collapsed="false">
      <c r="A1813" s="0" t="n">
        <f aca="false">Loan_Sample!A1793</f>
        <v>53353</v>
      </c>
      <c r="B1813" s="0" t="n">
        <f aca="false">Loan_Sample!U1793</f>
        <v>209598.61</v>
      </c>
      <c r="C1813" s="0" t="n">
        <f aca="false">Loan_Sample!K1793+Inputs!$B$26</f>
        <v>5.73333311080933</v>
      </c>
      <c r="D1813" s="0" t="n">
        <f aca="false">Loan_Sample!L1793+Inputs!$B$26</f>
        <v>-3.50000047683716</v>
      </c>
      <c r="E1813" s="0" t="n">
        <f aca="false">Loan_Sample!E1793/(1+Inputs!$B$25/100)</f>
        <v>78.2890930175781</v>
      </c>
      <c r="F1813" s="0" t="n">
        <f aca="false">Loan_Sample!H1793-Inputs!$B$24/100</f>
        <v>-0.0736665725708008</v>
      </c>
      <c r="G1813" s="0" t="n">
        <f aca="false">IF(ISNUMBER(C1813),INDEX(Scorecard!$D$54:$D$61,SUMPRODUCT(--(Scorecard!$G$54:$G$60&lt;C1813))+1),Scorecard!$D$62)</f>
        <v>0.0151758992857273</v>
      </c>
      <c r="H1813" s="0" t="n">
        <f aca="false">IF(ISNUMBER(D1813),INDEX(Scorecard!$D$63:$D$68,SUMPRODUCT(--(Scorecard!$G$63:$G$67&lt;D1813))+1),Scorecard!$D$69)</f>
        <v>-0.340582194386522</v>
      </c>
      <c r="I1813" s="0" t="n">
        <f aca="false">IF(ISNUMBER(E1813),INDEX(Scorecard!$D$19:$D$26,SUMPRODUCT(--(Scorecard!$G$19:$G$25&lt;E1813))+1),Scorecard!$D$27)</f>
        <v>-0.0341578513653732</v>
      </c>
      <c r="J1813" s="0" t="n">
        <f aca="false">IF(ISNUMBER(F1813),INDEX(Scorecard!$D$37:$D$44,SUMPRODUCT(--(Scorecard!$G$37:$G$43&lt;F1813))+1),Scorecard!$D$45)</f>
        <v>0.330501541082344</v>
      </c>
      <c r="K1813" s="0" t="n">
        <f aca="false">Inputs!$B$10+Scorecard!$J$5*Loan_Sample!Y1793+Scorecard!$J$6*Loan_Sample!Z1793+Scorecard!$J$7*I1813+Scorecard!$J$8*Loan_Sample!AB1793+Scorecard!$J$9*J1813+Scorecard!$J$10*Loan_Sample!AD1793+Scorecard!$J$11*G1813+Scorecard!$J$12*H1813</f>
        <v>-4.49426217237548</v>
      </c>
      <c r="L1813" s="0" t="n">
        <f aca="false">MIN(1-Inputs!$B$13,MAX(Inputs!$B$13,1/(1+EXP(-(Inputs!$B$11*K1813+Inputs!$B$12)))))</f>
        <v>0.0100725751776685</v>
      </c>
      <c r="M1813" s="0" t="n">
        <f aca="false">Loan_Sample!AH1793*Inputs!$B$4*B1813</f>
        <v>738.919214725939</v>
      </c>
      <c r="N1813" s="0" t="n">
        <f aca="false">L1813*Inputs!$B$4*B1813</f>
        <v>738.919214725939</v>
      </c>
      <c r="O1813" s="0" t="n">
        <f aca="false">Inputs!$B$37+Inputs!$B$38*MAX(Loan_Sample!H1793-Inputs!$C$38,0)+Inputs!$B$39*MAX(Loan_Sample!H1793-Inputs!$C$39,0)+Inputs!$B$40*MAX(Loan_Sample!H1793-Inputs!$C$40,0)+Inputs!$B$41*MAX(Loan_Sample!H1793-Inputs!$C$41,0)+Inputs!$B$42*Inputs!$B$14+Inputs!$B$43*MIN(Loan_Sample!I1793/Inputs!$B$17,1)+Inputs!$B$44*MIN(Loan_Sample!E1793,Inputs!$B$18)+Inputs!$B$45*Loan_Sample!C1793</f>
        <v>-6.30396349809213</v>
      </c>
      <c r="P1813" s="0" t="n">
        <f aca="false">MIN(1-Inputs!$B$13,MAX(Inputs!$B$13,1/(1+EXP(-(Inputs!$B$15*O1813+Inputs!$B$16)))))</f>
        <v>0.00117626209870544</v>
      </c>
      <c r="Q1813" s="0" t="n">
        <f aca="false">Inputs!$B$37+Inputs!$B$38*MAX(F1813-Inputs!$C$38,0)+Inputs!$B$39*MAX(F1813-Inputs!$C$39,0)+Inputs!$B$40*MAX(F1813-Inputs!$C$40,0)+Inputs!$B$41*MAX(F1813-Inputs!$C$41,0)+Inputs!$B$42*Inputs!$B$14+Inputs!$B$43*MIN(Loan_Sample!I1793/Inputs!$B$17,1)+Inputs!$B$44*MIN(E1813,Inputs!$B$18)+Inputs!$B$45*Loan_Sample!C1793</f>
        <v>-6.30396349809213</v>
      </c>
      <c r="R1813" s="0" t="n">
        <f aca="false">MIN(1-Inputs!$B$13,MAX(Inputs!$B$13,1/(1+EXP(-(Inputs!$B$15*Q1813+Inputs!$B$16)))))</f>
        <v>0.00117626209870544</v>
      </c>
    </row>
    <row r="1814" customFormat="false" ht="15" hidden="false" customHeight="false" outlineLevel="0" collapsed="false">
      <c r="A1814" s="0" t="n">
        <f aca="false">Loan_Sample!A1794</f>
        <v>53388</v>
      </c>
      <c r="B1814" s="0" t="n">
        <f aca="false">Loan_Sample!U1794</f>
        <v>278587.53</v>
      </c>
      <c r="C1814" s="0" t="n">
        <f aca="false">Loan_Sample!K1794+Inputs!$B$26</f>
        <v>4.30000019073486</v>
      </c>
      <c r="D1814" s="0" t="n">
        <f aca="false">Loan_Sample!L1794+Inputs!$B$26</f>
        <v>-0.208333015441895</v>
      </c>
      <c r="E1814" s="0" t="n">
        <f aca="false">Loan_Sample!E1794/(1+Inputs!$B$25/100)</f>
        <v>70.7907104492188</v>
      </c>
      <c r="F1814" s="0" t="n">
        <f aca="false">Loan_Sample!H1794-Inputs!$B$24/100</f>
        <v>-3.43233323097229</v>
      </c>
      <c r="G1814" s="0" t="n">
        <f aca="false">IF(ISNUMBER(C1814),INDEX(Scorecard!$D$54:$D$61,SUMPRODUCT(--(Scorecard!$G$54:$G$60&lt;C1814))+1),Scorecard!$D$62)</f>
        <v>0.489050497890326</v>
      </c>
      <c r="H1814" s="0" t="n">
        <f aca="false">IF(ISNUMBER(D1814),INDEX(Scorecard!$D$63:$D$68,SUMPRODUCT(--(Scorecard!$G$63:$G$67&lt;D1814))+1),Scorecard!$D$69)</f>
        <v>0.322484508656054</v>
      </c>
      <c r="I1814" s="0" t="n">
        <f aca="false">IF(ISNUMBER(E1814),INDEX(Scorecard!$D$19:$D$26,SUMPRODUCT(--(Scorecard!$G$19:$G$25&lt;E1814))+1),Scorecard!$D$27)</f>
        <v>0.0530843085177338</v>
      </c>
      <c r="J1814" s="0" t="n">
        <f aca="false">IF(ISNUMBER(F1814),INDEX(Scorecard!$D$37:$D$44,SUMPRODUCT(--(Scorecard!$G$37:$G$43&lt;F1814))+1),Scorecard!$D$45)</f>
        <v>1.35057635045042</v>
      </c>
      <c r="K1814" s="0" t="n">
        <f aca="false">Inputs!$B$10+Scorecard!$J$5*Loan_Sample!Y1794+Scorecard!$J$6*Loan_Sample!Z1794+Scorecard!$J$7*I1814+Scorecard!$J$8*Loan_Sample!AB1794+Scorecard!$J$9*J1814+Scorecard!$J$10*Loan_Sample!AD1794+Scorecard!$J$11*G1814+Scorecard!$J$12*H1814</f>
        <v>-5.58266582849148</v>
      </c>
      <c r="L1814" s="0" t="n">
        <f aca="false">MIN(1-Inputs!$B$13,MAX(Inputs!$B$13,1/(1+EXP(-(Inputs!$B$11*K1814+Inputs!$B$12)))))</f>
        <v>0.00317840233224324</v>
      </c>
      <c r="M1814" s="0" t="n">
        <f aca="false">Loan_Sample!AH1794*Inputs!$B$4*B1814</f>
        <v>309.912139280059</v>
      </c>
      <c r="N1814" s="0" t="n">
        <f aca="false">L1814*Inputs!$B$4*B1814</f>
        <v>309.912139280059</v>
      </c>
      <c r="O1814" s="0" t="n">
        <f aca="false">Inputs!$B$37+Inputs!$B$38*MAX(Loan_Sample!H1794-Inputs!$C$38,0)+Inputs!$B$39*MAX(Loan_Sample!H1794-Inputs!$C$39,0)+Inputs!$B$40*MAX(Loan_Sample!H1794-Inputs!$C$40,0)+Inputs!$B$41*MAX(Loan_Sample!H1794-Inputs!$C$41,0)+Inputs!$B$42*Inputs!$B$14+Inputs!$B$43*MIN(Loan_Sample!I1794/Inputs!$B$17,1)+Inputs!$B$44*MIN(Loan_Sample!E1794,Inputs!$B$18)+Inputs!$B$45*Loan_Sample!C1794</f>
        <v>-5.7558514679582</v>
      </c>
      <c r="P1814" s="0" t="n">
        <f aca="false">MIN(1-Inputs!$B$13,MAX(Inputs!$B$13,1/(1+EXP(-(Inputs!$B$15*O1814+Inputs!$B$16)))))</f>
        <v>0.00219113149041584</v>
      </c>
      <c r="Q1814" s="0" t="n">
        <f aca="false">Inputs!$B$37+Inputs!$B$38*MAX(F1814-Inputs!$C$38,0)+Inputs!$B$39*MAX(F1814-Inputs!$C$39,0)+Inputs!$B$40*MAX(F1814-Inputs!$C$40,0)+Inputs!$B$41*MAX(F1814-Inputs!$C$41,0)+Inputs!$B$42*Inputs!$B$14+Inputs!$B$43*MIN(Loan_Sample!I1794/Inputs!$B$17,1)+Inputs!$B$44*MIN(E1814,Inputs!$B$18)+Inputs!$B$45*Loan_Sample!C1794</f>
        <v>-5.7558514679582</v>
      </c>
      <c r="R1814" s="0" t="n">
        <f aca="false">MIN(1-Inputs!$B$13,MAX(Inputs!$B$13,1/(1+EXP(-(Inputs!$B$15*Q1814+Inputs!$B$16)))))</f>
        <v>0.00219113149041584</v>
      </c>
    </row>
    <row r="1815" customFormat="false" ht="15" hidden="false" customHeight="false" outlineLevel="0" collapsed="false">
      <c r="A1815" s="0" t="n">
        <f aca="false">Loan_Sample!A1795</f>
        <v>53498</v>
      </c>
      <c r="B1815" s="0" t="n">
        <f aca="false">Loan_Sample!U1795</f>
        <v>102806.03</v>
      </c>
      <c r="C1815" s="0" t="n">
        <f aca="false">Loan_Sample!K1795+Inputs!$B$26</f>
        <v>4.95833349227905</v>
      </c>
      <c r="D1815" s="0" t="n">
        <f aca="false">Loan_Sample!L1795+Inputs!$B$26</f>
        <v>-1.875</v>
      </c>
      <c r="E1815" s="0" t="n">
        <f aca="false">Loan_Sample!E1795/(1+Inputs!$B$25/100)</f>
        <v>74.6502532958984</v>
      </c>
      <c r="F1815" s="0" t="n">
        <f aca="false">Loan_Sample!H1795-Inputs!$B$24/100</f>
        <v>-0.205666542053223</v>
      </c>
      <c r="G1815" s="0" t="n">
        <f aca="false">IF(ISNUMBER(C1815),INDEX(Scorecard!$D$54:$D$61,SUMPRODUCT(--(Scorecard!$G$54:$G$60&lt;C1815))+1),Scorecard!$D$62)</f>
        <v>0.214429354789033</v>
      </c>
      <c r="H1815" s="0" t="n">
        <f aca="false">IF(ISNUMBER(D1815),INDEX(Scorecard!$D$63:$D$68,SUMPRODUCT(--(Scorecard!$G$63:$G$67&lt;D1815))+1),Scorecard!$D$69)</f>
        <v>-0.340582194386522</v>
      </c>
      <c r="I1815" s="0" t="n">
        <f aca="false">IF(ISNUMBER(E1815),INDEX(Scorecard!$D$19:$D$26,SUMPRODUCT(--(Scorecard!$G$19:$G$25&lt;E1815))+1),Scorecard!$D$27)</f>
        <v>-0.0341578513653732</v>
      </c>
      <c r="J1815" s="0" t="n">
        <f aca="false">IF(ISNUMBER(F1815),INDEX(Scorecard!$D$37:$D$44,SUMPRODUCT(--(Scorecard!$G$37:$G$43&lt;F1815))+1),Scorecard!$D$45)</f>
        <v>0.769716833645565</v>
      </c>
      <c r="K1815" s="0" t="n">
        <f aca="false">Inputs!$B$10+Scorecard!$J$5*Loan_Sample!Y1795+Scorecard!$J$6*Loan_Sample!Z1795+Scorecard!$J$7*I1815+Scorecard!$J$8*Loan_Sample!AB1795+Scorecard!$J$9*J1815+Scorecard!$J$10*Loan_Sample!AD1795+Scorecard!$J$11*G1815+Scorecard!$J$12*H1815</f>
        <v>-3.87505007579681</v>
      </c>
      <c r="L1815" s="0" t="n">
        <f aca="false">MIN(1-Inputs!$B$13,MAX(Inputs!$B$13,1/(1+EXP(-(Inputs!$B$11*K1815+Inputs!$B$12)))))</f>
        <v>0.0193095760063354</v>
      </c>
      <c r="M1815" s="0" t="n">
        <f aca="false">Loan_Sample!AH1795*Inputs!$B$4*B1815</f>
        <v>694.799297568108</v>
      </c>
      <c r="N1815" s="0" t="n">
        <f aca="false">L1815*Inputs!$B$4*B1815</f>
        <v>694.799297568108</v>
      </c>
      <c r="O1815" s="0" t="n">
        <f aca="false">Inputs!$B$37+Inputs!$B$38*MAX(Loan_Sample!H1795-Inputs!$C$38,0)+Inputs!$B$39*MAX(Loan_Sample!H1795-Inputs!$C$39,0)+Inputs!$B$40*MAX(Loan_Sample!H1795-Inputs!$C$40,0)+Inputs!$B$41*MAX(Loan_Sample!H1795-Inputs!$C$41,0)+Inputs!$B$42*Inputs!$B$14+Inputs!$B$43*MIN(Loan_Sample!I1795/Inputs!$B$17,1)+Inputs!$B$44*MIN(Loan_Sample!E1795,Inputs!$B$18)+Inputs!$B$45*Loan_Sample!C1795</f>
        <v>-6.02355758564393</v>
      </c>
      <c r="P1815" s="0" t="n">
        <f aca="false">MIN(1-Inputs!$B$13,MAX(Inputs!$B$13,1/(1+EXP(-(Inputs!$B$15*O1815+Inputs!$B$16)))))</f>
        <v>0.00161714981366099</v>
      </c>
      <c r="Q1815" s="0" t="n">
        <f aca="false">Inputs!$B$37+Inputs!$B$38*MAX(F1815-Inputs!$C$38,0)+Inputs!$B$39*MAX(F1815-Inputs!$C$39,0)+Inputs!$B$40*MAX(F1815-Inputs!$C$40,0)+Inputs!$B$41*MAX(F1815-Inputs!$C$41,0)+Inputs!$B$42*Inputs!$B$14+Inputs!$B$43*MIN(Loan_Sample!I1795/Inputs!$B$17,1)+Inputs!$B$44*MIN(E1815,Inputs!$B$18)+Inputs!$B$45*Loan_Sample!C1795</f>
        <v>-6.02355758564393</v>
      </c>
      <c r="R1815" s="0" t="n">
        <f aca="false">MIN(1-Inputs!$B$13,MAX(Inputs!$B$13,1/(1+EXP(-(Inputs!$B$15*Q1815+Inputs!$B$16)))))</f>
        <v>0.00161714981366099</v>
      </c>
    </row>
    <row r="1816" customFormat="false" ht="15" hidden="false" customHeight="false" outlineLevel="0" collapsed="false">
      <c r="A1816" s="0" t="n">
        <f aca="false">Loan_Sample!A1796</f>
        <v>53530</v>
      </c>
      <c r="B1816" s="0" t="n">
        <f aca="false">Loan_Sample!U1796</f>
        <v>209724.19</v>
      </c>
      <c r="C1816" s="0" t="n">
        <f aca="false">Loan_Sample!K1796+Inputs!$B$26</f>
        <v>3.82307696342468</v>
      </c>
      <c r="D1816" s="0" t="n">
        <f aca="false">Loan_Sample!L1796+Inputs!$B$26</f>
        <v>-0.276922941207886</v>
      </c>
      <c r="E1816" s="0" t="n">
        <f aca="false">Loan_Sample!E1796/(1+Inputs!$B$25/100)</f>
        <v>57.2365074157715</v>
      </c>
      <c r="F1816" s="0" t="n">
        <f aca="false">Loan_Sample!H1796-Inputs!$B$24/100</f>
        <v>-0.130333423614502</v>
      </c>
      <c r="G1816" s="0" t="n">
        <f aca="false">IF(ISNUMBER(C1816),INDEX(Scorecard!$D$54:$D$61,SUMPRODUCT(--(Scorecard!$G$54:$G$60&lt;C1816))+1),Scorecard!$D$62)</f>
        <v>0.489050497890326</v>
      </c>
      <c r="H1816" s="0" t="n">
        <f aca="false">IF(ISNUMBER(D1816),INDEX(Scorecard!$D$63:$D$68,SUMPRODUCT(--(Scorecard!$G$63:$G$67&lt;D1816))+1),Scorecard!$D$69)</f>
        <v>0.322484508656054</v>
      </c>
      <c r="I1816" s="0" t="n">
        <f aca="false">IF(ISNUMBER(E1816),INDEX(Scorecard!$D$19:$D$26,SUMPRODUCT(--(Scorecard!$G$19:$G$25&lt;E1816))+1),Scorecard!$D$27)</f>
        <v>0.285899340811827</v>
      </c>
      <c r="J1816" s="0" t="n">
        <f aca="false">IF(ISNUMBER(F1816),INDEX(Scorecard!$D$37:$D$44,SUMPRODUCT(--(Scorecard!$G$37:$G$43&lt;F1816))+1),Scorecard!$D$45)</f>
        <v>0.330501541082344</v>
      </c>
      <c r="K1816" s="0" t="n">
        <f aca="false">Inputs!$B$10+Scorecard!$J$5*Loan_Sample!Y1796+Scorecard!$J$6*Loan_Sample!Z1796+Scorecard!$J$7*I1816+Scorecard!$J$8*Loan_Sample!AB1796+Scorecard!$J$9*J1816+Scorecard!$J$10*Loan_Sample!AD1796+Scorecard!$J$11*G1816+Scorecard!$J$12*H1816</f>
        <v>-5.7330448898522</v>
      </c>
      <c r="L1816" s="0" t="n">
        <f aca="false">MIN(1-Inputs!$B$13,MAX(Inputs!$B$13,1/(1+EXP(-(Inputs!$B$11*K1816+Inputs!$B$12)))))</f>
        <v>0.00270885550106914</v>
      </c>
      <c r="M1816" s="0" t="n">
        <f aca="false">Loan_Sample!AH1796*Inputs!$B$4*B1816</f>
        <v>198.839384026069</v>
      </c>
      <c r="N1816" s="0" t="n">
        <f aca="false">L1816*Inputs!$B$4*B1816</f>
        <v>198.839384026069</v>
      </c>
      <c r="O1816" s="0" t="n">
        <f aca="false">Inputs!$B$37+Inputs!$B$38*MAX(Loan_Sample!H1796-Inputs!$C$38,0)+Inputs!$B$39*MAX(Loan_Sample!H1796-Inputs!$C$39,0)+Inputs!$B$40*MAX(Loan_Sample!H1796-Inputs!$C$40,0)+Inputs!$B$41*MAX(Loan_Sample!H1796-Inputs!$C$41,0)+Inputs!$B$42*Inputs!$B$14+Inputs!$B$43*MIN(Loan_Sample!I1796/Inputs!$B$17,1)+Inputs!$B$44*MIN(Loan_Sample!E1796,Inputs!$B$18)+Inputs!$B$45*Loan_Sample!C1796</f>
        <v>-5.53274131303197</v>
      </c>
      <c r="P1816" s="0" t="n">
        <f aca="false">MIN(1-Inputs!$B$13,MAX(Inputs!$B$13,1/(1+EXP(-(Inputs!$B$15*O1816+Inputs!$B$16)))))</f>
        <v>0.00282191857427917</v>
      </c>
      <c r="Q1816" s="0" t="n">
        <f aca="false">Inputs!$B$37+Inputs!$B$38*MAX(F1816-Inputs!$C$38,0)+Inputs!$B$39*MAX(F1816-Inputs!$C$39,0)+Inputs!$B$40*MAX(F1816-Inputs!$C$40,0)+Inputs!$B$41*MAX(F1816-Inputs!$C$41,0)+Inputs!$B$42*Inputs!$B$14+Inputs!$B$43*MIN(Loan_Sample!I1796/Inputs!$B$17,1)+Inputs!$B$44*MIN(E1816,Inputs!$B$18)+Inputs!$B$45*Loan_Sample!C1796</f>
        <v>-5.53274131303197</v>
      </c>
      <c r="R1816" s="0" t="n">
        <f aca="false">MIN(1-Inputs!$B$13,MAX(Inputs!$B$13,1/(1+EXP(-(Inputs!$B$15*Q1816+Inputs!$B$16)))))</f>
        <v>0.00282191857427917</v>
      </c>
    </row>
    <row r="1817" customFormat="false" ht="15" hidden="false" customHeight="false" outlineLevel="0" collapsed="false">
      <c r="A1817" s="0" t="n">
        <f aca="false">Loan_Sample!A1797</f>
        <v>53565</v>
      </c>
      <c r="B1817" s="0" t="n">
        <f aca="false">Loan_Sample!U1797</f>
        <v>127399.96</v>
      </c>
      <c r="C1817" s="0" t="n">
        <f aca="false">Loan_Sample!K1797+Inputs!$B$26</f>
        <v>4.30000019073486</v>
      </c>
      <c r="D1817" s="0" t="n">
        <f aca="false">Loan_Sample!L1797+Inputs!$B$26</f>
        <v>-0.458333015441895</v>
      </c>
      <c r="E1817" s="0" t="n">
        <f aca="false">Loan_Sample!E1797/(1+Inputs!$B$25/100)</f>
        <v>69.8334121704102</v>
      </c>
      <c r="F1817" s="0" t="n">
        <f aca="false">Loan_Sample!H1797-Inputs!$B$24/100</f>
        <v>-3.68433332443237</v>
      </c>
      <c r="G1817" s="0" t="n">
        <f aca="false">IF(ISNUMBER(C1817),INDEX(Scorecard!$D$54:$D$61,SUMPRODUCT(--(Scorecard!$G$54:$G$60&lt;C1817))+1),Scorecard!$D$62)</f>
        <v>0.489050497890326</v>
      </c>
      <c r="H1817" s="0" t="n">
        <f aca="false">IF(ISNUMBER(D1817),INDEX(Scorecard!$D$63:$D$68,SUMPRODUCT(--(Scorecard!$G$63:$G$67&lt;D1817))+1),Scorecard!$D$69)</f>
        <v>0.322484508656054</v>
      </c>
      <c r="I1817" s="0" t="n">
        <f aca="false">IF(ISNUMBER(E1817),INDEX(Scorecard!$D$19:$D$26,SUMPRODUCT(--(Scorecard!$G$19:$G$25&lt;E1817))+1),Scorecard!$D$27)</f>
        <v>0.0530843085177338</v>
      </c>
      <c r="J1817" s="0" t="n">
        <f aca="false">IF(ISNUMBER(F1817),INDEX(Scorecard!$D$37:$D$44,SUMPRODUCT(--(Scorecard!$G$37:$G$43&lt;F1817))+1),Scorecard!$D$45)</f>
        <v>1.35057635045042</v>
      </c>
      <c r="K1817" s="0" t="n">
        <f aca="false">Inputs!$B$10+Scorecard!$J$5*Loan_Sample!Y1797+Scorecard!$J$6*Loan_Sample!Z1797+Scorecard!$J$7*I1817+Scorecard!$J$8*Loan_Sample!AB1797+Scorecard!$J$9*J1817+Scorecard!$J$10*Loan_Sample!AD1797+Scorecard!$J$11*G1817+Scorecard!$J$12*H1817</f>
        <v>-6.76162114345333</v>
      </c>
      <c r="L1817" s="0" t="n">
        <f aca="false">MIN(1-Inputs!$B$13,MAX(Inputs!$B$13,1/(1+EXP(-(Inputs!$B$11*K1817+Inputs!$B$12)))))</f>
        <v>0.000906411113136323</v>
      </c>
      <c r="M1817" s="0" t="n">
        <f aca="false">Loan_Sample!AH1797*Inputs!$B$4*B1817</f>
        <v>40.4168588449931</v>
      </c>
      <c r="N1817" s="0" t="n">
        <f aca="false">L1817*Inputs!$B$4*B1817</f>
        <v>40.4168588449931</v>
      </c>
      <c r="O1817" s="0" t="n">
        <f aca="false">Inputs!$B$37+Inputs!$B$38*MAX(Loan_Sample!H1797-Inputs!$C$38,0)+Inputs!$B$39*MAX(Loan_Sample!H1797-Inputs!$C$39,0)+Inputs!$B$40*MAX(Loan_Sample!H1797-Inputs!$C$40,0)+Inputs!$B$41*MAX(Loan_Sample!H1797-Inputs!$C$41,0)+Inputs!$B$42*Inputs!$B$14+Inputs!$B$43*MIN(Loan_Sample!I1797/Inputs!$B$17,1)+Inputs!$B$44*MIN(Loan_Sample!E1797,Inputs!$B$18)+Inputs!$B$45*Loan_Sample!C1797</f>
        <v>-5.52758225457318</v>
      </c>
      <c r="P1817" s="0" t="n">
        <f aca="false">MIN(1-Inputs!$B$13,MAX(Inputs!$B$13,1/(1+EXP(-(Inputs!$B$15*O1817+Inputs!$B$16)))))</f>
        <v>0.00283847010253042</v>
      </c>
      <c r="Q1817" s="0" t="n">
        <f aca="false">Inputs!$B$37+Inputs!$B$38*MAX(F1817-Inputs!$C$38,0)+Inputs!$B$39*MAX(F1817-Inputs!$C$39,0)+Inputs!$B$40*MAX(F1817-Inputs!$C$40,0)+Inputs!$B$41*MAX(F1817-Inputs!$C$41,0)+Inputs!$B$42*Inputs!$B$14+Inputs!$B$43*MIN(Loan_Sample!I1797/Inputs!$B$17,1)+Inputs!$B$44*MIN(E1817,Inputs!$B$18)+Inputs!$B$45*Loan_Sample!C1797</f>
        <v>-5.52758225457318</v>
      </c>
      <c r="R1817" s="0" t="n">
        <f aca="false">MIN(1-Inputs!$B$13,MAX(Inputs!$B$13,1/(1+EXP(-(Inputs!$B$15*Q1817+Inputs!$B$16)))))</f>
        <v>0.00283847010253042</v>
      </c>
    </row>
    <row r="1818" customFormat="false" ht="15" hidden="false" customHeight="false" outlineLevel="0" collapsed="false">
      <c r="A1818" s="0" t="n">
        <f aca="false">Loan_Sample!A1798</f>
        <v>53618</v>
      </c>
      <c r="B1818" s="0" t="n">
        <f aca="false">Loan_Sample!U1798</f>
        <v>175718.31</v>
      </c>
      <c r="C1818" s="0" t="n">
        <f aca="false">Loan_Sample!K1798+Inputs!$B$26</f>
        <v>3.32307696342468</v>
      </c>
      <c r="D1818" s="0" t="n">
        <f aca="false">Loan_Sample!L1798+Inputs!$B$26</f>
        <v>-0.276922941207886</v>
      </c>
      <c r="E1818" s="0" t="n">
        <f aca="false">Loan_Sample!E1798/(1+Inputs!$B$25/100)</f>
        <v>65.3488616943359</v>
      </c>
      <c r="F1818" s="0" t="n">
        <f aca="false">Loan_Sample!H1798-Inputs!$B$24/100</f>
        <v>0.182666540145874</v>
      </c>
      <c r="G1818" s="0" t="n">
        <f aca="false">IF(ISNUMBER(C1818),INDEX(Scorecard!$D$54:$D$61,SUMPRODUCT(--(Scorecard!$G$54:$G$60&lt;C1818))+1),Scorecard!$D$62)</f>
        <v>0.489050497890326</v>
      </c>
      <c r="H1818" s="0" t="n">
        <f aca="false">IF(ISNUMBER(D1818),INDEX(Scorecard!$D$63:$D$68,SUMPRODUCT(--(Scorecard!$G$63:$G$67&lt;D1818))+1),Scorecard!$D$69)</f>
        <v>0.322484508656054</v>
      </c>
      <c r="I1818" s="0" t="n">
        <f aca="false">IF(ISNUMBER(E1818),INDEX(Scorecard!$D$19:$D$26,SUMPRODUCT(--(Scorecard!$G$19:$G$25&lt;E1818))+1),Scorecard!$D$27)</f>
        <v>0.233621608745691</v>
      </c>
      <c r="J1818" s="0" t="n">
        <f aca="false">IF(ISNUMBER(F1818),INDEX(Scorecard!$D$37:$D$44,SUMPRODUCT(--(Scorecard!$G$37:$G$43&lt;F1818))+1),Scorecard!$D$45)</f>
        <v>0.102184252677548</v>
      </c>
      <c r="K1818" s="0" t="n">
        <f aca="false">Inputs!$B$10+Scorecard!$J$5*Loan_Sample!Y1798+Scorecard!$J$6*Loan_Sample!Z1798+Scorecard!$J$7*I1818+Scorecard!$J$8*Loan_Sample!AB1798+Scorecard!$J$9*J1818+Scorecard!$J$10*Loan_Sample!AD1798+Scorecard!$J$11*G1818+Scorecard!$J$12*H1818</f>
        <v>-4.70962645195308</v>
      </c>
      <c r="L1818" s="0" t="n">
        <f aca="false">MIN(1-Inputs!$B$13,MAX(Inputs!$B$13,1/(1+EXP(-(Inputs!$B$11*K1818+Inputs!$B$12)))))</f>
        <v>0.00802273198883205</v>
      </c>
      <c r="M1818" s="0" t="n">
        <f aca="false">Loan_Sample!AH1798*Inputs!$B$4*B1818</f>
        <v>493.409317331177</v>
      </c>
      <c r="N1818" s="0" t="n">
        <f aca="false">L1818*Inputs!$B$4*B1818</f>
        <v>493.409317331177</v>
      </c>
      <c r="O1818" s="0" t="n">
        <f aca="false">Inputs!$B$37+Inputs!$B$38*MAX(Loan_Sample!H1798-Inputs!$C$38,0)+Inputs!$B$39*MAX(Loan_Sample!H1798-Inputs!$C$39,0)+Inputs!$B$40*MAX(Loan_Sample!H1798-Inputs!$C$40,0)+Inputs!$B$41*MAX(Loan_Sample!H1798-Inputs!$C$41,0)+Inputs!$B$42*Inputs!$B$14+Inputs!$B$43*MIN(Loan_Sample!I1798/Inputs!$B$17,1)+Inputs!$B$44*MIN(Loan_Sample!E1798,Inputs!$B$18)+Inputs!$B$45*Loan_Sample!C1798</f>
        <v>-5.05888603642856</v>
      </c>
      <c r="P1818" s="0" t="n">
        <f aca="false">MIN(1-Inputs!$B$13,MAX(Inputs!$B$13,1/(1+EXP(-(Inputs!$B$15*O1818+Inputs!$B$16)))))</f>
        <v>0.00482631335758862</v>
      </c>
      <c r="Q1818" s="0" t="n">
        <f aca="false">Inputs!$B$37+Inputs!$B$38*MAX(F1818-Inputs!$C$38,0)+Inputs!$B$39*MAX(F1818-Inputs!$C$39,0)+Inputs!$B$40*MAX(F1818-Inputs!$C$40,0)+Inputs!$B$41*MAX(F1818-Inputs!$C$41,0)+Inputs!$B$42*Inputs!$B$14+Inputs!$B$43*MIN(Loan_Sample!I1798/Inputs!$B$17,1)+Inputs!$B$44*MIN(E1818,Inputs!$B$18)+Inputs!$B$45*Loan_Sample!C1798</f>
        <v>-5.05888603642856</v>
      </c>
      <c r="R1818" s="0" t="n">
        <f aca="false">MIN(1-Inputs!$B$13,MAX(Inputs!$B$13,1/(1+EXP(-(Inputs!$B$15*Q1818+Inputs!$B$16)))))</f>
        <v>0.00482631335758862</v>
      </c>
    </row>
    <row r="1819" customFormat="false" ht="15" hidden="false" customHeight="false" outlineLevel="0" collapsed="false">
      <c r="A1819" s="0" t="n">
        <f aca="false">Loan_Sample!A1799</f>
        <v>53634</v>
      </c>
      <c r="B1819" s="0" t="n">
        <f aca="false">Loan_Sample!U1799</f>
        <v>116594.59</v>
      </c>
      <c r="C1819" s="0" t="n">
        <f aca="false">Loan_Sample!K1799+Inputs!$B$26</f>
        <v>4.19999980926514</v>
      </c>
      <c r="D1819" s="0" t="n">
        <f aca="false">Loan_Sample!L1799+Inputs!$B$26</f>
        <v>-0.208333492279053</v>
      </c>
      <c r="E1819" s="0" t="n">
        <f aca="false">Loan_Sample!E1799/(1+Inputs!$B$25/100)</f>
        <v>40.4718437194824</v>
      </c>
      <c r="F1819" s="0" t="n">
        <f aca="false">Loan_Sample!H1799-Inputs!$B$24/100</f>
        <v>-3.07433319091797</v>
      </c>
      <c r="G1819" s="0" t="n">
        <f aca="false">IF(ISNUMBER(C1819),INDEX(Scorecard!$D$54:$D$61,SUMPRODUCT(--(Scorecard!$G$54:$G$60&lt;C1819))+1),Scorecard!$D$62)</f>
        <v>0.489050497890326</v>
      </c>
      <c r="H1819" s="0" t="n">
        <f aca="false">IF(ISNUMBER(D1819),INDEX(Scorecard!$D$63:$D$68,SUMPRODUCT(--(Scorecard!$G$63:$G$67&lt;D1819))+1),Scorecard!$D$69)</f>
        <v>0.322484508656054</v>
      </c>
      <c r="I1819" s="0" t="n">
        <f aca="false">IF(ISNUMBER(E1819),INDEX(Scorecard!$D$19:$D$26,SUMPRODUCT(--(Scorecard!$G$19:$G$25&lt;E1819))+1),Scorecard!$D$27)</f>
        <v>0.57899015159425</v>
      </c>
      <c r="J1819" s="0" t="n">
        <f aca="false">IF(ISNUMBER(F1819),INDEX(Scorecard!$D$37:$D$44,SUMPRODUCT(--(Scorecard!$G$37:$G$43&lt;F1819))+1),Scorecard!$D$45)</f>
        <v>1.35057635045042</v>
      </c>
      <c r="K1819" s="0" t="n">
        <f aca="false">Inputs!$B$10+Scorecard!$J$5*Loan_Sample!Y1799+Scorecard!$J$6*Loan_Sample!Z1799+Scorecard!$J$7*I1819+Scorecard!$J$8*Loan_Sample!AB1799+Scorecard!$J$9*J1819+Scorecard!$J$10*Loan_Sample!AD1799+Scorecard!$J$11*G1819+Scorecard!$J$12*H1819</f>
        <v>-6.01830110798781</v>
      </c>
      <c r="L1819" s="0" t="n">
        <f aca="false">MIN(1-Inputs!$B$13,MAX(Inputs!$B$13,1/(1+EXP(-(Inputs!$B$11*K1819+Inputs!$B$12)))))</f>
        <v>0.00199993981378386</v>
      </c>
      <c r="M1819" s="0" t="n">
        <f aca="false">Loan_Sample!AH1799*Inputs!$B$4*B1819</f>
        <v>81.6137569144818</v>
      </c>
      <c r="N1819" s="0" t="n">
        <f aca="false">L1819*Inputs!$B$4*B1819</f>
        <v>81.6137569144818</v>
      </c>
      <c r="O1819" s="0" t="n">
        <f aca="false">Inputs!$B$37+Inputs!$B$38*MAX(Loan_Sample!H1799-Inputs!$C$38,0)+Inputs!$B$39*MAX(Loan_Sample!H1799-Inputs!$C$39,0)+Inputs!$B$40*MAX(Loan_Sample!H1799-Inputs!$C$40,0)+Inputs!$B$41*MAX(Loan_Sample!H1799-Inputs!$C$41,0)+Inputs!$B$42*Inputs!$B$14+Inputs!$B$43*MIN(Loan_Sample!I1799/Inputs!$B$17,1)+Inputs!$B$44*MIN(Loan_Sample!E1799,Inputs!$B$18)+Inputs!$B$45*Loan_Sample!C1799</f>
        <v>-5.41292361202281</v>
      </c>
      <c r="P1819" s="0" t="n">
        <f aca="false">MIN(1-Inputs!$B$13,MAX(Inputs!$B$13,1/(1+EXP(-(Inputs!$B$15*O1819+Inputs!$B$16)))))</f>
        <v>0.00323236444149227</v>
      </c>
      <c r="Q1819" s="0" t="n">
        <f aca="false">Inputs!$B$37+Inputs!$B$38*MAX(F1819-Inputs!$C$38,0)+Inputs!$B$39*MAX(F1819-Inputs!$C$39,0)+Inputs!$B$40*MAX(F1819-Inputs!$C$40,0)+Inputs!$B$41*MAX(F1819-Inputs!$C$41,0)+Inputs!$B$42*Inputs!$B$14+Inputs!$B$43*MIN(Loan_Sample!I1799/Inputs!$B$17,1)+Inputs!$B$44*MIN(E1819,Inputs!$B$18)+Inputs!$B$45*Loan_Sample!C1799</f>
        <v>-5.41292361202281</v>
      </c>
      <c r="R1819" s="0" t="n">
        <f aca="false">MIN(1-Inputs!$B$13,MAX(Inputs!$B$13,1/(1+EXP(-(Inputs!$B$15*Q1819+Inputs!$B$16)))))</f>
        <v>0.00323236444149227</v>
      </c>
    </row>
    <row r="1820" customFormat="false" ht="15" hidden="false" customHeight="false" outlineLevel="0" collapsed="false">
      <c r="A1820" s="0" t="n">
        <f aca="false">Loan_Sample!A1800</f>
        <v>53640</v>
      </c>
      <c r="B1820" s="0" t="n">
        <f aca="false">Loan_Sample!U1800</f>
        <v>100718.414</v>
      </c>
      <c r="C1820" s="0" t="n">
        <f aca="false">Loan_Sample!K1800+Inputs!$B$26</f>
        <v>4.45833349227905</v>
      </c>
      <c r="D1820" s="0" t="n">
        <f aca="false">Loan_Sample!L1800+Inputs!$B$26</f>
        <v>-1.875</v>
      </c>
      <c r="E1820" s="0" t="n">
        <f aca="false">Loan_Sample!E1800/(1+Inputs!$B$25/100)</f>
        <v>64.0844879150391</v>
      </c>
      <c r="F1820" s="0" t="n">
        <f aca="false">Loan_Sample!H1800-Inputs!$B$24/100</f>
        <v>-0.0866665840148926</v>
      </c>
      <c r="G1820" s="0" t="n">
        <f aca="false">IF(ISNUMBER(C1820),INDEX(Scorecard!$D$54:$D$61,SUMPRODUCT(--(Scorecard!$G$54:$G$60&lt;C1820))+1),Scorecard!$D$62)</f>
        <v>0.409483001259379</v>
      </c>
      <c r="H1820" s="0" t="n">
        <f aca="false">IF(ISNUMBER(D1820),INDEX(Scorecard!$D$63:$D$68,SUMPRODUCT(--(Scorecard!$G$63:$G$67&lt;D1820))+1),Scorecard!$D$69)</f>
        <v>-0.340582194386522</v>
      </c>
      <c r="I1820" s="0" t="n">
        <f aca="false">IF(ISNUMBER(E1820),INDEX(Scorecard!$D$19:$D$26,SUMPRODUCT(--(Scorecard!$G$19:$G$25&lt;E1820))+1),Scorecard!$D$27)</f>
        <v>0.233621608745691</v>
      </c>
      <c r="J1820" s="0" t="n">
        <f aca="false">IF(ISNUMBER(F1820),INDEX(Scorecard!$D$37:$D$44,SUMPRODUCT(--(Scorecard!$G$37:$G$43&lt;F1820))+1),Scorecard!$D$45)</f>
        <v>0.330501541082344</v>
      </c>
      <c r="K1820" s="0" t="n">
        <f aca="false">Inputs!$B$10+Scorecard!$J$5*Loan_Sample!Y1800+Scorecard!$J$6*Loan_Sample!Z1800+Scorecard!$J$7*I1820+Scorecard!$J$8*Loan_Sample!AB1800+Scorecard!$J$9*J1820+Scorecard!$J$10*Loan_Sample!AD1800+Scorecard!$J$11*G1820+Scorecard!$J$12*H1820</f>
        <v>-6.87279510292179</v>
      </c>
      <c r="L1820" s="0" t="n">
        <f aca="false">MIN(1-Inputs!$B$13,MAX(Inputs!$B$13,1/(1+EXP(-(Inputs!$B$11*K1820+Inputs!$B$12)))))</f>
        <v>0.000805182196671883</v>
      </c>
      <c r="M1820" s="0" t="n">
        <f aca="false">Loan_Sample!AH1800*Inputs!$B$4*B1820</f>
        <v>28.3838358404399</v>
      </c>
      <c r="N1820" s="0" t="n">
        <f aca="false">L1820*Inputs!$B$4*B1820</f>
        <v>28.3838358404399</v>
      </c>
      <c r="O1820" s="0" t="n">
        <f aca="false">Inputs!$B$37+Inputs!$B$38*MAX(Loan_Sample!H1800-Inputs!$C$38,0)+Inputs!$B$39*MAX(Loan_Sample!H1800-Inputs!$C$39,0)+Inputs!$B$40*MAX(Loan_Sample!H1800-Inputs!$C$40,0)+Inputs!$B$41*MAX(Loan_Sample!H1800-Inputs!$C$41,0)+Inputs!$B$42*Inputs!$B$14+Inputs!$B$43*MIN(Loan_Sample!I1800/Inputs!$B$17,1)+Inputs!$B$44*MIN(Loan_Sample!E1800,Inputs!$B$18)+Inputs!$B$45*Loan_Sample!C1800</f>
        <v>-5.31561844594531</v>
      </c>
      <c r="P1820" s="0" t="n">
        <f aca="false">MIN(1-Inputs!$B$13,MAX(Inputs!$B$13,1/(1+EXP(-(Inputs!$B$15*O1820+Inputs!$B$16)))))</f>
        <v>0.00360907771519695</v>
      </c>
      <c r="Q1820" s="0" t="n">
        <f aca="false">Inputs!$B$37+Inputs!$B$38*MAX(F1820-Inputs!$C$38,0)+Inputs!$B$39*MAX(F1820-Inputs!$C$39,0)+Inputs!$B$40*MAX(F1820-Inputs!$C$40,0)+Inputs!$B$41*MAX(F1820-Inputs!$C$41,0)+Inputs!$B$42*Inputs!$B$14+Inputs!$B$43*MIN(Loan_Sample!I1800/Inputs!$B$17,1)+Inputs!$B$44*MIN(E1820,Inputs!$B$18)+Inputs!$B$45*Loan_Sample!C1800</f>
        <v>-5.31561844594531</v>
      </c>
      <c r="R1820" s="0" t="n">
        <f aca="false">MIN(1-Inputs!$B$13,MAX(Inputs!$B$13,1/(1+EXP(-(Inputs!$B$15*Q1820+Inputs!$B$16)))))</f>
        <v>0.00360907771519695</v>
      </c>
    </row>
    <row r="1821" customFormat="false" ht="15" hidden="false" customHeight="false" outlineLevel="0" collapsed="false">
      <c r="A1821" s="0" t="n">
        <f aca="false">Loan_Sample!A1801</f>
        <v>53689</v>
      </c>
      <c r="B1821" s="0" t="n">
        <f aca="false">Loan_Sample!U1801</f>
        <v>146610.4</v>
      </c>
      <c r="C1821" s="0" t="n">
        <f aca="false">Loan_Sample!K1801+Inputs!$B$26</f>
        <v>6.03333330154419</v>
      </c>
      <c r="D1821" s="0" t="n">
        <f aca="false">Loan_Sample!L1801+Inputs!$B$26</f>
        <v>2.71025633811951</v>
      </c>
      <c r="E1821" s="0" t="n">
        <f aca="false">Loan_Sample!E1801/(1+Inputs!$B$25/100)</f>
        <v>94.1807022094727</v>
      </c>
      <c r="F1821" s="0" t="n">
        <f aca="false">Loan_Sample!H1801-Inputs!$B$24/100</f>
        <v>0.603333234786987</v>
      </c>
      <c r="G1821" s="0" t="n">
        <f aca="false">IF(ISNUMBER(C1821),INDEX(Scorecard!$D$54:$D$61,SUMPRODUCT(--(Scorecard!$G$54:$G$60&lt;C1821))+1),Scorecard!$D$62)</f>
        <v>0.0151758992857273</v>
      </c>
      <c r="H1821" s="0" t="n">
        <f aca="false">IF(ISNUMBER(D1821),INDEX(Scorecard!$D$63:$D$68,SUMPRODUCT(--(Scorecard!$G$63:$G$67&lt;D1821))+1),Scorecard!$D$69)</f>
        <v>0.322484508656054</v>
      </c>
      <c r="I1821" s="0" t="n">
        <f aca="false">IF(ISNUMBER(E1821),INDEX(Scorecard!$D$19:$D$26,SUMPRODUCT(--(Scorecard!$G$19:$G$25&lt;E1821))+1),Scorecard!$D$27)</f>
        <v>-0.820992370602782</v>
      </c>
      <c r="J1821" s="0" t="n">
        <f aca="false">IF(ISNUMBER(F1821),INDEX(Scorecard!$D$37:$D$44,SUMPRODUCT(--(Scorecard!$G$37:$G$43&lt;F1821))+1),Scorecard!$D$45)</f>
        <v>-0.271229676926091</v>
      </c>
      <c r="K1821" s="0" t="n">
        <f aca="false">Inputs!$B$10+Scorecard!$J$5*Loan_Sample!Y1801+Scorecard!$J$6*Loan_Sample!Z1801+Scorecard!$J$7*I1821+Scorecard!$J$8*Loan_Sample!AB1801+Scorecard!$J$9*J1821+Scorecard!$J$10*Loan_Sample!AD1801+Scorecard!$J$11*G1821+Scorecard!$J$12*H1821</f>
        <v>-4.71320105664447</v>
      </c>
      <c r="L1821" s="0" t="n">
        <f aca="false">MIN(1-Inputs!$B$13,MAX(Inputs!$B$13,1/(1+EXP(-(Inputs!$B$11*K1821+Inputs!$B$12)))))</f>
        <v>0.00799245954638231</v>
      </c>
      <c r="M1821" s="0" t="n">
        <f aca="false">Loan_Sample!AH1801*Inputs!$B$4*B1821</f>
        <v>410.122191877625</v>
      </c>
      <c r="N1821" s="0" t="n">
        <f aca="false">L1821*Inputs!$B$4*B1821</f>
        <v>410.122191877625</v>
      </c>
      <c r="O1821" s="0" t="n">
        <f aca="false">Inputs!$B$37+Inputs!$B$38*MAX(Loan_Sample!H1801-Inputs!$C$38,0)+Inputs!$B$39*MAX(Loan_Sample!H1801-Inputs!$C$39,0)+Inputs!$B$40*MAX(Loan_Sample!H1801-Inputs!$C$40,0)+Inputs!$B$41*MAX(Loan_Sample!H1801-Inputs!$C$41,0)+Inputs!$B$42*Inputs!$B$14+Inputs!$B$43*MIN(Loan_Sample!I1801/Inputs!$B$17,1)+Inputs!$B$44*MIN(Loan_Sample!E1801,Inputs!$B$18)+Inputs!$B$45*Loan_Sample!C1801</f>
        <v>-4.58290494431625</v>
      </c>
      <c r="P1821" s="0" t="n">
        <f aca="false">MIN(1-Inputs!$B$13,MAX(Inputs!$B$13,1/(1+EXP(-(Inputs!$B$15*O1821+Inputs!$B$16)))))</f>
        <v>0.00826243015271264</v>
      </c>
      <c r="Q1821" s="0" t="n">
        <f aca="false">Inputs!$B$37+Inputs!$B$38*MAX(F1821-Inputs!$C$38,0)+Inputs!$B$39*MAX(F1821-Inputs!$C$39,0)+Inputs!$B$40*MAX(F1821-Inputs!$C$40,0)+Inputs!$B$41*MAX(F1821-Inputs!$C$41,0)+Inputs!$B$42*Inputs!$B$14+Inputs!$B$43*MIN(Loan_Sample!I1801/Inputs!$B$17,1)+Inputs!$B$44*MIN(E1821,Inputs!$B$18)+Inputs!$B$45*Loan_Sample!C1801</f>
        <v>-4.58290494431625</v>
      </c>
      <c r="R1821" s="0" t="n">
        <f aca="false">MIN(1-Inputs!$B$13,MAX(Inputs!$B$13,1/(1+EXP(-(Inputs!$B$15*Q1821+Inputs!$B$16)))))</f>
        <v>0.00826243015271264</v>
      </c>
    </row>
    <row r="1822" customFormat="false" ht="15" hidden="false" customHeight="false" outlineLevel="0" collapsed="false">
      <c r="A1822" s="0" t="n">
        <f aca="false">Loan_Sample!A1802</f>
        <v>53749</v>
      </c>
      <c r="B1822" s="0" t="n">
        <f aca="false">Loan_Sample!U1802</f>
        <v>286948</v>
      </c>
      <c r="C1822" s="0" t="n">
        <f aca="false">Loan_Sample!K1802+Inputs!$B$26</f>
        <v>3.92307686805725</v>
      </c>
      <c r="D1822" s="0" t="n">
        <f aca="false">Loan_Sample!L1802+Inputs!$B$26</f>
        <v>-0.276922941207886</v>
      </c>
      <c r="E1822" s="0" t="n">
        <f aca="false">Loan_Sample!E1802/(1+Inputs!$B$25/100)</f>
        <v>79.1408309936523</v>
      </c>
      <c r="F1822" s="0" t="n">
        <f aca="false">Loan_Sample!H1802-Inputs!$B$24/100</f>
        <v>-0.169333457946777</v>
      </c>
      <c r="G1822" s="0" t="n">
        <f aca="false">IF(ISNUMBER(C1822),INDEX(Scorecard!$D$54:$D$61,SUMPRODUCT(--(Scorecard!$G$54:$G$60&lt;C1822))+1),Scorecard!$D$62)</f>
        <v>0.489050497890326</v>
      </c>
      <c r="H1822" s="0" t="n">
        <f aca="false">IF(ISNUMBER(D1822),INDEX(Scorecard!$D$63:$D$68,SUMPRODUCT(--(Scorecard!$G$63:$G$67&lt;D1822))+1),Scorecard!$D$69)</f>
        <v>0.322484508656054</v>
      </c>
      <c r="I1822" s="0" t="n">
        <f aca="false">IF(ISNUMBER(E1822),INDEX(Scorecard!$D$19:$D$26,SUMPRODUCT(--(Scorecard!$G$19:$G$25&lt;E1822))+1),Scorecard!$D$27)</f>
        <v>-0.0341578513653732</v>
      </c>
      <c r="J1822" s="0" t="n">
        <f aca="false">IF(ISNUMBER(F1822),INDEX(Scorecard!$D$37:$D$44,SUMPRODUCT(--(Scorecard!$G$37:$G$43&lt;F1822))+1),Scorecard!$D$45)</f>
        <v>0.769716833645565</v>
      </c>
      <c r="K1822" s="0" t="n">
        <f aca="false">Inputs!$B$10+Scorecard!$J$5*Loan_Sample!Y1802+Scorecard!$J$6*Loan_Sample!Z1802+Scorecard!$J$7*I1822+Scorecard!$J$8*Loan_Sample!AB1802+Scorecard!$J$9*J1822+Scorecard!$J$10*Loan_Sample!AD1802+Scorecard!$J$11*G1822+Scorecard!$J$12*H1822</f>
        <v>-4.99772838556167</v>
      </c>
      <c r="L1822" s="0" t="n">
        <f aca="false">MIN(1-Inputs!$B$13,MAX(Inputs!$B$13,1/(1+EXP(-(Inputs!$B$11*K1822+Inputs!$B$12)))))</f>
        <v>0.00591356790090912</v>
      </c>
      <c r="M1822" s="0" t="n">
        <f aca="false">Loan_Sample!AH1802*Inputs!$B$4*B1822</f>
        <v>593.910268710524</v>
      </c>
      <c r="N1822" s="0" t="n">
        <f aca="false">L1822*Inputs!$B$4*B1822</f>
        <v>593.910268710524</v>
      </c>
      <c r="O1822" s="0" t="n">
        <f aca="false">Inputs!$B$37+Inputs!$B$38*MAX(Loan_Sample!H1802-Inputs!$C$38,0)+Inputs!$B$39*MAX(Loan_Sample!H1802-Inputs!$C$39,0)+Inputs!$B$40*MAX(Loan_Sample!H1802-Inputs!$C$40,0)+Inputs!$B$41*MAX(Loan_Sample!H1802-Inputs!$C$41,0)+Inputs!$B$42*Inputs!$B$14+Inputs!$B$43*MIN(Loan_Sample!I1802/Inputs!$B$17,1)+Inputs!$B$44*MIN(Loan_Sample!E1802,Inputs!$B$18)+Inputs!$B$45*Loan_Sample!C1802</f>
        <v>-5.46643038230785</v>
      </c>
      <c r="P1822" s="0" t="n">
        <f aca="false">MIN(1-Inputs!$B$13,MAX(Inputs!$B$13,1/(1+EXP(-(Inputs!$B$15*O1822+Inputs!$B$16)))))</f>
        <v>0.00304219181500524</v>
      </c>
      <c r="Q1822" s="0" t="n">
        <f aca="false">Inputs!$B$37+Inputs!$B$38*MAX(F1822-Inputs!$C$38,0)+Inputs!$B$39*MAX(F1822-Inputs!$C$39,0)+Inputs!$B$40*MAX(F1822-Inputs!$C$40,0)+Inputs!$B$41*MAX(F1822-Inputs!$C$41,0)+Inputs!$B$42*Inputs!$B$14+Inputs!$B$43*MIN(Loan_Sample!I1802/Inputs!$B$17,1)+Inputs!$B$44*MIN(E1822,Inputs!$B$18)+Inputs!$B$45*Loan_Sample!C1802</f>
        <v>-5.46643038230785</v>
      </c>
      <c r="R1822" s="0" t="n">
        <f aca="false">MIN(1-Inputs!$B$13,MAX(Inputs!$B$13,1/(1+EXP(-(Inputs!$B$15*Q1822+Inputs!$B$16)))))</f>
        <v>0.00304219181500524</v>
      </c>
    </row>
    <row r="1823" customFormat="false" ht="15" hidden="false" customHeight="false" outlineLevel="0" collapsed="false">
      <c r="A1823" s="0" t="n">
        <f aca="false">Loan_Sample!A1803</f>
        <v>53767</v>
      </c>
      <c r="B1823" s="0" t="n">
        <f aca="false">Loan_Sample!U1803</f>
        <v>206498.22</v>
      </c>
      <c r="C1823" s="0" t="n">
        <f aca="false">Loan_Sample!K1803+Inputs!$B$26</f>
        <v>5.73333311080933</v>
      </c>
      <c r="D1823" s="0" t="n">
        <f aca="false">Loan_Sample!L1803+Inputs!$B$26</f>
        <v>-3.50000047683716</v>
      </c>
      <c r="E1823" s="0" t="n">
        <f aca="false">Loan_Sample!E1803/(1+Inputs!$B$25/100)</f>
        <v>89.6210556030273</v>
      </c>
      <c r="F1823" s="0" t="n">
        <f aca="false">Loan_Sample!H1803-Inputs!$B$24/100</f>
        <v>0.400333404541016</v>
      </c>
      <c r="G1823" s="0" t="n">
        <f aca="false">IF(ISNUMBER(C1823),INDEX(Scorecard!$D$54:$D$61,SUMPRODUCT(--(Scorecard!$G$54:$G$60&lt;C1823))+1),Scorecard!$D$62)</f>
        <v>0.0151758992857273</v>
      </c>
      <c r="H1823" s="0" t="n">
        <f aca="false">IF(ISNUMBER(D1823),INDEX(Scorecard!$D$63:$D$68,SUMPRODUCT(--(Scorecard!$G$63:$G$67&lt;D1823))+1),Scorecard!$D$69)</f>
        <v>-0.340582194386522</v>
      </c>
      <c r="I1823" s="0" t="n">
        <f aca="false">IF(ISNUMBER(E1823),INDEX(Scorecard!$D$19:$D$26,SUMPRODUCT(--(Scorecard!$G$19:$G$25&lt;E1823))+1),Scorecard!$D$27)</f>
        <v>-0.820992370602782</v>
      </c>
      <c r="J1823" s="0" t="n">
        <f aca="false">IF(ISNUMBER(F1823),INDEX(Scorecard!$D$37:$D$44,SUMPRODUCT(--(Scorecard!$G$37:$G$43&lt;F1823))+1),Scorecard!$D$45)</f>
        <v>-0.271229676926091</v>
      </c>
      <c r="K1823" s="0" t="n">
        <f aca="false">Inputs!$B$10+Scorecard!$J$5*Loan_Sample!Y1803+Scorecard!$J$6*Loan_Sample!Z1803+Scorecard!$J$7*I1823+Scorecard!$J$8*Loan_Sample!AB1803+Scorecard!$J$9*J1823+Scorecard!$J$10*Loan_Sample!AD1803+Scorecard!$J$11*G1823+Scorecard!$J$12*H1823</f>
        <v>-3.25323809268107</v>
      </c>
      <c r="L1823" s="0" t="n">
        <f aca="false">MIN(1-Inputs!$B$13,MAX(Inputs!$B$13,1/(1+EXP(-(Inputs!$B$11*K1823+Inputs!$B$12)))))</f>
        <v>0.0368013779657508</v>
      </c>
      <c r="M1823" s="0" t="n">
        <f aca="false">Loan_Sample!AH1803*Inputs!$B$4*B1823</f>
        <v>2659.79666521617</v>
      </c>
      <c r="N1823" s="0" t="n">
        <f aca="false">L1823*Inputs!$B$4*B1823</f>
        <v>2659.79666521617</v>
      </c>
      <c r="O1823" s="0" t="n">
        <f aca="false">Inputs!$B$37+Inputs!$B$38*MAX(Loan_Sample!H1803-Inputs!$C$38,0)+Inputs!$B$39*MAX(Loan_Sample!H1803-Inputs!$C$39,0)+Inputs!$B$40*MAX(Loan_Sample!H1803-Inputs!$C$40,0)+Inputs!$B$41*MAX(Loan_Sample!H1803-Inputs!$C$41,0)+Inputs!$B$42*Inputs!$B$14+Inputs!$B$43*MIN(Loan_Sample!I1803/Inputs!$B$17,1)+Inputs!$B$44*MIN(Loan_Sample!E1803,Inputs!$B$18)+Inputs!$B$45*Loan_Sample!C1803</f>
        <v>-5.24317054032525</v>
      </c>
      <c r="P1823" s="0" t="n">
        <f aca="false">MIN(1-Inputs!$B$13,MAX(Inputs!$B$13,1/(1+EXP(-(Inputs!$B$15*O1823+Inputs!$B$16)))))</f>
        <v>0.00391768594178434</v>
      </c>
      <c r="Q1823" s="0" t="n">
        <f aca="false">Inputs!$B$37+Inputs!$B$38*MAX(F1823-Inputs!$C$38,0)+Inputs!$B$39*MAX(F1823-Inputs!$C$39,0)+Inputs!$B$40*MAX(F1823-Inputs!$C$40,0)+Inputs!$B$41*MAX(F1823-Inputs!$C$41,0)+Inputs!$B$42*Inputs!$B$14+Inputs!$B$43*MIN(Loan_Sample!I1803/Inputs!$B$17,1)+Inputs!$B$44*MIN(E1823,Inputs!$B$18)+Inputs!$B$45*Loan_Sample!C1803</f>
        <v>-5.24317054032525</v>
      </c>
      <c r="R1823" s="0" t="n">
        <f aca="false">MIN(1-Inputs!$B$13,MAX(Inputs!$B$13,1/(1+EXP(-(Inputs!$B$15*Q1823+Inputs!$B$16)))))</f>
        <v>0.00391768594178434</v>
      </c>
    </row>
    <row r="1824" customFormat="false" ht="15" hidden="false" customHeight="false" outlineLevel="0" collapsed="false">
      <c r="A1824" s="0" t="n">
        <f aca="false">Loan_Sample!A1804</f>
        <v>53774</v>
      </c>
      <c r="B1824" s="0" t="n">
        <f aca="false">Loan_Sample!U1804</f>
        <v>216477.11</v>
      </c>
      <c r="C1824" s="0" t="n">
        <f aca="false">Loan_Sample!K1804+Inputs!$B$26</f>
        <v>4.42307710647583</v>
      </c>
      <c r="D1824" s="0" t="n">
        <f aca="false">Loan_Sample!L1804+Inputs!$B$26</f>
        <v>-0.276922702789307</v>
      </c>
      <c r="E1824" s="0" t="n">
        <f aca="false">Loan_Sample!E1804/(1+Inputs!$B$25/100)</f>
        <v>81.7460708618164</v>
      </c>
      <c r="F1824" s="0" t="n">
        <f aca="false">Loan_Sample!H1804-Inputs!$B$24/100</f>
        <v>0.428666353225708</v>
      </c>
      <c r="G1824" s="0" t="n">
        <f aca="false">IF(ISNUMBER(C1824),INDEX(Scorecard!$D$54:$D$61,SUMPRODUCT(--(Scorecard!$G$54:$G$60&lt;C1824))+1),Scorecard!$D$62)</f>
        <v>0.409483001259379</v>
      </c>
      <c r="H1824" s="0" t="n">
        <f aca="false">IF(ISNUMBER(D1824),INDEX(Scorecard!$D$63:$D$68,SUMPRODUCT(--(Scorecard!$G$63:$G$67&lt;D1824))+1),Scorecard!$D$69)</f>
        <v>0.322484508656054</v>
      </c>
      <c r="I1824" s="0" t="n">
        <f aca="false">IF(ISNUMBER(E1824),INDEX(Scorecard!$D$19:$D$26,SUMPRODUCT(--(Scorecard!$G$19:$G$25&lt;E1824))+1),Scorecard!$D$27)</f>
        <v>-0.0341578513653732</v>
      </c>
      <c r="J1824" s="0" t="n">
        <f aca="false">IF(ISNUMBER(F1824),INDEX(Scorecard!$D$37:$D$44,SUMPRODUCT(--(Scorecard!$G$37:$G$43&lt;F1824))+1),Scorecard!$D$45)</f>
        <v>-0.271229676926091</v>
      </c>
      <c r="K1824" s="0" t="n">
        <f aca="false">Inputs!$B$10+Scorecard!$J$5*Loan_Sample!Y1804+Scorecard!$J$6*Loan_Sample!Z1804+Scorecard!$J$7*I1824+Scorecard!$J$8*Loan_Sample!AB1804+Scorecard!$J$9*J1824+Scorecard!$J$10*Loan_Sample!AD1804+Scorecard!$J$11*G1824+Scorecard!$J$12*H1824</f>
        <v>-4.45617367817667</v>
      </c>
      <c r="L1824" s="0" t="n">
        <f aca="false">MIN(1-Inputs!$B$13,MAX(Inputs!$B$13,1/(1+EXP(-(Inputs!$B$11*K1824+Inputs!$B$12)))))</f>
        <v>0.0104856354952417</v>
      </c>
      <c r="M1824" s="0" t="n">
        <f aca="false">Loan_Sample!AH1804*Inputs!$B$4*B1824</f>
        <v>794.465023983168</v>
      </c>
      <c r="N1824" s="0" t="n">
        <f aca="false">L1824*Inputs!$B$4*B1824</f>
        <v>794.465023983168</v>
      </c>
      <c r="O1824" s="0" t="n">
        <f aca="false">Inputs!$B$37+Inputs!$B$38*MAX(Loan_Sample!H1804-Inputs!$C$38,0)+Inputs!$B$39*MAX(Loan_Sample!H1804-Inputs!$C$39,0)+Inputs!$B$40*MAX(Loan_Sample!H1804-Inputs!$C$40,0)+Inputs!$B$41*MAX(Loan_Sample!H1804-Inputs!$C$41,0)+Inputs!$B$42*Inputs!$B$14+Inputs!$B$43*MIN(Loan_Sample!I1804/Inputs!$B$17,1)+Inputs!$B$44*MIN(Loan_Sample!E1804,Inputs!$B$18)+Inputs!$B$45*Loan_Sample!C1804</f>
        <v>-4.5549811453561</v>
      </c>
      <c r="P1824" s="0" t="n">
        <f aca="false">MIN(1-Inputs!$B$13,MAX(Inputs!$B$13,1/(1+EXP(-(Inputs!$B$15*O1824+Inputs!$B$16)))))</f>
        <v>0.00852664557070835</v>
      </c>
      <c r="Q1824" s="0" t="n">
        <f aca="false">Inputs!$B$37+Inputs!$B$38*MAX(F1824-Inputs!$C$38,0)+Inputs!$B$39*MAX(F1824-Inputs!$C$39,0)+Inputs!$B$40*MAX(F1824-Inputs!$C$40,0)+Inputs!$B$41*MAX(F1824-Inputs!$C$41,0)+Inputs!$B$42*Inputs!$B$14+Inputs!$B$43*MIN(Loan_Sample!I1804/Inputs!$B$17,1)+Inputs!$B$44*MIN(E1824,Inputs!$B$18)+Inputs!$B$45*Loan_Sample!C1804</f>
        <v>-4.5549811453561</v>
      </c>
      <c r="R1824" s="0" t="n">
        <f aca="false">MIN(1-Inputs!$B$13,MAX(Inputs!$B$13,1/(1+EXP(-(Inputs!$B$15*Q1824+Inputs!$B$16)))))</f>
        <v>0.00852664557070835</v>
      </c>
    </row>
    <row r="1825" customFormat="false" ht="15" hidden="false" customHeight="false" outlineLevel="0" collapsed="false">
      <c r="A1825" s="0" t="n">
        <f aca="false">Loan_Sample!A1805</f>
        <v>53930</v>
      </c>
      <c r="B1825" s="0" t="n">
        <f aca="false">Loan_Sample!U1805</f>
        <v>242519.67</v>
      </c>
      <c r="C1825" s="0" t="n">
        <f aca="false">Loan_Sample!K1805+Inputs!$B$26</f>
        <v>4.8230767250061</v>
      </c>
      <c r="D1825" s="0" t="n">
        <f aca="false">Loan_Sample!L1805+Inputs!$B$26</f>
        <v>-0.276923179626465</v>
      </c>
      <c r="E1825" s="0" t="n">
        <f aca="false">Loan_Sample!E1805/(1+Inputs!$B$25/100)</f>
        <v>74.7296981811523</v>
      </c>
      <c r="F1825" s="0" t="n">
        <f aca="false">Loan_Sample!H1805-Inputs!$B$24/100</f>
        <v>-0.0193333625793457</v>
      </c>
      <c r="G1825" s="0" t="n">
        <f aca="false">IF(ISNUMBER(C1825),INDEX(Scorecard!$D$54:$D$61,SUMPRODUCT(--(Scorecard!$G$54:$G$60&lt;C1825))+1),Scorecard!$D$62)</f>
        <v>0.214429354789033</v>
      </c>
      <c r="H1825" s="0" t="n">
        <f aca="false">IF(ISNUMBER(D1825),INDEX(Scorecard!$D$63:$D$68,SUMPRODUCT(--(Scorecard!$G$63:$G$67&lt;D1825))+1),Scorecard!$D$69)</f>
        <v>0.322484508656054</v>
      </c>
      <c r="I1825" s="0" t="n">
        <f aca="false">IF(ISNUMBER(E1825),INDEX(Scorecard!$D$19:$D$26,SUMPRODUCT(--(Scorecard!$G$19:$G$25&lt;E1825))+1),Scorecard!$D$27)</f>
        <v>-0.0341578513653732</v>
      </c>
      <c r="J1825" s="0" t="n">
        <f aca="false">IF(ISNUMBER(F1825),INDEX(Scorecard!$D$37:$D$44,SUMPRODUCT(--(Scorecard!$G$37:$G$43&lt;F1825))+1),Scorecard!$D$45)</f>
        <v>0.330501541082344</v>
      </c>
      <c r="K1825" s="0" t="n">
        <f aca="false">Inputs!$B$10+Scorecard!$J$5*Loan_Sample!Y1805+Scorecard!$J$6*Loan_Sample!Z1805+Scorecard!$J$7*I1825+Scorecard!$J$8*Loan_Sample!AB1805+Scorecard!$J$9*J1825+Scorecard!$J$10*Loan_Sample!AD1805+Scorecard!$J$11*G1825+Scorecard!$J$12*H1825</f>
        <v>-4.76857675549986</v>
      </c>
      <c r="L1825" s="0" t="n">
        <f aca="false">MIN(1-Inputs!$B$13,MAX(Inputs!$B$13,1/(1+EXP(-(Inputs!$B$11*K1825+Inputs!$B$12)))))</f>
        <v>0.00753771619079426</v>
      </c>
      <c r="M1825" s="0" t="n">
        <f aca="false">Loan_Sample!AH1805*Inputs!$B$4*B1825</f>
        <v>639.815555100779</v>
      </c>
      <c r="N1825" s="0" t="n">
        <f aca="false">L1825*Inputs!$B$4*B1825</f>
        <v>639.815555100779</v>
      </c>
      <c r="O1825" s="0" t="n">
        <f aca="false">Inputs!$B$37+Inputs!$B$38*MAX(Loan_Sample!H1805-Inputs!$C$38,0)+Inputs!$B$39*MAX(Loan_Sample!H1805-Inputs!$C$39,0)+Inputs!$B$40*MAX(Loan_Sample!H1805-Inputs!$C$40,0)+Inputs!$B$41*MAX(Loan_Sample!H1805-Inputs!$C$41,0)+Inputs!$B$42*Inputs!$B$14+Inputs!$B$43*MIN(Loan_Sample!I1805/Inputs!$B$17,1)+Inputs!$B$44*MIN(Loan_Sample!E1805,Inputs!$B$18)+Inputs!$B$45*Loan_Sample!C1805</f>
        <v>-6.12558993512382</v>
      </c>
      <c r="P1825" s="0" t="n">
        <f aca="false">MIN(1-Inputs!$B$13,MAX(Inputs!$B$13,1/(1+EXP(-(Inputs!$B$15*O1825+Inputs!$B$16)))))</f>
        <v>0.00144030099926915</v>
      </c>
      <c r="Q1825" s="0" t="n">
        <f aca="false">Inputs!$B$37+Inputs!$B$38*MAX(F1825-Inputs!$C$38,0)+Inputs!$B$39*MAX(F1825-Inputs!$C$39,0)+Inputs!$B$40*MAX(F1825-Inputs!$C$40,0)+Inputs!$B$41*MAX(F1825-Inputs!$C$41,0)+Inputs!$B$42*Inputs!$B$14+Inputs!$B$43*MIN(Loan_Sample!I1805/Inputs!$B$17,1)+Inputs!$B$44*MIN(E1825,Inputs!$B$18)+Inputs!$B$45*Loan_Sample!C1805</f>
        <v>-6.12558993512382</v>
      </c>
      <c r="R1825" s="0" t="n">
        <f aca="false">MIN(1-Inputs!$B$13,MAX(Inputs!$B$13,1/(1+EXP(-(Inputs!$B$15*Q1825+Inputs!$B$16)))))</f>
        <v>0.00144030099926915</v>
      </c>
    </row>
    <row r="1826" customFormat="false" ht="15" hidden="false" customHeight="false" outlineLevel="0" collapsed="false">
      <c r="A1826" s="0" t="n">
        <f aca="false">Loan_Sample!A1806</f>
        <v>53934</v>
      </c>
      <c r="B1826" s="0" t="n">
        <f aca="false">Loan_Sample!U1806</f>
        <v>86278.54</v>
      </c>
      <c r="C1826" s="0" t="n">
        <f aca="false">Loan_Sample!K1806+Inputs!$B$26</f>
        <v>4.30833339691162</v>
      </c>
      <c r="D1826" s="0" t="n">
        <f aca="false">Loan_Sample!L1806+Inputs!$B$26</f>
        <v>-1.125</v>
      </c>
      <c r="E1826" s="0" t="n">
        <f aca="false">Loan_Sample!E1806/(1+Inputs!$B$25/100)</f>
        <v>65.1754837036133</v>
      </c>
      <c r="F1826" s="0" t="n">
        <f aca="false">Loan_Sample!H1806-Inputs!$B$24/100</f>
        <v>-2.52133321762085</v>
      </c>
      <c r="G1826" s="0" t="n">
        <f aca="false">IF(ISNUMBER(C1826),INDEX(Scorecard!$D$54:$D$61,SUMPRODUCT(--(Scorecard!$G$54:$G$60&lt;C1826))+1),Scorecard!$D$62)</f>
        <v>0.489050497890326</v>
      </c>
      <c r="H1826" s="0" t="n">
        <f aca="false">IF(ISNUMBER(D1826),INDEX(Scorecard!$D$63:$D$68,SUMPRODUCT(--(Scorecard!$G$63:$G$67&lt;D1826))+1),Scorecard!$D$69)</f>
        <v>-0.340582194386522</v>
      </c>
      <c r="I1826" s="0" t="n">
        <f aca="false">IF(ISNUMBER(E1826),INDEX(Scorecard!$D$19:$D$26,SUMPRODUCT(--(Scorecard!$G$19:$G$25&lt;E1826))+1),Scorecard!$D$27)</f>
        <v>0.233621608745691</v>
      </c>
      <c r="J1826" s="0" t="n">
        <f aca="false">IF(ISNUMBER(F1826),INDEX(Scorecard!$D$37:$D$44,SUMPRODUCT(--(Scorecard!$G$37:$G$43&lt;F1826))+1),Scorecard!$D$45)</f>
        <v>1.35057635045042</v>
      </c>
      <c r="K1826" s="0" t="n">
        <f aca="false">Inputs!$B$10+Scorecard!$J$5*Loan_Sample!Y1806+Scorecard!$J$6*Loan_Sample!Z1806+Scorecard!$J$7*I1826+Scorecard!$J$8*Loan_Sample!AB1806+Scorecard!$J$9*J1826+Scorecard!$J$10*Loan_Sample!AD1806+Scorecard!$J$11*G1826+Scorecard!$J$12*H1826</f>
        <v>-5.02585001366728</v>
      </c>
      <c r="L1826" s="0" t="n">
        <f aca="false">MIN(1-Inputs!$B$13,MAX(Inputs!$B$13,1/(1+EXP(-(Inputs!$B$11*K1826+Inputs!$B$12)))))</f>
        <v>0.00573990564407436</v>
      </c>
      <c r="M1826" s="0" t="n">
        <f aca="false">Loan_Sample!AH1806*Inputs!$B$4*B1826</f>
        <v>173.330737547973</v>
      </c>
      <c r="N1826" s="0" t="n">
        <f aca="false">L1826*Inputs!$B$4*B1826</f>
        <v>173.330737547973</v>
      </c>
      <c r="O1826" s="0" t="n">
        <f aca="false">Inputs!$B$37+Inputs!$B$38*MAX(Loan_Sample!H1806-Inputs!$C$38,0)+Inputs!$B$39*MAX(Loan_Sample!H1806-Inputs!$C$39,0)+Inputs!$B$40*MAX(Loan_Sample!H1806-Inputs!$C$40,0)+Inputs!$B$41*MAX(Loan_Sample!H1806-Inputs!$C$41,0)+Inputs!$B$42*Inputs!$B$14+Inputs!$B$43*MIN(Loan_Sample!I1806/Inputs!$B$17,1)+Inputs!$B$44*MIN(Loan_Sample!E1806,Inputs!$B$18)+Inputs!$B$45*Loan_Sample!C1806</f>
        <v>-6.06269624103784</v>
      </c>
      <c r="P1826" s="0" t="n">
        <f aca="false">MIN(1-Inputs!$B$13,MAX(Inputs!$B$13,1/(1+EXP(-(Inputs!$B$15*O1826+Inputs!$B$16)))))</f>
        <v>0.00154688438814951</v>
      </c>
      <c r="Q1826" s="0" t="n">
        <f aca="false">Inputs!$B$37+Inputs!$B$38*MAX(F1826-Inputs!$C$38,0)+Inputs!$B$39*MAX(F1826-Inputs!$C$39,0)+Inputs!$B$40*MAX(F1826-Inputs!$C$40,0)+Inputs!$B$41*MAX(F1826-Inputs!$C$41,0)+Inputs!$B$42*Inputs!$B$14+Inputs!$B$43*MIN(Loan_Sample!I1806/Inputs!$B$17,1)+Inputs!$B$44*MIN(E1826,Inputs!$B$18)+Inputs!$B$45*Loan_Sample!C1806</f>
        <v>-6.06269624103784</v>
      </c>
      <c r="R1826" s="0" t="n">
        <f aca="false">MIN(1-Inputs!$B$13,MAX(Inputs!$B$13,1/(1+EXP(-(Inputs!$B$15*Q1826+Inputs!$B$16)))))</f>
        <v>0.00154688438814951</v>
      </c>
    </row>
    <row r="1827" customFormat="false" ht="15" hidden="false" customHeight="false" outlineLevel="0" collapsed="false">
      <c r="A1827" s="0" t="n">
        <f aca="false">Loan_Sample!A1807</f>
        <v>54011</v>
      </c>
      <c r="B1827" s="0" t="n">
        <f aca="false">Loan_Sample!U1807</f>
        <v>143978.05</v>
      </c>
      <c r="C1827" s="0" t="n">
        <f aca="false">Loan_Sample!K1807+Inputs!$B$26</f>
        <v>4.80000019073486</v>
      </c>
      <c r="D1827" s="0" t="n">
        <f aca="false">Loan_Sample!L1807+Inputs!$B$26</f>
        <v>-0.458333015441895</v>
      </c>
      <c r="E1827" s="0" t="n">
        <f aca="false">Loan_Sample!E1807/(1+Inputs!$B$25/100)</f>
        <v>76.0549468994141</v>
      </c>
      <c r="F1827" s="0" t="n">
        <f aca="false">Loan_Sample!H1807-Inputs!$B$24/100</f>
        <v>-2.40433359146118</v>
      </c>
      <c r="G1827" s="0" t="n">
        <f aca="false">IF(ISNUMBER(C1827),INDEX(Scorecard!$D$54:$D$61,SUMPRODUCT(--(Scorecard!$G$54:$G$60&lt;C1827))+1),Scorecard!$D$62)</f>
        <v>0.409483001259379</v>
      </c>
      <c r="H1827" s="0" t="n">
        <f aca="false">IF(ISNUMBER(D1827),INDEX(Scorecard!$D$63:$D$68,SUMPRODUCT(--(Scorecard!$G$63:$G$67&lt;D1827))+1),Scorecard!$D$69)</f>
        <v>0.322484508656054</v>
      </c>
      <c r="I1827" s="0" t="n">
        <f aca="false">IF(ISNUMBER(E1827),INDEX(Scorecard!$D$19:$D$26,SUMPRODUCT(--(Scorecard!$G$19:$G$25&lt;E1827))+1),Scorecard!$D$27)</f>
        <v>-0.0341578513653732</v>
      </c>
      <c r="J1827" s="0" t="n">
        <f aca="false">IF(ISNUMBER(F1827),INDEX(Scorecard!$D$37:$D$44,SUMPRODUCT(--(Scorecard!$G$37:$G$43&lt;F1827))+1),Scorecard!$D$45)</f>
        <v>1.35057635045042</v>
      </c>
      <c r="K1827" s="0" t="n">
        <f aca="false">Inputs!$B$10+Scorecard!$J$5*Loan_Sample!Y1807+Scorecard!$J$6*Loan_Sample!Z1807+Scorecard!$J$7*I1827+Scorecard!$J$8*Loan_Sample!AB1807+Scorecard!$J$9*J1827+Scorecard!$J$10*Loan_Sample!AD1807+Scorecard!$J$11*G1827+Scorecard!$J$12*H1827</f>
        <v>-5.04952962843142</v>
      </c>
      <c r="L1827" s="0" t="n">
        <f aca="false">MIN(1-Inputs!$B$13,MAX(Inputs!$B$13,1/(1+EXP(-(Inputs!$B$11*K1827+Inputs!$B$12)))))</f>
        <v>0.00559761362209128</v>
      </c>
      <c r="M1827" s="0" t="n">
        <f aca="false">Loan_Sample!AH1807*Inputs!$B$4*B1827</f>
        <v>282.076722886749</v>
      </c>
      <c r="N1827" s="0" t="n">
        <f aca="false">L1827*Inputs!$B$4*B1827</f>
        <v>282.076722886749</v>
      </c>
      <c r="O1827" s="0" t="n">
        <f aca="false">Inputs!$B$37+Inputs!$B$38*MAX(Loan_Sample!H1807-Inputs!$C$38,0)+Inputs!$B$39*MAX(Loan_Sample!H1807-Inputs!$C$39,0)+Inputs!$B$40*MAX(Loan_Sample!H1807-Inputs!$C$40,0)+Inputs!$B$41*MAX(Loan_Sample!H1807-Inputs!$C$41,0)+Inputs!$B$42*Inputs!$B$14+Inputs!$B$43*MIN(Loan_Sample!I1807/Inputs!$B$17,1)+Inputs!$B$44*MIN(Loan_Sample!E1807,Inputs!$B$18)+Inputs!$B$45*Loan_Sample!C1807</f>
        <v>-5.4939158946903</v>
      </c>
      <c r="P1827" s="0" t="n">
        <f aca="false">MIN(1-Inputs!$B$13,MAX(Inputs!$B$13,1/(1+EXP(-(Inputs!$B$15*O1827+Inputs!$B$16)))))</f>
        <v>0.00294888268134104</v>
      </c>
      <c r="Q1827" s="0" t="n">
        <f aca="false">Inputs!$B$37+Inputs!$B$38*MAX(F1827-Inputs!$C$38,0)+Inputs!$B$39*MAX(F1827-Inputs!$C$39,0)+Inputs!$B$40*MAX(F1827-Inputs!$C$40,0)+Inputs!$B$41*MAX(F1827-Inputs!$C$41,0)+Inputs!$B$42*Inputs!$B$14+Inputs!$B$43*MIN(Loan_Sample!I1807/Inputs!$B$17,1)+Inputs!$B$44*MIN(E1827,Inputs!$B$18)+Inputs!$B$45*Loan_Sample!C1807</f>
        <v>-5.4939158946903</v>
      </c>
      <c r="R1827" s="0" t="n">
        <f aca="false">MIN(1-Inputs!$B$13,MAX(Inputs!$B$13,1/(1+EXP(-(Inputs!$B$15*Q1827+Inputs!$B$16)))))</f>
        <v>0.00294888268134104</v>
      </c>
    </row>
    <row r="1828" customFormat="false" ht="15" hidden="false" customHeight="false" outlineLevel="0" collapsed="false">
      <c r="A1828" s="0" t="n">
        <f aca="false">Loan_Sample!A1808</f>
        <v>54116</v>
      </c>
      <c r="B1828" s="0" t="n">
        <f aca="false">Loan_Sample!U1808</f>
        <v>193721.25</v>
      </c>
      <c r="C1828" s="0" t="n">
        <f aca="false">Loan_Sample!K1808+Inputs!$B$26</f>
        <v>3.70000004768372</v>
      </c>
      <c r="D1828" s="0" t="n">
        <f aca="false">Loan_Sample!L1808+Inputs!$B$26</f>
        <v>-0.458333253860474</v>
      </c>
      <c r="E1828" s="0" t="n">
        <f aca="false">Loan_Sample!E1808/(1+Inputs!$B$25/100)</f>
        <v>69.192024230957</v>
      </c>
      <c r="F1828" s="0" t="n">
        <f aca="false">Loan_Sample!H1808-Inputs!$B$24/100</f>
        <v>-3.14033341407776</v>
      </c>
      <c r="G1828" s="0" t="n">
        <f aca="false">IF(ISNUMBER(C1828),INDEX(Scorecard!$D$54:$D$61,SUMPRODUCT(--(Scorecard!$G$54:$G$60&lt;C1828))+1),Scorecard!$D$62)</f>
        <v>0.489050497890326</v>
      </c>
      <c r="H1828" s="0" t="n">
        <f aca="false">IF(ISNUMBER(D1828),INDEX(Scorecard!$D$63:$D$68,SUMPRODUCT(--(Scorecard!$G$63:$G$67&lt;D1828))+1),Scorecard!$D$69)</f>
        <v>0.322484508656054</v>
      </c>
      <c r="I1828" s="0" t="n">
        <f aca="false">IF(ISNUMBER(E1828),INDEX(Scorecard!$D$19:$D$26,SUMPRODUCT(--(Scorecard!$G$19:$G$25&lt;E1828))+1),Scorecard!$D$27)</f>
        <v>0.0530843085177338</v>
      </c>
      <c r="J1828" s="0" t="n">
        <f aca="false">IF(ISNUMBER(F1828),INDEX(Scorecard!$D$37:$D$44,SUMPRODUCT(--(Scorecard!$G$37:$G$43&lt;F1828))+1),Scorecard!$D$45)</f>
        <v>1.35057635045042</v>
      </c>
      <c r="K1828" s="0" t="n">
        <f aca="false">Inputs!$B$10+Scorecard!$J$5*Loan_Sample!Y1808+Scorecard!$J$6*Loan_Sample!Z1808+Scorecard!$J$7*I1828+Scorecard!$J$8*Loan_Sample!AB1808+Scorecard!$J$9*J1828+Scorecard!$J$10*Loan_Sample!AD1808+Scorecard!$J$11*G1828+Scorecard!$J$12*H1828</f>
        <v>-5.86452901843113</v>
      </c>
      <c r="L1828" s="0" t="n">
        <f aca="false">MIN(1-Inputs!$B$13,MAX(Inputs!$B$13,1/(1+EXP(-(Inputs!$B$11*K1828+Inputs!$B$12)))))</f>
        <v>0.0023553789947344</v>
      </c>
      <c r="M1828" s="0" t="n">
        <f aca="false">Loan_Sample!AH1808*Inputs!$B$4*B1828</f>
        <v>159.700437079292</v>
      </c>
      <c r="N1828" s="0" t="n">
        <f aca="false">L1828*Inputs!$B$4*B1828</f>
        <v>159.700437079292</v>
      </c>
      <c r="O1828" s="0" t="n">
        <f aca="false">Inputs!$B$37+Inputs!$B$38*MAX(Loan_Sample!H1808-Inputs!$C$38,0)+Inputs!$B$39*MAX(Loan_Sample!H1808-Inputs!$C$39,0)+Inputs!$B$40*MAX(Loan_Sample!H1808-Inputs!$C$40,0)+Inputs!$B$41*MAX(Loan_Sample!H1808-Inputs!$C$41,0)+Inputs!$B$42*Inputs!$B$14+Inputs!$B$43*MIN(Loan_Sample!I1808/Inputs!$B$17,1)+Inputs!$B$44*MIN(Loan_Sample!E1808,Inputs!$B$18)+Inputs!$B$45*Loan_Sample!C1808</f>
        <v>-5.60034916394302</v>
      </c>
      <c r="P1828" s="0" t="n">
        <f aca="false">MIN(1-Inputs!$B$13,MAX(Inputs!$B$13,1/(1+EXP(-(Inputs!$B$15*O1828+Inputs!$B$16)))))</f>
        <v>0.00261370635263927</v>
      </c>
      <c r="Q1828" s="0" t="n">
        <f aca="false">Inputs!$B$37+Inputs!$B$38*MAX(F1828-Inputs!$C$38,0)+Inputs!$B$39*MAX(F1828-Inputs!$C$39,0)+Inputs!$B$40*MAX(F1828-Inputs!$C$40,0)+Inputs!$B$41*MAX(F1828-Inputs!$C$41,0)+Inputs!$B$42*Inputs!$B$14+Inputs!$B$43*MIN(Loan_Sample!I1808/Inputs!$B$17,1)+Inputs!$B$44*MIN(E1828,Inputs!$B$18)+Inputs!$B$45*Loan_Sample!C1808</f>
        <v>-5.60034916394302</v>
      </c>
      <c r="R1828" s="0" t="n">
        <f aca="false">MIN(1-Inputs!$B$13,MAX(Inputs!$B$13,1/(1+EXP(-(Inputs!$B$15*Q1828+Inputs!$B$16)))))</f>
        <v>0.00261370635263927</v>
      </c>
    </row>
    <row r="1829" customFormat="false" ht="15" hidden="false" customHeight="false" outlineLevel="0" collapsed="false">
      <c r="A1829" s="0" t="n">
        <f aca="false">Loan_Sample!A1809</f>
        <v>54121</v>
      </c>
      <c r="B1829" s="0" t="n">
        <f aca="false">Loan_Sample!U1809</f>
        <v>268372.75</v>
      </c>
      <c r="C1829" s="0" t="n">
        <f aca="false">Loan_Sample!K1809+Inputs!$B$26</f>
        <v>4.60833311080933</v>
      </c>
      <c r="D1829" s="0" t="n">
        <f aca="false">Loan_Sample!L1809+Inputs!$B$26</f>
        <v>-1.125</v>
      </c>
      <c r="E1829" s="0" t="n">
        <f aca="false">Loan_Sample!E1809/(1+Inputs!$B$25/100)</f>
        <v>69.5170822143555</v>
      </c>
      <c r="F1829" s="0" t="n">
        <f aca="false">Loan_Sample!H1809-Inputs!$B$24/100</f>
        <v>-2.00433301925659</v>
      </c>
      <c r="G1829" s="0" t="n">
        <f aca="false">IF(ISNUMBER(C1829),INDEX(Scorecard!$D$54:$D$61,SUMPRODUCT(--(Scorecard!$G$54:$G$60&lt;C1829))+1),Scorecard!$D$62)</f>
        <v>0.409483001259379</v>
      </c>
      <c r="H1829" s="0" t="n">
        <f aca="false">IF(ISNUMBER(D1829),INDEX(Scorecard!$D$63:$D$68,SUMPRODUCT(--(Scorecard!$G$63:$G$67&lt;D1829))+1),Scorecard!$D$69)</f>
        <v>-0.340582194386522</v>
      </c>
      <c r="I1829" s="0" t="n">
        <f aca="false">IF(ISNUMBER(E1829),INDEX(Scorecard!$D$19:$D$26,SUMPRODUCT(--(Scorecard!$G$19:$G$25&lt;E1829))+1),Scorecard!$D$27)</f>
        <v>0.0530843085177338</v>
      </c>
      <c r="J1829" s="0" t="n">
        <f aca="false">IF(ISNUMBER(F1829),INDEX(Scorecard!$D$37:$D$44,SUMPRODUCT(--(Scorecard!$G$37:$G$43&lt;F1829))+1),Scorecard!$D$45)</f>
        <v>1.35057635045042</v>
      </c>
      <c r="K1829" s="0" t="n">
        <f aca="false">Inputs!$B$10+Scorecard!$J$5*Loan_Sample!Y1809+Scorecard!$J$6*Loan_Sample!Z1809+Scorecard!$J$7*I1829+Scorecard!$J$8*Loan_Sample!AB1809+Scorecard!$J$9*J1829+Scorecard!$J$10*Loan_Sample!AD1809+Scorecard!$J$11*G1829+Scorecard!$J$12*H1829</f>
        <v>-4.90276889481497</v>
      </c>
      <c r="L1829" s="0" t="n">
        <f aca="false">MIN(1-Inputs!$B$13,MAX(Inputs!$B$13,1/(1+EXP(-(Inputs!$B$11*K1829+Inputs!$B$12)))))</f>
        <v>0.00653948564412758</v>
      </c>
      <c r="M1829" s="0" t="n">
        <f aca="false">Loan_Sample!AH1809*Inputs!$B$4*B1829</f>
        <v>614.256911065014</v>
      </c>
      <c r="N1829" s="0" t="n">
        <f aca="false">L1829*Inputs!$B$4*B1829</f>
        <v>614.256911065014</v>
      </c>
      <c r="O1829" s="0" t="n">
        <f aca="false">Inputs!$B$37+Inputs!$B$38*MAX(Loan_Sample!H1809-Inputs!$C$38,0)+Inputs!$B$39*MAX(Loan_Sample!H1809-Inputs!$C$39,0)+Inputs!$B$40*MAX(Loan_Sample!H1809-Inputs!$C$40,0)+Inputs!$B$41*MAX(Loan_Sample!H1809-Inputs!$C$41,0)+Inputs!$B$42*Inputs!$B$14+Inputs!$B$43*MIN(Loan_Sample!I1809/Inputs!$B$17,1)+Inputs!$B$44*MIN(Loan_Sample!E1809,Inputs!$B$18)+Inputs!$B$45*Loan_Sample!C1809</f>
        <v>-5.68743751583597</v>
      </c>
      <c r="P1829" s="0" t="n">
        <f aca="false">MIN(1-Inputs!$B$13,MAX(Inputs!$B$13,1/(1+EXP(-(Inputs!$B$15*O1829+Inputs!$B$16)))))</f>
        <v>0.002367924319614</v>
      </c>
      <c r="Q1829" s="0" t="n">
        <f aca="false">Inputs!$B$37+Inputs!$B$38*MAX(F1829-Inputs!$C$38,0)+Inputs!$B$39*MAX(F1829-Inputs!$C$39,0)+Inputs!$B$40*MAX(F1829-Inputs!$C$40,0)+Inputs!$B$41*MAX(F1829-Inputs!$C$41,0)+Inputs!$B$42*Inputs!$B$14+Inputs!$B$43*MIN(Loan_Sample!I1809/Inputs!$B$17,1)+Inputs!$B$44*MIN(E1829,Inputs!$B$18)+Inputs!$B$45*Loan_Sample!C1809</f>
        <v>-5.68743751583597</v>
      </c>
      <c r="R1829" s="0" t="n">
        <f aca="false">MIN(1-Inputs!$B$13,MAX(Inputs!$B$13,1/(1+EXP(-(Inputs!$B$15*Q1829+Inputs!$B$16)))))</f>
        <v>0.002367924319614</v>
      </c>
    </row>
    <row r="1830" customFormat="false" ht="15" hidden="false" customHeight="false" outlineLevel="0" collapsed="false">
      <c r="A1830" s="0" t="n">
        <f aca="false">Loan_Sample!A1810</f>
        <v>54154</v>
      </c>
      <c r="B1830" s="0" t="n">
        <f aca="false">Loan_Sample!U1810</f>
        <v>185759.67</v>
      </c>
      <c r="C1830" s="0" t="n">
        <f aca="false">Loan_Sample!K1810+Inputs!$B$26</f>
        <v>6.53333330154419</v>
      </c>
      <c r="D1830" s="0" t="n">
        <f aca="false">Loan_Sample!L1810+Inputs!$B$26</f>
        <v>2.71025633811951</v>
      </c>
      <c r="E1830" s="0" t="n">
        <f aca="false">Loan_Sample!E1810/(1+Inputs!$B$25/100)</f>
        <v>74.1871337890625</v>
      </c>
      <c r="F1830" s="0" t="n">
        <f aca="false">Loan_Sample!H1810-Inputs!$B$24/100</f>
        <v>1.13133311271668</v>
      </c>
      <c r="G1830" s="0" t="n">
        <f aca="false">IF(ISNUMBER(C1830),INDEX(Scorecard!$D$54:$D$61,SUMPRODUCT(--(Scorecard!$G$54:$G$60&lt;C1830))+1),Scorecard!$D$62)</f>
        <v>-0.119873800601421</v>
      </c>
      <c r="H1830" s="0" t="n">
        <f aca="false">IF(ISNUMBER(D1830),INDEX(Scorecard!$D$63:$D$68,SUMPRODUCT(--(Scorecard!$G$63:$G$67&lt;D1830))+1),Scorecard!$D$69)</f>
        <v>0.322484508656054</v>
      </c>
      <c r="I1830" s="0" t="n">
        <f aca="false">IF(ISNUMBER(E1830),INDEX(Scorecard!$D$19:$D$26,SUMPRODUCT(--(Scorecard!$G$19:$G$25&lt;E1830))+1),Scorecard!$D$27)</f>
        <v>-0.0341578513653732</v>
      </c>
      <c r="J1830" s="0" t="n">
        <f aca="false">IF(ISNUMBER(F1830),INDEX(Scorecard!$D$37:$D$44,SUMPRODUCT(--(Scorecard!$G$37:$G$43&lt;F1830))+1),Scorecard!$D$45)</f>
        <v>-0.975503570149195</v>
      </c>
      <c r="K1830" s="0" t="n">
        <f aca="false">Inputs!$B$10+Scorecard!$J$5*Loan_Sample!Y1810+Scorecard!$J$6*Loan_Sample!Z1810+Scorecard!$J$7*I1830+Scorecard!$J$8*Loan_Sample!AB1810+Scorecard!$J$9*J1830+Scorecard!$J$10*Loan_Sample!AD1810+Scorecard!$J$11*G1830+Scorecard!$J$12*H1830</f>
        <v>-2.92477402353265</v>
      </c>
      <c r="L1830" s="0" t="n">
        <f aca="false">MIN(1-Inputs!$B$13,MAX(Inputs!$B$13,1/(1+EXP(-(Inputs!$B$11*K1830+Inputs!$B$12)))))</f>
        <v>0.0514394850180755</v>
      </c>
      <c r="M1830" s="0" t="n">
        <f aca="false">Loan_Sample!AH1810*Inputs!$B$4*B1830</f>
        <v>3344.38361667468</v>
      </c>
      <c r="N1830" s="0" t="n">
        <f aca="false">L1830*Inputs!$B$4*B1830</f>
        <v>3344.38361667468</v>
      </c>
      <c r="O1830" s="0" t="n">
        <f aca="false">Inputs!$B$37+Inputs!$B$38*MAX(Loan_Sample!H1810-Inputs!$C$38,0)+Inputs!$B$39*MAX(Loan_Sample!H1810-Inputs!$C$39,0)+Inputs!$B$40*MAX(Loan_Sample!H1810-Inputs!$C$40,0)+Inputs!$B$41*MAX(Loan_Sample!H1810-Inputs!$C$41,0)+Inputs!$B$42*Inputs!$B$14+Inputs!$B$43*MIN(Loan_Sample!I1810/Inputs!$B$17,1)+Inputs!$B$44*MIN(Loan_Sample!E1810,Inputs!$B$18)+Inputs!$B$45*Loan_Sample!C1810</f>
        <v>-3.68871700010523</v>
      </c>
      <c r="P1830" s="0" t="n">
        <f aca="false">MIN(1-Inputs!$B$13,MAX(Inputs!$B$13,1/(1+EXP(-(Inputs!$B$15*O1830+Inputs!$B$16)))))</f>
        <v>0.0225056037819692</v>
      </c>
      <c r="Q1830" s="0" t="n">
        <f aca="false">Inputs!$B$37+Inputs!$B$38*MAX(F1830-Inputs!$C$38,0)+Inputs!$B$39*MAX(F1830-Inputs!$C$39,0)+Inputs!$B$40*MAX(F1830-Inputs!$C$40,0)+Inputs!$B$41*MAX(F1830-Inputs!$C$41,0)+Inputs!$B$42*Inputs!$B$14+Inputs!$B$43*MIN(Loan_Sample!I1810/Inputs!$B$17,1)+Inputs!$B$44*MIN(E1830,Inputs!$B$18)+Inputs!$B$45*Loan_Sample!C1810</f>
        <v>-3.68871700010523</v>
      </c>
      <c r="R1830" s="0" t="n">
        <f aca="false">MIN(1-Inputs!$B$13,MAX(Inputs!$B$13,1/(1+EXP(-(Inputs!$B$15*Q1830+Inputs!$B$16)))))</f>
        <v>0.0225056037819692</v>
      </c>
    </row>
    <row r="1831" customFormat="false" ht="15" hidden="false" customHeight="false" outlineLevel="0" collapsed="false">
      <c r="A1831" s="0" t="n">
        <f aca="false">Loan_Sample!A1811</f>
        <v>54175</v>
      </c>
      <c r="B1831" s="0" t="n">
        <f aca="false">Loan_Sample!U1811</f>
        <v>257637.05</v>
      </c>
      <c r="C1831" s="0" t="n">
        <f aca="false">Loan_Sample!K1811+Inputs!$B$26</f>
        <v>4.0230770111084</v>
      </c>
      <c r="D1831" s="0" t="n">
        <f aca="false">Loan_Sample!L1811+Inputs!$B$26</f>
        <v>-0.276923179626465</v>
      </c>
      <c r="E1831" s="0" t="n">
        <f aca="false">Loan_Sample!E1811/(1+Inputs!$B$25/100)</f>
        <v>54.7780380249023</v>
      </c>
      <c r="F1831" s="0" t="n">
        <f aca="false">Loan_Sample!H1811-Inputs!$B$24/100</f>
        <v>0.106666564941406</v>
      </c>
      <c r="G1831" s="0" t="n">
        <f aca="false">IF(ISNUMBER(C1831),INDEX(Scorecard!$D$54:$D$61,SUMPRODUCT(--(Scorecard!$G$54:$G$60&lt;C1831))+1),Scorecard!$D$62)</f>
        <v>0.489050497890326</v>
      </c>
      <c r="H1831" s="0" t="n">
        <f aca="false">IF(ISNUMBER(D1831),INDEX(Scorecard!$D$63:$D$68,SUMPRODUCT(--(Scorecard!$G$63:$G$67&lt;D1831))+1),Scorecard!$D$69)</f>
        <v>0.322484508656054</v>
      </c>
      <c r="I1831" s="0" t="n">
        <f aca="false">IF(ISNUMBER(E1831),INDEX(Scorecard!$D$19:$D$26,SUMPRODUCT(--(Scorecard!$G$19:$G$25&lt;E1831))+1),Scorecard!$D$27)</f>
        <v>0.285899340811827</v>
      </c>
      <c r="J1831" s="0" t="n">
        <f aca="false">IF(ISNUMBER(F1831),INDEX(Scorecard!$D$37:$D$44,SUMPRODUCT(--(Scorecard!$G$37:$G$43&lt;F1831))+1),Scorecard!$D$45)</f>
        <v>0.102184252677548</v>
      </c>
      <c r="K1831" s="0" t="n">
        <f aca="false">Inputs!$B$10+Scorecard!$J$5*Loan_Sample!Y1811+Scorecard!$J$6*Loan_Sample!Z1811+Scorecard!$J$7*I1831+Scorecard!$J$8*Loan_Sample!AB1811+Scorecard!$J$9*J1831+Scorecard!$J$10*Loan_Sample!AD1811+Scorecard!$J$11*G1831+Scorecard!$J$12*H1831</f>
        <v>-5.72783298576085</v>
      </c>
      <c r="L1831" s="0" t="n">
        <f aca="false">MIN(1-Inputs!$B$13,MAX(Inputs!$B$13,1/(1+EXP(-(Inputs!$B$11*K1831+Inputs!$B$12)))))</f>
        <v>0.00272390819663066</v>
      </c>
      <c r="M1831" s="0" t="n">
        <f aca="false">Loan_Sample!AH1811*Inputs!$B$4*B1831</f>
        <v>245.62288528776</v>
      </c>
      <c r="N1831" s="0" t="n">
        <f aca="false">L1831*Inputs!$B$4*B1831</f>
        <v>245.62288528776</v>
      </c>
      <c r="O1831" s="0" t="n">
        <f aca="false">Inputs!$B$37+Inputs!$B$38*MAX(Loan_Sample!H1811-Inputs!$C$38,0)+Inputs!$B$39*MAX(Loan_Sample!H1811-Inputs!$C$39,0)+Inputs!$B$40*MAX(Loan_Sample!H1811-Inputs!$C$40,0)+Inputs!$B$41*MAX(Loan_Sample!H1811-Inputs!$C$41,0)+Inputs!$B$42*Inputs!$B$14+Inputs!$B$43*MIN(Loan_Sample!I1811/Inputs!$B$17,1)+Inputs!$B$44*MIN(Loan_Sample!E1811,Inputs!$B$18)+Inputs!$B$45*Loan_Sample!C1811</f>
        <v>-5.14637951920603</v>
      </c>
      <c r="P1831" s="0" t="n">
        <f aca="false">MIN(1-Inputs!$B$13,MAX(Inputs!$B$13,1/(1+EXP(-(Inputs!$B$15*O1831+Inputs!$B$16)))))</f>
        <v>0.00437137442530048</v>
      </c>
      <c r="Q1831" s="0" t="n">
        <f aca="false">Inputs!$B$37+Inputs!$B$38*MAX(F1831-Inputs!$C$38,0)+Inputs!$B$39*MAX(F1831-Inputs!$C$39,0)+Inputs!$B$40*MAX(F1831-Inputs!$C$40,0)+Inputs!$B$41*MAX(F1831-Inputs!$C$41,0)+Inputs!$B$42*Inputs!$B$14+Inputs!$B$43*MIN(Loan_Sample!I1811/Inputs!$B$17,1)+Inputs!$B$44*MIN(E1831,Inputs!$B$18)+Inputs!$B$45*Loan_Sample!C1811</f>
        <v>-5.14637951920603</v>
      </c>
      <c r="R1831" s="0" t="n">
        <f aca="false">MIN(1-Inputs!$B$13,MAX(Inputs!$B$13,1/(1+EXP(-(Inputs!$B$15*Q1831+Inputs!$B$16)))))</f>
        <v>0.00437137442530048</v>
      </c>
    </row>
    <row r="1832" customFormat="false" ht="15" hidden="false" customHeight="false" outlineLevel="0" collapsed="false">
      <c r="A1832" s="0" t="n">
        <f aca="false">Loan_Sample!A1812</f>
        <v>54206</v>
      </c>
      <c r="B1832" s="0" t="n">
        <f aca="false">Loan_Sample!U1812</f>
        <v>180249.73</v>
      </c>
      <c r="C1832" s="0" t="n">
        <f aca="false">Loan_Sample!K1812+Inputs!$B$26</f>
        <v>5.73333311080933</v>
      </c>
      <c r="D1832" s="0" t="n">
        <f aca="false">Loan_Sample!L1812+Inputs!$B$26</f>
        <v>-3.50000047683716</v>
      </c>
      <c r="E1832" s="0" t="n">
        <f aca="false">Loan_Sample!E1812/(1+Inputs!$B$25/100)</f>
        <v>44.0128746032715</v>
      </c>
      <c r="F1832" s="0" t="n">
        <f aca="false">Loan_Sample!H1812-Inputs!$B$24/100</f>
        <v>1.7943332195282</v>
      </c>
      <c r="G1832" s="0" t="n">
        <f aca="false">IF(ISNUMBER(C1832),INDEX(Scorecard!$D$54:$D$61,SUMPRODUCT(--(Scorecard!$G$54:$G$60&lt;C1832))+1),Scorecard!$D$62)</f>
        <v>0.0151758992857273</v>
      </c>
      <c r="H1832" s="0" t="n">
        <f aca="false">IF(ISNUMBER(D1832),INDEX(Scorecard!$D$63:$D$68,SUMPRODUCT(--(Scorecard!$G$63:$G$67&lt;D1832))+1),Scorecard!$D$69)</f>
        <v>-0.340582194386522</v>
      </c>
      <c r="I1832" s="0" t="n">
        <f aca="false">IF(ISNUMBER(E1832),INDEX(Scorecard!$D$19:$D$26,SUMPRODUCT(--(Scorecard!$G$19:$G$25&lt;E1832))+1),Scorecard!$D$27)</f>
        <v>0.57899015159425</v>
      </c>
      <c r="J1832" s="0" t="n">
        <f aca="false">IF(ISNUMBER(F1832),INDEX(Scorecard!$D$37:$D$44,SUMPRODUCT(--(Scorecard!$G$37:$G$43&lt;F1832))+1),Scorecard!$D$45)</f>
        <v>-0.975503570149195</v>
      </c>
      <c r="K1832" s="0" t="n">
        <f aca="false">Inputs!$B$10+Scorecard!$J$5*Loan_Sample!Y1812+Scorecard!$J$6*Loan_Sample!Z1812+Scorecard!$J$7*I1832+Scorecard!$J$8*Loan_Sample!AB1812+Scorecard!$J$9*J1832+Scorecard!$J$10*Loan_Sample!AD1812+Scorecard!$J$11*G1832+Scorecard!$J$12*H1832</f>
        <v>-4.15495288769883</v>
      </c>
      <c r="L1832" s="0" t="n">
        <f aca="false">MIN(1-Inputs!$B$13,MAX(Inputs!$B$13,1/(1+EXP(-(Inputs!$B$11*K1832+Inputs!$B$12)))))</f>
        <v>0.014399352574911</v>
      </c>
      <c r="M1832" s="0" t="n">
        <f aca="false">Loan_Sample!AH1812*Inputs!$B$4*B1832</f>
        <v>908.417794830879</v>
      </c>
      <c r="N1832" s="0" t="n">
        <f aca="false">L1832*Inputs!$B$4*B1832</f>
        <v>908.417794830879</v>
      </c>
      <c r="O1832" s="0" t="n">
        <f aca="false">Inputs!$B$37+Inputs!$B$38*MAX(Loan_Sample!H1812-Inputs!$C$38,0)+Inputs!$B$39*MAX(Loan_Sample!H1812-Inputs!$C$39,0)+Inputs!$B$40*MAX(Loan_Sample!H1812-Inputs!$C$40,0)+Inputs!$B$41*MAX(Loan_Sample!H1812-Inputs!$C$41,0)+Inputs!$B$42*Inputs!$B$14+Inputs!$B$43*MIN(Loan_Sample!I1812/Inputs!$B$17,1)+Inputs!$B$44*MIN(Loan_Sample!E1812,Inputs!$B$18)+Inputs!$B$45*Loan_Sample!C1812</f>
        <v>-3.27927091556958</v>
      </c>
      <c r="P1832" s="0" t="n">
        <f aca="false">MIN(1-Inputs!$B$13,MAX(Inputs!$B$13,1/(1+EXP(-(Inputs!$B$15*O1832+Inputs!$B$16)))))</f>
        <v>0.0353737564334509</v>
      </c>
      <c r="Q1832" s="0" t="n">
        <f aca="false">Inputs!$B$37+Inputs!$B$38*MAX(F1832-Inputs!$C$38,0)+Inputs!$B$39*MAX(F1832-Inputs!$C$39,0)+Inputs!$B$40*MAX(F1832-Inputs!$C$40,0)+Inputs!$B$41*MAX(F1832-Inputs!$C$41,0)+Inputs!$B$42*Inputs!$B$14+Inputs!$B$43*MIN(Loan_Sample!I1812/Inputs!$B$17,1)+Inputs!$B$44*MIN(E1832,Inputs!$B$18)+Inputs!$B$45*Loan_Sample!C1812</f>
        <v>-3.27927091556958</v>
      </c>
      <c r="R1832" s="0" t="n">
        <f aca="false">MIN(1-Inputs!$B$13,MAX(Inputs!$B$13,1/(1+EXP(-(Inputs!$B$15*Q1832+Inputs!$B$16)))))</f>
        <v>0.0353737564334509</v>
      </c>
    </row>
    <row r="1833" customFormat="false" ht="15" hidden="false" customHeight="false" outlineLevel="0" collapsed="false">
      <c r="A1833" s="0" t="n">
        <f aca="false">Loan_Sample!A1813</f>
        <v>54219</v>
      </c>
      <c r="B1833" s="0" t="n">
        <f aca="false">Loan_Sample!U1813</f>
        <v>281628.53</v>
      </c>
      <c r="C1833" s="0" t="n">
        <f aca="false">Loan_Sample!K1813+Inputs!$B$26</f>
        <v>5.25833320617676</v>
      </c>
      <c r="D1833" s="0" t="n">
        <f aca="false">Loan_Sample!L1813+Inputs!$B$26</f>
        <v>-1.875</v>
      </c>
      <c r="E1833" s="0" t="n">
        <f aca="false">Loan_Sample!E1813/(1+Inputs!$B$25/100)</f>
        <v>85.4274826049805</v>
      </c>
      <c r="F1833" s="0" t="n">
        <f aca="false">Loan_Sample!H1813-Inputs!$B$24/100</f>
        <v>-0.750666618347168</v>
      </c>
      <c r="G1833" s="0" t="n">
        <f aca="false">IF(ISNUMBER(C1833),INDEX(Scorecard!$D$54:$D$61,SUMPRODUCT(--(Scorecard!$G$54:$G$60&lt;C1833))+1),Scorecard!$D$62)</f>
        <v>0.126303549215828</v>
      </c>
      <c r="H1833" s="0" t="n">
        <f aca="false">IF(ISNUMBER(D1833),INDEX(Scorecard!$D$63:$D$68,SUMPRODUCT(--(Scorecard!$G$63:$G$67&lt;D1833))+1),Scorecard!$D$69)</f>
        <v>-0.340582194386522</v>
      </c>
      <c r="I1833" s="0" t="n">
        <f aca="false">IF(ISNUMBER(E1833),INDEX(Scorecard!$D$19:$D$26,SUMPRODUCT(--(Scorecard!$G$19:$G$25&lt;E1833))+1),Scorecard!$D$27)</f>
        <v>-0.219855970853228</v>
      </c>
      <c r="J1833" s="0" t="n">
        <f aca="false">IF(ISNUMBER(F1833),INDEX(Scorecard!$D$37:$D$44,SUMPRODUCT(--(Scorecard!$G$37:$G$43&lt;F1833))+1),Scorecard!$D$45)</f>
        <v>1.35057635045042</v>
      </c>
      <c r="K1833" s="0" t="n">
        <f aca="false">Inputs!$B$10+Scorecard!$J$5*Loan_Sample!Y1813+Scorecard!$J$6*Loan_Sample!Z1813+Scorecard!$J$7*I1833+Scorecard!$J$8*Loan_Sample!AB1813+Scorecard!$J$9*J1833+Scorecard!$J$10*Loan_Sample!AD1813+Scorecard!$J$11*G1833+Scorecard!$J$12*H1833</f>
        <v>-5.97432463034184</v>
      </c>
      <c r="L1833" s="0" t="n">
        <f aca="false">MIN(1-Inputs!$B$13,MAX(Inputs!$B$13,1/(1+EXP(-(Inputs!$B$11*K1833+Inputs!$B$12)))))</f>
        <v>0.00209573779159547</v>
      </c>
      <c r="M1833" s="0" t="n">
        <f aca="false">Loan_Sample!AH1813*Inputs!$B$4*B1833</f>
        <v>206.576843729368</v>
      </c>
      <c r="N1833" s="0" t="n">
        <f aca="false">L1833*Inputs!$B$4*B1833</f>
        <v>206.576843729368</v>
      </c>
      <c r="O1833" s="0" t="n">
        <f aca="false">Inputs!$B$37+Inputs!$B$38*MAX(Loan_Sample!H1813-Inputs!$C$38,0)+Inputs!$B$39*MAX(Loan_Sample!H1813-Inputs!$C$39,0)+Inputs!$B$40*MAX(Loan_Sample!H1813-Inputs!$C$40,0)+Inputs!$B$41*MAX(Loan_Sample!H1813-Inputs!$C$41,0)+Inputs!$B$42*Inputs!$B$14+Inputs!$B$43*MIN(Loan_Sample!I1813/Inputs!$B$17,1)+Inputs!$B$44*MIN(Loan_Sample!E1813,Inputs!$B$18)+Inputs!$B$45*Loan_Sample!C1813</f>
        <v>-5.78702722646984</v>
      </c>
      <c r="P1833" s="0" t="n">
        <f aca="false">MIN(1-Inputs!$B$13,MAX(Inputs!$B$13,1/(1+EXP(-(Inputs!$B$15*O1833+Inputs!$B$16)))))</f>
        <v>0.00211499788772225</v>
      </c>
      <c r="Q1833" s="0" t="n">
        <f aca="false">Inputs!$B$37+Inputs!$B$38*MAX(F1833-Inputs!$C$38,0)+Inputs!$B$39*MAX(F1833-Inputs!$C$39,0)+Inputs!$B$40*MAX(F1833-Inputs!$C$40,0)+Inputs!$B$41*MAX(F1833-Inputs!$C$41,0)+Inputs!$B$42*Inputs!$B$14+Inputs!$B$43*MIN(Loan_Sample!I1813/Inputs!$B$17,1)+Inputs!$B$44*MIN(E1833,Inputs!$B$18)+Inputs!$B$45*Loan_Sample!C1813</f>
        <v>-5.78702722646984</v>
      </c>
      <c r="R1833" s="0" t="n">
        <f aca="false">MIN(1-Inputs!$B$13,MAX(Inputs!$B$13,1/(1+EXP(-(Inputs!$B$15*Q1833+Inputs!$B$16)))))</f>
        <v>0.00211499788772225</v>
      </c>
    </row>
    <row r="1834" customFormat="false" ht="15" hidden="false" customHeight="false" outlineLevel="0" collapsed="false">
      <c r="A1834" s="0" t="n">
        <f aca="false">Loan_Sample!A1814</f>
        <v>54262</v>
      </c>
      <c r="B1834" s="0" t="n">
        <f aca="false">Loan_Sample!U1814</f>
        <v>133195.7</v>
      </c>
      <c r="C1834" s="0" t="n">
        <f aca="false">Loan_Sample!K1814+Inputs!$B$26</f>
        <v>6.43333339691162</v>
      </c>
      <c r="D1834" s="0" t="n">
        <f aca="false">Loan_Sample!L1814+Inputs!$B$26</f>
        <v>2.71025657653809</v>
      </c>
      <c r="E1834" s="0" t="n">
        <f aca="false">Loan_Sample!E1814/(1+Inputs!$B$25/100)</f>
        <v>61.2850227355957</v>
      </c>
      <c r="F1834" s="0" t="n">
        <f aca="false">Loan_Sample!H1814-Inputs!$B$24/100</f>
        <v>1.13433337211609</v>
      </c>
      <c r="G1834" s="0" t="n">
        <f aca="false">IF(ISNUMBER(C1834),INDEX(Scorecard!$D$54:$D$61,SUMPRODUCT(--(Scorecard!$G$54:$G$60&lt;C1834))+1),Scorecard!$D$62)</f>
        <v>-0.119873800601421</v>
      </c>
      <c r="H1834" s="0" t="n">
        <f aca="false">IF(ISNUMBER(D1834),INDEX(Scorecard!$D$63:$D$68,SUMPRODUCT(--(Scorecard!$G$63:$G$67&lt;D1834))+1),Scorecard!$D$69)</f>
        <v>0.322484508656054</v>
      </c>
      <c r="I1834" s="0" t="n">
        <f aca="false">IF(ISNUMBER(E1834),INDEX(Scorecard!$D$19:$D$26,SUMPRODUCT(--(Scorecard!$G$19:$G$25&lt;E1834))+1),Scorecard!$D$27)</f>
        <v>0.233621608745691</v>
      </c>
      <c r="J1834" s="0" t="n">
        <f aca="false">IF(ISNUMBER(F1834),INDEX(Scorecard!$D$37:$D$44,SUMPRODUCT(--(Scorecard!$G$37:$G$43&lt;F1834))+1),Scorecard!$D$45)</f>
        <v>-0.975503570149195</v>
      </c>
      <c r="K1834" s="0" t="n">
        <f aca="false">Inputs!$B$10+Scorecard!$J$5*Loan_Sample!Y1814+Scorecard!$J$6*Loan_Sample!Z1814+Scorecard!$J$7*I1834+Scorecard!$J$8*Loan_Sample!AB1814+Scorecard!$J$9*J1834+Scorecard!$J$10*Loan_Sample!AD1814+Scorecard!$J$11*G1834+Scorecard!$J$12*H1834</f>
        <v>-2.73125994119096</v>
      </c>
      <c r="L1834" s="0" t="n">
        <f aca="false">MIN(1-Inputs!$B$13,MAX(Inputs!$B$13,1/(1+EXP(-(Inputs!$B$11*K1834+Inputs!$B$12)))))</f>
        <v>0.0624895429250601</v>
      </c>
      <c r="M1834" s="0" t="n">
        <f aca="false">Loan_Sample!AH1814*Inputs!$B$4*B1834</f>
        <v>2913.1684444042</v>
      </c>
      <c r="N1834" s="0" t="n">
        <f aca="false">L1834*Inputs!$B$4*B1834</f>
        <v>2913.1684444042</v>
      </c>
      <c r="O1834" s="0" t="n">
        <f aca="false">Inputs!$B$37+Inputs!$B$38*MAX(Loan_Sample!H1814-Inputs!$C$38,0)+Inputs!$B$39*MAX(Loan_Sample!H1814-Inputs!$C$39,0)+Inputs!$B$40*MAX(Loan_Sample!H1814-Inputs!$C$40,0)+Inputs!$B$41*MAX(Loan_Sample!H1814-Inputs!$C$41,0)+Inputs!$B$42*Inputs!$B$14+Inputs!$B$43*MIN(Loan_Sample!I1814/Inputs!$B$17,1)+Inputs!$B$44*MIN(Loan_Sample!E1814,Inputs!$B$18)+Inputs!$B$45*Loan_Sample!C1814</f>
        <v>-3.7542107792359</v>
      </c>
      <c r="P1834" s="0" t="n">
        <f aca="false">MIN(1-Inputs!$B$13,MAX(Inputs!$B$13,1/(1+EXP(-(Inputs!$B$15*O1834+Inputs!$B$16)))))</f>
        <v>0.020924634831162</v>
      </c>
      <c r="Q1834" s="0" t="n">
        <f aca="false">Inputs!$B$37+Inputs!$B$38*MAX(F1834-Inputs!$C$38,0)+Inputs!$B$39*MAX(F1834-Inputs!$C$39,0)+Inputs!$B$40*MAX(F1834-Inputs!$C$40,0)+Inputs!$B$41*MAX(F1834-Inputs!$C$41,0)+Inputs!$B$42*Inputs!$B$14+Inputs!$B$43*MIN(Loan_Sample!I1814/Inputs!$B$17,1)+Inputs!$B$44*MIN(E1834,Inputs!$B$18)+Inputs!$B$45*Loan_Sample!C1814</f>
        <v>-3.7542107792359</v>
      </c>
      <c r="R1834" s="0" t="n">
        <f aca="false">MIN(1-Inputs!$B$13,MAX(Inputs!$B$13,1/(1+EXP(-(Inputs!$B$15*Q1834+Inputs!$B$16)))))</f>
        <v>0.020924634831162</v>
      </c>
    </row>
    <row r="1835" customFormat="false" ht="15" hidden="false" customHeight="false" outlineLevel="0" collapsed="false">
      <c r="A1835" s="0" t="n">
        <f aca="false">Loan_Sample!A1815</f>
        <v>54276</v>
      </c>
      <c r="B1835" s="0" t="n">
        <f aca="false">Loan_Sample!U1815</f>
        <v>111986.26</v>
      </c>
      <c r="C1835" s="0" t="n">
        <f aca="false">Loan_Sample!K1815+Inputs!$B$26</f>
        <v>9.3333330154419</v>
      </c>
      <c r="D1835" s="0" t="n">
        <f aca="false">Loan_Sample!L1815+Inputs!$B$26</f>
        <v>5.0717945098877</v>
      </c>
      <c r="E1835" s="0" t="n">
        <f aca="false">Loan_Sample!E1815/(1+Inputs!$B$25/100)</f>
        <v>85.7031555175781</v>
      </c>
      <c r="F1835" s="0" t="n">
        <f aca="false">Loan_Sample!H1815-Inputs!$B$24/100</f>
        <v>1.09666657447815</v>
      </c>
      <c r="G1835" s="0" t="n">
        <f aca="false">IF(ISNUMBER(C1835),INDEX(Scorecard!$D$54:$D$61,SUMPRODUCT(--(Scorecard!$G$54:$G$60&lt;C1835))+1),Scorecard!$D$62)</f>
        <v>-0.541917179454542</v>
      </c>
      <c r="H1835" s="0" t="n">
        <f aca="false">IF(ISNUMBER(D1835),INDEX(Scorecard!$D$63:$D$68,SUMPRODUCT(--(Scorecard!$G$63:$G$67&lt;D1835))+1),Scorecard!$D$69)</f>
        <v>0.322484508656054</v>
      </c>
      <c r="I1835" s="0" t="n">
        <f aca="false">IF(ISNUMBER(E1835),INDEX(Scorecard!$D$19:$D$26,SUMPRODUCT(--(Scorecard!$G$19:$G$25&lt;E1835))+1),Scorecard!$D$27)</f>
        <v>-0.219855970853228</v>
      </c>
      <c r="J1835" s="0" t="n">
        <f aca="false">IF(ISNUMBER(F1835),INDEX(Scorecard!$D$37:$D$44,SUMPRODUCT(--(Scorecard!$G$37:$G$43&lt;F1835))+1),Scorecard!$D$45)</f>
        <v>-0.975503570149195</v>
      </c>
      <c r="K1835" s="0" t="n">
        <f aca="false">Inputs!$B$10+Scorecard!$J$5*Loan_Sample!Y1815+Scorecard!$J$6*Loan_Sample!Z1815+Scorecard!$J$7*I1835+Scorecard!$J$8*Loan_Sample!AB1815+Scorecard!$J$9*J1835+Scorecard!$J$10*Loan_Sample!AD1815+Scorecard!$J$11*G1835+Scorecard!$J$12*H1835</f>
        <v>-4.03814048208788</v>
      </c>
      <c r="L1835" s="0" t="n">
        <f aca="false">MIN(1-Inputs!$B$13,MAX(Inputs!$B$13,1/(1+EXP(-(Inputs!$B$11*K1835+Inputs!$B$12)))))</f>
        <v>0.0162779654052812</v>
      </c>
      <c r="M1835" s="0" t="n">
        <f aca="false">Loan_Sample!AH1815*Inputs!$B$4*B1835</f>
        <v>638.01796315139</v>
      </c>
      <c r="N1835" s="0" t="n">
        <f aca="false">L1835*Inputs!$B$4*B1835</f>
        <v>638.01796315139</v>
      </c>
      <c r="O1835" s="0" t="n">
        <f aca="false">Inputs!$B$37+Inputs!$B$38*MAX(Loan_Sample!H1815-Inputs!$C$38,0)+Inputs!$B$39*MAX(Loan_Sample!H1815-Inputs!$C$39,0)+Inputs!$B$40*MAX(Loan_Sample!H1815-Inputs!$C$40,0)+Inputs!$B$41*MAX(Loan_Sample!H1815-Inputs!$C$41,0)+Inputs!$B$42*Inputs!$B$14+Inputs!$B$43*MIN(Loan_Sample!I1815/Inputs!$B$17,1)+Inputs!$B$44*MIN(Loan_Sample!E1815,Inputs!$B$18)+Inputs!$B$45*Loan_Sample!C1815</f>
        <v>-3.33091736665904</v>
      </c>
      <c r="P1835" s="0" t="n">
        <f aca="false">MIN(1-Inputs!$B$13,MAX(Inputs!$B$13,1/(1+EXP(-(Inputs!$B$15*O1835+Inputs!$B$16)))))</f>
        <v>0.0334241163798437</v>
      </c>
      <c r="Q1835" s="0" t="n">
        <f aca="false">Inputs!$B$37+Inputs!$B$38*MAX(F1835-Inputs!$C$38,0)+Inputs!$B$39*MAX(F1835-Inputs!$C$39,0)+Inputs!$B$40*MAX(F1835-Inputs!$C$40,0)+Inputs!$B$41*MAX(F1835-Inputs!$C$41,0)+Inputs!$B$42*Inputs!$B$14+Inputs!$B$43*MIN(Loan_Sample!I1815/Inputs!$B$17,1)+Inputs!$B$44*MIN(E1835,Inputs!$B$18)+Inputs!$B$45*Loan_Sample!C1815</f>
        <v>-3.33091736665904</v>
      </c>
      <c r="R1835" s="0" t="n">
        <f aca="false">MIN(1-Inputs!$B$13,MAX(Inputs!$B$13,1/(1+EXP(-(Inputs!$B$15*Q1835+Inputs!$B$16)))))</f>
        <v>0.0334241163798437</v>
      </c>
    </row>
    <row r="1836" customFormat="false" ht="15" hidden="false" customHeight="false" outlineLevel="0" collapsed="false">
      <c r="A1836" s="0" t="n">
        <f aca="false">Loan_Sample!A1816</f>
        <v>54283</v>
      </c>
      <c r="B1836" s="0" t="n">
        <f aca="false">Loan_Sample!U1816</f>
        <v>238951.16</v>
      </c>
      <c r="C1836" s="0" t="n">
        <f aca="false">Loan_Sample!K1816+Inputs!$B$26</f>
        <v>5.03333330154419</v>
      </c>
      <c r="D1836" s="0" t="n">
        <f aca="false">Loan_Sample!L1816+Inputs!$B$26</f>
        <v>-3.50000047683716</v>
      </c>
      <c r="E1836" s="0" t="n">
        <f aca="false">Loan_Sample!E1816/(1+Inputs!$B$25/100)</f>
        <v>53.8265380859375</v>
      </c>
      <c r="F1836" s="0" t="n">
        <f aca="false">Loan_Sample!H1816-Inputs!$B$24/100</f>
        <v>0.659333467483521</v>
      </c>
      <c r="G1836" s="0" t="n">
        <f aca="false">IF(ISNUMBER(C1836),INDEX(Scorecard!$D$54:$D$61,SUMPRODUCT(--(Scorecard!$G$54:$G$60&lt;C1836))+1),Scorecard!$D$62)</f>
        <v>0.214429354789033</v>
      </c>
      <c r="H1836" s="0" t="n">
        <f aca="false">IF(ISNUMBER(D1836),INDEX(Scorecard!$D$63:$D$68,SUMPRODUCT(--(Scorecard!$G$63:$G$67&lt;D1836))+1),Scorecard!$D$69)</f>
        <v>-0.340582194386522</v>
      </c>
      <c r="I1836" s="0" t="n">
        <f aca="false">IF(ISNUMBER(E1836),INDEX(Scorecard!$D$19:$D$26,SUMPRODUCT(--(Scorecard!$G$19:$G$25&lt;E1836))+1),Scorecard!$D$27)</f>
        <v>0.57899015159425</v>
      </c>
      <c r="J1836" s="0" t="n">
        <f aca="false">IF(ISNUMBER(F1836),INDEX(Scorecard!$D$37:$D$44,SUMPRODUCT(--(Scorecard!$G$37:$G$43&lt;F1836))+1),Scorecard!$D$45)</f>
        <v>-0.569454719285959</v>
      </c>
      <c r="K1836" s="0" t="n">
        <f aca="false">Inputs!$B$10+Scorecard!$J$5*Loan_Sample!Y1816+Scorecard!$J$6*Loan_Sample!Z1816+Scorecard!$J$7*I1836+Scorecard!$J$8*Loan_Sample!AB1816+Scorecard!$J$9*J1836+Scorecard!$J$10*Loan_Sample!AD1816+Scorecard!$J$11*G1836+Scorecard!$J$12*H1836</f>
        <v>-4.96513794991515</v>
      </c>
      <c r="L1836" s="0" t="n">
        <f aca="false">MIN(1-Inputs!$B$13,MAX(Inputs!$B$13,1/(1+EXP(-(Inputs!$B$11*K1836+Inputs!$B$12)))))</f>
        <v>0.00612136971113851</v>
      </c>
      <c r="M1836" s="0" t="n">
        <f aca="false">Loan_Sample!AH1816*Inputs!$B$4*B1836</f>
        <v>511.947937642894</v>
      </c>
      <c r="N1836" s="0" t="n">
        <f aca="false">L1836*Inputs!$B$4*B1836</f>
        <v>511.947937642894</v>
      </c>
      <c r="O1836" s="0" t="n">
        <f aca="false">Inputs!$B$37+Inputs!$B$38*MAX(Loan_Sample!H1816-Inputs!$C$38,0)+Inputs!$B$39*MAX(Loan_Sample!H1816-Inputs!$C$39,0)+Inputs!$B$40*MAX(Loan_Sample!H1816-Inputs!$C$40,0)+Inputs!$B$41*MAX(Loan_Sample!H1816-Inputs!$C$41,0)+Inputs!$B$42*Inputs!$B$14+Inputs!$B$43*MIN(Loan_Sample!I1816/Inputs!$B$17,1)+Inputs!$B$44*MIN(Loan_Sample!E1816,Inputs!$B$18)+Inputs!$B$45*Loan_Sample!C1816</f>
        <v>-3.72451138034853</v>
      </c>
      <c r="P1836" s="0" t="n">
        <f aca="false">MIN(1-Inputs!$B$13,MAX(Inputs!$B$13,1/(1+EXP(-(Inputs!$B$15*O1836+Inputs!$B$16)))))</f>
        <v>0.0216276185089538</v>
      </c>
      <c r="Q1836" s="0" t="n">
        <f aca="false">Inputs!$B$37+Inputs!$B$38*MAX(F1836-Inputs!$C$38,0)+Inputs!$B$39*MAX(F1836-Inputs!$C$39,0)+Inputs!$B$40*MAX(F1836-Inputs!$C$40,0)+Inputs!$B$41*MAX(F1836-Inputs!$C$41,0)+Inputs!$B$42*Inputs!$B$14+Inputs!$B$43*MIN(Loan_Sample!I1816/Inputs!$B$17,1)+Inputs!$B$44*MIN(E1836,Inputs!$B$18)+Inputs!$B$45*Loan_Sample!C1816</f>
        <v>-3.72451138034853</v>
      </c>
      <c r="R1836" s="0" t="n">
        <f aca="false">MIN(1-Inputs!$B$13,MAX(Inputs!$B$13,1/(1+EXP(-(Inputs!$B$15*Q1836+Inputs!$B$16)))))</f>
        <v>0.0216276185089538</v>
      </c>
    </row>
    <row r="1837" customFormat="false" ht="15" hidden="false" customHeight="false" outlineLevel="0" collapsed="false">
      <c r="A1837" s="0" t="n">
        <f aca="false">Loan_Sample!A1817</f>
        <v>54341</v>
      </c>
      <c r="B1837" s="0" t="n">
        <f aca="false">Loan_Sample!U1817</f>
        <v>119959.734</v>
      </c>
      <c r="C1837" s="0" t="n">
        <f aca="false">Loan_Sample!K1817+Inputs!$B$26</f>
        <v>4.42307710647583</v>
      </c>
      <c r="D1837" s="0" t="n">
        <f aca="false">Loan_Sample!L1817+Inputs!$B$26</f>
        <v>-0.276922702789307</v>
      </c>
      <c r="E1837" s="0" t="n">
        <f aca="false">Loan_Sample!E1817/(1+Inputs!$B$25/100)</f>
        <v>66.6957778930664</v>
      </c>
      <c r="F1837" s="0" t="n">
        <f aca="false">Loan_Sample!H1817-Inputs!$B$24/100</f>
        <v>0.832666635513306</v>
      </c>
      <c r="G1837" s="0" t="n">
        <f aca="false">IF(ISNUMBER(C1837),INDEX(Scorecard!$D$54:$D$61,SUMPRODUCT(--(Scorecard!$G$54:$G$60&lt;C1837))+1),Scorecard!$D$62)</f>
        <v>0.409483001259379</v>
      </c>
      <c r="H1837" s="0" t="n">
        <f aca="false">IF(ISNUMBER(D1837),INDEX(Scorecard!$D$63:$D$68,SUMPRODUCT(--(Scorecard!$G$63:$G$67&lt;D1837))+1),Scorecard!$D$69)</f>
        <v>0.322484508656054</v>
      </c>
      <c r="I1837" s="0" t="n">
        <f aca="false">IF(ISNUMBER(E1837),INDEX(Scorecard!$D$19:$D$26,SUMPRODUCT(--(Scorecard!$G$19:$G$25&lt;E1837))+1),Scorecard!$D$27)</f>
        <v>0.0530843085177338</v>
      </c>
      <c r="J1837" s="0" t="n">
        <f aca="false">IF(ISNUMBER(F1837),INDEX(Scorecard!$D$37:$D$44,SUMPRODUCT(--(Scorecard!$G$37:$G$43&lt;F1837))+1),Scorecard!$D$45)</f>
        <v>-0.569454719285959</v>
      </c>
      <c r="K1837" s="0" t="n">
        <f aca="false">Inputs!$B$10+Scorecard!$J$5*Loan_Sample!Y1817+Scorecard!$J$6*Loan_Sample!Z1817+Scorecard!$J$7*I1837+Scorecard!$J$8*Loan_Sample!AB1817+Scorecard!$J$9*J1837+Scorecard!$J$10*Loan_Sample!AD1817+Scorecard!$J$11*G1837+Scorecard!$J$12*H1837</f>
        <v>-3.00721634334081</v>
      </c>
      <c r="L1837" s="0" t="n">
        <f aca="false">MIN(1-Inputs!$B$13,MAX(Inputs!$B$13,1/(1+EXP(-(Inputs!$B$11*K1837+Inputs!$B$12)))))</f>
        <v>0.0473160518776119</v>
      </c>
      <c r="M1837" s="0" t="n">
        <f aca="false">Loan_Sample!AH1817*Inputs!$B$4*B1837</f>
        <v>1986.60734900899</v>
      </c>
      <c r="N1837" s="0" t="n">
        <f aca="false">L1837*Inputs!$B$4*B1837</f>
        <v>1986.60734900899</v>
      </c>
      <c r="O1837" s="0" t="n">
        <f aca="false">Inputs!$B$37+Inputs!$B$38*MAX(Loan_Sample!H1817-Inputs!$C$38,0)+Inputs!$B$39*MAX(Loan_Sample!H1817-Inputs!$C$39,0)+Inputs!$B$40*MAX(Loan_Sample!H1817-Inputs!$C$40,0)+Inputs!$B$41*MAX(Loan_Sample!H1817-Inputs!$C$41,0)+Inputs!$B$42*Inputs!$B$14+Inputs!$B$43*MIN(Loan_Sample!I1817/Inputs!$B$17,1)+Inputs!$B$44*MIN(Loan_Sample!E1817,Inputs!$B$18)+Inputs!$B$45*Loan_Sample!C1817</f>
        <v>-3.71899485401457</v>
      </c>
      <c r="P1837" s="0" t="n">
        <f aca="false">MIN(1-Inputs!$B$13,MAX(Inputs!$B$13,1/(1+EXP(-(Inputs!$B$15*O1837+Inputs!$B$16)))))</f>
        <v>0.0217607146562592</v>
      </c>
      <c r="Q1837" s="0" t="n">
        <f aca="false">Inputs!$B$37+Inputs!$B$38*MAX(F1837-Inputs!$C$38,0)+Inputs!$B$39*MAX(F1837-Inputs!$C$39,0)+Inputs!$B$40*MAX(F1837-Inputs!$C$40,0)+Inputs!$B$41*MAX(F1837-Inputs!$C$41,0)+Inputs!$B$42*Inputs!$B$14+Inputs!$B$43*MIN(Loan_Sample!I1817/Inputs!$B$17,1)+Inputs!$B$44*MIN(E1837,Inputs!$B$18)+Inputs!$B$45*Loan_Sample!C1817</f>
        <v>-3.71899485401457</v>
      </c>
      <c r="R1837" s="0" t="n">
        <f aca="false">MIN(1-Inputs!$B$13,MAX(Inputs!$B$13,1/(1+EXP(-(Inputs!$B$15*Q1837+Inputs!$B$16)))))</f>
        <v>0.0217607146562592</v>
      </c>
    </row>
    <row r="1838" customFormat="false" ht="15" hidden="false" customHeight="false" outlineLevel="0" collapsed="false">
      <c r="A1838" s="0" t="n">
        <f aca="false">Loan_Sample!A1818</f>
        <v>54343</v>
      </c>
      <c r="B1838" s="0" t="n">
        <f aca="false">Loan_Sample!U1818</f>
        <v>147382.19</v>
      </c>
      <c r="C1838" s="0" t="n">
        <f aca="false">Loan_Sample!K1818+Inputs!$B$26</f>
        <v>5.83333349227905</v>
      </c>
      <c r="D1838" s="0" t="n">
        <f aca="false">Loan_Sample!L1818+Inputs!$B$26</f>
        <v>-3.49999952316284</v>
      </c>
      <c r="E1838" s="0" t="n">
        <f aca="false">Loan_Sample!E1818/(1+Inputs!$B$25/100)</f>
        <v>46.0732345581055</v>
      </c>
      <c r="F1838" s="0" t="n">
        <f aca="false">Loan_Sample!H1818-Inputs!$B$24/100</f>
        <v>0.61733341217041</v>
      </c>
      <c r="G1838" s="0" t="n">
        <f aca="false">IF(ISNUMBER(C1838),INDEX(Scorecard!$D$54:$D$61,SUMPRODUCT(--(Scorecard!$G$54:$G$60&lt;C1838))+1),Scorecard!$D$62)</f>
        <v>0.0151758992857273</v>
      </c>
      <c r="H1838" s="0" t="n">
        <f aca="false">IF(ISNUMBER(D1838),INDEX(Scorecard!$D$63:$D$68,SUMPRODUCT(--(Scorecard!$G$63:$G$67&lt;D1838))+1),Scorecard!$D$69)</f>
        <v>-0.340582194386522</v>
      </c>
      <c r="I1838" s="0" t="n">
        <f aca="false">IF(ISNUMBER(E1838),INDEX(Scorecard!$D$19:$D$26,SUMPRODUCT(--(Scorecard!$G$19:$G$25&lt;E1838))+1),Scorecard!$D$27)</f>
        <v>0.57899015159425</v>
      </c>
      <c r="J1838" s="0" t="n">
        <f aca="false">IF(ISNUMBER(F1838),INDEX(Scorecard!$D$37:$D$44,SUMPRODUCT(--(Scorecard!$G$37:$G$43&lt;F1838))+1),Scorecard!$D$45)</f>
        <v>-0.271229676926091</v>
      </c>
      <c r="K1838" s="0" t="n">
        <f aca="false">Inputs!$B$10+Scorecard!$J$5*Loan_Sample!Y1818+Scorecard!$J$6*Loan_Sample!Z1818+Scorecard!$J$7*I1838+Scorecard!$J$8*Loan_Sample!AB1818+Scorecard!$J$9*J1838+Scorecard!$J$10*Loan_Sample!AD1818+Scorecard!$J$11*G1838+Scorecard!$J$12*H1838</f>
        <v>-5.76613593404046</v>
      </c>
      <c r="L1838" s="0" t="n">
        <f aca="false">MIN(1-Inputs!$B$13,MAX(Inputs!$B$13,1/(1+EXP(-(Inputs!$B$11*K1838+Inputs!$B$12)))))</f>
        <v>0.00261520065774675</v>
      </c>
      <c r="M1838" s="0" t="n">
        <f aca="false">Loan_Sample!AH1818*Inputs!$B$4*B1838</f>
        <v>134.901900079855</v>
      </c>
      <c r="N1838" s="0" t="n">
        <f aca="false">L1838*Inputs!$B$4*B1838</f>
        <v>134.901900079855</v>
      </c>
      <c r="O1838" s="0" t="n">
        <f aca="false">Inputs!$B$37+Inputs!$B$38*MAX(Loan_Sample!H1818-Inputs!$C$38,0)+Inputs!$B$39*MAX(Loan_Sample!H1818-Inputs!$C$39,0)+Inputs!$B$40*MAX(Loan_Sample!H1818-Inputs!$C$40,0)+Inputs!$B$41*MAX(Loan_Sample!H1818-Inputs!$C$41,0)+Inputs!$B$42*Inputs!$B$14+Inputs!$B$43*MIN(Loan_Sample!I1818/Inputs!$B$17,1)+Inputs!$B$44*MIN(Loan_Sample!E1818,Inputs!$B$18)+Inputs!$B$45*Loan_Sample!C1818</f>
        <v>-3.72591622270329</v>
      </c>
      <c r="P1838" s="0" t="n">
        <f aca="false">MIN(1-Inputs!$B$13,MAX(Inputs!$B$13,1/(1+EXP(-(Inputs!$B$15*O1838+Inputs!$B$16)))))</f>
        <v>0.0215938515281801</v>
      </c>
      <c r="Q1838" s="0" t="n">
        <f aca="false">Inputs!$B$37+Inputs!$B$38*MAX(F1838-Inputs!$C$38,0)+Inputs!$B$39*MAX(F1838-Inputs!$C$39,0)+Inputs!$B$40*MAX(F1838-Inputs!$C$40,0)+Inputs!$B$41*MAX(F1838-Inputs!$C$41,0)+Inputs!$B$42*Inputs!$B$14+Inputs!$B$43*MIN(Loan_Sample!I1818/Inputs!$B$17,1)+Inputs!$B$44*MIN(E1838,Inputs!$B$18)+Inputs!$B$45*Loan_Sample!C1818</f>
        <v>-3.72591622270329</v>
      </c>
      <c r="R1838" s="0" t="n">
        <f aca="false">MIN(1-Inputs!$B$13,MAX(Inputs!$B$13,1/(1+EXP(-(Inputs!$B$15*Q1838+Inputs!$B$16)))))</f>
        <v>0.0215938515281801</v>
      </c>
    </row>
    <row r="1839" customFormat="false" ht="15" hidden="false" customHeight="false" outlineLevel="0" collapsed="false">
      <c r="A1839" s="0" t="n">
        <f aca="false">Loan_Sample!A1819</f>
        <v>54346</v>
      </c>
      <c r="B1839" s="0" t="n">
        <f aca="false">Loan_Sample!U1819</f>
        <v>128122.48</v>
      </c>
      <c r="C1839" s="0" t="n">
        <f aca="false">Loan_Sample!K1819+Inputs!$B$26</f>
        <v>6.03333330154419</v>
      </c>
      <c r="D1839" s="0" t="n">
        <f aca="false">Loan_Sample!L1819+Inputs!$B$26</f>
        <v>2.71025633811951</v>
      </c>
      <c r="E1839" s="0" t="n">
        <f aca="false">Loan_Sample!E1819/(1+Inputs!$B$25/100)</f>
        <v>75.1837615966797</v>
      </c>
      <c r="F1839" s="0" t="n">
        <f aca="false">Loan_Sample!H1819-Inputs!$B$24/100</f>
        <v>1.14433312416077</v>
      </c>
      <c r="G1839" s="0" t="n">
        <f aca="false">IF(ISNUMBER(C1839),INDEX(Scorecard!$D$54:$D$61,SUMPRODUCT(--(Scorecard!$G$54:$G$60&lt;C1839))+1),Scorecard!$D$62)</f>
        <v>0.0151758992857273</v>
      </c>
      <c r="H1839" s="0" t="n">
        <f aca="false">IF(ISNUMBER(D1839),INDEX(Scorecard!$D$63:$D$68,SUMPRODUCT(--(Scorecard!$G$63:$G$67&lt;D1839))+1),Scorecard!$D$69)</f>
        <v>0.322484508656054</v>
      </c>
      <c r="I1839" s="0" t="n">
        <f aca="false">IF(ISNUMBER(E1839),INDEX(Scorecard!$D$19:$D$26,SUMPRODUCT(--(Scorecard!$G$19:$G$25&lt;E1839))+1),Scorecard!$D$27)</f>
        <v>-0.0341578513653732</v>
      </c>
      <c r="J1839" s="0" t="n">
        <f aca="false">IF(ISNUMBER(F1839),INDEX(Scorecard!$D$37:$D$44,SUMPRODUCT(--(Scorecard!$G$37:$G$43&lt;F1839))+1),Scorecard!$D$45)</f>
        <v>-0.975503570149195</v>
      </c>
      <c r="K1839" s="0" t="n">
        <f aca="false">Inputs!$B$10+Scorecard!$J$5*Loan_Sample!Y1819+Scorecard!$J$6*Loan_Sample!Z1819+Scorecard!$J$7*I1839+Scorecard!$J$8*Loan_Sample!AB1819+Scorecard!$J$9*J1839+Scorecard!$J$10*Loan_Sample!AD1819+Scorecard!$J$11*G1839+Scorecard!$J$12*H1839</f>
        <v>-4.11761700163528</v>
      </c>
      <c r="L1839" s="0" t="n">
        <f aca="false">MIN(1-Inputs!$B$13,MAX(Inputs!$B$13,1/(1+EXP(-(Inputs!$B$11*K1839+Inputs!$B$12)))))</f>
        <v>0.0149753203546831</v>
      </c>
      <c r="M1839" s="0" t="n">
        <f aca="false">Loan_Sample!AH1819*Inputs!$B$4*B1839</f>
        <v>671.536313922767</v>
      </c>
      <c r="N1839" s="0" t="n">
        <f aca="false">L1839*Inputs!$B$4*B1839</f>
        <v>671.536313922767</v>
      </c>
      <c r="O1839" s="0" t="n">
        <f aca="false">Inputs!$B$37+Inputs!$B$38*MAX(Loan_Sample!H1819-Inputs!$C$38,0)+Inputs!$B$39*MAX(Loan_Sample!H1819-Inputs!$C$39,0)+Inputs!$B$40*MAX(Loan_Sample!H1819-Inputs!$C$40,0)+Inputs!$B$41*MAX(Loan_Sample!H1819-Inputs!$C$41,0)+Inputs!$B$42*Inputs!$B$14+Inputs!$B$43*MIN(Loan_Sample!I1819/Inputs!$B$17,1)+Inputs!$B$44*MIN(Loan_Sample!E1819,Inputs!$B$18)+Inputs!$B$45*Loan_Sample!C1819</f>
        <v>-3.30529894862153</v>
      </c>
      <c r="P1839" s="0" t="n">
        <f aca="false">MIN(1-Inputs!$B$13,MAX(Inputs!$B$13,1/(1+EXP(-(Inputs!$B$15*O1839+Inputs!$B$16)))))</f>
        <v>0.034377883347469</v>
      </c>
      <c r="Q1839" s="0" t="n">
        <f aca="false">Inputs!$B$37+Inputs!$B$38*MAX(F1839-Inputs!$C$38,0)+Inputs!$B$39*MAX(F1839-Inputs!$C$39,0)+Inputs!$B$40*MAX(F1839-Inputs!$C$40,0)+Inputs!$B$41*MAX(F1839-Inputs!$C$41,0)+Inputs!$B$42*Inputs!$B$14+Inputs!$B$43*MIN(Loan_Sample!I1819/Inputs!$B$17,1)+Inputs!$B$44*MIN(E1839,Inputs!$B$18)+Inputs!$B$45*Loan_Sample!C1819</f>
        <v>-3.30529894862153</v>
      </c>
      <c r="R1839" s="0" t="n">
        <f aca="false">MIN(1-Inputs!$B$13,MAX(Inputs!$B$13,1/(1+EXP(-(Inputs!$B$15*Q1839+Inputs!$B$16)))))</f>
        <v>0.034377883347469</v>
      </c>
    </row>
    <row r="1840" customFormat="false" ht="15" hidden="false" customHeight="false" outlineLevel="0" collapsed="false">
      <c r="A1840" s="0" t="n">
        <f aca="false">Loan_Sample!A1820</f>
        <v>54364</v>
      </c>
      <c r="B1840" s="0" t="n">
        <f aca="false">Loan_Sample!U1820</f>
        <v>187790.39</v>
      </c>
      <c r="C1840" s="0" t="n">
        <f aca="false">Loan_Sample!K1820+Inputs!$B$26</f>
        <v>3.32307696342468</v>
      </c>
      <c r="D1840" s="0" t="n">
        <f aca="false">Loan_Sample!L1820+Inputs!$B$26</f>
        <v>-0.276922941207886</v>
      </c>
      <c r="E1840" s="0" t="n">
        <f aca="false">Loan_Sample!E1820/(1+Inputs!$B$25/100)</f>
        <v>60.6608734130859</v>
      </c>
      <c r="F1840" s="0" t="n">
        <f aca="false">Loan_Sample!H1820-Inputs!$B$24/100</f>
        <v>0.756666421890259</v>
      </c>
      <c r="G1840" s="0" t="n">
        <f aca="false">IF(ISNUMBER(C1840),INDEX(Scorecard!$D$54:$D$61,SUMPRODUCT(--(Scorecard!$G$54:$G$60&lt;C1840))+1),Scorecard!$D$62)</f>
        <v>0.489050497890326</v>
      </c>
      <c r="H1840" s="0" t="n">
        <f aca="false">IF(ISNUMBER(D1840),INDEX(Scorecard!$D$63:$D$68,SUMPRODUCT(--(Scorecard!$G$63:$G$67&lt;D1840))+1),Scorecard!$D$69)</f>
        <v>0.322484508656054</v>
      </c>
      <c r="I1840" s="0" t="n">
        <f aca="false">IF(ISNUMBER(E1840),INDEX(Scorecard!$D$19:$D$26,SUMPRODUCT(--(Scorecard!$G$19:$G$25&lt;E1840))+1),Scorecard!$D$27)</f>
        <v>0.233621608745691</v>
      </c>
      <c r="J1840" s="0" t="n">
        <f aca="false">IF(ISNUMBER(F1840),INDEX(Scorecard!$D$37:$D$44,SUMPRODUCT(--(Scorecard!$G$37:$G$43&lt;F1840))+1),Scorecard!$D$45)</f>
        <v>-0.569454719285959</v>
      </c>
      <c r="K1840" s="0" t="n">
        <f aca="false">Inputs!$B$10+Scorecard!$J$5*Loan_Sample!Y1820+Scorecard!$J$6*Loan_Sample!Z1820+Scorecard!$J$7*I1840+Scorecard!$J$8*Loan_Sample!AB1820+Scorecard!$J$9*J1840+Scorecard!$J$10*Loan_Sample!AD1820+Scorecard!$J$11*G1840+Scorecard!$J$12*H1840</f>
        <v>-2.79088683114545</v>
      </c>
      <c r="L1840" s="0" t="n">
        <f aca="false">MIN(1-Inputs!$B$13,MAX(Inputs!$B$13,1/(1+EXP(-(Inputs!$B$11*K1840+Inputs!$B$12)))))</f>
        <v>0.0588672886503472</v>
      </c>
      <c r="M1840" s="0" t="n">
        <f aca="false">Loan_Sample!AH1820*Inputs!$B$4*B1840</f>
        <v>3869.14888286195</v>
      </c>
      <c r="N1840" s="0" t="n">
        <f aca="false">L1840*Inputs!$B$4*B1840</f>
        <v>3869.14888286195</v>
      </c>
      <c r="O1840" s="0" t="n">
        <f aca="false">Inputs!$B$37+Inputs!$B$38*MAX(Loan_Sample!H1820-Inputs!$C$38,0)+Inputs!$B$39*MAX(Loan_Sample!H1820-Inputs!$C$39,0)+Inputs!$B$40*MAX(Loan_Sample!H1820-Inputs!$C$40,0)+Inputs!$B$41*MAX(Loan_Sample!H1820-Inputs!$C$41,0)+Inputs!$B$42*Inputs!$B$14+Inputs!$B$43*MIN(Loan_Sample!I1820/Inputs!$B$17,1)+Inputs!$B$44*MIN(Loan_Sample!E1820,Inputs!$B$18)+Inputs!$B$45*Loan_Sample!C1820</f>
        <v>-4.58285211640878</v>
      </c>
      <c r="P1840" s="0" t="n">
        <f aca="false">MIN(1-Inputs!$B$13,MAX(Inputs!$B$13,1/(1+EXP(-(Inputs!$B$15*O1840+Inputs!$B$16)))))</f>
        <v>0.00826292226511261</v>
      </c>
      <c r="Q1840" s="0" t="n">
        <f aca="false">Inputs!$B$37+Inputs!$B$38*MAX(F1840-Inputs!$C$38,0)+Inputs!$B$39*MAX(F1840-Inputs!$C$39,0)+Inputs!$B$40*MAX(F1840-Inputs!$C$40,0)+Inputs!$B$41*MAX(F1840-Inputs!$C$41,0)+Inputs!$B$42*Inputs!$B$14+Inputs!$B$43*MIN(Loan_Sample!I1820/Inputs!$B$17,1)+Inputs!$B$44*MIN(E1840,Inputs!$B$18)+Inputs!$B$45*Loan_Sample!C1820</f>
        <v>-4.58285211640878</v>
      </c>
      <c r="R1840" s="0" t="n">
        <f aca="false">MIN(1-Inputs!$B$13,MAX(Inputs!$B$13,1/(1+EXP(-(Inputs!$B$15*Q1840+Inputs!$B$16)))))</f>
        <v>0.00826292226511261</v>
      </c>
    </row>
    <row r="1841" customFormat="false" ht="15" hidden="false" customHeight="false" outlineLevel="0" collapsed="false">
      <c r="A1841" s="0" t="n">
        <f aca="false">Loan_Sample!A1821</f>
        <v>54440</v>
      </c>
      <c r="B1841" s="0" t="n">
        <f aca="false">Loan_Sample!U1821</f>
        <v>168703.16</v>
      </c>
      <c r="C1841" s="0" t="n">
        <f aca="false">Loan_Sample!K1821+Inputs!$B$26</f>
        <v>4.0230770111084</v>
      </c>
      <c r="D1841" s="0" t="n">
        <f aca="false">Loan_Sample!L1821+Inputs!$B$26</f>
        <v>-0.276923179626465</v>
      </c>
      <c r="E1841" s="0" t="n">
        <f aca="false">Loan_Sample!E1821/(1+Inputs!$B$25/100)</f>
        <v>52.4305458068848</v>
      </c>
      <c r="F1841" s="0" t="n">
        <f aca="false">Loan_Sample!H1821-Inputs!$B$24/100</f>
        <v>0.487666368484497</v>
      </c>
      <c r="G1841" s="0" t="n">
        <f aca="false">IF(ISNUMBER(C1841),INDEX(Scorecard!$D$54:$D$61,SUMPRODUCT(--(Scorecard!$G$54:$G$60&lt;C1841))+1),Scorecard!$D$62)</f>
        <v>0.489050497890326</v>
      </c>
      <c r="H1841" s="0" t="n">
        <f aca="false">IF(ISNUMBER(D1841),INDEX(Scorecard!$D$63:$D$68,SUMPRODUCT(--(Scorecard!$G$63:$G$67&lt;D1841))+1),Scorecard!$D$69)</f>
        <v>0.322484508656054</v>
      </c>
      <c r="I1841" s="0" t="n">
        <f aca="false">IF(ISNUMBER(E1841),INDEX(Scorecard!$D$19:$D$26,SUMPRODUCT(--(Scorecard!$G$19:$G$25&lt;E1841))+1),Scorecard!$D$27)</f>
        <v>0.57899015159425</v>
      </c>
      <c r="J1841" s="0" t="n">
        <f aca="false">IF(ISNUMBER(F1841),INDEX(Scorecard!$D$37:$D$44,SUMPRODUCT(--(Scorecard!$G$37:$G$43&lt;F1841))+1),Scorecard!$D$45)</f>
        <v>-0.271229676926091</v>
      </c>
      <c r="K1841" s="0" t="n">
        <f aca="false">Inputs!$B$10+Scorecard!$J$5*Loan_Sample!Y1821+Scorecard!$J$6*Loan_Sample!Z1821+Scorecard!$J$7*I1841+Scorecard!$J$8*Loan_Sample!AB1821+Scorecard!$J$9*J1841+Scorecard!$J$10*Loan_Sample!AD1821+Scorecard!$J$11*G1841+Scorecard!$J$12*H1841</f>
        <v>-5.4739544566492</v>
      </c>
      <c r="L1841" s="0" t="n">
        <f aca="false">MIN(1-Inputs!$B$13,MAX(Inputs!$B$13,1/(1+EXP(-(Inputs!$B$11*K1841+Inputs!$B$12)))))</f>
        <v>0.00356758333552404</v>
      </c>
      <c r="M1841" s="0" t="n">
        <f aca="false">Loan_Sample!AH1821*Inputs!$B$4*B1841</f>
        <v>210.651903793186</v>
      </c>
      <c r="N1841" s="0" t="n">
        <f aca="false">L1841*Inputs!$B$4*B1841</f>
        <v>210.651903793186</v>
      </c>
      <c r="O1841" s="0" t="n">
        <f aca="false">Inputs!$B$37+Inputs!$B$38*MAX(Loan_Sample!H1821-Inputs!$C$38,0)+Inputs!$B$39*MAX(Loan_Sample!H1821-Inputs!$C$39,0)+Inputs!$B$40*MAX(Loan_Sample!H1821-Inputs!$C$40,0)+Inputs!$B$41*MAX(Loan_Sample!H1821-Inputs!$C$41,0)+Inputs!$B$42*Inputs!$B$14+Inputs!$B$43*MIN(Loan_Sample!I1821/Inputs!$B$17,1)+Inputs!$B$44*MIN(Loan_Sample!E1821,Inputs!$B$18)+Inputs!$B$45*Loan_Sample!C1821</f>
        <v>-4.07700099621031</v>
      </c>
      <c r="P1841" s="0" t="n">
        <f aca="false">MIN(1-Inputs!$B$13,MAX(Inputs!$B$13,1/(1+EXP(-(Inputs!$B$15*O1841+Inputs!$B$16)))))</f>
        <v>0.0145913303983519</v>
      </c>
      <c r="Q1841" s="0" t="n">
        <f aca="false">Inputs!$B$37+Inputs!$B$38*MAX(F1841-Inputs!$C$38,0)+Inputs!$B$39*MAX(F1841-Inputs!$C$39,0)+Inputs!$B$40*MAX(F1841-Inputs!$C$40,0)+Inputs!$B$41*MAX(F1841-Inputs!$C$41,0)+Inputs!$B$42*Inputs!$B$14+Inputs!$B$43*MIN(Loan_Sample!I1821/Inputs!$B$17,1)+Inputs!$B$44*MIN(E1841,Inputs!$B$18)+Inputs!$B$45*Loan_Sample!C1821</f>
        <v>-4.07700099621031</v>
      </c>
      <c r="R1841" s="0" t="n">
        <f aca="false">MIN(1-Inputs!$B$13,MAX(Inputs!$B$13,1/(1+EXP(-(Inputs!$B$15*Q1841+Inputs!$B$16)))))</f>
        <v>0.0145913303983519</v>
      </c>
    </row>
    <row r="1842" customFormat="false" ht="15" hidden="false" customHeight="false" outlineLevel="0" collapsed="false">
      <c r="A1842" s="0" t="n">
        <f aca="false">Loan_Sample!A1822</f>
        <v>54523</v>
      </c>
      <c r="B1842" s="0" t="n">
        <f aca="false">Loan_Sample!U1822</f>
        <v>231734.75</v>
      </c>
      <c r="C1842" s="0" t="n">
        <f aca="false">Loan_Sample!K1822+Inputs!$B$26</f>
        <v>5.73333311080933</v>
      </c>
      <c r="D1842" s="0" t="n">
        <f aca="false">Loan_Sample!L1822+Inputs!$B$26</f>
        <v>-3.50000047683716</v>
      </c>
      <c r="E1842" s="0" t="n">
        <f aca="false">Loan_Sample!E1822/(1+Inputs!$B$25/100)</f>
        <v>60.8257827758789</v>
      </c>
      <c r="F1842" s="0" t="n">
        <f aca="false">Loan_Sample!H1822-Inputs!$B$24/100</f>
        <v>0.663333415985107</v>
      </c>
      <c r="G1842" s="0" t="n">
        <f aca="false">IF(ISNUMBER(C1842),INDEX(Scorecard!$D$54:$D$61,SUMPRODUCT(--(Scorecard!$G$54:$G$60&lt;C1842))+1),Scorecard!$D$62)</f>
        <v>0.0151758992857273</v>
      </c>
      <c r="H1842" s="0" t="n">
        <f aca="false">IF(ISNUMBER(D1842),INDEX(Scorecard!$D$63:$D$68,SUMPRODUCT(--(Scorecard!$G$63:$G$67&lt;D1842))+1),Scorecard!$D$69)</f>
        <v>-0.340582194386522</v>
      </c>
      <c r="I1842" s="0" t="n">
        <f aca="false">IF(ISNUMBER(E1842),INDEX(Scorecard!$D$19:$D$26,SUMPRODUCT(--(Scorecard!$G$19:$G$25&lt;E1842))+1),Scorecard!$D$27)</f>
        <v>0.233621608745691</v>
      </c>
      <c r="J1842" s="0" t="n">
        <f aca="false">IF(ISNUMBER(F1842),INDEX(Scorecard!$D$37:$D$44,SUMPRODUCT(--(Scorecard!$G$37:$G$43&lt;F1842))+1),Scorecard!$D$45)</f>
        <v>-0.569454719285959</v>
      </c>
      <c r="K1842" s="0" t="n">
        <f aca="false">Inputs!$B$10+Scorecard!$J$5*Loan_Sample!Y1822+Scorecard!$J$6*Loan_Sample!Z1822+Scorecard!$J$7*I1842+Scorecard!$J$8*Loan_Sample!AB1822+Scorecard!$J$9*J1842+Scorecard!$J$10*Loan_Sample!AD1822+Scorecard!$J$11*G1842+Scorecard!$J$12*H1842</f>
        <v>-2.90147195782364</v>
      </c>
      <c r="L1842" s="0" t="n">
        <f aca="false">MIN(1-Inputs!$B$13,MAX(Inputs!$B$13,1/(1+EXP(-(Inputs!$B$11*K1842+Inputs!$B$12)))))</f>
        <v>0.0526652570869644</v>
      </c>
      <c r="M1842" s="0" t="n">
        <f aca="false">Loan_Sample!AH1822*Inputs!$B$4*B1842</f>
        <v>4271.5295646567</v>
      </c>
      <c r="N1842" s="0" t="n">
        <f aca="false">L1842*Inputs!$B$4*B1842</f>
        <v>4271.5295646567</v>
      </c>
      <c r="O1842" s="0" t="n">
        <f aca="false">Inputs!$B$37+Inputs!$B$38*MAX(Loan_Sample!H1822-Inputs!$C$38,0)+Inputs!$B$39*MAX(Loan_Sample!H1822-Inputs!$C$39,0)+Inputs!$B$40*MAX(Loan_Sample!H1822-Inputs!$C$40,0)+Inputs!$B$41*MAX(Loan_Sample!H1822-Inputs!$C$41,0)+Inputs!$B$42*Inputs!$B$14+Inputs!$B$43*MIN(Loan_Sample!I1822/Inputs!$B$17,1)+Inputs!$B$44*MIN(Loan_Sample!E1822,Inputs!$B$18)+Inputs!$B$45*Loan_Sample!C1822</f>
        <v>-4.78489537344954</v>
      </c>
      <c r="P1842" s="0" t="n">
        <f aca="false">MIN(1-Inputs!$B$13,MAX(Inputs!$B$13,1/(1+EXP(-(Inputs!$B$15*O1842+Inputs!$B$16)))))</f>
        <v>0.00657840909696584</v>
      </c>
      <c r="Q1842" s="0" t="n">
        <f aca="false">Inputs!$B$37+Inputs!$B$38*MAX(F1842-Inputs!$C$38,0)+Inputs!$B$39*MAX(F1842-Inputs!$C$39,0)+Inputs!$B$40*MAX(F1842-Inputs!$C$40,0)+Inputs!$B$41*MAX(F1842-Inputs!$C$41,0)+Inputs!$B$42*Inputs!$B$14+Inputs!$B$43*MIN(Loan_Sample!I1822/Inputs!$B$17,1)+Inputs!$B$44*MIN(E1842,Inputs!$B$18)+Inputs!$B$45*Loan_Sample!C1822</f>
        <v>-4.78489537344954</v>
      </c>
      <c r="R1842" s="0" t="n">
        <f aca="false">MIN(1-Inputs!$B$13,MAX(Inputs!$B$13,1/(1+EXP(-(Inputs!$B$15*Q1842+Inputs!$B$16)))))</f>
        <v>0.00657840909696584</v>
      </c>
    </row>
    <row r="1843" customFormat="false" ht="15" hidden="false" customHeight="false" outlineLevel="0" collapsed="false">
      <c r="A1843" s="0" t="n">
        <f aca="false">Loan_Sample!A1823</f>
        <v>54554</v>
      </c>
      <c r="B1843" s="0" t="n">
        <f aca="false">Loan_Sample!U1823</f>
        <v>472270.22</v>
      </c>
      <c r="C1843" s="0" t="n">
        <f aca="false">Loan_Sample!K1823+Inputs!$B$26</f>
        <v>3.70000004768372</v>
      </c>
      <c r="D1843" s="0" t="n">
        <f aca="false">Loan_Sample!L1823+Inputs!$B$26</f>
        <v>-0.458333253860474</v>
      </c>
      <c r="E1843" s="0" t="n">
        <f aca="false">Loan_Sample!E1823/(1+Inputs!$B$25/100)</f>
        <v>69.2215042114258</v>
      </c>
      <c r="F1843" s="0" t="n">
        <f aca="false">Loan_Sample!H1823-Inputs!$B$24/100</f>
        <v>-3.08733344078064</v>
      </c>
      <c r="G1843" s="0" t="n">
        <f aca="false">IF(ISNUMBER(C1843),INDEX(Scorecard!$D$54:$D$61,SUMPRODUCT(--(Scorecard!$G$54:$G$60&lt;C1843))+1),Scorecard!$D$62)</f>
        <v>0.489050497890326</v>
      </c>
      <c r="H1843" s="0" t="n">
        <f aca="false">IF(ISNUMBER(D1843),INDEX(Scorecard!$D$63:$D$68,SUMPRODUCT(--(Scorecard!$G$63:$G$67&lt;D1843))+1),Scorecard!$D$69)</f>
        <v>0.322484508656054</v>
      </c>
      <c r="I1843" s="0" t="n">
        <f aca="false">IF(ISNUMBER(E1843),INDEX(Scorecard!$D$19:$D$26,SUMPRODUCT(--(Scorecard!$G$19:$G$25&lt;E1843))+1),Scorecard!$D$27)</f>
        <v>0.0530843085177338</v>
      </c>
      <c r="J1843" s="0" t="n">
        <f aca="false">IF(ISNUMBER(F1843),INDEX(Scorecard!$D$37:$D$44,SUMPRODUCT(--(Scorecard!$G$37:$G$43&lt;F1843))+1),Scorecard!$D$45)</f>
        <v>1.35057635045042</v>
      </c>
      <c r="K1843" s="0" t="n">
        <f aca="false">Inputs!$B$10+Scorecard!$J$5*Loan_Sample!Y1823+Scorecard!$J$6*Loan_Sample!Z1823+Scorecard!$J$7*I1843+Scorecard!$J$8*Loan_Sample!AB1823+Scorecard!$J$9*J1843+Scorecard!$J$10*Loan_Sample!AD1823+Scorecard!$J$11*G1843+Scorecard!$J$12*H1843</f>
        <v>-4.77363756386369</v>
      </c>
      <c r="L1843" s="0" t="n">
        <f aca="false">MIN(1-Inputs!$B$13,MAX(Inputs!$B$13,1/(1+EXP(-(Inputs!$B$11*K1843+Inputs!$B$12)))))</f>
        <v>0.00749746027769796</v>
      </c>
      <c r="M1843" s="0" t="n">
        <f aca="false">Loan_Sample!AH1823*Inputs!$B$4*B1843</f>
        <v>1239.28952517639</v>
      </c>
      <c r="N1843" s="0" t="n">
        <f aca="false">L1843*Inputs!$B$4*B1843</f>
        <v>1239.28952517639</v>
      </c>
      <c r="O1843" s="0" t="n">
        <f aca="false">Inputs!$B$37+Inputs!$B$38*MAX(Loan_Sample!H1823-Inputs!$C$38,0)+Inputs!$B$39*MAX(Loan_Sample!H1823-Inputs!$C$39,0)+Inputs!$B$40*MAX(Loan_Sample!H1823-Inputs!$C$40,0)+Inputs!$B$41*MAX(Loan_Sample!H1823-Inputs!$C$41,0)+Inputs!$B$42*Inputs!$B$14+Inputs!$B$43*MIN(Loan_Sample!I1823/Inputs!$B$17,1)+Inputs!$B$44*MIN(Loan_Sample!E1823,Inputs!$B$18)+Inputs!$B$45*Loan_Sample!C1823</f>
        <v>-5.62934322542805</v>
      </c>
      <c r="P1843" s="0" t="n">
        <f aca="false">MIN(1-Inputs!$B$13,MAX(Inputs!$B$13,1/(1+EXP(-(Inputs!$B$15*O1843+Inputs!$B$16)))))</f>
        <v>0.00252917614123608</v>
      </c>
      <c r="Q1843" s="0" t="n">
        <f aca="false">Inputs!$B$37+Inputs!$B$38*MAX(F1843-Inputs!$C$38,0)+Inputs!$B$39*MAX(F1843-Inputs!$C$39,0)+Inputs!$B$40*MAX(F1843-Inputs!$C$40,0)+Inputs!$B$41*MAX(F1843-Inputs!$C$41,0)+Inputs!$B$42*Inputs!$B$14+Inputs!$B$43*MIN(Loan_Sample!I1823/Inputs!$B$17,1)+Inputs!$B$44*MIN(E1843,Inputs!$B$18)+Inputs!$B$45*Loan_Sample!C1823</f>
        <v>-5.62934322542805</v>
      </c>
      <c r="R1843" s="0" t="n">
        <f aca="false">MIN(1-Inputs!$B$13,MAX(Inputs!$B$13,1/(1+EXP(-(Inputs!$B$15*Q1843+Inputs!$B$16)))))</f>
        <v>0.00252917614123608</v>
      </c>
    </row>
    <row r="1844" customFormat="false" ht="15" hidden="false" customHeight="false" outlineLevel="0" collapsed="false">
      <c r="A1844" s="0" t="n">
        <f aca="false">Loan_Sample!A1824</f>
        <v>54618</v>
      </c>
      <c r="B1844" s="0" t="n">
        <f aca="false">Loan_Sample!U1824</f>
        <v>374452.53</v>
      </c>
      <c r="C1844" s="0" t="n">
        <f aca="false">Loan_Sample!K1824+Inputs!$B$26</f>
        <v>4.45833349227905</v>
      </c>
      <c r="D1844" s="0" t="n">
        <f aca="false">Loan_Sample!L1824+Inputs!$B$26</f>
        <v>-1.875</v>
      </c>
      <c r="E1844" s="0" t="n">
        <f aca="false">Loan_Sample!E1824/(1+Inputs!$B$25/100)</f>
        <v>74.3468780517578</v>
      </c>
      <c r="F1844" s="0" t="n">
        <f aca="false">Loan_Sample!H1824-Inputs!$B$24/100</f>
        <v>-0.512666702270508</v>
      </c>
      <c r="G1844" s="0" t="n">
        <f aca="false">IF(ISNUMBER(C1844),INDEX(Scorecard!$D$54:$D$61,SUMPRODUCT(--(Scorecard!$G$54:$G$60&lt;C1844))+1),Scorecard!$D$62)</f>
        <v>0.409483001259379</v>
      </c>
      <c r="H1844" s="0" t="n">
        <f aca="false">IF(ISNUMBER(D1844),INDEX(Scorecard!$D$63:$D$68,SUMPRODUCT(--(Scorecard!$G$63:$G$67&lt;D1844))+1),Scorecard!$D$69)</f>
        <v>-0.340582194386522</v>
      </c>
      <c r="I1844" s="0" t="n">
        <f aca="false">IF(ISNUMBER(E1844),INDEX(Scorecard!$D$19:$D$26,SUMPRODUCT(--(Scorecard!$G$19:$G$25&lt;E1844))+1),Scorecard!$D$27)</f>
        <v>-0.0341578513653732</v>
      </c>
      <c r="J1844" s="0" t="n">
        <f aca="false">IF(ISNUMBER(F1844),INDEX(Scorecard!$D$37:$D$44,SUMPRODUCT(--(Scorecard!$G$37:$G$43&lt;F1844))+1),Scorecard!$D$45)</f>
        <v>0.769716833645565</v>
      </c>
      <c r="K1844" s="0" t="n">
        <f aca="false">Inputs!$B$10+Scorecard!$J$5*Loan_Sample!Y1824+Scorecard!$J$6*Loan_Sample!Z1824+Scorecard!$J$7*I1844+Scorecard!$J$8*Loan_Sample!AB1824+Scorecard!$J$9*J1844+Scorecard!$J$10*Loan_Sample!AD1824+Scorecard!$J$11*G1844+Scorecard!$J$12*H1844</f>
        <v>-5.09650161250433</v>
      </c>
      <c r="L1844" s="0" t="n">
        <f aca="false">MIN(1-Inputs!$B$13,MAX(Inputs!$B$13,1/(1+EXP(-(Inputs!$B$11*K1844+Inputs!$B$12)))))</f>
        <v>0.00532565473778927</v>
      </c>
      <c r="M1844" s="0" t="n">
        <f aca="false">Loan_Sample!AH1824*Inputs!$B$4*B1844</f>
        <v>697.971711665088</v>
      </c>
      <c r="N1844" s="0" t="n">
        <f aca="false">L1844*Inputs!$B$4*B1844</f>
        <v>697.971711665088</v>
      </c>
      <c r="O1844" s="0" t="n">
        <f aca="false">Inputs!$B$37+Inputs!$B$38*MAX(Loan_Sample!H1824-Inputs!$C$38,0)+Inputs!$B$39*MAX(Loan_Sample!H1824-Inputs!$C$39,0)+Inputs!$B$40*MAX(Loan_Sample!H1824-Inputs!$C$40,0)+Inputs!$B$41*MAX(Loan_Sample!H1824-Inputs!$C$41,0)+Inputs!$B$42*Inputs!$B$14+Inputs!$B$43*MIN(Loan_Sample!I1824/Inputs!$B$17,1)+Inputs!$B$44*MIN(Loan_Sample!E1824,Inputs!$B$18)+Inputs!$B$45*Loan_Sample!C1824</f>
        <v>-5.86855034306624</v>
      </c>
      <c r="P1844" s="0" t="n">
        <f aca="false">MIN(1-Inputs!$B$13,MAX(Inputs!$B$13,1/(1+EXP(-(Inputs!$B$15*O1844+Inputs!$B$16)))))</f>
        <v>0.00192815901825375</v>
      </c>
      <c r="Q1844" s="0" t="n">
        <f aca="false">Inputs!$B$37+Inputs!$B$38*MAX(F1844-Inputs!$C$38,0)+Inputs!$B$39*MAX(F1844-Inputs!$C$39,0)+Inputs!$B$40*MAX(F1844-Inputs!$C$40,0)+Inputs!$B$41*MAX(F1844-Inputs!$C$41,0)+Inputs!$B$42*Inputs!$B$14+Inputs!$B$43*MIN(Loan_Sample!I1824/Inputs!$B$17,1)+Inputs!$B$44*MIN(E1844,Inputs!$B$18)+Inputs!$B$45*Loan_Sample!C1824</f>
        <v>-5.86855034306624</v>
      </c>
      <c r="R1844" s="0" t="n">
        <f aca="false">MIN(1-Inputs!$B$13,MAX(Inputs!$B$13,1/(1+EXP(-(Inputs!$B$15*Q1844+Inputs!$B$16)))))</f>
        <v>0.00192815901825375</v>
      </c>
    </row>
    <row r="1845" customFormat="false" ht="15" hidden="false" customHeight="false" outlineLevel="0" collapsed="false">
      <c r="A1845" s="0" t="n">
        <f aca="false">Loan_Sample!A1825</f>
        <v>54644</v>
      </c>
      <c r="B1845" s="0" t="n">
        <f aca="false">Loan_Sample!U1825</f>
        <v>259667.4</v>
      </c>
      <c r="C1845" s="0" t="n">
        <f aca="false">Loan_Sample!K1825+Inputs!$B$26</f>
        <v>4</v>
      </c>
      <c r="D1845" s="0" t="n">
        <f aca="false">Loan_Sample!L1825+Inputs!$B$26</f>
        <v>-0.208333492279053</v>
      </c>
      <c r="E1845" s="0" t="n">
        <f aca="false">Loan_Sample!E1825/(1+Inputs!$B$25/100)</f>
        <v>72.8739776611328</v>
      </c>
      <c r="F1845" s="0" t="n">
        <f aca="false">Loan_Sample!H1825-Inputs!$B$24/100</f>
        <v>-3.50233316421509</v>
      </c>
      <c r="G1845" s="0" t="n">
        <f aca="false">IF(ISNUMBER(C1845),INDEX(Scorecard!$D$54:$D$61,SUMPRODUCT(--(Scorecard!$G$54:$G$60&lt;C1845))+1),Scorecard!$D$62)</f>
        <v>0.489050497890326</v>
      </c>
      <c r="H1845" s="0" t="n">
        <f aca="false">IF(ISNUMBER(D1845),INDEX(Scorecard!$D$63:$D$68,SUMPRODUCT(--(Scorecard!$G$63:$G$67&lt;D1845))+1),Scorecard!$D$69)</f>
        <v>0.322484508656054</v>
      </c>
      <c r="I1845" s="0" t="n">
        <f aca="false">IF(ISNUMBER(E1845),INDEX(Scorecard!$D$19:$D$26,SUMPRODUCT(--(Scorecard!$G$19:$G$25&lt;E1845))+1),Scorecard!$D$27)</f>
        <v>-0.0341578513653732</v>
      </c>
      <c r="J1845" s="0" t="n">
        <f aca="false">IF(ISNUMBER(F1845),INDEX(Scorecard!$D$37:$D$44,SUMPRODUCT(--(Scorecard!$G$37:$G$43&lt;F1845))+1),Scorecard!$D$45)</f>
        <v>1.35057635045042</v>
      </c>
      <c r="K1845" s="0" t="n">
        <f aca="false">Inputs!$B$10+Scorecard!$J$5*Loan_Sample!Y1825+Scorecard!$J$6*Loan_Sample!Z1825+Scorecard!$J$7*I1845+Scorecard!$J$8*Loan_Sample!AB1825+Scorecard!$J$9*J1845+Scorecard!$J$10*Loan_Sample!AD1825+Scorecard!$J$11*G1845+Scorecard!$J$12*H1845</f>
        <v>-4.37377501916317</v>
      </c>
      <c r="L1845" s="0" t="n">
        <f aca="false">MIN(1-Inputs!$B$13,MAX(Inputs!$B$13,1/(1+EXP(-(Inputs!$B$11*K1845+Inputs!$B$12)))))</f>
        <v>0.011437431808058</v>
      </c>
      <c r="M1845" s="0" t="n">
        <f aca="false">Loan_Sample!AH1825*Inputs!$B$4*B1845</f>
        <v>1039.47486309651</v>
      </c>
      <c r="N1845" s="0" t="n">
        <f aca="false">L1845*Inputs!$B$4*B1845</f>
        <v>1039.47486309651</v>
      </c>
      <c r="O1845" s="0" t="n">
        <f aca="false">Inputs!$B$37+Inputs!$B$38*MAX(Loan_Sample!H1825-Inputs!$C$38,0)+Inputs!$B$39*MAX(Loan_Sample!H1825-Inputs!$C$39,0)+Inputs!$B$40*MAX(Loan_Sample!H1825-Inputs!$C$40,0)+Inputs!$B$41*MAX(Loan_Sample!H1825-Inputs!$C$41,0)+Inputs!$B$42*Inputs!$B$14+Inputs!$B$43*MIN(Loan_Sample!I1825/Inputs!$B$17,1)+Inputs!$B$44*MIN(Loan_Sample!E1825,Inputs!$B$18)+Inputs!$B$45*Loan_Sample!C1825</f>
        <v>-5.73364075923469</v>
      </c>
      <c r="P1845" s="0" t="n">
        <f aca="false">MIN(1-Inputs!$B$13,MAX(Inputs!$B$13,1/(1+EXP(-(Inputs!$B$15*O1845+Inputs!$B$16)))))</f>
        <v>0.00224703405100716</v>
      </c>
      <c r="Q1845" s="0" t="n">
        <f aca="false">Inputs!$B$37+Inputs!$B$38*MAX(F1845-Inputs!$C$38,0)+Inputs!$B$39*MAX(F1845-Inputs!$C$39,0)+Inputs!$B$40*MAX(F1845-Inputs!$C$40,0)+Inputs!$B$41*MAX(F1845-Inputs!$C$41,0)+Inputs!$B$42*Inputs!$B$14+Inputs!$B$43*MIN(Loan_Sample!I1825/Inputs!$B$17,1)+Inputs!$B$44*MIN(E1845,Inputs!$B$18)+Inputs!$B$45*Loan_Sample!C1825</f>
        <v>-5.73364075923469</v>
      </c>
      <c r="R1845" s="0" t="n">
        <f aca="false">MIN(1-Inputs!$B$13,MAX(Inputs!$B$13,1/(1+EXP(-(Inputs!$B$15*Q1845+Inputs!$B$16)))))</f>
        <v>0.00224703405100716</v>
      </c>
    </row>
    <row r="1846" customFormat="false" ht="15" hidden="false" customHeight="false" outlineLevel="0" collapsed="false">
      <c r="A1846" s="0" t="n">
        <f aca="false">Loan_Sample!A1826</f>
        <v>54726</v>
      </c>
      <c r="B1846" s="0" t="n">
        <f aca="false">Loan_Sample!U1826</f>
        <v>171134.39</v>
      </c>
      <c r="C1846" s="0" t="n">
        <f aca="false">Loan_Sample!K1826+Inputs!$B$26</f>
        <v>6.43333339691162</v>
      </c>
      <c r="D1846" s="0" t="n">
        <f aca="false">Loan_Sample!L1826+Inputs!$B$26</f>
        <v>2.71025657653809</v>
      </c>
      <c r="E1846" s="0" t="n">
        <f aca="false">Loan_Sample!E1826/(1+Inputs!$B$25/100)</f>
        <v>79.5499954223633</v>
      </c>
      <c r="F1846" s="0" t="n">
        <f aca="false">Loan_Sample!H1826-Inputs!$B$24/100</f>
        <v>-0.120666742324829</v>
      </c>
      <c r="G1846" s="0" t="n">
        <f aca="false">IF(ISNUMBER(C1846),INDEX(Scorecard!$D$54:$D$61,SUMPRODUCT(--(Scorecard!$G$54:$G$60&lt;C1846))+1),Scorecard!$D$62)</f>
        <v>-0.119873800601421</v>
      </c>
      <c r="H1846" s="0" t="n">
        <f aca="false">IF(ISNUMBER(D1846),INDEX(Scorecard!$D$63:$D$68,SUMPRODUCT(--(Scorecard!$G$63:$G$67&lt;D1846))+1),Scorecard!$D$69)</f>
        <v>0.322484508656054</v>
      </c>
      <c r="I1846" s="0" t="n">
        <f aca="false">IF(ISNUMBER(E1846),INDEX(Scorecard!$D$19:$D$26,SUMPRODUCT(--(Scorecard!$G$19:$G$25&lt;E1846))+1),Scorecard!$D$27)</f>
        <v>-0.0341578513653732</v>
      </c>
      <c r="J1846" s="0" t="n">
        <f aca="false">IF(ISNUMBER(F1846),INDEX(Scorecard!$D$37:$D$44,SUMPRODUCT(--(Scorecard!$G$37:$G$43&lt;F1846))+1),Scorecard!$D$45)</f>
        <v>0.330501541082344</v>
      </c>
      <c r="K1846" s="0" t="n">
        <f aca="false">Inputs!$B$10+Scorecard!$J$5*Loan_Sample!Y1826+Scorecard!$J$6*Loan_Sample!Z1826+Scorecard!$J$7*I1846+Scorecard!$J$8*Loan_Sample!AB1826+Scorecard!$J$9*J1846+Scorecard!$J$10*Loan_Sample!AD1826+Scorecard!$J$11*G1846+Scorecard!$J$12*H1846</f>
        <v>-5.99130367474216</v>
      </c>
      <c r="L1846" s="0" t="n">
        <f aca="false">MIN(1-Inputs!$B$13,MAX(Inputs!$B$13,1/(1+EXP(-(Inputs!$B$11*K1846+Inputs!$B$12)))))</f>
        <v>0.00205821976166593</v>
      </c>
      <c r="M1846" s="0" t="n">
        <f aca="false">Loan_Sample!AH1826*Inputs!$B$4*B1846</f>
        <v>123.281264189525</v>
      </c>
      <c r="N1846" s="0" t="n">
        <f aca="false">L1846*Inputs!$B$4*B1846</f>
        <v>123.281264189525</v>
      </c>
      <c r="O1846" s="0" t="n">
        <f aca="false">Inputs!$B$37+Inputs!$B$38*MAX(Loan_Sample!H1826-Inputs!$C$38,0)+Inputs!$B$39*MAX(Loan_Sample!H1826-Inputs!$C$39,0)+Inputs!$B$40*MAX(Loan_Sample!H1826-Inputs!$C$40,0)+Inputs!$B$41*MAX(Loan_Sample!H1826-Inputs!$C$41,0)+Inputs!$B$42*Inputs!$B$14+Inputs!$B$43*MIN(Loan_Sample!I1826/Inputs!$B$17,1)+Inputs!$B$44*MIN(Loan_Sample!E1826,Inputs!$B$18)+Inputs!$B$45*Loan_Sample!C1826</f>
        <v>-6.2134952066693</v>
      </c>
      <c r="P1846" s="0" t="n">
        <f aca="false">MIN(1-Inputs!$B$13,MAX(Inputs!$B$13,1/(1+EXP(-(Inputs!$B$15*O1846+Inputs!$B$16)))))</f>
        <v>0.00130350724991803</v>
      </c>
      <c r="Q1846" s="0" t="n">
        <f aca="false">Inputs!$B$37+Inputs!$B$38*MAX(F1846-Inputs!$C$38,0)+Inputs!$B$39*MAX(F1846-Inputs!$C$39,0)+Inputs!$B$40*MAX(F1846-Inputs!$C$40,0)+Inputs!$B$41*MAX(F1846-Inputs!$C$41,0)+Inputs!$B$42*Inputs!$B$14+Inputs!$B$43*MIN(Loan_Sample!I1826/Inputs!$B$17,1)+Inputs!$B$44*MIN(E1846,Inputs!$B$18)+Inputs!$B$45*Loan_Sample!C1826</f>
        <v>-6.2134952066693</v>
      </c>
      <c r="R1846" s="0" t="n">
        <f aca="false">MIN(1-Inputs!$B$13,MAX(Inputs!$B$13,1/(1+EXP(-(Inputs!$B$15*Q1846+Inputs!$B$16)))))</f>
        <v>0.00130350724991803</v>
      </c>
    </row>
    <row r="1847" customFormat="false" ht="15" hidden="false" customHeight="false" outlineLevel="0" collapsed="false">
      <c r="A1847" s="0" t="n">
        <f aca="false">Loan_Sample!A1827</f>
        <v>54748</v>
      </c>
      <c r="B1847" s="0" t="n">
        <f aca="false">Loan_Sample!U1827</f>
        <v>245664.39</v>
      </c>
      <c r="C1847" s="0" t="n">
        <f aca="false">Loan_Sample!K1827+Inputs!$B$26</f>
        <v>4.30000019073486</v>
      </c>
      <c r="D1847" s="0" t="n">
        <f aca="false">Loan_Sample!L1827+Inputs!$B$26</f>
        <v>-0.458333015441895</v>
      </c>
      <c r="E1847" s="0" t="n">
        <f aca="false">Loan_Sample!E1827/(1+Inputs!$B$25/100)</f>
        <v>68.4094619750977</v>
      </c>
      <c r="F1847" s="0" t="n">
        <f aca="false">Loan_Sample!H1827-Inputs!$B$24/100</f>
        <v>-2.38733339309692</v>
      </c>
      <c r="G1847" s="0" t="n">
        <f aca="false">IF(ISNUMBER(C1847),INDEX(Scorecard!$D$54:$D$61,SUMPRODUCT(--(Scorecard!$G$54:$G$60&lt;C1847))+1),Scorecard!$D$62)</f>
        <v>0.489050497890326</v>
      </c>
      <c r="H1847" s="0" t="n">
        <f aca="false">IF(ISNUMBER(D1847),INDEX(Scorecard!$D$63:$D$68,SUMPRODUCT(--(Scorecard!$G$63:$G$67&lt;D1847))+1),Scorecard!$D$69)</f>
        <v>0.322484508656054</v>
      </c>
      <c r="I1847" s="0" t="n">
        <f aca="false">IF(ISNUMBER(E1847),INDEX(Scorecard!$D$19:$D$26,SUMPRODUCT(--(Scorecard!$G$19:$G$25&lt;E1847))+1),Scorecard!$D$27)</f>
        <v>0.0530843085177338</v>
      </c>
      <c r="J1847" s="0" t="n">
        <f aca="false">IF(ISNUMBER(F1847),INDEX(Scorecard!$D$37:$D$44,SUMPRODUCT(--(Scorecard!$G$37:$G$43&lt;F1847))+1),Scorecard!$D$45)</f>
        <v>1.35057635045042</v>
      </c>
      <c r="K1847" s="0" t="n">
        <f aca="false">Inputs!$B$10+Scorecard!$J$5*Loan_Sample!Y1827+Scorecard!$J$6*Loan_Sample!Z1827+Scorecard!$J$7*I1847+Scorecard!$J$8*Loan_Sample!AB1827+Scorecard!$J$9*J1847+Scorecard!$J$10*Loan_Sample!AD1827+Scorecard!$J$11*G1847+Scorecard!$J$12*H1847</f>
        <v>-4.21572193288446</v>
      </c>
      <c r="L1847" s="0" t="n">
        <f aca="false">MIN(1-Inputs!$B$13,MAX(Inputs!$B$13,1/(1+EXP(-(Inputs!$B$11*K1847+Inputs!$B$12)))))</f>
        <v>0.0135082333485876</v>
      </c>
      <c r="M1847" s="0" t="n">
        <f aca="false">Loan_Sample!AH1827*Inputs!$B$4*B1847</f>
        <v>1161.47216694545</v>
      </c>
      <c r="N1847" s="0" t="n">
        <f aca="false">L1847*Inputs!$B$4*B1847</f>
        <v>1161.47216694545</v>
      </c>
      <c r="O1847" s="0" t="n">
        <f aca="false">Inputs!$B$37+Inputs!$B$38*MAX(Loan_Sample!H1827-Inputs!$C$38,0)+Inputs!$B$39*MAX(Loan_Sample!H1827-Inputs!$C$39,0)+Inputs!$B$40*MAX(Loan_Sample!H1827-Inputs!$C$40,0)+Inputs!$B$41*MAX(Loan_Sample!H1827-Inputs!$C$41,0)+Inputs!$B$42*Inputs!$B$14+Inputs!$B$43*MIN(Loan_Sample!I1827/Inputs!$B$17,1)+Inputs!$B$44*MIN(Loan_Sample!E1827,Inputs!$B$18)+Inputs!$B$45*Loan_Sample!C1827</f>
        <v>-5.61261089650352</v>
      </c>
      <c r="P1847" s="0" t="n">
        <f aca="false">MIN(1-Inputs!$B$13,MAX(Inputs!$B$13,1/(1+EXP(-(Inputs!$B$15*O1847+Inputs!$B$16)))))</f>
        <v>0.00257761958993521</v>
      </c>
      <c r="Q1847" s="0" t="n">
        <f aca="false">Inputs!$B$37+Inputs!$B$38*MAX(F1847-Inputs!$C$38,0)+Inputs!$B$39*MAX(F1847-Inputs!$C$39,0)+Inputs!$B$40*MAX(F1847-Inputs!$C$40,0)+Inputs!$B$41*MAX(F1847-Inputs!$C$41,0)+Inputs!$B$42*Inputs!$B$14+Inputs!$B$43*MIN(Loan_Sample!I1827/Inputs!$B$17,1)+Inputs!$B$44*MIN(E1847,Inputs!$B$18)+Inputs!$B$45*Loan_Sample!C1827</f>
        <v>-5.61261089650352</v>
      </c>
      <c r="R1847" s="0" t="n">
        <f aca="false">MIN(1-Inputs!$B$13,MAX(Inputs!$B$13,1/(1+EXP(-(Inputs!$B$15*Q1847+Inputs!$B$16)))))</f>
        <v>0.00257761958993521</v>
      </c>
    </row>
    <row r="1848" customFormat="false" ht="15" hidden="false" customHeight="false" outlineLevel="0" collapsed="false">
      <c r="A1848" s="0" t="n">
        <f aca="false">Loan_Sample!A1828</f>
        <v>54801</v>
      </c>
      <c r="B1848" s="0" t="n">
        <f aca="false">Loan_Sample!U1828</f>
        <v>360341.75</v>
      </c>
      <c r="C1848" s="0" t="n">
        <f aca="false">Loan_Sample!K1828+Inputs!$B$26</f>
        <v>4.0230770111084</v>
      </c>
      <c r="D1848" s="0" t="n">
        <f aca="false">Loan_Sample!L1828+Inputs!$B$26</f>
        <v>-0.276923179626465</v>
      </c>
      <c r="E1848" s="0" t="n">
        <f aca="false">Loan_Sample!E1828/(1+Inputs!$B$25/100)</f>
        <v>67.9890899658203</v>
      </c>
      <c r="F1848" s="0" t="n">
        <f aca="false">Loan_Sample!H1828-Inputs!$B$24/100</f>
        <v>0.491666555404663</v>
      </c>
      <c r="G1848" s="0" t="n">
        <f aca="false">IF(ISNUMBER(C1848),INDEX(Scorecard!$D$54:$D$61,SUMPRODUCT(--(Scorecard!$G$54:$G$60&lt;C1848))+1),Scorecard!$D$62)</f>
        <v>0.489050497890326</v>
      </c>
      <c r="H1848" s="0" t="n">
        <f aca="false">IF(ISNUMBER(D1848),INDEX(Scorecard!$D$63:$D$68,SUMPRODUCT(--(Scorecard!$G$63:$G$67&lt;D1848))+1),Scorecard!$D$69)</f>
        <v>0.322484508656054</v>
      </c>
      <c r="I1848" s="0" t="n">
        <f aca="false">IF(ISNUMBER(E1848),INDEX(Scorecard!$D$19:$D$26,SUMPRODUCT(--(Scorecard!$G$19:$G$25&lt;E1848))+1),Scorecard!$D$27)</f>
        <v>0.0530843085177338</v>
      </c>
      <c r="J1848" s="0" t="n">
        <f aca="false">IF(ISNUMBER(F1848),INDEX(Scorecard!$D$37:$D$44,SUMPRODUCT(--(Scorecard!$G$37:$G$43&lt;F1848))+1),Scorecard!$D$45)</f>
        <v>-0.271229676926091</v>
      </c>
      <c r="K1848" s="0" t="n">
        <f aca="false">Inputs!$B$10+Scorecard!$J$5*Loan_Sample!Y1828+Scorecard!$J$6*Loan_Sample!Z1828+Scorecard!$J$7*I1848+Scorecard!$J$8*Loan_Sample!AB1828+Scorecard!$J$9*J1848+Scorecard!$J$10*Loan_Sample!AD1828+Scorecard!$J$11*G1848+Scorecard!$J$12*H1848</f>
        <v>-5.72774543043674</v>
      </c>
      <c r="L1848" s="0" t="n">
        <f aca="false">MIN(1-Inputs!$B$13,MAX(Inputs!$B$13,1/(1+EXP(-(Inputs!$B$11*K1848+Inputs!$B$12)))))</f>
        <v>0.00272416177958651</v>
      </c>
      <c r="M1848" s="0" t="n">
        <f aca="false">Loan_Sample!AH1828*Inputs!$B$4*B1848</f>
        <v>343.570228028761</v>
      </c>
      <c r="N1848" s="0" t="n">
        <f aca="false">L1848*Inputs!$B$4*B1848</f>
        <v>343.570228028761</v>
      </c>
      <c r="O1848" s="0" t="n">
        <f aca="false">Inputs!$B$37+Inputs!$B$38*MAX(Loan_Sample!H1828-Inputs!$C$38,0)+Inputs!$B$39*MAX(Loan_Sample!H1828-Inputs!$C$39,0)+Inputs!$B$40*MAX(Loan_Sample!H1828-Inputs!$C$40,0)+Inputs!$B$41*MAX(Loan_Sample!H1828-Inputs!$C$41,0)+Inputs!$B$42*Inputs!$B$14+Inputs!$B$43*MIN(Loan_Sample!I1828/Inputs!$B$17,1)+Inputs!$B$44*MIN(Loan_Sample!E1828,Inputs!$B$18)+Inputs!$B$45*Loan_Sample!C1828</f>
        <v>-4.16096534812805</v>
      </c>
      <c r="P1848" s="0" t="n">
        <f aca="false">MIN(1-Inputs!$B$13,MAX(Inputs!$B$13,1/(1+EXP(-(Inputs!$B$15*O1848+Inputs!$B$16)))))</f>
        <v>0.0132806251936177</v>
      </c>
      <c r="Q1848" s="0" t="n">
        <f aca="false">Inputs!$B$37+Inputs!$B$38*MAX(F1848-Inputs!$C$38,0)+Inputs!$B$39*MAX(F1848-Inputs!$C$39,0)+Inputs!$B$40*MAX(F1848-Inputs!$C$40,0)+Inputs!$B$41*MAX(F1848-Inputs!$C$41,0)+Inputs!$B$42*Inputs!$B$14+Inputs!$B$43*MIN(Loan_Sample!I1828/Inputs!$B$17,1)+Inputs!$B$44*MIN(E1848,Inputs!$B$18)+Inputs!$B$45*Loan_Sample!C1828</f>
        <v>-4.16096534812805</v>
      </c>
      <c r="R1848" s="0" t="n">
        <f aca="false">MIN(1-Inputs!$B$13,MAX(Inputs!$B$13,1/(1+EXP(-(Inputs!$B$15*Q1848+Inputs!$B$16)))))</f>
        <v>0.0132806251936177</v>
      </c>
    </row>
    <row r="1849" customFormat="false" ht="15" hidden="false" customHeight="false" outlineLevel="0" collapsed="false">
      <c r="A1849" s="0" t="n">
        <f aca="false">Loan_Sample!A1829</f>
        <v>54844</v>
      </c>
      <c r="B1849" s="0" t="n">
        <f aca="false">Loan_Sample!U1829</f>
        <v>132197.81</v>
      </c>
      <c r="C1849" s="0" t="n">
        <f aca="false">Loan_Sample!K1829+Inputs!$B$26</f>
        <v>4.30000019073486</v>
      </c>
      <c r="D1849" s="0" t="n">
        <f aca="false">Loan_Sample!L1829+Inputs!$B$26</f>
        <v>-0.458333015441895</v>
      </c>
      <c r="E1849" s="0" t="n">
        <f aca="false">Loan_Sample!E1829/(1+Inputs!$B$25/100)</f>
        <v>79.6308746337891</v>
      </c>
      <c r="F1849" s="0" t="n">
        <f aca="false">Loan_Sample!H1829-Inputs!$B$24/100</f>
        <v>-3.32033348083496</v>
      </c>
      <c r="G1849" s="0" t="n">
        <f aca="false">IF(ISNUMBER(C1849),INDEX(Scorecard!$D$54:$D$61,SUMPRODUCT(--(Scorecard!$G$54:$G$60&lt;C1849))+1),Scorecard!$D$62)</f>
        <v>0.489050497890326</v>
      </c>
      <c r="H1849" s="0" t="n">
        <f aca="false">IF(ISNUMBER(D1849),INDEX(Scorecard!$D$63:$D$68,SUMPRODUCT(--(Scorecard!$G$63:$G$67&lt;D1849))+1),Scorecard!$D$69)</f>
        <v>0.322484508656054</v>
      </c>
      <c r="I1849" s="0" t="n">
        <f aca="false">IF(ISNUMBER(E1849),INDEX(Scorecard!$D$19:$D$26,SUMPRODUCT(--(Scorecard!$G$19:$G$25&lt;E1849))+1),Scorecard!$D$27)</f>
        <v>-0.0341578513653732</v>
      </c>
      <c r="J1849" s="0" t="n">
        <f aca="false">IF(ISNUMBER(F1849),INDEX(Scorecard!$D$37:$D$44,SUMPRODUCT(--(Scorecard!$G$37:$G$43&lt;F1849))+1),Scorecard!$D$45)</f>
        <v>1.35057635045042</v>
      </c>
      <c r="K1849" s="0" t="n">
        <f aca="false">Inputs!$B$10+Scorecard!$J$5*Loan_Sample!Y1829+Scorecard!$J$6*Loan_Sample!Z1829+Scorecard!$J$7*I1849+Scorecard!$J$8*Loan_Sample!AB1829+Scorecard!$J$9*J1849+Scorecard!$J$10*Loan_Sample!AD1829+Scorecard!$J$11*G1849+Scorecard!$J$12*H1849</f>
        <v>-5.16187356717859</v>
      </c>
      <c r="L1849" s="0" t="n">
        <f aca="false">MIN(1-Inputs!$B$13,MAX(Inputs!$B$13,1/(1+EXP(-(Inputs!$B$11*K1849+Inputs!$B$12)))))</f>
        <v>0.00496890436265138</v>
      </c>
      <c r="M1849" s="0" t="n">
        <f aca="false">Loan_Sample!AH1829*Inputs!$B$4*B1849</f>
        <v>229.907396194685</v>
      </c>
      <c r="N1849" s="0" t="n">
        <f aca="false">L1849*Inputs!$B$4*B1849</f>
        <v>229.907396194685</v>
      </c>
      <c r="O1849" s="0" t="n">
        <f aca="false">Inputs!$B$37+Inputs!$B$38*MAX(Loan_Sample!H1829-Inputs!$C$38,0)+Inputs!$B$39*MAX(Loan_Sample!H1829-Inputs!$C$39,0)+Inputs!$B$40*MAX(Loan_Sample!H1829-Inputs!$C$40,0)+Inputs!$B$41*MAX(Loan_Sample!H1829-Inputs!$C$41,0)+Inputs!$B$42*Inputs!$B$14+Inputs!$B$43*MIN(Loan_Sample!I1829/Inputs!$B$17,1)+Inputs!$B$44*MIN(Loan_Sample!E1829,Inputs!$B$18)+Inputs!$B$45*Loan_Sample!C1829</f>
        <v>-5.72967300624851</v>
      </c>
      <c r="P1849" s="0" t="n">
        <f aca="false">MIN(1-Inputs!$B$13,MAX(Inputs!$B$13,1/(1+EXP(-(Inputs!$B$15*O1849+Inputs!$B$16)))))</f>
        <v>0.00225716934201229</v>
      </c>
      <c r="Q1849" s="0" t="n">
        <f aca="false">Inputs!$B$37+Inputs!$B$38*MAX(F1849-Inputs!$C$38,0)+Inputs!$B$39*MAX(F1849-Inputs!$C$39,0)+Inputs!$B$40*MAX(F1849-Inputs!$C$40,0)+Inputs!$B$41*MAX(F1849-Inputs!$C$41,0)+Inputs!$B$42*Inputs!$B$14+Inputs!$B$43*MIN(Loan_Sample!I1829/Inputs!$B$17,1)+Inputs!$B$44*MIN(E1849,Inputs!$B$18)+Inputs!$B$45*Loan_Sample!C1829</f>
        <v>-5.72967300624851</v>
      </c>
      <c r="R1849" s="0" t="n">
        <f aca="false">MIN(1-Inputs!$B$13,MAX(Inputs!$B$13,1/(1+EXP(-(Inputs!$B$15*Q1849+Inputs!$B$16)))))</f>
        <v>0.00225716934201229</v>
      </c>
    </row>
    <row r="1850" customFormat="false" ht="15" hidden="false" customHeight="false" outlineLevel="0" collapsed="false">
      <c r="A1850" s="0" t="n">
        <f aca="false">Loan_Sample!A1830</f>
        <v>54901</v>
      </c>
      <c r="B1850" s="0" t="n">
        <f aca="false">Loan_Sample!U1830</f>
        <v>149010.89</v>
      </c>
      <c r="C1850" s="0" t="n">
        <f aca="false">Loan_Sample!K1830+Inputs!$B$26</f>
        <v>4.12307691574097</v>
      </c>
      <c r="D1850" s="0" t="n">
        <f aca="false">Loan_Sample!L1830+Inputs!$B$26</f>
        <v>-0.276923179626465</v>
      </c>
      <c r="E1850" s="0" t="n">
        <f aca="false">Loan_Sample!E1830/(1+Inputs!$B$25/100)</f>
        <v>53.8163681030273</v>
      </c>
      <c r="F1850" s="0" t="n">
        <f aca="false">Loan_Sample!H1830-Inputs!$B$24/100</f>
        <v>1.21466660499573</v>
      </c>
      <c r="G1850" s="0" t="n">
        <f aca="false">IF(ISNUMBER(C1850),INDEX(Scorecard!$D$54:$D$61,SUMPRODUCT(--(Scorecard!$G$54:$G$60&lt;C1850))+1),Scorecard!$D$62)</f>
        <v>0.489050497890326</v>
      </c>
      <c r="H1850" s="0" t="n">
        <f aca="false">IF(ISNUMBER(D1850),INDEX(Scorecard!$D$63:$D$68,SUMPRODUCT(--(Scorecard!$G$63:$G$67&lt;D1850))+1),Scorecard!$D$69)</f>
        <v>0.322484508656054</v>
      </c>
      <c r="I1850" s="0" t="n">
        <f aca="false">IF(ISNUMBER(E1850),INDEX(Scorecard!$D$19:$D$26,SUMPRODUCT(--(Scorecard!$G$19:$G$25&lt;E1850))+1),Scorecard!$D$27)</f>
        <v>0.57899015159425</v>
      </c>
      <c r="J1850" s="0" t="n">
        <f aca="false">IF(ISNUMBER(F1850),INDEX(Scorecard!$D$37:$D$44,SUMPRODUCT(--(Scorecard!$G$37:$G$43&lt;F1850))+1),Scorecard!$D$45)</f>
        <v>-0.975503570149195</v>
      </c>
      <c r="K1850" s="0" t="n">
        <f aca="false">Inputs!$B$10+Scorecard!$J$5*Loan_Sample!Y1830+Scorecard!$J$6*Loan_Sample!Z1830+Scorecard!$J$7*I1850+Scorecard!$J$8*Loan_Sample!AB1830+Scorecard!$J$9*J1850+Scorecard!$J$10*Loan_Sample!AD1830+Scorecard!$J$11*G1850+Scorecard!$J$12*H1850</f>
        <v>-3.04015463494804</v>
      </c>
      <c r="L1850" s="0" t="n">
        <f aca="false">MIN(1-Inputs!$B$13,MAX(Inputs!$B$13,1/(1+EXP(-(Inputs!$B$11*K1850+Inputs!$B$12)))))</f>
        <v>0.0457580268609962</v>
      </c>
      <c r="M1850" s="0" t="n">
        <f aca="false">Loan_Sample!AH1830*Inputs!$B$4*B1850</f>
        <v>2386.45550752033</v>
      </c>
      <c r="N1850" s="0" t="n">
        <f aca="false">L1850*Inputs!$B$4*B1850</f>
        <v>2386.45550752033</v>
      </c>
      <c r="O1850" s="0" t="n">
        <f aca="false">Inputs!$B$37+Inputs!$B$38*MAX(Loan_Sample!H1830-Inputs!$C$38,0)+Inputs!$B$39*MAX(Loan_Sample!H1830-Inputs!$C$39,0)+Inputs!$B$40*MAX(Loan_Sample!H1830-Inputs!$C$40,0)+Inputs!$B$41*MAX(Loan_Sample!H1830-Inputs!$C$41,0)+Inputs!$B$42*Inputs!$B$14+Inputs!$B$43*MIN(Loan_Sample!I1830/Inputs!$B$17,1)+Inputs!$B$44*MIN(Loan_Sample!E1830,Inputs!$B$18)+Inputs!$B$45*Loan_Sample!C1830</f>
        <v>-3.55834560142579</v>
      </c>
      <c r="P1850" s="0" t="n">
        <f aca="false">MIN(1-Inputs!$B$13,MAX(Inputs!$B$13,1/(1+EXP(-(Inputs!$B$15*O1850+Inputs!$B$16)))))</f>
        <v>0.0260074097540057</v>
      </c>
      <c r="Q1850" s="0" t="n">
        <f aca="false">Inputs!$B$37+Inputs!$B$38*MAX(F1850-Inputs!$C$38,0)+Inputs!$B$39*MAX(F1850-Inputs!$C$39,0)+Inputs!$B$40*MAX(F1850-Inputs!$C$40,0)+Inputs!$B$41*MAX(F1850-Inputs!$C$41,0)+Inputs!$B$42*Inputs!$B$14+Inputs!$B$43*MIN(Loan_Sample!I1830/Inputs!$B$17,1)+Inputs!$B$44*MIN(E1850,Inputs!$B$18)+Inputs!$B$45*Loan_Sample!C1830</f>
        <v>-3.55834560142579</v>
      </c>
      <c r="R1850" s="0" t="n">
        <f aca="false">MIN(1-Inputs!$B$13,MAX(Inputs!$B$13,1/(1+EXP(-(Inputs!$B$15*Q1850+Inputs!$B$16)))))</f>
        <v>0.0260074097540057</v>
      </c>
    </row>
    <row r="1851" customFormat="false" ht="15" hidden="false" customHeight="false" outlineLevel="0" collapsed="false">
      <c r="A1851" s="0" t="n">
        <f aca="false">Loan_Sample!A1831</f>
        <v>54926</v>
      </c>
      <c r="B1851" s="0" t="n">
        <f aca="false">Loan_Sample!U1831</f>
        <v>206567.98</v>
      </c>
      <c r="C1851" s="0" t="n">
        <f aca="false">Loan_Sample!K1831+Inputs!$B$26</f>
        <v>4.80000019073486</v>
      </c>
      <c r="D1851" s="0" t="n">
        <f aca="false">Loan_Sample!L1831+Inputs!$B$26</f>
        <v>-0.458333015441895</v>
      </c>
      <c r="E1851" s="0" t="n">
        <f aca="false">Loan_Sample!E1831/(1+Inputs!$B$25/100)</f>
        <v>51.3755226135254</v>
      </c>
      <c r="F1851" s="0" t="n">
        <f aca="false">Loan_Sample!H1831-Inputs!$B$24/100</f>
        <v>-2.04133319854736</v>
      </c>
      <c r="G1851" s="0" t="n">
        <f aca="false">IF(ISNUMBER(C1851),INDEX(Scorecard!$D$54:$D$61,SUMPRODUCT(--(Scorecard!$G$54:$G$60&lt;C1851))+1),Scorecard!$D$62)</f>
        <v>0.409483001259379</v>
      </c>
      <c r="H1851" s="0" t="n">
        <f aca="false">IF(ISNUMBER(D1851),INDEX(Scorecard!$D$63:$D$68,SUMPRODUCT(--(Scorecard!$G$63:$G$67&lt;D1851))+1),Scorecard!$D$69)</f>
        <v>0.322484508656054</v>
      </c>
      <c r="I1851" s="0" t="n">
        <f aca="false">IF(ISNUMBER(E1851),INDEX(Scorecard!$D$19:$D$26,SUMPRODUCT(--(Scorecard!$G$19:$G$25&lt;E1851))+1),Scorecard!$D$27)</f>
        <v>0.57899015159425</v>
      </c>
      <c r="J1851" s="0" t="n">
        <f aca="false">IF(ISNUMBER(F1851),INDEX(Scorecard!$D$37:$D$44,SUMPRODUCT(--(Scorecard!$G$37:$G$43&lt;F1851))+1),Scorecard!$D$45)</f>
        <v>1.35057635045042</v>
      </c>
      <c r="K1851" s="0" t="n">
        <f aca="false">Inputs!$B$10+Scorecard!$J$5*Loan_Sample!Y1831+Scorecard!$J$6*Loan_Sample!Z1831+Scorecard!$J$7*I1851+Scorecard!$J$8*Loan_Sample!AB1831+Scorecard!$J$9*J1851+Scorecard!$J$10*Loan_Sample!AD1831+Scorecard!$J$11*G1851+Scorecard!$J$12*H1851</f>
        <v>-4.24615020979369</v>
      </c>
      <c r="L1851" s="0" t="n">
        <f aca="false">MIN(1-Inputs!$B$13,MAX(Inputs!$B$13,1/(1+EXP(-(Inputs!$B$11*K1851+Inputs!$B$12)))))</f>
        <v>0.013082692911582</v>
      </c>
      <c r="M1851" s="0" t="n">
        <f aca="false">Loan_Sample!AH1831*Inputs!$B$4*B1851</f>
        <v>945.862906697036</v>
      </c>
      <c r="N1851" s="0" t="n">
        <f aca="false">L1851*Inputs!$B$4*B1851</f>
        <v>945.862906697036</v>
      </c>
      <c r="O1851" s="0" t="n">
        <f aca="false">Inputs!$B$37+Inputs!$B$38*MAX(Loan_Sample!H1831-Inputs!$C$38,0)+Inputs!$B$39*MAX(Loan_Sample!H1831-Inputs!$C$39,0)+Inputs!$B$40*MAX(Loan_Sample!H1831-Inputs!$C$40,0)+Inputs!$B$41*MAX(Loan_Sample!H1831-Inputs!$C$41,0)+Inputs!$B$42*Inputs!$B$14+Inputs!$B$43*MIN(Loan_Sample!I1831/Inputs!$B$17,1)+Inputs!$B$44*MIN(Loan_Sample!E1831,Inputs!$B$18)+Inputs!$B$45*Loan_Sample!C1831</f>
        <v>-5.56601138287806</v>
      </c>
      <c r="P1851" s="0" t="n">
        <f aca="false">MIN(1-Inputs!$B$13,MAX(Inputs!$B$13,1/(1+EXP(-(Inputs!$B$15*O1851+Inputs!$B$16)))))</f>
        <v>0.00271746748105155</v>
      </c>
      <c r="Q1851" s="0" t="n">
        <f aca="false">Inputs!$B$37+Inputs!$B$38*MAX(F1851-Inputs!$C$38,0)+Inputs!$B$39*MAX(F1851-Inputs!$C$39,0)+Inputs!$B$40*MAX(F1851-Inputs!$C$40,0)+Inputs!$B$41*MAX(F1851-Inputs!$C$41,0)+Inputs!$B$42*Inputs!$B$14+Inputs!$B$43*MIN(Loan_Sample!I1831/Inputs!$B$17,1)+Inputs!$B$44*MIN(E1851,Inputs!$B$18)+Inputs!$B$45*Loan_Sample!C1831</f>
        <v>-5.56601138287806</v>
      </c>
      <c r="R1851" s="0" t="n">
        <f aca="false">MIN(1-Inputs!$B$13,MAX(Inputs!$B$13,1/(1+EXP(-(Inputs!$B$15*Q1851+Inputs!$B$16)))))</f>
        <v>0.00271746748105155</v>
      </c>
    </row>
    <row r="1852" customFormat="false" ht="15" hidden="false" customHeight="false" outlineLevel="0" collapsed="false">
      <c r="A1852" s="0" t="n">
        <f aca="false">Loan_Sample!A1832</f>
        <v>55033</v>
      </c>
      <c r="B1852" s="0" t="n">
        <f aca="false">Loan_Sample!U1832</f>
        <v>225469.7</v>
      </c>
      <c r="C1852" s="0" t="n">
        <f aca="false">Loan_Sample!K1832+Inputs!$B$26</f>
        <v>7.13333320617676</v>
      </c>
      <c r="D1852" s="0" t="n">
        <f aca="false">Loan_Sample!L1832+Inputs!$B$26</f>
        <v>2.71025609970093</v>
      </c>
      <c r="E1852" s="0" t="n">
        <f aca="false">Loan_Sample!E1832/(1+Inputs!$B$25/100)</f>
        <v>75.9633712768555</v>
      </c>
      <c r="F1852" s="0" t="n">
        <f aca="false">Loan_Sample!H1832-Inputs!$B$24/100</f>
        <v>0.886333227157593</v>
      </c>
      <c r="G1852" s="0" t="n">
        <f aca="false">IF(ISNUMBER(C1852),INDEX(Scorecard!$D$54:$D$61,SUMPRODUCT(--(Scorecard!$G$54:$G$60&lt;C1852))+1),Scorecard!$D$62)</f>
        <v>-0.541917179454542</v>
      </c>
      <c r="H1852" s="0" t="n">
        <f aca="false">IF(ISNUMBER(D1852),INDEX(Scorecard!$D$63:$D$68,SUMPRODUCT(--(Scorecard!$G$63:$G$67&lt;D1852))+1),Scorecard!$D$69)</f>
        <v>0.322484508656054</v>
      </c>
      <c r="I1852" s="0" t="n">
        <f aca="false">IF(ISNUMBER(E1852),INDEX(Scorecard!$D$19:$D$26,SUMPRODUCT(--(Scorecard!$G$19:$G$25&lt;E1852))+1),Scorecard!$D$27)</f>
        <v>-0.0341578513653732</v>
      </c>
      <c r="J1852" s="0" t="n">
        <f aca="false">IF(ISNUMBER(F1852),INDEX(Scorecard!$D$37:$D$44,SUMPRODUCT(--(Scorecard!$G$37:$G$43&lt;F1852))+1),Scorecard!$D$45)</f>
        <v>-0.569454719285959</v>
      </c>
      <c r="K1852" s="0" t="n">
        <f aca="false">Inputs!$B$10+Scorecard!$J$5*Loan_Sample!Y1832+Scorecard!$J$6*Loan_Sample!Z1832+Scorecard!$J$7*I1852+Scorecard!$J$8*Loan_Sample!AB1832+Scorecard!$J$9*J1852+Scorecard!$J$10*Loan_Sample!AD1832+Scorecard!$J$11*G1852+Scorecard!$J$12*H1852</f>
        <v>-4.32475311976043</v>
      </c>
      <c r="L1852" s="0" t="n">
        <f aca="false">MIN(1-Inputs!$B$13,MAX(Inputs!$B$13,1/(1+EXP(-(Inputs!$B$11*K1852+Inputs!$B$12)))))</f>
        <v>0.0120436991637412</v>
      </c>
      <c r="M1852" s="0" t="n">
        <f aca="false">Loan_Sample!AH1832*Inputs!$B$4*B1852</f>
        <v>950.421233068642</v>
      </c>
      <c r="N1852" s="0" t="n">
        <f aca="false">L1852*Inputs!$B$4*B1852</f>
        <v>950.421233068642</v>
      </c>
      <c r="O1852" s="0" t="n">
        <f aca="false">Inputs!$B$37+Inputs!$B$38*MAX(Loan_Sample!H1832-Inputs!$C$38,0)+Inputs!$B$39*MAX(Loan_Sample!H1832-Inputs!$C$39,0)+Inputs!$B$40*MAX(Loan_Sample!H1832-Inputs!$C$40,0)+Inputs!$B$41*MAX(Loan_Sample!H1832-Inputs!$C$41,0)+Inputs!$B$42*Inputs!$B$14+Inputs!$B$43*MIN(Loan_Sample!I1832/Inputs!$B$17,1)+Inputs!$B$44*MIN(Loan_Sample!E1832,Inputs!$B$18)+Inputs!$B$45*Loan_Sample!C1832</f>
        <v>-3.77642167963631</v>
      </c>
      <c r="P1852" s="0" t="n">
        <f aca="false">MIN(1-Inputs!$B$13,MAX(Inputs!$B$13,1/(1+EXP(-(Inputs!$B$15*O1852+Inputs!$B$16)))))</f>
        <v>0.0204135664203532</v>
      </c>
      <c r="Q1852" s="0" t="n">
        <f aca="false">Inputs!$B$37+Inputs!$B$38*MAX(F1852-Inputs!$C$38,0)+Inputs!$B$39*MAX(F1852-Inputs!$C$39,0)+Inputs!$B$40*MAX(F1852-Inputs!$C$40,0)+Inputs!$B$41*MAX(F1852-Inputs!$C$41,0)+Inputs!$B$42*Inputs!$B$14+Inputs!$B$43*MIN(Loan_Sample!I1832/Inputs!$B$17,1)+Inputs!$B$44*MIN(E1852,Inputs!$B$18)+Inputs!$B$45*Loan_Sample!C1832</f>
        <v>-3.77642167963631</v>
      </c>
      <c r="R1852" s="0" t="n">
        <f aca="false">MIN(1-Inputs!$B$13,MAX(Inputs!$B$13,1/(1+EXP(-(Inputs!$B$15*Q1852+Inputs!$B$16)))))</f>
        <v>0.0204135664203532</v>
      </c>
    </row>
    <row r="1853" customFormat="false" ht="15" hidden="false" customHeight="false" outlineLevel="0" collapsed="false">
      <c r="A1853" s="0" t="n">
        <f aca="false">Loan_Sample!A1833</f>
        <v>55043</v>
      </c>
      <c r="B1853" s="0" t="n">
        <f aca="false">Loan_Sample!U1833</f>
        <v>208710.86</v>
      </c>
      <c r="C1853" s="0" t="n">
        <f aca="false">Loan_Sample!K1833+Inputs!$B$26</f>
        <v>5.63333320617676</v>
      </c>
      <c r="D1853" s="0" t="n">
        <f aca="false">Loan_Sample!L1833+Inputs!$B$26</f>
        <v>-3.5</v>
      </c>
      <c r="E1853" s="0" t="n">
        <f aca="false">Loan_Sample!E1833/(1+Inputs!$B$25/100)</f>
        <v>62.4583854675293</v>
      </c>
      <c r="F1853" s="0" t="n">
        <f aca="false">Loan_Sample!H1833-Inputs!$B$24/100</f>
        <v>0.639333248138428</v>
      </c>
      <c r="G1853" s="0" t="n">
        <f aca="false">IF(ISNUMBER(C1853),INDEX(Scorecard!$D$54:$D$61,SUMPRODUCT(--(Scorecard!$G$54:$G$60&lt;C1853))+1),Scorecard!$D$62)</f>
        <v>0.0151758992857273</v>
      </c>
      <c r="H1853" s="0" t="n">
        <f aca="false">IF(ISNUMBER(D1853),INDEX(Scorecard!$D$63:$D$68,SUMPRODUCT(--(Scorecard!$G$63:$G$67&lt;D1853))+1),Scorecard!$D$69)</f>
        <v>-0.340582194386522</v>
      </c>
      <c r="I1853" s="0" t="n">
        <f aca="false">IF(ISNUMBER(E1853),INDEX(Scorecard!$D$19:$D$26,SUMPRODUCT(--(Scorecard!$G$19:$G$25&lt;E1853))+1),Scorecard!$D$27)</f>
        <v>0.233621608745691</v>
      </c>
      <c r="J1853" s="0" t="n">
        <f aca="false">IF(ISNUMBER(F1853),INDEX(Scorecard!$D$37:$D$44,SUMPRODUCT(--(Scorecard!$G$37:$G$43&lt;F1853))+1),Scorecard!$D$45)</f>
        <v>-0.569454719285959</v>
      </c>
      <c r="K1853" s="0" t="n">
        <f aca="false">Inputs!$B$10+Scorecard!$J$5*Loan_Sample!Y1833+Scorecard!$J$6*Loan_Sample!Z1833+Scorecard!$J$7*I1853+Scorecard!$J$8*Loan_Sample!AB1833+Scorecard!$J$9*J1853+Scorecard!$J$10*Loan_Sample!AD1833+Scorecard!$J$11*G1853+Scorecard!$J$12*H1853</f>
        <v>-6.18343796179997</v>
      </c>
      <c r="L1853" s="0" t="n">
        <f aca="false">MIN(1-Inputs!$B$13,MAX(Inputs!$B$13,1/(1+EXP(-(Inputs!$B$11*K1853+Inputs!$B$12)))))</f>
        <v>0.00167763140084973</v>
      </c>
      <c r="M1853" s="0" t="n">
        <f aca="false">Loan_Sample!AH1833*Inputs!$B$4*B1853</f>
        <v>122.548962352023</v>
      </c>
      <c r="N1853" s="0" t="n">
        <f aca="false">L1853*Inputs!$B$4*B1853</f>
        <v>122.548962352023</v>
      </c>
      <c r="O1853" s="0" t="n">
        <f aca="false">Inputs!$B$37+Inputs!$B$38*MAX(Loan_Sample!H1833-Inputs!$C$38,0)+Inputs!$B$39*MAX(Loan_Sample!H1833-Inputs!$C$39,0)+Inputs!$B$40*MAX(Loan_Sample!H1833-Inputs!$C$40,0)+Inputs!$B$41*MAX(Loan_Sample!H1833-Inputs!$C$41,0)+Inputs!$B$42*Inputs!$B$14+Inputs!$B$43*MIN(Loan_Sample!I1833/Inputs!$B$17,1)+Inputs!$B$44*MIN(Loan_Sample!E1833,Inputs!$B$18)+Inputs!$B$45*Loan_Sample!C1833</f>
        <v>-4.00077803392604</v>
      </c>
      <c r="P1853" s="0" t="n">
        <f aca="false">MIN(1-Inputs!$B$13,MAX(Inputs!$B$13,1/(1+EXP(-(Inputs!$B$15*O1853+Inputs!$B$16)))))</f>
        <v>0.0158910781962432</v>
      </c>
      <c r="Q1853" s="0" t="n">
        <f aca="false">Inputs!$B$37+Inputs!$B$38*MAX(F1853-Inputs!$C$38,0)+Inputs!$B$39*MAX(F1853-Inputs!$C$39,0)+Inputs!$B$40*MAX(F1853-Inputs!$C$40,0)+Inputs!$B$41*MAX(F1853-Inputs!$C$41,0)+Inputs!$B$42*Inputs!$B$14+Inputs!$B$43*MIN(Loan_Sample!I1833/Inputs!$B$17,1)+Inputs!$B$44*MIN(E1853,Inputs!$B$18)+Inputs!$B$45*Loan_Sample!C1833</f>
        <v>-4.00077803392604</v>
      </c>
      <c r="R1853" s="0" t="n">
        <f aca="false">MIN(1-Inputs!$B$13,MAX(Inputs!$B$13,1/(1+EXP(-(Inputs!$B$15*Q1853+Inputs!$B$16)))))</f>
        <v>0.0158910781962432</v>
      </c>
    </row>
    <row r="1854" customFormat="false" ht="15" hidden="false" customHeight="false" outlineLevel="0" collapsed="false">
      <c r="A1854" s="0" t="n">
        <f aca="false">Loan_Sample!A1834</f>
        <v>55060</v>
      </c>
      <c r="B1854" s="0" t="n">
        <f aca="false">Loan_Sample!U1834</f>
        <v>235389.86</v>
      </c>
      <c r="C1854" s="0" t="n">
        <f aca="false">Loan_Sample!K1834+Inputs!$B$26</f>
        <v>7.13333320617676</v>
      </c>
      <c r="D1854" s="0" t="n">
        <f aca="false">Loan_Sample!L1834+Inputs!$B$26</f>
        <v>2.71025609970093</v>
      </c>
      <c r="E1854" s="0" t="n">
        <f aca="false">Loan_Sample!E1834/(1+Inputs!$B$25/100)</f>
        <v>81.7895812988281</v>
      </c>
      <c r="F1854" s="0" t="n">
        <f aca="false">Loan_Sample!H1834-Inputs!$B$24/100</f>
        <v>1.13233304023743</v>
      </c>
      <c r="G1854" s="0" t="n">
        <f aca="false">IF(ISNUMBER(C1854),INDEX(Scorecard!$D$54:$D$61,SUMPRODUCT(--(Scorecard!$G$54:$G$60&lt;C1854))+1),Scorecard!$D$62)</f>
        <v>-0.541917179454542</v>
      </c>
      <c r="H1854" s="0" t="n">
        <f aca="false">IF(ISNUMBER(D1854),INDEX(Scorecard!$D$63:$D$68,SUMPRODUCT(--(Scorecard!$G$63:$G$67&lt;D1854))+1),Scorecard!$D$69)</f>
        <v>0.322484508656054</v>
      </c>
      <c r="I1854" s="0" t="n">
        <f aca="false">IF(ISNUMBER(E1854),INDEX(Scorecard!$D$19:$D$26,SUMPRODUCT(--(Scorecard!$G$19:$G$25&lt;E1854))+1),Scorecard!$D$27)</f>
        <v>-0.0341578513653732</v>
      </c>
      <c r="J1854" s="0" t="n">
        <f aca="false">IF(ISNUMBER(F1854),INDEX(Scorecard!$D$37:$D$44,SUMPRODUCT(--(Scorecard!$G$37:$G$43&lt;F1854))+1),Scorecard!$D$45)</f>
        <v>-0.975503570149195</v>
      </c>
      <c r="K1854" s="0" t="n">
        <f aca="false">Inputs!$B$10+Scorecard!$J$5*Loan_Sample!Y1834+Scorecard!$J$6*Loan_Sample!Z1834+Scorecard!$J$7*I1854+Scorecard!$J$8*Loan_Sample!AB1834+Scorecard!$J$9*J1854+Scorecard!$J$10*Loan_Sample!AD1834+Scorecard!$J$11*G1854+Scorecard!$J$12*H1854</f>
        <v>-3.14214780795649</v>
      </c>
      <c r="L1854" s="0" t="n">
        <f aca="false">MIN(1-Inputs!$B$13,MAX(Inputs!$B$13,1/(1+EXP(-(Inputs!$B$11*K1854+Inputs!$B$12)))))</f>
        <v>0.0412377962917638</v>
      </c>
      <c r="M1854" s="0" t="n">
        <f aca="false">Loan_Sample!AH1834*Inputs!$B$4*B1854</f>
        <v>3397.43568353938</v>
      </c>
      <c r="N1854" s="0" t="n">
        <f aca="false">L1854*Inputs!$B$4*B1854</f>
        <v>3397.43568353938</v>
      </c>
      <c r="O1854" s="0" t="n">
        <f aca="false">Inputs!$B$37+Inputs!$B$38*MAX(Loan_Sample!H1834-Inputs!$C$38,0)+Inputs!$B$39*MAX(Loan_Sample!H1834-Inputs!$C$39,0)+Inputs!$B$40*MAX(Loan_Sample!H1834-Inputs!$C$40,0)+Inputs!$B$41*MAX(Loan_Sample!H1834-Inputs!$C$41,0)+Inputs!$B$42*Inputs!$B$14+Inputs!$B$43*MIN(Loan_Sample!I1834/Inputs!$B$17,1)+Inputs!$B$44*MIN(Loan_Sample!E1834,Inputs!$B$18)+Inputs!$B$45*Loan_Sample!C1834</f>
        <v>-3.66525814187878</v>
      </c>
      <c r="P1854" s="0" t="n">
        <f aca="false">MIN(1-Inputs!$B$13,MAX(Inputs!$B$13,1/(1+EXP(-(Inputs!$B$15*O1854+Inputs!$B$16)))))</f>
        <v>0.0230998069912916</v>
      </c>
      <c r="Q1854" s="0" t="n">
        <f aca="false">Inputs!$B$37+Inputs!$B$38*MAX(F1854-Inputs!$C$38,0)+Inputs!$B$39*MAX(F1854-Inputs!$C$39,0)+Inputs!$B$40*MAX(F1854-Inputs!$C$40,0)+Inputs!$B$41*MAX(F1854-Inputs!$C$41,0)+Inputs!$B$42*Inputs!$B$14+Inputs!$B$43*MIN(Loan_Sample!I1834/Inputs!$B$17,1)+Inputs!$B$44*MIN(E1854,Inputs!$B$18)+Inputs!$B$45*Loan_Sample!C1834</f>
        <v>-3.66525814187878</v>
      </c>
      <c r="R1854" s="0" t="n">
        <f aca="false">MIN(1-Inputs!$B$13,MAX(Inputs!$B$13,1/(1+EXP(-(Inputs!$B$15*Q1854+Inputs!$B$16)))))</f>
        <v>0.0230998069912916</v>
      </c>
    </row>
    <row r="1855" customFormat="false" ht="15" hidden="false" customHeight="false" outlineLevel="0" collapsed="false">
      <c r="A1855" s="0" t="n">
        <f aca="false">Loan_Sample!A1835</f>
        <v>55069</v>
      </c>
      <c r="B1855" s="0" t="n">
        <f aca="false">Loan_Sample!U1835</f>
        <v>169203.2</v>
      </c>
      <c r="C1855" s="0" t="n">
        <f aca="false">Loan_Sample!K1835+Inputs!$B$26</f>
        <v>5.53333330154419</v>
      </c>
      <c r="D1855" s="0" t="n">
        <f aca="false">Loan_Sample!L1835+Inputs!$B$26</f>
        <v>-3.50000047683716</v>
      </c>
      <c r="E1855" s="0" t="n">
        <f aca="false">Loan_Sample!E1835/(1+Inputs!$B$25/100)</f>
        <v>74.2689056396484</v>
      </c>
      <c r="F1855" s="0" t="n">
        <f aca="false">Loan_Sample!H1835-Inputs!$B$24/100</f>
        <v>1.23633313179016</v>
      </c>
      <c r="G1855" s="0" t="n">
        <f aca="false">IF(ISNUMBER(C1855),INDEX(Scorecard!$D$54:$D$61,SUMPRODUCT(--(Scorecard!$G$54:$G$60&lt;C1855))+1),Scorecard!$D$62)</f>
        <v>0.0151758992857273</v>
      </c>
      <c r="H1855" s="0" t="n">
        <f aca="false">IF(ISNUMBER(D1855),INDEX(Scorecard!$D$63:$D$68,SUMPRODUCT(--(Scorecard!$G$63:$G$67&lt;D1855))+1),Scorecard!$D$69)</f>
        <v>-0.340582194386522</v>
      </c>
      <c r="I1855" s="0" t="n">
        <f aca="false">IF(ISNUMBER(E1855),INDEX(Scorecard!$D$19:$D$26,SUMPRODUCT(--(Scorecard!$G$19:$G$25&lt;E1855))+1),Scorecard!$D$27)</f>
        <v>-0.0341578513653732</v>
      </c>
      <c r="J1855" s="0" t="n">
        <f aca="false">IF(ISNUMBER(F1855),INDEX(Scorecard!$D$37:$D$44,SUMPRODUCT(--(Scorecard!$G$37:$G$43&lt;F1855))+1),Scorecard!$D$45)</f>
        <v>-0.975503570149195</v>
      </c>
      <c r="K1855" s="0" t="n">
        <f aca="false">Inputs!$B$10+Scorecard!$J$5*Loan_Sample!Y1835+Scorecard!$J$6*Loan_Sample!Z1835+Scorecard!$J$7*I1855+Scorecard!$J$8*Loan_Sample!AB1835+Scorecard!$J$9*J1855+Scorecard!$J$10*Loan_Sample!AD1835+Scorecard!$J$11*G1855+Scorecard!$J$12*H1855</f>
        <v>-4.51405418748736</v>
      </c>
      <c r="L1855" s="0" t="n">
        <f aca="false">MIN(1-Inputs!$B$13,MAX(Inputs!$B$13,1/(1+EXP(-(Inputs!$B$11*K1855+Inputs!$B$12)))))</f>
        <v>0.0098643368000312</v>
      </c>
      <c r="M1855" s="0" t="n">
        <f aca="false">Loan_Sample!AH1835*Inputs!$B$4*B1855</f>
        <v>584.177073355064</v>
      </c>
      <c r="N1855" s="0" t="n">
        <f aca="false">L1855*Inputs!$B$4*B1855</f>
        <v>584.177073355064</v>
      </c>
      <c r="O1855" s="0" t="n">
        <f aca="false">Inputs!$B$37+Inputs!$B$38*MAX(Loan_Sample!H1835-Inputs!$C$38,0)+Inputs!$B$39*MAX(Loan_Sample!H1835-Inputs!$C$39,0)+Inputs!$B$40*MAX(Loan_Sample!H1835-Inputs!$C$40,0)+Inputs!$B$41*MAX(Loan_Sample!H1835-Inputs!$C$41,0)+Inputs!$B$42*Inputs!$B$14+Inputs!$B$43*MIN(Loan_Sample!I1835/Inputs!$B$17,1)+Inputs!$B$44*MIN(Loan_Sample!E1835,Inputs!$B$18)+Inputs!$B$45*Loan_Sample!C1835</f>
        <v>-3.68403845835054</v>
      </c>
      <c r="P1855" s="0" t="n">
        <f aca="false">MIN(1-Inputs!$B$13,MAX(Inputs!$B$13,1/(1+EXP(-(Inputs!$B$15*O1855+Inputs!$B$16)))))</f>
        <v>0.0226229049307709</v>
      </c>
      <c r="Q1855" s="0" t="n">
        <f aca="false">Inputs!$B$37+Inputs!$B$38*MAX(F1855-Inputs!$C$38,0)+Inputs!$B$39*MAX(F1855-Inputs!$C$39,0)+Inputs!$B$40*MAX(F1855-Inputs!$C$40,0)+Inputs!$B$41*MAX(F1855-Inputs!$C$41,0)+Inputs!$B$42*Inputs!$B$14+Inputs!$B$43*MIN(Loan_Sample!I1835/Inputs!$B$17,1)+Inputs!$B$44*MIN(E1855,Inputs!$B$18)+Inputs!$B$45*Loan_Sample!C1835</f>
        <v>-3.68403845835054</v>
      </c>
      <c r="R1855" s="0" t="n">
        <f aca="false">MIN(1-Inputs!$B$13,MAX(Inputs!$B$13,1/(1+EXP(-(Inputs!$B$15*Q1855+Inputs!$B$16)))))</f>
        <v>0.0226229049307709</v>
      </c>
    </row>
    <row r="1856" customFormat="false" ht="15" hidden="false" customHeight="false" outlineLevel="0" collapsed="false">
      <c r="A1856" s="0" t="n">
        <f aca="false">Loan_Sample!A1836</f>
        <v>55126</v>
      </c>
      <c r="B1856" s="0" t="n">
        <f aca="false">Loan_Sample!U1836</f>
        <v>366733.38</v>
      </c>
      <c r="C1856" s="0" t="n">
        <f aca="false">Loan_Sample!K1836+Inputs!$B$26</f>
        <v>4.5</v>
      </c>
      <c r="D1856" s="0" t="n">
        <f aca="false">Loan_Sample!L1836+Inputs!$B$26</f>
        <v>-0.458333492279053</v>
      </c>
      <c r="E1856" s="0" t="n">
        <f aca="false">Loan_Sample!E1836/(1+Inputs!$B$25/100)</f>
        <v>73.9498672485352</v>
      </c>
      <c r="F1856" s="0" t="n">
        <f aca="false">Loan_Sample!H1836-Inputs!$B$24/100</f>
        <v>-3.04933333396912</v>
      </c>
      <c r="G1856" s="0" t="n">
        <f aca="false">IF(ISNUMBER(C1856),INDEX(Scorecard!$D$54:$D$61,SUMPRODUCT(--(Scorecard!$G$54:$G$60&lt;C1856))+1),Scorecard!$D$62)</f>
        <v>0.409483001259379</v>
      </c>
      <c r="H1856" s="0" t="n">
        <f aca="false">IF(ISNUMBER(D1856),INDEX(Scorecard!$D$63:$D$68,SUMPRODUCT(--(Scorecard!$G$63:$G$67&lt;D1856))+1),Scorecard!$D$69)</f>
        <v>0.322484508656054</v>
      </c>
      <c r="I1856" s="0" t="n">
        <f aca="false">IF(ISNUMBER(E1856),INDEX(Scorecard!$D$19:$D$26,SUMPRODUCT(--(Scorecard!$G$19:$G$25&lt;E1856))+1),Scorecard!$D$27)</f>
        <v>-0.0341578513653732</v>
      </c>
      <c r="J1856" s="0" t="n">
        <f aca="false">IF(ISNUMBER(F1856),INDEX(Scorecard!$D$37:$D$44,SUMPRODUCT(--(Scorecard!$G$37:$G$43&lt;F1856))+1),Scorecard!$D$45)</f>
        <v>1.35057635045042</v>
      </c>
      <c r="K1856" s="0" t="n">
        <f aca="false">Inputs!$B$10+Scorecard!$J$5*Loan_Sample!Y1836+Scorecard!$J$6*Loan_Sample!Z1836+Scorecard!$J$7*I1856+Scorecard!$J$8*Loan_Sample!AB1836+Scorecard!$J$9*J1856+Scorecard!$J$10*Loan_Sample!AD1836+Scorecard!$J$11*G1856+Scorecard!$J$12*H1856</f>
        <v>-3.41948038819512</v>
      </c>
      <c r="L1856" s="0" t="n">
        <f aca="false">MIN(1-Inputs!$B$13,MAX(Inputs!$B$13,1/(1+EXP(-(Inputs!$B$11*K1856+Inputs!$B$12)))))</f>
        <v>0.0310095369693374</v>
      </c>
      <c r="M1856" s="0" t="n">
        <f aca="false">Loan_Sample!AH1836*Inputs!$B$4*B1856</f>
        <v>3980.28130675002</v>
      </c>
      <c r="N1856" s="0" t="n">
        <f aca="false">L1856*Inputs!$B$4*B1856</f>
        <v>3980.28130675002</v>
      </c>
      <c r="O1856" s="0" t="n">
        <f aca="false">Inputs!$B$37+Inputs!$B$38*MAX(Loan_Sample!H1836-Inputs!$C$38,0)+Inputs!$B$39*MAX(Loan_Sample!H1836-Inputs!$C$39,0)+Inputs!$B$40*MAX(Loan_Sample!H1836-Inputs!$C$40,0)+Inputs!$B$41*MAX(Loan_Sample!H1836-Inputs!$C$41,0)+Inputs!$B$42*Inputs!$B$14+Inputs!$B$43*MIN(Loan_Sample!I1836/Inputs!$B$17,1)+Inputs!$B$44*MIN(Loan_Sample!E1836,Inputs!$B$18)+Inputs!$B$45*Loan_Sample!C1836</f>
        <v>-6.15672888174886</v>
      </c>
      <c r="P1856" s="0" t="n">
        <f aca="false">MIN(1-Inputs!$B$13,MAX(Inputs!$B$13,1/(1+EXP(-(Inputs!$B$15*O1856+Inputs!$B$16)))))</f>
        <v>0.00139027768995267</v>
      </c>
      <c r="Q1856" s="0" t="n">
        <f aca="false">Inputs!$B$37+Inputs!$B$38*MAX(F1856-Inputs!$C$38,0)+Inputs!$B$39*MAX(F1856-Inputs!$C$39,0)+Inputs!$B$40*MAX(F1856-Inputs!$C$40,0)+Inputs!$B$41*MAX(F1856-Inputs!$C$41,0)+Inputs!$B$42*Inputs!$B$14+Inputs!$B$43*MIN(Loan_Sample!I1836/Inputs!$B$17,1)+Inputs!$B$44*MIN(E1856,Inputs!$B$18)+Inputs!$B$45*Loan_Sample!C1836</f>
        <v>-6.15672888174886</v>
      </c>
      <c r="R1856" s="0" t="n">
        <f aca="false">MIN(1-Inputs!$B$13,MAX(Inputs!$B$13,1/(1+EXP(-(Inputs!$B$15*Q1856+Inputs!$B$16)))))</f>
        <v>0.00139027768995267</v>
      </c>
    </row>
    <row r="1857" customFormat="false" ht="15" hidden="false" customHeight="false" outlineLevel="0" collapsed="false">
      <c r="A1857" s="0" t="n">
        <f aca="false">Loan_Sample!A1837</f>
        <v>55143</v>
      </c>
      <c r="B1857" s="0" t="n">
        <f aca="false">Loan_Sample!U1837</f>
        <v>170386.83</v>
      </c>
      <c r="C1857" s="0" t="n">
        <f aca="false">Loan_Sample!K1837+Inputs!$B$26</f>
        <v>3.62307691574097</v>
      </c>
      <c r="D1857" s="0" t="n">
        <f aca="false">Loan_Sample!L1837+Inputs!$B$26</f>
        <v>-0.276923179626465</v>
      </c>
      <c r="E1857" s="0" t="n">
        <f aca="false">Loan_Sample!E1837/(1+Inputs!$B$25/100)</f>
        <v>65.2295379638672</v>
      </c>
      <c r="F1857" s="0" t="n">
        <f aca="false">Loan_Sample!H1837-Inputs!$B$24/100</f>
        <v>0.836666345596314</v>
      </c>
      <c r="G1857" s="0" t="n">
        <f aca="false">IF(ISNUMBER(C1857),INDEX(Scorecard!$D$54:$D$61,SUMPRODUCT(--(Scorecard!$G$54:$G$60&lt;C1857))+1),Scorecard!$D$62)</f>
        <v>0.489050497890326</v>
      </c>
      <c r="H1857" s="0" t="n">
        <f aca="false">IF(ISNUMBER(D1857),INDEX(Scorecard!$D$63:$D$68,SUMPRODUCT(--(Scorecard!$G$63:$G$67&lt;D1857))+1),Scorecard!$D$69)</f>
        <v>0.322484508656054</v>
      </c>
      <c r="I1857" s="0" t="n">
        <f aca="false">IF(ISNUMBER(E1857),INDEX(Scorecard!$D$19:$D$26,SUMPRODUCT(--(Scorecard!$G$19:$G$25&lt;E1857))+1),Scorecard!$D$27)</f>
        <v>0.233621608745691</v>
      </c>
      <c r="J1857" s="0" t="n">
        <f aca="false">IF(ISNUMBER(F1857),INDEX(Scorecard!$D$37:$D$44,SUMPRODUCT(--(Scorecard!$G$37:$G$43&lt;F1857))+1),Scorecard!$D$45)</f>
        <v>-0.569454719285959</v>
      </c>
      <c r="K1857" s="0" t="n">
        <f aca="false">Inputs!$B$10+Scorecard!$J$5*Loan_Sample!Y1837+Scorecard!$J$6*Loan_Sample!Z1837+Scorecard!$J$7*I1857+Scorecard!$J$8*Loan_Sample!AB1837+Scorecard!$J$9*J1857+Scorecard!$J$10*Loan_Sample!AD1837+Scorecard!$J$11*G1857+Scorecard!$J$12*H1857</f>
        <v>-5.1222719721554</v>
      </c>
      <c r="L1857" s="0" t="n">
        <f aca="false">MIN(1-Inputs!$B$13,MAX(Inputs!$B$13,1/(1+EXP(-(Inputs!$B$11*K1857+Inputs!$B$12)))))</f>
        <v>0.00518207465444345</v>
      </c>
      <c r="M1857" s="0" t="n">
        <f aca="false">Loan_Sample!AH1837*Inputs!$B$4*B1857</f>
        <v>309.035045617887</v>
      </c>
      <c r="N1857" s="0" t="n">
        <f aca="false">L1857*Inputs!$B$4*B1857</f>
        <v>309.035045617887</v>
      </c>
      <c r="O1857" s="0" t="n">
        <f aca="false">Inputs!$B$37+Inputs!$B$38*MAX(Loan_Sample!H1837-Inputs!$C$38,0)+Inputs!$B$39*MAX(Loan_Sample!H1837-Inputs!$C$39,0)+Inputs!$B$40*MAX(Loan_Sample!H1837-Inputs!$C$40,0)+Inputs!$B$41*MAX(Loan_Sample!H1837-Inputs!$C$41,0)+Inputs!$B$42*Inputs!$B$14+Inputs!$B$43*MIN(Loan_Sample!I1837/Inputs!$B$17,1)+Inputs!$B$44*MIN(Loan_Sample!E1837,Inputs!$B$18)+Inputs!$B$45*Loan_Sample!C1837</f>
        <v>-3.86933245918186</v>
      </c>
      <c r="P1857" s="0" t="n">
        <f aca="false">MIN(1-Inputs!$B$13,MAX(Inputs!$B$13,1/(1+EXP(-(Inputs!$B$15*O1857+Inputs!$B$16)))))</f>
        <v>0.0184050870541336</v>
      </c>
      <c r="Q1857" s="0" t="n">
        <f aca="false">Inputs!$B$37+Inputs!$B$38*MAX(F1857-Inputs!$C$38,0)+Inputs!$B$39*MAX(F1857-Inputs!$C$39,0)+Inputs!$B$40*MAX(F1857-Inputs!$C$40,0)+Inputs!$B$41*MAX(F1857-Inputs!$C$41,0)+Inputs!$B$42*Inputs!$B$14+Inputs!$B$43*MIN(Loan_Sample!I1837/Inputs!$B$17,1)+Inputs!$B$44*MIN(E1857,Inputs!$B$18)+Inputs!$B$45*Loan_Sample!C1837</f>
        <v>-3.86933245918186</v>
      </c>
      <c r="R1857" s="0" t="n">
        <f aca="false">MIN(1-Inputs!$B$13,MAX(Inputs!$B$13,1/(1+EXP(-(Inputs!$B$15*Q1857+Inputs!$B$16)))))</f>
        <v>0.0184050870541336</v>
      </c>
    </row>
    <row r="1858" customFormat="false" ht="15" hidden="false" customHeight="false" outlineLevel="0" collapsed="false">
      <c r="A1858" s="0" t="n">
        <f aca="false">Loan_Sample!A1838</f>
        <v>55217</v>
      </c>
      <c r="B1858" s="0" t="n">
        <f aca="false">Loan_Sample!U1838</f>
        <v>217858.83</v>
      </c>
      <c r="C1858" s="0" t="n">
        <f aca="false">Loan_Sample!K1838+Inputs!$B$26</f>
        <v>4.15833330154419</v>
      </c>
      <c r="D1858" s="0" t="n">
        <f aca="false">Loan_Sample!L1838+Inputs!$B$26</f>
        <v>-1.875</v>
      </c>
      <c r="E1858" s="0" t="n">
        <f aca="false">Loan_Sample!E1838/(1+Inputs!$B$25/100)</f>
        <v>79.1354904174805</v>
      </c>
      <c r="F1858" s="0" t="n">
        <f aca="false">Loan_Sample!H1838-Inputs!$B$24/100</f>
        <v>0.0143332481384277</v>
      </c>
      <c r="G1858" s="0" t="n">
        <f aca="false">IF(ISNUMBER(C1858),INDEX(Scorecard!$D$54:$D$61,SUMPRODUCT(--(Scorecard!$G$54:$G$60&lt;C1858))+1),Scorecard!$D$62)</f>
        <v>0.489050497890326</v>
      </c>
      <c r="H1858" s="0" t="n">
        <f aca="false">IF(ISNUMBER(D1858),INDEX(Scorecard!$D$63:$D$68,SUMPRODUCT(--(Scorecard!$G$63:$G$67&lt;D1858))+1),Scorecard!$D$69)</f>
        <v>-0.340582194386522</v>
      </c>
      <c r="I1858" s="0" t="n">
        <f aca="false">IF(ISNUMBER(E1858),INDEX(Scorecard!$D$19:$D$26,SUMPRODUCT(--(Scorecard!$G$19:$G$25&lt;E1858))+1),Scorecard!$D$27)</f>
        <v>-0.0341578513653732</v>
      </c>
      <c r="J1858" s="0" t="n">
        <f aca="false">IF(ISNUMBER(F1858),INDEX(Scorecard!$D$37:$D$44,SUMPRODUCT(--(Scorecard!$G$37:$G$43&lt;F1858))+1),Scorecard!$D$45)</f>
        <v>0.330501541082344</v>
      </c>
      <c r="K1858" s="0" t="n">
        <f aca="false">Inputs!$B$10+Scorecard!$J$5*Loan_Sample!Y1838+Scorecard!$J$6*Loan_Sample!Z1838+Scorecard!$J$7*I1858+Scorecard!$J$8*Loan_Sample!AB1838+Scorecard!$J$9*J1858+Scorecard!$J$10*Loan_Sample!AD1838+Scorecard!$J$11*G1858+Scorecard!$J$12*H1858</f>
        <v>-5.13192667275043</v>
      </c>
      <c r="L1858" s="0" t="n">
        <f aca="false">MIN(1-Inputs!$B$13,MAX(Inputs!$B$13,1/(1+EXP(-(Inputs!$B$11*K1858+Inputs!$B$12)))))</f>
        <v>0.00512928055585284</v>
      </c>
      <c r="M1858" s="0" t="n">
        <f aca="false">Loan_Sample!AH1838*Inputs!$B$4*B1858</f>
        <v>391.110671223947</v>
      </c>
      <c r="N1858" s="0" t="n">
        <f aca="false">L1858*Inputs!$B$4*B1858</f>
        <v>391.110671223947</v>
      </c>
      <c r="O1858" s="0" t="n">
        <f aca="false">Inputs!$B$37+Inputs!$B$38*MAX(Loan_Sample!H1838-Inputs!$C$38,0)+Inputs!$B$39*MAX(Loan_Sample!H1838-Inputs!$C$39,0)+Inputs!$B$40*MAX(Loan_Sample!H1838-Inputs!$C$40,0)+Inputs!$B$41*MAX(Loan_Sample!H1838-Inputs!$C$41,0)+Inputs!$B$42*Inputs!$B$14+Inputs!$B$43*MIN(Loan_Sample!I1838/Inputs!$B$17,1)+Inputs!$B$44*MIN(Loan_Sample!E1838,Inputs!$B$18)+Inputs!$B$45*Loan_Sample!C1838</f>
        <v>-6.32740497875051</v>
      </c>
      <c r="P1858" s="0" t="n">
        <f aca="false">MIN(1-Inputs!$B$13,MAX(Inputs!$B$13,1/(1+EXP(-(Inputs!$B$15*O1858+Inputs!$B$16)))))</f>
        <v>0.00114536617401684</v>
      </c>
      <c r="Q1858" s="0" t="n">
        <f aca="false">Inputs!$B$37+Inputs!$B$38*MAX(F1858-Inputs!$C$38,0)+Inputs!$B$39*MAX(F1858-Inputs!$C$39,0)+Inputs!$B$40*MAX(F1858-Inputs!$C$40,0)+Inputs!$B$41*MAX(F1858-Inputs!$C$41,0)+Inputs!$B$42*Inputs!$B$14+Inputs!$B$43*MIN(Loan_Sample!I1838/Inputs!$B$17,1)+Inputs!$B$44*MIN(E1858,Inputs!$B$18)+Inputs!$B$45*Loan_Sample!C1838</f>
        <v>-6.32740497875051</v>
      </c>
      <c r="R1858" s="0" t="n">
        <f aca="false">MIN(1-Inputs!$B$13,MAX(Inputs!$B$13,1/(1+EXP(-(Inputs!$B$15*Q1858+Inputs!$B$16)))))</f>
        <v>0.00114536617401684</v>
      </c>
    </row>
    <row r="1859" customFormat="false" ht="15" hidden="false" customHeight="false" outlineLevel="0" collapsed="false">
      <c r="A1859" s="0" t="n">
        <f aca="false">Loan_Sample!A1839</f>
        <v>55217</v>
      </c>
      <c r="B1859" s="0" t="n">
        <f aca="false">Loan_Sample!U1839</f>
        <v>215779.02</v>
      </c>
      <c r="C1859" s="0" t="n">
        <f aca="false">Loan_Sample!K1839+Inputs!$B$26</f>
        <v>3.90833330154419</v>
      </c>
      <c r="D1859" s="0" t="n">
        <f aca="false">Loan_Sample!L1839+Inputs!$B$26</f>
        <v>-1.125</v>
      </c>
      <c r="E1859" s="0" t="n">
        <f aca="false">Loan_Sample!E1839/(1+Inputs!$B$25/100)</f>
        <v>76.5844192504883</v>
      </c>
      <c r="F1859" s="0" t="n">
        <f aca="false">Loan_Sample!H1839-Inputs!$B$24/100</f>
        <v>-2.2023332118988</v>
      </c>
      <c r="G1859" s="0" t="n">
        <f aca="false">IF(ISNUMBER(C1859),INDEX(Scorecard!$D$54:$D$61,SUMPRODUCT(--(Scorecard!$G$54:$G$60&lt;C1859))+1),Scorecard!$D$62)</f>
        <v>0.489050497890326</v>
      </c>
      <c r="H1859" s="0" t="n">
        <f aca="false">IF(ISNUMBER(D1859),INDEX(Scorecard!$D$63:$D$68,SUMPRODUCT(--(Scorecard!$G$63:$G$67&lt;D1859))+1),Scorecard!$D$69)</f>
        <v>-0.340582194386522</v>
      </c>
      <c r="I1859" s="0" t="n">
        <f aca="false">IF(ISNUMBER(E1859),INDEX(Scorecard!$D$19:$D$26,SUMPRODUCT(--(Scorecard!$G$19:$G$25&lt;E1859))+1),Scorecard!$D$27)</f>
        <v>-0.0341578513653732</v>
      </c>
      <c r="J1859" s="0" t="n">
        <f aca="false">IF(ISNUMBER(F1859),INDEX(Scorecard!$D$37:$D$44,SUMPRODUCT(--(Scorecard!$G$37:$G$43&lt;F1859))+1),Scorecard!$D$45)</f>
        <v>1.35057635045042</v>
      </c>
      <c r="K1859" s="0" t="n">
        <f aca="false">Inputs!$B$10+Scorecard!$J$5*Loan_Sample!Y1839+Scorecard!$J$6*Loan_Sample!Z1839+Scorecard!$J$7*I1859+Scorecard!$J$8*Loan_Sample!AB1839+Scorecard!$J$9*J1859+Scorecard!$J$10*Loan_Sample!AD1839+Scorecard!$J$11*G1859+Scorecard!$J$12*H1859</f>
        <v>-5.16939358370235</v>
      </c>
      <c r="L1859" s="0" t="n">
        <f aca="false">MIN(1-Inputs!$B$13,MAX(Inputs!$B$13,1/(1+EXP(-(Inputs!$B$11*K1859+Inputs!$B$12)))))</f>
        <v>0.00492942201099022</v>
      </c>
      <c r="M1859" s="0" t="n">
        <f aca="false">Loan_Sample!AH1839*Inputs!$B$4*B1859</f>
        <v>372.283047744265</v>
      </c>
      <c r="N1859" s="0" t="n">
        <f aca="false">L1859*Inputs!$B$4*B1859</f>
        <v>372.283047744265</v>
      </c>
      <c r="O1859" s="0" t="n">
        <f aca="false">Inputs!$B$37+Inputs!$B$38*MAX(Loan_Sample!H1839-Inputs!$C$38,0)+Inputs!$B$39*MAX(Loan_Sample!H1839-Inputs!$C$39,0)+Inputs!$B$40*MAX(Loan_Sample!H1839-Inputs!$C$40,0)+Inputs!$B$41*MAX(Loan_Sample!H1839-Inputs!$C$41,0)+Inputs!$B$42*Inputs!$B$14+Inputs!$B$43*MIN(Loan_Sample!I1839/Inputs!$B$17,1)+Inputs!$B$44*MIN(Loan_Sample!E1839,Inputs!$B$18)+Inputs!$B$45*Loan_Sample!C1839</f>
        <v>-6.20281596811292</v>
      </c>
      <c r="P1859" s="0" t="n">
        <f aca="false">MIN(1-Inputs!$B$13,MAX(Inputs!$B$13,1/(1+EXP(-(Inputs!$B$15*O1859+Inputs!$B$16)))))</f>
        <v>0.00131940745486706</v>
      </c>
      <c r="Q1859" s="0" t="n">
        <f aca="false">Inputs!$B$37+Inputs!$B$38*MAX(F1859-Inputs!$C$38,0)+Inputs!$B$39*MAX(F1859-Inputs!$C$39,0)+Inputs!$B$40*MAX(F1859-Inputs!$C$40,0)+Inputs!$B$41*MAX(F1859-Inputs!$C$41,0)+Inputs!$B$42*Inputs!$B$14+Inputs!$B$43*MIN(Loan_Sample!I1839/Inputs!$B$17,1)+Inputs!$B$44*MIN(E1859,Inputs!$B$18)+Inputs!$B$45*Loan_Sample!C1839</f>
        <v>-6.20281596811292</v>
      </c>
      <c r="R1859" s="0" t="n">
        <f aca="false">MIN(1-Inputs!$B$13,MAX(Inputs!$B$13,1/(1+EXP(-(Inputs!$B$15*Q1859+Inputs!$B$16)))))</f>
        <v>0.00131940745486706</v>
      </c>
    </row>
    <row r="1860" customFormat="false" ht="15" hidden="false" customHeight="false" outlineLevel="0" collapsed="false">
      <c r="A1860" s="0" t="n">
        <f aca="false">Loan_Sample!A1840</f>
        <v>55237</v>
      </c>
      <c r="B1860" s="0" t="n">
        <f aca="false">Loan_Sample!U1840</f>
        <v>202888.67</v>
      </c>
      <c r="C1860" s="0" t="n">
        <f aca="false">Loan_Sample!K1840+Inputs!$B$26</f>
        <v>9.03333377838135</v>
      </c>
      <c r="D1860" s="0" t="n">
        <f aca="false">Loan_Sample!L1840+Inputs!$B$26</f>
        <v>5.07179546356201</v>
      </c>
      <c r="E1860" s="0" t="n">
        <f aca="false">Loan_Sample!E1840/(1+Inputs!$B$25/100)</f>
        <v>49.2394790649414</v>
      </c>
      <c r="F1860" s="0" t="n">
        <f aca="false">Loan_Sample!H1840-Inputs!$B$24/100</f>
        <v>0.355666637420654</v>
      </c>
      <c r="G1860" s="0" t="n">
        <f aca="false">IF(ISNUMBER(C1860),INDEX(Scorecard!$D$54:$D$61,SUMPRODUCT(--(Scorecard!$G$54:$G$60&lt;C1860))+1),Scorecard!$D$62)</f>
        <v>-0.541917179454542</v>
      </c>
      <c r="H1860" s="0" t="n">
        <f aca="false">IF(ISNUMBER(D1860),INDEX(Scorecard!$D$63:$D$68,SUMPRODUCT(--(Scorecard!$G$63:$G$67&lt;D1860))+1),Scorecard!$D$69)</f>
        <v>0.322484508656054</v>
      </c>
      <c r="I1860" s="0" t="n">
        <f aca="false">IF(ISNUMBER(E1860),INDEX(Scorecard!$D$19:$D$26,SUMPRODUCT(--(Scorecard!$G$19:$G$25&lt;E1860))+1),Scorecard!$D$27)</f>
        <v>0.57899015159425</v>
      </c>
      <c r="J1860" s="0" t="n">
        <f aca="false">IF(ISNUMBER(F1860),INDEX(Scorecard!$D$37:$D$44,SUMPRODUCT(--(Scorecard!$G$37:$G$43&lt;F1860))+1),Scorecard!$D$45)</f>
        <v>-0.0679520129233634</v>
      </c>
      <c r="K1860" s="0" t="n">
        <f aca="false">Inputs!$B$10+Scorecard!$J$5*Loan_Sample!Y1840+Scorecard!$J$6*Loan_Sample!Z1840+Scorecard!$J$7*I1860+Scorecard!$J$8*Loan_Sample!AB1840+Scorecard!$J$9*J1860+Scorecard!$J$10*Loan_Sample!AD1840+Scorecard!$J$11*G1860+Scorecard!$J$12*H1860</f>
        <v>-5.73737069241885</v>
      </c>
      <c r="L1860" s="0" t="n">
        <f aca="false">MIN(1-Inputs!$B$13,MAX(Inputs!$B$13,1/(1+EXP(-(Inputs!$B$11*K1860+Inputs!$B$12)))))</f>
        <v>0.00269642500939039</v>
      </c>
      <c r="M1860" s="0" t="n">
        <f aca="false">Loan_Sample!AH1840*Inputs!$B$4*B1860</f>
        <v>191.475929368484</v>
      </c>
      <c r="N1860" s="0" t="n">
        <f aca="false">L1860*Inputs!$B$4*B1860</f>
        <v>191.475929368484</v>
      </c>
      <c r="O1860" s="0" t="n">
        <f aca="false">Inputs!$B$37+Inputs!$B$38*MAX(Loan_Sample!H1840-Inputs!$C$38,0)+Inputs!$B$39*MAX(Loan_Sample!H1840-Inputs!$C$39,0)+Inputs!$B$40*MAX(Loan_Sample!H1840-Inputs!$C$40,0)+Inputs!$B$41*MAX(Loan_Sample!H1840-Inputs!$C$41,0)+Inputs!$B$42*Inputs!$B$14+Inputs!$B$43*MIN(Loan_Sample!I1840/Inputs!$B$17,1)+Inputs!$B$44*MIN(Loan_Sample!E1840,Inputs!$B$18)+Inputs!$B$45*Loan_Sample!C1840</f>
        <v>-4.2107751103661</v>
      </c>
      <c r="P1860" s="0" t="n">
        <f aca="false">MIN(1-Inputs!$B$13,MAX(Inputs!$B$13,1/(1+EXP(-(Inputs!$B$15*O1860+Inputs!$B$16)))))</f>
        <v>0.0125587034422137</v>
      </c>
      <c r="Q1860" s="0" t="n">
        <f aca="false">Inputs!$B$37+Inputs!$B$38*MAX(F1860-Inputs!$C$38,0)+Inputs!$B$39*MAX(F1860-Inputs!$C$39,0)+Inputs!$B$40*MAX(F1860-Inputs!$C$40,0)+Inputs!$B$41*MAX(F1860-Inputs!$C$41,0)+Inputs!$B$42*Inputs!$B$14+Inputs!$B$43*MIN(Loan_Sample!I1840/Inputs!$B$17,1)+Inputs!$B$44*MIN(E1860,Inputs!$B$18)+Inputs!$B$45*Loan_Sample!C1840</f>
        <v>-4.2107751103661</v>
      </c>
      <c r="R1860" s="0" t="n">
        <f aca="false">MIN(1-Inputs!$B$13,MAX(Inputs!$B$13,1/(1+EXP(-(Inputs!$B$15*Q1860+Inputs!$B$16)))))</f>
        <v>0.0125587034422137</v>
      </c>
    </row>
    <row r="1861" customFormat="false" ht="15" hidden="false" customHeight="false" outlineLevel="0" collapsed="false">
      <c r="A1861" s="0" t="n">
        <f aca="false">Loan_Sample!A1841</f>
        <v>55240</v>
      </c>
      <c r="B1861" s="0" t="n">
        <f aca="false">Loan_Sample!U1841</f>
        <v>124419.19</v>
      </c>
      <c r="C1861" s="0" t="n">
        <f aca="false">Loan_Sample!K1841+Inputs!$B$26</f>
        <v>5.00833320617676</v>
      </c>
      <c r="D1861" s="0" t="n">
        <f aca="false">Loan_Sample!L1841+Inputs!$B$26</f>
        <v>-1.125</v>
      </c>
      <c r="E1861" s="0" t="n">
        <f aca="false">Loan_Sample!E1841/(1+Inputs!$B$25/100)</f>
        <v>74.1702651977539</v>
      </c>
      <c r="F1861" s="0" t="n">
        <f aca="false">Loan_Sample!H1841-Inputs!$B$24/100</f>
        <v>-2.02733302116394</v>
      </c>
      <c r="G1861" s="0" t="n">
        <f aca="false">IF(ISNUMBER(C1861),INDEX(Scorecard!$D$54:$D$61,SUMPRODUCT(--(Scorecard!$G$54:$G$60&lt;C1861))+1),Scorecard!$D$62)</f>
        <v>0.214429354789033</v>
      </c>
      <c r="H1861" s="0" t="n">
        <f aca="false">IF(ISNUMBER(D1861),INDEX(Scorecard!$D$63:$D$68,SUMPRODUCT(--(Scorecard!$G$63:$G$67&lt;D1861))+1),Scorecard!$D$69)</f>
        <v>-0.340582194386522</v>
      </c>
      <c r="I1861" s="0" t="n">
        <f aca="false">IF(ISNUMBER(E1861),INDEX(Scorecard!$D$19:$D$26,SUMPRODUCT(--(Scorecard!$G$19:$G$25&lt;E1861))+1),Scorecard!$D$27)</f>
        <v>-0.0341578513653732</v>
      </c>
      <c r="J1861" s="0" t="n">
        <f aca="false">IF(ISNUMBER(F1861),INDEX(Scorecard!$D$37:$D$44,SUMPRODUCT(--(Scorecard!$G$37:$G$43&lt;F1861))+1),Scorecard!$D$45)</f>
        <v>1.35057635045042</v>
      </c>
      <c r="K1861" s="0" t="n">
        <f aca="false">Inputs!$B$10+Scorecard!$J$5*Loan_Sample!Y1841+Scorecard!$J$6*Loan_Sample!Z1841+Scorecard!$J$7*I1861+Scorecard!$J$8*Loan_Sample!AB1841+Scorecard!$J$9*J1861+Scorecard!$J$10*Loan_Sample!AD1841+Scorecard!$J$11*G1861+Scorecard!$J$12*H1861</f>
        <v>-3.10745841808646</v>
      </c>
      <c r="L1861" s="0" t="n">
        <f aca="false">MIN(1-Inputs!$B$13,MAX(Inputs!$B$13,1/(1+EXP(-(Inputs!$B$11*K1861+Inputs!$B$12)))))</f>
        <v>0.0427250800587878</v>
      </c>
      <c r="M1861" s="0" t="n">
        <f aca="false">Loan_Sample!AH1841*Inputs!$B$4*B1861</f>
        <v>1860.53694875984</v>
      </c>
      <c r="N1861" s="0" t="n">
        <f aca="false">L1861*Inputs!$B$4*B1861</f>
        <v>1860.53694875984</v>
      </c>
      <c r="O1861" s="0" t="n">
        <f aca="false">Inputs!$B$37+Inputs!$B$38*MAX(Loan_Sample!H1841-Inputs!$C$38,0)+Inputs!$B$39*MAX(Loan_Sample!H1841-Inputs!$C$39,0)+Inputs!$B$40*MAX(Loan_Sample!H1841-Inputs!$C$40,0)+Inputs!$B$41*MAX(Loan_Sample!H1841-Inputs!$C$41,0)+Inputs!$B$42*Inputs!$B$14+Inputs!$B$43*MIN(Loan_Sample!I1841/Inputs!$B$17,1)+Inputs!$B$44*MIN(Loan_Sample!E1841,Inputs!$B$18)+Inputs!$B$45*Loan_Sample!C1841</f>
        <v>-5.82922026099447</v>
      </c>
      <c r="P1861" s="0" t="n">
        <f aca="false">MIN(1-Inputs!$B$13,MAX(Inputs!$B$13,1/(1+EXP(-(Inputs!$B$15*O1861+Inputs!$B$16)))))</f>
        <v>0.00201614624542613</v>
      </c>
      <c r="Q1861" s="0" t="n">
        <f aca="false">Inputs!$B$37+Inputs!$B$38*MAX(F1861-Inputs!$C$38,0)+Inputs!$B$39*MAX(F1861-Inputs!$C$39,0)+Inputs!$B$40*MAX(F1861-Inputs!$C$40,0)+Inputs!$B$41*MAX(F1861-Inputs!$C$41,0)+Inputs!$B$42*Inputs!$B$14+Inputs!$B$43*MIN(Loan_Sample!I1841/Inputs!$B$17,1)+Inputs!$B$44*MIN(E1861,Inputs!$B$18)+Inputs!$B$45*Loan_Sample!C1841</f>
        <v>-5.82922026099447</v>
      </c>
      <c r="R1861" s="0" t="n">
        <f aca="false">MIN(1-Inputs!$B$13,MAX(Inputs!$B$13,1/(1+EXP(-(Inputs!$B$15*Q1861+Inputs!$B$16)))))</f>
        <v>0.00201614624542613</v>
      </c>
    </row>
    <row r="1862" customFormat="false" ht="15" hidden="false" customHeight="false" outlineLevel="0" collapsed="false">
      <c r="A1862" s="0" t="n">
        <f aca="false">Loan_Sample!A1842</f>
        <v>55320</v>
      </c>
      <c r="B1862" s="0" t="n">
        <f aca="false">Loan_Sample!U1842</f>
        <v>191789.83</v>
      </c>
      <c r="C1862" s="0" t="n">
        <f aca="false">Loan_Sample!K1842+Inputs!$B$26</f>
        <v>3.90833330154419</v>
      </c>
      <c r="D1862" s="0" t="n">
        <f aca="false">Loan_Sample!L1842+Inputs!$B$26</f>
        <v>-1.125</v>
      </c>
      <c r="E1862" s="0" t="n">
        <f aca="false">Loan_Sample!E1842/(1+Inputs!$B$25/100)</f>
        <v>72.3439712524414</v>
      </c>
      <c r="F1862" s="0" t="n">
        <f aca="false">Loan_Sample!H1842-Inputs!$B$24/100</f>
        <v>-2.54533314704895</v>
      </c>
      <c r="G1862" s="0" t="n">
        <f aca="false">IF(ISNUMBER(C1862),INDEX(Scorecard!$D$54:$D$61,SUMPRODUCT(--(Scorecard!$G$54:$G$60&lt;C1862))+1),Scorecard!$D$62)</f>
        <v>0.489050497890326</v>
      </c>
      <c r="H1862" s="0" t="n">
        <f aca="false">IF(ISNUMBER(D1862),INDEX(Scorecard!$D$63:$D$68,SUMPRODUCT(--(Scorecard!$G$63:$G$67&lt;D1862))+1),Scorecard!$D$69)</f>
        <v>-0.340582194386522</v>
      </c>
      <c r="I1862" s="0" t="n">
        <f aca="false">IF(ISNUMBER(E1862),INDEX(Scorecard!$D$19:$D$26,SUMPRODUCT(--(Scorecard!$G$19:$G$25&lt;E1862))+1),Scorecard!$D$27)</f>
        <v>-0.0341578513653732</v>
      </c>
      <c r="J1862" s="0" t="n">
        <f aca="false">IF(ISNUMBER(F1862),INDEX(Scorecard!$D$37:$D$44,SUMPRODUCT(--(Scorecard!$G$37:$G$43&lt;F1862))+1),Scorecard!$D$45)</f>
        <v>1.35057635045042</v>
      </c>
      <c r="K1862" s="0" t="n">
        <f aca="false">Inputs!$B$10+Scorecard!$J$5*Loan_Sample!Y1842+Scorecard!$J$6*Loan_Sample!Z1842+Scorecard!$J$7*I1862+Scorecard!$J$8*Loan_Sample!AB1842+Scorecard!$J$9*J1862+Scorecard!$J$10*Loan_Sample!AD1842+Scorecard!$J$11*G1862+Scorecard!$J$12*H1862</f>
        <v>-4.65487063666997</v>
      </c>
      <c r="L1862" s="0" t="n">
        <f aca="false">MIN(1-Inputs!$B$13,MAX(Inputs!$B$13,1/(1+EXP(-(Inputs!$B$11*K1862+Inputs!$B$12)))))</f>
        <v>0.00850091300266547</v>
      </c>
      <c r="M1862" s="0" t="n">
        <f aca="false">Loan_Sample!AH1842*Inputs!$B$4*B1862</f>
        <v>570.6360308691</v>
      </c>
      <c r="N1862" s="0" t="n">
        <f aca="false">L1862*Inputs!$B$4*B1862</f>
        <v>570.6360308691</v>
      </c>
      <c r="O1862" s="0" t="n">
        <f aca="false">Inputs!$B$37+Inputs!$B$38*MAX(Loan_Sample!H1842-Inputs!$C$38,0)+Inputs!$B$39*MAX(Loan_Sample!H1842-Inputs!$C$39,0)+Inputs!$B$40*MAX(Loan_Sample!H1842-Inputs!$C$40,0)+Inputs!$B$41*MAX(Loan_Sample!H1842-Inputs!$C$41,0)+Inputs!$B$42*Inputs!$B$14+Inputs!$B$43*MIN(Loan_Sample!I1842/Inputs!$B$17,1)+Inputs!$B$44*MIN(Loan_Sample!E1842,Inputs!$B$18)+Inputs!$B$45*Loan_Sample!C1842</f>
        <v>-5.95803428185928</v>
      </c>
      <c r="P1862" s="0" t="n">
        <f aca="false">MIN(1-Inputs!$B$13,MAX(Inputs!$B$13,1/(1+EXP(-(Inputs!$B$15*O1862+Inputs!$B$16)))))</f>
        <v>0.00174198797147066</v>
      </c>
      <c r="Q1862" s="0" t="n">
        <f aca="false">Inputs!$B$37+Inputs!$B$38*MAX(F1862-Inputs!$C$38,0)+Inputs!$B$39*MAX(F1862-Inputs!$C$39,0)+Inputs!$B$40*MAX(F1862-Inputs!$C$40,0)+Inputs!$B$41*MAX(F1862-Inputs!$C$41,0)+Inputs!$B$42*Inputs!$B$14+Inputs!$B$43*MIN(Loan_Sample!I1842/Inputs!$B$17,1)+Inputs!$B$44*MIN(E1862,Inputs!$B$18)+Inputs!$B$45*Loan_Sample!C1842</f>
        <v>-5.95803428185928</v>
      </c>
      <c r="R1862" s="0" t="n">
        <f aca="false">MIN(1-Inputs!$B$13,MAX(Inputs!$B$13,1/(1+EXP(-(Inputs!$B$15*Q1862+Inputs!$B$16)))))</f>
        <v>0.00174198797147066</v>
      </c>
    </row>
    <row r="1863" customFormat="false" ht="15" hidden="false" customHeight="false" outlineLevel="0" collapsed="false">
      <c r="A1863" s="0" t="n">
        <f aca="false">Loan_Sample!A1843</f>
        <v>55329</v>
      </c>
      <c r="B1863" s="0" t="n">
        <f aca="false">Loan_Sample!U1843</f>
        <v>100556.836</v>
      </c>
      <c r="C1863" s="0" t="n">
        <f aca="false">Loan_Sample!K1843+Inputs!$B$26</f>
        <v>4.42307710647583</v>
      </c>
      <c r="D1863" s="0" t="n">
        <f aca="false">Loan_Sample!L1843+Inputs!$B$26</f>
        <v>-0.276922702789307</v>
      </c>
      <c r="E1863" s="0" t="n">
        <f aca="false">Loan_Sample!E1843/(1+Inputs!$B$25/100)</f>
        <v>44.7205200195313</v>
      </c>
      <c r="F1863" s="0" t="n">
        <f aca="false">Loan_Sample!H1843-Inputs!$B$24/100</f>
        <v>0.710666418075562</v>
      </c>
      <c r="G1863" s="0" t="n">
        <f aca="false">IF(ISNUMBER(C1863),INDEX(Scorecard!$D$54:$D$61,SUMPRODUCT(--(Scorecard!$G$54:$G$60&lt;C1863))+1),Scorecard!$D$62)</f>
        <v>0.409483001259379</v>
      </c>
      <c r="H1863" s="0" t="n">
        <f aca="false">IF(ISNUMBER(D1863),INDEX(Scorecard!$D$63:$D$68,SUMPRODUCT(--(Scorecard!$G$63:$G$67&lt;D1863))+1),Scorecard!$D$69)</f>
        <v>0.322484508656054</v>
      </c>
      <c r="I1863" s="0" t="n">
        <f aca="false">IF(ISNUMBER(E1863),INDEX(Scorecard!$D$19:$D$26,SUMPRODUCT(--(Scorecard!$G$19:$G$25&lt;E1863))+1),Scorecard!$D$27)</f>
        <v>0.57899015159425</v>
      </c>
      <c r="J1863" s="0" t="n">
        <f aca="false">IF(ISNUMBER(F1863),INDEX(Scorecard!$D$37:$D$44,SUMPRODUCT(--(Scorecard!$G$37:$G$43&lt;F1863))+1),Scorecard!$D$45)</f>
        <v>-0.569454719285959</v>
      </c>
      <c r="K1863" s="0" t="n">
        <f aca="false">Inputs!$B$10+Scorecard!$J$5*Loan_Sample!Y1843+Scorecard!$J$6*Loan_Sample!Z1843+Scorecard!$J$7*I1863+Scorecard!$J$8*Loan_Sample!AB1843+Scorecard!$J$9*J1863+Scorecard!$J$10*Loan_Sample!AD1843+Scorecard!$J$11*G1863+Scorecard!$J$12*H1863</f>
        <v>-5.08416498416553</v>
      </c>
      <c r="L1863" s="0" t="n">
        <f aca="false">MIN(1-Inputs!$B$13,MAX(Inputs!$B$13,1/(1+EXP(-(Inputs!$B$11*K1863+Inputs!$B$12)))))</f>
        <v>0.00539578224402288</v>
      </c>
      <c r="M1863" s="0" t="n">
        <f aca="false">Loan_Sample!AH1843*Inputs!$B$4*B1863</f>
        <v>189.903976571372</v>
      </c>
      <c r="N1863" s="0" t="n">
        <f aca="false">L1863*Inputs!$B$4*B1863</f>
        <v>189.903976571372</v>
      </c>
      <c r="O1863" s="0" t="n">
        <f aca="false">Inputs!$B$37+Inputs!$B$38*MAX(Loan_Sample!H1843-Inputs!$C$38,0)+Inputs!$B$39*MAX(Loan_Sample!H1843-Inputs!$C$39,0)+Inputs!$B$40*MAX(Loan_Sample!H1843-Inputs!$C$40,0)+Inputs!$B$41*MAX(Loan_Sample!H1843-Inputs!$C$41,0)+Inputs!$B$42*Inputs!$B$14+Inputs!$B$43*MIN(Loan_Sample!I1843/Inputs!$B$17,1)+Inputs!$B$44*MIN(Loan_Sample!E1843,Inputs!$B$18)+Inputs!$B$45*Loan_Sample!C1843</f>
        <v>-3.65761392014363</v>
      </c>
      <c r="P1863" s="0" t="n">
        <f aca="false">MIN(1-Inputs!$B$13,MAX(Inputs!$B$13,1/(1+EXP(-(Inputs!$B$15*O1863+Inputs!$B$16)))))</f>
        <v>0.0232967207869589</v>
      </c>
      <c r="Q1863" s="0" t="n">
        <f aca="false">Inputs!$B$37+Inputs!$B$38*MAX(F1863-Inputs!$C$38,0)+Inputs!$B$39*MAX(F1863-Inputs!$C$39,0)+Inputs!$B$40*MAX(F1863-Inputs!$C$40,0)+Inputs!$B$41*MAX(F1863-Inputs!$C$41,0)+Inputs!$B$42*Inputs!$B$14+Inputs!$B$43*MIN(Loan_Sample!I1843/Inputs!$B$17,1)+Inputs!$B$44*MIN(E1863,Inputs!$B$18)+Inputs!$B$45*Loan_Sample!C1843</f>
        <v>-3.65761392014363</v>
      </c>
      <c r="R1863" s="0" t="n">
        <f aca="false">MIN(1-Inputs!$B$13,MAX(Inputs!$B$13,1/(1+EXP(-(Inputs!$B$15*Q1863+Inputs!$B$16)))))</f>
        <v>0.0232967207869589</v>
      </c>
    </row>
    <row r="1864" customFormat="false" ht="15" hidden="false" customHeight="false" outlineLevel="0" collapsed="false">
      <c r="A1864" s="0" t="n">
        <f aca="false">Loan_Sample!A1844</f>
        <v>55368</v>
      </c>
      <c r="B1864" s="0" t="n">
        <f aca="false">Loan_Sample!U1844</f>
        <v>497425.25</v>
      </c>
      <c r="C1864" s="0" t="n">
        <f aca="false">Loan_Sample!K1844+Inputs!$B$26</f>
        <v>6.03333330154419</v>
      </c>
      <c r="D1864" s="0" t="n">
        <f aca="false">Loan_Sample!L1844+Inputs!$B$26</f>
        <v>2.71025633811951</v>
      </c>
      <c r="E1864" s="0" t="n">
        <f aca="false">Loan_Sample!E1844/(1+Inputs!$B$25/100)</f>
        <v>78.5644836425781</v>
      </c>
      <c r="F1864" s="0" t="n">
        <f aca="false">Loan_Sample!H1844-Inputs!$B$24/100</f>
        <v>1.01633334159851</v>
      </c>
      <c r="G1864" s="0" t="n">
        <f aca="false">IF(ISNUMBER(C1864),INDEX(Scorecard!$D$54:$D$61,SUMPRODUCT(--(Scorecard!$G$54:$G$60&lt;C1864))+1),Scorecard!$D$62)</f>
        <v>0.0151758992857273</v>
      </c>
      <c r="H1864" s="0" t="n">
        <f aca="false">IF(ISNUMBER(D1864),INDEX(Scorecard!$D$63:$D$68,SUMPRODUCT(--(Scorecard!$G$63:$G$67&lt;D1864))+1),Scorecard!$D$69)</f>
        <v>0.322484508656054</v>
      </c>
      <c r="I1864" s="0" t="n">
        <f aca="false">IF(ISNUMBER(E1864),INDEX(Scorecard!$D$19:$D$26,SUMPRODUCT(--(Scorecard!$G$19:$G$25&lt;E1864))+1),Scorecard!$D$27)</f>
        <v>-0.0341578513653732</v>
      </c>
      <c r="J1864" s="0" t="n">
        <f aca="false">IF(ISNUMBER(F1864),INDEX(Scorecard!$D$37:$D$44,SUMPRODUCT(--(Scorecard!$G$37:$G$43&lt;F1864))+1),Scorecard!$D$45)</f>
        <v>-0.975503570149195</v>
      </c>
      <c r="K1864" s="0" t="n">
        <f aca="false">Inputs!$B$10+Scorecard!$J$5*Loan_Sample!Y1844+Scorecard!$J$6*Loan_Sample!Z1844+Scorecard!$J$7*I1864+Scorecard!$J$8*Loan_Sample!AB1844+Scorecard!$J$9*J1864+Scorecard!$J$10*Loan_Sample!AD1844+Scorecard!$J$11*G1864+Scorecard!$J$12*H1864</f>
        <v>-5.66821226977589</v>
      </c>
      <c r="L1864" s="0" t="n">
        <f aca="false">MIN(1-Inputs!$B$13,MAX(Inputs!$B$13,1/(1+EXP(-(Inputs!$B$11*K1864+Inputs!$B$12)))))</f>
        <v>0.0029021512488948</v>
      </c>
      <c r="M1864" s="0" t="n">
        <f aca="false">Loan_Sample!AH1844*Inputs!$B$4*B1864</f>
        <v>505.261158681759</v>
      </c>
      <c r="N1864" s="0" t="n">
        <f aca="false">L1864*Inputs!$B$4*B1864</f>
        <v>505.261158681759</v>
      </c>
      <c r="O1864" s="0" t="n">
        <f aca="false">Inputs!$B$37+Inputs!$B$38*MAX(Loan_Sample!H1844-Inputs!$C$38,0)+Inputs!$B$39*MAX(Loan_Sample!H1844-Inputs!$C$39,0)+Inputs!$B$40*MAX(Loan_Sample!H1844-Inputs!$C$40,0)+Inputs!$B$41*MAX(Loan_Sample!H1844-Inputs!$C$41,0)+Inputs!$B$42*Inputs!$B$14+Inputs!$B$43*MIN(Loan_Sample!I1844/Inputs!$B$17,1)+Inputs!$B$44*MIN(Loan_Sample!E1844,Inputs!$B$18)+Inputs!$B$45*Loan_Sample!C1844</f>
        <v>-3.12435041650124</v>
      </c>
      <c r="P1864" s="0" t="n">
        <f aca="false">MIN(1-Inputs!$B$13,MAX(Inputs!$B$13,1/(1+EXP(-(Inputs!$B$15*O1864+Inputs!$B$16)))))</f>
        <v>0.0419003699158572</v>
      </c>
      <c r="Q1864" s="0" t="n">
        <f aca="false">Inputs!$B$37+Inputs!$B$38*MAX(F1864-Inputs!$C$38,0)+Inputs!$B$39*MAX(F1864-Inputs!$C$39,0)+Inputs!$B$40*MAX(F1864-Inputs!$C$40,0)+Inputs!$B$41*MAX(F1864-Inputs!$C$41,0)+Inputs!$B$42*Inputs!$B$14+Inputs!$B$43*MIN(Loan_Sample!I1844/Inputs!$B$17,1)+Inputs!$B$44*MIN(E1864,Inputs!$B$18)+Inputs!$B$45*Loan_Sample!C1844</f>
        <v>-3.12435041650124</v>
      </c>
      <c r="R1864" s="0" t="n">
        <f aca="false">MIN(1-Inputs!$B$13,MAX(Inputs!$B$13,1/(1+EXP(-(Inputs!$B$15*Q1864+Inputs!$B$16)))))</f>
        <v>0.0419003699158572</v>
      </c>
    </row>
    <row r="1865" customFormat="false" ht="15" hidden="false" customHeight="false" outlineLevel="0" collapsed="false">
      <c r="A1865" s="0" t="n">
        <f aca="false">Loan_Sample!A1845</f>
        <v>55390</v>
      </c>
      <c r="B1865" s="0" t="n">
        <f aca="false">Loan_Sample!U1845</f>
        <v>214345.66</v>
      </c>
      <c r="C1865" s="0" t="n">
        <f aca="false">Loan_Sample!K1845+Inputs!$B$26</f>
        <v>5.65833330154419</v>
      </c>
      <c r="D1865" s="0" t="n">
        <f aca="false">Loan_Sample!L1845+Inputs!$B$26</f>
        <v>-1.875</v>
      </c>
      <c r="E1865" s="0" t="n">
        <f aca="false">Loan_Sample!E1845/(1+Inputs!$B$25/100)</f>
        <v>72.3324127197266</v>
      </c>
      <c r="F1865" s="0" t="n">
        <f aca="false">Loan_Sample!H1845-Inputs!$B$24/100</f>
        <v>-0.823666572570801</v>
      </c>
      <c r="G1865" s="0" t="n">
        <f aca="false">IF(ISNUMBER(C1865),INDEX(Scorecard!$D$54:$D$61,SUMPRODUCT(--(Scorecard!$G$54:$G$60&lt;C1865))+1),Scorecard!$D$62)</f>
        <v>0.0151758992857273</v>
      </c>
      <c r="H1865" s="0" t="n">
        <f aca="false">IF(ISNUMBER(D1865),INDEX(Scorecard!$D$63:$D$68,SUMPRODUCT(--(Scorecard!$G$63:$G$67&lt;D1865))+1),Scorecard!$D$69)</f>
        <v>-0.340582194386522</v>
      </c>
      <c r="I1865" s="0" t="n">
        <f aca="false">IF(ISNUMBER(E1865),INDEX(Scorecard!$D$19:$D$26,SUMPRODUCT(--(Scorecard!$G$19:$G$25&lt;E1865))+1),Scorecard!$D$27)</f>
        <v>-0.0341578513653732</v>
      </c>
      <c r="J1865" s="0" t="n">
        <f aca="false">IF(ISNUMBER(F1865),INDEX(Scorecard!$D$37:$D$44,SUMPRODUCT(--(Scorecard!$G$37:$G$43&lt;F1865))+1),Scorecard!$D$45)</f>
        <v>1.35057635045042</v>
      </c>
      <c r="K1865" s="0" t="n">
        <f aca="false">Inputs!$B$10+Scorecard!$J$5*Loan_Sample!Y1845+Scorecard!$J$6*Loan_Sample!Z1845+Scorecard!$J$7*I1865+Scorecard!$J$8*Loan_Sample!AB1845+Scorecard!$J$9*J1865+Scorecard!$J$10*Loan_Sample!AD1845+Scorecard!$J$11*G1865+Scorecard!$J$12*H1865</f>
        <v>-6.26774735024167</v>
      </c>
      <c r="L1865" s="0" t="n">
        <f aca="false">MIN(1-Inputs!$B$13,MAX(Inputs!$B$13,1/(1+EXP(-(Inputs!$B$11*K1865+Inputs!$B$12)))))</f>
        <v>0.00153363773744512</v>
      </c>
      <c r="M1865" s="0" t="n">
        <f aca="false">Loan_Sample!AH1845*Inputs!$B$4*B1865</f>
        <v>115.055007561754</v>
      </c>
      <c r="N1865" s="0" t="n">
        <f aca="false">L1865*Inputs!$B$4*B1865</f>
        <v>115.055007561754</v>
      </c>
      <c r="O1865" s="0" t="n">
        <f aca="false">Inputs!$B$37+Inputs!$B$38*MAX(Loan_Sample!H1845-Inputs!$C$38,0)+Inputs!$B$39*MAX(Loan_Sample!H1845-Inputs!$C$39,0)+Inputs!$B$40*MAX(Loan_Sample!H1845-Inputs!$C$40,0)+Inputs!$B$41*MAX(Loan_Sample!H1845-Inputs!$C$41,0)+Inputs!$B$42*Inputs!$B$14+Inputs!$B$43*MIN(Loan_Sample!I1845/Inputs!$B$17,1)+Inputs!$B$44*MIN(Loan_Sample!E1845,Inputs!$B$18)+Inputs!$B$45*Loan_Sample!C1845</f>
        <v>-5.75367342949859</v>
      </c>
      <c r="P1865" s="0" t="n">
        <f aca="false">MIN(1-Inputs!$B$13,MAX(Inputs!$B$13,1/(1+EXP(-(Inputs!$B$15*O1865+Inputs!$B$16)))))</f>
        <v>0.00219655150254333</v>
      </c>
      <c r="Q1865" s="0" t="n">
        <f aca="false">Inputs!$B$37+Inputs!$B$38*MAX(F1865-Inputs!$C$38,0)+Inputs!$B$39*MAX(F1865-Inputs!$C$39,0)+Inputs!$B$40*MAX(F1865-Inputs!$C$40,0)+Inputs!$B$41*MAX(F1865-Inputs!$C$41,0)+Inputs!$B$42*Inputs!$B$14+Inputs!$B$43*MIN(Loan_Sample!I1845/Inputs!$B$17,1)+Inputs!$B$44*MIN(E1865,Inputs!$B$18)+Inputs!$B$45*Loan_Sample!C1845</f>
        <v>-5.75367342949859</v>
      </c>
      <c r="R1865" s="0" t="n">
        <f aca="false">MIN(1-Inputs!$B$13,MAX(Inputs!$B$13,1/(1+EXP(-(Inputs!$B$15*Q1865+Inputs!$B$16)))))</f>
        <v>0.00219655150254333</v>
      </c>
    </row>
    <row r="1866" customFormat="false" ht="15" hidden="false" customHeight="false" outlineLevel="0" collapsed="false">
      <c r="A1866" s="0" t="n">
        <f aca="false">Loan_Sample!A1846</f>
        <v>55422</v>
      </c>
      <c r="B1866" s="0" t="n">
        <f aca="false">Loan_Sample!U1846</f>
        <v>306551.66</v>
      </c>
      <c r="C1866" s="0" t="n">
        <f aca="false">Loan_Sample!K1846+Inputs!$B$26</f>
        <v>8.53333377838135</v>
      </c>
      <c r="D1866" s="0" t="n">
        <f aca="false">Loan_Sample!L1846+Inputs!$B$26</f>
        <v>5.07179546356201</v>
      </c>
      <c r="E1866" s="0" t="n">
        <f aca="false">Loan_Sample!E1846/(1+Inputs!$B$25/100)</f>
        <v>75.1866073608398</v>
      </c>
      <c r="F1866" s="0" t="n">
        <f aca="false">Loan_Sample!H1846-Inputs!$B$24/100</f>
        <v>0.59066653251648</v>
      </c>
      <c r="G1866" s="0" t="n">
        <f aca="false">IF(ISNUMBER(C1866),INDEX(Scorecard!$D$54:$D$61,SUMPRODUCT(--(Scorecard!$G$54:$G$60&lt;C1866))+1),Scorecard!$D$62)</f>
        <v>-0.541917179454542</v>
      </c>
      <c r="H1866" s="0" t="n">
        <f aca="false">IF(ISNUMBER(D1866),INDEX(Scorecard!$D$63:$D$68,SUMPRODUCT(--(Scorecard!$G$63:$G$67&lt;D1866))+1),Scorecard!$D$69)</f>
        <v>0.322484508656054</v>
      </c>
      <c r="I1866" s="0" t="n">
        <f aca="false">IF(ISNUMBER(E1866),INDEX(Scorecard!$D$19:$D$26,SUMPRODUCT(--(Scorecard!$G$19:$G$25&lt;E1866))+1),Scorecard!$D$27)</f>
        <v>-0.0341578513653732</v>
      </c>
      <c r="J1866" s="0" t="n">
        <f aca="false">IF(ISNUMBER(F1866),INDEX(Scorecard!$D$37:$D$44,SUMPRODUCT(--(Scorecard!$G$37:$G$43&lt;F1866))+1),Scorecard!$D$45)</f>
        <v>-0.271229676926091</v>
      </c>
      <c r="K1866" s="0" t="n">
        <f aca="false">Inputs!$B$10+Scorecard!$J$5*Loan_Sample!Y1846+Scorecard!$J$6*Loan_Sample!Z1846+Scorecard!$J$7*I1866+Scorecard!$J$8*Loan_Sample!AB1846+Scorecard!$J$9*J1866+Scorecard!$J$10*Loan_Sample!AD1846+Scorecard!$J$11*G1866+Scorecard!$J$12*H1866</f>
        <v>-4.04227073256303</v>
      </c>
      <c r="L1866" s="0" t="n">
        <f aca="false">MIN(1-Inputs!$B$13,MAX(Inputs!$B$13,1/(1+EXP(-(Inputs!$B$11*K1866+Inputs!$B$12)))))</f>
        <v>0.0162076041452254</v>
      </c>
      <c r="M1866" s="0" t="n">
        <f aca="false">Loan_Sample!AH1846*Inputs!$B$4*B1866</f>
        <v>1738.9637843696</v>
      </c>
      <c r="N1866" s="0" t="n">
        <f aca="false">L1866*Inputs!$B$4*B1866</f>
        <v>1738.9637843696</v>
      </c>
      <c r="O1866" s="0" t="n">
        <f aca="false">Inputs!$B$37+Inputs!$B$38*MAX(Loan_Sample!H1846-Inputs!$C$38,0)+Inputs!$B$39*MAX(Loan_Sample!H1846-Inputs!$C$39,0)+Inputs!$B$40*MAX(Loan_Sample!H1846-Inputs!$C$40,0)+Inputs!$B$41*MAX(Loan_Sample!H1846-Inputs!$C$41,0)+Inputs!$B$42*Inputs!$B$14+Inputs!$B$43*MIN(Loan_Sample!I1846/Inputs!$B$17,1)+Inputs!$B$44*MIN(Loan_Sample!E1846,Inputs!$B$18)+Inputs!$B$45*Loan_Sample!C1846</f>
        <v>-4.26920686871235</v>
      </c>
      <c r="P1866" s="0" t="n">
        <f aca="false">MIN(1-Inputs!$B$13,MAX(Inputs!$B$13,1/(1+EXP(-(Inputs!$B$15*O1866+Inputs!$B$16)))))</f>
        <v>0.0117610852983792</v>
      </c>
      <c r="Q1866" s="0" t="n">
        <f aca="false">Inputs!$B$37+Inputs!$B$38*MAX(F1866-Inputs!$C$38,0)+Inputs!$B$39*MAX(F1866-Inputs!$C$39,0)+Inputs!$B$40*MAX(F1866-Inputs!$C$40,0)+Inputs!$B$41*MAX(F1866-Inputs!$C$41,0)+Inputs!$B$42*Inputs!$B$14+Inputs!$B$43*MIN(Loan_Sample!I1846/Inputs!$B$17,1)+Inputs!$B$44*MIN(E1866,Inputs!$B$18)+Inputs!$B$45*Loan_Sample!C1846</f>
        <v>-4.26920686871235</v>
      </c>
      <c r="R1866" s="0" t="n">
        <f aca="false">MIN(1-Inputs!$B$13,MAX(Inputs!$B$13,1/(1+EXP(-(Inputs!$B$15*Q1866+Inputs!$B$16)))))</f>
        <v>0.0117610852983792</v>
      </c>
    </row>
    <row r="1867" customFormat="false" ht="15" hidden="false" customHeight="false" outlineLevel="0" collapsed="false">
      <c r="A1867" s="0" t="n">
        <f aca="false">Loan_Sample!A1847</f>
        <v>55446</v>
      </c>
      <c r="B1867" s="0" t="n">
        <f aca="false">Loan_Sample!U1847</f>
        <v>113787.42</v>
      </c>
      <c r="C1867" s="0" t="n">
        <f aca="false">Loan_Sample!K1847+Inputs!$B$26</f>
        <v>4.09999990463257</v>
      </c>
      <c r="D1867" s="0" t="n">
        <f aca="false">Loan_Sample!L1847+Inputs!$B$26</f>
        <v>-0.208333492279053</v>
      </c>
      <c r="E1867" s="0" t="n">
        <f aca="false">Loan_Sample!E1847/(1+Inputs!$B$25/100)</f>
        <v>56.0461463928223</v>
      </c>
      <c r="F1867" s="0" t="n">
        <f aca="false">Loan_Sample!H1847-Inputs!$B$24/100</f>
        <v>-2.5203332901001</v>
      </c>
      <c r="G1867" s="0" t="n">
        <f aca="false">IF(ISNUMBER(C1867),INDEX(Scorecard!$D$54:$D$61,SUMPRODUCT(--(Scorecard!$G$54:$G$60&lt;C1867))+1),Scorecard!$D$62)</f>
        <v>0.489050497890326</v>
      </c>
      <c r="H1867" s="0" t="n">
        <f aca="false">IF(ISNUMBER(D1867),INDEX(Scorecard!$D$63:$D$68,SUMPRODUCT(--(Scorecard!$G$63:$G$67&lt;D1867))+1),Scorecard!$D$69)</f>
        <v>0.322484508656054</v>
      </c>
      <c r="I1867" s="0" t="n">
        <f aca="false">IF(ISNUMBER(E1867),INDEX(Scorecard!$D$19:$D$26,SUMPRODUCT(--(Scorecard!$G$19:$G$25&lt;E1867))+1),Scorecard!$D$27)</f>
        <v>0.285899340811827</v>
      </c>
      <c r="J1867" s="0" t="n">
        <f aca="false">IF(ISNUMBER(F1867),INDEX(Scorecard!$D$37:$D$44,SUMPRODUCT(--(Scorecard!$G$37:$G$43&lt;F1867))+1),Scorecard!$D$45)</f>
        <v>1.35057635045042</v>
      </c>
      <c r="K1867" s="0" t="n">
        <f aca="false">Inputs!$B$10+Scorecard!$J$5*Loan_Sample!Y1847+Scorecard!$J$6*Loan_Sample!Z1847+Scorecard!$J$7*I1867+Scorecard!$J$8*Loan_Sample!AB1847+Scorecard!$J$9*J1867+Scorecard!$J$10*Loan_Sample!AD1847+Scorecard!$J$11*G1867+Scorecard!$J$12*H1867</f>
        <v>-5.76080664978757</v>
      </c>
      <c r="L1867" s="0" t="n">
        <f aca="false">MIN(1-Inputs!$B$13,MAX(Inputs!$B$13,1/(1+EXP(-(Inputs!$B$11*K1867+Inputs!$B$12)))))</f>
        <v>0.00263006254600634</v>
      </c>
      <c r="M1867" s="0" t="n">
        <f aca="false">Loan_Sample!AH1847*Inputs!$B$4*B1867</f>
        <v>104.743811042042</v>
      </c>
      <c r="N1867" s="0" t="n">
        <f aca="false">L1867*Inputs!$B$4*B1867</f>
        <v>104.743811042042</v>
      </c>
      <c r="O1867" s="0" t="n">
        <f aca="false">Inputs!$B$37+Inputs!$B$38*MAX(Loan_Sample!H1847-Inputs!$C$38,0)+Inputs!$B$39*MAX(Loan_Sample!H1847-Inputs!$C$39,0)+Inputs!$B$40*MAX(Loan_Sample!H1847-Inputs!$C$40,0)+Inputs!$B$41*MAX(Loan_Sample!H1847-Inputs!$C$41,0)+Inputs!$B$42*Inputs!$B$14+Inputs!$B$43*MIN(Loan_Sample!I1847/Inputs!$B$17,1)+Inputs!$B$44*MIN(Loan_Sample!E1847,Inputs!$B$18)+Inputs!$B$45*Loan_Sample!C1847</f>
        <v>-5.44295248055177</v>
      </c>
      <c r="P1867" s="0" t="n">
        <f aca="false">MIN(1-Inputs!$B$13,MAX(Inputs!$B$13,1/(1+EXP(-(Inputs!$B$15*O1867+Inputs!$B$16)))))</f>
        <v>0.00312422298351511</v>
      </c>
      <c r="Q1867" s="0" t="n">
        <f aca="false">Inputs!$B$37+Inputs!$B$38*MAX(F1867-Inputs!$C$38,0)+Inputs!$B$39*MAX(F1867-Inputs!$C$39,0)+Inputs!$B$40*MAX(F1867-Inputs!$C$40,0)+Inputs!$B$41*MAX(F1867-Inputs!$C$41,0)+Inputs!$B$42*Inputs!$B$14+Inputs!$B$43*MIN(Loan_Sample!I1847/Inputs!$B$17,1)+Inputs!$B$44*MIN(E1867,Inputs!$B$18)+Inputs!$B$45*Loan_Sample!C1847</f>
        <v>-5.44295248055177</v>
      </c>
      <c r="R1867" s="0" t="n">
        <f aca="false">MIN(1-Inputs!$B$13,MAX(Inputs!$B$13,1/(1+EXP(-(Inputs!$B$15*Q1867+Inputs!$B$16)))))</f>
        <v>0.00312422298351511</v>
      </c>
    </row>
    <row r="1868" customFormat="false" ht="15" hidden="false" customHeight="false" outlineLevel="0" collapsed="false">
      <c r="A1868" s="0" t="n">
        <f aca="false">Loan_Sample!A1848</f>
        <v>55483</v>
      </c>
      <c r="B1868" s="0" t="n">
        <f aca="false">Loan_Sample!U1848</f>
        <v>254068.1</v>
      </c>
      <c r="C1868" s="0" t="n">
        <f aca="false">Loan_Sample!K1848+Inputs!$B$26</f>
        <v>4.40833330154419</v>
      </c>
      <c r="D1868" s="0" t="n">
        <f aca="false">Loan_Sample!L1848+Inputs!$B$26</f>
        <v>-1.125</v>
      </c>
      <c r="E1868" s="0" t="n">
        <f aca="false">Loan_Sample!E1848/(1+Inputs!$B$25/100)</f>
        <v>65.0569152832031</v>
      </c>
      <c r="F1868" s="0" t="n">
        <f aca="false">Loan_Sample!H1848-Inputs!$B$24/100</f>
        <v>-1.73333311080933</v>
      </c>
      <c r="G1868" s="0" t="n">
        <f aca="false">IF(ISNUMBER(C1868),INDEX(Scorecard!$D$54:$D$61,SUMPRODUCT(--(Scorecard!$G$54:$G$60&lt;C1868))+1),Scorecard!$D$62)</f>
        <v>0.409483001259379</v>
      </c>
      <c r="H1868" s="0" t="n">
        <f aca="false">IF(ISNUMBER(D1868),INDEX(Scorecard!$D$63:$D$68,SUMPRODUCT(--(Scorecard!$G$63:$G$67&lt;D1868))+1),Scorecard!$D$69)</f>
        <v>-0.340582194386522</v>
      </c>
      <c r="I1868" s="0" t="n">
        <f aca="false">IF(ISNUMBER(E1868),INDEX(Scorecard!$D$19:$D$26,SUMPRODUCT(--(Scorecard!$G$19:$G$25&lt;E1868))+1),Scorecard!$D$27)</f>
        <v>0.233621608745691</v>
      </c>
      <c r="J1868" s="0" t="n">
        <f aca="false">IF(ISNUMBER(F1868),INDEX(Scorecard!$D$37:$D$44,SUMPRODUCT(--(Scorecard!$G$37:$G$43&lt;F1868))+1),Scorecard!$D$45)</f>
        <v>1.35057635045042</v>
      </c>
      <c r="K1868" s="0" t="n">
        <f aca="false">Inputs!$B$10+Scorecard!$J$5*Loan_Sample!Y1848+Scorecard!$J$6*Loan_Sample!Z1848+Scorecard!$J$7*I1868+Scorecard!$J$8*Loan_Sample!AB1848+Scorecard!$J$9*J1868+Scorecard!$J$10*Loan_Sample!AD1848+Scorecard!$J$11*G1868+Scorecard!$J$12*H1868</f>
        <v>-3.61485621515318</v>
      </c>
      <c r="L1868" s="0" t="n">
        <f aca="false">MIN(1-Inputs!$B$13,MAX(Inputs!$B$13,1/(1+EXP(-(Inputs!$B$11*K1868+Inputs!$B$12)))))</f>
        <v>0.0253263914023819</v>
      </c>
      <c r="M1868" s="0" t="n">
        <f aca="false">Loan_Sample!AH1848*Inputs!$B$4*B1868</f>
        <v>2252.11985021082</v>
      </c>
      <c r="N1868" s="0" t="n">
        <f aca="false">L1868*Inputs!$B$4*B1868</f>
        <v>2252.11985021082</v>
      </c>
      <c r="O1868" s="0" t="n">
        <f aca="false">Inputs!$B$37+Inputs!$B$38*MAX(Loan_Sample!H1848-Inputs!$C$38,0)+Inputs!$B$39*MAX(Loan_Sample!H1848-Inputs!$C$39,0)+Inputs!$B$40*MAX(Loan_Sample!H1848-Inputs!$C$40,0)+Inputs!$B$41*MAX(Loan_Sample!H1848-Inputs!$C$41,0)+Inputs!$B$42*Inputs!$B$14+Inputs!$B$43*MIN(Loan_Sample!I1848/Inputs!$B$17,1)+Inputs!$B$44*MIN(Loan_Sample!E1848,Inputs!$B$18)+Inputs!$B$45*Loan_Sample!C1848</f>
        <v>-5.74545344577511</v>
      </c>
      <c r="P1868" s="0" t="n">
        <f aca="false">MIN(1-Inputs!$B$13,MAX(Inputs!$B$13,1/(1+EXP(-(Inputs!$B$15*O1868+Inputs!$B$16)))))</f>
        <v>0.00221712758091478</v>
      </c>
      <c r="Q1868" s="0" t="n">
        <f aca="false">Inputs!$B$37+Inputs!$B$38*MAX(F1868-Inputs!$C$38,0)+Inputs!$B$39*MAX(F1868-Inputs!$C$39,0)+Inputs!$B$40*MAX(F1868-Inputs!$C$40,0)+Inputs!$B$41*MAX(F1868-Inputs!$C$41,0)+Inputs!$B$42*Inputs!$B$14+Inputs!$B$43*MIN(Loan_Sample!I1848/Inputs!$B$17,1)+Inputs!$B$44*MIN(E1868,Inputs!$B$18)+Inputs!$B$45*Loan_Sample!C1848</f>
        <v>-5.74545344577511</v>
      </c>
      <c r="R1868" s="0" t="n">
        <f aca="false">MIN(1-Inputs!$B$13,MAX(Inputs!$B$13,1/(1+EXP(-(Inputs!$B$15*Q1868+Inputs!$B$16)))))</f>
        <v>0.00221712758091478</v>
      </c>
    </row>
    <row r="1869" customFormat="false" ht="15" hidden="false" customHeight="false" outlineLevel="0" collapsed="false">
      <c r="A1869" s="0" t="n">
        <f aca="false">Loan_Sample!A1849</f>
        <v>55512</v>
      </c>
      <c r="B1869" s="0" t="n">
        <f aca="false">Loan_Sample!U1849</f>
        <v>184363.62</v>
      </c>
      <c r="C1869" s="0" t="n">
        <f aca="false">Loan_Sample!K1849+Inputs!$B$26</f>
        <v>6.73333311080933</v>
      </c>
      <c r="D1869" s="0" t="n">
        <f aca="false">Loan_Sample!L1849+Inputs!$B$26</f>
        <v>2.71025609970093</v>
      </c>
      <c r="E1869" s="0" t="n">
        <f aca="false">Loan_Sample!E1849/(1+Inputs!$B$25/100)</f>
        <v>78.3315277099609</v>
      </c>
      <c r="F1869" s="0" t="n">
        <f aca="false">Loan_Sample!H1849-Inputs!$B$24/100</f>
        <v>0.686333179473877</v>
      </c>
      <c r="G1869" s="0" t="n">
        <f aca="false">IF(ISNUMBER(C1869),INDEX(Scorecard!$D$54:$D$61,SUMPRODUCT(--(Scorecard!$G$54:$G$60&lt;C1869))+1),Scorecard!$D$62)</f>
        <v>-0.357264871923982</v>
      </c>
      <c r="H1869" s="0" t="n">
        <f aca="false">IF(ISNUMBER(D1869),INDEX(Scorecard!$D$63:$D$68,SUMPRODUCT(--(Scorecard!$G$63:$G$67&lt;D1869))+1),Scorecard!$D$69)</f>
        <v>0.322484508656054</v>
      </c>
      <c r="I1869" s="0" t="n">
        <f aca="false">IF(ISNUMBER(E1869),INDEX(Scorecard!$D$19:$D$26,SUMPRODUCT(--(Scorecard!$G$19:$G$25&lt;E1869))+1),Scorecard!$D$27)</f>
        <v>-0.0341578513653732</v>
      </c>
      <c r="J1869" s="0" t="n">
        <f aca="false">IF(ISNUMBER(F1869),INDEX(Scorecard!$D$37:$D$44,SUMPRODUCT(--(Scorecard!$G$37:$G$43&lt;F1869))+1),Scorecard!$D$45)</f>
        <v>-0.569454719285959</v>
      </c>
      <c r="K1869" s="0" t="n">
        <f aca="false">Inputs!$B$10+Scorecard!$J$5*Loan_Sample!Y1849+Scorecard!$J$6*Loan_Sample!Z1849+Scorecard!$J$7*I1869+Scorecard!$J$8*Loan_Sample!AB1849+Scorecard!$J$9*J1869+Scorecard!$J$10*Loan_Sample!AD1849+Scorecard!$J$11*G1869+Scorecard!$J$12*H1869</f>
        <v>-4.48931587818586</v>
      </c>
      <c r="L1869" s="0" t="n">
        <f aca="false">MIN(1-Inputs!$B$13,MAX(Inputs!$B$13,1/(1+EXP(-(Inputs!$B$11*K1869+Inputs!$B$12)))))</f>
        <v>0.010125292793202</v>
      </c>
      <c r="M1869" s="0" t="n">
        <f aca="false">Loan_Sample!AH1849*Inputs!$B$4*B1869</f>
        <v>653.357471520123</v>
      </c>
      <c r="N1869" s="0" t="n">
        <f aca="false">L1869*Inputs!$B$4*B1869</f>
        <v>653.357471520123</v>
      </c>
      <c r="O1869" s="0" t="n">
        <f aca="false">Inputs!$B$37+Inputs!$B$38*MAX(Loan_Sample!H1849-Inputs!$C$38,0)+Inputs!$B$39*MAX(Loan_Sample!H1849-Inputs!$C$39,0)+Inputs!$B$40*MAX(Loan_Sample!H1849-Inputs!$C$40,0)+Inputs!$B$41*MAX(Loan_Sample!H1849-Inputs!$C$41,0)+Inputs!$B$42*Inputs!$B$14+Inputs!$B$43*MIN(Loan_Sample!I1849/Inputs!$B$17,1)+Inputs!$B$44*MIN(Loan_Sample!E1849,Inputs!$B$18)+Inputs!$B$45*Loan_Sample!C1849</f>
        <v>-4.2178805914343</v>
      </c>
      <c r="P1869" s="0" t="n">
        <f aca="false">MIN(1-Inputs!$B$13,MAX(Inputs!$B$13,1/(1+EXP(-(Inputs!$B$15*O1869+Inputs!$B$16)))))</f>
        <v>0.0124589278899728</v>
      </c>
      <c r="Q1869" s="0" t="n">
        <f aca="false">Inputs!$B$37+Inputs!$B$38*MAX(F1869-Inputs!$C$38,0)+Inputs!$B$39*MAX(F1869-Inputs!$C$39,0)+Inputs!$B$40*MAX(F1869-Inputs!$C$40,0)+Inputs!$B$41*MAX(F1869-Inputs!$C$41,0)+Inputs!$B$42*Inputs!$B$14+Inputs!$B$43*MIN(Loan_Sample!I1849/Inputs!$B$17,1)+Inputs!$B$44*MIN(E1869,Inputs!$B$18)+Inputs!$B$45*Loan_Sample!C1849</f>
        <v>-4.2178805914343</v>
      </c>
      <c r="R1869" s="0" t="n">
        <f aca="false">MIN(1-Inputs!$B$13,MAX(Inputs!$B$13,1/(1+EXP(-(Inputs!$B$15*Q1869+Inputs!$B$16)))))</f>
        <v>0.0124589278899728</v>
      </c>
    </row>
    <row r="1870" customFormat="false" ht="15" hidden="false" customHeight="false" outlineLevel="0" collapsed="false">
      <c r="A1870" s="0" t="n">
        <f aca="false">Loan_Sample!A1850</f>
        <v>55517</v>
      </c>
      <c r="B1870" s="0" t="n">
        <f aca="false">Loan_Sample!U1850</f>
        <v>306575.66</v>
      </c>
      <c r="C1870" s="0" t="n">
        <f aca="false">Loan_Sample!K1850+Inputs!$B$26</f>
        <v>3.72307682037354</v>
      </c>
      <c r="D1870" s="0" t="n">
        <f aca="false">Loan_Sample!L1850+Inputs!$B$26</f>
        <v>-0.276923179626465</v>
      </c>
      <c r="E1870" s="0" t="n">
        <f aca="false">Loan_Sample!E1850/(1+Inputs!$B$25/100)</f>
        <v>42.3499450683594</v>
      </c>
      <c r="F1870" s="0" t="n">
        <f aca="false">Loan_Sample!H1850-Inputs!$B$24/100</f>
        <v>0.399666547775269</v>
      </c>
      <c r="G1870" s="0" t="n">
        <f aca="false">IF(ISNUMBER(C1870),INDEX(Scorecard!$D$54:$D$61,SUMPRODUCT(--(Scorecard!$G$54:$G$60&lt;C1870))+1),Scorecard!$D$62)</f>
        <v>0.489050497890326</v>
      </c>
      <c r="H1870" s="0" t="n">
        <f aca="false">IF(ISNUMBER(D1870),INDEX(Scorecard!$D$63:$D$68,SUMPRODUCT(--(Scorecard!$G$63:$G$67&lt;D1870))+1),Scorecard!$D$69)</f>
        <v>0.322484508656054</v>
      </c>
      <c r="I1870" s="0" t="n">
        <f aca="false">IF(ISNUMBER(E1870),INDEX(Scorecard!$D$19:$D$26,SUMPRODUCT(--(Scorecard!$G$19:$G$25&lt;E1870))+1),Scorecard!$D$27)</f>
        <v>0.57899015159425</v>
      </c>
      <c r="J1870" s="0" t="n">
        <f aca="false">IF(ISNUMBER(F1870),INDEX(Scorecard!$D$37:$D$44,SUMPRODUCT(--(Scorecard!$G$37:$G$43&lt;F1870))+1),Scorecard!$D$45)</f>
        <v>-0.271229676926091</v>
      </c>
      <c r="K1870" s="0" t="n">
        <f aca="false">Inputs!$B$10+Scorecard!$J$5*Loan_Sample!Y1850+Scorecard!$J$6*Loan_Sample!Z1850+Scorecard!$J$7*I1870+Scorecard!$J$8*Loan_Sample!AB1850+Scorecard!$J$9*J1870+Scorecard!$J$10*Loan_Sample!AD1850+Scorecard!$J$11*G1870+Scorecard!$J$12*H1870</f>
        <v>-4.11715156358681</v>
      </c>
      <c r="L1870" s="0" t="n">
        <f aca="false">MIN(1-Inputs!$B$13,MAX(Inputs!$B$13,1/(1+EXP(-(Inputs!$B$11*K1870+Inputs!$B$12)))))</f>
        <v>0.0149826418385745</v>
      </c>
      <c r="M1870" s="0" t="n">
        <f aca="false">Loan_Sample!AH1850*Inputs!$B$4*B1870</f>
        <v>1607.6596585716</v>
      </c>
      <c r="N1870" s="0" t="n">
        <f aca="false">L1870*Inputs!$B$4*B1870</f>
        <v>1607.6596585716</v>
      </c>
      <c r="O1870" s="0" t="n">
        <f aca="false">Inputs!$B$37+Inputs!$B$38*MAX(Loan_Sample!H1850-Inputs!$C$38,0)+Inputs!$B$39*MAX(Loan_Sample!H1850-Inputs!$C$39,0)+Inputs!$B$40*MAX(Loan_Sample!H1850-Inputs!$C$40,0)+Inputs!$B$41*MAX(Loan_Sample!H1850-Inputs!$C$41,0)+Inputs!$B$42*Inputs!$B$14+Inputs!$B$43*MIN(Loan_Sample!I1850/Inputs!$B$17,1)+Inputs!$B$44*MIN(Loan_Sample!E1850,Inputs!$B$18)+Inputs!$B$45*Loan_Sample!C1850</f>
        <v>-4.47688808012474</v>
      </c>
      <c r="P1870" s="0" t="n">
        <f aca="false">MIN(1-Inputs!$B$13,MAX(Inputs!$B$13,1/(1+EXP(-(Inputs!$B$15*O1870+Inputs!$B$16)))))</f>
        <v>0.0093108543135909</v>
      </c>
      <c r="Q1870" s="0" t="n">
        <f aca="false">Inputs!$B$37+Inputs!$B$38*MAX(F1870-Inputs!$C$38,0)+Inputs!$B$39*MAX(F1870-Inputs!$C$39,0)+Inputs!$B$40*MAX(F1870-Inputs!$C$40,0)+Inputs!$B$41*MAX(F1870-Inputs!$C$41,0)+Inputs!$B$42*Inputs!$B$14+Inputs!$B$43*MIN(Loan_Sample!I1850/Inputs!$B$17,1)+Inputs!$B$44*MIN(E1870,Inputs!$B$18)+Inputs!$B$45*Loan_Sample!C1850</f>
        <v>-4.47688808012474</v>
      </c>
      <c r="R1870" s="0" t="n">
        <f aca="false">MIN(1-Inputs!$B$13,MAX(Inputs!$B$13,1/(1+EXP(-(Inputs!$B$15*Q1870+Inputs!$B$16)))))</f>
        <v>0.0093108543135909</v>
      </c>
    </row>
    <row r="1871" customFormat="false" ht="15" hidden="false" customHeight="false" outlineLevel="0" collapsed="false">
      <c r="A1871" s="0" t="n">
        <f aca="false">Loan_Sample!A1851</f>
        <v>55556</v>
      </c>
      <c r="B1871" s="0" t="n">
        <f aca="false">Loan_Sample!U1851</f>
        <v>169514.36</v>
      </c>
      <c r="C1871" s="0" t="n">
        <f aca="false">Loan_Sample!K1851+Inputs!$B$26</f>
        <v>4.40000009536743</v>
      </c>
      <c r="D1871" s="0" t="n">
        <f aca="false">Loan_Sample!L1851+Inputs!$B$26</f>
        <v>-0.208333015441895</v>
      </c>
      <c r="E1871" s="0" t="n">
        <f aca="false">Loan_Sample!E1851/(1+Inputs!$B$25/100)</f>
        <v>82.2685699462891</v>
      </c>
      <c r="F1871" s="0" t="n">
        <f aca="false">Loan_Sample!H1851-Inputs!$B$24/100</f>
        <v>-3.29133319854736</v>
      </c>
      <c r="G1871" s="0" t="n">
        <f aca="false">IF(ISNUMBER(C1871),INDEX(Scorecard!$D$54:$D$61,SUMPRODUCT(--(Scorecard!$G$54:$G$60&lt;C1871))+1),Scorecard!$D$62)</f>
        <v>0.489050497890326</v>
      </c>
      <c r="H1871" s="0" t="n">
        <f aca="false">IF(ISNUMBER(D1871),INDEX(Scorecard!$D$63:$D$68,SUMPRODUCT(--(Scorecard!$G$63:$G$67&lt;D1871))+1),Scorecard!$D$69)</f>
        <v>0.322484508656054</v>
      </c>
      <c r="I1871" s="0" t="n">
        <f aca="false">IF(ISNUMBER(E1871),INDEX(Scorecard!$D$19:$D$26,SUMPRODUCT(--(Scorecard!$G$19:$G$25&lt;E1871))+1),Scorecard!$D$27)</f>
        <v>-0.219855970853228</v>
      </c>
      <c r="J1871" s="0" t="n">
        <f aca="false">IF(ISNUMBER(F1871),INDEX(Scorecard!$D$37:$D$44,SUMPRODUCT(--(Scorecard!$G$37:$G$43&lt;F1871))+1),Scorecard!$D$45)</f>
        <v>1.35057635045042</v>
      </c>
      <c r="K1871" s="0" t="n">
        <f aca="false">Inputs!$B$10+Scorecard!$J$5*Loan_Sample!Y1851+Scorecard!$J$6*Loan_Sample!Z1851+Scorecard!$J$7*I1871+Scorecard!$J$8*Loan_Sample!AB1851+Scorecard!$J$9*J1871+Scorecard!$J$10*Loan_Sample!AD1851+Scorecard!$J$11*G1871+Scorecard!$J$12*H1871</f>
        <v>-5.09213463414008</v>
      </c>
      <c r="L1871" s="0" t="n">
        <f aca="false">MIN(1-Inputs!$B$13,MAX(Inputs!$B$13,1/(1+EXP(-(Inputs!$B$11*K1871+Inputs!$B$12)))))</f>
        <v>0.00535037454134337</v>
      </c>
      <c r="M1871" s="0" t="n">
        <f aca="false">Loan_Sample!AH1851*Inputs!$B$4*B1871</f>
        <v>317.43786064764</v>
      </c>
      <c r="N1871" s="0" t="n">
        <f aca="false">L1871*Inputs!$B$4*B1871</f>
        <v>317.43786064764</v>
      </c>
      <c r="O1871" s="0" t="n">
        <f aca="false">Inputs!$B$37+Inputs!$B$38*MAX(Loan_Sample!H1851-Inputs!$C$38,0)+Inputs!$B$39*MAX(Loan_Sample!H1851-Inputs!$C$39,0)+Inputs!$B$40*MAX(Loan_Sample!H1851-Inputs!$C$40,0)+Inputs!$B$41*MAX(Loan_Sample!H1851-Inputs!$C$41,0)+Inputs!$B$42*Inputs!$B$14+Inputs!$B$43*MIN(Loan_Sample!I1851/Inputs!$B$17,1)+Inputs!$B$44*MIN(Loan_Sample!E1851,Inputs!$B$18)+Inputs!$B$45*Loan_Sample!C1851</f>
        <v>-5.7790687696154</v>
      </c>
      <c r="P1871" s="0" t="n">
        <f aca="false">MIN(1-Inputs!$B$13,MAX(Inputs!$B$13,1/(1+EXP(-(Inputs!$B$15*O1871+Inputs!$B$16)))))</f>
        <v>0.00213417841344686</v>
      </c>
      <c r="Q1871" s="0" t="n">
        <f aca="false">Inputs!$B$37+Inputs!$B$38*MAX(F1871-Inputs!$C$38,0)+Inputs!$B$39*MAX(F1871-Inputs!$C$39,0)+Inputs!$B$40*MAX(F1871-Inputs!$C$40,0)+Inputs!$B$41*MAX(F1871-Inputs!$C$41,0)+Inputs!$B$42*Inputs!$B$14+Inputs!$B$43*MIN(Loan_Sample!I1851/Inputs!$B$17,1)+Inputs!$B$44*MIN(E1871,Inputs!$B$18)+Inputs!$B$45*Loan_Sample!C1851</f>
        <v>-5.7790687696154</v>
      </c>
      <c r="R1871" s="0" t="n">
        <f aca="false">MIN(1-Inputs!$B$13,MAX(Inputs!$B$13,1/(1+EXP(-(Inputs!$B$15*Q1871+Inputs!$B$16)))))</f>
        <v>0.00213417841344686</v>
      </c>
    </row>
    <row r="1872" customFormat="false" ht="15" hidden="false" customHeight="false" outlineLevel="0" collapsed="false">
      <c r="A1872" s="0" t="n">
        <f aca="false">Loan_Sample!A1852</f>
        <v>55570</v>
      </c>
      <c r="B1872" s="0" t="n">
        <f aca="false">Loan_Sample!U1852</f>
        <v>303682.47</v>
      </c>
      <c r="C1872" s="0" t="n">
        <f aca="false">Loan_Sample!K1852+Inputs!$B$26</f>
        <v>4.20833349227905</v>
      </c>
      <c r="D1872" s="0" t="n">
        <f aca="false">Loan_Sample!L1852+Inputs!$B$26</f>
        <v>-1.125</v>
      </c>
      <c r="E1872" s="0" t="n">
        <f aca="false">Loan_Sample!E1852/(1+Inputs!$B$25/100)</f>
        <v>48.9225082397461</v>
      </c>
      <c r="F1872" s="0" t="n">
        <f aca="false">Loan_Sample!H1852-Inputs!$B$24/100</f>
        <v>-1.54033327102661</v>
      </c>
      <c r="G1872" s="0" t="n">
        <f aca="false">IF(ISNUMBER(C1872),INDEX(Scorecard!$D$54:$D$61,SUMPRODUCT(--(Scorecard!$G$54:$G$60&lt;C1872))+1),Scorecard!$D$62)</f>
        <v>0.489050497890326</v>
      </c>
      <c r="H1872" s="0" t="n">
        <f aca="false">IF(ISNUMBER(D1872),INDEX(Scorecard!$D$63:$D$68,SUMPRODUCT(--(Scorecard!$G$63:$G$67&lt;D1872))+1),Scorecard!$D$69)</f>
        <v>-0.340582194386522</v>
      </c>
      <c r="I1872" s="0" t="n">
        <f aca="false">IF(ISNUMBER(E1872),INDEX(Scorecard!$D$19:$D$26,SUMPRODUCT(--(Scorecard!$G$19:$G$25&lt;E1872))+1),Scorecard!$D$27)</f>
        <v>0.57899015159425</v>
      </c>
      <c r="J1872" s="0" t="n">
        <f aca="false">IF(ISNUMBER(F1872),INDEX(Scorecard!$D$37:$D$44,SUMPRODUCT(--(Scorecard!$G$37:$G$43&lt;F1872))+1),Scorecard!$D$45)</f>
        <v>1.35057635045042</v>
      </c>
      <c r="K1872" s="0" t="n">
        <f aca="false">Inputs!$B$10+Scorecard!$J$5*Loan_Sample!Y1852+Scorecard!$J$6*Loan_Sample!Z1852+Scorecard!$J$7*I1872+Scorecard!$J$8*Loan_Sample!AB1852+Scorecard!$J$9*J1872+Scorecard!$J$10*Loan_Sample!AD1852+Scorecard!$J$11*G1872+Scorecard!$J$12*H1872</f>
        <v>-5.4012714558624</v>
      </c>
      <c r="L1872" s="0" t="n">
        <f aca="false">MIN(1-Inputs!$B$13,MAX(Inputs!$B$13,1/(1+EXP(-(Inputs!$B$11*K1872+Inputs!$B$12)))))</f>
        <v>0.00385391853179602</v>
      </c>
      <c r="M1872" s="0" t="n">
        <f aca="false">Loan_Sample!AH1852*Inputs!$B$4*B1872</f>
        <v>409.628624620106</v>
      </c>
      <c r="N1872" s="0" t="n">
        <f aca="false">L1872*Inputs!$B$4*B1872</f>
        <v>409.628624620106</v>
      </c>
      <c r="O1872" s="0" t="n">
        <f aca="false">Inputs!$B$37+Inputs!$B$38*MAX(Loan_Sample!H1852-Inputs!$C$38,0)+Inputs!$B$39*MAX(Loan_Sample!H1852-Inputs!$C$39,0)+Inputs!$B$40*MAX(Loan_Sample!H1852-Inputs!$C$40,0)+Inputs!$B$41*MAX(Loan_Sample!H1852-Inputs!$C$41,0)+Inputs!$B$42*Inputs!$B$14+Inputs!$B$43*MIN(Loan_Sample!I1852/Inputs!$B$17,1)+Inputs!$B$44*MIN(Loan_Sample!E1852,Inputs!$B$18)+Inputs!$B$45*Loan_Sample!C1852</f>
        <v>-5.57261631032011</v>
      </c>
      <c r="P1872" s="0" t="n">
        <f aca="false">MIN(1-Inputs!$B$13,MAX(Inputs!$B$13,1/(1+EXP(-(Inputs!$B$15*O1872+Inputs!$B$16)))))</f>
        <v>0.00269719469060698</v>
      </c>
      <c r="Q1872" s="0" t="n">
        <f aca="false">Inputs!$B$37+Inputs!$B$38*MAX(F1872-Inputs!$C$38,0)+Inputs!$B$39*MAX(F1872-Inputs!$C$39,0)+Inputs!$B$40*MAX(F1872-Inputs!$C$40,0)+Inputs!$B$41*MAX(F1872-Inputs!$C$41,0)+Inputs!$B$42*Inputs!$B$14+Inputs!$B$43*MIN(Loan_Sample!I1852/Inputs!$B$17,1)+Inputs!$B$44*MIN(E1872,Inputs!$B$18)+Inputs!$B$45*Loan_Sample!C1852</f>
        <v>-5.57261631032011</v>
      </c>
      <c r="R1872" s="0" t="n">
        <f aca="false">MIN(1-Inputs!$B$13,MAX(Inputs!$B$13,1/(1+EXP(-(Inputs!$B$15*Q1872+Inputs!$B$16)))))</f>
        <v>0.00269719469060698</v>
      </c>
    </row>
    <row r="1873" customFormat="false" ht="15" hidden="false" customHeight="false" outlineLevel="0" collapsed="false">
      <c r="A1873" s="0" t="n">
        <f aca="false">Loan_Sample!A1853</f>
        <v>55570</v>
      </c>
      <c r="B1873" s="0" t="n">
        <f aca="false">Loan_Sample!U1853</f>
        <v>294839.88</v>
      </c>
      <c r="C1873" s="0" t="n">
        <f aca="false">Loan_Sample!K1853+Inputs!$B$26</f>
        <v>4</v>
      </c>
      <c r="D1873" s="0" t="n">
        <f aca="false">Loan_Sample!L1853+Inputs!$B$26</f>
        <v>-0.208333492279053</v>
      </c>
      <c r="E1873" s="0" t="n">
        <f aca="false">Loan_Sample!E1853/(1+Inputs!$B$25/100)</f>
        <v>45.5684509277344</v>
      </c>
      <c r="F1873" s="0" t="n">
        <f aca="false">Loan_Sample!H1853-Inputs!$B$24/100</f>
        <v>-2.44033336639404</v>
      </c>
      <c r="G1873" s="0" t="n">
        <f aca="false">IF(ISNUMBER(C1873),INDEX(Scorecard!$D$54:$D$61,SUMPRODUCT(--(Scorecard!$G$54:$G$60&lt;C1873))+1),Scorecard!$D$62)</f>
        <v>0.489050497890326</v>
      </c>
      <c r="H1873" s="0" t="n">
        <f aca="false">IF(ISNUMBER(D1873),INDEX(Scorecard!$D$63:$D$68,SUMPRODUCT(--(Scorecard!$G$63:$G$67&lt;D1873))+1),Scorecard!$D$69)</f>
        <v>0.322484508656054</v>
      </c>
      <c r="I1873" s="0" t="n">
        <f aca="false">IF(ISNUMBER(E1873),INDEX(Scorecard!$D$19:$D$26,SUMPRODUCT(--(Scorecard!$G$19:$G$25&lt;E1873))+1),Scorecard!$D$27)</f>
        <v>0.57899015159425</v>
      </c>
      <c r="J1873" s="0" t="n">
        <f aca="false">IF(ISNUMBER(F1873),INDEX(Scorecard!$D$37:$D$44,SUMPRODUCT(--(Scorecard!$G$37:$G$43&lt;F1873))+1),Scorecard!$D$45)</f>
        <v>1.35057635045042</v>
      </c>
      <c r="K1873" s="0" t="n">
        <f aca="false">Inputs!$B$10+Scorecard!$J$5*Loan_Sample!Y1853+Scorecard!$J$6*Loan_Sample!Z1853+Scorecard!$J$7*I1873+Scorecard!$J$8*Loan_Sample!AB1853+Scorecard!$J$9*J1873+Scorecard!$J$10*Loan_Sample!AD1853+Scorecard!$J$11*G1873+Scorecard!$J$12*H1873</f>
        <v>-5.45879712763618</v>
      </c>
      <c r="L1873" s="0" t="n">
        <f aca="false">MIN(1-Inputs!$B$13,MAX(Inputs!$B$13,1/(1+EXP(-(Inputs!$B$11*K1873+Inputs!$B$12)))))</f>
        <v>0.00362549187727681</v>
      </c>
      <c r="M1873" s="0" t="n">
        <f aca="false">Loan_Sample!AH1853*Inputs!$B$4*B1873</f>
        <v>374.128856513044</v>
      </c>
      <c r="N1873" s="0" t="n">
        <f aca="false">L1873*Inputs!$B$4*B1873</f>
        <v>374.128856513044</v>
      </c>
      <c r="O1873" s="0" t="n">
        <f aca="false">Inputs!$B$37+Inputs!$B$38*MAX(Loan_Sample!H1853-Inputs!$C$38,0)+Inputs!$B$39*MAX(Loan_Sample!H1853-Inputs!$C$39,0)+Inputs!$B$40*MAX(Loan_Sample!H1853-Inputs!$C$40,0)+Inputs!$B$41*MAX(Loan_Sample!H1853-Inputs!$C$41,0)+Inputs!$B$42*Inputs!$B$14+Inputs!$B$43*MIN(Loan_Sample!I1853/Inputs!$B$17,1)+Inputs!$B$44*MIN(Loan_Sample!E1853,Inputs!$B$18)+Inputs!$B$45*Loan_Sample!C1853</f>
        <v>-5.56407335884333</v>
      </c>
      <c r="P1873" s="0" t="n">
        <f aca="false">MIN(1-Inputs!$B$13,MAX(Inputs!$B$13,1/(1+EXP(-(Inputs!$B$15*O1873+Inputs!$B$16)))))</f>
        <v>0.00272344472699058</v>
      </c>
      <c r="Q1873" s="0" t="n">
        <f aca="false">Inputs!$B$37+Inputs!$B$38*MAX(F1873-Inputs!$C$38,0)+Inputs!$B$39*MAX(F1873-Inputs!$C$39,0)+Inputs!$B$40*MAX(F1873-Inputs!$C$40,0)+Inputs!$B$41*MAX(F1873-Inputs!$C$41,0)+Inputs!$B$42*Inputs!$B$14+Inputs!$B$43*MIN(Loan_Sample!I1853/Inputs!$B$17,1)+Inputs!$B$44*MIN(E1873,Inputs!$B$18)+Inputs!$B$45*Loan_Sample!C1853</f>
        <v>-5.56407335884333</v>
      </c>
      <c r="R1873" s="0" t="n">
        <f aca="false">MIN(1-Inputs!$B$13,MAX(Inputs!$B$13,1/(1+EXP(-(Inputs!$B$15*Q1873+Inputs!$B$16)))))</f>
        <v>0.00272344472699058</v>
      </c>
    </row>
    <row r="1874" customFormat="false" ht="15" hidden="false" customHeight="false" outlineLevel="0" collapsed="false">
      <c r="A1874" s="0" t="n">
        <f aca="false">Loan_Sample!A1854</f>
        <v>55576</v>
      </c>
      <c r="B1874" s="0" t="n">
        <f aca="false">Loan_Sample!U1854</f>
        <v>341917.6</v>
      </c>
      <c r="C1874" s="0" t="n">
        <f aca="false">Loan_Sample!K1854+Inputs!$B$26</f>
        <v>3.82307696342468</v>
      </c>
      <c r="D1874" s="0" t="n">
        <f aca="false">Loan_Sample!L1854+Inputs!$B$26</f>
        <v>-0.276922941207886</v>
      </c>
      <c r="E1874" s="0" t="n">
        <f aca="false">Loan_Sample!E1854/(1+Inputs!$B$25/100)</f>
        <v>59.6645278930664</v>
      </c>
      <c r="F1874" s="0" t="n">
        <f aca="false">Loan_Sample!H1854-Inputs!$B$24/100</f>
        <v>0.153666734695435</v>
      </c>
      <c r="G1874" s="0" t="n">
        <f aca="false">IF(ISNUMBER(C1874),INDEX(Scorecard!$D$54:$D$61,SUMPRODUCT(--(Scorecard!$G$54:$G$60&lt;C1874))+1),Scorecard!$D$62)</f>
        <v>0.489050497890326</v>
      </c>
      <c r="H1874" s="0" t="n">
        <f aca="false">IF(ISNUMBER(D1874),INDEX(Scorecard!$D$63:$D$68,SUMPRODUCT(--(Scorecard!$G$63:$G$67&lt;D1874))+1),Scorecard!$D$69)</f>
        <v>0.322484508656054</v>
      </c>
      <c r="I1874" s="0" t="n">
        <f aca="false">IF(ISNUMBER(E1874),INDEX(Scorecard!$D$19:$D$26,SUMPRODUCT(--(Scorecard!$G$19:$G$25&lt;E1874))+1),Scorecard!$D$27)</f>
        <v>0.267179331770092</v>
      </c>
      <c r="J1874" s="0" t="n">
        <f aca="false">IF(ISNUMBER(F1874),INDEX(Scorecard!$D$37:$D$44,SUMPRODUCT(--(Scorecard!$G$37:$G$43&lt;F1874))+1),Scorecard!$D$45)</f>
        <v>0.102184252677548</v>
      </c>
      <c r="K1874" s="0" t="n">
        <f aca="false">Inputs!$B$10+Scorecard!$J$5*Loan_Sample!Y1854+Scorecard!$J$6*Loan_Sample!Z1854+Scorecard!$J$7*I1874+Scorecard!$J$8*Loan_Sample!AB1854+Scorecard!$J$9*J1874+Scorecard!$J$10*Loan_Sample!AD1854+Scorecard!$J$11*G1874+Scorecard!$J$12*H1874</f>
        <v>-6.95948152903117</v>
      </c>
      <c r="L1874" s="0" t="n">
        <f aca="false">MIN(1-Inputs!$B$13,MAX(Inputs!$B$13,1/(1+EXP(-(Inputs!$B$11*K1874+Inputs!$B$12)))))</f>
        <v>0.000734155466625338</v>
      </c>
      <c r="M1874" s="0" t="n">
        <f aca="false">Loan_Sample!AH1854*Inputs!$B$4*B1874</f>
        <v>87.8572363113955</v>
      </c>
      <c r="N1874" s="0" t="n">
        <f aca="false">L1874*Inputs!$B$4*B1874</f>
        <v>87.8572363113955</v>
      </c>
      <c r="O1874" s="0" t="n">
        <f aca="false">Inputs!$B$37+Inputs!$B$38*MAX(Loan_Sample!H1854-Inputs!$C$38,0)+Inputs!$B$39*MAX(Loan_Sample!H1854-Inputs!$C$39,0)+Inputs!$B$40*MAX(Loan_Sample!H1854-Inputs!$C$40,0)+Inputs!$B$41*MAX(Loan_Sample!H1854-Inputs!$C$41,0)+Inputs!$B$42*Inputs!$B$14+Inputs!$B$43*MIN(Loan_Sample!I1854/Inputs!$B$17,1)+Inputs!$B$44*MIN(Loan_Sample!E1854,Inputs!$B$18)+Inputs!$B$45*Loan_Sample!C1854</f>
        <v>-4.93252149281213</v>
      </c>
      <c r="P1874" s="0" t="n">
        <f aca="false">MIN(1-Inputs!$B$13,MAX(Inputs!$B$13,1/(1+EXP(-(Inputs!$B$15*O1874+Inputs!$B$16)))))</f>
        <v>0.00556773666941622</v>
      </c>
      <c r="Q1874" s="0" t="n">
        <f aca="false">Inputs!$B$37+Inputs!$B$38*MAX(F1874-Inputs!$C$38,0)+Inputs!$B$39*MAX(F1874-Inputs!$C$39,0)+Inputs!$B$40*MAX(F1874-Inputs!$C$40,0)+Inputs!$B$41*MAX(F1874-Inputs!$C$41,0)+Inputs!$B$42*Inputs!$B$14+Inputs!$B$43*MIN(Loan_Sample!I1854/Inputs!$B$17,1)+Inputs!$B$44*MIN(E1874,Inputs!$B$18)+Inputs!$B$45*Loan_Sample!C1854</f>
        <v>-4.93252149281213</v>
      </c>
      <c r="R1874" s="0" t="n">
        <f aca="false">MIN(1-Inputs!$B$13,MAX(Inputs!$B$13,1/(1+EXP(-(Inputs!$B$15*Q1874+Inputs!$B$16)))))</f>
        <v>0.00556773666941622</v>
      </c>
    </row>
    <row r="1875" customFormat="false" ht="15" hidden="false" customHeight="false" outlineLevel="0" collapsed="false">
      <c r="A1875" s="0" t="n">
        <f aca="false">Loan_Sample!A1855</f>
        <v>55642</v>
      </c>
      <c r="B1875" s="0" t="n">
        <f aca="false">Loan_Sample!U1855</f>
        <v>215421.39</v>
      </c>
      <c r="C1875" s="0" t="n">
        <f aca="false">Loan_Sample!K1855+Inputs!$B$26</f>
        <v>4.42307710647583</v>
      </c>
      <c r="D1875" s="0" t="n">
        <f aca="false">Loan_Sample!L1855+Inputs!$B$26</f>
        <v>-0.276922702789307</v>
      </c>
      <c r="E1875" s="0" t="n">
        <f aca="false">Loan_Sample!E1855/(1+Inputs!$B$25/100)</f>
        <v>70.9960174560547</v>
      </c>
      <c r="F1875" s="0" t="n">
        <f aca="false">Loan_Sample!H1855-Inputs!$B$24/100</f>
        <v>0.258666753768921</v>
      </c>
      <c r="G1875" s="0" t="n">
        <f aca="false">IF(ISNUMBER(C1875),INDEX(Scorecard!$D$54:$D$61,SUMPRODUCT(--(Scorecard!$G$54:$G$60&lt;C1875))+1),Scorecard!$D$62)</f>
        <v>0.409483001259379</v>
      </c>
      <c r="H1875" s="0" t="n">
        <f aca="false">IF(ISNUMBER(D1875),INDEX(Scorecard!$D$63:$D$68,SUMPRODUCT(--(Scorecard!$G$63:$G$67&lt;D1875))+1),Scorecard!$D$69)</f>
        <v>0.322484508656054</v>
      </c>
      <c r="I1875" s="0" t="n">
        <f aca="false">IF(ISNUMBER(E1875),INDEX(Scorecard!$D$19:$D$26,SUMPRODUCT(--(Scorecard!$G$19:$G$25&lt;E1875))+1),Scorecard!$D$27)</f>
        <v>0.0530843085177338</v>
      </c>
      <c r="J1875" s="0" t="n">
        <f aca="false">IF(ISNUMBER(F1875),INDEX(Scorecard!$D$37:$D$44,SUMPRODUCT(--(Scorecard!$G$37:$G$43&lt;F1875))+1),Scorecard!$D$45)</f>
        <v>-0.0679520129233634</v>
      </c>
      <c r="K1875" s="0" t="n">
        <f aca="false">Inputs!$B$10+Scorecard!$J$5*Loan_Sample!Y1855+Scorecard!$J$6*Loan_Sample!Z1855+Scorecard!$J$7*I1875+Scorecard!$J$8*Loan_Sample!AB1855+Scorecard!$J$9*J1875+Scorecard!$J$10*Loan_Sample!AD1855+Scorecard!$J$11*G1875+Scorecard!$J$12*H1875</f>
        <v>-6.45978201860748</v>
      </c>
      <c r="L1875" s="0" t="n">
        <f aca="false">MIN(1-Inputs!$B$13,MAX(Inputs!$B$13,1/(1+EXP(-(Inputs!$B$11*K1875+Inputs!$B$12)))))</f>
        <v>0.00125006168599023</v>
      </c>
      <c r="M1875" s="0" t="n">
        <f aca="false">Loan_Sample!AH1855*Inputs!$B$4*B1875</f>
        <v>94.2515090936157</v>
      </c>
      <c r="N1875" s="0" t="n">
        <f aca="false">L1875*Inputs!$B$4*B1875</f>
        <v>94.2515090936157</v>
      </c>
      <c r="O1875" s="0" t="n">
        <f aca="false">Inputs!$B$37+Inputs!$B$38*MAX(Loan_Sample!H1855-Inputs!$C$38,0)+Inputs!$B$39*MAX(Loan_Sample!H1855-Inputs!$C$39,0)+Inputs!$B$40*MAX(Loan_Sample!H1855-Inputs!$C$40,0)+Inputs!$B$41*MAX(Loan_Sample!H1855-Inputs!$C$41,0)+Inputs!$B$42*Inputs!$B$14+Inputs!$B$43*MIN(Loan_Sample!I1855/Inputs!$B$17,1)+Inputs!$B$44*MIN(Loan_Sample!E1855,Inputs!$B$18)+Inputs!$B$45*Loan_Sample!C1855</f>
        <v>-4.94310654471269</v>
      </c>
      <c r="P1875" s="0" t="n">
        <f aca="false">MIN(1-Inputs!$B$13,MAX(Inputs!$B$13,1/(1+EXP(-(Inputs!$B$15*O1875+Inputs!$B$16)))))</f>
        <v>0.00550150754903315</v>
      </c>
      <c r="Q1875" s="0" t="n">
        <f aca="false">Inputs!$B$37+Inputs!$B$38*MAX(F1875-Inputs!$C$38,0)+Inputs!$B$39*MAX(F1875-Inputs!$C$39,0)+Inputs!$B$40*MAX(F1875-Inputs!$C$40,0)+Inputs!$B$41*MAX(F1875-Inputs!$C$41,0)+Inputs!$B$42*Inputs!$B$14+Inputs!$B$43*MIN(Loan_Sample!I1855/Inputs!$B$17,1)+Inputs!$B$44*MIN(E1875,Inputs!$B$18)+Inputs!$B$45*Loan_Sample!C1855</f>
        <v>-4.94310654471269</v>
      </c>
      <c r="R1875" s="0" t="n">
        <f aca="false">MIN(1-Inputs!$B$13,MAX(Inputs!$B$13,1/(1+EXP(-(Inputs!$B$15*Q1875+Inputs!$B$16)))))</f>
        <v>0.00550150754903315</v>
      </c>
    </row>
    <row r="1876" customFormat="false" ht="15" hidden="false" customHeight="false" outlineLevel="0" collapsed="false">
      <c r="A1876" s="0" t="n">
        <f aca="false">Loan_Sample!A1856</f>
        <v>55671</v>
      </c>
      <c r="B1876" s="0" t="n">
        <f aca="false">Loan_Sample!U1856</f>
        <v>172283.1</v>
      </c>
      <c r="C1876" s="0" t="n">
        <f aca="false">Loan_Sample!K1856+Inputs!$B$26</f>
        <v>9.03333377838135</v>
      </c>
      <c r="D1876" s="0" t="n">
        <f aca="false">Loan_Sample!L1856+Inputs!$B$26</f>
        <v>5.07179546356201</v>
      </c>
      <c r="E1876" s="0" t="n">
        <f aca="false">Loan_Sample!E1856/(1+Inputs!$B$25/100)</f>
        <v>64.0958633422852</v>
      </c>
      <c r="F1876" s="0" t="n">
        <f aca="false">Loan_Sample!H1856-Inputs!$B$24/100</f>
        <v>0.723666667938232</v>
      </c>
      <c r="G1876" s="0" t="n">
        <f aca="false">IF(ISNUMBER(C1876),INDEX(Scorecard!$D$54:$D$61,SUMPRODUCT(--(Scorecard!$G$54:$G$60&lt;C1876))+1),Scorecard!$D$62)</f>
        <v>-0.541917179454542</v>
      </c>
      <c r="H1876" s="0" t="n">
        <f aca="false">IF(ISNUMBER(D1876),INDEX(Scorecard!$D$63:$D$68,SUMPRODUCT(--(Scorecard!$G$63:$G$67&lt;D1876))+1),Scorecard!$D$69)</f>
        <v>0.322484508656054</v>
      </c>
      <c r="I1876" s="0" t="n">
        <f aca="false">IF(ISNUMBER(E1876),INDEX(Scorecard!$D$19:$D$26,SUMPRODUCT(--(Scorecard!$G$19:$G$25&lt;E1876))+1),Scorecard!$D$27)</f>
        <v>0.233621608745691</v>
      </c>
      <c r="J1876" s="0" t="n">
        <f aca="false">IF(ISNUMBER(F1876),INDEX(Scorecard!$D$37:$D$44,SUMPRODUCT(--(Scorecard!$G$37:$G$43&lt;F1876))+1),Scorecard!$D$45)</f>
        <v>-0.569454719285959</v>
      </c>
      <c r="K1876" s="0" t="n">
        <f aca="false">Inputs!$B$10+Scorecard!$J$5*Loan_Sample!Y1856+Scorecard!$J$6*Loan_Sample!Z1856+Scorecard!$J$7*I1876+Scorecard!$J$8*Loan_Sample!AB1856+Scorecard!$J$9*J1876+Scorecard!$J$10*Loan_Sample!AD1856+Scorecard!$J$11*G1876+Scorecard!$J$12*H1876</f>
        <v>-4.68796281142906</v>
      </c>
      <c r="L1876" s="0" t="n">
        <f aca="false">MIN(1-Inputs!$B$13,MAX(Inputs!$B$13,1/(1+EXP(-(Inputs!$B$11*K1876+Inputs!$B$12)))))</f>
        <v>0.00820864442547201</v>
      </c>
      <c r="M1876" s="0" t="n">
        <f aca="false">Loan_Sample!AH1856*Inputs!$B$4*B1876</f>
        <v>494.973747946313</v>
      </c>
      <c r="N1876" s="0" t="n">
        <f aca="false">L1876*Inputs!$B$4*B1876</f>
        <v>494.973747946313</v>
      </c>
      <c r="O1876" s="0" t="n">
        <f aca="false">Inputs!$B$37+Inputs!$B$38*MAX(Loan_Sample!H1856-Inputs!$C$38,0)+Inputs!$B$39*MAX(Loan_Sample!H1856-Inputs!$C$39,0)+Inputs!$B$40*MAX(Loan_Sample!H1856-Inputs!$C$40,0)+Inputs!$B$41*MAX(Loan_Sample!H1856-Inputs!$C$41,0)+Inputs!$B$42*Inputs!$B$14+Inputs!$B$43*MIN(Loan_Sample!I1856/Inputs!$B$17,1)+Inputs!$B$44*MIN(Loan_Sample!E1856,Inputs!$B$18)+Inputs!$B$45*Loan_Sample!C1856</f>
        <v>-4.09602931237627</v>
      </c>
      <c r="P1876" s="0" t="n">
        <f aca="false">MIN(1-Inputs!$B$13,MAX(Inputs!$B$13,1/(1+EXP(-(Inputs!$B$15*O1876+Inputs!$B$16)))))</f>
        <v>0.0142835492334439</v>
      </c>
      <c r="Q1876" s="0" t="n">
        <f aca="false">Inputs!$B$37+Inputs!$B$38*MAX(F1876-Inputs!$C$38,0)+Inputs!$B$39*MAX(F1876-Inputs!$C$39,0)+Inputs!$B$40*MAX(F1876-Inputs!$C$40,0)+Inputs!$B$41*MAX(F1876-Inputs!$C$41,0)+Inputs!$B$42*Inputs!$B$14+Inputs!$B$43*MIN(Loan_Sample!I1856/Inputs!$B$17,1)+Inputs!$B$44*MIN(E1876,Inputs!$B$18)+Inputs!$B$45*Loan_Sample!C1856</f>
        <v>-4.09602931237627</v>
      </c>
      <c r="R1876" s="0" t="n">
        <f aca="false">MIN(1-Inputs!$B$13,MAX(Inputs!$B$13,1/(1+EXP(-(Inputs!$B$15*Q1876+Inputs!$B$16)))))</f>
        <v>0.0142835492334439</v>
      </c>
    </row>
    <row r="1877" customFormat="false" ht="15" hidden="false" customHeight="false" outlineLevel="0" collapsed="false">
      <c r="A1877" s="0" t="n">
        <f aca="false">Loan_Sample!A1857</f>
        <v>55697</v>
      </c>
      <c r="B1877" s="0" t="n">
        <f aca="false">Loan_Sample!U1857</f>
        <v>146768.42</v>
      </c>
      <c r="C1877" s="0" t="n">
        <f aca="false">Loan_Sample!K1857+Inputs!$B$26</f>
        <v>3.32307696342468</v>
      </c>
      <c r="D1877" s="0" t="n">
        <f aca="false">Loan_Sample!L1857+Inputs!$B$26</f>
        <v>-0.276922941207886</v>
      </c>
      <c r="E1877" s="0" t="n">
        <f aca="false">Loan_Sample!E1857/(1+Inputs!$B$25/100)</f>
        <v>55.9668045043945</v>
      </c>
      <c r="F1877" s="0" t="n">
        <f aca="false">Loan_Sample!H1857-Inputs!$B$24/100</f>
        <v>-0.205333471298218</v>
      </c>
      <c r="G1877" s="0" t="n">
        <f aca="false">IF(ISNUMBER(C1877),INDEX(Scorecard!$D$54:$D$61,SUMPRODUCT(--(Scorecard!$G$54:$G$60&lt;C1877))+1),Scorecard!$D$62)</f>
        <v>0.489050497890326</v>
      </c>
      <c r="H1877" s="0" t="n">
        <f aca="false">IF(ISNUMBER(D1877),INDEX(Scorecard!$D$63:$D$68,SUMPRODUCT(--(Scorecard!$G$63:$G$67&lt;D1877))+1),Scorecard!$D$69)</f>
        <v>0.322484508656054</v>
      </c>
      <c r="I1877" s="0" t="n">
        <f aca="false">IF(ISNUMBER(E1877),INDEX(Scorecard!$D$19:$D$26,SUMPRODUCT(--(Scorecard!$G$19:$G$25&lt;E1877))+1),Scorecard!$D$27)</f>
        <v>0.285899340811827</v>
      </c>
      <c r="J1877" s="0" t="n">
        <f aca="false">IF(ISNUMBER(F1877),INDEX(Scorecard!$D$37:$D$44,SUMPRODUCT(--(Scorecard!$G$37:$G$43&lt;F1877))+1),Scorecard!$D$45)</f>
        <v>0.769716833645565</v>
      </c>
      <c r="K1877" s="0" t="n">
        <f aca="false">Inputs!$B$10+Scorecard!$J$5*Loan_Sample!Y1857+Scorecard!$J$6*Loan_Sample!Z1857+Scorecard!$J$7*I1877+Scorecard!$J$8*Loan_Sample!AB1857+Scorecard!$J$9*J1877+Scorecard!$J$10*Loan_Sample!AD1857+Scorecard!$J$11*G1877+Scorecard!$J$12*H1877</f>
        <v>-6.07854347500233</v>
      </c>
      <c r="L1877" s="0" t="n">
        <f aca="false">MIN(1-Inputs!$B$13,MAX(Inputs!$B$13,1/(1+EXP(-(Inputs!$B$11*K1877+Inputs!$B$12)))))</f>
        <v>0.00187576281915846</v>
      </c>
      <c r="M1877" s="0" t="n">
        <f aca="false">Loan_Sample!AH1857*Inputs!$B$4*B1877</f>
        <v>96.3559608419213</v>
      </c>
      <c r="N1877" s="0" t="n">
        <f aca="false">L1877*Inputs!$B$4*B1877</f>
        <v>96.3559608419213</v>
      </c>
      <c r="O1877" s="0" t="n">
        <f aca="false">Inputs!$B$37+Inputs!$B$38*MAX(Loan_Sample!H1857-Inputs!$C$38,0)+Inputs!$B$39*MAX(Loan_Sample!H1857-Inputs!$C$39,0)+Inputs!$B$40*MAX(Loan_Sample!H1857-Inputs!$C$40,0)+Inputs!$B$41*MAX(Loan_Sample!H1857-Inputs!$C$41,0)+Inputs!$B$42*Inputs!$B$14+Inputs!$B$43*MIN(Loan_Sample!I1857/Inputs!$B$17,1)+Inputs!$B$44*MIN(Loan_Sample!E1857,Inputs!$B$18)+Inputs!$B$45*Loan_Sample!C1857</f>
        <v>-5.45239005096709</v>
      </c>
      <c r="P1877" s="0" t="n">
        <f aca="false">MIN(1-Inputs!$B$13,MAX(Inputs!$B$13,1/(1+EXP(-(Inputs!$B$15*O1877+Inputs!$B$16)))))</f>
        <v>0.00309098660842867</v>
      </c>
      <c r="Q1877" s="0" t="n">
        <f aca="false">Inputs!$B$37+Inputs!$B$38*MAX(F1877-Inputs!$C$38,0)+Inputs!$B$39*MAX(F1877-Inputs!$C$39,0)+Inputs!$B$40*MAX(F1877-Inputs!$C$40,0)+Inputs!$B$41*MAX(F1877-Inputs!$C$41,0)+Inputs!$B$42*Inputs!$B$14+Inputs!$B$43*MIN(Loan_Sample!I1857/Inputs!$B$17,1)+Inputs!$B$44*MIN(E1877,Inputs!$B$18)+Inputs!$B$45*Loan_Sample!C1857</f>
        <v>-5.45239005096709</v>
      </c>
      <c r="R1877" s="0" t="n">
        <f aca="false">MIN(1-Inputs!$B$13,MAX(Inputs!$B$13,1/(1+EXP(-(Inputs!$B$15*Q1877+Inputs!$B$16)))))</f>
        <v>0.00309098660842867</v>
      </c>
    </row>
    <row r="1878" customFormat="false" ht="15" hidden="false" customHeight="false" outlineLevel="0" collapsed="false">
      <c r="A1878" s="0" t="n">
        <f aca="false">Loan_Sample!A1858</f>
        <v>55721</v>
      </c>
      <c r="B1878" s="0" t="n">
        <f aca="false">Loan_Sample!U1858</f>
        <v>233903.72</v>
      </c>
      <c r="C1878" s="0" t="n">
        <f aca="false">Loan_Sample!K1858+Inputs!$B$26</f>
        <v>3.72307682037354</v>
      </c>
      <c r="D1878" s="0" t="n">
        <f aca="false">Loan_Sample!L1858+Inputs!$B$26</f>
        <v>-0.276923179626465</v>
      </c>
      <c r="E1878" s="0" t="n">
        <f aca="false">Loan_Sample!E1858/(1+Inputs!$B$25/100)</f>
        <v>62.7653274536133</v>
      </c>
      <c r="F1878" s="0" t="n">
        <f aca="false">Loan_Sample!H1858-Inputs!$B$24/100</f>
        <v>0.568666696548462</v>
      </c>
      <c r="G1878" s="0" t="n">
        <f aca="false">IF(ISNUMBER(C1878),INDEX(Scorecard!$D$54:$D$61,SUMPRODUCT(--(Scorecard!$G$54:$G$60&lt;C1878))+1),Scorecard!$D$62)</f>
        <v>0.489050497890326</v>
      </c>
      <c r="H1878" s="0" t="n">
        <f aca="false">IF(ISNUMBER(D1878),INDEX(Scorecard!$D$63:$D$68,SUMPRODUCT(--(Scorecard!$G$63:$G$67&lt;D1878))+1),Scorecard!$D$69)</f>
        <v>0.322484508656054</v>
      </c>
      <c r="I1878" s="0" t="n">
        <f aca="false">IF(ISNUMBER(E1878),INDEX(Scorecard!$D$19:$D$26,SUMPRODUCT(--(Scorecard!$G$19:$G$25&lt;E1878))+1),Scorecard!$D$27)</f>
        <v>0.233621608745691</v>
      </c>
      <c r="J1878" s="0" t="n">
        <f aca="false">IF(ISNUMBER(F1878),INDEX(Scorecard!$D$37:$D$44,SUMPRODUCT(--(Scorecard!$G$37:$G$43&lt;F1878))+1),Scorecard!$D$45)</f>
        <v>-0.271229676926091</v>
      </c>
      <c r="K1878" s="0" t="n">
        <f aca="false">Inputs!$B$10+Scorecard!$J$5*Loan_Sample!Y1858+Scorecard!$J$6*Loan_Sample!Z1858+Scorecard!$J$7*I1878+Scorecard!$J$8*Loan_Sample!AB1858+Scorecard!$J$9*J1878+Scorecard!$J$10*Loan_Sample!AD1858+Scorecard!$J$11*G1878+Scorecard!$J$12*H1878</f>
        <v>-2.9290533913954</v>
      </c>
      <c r="L1878" s="0" t="n">
        <f aca="false">MIN(1-Inputs!$B$13,MAX(Inputs!$B$13,1/(1+EXP(-(Inputs!$B$11*K1878+Inputs!$B$12)))))</f>
        <v>0.0512173269357684</v>
      </c>
      <c r="M1878" s="0" t="n">
        <f aca="false">Loan_Sample!AH1858*Inputs!$B$4*B1878</f>
        <v>4192.97315455635</v>
      </c>
      <c r="N1878" s="0" t="n">
        <f aca="false">L1878*Inputs!$B$4*B1878</f>
        <v>4192.97315455635</v>
      </c>
      <c r="O1878" s="0" t="n">
        <f aca="false">Inputs!$B$37+Inputs!$B$38*MAX(Loan_Sample!H1858-Inputs!$C$38,0)+Inputs!$B$39*MAX(Loan_Sample!H1858-Inputs!$C$39,0)+Inputs!$B$40*MAX(Loan_Sample!H1858-Inputs!$C$40,0)+Inputs!$B$41*MAX(Loan_Sample!H1858-Inputs!$C$41,0)+Inputs!$B$42*Inputs!$B$14+Inputs!$B$43*MIN(Loan_Sample!I1858/Inputs!$B$17,1)+Inputs!$B$44*MIN(Loan_Sample!E1858,Inputs!$B$18)+Inputs!$B$45*Loan_Sample!C1858</f>
        <v>-4.20918170617745</v>
      </c>
      <c r="P1878" s="0" t="n">
        <f aca="false">MIN(1-Inputs!$B$13,MAX(Inputs!$B$13,1/(1+EXP(-(Inputs!$B$15*O1878+Inputs!$B$16)))))</f>
        <v>0.0125811861730161</v>
      </c>
      <c r="Q1878" s="0" t="n">
        <f aca="false">Inputs!$B$37+Inputs!$B$38*MAX(F1878-Inputs!$C$38,0)+Inputs!$B$39*MAX(F1878-Inputs!$C$39,0)+Inputs!$B$40*MAX(F1878-Inputs!$C$40,0)+Inputs!$B$41*MAX(F1878-Inputs!$C$41,0)+Inputs!$B$42*Inputs!$B$14+Inputs!$B$43*MIN(Loan_Sample!I1858/Inputs!$B$17,1)+Inputs!$B$44*MIN(E1878,Inputs!$B$18)+Inputs!$B$45*Loan_Sample!C1858</f>
        <v>-4.20918170617745</v>
      </c>
      <c r="R1878" s="0" t="n">
        <f aca="false">MIN(1-Inputs!$B$13,MAX(Inputs!$B$13,1/(1+EXP(-(Inputs!$B$15*Q1878+Inputs!$B$16)))))</f>
        <v>0.0125811861730161</v>
      </c>
    </row>
    <row r="1879" customFormat="false" ht="15" hidden="false" customHeight="false" outlineLevel="0" collapsed="false">
      <c r="A1879" s="0" t="n">
        <f aca="false">Loan_Sample!A1859</f>
        <v>55777</v>
      </c>
      <c r="B1879" s="0" t="n">
        <f aca="false">Loan_Sample!U1859</f>
        <v>112375.58</v>
      </c>
      <c r="C1879" s="0" t="n">
        <f aca="false">Loan_Sample!K1859+Inputs!$B$26</f>
        <v>4.5</v>
      </c>
      <c r="D1879" s="0" t="n">
        <f aca="false">Loan_Sample!L1859+Inputs!$B$26</f>
        <v>-0.458333492279053</v>
      </c>
      <c r="E1879" s="0" t="n">
        <f aca="false">Loan_Sample!E1859/(1+Inputs!$B$25/100)</f>
        <v>67.8073196411133</v>
      </c>
      <c r="F1879" s="0" t="n">
        <f aca="false">Loan_Sample!H1859-Inputs!$B$24/100</f>
        <v>-2.49933338165283</v>
      </c>
      <c r="G1879" s="0" t="n">
        <f aca="false">IF(ISNUMBER(C1879),INDEX(Scorecard!$D$54:$D$61,SUMPRODUCT(--(Scorecard!$G$54:$G$60&lt;C1879))+1),Scorecard!$D$62)</f>
        <v>0.409483001259379</v>
      </c>
      <c r="H1879" s="0" t="n">
        <f aca="false">IF(ISNUMBER(D1879),INDEX(Scorecard!$D$63:$D$68,SUMPRODUCT(--(Scorecard!$G$63:$G$67&lt;D1879))+1),Scorecard!$D$69)</f>
        <v>0.322484508656054</v>
      </c>
      <c r="I1879" s="0" t="n">
        <f aca="false">IF(ISNUMBER(E1879),INDEX(Scorecard!$D$19:$D$26,SUMPRODUCT(--(Scorecard!$G$19:$G$25&lt;E1879))+1),Scorecard!$D$27)</f>
        <v>0.0530843085177338</v>
      </c>
      <c r="J1879" s="0" t="n">
        <f aca="false">IF(ISNUMBER(F1879),INDEX(Scorecard!$D$37:$D$44,SUMPRODUCT(--(Scorecard!$G$37:$G$43&lt;F1879))+1),Scorecard!$D$45)</f>
        <v>1.35057635045042</v>
      </c>
      <c r="K1879" s="0" t="n">
        <f aca="false">Inputs!$B$10+Scorecard!$J$5*Loan_Sample!Y1859+Scorecard!$J$6*Loan_Sample!Z1859+Scorecard!$J$7*I1879+Scorecard!$J$8*Loan_Sample!AB1859+Scorecard!$J$9*J1879+Scorecard!$J$10*Loan_Sample!AD1859+Scorecard!$J$11*G1879+Scorecard!$J$12*H1879</f>
        <v>-5.05110905790647</v>
      </c>
      <c r="L1879" s="0" t="n">
        <f aca="false">MIN(1-Inputs!$B$13,MAX(Inputs!$B$13,1/(1+EXP(-(Inputs!$B$11*K1879+Inputs!$B$12)))))</f>
        <v>0.00558824850367615</v>
      </c>
      <c r="M1879" s="0" t="n">
        <f aca="false">Loan_Sample!AH1859*Inputs!$B$4*B1879</f>
        <v>219.793933374659</v>
      </c>
      <c r="N1879" s="0" t="n">
        <f aca="false">L1879*Inputs!$B$4*B1879</f>
        <v>219.793933374659</v>
      </c>
      <c r="O1879" s="0" t="n">
        <f aca="false">Inputs!$B$37+Inputs!$B$38*MAX(Loan_Sample!H1859-Inputs!$C$38,0)+Inputs!$B$39*MAX(Loan_Sample!H1859-Inputs!$C$39,0)+Inputs!$B$40*MAX(Loan_Sample!H1859-Inputs!$C$40,0)+Inputs!$B$41*MAX(Loan_Sample!H1859-Inputs!$C$41,0)+Inputs!$B$42*Inputs!$B$14+Inputs!$B$43*MIN(Loan_Sample!I1859/Inputs!$B$17,1)+Inputs!$B$44*MIN(Loan_Sample!E1859,Inputs!$B$18)+Inputs!$B$45*Loan_Sample!C1859</f>
        <v>-5.53395994456753</v>
      </c>
      <c r="P1879" s="0" t="n">
        <f aca="false">MIN(1-Inputs!$B$13,MAX(Inputs!$B$13,1/(1+EXP(-(Inputs!$B$15*O1879+Inputs!$B$16)))))</f>
        <v>0.00281802297720516</v>
      </c>
      <c r="Q1879" s="0" t="n">
        <f aca="false">Inputs!$B$37+Inputs!$B$38*MAX(F1879-Inputs!$C$38,0)+Inputs!$B$39*MAX(F1879-Inputs!$C$39,0)+Inputs!$B$40*MAX(F1879-Inputs!$C$40,0)+Inputs!$B$41*MAX(F1879-Inputs!$C$41,0)+Inputs!$B$42*Inputs!$B$14+Inputs!$B$43*MIN(Loan_Sample!I1859/Inputs!$B$17,1)+Inputs!$B$44*MIN(E1879,Inputs!$B$18)+Inputs!$B$45*Loan_Sample!C1859</f>
        <v>-5.53395994456753</v>
      </c>
      <c r="R1879" s="0" t="n">
        <f aca="false">MIN(1-Inputs!$B$13,MAX(Inputs!$B$13,1/(1+EXP(-(Inputs!$B$15*Q1879+Inputs!$B$16)))))</f>
        <v>0.00281802297720516</v>
      </c>
    </row>
    <row r="1880" customFormat="false" ht="15" hidden="false" customHeight="false" outlineLevel="0" collapsed="false">
      <c r="A1880" s="0" t="n">
        <f aca="false">Loan_Sample!A1860</f>
        <v>55829</v>
      </c>
      <c r="B1880" s="0" t="n">
        <f aca="false">Loan_Sample!U1860</f>
        <v>205086.64</v>
      </c>
      <c r="C1880" s="0" t="n">
        <f aca="false">Loan_Sample!K1860+Inputs!$B$26</f>
        <v>6.13333320617676</v>
      </c>
      <c r="D1880" s="0" t="n">
        <f aca="false">Loan_Sample!L1860+Inputs!$B$26</f>
        <v>-3.5</v>
      </c>
      <c r="E1880" s="0" t="n">
        <f aca="false">Loan_Sample!E1860/(1+Inputs!$B$25/100)</f>
        <v>79.4602432250977</v>
      </c>
      <c r="F1880" s="0" t="n">
        <f aca="false">Loan_Sample!H1860-Inputs!$B$24/100</f>
        <v>0.0863332748413086</v>
      </c>
      <c r="G1880" s="0" t="n">
        <f aca="false">IF(ISNUMBER(C1880),INDEX(Scorecard!$D$54:$D$61,SUMPRODUCT(--(Scorecard!$G$54:$G$60&lt;C1880))+1),Scorecard!$D$62)</f>
        <v>0.0151758992857273</v>
      </c>
      <c r="H1880" s="0" t="n">
        <f aca="false">IF(ISNUMBER(D1880),INDEX(Scorecard!$D$63:$D$68,SUMPRODUCT(--(Scorecard!$G$63:$G$67&lt;D1880))+1),Scorecard!$D$69)</f>
        <v>-0.340582194386522</v>
      </c>
      <c r="I1880" s="0" t="n">
        <f aca="false">IF(ISNUMBER(E1880),INDEX(Scorecard!$D$19:$D$26,SUMPRODUCT(--(Scorecard!$G$19:$G$25&lt;E1880))+1),Scorecard!$D$27)</f>
        <v>-0.0341578513653732</v>
      </c>
      <c r="J1880" s="0" t="n">
        <f aca="false">IF(ISNUMBER(F1880),INDEX(Scorecard!$D$37:$D$44,SUMPRODUCT(--(Scorecard!$G$37:$G$43&lt;F1880))+1),Scorecard!$D$45)</f>
        <v>0.102184252677548</v>
      </c>
      <c r="K1880" s="0" t="n">
        <f aca="false">Inputs!$B$10+Scorecard!$J$5*Loan_Sample!Y1860+Scorecard!$J$6*Loan_Sample!Z1860+Scorecard!$J$7*I1880+Scorecard!$J$8*Loan_Sample!AB1860+Scorecard!$J$9*J1880+Scorecard!$J$10*Loan_Sample!AD1860+Scorecard!$J$11*G1880+Scorecard!$J$12*H1880</f>
        <v>-3.68334932467981</v>
      </c>
      <c r="L1880" s="0" t="n">
        <f aca="false">MIN(1-Inputs!$B$13,MAX(Inputs!$B$13,1/(1+EXP(-(Inputs!$B$11*K1880+Inputs!$B$12)))))</f>
        <v>0.0235849695710554</v>
      </c>
      <c r="M1880" s="0" t="n">
        <f aca="false">Loan_Sample!AH1860*Inputs!$B$4*B1880</f>
        <v>1692.93675734049</v>
      </c>
      <c r="N1880" s="0" t="n">
        <f aca="false">L1880*Inputs!$B$4*B1880</f>
        <v>1692.93675734049</v>
      </c>
      <c r="O1880" s="0" t="n">
        <f aca="false">Inputs!$B$37+Inputs!$B$38*MAX(Loan_Sample!H1860-Inputs!$C$38,0)+Inputs!$B$39*MAX(Loan_Sample!H1860-Inputs!$C$39,0)+Inputs!$B$40*MAX(Loan_Sample!H1860-Inputs!$C$40,0)+Inputs!$B$41*MAX(Loan_Sample!H1860-Inputs!$C$41,0)+Inputs!$B$42*Inputs!$B$14+Inputs!$B$43*MIN(Loan_Sample!I1860/Inputs!$B$17,1)+Inputs!$B$44*MIN(Loan_Sample!E1860,Inputs!$B$18)+Inputs!$B$45*Loan_Sample!C1860</f>
        <v>-6.15884490803505</v>
      </c>
      <c r="P1880" s="0" t="n">
        <f aca="false">MIN(1-Inputs!$B$13,MAX(Inputs!$B$13,1/(1+EXP(-(Inputs!$B$15*O1880+Inputs!$B$16)))))</f>
        <v>0.00138694203501406</v>
      </c>
      <c r="Q1880" s="0" t="n">
        <f aca="false">Inputs!$B$37+Inputs!$B$38*MAX(F1880-Inputs!$C$38,0)+Inputs!$B$39*MAX(F1880-Inputs!$C$39,0)+Inputs!$B$40*MAX(F1880-Inputs!$C$40,0)+Inputs!$B$41*MAX(F1880-Inputs!$C$41,0)+Inputs!$B$42*Inputs!$B$14+Inputs!$B$43*MIN(Loan_Sample!I1860/Inputs!$B$17,1)+Inputs!$B$44*MIN(E1880,Inputs!$B$18)+Inputs!$B$45*Loan_Sample!C1860</f>
        <v>-6.15884490803505</v>
      </c>
      <c r="R1880" s="0" t="n">
        <f aca="false">MIN(1-Inputs!$B$13,MAX(Inputs!$B$13,1/(1+EXP(-(Inputs!$B$15*Q1880+Inputs!$B$16)))))</f>
        <v>0.00138694203501406</v>
      </c>
    </row>
    <row r="1881" customFormat="false" ht="15" hidden="false" customHeight="false" outlineLevel="0" collapsed="false">
      <c r="A1881" s="0" t="n">
        <f aca="false">Loan_Sample!A1861</f>
        <v>55829</v>
      </c>
      <c r="B1881" s="0" t="n">
        <f aca="false">Loan_Sample!U1861</f>
        <v>200859.9</v>
      </c>
      <c r="C1881" s="0" t="n">
        <f aca="false">Loan_Sample!K1861+Inputs!$B$26</f>
        <v>5.00833320617676</v>
      </c>
      <c r="D1881" s="0" t="n">
        <f aca="false">Loan_Sample!L1861+Inputs!$B$26</f>
        <v>-1.125</v>
      </c>
      <c r="E1881" s="0" t="n">
        <f aca="false">Loan_Sample!E1861/(1+Inputs!$B$25/100)</f>
        <v>73.2182235717773</v>
      </c>
      <c r="F1881" s="0" t="n">
        <f aca="false">Loan_Sample!H1861-Inputs!$B$24/100</f>
        <v>-2.63033318519592</v>
      </c>
      <c r="G1881" s="0" t="n">
        <f aca="false">IF(ISNUMBER(C1881),INDEX(Scorecard!$D$54:$D$61,SUMPRODUCT(--(Scorecard!$G$54:$G$60&lt;C1881))+1),Scorecard!$D$62)</f>
        <v>0.214429354789033</v>
      </c>
      <c r="H1881" s="0" t="n">
        <f aca="false">IF(ISNUMBER(D1881),INDEX(Scorecard!$D$63:$D$68,SUMPRODUCT(--(Scorecard!$G$63:$G$67&lt;D1881))+1),Scorecard!$D$69)</f>
        <v>-0.340582194386522</v>
      </c>
      <c r="I1881" s="0" t="n">
        <f aca="false">IF(ISNUMBER(E1881),INDEX(Scorecard!$D$19:$D$26,SUMPRODUCT(--(Scorecard!$G$19:$G$25&lt;E1881))+1),Scorecard!$D$27)</f>
        <v>-0.0341578513653732</v>
      </c>
      <c r="J1881" s="0" t="n">
        <f aca="false">IF(ISNUMBER(F1881),INDEX(Scorecard!$D$37:$D$44,SUMPRODUCT(--(Scorecard!$G$37:$G$43&lt;F1881))+1),Scorecard!$D$45)</f>
        <v>1.35057635045042</v>
      </c>
      <c r="K1881" s="0" t="n">
        <f aca="false">Inputs!$B$10+Scorecard!$J$5*Loan_Sample!Y1861+Scorecard!$J$6*Loan_Sample!Z1861+Scorecard!$J$7*I1881+Scorecard!$J$8*Loan_Sample!AB1861+Scorecard!$J$9*J1881+Scorecard!$J$10*Loan_Sample!AD1861+Scorecard!$J$11*G1881+Scorecard!$J$12*H1881</f>
        <v>-3.89039226403079</v>
      </c>
      <c r="L1881" s="0" t="n">
        <f aca="false">MIN(1-Inputs!$B$13,MAX(Inputs!$B$13,1/(1+EXP(-(Inputs!$B$11*K1881+Inputs!$B$12)))))</f>
        <v>0.0190022562079652</v>
      </c>
      <c r="M1881" s="0" t="n">
        <f aca="false">Loan_Sample!AH1861*Inputs!$B$4*B1881</f>
        <v>1335.8769485972</v>
      </c>
      <c r="N1881" s="0" t="n">
        <f aca="false">L1881*Inputs!$B$4*B1881</f>
        <v>1335.8769485972</v>
      </c>
      <c r="O1881" s="0" t="n">
        <f aca="false">Inputs!$B$37+Inputs!$B$38*MAX(Loan_Sample!H1861-Inputs!$C$38,0)+Inputs!$B$39*MAX(Loan_Sample!H1861-Inputs!$C$39,0)+Inputs!$B$40*MAX(Loan_Sample!H1861-Inputs!$C$40,0)+Inputs!$B$41*MAX(Loan_Sample!H1861-Inputs!$C$41,0)+Inputs!$B$42*Inputs!$B$14+Inputs!$B$43*MIN(Loan_Sample!I1861/Inputs!$B$17,1)+Inputs!$B$44*MIN(Loan_Sample!E1861,Inputs!$B$18)+Inputs!$B$45*Loan_Sample!C1861</f>
        <v>-6.07403835350439</v>
      </c>
      <c r="P1881" s="0" t="n">
        <f aca="false">MIN(1-Inputs!$B$13,MAX(Inputs!$B$13,1/(1+EXP(-(Inputs!$B$15*O1881+Inputs!$B$16)))))</f>
        <v>0.00152709762414986</v>
      </c>
      <c r="Q1881" s="0" t="n">
        <f aca="false">Inputs!$B$37+Inputs!$B$38*MAX(F1881-Inputs!$C$38,0)+Inputs!$B$39*MAX(F1881-Inputs!$C$39,0)+Inputs!$B$40*MAX(F1881-Inputs!$C$40,0)+Inputs!$B$41*MAX(F1881-Inputs!$C$41,0)+Inputs!$B$42*Inputs!$B$14+Inputs!$B$43*MIN(Loan_Sample!I1861/Inputs!$B$17,1)+Inputs!$B$44*MIN(E1881,Inputs!$B$18)+Inputs!$B$45*Loan_Sample!C1861</f>
        <v>-6.07403835350439</v>
      </c>
      <c r="R1881" s="0" t="n">
        <f aca="false">MIN(1-Inputs!$B$13,MAX(Inputs!$B$13,1/(1+EXP(-(Inputs!$B$15*Q1881+Inputs!$B$16)))))</f>
        <v>0.00152709762414986</v>
      </c>
    </row>
    <row r="1882" customFormat="false" ht="15" hidden="false" customHeight="false" outlineLevel="0" collapsed="false">
      <c r="A1882" s="0" t="n">
        <f aca="false">Loan_Sample!A1862</f>
        <v>55841</v>
      </c>
      <c r="B1882" s="0" t="n">
        <f aca="false">Loan_Sample!U1862</f>
        <v>181130.38</v>
      </c>
      <c r="C1882" s="0" t="n">
        <f aca="false">Loan_Sample!K1862+Inputs!$B$26</f>
        <v>3.72307682037354</v>
      </c>
      <c r="D1882" s="0" t="n">
        <f aca="false">Loan_Sample!L1862+Inputs!$B$26</f>
        <v>-0.276923179626465</v>
      </c>
      <c r="E1882" s="0" t="n">
        <f aca="false">Loan_Sample!E1862/(1+Inputs!$B$25/100)</f>
        <v>56.2772178649902</v>
      </c>
      <c r="F1882" s="0" t="n">
        <f aca="false">Loan_Sample!H1862-Inputs!$B$24/100</f>
        <v>-0.0583333969116211</v>
      </c>
      <c r="G1882" s="0" t="n">
        <f aca="false">IF(ISNUMBER(C1882),INDEX(Scorecard!$D$54:$D$61,SUMPRODUCT(--(Scorecard!$G$54:$G$60&lt;C1882))+1),Scorecard!$D$62)</f>
        <v>0.489050497890326</v>
      </c>
      <c r="H1882" s="0" t="n">
        <f aca="false">IF(ISNUMBER(D1882),INDEX(Scorecard!$D$63:$D$68,SUMPRODUCT(--(Scorecard!$G$63:$G$67&lt;D1882))+1),Scorecard!$D$69)</f>
        <v>0.322484508656054</v>
      </c>
      <c r="I1882" s="0" t="n">
        <f aca="false">IF(ISNUMBER(E1882),INDEX(Scorecard!$D$19:$D$26,SUMPRODUCT(--(Scorecard!$G$19:$G$25&lt;E1882))+1),Scorecard!$D$27)</f>
        <v>0.285899340811827</v>
      </c>
      <c r="J1882" s="0" t="n">
        <f aca="false">IF(ISNUMBER(F1882),INDEX(Scorecard!$D$37:$D$44,SUMPRODUCT(--(Scorecard!$G$37:$G$43&lt;F1882))+1),Scorecard!$D$45)</f>
        <v>0.330501541082344</v>
      </c>
      <c r="K1882" s="0" t="n">
        <f aca="false">Inputs!$B$10+Scorecard!$J$5*Loan_Sample!Y1862+Scorecard!$J$6*Loan_Sample!Z1862+Scorecard!$J$7*I1882+Scorecard!$J$8*Loan_Sample!AB1862+Scorecard!$J$9*J1882+Scorecard!$J$10*Loan_Sample!AD1862+Scorecard!$J$11*G1882+Scorecard!$J$12*H1882</f>
        <v>-5.21870157392611</v>
      </c>
      <c r="L1882" s="0" t="n">
        <f aca="false">MIN(1-Inputs!$B$13,MAX(Inputs!$B$13,1/(1+EXP(-(Inputs!$B$11*K1882+Inputs!$B$12)))))</f>
        <v>0.00467816327577925</v>
      </c>
      <c r="M1882" s="0" t="n">
        <f aca="false">Loan_Sample!AH1862*Inputs!$B$4*B1882</f>
        <v>296.575122145379</v>
      </c>
      <c r="N1882" s="0" t="n">
        <f aca="false">L1882*Inputs!$B$4*B1882</f>
        <v>296.575122145379</v>
      </c>
      <c r="O1882" s="0" t="n">
        <f aca="false">Inputs!$B$37+Inputs!$B$38*MAX(Loan_Sample!H1862-Inputs!$C$38,0)+Inputs!$B$39*MAX(Loan_Sample!H1862-Inputs!$C$39,0)+Inputs!$B$40*MAX(Loan_Sample!H1862-Inputs!$C$40,0)+Inputs!$B$41*MAX(Loan_Sample!H1862-Inputs!$C$41,0)+Inputs!$B$42*Inputs!$B$14+Inputs!$B$43*MIN(Loan_Sample!I1862/Inputs!$B$17,1)+Inputs!$B$44*MIN(Loan_Sample!E1862,Inputs!$B$18)+Inputs!$B$45*Loan_Sample!C1862</f>
        <v>-5.53029795463879</v>
      </c>
      <c r="P1882" s="0" t="n">
        <f aca="false">MIN(1-Inputs!$B$13,MAX(Inputs!$B$13,1/(1+EXP(-(Inputs!$B$15*O1882+Inputs!$B$16)))))</f>
        <v>0.00282974543785577</v>
      </c>
      <c r="Q1882" s="0" t="n">
        <f aca="false">Inputs!$B$37+Inputs!$B$38*MAX(F1882-Inputs!$C$38,0)+Inputs!$B$39*MAX(F1882-Inputs!$C$39,0)+Inputs!$B$40*MAX(F1882-Inputs!$C$40,0)+Inputs!$B$41*MAX(F1882-Inputs!$C$41,0)+Inputs!$B$42*Inputs!$B$14+Inputs!$B$43*MIN(Loan_Sample!I1862/Inputs!$B$17,1)+Inputs!$B$44*MIN(E1882,Inputs!$B$18)+Inputs!$B$45*Loan_Sample!C1862</f>
        <v>-5.53029795463879</v>
      </c>
      <c r="R1882" s="0" t="n">
        <f aca="false">MIN(1-Inputs!$B$13,MAX(Inputs!$B$13,1/(1+EXP(-(Inputs!$B$15*Q1882+Inputs!$B$16)))))</f>
        <v>0.00282974543785577</v>
      </c>
    </row>
    <row r="1883" customFormat="false" ht="15" hidden="false" customHeight="false" outlineLevel="0" collapsed="false">
      <c r="A1883" s="0" t="n">
        <f aca="false">Loan_Sample!A1863</f>
        <v>55858</v>
      </c>
      <c r="B1883" s="0" t="n">
        <f aca="false">Loan_Sample!U1863</f>
        <v>177668.22</v>
      </c>
      <c r="C1883" s="0" t="n">
        <f aca="false">Loan_Sample!K1863+Inputs!$B$26</f>
        <v>5.33333349227905</v>
      </c>
      <c r="D1883" s="0" t="n">
        <f aca="false">Loan_Sample!L1863+Inputs!$B$26</f>
        <v>-3.49999952316284</v>
      </c>
      <c r="E1883" s="0" t="n">
        <f aca="false">Loan_Sample!E1863/(1+Inputs!$B$25/100)</f>
        <v>76.6530075073242</v>
      </c>
      <c r="F1883" s="0" t="n">
        <f aca="false">Loan_Sample!H1863-Inputs!$B$24/100</f>
        <v>0.737333297729492</v>
      </c>
      <c r="G1883" s="0" t="n">
        <f aca="false">IF(ISNUMBER(C1883),INDEX(Scorecard!$D$54:$D$61,SUMPRODUCT(--(Scorecard!$G$54:$G$60&lt;C1883))+1),Scorecard!$D$62)</f>
        <v>0.126303549215828</v>
      </c>
      <c r="H1883" s="0" t="n">
        <f aca="false">IF(ISNUMBER(D1883),INDEX(Scorecard!$D$63:$D$68,SUMPRODUCT(--(Scorecard!$G$63:$G$67&lt;D1883))+1),Scorecard!$D$69)</f>
        <v>-0.340582194386522</v>
      </c>
      <c r="I1883" s="0" t="n">
        <f aca="false">IF(ISNUMBER(E1883),INDEX(Scorecard!$D$19:$D$26,SUMPRODUCT(--(Scorecard!$G$19:$G$25&lt;E1883))+1),Scorecard!$D$27)</f>
        <v>-0.0341578513653732</v>
      </c>
      <c r="J1883" s="0" t="n">
        <f aca="false">IF(ISNUMBER(F1883),INDEX(Scorecard!$D$37:$D$44,SUMPRODUCT(--(Scorecard!$G$37:$G$43&lt;F1883))+1),Scorecard!$D$45)</f>
        <v>-0.569454719285959</v>
      </c>
      <c r="K1883" s="0" t="n">
        <f aca="false">Inputs!$B$10+Scorecard!$J$5*Loan_Sample!Y1863+Scorecard!$J$6*Loan_Sample!Z1863+Scorecard!$J$7*I1883+Scorecard!$J$8*Loan_Sample!AB1863+Scorecard!$J$9*J1883+Scorecard!$J$10*Loan_Sample!AD1863+Scorecard!$J$11*G1883+Scorecard!$J$12*H1883</f>
        <v>-3.91476996439332</v>
      </c>
      <c r="L1883" s="0" t="n">
        <f aca="false">MIN(1-Inputs!$B$13,MAX(Inputs!$B$13,1/(1+EXP(-(Inputs!$B$11*K1883+Inputs!$B$12)))))</f>
        <v>0.018523785044515</v>
      </c>
      <c r="M1883" s="0" t="n">
        <f aca="false">Loan_Sample!AH1863*Inputs!$B$4*B1883</f>
        <v>1151.88077078256</v>
      </c>
      <c r="N1883" s="0" t="n">
        <f aca="false">L1883*Inputs!$B$4*B1883</f>
        <v>1151.88077078256</v>
      </c>
      <c r="O1883" s="0" t="n">
        <f aca="false">Inputs!$B$37+Inputs!$B$38*MAX(Loan_Sample!H1863-Inputs!$C$38,0)+Inputs!$B$39*MAX(Loan_Sample!H1863-Inputs!$C$39,0)+Inputs!$B$40*MAX(Loan_Sample!H1863-Inputs!$C$40,0)+Inputs!$B$41*MAX(Loan_Sample!H1863-Inputs!$C$41,0)+Inputs!$B$42*Inputs!$B$14+Inputs!$B$43*MIN(Loan_Sample!I1863/Inputs!$B$17,1)+Inputs!$B$44*MIN(Loan_Sample!E1863,Inputs!$B$18)+Inputs!$B$45*Loan_Sample!C1863</f>
        <v>-4.29076757839678</v>
      </c>
      <c r="P1883" s="0" t="n">
        <f aca="false">MIN(1-Inputs!$B$13,MAX(Inputs!$B$13,1/(1+EXP(-(Inputs!$B$15*O1883+Inputs!$B$16)))))</f>
        <v>0.0114795919409343</v>
      </c>
      <c r="Q1883" s="0" t="n">
        <f aca="false">Inputs!$B$37+Inputs!$B$38*MAX(F1883-Inputs!$C$38,0)+Inputs!$B$39*MAX(F1883-Inputs!$C$39,0)+Inputs!$B$40*MAX(F1883-Inputs!$C$40,0)+Inputs!$B$41*MAX(F1883-Inputs!$C$41,0)+Inputs!$B$42*Inputs!$B$14+Inputs!$B$43*MIN(Loan_Sample!I1863/Inputs!$B$17,1)+Inputs!$B$44*MIN(E1883,Inputs!$B$18)+Inputs!$B$45*Loan_Sample!C1863</f>
        <v>-4.29076757839678</v>
      </c>
      <c r="R1883" s="0" t="n">
        <f aca="false">MIN(1-Inputs!$B$13,MAX(Inputs!$B$13,1/(1+EXP(-(Inputs!$B$15*Q1883+Inputs!$B$16)))))</f>
        <v>0.0114795919409343</v>
      </c>
    </row>
    <row r="1884" customFormat="false" ht="15" hidden="false" customHeight="false" outlineLevel="0" collapsed="false">
      <c r="A1884" s="0" t="n">
        <f aca="false">Loan_Sample!A1864</f>
        <v>55861</v>
      </c>
      <c r="B1884" s="0" t="n">
        <f aca="false">Loan_Sample!U1864</f>
        <v>183822.7</v>
      </c>
      <c r="C1884" s="0" t="n">
        <f aca="false">Loan_Sample!K1864+Inputs!$B$26</f>
        <v>9.03333377838135</v>
      </c>
      <c r="D1884" s="0" t="n">
        <f aca="false">Loan_Sample!L1864+Inputs!$B$26</f>
        <v>5.07179546356201</v>
      </c>
      <c r="E1884" s="0" t="n">
        <f aca="false">Loan_Sample!E1864/(1+Inputs!$B$25/100)</f>
        <v>50.2626113891602</v>
      </c>
      <c r="F1884" s="0" t="n">
        <f aca="false">Loan_Sample!H1864-Inputs!$B$24/100</f>
        <v>0.758666753768921</v>
      </c>
      <c r="G1884" s="0" t="n">
        <f aca="false">IF(ISNUMBER(C1884),INDEX(Scorecard!$D$54:$D$61,SUMPRODUCT(--(Scorecard!$G$54:$G$60&lt;C1884))+1),Scorecard!$D$62)</f>
        <v>-0.541917179454542</v>
      </c>
      <c r="H1884" s="0" t="n">
        <f aca="false">IF(ISNUMBER(D1884),INDEX(Scorecard!$D$63:$D$68,SUMPRODUCT(--(Scorecard!$G$63:$G$67&lt;D1884))+1),Scorecard!$D$69)</f>
        <v>0.322484508656054</v>
      </c>
      <c r="I1884" s="0" t="n">
        <f aca="false">IF(ISNUMBER(E1884),INDEX(Scorecard!$D$19:$D$26,SUMPRODUCT(--(Scorecard!$G$19:$G$25&lt;E1884))+1),Scorecard!$D$27)</f>
        <v>0.57899015159425</v>
      </c>
      <c r="J1884" s="0" t="n">
        <f aca="false">IF(ISNUMBER(F1884),INDEX(Scorecard!$D$37:$D$44,SUMPRODUCT(--(Scorecard!$G$37:$G$43&lt;F1884))+1),Scorecard!$D$45)</f>
        <v>-0.569454719285959</v>
      </c>
      <c r="K1884" s="0" t="n">
        <f aca="false">Inputs!$B$10+Scorecard!$J$5*Loan_Sample!Y1864+Scorecard!$J$6*Loan_Sample!Z1864+Scorecard!$J$7*I1884+Scorecard!$J$8*Loan_Sample!AB1864+Scorecard!$J$9*J1884+Scorecard!$J$10*Loan_Sample!AD1864+Scorecard!$J$11*G1884+Scorecard!$J$12*H1884</f>
        <v>-6.06969765962746</v>
      </c>
      <c r="L1884" s="0" t="n">
        <f aca="false">MIN(1-Inputs!$B$13,MAX(Inputs!$B$13,1/(1+EXP(-(Inputs!$B$11*K1884+Inputs!$B$12)))))</f>
        <v>0.00189350273759769</v>
      </c>
      <c r="M1884" s="0" t="n">
        <f aca="false">Loan_Sample!AH1864*Inputs!$B$4*B1884</f>
        <v>121.824074988909</v>
      </c>
      <c r="N1884" s="0" t="n">
        <f aca="false">L1884*Inputs!$B$4*B1884</f>
        <v>121.824074988909</v>
      </c>
      <c r="O1884" s="0" t="n">
        <f aca="false">Inputs!$B$37+Inputs!$B$38*MAX(Loan_Sample!H1864-Inputs!$C$38,0)+Inputs!$B$39*MAX(Loan_Sample!H1864-Inputs!$C$39,0)+Inputs!$B$40*MAX(Loan_Sample!H1864-Inputs!$C$40,0)+Inputs!$B$41*MAX(Loan_Sample!H1864-Inputs!$C$41,0)+Inputs!$B$42*Inputs!$B$14+Inputs!$B$43*MIN(Loan_Sample!I1864/Inputs!$B$17,1)+Inputs!$B$44*MIN(Loan_Sample!E1864,Inputs!$B$18)+Inputs!$B$45*Loan_Sample!C1864</f>
        <v>-3.34780723140172</v>
      </c>
      <c r="P1884" s="0" t="n">
        <f aca="false">MIN(1-Inputs!$B$13,MAX(Inputs!$B$13,1/(1+EXP(-(Inputs!$B$15*O1884+Inputs!$B$16)))))</f>
        <v>0.0328093373121631</v>
      </c>
      <c r="Q1884" s="0" t="n">
        <f aca="false">Inputs!$B$37+Inputs!$B$38*MAX(F1884-Inputs!$C$38,0)+Inputs!$B$39*MAX(F1884-Inputs!$C$39,0)+Inputs!$B$40*MAX(F1884-Inputs!$C$40,0)+Inputs!$B$41*MAX(F1884-Inputs!$C$41,0)+Inputs!$B$42*Inputs!$B$14+Inputs!$B$43*MIN(Loan_Sample!I1864/Inputs!$B$17,1)+Inputs!$B$44*MIN(E1884,Inputs!$B$18)+Inputs!$B$45*Loan_Sample!C1864</f>
        <v>-3.34780723140172</v>
      </c>
      <c r="R1884" s="0" t="n">
        <f aca="false">MIN(1-Inputs!$B$13,MAX(Inputs!$B$13,1/(1+EXP(-(Inputs!$B$15*Q1884+Inputs!$B$16)))))</f>
        <v>0.0328093373121631</v>
      </c>
    </row>
    <row r="1885" customFormat="false" ht="15" hidden="false" customHeight="false" outlineLevel="0" collapsed="false">
      <c r="A1885" s="0" t="n">
        <f aca="false">Loan_Sample!A1865</f>
        <v>55867</v>
      </c>
      <c r="B1885" s="0" t="n">
        <f aca="false">Loan_Sample!U1865</f>
        <v>157157.31</v>
      </c>
      <c r="C1885" s="0" t="n">
        <f aca="false">Loan_Sample!K1865+Inputs!$B$26</f>
        <v>6.83333349227905</v>
      </c>
      <c r="D1885" s="0" t="n">
        <f aca="false">Loan_Sample!L1865+Inputs!$B$26</f>
        <v>2.71025657653809</v>
      </c>
      <c r="E1885" s="0" t="n">
        <f aca="false">Loan_Sample!E1865/(1+Inputs!$B$25/100)</f>
        <v>78.7571411132813</v>
      </c>
      <c r="F1885" s="0" t="n">
        <f aca="false">Loan_Sample!H1865-Inputs!$B$24/100</f>
        <v>0.764333248138428</v>
      </c>
      <c r="G1885" s="0" t="n">
        <f aca="false">IF(ISNUMBER(C1885),INDEX(Scorecard!$D$54:$D$61,SUMPRODUCT(--(Scorecard!$G$54:$G$60&lt;C1885))+1),Scorecard!$D$62)</f>
        <v>-0.357264871923982</v>
      </c>
      <c r="H1885" s="0" t="n">
        <f aca="false">IF(ISNUMBER(D1885),INDEX(Scorecard!$D$63:$D$68,SUMPRODUCT(--(Scorecard!$G$63:$G$67&lt;D1885))+1),Scorecard!$D$69)</f>
        <v>0.322484508656054</v>
      </c>
      <c r="I1885" s="0" t="n">
        <f aca="false">IF(ISNUMBER(E1885),INDEX(Scorecard!$D$19:$D$26,SUMPRODUCT(--(Scorecard!$G$19:$G$25&lt;E1885))+1),Scorecard!$D$27)</f>
        <v>-0.0341578513653732</v>
      </c>
      <c r="J1885" s="0" t="n">
        <f aca="false">IF(ISNUMBER(F1885),INDEX(Scorecard!$D$37:$D$44,SUMPRODUCT(--(Scorecard!$G$37:$G$43&lt;F1885))+1),Scorecard!$D$45)</f>
        <v>-0.569454719285959</v>
      </c>
      <c r="K1885" s="0" t="n">
        <f aca="false">Inputs!$B$10+Scorecard!$J$5*Loan_Sample!Y1865+Scorecard!$J$6*Loan_Sample!Z1865+Scorecard!$J$7*I1885+Scorecard!$J$8*Loan_Sample!AB1865+Scorecard!$J$9*J1885+Scorecard!$J$10*Loan_Sample!AD1865+Scorecard!$J$11*G1885+Scorecard!$J$12*H1885</f>
        <v>-4.27538500924512</v>
      </c>
      <c r="L1885" s="0" t="n">
        <f aca="false">MIN(1-Inputs!$B$13,MAX(Inputs!$B$13,1/(1+EXP(-(Inputs!$B$11*K1885+Inputs!$B$12)))))</f>
        <v>0.0126863132034457</v>
      </c>
      <c r="M1885" s="0" t="n">
        <f aca="false">Loan_Sample!AH1865*Inputs!$B$4*B1885</f>
        <v>697.811399904851</v>
      </c>
      <c r="N1885" s="0" t="n">
        <f aca="false">L1885*Inputs!$B$4*B1885</f>
        <v>697.811399904851</v>
      </c>
      <c r="O1885" s="0" t="n">
        <f aca="false">Inputs!$B$37+Inputs!$B$38*MAX(Loan_Sample!H1865-Inputs!$C$38,0)+Inputs!$B$39*MAX(Loan_Sample!H1865-Inputs!$C$39,0)+Inputs!$B$40*MAX(Loan_Sample!H1865-Inputs!$C$40,0)+Inputs!$B$41*MAX(Loan_Sample!H1865-Inputs!$C$41,0)+Inputs!$B$42*Inputs!$B$14+Inputs!$B$43*MIN(Loan_Sample!I1865/Inputs!$B$17,1)+Inputs!$B$44*MIN(Loan_Sample!E1865,Inputs!$B$18)+Inputs!$B$45*Loan_Sample!C1865</f>
        <v>-4.33985771552592</v>
      </c>
      <c r="P1885" s="0" t="n">
        <f aca="false">MIN(1-Inputs!$B$13,MAX(Inputs!$B$13,1/(1+EXP(-(Inputs!$B$15*O1885+Inputs!$B$16)))))</f>
        <v>0.0108632824599446</v>
      </c>
      <c r="Q1885" s="0" t="n">
        <f aca="false">Inputs!$B$37+Inputs!$B$38*MAX(F1885-Inputs!$C$38,0)+Inputs!$B$39*MAX(F1885-Inputs!$C$39,0)+Inputs!$B$40*MAX(F1885-Inputs!$C$40,0)+Inputs!$B$41*MAX(F1885-Inputs!$C$41,0)+Inputs!$B$42*Inputs!$B$14+Inputs!$B$43*MIN(Loan_Sample!I1865/Inputs!$B$17,1)+Inputs!$B$44*MIN(E1885,Inputs!$B$18)+Inputs!$B$45*Loan_Sample!C1865</f>
        <v>-4.33985771552592</v>
      </c>
      <c r="R1885" s="0" t="n">
        <f aca="false">MIN(1-Inputs!$B$13,MAX(Inputs!$B$13,1/(1+EXP(-(Inputs!$B$15*Q1885+Inputs!$B$16)))))</f>
        <v>0.0108632824599446</v>
      </c>
    </row>
    <row r="1886" customFormat="false" ht="15" hidden="false" customHeight="false" outlineLevel="0" collapsed="false">
      <c r="A1886" s="0" t="n">
        <f aca="false">Loan_Sample!A1866</f>
        <v>55904</v>
      </c>
      <c r="B1886" s="0" t="n">
        <f aca="false">Loan_Sample!U1866</f>
        <v>166142.27</v>
      </c>
      <c r="C1886" s="0" t="n">
        <f aca="false">Loan_Sample!K1866+Inputs!$B$26</f>
        <v>4.75833320617676</v>
      </c>
      <c r="D1886" s="0" t="n">
        <f aca="false">Loan_Sample!L1866+Inputs!$B$26</f>
        <v>-1.875</v>
      </c>
      <c r="E1886" s="0" t="n">
        <f aca="false">Loan_Sample!E1866/(1+Inputs!$B$25/100)</f>
        <v>57.8245735168457</v>
      </c>
      <c r="F1886" s="0" t="n">
        <f aca="false">Loan_Sample!H1866-Inputs!$B$24/100</f>
        <v>-0.273666620254517</v>
      </c>
      <c r="G1886" s="0" t="n">
        <f aca="false">IF(ISNUMBER(C1886),INDEX(Scorecard!$D$54:$D$61,SUMPRODUCT(--(Scorecard!$G$54:$G$60&lt;C1886))+1),Scorecard!$D$62)</f>
        <v>0.409483001259379</v>
      </c>
      <c r="H1886" s="0" t="n">
        <f aca="false">IF(ISNUMBER(D1886),INDEX(Scorecard!$D$63:$D$68,SUMPRODUCT(--(Scorecard!$G$63:$G$67&lt;D1886))+1),Scorecard!$D$69)</f>
        <v>-0.340582194386522</v>
      </c>
      <c r="I1886" s="0" t="n">
        <f aca="false">IF(ISNUMBER(E1886),INDEX(Scorecard!$D$19:$D$26,SUMPRODUCT(--(Scorecard!$G$19:$G$25&lt;E1886))+1),Scorecard!$D$27)</f>
        <v>0.285899340811827</v>
      </c>
      <c r="J1886" s="0" t="n">
        <f aca="false">IF(ISNUMBER(F1886),INDEX(Scorecard!$D$37:$D$44,SUMPRODUCT(--(Scorecard!$G$37:$G$43&lt;F1886))+1),Scorecard!$D$45)</f>
        <v>0.769716833645565</v>
      </c>
      <c r="K1886" s="0" t="n">
        <f aca="false">Inputs!$B$10+Scorecard!$J$5*Loan_Sample!Y1866+Scorecard!$J$6*Loan_Sample!Z1866+Scorecard!$J$7*I1886+Scorecard!$J$8*Loan_Sample!AB1866+Scorecard!$J$9*J1886+Scorecard!$J$10*Loan_Sample!AD1866+Scorecard!$J$11*G1886+Scorecard!$J$12*H1886</f>
        <v>-5.83594369341938</v>
      </c>
      <c r="L1886" s="0" t="n">
        <f aca="false">MIN(1-Inputs!$B$13,MAX(Inputs!$B$13,1/(1+EXP(-(Inputs!$B$11*K1886+Inputs!$B$12)))))</f>
        <v>0.00242808865486039</v>
      </c>
      <c r="M1886" s="0" t="n">
        <f aca="false">Loan_Sample!AH1866*Inputs!$B$4*B1886</f>
        <v>141.192856307913</v>
      </c>
      <c r="N1886" s="0" t="n">
        <f aca="false">L1886*Inputs!$B$4*B1886</f>
        <v>141.192856307913</v>
      </c>
      <c r="O1886" s="0" t="n">
        <f aca="false">Inputs!$B$37+Inputs!$B$38*MAX(Loan_Sample!H1866-Inputs!$C$38,0)+Inputs!$B$39*MAX(Loan_Sample!H1866-Inputs!$C$39,0)+Inputs!$B$40*MAX(Loan_Sample!H1866-Inputs!$C$40,0)+Inputs!$B$41*MAX(Loan_Sample!H1866-Inputs!$C$41,0)+Inputs!$B$42*Inputs!$B$14+Inputs!$B$43*MIN(Loan_Sample!I1866/Inputs!$B$17,1)+Inputs!$B$44*MIN(Loan_Sample!E1866,Inputs!$B$18)+Inputs!$B$45*Loan_Sample!C1866</f>
        <v>-5.80809346156878</v>
      </c>
      <c r="P1886" s="0" t="n">
        <f aca="false">MIN(1-Inputs!$B$13,MAX(Inputs!$B$13,1/(1+EXP(-(Inputs!$B$15*O1886+Inputs!$B$16)))))</f>
        <v>0.00206505280631015</v>
      </c>
      <c r="Q1886" s="0" t="n">
        <f aca="false">Inputs!$B$37+Inputs!$B$38*MAX(F1886-Inputs!$C$38,0)+Inputs!$B$39*MAX(F1886-Inputs!$C$39,0)+Inputs!$B$40*MAX(F1886-Inputs!$C$40,0)+Inputs!$B$41*MAX(F1886-Inputs!$C$41,0)+Inputs!$B$42*Inputs!$B$14+Inputs!$B$43*MIN(Loan_Sample!I1866/Inputs!$B$17,1)+Inputs!$B$44*MIN(E1886,Inputs!$B$18)+Inputs!$B$45*Loan_Sample!C1866</f>
        <v>-5.80809346156878</v>
      </c>
      <c r="R1886" s="0" t="n">
        <f aca="false">MIN(1-Inputs!$B$13,MAX(Inputs!$B$13,1/(1+EXP(-(Inputs!$B$15*Q1886+Inputs!$B$16)))))</f>
        <v>0.00206505280631015</v>
      </c>
    </row>
    <row r="1887" customFormat="false" ht="15" hidden="false" customHeight="false" outlineLevel="0" collapsed="false">
      <c r="A1887" s="0" t="n">
        <f aca="false">Loan_Sample!A1867</f>
        <v>55935</v>
      </c>
      <c r="B1887" s="0" t="n">
        <f aca="false">Loan_Sample!U1867</f>
        <v>229096.6</v>
      </c>
      <c r="C1887" s="0" t="n">
        <f aca="false">Loan_Sample!K1867+Inputs!$B$26</f>
        <v>9.23333358764648</v>
      </c>
      <c r="D1887" s="0" t="n">
        <f aca="false">Loan_Sample!L1867+Inputs!$B$26</f>
        <v>5.07179498672485</v>
      </c>
      <c r="E1887" s="0" t="n">
        <f aca="false">Loan_Sample!E1867/(1+Inputs!$B$25/100)</f>
        <v>75.0330352783203</v>
      </c>
      <c r="F1887" s="0" t="n">
        <f aca="false">Loan_Sample!H1867-Inputs!$B$24/100</f>
        <v>0.65666675567627</v>
      </c>
      <c r="G1887" s="0" t="n">
        <f aca="false">IF(ISNUMBER(C1887),INDEX(Scorecard!$D$54:$D$61,SUMPRODUCT(--(Scorecard!$G$54:$G$60&lt;C1887))+1),Scorecard!$D$62)</f>
        <v>-0.541917179454542</v>
      </c>
      <c r="H1887" s="0" t="n">
        <f aca="false">IF(ISNUMBER(D1887),INDEX(Scorecard!$D$63:$D$68,SUMPRODUCT(--(Scorecard!$G$63:$G$67&lt;D1887))+1),Scorecard!$D$69)</f>
        <v>0.322484508656054</v>
      </c>
      <c r="I1887" s="0" t="n">
        <f aca="false">IF(ISNUMBER(E1887),INDEX(Scorecard!$D$19:$D$26,SUMPRODUCT(--(Scorecard!$G$19:$G$25&lt;E1887))+1),Scorecard!$D$27)</f>
        <v>-0.0341578513653732</v>
      </c>
      <c r="J1887" s="0" t="n">
        <f aca="false">IF(ISNUMBER(F1887),INDEX(Scorecard!$D$37:$D$44,SUMPRODUCT(--(Scorecard!$G$37:$G$43&lt;F1887))+1),Scorecard!$D$45)</f>
        <v>-0.569454719285959</v>
      </c>
      <c r="K1887" s="0" t="n">
        <f aca="false">Inputs!$B$10+Scorecard!$J$5*Loan_Sample!Y1867+Scorecard!$J$6*Loan_Sample!Z1867+Scorecard!$J$7*I1887+Scorecard!$J$8*Loan_Sample!AB1867+Scorecard!$J$9*J1887+Scorecard!$J$10*Loan_Sample!AD1867+Scorecard!$J$11*G1887+Scorecard!$J$12*H1887</f>
        <v>-3.42382586759264</v>
      </c>
      <c r="L1887" s="0" t="n">
        <f aca="false">MIN(1-Inputs!$B$13,MAX(Inputs!$B$13,1/(1+EXP(-(Inputs!$B$11*K1887+Inputs!$B$12)))))</f>
        <v>0.030870631745795</v>
      </c>
      <c r="M1887" s="0" t="n">
        <f aca="false">Loan_Sample!AH1867*Inputs!$B$4*B1887</f>
        <v>2475.32487048479</v>
      </c>
      <c r="N1887" s="0" t="n">
        <f aca="false">L1887*Inputs!$B$4*B1887</f>
        <v>2475.32487048479</v>
      </c>
      <c r="O1887" s="0" t="n">
        <f aca="false">Inputs!$B$37+Inputs!$B$38*MAX(Loan_Sample!H1867-Inputs!$C$38,0)+Inputs!$B$39*MAX(Loan_Sample!H1867-Inputs!$C$39,0)+Inputs!$B$40*MAX(Loan_Sample!H1867-Inputs!$C$40,0)+Inputs!$B$41*MAX(Loan_Sample!H1867-Inputs!$C$41,0)+Inputs!$B$42*Inputs!$B$14+Inputs!$B$43*MIN(Loan_Sample!I1867/Inputs!$B$17,1)+Inputs!$B$44*MIN(Loan_Sample!E1867,Inputs!$B$18)+Inputs!$B$45*Loan_Sample!C1867</f>
        <v>-4.35029557226244</v>
      </c>
      <c r="P1887" s="0" t="n">
        <f aca="false">MIN(1-Inputs!$B$13,MAX(Inputs!$B$13,1/(1+EXP(-(Inputs!$B$15*O1887+Inputs!$B$16)))))</f>
        <v>0.0107365190762364</v>
      </c>
      <c r="Q1887" s="0" t="n">
        <f aca="false">Inputs!$B$37+Inputs!$B$38*MAX(F1887-Inputs!$C$38,0)+Inputs!$B$39*MAX(F1887-Inputs!$C$39,0)+Inputs!$B$40*MAX(F1887-Inputs!$C$40,0)+Inputs!$B$41*MAX(F1887-Inputs!$C$41,0)+Inputs!$B$42*Inputs!$B$14+Inputs!$B$43*MIN(Loan_Sample!I1867/Inputs!$B$17,1)+Inputs!$B$44*MIN(E1887,Inputs!$B$18)+Inputs!$B$45*Loan_Sample!C1867</f>
        <v>-4.35029557226244</v>
      </c>
      <c r="R1887" s="0" t="n">
        <f aca="false">MIN(1-Inputs!$B$13,MAX(Inputs!$B$13,1/(1+EXP(-(Inputs!$B$15*Q1887+Inputs!$B$16)))))</f>
        <v>0.0107365190762364</v>
      </c>
    </row>
    <row r="1888" customFormat="false" ht="15" hidden="false" customHeight="false" outlineLevel="0" collapsed="false">
      <c r="A1888" s="0" t="n">
        <f aca="false">Loan_Sample!A1868</f>
        <v>56008</v>
      </c>
      <c r="B1888" s="0" t="n">
        <f aca="false">Loan_Sample!U1868</f>
        <v>152245.4</v>
      </c>
      <c r="C1888" s="0" t="n">
        <f aca="false">Loan_Sample!K1868+Inputs!$B$26</f>
        <v>3.32307696342468</v>
      </c>
      <c r="D1888" s="0" t="n">
        <f aca="false">Loan_Sample!L1868+Inputs!$B$26</f>
        <v>-0.276922941207886</v>
      </c>
      <c r="E1888" s="0" t="n">
        <f aca="false">Loan_Sample!E1868/(1+Inputs!$B$25/100)</f>
        <v>59.3625373840332</v>
      </c>
      <c r="F1888" s="0" t="n">
        <f aca="false">Loan_Sample!H1868-Inputs!$B$24/100</f>
        <v>-0.134333372116089</v>
      </c>
      <c r="G1888" s="0" t="n">
        <f aca="false">IF(ISNUMBER(C1888),INDEX(Scorecard!$D$54:$D$61,SUMPRODUCT(--(Scorecard!$G$54:$G$60&lt;C1888))+1),Scorecard!$D$62)</f>
        <v>0.489050497890326</v>
      </c>
      <c r="H1888" s="0" t="n">
        <f aca="false">IF(ISNUMBER(D1888),INDEX(Scorecard!$D$63:$D$68,SUMPRODUCT(--(Scorecard!$G$63:$G$67&lt;D1888))+1),Scorecard!$D$69)</f>
        <v>0.322484508656054</v>
      </c>
      <c r="I1888" s="0" t="n">
        <f aca="false">IF(ISNUMBER(E1888),INDEX(Scorecard!$D$19:$D$26,SUMPRODUCT(--(Scorecard!$G$19:$G$25&lt;E1888))+1),Scorecard!$D$27)</f>
        <v>0.267179331770092</v>
      </c>
      <c r="J1888" s="0" t="n">
        <f aca="false">IF(ISNUMBER(F1888),INDEX(Scorecard!$D$37:$D$44,SUMPRODUCT(--(Scorecard!$G$37:$G$43&lt;F1888))+1),Scorecard!$D$45)</f>
        <v>0.330501541082344</v>
      </c>
      <c r="K1888" s="0" t="n">
        <f aca="false">Inputs!$B$10+Scorecard!$J$5*Loan_Sample!Y1868+Scorecard!$J$6*Loan_Sample!Z1868+Scorecard!$J$7*I1888+Scorecard!$J$8*Loan_Sample!AB1868+Scorecard!$J$9*J1888+Scorecard!$J$10*Loan_Sample!AD1868+Scorecard!$J$11*G1888+Scorecard!$J$12*H1888</f>
        <v>-4.83519957670497</v>
      </c>
      <c r="L1888" s="0" t="n">
        <f aca="false">MIN(1-Inputs!$B$13,MAX(Inputs!$B$13,1/(1+EXP(-(Inputs!$B$11*K1888+Inputs!$B$12)))))</f>
        <v>0.00702452588857344</v>
      </c>
      <c r="M1888" s="0" t="n">
        <f aca="false">Loan_Sample!AH1868*Inputs!$B$4*B1888</f>
        <v>374.308113800677</v>
      </c>
      <c r="N1888" s="0" t="n">
        <f aca="false">L1888*Inputs!$B$4*B1888</f>
        <v>374.308113800677</v>
      </c>
      <c r="O1888" s="0" t="n">
        <f aca="false">Inputs!$B$37+Inputs!$B$38*MAX(Loan_Sample!H1868-Inputs!$C$38,0)+Inputs!$B$39*MAX(Loan_Sample!H1868-Inputs!$C$39,0)+Inputs!$B$40*MAX(Loan_Sample!H1868-Inputs!$C$40,0)+Inputs!$B$41*MAX(Loan_Sample!H1868-Inputs!$C$41,0)+Inputs!$B$42*Inputs!$B$14+Inputs!$B$43*MIN(Loan_Sample!I1868/Inputs!$B$17,1)+Inputs!$B$44*MIN(Loan_Sample!E1868,Inputs!$B$18)+Inputs!$B$45*Loan_Sample!C1868</f>
        <v>-5.54458285631433</v>
      </c>
      <c r="P1888" s="0" t="n">
        <f aca="false">MIN(1-Inputs!$B$13,MAX(Inputs!$B$13,1/(1+EXP(-(Inputs!$B$15*O1888+Inputs!$B$16)))))</f>
        <v>0.00278429105679924</v>
      </c>
      <c r="Q1888" s="0" t="n">
        <f aca="false">Inputs!$B$37+Inputs!$B$38*MAX(F1888-Inputs!$C$38,0)+Inputs!$B$39*MAX(F1888-Inputs!$C$39,0)+Inputs!$B$40*MAX(F1888-Inputs!$C$40,0)+Inputs!$B$41*MAX(F1888-Inputs!$C$41,0)+Inputs!$B$42*Inputs!$B$14+Inputs!$B$43*MIN(Loan_Sample!I1868/Inputs!$B$17,1)+Inputs!$B$44*MIN(E1888,Inputs!$B$18)+Inputs!$B$45*Loan_Sample!C1868</f>
        <v>-5.54458285631433</v>
      </c>
      <c r="R1888" s="0" t="n">
        <f aca="false">MIN(1-Inputs!$B$13,MAX(Inputs!$B$13,1/(1+EXP(-(Inputs!$B$15*Q1888+Inputs!$B$16)))))</f>
        <v>0.00278429105679924</v>
      </c>
    </row>
    <row r="1889" customFormat="false" ht="15" hidden="false" customHeight="false" outlineLevel="0" collapsed="false">
      <c r="A1889" s="0" t="n">
        <f aca="false">Loan_Sample!A1869</f>
        <v>56025</v>
      </c>
      <c r="B1889" s="0" t="n">
        <f aca="false">Loan_Sample!U1869</f>
        <v>122074.81</v>
      </c>
      <c r="C1889" s="0" t="n">
        <f aca="false">Loan_Sample!K1869+Inputs!$B$26</f>
        <v>4.0230770111084</v>
      </c>
      <c r="D1889" s="0" t="n">
        <f aca="false">Loan_Sample!L1869+Inputs!$B$26</f>
        <v>-0.276923179626465</v>
      </c>
      <c r="E1889" s="0" t="n">
        <f aca="false">Loan_Sample!E1869/(1+Inputs!$B$25/100)</f>
        <v>63.3618392944336</v>
      </c>
      <c r="F1889" s="0" t="n">
        <f aca="false">Loan_Sample!H1869-Inputs!$B$24/100</f>
        <v>0.135666608810425</v>
      </c>
      <c r="G1889" s="0" t="n">
        <f aca="false">IF(ISNUMBER(C1889),INDEX(Scorecard!$D$54:$D$61,SUMPRODUCT(--(Scorecard!$G$54:$G$60&lt;C1889))+1),Scorecard!$D$62)</f>
        <v>0.489050497890326</v>
      </c>
      <c r="H1889" s="0" t="n">
        <f aca="false">IF(ISNUMBER(D1889),INDEX(Scorecard!$D$63:$D$68,SUMPRODUCT(--(Scorecard!$G$63:$G$67&lt;D1889))+1),Scorecard!$D$69)</f>
        <v>0.322484508656054</v>
      </c>
      <c r="I1889" s="0" t="n">
        <f aca="false">IF(ISNUMBER(E1889),INDEX(Scorecard!$D$19:$D$26,SUMPRODUCT(--(Scorecard!$G$19:$G$25&lt;E1889))+1),Scorecard!$D$27)</f>
        <v>0.233621608745691</v>
      </c>
      <c r="J1889" s="0" t="n">
        <f aca="false">IF(ISNUMBER(F1889),INDEX(Scorecard!$D$37:$D$44,SUMPRODUCT(--(Scorecard!$G$37:$G$43&lt;F1889))+1),Scorecard!$D$45)</f>
        <v>0.102184252677548</v>
      </c>
      <c r="K1889" s="0" t="n">
        <f aca="false">Inputs!$B$10+Scorecard!$J$5*Loan_Sample!Y1869+Scorecard!$J$6*Loan_Sample!Z1869+Scorecard!$J$7*I1889+Scorecard!$J$8*Loan_Sample!AB1869+Scorecard!$J$9*J1889+Scorecard!$J$10*Loan_Sample!AD1869+Scorecard!$J$11*G1889+Scorecard!$J$12*H1889</f>
        <v>-5.29629993051706</v>
      </c>
      <c r="L1889" s="0" t="n">
        <f aca="false">MIN(1-Inputs!$B$13,MAX(Inputs!$B$13,1/(1+EXP(-(Inputs!$B$11*K1889+Inputs!$B$12)))))</f>
        <v>0.00430831675321833</v>
      </c>
      <c r="M1889" s="0" t="n">
        <f aca="false">Loan_Sample!AH1869*Inputs!$B$4*B1889</f>
        <v>184.07793217413</v>
      </c>
      <c r="N1889" s="0" t="n">
        <f aca="false">L1889*Inputs!$B$4*B1889</f>
        <v>184.07793217413</v>
      </c>
      <c r="O1889" s="0" t="n">
        <f aca="false">Inputs!$B$37+Inputs!$B$38*MAX(Loan_Sample!H1869-Inputs!$C$38,0)+Inputs!$B$39*MAX(Loan_Sample!H1869-Inputs!$C$39,0)+Inputs!$B$40*MAX(Loan_Sample!H1869-Inputs!$C$40,0)+Inputs!$B$41*MAX(Loan_Sample!H1869-Inputs!$C$41,0)+Inputs!$B$42*Inputs!$B$14+Inputs!$B$43*MIN(Loan_Sample!I1869/Inputs!$B$17,1)+Inputs!$B$44*MIN(Loan_Sample!E1869,Inputs!$B$18)+Inputs!$B$45*Loan_Sample!C1869</f>
        <v>-5.14196002594653</v>
      </c>
      <c r="P1889" s="0" t="n">
        <f aca="false">MIN(1-Inputs!$B$13,MAX(Inputs!$B$13,1/(1+EXP(-(Inputs!$B$15*O1889+Inputs!$B$16)))))</f>
        <v>0.00439329506499044</v>
      </c>
      <c r="Q1889" s="0" t="n">
        <f aca="false">Inputs!$B$37+Inputs!$B$38*MAX(F1889-Inputs!$C$38,0)+Inputs!$B$39*MAX(F1889-Inputs!$C$39,0)+Inputs!$B$40*MAX(F1889-Inputs!$C$40,0)+Inputs!$B$41*MAX(F1889-Inputs!$C$41,0)+Inputs!$B$42*Inputs!$B$14+Inputs!$B$43*MIN(Loan_Sample!I1869/Inputs!$B$17,1)+Inputs!$B$44*MIN(E1889,Inputs!$B$18)+Inputs!$B$45*Loan_Sample!C1869</f>
        <v>-5.14196002594653</v>
      </c>
      <c r="R1889" s="0" t="n">
        <f aca="false">MIN(1-Inputs!$B$13,MAX(Inputs!$B$13,1/(1+EXP(-(Inputs!$B$15*Q1889+Inputs!$B$16)))))</f>
        <v>0.00439329506499044</v>
      </c>
    </row>
    <row r="1890" customFormat="false" ht="15" hidden="false" customHeight="false" outlineLevel="0" collapsed="false">
      <c r="A1890" s="0" t="n">
        <f aca="false">Loan_Sample!A1870</f>
        <v>56030</v>
      </c>
      <c r="B1890" s="0" t="n">
        <f aca="false">Loan_Sample!U1870</f>
        <v>182457.08</v>
      </c>
      <c r="C1890" s="0" t="n">
        <f aca="false">Loan_Sample!K1870+Inputs!$B$26</f>
        <v>4.55833339691162</v>
      </c>
      <c r="D1890" s="0" t="n">
        <f aca="false">Loan_Sample!L1870+Inputs!$B$26</f>
        <v>-1.875</v>
      </c>
      <c r="E1890" s="0" t="n">
        <f aca="false">Loan_Sample!E1870/(1+Inputs!$B$25/100)</f>
        <v>72.3096618652344</v>
      </c>
      <c r="F1890" s="0" t="n">
        <f aca="false">Loan_Sample!H1870-Inputs!$B$24/100</f>
        <v>0.863333463668823</v>
      </c>
      <c r="G1890" s="0" t="n">
        <f aca="false">IF(ISNUMBER(C1890),INDEX(Scorecard!$D$54:$D$61,SUMPRODUCT(--(Scorecard!$G$54:$G$60&lt;C1890))+1),Scorecard!$D$62)</f>
        <v>0.409483001259379</v>
      </c>
      <c r="H1890" s="0" t="n">
        <f aca="false">IF(ISNUMBER(D1890),INDEX(Scorecard!$D$63:$D$68,SUMPRODUCT(--(Scorecard!$G$63:$G$67&lt;D1890))+1),Scorecard!$D$69)</f>
        <v>-0.340582194386522</v>
      </c>
      <c r="I1890" s="0" t="n">
        <f aca="false">IF(ISNUMBER(E1890),INDEX(Scorecard!$D$19:$D$26,SUMPRODUCT(--(Scorecard!$G$19:$G$25&lt;E1890))+1),Scorecard!$D$27)</f>
        <v>-0.0341578513653732</v>
      </c>
      <c r="J1890" s="0" t="n">
        <f aca="false">IF(ISNUMBER(F1890),INDEX(Scorecard!$D$37:$D$44,SUMPRODUCT(--(Scorecard!$G$37:$G$43&lt;F1890))+1),Scorecard!$D$45)</f>
        <v>-0.569454719285959</v>
      </c>
      <c r="K1890" s="0" t="n">
        <f aca="false">Inputs!$B$10+Scorecard!$J$5*Loan_Sample!Y1870+Scorecard!$J$6*Loan_Sample!Z1870+Scorecard!$J$7*I1890+Scorecard!$J$8*Loan_Sample!AB1870+Scorecard!$J$9*J1890+Scorecard!$J$10*Loan_Sample!AD1870+Scorecard!$J$11*G1890+Scorecard!$J$12*H1890</f>
        <v>-2.50030197104086</v>
      </c>
      <c r="L1890" s="0" t="n">
        <f aca="false">MIN(1-Inputs!$B$13,MAX(Inputs!$B$13,1/(1+EXP(-(Inputs!$B$11*K1890+Inputs!$B$12)))))</f>
        <v>0.0785655843803646</v>
      </c>
      <c r="M1890" s="0" t="n">
        <f aca="false">Loan_Sample!AH1870*Inputs!$B$4*B1890</f>
        <v>5017.19649008723</v>
      </c>
      <c r="N1890" s="0" t="n">
        <f aca="false">L1890*Inputs!$B$4*B1890</f>
        <v>5017.19649008723</v>
      </c>
      <c r="O1890" s="0" t="n">
        <f aca="false">Inputs!$B$37+Inputs!$B$38*MAX(Loan_Sample!H1870-Inputs!$C$38,0)+Inputs!$B$39*MAX(Loan_Sample!H1870-Inputs!$C$39,0)+Inputs!$B$40*MAX(Loan_Sample!H1870-Inputs!$C$40,0)+Inputs!$B$41*MAX(Loan_Sample!H1870-Inputs!$C$41,0)+Inputs!$B$42*Inputs!$B$14+Inputs!$B$43*MIN(Loan_Sample!I1870/Inputs!$B$17,1)+Inputs!$B$44*MIN(Loan_Sample!E1870,Inputs!$B$18)+Inputs!$B$45*Loan_Sample!C1870</f>
        <v>-3.73724233402318</v>
      </c>
      <c r="P1890" s="0" t="n">
        <f aca="false">MIN(1-Inputs!$B$13,MAX(Inputs!$B$13,1/(1+EXP(-(Inputs!$B$15*O1890+Inputs!$B$16)))))</f>
        <v>0.0213234925932915</v>
      </c>
      <c r="Q1890" s="0" t="n">
        <f aca="false">Inputs!$B$37+Inputs!$B$38*MAX(F1890-Inputs!$C$38,0)+Inputs!$B$39*MAX(F1890-Inputs!$C$39,0)+Inputs!$B$40*MAX(F1890-Inputs!$C$40,0)+Inputs!$B$41*MAX(F1890-Inputs!$C$41,0)+Inputs!$B$42*Inputs!$B$14+Inputs!$B$43*MIN(Loan_Sample!I1870/Inputs!$B$17,1)+Inputs!$B$44*MIN(E1890,Inputs!$B$18)+Inputs!$B$45*Loan_Sample!C1870</f>
        <v>-3.73724233402318</v>
      </c>
      <c r="R1890" s="0" t="n">
        <f aca="false">MIN(1-Inputs!$B$13,MAX(Inputs!$B$13,1/(1+EXP(-(Inputs!$B$15*Q1890+Inputs!$B$16)))))</f>
        <v>0.0213234925932915</v>
      </c>
    </row>
    <row r="1891" customFormat="false" ht="15" hidden="false" customHeight="false" outlineLevel="0" collapsed="false">
      <c r="A1891" s="0" t="n">
        <f aca="false">Loan_Sample!A1871</f>
        <v>56036</v>
      </c>
      <c r="B1891" s="0" t="n">
        <f aca="false">Loan_Sample!U1871</f>
        <v>82502.57</v>
      </c>
      <c r="C1891" s="0" t="n">
        <f aca="false">Loan_Sample!K1871+Inputs!$B$26</f>
        <v>4.0230770111084</v>
      </c>
      <c r="D1891" s="0" t="n">
        <f aca="false">Loan_Sample!L1871+Inputs!$B$26</f>
        <v>-0.276923179626465</v>
      </c>
      <c r="E1891" s="0" t="n">
        <f aca="false">Loan_Sample!E1871/(1+Inputs!$B$25/100)</f>
        <v>58.6441650390625</v>
      </c>
      <c r="F1891" s="0" t="n">
        <f aca="false">Loan_Sample!H1871-Inputs!$B$24/100</f>
        <v>0.835666418075562</v>
      </c>
      <c r="G1891" s="0" t="n">
        <f aca="false">IF(ISNUMBER(C1891),INDEX(Scorecard!$D$54:$D$61,SUMPRODUCT(--(Scorecard!$G$54:$G$60&lt;C1891))+1),Scorecard!$D$62)</f>
        <v>0.489050497890326</v>
      </c>
      <c r="H1891" s="0" t="n">
        <f aca="false">IF(ISNUMBER(D1891),INDEX(Scorecard!$D$63:$D$68,SUMPRODUCT(--(Scorecard!$G$63:$G$67&lt;D1891))+1),Scorecard!$D$69)</f>
        <v>0.322484508656054</v>
      </c>
      <c r="I1891" s="0" t="n">
        <f aca="false">IF(ISNUMBER(E1891),INDEX(Scorecard!$D$19:$D$26,SUMPRODUCT(--(Scorecard!$G$19:$G$25&lt;E1891))+1),Scorecard!$D$27)</f>
        <v>0.267179331770092</v>
      </c>
      <c r="J1891" s="0" t="n">
        <f aca="false">IF(ISNUMBER(F1891),INDEX(Scorecard!$D$37:$D$44,SUMPRODUCT(--(Scorecard!$G$37:$G$43&lt;F1891))+1),Scorecard!$D$45)</f>
        <v>-0.569454719285959</v>
      </c>
      <c r="K1891" s="0" t="n">
        <f aca="false">Inputs!$B$10+Scorecard!$J$5*Loan_Sample!Y1871+Scorecard!$J$6*Loan_Sample!Z1871+Scorecard!$J$7*I1891+Scorecard!$J$8*Loan_Sample!AB1871+Scorecard!$J$9*J1891+Scorecard!$J$10*Loan_Sample!AD1871+Scorecard!$J$11*G1891+Scorecard!$J$12*H1891</f>
        <v>-3.40945163876108</v>
      </c>
      <c r="L1891" s="0" t="n">
        <f aca="false">MIN(1-Inputs!$B$13,MAX(Inputs!$B$13,1/(1+EXP(-(Inputs!$B$11*K1891+Inputs!$B$12)))))</f>
        <v>0.0313324236155083</v>
      </c>
      <c r="M1891" s="0" t="n">
        <f aca="false">Loan_Sample!AH1871*Inputs!$B$4*B1891</f>
        <v>904.751915412844</v>
      </c>
      <c r="N1891" s="0" t="n">
        <f aca="false">L1891*Inputs!$B$4*B1891</f>
        <v>904.751915412844</v>
      </c>
      <c r="O1891" s="0" t="n">
        <f aca="false">Inputs!$B$37+Inputs!$B$38*MAX(Loan_Sample!H1871-Inputs!$C$38,0)+Inputs!$B$39*MAX(Loan_Sample!H1871-Inputs!$C$39,0)+Inputs!$B$40*MAX(Loan_Sample!H1871-Inputs!$C$40,0)+Inputs!$B$41*MAX(Loan_Sample!H1871-Inputs!$C$41,0)+Inputs!$B$42*Inputs!$B$14+Inputs!$B$43*MIN(Loan_Sample!I1871/Inputs!$B$17,1)+Inputs!$B$44*MIN(Loan_Sample!E1871,Inputs!$B$18)+Inputs!$B$45*Loan_Sample!C1871</f>
        <v>-3.68275897698075</v>
      </c>
      <c r="P1891" s="0" t="n">
        <f aca="false">MIN(1-Inputs!$B$13,MAX(Inputs!$B$13,1/(1+EXP(-(Inputs!$B$15*O1891+Inputs!$B$16)))))</f>
        <v>0.022655088157331</v>
      </c>
      <c r="Q1891" s="0" t="n">
        <f aca="false">Inputs!$B$37+Inputs!$B$38*MAX(F1891-Inputs!$C$38,0)+Inputs!$B$39*MAX(F1891-Inputs!$C$39,0)+Inputs!$B$40*MAX(F1891-Inputs!$C$40,0)+Inputs!$B$41*MAX(F1891-Inputs!$C$41,0)+Inputs!$B$42*Inputs!$B$14+Inputs!$B$43*MIN(Loan_Sample!I1871/Inputs!$B$17,1)+Inputs!$B$44*MIN(E1891,Inputs!$B$18)+Inputs!$B$45*Loan_Sample!C1871</f>
        <v>-3.68275897698075</v>
      </c>
      <c r="R1891" s="0" t="n">
        <f aca="false">MIN(1-Inputs!$B$13,MAX(Inputs!$B$13,1/(1+EXP(-(Inputs!$B$15*Q1891+Inputs!$B$16)))))</f>
        <v>0.022655088157331</v>
      </c>
    </row>
    <row r="1892" customFormat="false" ht="15" hidden="false" customHeight="false" outlineLevel="0" collapsed="false">
      <c r="A1892" s="0" t="n">
        <f aca="false">Loan_Sample!A1872</f>
        <v>56141</v>
      </c>
      <c r="B1892" s="0" t="n">
        <f aca="false">Loan_Sample!U1872</f>
        <v>174766.55</v>
      </c>
      <c r="C1892" s="0" t="n">
        <f aca="false">Loan_Sample!K1872+Inputs!$B$26</f>
        <v>6.33333349227905</v>
      </c>
      <c r="D1892" s="0" t="n">
        <f aca="false">Loan_Sample!L1872+Inputs!$B$26</f>
        <v>2.71025657653809</v>
      </c>
      <c r="E1892" s="0" t="n">
        <f aca="false">Loan_Sample!E1872/(1+Inputs!$B$25/100)</f>
        <v>40.2301139831543</v>
      </c>
      <c r="F1892" s="0" t="n">
        <f aca="false">Loan_Sample!H1872-Inputs!$B$24/100</f>
        <v>1.85433316230774</v>
      </c>
      <c r="G1892" s="0" t="n">
        <f aca="false">IF(ISNUMBER(C1892),INDEX(Scorecard!$D$54:$D$61,SUMPRODUCT(--(Scorecard!$G$54:$G$60&lt;C1892))+1),Scorecard!$D$62)</f>
        <v>-0.119873800601421</v>
      </c>
      <c r="H1892" s="0" t="n">
        <f aca="false">IF(ISNUMBER(D1892),INDEX(Scorecard!$D$63:$D$68,SUMPRODUCT(--(Scorecard!$G$63:$G$67&lt;D1892))+1),Scorecard!$D$69)</f>
        <v>0.322484508656054</v>
      </c>
      <c r="I1892" s="0" t="n">
        <f aca="false">IF(ISNUMBER(E1892),INDEX(Scorecard!$D$19:$D$26,SUMPRODUCT(--(Scorecard!$G$19:$G$25&lt;E1892))+1),Scorecard!$D$27)</f>
        <v>0.57899015159425</v>
      </c>
      <c r="J1892" s="0" t="n">
        <f aca="false">IF(ISNUMBER(F1892),INDEX(Scorecard!$D$37:$D$44,SUMPRODUCT(--(Scorecard!$G$37:$G$43&lt;F1892))+1),Scorecard!$D$45)</f>
        <v>-0.975503570149195</v>
      </c>
      <c r="K1892" s="0" t="n">
        <f aca="false">Inputs!$B$10+Scorecard!$J$5*Loan_Sample!Y1872+Scorecard!$J$6*Loan_Sample!Z1872+Scorecard!$J$7*I1892+Scorecard!$J$8*Loan_Sample!AB1872+Scorecard!$J$9*J1892+Scorecard!$J$10*Loan_Sample!AD1872+Scorecard!$J$11*G1892+Scorecard!$J$12*H1892</f>
        <v>-3.41309505311894</v>
      </c>
      <c r="L1892" s="0" t="n">
        <f aca="false">MIN(1-Inputs!$B$13,MAX(Inputs!$B$13,1/(1+EXP(-(Inputs!$B$11*K1892+Inputs!$B$12)))))</f>
        <v>0.0312147453281862</v>
      </c>
      <c r="M1892" s="0" t="n">
        <f aca="false">Loan_Sample!AH1872*Inputs!$B$4*B1892</f>
        <v>1909.3526725475</v>
      </c>
      <c r="N1892" s="0" t="n">
        <f aca="false">L1892*Inputs!$B$4*B1892</f>
        <v>1909.3526725475</v>
      </c>
      <c r="O1892" s="0" t="n">
        <f aca="false">Inputs!$B$37+Inputs!$B$38*MAX(Loan_Sample!H1872-Inputs!$C$38,0)+Inputs!$B$39*MAX(Loan_Sample!H1872-Inputs!$C$39,0)+Inputs!$B$40*MAX(Loan_Sample!H1872-Inputs!$C$40,0)+Inputs!$B$41*MAX(Loan_Sample!H1872-Inputs!$C$41,0)+Inputs!$B$42*Inputs!$B$14+Inputs!$B$43*MIN(Loan_Sample!I1872/Inputs!$B$17,1)+Inputs!$B$44*MIN(Loan_Sample!E1872,Inputs!$B$18)+Inputs!$B$45*Loan_Sample!C1872</f>
        <v>-3.38588497709194</v>
      </c>
      <c r="P1892" s="0" t="n">
        <f aca="false">MIN(1-Inputs!$B$13,MAX(Inputs!$B$13,1/(1+EXP(-(Inputs!$B$15*O1892+Inputs!$B$16)))))</f>
        <v>0.0314631588032707</v>
      </c>
      <c r="Q1892" s="0" t="n">
        <f aca="false">Inputs!$B$37+Inputs!$B$38*MAX(F1892-Inputs!$C$38,0)+Inputs!$B$39*MAX(F1892-Inputs!$C$39,0)+Inputs!$B$40*MAX(F1892-Inputs!$C$40,0)+Inputs!$B$41*MAX(F1892-Inputs!$C$41,0)+Inputs!$B$42*Inputs!$B$14+Inputs!$B$43*MIN(Loan_Sample!I1872/Inputs!$B$17,1)+Inputs!$B$44*MIN(E1892,Inputs!$B$18)+Inputs!$B$45*Loan_Sample!C1872</f>
        <v>-3.38588497709194</v>
      </c>
      <c r="R1892" s="0" t="n">
        <f aca="false">MIN(1-Inputs!$B$13,MAX(Inputs!$B$13,1/(1+EXP(-(Inputs!$B$15*Q1892+Inputs!$B$16)))))</f>
        <v>0.0314631588032707</v>
      </c>
    </row>
    <row r="1893" customFormat="false" ht="15" hidden="false" customHeight="false" outlineLevel="0" collapsed="false">
      <c r="A1893" s="0" t="n">
        <f aca="false">Loan_Sample!A1873</f>
        <v>56160</v>
      </c>
      <c r="B1893" s="0" t="n">
        <f aca="false">Loan_Sample!U1873</f>
        <v>124648.02</v>
      </c>
      <c r="C1893" s="0" t="n">
        <f aca="false">Loan_Sample!K1873+Inputs!$B$26</f>
        <v>4.95833349227905</v>
      </c>
      <c r="D1893" s="0" t="n">
        <f aca="false">Loan_Sample!L1873+Inputs!$B$26</f>
        <v>-1.875</v>
      </c>
      <c r="E1893" s="0" t="n">
        <f aca="false">Loan_Sample!E1873/(1+Inputs!$B$25/100)</f>
        <v>68.523323059082</v>
      </c>
      <c r="F1893" s="0" t="n">
        <f aca="false">Loan_Sample!H1873-Inputs!$B$24/100</f>
        <v>0.322333335876465</v>
      </c>
      <c r="G1893" s="0" t="n">
        <f aca="false">IF(ISNUMBER(C1893),INDEX(Scorecard!$D$54:$D$61,SUMPRODUCT(--(Scorecard!$G$54:$G$60&lt;C1893))+1),Scorecard!$D$62)</f>
        <v>0.214429354789033</v>
      </c>
      <c r="H1893" s="0" t="n">
        <f aca="false">IF(ISNUMBER(D1893),INDEX(Scorecard!$D$63:$D$68,SUMPRODUCT(--(Scorecard!$G$63:$G$67&lt;D1893))+1),Scorecard!$D$69)</f>
        <v>-0.340582194386522</v>
      </c>
      <c r="I1893" s="0" t="n">
        <f aca="false">IF(ISNUMBER(E1893),INDEX(Scorecard!$D$19:$D$26,SUMPRODUCT(--(Scorecard!$G$19:$G$25&lt;E1893))+1),Scorecard!$D$27)</f>
        <v>0.0530843085177338</v>
      </c>
      <c r="J1893" s="0" t="n">
        <f aca="false">IF(ISNUMBER(F1893),INDEX(Scorecard!$D$37:$D$44,SUMPRODUCT(--(Scorecard!$G$37:$G$43&lt;F1893))+1),Scorecard!$D$45)</f>
        <v>-0.0679520129233634</v>
      </c>
      <c r="K1893" s="0" t="n">
        <f aca="false">Inputs!$B$10+Scorecard!$J$5*Loan_Sample!Y1873+Scorecard!$J$6*Loan_Sample!Z1873+Scorecard!$J$7*I1893+Scorecard!$J$8*Loan_Sample!AB1873+Scorecard!$J$9*J1893+Scorecard!$J$10*Loan_Sample!AD1873+Scorecard!$J$11*G1893+Scorecard!$J$12*H1893</f>
        <v>-3.82129430894234</v>
      </c>
      <c r="L1893" s="0" t="n">
        <f aca="false">MIN(1-Inputs!$B$13,MAX(Inputs!$B$13,1/(1+EXP(-(Inputs!$B$11*K1893+Inputs!$B$12)))))</f>
        <v>0.0204252802734138</v>
      </c>
      <c r="M1893" s="0" t="n">
        <f aca="false">Loan_Sample!AH1873*Inputs!$B$4*B1893</f>
        <v>891.08976040913</v>
      </c>
      <c r="N1893" s="0" t="n">
        <f aca="false">L1893*Inputs!$B$4*B1893</f>
        <v>891.08976040913</v>
      </c>
      <c r="O1893" s="0" t="n">
        <f aca="false">Inputs!$B$37+Inputs!$B$38*MAX(Loan_Sample!H1873-Inputs!$C$38,0)+Inputs!$B$39*MAX(Loan_Sample!H1873-Inputs!$C$39,0)+Inputs!$B$40*MAX(Loan_Sample!H1873-Inputs!$C$40,0)+Inputs!$B$41*MAX(Loan_Sample!H1873-Inputs!$C$41,0)+Inputs!$B$42*Inputs!$B$14+Inputs!$B$43*MIN(Loan_Sample!I1873/Inputs!$B$17,1)+Inputs!$B$44*MIN(Loan_Sample!E1873,Inputs!$B$18)+Inputs!$B$45*Loan_Sample!C1873</f>
        <v>-4.69397041084708</v>
      </c>
      <c r="P1893" s="0" t="n">
        <f aca="false">MIN(1-Inputs!$B$13,MAX(Inputs!$B$13,1/(1+EXP(-(Inputs!$B$15*O1893+Inputs!$B$16)))))</f>
        <v>0.00728953827863321</v>
      </c>
      <c r="Q1893" s="0" t="n">
        <f aca="false">Inputs!$B$37+Inputs!$B$38*MAX(F1893-Inputs!$C$38,0)+Inputs!$B$39*MAX(F1893-Inputs!$C$39,0)+Inputs!$B$40*MAX(F1893-Inputs!$C$40,0)+Inputs!$B$41*MAX(F1893-Inputs!$C$41,0)+Inputs!$B$42*Inputs!$B$14+Inputs!$B$43*MIN(Loan_Sample!I1873/Inputs!$B$17,1)+Inputs!$B$44*MIN(E1893,Inputs!$B$18)+Inputs!$B$45*Loan_Sample!C1873</f>
        <v>-4.69397041084708</v>
      </c>
      <c r="R1893" s="0" t="n">
        <f aca="false">MIN(1-Inputs!$B$13,MAX(Inputs!$B$13,1/(1+EXP(-(Inputs!$B$15*Q1893+Inputs!$B$16)))))</f>
        <v>0.00728953827863321</v>
      </c>
    </row>
    <row r="1894" customFormat="false" ht="15" hidden="false" customHeight="false" outlineLevel="0" collapsed="false">
      <c r="A1894" s="0" t="n">
        <f aca="false">Loan_Sample!A1874</f>
        <v>56193</v>
      </c>
      <c r="B1894" s="0" t="n">
        <f aca="false">Loan_Sample!U1874</f>
        <v>312808.78</v>
      </c>
      <c r="C1894" s="0" t="n">
        <f aca="false">Loan_Sample!K1874+Inputs!$B$26</f>
        <v>9.23333358764648</v>
      </c>
      <c r="D1894" s="0" t="n">
        <f aca="false">Loan_Sample!L1874+Inputs!$B$26</f>
        <v>5.07179498672485</v>
      </c>
      <c r="E1894" s="0" t="n">
        <f aca="false">Loan_Sample!E1874/(1+Inputs!$B$25/100)</f>
        <v>77.1729202270508</v>
      </c>
      <c r="F1894" s="0" t="n">
        <f aca="false">Loan_Sample!H1874-Inputs!$B$24/100</f>
        <v>0.562666654586792</v>
      </c>
      <c r="G1894" s="0" t="n">
        <f aca="false">IF(ISNUMBER(C1894),INDEX(Scorecard!$D$54:$D$61,SUMPRODUCT(--(Scorecard!$G$54:$G$60&lt;C1894))+1),Scorecard!$D$62)</f>
        <v>-0.541917179454542</v>
      </c>
      <c r="H1894" s="0" t="n">
        <f aca="false">IF(ISNUMBER(D1894),INDEX(Scorecard!$D$63:$D$68,SUMPRODUCT(--(Scorecard!$G$63:$G$67&lt;D1894))+1),Scorecard!$D$69)</f>
        <v>0.322484508656054</v>
      </c>
      <c r="I1894" s="0" t="n">
        <f aca="false">IF(ISNUMBER(E1894),INDEX(Scorecard!$D$19:$D$26,SUMPRODUCT(--(Scorecard!$G$19:$G$25&lt;E1894))+1),Scorecard!$D$27)</f>
        <v>-0.0341578513653732</v>
      </c>
      <c r="J1894" s="0" t="n">
        <f aca="false">IF(ISNUMBER(F1894),INDEX(Scorecard!$D$37:$D$44,SUMPRODUCT(--(Scorecard!$G$37:$G$43&lt;F1894))+1),Scorecard!$D$45)</f>
        <v>-0.271229676926091</v>
      </c>
      <c r="K1894" s="0" t="n">
        <f aca="false">Inputs!$B$10+Scorecard!$J$5*Loan_Sample!Y1874+Scorecard!$J$6*Loan_Sample!Z1874+Scorecard!$J$7*I1894+Scorecard!$J$8*Loan_Sample!AB1874+Scorecard!$J$9*J1894+Scorecard!$J$10*Loan_Sample!AD1874+Scorecard!$J$11*G1894+Scorecard!$J$12*H1894</f>
        <v>-5.27294971537719</v>
      </c>
      <c r="L1894" s="0" t="n">
        <f aca="false">MIN(1-Inputs!$B$13,MAX(Inputs!$B$13,1/(1+EXP(-(Inputs!$B$11*K1894+Inputs!$B$12)))))</f>
        <v>0.00441643590871935</v>
      </c>
      <c r="M1894" s="0" t="n">
        <f aca="false">Loan_Sample!AH1874*Inputs!$B$4*B1894</f>
        <v>483.524974994142</v>
      </c>
      <c r="N1894" s="0" t="n">
        <f aca="false">L1894*Inputs!$B$4*B1894</f>
        <v>483.524974994142</v>
      </c>
      <c r="O1894" s="0" t="n">
        <f aca="false">Inputs!$B$37+Inputs!$B$38*MAX(Loan_Sample!H1874-Inputs!$C$38,0)+Inputs!$B$39*MAX(Loan_Sample!H1874-Inputs!$C$39,0)+Inputs!$B$40*MAX(Loan_Sample!H1874-Inputs!$C$40,0)+Inputs!$B$41*MAX(Loan_Sample!H1874-Inputs!$C$41,0)+Inputs!$B$42*Inputs!$B$14+Inputs!$B$43*MIN(Loan_Sample!I1874/Inputs!$B$17,1)+Inputs!$B$44*MIN(Loan_Sample!E1874,Inputs!$B$18)+Inputs!$B$45*Loan_Sample!C1874</f>
        <v>-3.87708507882667</v>
      </c>
      <c r="P1894" s="0" t="n">
        <f aca="false">MIN(1-Inputs!$B$13,MAX(Inputs!$B$13,1/(1+EXP(-(Inputs!$B$15*O1894+Inputs!$B$16)))))</f>
        <v>0.0182465393519215</v>
      </c>
      <c r="Q1894" s="0" t="n">
        <f aca="false">Inputs!$B$37+Inputs!$B$38*MAX(F1894-Inputs!$C$38,0)+Inputs!$B$39*MAX(F1894-Inputs!$C$39,0)+Inputs!$B$40*MAX(F1894-Inputs!$C$40,0)+Inputs!$B$41*MAX(F1894-Inputs!$C$41,0)+Inputs!$B$42*Inputs!$B$14+Inputs!$B$43*MIN(Loan_Sample!I1874/Inputs!$B$17,1)+Inputs!$B$44*MIN(E1894,Inputs!$B$18)+Inputs!$B$45*Loan_Sample!C1874</f>
        <v>-3.87708507882667</v>
      </c>
      <c r="R1894" s="0" t="n">
        <f aca="false">MIN(1-Inputs!$B$13,MAX(Inputs!$B$13,1/(1+EXP(-(Inputs!$B$15*Q1894+Inputs!$B$16)))))</f>
        <v>0.0182465393519215</v>
      </c>
    </row>
    <row r="1895" customFormat="false" ht="15" hidden="false" customHeight="false" outlineLevel="0" collapsed="false">
      <c r="A1895" s="0" t="n">
        <f aca="false">Loan_Sample!A1875</f>
        <v>56197</v>
      </c>
      <c r="B1895" s="0" t="n">
        <f aca="false">Loan_Sample!U1875</f>
        <v>498517.94</v>
      </c>
      <c r="C1895" s="0" t="n">
        <f aca="false">Loan_Sample!K1875+Inputs!$B$26</f>
        <v>4.5</v>
      </c>
      <c r="D1895" s="0" t="n">
        <f aca="false">Loan_Sample!L1875+Inputs!$B$26</f>
        <v>-0.458333492279053</v>
      </c>
      <c r="E1895" s="0" t="n">
        <f aca="false">Loan_Sample!E1875/(1+Inputs!$B$25/100)</f>
        <v>72.6951141357422</v>
      </c>
      <c r="F1895" s="0" t="n">
        <f aca="false">Loan_Sample!H1875-Inputs!$B$24/100</f>
        <v>-3.43933343887329</v>
      </c>
      <c r="G1895" s="0" t="n">
        <f aca="false">IF(ISNUMBER(C1895),INDEX(Scorecard!$D$54:$D$61,SUMPRODUCT(--(Scorecard!$G$54:$G$60&lt;C1895))+1),Scorecard!$D$62)</f>
        <v>0.409483001259379</v>
      </c>
      <c r="H1895" s="0" t="n">
        <f aca="false">IF(ISNUMBER(D1895),INDEX(Scorecard!$D$63:$D$68,SUMPRODUCT(--(Scorecard!$G$63:$G$67&lt;D1895))+1),Scorecard!$D$69)</f>
        <v>0.322484508656054</v>
      </c>
      <c r="I1895" s="0" t="n">
        <f aca="false">IF(ISNUMBER(E1895),INDEX(Scorecard!$D$19:$D$26,SUMPRODUCT(--(Scorecard!$G$19:$G$25&lt;E1895))+1),Scorecard!$D$27)</f>
        <v>-0.0341578513653732</v>
      </c>
      <c r="J1895" s="0" t="n">
        <f aca="false">IF(ISNUMBER(F1895),INDEX(Scorecard!$D$37:$D$44,SUMPRODUCT(--(Scorecard!$G$37:$G$43&lt;F1895))+1),Scorecard!$D$45)</f>
        <v>1.35057635045042</v>
      </c>
      <c r="K1895" s="0" t="n">
        <f aca="false">Inputs!$B$10+Scorecard!$J$5*Loan_Sample!Y1875+Scorecard!$J$6*Loan_Sample!Z1875+Scorecard!$J$7*I1895+Scorecard!$J$8*Loan_Sample!AB1875+Scorecard!$J$9*J1895+Scorecard!$J$10*Loan_Sample!AD1875+Scorecard!$J$11*G1895+Scorecard!$J$12*H1895</f>
        <v>-6.60742086074201</v>
      </c>
      <c r="L1895" s="0" t="n">
        <f aca="false">MIN(1-Inputs!$B$13,MAX(Inputs!$B$13,1/(1+EXP(-(Inputs!$B$11*K1895+Inputs!$B$12)))))</f>
        <v>0.0010681979052545</v>
      </c>
      <c r="M1895" s="0" t="n">
        <f aca="false">Loan_Sample!AH1875*Inputs!$B$4*B1895</f>
        <v>186.380536733925</v>
      </c>
      <c r="N1895" s="0" t="n">
        <f aca="false">L1895*Inputs!$B$4*B1895</f>
        <v>186.380536733925</v>
      </c>
      <c r="O1895" s="0" t="n">
        <f aca="false">Inputs!$B$37+Inputs!$B$38*MAX(Loan_Sample!H1875-Inputs!$C$38,0)+Inputs!$B$39*MAX(Loan_Sample!H1875-Inputs!$C$39,0)+Inputs!$B$40*MAX(Loan_Sample!H1875-Inputs!$C$40,0)+Inputs!$B$41*MAX(Loan_Sample!H1875-Inputs!$C$41,0)+Inputs!$B$42*Inputs!$B$14+Inputs!$B$43*MIN(Loan_Sample!I1875/Inputs!$B$17,1)+Inputs!$B$44*MIN(Loan_Sample!E1875,Inputs!$B$18)+Inputs!$B$45*Loan_Sample!C1875</f>
        <v>-5.70417875895574</v>
      </c>
      <c r="P1895" s="0" t="n">
        <f aca="false">MIN(1-Inputs!$B$13,MAX(Inputs!$B$13,1/(1+EXP(-(Inputs!$B$15*O1895+Inputs!$B$16)))))</f>
        <v>0.00232338918664965</v>
      </c>
      <c r="Q1895" s="0" t="n">
        <f aca="false">Inputs!$B$37+Inputs!$B$38*MAX(F1895-Inputs!$C$38,0)+Inputs!$B$39*MAX(F1895-Inputs!$C$39,0)+Inputs!$B$40*MAX(F1895-Inputs!$C$40,0)+Inputs!$B$41*MAX(F1895-Inputs!$C$41,0)+Inputs!$B$42*Inputs!$B$14+Inputs!$B$43*MIN(Loan_Sample!I1875/Inputs!$B$17,1)+Inputs!$B$44*MIN(E1895,Inputs!$B$18)+Inputs!$B$45*Loan_Sample!C1875</f>
        <v>-5.70417875895574</v>
      </c>
      <c r="R1895" s="0" t="n">
        <f aca="false">MIN(1-Inputs!$B$13,MAX(Inputs!$B$13,1/(1+EXP(-(Inputs!$B$15*Q1895+Inputs!$B$16)))))</f>
        <v>0.00232338918664965</v>
      </c>
    </row>
    <row r="1896" customFormat="false" ht="15" hidden="false" customHeight="false" outlineLevel="0" collapsed="false">
      <c r="A1896" s="0" t="n">
        <f aca="false">Loan_Sample!A1876</f>
        <v>56244</v>
      </c>
      <c r="B1896" s="0" t="n">
        <f aca="false">Loan_Sample!U1876</f>
        <v>291233.22</v>
      </c>
      <c r="C1896" s="0" t="n">
        <f aca="false">Loan_Sample!K1876+Inputs!$B$26</f>
        <v>4.19999980926514</v>
      </c>
      <c r="D1896" s="0" t="n">
        <f aca="false">Loan_Sample!L1876+Inputs!$B$26</f>
        <v>-0.458333492279053</v>
      </c>
      <c r="E1896" s="0" t="n">
        <f aca="false">Loan_Sample!E1876/(1+Inputs!$B$25/100)</f>
        <v>67.6161880493164</v>
      </c>
      <c r="F1896" s="0" t="n">
        <f aca="false">Loan_Sample!H1876-Inputs!$B$24/100</f>
        <v>-2.84033346176148</v>
      </c>
      <c r="G1896" s="0" t="n">
        <f aca="false">IF(ISNUMBER(C1896),INDEX(Scorecard!$D$54:$D$61,SUMPRODUCT(--(Scorecard!$G$54:$G$60&lt;C1896))+1),Scorecard!$D$62)</f>
        <v>0.489050497890326</v>
      </c>
      <c r="H1896" s="0" t="n">
        <f aca="false">IF(ISNUMBER(D1896),INDEX(Scorecard!$D$63:$D$68,SUMPRODUCT(--(Scorecard!$G$63:$G$67&lt;D1896))+1),Scorecard!$D$69)</f>
        <v>0.322484508656054</v>
      </c>
      <c r="I1896" s="0" t="n">
        <f aca="false">IF(ISNUMBER(E1896),INDEX(Scorecard!$D$19:$D$26,SUMPRODUCT(--(Scorecard!$G$19:$G$25&lt;E1896))+1),Scorecard!$D$27)</f>
        <v>0.0530843085177338</v>
      </c>
      <c r="J1896" s="0" t="n">
        <f aca="false">IF(ISNUMBER(F1896),INDEX(Scorecard!$D$37:$D$44,SUMPRODUCT(--(Scorecard!$G$37:$G$43&lt;F1896))+1),Scorecard!$D$45)</f>
        <v>1.35057635045042</v>
      </c>
      <c r="K1896" s="0" t="n">
        <f aca="false">Inputs!$B$10+Scorecard!$J$5*Loan_Sample!Y1876+Scorecard!$J$6*Loan_Sample!Z1876+Scorecard!$J$7*I1896+Scorecard!$J$8*Loan_Sample!AB1876+Scorecard!$J$9*J1896+Scorecard!$J$10*Loan_Sample!AD1876+Scorecard!$J$11*G1896+Scorecard!$J$12*H1896</f>
        <v>-3.22500561941898</v>
      </c>
      <c r="L1896" s="0" t="n">
        <f aca="false">MIN(1-Inputs!$B$13,MAX(Inputs!$B$13,1/(1+EXP(-(Inputs!$B$11*K1896+Inputs!$B$12)))))</f>
        <v>0.0378833165818606</v>
      </c>
      <c r="M1896" s="0" t="n">
        <f aca="false">Loan_Sample!AH1876*Inputs!$B$4*B1896</f>
        <v>3861.50809534513</v>
      </c>
      <c r="N1896" s="0" t="n">
        <f aca="false">L1896*Inputs!$B$4*B1896</f>
        <v>3861.50809534513</v>
      </c>
      <c r="O1896" s="0" t="n">
        <f aca="false">Inputs!$B$37+Inputs!$B$38*MAX(Loan_Sample!H1876-Inputs!$C$38,0)+Inputs!$B$39*MAX(Loan_Sample!H1876-Inputs!$C$39,0)+Inputs!$B$40*MAX(Loan_Sample!H1876-Inputs!$C$40,0)+Inputs!$B$41*MAX(Loan_Sample!H1876-Inputs!$C$41,0)+Inputs!$B$42*Inputs!$B$14+Inputs!$B$43*MIN(Loan_Sample!I1876/Inputs!$B$17,1)+Inputs!$B$44*MIN(Loan_Sample!E1876,Inputs!$B$18)+Inputs!$B$45*Loan_Sample!C1876</f>
        <v>-5.77627571628397</v>
      </c>
      <c r="P1896" s="0" t="n">
        <f aca="false">MIN(1-Inputs!$B$13,MAX(Inputs!$B$13,1/(1+EXP(-(Inputs!$B$15*O1896+Inputs!$B$16)))))</f>
        <v>0.00214095096490973</v>
      </c>
      <c r="Q1896" s="0" t="n">
        <f aca="false">Inputs!$B$37+Inputs!$B$38*MAX(F1896-Inputs!$C$38,0)+Inputs!$B$39*MAX(F1896-Inputs!$C$39,0)+Inputs!$B$40*MAX(F1896-Inputs!$C$40,0)+Inputs!$B$41*MAX(F1896-Inputs!$C$41,0)+Inputs!$B$42*Inputs!$B$14+Inputs!$B$43*MIN(Loan_Sample!I1876/Inputs!$B$17,1)+Inputs!$B$44*MIN(E1896,Inputs!$B$18)+Inputs!$B$45*Loan_Sample!C1876</f>
        <v>-5.77627571628397</v>
      </c>
      <c r="R1896" s="0" t="n">
        <f aca="false">MIN(1-Inputs!$B$13,MAX(Inputs!$B$13,1/(1+EXP(-(Inputs!$B$15*Q1896+Inputs!$B$16)))))</f>
        <v>0.00214095096490973</v>
      </c>
    </row>
    <row r="1897" customFormat="false" ht="15" hidden="false" customHeight="false" outlineLevel="0" collapsed="false">
      <c r="A1897" s="0" t="n">
        <f aca="false">Loan_Sample!A1877</f>
        <v>56265</v>
      </c>
      <c r="B1897" s="0" t="n">
        <f aca="false">Loan_Sample!U1877</f>
        <v>150511.52</v>
      </c>
      <c r="C1897" s="0" t="n">
        <f aca="false">Loan_Sample!K1877+Inputs!$B$26</f>
        <v>9.13333320617676</v>
      </c>
      <c r="D1897" s="0" t="n">
        <f aca="false">Loan_Sample!L1877+Inputs!$B$26</f>
        <v>5.0717945098877</v>
      </c>
      <c r="E1897" s="0" t="n">
        <f aca="false">Loan_Sample!E1877/(1+Inputs!$B$25/100)</f>
        <v>79.3936538696289</v>
      </c>
      <c r="F1897" s="0" t="n">
        <f aca="false">Loan_Sample!H1877-Inputs!$B$24/100</f>
        <v>0.515666723251343</v>
      </c>
      <c r="G1897" s="0" t="n">
        <f aca="false">IF(ISNUMBER(C1897),INDEX(Scorecard!$D$54:$D$61,SUMPRODUCT(--(Scorecard!$G$54:$G$60&lt;C1897))+1),Scorecard!$D$62)</f>
        <v>-0.541917179454542</v>
      </c>
      <c r="H1897" s="0" t="n">
        <f aca="false">IF(ISNUMBER(D1897),INDEX(Scorecard!$D$63:$D$68,SUMPRODUCT(--(Scorecard!$G$63:$G$67&lt;D1897))+1),Scorecard!$D$69)</f>
        <v>0.322484508656054</v>
      </c>
      <c r="I1897" s="0" t="n">
        <f aca="false">IF(ISNUMBER(E1897),INDEX(Scorecard!$D$19:$D$26,SUMPRODUCT(--(Scorecard!$G$19:$G$25&lt;E1897))+1),Scorecard!$D$27)</f>
        <v>-0.0341578513653732</v>
      </c>
      <c r="J1897" s="0" t="n">
        <f aca="false">IF(ISNUMBER(F1897),INDEX(Scorecard!$D$37:$D$44,SUMPRODUCT(--(Scorecard!$G$37:$G$43&lt;F1897))+1),Scorecard!$D$45)</f>
        <v>-0.271229676926091</v>
      </c>
      <c r="K1897" s="0" t="n">
        <f aca="false">Inputs!$B$10+Scorecard!$J$5*Loan_Sample!Y1877+Scorecard!$J$6*Loan_Sample!Z1877+Scorecard!$J$7*I1897+Scorecard!$J$8*Loan_Sample!AB1877+Scorecard!$J$9*J1897+Scorecard!$J$10*Loan_Sample!AD1877+Scorecard!$J$11*G1897+Scorecard!$J$12*H1897</f>
        <v>-4.23334072390142</v>
      </c>
      <c r="L1897" s="0" t="n">
        <f aca="false">MIN(1-Inputs!$B$13,MAX(Inputs!$B$13,1/(1+EXP(-(Inputs!$B$11*K1897+Inputs!$B$12)))))</f>
        <v>0.0132601975958163</v>
      </c>
      <c r="M1897" s="0" t="n">
        <f aca="false">Loan_Sample!AH1877*Inputs!$B$4*B1897</f>
        <v>698.534373476328</v>
      </c>
      <c r="N1897" s="0" t="n">
        <f aca="false">L1897*Inputs!$B$4*B1897</f>
        <v>698.534373476328</v>
      </c>
      <c r="O1897" s="0" t="n">
        <f aca="false">Inputs!$B$37+Inputs!$B$38*MAX(Loan_Sample!H1877-Inputs!$C$38,0)+Inputs!$B$39*MAX(Loan_Sample!H1877-Inputs!$C$39,0)+Inputs!$B$40*MAX(Loan_Sample!H1877-Inputs!$C$40,0)+Inputs!$B$41*MAX(Loan_Sample!H1877-Inputs!$C$41,0)+Inputs!$B$42*Inputs!$B$14+Inputs!$B$43*MIN(Loan_Sample!I1877/Inputs!$B$17,1)+Inputs!$B$44*MIN(Loan_Sample!E1877,Inputs!$B$18)+Inputs!$B$45*Loan_Sample!C1877</f>
        <v>-4.67742560527036</v>
      </c>
      <c r="P1897" s="0" t="n">
        <f aca="false">MIN(1-Inputs!$B$13,MAX(Inputs!$B$13,1/(1+EXP(-(Inputs!$B$15*O1897+Inputs!$B$16)))))</f>
        <v>0.00742691027936786</v>
      </c>
      <c r="Q1897" s="0" t="n">
        <f aca="false">Inputs!$B$37+Inputs!$B$38*MAX(F1897-Inputs!$C$38,0)+Inputs!$B$39*MAX(F1897-Inputs!$C$39,0)+Inputs!$B$40*MAX(F1897-Inputs!$C$40,0)+Inputs!$B$41*MAX(F1897-Inputs!$C$41,0)+Inputs!$B$42*Inputs!$B$14+Inputs!$B$43*MIN(Loan_Sample!I1877/Inputs!$B$17,1)+Inputs!$B$44*MIN(E1897,Inputs!$B$18)+Inputs!$B$45*Loan_Sample!C1877</f>
        <v>-4.67742560527036</v>
      </c>
      <c r="R1897" s="0" t="n">
        <f aca="false">MIN(1-Inputs!$B$13,MAX(Inputs!$B$13,1/(1+EXP(-(Inputs!$B$15*Q1897+Inputs!$B$16)))))</f>
        <v>0.00742691027936786</v>
      </c>
    </row>
    <row r="1898" customFormat="false" ht="15" hidden="false" customHeight="false" outlineLevel="0" collapsed="false">
      <c r="A1898" s="0" t="n">
        <f aca="false">Loan_Sample!A1878</f>
        <v>56340</v>
      </c>
      <c r="B1898" s="0" t="n">
        <f aca="false">Loan_Sample!U1878</f>
        <v>281961.1</v>
      </c>
      <c r="C1898" s="0" t="n">
        <f aca="false">Loan_Sample!K1878+Inputs!$B$26</f>
        <v>4.55833339691162</v>
      </c>
      <c r="D1898" s="0" t="n">
        <f aca="false">Loan_Sample!L1878+Inputs!$B$26</f>
        <v>-1.875</v>
      </c>
      <c r="E1898" s="0" t="n">
        <f aca="false">Loan_Sample!E1878/(1+Inputs!$B$25/100)</f>
        <v>52.1404533386231</v>
      </c>
      <c r="F1898" s="0" t="n">
        <f aca="false">Loan_Sample!H1878-Inputs!$B$24/100</f>
        <v>0.528333425521851</v>
      </c>
      <c r="G1898" s="0" t="n">
        <f aca="false">IF(ISNUMBER(C1898),INDEX(Scorecard!$D$54:$D$61,SUMPRODUCT(--(Scorecard!$G$54:$G$60&lt;C1898))+1),Scorecard!$D$62)</f>
        <v>0.409483001259379</v>
      </c>
      <c r="H1898" s="0" t="n">
        <f aca="false">IF(ISNUMBER(D1898),INDEX(Scorecard!$D$63:$D$68,SUMPRODUCT(--(Scorecard!$G$63:$G$67&lt;D1898))+1),Scorecard!$D$69)</f>
        <v>-0.340582194386522</v>
      </c>
      <c r="I1898" s="0" t="n">
        <f aca="false">IF(ISNUMBER(E1898),INDEX(Scorecard!$D$19:$D$26,SUMPRODUCT(--(Scorecard!$G$19:$G$25&lt;E1898))+1),Scorecard!$D$27)</f>
        <v>0.57899015159425</v>
      </c>
      <c r="J1898" s="0" t="n">
        <f aca="false">IF(ISNUMBER(F1898),INDEX(Scorecard!$D$37:$D$44,SUMPRODUCT(--(Scorecard!$G$37:$G$43&lt;F1898))+1),Scorecard!$D$45)</f>
        <v>-0.271229676926091</v>
      </c>
      <c r="K1898" s="0" t="n">
        <f aca="false">Inputs!$B$10+Scorecard!$J$5*Loan_Sample!Y1878+Scorecard!$J$6*Loan_Sample!Z1878+Scorecard!$J$7*I1898+Scorecard!$J$8*Loan_Sample!AB1878+Scorecard!$J$9*J1898+Scorecard!$J$10*Loan_Sample!AD1878+Scorecard!$J$11*G1898+Scorecard!$J$12*H1898</f>
        <v>-6.35360950462345</v>
      </c>
      <c r="L1898" s="0" t="n">
        <f aca="false">MIN(1-Inputs!$B$13,MAX(Inputs!$B$13,1/(1+EXP(-(Inputs!$B$11*K1898+Inputs!$B$12)))))</f>
        <v>0.00139967016488627</v>
      </c>
      <c r="M1898" s="0" t="n">
        <f aca="false">Loan_Sample!AH1878*Inputs!$B$4*B1898</f>
        <v>138.12838876498</v>
      </c>
      <c r="N1898" s="0" t="n">
        <f aca="false">L1898*Inputs!$B$4*B1898</f>
        <v>138.12838876498</v>
      </c>
      <c r="O1898" s="0" t="n">
        <f aca="false">Inputs!$B$37+Inputs!$B$38*MAX(Loan_Sample!H1878-Inputs!$C$38,0)+Inputs!$B$39*MAX(Loan_Sample!H1878-Inputs!$C$39,0)+Inputs!$B$40*MAX(Loan_Sample!H1878-Inputs!$C$40,0)+Inputs!$B$41*MAX(Loan_Sample!H1878-Inputs!$C$41,0)+Inputs!$B$42*Inputs!$B$14+Inputs!$B$43*MIN(Loan_Sample!I1878/Inputs!$B$17,1)+Inputs!$B$44*MIN(Loan_Sample!E1878,Inputs!$B$18)+Inputs!$B$45*Loan_Sample!C1878</f>
        <v>-3.75054206109724</v>
      </c>
      <c r="P1898" s="0" t="n">
        <f aca="false">MIN(1-Inputs!$B$13,MAX(Inputs!$B$13,1/(1+EXP(-(Inputs!$B$15*O1898+Inputs!$B$16)))))</f>
        <v>0.0210102478547661</v>
      </c>
      <c r="Q1898" s="0" t="n">
        <f aca="false">Inputs!$B$37+Inputs!$B$38*MAX(F1898-Inputs!$C$38,0)+Inputs!$B$39*MAX(F1898-Inputs!$C$39,0)+Inputs!$B$40*MAX(F1898-Inputs!$C$40,0)+Inputs!$B$41*MAX(F1898-Inputs!$C$41,0)+Inputs!$B$42*Inputs!$B$14+Inputs!$B$43*MIN(Loan_Sample!I1878/Inputs!$B$17,1)+Inputs!$B$44*MIN(E1898,Inputs!$B$18)+Inputs!$B$45*Loan_Sample!C1878</f>
        <v>-3.75054206109724</v>
      </c>
      <c r="R1898" s="0" t="n">
        <f aca="false">MIN(1-Inputs!$B$13,MAX(Inputs!$B$13,1/(1+EXP(-(Inputs!$B$15*Q1898+Inputs!$B$16)))))</f>
        <v>0.0210102478547661</v>
      </c>
    </row>
    <row r="1899" customFormat="false" ht="15" hidden="false" customHeight="false" outlineLevel="0" collapsed="false">
      <c r="A1899" s="0" t="n">
        <f aca="false">Loan_Sample!A1879</f>
        <v>56467</v>
      </c>
      <c r="B1899" s="0" t="n">
        <f aca="false">Loan_Sample!U1879</f>
        <v>117305.38</v>
      </c>
      <c r="C1899" s="0" t="n">
        <f aca="false">Loan_Sample!K1879+Inputs!$B$26</f>
        <v>4.40000009536743</v>
      </c>
      <c r="D1899" s="0" t="n">
        <f aca="false">Loan_Sample!L1879+Inputs!$B$26</f>
        <v>-0.208333015441895</v>
      </c>
      <c r="E1899" s="0" t="n">
        <f aca="false">Loan_Sample!E1879/(1+Inputs!$B$25/100)</f>
        <v>65.7811584472656</v>
      </c>
      <c r="F1899" s="0" t="n">
        <f aca="false">Loan_Sample!H1879-Inputs!$B$24/100</f>
        <v>-3.23033308982849</v>
      </c>
      <c r="G1899" s="0" t="n">
        <f aca="false">IF(ISNUMBER(C1899),INDEX(Scorecard!$D$54:$D$61,SUMPRODUCT(--(Scorecard!$G$54:$G$60&lt;C1899))+1),Scorecard!$D$62)</f>
        <v>0.489050497890326</v>
      </c>
      <c r="H1899" s="0" t="n">
        <f aca="false">IF(ISNUMBER(D1899),INDEX(Scorecard!$D$63:$D$68,SUMPRODUCT(--(Scorecard!$G$63:$G$67&lt;D1899))+1),Scorecard!$D$69)</f>
        <v>0.322484508656054</v>
      </c>
      <c r="I1899" s="0" t="n">
        <f aca="false">IF(ISNUMBER(E1899),INDEX(Scorecard!$D$19:$D$26,SUMPRODUCT(--(Scorecard!$G$19:$G$25&lt;E1899))+1),Scorecard!$D$27)</f>
        <v>0.233621608745691</v>
      </c>
      <c r="J1899" s="0" t="n">
        <f aca="false">IF(ISNUMBER(F1899),INDEX(Scorecard!$D$37:$D$44,SUMPRODUCT(--(Scorecard!$G$37:$G$43&lt;F1899))+1),Scorecard!$D$45)</f>
        <v>1.35057635045042</v>
      </c>
      <c r="K1899" s="0" t="n">
        <f aca="false">Inputs!$B$10+Scorecard!$J$5*Loan_Sample!Y1879+Scorecard!$J$6*Loan_Sample!Z1879+Scorecard!$J$7*I1899+Scorecard!$J$8*Loan_Sample!AB1879+Scorecard!$J$9*J1899+Scorecard!$J$10*Loan_Sample!AD1879+Scorecard!$J$11*G1899+Scorecard!$J$12*H1899</f>
        <v>-2.81713377272774</v>
      </c>
      <c r="L1899" s="0" t="n">
        <f aca="false">MIN(1-Inputs!$B$13,MAX(Inputs!$B$13,1/(1+EXP(-(Inputs!$B$11*K1899+Inputs!$B$12)))))</f>
        <v>0.0573360004035744</v>
      </c>
      <c r="M1899" s="0" t="n">
        <f aca="false">Loan_Sample!AH1879*Inputs!$B$4*B1899</f>
        <v>2354.03746025751</v>
      </c>
      <c r="N1899" s="0" t="n">
        <f aca="false">L1899*Inputs!$B$4*B1899</f>
        <v>2354.03746025751</v>
      </c>
      <c r="O1899" s="0" t="n">
        <f aca="false">Inputs!$B$37+Inputs!$B$38*MAX(Loan_Sample!H1879-Inputs!$C$38,0)+Inputs!$B$39*MAX(Loan_Sample!H1879-Inputs!$C$39,0)+Inputs!$B$40*MAX(Loan_Sample!H1879-Inputs!$C$40,0)+Inputs!$B$41*MAX(Loan_Sample!H1879-Inputs!$C$41,0)+Inputs!$B$42*Inputs!$B$14+Inputs!$B$43*MIN(Loan_Sample!I1879/Inputs!$B$17,1)+Inputs!$B$44*MIN(Loan_Sample!E1879,Inputs!$B$18)+Inputs!$B$45*Loan_Sample!C1879</f>
        <v>-5.84871906958545</v>
      </c>
      <c r="P1899" s="0" t="n">
        <f aca="false">MIN(1-Inputs!$B$13,MAX(Inputs!$B$13,1/(1+EXP(-(Inputs!$B$15*O1899+Inputs!$B$16)))))</f>
        <v>0.00197203473957169</v>
      </c>
      <c r="Q1899" s="0" t="n">
        <f aca="false">Inputs!$B$37+Inputs!$B$38*MAX(F1899-Inputs!$C$38,0)+Inputs!$B$39*MAX(F1899-Inputs!$C$39,0)+Inputs!$B$40*MAX(F1899-Inputs!$C$40,0)+Inputs!$B$41*MAX(F1899-Inputs!$C$41,0)+Inputs!$B$42*Inputs!$B$14+Inputs!$B$43*MIN(Loan_Sample!I1879/Inputs!$B$17,1)+Inputs!$B$44*MIN(E1899,Inputs!$B$18)+Inputs!$B$45*Loan_Sample!C1879</f>
        <v>-5.84871906958545</v>
      </c>
      <c r="R1899" s="0" t="n">
        <f aca="false">MIN(1-Inputs!$B$13,MAX(Inputs!$B$13,1/(1+EXP(-(Inputs!$B$15*Q1899+Inputs!$B$16)))))</f>
        <v>0.00197203473957169</v>
      </c>
    </row>
    <row r="1900" customFormat="false" ht="15" hidden="false" customHeight="false" outlineLevel="0" collapsed="false">
      <c r="A1900" s="0" t="n">
        <f aca="false">Loan_Sample!A1880</f>
        <v>56549</v>
      </c>
      <c r="B1900" s="0" t="n">
        <f aca="false">Loan_Sample!U1880</f>
        <v>163078.02</v>
      </c>
      <c r="C1900" s="0" t="n">
        <f aca="false">Loan_Sample!K1880+Inputs!$B$26</f>
        <v>4.30000019073486</v>
      </c>
      <c r="D1900" s="0" t="n">
        <f aca="false">Loan_Sample!L1880+Inputs!$B$26</f>
        <v>-0.458333015441895</v>
      </c>
      <c r="E1900" s="0" t="n">
        <f aca="false">Loan_Sample!E1880/(1+Inputs!$B$25/100)</f>
        <v>75.2345275878906</v>
      </c>
      <c r="F1900" s="0" t="n">
        <f aca="false">Loan_Sample!H1880-Inputs!$B$24/100</f>
        <v>-2.63433337211609</v>
      </c>
      <c r="G1900" s="0" t="n">
        <f aca="false">IF(ISNUMBER(C1900),INDEX(Scorecard!$D$54:$D$61,SUMPRODUCT(--(Scorecard!$G$54:$G$60&lt;C1900))+1),Scorecard!$D$62)</f>
        <v>0.489050497890326</v>
      </c>
      <c r="H1900" s="0" t="n">
        <f aca="false">IF(ISNUMBER(D1900),INDEX(Scorecard!$D$63:$D$68,SUMPRODUCT(--(Scorecard!$G$63:$G$67&lt;D1900))+1),Scorecard!$D$69)</f>
        <v>0.322484508656054</v>
      </c>
      <c r="I1900" s="0" t="n">
        <f aca="false">IF(ISNUMBER(E1900),INDEX(Scorecard!$D$19:$D$26,SUMPRODUCT(--(Scorecard!$G$19:$G$25&lt;E1900))+1),Scorecard!$D$27)</f>
        <v>-0.0341578513653732</v>
      </c>
      <c r="J1900" s="0" t="n">
        <f aca="false">IF(ISNUMBER(F1900),INDEX(Scorecard!$D$37:$D$44,SUMPRODUCT(--(Scorecard!$G$37:$G$43&lt;F1900))+1),Scorecard!$D$45)</f>
        <v>1.35057635045042</v>
      </c>
      <c r="K1900" s="0" t="n">
        <f aca="false">Inputs!$B$10+Scorecard!$J$5*Loan_Sample!Y1880+Scorecard!$J$6*Loan_Sample!Z1880+Scorecard!$J$7*I1900+Scorecard!$J$8*Loan_Sample!AB1880+Scorecard!$J$9*J1900+Scorecard!$J$10*Loan_Sample!AD1880+Scorecard!$J$11*G1900+Scorecard!$J$12*H1900</f>
        <v>-2.33046393934762</v>
      </c>
      <c r="L1900" s="0" t="n">
        <f aca="false">MIN(1-Inputs!$B$13,MAX(Inputs!$B$13,1/(1+EXP(-(Inputs!$B$11*K1900+Inputs!$B$12)))))</f>
        <v>0.0927148001306263</v>
      </c>
      <c r="M1900" s="0" t="n">
        <f aca="false">Loan_Sample!AH1880*Inputs!$B$4*B1900</f>
        <v>5291.9111104994</v>
      </c>
      <c r="N1900" s="0" t="n">
        <f aca="false">L1900*Inputs!$B$4*B1900</f>
        <v>5291.9111104994</v>
      </c>
      <c r="O1900" s="0" t="n">
        <f aca="false">Inputs!$B$37+Inputs!$B$38*MAX(Loan_Sample!H1880-Inputs!$C$38,0)+Inputs!$B$39*MAX(Loan_Sample!H1880-Inputs!$C$39,0)+Inputs!$B$40*MAX(Loan_Sample!H1880-Inputs!$C$40,0)+Inputs!$B$41*MAX(Loan_Sample!H1880-Inputs!$C$41,0)+Inputs!$B$42*Inputs!$B$14+Inputs!$B$43*MIN(Loan_Sample!I1880/Inputs!$B$17,1)+Inputs!$B$44*MIN(Loan_Sample!E1880,Inputs!$B$18)+Inputs!$B$45*Loan_Sample!C1880</f>
        <v>-6.33532596204306</v>
      </c>
      <c r="P1900" s="0" t="n">
        <f aca="false">MIN(1-Inputs!$B$13,MAX(Inputs!$B$13,1/(1+EXP(-(Inputs!$B$15*O1900+Inputs!$B$16)))))</f>
        <v>0.00113511060275185</v>
      </c>
      <c r="Q1900" s="0" t="n">
        <f aca="false">Inputs!$B$37+Inputs!$B$38*MAX(F1900-Inputs!$C$38,0)+Inputs!$B$39*MAX(F1900-Inputs!$C$39,0)+Inputs!$B$40*MAX(F1900-Inputs!$C$40,0)+Inputs!$B$41*MAX(F1900-Inputs!$C$41,0)+Inputs!$B$42*Inputs!$B$14+Inputs!$B$43*MIN(Loan_Sample!I1880/Inputs!$B$17,1)+Inputs!$B$44*MIN(E1900,Inputs!$B$18)+Inputs!$B$45*Loan_Sample!C1880</f>
        <v>-6.33532596204306</v>
      </c>
      <c r="R1900" s="0" t="n">
        <f aca="false">MIN(1-Inputs!$B$13,MAX(Inputs!$B$13,1/(1+EXP(-(Inputs!$B$15*Q1900+Inputs!$B$16)))))</f>
        <v>0.00113511060275185</v>
      </c>
    </row>
    <row r="1901" customFormat="false" ht="15" hidden="false" customHeight="false" outlineLevel="0" collapsed="false">
      <c r="A1901" s="0" t="n">
        <f aca="false">Loan_Sample!A1881</f>
        <v>56574</v>
      </c>
      <c r="B1901" s="0" t="n">
        <f aca="false">Loan_Sample!U1881</f>
        <v>256034.8</v>
      </c>
      <c r="C1901" s="0" t="n">
        <f aca="false">Loan_Sample!K1881+Inputs!$B$26</f>
        <v>8.93333339691162</v>
      </c>
      <c r="D1901" s="0" t="n">
        <f aca="false">Loan_Sample!L1881+Inputs!$B$26</f>
        <v>5.07179498672485</v>
      </c>
      <c r="E1901" s="0" t="n">
        <f aca="false">Loan_Sample!E1881/(1+Inputs!$B$25/100)</f>
        <v>75.2662200927734</v>
      </c>
      <c r="F1901" s="0" t="n">
        <f aca="false">Loan_Sample!H1881-Inputs!$B$24/100</f>
        <v>0.231666564941406</v>
      </c>
      <c r="G1901" s="0" t="n">
        <f aca="false">IF(ISNUMBER(C1901),INDEX(Scorecard!$D$54:$D$61,SUMPRODUCT(--(Scorecard!$G$54:$G$60&lt;C1901))+1),Scorecard!$D$62)</f>
        <v>-0.541917179454542</v>
      </c>
      <c r="H1901" s="0" t="n">
        <f aca="false">IF(ISNUMBER(D1901),INDEX(Scorecard!$D$63:$D$68,SUMPRODUCT(--(Scorecard!$G$63:$G$67&lt;D1901))+1),Scorecard!$D$69)</f>
        <v>0.322484508656054</v>
      </c>
      <c r="I1901" s="0" t="n">
        <f aca="false">IF(ISNUMBER(E1901),INDEX(Scorecard!$D$19:$D$26,SUMPRODUCT(--(Scorecard!$G$19:$G$25&lt;E1901))+1),Scorecard!$D$27)</f>
        <v>-0.0341578513653732</v>
      </c>
      <c r="J1901" s="0" t="n">
        <f aca="false">IF(ISNUMBER(F1901),INDEX(Scorecard!$D$37:$D$44,SUMPRODUCT(--(Scorecard!$G$37:$G$43&lt;F1901))+1),Scorecard!$D$45)</f>
        <v>-0.0679520129233634</v>
      </c>
      <c r="K1901" s="0" t="n">
        <f aca="false">Inputs!$B$10+Scorecard!$J$5*Loan_Sample!Y1881+Scorecard!$J$6*Loan_Sample!Z1881+Scorecard!$J$7*I1901+Scorecard!$J$8*Loan_Sample!AB1881+Scorecard!$J$9*J1901+Scorecard!$J$10*Loan_Sample!AD1881+Scorecard!$J$11*G1901+Scorecard!$J$12*H1901</f>
        <v>-5.08822165085904</v>
      </c>
      <c r="L1901" s="0" t="n">
        <f aca="false">MIN(1-Inputs!$B$13,MAX(Inputs!$B$13,1/(1+EXP(-(Inputs!$B$11*K1901+Inputs!$B$12)))))</f>
        <v>0.00537262137719446</v>
      </c>
      <c r="M1901" s="0" t="n">
        <f aca="false">Loan_Sample!AH1881*Inputs!$B$4*B1901</f>
        <v>481.452313924998</v>
      </c>
      <c r="N1901" s="0" t="n">
        <f aca="false">L1901*Inputs!$B$4*B1901</f>
        <v>481.452313924998</v>
      </c>
      <c r="O1901" s="0" t="n">
        <f aca="false">Inputs!$B$37+Inputs!$B$38*MAX(Loan_Sample!H1881-Inputs!$C$38,0)+Inputs!$B$39*MAX(Loan_Sample!H1881-Inputs!$C$39,0)+Inputs!$B$40*MAX(Loan_Sample!H1881-Inputs!$C$40,0)+Inputs!$B$41*MAX(Loan_Sample!H1881-Inputs!$C$41,0)+Inputs!$B$42*Inputs!$B$14+Inputs!$B$43*MIN(Loan_Sample!I1881/Inputs!$B$17,1)+Inputs!$B$44*MIN(Loan_Sample!E1881,Inputs!$B$18)+Inputs!$B$45*Loan_Sample!C1881</f>
        <v>-5.19246722968272</v>
      </c>
      <c r="P1901" s="0" t="n">
        <f aca="false">MIN(1-Inputs!$B$13,MAX(Inputs!$B$13,1/(1+EXP(-(Inputs!$B$15*O1901+Inputs!$B$16)))))</f>
        <v>0.00414916947244276</v>
      </c>
      <c r="Q1901" s="0" t="n">
        <f aca="false">Inputs!$B$37+Inputs!$B$38*MAX(F1901-Inputs!$C$38,0)+Inputs!$B$39*MAX(F1901-Inputs!$C$39,0)+Inputs!$B$40*MAX(F1901-Inputs!$C$40,0)+Inputs!$B$41*MAX(F1901-Inputs!$C$41,0)+Inputs!$B$42*Inputs!$B$14+Inputs!$B$43*MIN(Loan_Sample!I1881/Inputs!$B$17,1)+Inputs!$B$44*MIN(E1901,Inputs!$B$18)+Inputs!$B$45*Loan_Sample!C1881</f>
        <v>-5.19246722968272</v>
      </c>
      <c r="R1901" s="0" t="n">
        <f aca="false">MIN(1-Inputs!$B$13,MAX(Inputs!$B$13,1/(1+EXP(-(Inputs!$B$15*Q1901+Inputs!$B$16)))))</f>
        <v>0.00414916947244276</v>
      </c>
    </row>
    <row r="1902" customFormat="false" ht="15" hidden="false" customHeight="false" outlineLevel="0" collapsed="false">
      <c r="A1902" s="0" t="n">
        <f aca="false">Loan_Sample!A1882</f>
        <v>56577</v>
      </c>
      <c r="B1902" s="0" t="n">
        <f aca="false">Loan_Sample!U1882</f>
        <v>292273.3</v>
      </c>
      <c r="C1902" s="0" t="n">
        <f aca="false">Loan_Sample!K1882+Inputs!$B$26</f>
        <v>5.73333311080933</v>
      </c>
      <c r="D1902" s="0" t="n">
        <f aca="false">Loan_Sample!L1882+Inputs!$B$26</f>
        <v>-3.50000047683716</v>
      </c>
      <c r="E1902" s="0" t="n">
        <f aca="false">Loan_Sample!E1882/(1+Inputs!$B$25/100)</f>
        <v>77.5098876953125</v>
      </c>
      <c r="F1902" s="0" t="n">
        <f aca="false">Loan_Sample!H1882-Inputs!$B$24/100</f>
        <v>0.418333292007446</v>
      </c>
      <c r="G1902" s="0" t="n">
        <f aca="false">IF(ISNUMBER(C1902),INDEX(Scorecard!$D$54:$D$61,SUMPRODUCT(--(Scorecard!$G$54:$G$60&lt;C1902))+1),Scorecard!$D$62)</f>
        <v>0.0151758992857273</v>
      </c>
      <c r="H1902" s="0" t="n">
        <f aca="false">IF(ISNUMBER(D1902),INDEX(Scorecard!$D$63:$D$68,SUMPRODUCT(--(Scorecard!$G$63:$G$67&lt;D1902))+1),Scorecard!$D$69)</f>
        <v>-0.340582194386522</v>
      </c>
      <c r="I1902" s="0" t="n">
        <f aca="false">IF(ISNUMBER(E1902),INDEX(Scorecard!$D$19:$D$26,SUMPRODUCT(--(Scorecard!$G$19:$G$25&lt;E1902))+1),Scorecard!$D$27)</f>
        <v>-0.0341578513653732</v>
      </c>
      <c r="J1902" s="0" t="n">
        <f aca="false">IF(ISNUMBER(F1902),INDEX(Scorecard!$D$37:$D$44,SUMPRODUCT(--(Scorecard!$G$37:$G$43&lt;F1902))+1),Scorecard!$D$45)</f>
        <v>-0.271229676926091</v>
      </c>
      <c r="K1902" s="0" t="n">
        <f aca="false">Inputs!$B$10+Scorecard!$J$5*Loan_Sample!Y1882+Scorecard!$J$6*Loan_Sample!Z1882+Scorecard!$J$7*I1902+Scorecard!$J$8*Loan_Sample!AB1882+Scorecard!$J$9*J1902+Scorecard!$J$10*Loan_Sample!AD1882+Scorecard!$J$11*G1902+Scorecard!$J$12*H1902</f>
        <v>-2.16370474603928</v>
      </c>
      <c r="L1902" s="0" t="n">
        <f aca="false">MIN(1-Inputs!$B$13,MAX(Inputs!$B$13,1/(1+EXP(-(Inputs!$B$11*K1902+Inputs!$B$12)))))</f>
        <v>0.108791806940648</v>
      </c>
      <c r="M1902" s="0" t="n">
        <f aca="false">Loan_Sample!AH1882*Inputs!$B$4*B1902</f>
        <v>11128.9291496271</v>
      </c>
      <c r="N1902" s="0" t="n">
        <f aca="false">L1902*Inputs!$B$4*B1902</f>
        <v>11128.9291496271</v>
      </c>
      <c r="O1902" s="0" t="n">
        <f aca="false">Inputs!$B$37+Inputs!$B$38*MAX(Loan_Sample!H1882-Inputs!$C$38,0)+Inputs!$B$39*MAX(Loan_Sample!H1882-Inputs!$C$39,0)+Inputs!$B$40*MAX(Loan_Sample!H1882-Inputs!$C$40,0)+Inputs!$B$41*MAX(Loan_Sample!H1882-Inputs!$C$41,0)+Inputs!$B$42*Inputs!$B$14+Inputs!$B$43*MIN(Loan_Sample!I1882/Inputs!$B$17,1)+Inputs!$B$44*MIN(Loan_Sample!E1882,Inputs!$B$18)+Inputs!$B$45*Loan_Sample!C1882</f>
        <v>-5.23451083444611</v>
      </c>
      <c r="P1902" s="0" t="n">
        <f aca="false">MIN(1-Inputs!$B$13,MAX(Inputs!$B$13,1/(1+EXP(-(Inputs!$B$15*O1902+Inputs!$B$16)))))</f>
        <v>0.00395629010025935</v>
      </c>
      <c r="Q1902" s="0" t="n">
        <f aca="false">Inputs!$B$37+Inputs!$B$38*MAX(F1902-Inputs!$C$38,0)+Inputs!$B$39*MAX(F1902-Inputs!$C$39,0)+Inputs!$B$40*MAX(F1902-Inputs!$C$40,0)+Inputs!$B$41*MAX(F1902-Inputs!$C$41,0)+Inputs!$B$42*Inputs!$B$14+Inputs!$B$43*MIN(Loan_Sample!I1882/Inputs!$B$17,1)+Inputs!$B$44*MIN(E1902,Inputs!$B$18)+Inputs!$B$45*Loan_Sample!C1882</f>
        <v>-5.23451083444611</v>
      </c>
      <c r="R1902" s="0" t="n">
        <f aca="false">MIN(1-Inputs!$B$13,MAX(Inputs!$B$13,1/(1+EXP(-(Inputs!$B$15*Q1902+Inputs!$B$16)))))</f>
        <v>0.00395629010025935</v>
      </c>
    </row>
    <row r="1903" customFormat="false" ht="15" hidden="false" customHeight="false" outlineLevel="0" collapsed="false">
      <c r="A1903" s="0" t="n">
        <f aca="false">Loan_Sample!A1883</f>
        <v>56623</v>
      </c>
      <c r="B1903" s="0" t="n">
        <f aca="false">Loan_Sample!U1883</f>
        <v>602612.9</v>
      </c>
      <c r="C1903" s="0" t="n">
        <f aca="false">Loan_Sample!K1883+Inputs!$B$26</f>
        <v>5.25833320617676</v>
      </c>
      <c r="D1903" s="0" t="n">
        <f aca="false">Loan_Sample!L1883+Inputs!$B$26</f>
        <v>-1.875</v>
      </c>
      <c r="E1903" s="0" t="n">
        <f aca="false">Loan_Sample!E1883/(1+Inputs!$B$25/100)</f>
        <v>61.6567726135254</v>
      </c>
      <c r="F1903" s="0" t="n">
        <f aca="false">Loan_Sample!H1883-Inputs!$B$24/100</f>
        <v>1.05833315849304</v>
      </c>
      <c r="G1903" s="0" t="n">
        <f aca="false">IF(ISNUMBER(C1903),INDEX(Scorecard!$D$54:$D$61,SUMPRODUCT(--(Scorecard!$G$54:$G$60&lt;C1903))+1),Scorecard!$D$62)</f>
        <v>0.126303549215828</v>
      </c>
      <c r="H1903" s="0" t="n">
        <f aca="false">IF(ISNUMBER(D1903),INDEX(Scorecard!$D$63:$D$68,SUMPRODUCT(--(Scorecard!$G$63:$G$67&lt;D1903))+1),Scorecard!$D$69)</f>
        <v>-0.340582194386522</v>
      </c>
      <c r="I1903" s="0" t="n">
        <f aca="false">IF(ISNUMBER(E1903),INDEX(Scorecard!$D$19:$D$26,SUMPRODUCT(--(Scorecard!$G$19:$G$25&lt;E1903))+1),Scorecard!$D$27)</f>
        <v>0.233621608745691</v>
      </c>
      <c r="J1903" s="0" t="n">
        <f aca="false">IF(ISNUMBER(F1903),INDEX(Scorecard!$D$37:$D$44,SUMPRODUCT(--(Scorecard!$G$37:$G$43&lt;F1903))+1),Scorecard!$D$45)</f>
        <v>-0.975503570149195</v>
      </c>
      <c r="K1903" s="0" t="n">
        <f aca="false">Inputs!$B$10+Scorecard!$J$5*Loan_Sample!Y1883+Scorecard!$J$6*Loan_Sample!Z1883+Scorecard!$J$7*I1903+Scorecard!$J$8*Loan_Sample!AB1883+Scorecard!$J$9*J1903+Scorecard!$J$10*Loan_Sample!AD1883+Scorecard!$J$11*G1903+Scorecard!$J$12*H1903</f>
        <v>-3.22900780292742</v>
      </c>
      <c r="L1903" s="0" t="n">
        <f aca="false">MIN(1-Inputs!$B$13,MAX(Inputs!$B$13,1/(1+EXP(-(Inputs!$B$11*K1903+Inputs!$B$12)))))</f>
        <v>0.037728104309857</v>
      </c>
      <c r="M1903" s="0" t="n">
        <f aca="false">Loan_Sample!AH1883*Inputs!$B$4*B1903</f>
        <v>7957.4048223829</v>
      </c>
      <c r="N1903" s="0" t="n">
        <f aca="false">L1903*Inputs!$B$4*B1903</f>
        <v>7957.4048223829</v>
      </c>
      <c r="O1903" s="0" t="n">
        <f aca="false">Inputs!$B$37+Inputs!$B$38*MAX(Loan_Sample!H1883-Inputs!$C$38,0)+Inputs!$B$39*MAX(Loan_Sample!H1883-Inputs!$C$39,0)+Inputs!$B$40*MAX(Loan_Sample!H1883-Inputs!$C$40,0)+Inputs!$B$41*MAX(Loan_Sample!H1883-Inputs!$C$41,0)+Inputs!$B$42*Inputs!$B$14+Inputs!$B$43*MIN(Loan_Sample!I1883/Inputs!$B$17,1)+Inputs!$B$44*MIN(Loan_Sample!E1883,Inputs!$B$18)+Inputs!$B$45*Loan_Sample!C1883</f>
        <v>-3.39808220103823</v>
      </c>
      <c r="P1903" s="0" t="n">
        <f aca="false">MIN(1-Inputs!$B$13,MAX(Inputs!$B$13,1/(1+EXP(-(Inputs!$B$15*O1903+Inputs!$B$16)))))</f>
        <v>0.0310433575473081</v>
      </c>
      <c r="Q1903" s="0" t="n">
        <f aca="false">Inputs!$B$37+Inputs!$B$38*MAX(F1903-Inputs!$C$38,0)+Inputs!$B$39*MAX(F1903-Inputs!$C$39,0)+Inputs!$B$40*MAX(F1903-Inputs!$C$40,0)+Inputs!$B$41*MAX(F1903-Inputs!$C$41,0)+Inputs!$B$42*Inputs!$B$14+Inputs!$B$43*MIN(Loan_Sample!I1883/Inputs!$B$17,1)+Inputs!$B$44*MIN(E1903,Inputs!$B$18)+Inputs!$B$45*Loan_Sample!C1883</f>
        <v>-3.39808220103823</v>
      </c>
      <c r="R1903" s="0" t="n">
        <f aca="false">MIN(1-Inputs!$B$13,MAX(Inputs!$B$13,1/(1+EXP(-(Inputs!$B$15*Q1903+Inputs!$B$16)))))</f>
        <v>0.0310433575473081</v>
      </c>
    </row>
    <row r="1904" customFormat="false" ht="15" hidden="false" customHeight="false" outlineLevel="0" collapsed="false">
      <c r="A1904" s="0" t="n">
        <f aca="false">Loan_Sample!A1884</f>
        <v>56632</v>
      </c>
      <c r="B1904" s="0" t="n">
        <f aca="false">Loan_Sample!U1884</f>
        <v>208588.77</v>
      </c>
      <c r="C1904" s="0" t="n">
        <f aca="false">Loan_Sample!K1884+Inputs!$B$26</f>
        <v>5.25833320617676</v>
      </c>
      <c r="D1904" s="0" t="n">
        <f aca="false">Loan_Sample!L1884+Inputs!$B$26</f>
        <v>-1.875</v>
      </c>
      <c r="E1904" s="0" t="n">
        <f aca="false">Loan_Sample!E1884/(1+Inputs!$B$25/100)</f>
        <v>66.6128082275391</v>
      </c>
      <c r="F1904" s="0" t="n">
        <f aca="false">Loan_Sample!H1884-Inputs!$B$24/100</f>
        <v>0.0173332691192627</v>
      </c>
      <c r="G1904" s="0" t="n">
        <f aca="false">IF(ISNUMBER(C1904),INDEX(Scorecard!$D$54:$D$61,SUMPRODUCT(--(Scorecard!$G$54:$G$60&lt;C1904))+1),Scorecard!$D$62)</f>
        <v>0.126303549215828</v>
      </c>
      <c r="H1904" s="0" t="n">
        <f aca="false">IF(ISNUMBER(D1904),INDEX(Scorecard!$D$63:$D$68,SUMPRODUCT(--(Scorecard!$G$63:$G$67&lt;D1904))+1),Scorecard!$D$69)</f>
        <v>-0.340582194386522</v>
      </c>
      <c r="I1904" s="0" t="n">
        <f aca="false">IF(ISNUMBER(E1904),INDEX(Scorecard!$D$19:$D$26,SUMPRODUCT(--(Scorecard!$G$19:$G$25&lt;E1904))+1),Scorecard!$D$27)</f>
        <v>0.0530843085177338</v>
      </c>
      <c r="J1904" s="0" t="n">
        <f aca="false">IF(ISNUMBER(F1904),INDEX(Scorecard!$D$37:$D$44,SUMPRODUCT(--(Scorecard!$G$37:$G$43&lt;F1904))+1),Scorecard!$D$45)</f>
        <v>0.330501541082344</v>
      </c>
      <c r="K1904" s="0" t="n">
        <f aca="false">Inputs!$B$10+Scorecard!$J$5*Loan_Sample!Y1884+Scorecard!$J$6*Loan_Sample!Z1884+Scorecard!$J$7*I1904+Scorecard!$J$8*Loan_Sample!AB1884+Scorecard!$J$9*J1904+Scorecard!$J$10*Loan_Sample!AD1884+Scorecard!$J$11*G1904+Scorecard!$J$12*H1904</f>
        <v>-6.0847278382744</v>
      </c>
      <c r="L1904" s="0" t="n">
        <f aca="false">MIN(1-Inputs!$B$13,MAX(Inputs!$B$13,1/(1+EXP(-(Inputs!$B$11*K1904+Inputs!$B$12)))))</f>
        <v>0.00186345895858278</v>
      </c>
      <c r="M1904" s="0" t="n">
        <f aca="false">Loan_Sample!AH1884*Inputs!$B$4*B1904</f>
        <v>136.043814240692</v>
      </c>
      <c r="N1904" s="0" t="n">
        <f aca="false">L1904*Inputs!$B$4*B1904</f>
        <v>136.043814240692</v>
      </c>
      <c r="O1904" s="0" t="n">
        <f aca="false">Inputs!$B$37+Inputs!$B$38*MAX(Loan_Sample!H1884-Inputs!$C$38,0)+Inputs!$B$39*MAX(Loan_Sample!H1884-Inputs!$C$39,0)+Inputs!$B$40*MAX(Loan_Sample!H1884-Inputs!$C$40,0)+Inputs!$B$41*MAX(Loan_Sample!H1884-Inputs!$C$41,0)+Inputs!$B$42*Inputs!$B$14+Inputs!$B$43*MIN(Loan_Sample!I1884/Inputs!$B$17,1)+Inputs!$B$44*MIN(Loan_Sample!E1884,Inputs!$B$18)+Inputs!$B$45*Loan_Sample!C1884</f>
        <v>-5.28463223744099</v>
      </c>
      <c r="P1904" s="0" t="n">
        <f aca="false">MIN(1-Inputs!$B$13,MAX(Inputs!$B$13,1/(1+EXP(-(Inputs!$B$15*O1904+Inputs!$B$16)))))</f>
        <v>0.00373798968110219</v>
      </c>
      <c r="Q1904" s="0" t="n">
        <f aca="false">Inputs!$B$37+Inputs!$B$38*MAX(F1904-Inputs!$C$38,0)+Inputs!$B$39*MAX(F1904-Inputs!$C$39,0)+Inputs!$B$40*MAX(F1904-Inputs!$C$40,0)+Inputs!$B$41*MAX(F1904-Inputs!$C$41,0)+Inputs!$B$42*Inputs!$B$14+Inputs!$B$43*MIN(Loan_Sample!I1884/Inputs!$B$17,1)+Inputs!$B$44*MIN(E1904,Inputs!$B$18)+Inputs!$B$45*Loan_Sample!C1884</f>
        <v>-5.28463223744099</v>
      </c>
      <c r="R1904" s="0" t="n">
        <f aca="false">MIN(1-Inputs!$B$13,MAX(Inputs!$B$13,1/(1+EXP(-(Inputs!$B$15*Q1904+Inputs!$B$16)))))</f>
        <v>0.00373798968110219</v>
      </c>
    </row>
    <row r="1905" customFormat="false" ht="15" hidden="false" customHeight="false" outlineLevel="0" collapsed="false">
      <c r="A1905" s="0" t="n">
        <f aca="false">Loan_Sample!A1885</f>
        <v>56654</v>
      </c>
      <c r="B1905" s="0" t="n">
        <f aca="false">Loan_Sample!U1885</f>
        <v>307030.25</v>
      </c>
      <c r="C1905" s="0" t="n">
        <f aca="false">Loan_Sample!K1885+Inputs!$B$26</f>
        <v>4.12307691574097</v>
      </c>
      <c r="D1905" s="0" t="n">
        <f aca="false">Loan_Sample!L1885+Inputs!$B$26</f>
        <v>-0.276923179626465</v>
      </c>
      <c r="E1905" s="0" t="n">
        <f aca="false">Loan_Sample!E1885/(1+Inputs!$B$25/100)</f>
        <v>77.6261520385742</v>
      </c>
      <c r="F1905" s="0" t="n">
        <f aca="false">Loan_Sample!H1885-Inputs!$B$24/100</f>
        <v>-0.0833334922790527</v>
      </c>
      <c r="G1905" s="0" t="n">
        <f aca="false">IF(ISNUMBER(C1905),INDEX(Scorecard!$D$54:$D$61,SUMPRODUCT(--(Scorecard!$G$54:$G$60&lt;C1905))+1),Scorecard!$D$62)</f>
        <v>0.489050497890326</v>
      </c>
      <c r="H1905" s="0" t="n">
        <f aca="false">IF(ISNUMBER(D1905),INDEX(Scorecard!$D$63:$D$68,SUMPRODUCT(--(Scorecard!$G$63:$G$67&lt;D1905))+1),Scorecard!$D$69)</f>
        <v>0.322484508656054</v>
      </c>
      <c r="I1905" s="0" t="n">
        <f aca="false">IF(ISNUMBER(E1905),INDEX(Scorecard!$D$19:$D$26,SUMPRODUCT(--(Scorecard!$G$19:$G$25&lt;E1905))+1),Scorecard!$D$27)</f>
        <v>-0.0341578513653732</v>
      </c>
      <c r="J1905" s="0" t="n">
        <f aca="false">IF(ISNUMBER(F1905),INDEX(Scorecard!$D$37:$D$44,SUMPRODUCT(--(Scorecard!$G$37:$G$43&lt;F1905))+1),Scorecard!$D$45)</f>
        <v>0.330501541082344</v>
      </c>
      <c r="K1905" s="0" t="n">
        <f aca="false">Inputs!$B$10+Scorecard!$J$5*Loan_Sample!Y1885+Scorecard!$J$6*Loan_Sample!Z1885+Scorecard!$J$7*I1905+Scorecard!$J$8*Loan_Sample!AB1885+Scorecard!$J$9*J1905+Scorecard!$J$10*Loan_Sample!AD1885+Scorecard!$J$11*G1905+Scorecard!$J$12*H1905</f>
        <v>-5.55330775308746</v>
      </c>
      <c r="L1905" s="0" t="n">
        <f aca="false">MIN(1-Inputs!$B$13,MAX(Inputs!$B$13,1/(1+EXP(-(Inputs!$B$11*K1905+Inputs!$B$12)))))</f>
        <v>0.0032791265246316</v>
      </c>
      <c r="M1905" s="0" t="n">
        <f aca="false">Loan_Sample!AH1885*Inputs!$B$4*B1905</f>
        <v>352.376862823744</v>
      </c>
      <c r="N1905" s="0" t="n">
        <f aca="false">L1905*Inputs!$B$4*B1905</f>
        <v>352.376862823744</v>
      </c>
      <c r="O1905" s="0" t="n">
        <f aca="false">Inputs!$B$37+Inputs!$B$38*MAX(Loan_Sample!H1885-Inputs!$C$38,0)+Inputs!$B$39*MAX(Loan_Sample!H1885-Inputs!$C$39,0)+Inputs!$B$40*MAX(Loan_Sample!H1885-Inputs!$C$40,0)+Inputs!$B$41*MAX(Loan_Sample!H1885-Inputs!$C$41,0)+Inputs!$B$42*Inputs!$B$14+Inputs!$B$43*MIN(Loan_Sample!I1885/Inputs!$B$17,1)+Inputs!$B$44*MIN(Loan_Sample!E1885,Inputs!$B$18)+Inputs!$B$45*Loan_Sample!C1885</f>
        <v>-6.14532371477362</v>
      </c>
      <c r="P1905" s="0" t="n">
        <f aca="false">MIN(1-Inputs!$B$13,MAX(Inputs!$B$13,1/(1+EXP(-(Inputs!$B$15*O1905+Inputs!$B$16)))))</f>
        <v>0.00140839497250147</v>
      </c>
      <c r="Q1905" s="0" t="n">
        <f aca="false">Inputs!$B$37+Inputs!$B$38*MAX(F1905-Inputs!$C$38,0)+Inputs!$B$39*MAX(F1905-Inputs!$C$39,0)+Inputs!$B$40*MAX(F1905-Inputs!$C$40,0)+Inputs!$B$41*MAX(F1905-Inputs!$C$41,0)+Inputs!$B$42*Inputs!$B$14+Inputs!$B$43*MIN(Loan_Sample!I1885/Inputs!$B$17,1)+Inputs!$B$44*MIN(E1905,Inputs!$B$18)+Inputs!$B$45*Loan_Sample!C1885</f>
        <v>-6.14532371477362</v>
      </c>
      <c r="R1905" s="0" t="n">
        <f aca="false">MIN(1-Inputs!$B$13,MAX(Inputs!$B$13,1/(1+EXP(-(Inputs!$B$15*Q1905+Inputs!$B$16)))))</f>
        <v>0.00140839497250147</v>
      </c>
    </row>
    <row r="1906" customFormat="false" ht="15" hidden="false" customHeight="false" outlineLevel="0" collapsed="false">
      <c r="A1906" s="0" t="n">
        <f aca="false">Loan_Sample!A1886</f>
        <v>56656</v>
      </c>
      <c r="B1906" s="0" t="n">
        <f aca="false">Loan_Sample!U1886</f>
        <v>255992.36</v>
      </c>
      <c r="C1906" s="0" t="n">
        <f aca="false">Loan_Sample!K1886+Inputs!$B$26</f>
        <v>5.83333349227905</v>
      </c>
      <c r="D1906" s="0" t="n">
        <f aca="false">Loan_Sample!L1886+Inputs!$B$26</f>
        <v>-3.49999952316284</v>
      </c>
      <c r="E1906" s="0" t="n">
        <f aca="false">Loan_Sample!E1886/(1+Inputs!$B$25/100)</f>
        <v>74.8747024536133</v>
      </c>
      <c r="F1906" s="0" t="n">
        <f aca="false">Loan_Sample!H1886-Inputs!$B$24/100</f>
        <v>0.931333303451538</v>
      </c>
      <c r="G1906" s="0" t="n">
        <f aca="false">IF(ISNUMBER(C1906),INDEX(Scorecard!$D$54:$D$61,SUMPRODUCT(--(Scorecard!$G$54:$G$60&lt;C1906))+1),Scorecard!$D$62)</f>
        <v>0.0151758992857273</v>
      </c>
      <c r="H1906" s="0" t="n">
        <f aca="false">IF(ISNUMBER(D1906),INDEX(Scorecard!$D$63:$D$68,SUMPRODUCT(--(Scorecard!$G$63:$G$67&lt;D1906))+1),Scorecard!$D$69)</f>
        <v>-0.340582194386522</v>
      </c>
      <c r="I1906" s="0" t="n">
        <f aca="false">IF(ISNUMBER(E1906),INDEX(Scorecard!$D$19:$D$26,SUMPRODUCT(--(Scorecard!$G$19:$G$25&lt;E1906))+1),Scorecard!$D$27)</f>
        <v>-0.0341578513653732</v>
      </c>
      <c r="J1906" s="0" t="n">
        <f aca="false">IF(ISNUMBER(F1906),INDEX(Scorecard!$D$37:$D$44,SUMPRODUCT(--(Scorecard!$G$37:$G$43&lt;F1906))+1),Scorecard!$D$45)</f>
        <v>-0.975503570149195</v>
      </c>
      <c r="K1906" s="0" t="n">
        <f aca="false">Inputs!$B$10+Scorecard!$J$5*Loan_Sample!Y1886+Scorecard!$J$6*Loan_Sample!Z1886+Scorecard!$J$7*I1906+Scorecard!$J$8*Loan_Sample!AB1886+Scorecard!$J$9*J1906+Scorecard!$J$10*Loan_Sample!AD1886+Scorecard!$J$11*G1906+Scorecard!$J$12*H1906</f>
        <v>-5.25921298380812</v>
      </c>
      <c r="L1906" s="0" t="n">
        <f aca="false">MIN(1-Inputs!$B$13,MAX(Inputs!$B$13,1/(1+EXP(-(Inputs!$B$11*K1906+Inputs!$B$12)))))</f>
        <v>0.00448129909236897</v>
      </c>
      <c r="M1906" s="0" t="n">
        <f aca="false">Loan_Sample!AH1886*Inputs!$B$4*B1906</f>
        <v>401.512415682487</v>
      </c>
      <c r="N1906" s="0" t="n">
        <f aca="false">L1906*Inputs!$B$4*B1906</f>
        <v>401.512415682487</v>
      </c>
      <c r="O1906" s="0" t="n">
        <f aca="false">Inputs!$B$37+Inputs!$B$38*MAX(Loan_Sample!H1886-Inputs!$C$38,0)+Inputs!$B$39*MAX(Loan_Sample!H1886-Inputs!$C$39,0)+Inputs!$B$40*MAX(Loan_Sample!H1886-Inputs!$C$40,0)+Inputs!$B$41*MAX(Loan_Sample!H1886-Inputs!$C$41,0)+Inputs!$B$42*Inputs!$B$14+Inputs!$B$43*MIN(Loan_Sample!I1886/Inputs!$B$17,1)+Inputs!$B$44*MIN(Loan_Sample!E1886,Inputs!$B$18)+Inputs!$B$45*Loan_Sample!C1886</f>
        <v>-3.4760876336069</v>
      </c>
      <c r="P1906" s="0" t="n">
        <f aca="false">MIN(1-Inputs!$B$13,MAX(Inputs!$B$13,1/(1+EXP(-(Inputs!$B$15*O1906+Inputs!$B$16)))))</f>
        <v>0.0284841035409436</v>
      </c>
      <c r="Q1906" s="0" t="n">
        <f aca="false">Inputs!$B$37+Inputs!$B$38*MAX(F1906-Inputs!$C$38,0)+Inputs!$B$39*MAX(F1906-Inputs!$C$39,0)+Inputs!$B$40*MAX(F1906-Inputs!$C$40,0)+Inputs!$B$41*MAX(F1906-Inputs!$C$41,0)+Inputs!$B$42*Inputs!$B$14+Inputs!$B$43*MIN(Loan_Sample!I1886/Inputs!$B$17,1)+Inputs!$B$44*MIN(E1906,Inputs!$B$18)+Inputs!$B$45*Loan_Sample!C1886</f>
        <v>-3.4760876336069</v>
      </c>
      <c r="R1906" s="0" t="n">
        <f aca="false">MIN(1-Inputs!$B$13,MAX(Inputs!$B$13,1/(1+EXP(-(Inputs!$B$15*Q1906+Inputs!$B$16)))))</f>
        <v>0.0284841035409436</v>
      </c>
    </row>
    <row r="1907" customFormat="false" ht="15" hidden="false" customHeight="false" outlineLevel="0" collapsed="false">
      <c r="A1907" s="0" t="n">
        <f aca="false">Loan_Sample!A1887</f>
        <v>56676</v>
      </c>
      <c r="B1907" s="0" t="n">
        <f aca="false">Loan_Sample!U1887</f>
        <v>219918.88</v>
      </c>
      <c r="C1907" s="0" t="n">
        <f aca="false">Loan_Sample!K1887+Inputs!$B$26</f>
        <v>9.63333320617676</v>
      </c>
      <c r="D1907" s="0" t="n">
        <f aca="false">Loan_Sample!L1887+Inputs!$B$26</f>
        <v>5.0717945098877</v>
      </c>
      <c r="E1907" s="0" t="n">
        <f aca="false">Loan_Sample!E1887/(1+Inputs!$B$25/100)</f>
        <v>71.1942672729492</v>
      </c>
      <c r="F1907" s="0" t="n">
        <f aca="false">Loan_Sample!H1887-Inputs!$B$24/100</f>
        <v>0.456666707992554</v>
      </c>
      <c r="G1907" s="0" t="n">
        <f aca="false">IF(ISNUMBER(C1907),INDEX(Scorecard!$D$54:$D$61,SUMPRODUCT(--(Scorecard!$G$54:$G$60&lt;C1907))+1),Scorecard!$D$62)</f>
        <v>-0.541917179454542</v>
      </c>
      <c r="H1907" s="0" t="n">
        <f aca="false">IF(ISNUMBER(D1907),INDEX(Scorecard!$D$63:$D$68,SUMPRODUCT(--(Scorecard!$G$63:$G$67&lt;D1907))+1),Scorecard!$D$69)</f>
        <v>0.322484508656054</v>
      </c>
      <c r="I1907" s="0" t="n">
        <f aca="false">IF(ISNUMBER(E1907),INDEX(Scorecard!$D$19:$D$26,SUMPRODUCT(--(Scorecard!$G$19:$G$25&lt;E1907))+1),Scorecard!$D$27)</f>
        <v>0.0530843085177338</v>
      </c>
      <c r="J1907" s="0" t="n">
        <f aca="false">IF(ISNUMBER(F1907),INDEX(Scorecard!$D$37:$D$44,SUMPRODUCT(--(Scorecard!$G$37:$G$43&lt;F1907))+1),Scorecard!$D$45)</f>
        <v>-0.271229676926091</v>
      </c>
      <c r="K1907" s="0" t="n">
        <f aca="false">Inputs!$B$10+Scorecard!$J$5*Loan_Sample!Y1887+Scorecard!$J$6*Loan_Sample!Z1887+Scorecard!$J$7*I1907+Scorecard!$J$8*Loan_Sample!AB1887+Scorecard!$J$9*J1907+Scorecard!$J$10*Loan_Sample!AD1887+Scorecard!$J$11*G1907+Scorecard!$J$12*H1907</f>
        <v>-6.42378080945544</v>
      </c>
      <c r="L1907" s="0" t="n">
        <f aca="false">MIN(1-Inputs!$B$13,MAX(Inputs!$B$13,1/(1+EXP(-(Inputs!$B$11*K1907+Inputs!$B$12)))))</f>
        <v>0.00129891057654353</v>
      </c>
      <c r="M1907" s="0" t="n">
        <f aca="false">Loan_Sample!AH1887*Inputs!$B$4*B1907</f>
        <v>99.9792357247623</v>
      </c>
      <c r="N1907" s="0" t="n">
        <f aca="false">L1907*Inputs!$B$4*B1907</f>
        <v>99.9792357247623</v>
      </c>
      <c r="O1907" s="0" t="n">
        <f aca="false">Inputs!$B$37+Inputs!$B$38*MAX(Loan_Sample!H1887-Inputs!$C$38,0)+Inputs!$B$39*MAX(Loan_Sample!H1887-Inputs!$C$39,0)+Inputs!$B$40*MAX(Loan_Sample!H1887-Inputs!$C$40,0)+Inputs!$B$41*MAX(Loan_Sample!H1887-Inputs!$C$41,0)+Inputs!$B$42*Inputs!$B$14+Inputs!$B$43*MIN(Loan_Sample!I1887/Inputs!$B$17,1)+Inputs!$B$44*MIN(Loan_Sample!E1887,Inputs!$B$18)+Inputs!$B$45*Loan_Sample!C1887</f>
        <v>-4.47933797487942</v>
      </c>
      <c r="P1907" s="0" t="n">
        <f aca="false">MIN(1-Inputs!$B$13,MAX(Inputs!$B$13,1/(1+EXP(-(Inputs!$B$15*O1907+Inputs!$B$16)))))</f>
        <v>0.00928519975805544</v>
      </c>
      <c r="Q1907" s="0" t="n">
        <f aca="false">Inputs!$B$37+Inputs!$B$38*MAX(F1907-Inputs!$C$38,0)+Inputs!$B$39*MAX(F1907-Inputs!$C$39,0)+Inputs!$B$40*MAX(F1907-Inputs!$C$40,0)+Inputs!$B$41*MAX(F1907-Inputs!$C$41,0)+Inputs!$B$42*Inputs!$B$14+Inputs!$B$43*MIN(Loan_Sample!I1887/Inputs!$B$17,1)+Inputs!$B$44*MIN(E1907,Inputs!$B$18)+Inputs!$B$45*Loan_Sample!C1887</f>
        <v>-4.47933797487942</v>
      </c>
      <c r="R1907" s="0" t="n">
        <f aca="false">MIN(1-Inputs!$B$13,MAX(Inputs!$B$13,1/(1+EXP(-(Inputs!$B$15*Q1907+Inputs!$B$16)))))</f>
        <v>0.00928519975805544</v>
      </c>
    </row>
    <row r="1908" customFormat="false" ht="15" hidden="false" customHeight="false" outlineLevel="0" collapsed="false">
      <c r="A1908" s="0" t="n">
        <f aca="false">Loan_Sample!A1888</f>
        <v>56676</v>
      </c>
      <c r="B1908" s="0" t="n">
        <f aca="false">Loan_Sample!U1888</f>
        <v>208866.6</v>
      </c>
      <c r="C1908" s="0" t="n">
        <f aca="false">Loan_Sample!K1888+Inputs!$B$26</f>
        <v>4.80000019073486</v>
      </c>
      <c r="D1908" s="0" t="n">
        <f aca="false">Loan_Sample!L1888+Inputs!$B$26</f>
        <v>-0.458333015441895</v>
      </c>
      <c r="E1908" s="0" t="n">
        <f aca="false">Loan_Sample!E1888/(1+Inputs!$B$25/100)</f>
        <v>59.548526763916</v>
      </c>
      <c r="F1908" s="0" t="n">
        <f aca="false">Loan_Sample!H1888-Inputs!$B$24/100</f>
        <v>-2.74333333969116</v>
      </c>
      <c r="G1908" s="0" t="n">
        <f aca="false">IF(ISNUMBER(C1908),INDEX(Scorecard!$D$54:$D$61,SUMPRODUCT(--(Scorecard!$G$54:$G$60&lt;C1908))+1),Scorecard!$D$62)</f>
        <v>0.409483001259379</v>
      </c>
      <c r="H1908" s="0" t="n">
        <f aca="false">IF(ISNUMBER(D1908),INDEX(Scorecard!$D$63:$D$68,SUMPRODUCT(--(Scorecard!$G$63:$G$67&lt;D1908))+1),Scorecard!$D$69)</f>
        <v>0.322484508656054</v>
      </c>
      <c r="I1908" s="0" t="n">
        <f aca="false">IF(ISNUMBER(E1908),INDEX(Scorecard!$D$19:$D$26,SUMPRODUCT(--(Scorecard!$G$19:$G$25&lt;E1908))+1),Scorecard!$D$27)</f>
        <v>0.267179331770092</v>
      </c>
      <c r="J1908" s="0" t="n">
        <f aca="false">IF(ISNUMBER(F1908),INDEX(Scorecard!$D$37:$D$44,SUMPRODUCT(--(Scorecard!$G$37:$G$43&lt;F1908))+1),Scorecard!$D$45)</f>
        <v>1.35057635045042</v>
      </c>
      <c r="K1908" s="0" t="n">
        <f aca="false">Inputs!$B$10+Scorecard!$J$5*Loan_Sample!Y1888+Scorecard!$J$6*Loan_Sample!Z1888+Scorecard!$J$7*I1908+Scorecard!$J$8*Loan_Sample!AB1888+Scorecard!$J$9*J1908+Scorecard!$J$10*Loan_Sample!AD1888+Scorecard!$J$11*G1908+Scorecard!$J$12*H1908</f>
        <v>-7.48025873055058</v>
      </c>
      <c r="L1908" s="0" t="n">
        <f aca="false">MIN(1-Inputs!$B$13,MAX(Inputs!$B$13,1/(1+EXP(-(Inputs!$B$11*K1908+Inputs!$B$12)))))</f>
        <v>0.000421499396165499</v>
      </c>
      <c r="M1908" s="0" t="n">
        <f aca="false">Loan_Sample!AH1888*Inputs!$B$4*B1908</f>
        <v>30.8130010226993</v>
      </c>
      <c r="N1908" s="0" t="n">
        <f aca="false">L1908*Inputs!$B$4*B1908</f>
        <v>30.8130010226993</v>
      </c>
      <c r="O1908" s="0" t="n">
        <f aca="false">Inputs!$B$37+Inputs!$B$38*MAX(Loan_Sample!H1888-Inputs!$C$38,0)+Inputs!$B$39*MAX(Loan_Sample!H1888-Inputs!$C$39,0)+Inputs!$B$40*MAX(Loan_Sample!H1888-Inputs!$C$40,0)+Inputs!$B$41*MAX(Loan_Sample!H1888-Inputs!$C$41,0)+Inputs!$B$42*Inputs!$B$14+Inputs!$B$43*MIN(Loan_Sample!I1888/Inputs!$B$17,1)+Inputs!$B$44*MIN(Loan_Sample!E1888,Inputs!$B$18)+Inputs!$B$45*Loan_Sample!C1888</f>
        <v>-5.26871971308465</v>
      </c>
      <c r="P1908" s="0" t="n">
        <f aca="false">MIN(1-Inputs!$B$13,MAX(Inputs!$B$13,1/(1+EXP(-(Inputs!$B$15*O1908+Inputs!$B$16)))))</f>
        <v>0.00380596301873747</v>
      </c>
      <c r="Q1908" s="0" t="n">
        <f aca="false">Inputs!$B$37+Inputs!$B$38*MAX(F1908-Inputs!$C$38,0)+Inputs!$B$39*MAX(F1908-Inputs!$C$39,0)+Inputs!$B$40*MAX(F1908-Inputs!$C$40,0)+Inputs!$B$41*MAX(F1908-Inputs!$C$41,0)+Inputs!$B$42*Inputs!$B$14+Inputs!$B$43*MIN(Loan_Sample!I1888/Inputs!$B$17,1)+Inputs!$B$44*MIN(E1908,Inputs!$B$18)+Inputs!$B$45*Loan_Sample!C1888</f>
        <v>-5.26871971308465</v>
      </c>
      <c r="R1908" s="0" t="n">
        <f aca="false">MIN(1-Inputs!$B$13,MAX(Inputs!$B$13,1/(1+EXP(-(Inputs!$B$15*Q1908+Inputs!$B$16)))))</f>
        <v>0.00380596301873747</v>
      </c>
    </row>
    <row r="1909" customFormat="false" ht="15" hidden="false" customHeight="false" outlineLevel="0" collapsed="false">
      <c r="A1909" s="0" t="n">
        <f aca="false">Loan_Sample!A1889</f>
        <v>56683</v>
      </c>
      <c r="B1909" s="0" t="n">
        <f aca="false">Loan_Sample!U1889</f>
        <v>442637.4</v>
      </c>
      <c r="C1909" s="0" t="n">
        <f aca="false">Loan_Sample!K1889+Inputs!$B$26</f>
        <v>4.60833311080933</v>
      </c>
      <c r="D1909" s="0" t="n">
        <f aca="false">Loan_Sample!L1889+Inputs!$B$26</f>
        <v>-1.125</v>
      </c>
      <c r="E1909" s="0" t="n">
        <f aca="false">Loan_Sample!E1889/(1+Inputs!$B$25/100)</f>
        <v>46.4752960205078</v>
      </c>
      <c r="F1909" s="0" t="n">
        <f aca="false">Loan_Sample!H1889-Inputs!$B$24/100</f>
        <v>-1.40833330154419</v>
      </c>
      <c r="G1909" s="0" t="n">
        <f aca="false">IF(ISNUMBER(C1909),INDEX(Scorecard!$D$54:$D$61,SUMPRODUCT(--(Scorecard!$G$54:$G$60&lt;C1909))+1),Scorecard!$D$62)</f>
        <v>0.409483001259379</v>
      </c>
      <c r="H1909" s="0" t="n">
        <f aca="false">IF(ISNUMBER(D1909),INDEX(Scorecard!$D$63:$D$68,SUMPRODUCT(--(Scorecard!$G$63:$G$67&lt;D1909))+1),Scorecard!$D$69)</f>
        <v>-0.340582194386522</v>
      </c>
      <c r="I1909" s="0" t="n">
        <f aca="false">IF(ISNUMBER(E1909),INDEX(Scorecard!$D$19:$D$26,SUMPRODUCT(--(Scorecard!$G$19:$G$25&lt;E1909))+1),Scorecard!$D$27)</f>
        <v>0.57899015159425</v>
      </c>
      <c r="J1909" s="0" t="n">
        <f aca="false">IF(ISNUMBER(F1909),INDEX(Scorecard!$D$37:$D$44,SUMPRODUCT(--(Scorecard!$G$37:$G$43&lt;F1909))+1),Scorecard!$D$45)</f>
        <v>1.35057635045042</v>
      </c>
      <c r="K1909" s="0" t="n">
        <f aca="false">Inputs!$B$10+Scorecard!$J$5*Loan_Sample!Y1889+Scorecard!$J$6*Loan_Sample!Z1889+Scorecard!$J$7*I1909+Scorecard!$J$8*Loan_Sample!AB1889+Scorecard!$J$9*J1909+Scorecard!$J$10*Loan_Sample!AD1889+Scorecard!$J$11*G1909+Scorecard!$J$12*H1909</f>
        <v>-5.2980273354368</v>
      </c>
      <c r="L1909" s="0" t="n">
        <f aca="false">MIN(1-Inputs!$B$13,MAX(Inputs!$B$13,1/(1+EXP(-(Inputs!$B$11*K1909+Inputs!$B$12)))))</f>
        <v>0.00430042379649219</v>
      </c>
      <c r="M1909" s="0" t="n">
        <f aca="false">Loan_Sample!AH1889*Inputs!$B$4*B1909</f>
        <v>666.234942862102</v>
      </c>
      <c r="N1909" s="0" t="n">
        <f aca="false">L1909*Inputs!$B$4*B1909</f>
        <v>666.234942862102</v>
      </c>
      <c r="O1909" s="0" t="n">
        <f aca="false">Inputs!$B$37+Inputs!$B$38*MAX(Loan_Sample!H1889-Inputs!$C$38,0)+Inputs!$B$39*MAX(Loan_Sample!H1889-Inputs!$C$39,0)+Inputs!$B$40*MAX(Loan_Sample!H1889-Inputs!$C$40,0)+Inputs!$B$41*MAX(Loan_Sample!H1889-Inputs!$C$41,0)+Inputs!$B$42*Inputs!$B$14+Inputs!$B$43*MIN(Loan_Sample!I1889/Inputs!$B$17,1)+Inputs!$B$44*MIN(Loan_Sample!E1889,Inputs!$B$18)+Inputs!$B$45*Loan_Sample!C1889</f>
        <v>-5.46998655690776</v>
      </c>
      <c r="P1909" s="0" t="n">
        <f aca="false">MIN(1-Inputs!$B$13,MAX(Inputs!$B$13,1/(1+EXP(-(Inputs!$B$15*O1909+Inputs!$B$16)))))</f>
        <v>0.00302995530045933</v>
      </c>
      <c r="Q1909" s="0" t="n">
        <f aca="false">Inputs!$B$37+Inputs!$B$38*MAX(F1909-Inputs!$C$38,0)+Inputs!$B$39*MAX(F1909-Inputs!$C$39,0)+Inputs!$B$40*MAX(F1909-Inputs!$C$40,0)+Inputs!$B$41*MAX(F1909-Inputs!$C$41,0)+Inputs!$B$42*Inputs!$B$14+Inputs!$B$43*MIN(Loan_Sample!I1889/Inputs!$B$17,1)+Inputs!$B$44*MIN(E1909,Inputs!$B$18)+Inputs!$B$45*Loan_Sample!C1889</f>
        <v>-5.46998655690776</v>
      </c>
      <c r="R1909" s="0" t="n">
        <f aca="false">MIN(1-Inputs!$B$13,MAX(Inputs!$B$13,1/(1+EXP(-(Inputs!$B$15*Q1909+Inputs!$B$16)))))</f>
        <v>0.00302995530045933</v>
      </c>
    </row>
    <row r="1910" customFormat="false" ht="15" hidden="false" customHeight="false" outlineLevel="0" collapsed="false">
      <c r="A1910" s="0" t="n">
        <f aca="false">Loan_Sample!A1890</f>
        <v>56687</v>
      </c>
      <c r="B1910" s="0" t="n">
        <f aca="false">Loan_Sample!U1890</f>
        <v>214613.94</v>
      </c>
      <c r="C1910" s="0" t="n">
        <f aca="false">Loan_Sample!K1890+Inputs!$B$26</f>
        <v>5.00833320617676</v>
      </c>
      <c r="D1910" s="0" t="n">
        <f aca="false">Loan_Sample!L1890+Inputs!$B$26</f>
        <v>-1.125</v>
      </c>
      <c r="E1910" s="0" t="n">
        <f aca="false">Loan_Sample!E1890/(1+Inputs!$B$25/100)</f>
        <v>68.7340698242188</v>
      </c>
      <c r="F1910" s="0" t="n">
        <f aca="false">Loan_Sample!H1890-Inputs!$B$24/100</f>
        <v>-1.77433300018311</v>
      </c>
      <c r="G1910" s="0" t="n">
        <f aca="false">IF(ISNUMBER(C1910),INDEX(Scorecard!$D$54:$D$61,SUMPRODUCT(--(Scorecard!$G$54:$G$60&lt;C1910))+1),Scorecard!$D$62)</f>
        <v>0.214429354789033</v>
      </c>
      <c r="H1910" s="0" t="n">
        <f aca="false">IF(ISNUMBER(D1910),INDEX(Scorecard!$D$63:$D$68,SUMPRODUCT(--(Scorecard!$G$63:$G$67&lt;D1910))+1),Scorecard!$D$69)</f>
        <v>-0.340582194386522</v>
      </c>
      <c r="I1910" s="0" t="n">
        <f aca="false">IF(ISNUMBER(E1910),INDEX(Scorecard!$D$19:$D$26,SUMPRODUCT(--(Scorecard!$G$19:$G$25&lt;E1910))+1),Scorecard!$D$27)</f>
        <v>0.0530843085177338</v>
      </c>
      <c r="J1910" s="0" t="n">
        <f aca="false">IF(ISNUMBER(F1910),INDEX(Scorecard!$D$37:$D$44,SUMPRODUCT(--(Scorecard!$G$37:$G$43&lt;F1910))+1),Scorecard!$D$45)</f>
        <v>1.35057635045042</v>
      </c>
      <c r="K1910" s="0" t="n">
        <f aca="false">Inputs!$B$10+Scorecard!$J$5*Loan_Sample!Y1890+Scorecard!$J$6*Loan_Sample!Z1890+Scorecard!$J$7*I1910+Scorecard!$J$8*Loan_Sample!AB1890+Scorecard!$J$9*J1910+Scorecard!$J$10*Loan_Sample!AD1890+Scorecard!$J$11*G1910+Scorecard!$J$12*H1910</f>
        <v>-4.93576813044473</v>
      </c>
      <c r="L1910" s="0" t="n">
        <f aca="false">MIN(1-Inputs!$B$13,MAX(Inputs!$B$13,1/(1+EXP(-(Inputs!$B$11*K1910+Inputs!$B$12)))))</f>
        <v>0.00631484486928445</v>
      </c>
      <c r="M1910" s="0" t="n">
        <f aca="false">Loan_Sample!AH1890*Inputs!$B$4*B1910</f>
        <v>474.338808260072</v>
      </c>
      <c r="N1910" s="0" t="n">
        <f aca="false">L1910*Inputs!$B$4*B1910</f>
        <v>474.338808260072</v>
      </c>
      <c r="O1910" s="0" t="n">
        <f aca="false">Inputs!$B$37+Inputs!$B$38*MAX(Loan_Sample!H1890-Inputs!$C$38,0)+Inputs!$B$39*MAX(Loan_Sample!H1890-Inputs!$C$39,0)+Inputs!$B$40*MAX(Loan_Sample!H1890-Inputs!$C$40,0)+Inputs!$B$41*MAX(Loan_Sample!H1890-Inputs!$C$41,0)+Inputs!$B$42*Inputs!$B$14+Inputs!$B$43*MIN(Loan_Sample!I1890/Inputs!$B$17,1)+Inputs!$B$44*MIN(Loan_Sample!E1890,Inputs!$B$18)+Inputs!$B$45*Loan_Sample!C1890</f>
        <v>-5.45277671944778</v>
      </c>
      <c r="P1910" s="0" t="n">
        <f aca="false">MIN(1-Inputs!$B$13,MAX(Inputs!$B$13,1/(1+EXP(-(Inputs!$B$15*O1910+Inputs!$B$16)))))</f>
        <v>0.00308963241697422</v>
      </c>
      <c r="Q1910" s="0" t="n">
        <f aca="false">Inputs!$B$37+Inputs!$B$38*MAX(F1910-Inputs!$C$38,0)+Inputs!$B$39*MAX(F1910-Inputs!$C$39,0)+Inputs!$B$40*MAX(F1910-Inputs!$C$40,0)+Inputs!$B$41*MAX(F1910-Inputs!$C$41,0)+Inputs!$B$42*Inputs!$B$14+Inputs!$B$43*MIN(Loan_Sample!I1890/Inputs!$B$17,1)+Inputs!$B$44*MIN(E1910,Inputs!$B$18)+Inputs!$B$45*Loan_Sample!C1890</f>
        <v>-5.45277671944778</v>
      </c>
      <c r="R1910" s="0" t="n">
        <f aca="false">MIN(1-Inputs!$B$13,MAX(Inputs!$B$13,1/(1+EXP(-(Inputs!$B$15*Q1910+Inputs!$B$16)))))</f>
        <v>0.00308963241697422</v>
      </c>
    </row>
    <row r="1911" customFormat="false" ht="15" hidden="false" customHeight="false" outlineLevel="0" collapsed="false">
      <c r="A1911" s="0" t="n">
        <f aca="false">Loan_Sample!A1891</f>
        <v>56738</v>
      </c>
      <c r="B1911" s="0" t="n">
        <f aca="false">Loan_Sample!U1891</f>
        <v>233637.64</v>
      </c>
      <c r="C1911" s="0" t="n">
        <f aca="false">Loan_Sample!K1891+Inputs!$B$26</f>
        <v>4.50833320617676</v>
      </c>
      <c r="D1911" s="0" t="n">
        <f aca="false">Loan_Sample!L1891+Inputs!$B$26</f>
        <v>-1.125</v>
      </c>
      <c r="E1911" s="0" t="n">
        <f aca="false">Loan_Sample!E1891/(1+Inputs!$B$25/100)</f>
        <v>73.6093368530273</v>
      </c>
      <c r="F1911" s="0" t="n">
        <f aca="false">Loan_Sample!H1891-Inputs!$B$24/100</f>
        <v>-2.7263331413269</v>
      </c>
      <c r="G1911" s="0" t="n">
        <f aca="false">IF(ISNUMBER(C1911),INDEX(Scorecard!$D$54:$D$61,SUMPRODUCT(--(Scorecard!$G$54:$G$60&lt;C1911))+1),Scorecard!$D$62)</f>
        <v>0.409483001259379</v>
      </c>
      <c r="H1911" s="0" t="n">
        <f aca="false">IF(ISNUMBER(D1911),INDEX(Scorecard!$D$63:$D$68,SUMPRODUCT(--(Scorecard!$G$63:$G$67&lt;D1911))+1),Scorecard!$D$69)</f>
        <v>-0.340582194386522</v>
      </c>
      <c r="I1911" s="0" t="n">
        <f aca="false">IF(ISNUMBER(E1911),INDEX(Scorecard!$D$19:$D$26,SUMPRODUCT(--(Scorecard!$G$19:$G$25&lt;E1911))+1),Scorecard!$D$27)</f>
        <v>-0.0341578513653732</v>
      </c>
      <c r="J1911" s="0" t="n">
        <f aca="false">IF(ISNUMBER(F1911),INDEX(Scorecard!$D$37:$D$44,SUMPRODUCT(--(Scorecard!$G$37:$G$43&lt;F1911))+1),Scorecard!$D$45)</f>
        <v>1.35057635045042</v>
      </c>
      <c r="K1911" s="0" t="n">
        <f aca="false">Inputs!$B$10+Scorecard!$J$5*Loan_Sample!Y1891+Scorecard!$J$6*Loan_Sample!Z1891+Scorecard!$J$7*I1911+Scorecard!$J$8*Loan_Sample!AB1891+Scorecard!$J$9*J1911+Scorecard!$J$10*Loan_Sample!AD1891+Scorecard!$J$11*G1911+Scorecard!$J$12*H1911</f>
        <v>-5.45741691214921</v>
      </c>
      <c r="L1911" s="0" t="n">
        <f aca="false">MIN(1-Inputs!$B$13,MAX(Inputs!$B$13,1/(1+EXP(-(Inputs!$B$11*K1911+Inputs!$B$12)))))</f>
        <v>0.00363081128349329</v>
      </c>
      <c r="M1911" s="0" t="n">
        <f aca="false">Loan_Sample!AH1891*Inputs!$B$4*B1911</f>
        <v>296.90296284626</v>
      </c>
      <c r="N1911" s="0" t="n">
        <f aca="false">L1911*Inputs!$B$4*B1911</f>
        <v>296.90296284626</v>
      </c>
      <c r="O1911" s="0" t="n">
        <f aca="false">Inputs!$B$37+Inputs!$B$38*MAX(Loan_Sample!H1891-Inputs!$C$38,0)+Inputs!$B$39*MAX(Loan_Sample!H1891-Inputs!$C$39,0)+Inputs!$B$40*MAX(Loan_Sample!H1891-Inputs!$C$40,0)+Inputs!$B$41*MAX(Loan_Sample!H1891-Inputs!$C$41,0)+Inputs!$B$42*Inputs!$B$14+Inputs!$B$43*MIN(Loan_Sample!I1891/Inputs!$B$17,1)+Inputs!$B$44*MIN(Loan_Sample!E1891,Inputs!$B$18)+Inputs!$B$45*Loan_Sample!C1891</f>
        <v>-5.80380948116754</v>
      </c>
      <c r="P1911" s="0" t="n">
        <f aca="false">MIN(1-Inputs!$B$13,MAX(Inputs!$B$13,1/(1+EXP(-(Inputs!$B$15*O1911+Inputs!$B$16)))))</f>
        <v>0.00207511326863508</v>
      </c>
      <c r="Q1911" s="0" t="n">
        <f aca="false">Inputs!$B$37+Inputs!$B$38*MAX(F1911-Inputs!$C$38,0)+Inputs!$B$39*MAX(F1911-Inputs!$C$39,0)+Inputs!$B$40*MAX(F1911-Inputs!$C$40,0)+Inputs!$B$41*MAX(F1911-Inputs!$C$41,0)+Inputs!$B$42*Inputs!$B$14+Inputs!$B$43*MIN(Loan_Sample!I1891/Inputs!$B$17,1)+Inputs!$B$44*MIN(E1911,Inputs!$B$18)+Inputs!$B$45*Loan_Sample!C1891</f>
        <v>-5.80380948116754</v>
      </c>
      <c r="R1911" s="0" t="n">
        <f aca="false">MIN(1-Inputs!$B$13,MAX(Inputs!$B$13,1/(1+EXP(-(Inputs!$B$15*Q1911+Inputs!$B$16)))))</f>
        <v>0.00207511326863508</v>
      </c>
    </row>
    <row r="1912" customFormat="false" ht="15" hidden="false" customHeight="false" outlineLevel="0" collapsed="false">
      <c r="A1912" s="0" t="n">
        <f aca="false">Loan_Sample!A1892</f>
        <v>56740</v>
      </c>
      <c r="B1912" s="0" t="n">
        <f aca="false">Loan_Sample!U1892</f>
        <v>198658.92</v>
      </c>
      <c r="C1912" s="0" t="n">
        <f aca="false">Loan_Sample!K1892+Inputs!$B$26</f>
        <v>4.5</v>
      </c>
      <c r="D1912" s="0" t="n">
        <f aca="false">Loan_Sample!L1892+Inputs!$B$26</f>
        <v>-0.458333492279053</v>
      </c>
      <c r="E1912" s="0" t="n">
        <f aca="false">Loan_Sample!E1892/(1+Inputs!$B$25/100)</f>
        <v>69.8919372558594</v>
      </c>
      <c r="F1912" s="0" t="n">
        <f aca="false">Loan_Sample!H1892-Inputs!$B$24/100</f>
        <v>-2.89033341407776</v>
      </c>
      <c r="G1912" s="0" t="n">
        <f aca="false">IF(ISNUMBER(C1912),INDEX(Scorecard!$D$54:$D$61,SUMPRODUCT(--(Scorecard!$G$54:$G$60&lt;C1912))+1),Scorecard!$D$62)</f>
        <v>0.409483001259379</v>
      </c>
      <c r="H1912" s="0" t="n">
        <f aca="false">IF(ISNUMBER(D1912),INDEX(Scorecard!$D$63:$D$68,SUMPRODUCT(--(Scorecard!$G$63:$G$67&lt;D1912))+1),Scorecard!$D$69)</f>
        <v>0.322484508656054</v>
      </c>
      <c r="I1912" s="0" t="n">
        <f aca="false">IF(ISNUMBER(E1912),INDEX(Scorecard!$D$19:$D$26,SUMPRODUCT(--(Scorecard!$G$19:$G$25&lt;E1912))+1),Scorecard!$D$27)</f>
        <v>0.0530843085177338</v>
      </c>
      <c r="J1912" s="0" t="n">
        <f aca="false">IF(ISNUMBER(F1912),INDEX(Scorecard!$D$37:$D$44,SUMPRODUCT(--(Scorecard!$G$37:$G$43&lt;F1912))+1),Scorecard!$D$45)</f>
        <v>1.35057635045042</v>
      </c>
      <c r="K1912" s="0" t="n">
        <f aca="false">Inputs!$B$10+Scorecard!$J$5*Loan_Sample!Y1892+Scorecard!$J$6*Loan_Sample!Z1892+Scorecard!$J$7*I1912+Scorecard!$J$8*Loan_Sample!AB1892+Scorecard!$J$9*J1912+Scorecard!$J$10*Loan_Sample!AD1892+Scorecard!$J$11*G1912+Scorecard!$J$12*H1912</f>
        <v>-4.4841656843034</v>
      </c>
      <c r="L1912" s="0" t="n">
        <f aca="false">MIN(1-Inputs!$B$13,MAX(Inputs!$B$13,1/(1+EXP(-(Inputs!$B$11*K1912+Inputs!$B$12)))))</f>
        <v>0.0101804737851126</v>
      </c>
      <c r="M1912" s="0" t="n">
        <f aca="false">Loan_Sample!AH1892*Inputs!$B$4*B1912</f>
        <v>707.854674533573</v>
      </c>
      <c r="N1912" s="0" t="n">
        <f aca="false">L1912*Inputs!$B$4*B1912</f>
        <v>707.854674533573</v>
      </c>
      <c r="O1912" s="0" t="n">
        <f aca="false">Inputs!$B$37+Inputs!$B$38*MAX(Loan_Sample!H1892-Inputs!$C$38,0)+Inputs!$B$39*MAX(Loan_Sample!H1892-Inputs!$C$39,0)+Inputs!$B$40*MAX(Loan_Sample!H1892-Inputs!$C$40,0)+Inputs!$B$41*MAX(Loan_Sample!H1892-Inputs!$C$41,0)+Inputs!$B$42*Inputs!$B$14+Inputs!$B$43*MIN(Loan_Sample!I1892/Inputs!$B$17,1)+Inputs!$B$44*MIN(Loan_Sample!E1892,Inputs!$B$18)+Inputs!$B$45*Loan_Sample!C1892</f>
        <v>-5.63245293202494</v>
      </c>
      <c r="P1912" s="0" t="n">
        <f aca="false">MIN(1-Inputs!$B$13,MAX(Inputs!$B$13,1/(1+EXP(-(Inputs!$B$15*O1912+Inputs!$B$16)))))</f>
        <v>0.00252027350428927</v>
      </c>
      <c r="Q1912" s="0" t="n">
        <f aca="false">Inputs!$B$37+Inputs!$B$38*MAX(F1912-Inputs!$C$38,0)+Inputs!$B$39*MAX(F1912-Inputs!$C$39,0)+Inputs!$B$40*MAX(F1912-Inputs!$C$40,0)+Inputs!$B$41*MAX(F1912-Inputs!$C$41,0)+Inputs!$B$42*Inputs!$B$14+Inputs!$B$43*MIN(Loan_Sample!I1892/Inputs!$B$17,1)+Inputs!$B$44*MIN(E1912,Inputs!$B$18)+Inputs!$B$45*Loan_Sample!C1892</f>
        <v>-5.63245293202494</v>
      </c>
      <c r="R1912" s="0" t="n">
        <f aca="false">MIN(1-Inputs!$B$13,MAX(Inputs!$B$13,1/(1+EXP(-(Inputs!$B$15*Q1912+Inputs!$B$16)))))</f>
        <v>0.00252027350428927</v>
      </c>
    </row>
    <row r="1913" customFormat="false" ht="15" hidden="false" customHeight="false" outlineLevel="0" collapsed="false">
      <c r="A1913" s="0" t="n">
        <f aca="false">Loan_Sample!A1893</f>
        <v>56741</v>
      </c>
      <c r="B1913" s="0" t="n">
        <f aca="false">Loan_Sample!U1893</f>
        <v>182284.17</v>
      </c>
      <c r="C1913" s="0" t="n">
        <f aca="false">Loan_Sample!K1893+Inputs!$B$26</f>
        <v>4.0230770111084</v>
      </c>
      <c r="D1913" s="0" t="n">
        <f aca="false">Loan_Sample!L1893+Inputs!$B$26</f>
        <v>-0.276923179626465</v>
      </c>
      <c r="E1913" s="0" t="n">
        <f aca="false">Loan_Sample!E1893/(1+Inputs!$B$25/100)</f>
        <v>74.2947158813477</v>
      </c>
      <c r="F1913" s="0" t="n">
        <f aca="false">Loan_Sample!H1893-Inputs!$B$24/100</f>
        <v>0.0186665058135986</v>
      </c>
      <c r="G1913" s="0" t="n">
        <f aca="false">IF(ISNUMBER(C1913),INDEX(Scorecard!$D$54:$D$61,SUMPRODUCT(--(Scorecard!$G$54:$G$60&lt;C1913))+1),Scorecard!$D$62)</f>
        <v>0.489050497890326</v>
      </c>
      <c r="H1913" s="0" t="n">
        <f aca="false">IF(ISNUMBER(D1913),INDEX(Scorecard!$D$63:$D$68,SUMPRODUCT(--(Scorecard!$G$63:$G$67&lt;D1913))+1),Scorecard!$D$69)</f>
        <v>0.322484508656054</v>
      </c>
      <c r="I1913" s="0" t="n">
        <f aca="false">IF(ISNUMBER(E1913),INDEX(Scorecard!$D$19:$D$26,SUMPRODUCT(--(Scorecard!$G$19:$G$25&lt;E1913))+1),Scorecard!$D$27)</f>
        <v>-0.0341578513653732</v>
      </c>
      <c r="J1913" s="0" t="n">
        <f aca="false">IF(ISNUMBER(F1913),INDEX(Scorecard!$D$37:$D$44,SUMPRODUCT(--(Scorecard!$G$37:$G$43&lt;F1913))+1),Scorecard!$D$45)</f>
        <v>0.330501541082344</v>
      </c>
      <c r="K1913" s="0" t="n">
        <f aca="false">Inputs!$B$10+Scorecard!$J$5*Loan_Sample!Y1893+Scorecard!$J$6*Loan_Sample!Z1893+Scorecard!$J$7*I1913+Scorecard!$J$8*Loan_Sample!AB1893+Scorecard!$J$9*J1913+Scorecard!$J$10*Loan_Sample!AD1893+Scorecard!$J$11*G1913+Scorecard!$J$12*H1913</f>
        <v>-4.90437351558601</v>
      </c>
      <c r="L1913" s="0" t="n">
        <f aca="false">MIN(1-Inputs!$B$13,MAX(Inputs!$B$13,1/(1+EXP(-(Inputs!$B$11*K1913+Inputs!$B$12)))))</f>
        <v>0.00652838087576568</v>
      </c>
      <c r="M1913" s="0" t="n">
        <f aca="false">Loan_Sample!AH1893*Inputs!$B$4*B1913</f>
        <v>416.507171283987</v>
      </c>
      <c r="N1913" s="0" t="n">
        <f aca="false">L1913*Inputs!$B$4*B1913</f>
        <v>416.507171283987</v>
      </c>
      <c r="O1913" s="0" t="n">
        <f aca="false">Inputs!$B$37+Inputs!$B$38*MAX(Loan_Sample!H1893-Inputs!$C$38,0)+Inputs!$B$39*MAX(Loan_Sample!H1893-Inputs!$C$39,0)+Inputs!$B$40*MAX(Loan_Sample!H1893-Inputs!$C$40,0)+Inputs!$B$41*MAX(Loan_Sample!H1893-Inputs!$C$41,0)+Inputs!$B$42*Inputs!$B$14+Inputs!$B$43*MIN(Loan_Sample!I1893/Inputs!$B$17,1)+Inputs!$B$44*MIN(Loan_Sample!E1893,Inputs!$B$18)+Inputs!$B$45*Loan_Sample!C1893</f>
        <v>-5.88908091741757</v>
      </c>
      <c r="P1913" s="0" t="n">
        <f aca="false">MIN(1-Inputs!$B$13,MAX(Inputs!$B$13,1/(1+EXP(-(Inputs!$B$15*O1913+Inputs!$B$16)))))</f>
        <v>0.00188376234738268</v>
      </c>
      <c r="Q1913" s="0" t="n">
        <f aca="false">Inputs!$B$37+Inputs!$B$38*MAX(F1913-Inputs!$C$38,0)+Inputs!$B$39*MAX(F1913-Inputs!$C$39,0)+Inputs!$B$40*MAX(F1913-Inputs!$C$40,0)+Inputs!$B$41*MAX(F1913-Inputs!$C$41,0)+Inputs!$B$42*Inputs!$B$14+Inputs!$B$43*MIN(Loan_Sample!I1893/Inputs!$B$17,1)+Inputs!$B$44*MIN(E1913,Inputs!$B$18)+Inputs!$B$45*Loan_Sample!C1893</f>
        <v>-5.88908091741757</v>
      </c>
      <c r="R1913" s="0" t="n">
        <f aca="false">MIN(1-Inputs!$B$13,MAX(Inputs!$B$13,1/(1+EXP(-(Inputs!$B$15*Q1913+Inputs!$B$16)))))</f>
        <v>0.00188376234738268</v>
      </c>
    </row>
    <row r="1914" customFormat="false" ht="15" hidden="false" customHeight="false" outlineLevel="0" collapsed="false">
      <c r="A1914" s="0" t="n">
        <f aca="false">Loan_Sample!A1894</f>
        <v>56764</v>
      </c>
      <c r="B1914" s="0" t="n">
        <f aca="false">Loan_Sample!U1894</f>
        <v>623611.5</v>
      </c>
      <c r="C1914" s="0" t="n">
        <f aca="false">Loan_Sample!K1894+Inputs!$B$26</f>
        <v>3.70000004768372</v>
      </c>
      <c r="D1914" s="0" t="n">
        <f aca="false">Loan_Sample!L1894+Inputs!$B$26</f>
        <v>-0.458333253860474</v>
      </c>
      <c r="E1914" s="0" t="n">
        <f aca="false">Loan_Sample!E1894/(1+Inputs!$B$25/100)</f>
        <v>52.4166679382324</v>
      </c>
      <c r="F1914" s="0" t="n">
        <f aca="false">Loan_Sample!H1894-Inputs!$B$24/100</f>
        <v>-2.96633338928223</v>
      </c>
      <c r="G1914" s="0" t="n">
        <f aca="false">IF(ISNUMBER(C1914),INDEX(Scorecard!$D$54:$D$61,SUMPRODUCT(--(Scorecard!$G$54:$G$60&lt;C1914))+1),Scorecard!$D$62)</f>
        <v>0.489050497890326</v>
      </c>
      <c r="H1914" s="0" t="n">
        <f aca="false">IF(ISNUMBER(D1914),INDEX(Scorecard!$D$63:$D$68,SUMPRODUCT(--(Scorecard!$G$63:$G$67&lt;D1914))+1),Scorecard!$D$69)</f>
        <v>0.322484508656054</v>
      </c>
      <c r="I1914" s="0" t="n">
        <f aca="false">IF(ISNUMBER(E1914),INDEX(Scorecard!$D$19:$D$26,SUMPRODUCT(--(Scorecard!$G$19:$G$25&lt;E1914))+1),Scorecard!$D$27)</f>
        <v>0.57899015159425</v>
      </c>
      <c r="J1914" s="0" t="n">
        <f aca="false">IF(ISNUMBER(F1914),INDEX(Scorecard!$D$37:$D$44,SUMPRODUCT(--(Scorecard!$G$37:$G$43&lt;F1914))+1),Scorecard!$D$45)</f>
        <v>1.35057635045042</v>
      </c>
      <c r="K1914" s="0" t="n">
        <f aca="false">Inputs!$B$10+Scorecard!$J$5*Loan_Sample!Y1894+Scorecard!$J$6*Loan_Sample!Z1894+Scorecard!$J$7*I1914+Scorecard!$J$8*Loan_Sample!AB1894+Scorecard!$J$9*J1914+Scorecard!$J$10*Loan_Sample!AD1894+Scorecard!$J$11*G1914+Scorecard!$J$12*H1914</f>
        <v>-5.64094954329481</v>
      </c>
      <c r="L1914" s="0" t="n">
        <f aca="false">MIN(1-Inputs!$B$13,MAX(Inputs!$B$13,1/(1+EXP(-(Inputs!$B$11*K1914+Inputs!$B$12)))))</f>
        <v>0.00298748605355386</v>
      </c>
      <c r="M1914" s="0" t="n">
        <f aca="false">Loan_Sample!AH1894*Inputs!$B$4*B1914</f>
        <v>652.060730680032</v>
      </c>
      <c r="N1914" s="0" t="n">
        <f aca="false">L1914*Inputs!$B$4*B1914</f>
        <v>652.060730680032</v>
      </c>
      <c r="O1914" s="0" t="n">
        <f aca="false">Inputs!$B$37+Inputs!$B$38*MAX(Loan_Sample!H1894-Inputs!$C$38,0)+Inputs!$B$39*MAX(Loan_Sample!H1894-Inputs!$C$39,0)+Inputs!$B$40*MAX(Loan_Sample!H1894-Inputs!$C$40,0)+Inputs!$B$41*MAX(Loan_Sample!H1894-Inputs!$C$41,0)+Inputs!$B$42*Inputs!$B$14+Inputs!$B$43*MIN(Loan_Sample!I1894/Inputs!$B$17,1)+Inputs!$B$44*MIN(Loan_Sample!E1894,Inputs!$B$18)+Inputs!$B$45*Loan_Sample!C1894</f>
        <v>-5.53743660774272</v>
      </c>
      <c r="P1914" s="0" t="n">
        <f aca="false">MIN(1-Inputs!$B$13,MAX(Inputs!$B$13,1/(1+EXP(-(Inputs!$B$15*O1914+Inputs!$B$16)))))</f>
        <v>0.00280693858301632</v>
      </c>
      <c r="Q1914" s="0" t="n">
        <f aca="false">Inputs!$B$37+Inputs!$B$38*MAX(F1914-Inputs!$C$38,0)+Inputs!$B$39*MAX(F1914-Inputs!$C$39,0)+Inputs!$B$40*MAX(F1914-Inputs!$C$40,0)+Inputs!$B$41*MAX(F1914-Inputs!$C$41,0)+Inputs!$B$42*Inputs!$B$14+Inputs!$B$43*MIN(Loan_Sample!I1894/Inputs!$B$17,1)+Inputs!$B$44*MIN(E1914,Inputs!$B$18)+Inputs!$B$45*Loan_Sample!C1894</f>
        <v>-5.53743660774272</v>
      </c>
      <c r="R1914" s="0" t="n">
        <f aca="false">MIN(1-Inputs!$B$13,MAX(Inputs!$B$13,1/(1+EXP(-(Inputs!$B$15*Q1914+Inputs!$B$16)))))</f>
        <v>0.00280693858301632</v>
      </c>
    </row>
    <row r="1915" customFormat="false" ht="15" hidden="false" customHeight="false" outlineLevel="0" collapsed="false">
      <c r="A1915" s="0" t="n">
        <f aca="false">Loan_Sample!A1895</f>
        <v>56768</v>
      </c>
      <c r="B1915" s="0" t="n">
        <f aca="false">Loan_Sample!U1895</f>
        <v>151986.22</v>
      </c>
      <c r="C1915" s="0" t="n">
        <f aca="false">Loan_Sample!K1895+Inputs!$B$26</f>
        <v>8.53333377838135</v>
      </c>
      <c r="D1915" s="0" t="n">
        <f aca="false">Loan_Sample!L1895+Inputs!$B$26</f>
        <v>5.07179546356201</v>
      </c>
      <c r="E1915" s="0" t="n">
        <f aca="false">Loan_Sample!E1895/(1+Inputs!$B$25/100)</f>
        <v>70.4530410766602</v>
      </c>
      <c r="F1915" s="0" t="n">
        <f aca="false">Loan_Sample!H1895-Inputs!$B$24/100</f>
        <v>1.58566641807556</v>
      </c>
      <c r="G1915" s="0" t="n">
        <f aca="false">IF(ISNUMBER(C1915),INDEX(Scorecard!$D$54:$D$61,SUMPRODUCT(--(Scorecard!$G$54:$G$60&lt;C1915))+1),Scorecard!$D$62)</f>
        <v>-0.541917179454542</v>
      </c>
      <c r="H1915" s="0" t="n">
        <f aca="false">IF(ISNUMBER(D1915),INDEX(Scorecard!$D$63:$D$68,SUMPRODUCT(--(Scorecard!$G$63:$G$67&lt;D1915))+1),Scorecard!$D$69)</f>
        <v>0.322484508656054</v>
      </c>
      <c r="I1915" s="0" t="n">
        <f aca="false">IF(ISNUMBER(E1915),INDEX(Scorecard!$D$19:$D$26,SUMPRODUCT(--(Scorecard!$G$19:$G$25&lt;E1915))+1),Scorecard!$D$27)</f>
        <v>0.0530843085177338</v>
      </c>
      <c r="J1915" s="0" t="n">
        <f aca="false">IF(ISNUMBER(F1915),INDEX(Scorecard!$D$37:$D$44,SUMPRODUCT(--(Scorecard!$G$37:$G$43&lt;F1915))+1),Scorecard!$D$45)</f>
        <v>-0.975503570149195</v>
      </c>
      <c r="K1915" s="0" t="n">
        <f aca="false">Inputs!$B$10+Scorecard!$J$5*Loan_Sample!Y1895+Scorecard!$J$6*Loan_Sample!Z1895+Scorecard!$J$7*I1915+Scorecard!$J$8*Loan_Sample!AB1895+Scorecard!$J$9*J1915+Scorecard!$J$10*Loan_Sample!AD1895+Scorecard!$J$11*G1915+Scorecard!$J$12*H1915</f>
        <v>-2.73116517191071</v>
      </c>
      <c r="L1915" s="0" t="n">
        <f aca="false">MIN(1-Inputs!$B$13,MAX(Inputs!$B$13,1/(1+EXP(-(Inputs!$B$11*K1915+Inputs!$B$12)))))</f>
        <v>0.0624954623526849</v>
      </c>
      <c r="M1915" s="0" t="n">
        <f aca="false">Loan_Sample!AH1895*Inputs!$B$4*B1915</f>
        <v>3324.45718154791</v>
      </c>
      <c r="N1915" s="0" t="n">
        <f aca="false">L1915*Inputs!$B$4*B1915</f>
        <v>3324.45718154791</v>
      </c>
      <c r="O1915" s="0" t="n">
        <f aca="false">Inputs!$B$37+Inputs!$B$38*MAX(Loan_Sample!H1895-Inputs!$C$38,0)+Inputs!$B$39*MAX(Loan_Sample!H1895-Inputs!$C$39,0)+Inputs!$B$40*MAX(Loan_Sample!H1895-Inputs!$C$40,0)+Inputs!$B$41*MAX(Loan_Sample!H1895-Inputs!$C$41,0)+Inputs!$B$42*Inputs!$B$14+Inputs!$B$43*MIN(Loan_Sample!I1895/Inputs!$B$17,1)+Inputs!$B$44*MIN(Loan_Sample!E1895,Inputs!$B$18)+Inputs!$B$45*Loan_Sample!C1895</f>
        <v>-3.57051190203044</v>
      </c>
      <c r="P1915" s="0" t="n">
        <f aca="false">MIN(1-Inputs!$B$13,MAX(Inputs!$B$13,1/(1+EXP(-(Inputs!$B$15*O1915+Inputs!$B$16)))))</f>
        <v>0.0256593529333819</v>
      </c>
      <c r="Q1915" s="0" t="n">
        <f aca="false">Inputs!$B$37+Inputs!$B$38*MAX(F1915-Inputs!$C$38,0)+Inputs!$B$39*MAX(F1915-Inputs!$C$39,0)+Inputs!$B$40*MAX(F1915-Inputs!$C$40,0)+Inputs!$B$41*MAX(F1915-Inputs!$C$41,0)+Inputs!$B$42*Inputs!$B$14+Inputs!$B$43*MIN(Loan_Sample!I1895/Inputs!$B$17,1)+Inputs!$B$44*MIN(E1915,Inputs!$B$18)+Inputs!$B$45*Loan_Sample!C1895</f>
        <v>-3.57051190203044</v>
      </c>
      <c r="R1915" s="0" t="n">
        <f aca="false">MIN(1-Inputs!$B$13,MAX(Inputs!$B$13,1/(1+EXP(-(Inputs!$B$15*Q1915+Inputs!$B$16)))))</f>
        <v>0.0256593529333819</v>
      </c>
    </row>
    <row r="1916" customFormat="false" ht="15" hidden="false" customHeight="false" outlineLevel="0" collapsed="false">
      <c r="A1916" s="0" t="n">
        <f aca="false">Loan_Sample!A1896</f>
        <v>56768</v>
      </c>
      <c r="B1916" s="0" t="n">
        <f aca="false">Loan_Sample!U1896</f>
        <v>145469.27</v>
      </c>
      <c r="C1916" s="0" t="n">
        <f aca="false">Loan_Sample!K1896+Inputs!$B$26</f>
        <v>3.90833330154419</v>
      </c>
      <c r="D1916" s="0" t="n">
        <f aca="false">Loan_Sample!L1896+Inputs!$B$26</f>
        <v>-1.125</v>
      </c>
      <c r="E1916" s="0" t="n">
        <f aca="false">Loan_Sample!E1896/(1+Inputs!$B$25/100)</f>
        <v>62.6606025695801</v>
      </c>
      <c r="F1916" s="0" t="n">
        <f aca="false">Loan_Sample!H1896-Inputs!$B$24/100</f>
        <v>-0.914333343505859</v>
      </c>
      <c r="G1916" s="0" t="n">
        <f aca="false">IF(ISNUMBER(C1916),INDEX(Scorecard!$D$54:$D$61,SUMPRODUCT(--(Scorecard!$G$54:$G$60&lt;C1916))+1),Scorecard!$D$62)</f>
        <v>0.489050497890326</v>
      </c>
      <c r="H1916" s="0" t="n">
        <f aca="false">IF(ISNUMBER(D1916),INDEX(Scorecard!$D$63:$D$68,SUMPRODUCT(--(Scorecard!$G$63:$G$67&lt;D1916))+1),Scorecard!$D$69)</f>
        <v>-0.340582194386522</v>
      </c>
      <c r="I1916" s="0" t="n">
        <f aca="false">IF(ISNUMBER(E1916),INDEX(Scorecard!$D$19:$D$26,SUMPRODUCT(--(Scorecard!$G$19:$G$25&lt;E1916))+1),Scorecard!$D$27)</f>
        <v>0.233621608745691</v>
      </c>
      <c r="J1916" s="0" t="n">
        <f aca="false">IF(ISNUMBER(F1916),INDEX(Scorecard!$D$37:$D$44,SUMPRODUCT(--(Scorecard!$G$37:$G$43&lt;F1916))+1),Scorecard!$D$45)</f>
        <v>1.35057635045042</v>
      </c>
      <c r="K1916" s="0" t="n">
        <f aca="false">Inputs!$B$10+Scorecard!$J$5*Loan_Sample!Y1896+Scorecard!$J$6*Loan_Sample!Z1896+Scorecard!$J$7*I1916+Scorecard!$J$8*Loan_Sample!AB1896+Scorecard!$J$9*J1916+Scorecard!$J$10*Loan_Sample!AD1896+Scorecard!$J$11*G1916+Scorecard!$J$12*H1916</f>
        <v>-3.64908813183873</v>
      </c>
      <c r="L1916" s="0" t="n">
        <f aca="false">MIN(1-Inputs!$B$13,MAX(Inputs!$B$13,1/(1+EXP(-(Inputs!$B$11*K1916+Inputs!$B$12)))))</f>
        <v>0.0244409358915711</v>
      </c>
      <c r="M1916" s="0" t="n">
        <f aca="false">Loan_Sample!AH1896*Inputs!$B$4*B1916</f>
        <v>1244.39178579227</v>
      </c>
      <c r="N1916" s="0" t="n">
        <f aca="false">L1916*Inputs!$B$4*B1916</f>
        <v>1244.39178579227</v>
      </c>
      <c r="O1916" s="0" t="n">
        <f aca="false">Inputs!$B$37+Inputs!$B$38*MAX(Loan_Sample!H1896-Inputs!$C$38,0)+Inputs!$B$39*MAX(Loan_Sample!H1896-Inputs!$C$39,0)+Inputs!$B$40*MAX(Loan_Sample!H1896-Inputs!$C$40,0)+Inputs!$B$41*MAX(Loan_Sample!H1896-Inputs!$C$41,0)+Inputs!$B$42*Inputs!$B$14+Inputs!$B$43*MIN(Loan_Sample!I1896/Inputs!$B$17,1)+Inputs!$B$44*MIN(Loan_Sample!E1896,Inputs!$B$18)+Inputs!$B$45*Loan_Sample!C1896</f>
        <v>-5.7297102594531</v>
      </c>
      <c r="P1916" s="0" t="n">
        <f aca="false">MIN(1-Inputs!$B$13,MAX(Inputs!$B$13,1/(1+EXP(-(Inputs!$B$15*O1916+Inputs!$B$16)))))</f>
        <v>0.00225707397004324</v>
      </c>
      <c r="Q1916" s="0" t="n">
        <f aca="false">Inputs!$B$37+Inputs!$B$38*MAX(F1916-Inputs!$C$38,0)+Inputs!$B$39*MAX(F1916-Inputs!$C$39,0)+Inputs!$B$40*MAX(F1916-Inputs!$C$40,0)+Inputs!$B$41*MAX(F1916-Inputs!$C$41,0)+Inputs!$B$42*Inputs!$B$14+Inputs!$B$43*MIN(Loan_Sample!I1896/Inputs!$B$17,1)+Inputs!$B$44*MIN(E1916,Inputs!$B$18)+Inputs!$B$45*Loan_Sample!C1896</f>
        <v>-5.7297102594531</v>
      </c>
      <c r="R1916" s="0" t="n">
        <f aca="false">MIN(1-Inputs!$B$13,MAX(Inputs!$B$13,1/(1+EXP(-(Inputs!$B$15*Q1916+Inputs!$B$16)))))</f>
        <v>0.00225707397004324</v>
      </c>
    </row>
    <row r="1917" customFormat="false" ht="15" hidden="false" customHeight="false" outlineLevel="0" collapsed="false">
      <c r="A1917" s="0" t="n">
        <f aca="false">Loan_Sample!A1897</f>
        <v>56769</v>
      </c>
      <c r="B1917" s="0" t="n">
        <f aca="false">Loan_Sample!U1897</f>
        <v>172638.5</v>
      </c>
      <c r="C1917" s="0" t="n">
        <f aca="false">Loan_Sample!K1897+Inputs!$B$26</f>
        <v>9.63333320617676</v>
      </c>
      <c r="D1917" s="0" t="n">
        <f aca="false">Loan_Sample!L1897+Inputs!$B$26</f>
        <v>5.0717945098877</v>
      </c>
      <c r="E1917" s="0" t="n">
        <f aca="false">Loan_Sample!E1897/(1+Inputs!$B$25/100)</f>
        <v>63.452075958252</v>
      </c>
      <c r="F1917" s="0" t="n">
        <f aca="false">Loan_Sample!H1897-Inputs!$B$24/100</f>
        <v>0.681666612625122</v>
      </c>
      <c r="G1917" s="0" t="n">
        <f aca="false">IF(ISNUMBER(C1917),INDEX(Scorecard!$D$54:$D$61,SUMPRODUCT(--(Scorecard!$G$54:$G$60&lt;C1917))+1),Scorecard!$D$62)</f>
        <v>-0.541917179454542</v>
      </c>
      <c r="H1917" s="0" t="n">
        <f aca="false">IF(ISNUMBER(D1917),INDEX(Scorecard!$D$63:$D$68,SUMPRODUCT(--(Scorecard!$G$63:$G$67&lt;D1917))+1),Scorecard!$D$69)</f>
        <v>0.322484508656054</v>
      </c>
      <c r="I1917" s="0" t="n">
        <f aca="false">IF(ISNUMBER(E1917),INDEX(Scorecard!$D$19:$D$26,SUMPRODUCT(--(Scorecard!$G$19:$G$25&lt;E1917))+1),Scorecard!$D$27)</f>
        <v>0.233621608745691</v>
      </c>
      <c r="J1917" s="0" t="n">
        <f aca="false">IF(ISNUMBER(F1917),INDEX(Scorecard!$D$37:$D$44,SUMPRODUCT(--(Scorecard!$G$37:$G$43&lt;F1917))+1),Scorecard!$D$45)</f>
        <v>-0.569454719285959</v>
      </c>
      <c r="K1917" s="0" t="n">
        <f aca="false">Inputs!$B$10+Scorecard!$J$5*Loan_Sample!Y1897+Scorecard!$J$6*Loan_Sample!Z1897+Scorecard!$J$7*I1917+Scorecard!$J$8*Loan_Sample!AB1897+Scorecard!$J$9*J1917+Scorecard!$J$10*Loan_Sample!AD1897+Scorecard!$J$11*G1917+Scorecard!$J$12*H1917</f>
        <v>-4.79040597558943</v>
      </c>
      <c r="L1917" s="0" t="n">
        <f aca="false">MIN(1-Inputs!$B$13,MAX(Inputs!$B$13,1/(1+EXP(-(Inputs!$B$11*K1917+Inputs!$B$12)))))</f>
        <v>0.00736559554036129</v>
      </c>
      <c r="M1917" s="0" t="n">
        <f aca="false">Loan_Sample!AH1897*Inputs!$B$4*B1917</f>
        <v>445.054877993132</v>
      </c>
      <c r="N1917" s="0" t="n">
        <f aca="false">L1917*Inputs!$B$4*B1917</f>
        <v>445.054877993132</v>
      </c>
      <c r="O1917" s="0" t="n">
        <f aca="false">Inputs!$B$37+Inputs!$B$38*MAX(Loan_Sample!H1897-Inputs!$C$38,0)+Inputs!$B$39*MAX(Loan_Sample!H1897-Inputs!$C$39,0)+Inputs!$B$40*MAX(Loan_Sample!H1897-Inputs!$C$40,0)+Inputs!$B$41*MAX(Loan_Sample!H1897-Inputs!$C$41,0)+Inputs!$B$42*Inputs!$B$14+Inputs!$B$43*MIN(Loan_Sample!I1897/Inputs!$B$17,1)+Inputs!$B$44*MIN(Loan_Sample!E1897,Inputs!$B$18)+Inputs!$B$45*Loan_Sample!C1897</f>
        <v>-4.27299019747097</v>
      </c>
      <c r="P1917" s="0" t="n">
        <f aca="false">MIN(1-Inputs!$B$13,MAX(Inputs!$B$13,1/(1+EXP(-(Inputs!$B$15*O1917+Inputs!$B$16)))))</f>
        <v>0.0117112019874251</v>
      </c>
      <c r="Q1917" s="0" t="n">
        <f aca="false">Inputs!$B$37+Inputs!$B$38*MAX(F1917-Inputs!$C$38,0)+Inputs!$B$39*MAX(F1917-Inputs!$C$39,0)+Inputs!$B$40*MAX(F1917-Inputs!$C$40,0)+Inputs!$B$41*MAX(F1917-Inputs!$C$41,0)+Inputs!$B$42*Inputs!$B$14+Inputs!$B$43*MIN(Loan_Sample!I1897/Inputs!$B$17,1)+Inputs!$B$44*MIN(E1917,Inputs!$B$18)+Inputs!$B$45*Loan_Sample!C1897</f>
        <v>-4.27299019747097</v>
      </c>
      <c r="R1917" s="0" t="n">
        <f aca="false">MIN(1-Inputs!$B$13,MAX(Inputs!$B$13,1/(1+EXP(-(Inputs!$B$15*Q1917+Inputs!$B$16)))))</f>
        <v>0.0117112019874251</v>
      </c>
    </row>
    <row r="1918" customFormat="false" ht="15" hidden="false" customHeight="false" outlineLevel="0" collapsed="false">
      <c r="A1918" s="0" t="n">
        <f aca="false">Loan_Sample!A1898</f>
        <v>56776</v>
      </c>
      <c r="B1918" s="0" t="n">
        <f aca="false">Loan_Sample!U1898</f>
        <v>98602.96</v>
      </c>
      <c r="C1918" s="0" t="n">
        <f aca="false">Loan_Sample!K1898+Inputs!$B$26</f>
        <v>3.62307691574097</v>
      </c>
      <c r="D1918" s="0" t="n">
        <f aca="false">Loan_Sample!L1898+Inputs!$B$26</f>
        <v>-0.276923179626465</v>
      </c>
      <c r="E1918" s="0" t="n">
        <f aca="false">Loan_Sample!E1898/(1+Inputs!$B$25/100)</f>
        <v>49.0693969726563</v>
      </c>
      <c r="F1918" s="0" t="n">
        <f aca="false">Loan_Sample!H1898-Inputs!$B$24/100</f>
        <v>0.104666471481323</v>
      </c>
      <c r="G1918" s="0" t="n">
        <f aca="false">IF(ISNUMBER(C1918),INDEX(Scorecard!$D$54:$D$61,SUMPRODUCT(--(Scorecard!$G$54:$G$60&lt;C1918))+1),Scorecard!$D$62)</f>
        <v>0.489050497890326</v>
      </c>
      <c r="H1918" s="0" t="n">
        <f aca="false">IF(ISNUMBER(D1918),INDEX(Scorecard!$D$63:$D$68,SUMPRODUCT(--(Scorecard!$G$63:$G$67&lt;D1918))+1),Scorecard!$D$69)</f>
        <v>0.322484508656054</v>
      </c>
      <c r="I1918" s="0" t="n">
        <f aca="false">IF(ISNUMBER(E1918),INDEX(Scorecard!$D$19:$D$26,SUMPRODUCT(--(Scorecard!$G$19:$G$25&lt;E1918))+1),Scorecard!$D$27)</f>
        <v>0.57899015159425</v>
      </c>
      <c r="J1918" s="0" t="n">
        <f aca="false">IF(ISNUMBER(F1918),INDEX(Scorecard!$D$37:$D$44,SUMPRODUCT(--(Scorecard!$G$37:$G$43&lt;F1918))+1),Scorecard!$D$45)</f>
        <v>0.102184252677548</v>
      </c>
      <c r="K1918" s="0" t="n">
        <f aca="false">Inputs!$B$10+Scorecard!$J$5*Loan_Sample!Y1898+Scorecard!$J$6*Loan_Sample!Z1898+Scorecard!$J$7*I1918+Scorecard!$J$8*Loan_Sample!AB1898+Scorecard!$J$9*J1918+Scorecard!$J$10*Loan_Sample!AD1898+Scorecard!$J$11*G1918+Scorecard!$J$12*H1918</f>
        <v>-7.07658208957734</v>
      </c>
      <c r="L1918" s="0" t="n">
        <f aca="false">MIN(1-Inputs!$B$13,MAX(Inputs!$B$13,1/(1+EXP(-(Inputs!$B$11*K1918+Inputs!$B$12)))))</f>
        <v>0.000648046700170288</v>
      </c>
      <c r="M1918" s="0" t="n">
        <f aca="false">Loan_Sample!AH1898*Inputs!$B$4*B1918</f>
        <v>22.364762999258</v>
      </c>
      <c r="N1918" s="0" t="n">
        <f aca="false">L1918*Inputs!$B$4*B1918</f>
        <v>22.364762999258</v>
      </c>
      <c r="O1918" s="0" t="n">
        <f aca="false">Inputs!$B$37+Inputs!$B$38*MAX(Loan_Sample!H1898-Inputs!$C$38,0)+Inputs!$B$39*MAX(Loan_Sample!H1898-Inputs!$C$39,0)+Inputs!$B$40*MAX(Loan_Sample!H1898-Inputs!$C$40,0)+Inputs!$B$41*MAX(Loan_Sample!H1898-Inputs!$C$41,0)+Inputs!$B$42*Inputs!$B$14+Inputs!$B$43*MIN(Loan_Sample!I1898/Inputs!$B$17,1)+Inputs!$B$44*MIN(Loan_Sample!E1898,Inputs!$B$18)+Inputs!$B$45*Loan_Sample!C1898</f>
        <v>-5.07016341587022</v>
      </c>
      <c r="P1918" s="0" t="n">
        <f aca="false">MIN(1-Inputs!$B$13,MAX(Inputs!$B$13,1/(1+EXP(-(Inputs!$B$15*O1918+Inputs!$B$16)))))</f>
        <v>0.00476512737701729</v>
      </c>
      <c r="Q1918" s="0" t="n">
        <f aca="false">Inputs!$B$37+Inputs!$B$38*MAX(F1918-Inputs!$C$38,0)+Inputs!$B$39*MAX(F1918-Inputs!$C$39,0)+Inputs!$B$40*MAX(F1918-Inputs!$C$40,0)+Inputs!$B$41*MAX(F1918-Inputs!$C$41,0)+Inputs!$B$42*Inputs!$B$14+Inputs!$B$43*MIN(Loan_Sample!I1898/Inputs!$B$17,1)+Inputs!$B$44*MIN(E1918,Inputs!$B$18)+Inputs!$B$45*Loan_Sample!C1898</f>
        <v>-5.07016341587022</v>
      </c>
      <c r="R1918" s="0" t="n">
        <f aca="false">MIN(1-Inputs!$B$13,MAX(Inputs!$B$13,1/(1+EXP(-(Inputs!$B$15*Q1918+Inputs!$B$16)))))</f>
        <v>0.00476512737701729</v>
      </c>
    </row>
    <row r="1919" customFormat="false" ht="15" hidden="false" customHeight="false" outlineLevel="0" collapsed="false">
      <c r="A1919" s="0" t="n">
        <f aca="false">Loan_Sample!A1899</f>
        <v>56781</v>
      </c>
      <c r="B1919" s="0" t="n">
        <f aca="false">Loan_Sample!U1899</f>
        <v>177317.34</v>
      </c>
      <c r="C1919" s="0" t="n">
        <f aca="false">Loan_Sample!K1899+Inputs!$B$26</f>
        <v>9.3333330154419</v>
      </c>
      <c r="D1919" s="0" t="n">
        <f aca="false">Loan_Sample!L1899+Inputs!$B$26</f>
        <v>5.0717945098877</v>
      </c>
      <c r="E1919" s="0" t="n">
        <f aca="false">Loan_Sample!E1899/(1+Inputs!$B$25/100)</f>
        <v>55.7924842834473</v>
      </c>
      <c r="F1919" s="0" t="n">
        <f aca="false">Loan_Sample!H1899-Inputs!$B$24/100</f>
        <v>0.874666452407837</v>
      </c>
      <c r="G1919" s="0" t="n">
        <f aca="false">IF(ISNUMBER(C1919),INDEX(Scorecard!$D$54:$D$61,SUMPRODUCT(--(Scorecard!$G$54:$G$60&lt;C1919))+1),Scorecard!$D$62)</f>
        <v>-0.541917179454542</v>
      </c>
      <c r="H1919" s="0" t="n">
        <f aca="false">IF(ISNUMBER(D1919),INDEX(Scorecard!$D$63:$D$68,SUMPRODUCT(--(Scorecard!$G$63:$G$67&lt;D1919))+1),Scorecard!$D$69)</f>
        <v>0.322484508656054</v>
      </c>
      <c r="I1919" s="0" t="n">
        <f aca="false">IF(ISNUMBER(E1919),INDEX(Scorecard!$D$19:$D$26,SUMPRODUCT(--(Scorecard!$G$19:$G$25&lt;E1919))+1),Scorecard!$D$27)</f>
        <v>0.285899340811827</v>
      </c>
      <c r="J1919" s="0" t="n">
        <f aca="false">IF(ISNUMBER(F1919),INDEX(Scorecard!$D$37:$D$44,SUMPRODUCT(--(Scorecard!$G$37:$G$43&lt;F1919))+1),Scorecard!$D$45)</f>
        <v>-0.569454719285959</v>
      </c>
      <c r="K1919" s="0" t="n">
        <f aca="false">Inputs!$B$10+Scorecard!$J$5*Loan_Sample!Y1899+Scorecard!$J$6*Loan_Sample!Z1899+Scorecard!$J$7*I1919+Scorecard!$J$8*Loan_Sample!AB1899+Scorecard!$J$9*J1919+Scorecard!$J$10*Loan_Sample!AD1899+Scorecard!$J$11*G1919+Scorecard!$J$12*H1919</f>
        <v>-4.45180395288173</v>
      </c>
      <c r="L1919" s="0" t="n">
        <f aca="false">MIN(1-Inputs!$B$13,MAX(Inputs!$B$13,1/(1+EXP(-(Inputs!$B$11*K1919+Inputs!$B$12)))))</f>
        <v>0.0105340829774137</v>
      </c>
      <c r="M1919" s="0" t="n">
        <f aca="false">Loan_Sample!AH1899*Inputs!$B$4*B1919</f>
        <v>653.756450512994</v>
      </c>
      <c r="N1919" s="0" t="n">
        <f aca="false">L1919*Inputs!$B$4*B1919</f>
        <v>653.756450512994</v>
      </c>
      <c r="O1919" s="0" t="n">
        <f aca="false">Inputs!$B$37+Inputs!$B$38*MAX(Loan_Sample!H1899-Inputs!$C$38,0)+Inputs!$B$39*MAX(Loan_Sample!H1899-Inputs!$C$39,0)+Inputs!$B$40*MAX(Loan_Sample!H1899-Inputs!$C$40,0)+Inputs!$B$41*MAX(Loan_Sample!H1899-Inputs!$C$41,0)+Inputs!$B$42*Inputs!$B$14+Inputs!$B$43*MIN(Loan_Sample!I1899/Inputs!$B$17,1)+Inputs!$B$44*MIN(Loan_Sample!E1899,Inputs!$B$18)+Inputs!$B$45*Loan_Sample!C1899</f>
        <v>-3.47637240598375</v>
      </c>
      <c r="P1919" s="0" t="n">
        <f aca="false">MIN(1-Inputs!$B$13,MAX(Inputs!$B$13,1/(1+EXP(-(Inputs!$B$15*O1919+Inputs!$B$16)))))</f>
        <v>0.0284751464384522</v>
      </c>
      <c r="Q1919" s="0" t="n">
        <f aca="false">Inputs!$B$37+Inputs!$B$38*MAX(F1919-Inputs!$C$38,0)+Inputs!$B$39*MAX(F1919-Inputs!$C$39,0)+Inputs!$B$40*MAX(F1919-Inputs!$C$40,0)+Inputs!$B$41*MAX(F1919-Inputs!$C$41,0)+Inputs!$B$42*Inputs!$B$14+Inputs!$B$43*MIN(Loan_Sample!I1899/Inputs!$B$17,1)+Inputs!$B$44*MIN(E1919,Inputs!$B$18)+Inputs!$B$45*Loan_Sample!C1899</f>
        <v>-3.47637240598375</v>
      </c>
      <c r="R1919" s="0" t="n">
        <f aca="false">MIN(1-Inputs!$B$13,MAX(Inputs!$B$13,1/(1+EXP(-(Inputs!$B$15*Q1919+Inputs!$B$16)))))</f>
        <v>0.0284751464384522</v>
      </c>
    </row>
    <row r="1920" customFormat="false" ht="15" hidden="false" customHeight="false" outlineLevel="0" collapsed="false">
      <c r="A1920" s="0" t="n">
        <f aca="false">Loan_Sample!A1900</f>
        <v>56781</v>
      </c>
      <c r="B1920" s="0" t="n">
        <f aca="false">Loan_Sample!U1900</f>
        <v>168021.3</v>
      </c>
      <c r="C1920" s="0" t="n">
        <f aca="false">Loan_Sample!K1900+Inputs!$B$26</f>
        <v>4.70833349227905</v>
      </c>
      <c r="D1920" s="0" t="n">
        <f aca="false">Loan_Sample!L1900+Inputs!$B$26</f>
        <v>-1.125</v>
      </c>
      <c r="E1920" s="0" t="n">
        <f aca="false">Loan_Sample!E1900/(1+Inputs!$B$25/100)</f>
        <v>49.6991577148438</v>
      </c>
      <c r="F1920" s="0" t="n">
        <f aca="false">Loan_Sample!H1900-Inputs!$B$24/100</f>
        <v>-1.62533330917358</v>
      </c>
      <c r="G1920" s="0" t="n">
        <f aca="false">IF(ISNUMBER(C1920),INDEX(Scorecard!$D$54:$D$61,SUMPRODUCT(--(Scorecard!$G$54:$G$60&lt;C1920))+1),Scorecard!$D$62)</f>
        <v>0.409483001259379</v>
      </c>
      <c r="H1920" s="0" t="n">
        <f aca="false">IF(ISNUMBER(D1920),INDEX(Scorecard!$D$63:$D$68,SUMPRODUCT(--(Scorecard!$G$63:$G$67&lt;D1920))+1),Scorecard!$D$69)</f>
        <v>-0.340582194386522</v>
      </c>
      <c r="I1920" s="0" t="n">
        <f aca="false">IF(ISNUMBER(E1920),INDEX(Scorecard!$D$19:$D$26,SUMPRODUCT(--(Scorecard!$G$19:$G$25&lt;E1920))+1),Scorecard!$D$27)</f>
        <v>0.57899015159425</v>
      </c>
      <c r="J1920" s="0" t="n">
        <f aca="false">IF(ISNUMBER(F1920),INDEX(Scorecard!$D$37:$D$44,SUMPRODUCT(--(Scorecard!$G$37:$G$43&lt;F1920))+1),Scorecard!$D$45)</f>
        <v>1.35057635045042</v>
      </c>
      <c r="K1920" s="0" t="n">
        <f aca="false">Inputs!$B$10+Scorecard!$J$5*Loan_Sample!Y1900+Scorecard!$J$6*Loan_Sample!Z1900+Scorecard!$J$7*I1920+Scorecard!$J$8*Loan_Sample!AB1900+Scorecard!$J$9*J1920+Scorecard!$J$10*Loan_Sample!AD1900+Scorecard!$J$11*G1920+Scorecard!$J$12*H1920</f>
        <v>-5.33596314591209</v>
      </c>
      <c r="L1920" s="0" t="n">
        <f aca="false">MIN(1-Inputs!$B$13,MAX(Inputs!$B$13,1/(1+EXP(-(Inputs!$B$11*K1920+Inputs!$B$12)))))</f>
        <v>0.00413066994058622</v>
      </c>
      <c r="M1920" s="0" t="n">
        <f aca="false">Loan_Sample!AH1900*Inputs!$B$4*B1920</f>
        <v>242.914186650877</v>
      </c>
      <c r="N1920" s="0" t="n">
        <f aca="false">L1920*Inputs!$B$4*B1920</f>
        <v>242.914186650877</v>
      </c>
      <c r="O1920" s="0" t="n">
        <f aca="false">Inputs!$B$37+Inputs!$B$38*MAX(Loan_Sample!H1900-Inputs!$C$38,0)+Inputs!$B$39*MAX(Loan_Sample!H1900-Inputs!$C$39,0)+Inputs!$B$40*MAX(Loan_Sample!H1900-Inputs!$C$40,0)+Inputs!$B$41*MAX(Loan_Sample!H1900-Inputs!$C$41,0)+Inputs!$B$42*Inputs!$B$14+Inputs!$B$43*MIN(Loan_Sample!I1900/Inputs!$B$17,1)+Inputs!$B$44*MIN(Loan_Sample!E1900,Inputs!$B$18)+Inputs!$B$45*Loan_Sample!C1900</f>
        <v>-5.55852837837355</v>
      </c>
      <c r="P1920" s="0" t="n">
        <f aca="false">MIN(1-Inputs!$B$13,MAX(Inputs!$B$13,1/(1+EXP(-(Inputs!$B$15*O1920+Inputs!$B$16)))))</f>
        <v>0.00274061905433875</v>
      </c>
      <c r="Q1920" s="0" t="n">
        <f aca="false">Inputs!$B$37+Inputs!$B$38*MAX(F1920-Inputs!$C$38,0)+Inputs!$B$39*MAX(F1920-Inputs!$C$39,0)+Inputs!$B$40*MAX(F1920-Inputs!$C$40,0)+Inputs!$B$41*MAX(F1920-Inputs!$C$41,0)+Inputs!$B$42*Inputs!$B$14+Inputs!$B$43*MIN(Loan_Sample!I1900/Inputs!$B$17,1)+Inputs!$B$44*MIN(E1920,Inputs!$B$18)+Inputs!$B$45*Loan_Sample!C1900</f>
        <v>-5.55852837837355</v>
      </c>
      <c r="R1920" s="0" t="n">
        <f aca="false">MIN(1-Inputs!$B$13,MAX(Inputs!$B$13,1/(1+EXP(-(Inputs!$B$15*Q1920+Inputs!$B$16)))))</f>
        <v>0.00274061905433875</v>
      </c>
    </row>
    <row r="1921" customFormat="false" ht="15" hidden="false" customHeight="false" outlineLevel="0" collapsed="false">
      <c r="A1921" s="0" t="n">
        <f aca="false">Loan_Sample!A1901</f>
        <v>56788</v>
      </c>
      <c r="B1921" s="0" t="n">
        <f aca="false">Loan_Sample!U1901</f>
        <v>104202.63</v>
      </c>
      <c r="C1921" s="0" t="n">
        <f aca="false">Loan_Sample!K1901+Inputs!$B$26</f>
        <v>6.53333330154419</v>
      </c>
      <c r="D1921" s="0" t="n">
        <f aca="false">Loan_Sample!L1901+Inputs!$B$26</f>
        <v>2.71025633811951</v>
      </c>
      <c r="E1921" s="0" t="n">
        <f aca="false">Loan_Sample!E1901/(1+Inputs!$B$25/100)</f>
        <v>73.1822280883789</v>
      </c>
      <c r="F1921" s="0" t="n">
        <f aca="false">Loan_Sample!H1901-Inputs!$B$24/100</f>
        <v>1.01433324813843</v>
      </c>
      <c r="G1921" s="0" t="n">
        <f aca="false">IF(ISNUMBER(C1921),INDEX(Scorecard!$D$54:$D$61,SUMPRODUCT(--(Scorecard!$G$54:$G$60&lt;C1921))+1),Scorecard!$D$62)</f>
        <v>-0.119873800601421</v>
      </c>
      <c r="H1921" s="0" t="n">
        <f aca="false">IF(ISNUMBER(D1921),INDEX(Scorecard!$D$63:$D$68,SUMPRODUCT(--(Scorecard!$G$63:$G$67&lt;D1921))+1),Scorecard!$D$69)</f>
        <v>0.322484508656054</v>
      </c>
      <c r="I1921" s="0" t="n">
        <f aca="false">IF(ISNUMBER(E1921),INDEX(Scorecard!$D$19:$D$26,SUMPRODUCT(--(Scorecard!$G$19:$G$25&lt;E1921))+1),Scorecard!$D$27)</f>
        <v>-0.0341578513653732</v>
      </c>
      <c r="J1921" s="0" t="n">
        <f aca="false">IF(ISNUMBER(F1921),INDEX(Scorecard!$D$37:$D$44,SUMPRODUCT(--(Scorecard!$G$37:$G$43&lt;F1921))+1),Scorecard!$D$45)</f>
        <v>-0.975503570149195</v>
      </c>
      <c r="K1921" s="0" t="n">
        <f aca="false">Inputs!$B$10+Scorecard!$J$5*Loan_Sample!Y1901+Scorecard!$J$6*Loan_Sample!Z1901+Scorecard!$J$7*I1921+Scorecard!$J$8*Loan_Sample!AB1901+Scorecard!$J$9*J1921+Scorecard!$J$10*Loan_Sample!AD1901+Scorecard!$J$11*G1921+Scorecard!$J$12*H1921</f>
        <v>-3.32680217260364</v>
      </c>
      <c r="L1921" s="0" t="n">
        <f aca="false">MIN(1-Inputs!$B$13,MAX(Inputs!$B$13,1/(1+EXP(-(Inputs!$B$11*K1921+Inputs!$B$12)))))</f>
        <v>0.0341200915856917</v>
      </c>
      <c r="M1921" s="0" t="n">
        <f aca="false">Loan_Sample!AH1901*Inputs!$B$4*B1921</f>
        <v>1244.39114767448</v>
      </c>
      <c r="N1921" s="0" t="n">
        <f aca="false">L1921*Inputs!$B$4*B1921</f>
        <v>1244.39114767448</v>
      </c>
      <c r="O1921" s="0" t="n">
        <f aca="false">Inputs!$B$37+Inputs!$B$38*MAX(Loan_Sample!H1901-Inputs!$C$38,0)+Inputs!$B$39*MAX(Loan_Sample!H1901-Inputs!$C$39,0)+Inputs!$B$40*MAX(Loan_Sample!H1901-Inputs!$C$40,0)+Inputs!$B$41*MAX(Loan_Sample!H1901-Inputs!$C$41,0)+Inputs!$B$42*Inputs!$B$14+Inputs!$B$43*MIN(Loan_Sample!I1901/Inputs!$B$17,1)+Inputs!$B$44*MIN(Loan_Sample!E1901,Inputs!$B$18)+Inputs!$B$45*Loan_Sample!C1901</f>
        <v>-3.50507747146893</v>
      </c>
      <c r="P1921" s="0" t="n">
        <f aca="false">MIN(1-Inputs!$B$13,MAX(Inputs!$B$13,1/(1+EXP(-(Inputs!$B$15*O1921+Inputs!$B$16)))))</f>
        <v>0.0275861654131004</v>
      </c>
      <c r="Q1921" s="0" t="n">
        <f aca="false">Inputs!$B$37+Inputs!$B$38*MAX(F1921-Inputs!$C$38,0)+Inputs!$B$39*MAX(F1921-Inputs!$C$39,0)+Inputs!$B$40*MAX(F1921-Inputs!$C$40,0)+Inputs!$B$41*MAX(F1921-Inputs!$C$41,0)+Inputs!$B$42*Inputs!$B$14+Inputs!$B$43*MIN(Loan_Sample!I1901/Inputs!$B$17,1)+Inputs!$B$44*MIN(E1921,Inputs!$B$18)+Inputs!$B$45*Loan_Sample!C1901</f>
        <v>-3.50507747146893</v>
      </c>
      <c r="R1921" s="0" t="n">
        <f aca="false">MIN(1-Inputs!$B$13,MAX(Inputs!$B$13,1/(1+EXP(-(Inputs!$B$15*Q1921+Inputs!$B$16)))))</f>
        <v>0.0275861654131004</v>
      </c>
    </row>
    <row r="1922" customFormat="false" ht="15" hidden="false" customHeight="false" outlineLevel="0" collapsed="false">
      <c r="A1922" s="0" t="n">
        <f aca="false">Loan_Sample!A1902</f>
        <v>56798</v>
      </c>
      <c r="B1922" s="0" t="n">
        <f aca="false">Loan_Sample!U1902</f>
        <v>309010.7</v>
      </c>
      <c r="C1922" s="0" t="n">
        <f aca="false">Loan_Sample!K1902+Inputs!$B$26</f>
        <v>5.03333330154419</v>
      </c>
      <c r="D1922" s="0" t="n">
        <f aca="false">Loan_Sample!L1902+Inputs!$B$26</f>
        <v>-3.50000047683716</v>
      </c>
      <c r="E1922" s="0" t="n">
        <f aca="false">Loan_Sample!E1902/(1+Inputs!$B$25/100)</f>
        <v>78.2250900268555</v>
      </c>
      <c r="F1922" s="0" t="n">
        <f aca="false">Loan_Sample!H1902-Inputs!$B$24/100</f>
        <v>-0.0776667594909668</v>
      </c>
      <c r="G1922" s="0" t="n">
        <f aca="false">IF(ISNUMBER(C1922),INDEX(Scorecard!$D$54:$D$61,SUMPRODUCT(--(Scorecard!$G$54:$G$60&lt;C1922))+1),Scorecard!$D$62)</f>
        <v>0.214429354789033</v>
      </c>
      <c r="H1922" s="0" t="n">
        <f aca="false">IF(ISNUMBER(D1922),INDEX(Scorecard!$D$63:$D$68,SUMPRODUCT(--(Scorecard!$G$63:$G$67&lt;D1922))+1),Scorecard!$D$69)</f>
        <v>-0.340582194386522</v>
      </c>
      <c r="I1922" s="0" t="n">
        <f aca="false">IF(ISNUMBER(E1922),INDEX(Scorecard!$D$19:$D$26,SUMPRODUCT(--(Scorecard!$G$19:$G$25&lt;E1922))+1),Scorecard!$D$27)</f>
        <v>-0.0341578513653732</v>
      </c>
      <c r="J1922" s="0" t="n">
        <f aca="false">IF(ISNUMBER(F1922),INDEX(Scorecard!$D$37:$D$44,SUMPRODUCT(--(Scorecard!$G$37:$G$43&lt;F1922))+1),Scorecard!$D$45)</f>
        <v>0.330501541082344</v>
      </c>
      <c r="K1922" s="0" t="n">
        <f aca="false">Inputs!$B$10+Scorecard!$J$5*Loan_Sample!Y1902+Scorecard!$J$6*Loan_Sample!Z1902+Scorecard!$J$7*I1922+Scorecard!$J$8*Loan_Sample!AB1902+Scorecard!$J$9*J1922+Scorecard!$J$10*Loan_Sample!AD1902+Scorecard!$J$11*G1922+Scorecard!$J$12*H1922</f>
        <v>-6.35110630842159</v>
      </c>
      <c r="L1922" s="0" t="n">
        <f aca="false">MIN(1-Inputs!$B$13,MAX(Inputs!$B$13,1/(1+EXP(-(Inputs!$B$11*K1922+Inputs!$B$12)))))</f>
        <v>0.0014034052437785</v>
      </c>
      <c r="M1922" s="0" t="n">
        <f aca="false">Loan_Sample!AH1902*Inputs!$B$4*B1922</f>
        <v>151.783532867282</v>
      </c>
      <c r="N1922" s="0" t="n">
        <f aca="false">L1922*Inputs!$B$4*B1922</f>
        <v>151.783532867282</v>
      </c>
      <c r="O1922" s="0" t="n">
        <f aca="false">Inputs!$B$37+Inputs!$B$38*MAX(Loan_Sample!H1902-Inputs!$C$38,0)+Inputs!$B$39*MAX(Loan_Sample!H1902-Inputs!$C$39,0)+Inputs!$B$40*MAX(Loan_Sample!H1902-Inputs!$C$40,0)+Inputs!$B$41*MAX(Loan_Sample!H1902-Inputs!$C$41,0)+Inputs!$B$42*Inputs!$B$14+Inputs!$B$43*MIN(Loan_Sample!I1902/Inputs!$B$17,1)+Inputs!$B$44*MIN(Loan_Sample!E1902,Inputs!$B$18)+Inputs!$B$45*Loan_Sample!C1902</f>
        <v>-6.14313950981992</v>
      </c>
      <c r="P1922" s="0" t="n">
        <f aca="false">MIN(1-Inputs!$B$13,MAX(Inputs!$B$13,1/(1+EXP(-(Inputs!$B$15*O1922+Inputs!$B$16)))))</f>
        <v>0.0014118914202285</v>
      </c>
      <c r="Q1922" s="0" t="n">
        <f aca="false">Inputs!$B$37+Inputs!$B$38*MAX(F1922-Inputs!$C$38,0)+Inputs!$B$39*MAX(F1922-Inputs!$C$39,0)+Inputs!$B$40*MAX(F1922-Inputs!$C$40,0)+Inputs!$B$41*MAX(F1922-Inputs!$C$41,0)+Inputs!$B$42*Inputs!$B$14+Inputs!$B$43*MIN(Loan_Sample!I1902/Inputs!$B$17,1)+Inputs!$B$44*MIN(E1922,Inputs!$B$18)+Inputs!$B$45*Loan_Sample!C1902</f>
        <v>-6.14313950981992</v>
      </c>
      <c r="R1922" s="0" t="n">
        <f aca="false">MIN(1-Inputs!$B$13,MAX(Inputs!$B$13,1/(1+EXP(-(Inputs!$B$15*Q1922+Inputs!$B$16)))))</f>
        <v>0.0014118914202285</v>
      </c>
    </row>
    <row r="1923" customFormat="false" ht="15" hidden="false" customHeight="false" outlineLevel="0" collapsed="false">
      <c r="A1923" s="0" t="n">
        <f aca="false">Loan_Sample!A1903</f>
        <v>56858</v>
      </c>
      <c r="B1923" s="0" t="n">
        <f aca="false">Loan_Sample!U1903</f>
        <v>309955.56</v>
      </c>
      <c r="C1923" s="0" t="n">
        <f aca="false">Loan_Sample!K1903+Inputs!$B$26</f>
        <v>5.25833320617676</v>
      </c>
      <c r="D1923" s="0" t="n">
        <f aca="false">Loan_Sample!L1903+Inputs!$B$26</f>
        <v>-1.875</v>
      </c>
      <c r="E1923" s="0" t="n">
        <f aca="false">Loan_Sample!E1903/(1+Inputs!$B$25/100)</f>
        <v>77.1227874755859</v>
      </c>
      <c r="F1923" s="0" t="n">
        <f aca="false">Loan_Sample!H1903-Inputs!$B$24/100</f>
        <v>0.570333242416382</v>
      </c>
      <c r="G1923" s="0" t="n">
        <f aca="false">IF(ISNUMBER(C1923),INDEX(Scorecard!$D$54:$D$61,SUMPRODUCT(--(Scorecard!$G$54:$G$60&lt;C1923))+1),Scorecard!$D$62)</f>
        <v>0.126303549215828</v>
      </c>
      <c r="H1923" s="0" t="n">
        <f aca="false">IF(ISNUMBER(D1923),INDEX(Scorecard!$D$63:$D$68,SUMPRODUCT(--(Scorecard!$G$63:$G$67&lt;D1923))+1),Scorecard!$D$69)</f>
        <v>-0.340582194386522</v>
      </c>
      <c r="I1923" s="0" t="n">
        <f aca="false">IF(ISNUMBER(E1923),INDEX(Scorecard!$D$19:$D$26,SUMPRODUCT(--(Scorecard!$G$19:$G$25&lt;E1923))+1),Scorecard!$D$27)</f>
        <v>-0.0341578513653732</v>
      </c>
      <c r="J1923" s="0" t="n">
        <f aca="false">IF(ISNUMBER(F1923),INDEX(Scorecard!$D$37:$D$44,SUMPRODUCT(--(Scorecard!$G$37:$G$43&lt;F1923))+1),Scorecard!$D$45)</f>
        <v>-0.271229676926091</v>
      </c>
      <c r="K1923" s="0" t="n">
        <f aca="false">Inputs!$B$10+Scorecard!$J$5*Loan_Sample!Y1903+Scorecard!$J$6*Loan_Sample!Z1903+Scorecard!$J$7*I1923+Scorecard!$J$8*Loan_Sample!AB1903+Scorecard!$J$9*J1923+Scorecard!$J$10*Loan_Sample!AD1903+Scorecard!$J$11*G1923+Scorecard!$J$12*H1923</f>
        <v>-4.21801937876956</v>
      </c>
      <c r="L1923" s="0" t="n">
        <f aca="false">MIN(1-Inputs!$B$13,MAX(Inputs!$B$13,1/(1+EXP(-(Inputs!$B$11*K1923+Inputs!$B$12)))))</f>
        <v>0.0134756324656524</v>
      </c>
      <c r="M1923" s="0" t="n">
        <f aca="false">Loan_Sample!AH1903*Inputs!$B$4*B1923</f>
        <v>1461.89652253591</v>
      </c>
      <c r="N1923" s="0" t="n">
        <f aca="false">L1923*Inputs!$B$4*B1923</f>
        <v>1461.89652253591</v>
      </c>
      <c r="O1923" s="0" t="n">
        <f aca="false">Inputs!$B$37+Inputs!$B$38*MAX(Loan_Sample!H1903-Inputs!$C$38,0)+Inputs!$B$39*MAX(Loan_Sample!H1903-Inputs!$C$39,0)+Inputs!$B$40*MAX(Loan_Sample!H1903-Inputs!$C$40,0)+Inputs!$B$41*MAX(Loan_Sample!H1903-Inputs!$C$41,0)+Inputs!$B$42*Inputs!$B$14+Inputs!$B$43*MIN(Loan_Sample!I1903/Inputs!$B$17,1)+Inputs!$B$44*MIN(Loan_Sample!E1903,Inputs!$B$18)+Inputs!$B$45*Loan_Sample!C1903</f>
        <v>-4.00830653112459</v>
      </c>
      <c r="P1923" s="0" t="n">
        <f aca="false">MIN(1-Inputs!$B$13,MAX(Inputs!$B$13,1/(1+EXP(-(Inputs!$B$15*O1923+Inputs!$B$16)))))</f>
        <v>0.0157577905044639</v>
      </c>
      <c r="Q1923" s="0" t="n">
        <f aca="false">Inputs!$B$37+Inputs!$B$38*MAX(F1923-Inputs!$C$38,0)+Inputs!$B$39*MAX(F1923-Inputs!$C$39,0)+Inputs!$B$40*MAX(F1923-Inputs!$C$40,0)+Inputs!$B$41*MAX(F1923-Inputs!$C$41,0)+Inputs!$B$42*Inputs!$B$14+Inputs!$B$43*MIN(Loan_Sample!I1903/Inputs!$B$17,1)+Inputs!$B$44*MIN(E1923,Inputs!$B$18)+Inputs!$B$45*Loan_Sample!C1903</f>
        <v>-4.00830653112459</v>
      </c>
      <c r="R1923" s="0" t="n">
        <f aca="false">MIN(1-Inputs!$B$13,MAX(Inputs!$B$13,1/(1+EXP(-(Inputs!$B$15*Q1923+Inputs!$B$16)))))</f>
        <v>0.0157577905044639</v>
      </c>
    </row>
    <row r="1924" customFormat="false" ht="15" hidden="false" customHeight="false" outlineLevel="0" collapsed="false">
      <c r="A1924" s="0" t="n">
        <f aca="false">Loan_Sample!A1904</f>
        <v>56874</v>
      </c>
      <c r="B1924" s="0" t="n">
        <f aca="false">Loan_Sample!U1904</f>
        <v>211255.48</v>
      </c>
      <c r="C1924" s="0" t="n">
        <f aca="false">Loan_Sample!K1904+Inputs!$B$26</f>
        <v>5.25833320617676</v>
      </c>
      <c r="D1924" s="0" t="n">
        <f aca="false">Loan_Sample!L1904+Inputs!$B$26</f>
        <v>-1.875</v>
      </c>
      <c r="E1924" s="0" t="n">
        <f aca="false">Loan_Sample!E1904/(1+Inputs!$B$25/100)</f>
        <v>73.608757019043</v>
      </c>
      <c r="F1924" s="0" t="n">
        <f aca="false">Loan_Sample!H1904-Inputs!$B$24/100</f>
        <v>-0.84066653251648</v>
      </c>
      <c r="G1924" s="0" t="n">
        <f aca="false">IF(ISNUMBER(C1924),INDEX(Scorecard!$D$54:$D$61,SUMPRODUCT(--(Scorecard!$G$54:$G$60&lt;C1924))+1),Scorecard!$D$62)</f>
        <v>0.126303549215828</v>
      </c>
      <c r="H1924" s="0" t="n">
        <f aca="false">IF(ISNUMBER(D1924),INDEX(Scorecard!$D$63:$D$68,SUMPRODUCT(--(Scorecard!$G$63:$G$67&lt;D1924))+1),Scorecard!$D$69)</f>
        <v>-0.340582194386522</v>
      </c>
      <c r="I1924" s="0" t="n">
        <f aca="false">IF(ISNUMBER(E1924),INDEX(Scorecard!$D$19:$D$26,SUMPRODUCT(--(Scorecard!$G$19:$G$25&lt;E1924))+1),Scorecard!$D$27)</f>
        <v>-0.0341578513653732</v>
      </c>
      <c r="J1924" s="0" t="n">
        <f aca="false">IF(ISNUMBER(F1924),INDEX(Scorecard!$D$37:$D$44,SUMPRODUCT(--(Scorecard!$G$37:$G$43&lt;F1924))+1),Scorecard!$D$45)</f>
        <v>1.35057635045042</v>
      </c>
      <c r="K1924" s="0" t="n">
        <f aca="false">Inputs!$B$10+Scorecard!$J$5*Loan_Sample!Y1904+Scorecard!$J$6*Loan_Sample!Z1904+Scorecard!$J$7*I1924+Scorecard!$J$8*Loan_Sample!AB1904+Scorecard!$J$9*J1924+Scorecard!$J$10*Loan_Sample!AD1904+Scorecard!$J$11*G1924+Scorecard!$J$12*H1924</f>
        <v>-6.31624032379819</v>
      </c>
      <c r="L1924" s="0" t="n">
        <f aca="false">MIN(1-Inputs!$B$13,MAX(Inputs!$B$13,1/(1+EXP(-(Inputs!$B$11*K1924+Inputs!$B$12)))))</f>
        <v>0.00145647635861719</v>
      </c>
      <c r="M1924" s="0" t="n">
        <f aca="false">Loan_Sample!AH1904*Inputs!$B$4*B1924</f>
        <v>107.691014286915</v>
      </c>
      <c r="N1924" s="0" t="n">
        <f aca="false">L1924*Inputs!$B$4*B1924</f>
        <v>107.691014286915</v>
      </c>
      <c r="O1924" s="0" t="n">
        <f aca="false">Inputs!$B$37+Inputs!$B$38*MAX(Loan_Sample!H1904-Inputs!$C$38,0)+Inputs!$B$39*MAX(Loan_Sample!H1904-Inputs!$C$39,0)+Inputs!$B$40*MAX(Loan_Sample!H1904-Inputs!$C$40,0)+Inputs!$B$41*MAX(Loan_Sample!H1904-Inputs!$C$41,0)+Inputs!$B$42*Inputs!$B$14+Inputs!$B$43*MIN(Loan_Sample!I1904/Inputs!$B$17,1)+Inputs!$B$44*MIN(Loan_Sample!E1904,Inputs!$B$18)+Inputs!$B$45*Loan_Sample!C1904</f>
        <v>-5.8895719067452</v>
      </c>
      <c r="P1924" s="0" t="n">
        <f aca="false">MIN(1-Inputs!$B$13,MAX(Inputs!$B$13,1/(1+EXP(-(Inputs!$B$15*O1924+Inputs!$B$16)))))</f>
        <v>0.00188271318658975</v>
      </c>
      <c r="Q1924" s="0" t="n">
        <f aca="false">Inputs!$B$37+Inputs!$B$38*MAX(F1924-Inputs!$C$38,0)+Inputs!$B$39*MAX(F1924-Inputs!$C$39,0)+Inputs!$B$40*MAX(F1924-Inputs!$C$40,0)+Inputs!$B$41*MAX(F1924-Inputs!$C$41,0)+Inputs!$B$42*Inputs!$B$14+Inputs!$B$43*MIN(Loan_Sample!I1904/Inputs!$B$17,1)+Inputs!$B$44*MIN(E1924,Inputs!$B$18)+Inputs!$B$45*Loan_Sample!C1904</f>
        <v>-5.8895719067452</v>
      </c>
      <c r="R1924" s="0" t="n">
        <f aca="false">MIN(1-Inputs!$B$13,MAX(Inputs!$B$13,1/(1+EXP(-(Inputs!$B$15*Q1924+Inputs!$B$16)))))</f>
        <v>0.00188271318658975</v>
      </c>
    </row>
    <row r="1925" customFormat="false" ht="15" hidden="false" customHeight="false" outlineLevel="0" collapsed="false">
      <c r="A1925" s="0" t="n">
        <f aca="false">Loan_Sample!A1905</f>
        <v>56875</v>
      </c>
      <c r="B1925" s="0" t="n">
        <f aca="false">Loan_Sample!U1905</f>
        <v>106517.086</v>
      </c>
      <c r="C1925" s="0" t="n">
        <f aca="false">Loan_Sample!K1905+Inputs!$B$26</f>
        <v>4</v>
      </c>
      <c r="D1925" s="0" t="n">
        <f aca="false">Loan_Sample!L1905+Inputs!$B$26</f>
        <v>-0.458333492279053</v>
      </c>
      <c r="E1925" s="0" t="n">
        <f aca="false">Loan_Sample!E1905/(1+Inputs!$B$25/100)</f>
        <v>69.599609375</v>
      </c>
      <c r="F1925" s="0" t="n">
        <f aca="false">Loan_Sample!H1905-Inputs!$B$24/100</f>
        <v>-2.21333360671997</v>
      </c>
      <c r="G1925" s="0" t="n">
        <f aca="false">IF(ISNUMBER(C1925),INDEX(Scorecard!$D$54:$D$61,SUMPRODUCT(--(Scorecard!$G$54:$G$60&lt;C1925))+1),Scorecard!$D$62)</f>
        <v>0.489050497890326</v>
      </c>
      <c r="H1925" s="0" t="n">
        <f aca="false">IF(ISNUMBER(D1925),INDEX(Scorecard!$D$63:$D$68,SUMPRODUCT(--(Scorecard!$G$63:$G$67&lt;D1925))+1),Scorecard!$D$69)</f>
        <v>0.322484508656054</v>
      </c>
      <c r="I1925" s="0" t="n">
        <f aca="false">IF(ISNUMBER(E1925),INDEX(Scorecard!$D$19:$D$26,SUMPRODUCT(--(Scorecard!$G$19:$G$25&lt;E1925))+1),Scorecard!$D$27)</f>
        <v>0.0530843085177338</v>
      </c>
      <c r="J1925" s="0" t="n">
        <f aca="false">IF(ISNUMBER(F1925),INDEX(Scorecard!$D$37:$D$44,SUMPRODUCT(--(Scorecard!$G$37:$G$43&lt;F1925))+1),Scorecard!$D$45)</f>
        <v>1.35057635045042</v>
      </c>
      <c r="K1925" s="0" t="n">
        <f aca="false">Inputs!$B$10+Scorecard!$J$5*Loan_Sample!Y1905+Scorecard!$J$6*Loan_Sample!Z1905+Scorecard!$J$7*I1925+Scorecard!$J$8*Loan_Sample!AB1905+Scorecard!$J$9*J1925+Scorecard!$J$10*Loan_Sample!AD1905+Scorecard!$J$11*G1925+Scorecard!$J$12*H1925</f>
        <v>-3.2636763014069</v>
      </c>
      <c r="L1925" s="0" t="n">
        <f aca="false">MIN(1-Inputs!$B$13,MAX(Inputs!$B$13,1/(1+EXP(-(Inputs!$B$11*K1925+Inputs!$B$12)))))</f>
        <v>0.0364089336771624</v>
      </c>
      <c r="M1925" s="0" t="n">
        <f aca="false">Loan_Sample!AH1905*Inputs!$B$4*B1925</f>
        <v>1357.36073188051</v>
      </c>
      <c r="N1925" s="0" t="n">
        <f aca="false">L1925*Inputs!$B$4*B1925</f>
        <v>1357.36073188051</v>
      </c>
      <c r="O1925" s="0" t="n">
        <f aca="false">Inputs!$B$37+Inputs!$B$38*MAX(Loan_Sample!H1905-Inputs!$C$38,0)+Inputs!$B$39*MAX(Loan_Sample!H1905-Inputs!$C$39,0)+Inputs!$B$40*MAX(Loan_Sample!H1905-Inputs!$C$40,0)+Inputs!$B$41*MAX(Loan_Sample!H1905-Inputs!$C$41,0)+Inputs!$B$42*Inputs!$B$14+Inputs!$B$43*MIN(Loan_Sample!I1905/Inputs!$B$17,1)+Inputs!$B$44*MIN(Loan_Sample!E1905,Inputs!$B$18)+Inputs!$B$45*Loan_Sample!C1905</f>
        <v>-5.85663371555532</v>
      </c>
      <c r="P1925" s="0" t="n">
        <f aca="false">MIN(1-Inputs!$B$13,MAX(Inputs!$B$13,1/(1+EXP(-(Inputs!$B$15*O1925+Inputs!$B$16)))))</f>
        <v>0.00195440574040618</v>
      </c>
      <c r="Q1925" s="0" t="n">
        <f aca="false">Inputs!$B$37+Inputs!$B$38*MAX(F1925-Inputs!$C$38,0)+Inputs!$B$39*MAX(F1925-Inputs!$C$39,0)+Inputs!$B$40*MAX(F1925-Inputs!$C$40,0)+Inputs!$B$41*MAX(F1925-Inputs!$C$41,0)+Inputs!$B$42*Inputs!$B$14+Inputs!$B$43*MIN(Loan_Sample!I1905/Inputs!$B$17,1)+Inputs!$B$44*MIN(E1925,Inputs!$B$18)+Inputs!$B$45*Loan_Sample!C1905</f>
        <v>-5.85663371555532</v>
      </c>
      <c r="R1925" s="0" t="n">
        <f aca="false">MIN(1-Inputs!$B$13,MAX(Inputs!$B$13,1/(1+EXP(-(Inputs!$B$15*Q1925+Inputs!$B$16)))))</f>
        <v>0.00195440574040618</v>
      </c>
    </row>
    <row r="1926" customFormat="false" ht="15" hidden="false" customHeight="false" outlineLevel="0" collapsed="false">
      <c r="A1926" s="0" t="n">
        <f aca="false">Loan_Sample!A1906</f>
        <v>56886</v>
      </c>
      <c r="B1926" s="0" t="n">
        <f aca="false">Loan_Sample!U1906</f>
        <v>166706.17</v>
      </c>
      <c r="C1926" s="0" t="n">
        <f aca="false">Loan_Sample!K1906+Inputs!$B$26</f>
        <v>6.43333339691162</v>
      </c>
      <c r="D1926" s="0" t="n">
        <f aca="false">Loan_Sample!L1906+Inputs!$B$26</f>
        <v>2.71025657653809</v>
      </c>
      <c r="E1926" s="0" t="n">
        <f aca="false">Loan_Sample!E1906/(1+Inputs!$B$25/100)</f>
        <v>38.6149559020996</v>
      </c>
      <c r="F1926" s="0" t="n">
        <f aca="false">Loan_Sample!H1906-Inputs!$B$24/100</f>
        <v>1.74233317375183</v>
      </c>
      <c r="G1926" s="0" t="n">
        <f aca="false">IF(ISNUMBER(C1926),INDEX(Scorecard!$D$54:$D$61,SUMPRODUCT(--(Scorecard!$G$54:$G$60&lt;C1926))+1),Scorecard!$D$62)</f>
        <v>-0.119873800601421</v>
      </c>
      <c r="H1926" s="0" t="n">
        <f aca="false">IF(ISNUMBER(D1926),INDEX(Scorecard!$D$63:$D$68,SUMPRODUCT(--(Scorecard!$G$63:$G$67&lt;D1926))+1),Scorecard!$D$69)</f>
        <v>0.322484508656054</v>
      </c>
      <c r="I1926" s="0" t="n">
        <f aca="false">IF(ISNUMBER(E1926),INDEX(Scorecard!$D$19:$D$26,SUMPRODUCT(--(Scorecard!$G$19:$G$25&lt;E1926))+1),Scorecard!$D$27)</f>
        <v>0.57899015159425</v>
      </c>
      <c r="J1926" s="0" t="n">
        <f aca="false">IF(ISNUMBER(F1926),INDEX(Scorecard!$D$37:$D$44,SUMPRODUCT(--(Scorecard!$G$37:$G$43&lt;F1926))+1),Scorecard!$D$45)</f>
        <v>-0.975503570149195</v>
      </c>
      <c r="K1926" s="0" t="n">
        <f aca="false">Inputs!$B$10+Scorecard!$J$5*Loan_Sample!Y1906+Scorecard!$J$6*Loan_Sample!Z1906+Scorecard!$J$7*I1926+Scorecard!$J$8*Loan_Sample!AB1906+Scorecard!$J$9*J1926+Scorecard!$J$10*Loan_Sample!AD1906+Scorecard!$J$11*G1926+Scorecard!$J$12*H1926</f>
        <v>-6.2877972377561</v>
      </c>
      <c r="L1926" s="0" t="n">
        <f aca="false">MIN(1-Inputs!$B$13,MAX(Inputs!$B$13,1/(1+EXP(-(Inputs!$B$11*K1926+Inputs!$B$12)))))</f>
        <v>0.00150125166368966</v>
      </c>
      <c r="M1926" s="0" t="n">
        <f aca="false">Loan_Sample!AH1906*Inputs!$B$4*B1926</f>
        <v>87.5937702709409</v>
      </c>
      <c r="N1926" s="0" t="n">
        <f aca="false">L1926*Inputs!$B$4*B1926</f>
        <v>87.5937702709409</v>
      </c>
      <c r="O1926" s="0" t="n">
        <f aca="false">Inputs!$B$37+Inputs!$B$38*MAX(Loan_Sample!H1906-Inputs!$C$38,0)+Inputs!$B$39*MAX(Loan_Sample!H1906-Inputs!$C$39,0)+Inputs!$B$40*MAX(Loan_Sample!H1906-Inputs!$C$40,0)+Inputs!$B$41*MAX(Loan_Sample!H1906-Inputs!$C$41,0)+Inputs!$B$42*Inputs!$B$14+Inputs!$B$43*MIN(Loan_Sample!I1906/Inputs!$B$17,1)+Inputs!$B$44*MIN(Loan_Sample!E1906,Inputs!$B$18)+Inputs!$B$45*Loan_Sample!C1906</f>
        <v>-3.13264091538968</v>
      </c>
      <c r="P1926" s="0" t="n">
        <f aca="false">MIN(1-Inputs!$B$13,MAX(Inputs!$B$13,1/(1+EXP(-(Inputs!$B$15*O1926+Inputs!$B$16)))))</f>
        <v>0.041523650063807</v>
      </c>
      <c r="Q1926" s="0" t="n">
        <f aca="false">Inputs!$B$37+Inputs!$B$38*MAX(F1926-Inputs!$C$38,0)+Inputs!$B$39*MAX(F1926-Inputs!$C$39,0)+Inputs!$B$40*MAX(F1926-Inputs!$C$40,0)+Inputs!$B$41*MAX(F1926-Inputs!$C$41,0)+Inputs!$B$42*Inputs!$B$14+Inputs!$B$43*MIN(Loan_Sample!I1906/Inputs!$B$17,1)+Inputs!$B$44*MIN(E1926,Inputs!$B$18)+Inputs!$B$45*Loan_Sample!C1906</f>
        <v>-3.13264091538968</v>
      </c>
      <c r="R1926" s="0" t="n">
        <f aca="false">MIN(1-Inputs!$B$13,MAX(Inputs!$B$13,1/(1+EXP(-(Inputs!$B$15*Q1926+Inputs!$B$16)))))</f>
        <v>0.041523650063807</v>
      </c>
    </row>
    <row r="1927" customFormat="false" ht="15" hidden="false" customHeight="false" outlineLevel="0" collapsed="false">
      <c r="A1927" s="0" t="n">
        <f aca="false">Loan_Sample!A1907</f>
        <v>56917</v>
      </c>
      <c r="B1927" s="0" t="n">
        <f aca="false">Loan_Sample!U1907</f>
        <v>51999.42</v>
      </c>
      <c r="C1927" s="0" t="n">
        <f aca="false">Loan_Sample!K1907+Inputs!$B$26</f>
        <v>9.23333358764648</v>
      </c>
      <c r="D1927" s="0" t="n">
        <f aca="false">Loan_Sample!L1907+Inputs!$B$26</f>
        <v>5.07179498672485</v>
      </c>
      <c r="E1927" s="0" t="n">
        <f aca="false">Loan_Sample!E1907/(1+Inputs!$B$25/100)</f>
        <v>73.2976913452148</v>
      </c>
      <c r="F1927" s="0" t="n">
        <f aca="false">Loan_Sample!H1907-Inputs!$B$24/100</f>
        <v>0.902666807174683</v>
      </c>
      <c r="G1927" s="0" t="n">
        <f aca="false">IF(ISNUMBER(C1927),INDEX(Scorecard!$D$54:$D$61,SUMPRODUCT(--(Scorecard!$G$54:$G$60&lt;C1927))+1),Scorecard!$D$62)</f>
        <v>-0.541917179454542</v>
      </c>
      <c r="H1927" s="0" t="n">
        <f aca="false">IF(ISNUMBER(D1927),INDEX(Scorecard!$D$63:$D$68,SUMPRODUCT(--(Scorecard!$G$63:$G$67&lt;D1927))+1),Scorecard!$D$69)</f>
        <v>0.322484508656054</v>
      </c>
      <c r="I1927" s="0" t="n">
        <f aca="false">IF(ISNUMBER(E1927),INDEX(Scorecard!$D$19:$D$26,SUMPRODUCT(--(Scorecard!$G$19:$G$25&lt;E1927))+1),Scorecard!$D$27)</f>
        <v>-0.0341578513653732</v>
      </c>
      <c r="J1927" s="0" t="n">
        <f aca="false">IF(ISNUMBER(F1927),INDEX(Scorecard!$D$37:$D$44,SUMPRODUCT(--(Scorecard!$G$37:$G$43&lt;F1927))+1),Scorecard!$D$45)</f>
        <v>-0.975503570149195</v>
      </c>
      <c r="K1927" s="0" t="n">
        <f aca="false">Inputs!$B$10+Scorecard!$J$5*Loan_Sample!Y1907+Scorecard!$J$6*Loan_Sample!Z1907+Scorecard!$J$7*I1927+Scorecard!$J$8*Loan_Sample!AB1907+Scorecard!$J$9*J1927+Scorecard!$J$10*Loan_Sample!AD1907+Scorecard!$J$11*G1927+Scorecard!$J$12*H1927</f>
        <v>-4.81676186056396</v>
      </c>
      <c r="L1927" s="0" t="n">
        <f aca="false">MIN(1-Inputs!$B$13,MAX(Inputs!$B$13,1/(1+EXP(-(Inputs!$B$11*K1927+Inputs!$B$12)))))</f>
        <v>0.00716297399561499</v>
      </c>
      <c r="M1927" s="0" t="n">
        <f aca="false">Loan_Sample!AH1907*Inputs!$B$4*B1927</f>
        <v>130.364672636472</v>
      </c>
      <c r="N1927" s="0" t="n">
        <f aca="false">L1927*Inputs!$B$4*B1927</f>
        <v>130.364672636472</v>
      </c>
      <c r="O1927" s="0" t="n">
        <f aca="false">Inputs!$B$37+Inputs!$B$38*MAX(Loan_Sample!H1907-Inputs!$C$38,0)+Inputs!$B$39*MAX(Loan_Sample!H1907-Inputs!$C$39,0)+Inputs!$B$40*MAX(Loan_Sample!H1907-Inputs!$C$40,0)+Inputs!$B$41*MAX(Loan_Sample!H1907-Inputs!$C$41,0)+Inputs!$B$42*Inputs!$B$14+Inputs!$B$43*MIN(Loan_Sample!I1907/Inputs!$B$17,1)+Inputs!$B$44*MIN(Loan_Sample!E1907,Inputs!$B$18)+Inputs!$B$45*Loan_Sample!C1907</f>
        <v>-3.57943658213</v>
      </c>
      <c r="P1927" s="0" t="n">
        <f aca="false">MIN(1-Inputs!$B$13,MAX(Inputs!$B$13,1/(1+EXP(-(Inputs!$B$15*O1927+Inputs!$B$16)))))</f>
        <v>0.0254069211879474</v>
      </c>
      <c r="Q1927" s="0" t="n">
        <f aca="false">Inputs!$B$37+Inputs!$B$38*MAX(F1927-Inputs!$C$38,0)+Inputs!$B$39*MAX(F1927-Inputs!$C$39,0)+Inputs!$B$40*MAX(F1927-Inputs!$C$40,0)+Inputs!$B$41*MAX(F1927-Inputs!$C$41,0)+Inputs!$B$42*Inputs!$B$14+Inputs!$B$43*MIN(Loan_Sample!I1907/Inputs!$B$17,1)+Inputs!$B$44*MIN(E1927,Inputs!$B$18)+Inputs!$B$45*Loan_Sample!C1907</f>
        <v>-3.57943658213</v>
      </c>
      <c r="R1927" s="0" t="n">
        <f aca="false">MIN(1-Inputs!$B$13,MAX(Inputs!$B$13,1/(1+EXP(-(Inputs!$B$15*Q1927+Inputs!$B$16)))))</f>
        <v>0.0254069211879474</v>
      </c>
    </row>
    <row r="1928" customFormat="false" ht="15" hidden="false" customHeight="false" outlineLevel="0" collapsed="false">
      <c r="A1928" s="0" t="n">
        <f aca="false">Loan_Sample!A1908</f>
        <v>56929</v>
      </c>
      <c r="B1928" s="0" t="n">
        <f aca="false">Loan_Sample!U1908</f>
        <v>278460.06</v>
      </c>
      <c r="C1928" s="0" t="n">
        <f aca="false">Loan_Sample!K1908+Inputs!$B$26</f>
        <v>4.80000019073486</v>
      </c>
      <c r="D1928" s="0" t="n">
        <f aca="false">Loan_Sample!L1908+Inputs!$B$26</f>
        <v>-0.208333015441895</v>
      </c>
      <c r="E1928" s="0" t="n">
        <f aca="false">Loan_Sample!E1908/(1+Inputs!$B$25/100)</f>
        <v>58.4500999450684</v>
      </c>
      <c r="F1928" s="0" t="n">
        <f aca="false">Loan_Sample!H1908-Inputs!$B$24/100</f>
        <v>-3.14433312416077</v>
      </c>
      <c r="G1928" s="0" t="n">
        <f aca="false">IF(ISNUMBER(C1928),INDEX(Scorecard!$D$54:$D$61,SUMPRODUCT(--(Scorecard!$G$54:$G$60&lt;C1928))+1),Scorecard!$D$62)</f>
        <v>0.409483001259379</v>
      </c>
      <c r="H1928" s="0" t="n">
        <f aca="false">IF(ISNUMBER(D1928),INDEX(Scorecard!$D$63:$D$68,SUMPRODUCT(--(Scorecard!$G$63:$G$67&lt;D1928))+1),Scorecard!$D$69)</f>
        <v>0.322484508656054</v>
      </c>
      <c r="I1928" s="0" t="n">
        <f aca="false">IF(ISNUMBER(E1928),INDEX(Scorecard!$D$19:$D$26,SUMPRODUCT(--(Scorecard!$G$19:$G$25&lt;E1928))+1),Scorecard!$D$27)</f>
        <v>0.267179331770092</v>
      </c>
      <c r="J1928" s="0" t="n">
        <f aca="false">IF(ISNUMBER(F1928),INDEX(Scorecard!$D$37:$D$44,SUMPRODUCT(--(Scorecard!$G$37:$G$43&lt;F1928))+1),Scorecard!$D$45)</f>
        <v>1.35057635045042</v>
      </c>
      <c r="K1928" s="0" t="n">
        <f aca="false">Inputs!$B$10+Scorecard!$J$5*Loan_Sample!Y1908+Scorecard!$J$6*Loan_Sample!Z1908+Scorecard!$J$7*I1928+Scorecard!$J$8*Loan_Sample!AB1908+Scorecard!$J$9*J1928+Scorecard!$J$10*Loan_Sample!AD1908+Scorecard!$J$11*G1928+Scorecard!$J$12*H1928</f>
        <v>-4.48850820663604</v>
      </c>
      <c r="L1928" s="0" t="n">
        <f aca="false">MIN(1-Inputs!$B$13,MAX(Inputs!$B$13,1/(1+EXP(-(Inputs!$B$11*K1928+Inputs!$B$12)))))</f>
        <v>0.010133926857455</v>
      </c>
      <c r="M1928" s="0" t="n">
        <f aca="false">Loan_Sample!AH1908*Inputs!$B$4*B1928</f>
        <v>987.662858266881</v>
      </c>
      <c r="N1928" s="0" t="n">
        <f aca="false">L1928*Inputs!$B$4*B1928</f>
        <v>987.662858266881</v>
      </c>
      <c r="O1928" s="0" t="n">
        <f aca="false">Inputs!$B$37+Inputs!$B$38*MAX(Loan_Sample!H1908-Inputs!$C$38,0)+Inputs!$B$39*MAX(Loan_Sample!H1908-Inputs!$C$39,0)+Inputs!$B$40*MAX(Loan_Sample!H1908-Inputs!$C$40,0)+Inputs!$B$41*MAX(Loan_Sample!H1908-Inputs!$C$41,0)+Inputs!$B$42*Inputs!$B$14+Inputs!$B$43*MIN(Loan_Sample!I1908/Inputs!$B$17,1)+Inputs!$B$44*MIN(Loan_Sample!E1908,Inputs!$B$18)+Inputs!$B$45*Loan_Sample!C1908</f>
        <v>-5.84050427380596</v>
      </c>
      <c r="P1928" s="0" t="n">
        <f aca="false">MIN(1-Inputs!$B$13,MAX(Inputs!$B$13,1/(1+EXP(-(Inputs!$B$15*O1928+Inputs!$B$16)))))</f>
        <v>0.00199050014883299</v>
      </c>
      <c r="Q1928" s="0" t="n">
        <f aca="false">Inputs!$B$37+Inputs!$B$38*MAX(F1928-Inputs!$C$38,0)+Inputs!$B$39*MAX(F1928-Inputs!$C$39,0)+Inputs!$B$40*MAX(F1928-Inputs!$C$40,0)+Inputs!$B$41*MAX(F1928-Inputs!$C$41,0)+Inputs!$B$42*Inputs!$B$14+Inputs!$B$43*MIN(Loan_Sample!I1908/Inputs!$B$17,1)+Inputs!$B$44*MIN(E1928,Inputs!$B$18)+Inputs!$B$45*Loan_Sample!C1908</f>
        <v>-5.84050427380596</v>
      </c>
      <c r="R1928" s="0" t="n">
        <f aca="false">MIN(1-Inputs!$B$13,MAX(Inputs!$B$13,1/(1+EXP(-(Inputs!$B$15*Q1928+Inputs!$B$16)))))</f>
        <v>0.00199050014883299</v>
      </c>
    </row>
    <row r="1929" customFormat="false" ht="15" hidden="false" customHeight="false" outlineLevel="0" collapsed="false">
      <c r="A1929" s="0" t="n">
        <f aca="false">Loan_Sample!A1909</f>
        <v>56998</v>
      </c>
      <c r="B1929" s="0" t="n">
        <f aca="false">Loan_Sample!U1909</f>
        <v>275731.62</v>
      </c>
      <c r="C1929" s="0" t="n">
        <f aca="false">Loan_Sample!K1909+Inputs!$B$26</f>
        <v>5.25833320617676</v>
      </c>
      <c r="D1929" s="0" t="n">
        <f aca="false">Loan_Sample!L1909+Inputs!$B$26</f>
        <v>-1.875</v>
      </c>
      <c r="E1929" s="0" t="n">
        <f aca="false">Loan_Sample!E1909/(1+Inputs!$B$25/100)</f>
        <v>73.1345520019531</v>
      </c>
      <c r="F1929" s="0" t="n">
        <f aca="false">Loan_Sample!H1909-Inputs!$B$24/100</f>
        <v>-0.708666563034058</v>
      </c>
      <c r="G1929" s="0" t="n">
        <f aca="false">IF(ISNUMBER(C1929),INDEX(Scorecard!$D$54:$D$61,SUMPRODUCT(--(Scorecard!$G$54:$G$60&lt;C1929))+1),Scorecard!$D$62)</f>
        <v>0.126303549215828</v>
      </c>
      <c r="H1929" s="0" t="n">
        <f aca="false">IF(ISNUMBER(D1929),INDEX(Scorecard!$D$63:$D$68,SUMPRODUCT(--(Scorecard!$G$63:$G$67&lt;D1929))+1),Scorecard!$D$69)</f>
        <v>-0.340582194386522</v>
      </c>
      <c r="I1929" s="0" t="n">
        <f aca="false">IF(ISNUMBER(E1929),INDEX(Scorecard!$D$19:$D$26,SUMPRODUCT(--(Scorecard!$G$19:$G$25&lt;E1929))+1),Scorecard!$D$27)</f>
        <v>-0.0341578513653732</v>
      </c>
      <c r="J1929" s="0" t="n">
        <f aca="false">IF(ISNUMBER(F1929),INDEX(Scorecard!$D$37:$D$44,SUMPRODUCT(--(Scorecard!$G$37:$G$43&lt;F1929))+1),Scorecard!$D$45)</f>
        <v>1.35057635045042</v>
      </c>
      <c r="K1929" s="0" t="n">
        <f aca="false">Inputs!$B$10+Scorecard!$J$5*Loan_Sample!Y1909+Scorecard!$J$6*Loan_Sample!Z1909+Scorecard!$J$7*I1929+Scorecard!$J$8*Loan_Sample!AB1909+Scorecard!$J$9*J1929+Scorecard!$J$10*Loan_Sample!AD1909+Scorecard!$J$11*G1929+Scorecard!$J$12*H1929</f>
        <v>-6.17330514385541</v>
      </c>
      <c r="L1929" s="0" t="n">
        <f aca="false">MIN(1-Inputs!$B$13,MAX(Inputs!$B$13,1/(1+EXP(-(Inputs!$B$11*K1929+Inputs!$B$12)))))</f>
        <v>0.00169582200274356</v>
      </c>
      <c r="M1929" s="0" t="n">
        <f aca="false">Loan_Sample!AH1909*Inputs!$B$4*B1929</f>
        <v>163.657111816844</v>
      </c>
      <c r="N1929" s="0" t="n">
        <f aca="false">L1929*Inputs!$B$4*B1929</f>
        <v>163.657111816844</v>
      </c>
      <c r="O1929" s="0" t="n">
        <f aca="false">Inputs!$B$37+Inputs!$B$38*MAX(Loan_Sample!H1909-Inputs!$C$38,0)+Inputs!$B$39*MAX(Loan_Sample!H1909-Inputs!$C$39,0)+Inputs!$B$40*MAX(Loan_Sample!H1909-Inputs!$C$40,0)+Inputs!$B$41*MAX(Loan_Sample!H1909-Inputs!$C$41,0)+Inputs!$B$42*Inputs!$B$14+Inputs!$B$43*MIN(Loan_Sample!I1909/Inputs!$B$17,1)+Inputs!$B$44*MIN(Loan_Sample!E1909,Inputs!$B$18)+Inputs!$B$45*Loan_Sample!C1909</f>
        <v>-5.76856939586629</v>
      </c>
      <c r="P1929" s="0" t="n">
        <f aca="false">MIN(1-Inputs!$B$13,MAX(Inputs!$B$13,1/(1+EXP(-(Inputs!$B$15*O1929+Inputs!$B$16)))))</f>
        <v>0.00215974854845727</v>
      </c>
      <c r="Q1929" s="0" t="n">
        <f aca="false">Inputs!$B$37+Inputs!$B$38*MAX(F1929-Inputs!$C$38,0)+Inputs!$B$39*MAX(F1929-Inputs!$C$39,0)+Inputs!$B$40*MAX(F1929-Inputs!$C$40,0)+Inputs!$B$41*MAX(F1929-Inputs!$C$41,0)+Inputs!$B$42*Inputs!$B$14+Inputs!$B$43*MIN(Loan_Sample!I1909/Inputs!$B$17,1)+Inputs!$B$44*MIN(E1929,Inputs!$B$18)+Inputs!$B$45*Loan_Sample!C1909</f>
        <v>-5.76856939586629</v>
      </c>
      <c r="R1929" s="0" t="n">
        <f aca="false">MIN(1-Inputs!$B$13,MAX(Inputs!$B$13,1/(1+EXP(-(Inputs!$B$15*Q1929+Inputs!$B$16)))))</f>
        <v>0.00215974854845727</v>
      </c>
    </row>
    <row r="1930" customFormat="false" ht="15" hidden="false" customHeight="false" outlineLevel="0" collapsed="false">
      <c r="A1930" s="0" t="n">
        <f aca="false">Loan_Sample!A1910</f>
        <v>57005</v>
      </c>
      <c r="B1930" s="0" t="n">
        <f aca="false">Loan_Sample!U1910</f>
        <v>229425.4</v>
      </c>
      <c r="C1930" s="0" t="n">
        <f aca="false">Loan_Sample!K1910+Inputs!$B$26</f>
        <v>4.42307710647583</v>
      </c>
      <c r="D1930" s="0" t="n">
        <f aca="false">Loan_Sample!L1910+Inputs!$B$26</f>
        <v>-0.276922702789307</v>
      </c>
      <c r="E1930" s="0" t="n">
        <f aca="false">Loan_Sample!E1910/(1+Inputs!$B$25/100)</f>
        <v>58.0037612915039</v>
      </c>
      <c r="F1930" s="0" t="n">
        <f aca="false">Loan_Sample!H1910-Inputs!$B$24/100</f>
        <v>0.821666479110718</v>
      </c>
      <c r="G1930" s="0" t="n">
        <f aca="false">IF(ISNUMBER(C1930),INDEX(Scorecard!$D$54:$D$61,SUMPRODUCT(--(Scorecard!$G$54:$G$60&lt;C1930))+1),Scorecard!$D$62)</f>
        <v>0.409483001259379</v>
      </c>
      <c r="H1930" s="0" t="n">
        <f aca="false">IF(ISNUMBER(D1930),INDEX(Scorecard!$D$63:$D$68,SUMPRODUCT(--(Scorecard!$G$63:$G$67&lt;D1930))+1),Scorecard!$D$69)</f>
        <v>0.322484508656054</v>
      </c>
      <c r="I1930" s="0" t="n">
        <f aca="false">IF(ISNUMBER(E1930),INDEX(Scorecard!$D$19:$D$26,SUMPRODUCT(--(Scorecard!$G$19:$G$25&lt;E1930))+1),Scorecard!$D$27)</f>
        <v>0.285899340811827</v>
      </c>
      <c r="J1930" s="0" t="n">
        <f aca="false">IF(ISNUMBER(F1930),INDEX(Scorecard!$D$37:$D$44,SUMPRODUCT(--(Scorecard!$G$37:$G$43&lt;F1930))+1),Scorecard!$D$45)</f>
        <v>-0.569454719285959</v>
      </c>
      <c r="K1930" s="0" t="n">
        <f aca="false">Inputs!$B$10+Scorecard!$J$5*Loan_Sample!Y1910+Scorecard!$J$6*Loan_Sample!Z1910+Scorecard!$J$7*I1930+Scorecard!$J$8*Loan_Sample!AB1910+Scorecard!$J$9*J1930+Scorecard!$J$10*Loan_Sample!AD1910+Scorecard!$J$11*G1930+Scorecard!$J$12*H1930</f>
        <v>-4.53270682352827</v>
      </c>
      <c r="L1930" s="0" t="n">
        <f aca="false">MIN(1-Inputs!$B$13,MAX(Inputs!$B$13,1/(1+EXP(-(Inputs!$B$11*K1930+Inputs!$B$12)))))</f>
        <v>0.00967198972752017</v>
      </c>
      <c r="M1930" s="0" t="n">
        <f aca="false">Loan_Sample!AH1910*Inputs!$B$4*B1930</f>
        <v>776.650039211272</v>
      </c>
      <c r="N1930" s="0" t="n">
        <f aca="false">L1930*Inputs!$B$4*B1930</f>
        <v>776.650039211272</v>
      </c>
      <c r="O1930" s="0" t="n">
        <f aca="false">Inputs!$B$37+Inputs!$B$38*MAX(Loan_Sample!H1910-Inputs!$C$38,0)+Inputs!$B$39*MAX(Loan_Sample!H1910-Inputs!$C$39,0)+Inputs!$B$40*MAX(Loan_Sample!H1910-Inputs!$C$40,0)+Inputs!$B$41*MAX(Loan_Sample!H1910-Inputs!$C$41,0)+Inputs!$B$42*Inputs!$B$14+Inputs!$B$43*MIN(Loan_Sample!I1910/Inputs!$B$17,1)+Inputs!$B$44*MIN(Loan_Sample!E1910,Inputs!$B$18)+Inputs!$B$45*Loan_Sample!C1910</f>
        <v>-3.59927959412749</v>
      </c>
      <c r="P1930" s="0" t="n">
        <f aca="false">MIN(1-Inputs!$B$13,MAX(Inputs!$B$13,1/(1+EXP(-(Inputs!$B$15*O1930+Inputs!$B$16)))))</f>
        <v>0.0248543050568941</v>
      </c>
      <c r="Q1930" s="0" t="n">
        <f aca="false">Inputs!$B$37+Inputs!$B$38*MAX(F1930-Inputs!$C$38,0)+Inputs!$B$39*MAX(F1930-Inputs!$C$39,0)+Inputs!$B$40*MAX(F1930-Inputs!$C$40,0)+Inputs!$B$41*MAX(F1930-Inputs!$C$41,0)+Inputs!$B$42*Inputs!$B$14+Inputs!$B$43*MIN(Loan_Sample!I1910/Inputs!$B$17,1)+Inputs!$B$44*MIN(E1930,Inputs!$B$18)+Inputs!$B$45*Loan_Sample!C1910</f>
        <v>-3.59927959412749</v>
      </c>
      <c r="R1930" s="0" t="n">
        <f aca="false">MIN(1-Inputs!$B$13,MAX(Inputs!$B$13,1/(1+EXP(-(Inputs!$B$15*Q1930+Inputs!$B$16)))))</f>
        <v>0.0248543050568941</v>
      </c>
    </row>
    <row r="1931" customFormat="false" ht="15" hidden="false" customHeight="false" outlineLevel="0" collapsed="false">
      <c r="A1931" s="0" t="n">
        <f aca="false">Loan_Sample!A1911</f>
        <v>57009</v>
      </c>
      <c r="B1931" s="0" t="n">
        <f aca="false">Loan_Sample!U1911</f>
        <v>182593.89</v>
      </c>
      <c r="C1931" s="0" t="n">
        <f aca="false">Loan_Sample!K1911+Inputs!$B$26</f>
        <v>4.40000009536743</v>
      </c>
      <c r="D1931" s="0" t="n">
        <f aca="false">Loan_Sample!L1911+Inputs!$B$26</f>
        <v>-0.458333015441895</v>
      </c>
      <c r="E1931" s="0" t="n">
        <f aca="false">Loan_Sample!E1911/(1+Inputs!$B$25/100)</f>
        <v>66.5794067382813</v>
      </c>
      <c r="F1931" s="0" t="n">
        <f aca="false">Loan_Sample!H1911-Inputs!$B$24/100</f>
        <v>-2.63133335113525</v>
      </c>
      <c r="G1931" s="0" t="n">
        <f aca="false">IF(ISNUMBER(C1931),INDEX(Scorecard!$D$54:$D$61,SUMPRODUCT(--(Scorecard!$G$54:$G$60&lt;C1931))+1),Scorecard!$D$62)</f>
        <v>0.489050497890326</v>
      </c>
      <c r="H1931" s="0" t="n">
        <f aca="false">IF(ISNUMBER(D1931),INDEX(Scorecard!$D$63:$D$68,SUMPRODUCT(--(Scorecard!$G$63:$G$67&lt;D1931))+1),Scorecard!$D$69)</f>
        <v>0.322484508656054</v>
      </c>
      <c r="I1931" s="0" t="n">
        <f aca="false">IF(ISNUMBER(E1931),INDEX(Scorecard!$D$19:$D$26,SUMPRODUCT(--(Scorecard!$G$19:$G$25&lt;E1931))+1),Scorecard!$D$27)</f>
        <v>0.0530843085177338</v>
      </c>
      <c r="J1931" s="0" t="n">
        <f aca="false">IF(ISNUMBER(F1931),INDEX(Scorecard!$D$37:$D$44,SUMPRODUCT(--(Scorecard!$G$37:$G$43&lt;F1931))+1),Scorecard!$D$45)</f>
        <v>1.35057635045042</v>
      </c>
      <c r="K1931" s="0" t="n">
        <f aca="false">Inputs!$B$10+Scorecard!$J$5*Loan_Sample!Y1911+Scorecard!$J$6*Loan_Sample!Z1911+Scorecard!$J$7*I1931+Scorecard!$J$8*Loan_Sample!AB1911+Scorecard!$J$9*J1931+Scorecard!$J$10*Loan_Sample!AD1911+Scorecard!$J$11*G1931+Scorecard!$J$12*H1931</f>
        <v>-2.56367816951169</v>
      </c>
      <c r="L1931" s="0" t="n">
        <f aca="false">MIN(1-Inputs!$B$13,MAX(Inputs!$B$13,1/(1+EXP(-(Inputs!$B$11*K1931+Inputs!$B$12)))))</f>
        <v>0.0738113780587427</v>
      </c>
      <c r="M1931" s="0" t="n">
        <f aca="false">Loan_Sample!AH1911*Inputs!$B$4*B1931</f>
        <v>4717.12732610227</v>
      </c>
      <c r="N1931" s="0" t="n">
        <f aca="false">L1931*Inputs!$B$4*B1931</f>
        <v>4717.12732610227</v>
      </c>
      <c r="O1931" s="0" t="n">
        <f aca="false">Inputs!$B$37+Inputs!$B$38*MAX(Loan_Sample!H1911-Inputs!$C$38,0)+Inputs!$B$39*MAX(Loan_Sample!H1911-Inputs!$C$39,0)+Inputs!$B$40*MAX(Loan_Sample!H1911-Inputs!$C$40,0)+Inputs!$B$41*MAX(Loan_Sample!H1911-Inputs!$C$41,0)+Inputs!$B$42*Inputs!$B$14+Inputs!$B$43*MIN(Loan_Sample!I1911/Inputs!$B$17,1)+Inputs!$B$44*MIN(Loan_Sample!E1911,Inputs!$B$18)+Inputs!$B$45*Loan_Sample!C1911</f>
        <v>-5.78467672082596</v>
      </c>
      <c r="P1931" s="0" t="n">
        <f aca="false">MIN(1-Inputs!$B$13,MAX(Inputs!$B$13,1/(1+EXP(-(Inputs!$B$15*O1931+Inputs!$B$16)))))</f>
        <v>0.00212064482728043</v>
      </c>
      <c r="Q1931" s="0" t="n">
        <f aca="false">Inputs!$B$37+Inputs!$B$38*MAX(F1931-Inputs!$C$38,0)+Inputs!$B$39*MAX(F1931-Inputs!$C$39,0)+Inputs!$B$40*MAX(F1931-Inputs!$C$40,0)+Inputs!$B$41*MAX(F1931-Inputs!$C$41,0)+Inputs!$B$42*Inputs!$B$14+Inputs!$B$43*MIN(Loan_Sample!I1911/Inputs!$B$17,1)+Inputs!$B$44*MIN(E1931,Inputs!$B$18)+Inputs!$B$45*Loan_Sample!C1911</f>
        <v>-5.78467672082596</v>
      </c>
      <c r="R1931" s="0" t="n">
        <f aca="false">MIN(1-Inputs!$B$13,MAX(Inputs!$B$13,1/(1+EXP(-(Inputs!$B$15*Q1931+Inputs!$B$16)))))</f>
        <v>0.00212064482728043</v>
      </c>
    </row>
    <row r="1932" customFormat="false" ht="15" hidden="false" customHeight="false" outlineLevel="0" collapsed="false">
      <c r="A1932" s="0" t="n">
        <f aca="false">Loan_Sample!A1912</f>
        <v>57025</v>
      </c>
      <c r="B1932" s="0" t="n">
        <f aca="false">Loan_Sample!U1912</f>
        <v>384061</v>
      </c>
      <c r="C1932" s="0" t="n">
        <f aca="false">Loan_Sample!K1912+Inputs!$B$26</f>
        <v>9.63333320617676</v>
      </c>
      <c r="D1932" s="0" t="n">
        <f aca="false">Loan_Sample!L1912+Inputs!$B$26</f>
        <v>5.0717945098877</v>
      </c>
      <c r="E1932" s="0" t="n">
        <f aca="false">Loan_Sample!E1912/(1+Inputs!$B$25/100)</f>
        <v>83.3984756469727</v>
      </c>
      <c r="F1932" s="0" t="n">
        <f aca="false">Loan_Sample!H1912-Inputs!$B$24/100</f>
        <v>1.56566643714905</v>
      </c>
      <c r="G1932" s="0" t="n">
        <f aca="false">IF(ISNUMBER(C1932),INDEX(Scorecard!$D$54:$D$61,SUMPRODUCT(--(Scorecard!$G$54:$G$60&lt;C1932))+1),Scorecard!$D$62)</f>
        <v>-0.541917179454542</v>
      </c>
      <c r="H1932" s="0" t="n">
        <f aca="false">IF(ISNUMBER(D1932),INDEX(Scorecard!$D$63:$D$68,SUMPRODUCT(--(Scorecard!$G$63:$G$67&lt;D1932))+1),Scorecard!$D$69)</f>
        <v>0.322484508656054</v>
      </c>
      <c r="I1932" s="0" t="n">
        <f aca="false">IF(ISNUMBER(E1932),INDEX(Scorecard!$D$19:$D$26,SUMPRODUCT(--(Scorecard!$G$19:$G$25&lt;E1932))+1),Scorecard!$D$27)</f>
        <v>-0.219855970853228</v>
      </c>
      <c r="J1932" s="0" t="n">
        <f aca="false">IF(ISNUMBER(F1932),INDEX(Scorecard!$D$37:$D$44,SUMPRODUCT(--(Scorecard!$G$37:$G$43&lt;F1932))+1),Scorecard!$D$45)</f>
        <v>-0.975503570149195</v>
      </c>
      <c r="K1932" s="0" t="n">
        <f aca="false">Inputs!$B$10+Scorecard!$J$5*Loan_Sample!Y1912+Scorecard!$J$6*Loan_Sample!Z1912+Scorecard!$J$7*I1932+Scorecard!$J$8*Loan_Sample!AB1912+Scorecard!$J$9*J1932+Scorecard!$J$10*Loan_Sample!AD1912+Scorecard!$J$11*G1932+Scorecard!$J$12*H1932</f>
        <v>-3.99198789035458</v>
      </c>
      <c r="L1932" s="0" t="n">
        <f aca="false">MIN(1-Inputs!$B$13,MAX(Inputs!$B$13,1/(1+EXP(-(Inputs!$B$11*K1932+Inputs!$B$12)))))</f>
        <v>0.0170849219135816</v>
      </c>
      <c r="M1932" s="0" t="n">
        <f aca="false">Loan_Sample!AH1912*Inputs!$B$4*B1932</f>
        <v>2296.57826826822</v>
      </c>
      <c r="N1932" s="0" t="n">
        <f aca="false">L1932*Inputs!$B$4*B1932</f>
        <v>2296.57826826822</v>
      </c>
      <c r="O1932" s="0" t="n">
        <f aca="false">Inputs!$B$37+Inputs!$B$38*MAX(Loan_Sample!H1912-Inputs!$C$38,0)+Inputs!$B$39*MAX(Loan_Sample!H1912-Inputs!$C$39,0)+Inputs!$B$40*MAX(Loan_Sample!H1912-Inputs!$C$40,0)+Inputs!$B$41*MAX(Loan_Sample!H1912-Inputs!$C$41,0)+Inputs!$B$42*Inputs!$B$14+Inputs!$B$43*MIN(Loan_Sample!I1912/Inputs!$B$17,1)+Inputs!$B$44*MIN(Loan_Sample!E1912,Inputs!$B$18)+Inputs!$B$45*Loan_Sample!C1912</f>
        <v>-3.60872697352141</v>
      </c>
      <c r="P1932" s="0" t="n">
        <f aca="false">MIN(1-Inputs!$B$13,MAX(Inputs!$B$13,1/(1+EXP(-(Inputs!$B$15*O1932+Inputs!$B$16)))))</f>
        <v>0.0245953339616369</v>
      </c>
      <c r="Q1932" s="0" t="n">
        <f aca="false">Inputs!$B$37+Inputs!$B$38*MAX(F1932-Inputs!$C$38,0)+Inputs!$B$39*MAX(F1932-Inputs!$C$39,0)+Inputs!$B$40*MAX(F1932-Inputs!$C$40,0)+Inputs!$B$41*MAX(F1932-Inputs!$C$41,0)+Inputs!$B$42*Inputs!$B$14+Inputs!$B$43*MIN(Loan_Sample!I1912/Inputs!$B$17,1)+Inputs!$B$44*MIN(E1932,Inputs!$B$18)+Inputs!$B$45*Loan_Sample!C1912</f>
        <v>-3.60872697352141</v>
      </c>
      <c r="R1932" s="0" t="n">
        <f aca="false">MIN(1-Inputs!$B$13,MAX(Inputs!$B$13,1/(1+EXP(-(Inputs!$B$15*Q1932+Inputs!$B$16)))))</f>
        <v>0.0245953339616369</v>
      </c>
    </row>
    <row r="1933" customFormat="false" ht="15" hidden="false" customHeight="false" outlineLevel="0" collapsed="false">
      <c r="A1933" s="0" t="n">
        <f aca="false">Loan_Sample!A1913</f>
        <v>57031</v>
      </c>
      <c r="B1933" s="0" t="n">
        <f aca="false">Loan_Sample!U1913</f>
        <v>278352.34</v>
      </c>
      <c r="C1933" s="0" t="n">
        <f aca="false">Loan_Sample!K1913+Inputs!$B$26</f>
        <v>9.03333377838135</v>
      </c>
      <c r="D1933" s="0" t="n">
        <f aca="false">Loan_Sample!L1913+Inputs!$B$26</f>
        <v>5.07179546356201</v>
      </c>
      <c r="E1933" s="0" t="n">
        <f aca="false">Loan_Sample!E1913/(1+Inputs!$B$25/100)</f>
        <v>53.2406578063965</v>
      </c>
      <c r="F1933" s="0" t="n">
        <f aca="false">Loan_Sample!H1913-Inputs!$B$24/100</f>
        <v>0.552666664123535</v>
      </c>
      <c r="G1933" s="0" t="n">
        <f aca="false">IF(ISNUMBER(C1933),INDEX(Scorecard!$D$54:$D$61,SUMPRODUCT(--(Scorecard!$G$54:$G$60&lt;C1933))+1),Scorecard!$D$62)</f>
        <v>-0.541917179454542</v>
      </c>
      <c r="H1933" s="0" t="n">
        <f aca="false">IF(ISNUMBER(D1933),INDEX(Scorecard!$D$63:$D$68,SUMPRODUCT(--(Scorecard!$G$63:$G$67&lt;D1933))+1),Scorecard!$D$69)</f>
        <v>0.322484508656054</v>
      </c>
      <c r="I1933" s="0" t="n">
        <f aca="false">IF(ISNUMBER(E1933),INDEX(Scorecard!$D$19:$D$26,SUMPRODUCT(--(Scorecard!$G$19:$G$25&lt;E1933))+1),Scorecard!$D$27)</f>
        <v>0.57899015159425</v>
      </c>
      <c r="J1933" s="0" t="n">
        <f aca="false">IF(ISNUMBER(F1933),INDEX(Scorecard!$D$37:$D$44,SUMPRODUCT(--(Scorecard!$G$37:$G$43&lt;F1933))+1),Scorecard!$D$45)</f>
        <v>-0.271229676926091</v>
      </c>
      <c r="K1933" s="0" t="n">
        <f aca="false">Inputs!$B$10+Scorecard!$J$5*Loan_Sample!Y1913+Scorecard!$J$6*Loan_Sample!Z1913+Scorecard!$J$7*I1933+Scorecard!$J$8*Loan_Sample!AB1913+Scorecard!$J$9*J1933+Scorecard!$J$10*Loan_Sample!AD1913+Scorecard!$J$11*G1933+Scorecard!$J$12*H1933</f>
        <v>-4.0347518030442</v>
      </c>
      <c r="L1933" s="0" t="n">
        <f aca="false">MIN(1-Inputs!$B$13,MAX(Inputs!$B$13,1/(1+EXP(-(Inputs!$B$11*K1933+Inputs!$B$12)))))</f>
        <v>0.0163359178253307</v>
      </c>
      <c r="M1933" s="0" t="n">
        <f aca="false">Loan_Sample!AH1913*Inputs!$B$4*B1933</f>
        <v>1591.49933345498</v>
      </c>
      <c r="N1933" s="0" t="n">
        <f aca="false">L1933*Inputs!$B$4*B1933</f>
        <v>1591.49933345498</v>
      </c>
      <c r="O1933" s="0" t="n">
        <f aca="false">Inputs!$B$37+Inputs!$B$38*MAX(Loan_Sample!H1913-Inputs!$C$38,0)+Inputs!$B$39*MAX(Loan_Sample!H1913-Inputs!$C$39,0)+Inputs!$B$40*MAX(Loan_Sample!H1913-Inputs!$C$40,0)+Inputs!$B$41*MAX(Loan_Sample!H1913-Inputs!$C$41,0)+Inputs!$B$42*Inputs!$B$14+Inputs!$B$43*MIN(Loan_Sample!I1913/Inputs!$B$17,1)+Inputs!$B$44*MIN(Loan_Sample!E1913,Inputs!$B$18)+Inputs!$B$45*Loan_Sample!C1913</f>
        <v>-3.97478726416327</v>
      </c>
      <c r="P1933" s="0" t="n">
        <f aca="false">MIN(1-Inputs!$B$13,MAX(Inputs!$B$13,1/(1+EXP(-(Inputs!$B$15*O1933+Inputs!$B$16)))))</f>
        <v>0.0163598095096827</v>
      </c>
      <c r="Q1933" s="0" t="n">
        <f aca="false">Inputs!$B$37+Inputs!$B$38*MAX(F1933-Inputs!$C$38,0)+Inputs!$B$39*MAX(F1933-Inputs!$C$39,0)+Inputs!$B$40*MAX(F1933-Inputs!$C$40,0)+Inputs!$B$41*MAX(F1933-Inputs!$C$41,0)+Inputs!$B$42*Inputs!$B$14+Inputs!$B$43*MIN(Loan_Sample!I1913/Inputs!$B$17,1)+Inputs!$B$44*MIN(E1933,Inputs!$B$18)+Inputs!$B$45*Loan_Sample!C1913</f>
        <v>-3.97478726416327</v>
      </c>
      <c r="R1933" s="0" t="n">
        <f aca="false">MIN(1-Inputs!$B$13,MAX(Inputs!$B$13,1/(1+EXP(-(Inputs!$B$15*Q1933+Inputs!$B$16)))))</f>
        <v>0.0163598095096827</v>
      </c>
    </row>
    <row r="1934" customFormat="false" ht="15" hidden="false" customHeight="false" outlineLevel="0" collapsed="false">
      <c r="A1934" s="0" t="n">
        <f aca="false">Loan_Sample!A1914</f>
        <v>57047</v>
      </c>
      <c r="B1934" s="0" t="n">
        <f aca="false">Loan_Sample!U1914</f>
        <v>119294.53</v>
      </c>
      <c r="C1934" s="0" t="n">
        <f aca="false">Loan_Sample!K1914+Inputs!$B$26</f>
        <v>3.72307682037354</v>
      </c>
      <c r="D1934" s="0" t="n">
        <f aca="false">Loan_Sample!L1914+Inputs!$B$26</f>
        <v>-0.276923179626465</v>
      </c>
      <c r="E1934" s="0" t="n">
        <f aca="false">Loan_Sample!E1914/(1+Inputs!$B$25/100)</f>
        <v>37.4224472045898</v>
      </c>
      <c r="F1934" s="0" t="n">
        <f aca="false">Loan_Sample!H1914-Inputs!$B$24/100</f>
        <v>0.196666479110718</v>
      </c>
      <c r="G1934" s="0" t="n">
        <f aca="false">IF(ISNUMBER(C1934),INDEX(Scorecard!$D$54:$D$61,SUMPRODUCT(--(Scorecard!$G$54:$G$60&lt;C1934))+1),Scorecard!$D$62)</f>
        <v>0.489050497890326</v>
      </c>
      <c r="H1934" s="0" t="n">
        <f aca="false">IF(ISNUMBER(D1934),INDEX(Scorecard!$D$63:$D$68,SUMPRODUCT(--(Scorecard!$G$63:$G$67&lt;D1934))+1),Scorecard!$D$69)</f>
        <v>0.322484508656054</v>
      </c>
      <c r="I1934" s="0" t="n">
        <f aca="false">IF(ISNUMBER(E1934),INDEX(Scorecard!$D$19:$D$26,SUMPRODUCT(--(Scorecard!$G$19:$G$25&lt;E1934))+1),Scorecard!$D$27)</f>
        <v>0.57899015159425</v>
      </c>
      <c r="J1934" s="0" t="n">
        <f aca="false">IF(ISNUMBER(F1934),INDEX(Scorecard!$D$37:$D$44,SUMPRODUCT(--(Scorecard!$G$37:$G$43&lt;F1934))+1),Scorecard!$D$45)</f>
        <v>0.102184252677548</v>
      </c>
      <c r="K1934" s="0" t="n">
        <f aca="false">Inputs!$B$10+Scorecard!$J$5*Loan_Sample!Y1914+Scorecard!$J$6*Loan_Sample!Z1914+Scorecard!$J$7*I1934+Scorecard!$J$8*Loan_Sample!AB1914+Scorecard!$J$9*J1934+Scorecard!$J$10*Loan_Sample!AD1914+Scorecard!$J$11*G1934+Scorecard!$J$12*H1934</f>
        <v>-5.96863955017008</v>
      </c>
      <c r="L1934" s="0" t="n">
        <f aca="false">MIN(1-Inputs!$B$13,MAX(Inputs!$B$13,1/(1+EXP(-(Inputs!$B$11*K1934+Inputs!$B$12)))))</f>
        <v>0.00210845181915772</v>
      </c>
      <c r="M1934" s="0" t="n">
        <f aca="false">Loan_Sample!AH1914*Inputs!$B$4*B1934</f>
        <v>88.0343690779228</v>
      </c>
      <c r="N1934" s="0" t="n">
        <f aca="false">L1934*Inputs!$B$4*B1934</f>
        <v>88.0343690779228</v>
      </c>
      <c r="O1934" s="0" t="n">
        <f aca="false">Inputs!$B$37+Inputs!$B$38*MAX(Loan_Sample!H1914-Inputs!$C$38,0)+Inputs!$B$39*MAX(Loan_Sample!H1914-Inputs!$C$39,0)+Inputs!$B$40*MAX(Loan_Sample!H1914-Inputs!$C$40,0)+Inputs!$B$41*MAX(Loan_Sample!H1914-Inputs!$C$41,0)+Inputs!$B$42*Inputs!$B$14+Inputs!$B$43*MIN(Loan_Sample!I1914/Inputs!$B$17,1)+Inputs!$B$44*MIN(Loan_Sample!E1914,Inputs!$B$18)+Inputs!$B$45*Loan_Sample!C1914</f>
        <v>-4.84111001515301</v>
      </c>
      <c r="P1934" s="0" t="n">
        <f aca="false">MIN(1-Inputs!$B$13,MAX(Inputs!$B$13,1/(1+EXP(-(Inputs!$B$15*O1934+Inputs!$B$16)))))</f>
        <v>0.00617368274023481</v>
      </c>
      <c r="Q1934" s="0" t="n">
        <f aca="false">Inputs!$B$37+Inputs!$B$38*MAX(F1934-Inputs!$C$38,0)+Inputs!$B$39*MAX(F1934-Inputs!$C$39,0)+Inputs!$B$40*MAX(F1934-Inputs!$C$40,0)+Inputs!$B$41*MAX(F1934-Inputs!$C$41,0)+Inputs!$B$42*Inputs!$B$14+Inputs!$B$43*MIN(Loan_Sample!I1914/Inputs!$B$17,1)+Inputs!$B$44*MIN(E1934,Inputs!$B$18)+Inputs!$B$45*Loan_Sample!C1914</f>
        <v>-4.84111001515301</v>
      </c>
      <c r="R1934" s="0" t="n">
        <f aca="false">MIN(1-Inputs!$B$13,MAX(Inputs!$B$13,1/(1+EXP(-(Inputs!$B$15*Q1934+Inputs!$B$16)))))</f>
        <v>0.00617368274023481</v>
      </c>
    </row>
    <row r="1935" customFormat="false" ht="15" hidden="false" customHeight="false" outlineLevel="0" collapsed="false">
      <c r="A1935" s="0" t="n">
        <f aca="false">Loan_Sample!A1915</f>
        <v>57060</v>
      </c>
      <c r="B1935" s="0" t="n">
        <f aca="false">Loan_Sample!U1915</f>
        <v>133001.72</v>
      </c>
      <c r="C1935" s="0" t="n">
        <f aca="false">Loan_Sample!K1915+Inputs!$B$26</f>
        <v>4.42307710647583</v>
      </c>
      <c r="D1935" s="0" t="n">
        <f aca="false">Loan_Sample!L1915+Inputs!$B$26</f>
        <v>-0.276922702789307</v>
      </c>
      <c r="E1935" s="0" t="n">
        <f aca="false">Loan_Sample!E1915/(1+Inputs!$B$25/100)</f>
        <v>77.237190246582</v>
      </c>
      <c r="F1935" s="0" t="n">
        <f aca="false">Loan_Sample!H1915-Inputs!$B$24/100</f>
        <v>-0.263333559036255</v>
      </c>
      <c r="G1935" s="0" t="n">
        <f aca="false">IF(ISNUMBER(C1935),INDEX(Scorecard!$D$54:$D$61,SUMPRODUCT(--(Scorecard!$G$54:$G$60&lt;C1935))+1),Scorecard!$D$62)</f>
        <v>0.409483001259379</v>
      </c>
      <c r="H1935" s="0" t="n">
        <f aca="false">IF(ISNUMBER(D1935),INDEX(Scorecard!$D$63:$D$68,SUMPRODUCT(--(Scorecard!$G$63:$G$67&lt;D1935))+1),Scorecard!$D$69)</f>
        <v>0.322484508656054</v>
      </c>
      <c r="I1935" s="0" t="n">
        <f aca="false">IF(ISNUMBER(E1935),INDEX(Scorecard!$D$19:$D$26,SUMPRODUCT(--(Scorecard!$G$19:$G$25&lt;E1935))+1),Scorecard!$D$27)</f>
        <v>-0.0341578513653732</v>
      </c>
      <c r="J1935" s="0" t="n">
        <f aca="false">IF(ISNUMBER(F1935),INDEX(Scorecard!$D$37:$D$44,SUMPRODUCT(--(Scorecard!$G$37:$G$43&lt;F1935))+1),Scorecard!$D$45)</f>
        <v>0.769716833645565</v>
      </c>
      <c r="K1935" s="0" t="n">
        <f aca="false">Inputs!$B$10+Scorecard!$J$5*Loan_Sample!Y1915+Scorecard!$J$6*Loan_Sample!Z1915+Scorecard!$J$7*I1935+Scorecard!$J$8*Loan_Sample!AB1915+Scorecard!$J$9*J1935+Scorecard!$J$10*Loan_Sample!AD1915+Scorecard!$J$11*G1935+Scorecard!$J$12*H1935</f>
        <v>-6.82904361801369</v>
      </c>
      <c r="L1935" s="0" t="n">
        <f aca="false">MIN(1-Inputs!$B$13,MAX(Inputs!$B$13,1/(1+EXP(-(Inputs!$B$11*K1935+Inputs!$B$12)))))</f>
        <v>0.00084359694926826</v>
      </c>
      <c r="M1935" s="0" t="n">
        <f aca="false">Loan_Sample!AH1915*Inputs!$B$4*B1935</f>
        <v>39.269945833801</v>
      </c>
      <c r="N1935" s="0" t="n">
        <f aca="false">L1935*Inputs!$B$4*B1935</f>
        <v>39.269945833801</v>
      </c>
      <c r="O1935" s="0" t="n">
        <f aca="false">Inputs!$B$37+Inputs!$B$38*MAX(Loan_Sample!H1915-Inputs!$C$38,0)+Inputs!$B$39*MAX(Loan_Sample!H1915-Inputs!$C$39,0)+Inputs!$B$40*MAX(Loan_Sample!H1915-Inputs!$C$40,0)+Inputs!$B$41*MAX(Loan_Sample!H1915-Inputs!$C$41,0)+Inputs!$B$42*Inputs!$B$14+Inputs!$B$43*MIN(Loan_Sample!I1915/Inputs!$B$17,1)+Inputs!$B$44*MIN(Loan_Sample!E1915,Inputs!$B$18)+Inputs!$B$45*Loan_Sample!C1915</f>
        <v>-6.15940608554653</v>
      </c>
      <c r="P1935" s="0" t="n">
        <f aca="false">MIN(1-Inputs!$B$13,MAX(Inputs!$B$13,1/(1+EXP(-(Inputs!$B$15*O1935+Inputs!$B$16)))))</f>
        <v>0.00138605874935129</v>
      </c>
      <c r="Q1935" s="0" t="n">
        <f aca="false">Inputs!$B$37+Inputs!$B$38*MAX(F1935-Inputs!$C$38,0)+Inputs!$B$39*MAX(F1935-Inputs!$C$39,0)+Inputs!$B$40*MAX(F1935-Inputs!$C$40,0)+Inputs!$B$41*MAX(F1935-Inputs!$C$41,0)+Inputs!$B$42*Inputs!$B$14+Inputs!$B$43*MIN(Loan_Sample!I1915/Inputs!$B$17,1)+Inputs!$B$44*MIN(E1935,Inputs!$B$18)+Inputs!$B$45*Loan_Sample!C1915</f>
        <v>-6.15940608554653</v>
      </c>
      <c r="R1935" s="0" t="n">
        <f aca="false">MIN(1-Inputs!$B$13,MAX(Inputs!$B$13,1/(1+EXP(-(Inputs!$B$15*Q1935+Inputs!$B$16)))))</f>
        <v>0.00138605874935129</v>
      </c>
    </row>
    <row r="1936" customFormat="false" ht="15" hidden="false" customHeight="false" outlineLevel="0" collapsed="false">
      <c r="A1936" s="0" t="n">
        <f aca="false">Loan_Sample!A1916</f>
        <v>57135</v>
      </c>
      <c r="B1936" s="0" t="n">
        <f aca="false">Loan_Sample!U1916</f>
        <v>543143.4</v>
      </c>
      <c r="C1936" s="0" t="n">
        <f aca="false">Loan_Sample!K1916+Inputs!$B$26</f>
        <v>4.19999980926514</v>
      </c>
      <c r="D1936" s="0" t="n">
        <f aca="false">Loan_Sample!L1916+Inputs!$B$26</f>
        <v>-0.208333492279053</v>
      </c>
      <c r="E1936" s="0" t="n">
        <f aca="false">Loan_Sample!E1916/(1+Inputs!$B$25/100)</f>
        <v>70.1646499633789</v>
      </c>
      <c r="F1936" s="0" t="n">
        <f aca="false">Loan_Sample!H1916-Inputs!$B$24/100</f>
        <v>-3.25833320617676</v>
      </c>
      <c r="G1936" s="0" t="n">
        <f aca="false">IF(ISNUMBER(C1936),INDEX(Scorecard!$D$54:$D$61,SUMPRODUCT(--(Scorecard!$G$54:$G$60&lt;C1936))+1),Scorecard!$D$62)</f>
        <v>0.489050497890326</v>
      </c>
      <c r="H1936" s="0" t="n">
        <f aca="false">IF(ISNUMBER(D1936),INDEX(Scorecard!$D$63:$D$68,SUMPRODUCT(--(Scorecard!$G$63:$G$67&lt;D1936))+1),Scorecard!$D$69)</f>
        <v>0.322484508656054</v>
      </c>
      <c r="I1936" s="0" t="n">
        <f aca="false">IF(ISNUMBER(E1936),INDEX(Scorecard!$D$19:$D$26,SUMPRODUCT(--(Scorecard!$G$19:$G$25&lt;E1936))+1),Scorecard!$D$27)</f>
        <v>0.0530843085177338</v>
      </c>
      <c r="J1936" s="0" t="n">
        <f aca="false">IF(ISNUMBER(F1936),INDEX(Scorecard!$D$37:$D$44,SUMPRODUCT(--(Scorecard!$G$37:$G$43&lt;F1936))+1),Scorecard!$D$45)</f>
        <v>1.35057635045042</v>
      </c>
      <c r="K1936" s="0" t="n">
        <f aca="false">Inputs!$B$10+Scorecard!$J$5*Loan_Sample!Y1916+Scorecard!$J$6*Loan_Sample!Z1916+Scorecard!$J$7*I1936+Scorecard!$J$8*Loan_Sample!AB1916+Scorecard!$J$9*J1936+Scorecard!$J$10*Loan_Sample!AD1916+Scorecard!$J$11*G1936+Scorecard!$J$12*H1936</f>
        <v>-2.90352308999502</v>
      </c>
      <c r="L1936" s="0" t="n">
        <f aca="false">MIN(1-Inputs!$B$13,MAX(Inputs!$B$13,1/(1+EXP(-(Inputs!$B$11*K1936+Inputs!$B$12)))))</f>
        <v>0.0525562622348894</v>
      </c>
      <c r="M1936" s="0" t="n">
        <f aca="false">Loan_Sample!AH1916*Inputs!$B$4*B1936</f>
        <v>9990.95543654229</v>
      </c>
      <c r="N1936" s="0" t="n">
        <f aca="false">L1936*Inputs!$B$4*B1936</f>
        <v>9990.95543654229</v>
      </c>
      <c r="O1936" s="0" t="n">
        <f aca="false">Inputs!$B$37+Inputs!$B$38*MAX(Loan_Sample!H1916-Inputs!$C$38,0)+Inputs!$B$39*MAX(Loan_Sample!H1916-Inputs!$C$39,0)+Inputs!$B$40*MAX(Loan_Sample!H1916-Inputs!$C$40,0)+Inputs!$B$41*MAX(Loan_Sample!H1916-Inputs!$C$41,0)+Inputs!$B$42*Inputs!$B$14+Inputs!$B$43*MIN(Loan_Sample!I1916/Inputs!$B$17,1)+Inputs!$B$44*MIN(Loan_Sample!E1916,Inputs!$B$18)+Inputs!$B$45*Loan_Sample!C1916</f>
        <v>-6.05670854230422</v>
      </c>
      <c r="P1936" s="0" t="n">
        <f aca="false">MIN(1-Inputs!$B$13,MAX(Inputs!$B$13,1/(1+EXP(-(Inputs!$B$15*O1936+Inputs!$B$16)))))</f>
        <v>0.00155743319428072</v>
      </c>
      <c r="Q1936" s="0" t="n">
        <f aca="false">Inputs!$B$37+Inputs!$B$38*MAX(F1936-Inputs!$C$38,0)+Inputs!$B$39*MAX(F1936-Inputs!$C$39,0)+Inputs!$B$40*MAX(F1936-Inputs!$C$40,0)+Inputs!$B$41*MAX(F1936-Inputs!$C$41,0)+Inputs!$B$42*Inputs!$B$14+Inputs!$B$43*MIN(Loan_Sample!I1916/Inputs!$B$17,1)+Inputs!$B$44*MIN(E1936,Inputs!$B$18)+Inputs!$B$45*Loan_Sample!C1916</f>
        <v>-6.05670854230422</v>
      </c>
      <c r="R1936" s="0" t="n">
        <f aca="false">MIN(1-Inputs!$B$13,MAX(Inputs!$B$13,1/(1+EXP(-(Inputs!$B$15*Q1936+Inputs!$B$16)))))</f>
        <v>0.00155743319428072</v>
      </c>
    </row>
    <row r="1937" customFormat="false" ht="15" hidden="false" customHeight="false" outlineLevel="0" collapsed="false">
      <c r="A1937" s="0" t="n">
        <f aca="false">Loan_Sample!A1917</f>
        <v>57173</v>
      </c>
      <c r="B1937" s="0" t="n">
        <f aca="false">Loan_Sample!U1917</f>
        <v>193728.44</v>
      </c>
      <c r="C1937" s="0" t="n">
        <f aca="false">Loan_Sample!K1917+Inputs!$B$26</f>
        <v>3.32307696342468</v>
      </c>
      <c r="D1937" s="0" t="n">
        <f aca="false">Loan_Sample!L1917+Inputs!$B$26</f>
        <v>-0.276922941207886</v>
      </c>
      <c r="E1937" s="0" t="n">
        <f aca="false">Loan_Sample!E1917/(1+Inputs!$B$25/100)</f>
        <v>76.5410614013672</v>
      </c>
      <c r="F1937" s="0" t="n">
        <f aca="false">Loan_Sample!H1917-Inputs!$B$24/100</f>
        <v>0.0866665840148926</v>
      </c>
      <c r="G1937" s="0" t="n">
        <f aca="false">IF(ISNUMBER(C1937),INDEX(Scorecard!$D$54:$D$61,SUMPRODUCT(--(Scorecard!$G$54:$G$60&lt;C1937))+1),Scorecard!$D$62)</f>
        <v>0.489050497890326</v>
      </c>
      <c r="H1937" s="0" t="n">
        <f aca="false">IF(ISNUMBER(D1937),INDEX(Scorecard!$D$63:$D$68,SUMPRODUCT(--(Scorecard!$G$63:$G$67&lt;D1937))+1),Scorecard!$D$69)</f>
        <v>0.322484508656054</v>
      </c>
      <c r="I1937" s="0" t="n">
        <f aca="false">IF(ISNUMBER(E1937),INDEX(Scorecard!$D$19:$D$26,SUMPRODUCT(--(Scorecard!$G$19:$G$25&lt;E1937))+1),Scorecard!$D$27)</f>
        <v>-0.0341578513653732</v>
      </c>
      <c r="J1937" s="0" t="n">
        <f aca="false">IF(ISNUMBER(F1937),INDEX(Scorecard!$D$37:$D$44,SUMPRODUCT(--(Scorecard!$G$37:$G$43&lt;F1937))+1),Scorecard!$D$45)</f>
        <v>0.102184252677548</v>
      </c>
      <c r="K1937" s="0" t="n">
        <f aca="false">Inputs!$B$10+Scorecard!$J$5*Loan_Sample!Y1917+Scorecard!$J$6*Loan_Sample!Z1917+Scorecard!$J$7*I1937+Scorecard!$J$8*Loan_Sample!AB1917+Scorecard!$J$9*J1937+Scorecard!$J$10*Loan_Sample!AD1917+Scorecard!$J$11*G1937+Scorecard!$J$12*H1937</f>
        <v>-4.98777324949495</v>
      </c>
      <c r="L1937" s="0" t="n">
        <f aca="false">MIN(1-Inputs!$B$13,MAX(Inputs!$B$13,1/(1+EXP(-(Inputs!$B$11*K1937+Inputs!$B$12)))))</f>
        <v>0.00597628843081319</v>
      </c>
      <c r="M1937" s="0" t="n">
        <f aca="false">Loan_Sample!AH1917*Inputs!$B$4*B1937</f>
        <v>405.221962142021</v>
      </c>
      <c r="N1937" s="0" t="n">
        <f aca="false">L1937*Inputs!$B$4*B1937</f>
        <v>405.221962142021</v>
      </c>
      <c r="O1937" s="0" t="n">
        <f aca="false">Inputs!$B$37+Inputs!$B$38*MAX(Loan_Sample!H1917-Inputs!$C$38,0)+Inputs!$B$39*MAX(Loan_Sample!H1917-Inputs!$C$39,0)+Inputs!$B$40*MAX(Loan_Sample!H1917-Inputs!$C$40,0)+Inputs!$B$41*MAX(Loan_Sample!H1917-Inputs!$C$41,0)+Inputs!$B$42*Inputs!$B$14+Inputs!$B$43*MIN(Loan_Sample!I1917/Inputs!$B$17,1)+Inputs!$B$44*MIN(Loan_Sample!E1917,Inputs!$B$18)+Inputs!$B$45*Loan_Sample!C1917</f>
        <v>-5.94397861271272</v>
      </c>
      <c r="P1937" s="0" t="n">
        <f aca="false">MIN(1-Inputs!$B$13,MAX(Inputs!$B$13,1/(1+EXP(-(Inputs!$B$15*O1937+Inputs!$B$16)))))</f>
        <v>0.0017699961653416</v>
      </c>
      <c r="Q1937" s="0" t="n">
        <f aca="false">Inputs!$B$37+Inputs!$B$38*MAX(F1937-Inputs!$C$38,0)+Inputs!$B$39*MAX(F1937-Inputs!$C$39,0)+Inputs!$B$40*MAX(F1937-Inputs!$C$40,0)+Inputs!$B$41*MAX(F1937-Inputs!$C$41,0)+Inputs!$B$42*Inputs!$B$14+Inputs!$B$43*MIN(Loan_Sample!I1917/Inputs!$B$17,1)+Inputs!$B$44*MIN(E1937,Inputs!$B$18)+Inputs!$B$45*Loan_Sample!C1917</f>
        <v>-5.94397861271272</v>
      </c>
      <c r="R1937" s="0" t="n">
        <f aca="false">MIN(1-Inputs!$B$13,MAX(Inputs!$B$13,1/(1+EXP(-(Inputs!$B$15*Q1937+Inputs!$B$16)))))</f>
        <v>0.0017699961653416</v>
      </c>
    </row>
    <row r="1938" customFormat="false" ht="15" hidden="false" customHeight="false" outlineLevel="0" collapsed="false">
      <c r="A1938" s="0" t="n">
        <f aca="false">Loan_Sample!A1918</f>
        <v>57313</v>
      </c>
      <c r="B1938" s="0" t="n">
        <f aca="false">Loan_Sample!U1918</f>
        <v>112043.516</v>
      </c>
      <c r="C1938" s="0" t="n">
        <f aca="false">Loan_Sample!K1918+Inputs!$B$26</f>
        <v>3.70000004768372</v>
      </c>
      <c r="D1938" s="0" t="n">
        <f aca="false">Loan_Sample!L1918+Inputs!$B$26</f>
        <v>-0.458333253860474</v>
      </c>
      <c r="E1938" s="0" t="n">
        <f aca="false">Loan_Sample!E1918/(1+Inputs!$B$25/100)</f>
        <v>70.4201126098633</v>
      </c>
      <c r="F1938" s="0" t="n">
        <f aca="false">Loan_Sample!H1918-Inputs!$B$24/100</f>
        <v>-3.36733341217041</v>
      </c>
      <c r="G1938" s="0" t="n">
        <f aca="false">IF(ISNUMBER(C1938),INDEX(Scorecard!$D$54:$D$61,SUMPRODUCT(--(Scorecard!$G$54:$G$60&lt;C1938))+1),Scorecard!$D$62)</f>
        <v>0.489050497890326</v>
      </c>
      <c r="H1938" s="0" t="n">
        <f aca="false">IF(ISNUMBER(D1938),INDEX(Scorecard!$D$63:$D$68,SUMPRODUCT(--(Scorecard!$G$63:$G$67&lt;D1938))+1),Scorecard!$D$69)</f>
        <v>0.322484508656054</v>
      </c>
      <c r="I1938" s="0" t="n">
        <f aca="false">IF(ISNUMBER(E1938),INDEX(Scorecard!$D$19:$D$26,SUMPRODUCT(--(Scorecard!$G$19:$G$25&lt;E1938))+1),Scorecard!$D$27)</f>
        <v>0.0530843085177338</v>
      </c>
      <c r="J1938" s="0" t="n">
        <f aca="false">IF(ISNUMBER(F1938),INDEX(Scorecard!$D$37:$D$44,SUMPRODUCT(--(Scorecard!$G$37:$G$43&lt;F1938))+1),Scorecard!$D$45)</f>
        <v>1.35057635045042</v>
      </c>
      <c r="K1938" s="0" t="n">
        <f aca="false">Inputs!$B$10+Scorecard!$J$5*Loan_Sample!Y1918+Scorecard!$J$6*Loan_Sample!Z1918+Scorecard!$J$7*I1938+Scorecard!$J$8*Loan_Sample!AB1918+Scorecard!$J$9*J1938+Scorecard!$J$10*Loan_Sample!AD1918+Scorecard!$J$11*G1938+Scorecard!$J$12*H1938</f>
        <v>-5.0683225125654</v>
      </c>
      <c r="L1938" s="0" t="n">
        <f aca="false">MIN(1-Inputs!$B$13,MAX(Inputs!$B$13,1/(1+EXP(-(Inputs!$B$11*K1938+Inputs!$B$12)))))</f>
        <v>0.00548718725460144</v>
      </c>
      <c r="M1938" s="0" t="n">
        <f aca="false">Loan_Sample!AH1918*Inputs!$B$4*B1938</f>
        <v>215.181313534576</v>
      </c>
      <c r="N1938" s="0" t="n">
        <f aca="false">L1938*Inputs!$B$4*B1938</f>
        <v>215.181313534576</v>
      </c>
      <c r="O1938" s="0" t="n">
        <f aca="false">Inputs!$B$37+Inputs!$B$38*MAX(Loan_Sample!H1918-Inputs!$C$38,0)+Inputs!$B$39*MAX(Loan_Sample!H1918-Inputs!$C$39,0)+Inputs!$B$40*MAX(Loan_Sample!H1918-Inputs!$C$40,0)+Inputs!$B$41*MAX(Loan_Sample!H1918-Inputs!$C$41,0)+Inputs!$B$42*Inputs!$B$14+Inputs!$B$43*MIN(Loan_Sample!I1918/Inputs!$B$17,1)+Inputs!$B$44*MIN(Loan_Sample!E1918,Inputs!$B$18)+Inputs!$B$45*Loan_Sample!C1918</f>
        <v>-5.71865655385359</v>
      </c>
      <c r="P1938" s="0" t="n">
        <f aca="false">MIN(1-Inputs!$B$13,MAX(Inputs!$B$13,1/(1+EXP(-(Inputs!$B$15*O1938+Inputs!$B$16)))))</f>
        <v>0.0022855497054985</v>
      </c>
      <c r="Q1938" s="0" t="n">
        <f aca="false">Inputs!$B$37+Inputs!$B$38*MAX(F1938-Inputs!$C$38,0)+Inputs!$B$39*MAX(F1938-Inputs!$C$39,0)+Inputs!$B$40*MAX(F1938-Inputs!$C$40,0)+Inputs!$B$41*MAX(F1938-Inputs!$C$41,0)+Inputs!$B$42*Inputs!$B$14+Inputs!$B$43*MIN(Loan_Sample!I1918/Inputs!$B$17,1)+Inputs!$B$44*MIN(E1938,Inputs!$B$18)+Inputs!$B$45*Loan_Sample!C1918</f>
        <v>-5.71865655385359</v>
      </c>
      <c r="R1938" s="0" t="n">
        <f aca="false">MIN(1-Inputs!$B$13,MAX(Inputs!$B$13,1/(1+EXP(-(Inputs!$B$15*Q1938+Inputs!$B$16)))))</f>
        <v>0.0022855497054985</v>
      </c>
    </row>
    <row r="1939" customFormat="false" ht="15" hidden="false" customHeight="false" outlineLevel="0" collapsed="false">
      <c r="A1939" s="0" t="n">
        <f aca="false">Loan_Sample!A1919</f>
        <v>57316</v>
      </c>
      <c r="B1939" s="0" t="n">
        <f aca="false">Loan_Sample!U1919</f>
        <v>261347.67</v>
      </c>
      <c r="C1939" s="0" t="n">
        <f aca="false">Loan_Sample!K1919+Inputs!$B$26</f>
        <v>6.03333330154419</v>
      </c>
      <c r="D1939" s="0" t="n">
        <f aca="false">Loan_Sample!L1919+Inputs!$B$26</f>
        <v>2.71025633811951</v>
      </c>
      <c r="E1939" s="0" t="n">
        <f aca="false">Loan_Sample!E1919/(1+Inputs!$B$25/100)</f>
        <v>87.6273880004883</v>
      </c>
      <c r="F1939" s="0" t="n">
        <f aca="false">Loan_Sample!H1919-Inputs!$B$24/100</f>
        <v>0.518333196640015</v>
      </c>
      <c r="G1939" s="0" t="n">
        <f aca="false">IF(ISNUMBER(C1939),INDEX(Scorecard!$D$54:$D$61,SUMPRODUCT(--(Scorecard!$G$54:$G$60&lt;C1939))+1),Scorecard!$D$62)</f>
        <v>0.0151758992857273</v>
      </c>
      <c r="H1939" s="0" t="n">
        <f aca="false">IF(ISNUMBER(D1939),INDEX(Scorecard!$D$63:$D$68,SUMPRODUCT(--(Scorecard!$G$63:$G$67&lt;D1939))+1),Scorecard!$D$69)</f>
        <v>0.322484508656054</v>
      </c>
      <c r="I1939" s="0" t="n">
        <f aca="false">IF(ISNUMBER(E1939),INDEX(Scorecard!$D$19:$D$26,SUMPRODUCT(--(Scorecard!$G$19:$G$25&lt;E1939))+1),Scorecard!$D$27)</f>
        <v>-0.820992370602782</v>
      </c>
      <c r="J1939" s="0" t="n">
        <f aca="false">IF(ISNUMBER(F1939),INDEX(Scorecard!$D$37:$D$44,SUMPRODUCT(--(Scorecard!$G$37:$G$43&lt;F1939))+1),Scorecard!$D$45)</f>
        <v>-0.271229676926091</v>
      </c>
      <c r="K1939" s="0" t="n">
        <f aca="false">Inputs!$B$10+Scorecard!$J$5*Loan_Sample!Y1919+Scorecard!$J$6*Loan_Sample!Z1919+Scorecard!$J$7*I1939+Scorecard!$J$8*Loan_Sample!AB1919+Scorecard!$J$9*J1939+Scorecard!$J$10*Loan_Sample!AD1919+Scorecard!$J$11*G1939+Scorecard!$J$12*H1939</f>
        <v>-3.49641858042397</v>
      </c>
      <c r="L1939" s="0" t="n">
        <f aca="false">MIN(1-Inputs!$B$13,MAX(Inputs!$B$13,1/(1+EXP(-(Inputs!$B$11*K1939+Inputs!$B$12)))))</f>
        <v>0.0286374089212768</v>
      </c>
      <c r="M1939" s="0" t="n">
        <f aca="false">Loan_Sample!AH1919*Inputs!$B$4*B1939</f>
        <v>2619.51203374452</v>
      </c>
      <c r="N1939" s="0" t="n">
        <f aca="false">L1939*Inputs!$B$4*B1939</f>
        <v>2619.51203374452</v>
      </c>
      <c r="O1939" s="0" t="n">
        <f aca="false">Inputs!$B$37+Inputs!$B$38*MAX(Loan_Sample!H1919-Inputs!$C$38,0)+Inputs!$B$39*MAX(Loan_Sample!H1919-Inputs!$C$39,0)+Inputs!$B$40*MAX(Loan_Sample!H1919-Inputs!$C$40,0)+Inputs!$B$41*MAX(Loan_Sample!H1919-Inputs!$C$41,0)+Inputs!$B$42*Inputs!$B$14+Inputs!$B$43*MIN(Loan_Sample!I1919/Inputs!$B$17,1)+Inputs!$B$44*MIN(Loan_Sample!E1919,Inputs!$B$18)+Inputs!$B$45*Loan_Sample!C1919</f>
        <v>-4.81177396133858</v>
      </c>
      <c r="P1939" s="0" t="n">
        <f aca="false">MIN(1-Inputs!$B$13,MAX(Inputs!$B$13,1/(1+EXP(-(Inputs!$B$15*O1939+Inputs!$B$16)))))</f>
        <v>0.00638170552037845</v>
      </c>
      <c r="Q1939" s="0" t="n">
        <f aca="false">Inputs!$B$37+Inputs!$B$38*MAX(F1939-Inputs!$C$38,0)+Inputs!$B$39*MAX(F1939-Inputs!$C$39,0)+Inputs!$B$40*MAX(F1939-Inputs!$C$40,0)+Inputs!$B$41*MAX(F1939-Inputs!$C$41,0)+Inputs!$B$42*Inputs!$B$14+Inputs!$B$43*MIN(Loan_Sample!I1919/Inputs!$B$17,1)+Inputs!$B$44*MIN(E1939,Inputs!$B$18)+Inputs!$B$45*Loan_Sample!C1919</f>
        <v>-4.81177396133858</v>
      </c>
      <c r="R1939" s="0" t="n">
        <f aca="false">MIN(1-Inputs!$B$13,MAX(Inputs!$B$13,1/(1+EXP(-(Inputs!$B$15*Q1939+Inputs!$B$16)))))</f>
        <v>0.00638170552037845</v>
      </c>
    </row>
    <row r="1940" customFormat="false" ht="15" hidden="false" customHeight="false" outlineLevel="0" collapsed="false">
      <c r="A1940" s="0" t="n">
        <f aca="false">Loan_Sample!A1920</f>
        <v>57328</v>
      </c>
      <c r="B1940" s="0" t="n">
        <f aca="false">Loan_Sample!U1920</f>
        <v>383437.72</v>
      </c>
      <c r="C1940" s="0" t="n">
        <f aca="false">Loan_Sample!K1920+Inputs!$B$26</f>
        <v>5.03333330154419</v>
      </c>
      <c r="D1940" s="0" t="n">
        <f aca="false">Loan_Sample!L1920+Inputs!$B$26</f>
        <v>-3.50000047683716</v>
      </c>
      <c r="E1940" s="0" t="n">
        <f aca="false">Loan_Sample!E1920/(1+Inputs!$B$25/100)</f>
        <v>69.5352401733398</v>
      </c>
      <c r="F1940" s="0" t="n">
        <f aca="false">Loan_Sample!H1920-Inputs!$B$24/100</f>
        <v>0.183333396911621</v>
      </c>
      <c r="G1940" s="0" t="n">
        <f aca="false">IF(ISNUMBER(C1940),INDEX(Scorecard!$D$54:$D$61,SUMPRODUCT(--(Scorecard!$G$54:$G$60&lt;C1940))+1),Scorecard!$D$62)</f>
        <v>0.214429354789033</v>
      </c>
      <c r="H1940" s="0" t="n">
        <f aca="false">IF(ISNUMBER(D1940),INDEX(Scorecard!$D$63:$D$68,SUMPRODUCT(--(Scorecard!$G$63:$G$67&lt;D1940))+1),Scorecard!$D$69)</f>
        <v>-0.340582194386522</v>
      </c>
      <c r="I1940" s="0" t="n">
        <f aca="false">IF(ISNUMBER(E1940),INDEX(Scorecard!$D$19:$D$26,SUMPRODUCT(--(Scorecard!$G$19:$G$25&lt;E1940))+1),Scorecard!$D$27)</f>
        <v>0.0530843085177338</v>
      </c>
      <c r="J1940" s="0" t="n">
        <f aca="false">IF(ISNUMBER(F1940),INDEX(Scorecard!$D$37:$D$44,SUMPRODUCT(--(Scorecard!$G$37:$G$43&lt;F1940))+1),Scorecard!$D$45)</f>
        <v>0.102184252677548</v>
      </c>
      <c r="K1940" s="0" t="n">
        <f aca="false">Inputs!$B$10+Scorecard!$J$5*Loan_Sample!Y1920+Scorecard!$J$6*Loan_Sample!Z1920+Scorecard!$J$7*I1940+Scorecard!$J$8*Loan_Sample!AB1920+Scorecard!$J$9*J1940+Scorecard!$J$10*Loan_Sample!AD1920+Scorecard!$J$11*G1940+Scorecard!$J$12*H1940</f>
        <v>-4.83656934136489</v>
      </c>
      <c r="L1940" s="0" t="n">
        <f aca="false">MIN(1-Inputs!$B$13,MAX(Inputs!$B$13,1/(1+EXP(-(Inputs!$B$11*K1940+Inputs!$B$12)))))</f>
        <v>0.00701434704727375</v>
      </c>
      <c r="M1940" s="0" t="n">
        <f aca="false">Loan_Sample!AH1920*Inputs!$B$4*B1940</f>
        <v>941.347833683383</v>
      </c>
      <c r="N1940" s="0" t="n">
        <f aca="false">L1940*Inputs!$B$4*B1940</f>
        <v>941.347833683383</v>
      </c>
      <c r="O1940" s="0" t="n">
        <f aca="false">Inputs!$B$37+Inputs!$B$38*MAX(Loan_Sample!H1920-Inputs!$C$38,0)+Inputs!$B$39*MAX(Loan_Sample!H1920-Inputs!$C$39,0)+Inputs!$B$40*MAX(Loan_Sample!H1920-Inputs!$C$40,0)+Inputs!$B$41*MAX(Loan_Sample!H1920-Inputs!$C$41,0)+Inputs!$B$42*Inputs!$B$14+Inputs!$B$43*MIN(Loan_Sample!I1920/Inputs!$B$17,1)+Inputs!$B$44*MIN(Loan_Sample!E1920,Inputs!$B$18)+Inputs!$B$45*Loan_Sample!C1920</f>
        <v>-5.69203142706968</v>
      </c>
      <c r="P1940" s="0" t="n">
        <f aca="false">MIN(1-Inputs!$B$13,MAX(Inputs!$B$13,1/(1+EXP(-(Inputs!$B$15*O1940+Inputs!$B$16)))))</f>
        <v>0.00235561947426914</v>
      </c>
      <c r="Q1940" s="0" t="n">
        <f aca="false">Inputs!$B$37+Inputs!$B$38*MAX(F1940-Inputs!$C$38,0)+Inputs!$B$39*MAX(F1940-Inputs!$C$39,0)+Inputs!$B$40*MAX(F1940-Inputs!$C$40,0)+Inputs!$B$41*MAX(F1940-Inputs!$C$41,0)+Inputs!$B$42*Inputs!$B$14+Inputs!$B$43*MIN(Loan_Sample!I1920/Inputs!$B$17,1)+Inputs!$B$44*MIN(E1940,Inputs!$B$18)+Inputs!$B$45*Loan_Sample!C1920</f>
        <v>-5.69203142706968</v>
      </c>
      <c r="R1940" s="0" t="n">
        <f aca="false">MIN(1-Inputs!$B$13,MAX(Inputs!$B$13,1/(1+EXP(-(Inputs!$B$15*Q1940+Inputs!$B$16)))))</f>
        <v>0.00235561947426914</v>
      </c>
    </row>
    <row r="1941" customFormat="false" ht="15" hidden="false" customHeight="false" outlineLevel="0" collapsed="false">
      <c r="A1941" s="0" t="n">
        <f aca="false">Loan_Sample!A1921</f>
        <v>57342</v>
      </c>
      <c r="B1941" s="0" t="n">
        <f aca="false">Loan_Sample!U1921</f>
        <v>256932.81</v>
      </c>
      <c r="C1941" s="0" t="n">
        <f aca="false">Loan_Sample!K1921+Inputs!$B$26</f>
        <v>5.00833320617676</v>
      </c>
      <c r="D1941" s="0" t="n">
        <f aca="false">Loan_Sample!L1921+Inputs!$B$26</f>
        <v>-1.125</v>
      </c>
      <c r="E1941" s="0" t="n">
        <f aca="false">Loan_Sample!E1921/(1+Inputs!$B$25/100)</f>
        <v>58.0429267883301</v>
      </c>
      <c r="F1941" s="0" t="n">
        <f aca="false">Loan_Sample!H1921-Inputs!$B$24/100</f>
        <v>-2.09633302688599</v>
      </c>
      <c r="G1941" s="0" t="n">
        <f aca="false">IF(ISNUMBER(C1941),INDEX(Scorecard!$D$54:$D$61,SUMPRODUCT(--(Scorecard!$G$54:$G$60&lt;C1941))+1),Scorecard!$D$62)</f>
        <v>0.214429354789033</v>
      </c>
      <c r="H1941" s="0" t="n">
        <f aca="false">IF(ISNUMBER(D1941),INDEX(Scorecard!$D$63:$D$68,SUMPRODUCT(--(Scorecard!$G$63:$G$67&lt;D1941))+1),Scorecard!$D$69)</f>
        <v>-0.340582194386522</v>
      </c>
      <c r="I1941" s="0" t="n">
        <f aca="false">IF(ISNUMBER(E1941),INDEX(Scorecard!$D$19:$D$26,SUMPRODUCT(--(Scorecard!$G$19:$G$25&lt;E1941))+1),Scorecard!$D$27)</f>
        <v>0.285899340811827</v>
      </c>
      <c r="J1941" s="0" t="n">
        <f aca="false">IF(ISNUMBER(F1941),INDEX(Scorecard!$D$37:$D$44,SUMPRODUCT(--(Scorecard!$G$37:$G$43&lt;F1941))+1),Scorecard!$D$45)</f>
        <v>1.35057635045042</v>
      </c>
      <c r="K1941" s="0" t="n">
        <f aca="false">Inputs!$B$10+Scorecard!$J$5*Loan_Sample!Y1921+Scorecard!$J$6*Loan_Sample!Z1921+Scorecard!$J$7*I1941+Scorecard!$J$8*Loan_Sample!AB1921+Scorecard!$J$9*J1941+Scorecard!$J$10*Loan_Sample!AD1921+Scorecard!$J$11*G1941+Scorecard!$J$12*H1941</f>
        <v>-5.81095334312026</v>
      </c>
      <c r="L1941" s="0" t="n">
        <f aca="false">MIN(1-Inputs!$B$13,MAX(Inputs!$B$13,1/(1+EXP(-(Inputs!$B$11*K1941+Inputs!$B$12)))))</f>
        <v>0.0024934860381778</v>
      </c>
      <c r="M1941" s="0" t="n">
        <f aca="false">Loan_Sample!AH1921*Inputs!$B$4*B1941</f>
        <v>224.230431069676</v>
      </c>
      <c r="N1941" s="0" t="n">
        <f aca="false">L1941*Inputs!$B$4*B1941</f>
        <v>224.230431069676</v>
      </c>
      <c r="O1941" s="0" t="n">
        <f aca="false">Inputs!$B$37+Inputs!$B$38*MAX(Loan_Sample!H1921-Inputs!$C$38,0)+Inputs!$B$39*MAX(Loan_Sample!H1921-Inputs!$C$39,0)+Inputs!$B$40*MAX(Loan_Sample!H1921-Inputs!$C$40,0)+Inputs!$B$41*MAX(Loan_Sample!H1921-Inputs!$C$41,0)+Inputs!$B$42*Inputs!$B$14+Inputs!$B$43*MIN(Loan_Sample!I1921/Inputs!$B$17,1)+Inputs!$B$44*MIN(Loan_Sample!E1921,Inputs!$B$18)+Inputs!$B$45*Loan_Sample!C1921</f>
        <v>-5.4383987217717</v>
      </c>
      <c r="P1941" s="0" t="n">
        <f aca="false">MIN(1-Inputs!$B$13,MAX(Inputs!$B$13,1/(1+EXP(-(Inputs!$B$15*O1941+Inputs!$B$16)))))</f>
        <v>0.00314038718092241</v>
      </c>
      <c r="Q1941" s="0" t="n">
        <f aca="false">Inputs!$B$37+Inputs!$B$38*MAX(F1941-Inputs!$C$38,0)+Inputs!$B$39*MAX(F1941-Inputs!$C$39,0)+Inputs!$B$40*MAX(F1941-Inputs!$C$40,0)+Inputs!$B$41*MAX(F1941-Inputs!$C$41,0)+Inputs!$B$42*Inputs!$B$14+Inputs!$B$43*MIN(Loan_Sample!I1921/Inputs!$B$17,1)+Inputs!$B$44*MIN(E1941,Inputs!$B$18)+Inputs!$B$45*Loan_Sample!C1921</f>
        <v>-5.4383987217717</v>
      </c>
      <c r="R1941" s="0" t="n">
        <f aca="false">MIN(1-Inputs!$B$13,MAX(Inputs!$B$13,1/(1+EXP(-(Inputs!$B$15*Q1941+Inputs!$B$16)))))</f>
        <v>0.00314038718092241</v>
      </c>
    </row>
    <row r="1942" customFormat="false" ht="15" hidden="false" customHeight="false" outlineLevel="0" collapsed="false">
      <c r="A1942" s="0" t="n">
        <f aca="false">Loan_Sample!A1922</f>
        <v>57388</v>
      </c>
      <c r="B1942" s="0" t="n">
        <f aca="false">Loan_Sample!U1922</f>
        <v>401897.66</v>
      </c>
      <c r="C1942" s="0" t="n">
        <f aca="false">Loan_Sample!K1922+Inputs!$B$26</f>
        <v>4.42307710647583</v>
      </c>
      <c r="D1942" s="0" t="n">
        <f aca="false">Loan_Sample!L1922+Inputs!$B$26</f>
        <v>-0.276922702789307</v>
      </c>
      <c r="E1942" s="0" t="n">
        <f aca="false">Loan_Sample!E1922/(1+Inputs!$B$25/100)</f>
        <v>76.3313522338867</v>
      </c>
      <c r="F1942" s="0" t="n">
        <f aca="false">Loan_Sample!H1922-Inputs!$B$24/100</f>
        <v>0.294666528701782</v>
      </c>
      <c r="G1942" s="0" t="n">
        <f aca="false">IF(ISNUMBER(C1942),INDEX(Scorecard!$D$54:$D$61,SUMPRODUCT(--(Scorecard!$G$54:$G$60&lt;C1942))+1),Scorecard!$D$62)</f>
        <v>0.409483001259379</v>
      </c>
      <c r="H1942" s="0" t="n">
        <f aca="false">IF(ISNUMBER(D1942),INDEX(Scorecard!$D$63:$D$68,SUMPRODUCT(--(Scorecard!$G$63:$G$67&lt;D1942))+1),Scorecard!$D$69)</f>
        <v>0.322484508656054</v>
      </c>
      <c r="I1942" s="0" t="n">
        <f aca="false">IF(ISNUMBER(E1942),INDEX(Scorecard!$D$19:$D$26,SUMPRODUCT(--(Scorecard!$G$19:$G$25&lt;E1942))+1),Scorecard!$D$27)</f>
        <v>-0.0341578513653732</v>
      </c>
      <c r="J1942" s="0" t="n">
        <f aca="false">IF(ISNUMBER(F1942),INDEX(Scorecard!$D$37:$D$44,SUMPRODUCT(--(Scorecard!$G$37:$G$43&lt;F1942))+1),Scorecard!$D$45)</f>
        <v>-0.0679520129233634</v>
      </c>
      <c r="K1942" s="0" t="n">
        <f aca="false">Inputs!$B$10+Scorecard!$J$5*Loan_Sample!Y1922+Scorecard!$J$6*Loan_Sample!Z1922+Scorecard!$J$7*I1942+Scorecard!$J$8*Loan_Sample!AB1922+Scorecard!$J$9*J1942+Scorecard!$J$10*Loan_Sample!AD1922+Scorecard!$J$11*G1942+Scorecard!$J$12*H1942</f>
        <v>-4.43670454197599</v>
      </c>
      <c r="L1942" s="0" t="n">
        <f aca="false">MIN(1-Inputs!$B$13,MAX(Inputs!$B$13,1/(1+EXP(-(Inputs!$B$11*K1942+Inputs!$B$12)))))</f>
        <v>0.0107032022547992</v>
      </c>
      <c r="M1942" s="0" t="n">
        <f aca="false">Loan_Sample!AH1922*Inputs!$B$4*B1942</f>
        <v>1505.55717924869</v>
      </c>
      <c r="N1942" s="0" t="n">
        <f aca="false">L1942*Inputs!$B$4*B1942</f>
        <v>1505.55717924869</v>
      </c>
      <c r="O1942" s="0" t="n">
        <f aca="false">Inputs!$B$37+Inputs!$B$38*MAX(Loan_Sample!H1922-Inputs!$C$38,0)+Inputs!$B$39*MAX(Loan_Sample!H1922-Inputs!$C$39,0)+Inputs!$B$40*MAX(Loan_Sample!H1922-Inputs!$C$40,0)+Inputs!$B$41*MAX(Loan_Sample!H1922-Inputs!$C$41,0)+Inputs!$B$42*Inputs!$B$14+Inputs!$B$43*MIN(Loan_Sample!I1922/Inputs!$B$17,1)+Inputs!$B$44*MIN(Loan_Sample!E1922,Inputs!$B$18)+Inputs!$B$45*Loan_Sample!C1922</f>
        <v>-5.4373984195842</v>
      </c>
      <c r="P1942" s="0" t="n">
        <f aca="false">MIN(1-Inputs!$B$13,MAX(Inputs!$B$13,1/(1+EXP(-(Inputs!$B$15*O1942+Inputs!$B$16)))))</f>
        <v>0.00314394904483121</v>
      </c>
      <c r="Q1942" s="0" t="n">
        <f aca="false">Inputs!$B$37+Inputs!$B$38*MAX(F1942-Inputs!$C$38,0)+Inputs!$B$39*MAX(F1942-Inputs!$C$39,0)+Inputs!$B$40*MAX(F1942-Inputs!$C$40,0)+Inputs!$B$41*MAX(F1942-Inputs!$C$41,0)+Inputs!$B$42*Inputs!$B$14+Inputs!$B$43*MIN(Loan_Sample!I1922/Inputs!$B$17,1)+Inputs!$B$44*MIN(E1942,Inputs!$B$18)+Inputs!$B$45*Loan_Sample!C1922</f>
        <v>-5.4373984195842</v>
      </c>
      <c r="R1942" s="0" t="n">
        <f aca="false">MIN(1-Inputs!$B$13,MAX(Inputs!$B$13,1/(1+EXP(-(Inputs!$B$15*Q1942+Inputs!$B$16)))))</f>
        <v>0.00314394904483121</v>
      </c>
    </row>
    <row r="1943" customFormat="false" ht="15" hidden="false" customHeight="false" outlineLevel="0" collapsed="false">
      <c r="A1943" s="0" t="n">
        <f aca="false">Loan_Sample!A1923</f>
        <v>57425</v>
      </c>
      <c r="B1943" s="0" t="n">
        <f aca="false">Loan_Sample!U1923</f>
        <v>131056.92</v>
      </c>
      <c r="C1943" s="0" t="n">
        <f aca="false">Loan_Sample!K1923+Inputs!$B$26</f>
        <v>5.00833320617676</v>
      </c>
      <c r="D1943" s="0" t="n">
        <f aca="false">Loan_Sample!L1923+Inputs!$B$26</f>
        <v>-1.125</v>
      </c>
      <c r="E1943" s="0" t="n">
        <f aca="false">Loan_Sample!E1923/(1+Inputs!$B$25/100)</f>
        <v>75.7478790283203</v>
      </c>
      <c r="F1943" s="0" t="n">
        <f aca="false">Loan_Sample!H1923-Inputs!$B$24/100</f>
        <v>-2.73833322525024</v>
      </c>
      <c r="G1943" s="0" t="n">
        <f aca="false">IF(ISNUMBER(C1943),INDEX(Scorecard!$D$54:$D$61,SUMPRODUCT(--(Scorecard!$G$54:$G$60&lt;C1943))+1),Scorecard!$D$62)</f>
        <v>0.214429354789033</v>
      </c>
      <c r="H1943" s="0" t="n">
        <f aca="false">IF(ISNUMBER(D1943),INDEX(Scorecard!$D$63:$D$68,SUMPRODUCT(--(Scorecard!$G$63:$G$67&lt;D1943))+1),Scorecard!$D$69)</f>
        <v>-0.340582194386522</v>
      </c>
      <c r="I1943" s="0" t="n">
        <f aca="false">IF(ISNUMBER(E1943),INDEX(Scorecard!$D$19:$D$26,SUMPRODUCT(--(Scorecard!$G$19:$G$25&lt;E1943))+1),Scorecard!$D$27)</f>
        <v>-0.0341578513653732</v>
      </c>
      <c r="J1943" s="0" t="n">
        <f aca="false">IF(ISNUMBER(F1943),INDEX(Scorecard!$D$37:$D$44,SUMPRODUCT(--(Scorecard!$G$37:$G$43&lt;F1943))+1),Scorecard!$D$45)</f>
        <v>1.35057635045042</v>
      </c>
      <c r="K1943" s="0" t="n">
        <f aca="false">Inputs!$B$10+Scorecard!$J$5*Loan_Sample!Y1923+Scorecard!$J$6*Loan_Sample!Z1923+Scorecard!$J$7*I1943+Scorecard!$J$8*Loan_Sample!AB1923+Scorecard!$J$9*J1943+Scorecard!$J$10*Loan_Sample!AD1923+Scorecard!$J$11*G1943+Scorecard!$J$12*H1943</f>
        <v>-6.09821384195111</v>
      </c>
      <c r="L1943" s="0" t="n">
        <f aca="false">MIN(1-Inputs!$B$13,MAX(Inputs!$B$13,1/(1+EXP(-(Inputs!$B$11*K1943+Inputs!$B$12)))))</f>
        <v>0.00183690705154262</v>
      </c>
      <c r="M1943" s="0" t="n">
        <f aca="false">Loan_Sample!AH1923*Inputs!$B$4*B1943</f>
        <v>84.2587831755101</v>
      </c>
      <c r="N1943" s="0" t="n">
        <f aca="false">L1943*Inputs!$B$4*B1943</f>
        <v>84.2587831755101</v>
      </c>
      <c r="O1943" s="0" t="n">
        <f aca="false">Inputs!$B$37+Inputs!$B$38*MAX(Loan_Sample!H1923-Inputs!$C$38,0)+Inputs!$B$39*MAX(Loan_Sample!H1923-Inputs!$C$39,0)+Inputs!$B$40*MAX(Loan_Sample!H1923-Inputs!$C$40,0)+Inputs!$B$41*MAX(Loan_Sample!H1923-Inputs!$C$41,0)+Inputs!$B$42*Inputs!$B$14+Inputs!$B$43*MIN(Loan_Sample!I1923/Inputs!$B$17,1)+Inputs!$B$44*MIN(Loan_Sample!E1923,Inputs!$B$18)+Inputs!$B$45*Loan_Sample!C1923</f>
        <v>-6.03359785015302</v>
      </c>
      <c r="P1943" s="0" t="n">
        <f aca="false">MIN(1-Inputs!$B$13,MAX(Inputs!$B$13,1/(1+EXP(-(Inputs!$B$15*O1943+Inputs!$B$16)))))</f>
        <v>0.00159882633650399</v>
      </c>
      <c r="Q1943" s="0" t="n">
        <f aca="false">Inputs!$B$37+Inputs!$B$38*MAX(F1943-Inputs!$C$38,0)+Inputs!$B$39*MAX(F1943-Inputs!$C$39,0)+Inputs!$B$40*MAX(F1943-Inputs!$C$40,0)+Inputs!$B$41*MAX(F1943-Inputs!$C$41,0)+Inputs!$B$42*Inputs!$B$14+Inputs!$B$43*MIN(Loan_Sample!I1923/Inputs!$B$17,1)+Inputs!$B$44*MIN(E1943,Inputs!$B$18)+Inputs!$B$45*Loan_Sample!C1923</f>
        <v>-6.03359785015302</v>
      </c>
      <c r="R1943" s="0" t="n">
        <f aca="false">MIN(1-Inputs!$B$13,MAX(Inputs!$B$13,1/(1+EXP(-(Inputs!$B$15*Q1943+Inputs!$B$16)))))</f>
        <v>0.00159882633650399</v>
      </c>
    </row>
    <row r="1944" customFormat="false" ht="15" hidden="false" customHeight="false" outlineLevel="0" collapsed="false">
      <c r="A1944" s="0" t="n">
        <f aca="false">Loan_Sample!A1924</f>
        <v>57441</v>
      </c>
      <c r="B1944" s="0" t="n">
        <f aca="false">Loan_Sample!U1924</f>
        <v>283192.06</v>
      </c>
      <c r="C1944" s="0" t="n">
        <f aca="false">Loan_Sample!K1924+Inputs!$B$26</f>
        <v>5.73333311080933</v>
      </c>
      <c r="D1944" s="0" t="n">
        <f aca="false">Loan_Sample!L1924+Inputs!$B$26</f>
        <v>-3.50000047683716</v>
      </c>
      <c r="E1944" s="0" t="n">
        <f aca="false">Loan_Sample!E1924/(1+Inputs!$B$25/100)</f>
        <v>63.7684326171875</v>
      </c>
      <c r="F1944" s="0" t="n">
        <f aca="false">Loan_Sample!H1924-Inputs!$B$24/100</f>
        <v>0.279333353042603</v>
      </c>
      <c r="G1944" s="0" t="n">
        <f aca="false">IF(ISNUMBER(C1944),INDEX(Scorecard!$D$54:$D$61,SUMPRODUCT(--(Scorecard!$G$54:$G$60&lt;C1944))+1),Scorecard!$D$62)</f>
        <v>0.0151758992857273</v>
      </c>
      <c r="H1944" s="0" t="n">
        <f aca="false">IF(ISNUMBER(D1944),INDEX(Scorecard!$D$63:$D$68,SUMPRODUCT(--(Scorecard!$G$63:$G$67&lt;D1944))+1),Scorecard!$D$69)</f>
        <v>-0.340582194386522</v>
      </c>
      <c r="I1944" s="0" t="n">
        <f aca="false">IF(ISNUMBER(E1944),INDEX(Scorecard!$D$19:$D$26,SUMPRODUCT(--(Scorecard!$G$19:$G$25&lt;E1944))+1),Scorecard!$D$27)</f>
        <v>0.233621608745691</v>
      </c>
      <c r="J1944" s="0" t="n">
        <f aca="false">IF(ISNUMBER(F1944),INDEX(Scorecard!$D$37:$D$44,SUMPRODUCT(--(Scorecard!$G$37:$G$43&lt;F1944))+1),Scorecard!$D$45)</f>
        <v>-0.0679520129233634</v>
      </c>
      <c r="K1944" s="0" t="n">
        <f aca="false">Inputs!$B$10+Scorecard!$J$5*Loan_Sample!Y1924+Scorecard!$J$6*Loan_Sample!Z1924+Scorecard!$J$7*I1944+Scorecard!$J$8*Loan_Sample!AB1924+Scorecard!$J$9*J1944+Scorecard!$J$10*Loan_Sample!AD1924+Scorecard!$J$11*G1944+Scorecard!$J$12*H1944</f>
        <v>-3.84143833060233</v>
      </c>
      <c r="L1944" s="0" t="n">
        <f aca="false">MIN(1-Inputs!$B$13,MAX(Inputs!$B$13,1/(1+EXP(-(Inputs!$B$11*K1944+Inputs!$B$12)))))</f>
        <v>0.019999981017939</v>
      </c>
      <c r="M1944" s="0" t="n">
        <f aca="false">Loan_Sample!AH1924*Inputs!$B$4*B1944</f>
        <v>1982.34253855086</v>
      </c>
      <c r="N1944" s="0" t="n">
        <f aca="false">L1944*Inputs!$B$4*B1944</f>
        <v>1982.34253855086</v>
      </c>
      <c r="O1944" s="0" t="n">
        <f aca="false">Inputs!$B$37+Inputs!$B$38*MAX(Loan_Sample!H1924-Inputs!$C$38,0)+Inputs!$B$39*MAX(Loan_Sample!H1924-Inputs!$C$39,0)+Inputs!$B$40*MAX(Loan_Sample!H1924-Inputs!$C$40,0)+Inputs!$B$41*MAX(Loan_Sample!H1924-Inputs!$C$41,0)+Inputs!$B$42*Inputs!$B$14+Inputs!$B$43*MIN(Loan_Sample!I1924/Inputs!$B$17,1)+Inputs!$B$44*MIN(Loan_Sample!E1924,Inputs!$B$18)+Inputs!$B$45*Loan_Sample!C1924</f>
        <v>-5.37416199720719</v>
      </c>
      <c r="P1944" s="0" t="n">
        <f aca="false">MIN(1-Inputs!$B$13,MAX(Inputs!$B$13,1/(1+EXP(-(Inputs!$B$15*O1944+Inputs!$B$16)))))</f>
        <v>0.00337748867030527</v>
      </c>
      <c r="Q1944" s="0" t="n">
        <f aca="false">Inputs!$B$37+Inputs!$B$38*MAX(F1944-Inputs!$C$38,0)+Inputs!$B$39*MAX(F1944-Inputs!$C$39,0)+Inputs!$B$40*MAX(F1944-Inputs!$C$40,0)+Inputs!$B$41*MAX(F1944-Inputs!$C$41,0)+Inputs!$B$42*Inputs!$B$14+Inputs!$B$43*MIN(Loan_Sample!I1924/Inputs!$B$17,1)+Inputs!$B$44*MIN(E1944,Inputs!$B$18)+Inputs!$B$45*Loan_Sample!C1924</f>
        <v>-5.37416199720719</v>
      </c>
      <c r="R1944" s="0" t="n">
        <f aca="false">MIN(1-Inputs!$B$13,MAX(Inputs!$B$13,1/(1+EXP(-(Inputs!$B$15*Q1944+Inputs!$B$16)))))</f>
        <v>0.00337748867030527</v>
      </c>
    </row>
    <row r="1945" customFormat="false" ht="15" hidden="false" customHeight="false" outlineLevel="0" collapsed="false">
      <c r="A1945" s="0" t="n">
        <f aca="false">Loan_Sample!A1925</f>
        <v>57461</v>
      </c>
      <c r="B1945" s="0" t="n">
        <f aca="false">Loan_Sample!U1925</f>
        <v>273066.78</v>
      </c>
      <c r="C1945" s="0" t="n">
        <f aca="false">Loan_Sample!K1925+Inputs!$B$26</f>
        <v>6.63333320617676</v>
      </c>
      <c r="D1945" s="0" t="n">
        <f aca="false">Loan_Sample!L1925+Inputs!$B$26</f>
        <v>2.71025633811951</v>
      </c>
      <c r="E1945" s="0" t="n">
        <f aca="false">Loan_Sample!E1925/(1+Inputs!$B$25/100)</f>
        <v>72.8577194213867</v>
      </c>
      <c r="F1945" s="0" t="n">
        <f aca="false">Loan_Sample!H1925-Inputs!$B$24/100</f>
        <v>1.62933325767517</v>
      </c>
      <c r="G1945" s="0" t="n">
        <f aca="false">IF(ISNUMBER(C1945),INDEX(Scorecard!$D$54:$D$61,SUMPRODUCT(--(Scorecard!$G$54:$G$60&lt;C1945))+1),Scorecard!$D$62)</f>
        <v>-0.357264871923982</v>
      </c>
      <c r="H1945" s="0" t="n">
        <f aca="false">IF(ISNUMBER(D1945),INDEX(Scorecard!$D$63:$D$68,SUMPRODUCT(--(Scorecard!$G$63:$G$67&lt;D1945))+1),Scorecard!$D$69)</f>
        <v>0.322484508656054</v>
      </c>
      <c r="I1945" s="0" t="n">
        <f aca="false">IF(ISNUMBER(E1945),INDEX(Scorecard!$D$19:$D$26,SUMPRODUCT(--(Scorecard!$G$19:$G$25&lt;E1945))+1),Scorecard!$D$27)</f>
        <v>-0.0341578513653732</v>
      </c>
      <c r="J1945" s="0" t="n">
        <f aca="false">IF(ISNUMBER(F1945),INDEX(Scorecard!$D$37:$D$44,SUMPRODUCT(--(Scorecard!$G$37:$G$43&lt;F1945))+1),Scorecard!$D$45)</f>
        <v>-0.975503570149195</v>
      </c>
      <c r="K1945" s="0" t="n">
        <f aca="false">Inputs!$B$10+Scorecard!$J$5*Loan_Sample!Y1925+Scorecard!$J$6*Loan_Sample!Z1925+Scorecard!$J$7*I1945+Scorecard!$J$8*Loan_Sample!AB1925+Scorecard!$J$9*J1945+Scorecard!$J$10*Loan_Sample!AD1925+Scorecard!$J$11*G1945+Scorecard!$J$12*H1945</f>
        <v>-4.37568025669058</v>
      </c>
      <c r="L1945" s="0" t="n">
        <f aca="false">MIN(1-Inputs!$B$13,MAX(Inputs!$B$13,1/(1+EXP(-(Inputs!$B$11*K1945+Inputs!$B$12)))))</f>
        <v>0.0114144882720248</v>
      </c>
      <c r="M1945" s="0" t="n">
        <f aca="false">Loan_Sample!AH1925*Inputs!$B$4*B1945</f>
        <v>1090.92114522635</v>
      </c>
      <c r="N1945" s="0" t="n">
        <f aca="false">L1945*Inputs!$B$4*B1945</f>
        <v>1090.92114522635</v>
      </c>
      <c r="O1945" s="0" t="n">
        <f aca="false">Inputs!$B$37+Inputs!$B$38*MAX(Loan_Sample!H1925-Inputs!$C$38,0)+Inputs!$B$39*MAX(Loan_Sample!H1925-Inputs!$C$39,0)+Inputs!$B$40*MAX(Loan_Sample!H1925-Inputs!$C$40,0)+Inputs!$B$41*MAX(Loan_Sample!H1925-Inputs!$C$41,0)+Inputs!$B$42*Inputs!$B$14+Inputs!$B$43*MIN(Loan_Sample!I1925/Inputs!$B$17,1)+Inputs!$B$44*MIN(Loan_Sample!E1925,Inputs!$B$18)+Inputs!$B$45*Loan_Sample!C1925</f>
        <v>-3.33750817951777</v>
      </c>
      <c r="P1945" s="0" t="n">
        <f aca="false">MIN(1-Inputs!$B$13,MAX(Inputs!$B$13,1/(1+EXP(-(Inputs!$B$15*O1945+Inputs!$B$16)))))</f>
        <v>0.033182903329698</v>
      </c>
      <c r="Q1945" s="0" t="n">
        <f aca="false">Inputs!$B$37+Inputs!$B$38*MAX(F1945-Inputs!$C$38,0)+Inputs!$B$39*MAX(F1945-Inputs!$C$39,0)+Inputs!$B$40*MAX(F1945-Inputs!$C$40,0)+Inputs!$B$41*MAX(F1945-Inputs!$C$41,0)+Inputs!$B$42*Inputs!$B$14+Inputs!$B$43*MIN(Loan_Sample!I1925/Inputs!$B$17,1)+Inputs!$B$44*MIN(E1945,Inputs!$B$18)+Inputs!$B$45*Loan_Sample!C1925</f>
        <v>-3.33750817951777</v>
      </c>
      <c r="R1945" s="0" t="n">
        <f aca="false">MIN(1-Inputs!$B$13,MAX(Inputs!$B$13,1/(1+EXP(-(Inputs!$B$15*Q1945+Inputs!$B$16)))))</f>
        <v>0.033182903329698</v>
      </c>
    </row>
    <row r="1946" customFormat="false" ht="15" hidden="false" customHeight="false" outlineLevel="0" collapsed="false">
      <c r="A1946" s="0" t="n">
        <f aca="false">Loan_Sample!A1926</f>
        <v>57474</v>
      </c>
      <c r="B1946" s="0" t="n">
        <f aca="false">Loan_Sample!U1926</f>
        <v>210066.42</v>
      </c>
      <c r="C1946" s="0" t="n">
        <f aca="false">Loan_Sample!K1926+Inputs!$B$26</f>
        <v>9.03333377838135</v>
      </c>
      <c r="D1946" s="0" t="n">
        <f aca="false">Loan_Sample!L1926+Inputs!$B$26</f>
        <v>5.07179546356201</v>
      </c>
      <c r="E1946" s="0" t="n">
        <f aca="false">Loan_Sample!E1926/(1+Inputs!$B$25/100)</f>
        <v>74.1751174926758</v>
      </c>
      <c r="F1946" s="0" t="n">
        <f aca="false">Loan_Sample!H1926-Inputs!$B$24/100</f>
        <v>0.472666740417481</v>
      </c>
      <c r="G1946" s="0" t="n">
        <f aca="false">IF(ISNUMBER(C1946),INDEX(Scorecard!$D$54:$D$61,SUMPRODUCT(--(Scorecard!$G$54:$G$60&lt;C1946))+1),Scorecard!$D$62)</f>
        <v>-0.541917179454542</v>
      </c>
      <c r="H1946" s="0" t="n">
        <f aca="false">IF(ISNUMBER(D1946),INDEX(Scorecard!$D$63:$D$68,SUMPRODUCT(--(Scorecard!$G$63:$G$67&lt;D1946))+1),Scorecard!$D$69)</f>
        <v>0.322484508656054</v>
      </c>
      <c r="I1946" s="0" t="n">
        <f aca="false">IF(ISNUMBER(E1946),INDEX(Scorecard!$D$19:$D$26,SUMPRODUCT(--(Scorecard!$G$19:$G$25&lt;E1946))+1),Scorecard!$D$27)</f>
        <v>-0.0341578513653732</v>
      </c>
      <c r="J1946" s="0" t="n">
        <f aca="false">IF(ISNUMBER(F1946),INDEX(Scorecard!$D$37:$D$44,SUMPRODUCT(--(Scorecard!$G$37:$G$43&lt;F1946))+1),Scorecard!$D$45)</f>
        <v>-0.271229676926091</v>
      </c>
      <c r="K1946" s="0" t="n">
        <f aca="false">Inputs!$B$10+Scorecard!$J$5*Loan_Sample!Y1926+Scorecard!$J$6*Loan_Sample!Z1926+Scorecard!$J$7*I1946+Scorecard!$J$8*Loan_Sample!AB1926+Scorecard!$J$9*J1946+Scorecard!$J$10*Loan_Sample!AD1926+Scorecard!$J$11*G1946+Scorecard!$J$12*H1946</f>
        <v>-5.49210023825834</v>
      </c>
      <c r="L1946" s="0" t="n">
        <f aca="false">MIN(1-Inputs!$B$13,MAX(Inputs!$B$13,1/(1+EXP(-(Inputs!$B$11*K1946+Inputs!$B$12)))))</f>
        <v>0.00349946834389716</v>
      </c>
      <c r="M1946" s="0" t="n">
        <f aca="false">Loan_Sample!AH1926*Inputs!$B$4*B1946</f>
        <v>257.292275417032</v>
      </c>
      <c r="N1946" s="0" t="n">
        <f aca="false">L1946*Inputs!$B$4*B1946</f>
        <v>257.292275417032</v>
      </c>
      <c r="O1946" s="0" t="n">
        <f aca="false">Inputs!$B$37+Inputs!$B$38*MAX(Loan_Sample!H1926-Inputs!$C$38,0)+Inputs!$B$39*MAX(Loan_Sample!H1926-Inputs!$C$39,0)+Inputs!$B$40*MAX(Loan_Sample!H1926-Inputs!$C$40,0)+Inputs!$B$41*MAX(Loan_Sample!H1926-Inputs!$C$41,0)+Inputs!$B$42*Inputs!$B$14+Inputs!$B$43*MIN(Loan_Sample!I1926/Inputs!$B$17,1)+Inputs!$B$44*MIN(Loan_Sample!E1926,Inputs!$B$18)+Inputs!$B$45*Loan_Sample!C1926</f>
        <v>-4.39974001149954</v>
      </c>
      <c r="P1946" s="0" t="n">
        <f aca="false">MIN(1-Inputs!$B$13,MAX(Inputs!$B$13,1/(1+EXP(-(Inputs!$B$15*O1946+Inputs!$B$16)))))</f>
        <v>0.0101556435855103</v>
      </c>
      <c r="Q1946" s="0" t="n">
        <f aca="false">Inputs!$B$37+Inputs!$B$38*MAX(F1946-Inputs!$C$38,0)+Inputs!$B$39*MAX(F1946-Inputs!$C$39,0)+Inputs!$B$40*MAX(F1946-Inputs!$C$40,0)+Inputs!$B$41*MAX(F1946-Inputs!$C$41,0)+Inputs!$B$42*Inputs!$B$14+Inputs!$B$43*MIN(Loan_Sample!I1926/Inputs!$B$17,1)+Inputs!$B$44*MIN(E1946,Inputs!$B$18)+Inputs!$B$45*Loan_Sample!C1926</f>
        <v>-4.39974001149954</v>
      </c>
      <c r="R1946" s="0" t="n">
        <f aca="false">MIN(1-Inputs!$B$13,MAX(Inputs!$B$13,1/(1+EXP(-(Inputs!$B$15*Q1946+Inputs!$B$16)))))</f>
        <v>0.0101556435855103</v>
      </c>
    </row>
    <row r="1947" customFormat="false" ht="15" hidden="false" customHeight="false" outlineLevel="0" collapsed="false">
      <c r="A1947" s="0" t="n">
        <f aca="false">Loan_Sample!A1927</f>
        <v>57491</v>
      </c>
      <c r="B1947" s="0" t="n">
        <f aca="false">Loan_Sample!U1927</f>
        <v>235254.33</v>
      </c>
      <c r="C1947" s="0" t="n">
        <f aca="false">Loan_Sample!K1927+Inputs!$B$26</f>
        <v>4.20833349227905</v>
      </c>
      <c r="D1947" s="0" t="n">
        <f aca="false">Loan_Sample!L1927+Inputs!$B$26</f>
        <v>-1.125</v>
      </c>
      <c r="E1947" s="0" t="n">
        <f aca="false">Loan_Sample!E1927/(1+Inputs!$B$25/100)</f>
        <v>55.730712890625</v>
      </c>
      <c r="F1947" s="0" t="n">
        <f aca="false">Loan_Sample!H1927-Inputs!$B$24/100</f>
        <v>-2.96433305740356</v>
      </c>
      <c r="G1947" s="0" t="n">
        <f aca="false">IF(ISNUMBER(C1947),INDEX(Scorecard!$D$54:$D$61,SUMPRODUCT(--(Scorecard!$G$54:$G$60&lt;C1947))+1),Scorecard!$D$62)</f>
        <v>0.489050497890326</v>
      </c>
      <c r="H1947" s="0" t="n">
        <f aca="false">IF(ISNUMBER(D1947),INDEX(Scorecard!$D$63:$D$68,SUMPRODUCT(--(Scorecard!$G$63:$G$67&lt;D1947))+1),Scorecard!$D$69)</f>
        <v>-0.340582194386522</v>
      </c>
      <c r="I1947" s="0" t="n">
        <f aca="false">IF(ISNUMBER(E1947),INDEX(Scorecard!$D$19:$D$26,SUMPRODUCT(--(Scorecard!$G$19:$G$25&lt;E1947))+1),Scorecard!$D$27)</f>
        <v>0.285899340811827</v>
      </c>
      <c r="J1947" s="0" t="n">
        <f aca="false">IF(ISNUMBER(F1947),INDEX(Scorecard!$D$37:$D$44,SUMPRODUCT(--(Scorecard!$G$37:$G$43&lt;F1947))+1),Scorecard!$D$45)</f>
        <v>1.35057635045042</v>
      </c>
      <c r="K1947" s="0" t="n">
        <f aca="false">Inputs!$B$10+Scorecard!$J$5*Loan_Sample!Y1927+Scorecard!$J$6*Loan_Sample!Z1927+Scorecard!$J$7*I1947+Scorecard!$J$8*Loan_Sample!AB1927+Scorecard!$J$9*J1947+Scorecard!$J$10*Loan_Sample!AD1927+Scorecard!$J$11*G1947+Scorecard!$J$12*H1947</f>
        <v>-6.5757779110575</v>
      </c>
      <c r="L1947" s="0" t="n">
        <f aca="false">MIN(1-Inputs!$B$13,MAX(Inputs!$B$13,1/(1+EXP(-(Inputs!$B$11*K1947+Inputs!$B$12)))))</f>
        <v>0.00110480828419111</v>
      </c>
      <c r="M1947" s="0" t="n">
        <f aca="false">Loan_Sample!AH1927*Inputs!$B$4*B1947</f>
        <v>90.9688264365404</v>
      </c>
      <c r="N1947" s="0" t="n">
        <f aca="false">L1947*Inputs!$B$4*B1947</f>
        <v>90.9688264365404</v>
      </c>
      <c r="O1947" s="0" t="n">
        <f aca="false">Inputs!$B$37+Inputs!$B$38*MAX(Loan_Sample!H1927-Inputs!$C$38,0)+Inputs!$B$39*MAX(Loan_Sample!H1927-Inputs!$C$39,0)+Inputs!$B$40*MAX(Loan_Sample!H1927-Inputs!$C$40,0)+Inputs!$B$41*MAX(Loan_Sample!H1927-Inputs!$C$41,0)+Inputs!$B$42*Inputs!$B$14+Inputs!$B$43*MIN(Loan_Sample!I1927/Inputs!$B$17,1)+Inputs!$B$44*MIN(Loan_Sample!E1927,Inputs!$B$18)+Inputs!$B$45*Loan_Sample!C1927</f>
        <v>-5.64811670421813</v>
      </c>
      <c r="P1947" s="0" t="n">
        <f aca="false">MIN(1-Inputs!$B$13,MAX(Inputs!$B$13,1/(1+EXP(-(Inputs!$B$15*O1947+Inputs!$B$16)))))</f>
        <v>0.00247590344299593</v>
      </c>
      <c r="Q1947" s="0" t="n">
        <f aca="false">Inputs!$B$37+Inputs!$B$38*MAX(F1947-Inputs!$C$38,0)+Inputs!$B$39*MAX(F1947-Inputs!$C$39,0)+Inputs!$B$40*MAX(F1947-Inputs!$C$40,0)+Inputs!$B$41*MAX(F1947-Inputs!$C$41,0)+Inputs!$B$42*Inputs!$B$14+Inputs!$B$43*MIN(Loan_Sample!I1927/Inputs!$B$17,1)+Inputs!$B$44*MIN(E1947,Inputs!$B$18)+Inputs!$B$45*Loan_Sample!C1927</f>
        <v>-5.64811670421813</v>
      </c>
      <c r="R1947" s="0" t="n">
        <f aca="false">MIN(1-Inputs!$B$13,MAX(Inputs!$B$13,1/(1+EXP(-(Inputs!$B$15*Q1947+Inputs!$B$16)))))</f>
        <v>0.00247590344299593</v>
      </c>
    </row>
    <row r="1948" customFormat="false" ht="15" hidden="false" customHeight="false" outlineLevel="0" collapsed="false">
      <c r="A1948" s="0" t="n">
        <f aca="false">Loan_Sample!A1928</f>
        <v>57556</v>
      </c>
      <c r="B1948" s="0" t="n">
        <f aca="false">Loan_Sample!U1928</f>
        <v>261537.97</v>
      </c>
      <c r="C1948" s="0" t="n">
        <f aca="false">Loan_Sample!K1928+Inputs!$B$26</f>
        <v>5.53333330154419</v>
      </c>
      <c r="D1948" s="0" t="n">
        <f aca="false">Loan_Sample!L1928+Inputs!$B$26</f>
        <v>-3.50000047683716</v>
      </c>
      <c r="E1948" s="0" t="n">
        <f aca="false">Loan_Sample!E1928/(1+Inputs!$B$25/100)</f>
        <v>76.8693466186523</v>
      </c>
      <c r="F1948" s="0" t="n">
        <f aca="false">Loan_Sample!H1928-Inputs!$B$24/100</f>
        <v>-0.145666599273682</v>
      </c>
      <c r="G1948" s="0" t="n">
        <f aca="false">IF(ISNUMBER(C1948),INDEX(Scorecard!$D$54:$D$61,SUMPRODUCT(--(Scorecard!$G$54:$G$60&lt;C1948))+1),Scorecard!$D$62)</f>
        <v>0.0151758992857273</v>
      </c>
      <c r="H1948" s="0" t="n">
        <f aca="false">IF(ISNUMBER(D1948),INDEX(Scorecard!$D$63:$D$68,SUMPRODUCT(--(Scorecard!$G$63:$G$67&lt;D1948))+1),Scorecard!$D$69)</f>
        <v>-0.340582194386522</v>
      </c>
      <c r="I1948" s="0" t="n">
        <f aca="false">IF(ISNUMBER(E1948),INDEX(Scorecard!$D$19:$D$26,SUMPRODUCT(--(Scorecard!$G$19:$G$25&lt;E1948))+1),Scorecard!$D$27)</f>
        <v>-0.0341578513653732</v>
      </c>
      <c r="J1948" s="0" t="n">
        <f aca="false">IF(ISNUMBER(F1948),INDEX(Scorecard!$D$37:$D$44,SUMPRODUCT(--(Scorecard!$G$37:$G$43&lt;F1948))+1),Scorecard!$D$45)</f>
        <v>0.330501541082344</v>
      </c>
      <c r="K1948" s="0" t="n">
        <f aca="false">Inputs!$B$10+Scorecard!$J$5*Loan_Sample!Y1928+Scorecard!$J$6*Loan_Sample!Z1928+Scorecard!$J$7*I1948+Scorecard!$J$8*Loan_Sample!AB1928+Scorecard!$J$9*J1948+Scorecard!$J$10*Loan_Sample!AD1928+Scorecard!$J$11*G1948+Scorecard!$J$12*H1948</f>
        <v>-6.04462562332063</v>
      </c>
      <c r="L1948" s="0" t="n">
        <f aca="false">MIN(1-Inputs!$B$13,MAX(Inputs!$B$13,1/(1+EXP(-(Inputs!$B$11*K1948+Inputs!$B$12)))))</f>
        <v>0.00194469883937494</v>
      </c>
      <c r="M1948" s="0" t="n">
        <f aca="false">Loan_Sample!AH1928*Inputs!$B$4*B1948</f>
        <v>178.014405349017</v>
      </c>
      <c r="N1948" s="0" t="n">
        <f aca="false">L1948*Inputs!$B$4*B1948</f>
        <v>178.014405349017</v>
      </c>
      <c r="O1948" s="0" t="n">
        <f aca="false">Inputs!$B$37+Inputs!$B$38*MAX(Loan_Sample!H1928-Inputs!$C$38,0)+Inputs!$B$39*MAX(Loan_Sample!H1928-Inputs!$C$39,0)+Inputs!$B$40*MAX(Loan_Sample!H1928-Inputs!$C$40,0)+Inputs!$B$41*MAX(Loan_Sample!H1928-Inputs!$C$41,0)+Inputs!$B$42*Inputs!$B$14+Inputs!$B$43*MIN(Loan_Sample!I1928/Inputs!$B$17,1)+Inputs!$B$44*MIN(Loan_Sample!E1928,Inputs!$B$18)+Inputs!$B$45*Loan_Sample!C1928</f>
        <v>-6.06718439785288</v>
      </c>
      <c r="P1948" s="0" t="n">
        <f aca="false">MIN(1-Inputs!$B$13,MAX(Inputs!$B$13,1/(1+EXP(-(Inputs!$B$15*O1948+Inputs!$B$16)))))</f>
        <v>0.00153902419823274</v>
      </c>
      <c r="Q1948" s="0" t="n">
        <f aca="false">Inputs!$B$37+Inputs!$B$38*MAX(F1948-Inputs!$C$38,0)+Inputs!$B$39*MAX(F1948-Inputs!$C$39,0)+Inputs!$B$40*MAX(F1948-Inputs!$C$40,0)+Inputs!$B$41*MAX(F1948-Inputs!$C$41,0)+Inputs!$B$42*Inputs!$B$14+Inputs!$B$43*MIN(Loan_Sample!I1928/Inputs!$B$17,1)+Inputs!$B$44*MIN(E1948,Inputs!$B$18)+Inputs!$B$45*Loan_Sample!C1928</f>
        <v>-6.06718439785288</v>
      </c>
      <c r="R1948" s="0" t="n">
        <f aca="false">MIN(1-Inputs!$B$13,MAX(Inputs!$B$13,1/(1+EXP(-(Inputs!$B$15*Q1948+Inputs!$B$16)))))</f>
        <v>0.00153902419823274</v>
      </c>
    </row>
    <row r="1949" customFormat="false" ht="15" hidden="false" customHeight="false" outlineLevel="0" collapsed="false">
      <c r="A1949" s="0" t="n">
        <f aca="false">Loan_Sample!A1929</f>
        <v>57588</v>
      </c>
      <c r="B1949" s="0" t="n">
        <f aca="false">Loan_Sample!U1929</f>
        <v>179310.78</v>
      </c>
      <c r="C1949" s="0" t="n">
        <f aca="false">Loan_Sample!K1929+Inputs!$B$26</f>
        <v>3.32307696342468</v>
      </c>
      <c r="D1949" s="0" t="n">
        <f aca="false">Loan_Sample!L1929+Inputs!$B$26</f>
        <v>-0.276922941207886</v>
      </c>
      <c r="E1949" s="0" t="n">
        <f aca="false">Loan_Sample!E1929/(1+Inputs!$B$25/100)</f>
        <v>55.2610397338867</v>
      </c>
      <c r="F1949" s="0" t="n">
        <f aca="false">Loan_Sample!H1929-Inputs!$B$24/100</f>
        <v>0.0736665725708008</v>
      </c>
      <c r="G1949" s="0" t="n">
        <f aca="false">IF(ISNUMBER(C1949),INDEX(Scorecard!$D$54:$D$61,SUMPRODUCT(--(Scorecard!$G$54:$G$60&lt;C1949))+1),Scorecard!$D$62)</f>
        <v>0.489050497890326</v>
      </c>
      <c r="H1949" s="0" t="n">
        <f aca="false">IF(ISNUMBER(D1949),INDEX(Scorecard!$D$63:$D$68,SUMPRODUCT(--(Scorecard!$G$63:$G$67&lt;D1949))+1),Scorecard!$D$69)</f>
        <v>0.322484508656054</v>
      </c>
      <c r="I1949" s="0" t="n">
        <f aca="false">IF(ISNUMBER(E1949),INDEX(Scorecard!$D$19:$D$26,SUMPRODUCT(--(Scorecard!$G$19:$G$25&lt;E1949))+1),Scorecard!$D$27)</f>
        <v>0.285899340811827</v>
      </c>
      <c r="J1949" s="0" t="n">
        <f aca="false">IF(ISNUMBER(F1949),INDEX(Scorecard!$D$37:$D$44,SUMPRODUCT(--(Scorecard!$G$37:$G$43&lt;F1949))+1),Scorecard!$D$45)</f>
        <v>0.330501541082344</v>
      </c>
      <c r="K1949" s="0" t="n">
        <f aca="false">Inputs!$B$10+Scorecard!$J$5*Loan_Sample!Y1929+Scorecard!$J$6*Loan_Sample!Z1929+Scorecard!$J$7*I1949+Scorecard!$J$8*Loan_Sample!AB1929+Scorecard!$J$9*J1949+Scorecard!$J$10*Loan_Sample!AD1929+Scorecard!$J$11*G1949+Scorecard!$J$12*H1949</f>
        <v>-4.80744041020364</v>
      </c>
      <c r="L1949" s="0" t="n">
        <f aca="false">MIN(1-Inputs!$B$13,MAX(Inputs!$B$13,1/(1+EXP(-(Inputs!$B$11*K1949+Inputs!$B$12)))))</f>
        <v>0.00723399601151473</v>
      </c>
      <c r="M1949" s="0" t="n">
        <f aca="false">Loan_Sample!AH1929*Inputs!$B$4*B1949</f>
        <v>453.996713569558</v>
      </c>
      <c r="N1949" s="0" t="n">
        <f aca="false">L1949*Inputs!$B$4*B1949</f>
        <v>453.996713569558</v>
      </c>
      <c r="O1949" s="0" t="n">
        <f aca="false">Inputs!$B$37+Inputs!$B$38*MAX(Loan_Sample!H1929-Inputs!$C$38,0)+Inputs!$B$39*MAX(Loan_Sample!H1929-Inputs!$C$39,0)+Inputs!$B$40*MAX(Loan_Sample!H1929-Inputs!$C$40,0)+Inputs!$B$41*MAX(Loan_Sample!H1929-Inputs!$C$41,0)+Inputs!$B$42*Inputs!$B$14+Inputs!$B$43*MIN(Loan_Sample!I1929/Inputs!$B$17,1)+Inputs!$B$44*MIN(Loan_Sample!E1929,Inputs!$B$18)+Inputs!$B$45*Loan_Sample!C1929</f>
        <v>-5.36543560203922</v>
      </c>
      <c r="P1949" s="0" t="n">
        <f aca="false">MIN(1-Inputs!$B$13,MAX(Inputs!$B$13,1/(1+EXP(-(Inputs!$B$15*O1949+Inputs!$B$16)))))</f>
        <v>0.00341104575841013</v>
      </c>
      <c r="Q1949" s="0" t="n">
        <f aca="false">Inputs!$B$37+Inputs!$B$38*MAX(F1949-Inputs!$C$38,0)+Inputs!$B$39*MAX(F1949-Inputs!$C$39,0)+Inputs!$B$40*MAX(F1949-Inputs!$C$40,0)+Inputs!$B$41*MAX(F1949-Inputs!$C$41,0)+Inputs!$B$42*Inputs!$B$14+Inputs!$B$43*MIN(Loan_Sample!I1929/Inputs!$B$17,1)+Inputs!$B$44*MIN(E1949,Inputs!$B$18)+Inputs!$B$45*Loan_Sample!C1929</f>
        <v>-5.36543560203922</v>
      </c>
      <c r="R1949" s="0" t="n">
        <f aca="false">MIN(1-Inputs!$B$13,MAX(Inputs!$B$13,1/(1+EXP(-(Inputs!$B$15*Q1949+Inputs!$B$16)))))</f>
        <v>0.00341104575841013</v>
      </c>
    </row>
    <row r="1950" customFormat="false" ht="15" hidden="false" customHeight="false" outlineLevel="0" collapsed="false">
      <c r="A1950" s="0" t="n">
        <f aca="false">Loan_Sample!A1930</f>
        <v>57643</v>
      </c>
      <c r="B1950" s="0" t="n">
        <f aca="false">Loan_Sample!U1930</f>
        <v>155235.98</v>
      </c>
      <c r="C1950" s="0" t="n">
        <f aca="false">Loan_Sample!K1930+Inputs!$B$26</f>
        <v>4.40000009536743</v>
      </c>
      <c r="D1950" s="0" t="n">
        <f aca="false">Loan_Sample!L1930+Inputs!$B$26</f>
        <v>-0.458333015441895</v>
      </c>
      <c r="E1950" s="0" t="n">
        <f aca="false">Loan_Sample!E1930/(1+Inputs!$B$25/100)</f>
        <v>56.8375473022461</v>
      </c>
      <c r="F1950" s="0" t="n">
        <f aca="false">Loan_Sample!H1930-Inputs!$B$24/100</f>
        <v>-3.34633350372315</v>
      </c>
      <c r="G1950" s="0" t="n">
        <f aca="false">IF(ISNUMBER(C1950),INDEX(Scorecard!$D$54:$D$61,SUMPRODUCT(--(Scorecard!$G$54:$G$60&lt;C1950))+1),Scorecard!$D$62)</f>
        <v>0.489050497890326</v>
      </c>
      <c r="H1950" s="0" t="n">
        <f aca="false">IF(ISNUMBER(D1950),INDEX(Scorecard!$D$63:$D$68,SUMPRODUCT(--(Scorecard!$G$63:$G$67&lt;D1950))+1),Scorecard!$D$69)</f>
        <v>0.322484508656054</v>
      </c>
      <c r="I1950" s="0" t="n">
        <f aca="false">IF(ISNUMBER(E1950),INDEX(Scorecard!$D$19:$D$26,SUMPRODUCT(--(Scorecard!$G$19:$G$25&lt;E1950))+1),Scorecard!$D$27)</f>
        <v>0.285899340811827</v>
      </c>
      <c r="J1950" s="0" t="n">
        <f aca="false">IF(ISNUMBER(F1950),INDEX(Scorecard!$D$37:$D$44,SUMPRODUCT(--(Scorecard!$G$37:$G$43&lt;F1950))+1),Scorecard!$D$45)</f>
        <v>1.35057635045042</v>
      </c>
      <c r="K1950" s="0" t="n">
        <f aca="false">Inputs!$B$10+Scorecard!$J$5*Loan_Sample!Y1930+Scorecard!$J$6*Loan_Sample!Z1930+Scorecard!$J$7*I1950+Scorecard!$J$8*Loan_Sample!AB1930+Scorecard!$J$9*J1950+Scorecard!$J$10*Loan_Sample!AD1930+Scorecard!$J$11*G1950+Scorecard!$J$12*H1950</f>
        <v>-5.32967464341283</v>
      </c>
      <c r="L1950" s="0" t="n">
        <f aca="false">MIN(1-Inputs!$B$13,MAX(Inputs!$B$13,1/(1+EXP(-(Inputs!$B$11*K1950+Inputs!$B$12)))))</f>
        <v>0.00415834089463086</v>
      </c>
      <c r="M1950" s="0" t="n">
        <f aca="false">Loan_Sample!AH1930*Inputs!$B$4*B1950</f>
        <v>225.933443383235</v>
      </c>
      <c r="N1950" s="0" t="n">
        <f aca="false">L1950*Inputs!$B$4*B1950</f>
        <v>225.933443383235</v>
      </c>
      <c r="O1950" s="0" t="n">
        <f aca="false">Inputs!$B$37+Inputs!$B$38*MAX(Loan_Sample!H1930-Inputs!$C$38,0)+Inputs!$B$39*MAX(Loan_Sample!H1930-Inputs!$C$39,0)+Inputs!$B$40*MAX(Loan_Sample!H1930-Inputs!$C$40,0)+Inputs!$B$41*MAX(Loan_Sample!H1930-Inputs!$C$41,0)+Inputs!$B$42*Inputs!$B$14+Inputs!$B$43*MIN(Loan_Sample!I1930/Inputs!$B$17,1)+Inputs!$B$44*MIN(Loan_Sample!E1930,Inputs!$B$18)+Inputs!$B$45*Loan_Sample!C1930</f>
        <v>-5.95198546825851</v>
      </c>
      <c r="P1950" s="0" t="n">
        <f aca="false">MIN(1-Inputs!$B$13,MAX(Inputs!$B$13,1/(1+EXP(-(Inputs!$B$15*O1950+Inputs!$B$16)))))</f>
        <v>0.00175398656846959</v>
      </c>
      <c r="Q1950" s="0" t="n">
        <f aca="false">Inputs!$B$37+Inputs!$B$38*MAX(F1950-Inputs!$C$38,0)+Inputs!$B$39*MAX(F1950-Inputs!$C$39,0)+Inputs!$B$40*MAX(F1950-Inputs!$C$40,0)+Inputs!$B$41*MAX(F1950-Inputs!$C$41,0)+Inputs!$B$42*Inputs!$B$14+Inputs!$B$43*MIN(Loan_Sample!I1930/Inputs!$B$17,1)+Inputs!$B$44*MIN(E1950,Inputs!$B$18)+Inputs!$B$45*Loan_Sample!C1930</f>
        <v>-5.95198546825851</v>
      </c>
      <c r="R1950" s="0" t="n">
        <f aca="false">MIN(1-Inputs!$B$13,MAX(Inputs!$B$13,1/(1+EXP(-(Inputs!$B$15*Q1950+Inputs!$B$16)))))</f>
        <v>0.00175398656846959</v>
      </c>
    </row>
    <row r="1951" customFormat="false" ht="15" hidden="false" customHeight="false" outlineLevel="0" collapsed="false">
      <c r="A1951" s="0" t="n">
        <f aca="false">Loan_Sample!A1931</f>
        <v>57793</v>
      </c>
      <c r="B1951" s="0" t="n">
        <f aca="false">Loan_Sample!U1931</f>
        <v>171886.97</v>
      </c>
      <c r="C1951" s="0" t="n">
        <f aca="false">Loan_Sample!K1931+Inputs!$B$26</f>
        <v>6.73333311080933</v>
      </c>
      <c r="D1951" s="0" t="n">
        <f aca="false">Loan_Sample!L1931+Inputs!$B$26</f>
        <v>2.71025609970093</v>
      </c>
      <c r="E1951" s="0" t="n">
        <f aca="false">Loan_Sample!E1931/(1+Inputs!$B$25/100)</f>
        <v>53.9618873596191</v>
      </c>
      <c r="F1951" s="0" t="n">
        <f aca="false">Loan_Sample!H1931-Inputs!$B$24/100</f>
        <v>0.923333168029785</v>
      </c>
      <c r="G1951" s="0" t="n">
        <f aca="false">IF(ISNUMBER(C1951),INDEX(Scorecard!$D$54:$D$61,SUMPRODUCT(--(Scorecard!$G$54:$G$60&lt;C1951))+1),Scorecard!$D$62)</f>
        <v>-0.357264871923982</v>
      </c>
      <c r="H1951" s="0" t="n">
        <f aca="false">IF(ISNUMBER(D1951),INDEX(Scorecard!$D$63:$D$68,SUMPRODUCT(--(Scorecard!$G$63:$G$67&lt;D1951))+1),Scorecard!$D$69)</f>
        <v>0.322484508656054</v>
      </c>
      <c r="I1951" s="0" t="n">
        <f aca="false">IF(ISNUMBER(E1951),INDEX(Scorecard!$D$19:$D$26,SUMPRODUCT(--(Scorecard!$G$19:$G$25&lt;E1951))+1),Scorecard!$D$27)</f>
        <v>0.57899015159425</v>
      </c>
      <c r="J1951" s="0" t="n">
        <f aca="false">IF(ISNUMBER(F1951),INDEX(Scorecard!$D$37:$D$44,SUMPRODUCT(--(Scorecard!$G$37:$G$43&lt;F1951))+1),Scorecard!$D$45)</f>
        <v>-0.975503570149195</v>
      </c>
      <c r="K1951" s="0" t="n">
        <f aca="false">Inputs!$B$10+Scorecard!$J$5*Loan_Sample!Y1931+Scorecard!$J$6*Loan_Sample!Z1931+Scorecard!$J$7*I1951+Scorecard!$J$8*Loan_Sample!AB1931+Scorecard!$J$9*J1951+Scorecard!$J$10*Loan_Sample!AD1931+Scorecard!$J$11*G1951+Scorecard!$J$12*H1951</f>
        <v>-4.70288992404488</v>
      </c>
      <c r="L1951" s="0" t="n">
        <f aca="false">MIN(1-Inputs!$B$13,MAX(Inputs!$B$13,1/(1+EXP(-(Inputs!$B$11*K1951+Inputs!$B$12)))))</f>
        <v>0.00808009143590836</v>
      </c>
      <c r="M1951" s="0" t="n">
        <f aca="false">Loan_Sample!AH1931*Inputs!$B$4*B1951</f>
        <v>486.101851984433</v>
      </c>
      <c r="N1951" s="0" t="n">
        <f aca="false">L1951*Inputs!$B$4*B1951</f>
        <v>486.101851984433</v>
      </c>
      <c r="O1951" s="0" t="n">
        <f aca="false">Inputs!$B$37+Inputs!$B$38*MAX(Loan_Sample!H1931-Inputs!$C$38,0)+Inputs!$B$39*MAX(Loan_Sample!H1931-Inputs!$C$39,0)+Inputs!$B$40*MAX(Loan_Sample!H1931-Inputs!$C$40,0)+Inputs!$B$41*MAX(Loan_Sample!H1931-Inputs!$C$41,0)+Inputs!$B$42*Inputs!$B$14+Inputs!$B$43*MIN(Loan_Sample!I1931/Inputs!$B$17,1)+Inputs!$B$44*MIN(Loan_Sample!E1931,Inputs!$B$18)+Inputs!$B$45*Loan_Sample!C1931</f>
        <v>-3.36513471141275</v>
      </c>
      <c r="P1951" s="0" t="n">
        <f aca="false">MIN(1-Inputs!$B$13,MAX(Inputs!$B$13,1/(1+EXP(-(Inputs!$B$15*O1951+Inputs!$B$16)))))</f>
        <v>0.0321899872721895</v>
      </c>
      <c r="Q1951" s="0" t="n">
        <f aca="false">Inputs!$B$37+Inputs!$B$38*MAX(F1951-Inputs!$C$38,0)+Inputs!$B$39*MAX(F1951-Inputs!$C$39,0)+Inputs!$B$40*MAX(F1951-Inputs!$C$40,0)+Inputs!$B$41*MAX(F1951-Inputs!$C$41,0)+Inputs!$B$42*Inputs!$B$14+Inputs!$B$43*MIN(Loan_Sample!I1931/Inputs!$B$17,1)+Inputs!$B$44*MIN(E1951,Inputs!$B$18)+Inputs!$B$45*Loan_Sample!C1931</f>
        <v>-3.36513471141275</v>
      </c>
      <c r="R1951" s="0" t="n">
        <f aca="false">MIN(1-Inputs!$B$13,MAX(Inputs!$B$13,1/(1+EXP(-(Inputs!$B$15*Q1951+Inputs!$B$16)))))</f>
        <v>0.0321899872721895</v>
      </c>
    </row>
    <row r="1952" customFormat="false" ht="15" hidden="false" customHeight="false" outlineLevel="0" collapsed="false">
      <c r="A1952" s="0" t="n">
        <f aca="false">Loan_Sample!A1932</f>
        <v>57821</v>
      </c>
      <c r="B1952" s="0" t="n">
        <f aca="false">Loan_Sample!U1932</f>
        <v>236393.06</v>
      </c>
      <c r="C1952" s="0" t="n">
        <f aca="false">Loan_Sample!K1932+Inputs!$B$26</f>
        <v>4.30000019073486</v>
      </c>
      <c r="D1952" s="0" t="n">
        <f aca="false">Loan_Sample!L1932+Inputs!$B$26</f>
        <v>-0.208333015441895</v>
      </c>
      <c r="E1952" s="0" t="n">
        <f aca="false">Loan_Sample!E1932/(1+Inputs!$B$25/100)</f>
        <v>55.5771026611328</v>
      </c>
      <c r="F1952" s="0" t="n">
        <f aca="false">Loan_Sample!H1932-Inputs!$B$24/100</f>
        <v>-3.16633319854736</v>
      </c>
      <c r="G1952" s="0" t="n">
        <f aca="false">IF(ISNUMBER(C1952),INDEX(Scorecard!$D$54:$D$61,SUMPRODUCT(--(Scorecard!$G$54:$G$60&lt;C1952))+1),Scorecard!$D$62)</f>
        <v>0.489050497890326</v>
      </c>
      <c r="H1952" s="0" t="n">
        <f aca="false">IF(ISNUMBER(D1952),INDEX(Scorecard!$D$63:$D$68,SUMPRODUCT(--(Scorecard!$G$63:$G$67&lt;D1952))+1),Scorecard!$D$69)</f>
        <v>0.322484508656054</v>
      </c>
      <c r="I1952" s="0" t="n">
        <f aca="false">IF(ISNUMBER(E1952),INDEX(Scorecard!$D$19:$D$26,SUMPRODUCT(--(Scorecard!$G$19:$G$25&lt;E1952))+1),Scorecard!$D$27)</f>
        <v>0.285899340811827</v>
      </c>
      <c r="J1952" s="0" t="n">
        <f aca="false">IF(ISNUMBER(F1952),INDEX(Scorecard!$D$37:$D$44,SUMPRODUCT(--(Scorecard!$G$37:$G$43&lt;F1952))+1),Scorecard!$D$45)</f>
        <v>1.35057635045042</v>
      </c>
      <c r="K1952" s="0" t="n">
        <f aca="false">Inputs!$B$10+Scorecard!$J$5*Loan_Sample!Y1932+Scorecard!$J$6*Loan_Sample!Z1932+Scorecard!$J$7*I1952+Scorecard!$J$8*Loan_Sample!AB1932+Scorecard!$J$9*J1952+Scorecard!$J$10*Loan_Sample!AD1932+Scorecard!$J$11*G1952+Scorecard!$J$12*H1952</f>
        <v>-3.44317561383259</v>
      </c>
      <c r="L1952" s="0" t="n">
        <f aca="false">MIN(1-Inputs!$B$13,MAX(Inputs!$B$13,1/(1+EXP(-(Inputs!$B$11*K1952+Inputs!$B$12)))))</f>
        <v>0.030259388682454</v>
      </c>
      <c r="M1952" s="0" t="n">
        <f aca="false">Loan_Sample!AH1932*Inputs!$B$4*B1952</f>
        <v>2503.58831953113</v>
      </c>
      <c r="N1952" s="0" t="n">
        <f aca="false">L1952*Inputs!$B$4*B1952</f>
        <v>2503.58831953113</v>
      </c>
      <c r="O1952" s="0" t="n">
        <f aca="false">Inputs!$B$37+Inputs!$B$38*MAX(Loan_Sample!H1932-Inputs!$C$38,0)+Inputs!$B$39*MAX(Loan_Sample!H1932-Inputs!$C$39,0)+Inputs!$B$40*MAX(Loan_Sample!H1932-Inputs!$C$40,0)+Inputs!$B$41*MAX(Loan_Sample!H1932-Inputs!$C$41,0)+Inputs!$B$42*Inputs!$B$14+Inputs!$B$43*MIN(Loan_Sample!I1932/Inputs!$B$17,1)+Inputs!$B$44*MIN(Loan_Sample!E1932,Inputs!$B$18)+Inputs!$B$45*Loan_Sample!C1932</f>
        <v>-5.76900966990636</v>
      </c>
      <c r="P1952" s="0" t="n">
        <f aca="false">MIN(1-Inputs!$B$13,MAX(Inputs!$B$13,1/(1+EXP(-(Inputs!$B$15*O1952+Inputs!$B$16)))))</f>
        <v>0.00215867019139486</v>
      </c>
      <c r="Q1952" s="0" t="n">
        <f aca="false">Inputs!$B$37+Inputs!$B$38*MAX(F1952-Inputs!$C$38,0)+Inputs!$B$39*MAX(F1952-Inputs!$C$39,0)+Inputs!$B$40*MAX(F1952-Inputs!$C$40,0)+Inputs!$B$41*MAX(F1952-Inputs!$C$41,0)+Inputs!$B$42*Inputs!$B$14+Inputs!$B$43*MIN(Loan_Sample!I1932/Inputs!$B$17,1)+Inputs!$B$44*MIN(E1952,Inputs!$B$18)+Inputs!$B$45*Loan_Sample!C1932</f>
        <v>-5.76900966990636</v>
      </c>
      <c r="R1952" s="0" t="n">
        <f aca="false">MIN(1-Inputs!$B$13,MAX(Inputs!$B$13,1/(1+EXP(-(Inputs!$B$15*Q1952+Inputs!$B$16)))))</f>
        <v>0.00215867019139486</v>
      </c>
    </row>
    <row r="1953" customFormat="false" ht="15" hidden="false" customHeight="false" outlineLevel="0" collapsed="false">
      <c r="A1953" s="0" t="n">
        <f aca="false">Loan_Sample!A1933</f>
        <v>57827</v>
      </c>
      <c r="B1953" s="0" t="n">
        <f aca="false">Loan_Sample!U1933</f>
        <v>329066.5</v>
      </c>
      <c r="C1953" s="0" t="n">
        <f aca="false">Loan_Sample!K1933+Inputs!$B$26</f>
        <v>5.73333311080933</v>
      </c>
      <c r="D1953" s="0" t="n">
        <f aca="false">Loan_Sample!L1933+Inputs!$B$26</f>
        <v>-3.50000047683716</v>
      </c>
      <c r="E1953" s="0" t="n">
        <f aca="false">Loan_Sample!E1933/(1+Inputs!$B$25/100)</f>
        <v>46.0101051330566</v>
      </c>
      <c r="F1953" s="0" t="n">
        <f aca="false">Loan_Sample!H1933-Inputs!$B$24/100</f>
        <v>1.98733353614807</v>
      </c>
      <c r="G1953" s="0" t="n">
        <f aca="false">IF(ISNUMBER(C1953),INDEX(Scorecard!$D$54:$D$61,SUMPRODUCT(--(Scorecard!$G$54:$G$60&lt;C1953))+1),Scorecard!$D$62)</f>
        <v>0.0151758992857273</v>
      </c>
      <c r="H1953" s="0" t="n">
        <f aca="false">IF(ISNUMBER(D1953),INDEX(Scorecard!$D$63:$D$68,SUMPRODUCT(--(Scorecard!$G$63:$G$67&lt;D1953))+1),Scorecard!$D$69)</f>
        <v>-0.340582194386522</v>
      </c>
      <c r="I1953" s="0" t="n">
        <f aca="false">IF(ISNUMBER(E1953),INDEX(Scorecard!$D$19:$D$26,SUMPRODUCT(--(Scorecard!$G$19:$G$25&lt;E1953))+1),Scorecard!$D$27)</f>
        <v>0.57899015159425</v>
      </c>
      <c r="J1953" s="0" t="n">
        <f aca="false">IF(ISNUMBER(F1953),INDEX(Scorecard!$D$37:$D$44,SUMPRODUCT(--(Scorecard!$G$37:$G$43&lt;F1953))+1),Scorecard!$D$45)</f>
        <v>-0.975503570149195</v>
      </c>
      <c r="K1953" s="0" t="n">
        <f aca="false">Inputs!$B$10+Scorecard!$J$5*Loan_Sample!Y1933+Scorecard!$J$6*Loan_Sample!Z1933+Scorecard!$J$7*I1953+Scorecard!$J$8*Loan_Sample!AB1933+Scorecard!$J$9*J1953+Scorecard!$J$10*Loan_Sample!AD1933+Scorecard!$J$11*G1953+Scorecard!$J$12*H1953</f>
        <v>-3.1208438902865</v>
      </c>
      <c r="L1953" s="0" t="n">
        <f aca="false">MIN(1-Inputs!$B$13,MAX(Inputs!$B$13,1/(1+EXP(-(Inputs!$B$11*K1953+Inputs!$B$12)))))</f>
        <v>0.0421452101395551</v>
      </c>
      <c r="M1953" s="0" t="n">
        <f aca="false">Loan_Sample!AH1933*Inputs!$B$4*B1953</f>
        <v>4854.00187733577</v>
      </c>
      <c r="N1953" s="0" t="n">
        <f aca="false">L1953*Inputs!$B$4*B1953</f>
        <v>4854.00187733577</v>
      </c>
      <c r="O1953" s="0" t="n">
        <f aca="false">Inputs!$B$37+Inputs!$B$38*MAX(Loan_Sample!H1933-Inputs!$C$38,0)+Inputs!$B$39*MAX(Loan_Sample!H1933-Inputs!$C$39,0)+Inputs!$B$40*MAX(Loan_Sample!H1933-Inputs!$C$40,0)+Inputs!$B$41*MAX(Loan_Sample!H1933-Inputs!$C$41,0)+Inputs!$B$42*Inputs!$B$14+Inputs!$B$43*MIN(Loan_Sample!I1933/Inputs!$B$17,1)+Inputs!$B$44*MIN(Loan_Sample!E1933,Inputs!$B$18)+Inputs!$B$45*Loan_Sample!C1933</f>
        <v>-3.33455996738821</v>
      </c>
      <c r="P1953" s="0" t="n">
        <f aca="false">MIN(1-Inputs!$B$13,MAX(Inputs!$B$13,1/(1+EXP(-(Inputs!$B$15*O1953+Inputs!$B$16)))))</f>
        <v>0.0332905946097717</v>
      </c>
      <c r="Q1953" s="0" t="n">
        <f aca="false">Inputs!$B$37+Inputs!$B$38*MAX(F1953-Inputs!$C$38,0)+Inputs!$B$39*MAX(F1953-Inputs!$C$39,0)+Inputs!$B$40*MAX(F1953-Inputs!$C$40,0)+Inputs!$B$41*MAX(F1953-Inputs!$C$41,0)+Inputs!$B$42*Inputs!$B$14+Inputs!$B$43*MIN(Loan_Sample!I1933/Inputs!$B$17,1)+Inputs!$B$44*MIN(E1953,Inputs!$B$18)+Inputs!$B$45*Loan_Sample!C1933</f>
        <v>-3.33455996738821</v>
      </c>
      <c r="R1953" s="0" t="n">
        <f aca="false">MIN(1-Inputs!$B$13,MAX(Inputs!$B$13,1/(1+EXP(-(Inputs!$B$15*Q1953+Inputs!$B$16)))))</f>
        <v>0.0332905946097717</v>
      </c>
    </row>
    <row r="1954" customFormat="false" ht="15" hidden="false" customHeight="false" outlineLevel="0" collapsed="false">
      <c r="A1954" s="0" t="n">
        <f aca="false">Loan_Sample!A1934</f>
        <v>57846</v>
      </c>
      <c r="B1954" s="0" t="n">
        <f aca="false">Loan_Sample!U1934</f>
        <v>155986.33</v>
      </c>
      <c r="C1954" s="0" t="n">
        <f aca="false">Loan_Sample!K1934+Inputs!$B$26</f>
        <v>4.19999980926514</v>
      </c>
      <c r="D1954" s="0" t="n">
        <f aca="false">Loan_Sample!L1934+Inputs!$B$26</f>
        <v>-0.208333492279053</v>
      </c>
      <c r="E1954" s="0" t="n">
        <f aca="false">Loan_Sample!E1934/(1+Inputs!$B$25/100)</f>
        <v>49.785945892334</v>
      </c>
      <c r="F1954" s="0" t="n">
        <f aca="false">Loan_Sample!H1934-Inputs!$B$24/100</f>
        <v>-2.68333315849304</v>
      </c>
      <c r="G1954" s="0" t="n">
        <f aca="false">IF(ISNUMBER(C1954),INDEX(Scorecard!$D$54:$D$61,SUMPRODUCT(--(Scorecard!$G$54:$G$60&lt;C1954))+1),Scorecard!$D$62)</f>
        <v>0.489050497890326</v>
      </c>
      <c r="H1954" s="0" t="n">
        <f aca="false">IF(ISNUMBER(D1954),INDEX(Scorecard!$D$63:$D$68,SUMPRODUCT(--(Scorecard!$G$63:$G$67&lt;D1954))+1),Scorecard!$D$69)</f>
        <v>0.322484508656054</v>
      </c>
      <c r="I1954" s="0" t="n">
        <f aca="false">IF(ISNUMBER(E1954),INDEX(Scorecard!$D$19:$D$26,SUMPRODUCT(--(Scorecard!$G$19:$G$25&lt;E1954))+1),Scorecard!$D$27)</f>
        <v>0.57899015159425</v>
      </c>
      <c r="J1954" s="0" t="n">
        <f aca="false">IF(ISNUMBER(F1954),INDEX(Scorecard!$D$37:$D$44,SUMPRODUCT(--(Scorecard!$G$37:$G$43&lt;F1954))+1),Scorecard!$D$45)</f>
        <v>1.35057635045042</v>
      </c>
      <c r="K1954" s="0" t="n">
        <f aca="false">Inputs!$B$10+Scorecard!$J$5*Loan_Sample!Y1934+Scorecard!$J$6*Loan_Sample!Z1934+Scorecard!$J$7*I1954+Scorecard!$J$8*Loan_Sample!AB1934+Scorecard!$J$9*J1954+Scorecard!$J$10*Loan_Sample!AD1934+Scorecard!$J$11*G1954+Scorecard!$J$12*H1954</f>
        <v>-5.75394033060963</v>
      </c>
      <c r="L1954" s="0" t="n">
        <f aca="false">MIN(1-Inputs!$B$13,MAX(Inputs!$B$13,1/(1+EXP(-(Inputs!$B$11*K1954+Inputs!$B$12)))))</f>
        <v>0.00264933504276954</v>
      </c>
      <c r="M1954" s="0" t="n">
        <f aca="false">Loan_Sample!AH1934*Inputs!$B$4*B1954</f>
        <v>144.641017591705</v>
      </c>
      <c r="N1954" s="0" t="n">
        <f aca="false">L1954*Inputs!$B$4*B1954</f>
        <v>144.641017591705</v>
      </c>
      <c r="O1954" s="0" t="n">
        <f aca="false">Inputs!$B$37+Inputs!$B$38*MAX(Loan_Sample!H1934-Inputs!$C$38,0)+Inputs!$B$39*MAX(Loan_Sample!H1934-Inputs!$C$39,0)+Inputs!$B$40*MAX(Loan_Sample!H1934-Inputs!$C$40,0)+Inputs!$B$41*MAX(Loan_Sample!H1934-Inputs!$C$41,0)+Inputs!$B$42*Inputs!$B$14+Inputs!$B$43*MIN(Loan_Sample!I1934/Inputs!$B$17,1)+Inputs!$B$44*MIN(Loan_Sample!E1934,Inputs!$B$18)+Inputs!$B$45*Loan_Sample!C1934</f>
        <v>-5.49127182502328</v>
      </c>
      <c r="P1954" s="0" t="n">
        <f aca="false">MIN(1-Inputs!$B$13,MAX(Inputs!$B$13,1/(1+EXP(-(Inputs!$B$15*O1954+Inputs!$B$16)))))</f>
        <v>0.00295773343645567</v>
      </c>
      <c r="Q1954" s="0" t="n">
        <f aca="false">Inputs!$B$37+Inputs!$B$38*MAX(F1954-Inputs!$C$38,0)+Inputs!$B$39*MAX(F1954-Inputs!$C$39,0)+Inputs!$B$40*MAX(F1954-Inputs!$C$40,0)+Inputs!$B$41*MAX(F1954-Inputs!$C$41,0)+Inputs!$B$42*Inputs!$B$14+Inputs!$B$43*MIN(Loan_Sample!I1934/Inputs!$B$17,1)+Inputs!$B$44*MIN(E1954,Inputs!$B$18)+Inputs!$B$45*Loan_Sample!C1934</f>
        <v>-5.49127182502328</v>
      </c>
      <c r="R1954" s="0" t="n">
        <f aca="false">MIN(1-Inputs!$B$13,MAX(Inputs!$B$13,1/(1+EXP(-(Inputs!$B$15*Q1954+Inputs!$B$16)))))</f>
        <v>0.00295773343645567</v>
      </c>
    </row>
    <row r="1955" customFormat="false" ht="15" hidden="false" customHeight="false" outlineLevel="0" collapsed="false">
      <c r="A1955" s="0" t="n">
        <f aca="false">Loan_Sample!A1935</f>
        <v>57866</v>
      </c>
      <c r="B1955" s="0" t="n">
        <f aca="false">Loan_Sample!U1935</f>
        <v>200799.36</v>
      </c>
      <c r="C1955" s="0" t="n">
        <f aca="false">Loan_Sample!K1935+Inputs!$B$26</f>
        <v>9.3333330154419</v>
      </c>
      <c r="D1955" s="0" t="n">
        <f aca="false">Loan_Sample!L1935+Inputs!$B$26</f>
        <v>5.0717945098877</v>
      </c>
      <c r="E1955" s="0" t="n">
        <f aca="false">Loan_Sample!E1935/(1+Inputs!$B$25/100)</f>
        <v>75.9303970336914</v>
      </c>
      <c r="F1955" s="0" t="n">
        <f aca="false">Loan_Sample!H1935-Inputs!$B$24/100</f>
        <v>1.00766682624817</v>
      </c>
      <c r="G1955" s="0" t="n">
        <f aca="false">IF(ISNUMBER(C1955),INDEX(Scorecard!$D$54:$D$61,SUMPRODUCT(--(Scorecard!$G$54:$G$60&lt;C1955))+1),Scorecard!$D$62)</f>
        <v>-0.541917179454542</v>
      </c>
      <c r="H1955" s="0" t="n">
        <f aca="false">IF(ISNUMBER(D1955),INDEX(Scorecard!$D$63:$D$68,SUMPRODUCT(--(Scorecard!$G$63:$G$67&lt;D1955))+1),Scorecard!$D$69)</f>
        <v>0.322484508656054</v>
      </c>
      <c r="I1955" s="0" t="n">
        <f aca="false">IF(ISNUMBER(E1955),INDEX(Scorecard!$D$19:$D$26,SUMPRODUCT(--(Scorecard!$G$19:$G$25&lt;E1955))+1),Scorecard!$D$27)</f>
        <v>-0.0341578513653732</v>
      </c>
      <c r="J1955" s="0" t="n">
        <f aca="false">IF(ISNUMBER(F1955),INDEX(Scorecard!$D$37:$D$44,SUMPRODUCT(--(Scorecard!$G$37:$G$43&lt;F1955))+1),Scorecard!$D$45)</f>
        <v>-0.975503570149195</v>
      </c>
      <c r="K1955" s="0" t="n">
        <f aca="false">Inputs!$B$10+Scorecard!$J$5*Loan_Sample!Y1935+Scorecard!$J$6*Loan_Sample!Z1935+Scorecard!$J$7*I1955+Scorecard!$J$8*Loan_Sample!AB1935+Scorecard!$J$9*J1955+Scorecard!$J$10*Loan_Sample!AD1935+Scorecard!$J$11*G1955+Scorecard!$J$12*H1955</f>
        <v>-2.57714085369055</v>
      </c>
      <c r="L1955" s="0" t="n">
        <f aca="false">MIN(1-Inputs!$B$13,MAX(Inputs!$B$13,1/(1+EXP(-(Inputs!$B$11*K1955+Inputs!$B$12)))))</f>
        <v>0.0728361460335339</v>
      </c>
      <c r="M1955" s="0" t="n">
        <f aca="false">Loan_Sample!AH1935*Inputs!$B$4*B1955</f>
        <v>5118.90802794005</v>
      </c>
      <c r="N1955" s="0" t="n">
        <f aca="false">L1955*Inputs!$B$4*B1955</f>
        <v>5118.90802794005</v>
      </c>
      <c r="O1955" s="0" t="n">
        <f aca="false">Inputs!$B$37+Inputs!$B$38*MAX(Loan_Sample!H1935-Inputs!$C$38,0)+Inputs!$B$39*MAX(Loan_Sample!H1935-Inputs!$C$39,0)+Inputs!$B$40*MAX(Loan_Sample!H1935-Inputs!$C$40,0)+Inputs!$B$41*MAX(Loan_Sample!H1935-Inputs!$C$41,0)+Inputs!$B$42*Inputs!$B$14+Inputs!$B$43*MIN(Loan_Sample!I1935/Inputs!$B$17,1)+Inputs!$B$44*MIN(Loan_Sample!E1935,Inputs!$B$18)+Inputs!$B$45*Loan_Sample!C1935</f>
        <v>-3.81169054568931</v>
      </c>
      <c r="P1955" s="0" t="n">
        <f aca="false">MIN(1-Inputs!$B$13,MAX(Inputs!$B$13,1/(1+EXP(-(Inputs!$B$15*O1955+Inputs!$B$16)))))</f>
        <v>0.0196270494727508</v>
      </c>
      <c r="Q1955" s="0" t="n">
        <f aca="false">Inputs!$B$37+Inputs!$B$38*MAX(F1955-Inputs!$C$38,0)+Inputs!$B$39*MAX(F1955-Inputs!$C$39,0)+Inputs!$B$40*MAX(F1955-Inputs!$C$40,0)+Inputs!$B$41*MAX(F1955-Inputs!$C$41,0)+Inputs!$B$42*Inputs!$B$14+Inputs!$B$43*MIN(Loan_Sample!I1935/Inputs!$B$17,1)+Inputs!$B$44*MIN(E1955,Inputs!$B$18)+Inputs!$B$45*Loan_Sample!C1935</f>
        <v>-3.81169054568931</v>
      </c>
      <c r="R1955" s="0" t="n">
        <f aca="false">MIN(1-Inputs!$B$13,MAX(Inputs!$B$13,1/(1+EXP(-(Inputs!$B$15*Q1955+Inputs!$B$16)))))</f>
        <v>0.0196270494727508</v>
      </c>
    </row>
    <row r="1956" customFormat="false" ht="15" hidden="false" customHeight="false" outlineLevel="0" collapsed="false">
      <c r="A1956" s="0" t="n">
        <f aca="false">Loan_Sample!A1936</f>
        <v>57866</v>
      </c>
      <c r="B1956" s="0" t="n">
        <f aca="false">Loan_Sample!U1936</f>
        <v>191322.9</v>
      </c>
      <c r="C1956" s="0" t="n">
        <f aca="false">Loan_Sample!K1936+Inputs!$B$26</f>
        <v>4.5</v>
      </c>
      <c r="D1956" s="0" t="n">
        <f aca="false">Loan_Sample!L1936+Inputs!$B$26</f>
        <v>-0.458333492279053</v>
      </c>
      <c r="E1956" s="0" t="n">
        <f aca="false">Loan_Sample!E1936/(1+Inputs!$B$25/100)</f>
        <v>66.6967697143555</v>
      </c>
      <c r="F1956" s="0" t="n">
        <f aca="false">Loan_Sample!H1936-Inputs!$B$24/100</f>
        <v>-2.19233322143555</v>
      </c>
      <c r="G1956" s="0" t="n">
        <f aca="false">IF(ISNUMBER(C1956),INDEX(Scorecard!$D$54:$D$61,SUMPRODUCT(--(Scorecard!$G$54:$G$60&lt;C1956))+1),Scorecard!$D$62)</f>
        <v>0.409483001259379</v>
      </c>
      <c r="H1956" s="0" t="n">
        <f aca="false">IF(ISNUMBER(D1956),INDEX(Scorecard!$D$63:$D$68,SUMPRODUCT(--(Scorecard!$G$63:$G$67&lt;D1956))+1),Scorecard!$D$69)</f>
        <v>0.322484508656054</v>
      </c>
      <c r="I1956" s="0" t="n">
        <f aca="false">IF(ISNUMBER(E1956),INDEX(Scorecard!$D$19:$D$26,SUMPRODUCT(--(Scorecard!$G$19:$G$25&lt;E1956))+1),Scorecard!$D$27)</f>
        <v>0.0530843085177338</v>
      </c>
      <c r="J1956" s="0" t="n">
        <f aca="false">IF(ISNUMBER(F1956),INDEX(Scorecard!$D$37:$D$44,SUMPRODUCT(--(Scorecard!$G$37:$G$43&lt;F1956))+1),Scorecard!$D$45)</f>
        <v>1.35057635045042</v>
      </c>
      <c r="K1956" s="0" t="n">
        <f aca="false">Inputs!$B$10+Scorecard!$J$5*Loan_Sample!Y1936+Scorecard!$J$6*Loan_Sample!Z1936+Scorecard!$J$7*I1956+Scorecard!$J$8*Loan_Sample!AB1936+Scorecard!$J$9*J1956+Scorecard!$J$10*Loan_Sample!AD1936+Scorecard!$J$11*G1956+Scorecard!$J$12*H1956</f>
        <v>-3.66002665086401</v>
      </c>
      <c r="L1956" s="0" t="n">
        <f aca="false">MIN(1-Inputs!$B$13,MAX(Inputs!$B$13,1/(1+EXP(-(Inputs!$B$11*K1956+Inputs!$B$12)))))</f>
        <v>0.0241644120406323</v>
      </c>
      <c r="M1956" s="0" t="n">
        <f aca="false">Loan_Sample!AH1936*Inputs!$B$4*B1956</f>
        <v>1618.12188594304</v>
      </c>
      <c r="N1956" s="0" t="n">
        <f aca="false">L1956*Inputs!$B$4*B1956</f>
        <v>1618.12188594304</v>
      </c>
      <c r="O1956" s="0" t="n">
        <f aca="false">Inputs!$B$37+Inputs!$B$38*MAX(Loan_Sample!H1936-Inputs!$C$38,0)+Inputs!$B$39*MAX(Loan_Sample!H1936-Inputs!$C$39,0)+Inputs!$B$40*MAX(Loan_Sample!H1936-Inputs!$C$40,0)+Inputs!$B$41*MAX(Loan_Sample!H1936-Inputs!$C$41,0)+Inputs!$B$42*Inputs!$B$14+Inputs!$B$43*MIN(Loan_Sample!I1936/Inputs!$B$17,1)+Inputs!$B$44*MIN(Loan_Sample!E1936,Inputs!$B$18)+Inputs!$B$45*Loan_Sample!C1936</f>
        <v>-5.72713770118211</v>
      </c>
      <c r="P1956" s="0" t="n">
        <f aca="false">MIN(1-Inputs!$B$13,MAX(Inputs!$B$13,1/(1+EXP(-(Inputs!$B$15*O1956+Inputs!$B$16)))))</f>
        <v>0.00226366943632736</v>
      </c>
      <c r="Q1956" s="0" t="n">
        <f aca="false">Inputs!$B$37+Inputs!$B$38*MAX(F1956-Inputs!$C$38,0)+Inputs!$B$39*MAX(F1956-Inputs!$C$39,0)+Inputs!$B$40*MAX(F1956-Inputs!$C$40,0)+Inputs!$B$41*MAX(F1956-Inputs!$C$41,0)+Inputs!$B$42*Inputs!$B$14+Inputs!$B$43*MIN(Loan_Sample!I1936/Inputs!$B$17,1)+Inputs!$B$44*MIN(E1956,Inputs!$B$18)+Inputs!$B$45*Loan_Sample!C1936</f>
        <v>-5.72713770118211</v>
      </c>
      <c r="R1956" s="0" t="n">
        <f aca="false">MIN(1-Inputs!$B$13,MAX(Inputs!$B$13,1/(1+EXP(-(Inputs!$B$15*Q1956+Inputs!$B$16)))))</f>
        <v>0.00226366943632736</v>
      </c>
    </row>
    <row r="1957" customFormat="false" ht="15" hidden="false" customHeight="false" outlineLevel="0" collapsed="false">
      <c r="A1957" s="0" t="n">
        <f aca="false">Loan_Sample!A1937</f>
        <v>57867</v>
      </c>
      <c r="B1957" s="0" t="n">
        <f aca="false">Loan_Sample!U1937</f>
        <v>152919.16</v>
      </c>
      <c r="C1957" s="0" t="n">
        <f aca="false">Loan_Sample!K1937+Inputs!$B$26</f>
        <v>4</v>
      </c>
      <c r="D1957" s="0" t="n">
        <f aca="false">Loan_Sample!L1937+Inputs!$B$26</f>
        <v>-0.458333492279053</v>
      </c>
      <c r="E1957" s="0" t="n">
        <f aca="false">Loan_Sample!E1937/(1+Inputs!$B$25/100)</f>
        <v>52.6936378479004</v>
      </c>
      <c r="F1957" s="0" t="n">
        <f aca="false">Loan_Sample!H1937-Inputs!$B$24/100</f>
        <v>-3.26433348655701</v>
      </c>
      <c r="G1957" s="0" t="n">
        <f aca="false">IF(ISNUMBER(C1957),INDEX(Scorecard!$D$54:$D$61,SUMPRODUCT(--(Scorecard!$G$54:$G$60&lt;C1957))+1),Scorecard!$D$62)</f>
        <v>0.489050497890326</v>
      </c>
      <c r="H1957" s="0" t="n">
        <f aca="false">IF(ISNUMBER(D1957),INDEX(Scorecard!$D$63:$D$68,SUMPRODUCT(--(Scorecard!$G$63:$G$67&lt;D1957))+1),Scorecard!$D$69)</f>
        <v>0.322484508656054</v>
      </c>
      <c r="I1957" s="0" t="n">
        <f aca="false">IF(ISNUMBER(E1957),INDEX(Scorecard!$D$19:$D$26,SUMPRODUCT(--(Scorecard!$G$19:$G$25&lt;E1957))+1),Scorecard!$D$27)</f>
        <v>0.57899015159425</v>
      </c>
      <c r="J1957" s="0" t="n">
        <f aca="false">IF(ISNUMBER(F1957),INDEX(Scorecard!$D$37:$D$44,SUMPRODUCT(--(Scorecard!$G$37:$G$43&lt;F1957))+1),Scorecard!$D$45)</f>
        <v>1.35057635045042</v>
      </c>
      <c r="K1957" s="0" t="n">
        <f aca="false">Inputs!$B$10+Scorecard!$J$5*Loan_Sample!Y1937+Scorecard!$J$6*Loan_Sample!Z1937+Scorecard!$J$7*I1957+Scorecard!$J$8*Loan_Sample!AB1937+Scorecard!$J$9*J1957+Scorecard!$J$10*Loan_Sample!AD1937+Scorecard!$J$11*G1957+Scorecard!$J$12*H1957</f>
        <v>-5.99428118169198</v>
      </c>
      <c r="L1957" s="0" t="n">
        <f aca="false">MIN(1-Inputs!$B$13,MAX(Inputs!$B$13,1/(1+EXP(-(Inputs!$B$11*K1957+Inputs!$B$12)))))</f>
        <v>0.0020517098828907</v>
      </c>
      <c r="M1957" s="0" t="n">
        <f aca="false">Loan_Sample!AH1937*Inputs!$B$4*B1957</f>
        <v>109.811013149371</v>
      </c>
      <c r="N1957" s="0" t="n">
        <f aca="false">L1957*Inputs!$B$4*B1957</f>
        <v>109.811013149371</v>
      </c>
      <c r="O1957" s="0" t="n">
        <f aca="false">Inputs!$B$37+Inputs!$B$38*MAX(Loan_Sample!H1937-Inputs!$C$38,0)+Inputs!$B$39*MAX(Loan_Sample!H1937-Inputs!$C$39,0)+Inputs!$B$40*MAX(Loan_Sample!H1937-Inputs!$C$40,0)+Inputs!$B$41*MAX(Loan_Sample!H1937-Inputs!$C$41,0)+Inputs!$B$42*Inputs!$B$14+Inputs!$B$43*MIN(Loan_Sample!I1937/Inputs!$B$17,1)+Inputs!$B$44*MIN(Loan_Sample!E1937,Inputs!$B$18)+Inputs!$B$45*Loan_Sample!C1937</f>
        <v>-5.44083991264045</v>
      </c>
      <c r="P1957" s="0" t="n">
        <f aca="false">MIN(1-Inputs!$B$13,MAX(Inputs!$B$13,1/(1+EXP(-(Inputs!$B$15*O1957+Inputs!$B$16)))))</f>
        <v>0.00313171149650557</v>
      </c>
      <c r="Q1957" s="0" t="n">
        <f aca="false">Inputs!$B$37+Inputs!$B$38*MAX(F1957-Inputs!$C$38,0)+Inputs!$B$39*MAX(F1957-Inputs!$C$39,0)+Inputs!$B$40*MAX(F1957-Inputs!$C$40,0)+Inputs!$B$41*MAX(F1957-Inputs!$C$41,0)+Inputs!$B$42*Inputs!$B$14+Inputs!$B$43*MIN(Loan_Sample!I1937/Inputs!$B$17,1)+Inputs!$B$44*MIN(E1957,Inputs!$B$18)+Inputs!$B$45*Loan_Sample!C1937</f>
        <v>-5.44083991264045</v>
      </c>
      <c r="R1957" s="0" t="n">
        <f aca="false">MIN(1-Inputs!$B$13,MAX(Inputs!$B$13,1/(1+EXP(-(Inputs!$B$15*Q1957+Inputs!$B$16)))))</f>
        <v>0.00313171149650557</v>
      </c>
    </row>
    <row r="1958" customFormat="false" ht="15" hidden="false" customHeight="false" outlineLevel="0" collapsed="false">
      <c r="A1958" s="0" t="n">
        <f aca="false">Loan_Sample!A1938</f>
        <v>57890</v>
      </c>
      <c r="B1958" s="0" t="n">
        <f aca="false">Loan_Sample!U1938</f>
        <v>230024.75</v>
      </c>
      <c r="C1958" s="0" t="n">
        <f aca="false">Loan_Sample!K1938+Inputs!$B$26</f>
        <v>4.30833339691162</v>
      </c>
      <c r="D1958" s="0" t="n">
        <f aca="false">Loan_Sample!L1938+Inputs!$B$26</f>
        <v>-1.125</v>
      </c>
      <c r="E1958" s="0" t="n">
        <f aca="false">Loan_Sample!E1938/(1+Inputs!$B$25/100)</f>
        <v>79.6317977905273</v>
      </c>
      <c r="F1958" s="0" t="n">
        <f aca="false">Loan_Sample!H1938-Inputs!$B$24/100</f>
        <v>-2.7023332118988</v>
      </c>
      <c r="G1958" s="0" t="n">
        <f aca="false">IF(ISNUMBER(C1958),INDEX(Scorecard!$D$54:$D$61,SUMPRODUCT(--(Scorecard!$G$54:$G$60&lt;C1958))+1),Scorecard!$D$62)</f>
        <v>0.489050497890326</v>
      </c>
      <c r="H1958" s="0" t="n">
        <f aca="false">IF(ISNUMBER(D1958),INDEX(Scorecard!$D$63:$D$68,SUMPRODUCT(--(Scorecard!$G$63:$G$67&lt;D1958))+1),Scorecard!$D$69)</f>
        <v>-0.340582194386522</v>
      </c>
      <c r="I1958" s="0" t="n">
        <f aca="false">IF(ISNUMBER(E1958),INDEX(Scorecard!$D$19:$D$26,SUMPRODUCT(--(Scorecard!$G$19:$G$25&lt;E1958))+1),Scorecard!$D$27)</f>
        <v>-0.0341578513653732</v>
      </c>
      <c r="J1958" s="0" t="n">
        <f aca="false">IF(ISNUMBER(F1958),INDEX(Scorecard!$D$37:$D$44,SUMPRODUCT(--(Scorecard!$G$37:$G$43&lt;F1958))+1),Scorecard!$D$45)</f>
        <v>1.35057635045042</v>
      </c>
      <c r="K1958" s="0" t="n">
        <f aca="false">Inputs!$B$10+Scorecard!$J$5*Loan_Sample!Y1938+Scorecard!$J$6*Loan_Sample!Z1938+Scorecard!$J$7*I1958+Scorecard!$J$8*Loan_Sample!AB1938+Scorecard!$J$9*J1958+Scorecard!$J$10*Loan_Sample!AD1938+Scorecard!$J$11*G1958+Scorecard!$J$12*H1958</f>
        <v>-5.41286270889497</v>
      </c>
      <c r="L1958" s="0" t="n">
        <f aca="false">MIN(1-Inputs!$B$13,MAX(Inputs!$B$13,1/(1+EXP(-(Inputs!$B$11*K1958+Inputs!$B$12)))))</f>
        <v>0.00380676597144262</v>
      </c>
      <c r="M1958" s="0" t="n">
        <f aca="false">Loan_Sample!AH1938*Inputs!$B$4*B1958</f>
        <v>306.477636811359</v>
      </c>
      <c r="N1958" s="0" t="n">
        <f aca="false">L1958*Inputs!$B$4*B1958</f>
        <v>306.477636811359</v>
      </c>
      <c r="O1958" s="0" t="n">
        <f aca="false">Inputs!$B$37+Inputs!$B$38*MAX(Loan_Sample!H1938-Inputs!$C$38,0)+Inputs!$B$39*MAX(Loan_Sample!H1938-Inputs!$C$39,0)+Inputs!$B$40*MAX(Loan_Sample!H1938-Inputs!$C$40,0)+Inputs!$B$41*MAX(Loan_Sample!H1938-Inputs!$C$41,0)+Inputs!$B$42*Inputs!$B$14+Inputs!$B$43*MIN(Loan_Sample!I1938/Inputs!$B$17,1)+Inputs!$B$44*MIN(Loan_Sample!E1938,Inputs!$B$18)+Inputs!$B$45*Loan_Sample!C1938</f>
        <v>-5.98021901848537</v>
      </c>
      <c r="P1958" s="0" t="n">
        <f aca="false">MIN(1-Inputs!$B$13,MAX(Inputs!$B$13,1/(1+EXP(-(Inputs!$B$15*O1958+Inputs!$B$16)))))</f>
        <v>0.00169867881448496</v>
      </c>
      <c r="Q1958" s="0" t="n">
        <f aca="false">Inputs!$B$37+Inputs!$B$38*MAX(F1958-Inputs!$C$38,0)+Inputs!$B$39*MAX(F1958-Inputs!$C$39,0)+Inputs!$B$40*MAX(F1958-Inputs!$C$40,0)+Inputs!$B$41*MAX(F1958-Inputs!$C$41,0)+Inputs!$B$42*Inputs!$B$14+Inputs!$B$43*MIN(Loan_Sample!I1938/Inputs!$B$17,1)+Inputs!$B$44*MIN(E1958,Inputs!$B$18)+Inputs!$B$45*Loan_Sample!C1938</f>
        <v>-5.98021901848537</v>
      </c>
      <c r="R1958" s="0" t="n">
        <f aca="false">MIN(1-Inputs!$B$13,MAX(Inputs!$B$13,1/(1+EXP(-(Inputs!$B$15*Q1958+Inputs!$B$16)))))</f>
        <v>0.00169867881448496</v>
      </c>
    </row>
    <row r="1959" customFormat="false" ht="15" hidden="false" customHeight="false" outlineLevel="0" collapsed="false">
      <c r="A1959" s="0" t="n">
        <f aca="false">Loan_Sample!A1939</f>
        <v>57909</v>
      </c>
      <c r="B1959" s="0" t="n">
        <f aca="false">Loan_Sample!U1939</f>
        <v>214647.2</v>
      </c>
      <c r="C1959" s="0" t="n">
        <f aca="false">Loan_Sample!K1939+Inputs!$B$26</f>
        <v>3.72307682037354</v>
      </c>
      <c r="D1959" s="0" t="n">
        <f aca="false">Loan_Sample!L1939+Inputs!$B$26</f>
        <v>-0.276923179626465</v>
      </c>
      <c r="E1959" s="0" t="n">
        <f aca="false">Loan_Sample!E1939/(1+Inputs!$B$25/100)</f>
        <v>90.7204284667969</v>
      </c>
      <c r="F1959" s="0" t="n">
        <f aca="false">Loan_Sample!H1939-Inputs!$B$24/100</f>
        <v>0.479666471481323</v>
      </c>
      <c r="G1959" s="0" t="n">
        <f aca="false">IF(ISNUMBER(C1959),INDEX(Scorecard!$D$54:$D$61,SUMPRODUCT(--(Scorecard!$G$54:$G$60&lt;C1959))+1),Scorecard!$D$62)</f>
        <v>0.489050497890326</v>
      </c>
      <c r="H1959" s="0" t="n">
        <f aca="false">IF(ISNUMBER(D1959),INDEX(Scorecard!$D$63:$D$68,SUMPRODUCT(--(Scorecard!$G$63:$G$67&lt;D1959))+1),Scorecard!$D$69)</f>
        <v>0.322484508656054</v>
      </c>
      <c r="I1959" s="0" t="n">
        <f aca="false">IF(ISNUMBER(E1959),INDEX(Scorecard!$D$19:$D$26,SUMPRODUCT(--(Scorecard!$G$19:$G$25&lt;E1959))+1),Scorecard!$D$27)</f>
        <v>-0.820992370602782</v>
      </c>
      <c r="J1959" s="0" t="n">
        <f aca="false">IF(ISNUMBER(F1959),INDEX(Scorecard!$D$37:$D$44,SUMPRODUCT(--(Scorecard!$G$37:$G$43&lt;F1959))+1),Scorecard!$D$45)</f>
        <v>-0.271229676926091</v>
      </c>
      <c r="K1959" s="0" t="n">
        <f aca="false">Inputs!$B$10+Scorecard!$J$5*Loan_Sample!Y1939+Scorecard!$J$6*Loan_Sample!Z1939+Scorecard!$J$7*I1959+Scorecard!$J$8*Loan_Sample!AB1939+Scorecard!$J$9*J1959+Scorecard!$J$10*Loan_Sample!AD1939+Scorecard!$J$11*G1959+Scorecard!$J$12*H1959</f>
        <v>-2.72685540716072</v>
      </c>
      <c r="L1959" s="0" t="n">
        <f aca="false">MIN(1-Inputs!$B$13,MAX(Inputs!$B$13,1/(1+EXP(-(Inputs!$B$11*K1959+Inputs!$B$12)))))</f>
        <v>0.0627652102321678</v>
      </c>
      <c r="M1959" s="0" t="n">
        <f aca="false">Loan_Sample!AH1939*Inputs!$B$4*B1959</f>
        <v>4715.33182181116</v>
      </c>
      <c r="N1959" s="0" t="n">
        <f aca="false">L1959*Inputs!$B$4*B1959</f>
        <v>4715.33182181116</v>
      </c>
      <c r="O1959" s="0" t="n">
        <f aca="false">Inputs!$B$37+Inputs!$B$38*MAX(Loan_Sample!H1939-Inputs!$C$38,0)+Inputs!$B$39*MAX(Loan_Sample!H1939-Inputs!$C$39,0)+Inputs!$B$40*MAX(Loan_Sample!H1939-Inputs!$C$40,0)+Inputs!$B$41*MAX(Loan_Sample!H1939-Inputs!$C$41,0)+Inputs!$B$42*Inputs!$B$14+Inputs!$B$43*MIN(Loan_Sample!I1939/Inputs!$B$17,1)+Inputs!$B$44*MIN(Loan_Sample!E1939,Inputs!$B$18)+Inputs!$B$45*Loan_Sample!C1939</f>
        <v>-4.90256741919123</v>
      </c>
      <c r="P1959" s="0" t="n">
        <f aca="false">MIN(1-Inputs!$B$13,MAX(Inputs!$B$13,1/(1+EXP(-(Inputs!$B$15*O1959+Inputs!$B$16)))))</f>
        <v>0.00575948198818263</v>
      </c>
      <c r="Q1959" s="0" t="n">
        <f aca="false">Inputs!$B$37+Inputs!$B$38*MAX(F1959-Inputs!$C$38,0)+Inputs!$B$39*MAX(F1959-Inputs!$C$39,0)+Inputs!$B$40*MAX(F1959-Inputs!$C$40,0)+Inputs!$B$41*MAX(F1959-Inputs!$C$41,0)+Inputs!$B$42*Inputs!$B$14+Inputs!$B$43*MIN(Loan_Sample!I1939/Inputs!$B$17,1)+Inputs!$B$44*MIN(E1959,Inputs!$B$18)+Inputs!$B$45*Loan_Sample!C1939</f>
        <v>-4.90256741919123</v>
      </c>
      <c r="R1959" s="0" t="n">
        <f aca="false">MIN(1-Inputs!$B$13,MAX(Inputs!$B$13,1/(1+EXP(-(Inputs!$B$15*Q1959+Inputs!$B$16)))))</f>
        <v>0.00575948198818263</v>
      </c>
    </row>
    <row r="1960" customFormat="false" ht="15" hidden="false" customHeight="false" outlineLevel="0" collapsed="false">
      <c r="A1960" s="0" t="n">
        <f aca="false">Loan_Sample!A1940</f>
        <v>57921</v>
      </c>
      <c r="B1960" s="0" t="n">
        <f aca="false">Loan_Sample!U1940</f>
        <v>189511.34</v>
      </c>
      <c r="C1960" s="0" t="n">
        <f aca="false">Loan_Sample!K1940+Inputs!$B$26</f>
        <v>4.80000019073486</v>
      </c>
      <c r="D1960" s="0" t="n">
        <f aca="false">Loan_Sample!L1940+Inputs!$B$26</f>
        <v>-0.208333015441895</v>
      </c>
      <c r="E1960" s="0" t="n">
        <f aca="false">Loan_Sample!E1940/(1+Inputs!$B$25/100)</f>
        <v>53.2359161376953</v>
      </c>
      <c r="F1960" s="0" t="n">
        <f aca="false">Loan_Sample!H1940-Inputs!$B$24/100</f>
        <v>-2.21033334732056</v>
      </c>
      <c r="G1960" s="0" t="n">
        <f aca="false">IF(ISNUMBER(C1960),INDEX(Scorecard!$D$54:$D$61,SUMPRODUCT(--(Scorecard!$G$54:$G$60&lt;C1960))+1),Scorecard!$D$62)</f>
        <v>0.409483001259379</v>
      </c>
      <c r="H1960" s="0" t="n">
        <f aca="false">IF(ISNUMBER(D1960),INDEX(Scorecard!$D$63:$D$68,SUMPRODUCT(--(Scorecard!$G$63:$G$67&lt;D1960))+1),Scorecard!$D$69)</f>
        <v>0.322484508656054</v>
      </c>
      <c r="I1960" s="0" t="n">
        <f aca="false">IF(ISNUMBER(E1960),INDEX(Scorecard!$D$19:$D$26,SUMPRODUCT(--(Scorecard!$G$19:$G$25&lt;E1960))+1),Scorecard!$D$27)</f>
        <v>0.57899015159425</v>
      </c>
      <c r="J1960" s="0" t="n">
        <f aca="false">IF(ISNUMBER(F1960),INDEX(Scorecard!$D$37:$D$44,SUMPRODUCT(--(Scorecard!$G$37:$G$43&lt;F1960))+1),Scorecard!$D$45)</f>
        <v>1.35057635045042</v>
      </c>
      <c r="K1960" s="0" t="n">
        <f aca="false">Inputs!$B$10+Scorecard!$J$5*Loan_Sample!Y1940+Scorecard!$J$6*Loan_Sample!Z1940+Scorecard!$J$7*I1960+Scorecard!$J$8*Loan_Sample!AB1940+Scorecard!$J$9*J1960+Scorecard!$J$10*Loan_Sample!AD1940+Scorecard!$J$11*G1960+Scorecard!$J$12*H1960</f>
        <v>-4.54606648831105</v>
      </c>
      <c r="L1960" s="0" t="n">
        <f aca="false">MIN(1-Inputs!$B$13,MAX(Inputs!$B$13,1/(1+EXP(-(Inputs!$B$11*K1960+Inputs!$B$12)))))</f>
        <v>0.00953651130153719</v>
      </c>
      <c r="M1960" s="0" t="n">
        <f aca="false">Loan_Sample!AH1940*Inputs!$B$4*B1960</f>
        <v>632.54696248781</v>
      </c>
      <c r="N1960" s="0" t="n">
        <f aca="false">L1960*Inputs!$B$4*B1960</f>
        <v>632.54696248781</v>
      </c>
      <c r="O1960" s="0" t="n">
        <f aca="false">Inputs!$B$37+Inputs!$B$38*MAX(Loan_Sample!H1940-Inputs!$C$38,0)+Inputs!$B$39*MAX(Loan_Sample!H1940-Inputs!$C$39,0)+Inputs!$B$40*MAX(Loan_Sample!H1940-Inputs!$C$40,0)+Inputs!$B$41*MAX(Loan_Sample!H1940-Inputs!$C$41,0)+Inputs!$B$42*Inputs!$B$14+Inputs!$B$43*MIN(Loan_Sample!I1940/Inputs!$B$17,1)+Inputs!$B$44*MIN(Loan_Sample!E1940,Inputs!$B$18)+Inputs!$B$45*Loan_Sample!C1940</f>
        <v>-5.56432345931464</v>
      </c>
      <c r="P1960" s="0" t="n">
        <f aca="false">MIN(1-Inputs!$B$13,MAX(Inputs!$B$13,1/(1+EXP(-(Inputs!$B$15*O1960+Inputs!$B$16)))))</f>
        <v>0.00272267263189748</v>
      </c>
      <c r="Q1960" s="0" t="n">
        <f aca="false">Inputs!$B$37+Inputs!$B$38*MAX(F1960-Inputs!$C$38,0)+Inputs!$B$39*MAX(F1960-Inputs!$C$39,0)+Inputs!$B$40*MAX(F1960-Inputs!$C$40,0)+Inputs!$B$41*MAX(F1960-Inputs!$C$41,0)+Inputs!$B$42*Inputs!$B$14+Inputs!$B$43*MIN(Loan_Sample!I1940/Inputs!$B$17,1)+Inputs!$B$44*MIN(E1960,Inputs!$B$18)+Inputs!$B$45*Loan_Sample!C1940</f>
        <v>-5.56432345931464</v>
      </c>
      <c r="R1960" s="0" t="n">
        <f aca="false">MIN(1-Inputs!$B$13,MAX(Inputs!$B$13,1/(1+EXP(-(Inputs!$B$15*Q1960+Inputs!$B$16)))))</f>
        <v>0.00272267263189748</v>
      </c>
    </row>
    <row r="1961" customFormat="false" ht="15" hidden="false" customHeight="false" outlineLevel="0" collapsed="false">
      <c r="A1961" s="0" t="n">
        <f aca="false">Loan_Sample!A1941</f>
        <v>57936</v>
      </c>
      <c r="B1961" s="0" t="n">
        <f aca="false">Loan_Sample!U1941</f>
        <v>406410.4</v>
      </c>
      <c r="C1961" s="0" t="n">
        <f aca="false">Loan_Sample!K1941+Inputs!$B$26</f>
        <v>6.03333330154419</v>
      </c>
      <c r="D1961" s="0" t="n">
        <f aca="false">Loan_Sample!L1941+Inputs!$B$26</f>
        <v>2.71025633811951</v>
      </c>
      <c r="E1961" s="0" t="n">
        <f aca="false">Loan_Sample!E1941/(1+Inputs!$B$25/100)</f>
        <v>81.3152389526367</v>
      </c>
      <c r="F1961" s="0" t="n">
        <f aca="false">Loan_Sample!H1941-Inputs!$B$24/100</f>
        <v>0.764333248138428</v>
      </c>
      <c r="G1961" s="0" t="n">
        <f aca="false">IF(ISNUMBER(C1961),INDEX(Scorecard!$D$54:$D$61,SUMPRODUCT(--(Scorecard!$G$54:$G$60&lt;C1961))+1),Scorecard!$D$62)</f>
        <v>0.0151758992857273</v>
      </c>
      <c r="H1961" s="0" t="n">
        <f aca="false">IF(ISNUMBER(D1961),INDEX(Scorecard!$D$63:$D$68,SUMPRODUCT(--(Scorecard!$G$63:$G$67&lt;D1961))+1),Scorecard!$D$69)</f>
        <v>0.322484508656054</v>
      </c>
      <c r="I1961" s="0" t="n">
        <f aca="false">IF(ISNUMBER(E1961),INDEX(Scorecard!$D$19:$D$26,SUMPRODUCT(--(Scorecard!$G$19:$G$25&lt;E1961))+1),Scorecard!$D$27)</f>
        <v>-0.0341578513653732</v>
      </c>
      <c r="J1961" s="0" t="n">
        <f aca="false">IF(ISNUMBER(F1961),INDEX(Scorecard!$D$37:$D$44,SUMPRODUCT(--(Scorecard!$G$37:$G$43&lt;F1961))+1),Scorecard!$D$45)</f>
        <v>-0.569454719285959</v>
      </c>
      <c r="K1961" s="0" t="n">
        <f aca="false">Inputs!$B$10+Scorecard!$J$5*Loan_Sample!Y1941+Scorecard!$J$6*Loan_Sample!Z1941+Scorecard!$J$7*I1961+Scorecard!$J$8*Loan_Sample!AB1941+Scorecard!$J$9*J1961+Scorecard!$J$10*Loan_Sample!AD1941+Scorecard!$J$11*G1961+Scorecard!$J$12*H1961</f>
        <v>-5.14058513883107</v>
      </c>
      <c r="L1961" s="0" t="n">
        <f aca="false">MIN(1-Inputs!$B$13,MAX(Inputs!$B$13,1/(1+EXP(-(Inputs!$B$11*K1961+Inputs!$B$12)))))</f>
        <v>0.00508238938827204</v>
      </c>
      <c r="M1961" s="0" t="n">
        <f aca="false">Loan_Sample!AH1941*Inputs!$B$4*B1961</f>
        <v>722.937566485189</v>
      </c>
      <c r="N1961" s="0" t="n">
        <f aca="false">L1961*Inputs!$B$4*B1961</f>
        <v>722.937566485189</v>
      </c>
      <c r="O1961" s="0" t="n">
        <f aca="false">Inputs!$B$37+Inputs!$B$38*MAX(Loan_Sample!H1941-Inputs!$C$38,0)+Inputs!$B$39*MAX(Loan_Sample!H1941-Inputs!$C$39,0)+Inputs!$B$40*MAX(Loan_Sample!H1941-Inputs!$C$40,0)+Inputs!$B$41*MAX(Loan_Sample!H1941-Inputs!$C$41,0)+Inputs!$B$42*Inputs!$B$14+Inputs!$B$43*MIN(Loan_Sample!I1941/Inputs!$B$17,1)+Inputs!$B$44*MIN(Loan_Sample!E1941,Inputs!$B$18)+Inputs!$B$45*Loan_Sample!C1941</f>
        <v>-3.99621985650045</v>
      </c>
      <c r="P1961" s="0" t="n">
        <f aca="false">MIN(1-Inputs!$B$13,MAX(Inputs!$B$13,1/(1+EXP(-(Inputs!$B$15*O1961+Inputs!$B$16)))))</f>
        <v>0.0159723165471343</v>
      </c>
      <c r="Q1961" s="0" t="n">
        <f aca="false">Inputs!$B$37+Inputs!$B$38*MAX(F1961-Inputs!$C$38,0)+Inputs!$B$39*MAX(F1961-Inputs!$C$39,0)+Inputs!$B$40*MAX(F1961-Inputs!$C$40,0)+Inputs!$B$41*MAX(F1961-Inputs!$C$41,0)+Inputs!$B$42*Inputs!$B$14+Inputs!$B$43*MIN(Loan_Sample!I1941/Inputs!$B$17,1)+Inputs!$B$44*MIN(E1961,Inputs!$B$18)+Inputs!$B$45*Loan_Sample!C1941</f>
        <v>-3.99621985650045</v>
      </c>
      <c r="R1961" s="0" t="n">
        <f aca="false">MIN(1-Inputs!$B$13,MAX(Inputs!$B$13,1/(1+EXP(-(Inputs!$B$15*Q1961+Inputs!$B$16)))))</f>
        <v>0.0159723165471343</v>
      </c>
    </row>
    <row r="1962" customFormat="false" ht="15" hidden="false" customHeight="false" outlineLevel="0" collapsed="false">
      <c r="A1962" s="0" t="n">
        <f aca="false">Loan_Sample!A1942</f>
        <v>57962</v>
      </c>
      <c r="B1962" s="0" t="n">
        <f aca="false">Loan_Sample!U1942</f>
        <v>363904.97</v>
      </c>
      <c r="C1962" s="0" t="n">
        <f aca="false">Loan_Sample!K1942+Inputs!$B$26</f>
        <v>4.80000019073486</v>
      </c>
      <c r="D1962" s="0" t="n">
        <f aca="false">Loan_Sample!L1942+Inputs!$B$26</f>
        <v>-0.458333015441895</v>
      </c>
      <c r="E1962" s="0" t="n">
        <f aca="false">Loan_Sample!E1942/(1+Inputs!$B$25/100)</f>
        <v>60.4950828552246</v>
      </c>
      <c r="F1962" s="0" t="n">
        <f aca="false">Loan_Sample!H1942-Inputs!$B$24/100</f>
        <v>-2.96133351325989</v>
      </c>
      <c r="G1962" s="0" t="n">
        <f aca="false">IF(ISNUMBER(C1962),INDEX(Scorecard!$D$54:$D$61,SUMPRODUCT(--(Scorecard!$G$54:$G$60&lt;C1962))+1),Scorecard!$D$62)</f>
        <v>0.409483001259379</v>
      </c>
      <c r="H1962" s="0" t="n">
        <f aca="false">IF(ISNUMBER(D1962),INDEX(Scorecard!$D$63:$D$68,SUMPRODUCT(--(Scorecard!$G$63:$G$67&lt;D1962))+1),Scorecard!$D$69)</f>
        <v>0.322484508656054</v>
      </c>
      <c r="I1962" s="0" t="n">
        <f aca="false">IF(ISNUMBER(E1962),INDEX(Scorecard!$D$19:$D$26,SUMPRODUCT(--(Scorecard!$G$19:$G$25&lt;E1962))+1),Scorecard!$D$27)</f>
        <v>0.267179331770092</v>
      </c>
      <c r="J1962" s="0" t="n">
        <f aca="false">IF(ISNUMBER(F1962),INDEX(Scorecard!$D$37:$D$44,SUMPRODUCT(--(Scorecard!$G$37:$G$43&lt;F1962))+1),Scorecard!$D$45)</f>
        <v>1.35057635045042</v>
      </c>
      <c r="K1962" s="0" t="n">
        <f aca="false">Inputs!$B$10+Scorecard!$J$5*Loan_Sample!Y1942+Scorecard!$J$6*Loan_Sample!Z1942+Scorecard!$J$7*I1962+Scorecard!$J$8*Loan_Sample!AB1942+Scorecard!$J$9*J1962+Scorecard!$J$10*Loan_Sample!AD1942+Scorecard!$J$11*G1962+Scorecard!$J$12*H1962</f>
        <v>-4.78720085395065</v>
      </c>
      <c r="L1962" s="0" t="n">
        <f aca="false">MIN(1-Inputs!$B$13,MAX(Inputs!$B$13,1/(1+EXP(-(Inputs!$B$11*K1962+Inputs!$B$12)))))</f>
        <v>0.00739062102190118</v>
      </c>
      <c r="M1962" s="0" t="n">
        <f aca="false">Loan_Sample!AH1942*Inputs!$B$4*B1962</f>
        <v>941.319302439711</v>
      </c>
      <c r="N1962" s="0" t="n">
        <f aca="false">L1962*Inputs!$B$4*B1962</f>
        <v>941.319302439711</v>
      </c>
      <c r="O1962" s="0" t="n">
        <f aca="false">Inputs!$B$37+Inputs!$B$38*MAX(Loan_Sample!H1942-Inputs!$C$38,0)+Inputs!$B$39*MAX(Loan_Sample!H1942-Inputs!$C$39,0)+Inputs!$B$40*MAX(Loan_Sample!H1942-Inputs!$C$40,0)+Inputs!$B$41*MAX(Loan_Sample!H1942-Inputs!$C$41,0)+Inputs!$B$42*Inputs!$B$14+Inputs!$B$43*MIN(Loan_Sample!I1942/Inputs!$B$17,1)+Inputs!$B$44*MIN(Loan_Sample!E1942,Inputs!$B$18)+Inputs!$B$45*Loan_Sample!C1942</f>
        <v>-5.99574123763266</v>
      </c>
      <c r="P1962" s="0" t="n">
        <f aca="false">MIN(1-Inputs!$B$13,MAX(Inputs!$B$13,1/(1+EXP(-(Inputs!$B$15*O1962+Inputs!$B$16)))))</f>
        <v>0.00166901704392126</v>
      </c>
      <c r="Q1962" s="0" t="n">
        <f aca="false">Inputs!$B$37+Inputs!$B$38*MAX(F1962-Inputs!$C$38,0)+Inputs!$B$39*MAX(F1962-Inputs!$C$39,0)+Inputs!$B$40*MAX(F1962-Inputs!$C$40,0)+Inputs!$B$41*MAX(F1962-Inputs!$C$41,0)+Inputs!$B$42*Inputs!$B$14+Inputs!$B$43*MIN(Loan_Sample!I1942/Inputs!$B$17,1)+Inputs!$B$44*MIN(E1962,Inputs!$B$18)+Inputs!$B$45*Loan_Sample!C1942</f>
        <v>-5.99574123763266</v>
      </c>
      <c r="R1962" s="0" t="n">
        <f aca="false">MIN(1-Inputs!$B$13,MAX(Inputs!$B$13,1/(1+EXP(-(Inputs!$B$15*Q1962+Inputs!$B$16)))))</f>
        <v>0.00166901704392126</v>
      </c>
    </row>
    <row r="1963" customFormat="false" ht="15" hidden="false" customHeight="false" outlineLevel="0" collapsed="false">
      <c r="A1963" s="0" t="n">
        <f aca="false">Loan_Sample!A1943</f>
        <v>57975</v>
      </c>
      <c r="B1963" s="0" t="n">
        <f aca="false">Loan_Sample!U1943</f>
        <v>188836.75</v>
      </c>
      <c r="C1963" s="0" t="n">
        <f aca="false">Loan_Sample!K1943+Inputs!$B$26</f>
        <v>3.32307696342468</v>
      </c>
      <c r="D1963" s="0" t="n">
        <f aca="false">Loan_Sample!L1943+Inputs!$B$26</f>
        <v>-0.276922941207886</v>
      </c>
      <c r="E1963" s="0" t="n">
        <f aca="false">Loan_Sample!E1943/(1+Inputs!$B$25/100)</f>
        <v>70.2242126464844</v>
      </c>
      <c r="F1963" s="0" t="n">
        <f aca="false">Loan_Sample!H1943-Inputs!$B$24/100</f>
        <v>0.68566632270813</v>
      </c>
      <c r="G1963" s="0" t="n">
        <f aca="false">IF(ISNUMBER(C1963),INDEX(Scorecard!$D$54:$D$61,SUMPRODUCT(--(Scorecard!$G$54:$G$60&lt;C1963))+1),Scorecard!$D$62)</f>
        <v>0.489050497890326</v>
      </c>
      <c r="H1963" s="0" t="n">
        <f aca="false">IF(ISNUMBER(D1963),INDEX(Scorecard!$D$63:$D$68,SUMPRODUCT(--(Scorecard!$G$63:$G$67&lt;D1963))+1),Scorecard!$D$69)</f>
        <v>0.322484508656054</v>
      </c>
      <c r="I1963" s="0" t="n">
        <f aca="false">IF(ISNUMBER(E1963),INDEX(Scorecard!$D$19:$D$26,SUMPRODUCT(--(Scorecard!$G$19:$G$25&lt;E1963))+1),Scorecard!$D$27)</f>
        <v>0.0530843085177338</v>
      </c>
      <c r="J1963" s="0" t="n">
        <f aca="false">IF(ISNUMBER(F1963),INDEX(Scorecard!$D$37:$D$44,SUMPRODUCT(--(Scorecard!$G$37:$G$43&lt;F1963))+1),Scorecard!$D$45)</f>
        <v>-0.569454719285959</v>
      </c>
      <c r="K1963" s="0" t="n">
        <f aca="false">Inputs!$B$10+Scorecard!$J$5*Loan_Sample!Y1943+Scorecard!$J$6*Loan_Sample!Z1943+Scorecard!$J$7*I1963+Scorecard!$J$8*Loan_Sample!AB1943+Scorecard!$J$9*J1963+Scorecard!$J$10*Loan_Sample!AD1943+Scorecard!$J$11*G1963+Scorecard!$J$12*H1963</f>
        <v>-4.75292762936811</v>
      </c>
      <c r="L1963" s="0" t="n">
        <f aca="false">MIN(1-Inputs!$B$13,MAX(Inputs!$B$13,1/(1+EXP(-(Inputs!$B$11*K1963+Inputs!$B$12)))))</f>
        <v>0.00766355835983294</v>
      </c>
      <c r="M1963" s="0" t="n">
        <f aca="false">Loan_Sample!AH1943*Inputs!$B$4*B1963</f>
        <v>506.506508937164</v>
      </c>
      <c r="N1963" s="0" t="n">
        <f aca="false">L1963*Inputs!$B$4*B1963</f>
        <v>506.506508937164</v>
      </c>
      <c r="O1963" s="0" t="n">
        <f aca="false">Inputs!$B$37+Inputs!$B$38*MAX(Loan_Sample!H1943-Inputs!$C$38,0)+Inputs!$B$39*MAX(Loan_Sample!H1943-Inputs!$C$39,0)+Inputs!$B$40*MAX(Loan_Sample!H1943-Inputs!$C$40,0)+Inputs!$B$41*MAX(Loan_Sample!H1943-Inputs!$C$41,0)+Inputs!$B$42*Inputs!$B$14+Inputs!$B$43*MIN(Loan_Sample!I1943/Inputs!$B$17,1)+Inputs!$B$44*MIN(Loan_Sample!E1943,Inputs!$B$18)+Inputs!$B$45*Loan_Sample!C1943</f>
        <v>-3.80111171763676</v>
      </c>
      <c r="P1963" s="0" t="n">
        <f aca="false">MIN(1-Inputs!$B$13,MAX(Inputs!$B$13,1/(1+EXP(-(Inputs!$B$15*O1963+Inputs!$B$16)))))</f>
        <v>0.0198597933777758</v>
      </c>
      <c r="Q1963" s="0" t="n">
        <f aca="false">Inputs!$B$37+Inputs!$B$38*MAX(F1963-Inputs!$C$38,0)+Inputs!$B$39*MAX(F1963-Inputs!$C$39,0)+Inputs!$B$40*MAX(F1963-Inputs!$C$40,0)+Inputs!$B$41*MAX(F1963-Inputs!$C$41,0)+Inputs!$B$42*Inputs!$B$14+Inputs!$B$43*MIN(Loan_Sample!I1943/Inputs!$B$17,1)+Inputs!$B$44*MIN(E1963,Inputs!$B$18)+Inputs!$B$45*Loan_Sample!C1943</f>
        <v>-3.80111171763676</v>
      </c>
      <c r="R1963" s="0" t="n">
        <f aca="false">MIN(1-Inputs!$B$13,MAX(Inputs!$B$13,1/(1+EXP(-(Inputs!$B$15*Q1963+Inputs!$B$16)))))</f>
        <v>0.0198597933777758</v>
      </c>
    </row>
    <row r="1964" customFormat="false" ht="15" hidden="false" customHeight="false" outlineLevel="0" collapsed="false">
      <c r="A1964" s="0" t="n">
        <f aca="false">Loan_Sample!A1944</f>
        <v>58083</v>
      </c>
      <c r="B1964" s="0" t="n">
        <f aca="false">Loan_Sample!U1944</f>
        <v>293781.66</v>
      </c>
      <c r="C1964" s="0" t="n">
        <f aca="false">Loan_Sample!K1944+Inputs!$B$26</f>
        <v>8.53333377838135</v>
      </c>
      <c r="D1964" s="0" t="n">
        <f aca="false">Loan_Sample!L1944+Inputs!$B$26</f>
        <v>5.07179546356201</v>
      </c>
      <c r="E1964" s="0" t="n">
        <f aca="false">Loan_Sample!E1944/(1+Inputs!$B$25/100)</f>
        <v>60.407470703125</v>
      </c>
      <c r="F1964" s="0" t="n">
        <f aca="false">Loan_Sample!H1944-Inputs!$B$24/100</f>
        <v>0.91266655921936</v>
      </c>
      <c r="G1964" s="0" t="n">
        <f aca="false">IF(ISNUMBER(C1964),INDEX(Scorecard!$D$54:$D$61,SUMPRODUCT(--(Scorecard!$G$54:$G$60&lt;C1964))+1),Scorecard!$D$62)</f>
        <v>-0.541917179454542</v>
      </c>
      <c r="H1964" s="0" t="n">
        <f aca="false">IF(ISNUMBER(D1964),INDEX(Scorecard!$D$63:$D$68,SUMPRODUCT(--(Scorecard!$G$63:$G$67&lt;D1964))+1),Scorecard!$D$69)</f>
        <v>0.322484508656054</v>
      </c>
      <c r="I1964" s="0" t="n">
        <f aca="false">IF(ISNUMBER(E1964),INDEX(Scorecard!$D$19:$D$26,SUMPRODUCT(--(Scorecard!$G$19:$G$25&lt;E1964))+1),Scorecard!$D$27)</f>
        <v>0.267179331770092</v>
      </c>
      <c r="J1964" s="0" t="n">
        <f aca="false">IF(ISNUMBER(F1964),INDEX(Scorecard!$D$37:$D$44,SUMPRODUCT(--(Scorecard!$G$37:$G$43&lt;F1964))+1),Scorecard!$D$45)</f>
        <v>-0.975503570149195</v>
      </c>
      <c r="K1964" s="0" t="n">
        <f aca="false">Inputs!$B$10+Scorecard!$J$5*Loan_Sample!Y1944+Scorecard!$J$6*Loan_Sample!Z1944+Scorecard!$J$7*I1964+Scorecard!$J$8*Loan_Sample!AB1944+Scorecard!$J$9*J1964+Scorecard!$J$10*Loan_Sample!AD1944+Scorecard!$J$11*G1964+Scorecard!$J$12*H1964</f>
        <v>-5.66969540824238</v>
      </c>
      <c r="L1964" s="0" t="n">
        <f aca="false">MIN(1-Inputs!$B$13,MAX(Inputs!$B$13,1/(1+EXP(-(Inputs!$B$11*K1964+Inputs!$B$12)))))</f>
        <v>0.00289757923368235</v>
      </c>
      <c r="M1964" s="0" t="n">
        <f aca="false">Loan_Sample!AH1944*Inputs!$B$4*B1964</f>
        <v>297.939473038455</v>
      </c>
      <c r="N1964" s="0" t="n">
        <f aca="false">L1964*Inputs!$B$4*B1964</f>
        <v>297.939473038455</v>
      </c>
      <c r="O1964" s="0" t="n">
        <f aca="false">Inputs!$B$37+Inputs!$B$38*MAX(Loan_Sample!H1944-Inputs!$C$38,0)+Inputs!$B$39*MAX(Loan_Sample!H1944-Inputs!$C$39,0)+Inputs!$B$40*MAX(Loan_Sample!H1944-Inputs!$C$40,0)+Inputs!$B$41*MAX(Loan_Sample!H1944-Inputs!$C$41,0)+Inputs!$B$42*Inputs!$B$14+Inputs!$B$43*MIN(Loan_Sample!I1944/Inputs!$B$17,1)+Inputs!$B$44*MIN(Loan_Sample!E1944,Inputs!$B$18)+Inputs!$B$45*Loan_Sample!C1944</f>
        <v>-3.16220263000636</v>
      </c>
      <c r="P1964" s="0" t="n">
        <f aca="false">MIN(1-Inputs!$B$13,MAX(Inputs!$B$13,1/(1+EXP(-(Inputs!$B$15*O1964+Inputs!$B$16)))))</f>
        <v>0.0402065782158922</v>
      </c>
      <c r="Q1964" s="0" t="n">
        <f aca="false">Inputs!$B$37+Inputs!$B$38*MAX(F1964-Inputs!$C$38,0)+Inputs!$B$39*MAX(F1964-Inputs!$C$39,0)+Inputs!$B$40*MAX(F1964-Inputs!$C$40,0)+Inputs!$B$41*MAX(F1964-Inputs!$C$41,0)+Inputs!$B$42*Inputs!$B$14+Inputs!$B$43*MIN(Loan_Sample!I1944/Inputs!$B$17,1)+Inputs!$B$44*MIN(E1964,Inputs!$B$18)+Inputs!$B$45*Loan_Sample!C1944</f>
        <v>-3.16220263000636</v>
      </c>
      <c r="R1964" s="0" t="n">
        <f aca="false">MIN(1-Inputs!$B$13,MAX(Inputs!$B$13,1/(1+EXP(-(Inputs!$B$15*Q1964+Inputs!$B$16)))))</f>
        <v>0.0402065782158922</v>
      </c>
    </row>
    <row r="1965" customFormat="false" ht="15" hidden="false" customHeight="false" outlineLevel="0" collapsed="false">
      <c r="A1965" s="0" t="n">
        <f aca="false">Loan_Sample!A1945</f>
        <v>58086</v>
      </c>
      <c r="B1965" s="0" t="n">
        <f aca="false">Loan_Sample!U1945</f>
        <v>167930.2</v>
      </c>
      <c r="C1965" s="0" t="n">
        <f aca="false">Loan_Sample!K1945+Inputs!$B$26</f>
        <v>4.0230770111084</v>
      </c>
      <c r="D1965" s="0" t="n">
        <f aca="false">Loan_Sample!L1945+Inputs!$B$26</f>
        <v>-0.276923179626465</v>
      </c>
      <c r="E1965" s="0" t="n">
        <f aca="false">Loan_Sample!E1945/(1+Inputs!$B$25/100)</f>
        <v>54.266902923584</v>
      </c>
      <c r="F1965" s="0" t="n">
        <f aca="false">Loan_Sample!H1945-Inputs!$B$24/100</f>
        <v>-0.257333517074585</v>
      </c>
      <c r="G1965" s="0" t="n">
        <f aca="false">IF(ISNUMBER(C1965),INDEX(Scorecard!$D$54:$D$61,SUMPRODUCT(--(Scorecard!$G$54:$G$60&lt;C1965))+1),Scorecard!$D$62)</f>
        <v>0.489050497890326</v>
      </c>
      <c r="H1965" s="0" t="n">
        <f aca="false">IF(ISNUMBER(D1965),INDEX(Scorecard!$D$63:$D$68,SUMPRODUCT(--(Scorecard!$G$63:$G$67&lt;D1965))+1),Scorecard!$D$69)</f>
        <v>0.322484508656054</v>
      </c>
      <c r="I1965" s="0" t="n">
        <f aca="false">IF(ISNUMBER(E1965),INDEX(Scorecard!$D$19:$D$26,SUMPRODUCT(--(Scorecard!$G$19:$G$25&lt;E1965))+1),Scorecard!$D$27)</f>
        <v>0.57899015159425</v>
      </c>
      <c r="J1965" s="0" t="n">
        <f aca="false">IF(ISNUMBER(F1965),INDEX(Scorecard!$D$37:$D$44,SUMPRODUCT(--(Scorecard!$G$37:$G$43&lt;F1965))+1),Scorecard!$D$45)</f>
        <v>0.769716833645565</v>
      </c>
      <c r="K1965" s="0" t="n">
        <f aca="false">Inputs!$B$10+Scorecard!$J$5*Loan_Sample!Y1945+Scorecard!$J$6*Loan_Sample!Z1945+Scorecard!$J$7*I1965+Scorecard!$J$8*Loan_Sample!AB1945+Scorecard!$J$9*J1965+Scorecard!$J$10*Loan_Sample!AD1945+Scorecard!$J$11*G1965+Scorecard!$J$12*H1965</f>
        <v>-6.18466263121351</v>
      </c>
      <c r="L1965" s="0" t="n">
        <f aca="false">MIN(1-Inputs!$B$13,MAX(Inputs!$B$13,1/(1+EXP(-(Inputs!$B$11*K1965+Inputs!$B$12)))))</f>
        <v>0.00167544609037074</v>
      </c>
      <c r="M1965" s="0" t="n">
        <f aca="false">Loan_Sample!AH1945*Inputs!$B$4*B1965</f>
        <v>98.4752989658115</v>
      </c>
      <c r="N1965" s="0" t="n">
        <f aca="false">L1965*Inputs!$B$4*B1965</f>
        <v>98.4752989658115</v>
      </c>
      <c r="O1965" s="0" t="n">
        <f aca="false">Inputs!$B$37+Inputs!$B$38*MAX(Loan_Sample!H1945-Inputs!$C$38,0)+Inputs!$B$39*MAX(Loan_Sample!H1945-Inputs!$C$39,0)+Inputs!$B$40*MAX(Loan_Sample!H1945-Inputs!$C$40,0)+Inputs!$B$41*MAX(Loan_Sample!H1945-Inputs!$C$41,0)+Inputs!$B$42*Inputs!$B$14+Inputs!$B$43*MIN(Loan_Sample!I1945/Inputs!$B$17,1)+Inputs!$B$44*MIN(Loan_Sample!E1945,Inputs!$B$18)+Inputs!$B$45*Loan_Sample!C1945</f>
        <v>-5.46733963308196</v>
      </c>
      <c r="P1965" s="0" t="n">
        <f aca="false">MIN(1-Inputs!$B$13,MAX(Inputs!$B$13,1/(1+EXP(-(Inputs!$B$15*O1965+Inputs!$B$16)))))</f>
        <v>0.00303905847522172</v>
      </c>
      <c r="Q1965" s="0" t="n">
        <f aca="false">Inputs!$B$37+Inputs!$B$38*MAX(F1965-Inputs!$C$38,0)+Inputs!$B$39*MAX(F1965-Inputs!$C$39,0)+Inputs!$B$40*MAX(F1965-Inputs!$C$40,0)+Inputs!$B$41*MAX(F1965-Inputs!$C$41,0)+Inputs!$B$42*Inputs!$B$14+Inputs!$B$43*MIN(Loan_Sample!I1945/Inputs!$B$17,1)+Inputs!$B$44*MIN(E1965,Inputs!$B$18)+Inputs!$B$45*Loan_Sample!C1945</f>
        <v>-5.46733963308196</v>
      </c>
      <c r="R1965" s="0" t="n">
        <f aca="false">MIN(1-Inputs!$B$13,MAX(Inputs!$B$13,1/(1+EXP(-(Inputs!$B$15*Q1965+Inputs!$B$16)))))</f>
        <v>0.00303905847522172</v>
      </c>
    </row>
    <row r="1966" customFormat="false" ht="15" hidden="false" customHeight="false" outlineLevel="0" collapsed="false">
      <c r="A1966" s="0" t="n">
        <f aca="false">Loan_Sample!A1946</f>
        <v>58116</v>
      </c>
      <c r="B1966" s="0" t="n">
        <f aca="false">Loan_Sample!U1946</f>
        <v>190194.84</v>
      </c>
      <c r="C1966" s="0" t="n">
        <f aca="false">Loan_Sample!K1946+Inputs!$B$26</f>
        <v>3.70000004768372</v>
      </c>
      <c r="D1966" s="0" t="n">
        <f aca="false">Loan_Sample!L1946+Inputs!$B$26</f>
        <v>-0.458333253860474</v>
      </c>
      <c r="E1966" s="0" t="n">
        <f aca="false">Loan_Sample!E1946/(1+Inputs!$B$25/100)</f>
        <v>73.5495300292969</v>
      </c>
      <c r="F1966" s="0" t="n">
        <f aca="false">Loan_Sample!H1946-Inputs!$B$24/100</f>
        <v>-3.33933329582214</v>
      </c>
      <c r="G1966" s="0" t="n">
        <f aca="false">IF(ISNUMBER(C1966),INDEX(Scorecard!$D$54:$D$61,SUMPRODUCT(--(Scorecard!$G$54:$G$60&lt;C1966))+1),Scorecard!$D$62)</f>
        <v>0.489050497890326</v>
      </c>
      <c r="H1966" s="0" t="n">
        <f aca="false">IF(ISNUMBER(D1966),INDEX(Scorecard!$D$63:$D$68,SUMPRODUCT(--(Scorecard!$G$63:$G$67&lt;D1966))+1),Scorecard!$D$69)</f>
        <v>0.322484508656054</v>
      </c>
      <c r="I1966" s="0" t="n">
        <f aca="false">IF(ISNUMBER(E1966),INDEX(Scorecard!$D$19:$D$26,SUMPRODUCT(--(Scorecard!$G$19:$G$25&lt;E1966))+1),Scorecard!$D$27)</f>
        <v>-0.0341578513653732</v>
      </c>
      <c r="J1966" s="0" t="n">
        <f aca="false">IF(ISNUMBER(F1966),INDEX(Scorecard!$D$37:$D$44,SUMPRODUCT(--(Scorecard!$G$37:$G$43&lt;F1966))+1),Scorecard!$D$45)</f>
        <v>1.35057635045042</v>
      </c>
      <c r="K1966" s="0" t="n">
        <f aca="false">Inputs!$B$10+Scorecard!$J$5*Loan_Sample!Y1946+Scorecard!$J$6*Loan_Sample!Z1946+Scorecard!$J$7*I1966+Scorecard!$J$8*Loan_Sample!AB1946+Scorecard!$J$9*J1966+Scorecard!$J$10*Loan_Sample!AD1946+Scorecard!$J$11*G1966+Scorecard!$J$12*H1966</f>
        <v>-3.69205797989097</v>
      </c>
      <c r="L1966" s="0" t="n">
        <f aca="false">MIN(1-Inputs!$B$13,MAX(Inputs!$B$13,1/(1+EXP(-(Inputs!$B$11*K1966+Inputs!$B$12)))))</f>
        <v>0.0233721015336392</v>
      </c>
      <c r="M1966" s="0" t="n">
        <f aca="false">Loan_Sample!AH1946*Inputs!$B$4*B1966</f>
        <v>1555.83858907899</v>
      </c>
      <c r="N1966" s="0" t="n">
        <f aca="false">L1966*Inputs!$B$4*B1966</f>
        <v>1555.83858907899</v>
      </c>
      <c r="O1966" s="0" t="n">
        <f aca="false">Inputs!$B$37+Inputs!$B$38*MAX(Loan_Sample!H1946-Inputs!$C$38,0)+Inputs!$B$39*MAX(Loan_Sample!H1946-Inputs!$C$39,0)+Inputs!$B$40*MAX(Loan_Sample!H1946-Inputs!$C$40,0)+Inputs!$B$41*MAX(Loan_Sample!H1946-Inputs!$C$41,0)+Inputs!$B$42*Inputs!$B$14+Inputs!$B$43*MIN(Loan_Sample!I1946/Inputs!$B$17,1)+Inputs!$B$44*MIN(Loan_Sample!E1946,Inputs!$B$18)+Inputs!$B$45*Loan_Sample!C1946</f>
        <v>-6.09235038469413</v>
      </c>
      <c r="P1966" s="0" t="n">
        <f aca="false">MIN(1-Inputs!$B$13,MAX(Inputs!$B$13,1/(1+EXP(-(Inputs!$B$15*O1966+Inputs!$B$16)))))</f>
        <v>0.00149568355155876</v>
      </c>
      <c r="Q1966" s="0" t="n">
        <f aca="false">Inputs!$B$37+Inputs!$B$38*MAX(F1966-Inputs!$C$38,0)+Inputs!$B$39*MAX(F1966-Inputs!$C$39,0)+Inputs!$B$40*MAX(F1966-Inputs!$C$40,0)+Inputs!$B$41*MAX(F1966-Inputs!$C$41,0)+Inputs!$B$42*Inputs!$B$14+Inputs!$B$43*MIN(Loan_Sample!I1946/Inputs!$B$17,1)+Inputs!$B$44*MIN(E1966,Inputs!$B$18)+Inputs!$B$45*Loan_Sample!C1946</f>
        <v>-6.09235038469413</v>
      </c>
      <c r="R1966" s="0" t="n">
        <f aca="false">MIN(1-Inputs!$B$13,MAX(Inputs!$B$13,1/(1+EXP(-(Inputs!$B$15*Q1966+Inputs!$B$16)))))</f>
        <v>0.00149568355155876</v>
      </c>
    </row>
    <row r="1967" customFormat="false" ht="15" hidden="false" customHeight="false" outlineLevel="0" collapsed="false">
      <c r="A1967" s="0" t="n">
        <f aca="false">Loan_Sample!A1947</f>
        <v>58120</v>
      </c>
      <c r="B1967" s="0" t="n">
        <f aca="false">Loan_Sample!U1947</f>
        <v>246572.4</v>
      </c>
      <c r="C1967" s="0" t="n">
        <f aca="false">Loan_Sample!K1947+Inputs!$B$26</f>
        <v>3.92307686805725</v>
      </c>
      <c r="D1967" s="0" t="n">
        <f aca="false">Loan_Sample!L1947+Inputs!$B$26</f>
        <v>-0.276922941207886</v>
      </c>
      <c r="E1967" s="0" t="n">
        <f aca="false">Loan_Sample!E1947/(1+Inputs!$B$25/100)</f>
        <v>73.7782745361328</v>
      </c>
      <c r="F1967" s="0" t="n">
        <f aca="false">Loan_Sample!H1947-Inputs!$B$24/100</f>
        <v>0.762666463851929</v>
      </c>
      <c r="G1967" s="0" t="n">
        <f aca="false">IF(ISNUMBER(C1967),INDEX(Scorecard!$D$54:$D$61,SUMPRODUCT(--(Scorecard!$G$54:$G$60&lt;C1967))+1),Scorecard!$D$62)</f>
        <v>0.489050497890326</v>
      </c>
      <c r="H1967" s="0" t="n">
        <f aca="false">IF(ISNUMBER(D1967),INDEX(Scorecard!$D$63:$D$68,SUMPRODUCT(--(Scorecard!$G$63:$G$67&lt;D1967))+1),Scorecard!$D$69)</f>
        <v>0.322484508656054</v>
      </c>
      <c r="I1967" s="0" t="n">
        <f aca="false">IF(ISNUMBER(E1967),INDEX(Scorecard!$D$19:$D$26,SUMPRODUCT(--(Scorecard!$G$19:$G$25&lt;E1967))+1),Scorecard!$D$27)</f>
        <v>-0.0341578513653732</v>
      </c>
      <c r="J1967" s="0" t="n">
        <f aca="false">IF(ISNUMBER(F1967),INDEX(Scorecard!$D$37:$D$44,SUMPRODUCT(--(Scorecard!$G$37:$G$43&lt;F1967))+1),Scorecard!$D$45)</f>
        <v>-0.569454719285959</v>
      </c>
      <c r="K1967" s="0" t="n">
        <f aca="false">Inputs!$B$10+Scorecard!$J$5*Loan_Sample!Y1947+Scorecard!$J$6*Loan_Sample!Z1947+Scorecard!$J$7*I1967+Scorecard!$J$8*Loan_Sample!AB1947+Scorecard!$J$9*J1967+Scorecard!$J$10*Loan_Sample!AD1947+Scorecard!$J$11*G1967+Scorecard!$J$12*H1967</f>
        <v>-3.43529872780639</v>
      </c>
      <c r="L1967" s="0" t="n">
        <f aca="false">MIN(1-Inputs!$B$13,MAX(Inputs!$B$13,1/(1+EXP(-(Inputs!$B$11*K1967+Inputs!$B$12)))))</f>
        <v>0.0305067853130652</v>
      </c>
      <c r="M1967" s="0" t="n">
        <f aca="false">Loan_Sample!AH1947*Inputs!$B$4*B1967</f>
        <v>2632.74594482454</v>
      </c>
      <c r="N1967" s="0" t="n">
        <f aca="false">L1967*Inputs!$B$4*B1967</f>
        <v>2632.74594482454</v>
      </c>
      <c r="O1967" s="0" t="n">
        <f aca="false">Inputs!$B$37+Inputs!$B$38*MAX(Loan_Sample!H1947-Inputs!$C$38,0)+Inputs!$B$39*MAX(Loan_Sample!H1947-Inputs!$C$39,0)+Inputs!$B$40*MAX(Loan_Sample!H1947-Inputs!$C$40,0)+Inputs!$B$41*MAX(Loan_Sample!H1947-Inputs!$C$41,0)+Inputs!$B$42*Inputs!$B$14+Inputs!$B$43*MIN(Loan_Sample!I1947/Inputs!$B$17,1)+Inputs!$B$44*MIN(Loan_Sample!E1947,Inputs!$B$18)+Inputs!$B$45*Loan_Sample!C1947</f>
        <v>-4.0346147520511</v>
      </c>
      <c r="P1967" s="0" t="n">
        <f aca="false">MIN(1-Inputs!$B$13,MAX(Inputs!$B$13,1/(1+EXP(-(Inputs!$B$15*O1967+Inputs!$B$16)))))</f>
        <v>0.0153006013561747</v>
      </c>
      <c r="Q1967" s="0" t="n">
        <f aca="false">Inputs!$B$37+Inputs!$B$38*MAX(F1967-Inputs!$C$38,0)+Inputs!$B$39*MAX(F1967-Inputs!$C$39,0)+Inputs!$B$40*MAX(F1967-Inputs!$C$40,0)+Inputs!$B$41*MAX(F1967-Inputs!$C$41,0)+Inputs!$B$42*Inputs!$B$14+Inputs!$B$43*MIN(Loan_Sample!I1947/Inputs!$B$17,1)+Inputs!$B$44*MIN(E1967,Inputs!$B$18)+Inputs!$B$45*Loan_Sample!C1947</f>
        <v>-4.0346147520511</v>
      </c>
      <c r="R1967" s="0" t="n">
        <f aca="false">MIN(1-Inputs!$B$13,MAX(Inputs!$B$13,1/(1+EXP(-(Inputs!$B$15*Q1967+Inputs!$B$16)))))</f>
        <v>0.0153006013561747</v>
      </c>
    </row>
    <row r="1968" customFormat="false" ht="15" hidden="false" customHeight="false" outlineLevel="0" collapsed="false">
      <c r="A1968" s="0" t="n">
        <f aca="false">Loan_Sample!A1948</f>
        <v>58123</v>
      </c>
      <c r="B1968" s="0" t="n">
        <f aca="false">Loan_Sample!U1948</f>
        <v>308689.1</v>
      </c>
      <c r="C1968" s="0" t="n">
        <f aca="false">Loan_Sample!K1948+Inputs!$B$26</f>
        <v>4.09999990463257</v>
      </c>
      <c r="D1968" s="0" t="n">
        <f aca="false">Loan_Sample!L1948+Inputs!$B$26</f>
        <v>-0.458333492279053</v>
      </c>
      <c r="E1968" s="0" t="n">
        <f aca="false">Loan_Sample!E1948/(1+Inputs!$B$25/100)</f>
        <v>42.003849029541</v>
      </c>
      <c r="F1968" s="0" t="n">
        <f aca="false">Loan_Sample!H1948-Inputs!$B$24/100</f>
        <v>-2.82033348083496</v>
      </c>
      <c r="G1968" s="0" t="n">
        <f aca="false">IF(ISNUMBER(C1968),INDEX(Scorecard!$D$54:$D$61,SUMPRODUCT(--(Scorecard!$G$54:$G$60&lt;C1968))+1),Scorecard!$D$62)</f>
        <v>0.489050497890326</v>
      </c>
      <c r="H1968" s="0" t="n">
        <f aca="false">IF(ISNUMBER(D1968),INDEX(Scorecard!$D$63:$D$68,SUMPRODUCT(--(Scorecard!$G$63:$G$67&lt;D1968))+1),Scorecard!$D$69)</f>
        <v>0.322484508656054</v>
      </c>
      <c r="I1968" s="0" t="n">
        <f aca="false">IF(ISNUMBER(E1968),INDEX(Scorecard!$D$19:$D$26,SUMPRODUCT(--(Scorecard!$G$19:$G$25&lt;E1968))+1),Scorecard!$D$27)</f>
        <v>0.57899015159425</v>
      </c>
      <c r="J1968" s="0" t="n">
        <f aca="false">IF(ISNUMBER(F1968),INDEX(Scorecard!$D$37:$D$44,SUMPRODUCT(--(Scorecard!$G$37:$G$43&lt;F1968))+1),Scorecard!$D$45)</f>
        <v>1.35057635045042</v>
      </c>
      <c r="K1968" s="0" t="n">
        <f aca="false">Inputs!$B$10+Scorecard!$J$5*Loan_Sample!Y1948+Scorecard!$J$6*Loan_Sample!Z1948+Scorecard!$J$7*I1968+Scorecard!$J$8*Loan_Sample!AB1948+Scorecard!$J$9*J1968+Scorecard!$J$10*Loan_Sample!AD1948+Scorecard!$J$11*G1968+Scorecard!$J$12*H1968</f>
        <v>-5.46775156939067</v>
      </c>
      <c r="L1968" s="0" t="n">
        <f aca="false">MIN(1-Inputs!$B$13,MAX(Inputs!$B$13,1/(1+EXP(-(Inputs!$B$11*K1968+Inputs!$B$12)))))</f>
        <v>0.00359116920280706</v>
      </c>
      <c r="M1968" s="0" t="n">
        <f aca="false">Loan_Sample!AH1948*Inputs!$B$4*B1968</f>
        <v>387.99417620678</v>
      </c>
      <c r="N1968" s="0" t="n">
        <f aca="false">L1968*Inputs!$B$4*B1968</f>
        <v>387.99417620678</v>
      </c>
      <c r="O1968" s="0" t="n">
        <f aca="false">Inputs!$B$37+Inputs!$B$38*MAX(Loan_Sample!H1948-Inputs!$C$38,0)+Inputs!$B$39*MAX(Loan_Sample!H1948-Inputs!$C$39,0)+Inputs!$B$40*MAX(Loan_Sample!H1948-Inputs!$C$40,0)+Inputs!$B$41*MAX(Loan_Sample!H1948-Inputs!$C$41,0)+Inputs!$B$42*Inputs!$B$14+Inputs!$B$43*MIN(Loan_Sample!I1948/Inputs!$B$17,1)+Inputs!$B$44*MIN(Loan_Sample!E1948,Inputs!$B$18)+Inputs!$B$45*Loan_Sample!C1948</f>
        <v>-5.49072975200745</v>
      </c>
      <c r="P1968" s="0" t="n">
        <f aca="false">MIN(1-Inputs!$B$13,MAX(Inputs!$B$13,1/(1+EXP(-(Inputs!$B$15*O1968+Inputs!$B$16)))))</f>
        <v>0.00295955123990758</v>
      </c>
      <c r="Q1968" s="0" t="n">
        <f aca="false">Inputs!$B$37+Inputs!$B$38*MAX(F1968-Inputs!$C$38,0)+Inputs!$B$39*MAX(F1968-Inputs!$C$39,0)+Inputs!$B$40*MAX(F1968-Inputs!$C$40,0)+Inputs!$B$41*MAX(F1968-Inputs!$C$41,0)+Inputs!$B$42*Inputs!$B$14+Inputs!$B$43*MIN(Loan_Sample!I1948/Inputs!$B$17,1)+Inputs!$B$44*MIN(E1968,Inputs!$B$18)+Inputs!$B$45*Loan_Sample!C1948</f>
        <v>-5.49072975200745</v>
      </c>
      <c r="R1968" s="0" t="n">
        <f aca="false">MIN(1-Inputs!$B$13,MAX(Inputs!$B$13,1/(1+EXP(-(Inputs!$B$15*Q1968+Inputs!$B$16)))))</f>
        <v>0.00295955123990758</v>
      </c>
    </row>
    <row r="1969" customFormat="false" ht="15" hidden="false" customHeight="false" outlineLevel="0" collapsed="false">
      <c r="A1969" s="0" t="n">
        <f aca="false">Loan_Sample!A1949</f>
        <v>58144</v>
      </c>
      <c r="B1969" s="0" t="n">
        <f aca="false">Loan_Sample!U1949</f>
        <v>113866.1</v>
      </c>
      <c r="C1969" s="0" t="n">
        <f aca="false">Loan_Sample!K1949+Inputs!$B$26</f>
        <v>4.80000019073486</v>
      </c>
      <c r="D1969" s="0" t="n">
        <f aca="false">Loan_Sample!L1949+Inputs!$B$26</f>
        <v>-0.208333015441895</v>
      </c>
      <c r="E1969" s="0" t="n">
        <f aca="false">Loan_Sample!E1949/(1+Inputs!$B$25/100)</f>
        <v>68.0536575317383</v>
      </c>
      <c r="F1969" s="0" t="n">
        <f aca="false">Loan_Sample!H1949-Inputs!$B$24/100</f>
        <v>-3.11933326721191</v>
      </c>
      <c r="G1969" s="0" t="n">
        <f aca="false">IF(ISNUMBER(C1969),INDEX(Scorecard!$D$54:$D$61,SUMPRODUCT(--(Scorecard!$G$54:$G$60&lt;C1969))+1),Scorecard!$D$62)</f>
        <v>0.409483001259379</v>
      </c>
      <c r="H1969" s="0" t="n">
        <f aca="false">IF(ISNUMBER(D1969),INDEX(Scorecard!$D$63:$D$68,SUMPRODUCT(--(Scorecard!$G$63:$G$67&lt;D1969))+1),Scorecard!$D$69)</f>
        <v>0.322484508656054</v>
      </c>
      <c r="I1969" s="0" t="n">
        <f aca="false">IF(ISNUMBER(E1969),INDEX(Scorecard!$D$19:$D$26,SUMPRODUCT(--(Scorecard!$G$19:$G$25&lt;E1969))+1),Scorecard!$D$27)</f>
        <v>0.0530843085177338</v>
      </c>
      <c r="J1969" s="0" t="n">
        <f aca="false">IF(ISNUMBER(F1969),INDEX(Scorecard!$D$37:$D$44,SUMPRODUCT(--(Scorecard!$G$37:$G$43&lt;F1969))+1),Scorecard!$D$45)</f>
        <v>1.35057635045042</v>
      </c>
      <c r="K1969" s="0" t="n">
        <f aca="false">Inputs!$B$10+Scorecard!$J$5*Loan_Sample!Y1949+Scorecard!$J$6*Loan_Sample!Z1949+Scorecard!$J$7*I1969+Scorecard!$J$8*Loan_Sample!AB1949+Scorecard!$J$9*J1969+Scorecard!$J$10*Loan_Sample!AD1949+Scorecard!$J$11*G1969+Scorecard!$J$12*H1969</f>
        <v>-3.12130324472165</v>
      </c>
      <c r="L1969" s="0" t="n">
        <f aca="false">MIN(1-Inputs!$B$13,MAX(Inputs!$B$13,1/(1+EXP(-(Inputs!$B$11*K1969+Inputs!$B$12)))))</f>
        <v>0.0421254446351678</v>
      </c>
      <c r="M1969" s="0" t="n">
        <f aca="false">Loan_Sample!AH1949*Inputs!$B$4*B1969</f>
        <v>1678.83103198037</v>
      </c>
      <c r="N1969" s="0" t="n">
        <f aca="false">L1969*Inputs!$B$4*B1969</f>
        <v>1678.83103198037</v>
      </c>
      <c r="O1969" s="0" t="n">
        <f aca="false">Inputs!$B$37+Inputs!$B$38*MAX(Loan_Sample!H1949-Inputs!$C$38,0)+Inputs!$B$39*MAX(Loan_Sample!H1949-Inputs!$C$39,0)+Inputs!$B$40*MAX(Loan_Sample!H1949-Inputs!$C$40,0)+Inputs!$B$41*MAX(Loan_Sample!H1949-Inputs!$C$41,0)+Inputs!$B$42*Inputs!$B$14+Inputs!$B$43*MIN(Loan_Sample!I1949/Inputs!$B$17,1)+Inputs!$B$44*MIN(Loan_Sample!E1949,Inputs!$B$18)+Inputs!$B$45*Loan_Sample!C1949</f>
        <v>-5.89347493000042</v>
      </c>
      <c r="P1969" s="0" t="n">
        <f aca="false">MIN(1-Inputs!$B$13,MAX(Inputs!$B$13,1/(1+EXP(-(Inputs!$B$15*O1969+Inputs!$B$16)))))</f>
        <v>0.00187439380791466</v>
      </c>
      <c r="Q1969" s="0" t="n">
        <f aca="false">Inputs!$B$37+Inputs!$B$38*MAX(F1969-Inputs!$C$38,0)+Inputs!$B$39*MAX(F1969-Inputs!$C$39,0)+Inputs!$B$40*MAX(F1969-Inputs!$C$40,0)+Inputs!$B$41*MAX(F1969-Inputs!$C$41,0)+Inputs!$B$42*Inputs!$B$14+Inputs!$B$43*MIN(Loan_Sample!I1949/Inputs!$B$17,1)+Inputs!$B$44*MIN(E1969,Inputs!$B$18)+Inputs!$B$45*Loan_Sample!C1949</f>
        <v>-5.89347493000042</v>
      </c>
      <c r="R1969" s="0" t="n">
        <f aca="false">MIN(1-Inputs!$B$13,MAX(Inputs!$B$13,1/(1+EXP(-(Inputs!$B$15*Q1969+Inputs!$B$16)))))</f>
        <v>0.00187439380791466</v>
      </c>
    </row>
    <row r="1970" customFormat="false" ht="15" hidden="false" customHeight="false" outlineLevel="0" collapsed="false">
      <c r="A1970" s="0" t="n">
        <f aca="false">Loan_Sample!A1950</f>
        <v>58186</v>
      </c>
      <c r="B1970" s="0" t="n">
        <f aca="false">Loan_Sample!U1950</f>
        <v>217376.17</v>
      </c>
      <c r="C1970" s="0" t="n">
        <f aca="false">Loan_Sample!K1950+Inputs!$B$26</f>
        <v>4.40000009536743</v>
      </c>
      <c r="D1970" s="0" t="n">
        <f aca="false">Loan_Sample!L1950+Inputs!$B$26</f>
        <v>-0.208333015441895</v>
      </c>
      <c r="E1970" s="0" t="n">
        <f aca="false">Loan_Sample!E1950/(1+Inputs!$B$25/100)</f>
        <v>50.5043640136719</v>
      </c>
      <c r="F1970" s="0" t="n">
        <f aca="false">Loan_Sample!H1950-Inputs!$B$24/100</f>
        <v>-1.87833309173584</v>
      </c>
      <c r="G1970" s="0" t="n">
        <f aca="false">IF(ISNUMBER(C1970),INDEX(Scorecard!$D$54:$D$61,SUMPRODUCT(--(Scorecard!$G$54:$G$60&lt;C1970))+1),Scorecard!$D$62)</f>
        <v>0.489050497890326</v>
      </c>
      <c r="H1970" s="0" t="n">
        <f aca="false">IF(ISNUMBER(D1970),INDEX(Scorecard!$D$63:$D$68,SUMPRODUCT(--(Scorecard!$G$63:$G$67&lt;D1970))+1),Scorecard!$D$69)</f>
        <v>0.322484508656054</v>
      </c>
      <c r="I1970" s="0" t="n">
        <f aca="false">IF(ISNUMBER(E1970),INDEX(Scorecard!$D$19:$D$26,SUMPRODUCT(--(Scorecard!$G$19:$G$25&lt;E1970))+1),Scorecard!$D$27)</f>
        <v>0.57899015159425</v>
      </c>
      <c r="J1970" s="0" t="n">
        <f aca="false">IF(ISNUMBER(F1970),INDEX(Scorecard!$D$37:$D$44,SUMPRODUCT(--(Scorecard!$G$37:$G$43&lt;F1970))+1),Scorecard!$D$45)</f>
        <v>1.35057635045042</v>
      </c>
      <c r="K1970" s="0" t="n">
        <f aca="false">Inputs!$B$10+Scorecard!$J$5*Loan_Sample!Y1950+Scorecard!$J$6*Loan_Sample!Z1950+Scorecard!$J$7*I1970+Scorecard!$J$8*Loan_Sample!AB1950+Scorecard!$J$9*J1970+Scorecard!$J$10*Loan_Sample!AD1950+Scorecard!$J$11*G1970+Scorecard!$J$12*H1970</f>
        <v>-4.9444538117101</v>
      </c>
      <c r="L1970" s="0" t="n">
        <f aca="false">MIN(1-Inputs!$B$13,MAX(Inputs!$B$13,1/(1+EXP(-(Inputs!$B$11*K1970+Inputs!$B$12)))))</f>
        <v>0.00625700319188916</v>
      </c>
      <c r="M1970" s="0" t="n">
        <f aca="false">Loan_Sample!AH1950*Inputs!$B$4*B1970</f>
        <v>476.043186335724</v>
      </c>
      <c r="N1970" s="0" t="n">
        <f aca="false">L1970*Inputs!$B$4*B1970</f>
        <v>476.043186335724</v>
      </c>
      <c r="O1970" s="0" t="n">
        <f aca="false">Inputs!$B$37+Inputs!$B$38*MAX(Loan_Sample!H1950-Inputs!$C$38,0)+Inputs!$B$39*MAX(Loan_Sample!H1950-Inputs!$C$39,0)+Inputs!$B$40*MAX(Loan_Sample!H1950-Inputs!$C$40,0)+Inputs!$B$41*MAX(Loan_Sample!H1950-Inputs!$C$41,0)+Inputs!$B$42*Inputs!$B$14+Inputs!$B$43*MIN(Loan_Sample!I1950/Inputs!$B$17,1)+Inputs!$B$44*MIN(Loan_Sample!E1950,Inputs!$B$18)+Inputs!$B$45*Loan_Sample!C1950</f>
        <v>-5.59913791169906</v>
      </c>
      <c r="P1970" s="0" t="n">
        <f aca="false">MIN(1-Inputs!$B$13,MAX(Inputs!$B$13,1/(1+EXP(-(Inputs!$B$15*O1970+Inputs!$B$16)))))</f>
        <v>0.00261729834796094</v>
      </c>
      <c r="Q1970" s="0" t="n">
        <f aca="false">Inputs!$B$37+Inputs!$B$38*MAX(F1970-Inputs!$C$38,0)+Inputs!$B$39*MAX(F1970-Inputs!$C$39,0)+Inputs!$B$40*MAX(F1970-Inputs!$C$40,0)+Inputs!$B$41*MAX(F1970-Inputs!$C$41,0)+Inputs!$B$42*Inputs!$B$14+Inputs!$B$43*MIN(Loan_Sample!I1950/Inputs!$B$17,1)+Inputs!$B$44*MIN(E1970,Inputs!$B$18)+Inputs!$B$45*Loan_Sample!C1950</f>
        <v>-5.59913791169906</v>
      </c>
      <c r="R1970" s="0" t="n">
        <f aca="false">MIN(1-Inputs!$B$13,MAX(Inputs!$B$13,1/(1+EXP(-(Inputs!$B$15*Q1970+Inputs!$B$16)))))</f>
        <v>0.00261729834796094</v>
      </c>
    </row>
    <row r="1971" customFormat="false" ht="15" hidden="false" customHeight="false" outlineLevel="0" collapsed="false">
      <c r="A1971" s="0" t="n">
        <f aca="false">Loan_Sample!A1951</f>
        <v>58260</v>
      </c>
      <c r="B1971" s="0" t="n">
        <f aca="false">Loan_Sample!U1951</f>
        <v>348222.1</v>
      </c>
      <c r="C1971" s="0" t="n">
        <f aca="false">Loan_Sample!K1951+Inputs!$B$26</f>
        <v>4.42307710647583</v>
      </c>
      <c r="D1971" s="0" t="n">
        <f aca="false">Loan_Sample!L1951+Inputs!$B$26</f>
        <v>-0.276922702789307</v>
      </c>
      <c r="E1971" s="0" t="n">
        <f aca="false">Loan_Sample!E1951/(1+Inputs!$B$25/100)</f>
        <v>68.2085342407227</v>
      </c>
      <c r="F1971" s="0" t="n">
        <f aca="false">Loan_Sample!H1951-Inputs!$B$24/100</f>
        <v>1.30066657066345</v>
      </c>
      <c r="G1971" s="0" t="n">
        <f aca="false">IF(ISNUMBER(C1971),INDEX(Scorecard!$D$54:$D$61,SUMPRODUCT(--(Scorecard!$G$54:$G$60&lt;C1971))+1),Scorecard!$D$62)</f>
        <v>0.409483001259379</v>
      </c>
      <c r="H1971" s="0" t="n">
        <f aca="false">IF(ISNUMBER(D1971),INDEX(Scorecard!$D$63:$D$68,SUMPRODUCT(--(Scorecard!$G$63:$G$67&lt;D1971))+1),Scorecard!$D$69)</f>
        <v>0.322484508656054</v>
      </c>
      <c r="I1971" s="0" t="n">
        <f aca="false">IF(ISNUMBER(E1971),INDEX(Scorecard!$D$19:$D$26,SUMPRODUCT(--(Scorecard!$G$19:$G$25&lt;E1971))+1),Scorecard!$D$27)</f>
        <v>0.0530843085177338</v>
      </c>
      <c r="J1971" s="0" t="n">
        <f aca="false">IF(ISNUMBER(F1971),INDEX(Scorecard!$D$37:$D$44,SUMPRODUCT(--(Scorecard!$G$37:$G$43&lt;F1971))+1),Scorecard!$D$45)</f>
        <v>-0.975503570149195</v>
      </c>
      <c r="K1971" s="0" t="n">
        <f aca="false">Inputs!$B$10+Scorecard!$J$5*Loan_Sample!Y1951+Scorecard!$J$6*Loan_Sample!Z1951+Scorecard!$J$7*I1971+Scorecard!$J$8*Loan_Sample!AB1951+Scorecard!$J$9*J1971+Scorecard!$J$10*Loan_Sample!AD1951+Scorecard!$J$11*G1971+Scorecard!$J$12*H1971</f>
        <v>-2.99649141291976</v>
      </c>
      <c r="L1971" s="0" t="n">
        <f aca="false">MIN(1-Inputs!$B$13,MAX(Inputs!$B$13,1/(1+EXP(-(Inputs!$B$11*K1971+Inputs!$B$12)))))</f>
        <v>0.0478341479634959</v>
      </c>
      <c r="M1971" s="0" t="n">
        <f aca="false">Loan_Sample!AH1951*Inputs!$B$4*B1971</f>
        <v>5829.91760944574</v>
      </c>
      <c r="N1971" s="0" t="n">
        <f aca="false">L1971*Inputs!$B$4*B1971</f>
        <v>5829.91760944574</v>
      </c>
      <c r="O1971" s="0" t="n">
        <f aca="false">Inputs!$B$37+Inputs!$B$38*MAX(Loan_Sample!H1951-Inputs!$C$38,0)+Inputs!$B$39*MAX(Loan_Sample!H1951-Inputs!$C$39,0)+Inputs!$B$40*MAX(Loan_Sample!H1951-Inputs!$C$40,0)+Inputs!$B$41*MAX(Loan_Sample!H1951-Inputs!$C$41,0)+Inputs!$B$42*Inputs!$B$14+Inputs!$B$43*MIN(Loan_Sample!I1951/Inputs!$B$17,1)+Inputs!$B$44*MIN(Loan_Sample!E1951,Inputs!$B$18)+Inputs!$B$45*Loan_Sample!C1951</f>
        <v>-3.67382109842311</v>
      </c>
      <c r="P1971" s="0" t="n">
        <f aca="false">MIN(1-Inputs!$B$13,MAX(Inputs!$B$13,1/(1+EXP(-(Inputs!$B$15*O1971+Inputs!$B$16)))))</f>
        <v>0.022881156270426</v>
      </c>
      <c r="Q1971" s="0" t="n">
        <f aca="false">Inputs!$B$37+Inputs!$B$38*MAX(F1971-Inputs!$C$38,0)+Inputs!$B$39*MAX(F1971-Inputs!$C$39,0)+Inputs!$B$40*MAX(F1971-Inputs!$C$40,0)+Inputs!$B$41*MAX(F1971-Inputs!$C$41,0)+Inputs!$B$42*Inputs!$B$14+Inputs!$B$43*MIN(Loan_Sample!I1951/Inputs!$B$17,1)+Inputs!$B$44*MIN(E1971,Inputs!$B$18)+Inputs!$B$45*Loan_Sample!C1951</f>
        <v>-3.67382109842311</v>
      </c>
      <c r="R1971" s="0" t="n">
        <f aca="false">MIN(1-Inputs!$B$13,MAX(Inputs!$B$13,1/(1+EXP(-(Inputs!$B$15*Q1971+Inputs!$B$16)))))</f>
        <v>0.022881156270426</v>
      </c>
    </row>
    <row r="1972" customFormat="false" ht="15" hidden="false" customHeight="false" outlineLevel="0" collapsed="false">
      <c r="A1972" s="0" t="n">
        <f aca="false">Loan_Sample!A1952</f>
        <v>58340</v>
      </c>
      <c r="B1972" s="0" t="n">
        <f aca="false">Loan_Sample!U1952</f>
        <v>159453.3</v>
      </c>
      <c r="C1972" s="0" t="n">
        <f aca="false">Loan_Sample!K1952+Inputs!$B$26</f>
        <v>4.80000019073486</v>
      </c>
      <c r="D1972" s="0" t="n">
        <f aca="false">Loan_Sample!L1952+Inputs!$B$26</f>
        <v>-0.458333015441895</v>
      </c>
      <c r="E1972" s="0" t="n">
        <f aca="false">Loan_Sample!E1952/(1+Inputs!$B$25/100)</f>
        <v>62.5824127197266</v>
      </c>
      <c r="F1972" s="0" t="n">
        <f aca="false">Loan_Sample!H1952-Inputs!$B$24/100</f>
        <v>-2.15833330154419</v>
      </c>
      <c r="G1972" s="0" t="n">
        <f aca="false">IF(ISNUMBER(C1972),INDEX(Scorecard!$D$54:$D$61,SUMPRODUCT(--(Scorecard!$G$54:$G$60&lt;C1972))+1),Scorecard!$D$62)</f>
        <v>0.409483001259379</v>
      </c>
      <c r="H1972" s="0" t="n">
        <f aca="false">IF(ISNUMBER(D1972),INDEX(Scorecard!$D$63:$D$68,SUMPRODUCT(--(Scorecard!$G$63:$G$67&lt;D1972))+1),Scorecard!$D$69)</f>
        <v>0.322484508656054</v>
      </c>
      <c r="I1972" s="0" t="n">
        <f aca="false">IF(ISNUMBER(E1972),INDEX(Scorecard!$D$19:$D$26,SUMPRODUCT(--(Scorecard!$G$19:$G$25&lt;E1972))+1),Scorecard!$D$27)</f>
        <v>0.233621608745691</v>
      </c>
      <c r="J1972" s="0" t="n">
        <f aca="false">IF(ISNUMBER(F1972),INDEX(Scorecard!$D$37:$D$44,SUMPRODUCT(--(Scorecard!$G$37:$G$43&lt;F1972))+1),Scorecard!$D$45)</f>
        <v>1.35057635045042</v>
      </c>
      <c r="K1972" s="0" t="n">
        <f aca="false">Inputs!$B$10+Scorecard!$J$5*Loan_Sample!Y1952+Scorecard!$J$6*Loan_Sample!Z1952+Scorecard!$J$7*I1972+Scorecard!$J$8*Loan_Sample!AB1952+Scorecard!$J$9*J1972+Scorecard!$J$10*Loan_Sample!AD1952+Scorecard!$J$11*G1972+Scorecard!$J$12*H1972</f>
        <v>-5.21851781050707</v>
      </c>
      <c r="L1972" s="0" t="n">
        <f aca="false">MIN(1-Inputs!$B$13,MAX(Inputs!$B$13,1/(1+EXP(-(Inputs!$B$11*K1972+Inputs!$B$12)))))</f>
        <v>0.00467907560079148</v>
      </c>
      <c r="M1972" s="0" t="n">
        <f aca="false">Loan_Sample!AH1952*Inputs!$B$4*B1972</f>
        <v>261.132915923489</v>
      </c>
      <c r="N1972" s="0" t="n">
        <f aca="false">L1972*Inputs!$B$4*B1972</f>
        <v>261.132915923489</v>
      </c>
      <c r="O1972" s="0" t="n">
        <f aca="false">Inputs!$B$37+Inputs!$B$38*MAX(Loan_Sample!H1952-Inputs!$C$38,0)+Inputs!$B$39*MAX(Loan_Sample!H1952-Inputs!$C$39,0)+Inputs!$B$40*MAX(Loan_Sample!H1952-Inputs!$C$40,0)+Inputs!$B$41*MAX(Loan_Sample!H1952-Inputs!$C$41,0)+Inputs!$B$42*Inputs!$B$14+Inputs!$B$43*MIN(Loan_Sample!I1952/Inputs!$B$17,1)+Inputs!$B$44*MIN(Loan_Sample!E1952,Inputs!$B$18)+Inputs!$B$45*Loan_Sample!C1952</f>
        <v>-5.49815930998043</v>
      </c>
      <c r="P1972" s="0" t="n">
        <f aca="false">MIN(1-Inputs!$B$13,MAX(Inputs!$B$13,1/(1+EXP(-(Inputs!$B$15*O1972+Inputs!$B$16)))))</f>
        <v>0.00293473344341295</v>
      </c>
      <c r="Q1972" s="0" t="n">
        <f aca="false">Inputs!$B$37+Inputs!$B$38*MAX(F1972-Inputs!$C$38,0)+Inputs!$B$39*MAX(F1972-Inputs!$C$39,0)+Inputs!$B$40*MAX(F1972-Inputs!$C$40,0)+Inputs!$B$41*MAX(F1972-Inputs!$C$41,0)+Inputs!$B$42*Inputs!$B$14+Inputs!$B$43*MIN(Loan_Sample!I1952/Inputs!$B$17,1)+Inputs!$B$44*MIN(E1972,Inputs!$B$18)+Inputs!$B$45*Loan_Sample!C1952</f>
        <v>-5.49815930998043</v>
      </c>
      <c r="R1972" s="0" t="n">
        <f aca="false">MIN(1-Inputs!$B$13,MAX(Inputs!$B$13,1/(1+EXP(-(Inputs!$B$15*Q1972+Inputs!$B$16)))))</f>
        <v>0.00293473344341295</v>
      </c>
    </row>
    <row r="1973" customFormat="false" ht="15" hidden="false" customHeight="false" outlineLevel="0" collapsed="false">
      <c r="A1973" s="0" t="n">
        <f aca="false">Loan_Sample!A1953</f>
        <v>58441</v>
      </c>
      <c r="B1973" s="0" t="n">
        <f aca="false">Loan_Sample!U1953</f>
        <v>304497.7</v>
      </c>
      <c r="C1973" s="0" t="n">
        <f aca="false">Loan_Sample!K1953+Inputs!$B$26</f>
        <v>3.32307696342468</v>
      </c>
      <c r="D1973" s="0" t="n">
        <f aca="false">Loan_Sample!L1953+Inputs!$B$26</f>
        <v>-0.276922941207886</v>
      </c>
      <c r="E1973" s="0" t="n">
        <f aca="false">Loan_Sample!E1953/(1+Inputs!$B$25/100)</f>
        <v>62.6386070251465</v>
      </c>
      <c r="F1973" s="0" t="n">
        <f aca="false">Loan_Sample!H1953-Inputs!$B$24/100</f>
        <v>0.752666711807251</v>
      </c>
      <c r="G1973" s="0" t="n">
        <f aca="false">IF(ISNUMBER(C1973),INDEX(Scorecard!$D$54:$D$61,SUMPRODUCT(--(Scorecard!$G$54:$G$60&lt;C1973))+1),Scorecard!$D$62)</f>
        <v>0.489050497890326</v>
      </c>
      <c r="H1973" s="0" t="n">
        <f aca="false">IF(ISNUMBER(D1973),INDEX(Scorecard!$D$63:$D$68,SUMPRODUCT(--(Scorecard!$G$63:$G$67&lt;D1973))+1),Scorecard!$D$69)</f>
        <v>0.322484508656054</v>
      </c>
      <c r="I1973" s="0" t="n">
        <f aca="false">IF(ISNUMBER(E1973),INDEX(Scorecard!$D$19:$D$26,SUMPRODUCT(--(Scorecard!$G$19:$G$25&lt;E1973))+1),Scorecard!$D$27)</f>
        <v>0.233621608745691</v>
      </c>
      <c r="J1973" s="0" t="n">
        <f aca="false">IF(ISNUMBER(F1973),INDEX(Scorecard!$D$37:$D$44,SUMPRODUCT(--(Scorecard!$G$37:$G$43&lt;F1973))+1),Scorecard!$D$45)</f>
        <v>-0.569454719285959</v>
      </c>
      <c r="K1973" s="0" t="n">
        <f aca="false">Inputs!$B$10+Scorecard!$J$5*Loan_Sample!Y1953+Scorecard!$J$6*Loan_Sample!Z1953+Scorecard!$J$7*I1973+Scorecard!$J$8*Loan_Sample!AB1953+Scorecard!$J$9*J1973+Scorecard!$J$10*Loan_Sample!AD1953+Scorecard!$J$11*G1973+Scorecard!$J$12*H1973</f>
        <v>-4.42209420915389</v>
      </c>
      <c r="L1973" s="0" t="n">
        <f aca="false">MIN(1-Inputs!$B$13,MAX(Inputs!$B$13,1/(1+EXP(-(Inputs!$B$11*K1973+Inputs!$B$12)))))</f>
        <v>0.0108693994642914</v>
      </c>
      <c r="M1973" s="0" t="n">
        <f aca="false">Loan_Sample!AH1953*Inputs!$B$4*B1973</f>
        <v>1158.39749804028</v>
      </c>
      <c r="N1973" s="0" t="n">
        <f aca="false">L1973*Inputs!$B$4*B1973</f>
        <v>1158.39749804028</v>
      </c>
      <c r="O1973" s="0" t="n">
        <f aca="false">Inputs!$B$37+Inputs!$B$38*MAX(Loan_Sample!H1953-Inputs!$C$38,0)+Inputs!$B$39*MAX(Loan_Sample!H1953-Inputs!$C$39,0)+Inputs!$B$40*MAX(Loan_Sample!H1953-Inputs!$C$40,0)+Inputs!$B$41*MAX(Loan_Sample!H1953-Inputs!$C$41,0)+Inputs!$B$42*Inputs!$B$14+Inputs!$B$43*MIN(Loan_Sample!I1953/Inputs!$B$17,1)+Inputs!$B$44*MIN(Loan_Sample!E1953,Inputs!$B$18)+Inputs!$B$45*Loan_Sample!C1953</f>
        <v>-4.08176525853822</v>
      </c>
      <c r="P1973" s="0" t="n">
        <f aca="false">MIN(1-Inputs!$B$13,MAX(Inputs!$B$13,1/(1+EXP(-(Inputs!$B$15*O1973+Inputs!$B$16)))))</f>
        <v>0.0145136611443837</v>
      </c>
      <c r="Q1973" s="0" t="n">
        <f aca="false">Inputs!$B$37+Inputs!$B$38*MAX(F1973-Inputs!$C$38,0)+Inputs!$B$39*MAX(F1973-Inputs!$C$39,0)+Inputs!$B$40*MAX(F1973-Inputs!$C$40,0)+Inputs!$B$41*MAX(F1973-Inputs!$C$41,0)+Inputs!$B$42*Inputs!$B$14+Inputs!$B$43*MIN(Loan_Sample!I1953/Inputs!$B$17,1)+Inputs!$B$44*MIN(E1973,Inputs!$B$18)+Inputs!$B$45*Loan_Sample!C1953</f>
        <v>-4.08176525853822</v>
      </c>
      <c r="R1973" s="0" t="n">
        <f aca="false">MIN(1-Inputs!$B$13,MAX(Inputs!$B$13,1/(1+EXP(-(Inputs!$B$15*Q1973+Inputs!$B$16)))))</f>
        <v>0.0145136611443837</v>
      </c>
    </row>
    <row r="1974" customFormat="false" ht="15" hidden="false" customHeight="false" outlineLevel="0" collapsed="false">
      <c r="A1974" s="0" t="n">
        <f aca="false">Loan_Sample!A1954</f>
        <v>58468</v>
      </c>
      <c r="B1974" s="0" t="n">
        <f aca="false">Loan_Sample!U1954</f>
        <v>301639.03</v>
      </c>
      <c r="C1974" s="0" t="n">
        <f aca="false">Loan_Sample!K1954+Inputs!$B$26</f>
        <v>5.00833320617676</v>
      </c>
      <c r="D1974" s="0" t="n">
        <f aca="false">Loan_Sample!L1954+Inputs!$B$26</f>
        <v>-1.125</v>
      </c>
      <c r="E1974" s="0" t="n">
        <f aca="false">Loan_Sample!E1954/(1+Inputs!$B$25/100)</f>
        <v>60.2508964538574</v>
      </c>
      <c r="F1974" s="0" t="n">
        <f aca="false">Loan_Sample!H1954-Inputs!$B$24/100</f>
        <v>-1.45133304595947</v>
      </c>
      <c r="G1974" s="0" t="n">
        <f aca="false">IF(ISNUMBER(C1974),INDEX(Scorecard!$D$54:$D$61,SUMPRODUCT(--(Scorecard!$G$54:$G$60&lt;C1974))+1),Scorecard!$D$62)</f>
        <v>0.214429354789033</v>
      </c>
      <c r="H1974" s="0" t="n">
        <f aca="false">IF(ISNUMBER(D1974),INDEX(Scorecard!$D$63:$D$68,SUMPRODUCT(--(Scorecard!$G$63:$G$67&lt;D1974))+1),Scorecard!$D$69)</f>
        <v>-0.340582194386522</v>
      </c>
      <c r="I1974" s="0" t="n">
        <f aca="false">IF(ISNUMBER(E1974),INDEX(Scorecard!$D$19:$D$26,SUMPRODUCT(--(Scorecard!$G$19:$G$25&lt;E1974))+1),Scorecard!$D$27)</f>
        <v>0.267179331770092</v>
      </c>
      <c r="J1974" s="0" t="n">
        <f aca="false">IF(ISNUMBER(F1974),INDEX(Scorecard!$D$37:$D$44,SUMPRODUCT(--(Scorecard!$G$37:$G$43&lt;F1974))+1),Scorecard!$D$45)</f>
        <v>1.35057635045042</v>
      </c>
      <c r="K1974" s="0" t="n">
        <f aca="false">Inputs!$B$10+Scorecard!$J$5*Loan_Sample!Y1954+Scorecard!$J$6*Loan_Sample!Z1954+Scorecard!$J$7*I1974+Scorecard!$J$8*Loan_Sample!AB1954+Scorecard!$J$9*J1974+Scorecard!$J$10*Loan_Sample!AD1954+Scorecard!$J$11*G1974+Scorecard!$J$12*H1974</f>
        <v>-4.27224417063002</v>
      </c>
      <c r="L1974" s="0" t="n">
        <f aca="false">MIN(1-Inputs!$B$13,MAX(Inputs!$B$13,1/(1+EXP(-(Inputs!$B$11*K1974+Inputs!$B$12)))))</f>
        <v>0.0127283233816243</v>
      </c>
      <c r="M1974" s="0" t="n">
        <f aca="false">Loan_Sample!AH1954*Inputs!$B$4*B1974</f>
        <v>1343.77569142581</v>
      </c>
      <c r="N1974" s="0" t="n">
        <f aca="false">L1974*Inputs!$B$4*B1974</f>
        <v>1343.77569142581</v>
      </c>
      <c r="O1974" s="0" t="n">
        <f aca="false">Inputs!$B$37+Inputs!$B$38*MAX(Loan_Sample!H1954-Inputs!$C$38,0)+Inputs!$B$39*MAX(Loan_Sample!H1954-Inputs!$C$39,0)+Inputs!$B$40*MAX(Loan_Sample!H1954-Inputs!$C$40,0)+Inputs!$B$41*MAX(Loan_Sample!H1954-Inputs!$C$41,0)+Inputs!$B$42*Inputs!$B$14+Inputs!$B$43*MIN(Loan_Sample!I1954/Inputs!$B$17,1)+Inputs!$B$44*MIN(Loan_Sample!E1954,Inputs!$B$18)+Inputs!$B$45*Loan_Sample!C1954</f>
        <v>-5.60147028084611</v>
      </c>
      <c r="P1974" s="0" t="n">
        <f aca="false">MIN(1-Inputs!$B$13,MAX(Inputs!$B$13,1/(1+EXP(-(Inputs!$B$15*O1974+Inputs!$B$16)))))</f>
        <v>0.00261038603737789</v>
      </c>
      <c r="Q1974" s="0" t="n">
        <f aca="false">Inputs!$B$37+Inputs!$B$38*MAX(F1974-Inputs!$C$38,0)+Inputs!$B$39*MAX(F1974-Inputs!$C$39,0)+Inputs!$B$40*MAX(F1974-Inputs!$C$40,0)+Inputs!$B$41*MAX(F1974-Inputs!$C$41,0)+Inputs!$B$42*Inputs!$B$14+Inputs!$B$43*MIN(Loan_Sample!I1954/Inputs!$B$17,1)+Inputs!$B$44*MIN(E1974,Inputs!$B$18)+Inputs!$B$45*Loan_Sample!C1954</f>
        <v>-5.60147028084611</v>
      </c>
      <c r="R1974" s="0" t="n">
        <f aca="false">MIN(1-Inputs!$B$13,MAX(Inputs!$B$13,1/(1+EXP(-(Inputs!$B$15*Q1974+Inputs!$B$16)))))</f>
        <v>0.00261038603737789</v>
      </c>
    </row>
    <row r="1975" customFormat="false" ht="15" hidden="false" customHeight="false" outlineLevel="0" collapsed="false">
      <c r="A1975" s="0" t="n">
        <f aca="false">Loan_Sample!A1955</f>
        <v>58490</v>
      </c>
      <c r="B1975" s="0" t="n">
        <f aca="false">Loan_Sample!U1955</f>
        <v>278558.12</v>
      </c>
      <c r="C1975" s="0" t="n">
        <f aca="false">Loan_Sample!K1955+Inputs!$B$26</f>
        <v>8.53333377838135</v>
      </c>
      <c r="D1975" s="0" t="n">
        <f aca="false">Loan_Sample!L1955+Inputs!$B$26</f>
        <v>5.07179546356201</v>
      </c>
      <c r="E1975" s="0" t="n">
        <f aca="false">Loan_Sample!E1955/(1+Inputs!$B$25/100)</f>
        <v>61.1486015319824</v>
      </c>
      <c r="F1975" s="0" t="n">
        <f aca="false">Loan_Sample!H1955-Inputs!$B$24/100</f>
        <v>1.29266667366028</v>
      </c>
      <c r="G1975" s="0" t="n">
        <f aca="false">IF(ISNUMBER(C1975),INDEX(Scorecard!$D$54:$D$61,SUMPRODUCT(--(Scorecard!$G$54:$G$60&lt;C1975))+1),Scorecard!$D$62)</f>
        <v>-0.541917179454542</v>
      </c>
      <c r="H1975" s="0" t="n">
        <f aca="false">IF(ISNUMBER(D1975),INDEX(Scorecard!$D$63:$D$68,SUMPRODUCT(--(Scorecard!$G$63:$G$67&lt;D1975))+1),Scorecard!$D$69)</f>
        <v>0.322484508656054</v>
      </c>
      <c r="I1975" s="0" t="n">
        <f aca="false">IF(ISNUMBER(E1975),INDEX(Scorecard!$D$19:$D$26,SUMPRODUCT(--(Scorecard!$G$19:$G$25&lt;E1975))+1),Scorecard!$D$27)</f>
        <v>0.233621608745691</v>
      </c>
      <c r="J1975" s="0" t="n">
        <f aca="false">IF(ISNUMBER(F1975),INDEX(Scorecard!$D$37:$D$44,SUMPRODUCT(--(Scorecard!$G$37:$G$43&lt;F1975))+1),Scorecard!$D$45)</f>
        <v>-0.975503570149195</v>
      </c>
      <c r="K1975" s="0" t="n">
        <f aca="false">Inputs!$B$10+Scorecard!$J$5*Loan_Sample!Y1955+Scorecard!$J$6*Loan_Sample!Z1955+Scorecard!$J$7*I1975+Scorecard!$J$8*Loan_Sample!AB1955+Scorecard!$J$9*J1975+Scorecard!$J$10*Loan_Sample!AD1955+Scorecard!$J$11*G1975+Scorecard!$J$12*H1975</f>
        <v>-3.02842308354914</v>
      </c>
      <c r="L1975" s="0" t="n">
        <f aca="false">MIN(1-Inputs!$B$13,MAX(Inputs!$B$13,1/(1+EXP(-(Inputs!$B$11*K1975+Inputs!$B$12)))))</f>
        <v>0.0463072634264834</v>
      </c>
      <c r="M1975" s="0" t="n">
        <f aca="false">Loan_Sample!AH1955*Inputs!$B$4*B1975</f>
        <v>4514.74248484909</v>
      </c>
      <c r="N1975" s="0" t="n">
        <f aca="false">L1975*Inputs!$B$4*B1975</f>
        <v>4514.74248484909</v>
      </c>
      <c r="O1975" s="0" t="n">
        <f aca="false">Inputs!$B$37+Inputs!$B$38*MAX(Loan_Sample!H1955-Inputs!$C$38,0)+Inputs!$B$39*MAX(Loan_Sample!H1955-Inputs!$C$39,0)+Inputs!$B$40*MAX(Loan_Sample!H1955-Inputs!$C$40,0)+Inputs!$B$41*MAX(Loan_Sample!H1955-Inputs!$C$41,0)+Inputs!$B$42*Inputs!$B$14+Inputs!$B$43*MIN(Loan_Sample!I1955/Inputs!$B$17,1)+Inputs!$B$44*MIN(Loan_Sample!E1955,Inputs!$B$18)+Inputs!$B$45*Loan_Sample!C1955</f>
        <v>-3.48231915896371</v>
      </c>
      <c r="P1975" s="0" t="n">
        <f aca="false">MIN(1-Inputs!$B$13,MAX(Inputs!$B$13,1/(1+EXP(-(Inputs!$B$15*O1975+Inputs!$B$16)))))</f>
        <v>0.0282887234479666</v>
      </c>
      <c r="Q1975" s="0" t="n">
        <f aca="false">Inputs!$B$37+Inputs!$B$38*MAX(F1975-Inputs!$C$38,0)+Inputs!$B$39*MAX(F1975-Inputs!$C$39,0)+Inputs!$B$40*MAX(F1975-Inputs!$C$40,0)+Inputs!$B$41*MAX(F1975-Inputs!$C$41,0)+Inputs!$B$42*Inputs!$B$14+Inputs!$B$43*MIN(Loan_Sample!I1955/Inputs!$B$17,1)+Inputs!$B$44*MIN(E1975,Inputs!$B$18)+Inputs!$B$45*Loan_Sample!C1955</f>
        <v>-3.48231915896371</v>
      </c>
      <c r="R1975" s="0" t="n">
        <f aca="false">MIN(1-Inputs!$B$13,MAX(Inputs!$B$13,1/(1+EXP(-(Inputs!$B$15*Q1975+Inputs!$B$16)))))</f>
        <v>0.0282887234479666</v>
      </c>
    </row>
    <row r="1976" customFormat="false" ht="15" hidden="false" customHeight="false" outlineLevel="0" collapsed="false">
      <c r="A1976" s="0" t="n">
        <f aca="false">Loan_Sample!A1956</f>
        <v>58520</v>
      </c>
      <c r="B1976" s="0" t="n">
        <f aca="false">Loan_Sample!U1956</f>
        <v>358885.38</v>
      </c>
      <c r="C1976" s="0" t="n">
        <f aca="false">Loan_Sample!K1956+Inputs!$B$26</f>
        <v>5.63333320617676</v>
      </c>
      <c r="D1976" s="0" t="n">
        <f aca="false">Loan_Sample!L1956+Inputs!$B$26</f>
        <v>-3.5</v>
      </c>
      <c r="E1976" s="0" t="n">
        <f aca="false">Loan_Sample!E1956/(1+Inputs!$B$25/100)</f>
        <v>57.5825462341309</v>
      </c>
      <c r="F1976" s="0" t="n">
        <f aca="false">Loan_Sample!H1956-Inputs!$B$24/100</f>
        <v>1.28933358192444</v>
      </c>
      <c r="G1976" s="0" t="n">
        <f aca="false">IF(ISNUMBER(C1976),INDEX(Scorecard!$D$54:$D$61,SUMPRODUCT(--(Scorecard!$G$54:$G$60&lt;C1976))+1),Scorecard!$D$62)</f>
        <v>0.0151758992857273</v>
      </c>
      <c r="H1976" s="0" t="n">
        <f aca="false">IF(ISNUMBER(D1976),INDEX(Scorecard!$D$63:$D$68,SUMPRODUCT(--(Scorecard!$G$63:$G$67&lt;D1976))+1),Scorecard!$D$69)</f>
        <v>-0.340582194386522</v>
      </c>
      <c r="I1976" s="0" t="n">
        <f aca="false">IF(ISNUMBER(E1976),INDEX(Scorecard!$D$19:$D$26,SUMPRODUCT(--(Scorecard!$G$19:$G$25&lt;E1976))+1),Scorecard!$D$27)</f>
        <v>0.285899340811827</v>
      </c>
      <c r="J1976" s="0" t="n">
        <f aca="false">IF(ISNUMBER(F1976),INDEX(Scorecard!$D$37:$D$44,SUMPRODUCT(--(Scorecard!$G$37:$G$43&lt;F1976))+1),Scorecard!$D$45)</f>
        <v>-0.975503570149195</v>
      </c>
      <c r="K1976" s="0" t="n">
        <f aca="false">Inputs!$B$10+Scorecard!$J$5*Loan_Sample!Y1956+Scorecard!$J$6*Loan_Sample!Z1956+Scorecard!$J$7*I1976+Scorecard!$J$8*Loan_Sample!AB1956+Scorecard!$J$9*J1976+Scorecard!$J$10*Loan_Sample!AD1956+Scorecard!$J$11*G1976+Scorecard!$J$12*H1976</f>
        <v>-4.76376434584597</v>
      </c>
      <c r="L1976" s="0" t="n">
        <f aca="false">MIN(1-Inputs!$B$13,MAX(Inputs!$B$13,1/(1+EXP(-(Inputs!$B$11*K1976+Inputs!$B$12)))))</f>
        <v>0.00757619517439788</v>
      </c>
      <c r="M1976" s="0" t="n">
        <f aca="false">Loan_Sample!AH1956*Inputs!$B$4*B1976</f>
        <v>951.644989441282</v>
      </c>
      <c r="N1976" s="0" t="n">
        <f aca="false">L1976*Inputs!$B$4*B1976</f>
        <v>951.644989441282</v>
      </c>
      <c r="O1976" s="0" t="n">
        <f aca="false">Inputs!$B$37+Inputs!$B$38*MAX(Loan_Sample!H1956-Inputs!$C$38,0)+Inputs!$B$39*MAX(Loan_Sample!H1956-Inputs!$C$39,0)+Inputs!$B$40*MAX(Loan_Sample!H1956-Inputs!$C$40,0)+Inputs!$B$41*MAX(Loan_Sample!H1956-Inputs!$C$41,0)+Inputs!$B$42*Inputs!$B$14+Inputs!$B$43*MIN(Loan_Sample!I1956/Inputs!$B$17,1)+Inputs!$B$44*MIN(Loan_Sample!E1956,Inputs!$B$18)+Inputs!$B$45*Loan_Sample!C1956</f>
        <v>-3.74320297562543</v>
      </c>
      <c r="P1976" s="0" t="n">
        <f aca="false">MIN(1-Inputs!$B$13,MAX(Inputs!$B$13,1/(1+EXP(-(Inputs!$B$15*O1976+Inputs!$B$16)))))</f>
        <v>0.0211825422967349</v>
      </c>
      <c r="Q1976" s="0" t="n">
        <f aca="false">Inputs!$B$37+Inputs!$B$38*MAX(F1976-Inputs!$C$38,0)+Inputs!$B$39*MAX(F1976-Inputs!$C$39,0)+Inputs!$B$40*MAX(F1976-Inputs!$C$40,0)+Inputs!$B$41*MAX(F1976-Inputs!$C$41,0)+Inputs!$B$42*Inputs!$B$14+Inputs!$B$43*MIN(Loan_Sample!I1956/Inputs!$B$17,1)+Inputs!$B$44*MIN(E1976,Inputs!$B$18)+Inputs!$B$45*Loan_Sample!C1956</f>
        <v>-3.74320297562543</v>
      </c>
      <c r="R1976" s="0" t="n">
        <f aca="false">MIN(1-Inputs!$B$13,MAX(Inputs!$B$13,1/(1+EXP(-(Inputs!$B$15*Q1976+Inputs!$B$16)))))</f>
        <v>0.0211825422967349</v>
      </c>
    </row>
    <row r="1977" customFormat="false" ht="15" hidden="false" customHeight="false" outlineLevel="0" collapsed="false">
      <c r="A1977" s="0" t="n">
        <f aca="false">Loan_Sample!A1957</f>
        <v>58585</v>
      </c>
      <c r="B1977" s="0" t="n">
        <f aca="false">Loan_Sample!U1957</f>
        <v>111152.56</v>
      </c>
      <c r="C1977" s="0" t="n">
        <f aca="false">Loan_Sample!K1957+Inputs!$B$26</f>
        <v>4.19999980926514</v>
      </c>
      <c r="D1977" s="0" t="n">
        <f aca="false">Loan_Sample!L1957+Inputs!$B$26</f>
        <v>-0.458333492279053</v>
      </c>
      <c r="E1977" s="0" t="n">
        <f aca="false">Loan_Sample!E1957/(1+Inputs!$B$25/100)</f>
        <v>67.8059158325195</v>
      </c>
      <c r="F1977" s="0" t="n">
        <f aca="false">Loan_Sample!H1957-Inputs!$B$24/100</f>
        <v>-2.93733334541321</v>
      </c>
      <c r="G1977" s="0" t="n">
        <f aca="false">IF(ISNUMBER(C1977),INDEX(Scorecard!$D$54:$D$61,SUMPRODUCT(--(Scorecard!$G$54:$G$60&lt;C1977))+1),Scorecard!$D$62)</f>
        <v>0.489050497890326</v>
      </c>
      <c r="H1977" s="0" t="n">
        <f aca="false">IF(ISNUMBER(D1977),INDEX(Scorecard!$D$63:$D$68,SUMPRODUCT(--(Scorecard!$G$63:$G$67&lt;D1977))+1),Scorecard!$D$69)</f>
        <v>0.322484508656054</v>
      </c>
      <c r="I1977" s="0" t="n">
        <f aca="false">IF(ISNUMBER(E1977),INDEX(Scorecard!$D$19:$D$26,SUMPRODUCT(--(Scorecard!$G$19:$G$25&lt;E1977))+1),Scorecard!$D$27)</f>
        <v>0.0530843085177338</v>
      </c>
      <c r="J1977" s="0" t="n">
        <f aca="false">IF(ISNUMBER(F1977),INDEX(Scorecard!$D$37:$D$44,SUMPRODUCT(--(Scorecard!$G$37:$G$43&lt;F1977))+1),Scorecard!$D$45)</f>
        <v>1.35057635045042</v>
      </c>
      <c r="K1977" s="0" t="n">
        <f aca="false">Inputs!$B$10+Scorecard!$J$5*Loan_Sample!Y1957+Scorecard!$J$6*Loan_Sample!Z1957+Scorecard!$J$7*I1977+Scorecard!$J$8*Loan_Sample!AB1957+Scorecard!$J$9*J1977+Scorecard!$J$10*Loan_Sample!AD1957+Scorecard!$J$11*G1977+Scorecard!$J$12*H1977</f>
        <v>-3.756233546799</v>
      </c>
      <c r="L1977" s="0" t="n">
        <f aca="false">MIN(1-Inputs!$B$13,MAX(Inputs!$B$13,1/(1+EXP(-(Inputs!$B$11*K1977+Inputs!$B$12)))))</f>
        <v>0.0218602627861104</v>
      </c>
      <c r="M1977" s="0" t="n">
        <f aca="false">Loan_Sample!AH1957*Inputs!$B$4*B1977</f>
        <v>850.438459832118</v>
      </c>
      <c r="N1977" s="0" t="n">
        <f aca="false">L1977*Inputs!$B$4*B1977</f>
        <v>850.438459832118</v>
      </c>
      <c r="O1977" s="0" t="n">
        <f aca="false">Inputs!$B$37+Inputs!$B$38*MAX(Loan_Sample!H1957-Inputs!$C$38,0)+Inputs!$B$39*MAX(Loan_Sample!H1957-Inputs!$C$39,0)+Inputs!$B$40*MAX(Loan_Sample!H1957-Inputs!$C$40,0)+Inputs!$B$41*MAX(Loan_Sample!H1957-Inputs!$C$41,0)+Inputs!$B$42*Inputs!$B$14+Inputs!$B$43*MIN(Loan_Sample!I1957/Inputs!$B$17,1)+Inputs!$B$44*MIN(Loan_Sample!E1957,Inputs!$B$18)+Inputs!$B$45*Loan_Sample!C1957</f>
        <v>-5.83640805066611</v>
      </c>
      <c r="P1977" s="0" t="n">
        <f aca="false">MIN(1-Inputs!$B$13,MAX(Inputs!$B$13,1/(1+EXP(-(Inputs!$B$15*O1977+Inputs!$B$16)))))</f>
        <v>0.00199977210831098</v>
      </c>
      <c r="Q1977" s="0" t="n">
        <f aca="false">Inputs!$B$37+Inputs!$B$38*MAX(F1977-Inputs!$C$38,0)+Inputs!$B$39*MAX(F1977-Inputs!$C$39,0)+Inputs!$B$40*MAX(F1977-Inputs!$C$40,0)+Inputs!$B$41*MAX(F1977-Inputs!$C$41,0)+Inputs!$B$42*Inputs!$B$14+Inputs!$B$43*MIN(Loan_Sample!I1957/Inputs!$B$17,1)+Inputs!$B$44*MIN(E1977,Inputs!$B$18)+Inputs!$B$45*Loan_Sample!C1957</f>
        <v>-5.83640805066611</v>
      </c>
      <c r="R1977" s="0" t="n">
        <f aca="false">MIN(1-Inputs!$B$13,MAX(Inputs!$B$13,1/(1+EXP(-(Inputs!$B$15*Q1977+Inputs!$B$16)))))</f>
        <v>0.00199977210831098</v>
      </c>
    </row>
    <row r="1978" customFormat="false" ht="15" hidden="false" customHeight="false" outlineLevel="0" collapsed="false">
      <c r="A1978" s="0" t="n">
        <f aca="false">Loan_Sample!A1958</f>
        <v>58659</v>
      </c>
      <c r="B1978" s="0" t="n">
        <f aca="false">Loan_Sample!U1958</f>
        <v>66595.84</v>
      </c>
      <c r="C1978" s="0" t="n">
        <f aca="false">Loan_Sample!K1958+Inputs!$B$26</f>
        <v>5.43333339691162</v>
      </c>
      <c r="D1978" s="0" t="n">
        <f aca="false">Loan_Sample!L1958+Inputs!$B$26</f>
        <v>-3.5</v>
      </c>
      <c r="E1978" s="0" t="n">
        <f aca="false">Loan_Sample!E1958/(1+Inputs!$B$25/100)</f>
        <v>46.0525779724121</v>
      </c>
      <c r="F1978" s="0" t="n">
        <f aca="false">Loan_Sample!H1958-Inputs!$B$24/100</f>
        <v>1.20433354377747</v>
      </c>
      <c r="G1978" s="0" t="n">
        <f aca="false">IF(ISNUMBER(C1978),INDEX(Scorecard!$D$54:$D$61,SUMPRODUCT(--(Scorecard!$G$54:$G$60&lt;C1978))+1),Scorecard!$D$62)</f>
        <v>0.126303549215828</v>
      </c>
      <c r="H1978" s="0" t="n">
        <f aca="false">IF(ISNUMBER(D1978),INDEX(Scorecard!$D$63:$D$68,SUMPRODUCT(--(Scorecard!$G$63:$G$67&lt;D1978))+1),Scorecard!$D$69)</f>
        <v>-0.340582194386522</v>
      </c>
      <c r="I1978" s="0" t="n">
        <f aca="false">IF(ISNUMBER(E1978),INDEX(Scorecard!$D$19:$D$26,SUMPRODUCT(--(Scorecard!$G$19:$G$25&lt;E1978))+1),Scorecard!$D$27)</f>
        <v>0.57899015159425</v>
      </c>
      <c r="J1978" s="0" t="n">
        <f aca="false">IF(ISNUMBER(F1978),INDEX(Scorecard!$D$37:$D$44,SUMPRODUCT(--(Scorecard!$G$37:$G$43&lt;F1978))+1),Scorecard!$D$45)</f>
        <v>-0.975503570149195</v>
      </c>
      <c r="K1978" s="0" t="n">
        <f aca="false">Inputs!$B$10+Scorecard!$J$5*Loan_Sample!Y1958+Scorecard!$J$6*Loan_Sample!Z1958+Scorecard!$J$7*I1978+Scorecard!$J$8*Loan_Sample!AB1958+Scorecard!$J$9*J1978+Scorecard!$J$10*Loan_Sample!AD1958+Scorecard!$J$11*G1978+Scorecard!$J$12*H1978</f>
        <v>-5.99324488715089</v>
      </c>
      <c r="L1978" s="0" t="n">
        <f aca="false">MIN(1-Inputs!$B$13,MAX(Inputs!$B$13,1/(1+EXP(-(Inputs!$B$11*K1978+Inputs!$B$12)))))</f>
        <v>0.00205397325318568</v>
      </c>
      <c r="M1978" s="0" t="n">
        <f aca="false">Loan_Sample!AH1958*Inputs!$B$4*B1978</f>
        <v>47.8751259467017</v>
      </c>
      <c r="N1978" s="0" t="n">
        <f aca="false">L1978*Inputs!$B$4*B1978</f>
        <v>47.8751259467017</v>
      </c>
      <c r="O1978" s="0" t="n">
        <f aca="false">Inputs!$B$37+Inputs!$B$38*MAX(Loan_Sample!H1958-Inputs!$C$38,0)+Inputs!$B$39*MAX(Loan_Sample!H1958-Inputs!$C$39,0)+Inputs!$B$40*MAX(Loan_Sample!H1958-Inputs!$C$40,0)+Inputs!$B$41*MAX(Loan_Sample!H1958-Inputs!$C$41,0)+Inputs!$B$42*Inputs!$B$14+Inputs!$B$43*MIN(Loan_Sample!I1958/Inputs!$B$17,1)+Inputs!$B$44*MIN(Loan_Sample!E1958,Inputs!$B$18)+Inputs!$B$45*Loan_Sample!C1958</f>
        <v>-3.20397938374131</v>
      </c>
      <c r="P1978" s="0" t="n">
        <f aca="false">MIN(1-Inputs!$B$13,MAX(Inputs!$B$13,1/(1+EXP(-(Inputs!$B$15*O1978+Inputs!$B$16)))))</f>
        <v>0.0384133653751171</v>
      </c>
      <c r="Q1978" s="0" t="n">
        <f aca="false">Inputs!$B$37+Inputs!$B$38*MAX(F1978-Inputs!$C$38,0)+Inputs!$B$39*MAX(F1978-Inputs!$C$39,0)+Inputs!$B$40*MAX(F1978-Inputs!$C$40,0)+Inputs!$B$41*MAX(F1978-Inputs!$C$41,0)+Inputs!$B$42*Inputs!$B$14+Inputs!$B$43*MIN(Loan_Sample!I1958/Inputs!$B$17,1)+Inputs!$B$44*MIN(E1978,Inputs!$B$18)+Inputs!$B$45*Loan_Sample!C1958</f>
        <v>-3.20397938374131</v>
      </c>
      <c r="R1978" s="0" t="n">
        <f aca="false">MIN(1-Inputs!$B$13,MAX(Inputs!$B$13,1/(1+EXP(-(Inputs!$B$15*Q1978+Inputs!$B$16)))))</f>
        <v>0.0384133653751171</v>
      </c>
    </row>
    <row r="1979" customFormat="false" ht="15" hidden="false" customHeight="false" outlineLevel="0" collapsed="false">
      <c r="A1979" s="0" t="n">
        <f aca="false">Loan_Sample!A1959</f>
        <v>58746</v>
      </c>
      <c r="B1979" s="0" t="n">
        <f aca="false">Loan_Sample!U1959</f>
        <v>379261</v>
      </c>
      <c r="C1979" s="0" t="n">
        <f aca="false">Loan_Sample!K1959+Inputs!$B$26</f>
        <v>4.65833330154419</v>
      </c>
      <c r="D1979" s="0" t="n">
        <f aca="false">Loan_Sample!L1959+Inputs!$B$26</f>
        <v>-1.875</v>
      </c>
      <c r="E1979" s="0" t="n">
        <f aca="false">Loan_Sample!E1959/(1+Inputs!$B$25/100)</f>
        <v>56.8663139343262</v>
      </c>
      <c r="F1979" s="0" t="n">
        <f aca="false">Loan_Sample!H1959-Inputs!$B$24/100</f>
        <v>0.161333322525024</v>
      </c>
      <c r="G1979" s="0" t="n">
        <f aca="false">IF(ISNUMBER(C1979),INDEX(Scorecard!$D$54:$D$61,SUMPRODUCT(--(Scorecard!$G$54:$G$60&lt;C1979))+1),Scorecard!$D$62)</f>
        <v>0.409483001259379</v>
      </c>
      <c r="H1979" s="0" t="n">
        <f aca="false">IF(ISNUMBER(D1979),INDEX(Scorecard!$D$63:$D$68,SUMPRODUCT(--(Scorecard!$G$63:$G$67&lt;D1979))+1),Scorecard!$D$69)</f>
        <v>-0.340582194386522</v>
      </c>
      <c r="I1979" s="0" t="n">
        <f aca="false">IF(ISNUMBER(E1979),INDEX(Scorecard!$D$19:$D$26,SUMPRODUCT(--(Scorecard!$G$19:$G$25&lt;E1979))+1),Scorecard!$D$27)</f>
        <v>0.285899340811827</v>
      </c>
      <c r="J1979" s="0" t="n">
        <f aca="false">IF(ISNUMBER(F1979),INDEX(Scorecard!$D$37:$D$44,SUMPRODUCT(--(Scorecard!$G$37:$G$43&lt;F1979))+1),Scorecard!$D$45)</f>
        <v>0.102184252677548</v>
      </c>
      <c r="K1979" s="0" t="n">
        <f aca="false">Inputs!$B$10+Scorecard!$J$5*Loan_Sample!Y1959+Scorecard!$J$6*Loan_Sample!Z1959+Scorecard!$J$7*I1979+Scorecard!$J$8*Loan_Sample!AB1959+Scorecard!$J$9*J1979+Scorecard!$J$10*Loan_Sample!AD1959+Scorecard!$J$11*G1979+Scorecard!$J$12*H1979</f>
        <v>-3.23434173054508</v>
      </c>
      <c r="L1979" s="0" t="n">
        <f aca="false">MIN(1-Inputs!$B$13,MAX(Inputs!$B$13,1/(1+EXP(-(Inputs!$B$11*K1979+Inputs!$B$12)))))</f>
        <v>0.0375221940262878</v>
      </c>
      <c r="M1979" s="0" t="n">
        <f aca="false">Loan_Sample!AH1959*Inputs!$B$4*B1979</f>
        <v>4980.74669001138</v>
      </c>
      <c r="N1979" s="0" t="n">
        <f aca="false">L1979*Inputs!$B$4*B1979</f>
        <v>4980.74669001138</v>
      </c>
      <c r="O1979" s="0" t="n">
        <f aca="false">Inputs!$B$37+Inputs!$B$38*MAX(Loan_Sample!H1959-Inputs!$C$38,0)+Inputs!$B$39*MAX(Loan_Sample!H1959-Inputs!$C$39,0)+Inputs!$B$40*MAX(Loan_Sample!H1959-Inputs!$C$40,0)+Inputs!$B$41*MAX(Loan_Sample!H1959-Inputs!$C$41,0)+Inputs!$B$42*Inputs!$B$14+Inputs!$B$43*MIN(Loan_Sample!I1959/Inputs!$B$17,1)+Inputs!$B$44*MIN(Loan_Sample!E1959,Inputs!$B$18)+Inputs!$B$45*Loan_Sample!C1959</f>
        <v>-5.56399845053896</v>
      </c>
      <c r="P1979" s="0" t="n">
        <f aca="false">MIN(1-Inputs!$B$13,MAX(Inputs!$B$13,1/(1+EXP(-(Inputs!$B$15*O1979+Inputs!$B$16)))))</f>
        <v>0.00272367602188147</v>
      </c>
      <c r="Q1979" s="0" t="n">
        <f aca="false">Inputs!$B$37+Inputs!$B$38*MAX(F1979-Inputs!$C$38,0)+Inputs!$B$39*MAX(F1979-Inputs!$C$39,0)+Inputs!$B$40*MAX(F1979-Inputs!$C$40,0)+Inputs!$B$41*MAX(F1979-Inputs!$C$41,0)+Inputs!$B$42*Inputs!$B$14+Inputs!$B$43*MIN(Loan_Sample!I1959/Inputs!$B$17,1)+Inputs!$B$44*MIN(E1979,Inputs!$B$18)+Inputs!$B$45*Loan_Sample!C1959</f>
        <v>-5.56399845053896</v>
      </c>
      <c r="R1979" s="0" t="n">
        <f aca="false">MIN(1-Inputs!$B$13,MAX(Inputs!$B$13,1/(1+EXP(-(Inputs!$B$15*Q1979+Inputs!$B$16)))))</f>
        <v>0.00272367602188147</v>
      </c>
    </row>
    <row r="1980" customFormat="false" ht="15" hidden="false" customHeight="false" outlineLevel="0" collapsed="false">
      <c r="A1980" s="0" t="n">
        <f aca="false">Loan_Sample!A1960</f>
        <v>58757</v>
      </c>
      <c r="B1980" s="0" t="n">
        <f aca="false">Loan_Sample!U1960</f>
        <v>204313.66</v>
      </c>
      <c r="C1980" s="0" t="n">
        <f aca="false">Loan_Sample!K1960+Inputs!$B$26</f>
        <v>4.55833339691162</v>
      </c>
      <c r="D1980" s="0" t="n">
        <f aca="false">Loan_Sample!L1960+Inputs!$B$26</f>
        <v>-1.875</v>
      </c>
      <c r="E1980" s="0" t="n">
        <f aca="false">Loan_Sample!E1960/(1+Inputs!$B$25/100)</f>
        <v>45.405445098877</v>
      </c>
      <c r="F1980" s="0" t="n">
        <f aca="false">Loan_Sample!H1960-Inputs!$B$24/100</f>
        <v>0.868333578109741</v>
      </c>
      <c r="G1980" s="0" t="n">
        <f aca="false">IF(ISNUMBER(C1980),INDEX(Scorecard!$D$54:$D$61,SUMPRODUCT(--(Scorecard!$G$54:$G$60&lt;C1980))+1),Scorecard!$D$62)</f>
        <v>0.409483001259379</v>
      </c>
      <c r="H1980" s="0" t="n">
        <f aca="false">IF(ISNUMBER(D1980),INDEX(Scorecard!$D$63:$D$68,SUMPRODUCT(--(Scorecard!$G$63:$G$67&lt;D1980))+1),Scorecard!$D$69)</f>
        <v>-0.340582194386522</v>
      </c>
      <c r="I1980" s="0" t="n">
        <f aca="false">IF(ISNUMBER(E1980),INDEX(Scorecard!$D$19:$D$26,SUMPRODUCT(--(Scorecard!$G$19:$G$25&lt;E1980))+1),Scorecard!$D$27)</f>
        <v>0.57899015159425</v>
      </c>
      <c r="J1980" s="0" t="n">
        <f aca="false">IF(ISNUMBER(F1980),INDEX(Scorecard!$D$37:$D$44,SUMPRODUCT(--(Scorecard!$G$37:$G$43&lt;F1980))+1),Scorecard!$D$45)</f>
        <v>-0.569454719285959</v>
      </c>
      <c r="K1980" s="0" t="n">
        <f aca="false">Inputs!$B$10+Scorecard!$J$5*Loan_Sample!Y1960+Scorecard!$J$6*Loan_Sample!Z1960+Scorecard!$J$7*I1980+Scorecard!$J$8*Loan_Sample!AB1960+Scorecard!$J$9*J1980+Scorecard!$J$10*Loan_Sample!AD1960+Scorecard!$J$11*G1980+Scorecard!$J$12*H1980</f>
        <v>-6.54475165661714</v>
      </c>
      <c r="L1980" s="0" t="n">
        <f aca="false">MIN(1-Inputs!$B$13,MAX(Inputs!$B$13,1/(1+EXP(-(Inputs!$B$11*K1980+Inputs!$B$12)))))</f>
        <v>0.00114192180130856</v>
      </c>
      <c r="M1980" s="0" t="n">
        <f aca="false">Loan_Sample!AH1960*Inputs!$B$4*B1980</f>
        <v>81.6585779307006</v>
      </c>
      <c r="N1980" s="0" t="n">
        <f aca="false">L1980*Inputs!$B$4*B1980</f>
        <v>81.6585779307006</v>
      </c>
      <c r="O1980" s="0" t="n">
        <f aca="false">Inputs!$B$37+Inputs!$B$38*MAX(Loan_Sample!H1960-Inputs!$C$38,0)+Inputs!$B$39*MAX(Loan_Sample!H1960-Inputs!$C$39,0)+Inputs!$B$40*MAX(Loan_Sample!H1960-Inputs!$C$40,0)+Inputs!$B$41*MAX(Loan_Sample!H1960-Inputs!$C$41,0)+Inputs!$B$42*Inputs!$B$14+Inputs!$B$43*MIN(Loan_Sample!I1960/Inputs!$B$17,1)+Inputs!$B$44*MIN(Loan_Sample!E1960,Inputs!$B$18)+Inputs!$B$45*Loan_Sample!C1960</f>
        <v>-3.30662301164866</v>
      </c>
      <c r="P1980" s="0" t="n">
        <f aca="false">MIN(1-Inputs!$B$13,MAX(Inputs!$B$13,1/(1+EXP(-(Inputs!$B$15*O1980+Inputs!$B$16)))))</f>
        <v>0.0343279519003672</v>
      </c>
      <c r="Q1980" s="0" t="n">
        <f aca="false">Inputs!$B$37+Inputs!$B$38*MAX(F1980-Inputs!$C$38,0)+Inputs!$B$39*MAX(F1980-Inputs!$C$39,0)+Inputs!$B$40*MAX(F1980-Inputs!$C$40,0)+Inputs!$B$41*MAX(F1980-Inputs!$C$41,0)+Inputs!$B$42*Inputs!$B$14+Inputs!$B$43*MIN(Loan_Sample!I1960/Inputs!$B$17,1)+Inputs!$B$44*MIN(E1980,Inputs!$B$18)+Inputs!$B$45*Loan_Sample!C1960</f>
        <v>-3.30662301164866</v>
      </c>
      <c r="R1980" s="0" t="n">
        <f aca="false">MIN(1-Inputs!$B$13,MAX(Inputs!$B$13,1/(1+EXP(-(Inputs!$B$15*Q1980+Inputs!$B$16)))))</f>
        <v>0.0343279519003672</v>
      </c>
    </row>
    <row r="1981" customFormat="false" ht="15" hidden="false" customHeight="false" outlineLevel="0" collapsed="false">
      <c r="A1981" s="0" t="n">
        <f aca="false">Loan_Sample!A1961</f>
        <v>58794</v>
      </c>
      <c r="B1981" s="0" t="n">
        <f aca="false">Loan_Sample!U1961</f>
        <v>163328.53</v>
      </c>
      <c r="C1981" s="0" t="n">
        <f aca="false">Loan_Sample!K1961+Inputs!$B$26</f>
        <v>6.33333349227905</v>
      </c>
      <c r="D1981" s="0" t="n">
        <f aca="false">Loan_Sample!L1961+Inputs!$B$26</f>
        <v>2.71025657653809</v>
      </c>
      <c r="E1981" s="0" t="n">
        <f aca="false">Loan_Sample!E1961/(1+Inputs!$B$25/100)</f>
        <v>48.6834182739258</v>
      </c>
      <c r="F1981" s="0" t="n">
        <f aca="false">Loan_Sample!H1961-Inputs!$B$24/100</f>
        <v>1.65233302116394</v>
      </c>
      <c r="G1981" s="0" t="n">
        <f aca="false">IF(ISNUMBER(C1981),INDEX(Scorecard!$D$54:$D$61,SUMPRODUCT(--(Scorecard!$G$54:$G$60&lt;C1981))+1),Scorecard!$D$62)</f>
        <v>-0.119873800601421</v>
      </c>
      <c r="H1981" s="0" t="n">
        <f aca="false">IF(ISNUMBER(D1981),INDEX(Scorecard!$D$63:$D$68,SUMPRODUCT(--(Scorecard!$G$63:$G$67&lt;D1981))+1),Scorecard!$D$69)</f>
        <v>0.322484508656054</v>
      </c>
      <c r="I1981" s="0" t="n">
        <f aca="false">IF(ISNUMBER(E1981),INDEX(Scorecard!$D$19:$D$26,SUMPRODUCT(--(Scorecard!$G$19:$G$25&lt;E1981))+1),Scorecard!$D$27)</f>
        <v>0.57899015159425</v>
      </c>
      <c r="J1981" s="0" t="n">
        <f aca="false">IF(ISNUMBER(F1981),INDEX(Scorecard!$D$37:$D$44,SUMPRODUCT(--(Scorecard!$G$37:$G$43&lt;F1981))+1),Scorecard!$D$45)</f>
        <v>-0.975503570149195</v>
      </c>
      <c r="K1981" s="0" t="n">
        <f aca="false">Inputs!$B$10+Scorecard!$J$5*Loan_Sample!Y1961+Scorecard!$J$6*Loan_Sample!Z1961+Scorecard!$J$7*I1981+Scorecard!$J$8*Loan_Sample!AB1961+Scorecard!$J$9*J1981+Scorecard!$J$10*Loan_Sample!AD1961+Scorecard!$J$11*G1981+Scorecard!$J$12*H1981</f>
        <v>-3.3449127126534</v>
      </c>
      <c r="L1981" s="0" t="n">
        <f aca="false">MIN(1-Inputs!$B$13,MAX(Inputs!$B$13,1/(1+EXP(-(Inputs!$B$11*K1981+Inputs!$B$12)))))</f>
        <v>0.033489465864905</v>
      </c>
      <c r="M1981" s="0" t="n">
        <f aca="false">Loan_Sample!AH1961*Inputs!$B$4*B1981</f>
        <v>1914.42483057004</v>
      </c>
      <c r="N1981" s="0" t="n">
        <f aca="false">L1981*Inputs!$B$4*B1981</f>
        <v>1914.42483057004</v>
      </c>
      <c r="O1981" s="0" t="n">
        <f aca="false">Inputs!$B$37+Inputs!$B$38*MAX(Loan_Sample!H1961-Inputs!$C$38,0)+Inputs!$B$39*MAX(Loan_Sample!H1961-Inputs!$C$39,0)+Inputs!$B$40*MAX(Loan_Sample!H1961-Inputs!$C$40,0)+Inputs!$B$41*MAX(Loan_Sample!H1961-Inputs!$C$41,0)+Inputs!$B$42*Inputs!$B$14+Inputs!$B$43*MIN(Loan_Sample!I1961/Inputs!$B$17,1)+Inputs!$B$44*MIN(Loan_Sample!E1961,Inputs!$B$18)+Inputs!$B$45*Loan_Sample!C1961</f>
        <v>-3.51248708142756</v>
      </c>
      <c r="P1981" s="0" t="n">
        <f aca="false">MIN(1-Inputs!$B$13,MAX(Inputs!$B$13,1/(1+EXP(-(Inputs!$B$15*O1981+Inputs!$B$16)))))</f>
        <v>0.0273611076364065</v>
      </c>
      <c r="Q1981" s="0" t="n">
        <f aca="false">Inputs!$B$37+Inputs!$B$38*MAX(F1981-Inputs!$C$38,0)+Inputs!$B$39*MAX(F1981-Inputs!$C$39,0)+Inputs!$B$40*MAX(F1981-Inputs!$C$40,0)+Inputs!$B$41*MAX(F1981-Inputs!$C$41,0)+Inputs!$B$42*Inputs!$B$14+Inputs!$B$43*MIN(Loan_Sample!I1961/Inputs!$B$17,1)+Inputs!$B$44*MIN(E1981,Inputs!$B$18)+Inputs!$B$45*Loan_Sample!C1961</f>
        <v>-3.51248708142756</v>
      </c>
      <c r="R1981" s="0" t="n">
        <f aca="false">MIN(1-Inputs!$B$13,MAX(Inputs!$B$13,1/(1+EXP(-(Inputs!$B$15*Q1981+Inputs!$B$16)))))</f>
        <v>0.0273611076364065</v>
      </c>
    </row>
    <row r="1982" customFormat="false" ht="15" hidden="false" customHeight="false" outlineLevel="0" collapsed="false">
      <c r="A1982" s="0" t="n">
        <f aca="false">Loan_Sample!A1962</f>
        <v>58826</v>
      </c>
      <c r="B1982" s="0" t="n">
        <f aca="false">Loan_Sample!U1962</f>
        <v>272237.88</v>
      </c>
      <c r="C1982" s="0" t="n">
        <f aca="false">Loan_Sample!K1962+Inputs!$B$26</f>
        <v>4.5</v>
      </c>
      <c r="D1982" s="0" t="n">
        <f aca="false">Loan_Sample!L1962+Inputs!$B$26</f>
        <v>-0.458333492279053</v>
      </c>
      <c r="E1982" s="0" t="n">
        <f aca="false">Loan_Sample!E1962/(1+Inputs!$B$25/100)</f>
        <v>70.3478469848633</v>
      </c>
      <c r="F1982" s="0" t="n">
        <f aca="false">Loan_Sample!H1962-Inputs!$B$24/100</f>
        <v>-3.20733332633972</v>
      </c>
      <c r="G1982" s="0" t="n">
        <f aca="false">IF(ISNUMBER(C1982),INDEX(Scorecard!$D$54:$D$61,SUMPRODUCT(--(Scorecard!$G$54:$G$60&lt;C1982))+1),Scorecard!$D$62)</f>
        <v>0.409483001259379</v>
      </c>
      <c r="H1982" s="0" t="n">
        <f aca="false">IF(ISNUMBER(D1982),INDEX(Scorecard!$D$63:$D$68,SUMPRODUCT(--(Scorecard!$G$63:$G$67&lt;D1982))+1),Scorecard!$D$69)</f>
        <v>0.322484508656054</v>
      </c>
      <c r="I1982" s="0" t="n">
        <f aca="false">IF(ISNUMBER(E1982),INDEX(Scorecard!$D$19:$D$26,SUMPRODUCT(--(Scorecard!$G$19:$G$25&lt;E1982))+1),Scorecard!$D$27)</f>
        <v>0.0530843085177338</v>
      </c>
      <c r="J1982" s="0" t="n">
        <f aca="false">IF(ISNUMBER(F1982),INDEX(Scorecard!$D$37:$D$44,SUMPRODUCT(--(Scorecard!$G$37:$G$43&lt;F1982))+1),Scorecard!$D$45)</f>
        <v>1.35057635045042</v>
      </c>
      <c r="K1982" s="0" t="n">
        <f aca="false">Inputs!$B$10+Scorecard!$J$5*Loan_Sample!Y1962+Scorecard!$J$6*Loan_Sample!Z1962+Scorecard!$J$7*I1982+Scorecard!$J$8*Loan_Sample!AB1962+Scorecard!$J$9*J1982+Scorecard!$J$10*Loan_Sample!AD1962+Scorecard!$J$11*G1982+Scorecard!$J$12*H1982</f>
        <v>-4.52688532032974</v>
      </c>
      <c r="L1982" s="0" t="n">
        <f aca="false">MIN(1-Inputs!$B$13,MAX(Inputs!$B$13,1/(1+EXP(-(Inputs!$B$11*K1982+Inputs!$B$12)))))</f>
        <v>0.0097316193088639</v>
      </c>
      <c r="M1982" s="0" t="n">
        <f aca="false">Loan_Sample!AH1962*Inputs!$B$4*B1982</f>
        <v>927.260393364261</v>
      </c>
      <c r="N1982" s="0" t="n">
        <f aca="false">L1982*Inputs!$B$4*B1982</f>
        <v>927.260393364261</v>
      </c>
      <c r="O1982" s="0" t="n">
        <f aca="false">Inputs!$B$37+Inputs!$B$38*MAX(Loan_Sample!H1962-Inputs!$C$38,0)+Inputs!$B$39*MAX(Loan_Sample!H1962-Inputs!$C$39,0)+Inputs!$B$40*MAX(Loan_Sample!H1962-Inputs!$C$40,0)+Inputs!$B$41*MAX(Loan_Sample!H1962-Inputs!$C$41,0)+Inputs!$B$42*Inputs!$B$14+Inputs!$B$43*MIN(Loan_Sample!I1962/Inputs!$B$17,1)+Inputs!$B$44*MIN(Loan_Sample!E1962,Inputs!$B$18)+Inputs!$B$45*Loan_Sample!C1962</f>
        <v>-5.72630100862707</v>
      </c>
      <c r="P1982" s="0" t="n">
        <f aca="false">MIN(1-Inputs!$B$13,MAX(Inputs!$B$13,1/(1+EXP(-(Inputs!$B$15*O1982+Inputs!$B$16)))))</f>
        <v>0.0022658186709411</v>
      </c>
      <c r="Q1982" s="0" t="n">
        <f aca="false">Inputs!$B$37+Inputs!$B$38*MAX(F1982-Inputs!$C$38,0)+Inputs!$B$39*MAX(F1982-Inputs!$C$39,0)+Inputs!$B$40*MAX(F1982-Inputs!$C$40,0)+Inputs!$B$41*MAX(F1982-Inputs!$C$41,0)+Inputs!$B$42*Inputs!$B$14+Inputs!$B$43*MIN(Loan_Sample!I1962/Inputs!$B$17,1)+Inputs!$B$44*MIN(E1982,Inputs!$B$18)+Inputs!$B$45*Loan_Sample!C1962</f>
        <v>-5.72630100862707</v>
      </c>
      <c r="R1982" s="0" t="n">
        <f aca="false">MIN(1-Inputs!$B$13,MAX(Inputs!$B$13,1/(1+EXP(-(Inputs!$B$15*Q1982+Inputs!$B$16)))))</f>
        <v>0.0022658186709411</v>
      </c>
    </row>
    <row r="1983" customFormat="false" ht="15" hidden="false" customHeight="false" outlineLevel="0" collapsed="false">
      <c r="A1983" s="0" t="n">
        <f aca="false">Loan_Sample!A1963</f>
        <v>58834</v>
      </c>
      <c r="B1983" s="0" t="n">
        <f aca="false">Loan_Sample!U1963</f>
        <v>252268.92</v>
      </c>
      <c r="C1983" s="0" t="n">
        <f aca="false">Loan_Sample!K1963+Inputs!$B$26</f>
        <v>4</v>
      </c>
      <c r="D1983" s="0" t="n">
        <f aca="false">Loan_Sample!L1963+Inputs!$B$26</f>
        <v>-0.458333492279053</v>
      </c>
      <c r="E1983" s="0" t="n">
        <f aca="false">Loan_Sample!E1963/(1+Inputs!$B$25/100)</f>
        <v>66.3133697509766</v>
      </c>
      <c r="F1983" s="0" t="n">
        <f aca="false">Loan_Sample!H1963-Inputs!$B$24/100</f>
        <v>-2.99733328819275</v>
      </c>
      <c r="G1983" s="0" t="n">
        <f aca="false">IF(ISNUMBER(C1983),INDEX(Scorecard!$D$54:$D$61,SUMPRODUCT(--(Scorecard!$G$54:$G$60&lt;C1983))+1),Scorecard!$D$62)</f>
        <v>0.489050497890326</v>
      </c>
      <c r="H1983" s="0" t="n">
        <f aca="false">IF(ISNUMBER(D1983),INDEX(Scorecard!$D$63:$D$68,SUMPRODUCT(--(Scorecard!$G$63:$G$67&lt;D1983))+1),Scorecard!$D$69)</f>
        <v>0.322484508656054</v>
      </c>
      <c r="I1983" s="0" t="n">
        <f aca="false">IF(ISNUMBER(E1983),INDEX(Scorecard!$D$19:$D$26,SUMPRODUCT(--(Scorecard!$G$19:$G$25&lt;E1983))+1),Scorecard!$D$27)</f>
        <v>0.0530843085177338</v>
      </c>
      <c r="J1983" s="0" t="n">
        <f aca="false">IF(ISNUMBER(F1983),INDEX(Scorecard!$D$37:$D$44,SUMPRODUCT(--(Scorecard!$G$37:$G$43&lt;F1983))+1),Scorecard!$D$45)</f>
        <v>1.35057635045042</v>
      </c>
      <c r="K1983" s="0" t="n">
        <f aca="false">Inputs!$B$10+Scorecard!$J$5*Loan_Sample!Y1963+Scorecard!$J$6*Loan_Sample!Z1963+Scorecard!$J$7*I1983+Scorecard!$J$8*Loan_Sample!AB1963+Scorecard!$J$9*J1983+Scorecard!$J$10*Loan_Sample!AD1963+Scorecard!$J$11*G1983+Scorecard!$J$12*H1983</f>
        <v>-5.76535160535823</v>
      </c>
      <c r="L1983" s="0" t="n">
        <f aca="false">MIN(1-Inputs!$B$13,MAX(Inputs!$B$13,1/(1+EXP(-(Inputs!$B$11*K1983+Inputs!$B$12)))))</f>
        <v>0.00261738266387081</v>
      </c>
      <c r="M1983" s="0" t="n">
        <f aca="false">Loan_Sample!AH1963*Inputs!$B$4*B1983</f>
        <v>231.099504244494</v>
      </c>
      <c r="N1983" s="0" t="n">
        <f aca="false">L1983*Inputs!$B$4*B1983</f>
        <v>231.099504244494</v>
      </c>
      <c r="O1983" s="0" t="n">
        <f aca="false">Inputs!$B$37+Inputs!$B$38*MAX(Loan_Sample!H1963-Inputs!$C$38,0)+Inputs!$B$39*MAX(Loan_Sample!H1963-Inputs!$C$39,0)+Inputs!$B$40*MAX(Loan_Sample!H1963-Inputs!$C$40,0)+Inputs!$B$41*MAX(Loan_Sample!H1963-Inputs!$C$41,0)+Inputs!$B$42*Inputs!$B$14+Inputs!$B$43*MIN(Loan_Sample!I1963/Inputs!$B$17,1)+Inputs!$B$44*MIN(Loan_Sample!E1963,Inputs!$B$18)+Inputs!$B$45*Loan_Sample!C1963</f>
        <v>-5.46910361119461</v>
      </c>
      <c r="P1983" s="0" t="n">
        <f aca="false">MIN(1-Inputs!$B$13,MAX(Inputs!$B$13,1/(1+EXP(-(Inputs!$B$15*O1983+Inputs!$B$16)))))</f>
        <v>0.00303298885980325</v>
      </c>
      <c r="Q1983" s="0" t="n">
        <f aca="false">Inputs!$B$37+Inputs!$B$38*MAX(F1983-Inputs!$C$38,0)+Inputs!$B$39*MAX(F1983-Inputs!$C$39,0)+Inputs!$B$40*MAX(F1983-Inputs!$C$40,0)+Inputs!$B$41*MAX(F1983-Inputs!$C$41,0)+Inputs!$B$42*Inputs!$B$14+Inputs!$B$43*MIN(Loan_Sample!I1963/Inputs!$B$17,1)+Inputs!$B$44*MIN(E1983,Inputs!$B$18)+Inputs!$B$45*Loan_Sample!C1963</f>
        <v>-5.46910361119461</v>
      </c>
      <c r="R1983" s="0" t="n">
        <f aca="false">MIN(1-Inputs!$B$13,MAX(Inputs!$B$13,1/(1+EXP(-(Inputs!$B$15*Q1983+Inputs!$B$16)))))</f>
        <v>0.00303298885980325</v>
      </c>
    </row>
    <row r="1984" customFormat="false" ht="15" hidden="false" customHeight="false" outlineLevel="0" collapsed="false">
      <c r="A1984" s="0" t="n">
        <f aca="false">Loan_Sample!A1964</f>
        <v>58870</v>
      </c>
      <c r="B1984" s="0" t="n">
        <f aca="false">Loan_Sample!U1964</f>
        <v>253239.77</v>
      </c>
      <c r="C1984" s="0" t="n">
        <f aca="false">Loan_Sample!K1964+Inputs!$B$26</f>
        <v>9.23333358764648</v>
      </c>
      <c r="D1984" s="0" t="n">
        <f aca="false">Loan_Sample!L1964+Inputs!$B$26</f>
        <v>5.07179498672485</v>
      </c>
      <c r="E1984" s="0" t="n">
        <f aca="false">Loan_Sample!E1964/(1+Inputs!$B$25/100)</f>
        <v>74.7038345336914</v>
      </c>
      <c r="F1984" s="0" t="n">
        <f aca="false">Loan_Sample!H1964-Inputs!$B$24/100</f>
        <v>1.06066679954529</v>
      </c>
      <c r="G1984" s="0" t="n">
        <f aca="false">IF(ISNUMBER(C1984),INDEX(Scorecard!$D$54:$D$61,SUMPRODUCT(--(Scorecard!$G$54:$G$60&lt;C1984))+1),Scorecard!$D$62)</f>
        <v>-0.541917179454542</v>
      </c>
      <c r="H1984" s="0" t="n">
        <f aca="false">IF(ISNUMBER(D1984),INDEX(Scorecard!$D$63:$D$68,SUMPRODUCT(--(Scorecard!$G$63:$G$67&lt;D1984))+1),Scorecard!$D$69)</f>
        <v>0.322484508656054</v>
      </c>
      <c r="I1984" s="0" t="n">
        <f aca="false">IF(ISNUMBER(E1984),INDEX(Scorecard!$D$19:$D$26,SUMPRODUCT(--(Scorecard!$G$19:$G$25&lt;E1984))+1),Scorecard!$D$27)</f>
        <v>-0.0341578513653732</v>
      </c>
      <c r="J1984" s="0" t="n">
        <f aca="false">IF(ISNUMBER(F1984),INDEX(Scorecard!$D$37:$D$44,SUMPRODUCT(--(Scorecard!$G$37:$G$43&lt;F1984))+1),Scorecard!$D$45)</f>
        <v>-0.975503570149195</v>
      </c>
      <c r="K1984" s="0" t="n">
        <f aca="false">Inputs!$B$10+Scorecard!$J$5*Loan_Sample!Y1964+Scorecard!$J$6*Loan_Sample!Z1964+Scorecard!$J$7*I1984+Scorecard!$J$8*Loan_Sample!AB1964+Scorecard!$J$9*J1984+Scorecard!$J$10*Loan_Sample!AD1964+Scorecard!$J$11*G1984+Scorecard!$J$12*H1984</f>
        <v>-3.00673113768306</v>
      </c>
      <c r="L1984" s="0" t="n">
        <f aca="false">MIN(1-Inputs!$B$13,MAX(Inputs!$B$13,1/(1+EXP(-(Inputs!$B$11*K1984+Inputs!$B$12)))))</f>
        <v>0.0473393754124018</v>
      </c>
      <c r="M1984" s="0" t="n">
        <f aca="false">Loan_Sample!AH1964*Inputs!$B$4*B1984</f>
        <v>4195.8743894831</v>
      </c>
      <c r="N1984" s="0" t="n">
        <f aca="false">L1984*Inputs!$B$4*B1984</f>
        <v>4195.8743894831</v>
      </c>
      <c r="O1984" s="0" t="n">
        <f aca="false">Inputs!$B$37+Inputs!$B$38*MAX(Loan_Sample!H1964-Inputs!$C$38,0)+Inputs!$B$39*MAX(Loan_Sample!H1964-Inputs!$C$39,0)+Inputs!$B$40*MAX(Loan_Sample!H1964-Inputs!$C$40,0)+Inputs!$B$41*MAX(Loan_Sample!H1964-Inputs!$C$41,0)+Inputs!$B$42*Inputs!$B$14+Inputs!$B$43*MIN(Loan_Sample!I1964/Inputs!$B$17,1)+Inputs!$B$44*MIN(Loan_Sample!E1964,Inputs!$B$18)+Inputs!$B$45*Loan_Sample!C1964</f>
        <v>-4.03315222520819</v>
      </c>
      <c r="P1984" s="0" t="n">
        <f aca="false">MIN(1-Inputs!$B$13,MAX(Inputs!$B$13,1/(1+EXP(-(Inputs!$B$15*O1984+Inputs!$B$16)))))</f>
        <v>0.0153256710798918</v>
      </c>
      <c r="Q1984" s="0" t="n">
        <f aca="false">Inputs!$B$37+Inputs!$B$38*MAX(F1984-Inputs!$C$38,0)+Inputs!$B$39*MAX(F1984-Inputs!$C$39,0)+Inputs!$B$40*MAX(F1984-Inputs!$C$40,0)+Inputs!$B$41*MAX(F1984-Inputs!$C$41,0)+Inputs!$B$42*Inputs!$B$14+Inputs!$B$43*MIN(Loan_Sample!I1964/Inputs!$B$17,1)+Inputs!$B$44*MIN(E1984,Inputs!$B$18)+Inputs!$B$45*Loan_Sample!C1964</f>
        <v>-4.03315222520819</v>
      </c>
      <c r="R1984" s="0" t="n">
        <f aca="false">MIN(1-Inputs!$B$13,MAX(Inputs!$B$13,1/(1+EXP(-(Inputs!$B$15*Q1984+Inputs!$B$16)))))</f>
        <v>0.0153256710798918</v>
      </c>
    </row>
    <row r="1985" customFormat="false" ht="15" hidden="false" customHeight="false" outlineLevel="0" collapsed="false">
      <c r="A1985" s="0" t="n">
        <f aca="false">Loan_Sample!A1965</f>
        <v>58880</v>
      </c>
      <c r="B1985" s="0" t="n">
        <f aca="false">Loan_Sample!U1965</f>
        <v>284361.44</v>
      </c>
      <c r="C1985" s="0" t="n">
        <f aca="false">Loan_Sample!K1965+Inputs!$B$26</f>
        <v>4.42307710647583</v>
      </c>
      <c r="D1985" s="0" t="n">
        <f aca="false">Loan_Sample!L1965+Inputs!$B$26</f>
        <v>-0.276922702789307</v>
      </c>
      <c r="E1985" s="0" t="n">
        <f aca="false">Loan_Sample!E1965/(1+Inputs!$B$25/100)</f>
        <v>72.0070114135742</v>
      </c>
      <c r="F1985" s="0" t="n">
        <f aca="false">Loan_Sample!H1965-Inputs!$B$24/100</f>
        <v>0.471666574478149</v>
      </c>
      <c r="G1985" s="0" t="n">
        <f aca="false">IF(ISNUMBER(C1985),INDEX(Scorecard!$D$54:$D$61,SUMPRODUCT(--(Scorecard!$G$54:$G$60&lt;C1985))+1),Scorecard!$D$62)</f>
        <v>0.409483001259379</v>
      </c>
      <c r="H1985" s="0" t="n">
        <f aca="false">IF(ISNUMBER(D1985),INDEX(Scorecard!$D$63:$D$68,SUMPRODUCT(--(Scorecard!$G$63:$G$67&lt;D1985))+1),Scorecard!$D$69)</f>
        <v>0.322484508656054</v>
      </c>
      <c r="I1985" s="0" t="n">
        <f aca="false">IF(ISNUMBER(E1985),INDEX(Scorecard!$D$19:$D$26,SUMPRODUCT(--(Scorecard!$G$19:$G$25&lt;E1985))+1),Scorecard!$D$27)</f>
        <v>0.0530843085177338</v>
      </c>
      <c r="J1985" s="0" t="n">
        <f aca="false">IF(ISNUMBER(F1985),INDEX(Scorecard!$D$37:$D$44,SUMPRODUCT(--(Scorecard!$G$37:$G$43&lt;F1985))+1),Scorecard!$D$45)</f>
        <v>-0.271229676926091</v>
      </c>
      <c r="K1985" s="0" t="n">
        <f aca="false">Inputs!$B$10+Scorecard!$J$5*Loan_Sample!Y1965+Scorecard!$J$6*Loan_Sample!Z1965+Scorecard!$J$7*I1985+Scorecard!$J$8*Loan_Sample!AB1965+Scorecard!$J$9*J1985+Scorecard!$J$10*Loan_Sample!AD1965+Scorecard!$J$11*G1985+Scorecard!$J$12*H1985</f>
        <v>-5.15929665634307</v>
      </c>
      <c r="L1985" s="0" t="n">
        <f aca="false">MIN(1-Inputs!$B$13,MAX(Inputs!$B$13,1/(1+EXP(-(Inputs!$B$11*K1985+Inputs!$B$12)))))</f>
        <v>0.00498250617945085</v>
      </c>
      <c r="M1985" s="0" t="n">
        <f aca="false">Loan_Sample!AH1965*Inputs!$B$4*B1985</f>
        <v>495.89142119914</v>
      </c>
      <c r="N1985" s="0" t="n">
        <f aca="false">L1985*Inputs!$B$4*B1985</f>
        <v>495.89142119914</v>
      </c>
      <c r="O1985" s="0" t="n">
        <f aca="false">Inputs!$B$37+Inputs!$B$38*MAX(Loan_Sample!H1965-Inputs!$C$38,0)+Inputs!$B$39*MAX(Loan_Sample!H1965-Inputs!$C$39,0)+Inputs!$B$40*MAX(Loan_Sample!H1965-Inputs!$C$40,0)+Inputs!$B$41*MAX(Loan_Sample!H1965-Inputs!$C$41,0)+Inputs!$B$42*Inputs!$B$14+Inputs!$B$43*MIN(Loan_Sample!I1965/Inputs!$B$17,1)+Inputs!$B$44*MIN(Loan_Sample!E1965,Inputs!$B$18)+Inputs!$B$45*Loan_Sample!C1965</f>
        <v>-4.44853044190303</v>
      </c>
      <c r="P1985" s="0" t="n">
        <f aca="false">MIN(1-Inputs!$B$13,MAX(Inputs!$B$13,1/(1+EXP(-(Inputs!$B$15*O1985+Inputs!$B$16)))))</f>
        <v>0.00961296563907929</v>
      </c>
      <c r="Q1985" s="0" t="n">
        <f aca="false">Inputs!$B$37+Inputs!$B$38*MAX(F1985-Inputs!$C$38,0)+Inputs!$B$39*MAX(F1985-Inputs!$C$39,0)+Inputs!$B$40*MAX(F1985-Inputs!$C$40,0)+Inputs!$B$41*MAX(F1985-Inputs!$C$41,0)+Inputs!$B$42*Inputs!$B$14+Inputs!$B$43*MIN(Loan_Sample!I1965/Inputs!$B$17,1)+Inputs!$B$44*MIN(E1985,Inputs!$B$18)+Inputs!$B$45*Loan_Sample!C1965</f>
        <v>-4.44853044190303</v>
      </c>
      <c r="R1985" s="0" t="n">
        <f aca="false">MIN(1-Inputs!$B$13,MAX(Inputs!$B$13,1/(1+EXP(-(Inputs!$B$15*Q1985+Inputs!$B$16)))))</f>
        <v>0.00961296563907929</v>
      </c>
    </row>
    <row r="1986" customFormat="false" ht="15" hidden="false" customHeight="false" outlineLevel="0" collapsed="false">
      <c r="A1986" s="0" t="n">
        <f aca="false">Loan_Sample!A1966</f>
        <v>58887</v>
      </c>
      <c r="B1986" s="0" t="n">
        <f aca="false">Loan_Sample!U1966</f>
        <v>176721.42</v>
      </c>
      <c r="C1986" s="0" t="n">
        <f aca="false">Loan_Sample!K1966+Inputs!$B$26</f>
        <v>4.40000009536743</v>
      </c>
      <c r="D1986" s="0" t="n">
        <f aca="false">Loan_Sample!L1966+Inputs!$B$26</f>
        <v>-0.208333015441895</v>
      </c>
      <c r="E1986" s="0" t="n">
        <f aca="false">Loan_Sample!E1966/(1+Inputs!$B$25/100)</f>
        <v>49.0233383178711</v>
      </c>
      <c r="F1986" s="0" t="n">
        <f aca="false">Loan_Sample!H1966-Inputs!$B$24/100</f>
        <v>-2.65133309364319</v>
      </c>
      <c r="G1986" s="0" t="n">
        <f aca="false">IF(ISNUMBER(C1986),INDEX(Scorecard!$D$54:$D$61,SUMPRODUCT(--(Scorecard!$G$54:$G$60&lt;C1986))+1),Scorecard!$D$62)</f>
        <v>0.489050497890326</v>
      </c>
      <c r="H1986" s="0" t="n">
        <f aca="false">IF(ISNUMBER(D1986),INDEX(Scorecard!$D$63:$D$68,SUMPRODUCT(--(Scorecard!$G$63:$G$67&lt;D1986))+1),Scorecard!$D$69)</f>
        <v>0.322484508656054</v>
      </c>
      <c r="I1986" s="0" t="n">
        <f aca="false">IF(ISNUMBER(E1986),INDEX(Scorecard!$D$19:$D$26,SUMPRODUCT(--(Scorecard!$G$19:$G$25&lt;E1986))+1),Scorecard!$D$27)</f>
        <v>0.57899015159425</v>
      </c>
      <c r="J1986" s="0" t="n">
        <f aca="false">IF(ISNUMBER(F1986),INDEX(Scorecard!$D$37:$D$44,SUMPRODUCT(--(Scorecard!$G$37:$G$43&lt;F1986))+1),Scorecard!$D$45)</f>
        <v>1.35057635045042</v>
      </c>
      <c r="K1986" s="0" t="n">
        <f aca="false">Inputs!$B$10+Scorecard!$J$5*Loan_Sample!Y1966+Scorecard!$J$6*Loan_Sample!Z1966+Scorecard!$J$7*I1986+Scorecard!$J$8*Loan_Sample!AB1966+Scorecard!$J$9*J1986+Scorecard!$J$10*Loan_Sample!AD1966+Scorecard!$J$11*G1986+Scorecard!$J$12*H1986</f>
        <v>-5.22271240322961</v>
      </c>
      <c r="L1986" s="0" t="n">
        <f aca="false">MIN(1-Inputs!$B$13,MAX(Inputs!$B$13,1/(1+EXP(-(Inputs!$B$11*K1986+Inputs!$B$12)))))</f>
        <v>0.00465829487010138</v>
      </c>
      <c r="M1986" s="0" t="n">
        <f aca="false">Loan_Sample!AH1966*Inputs!$B$4*B1986</f>
        <v>288.127169478061</v>
      </c>
      <c r="N1986" s="0" t="n">
        <f aca="false">L1986*Inputs!$B$4*B1986</f>
        <v>288.127169478061</v>
      </c>
      <c r="O1986" s="0" t="n">
        <f aca="false">Inputs!$B$37+Inputs!$B$38*MAX(Loan_Sample!H1966-Inputs!$C$38,0)+Inputs!$B$39*MAX(Loan_Sample!H1966-Inputs!$C$39,0)+Inputs!$B$40*MAX(Loan_Sample!H1966-Inputs!$C$40,0)+Inputs!$B$41*MAX(Loan_Sample!H1966-Inputs!$C$41,0)+Inputs!$B$42*Inputs!$B$14+Inputs!$B$43*MIN(Loan_Sample!I1966/Inputs!$B$17,1)+Inputs!$B$44*MIN(Loan_Sample!E1966,Inputs!$B$18)+Inputs!$B$45*Loan_Sample!C1966</f>
        <v>-5.47326332850032</v>
      </c>
      <c r="P1986" s="0" t="n">
        <f aca="false">MIN(1-Inputs!$B$13,MAX(Inputs!$B$13,1/(1+EXP(-(Inputs!$B$15*O1986+Inputs!$B$16)))))</f>
        <v>0.00301872363207244</v>
      </c>
      <c r="Q1986" s="0" t="n">
        <f aca="false">Inputs!$B$37+Inputs!$B$38*MAX(F1986-Inputs!$C$38,0)+Inputs!$B$39*MAX(F1986-Inputs!$C$39,0)+Inputs!$B$40*MAX(F1986-Inputs!$C$40,0)+Inputs!$B$41*MAX(F1986-Inputs!$C$41,0)+Inputs!$B$42*Inputs!$B$14+Inputs!$B$43*MIN(Loan_Sample!I1966/Inputs!$B$17,1)+Inputs!$B$44*MIN(E1986,Inputs!$B$18)+Inputs!$B$45*Loan_Sample!C1966</f>
        <v>-5.47326332850032</v>
      </c>
      <c r="R1986" s="0" t="n">
        <f aca="false">MIN(1-Inputs!$B$13,MAX(Inputs!$B$13,1/(1+EXP(-(Inputs!$B$15*Q1986+Inputs!$B$16)))))</f>
        <v>0.00301872363207244</v>
      </c>
    </row>
    <row r="1987" customFormat="false" ht="15" hidden="false" customHeight="false" outlineLevel="0" collapsed="false">
      <c r="A1987" s="0" t="n">
        <f aca="false">Loan_Sample!A1967</f>
        <v>58889</v>
      </c>
      <c r="B1987" s="0" t="n">
        <f aca="false">Loan_Sample!U1967</f>
        <v>330731.56</v>
      </c>
      <c r="C1987" s="0" t="n">
        <f aca="false">Loan_Sample!K1967+Inputs!$B$26</f>
        <v>5.00833320617676</v>
      </c>
      <c r="D1987" s="0" t="n">
        <f aca="false">Loan_Sample!L1967+Inputs!$B$26</f>
        <v>-1.125</v>
      </c>
      <c r="E1987" s="0" t="n">
        <f aca="false">Loan_Sample!E1967/(1+Inputs!$B$25/100)</f>
        <v>55.8603820800781</v>
      </c>
      <c r="F1987" s="0" t="n">
        <f aca="false">Loan_Sample!H1967-Inputs!$B$24/100</f>
        <v>-2.39133310317993</v>
      </c>
      <c r="G1987" s="0" t="n">
        <f aca="false">IF(ISNUMBER(C1987),INDEX(Scorecard!$D$54:$D$61,SUMPRODUCT(--(Scorecard!$G$54:$G$60&lt;C1987))+1),Scorecard!$D$62)</f>
        <v>0.214429354789033</v>
      </c>
      <c r="H1987" s="0" t="n">
        <f aca="false">IF(ISNUMBER(D1987),INDEX(Scorecard!$D$63:$D$68,SUMPRODUCT(--(Scorecard!$G$63:$G$67&lt;D1987))+1),Scorecard!$D$69)</f>
        <v>-0.340582194386522</v>
      </c>
      <c r="I1987" s="0" t="n">
        <f aca="false">IF(ISNUMBER(E1987),INDEX(Scorecard!$D$19:$D$26,SUMPRODUCT(--(Scorecard!$G$19:$G$25&lt;E1987))+1),Scorecard!$D$27)</f>
        <v>0.285899340811827</v>
      </c>
      <c r="J1987" s="0" t="n">
        <f aca="false">IF(ISNUMBER(F1987),INDEX(Scorecard!$D$37:$D$44,SUMPRODUCT(--(Scorecard!$G$37:$G$43&lt;F1987))+1),Scorecard!$D$45)</f>
        <v>1.35057635045042</v>
      </c>
      <c r="K1987" s="0" t="n">
        <f aca="false">Inputs!$B$10+Scorecard!$J$5*Loan_Sample!Y1967+Scorecard!$J$6*Loan_Sample!Z1967+Scorecard!$J$7*I1987+Scorecard!$J$8*Loan_Sample!AB1967+Scorecard!$J$9*J1987+Scorecard!$J$10*Loan_Sample!AD1967+Scorecard!$J$11*G1987+Scorecard!$J$12*H1987</f>
        <v>-5.18967750323956</v>
      </c>
      <c r="L1987" s="0" t="n">
        <f aca="false">MIN(1-Inputs!$B$13,MAX(Inputs!$B$13,1/(1+EXP(-(Inputs!$B$11*K1987+Inputs!$B$12)))))</f>
        <v>0.00482447510759228</v>
      </c>
      <c r="M1987" s="0" t="n">
        <f aca="false">Loan_Sample!AH1967*Inputs!$B$4*B1987</f>
        <v>558.462162480307</v>
      </c>
      <c r="N1987" s="0" t="n">
        <f aca="false">L1987*Inputs!$B$4*B1987</f>
        <v>558.462162480307</v>
      </c>
      <c r="O1987" s="0" t="n">
        <f aca="false">Inputs!$B$37+Inputs!$B$38*MAX(Loan_Sample!H1967-Inputs!$C$38,0)+Inputs!$B$39*MAX(Loan_Sample!H1967-Inputs!$C$39,0)+Inputs!$B$40*MAX(Loan_Sample!H1967-Inputs!$C$40,0)+Inputs!$B$41*MAX(Loan_Sample!H1967-Inputs!$C$41,0)+Inputs!$B$42*Inputs!$B$14+Inputs!$B$43*MIN(Loan_Sample!I1967/Inputs!$B$17,1)+Inputs!$B$44*MIN(Loan_Sample!E1967,Inputs!$B$18)+Inputs!$B$45*Loan_Sample!C1967</f>
        <v>-5.88342105261601</v>
      </c>
      <c r="P1987" s="0" t="n">
        <f aca="false">MIN(1-Inputs!$B$13,MAX(Inputs!$B$13,1/(1+EXP(-(Inputs!$B$15*O1987+Inputs!$B$16)))))</f>
        <v>0.00189589873444027</v>
      </c>
      <c r="Q1987" s="0" t="n">
        <f aca="false">Inputs!$B$37+Inputs!$B$38*MAX(F1987-Inputs!$C$38,0)+Inputs!$B$39*MAX(F1987-Inputs!$C$39,0)+Inputs!$B$40*MAX(F1987-Inputs!$C$40,0)+Inputs!$B$41*MAX(F1987-Inputs!$C$41,0)+Inputs!$B$42*Inputs!$B$14+Inputs!$B$43*MIN(Loan_Sample!I1967/Inputs!$B$17,1)+Inputs!$B$44*MIN(E1987,Inputs!$B$18)+Inputs!$B$45*Loan_Sample!C1967</f>
        <v>-5.88342105261601</v>
      </c>
      <c r="R1987" s="0" t="n">
        <f aca="false">MIN(1-Inputs!$B$13,MAX(Inputs!$B$13,1/(1+EXP(-(Inputs!$B$15*Q1987+Inputs!$B$16)))))</f>
        <v>0.00189589873444027</v>
      </c>
    </row>
    <row r="1988" customFormat="false" ht="15" hidden="false" customHeight="false" outlineLevel="0" collapsed="false">
      <c r="A1988" s="0" t="n">
        <f aca="false">Loan_Sample!A1968</f>
        <v>58892</v>
      </c>
      <c r="B1988" s="0" t="n">
        <f aca="false">Loan_Sample!U1968</f>
        <v>213871.94</v>
      </c>
      <c r="C1988" s="0" t="n">
        <f aca="false">Loan_Sample!K1968+Inputs!$B$26</f>
        <v>3.82307696342468</v>
      </c>
      <c r="D1988" s="0" t="n">
        <f aca="false">Loan_Sample!L1968+Inputs!$B$26</f>
        <v>-0.276922941207886</v>
      </c>
      <c r="E1988" s="0" t="n">
        <f aca="false">Loan_Sample!E1968/(1+Inputs!$B$25/100)</f>
        <v>84.981559753418</v>
      </c>
      <c r="F1988" s="0" t="n">
        <f aca="false">Loan_Sample!H1968-Inputs!$B$24/100</f>
        <v>-0.0293333530426025</v>
      </c>
      <c r="G1988" s="0" t="n">
        <f aca="false">IF(ISNUMBER(C1988),INDEX(Scorecard!$D$54:$D$61,SUMPRODUCT(--(Scorecard!$G$54:$G$60&lt;C1988))+1),Scorecard!$D$62)</f>
        <v>0.489050497890326</v>
      </c>
      <c r="H1988" s="0" t="n">
        <f aca="false">IF(ISNUMBER(D1988),INDEX(Scorecard!$D$63:$D$68,SUMPRODUCT(--(Scorecard!$G$63:$G$67&lt;D1988))+1),Scorecard!$D$69)</f>
        <v>0.322484508656054</v>
      </c>
      <c r="I1988" s="0" t="n">
        <f aca="false">IF(ISNUMBER(E1988),INDEX(Scorecard!$D$19:$D$26,SUMPRODUCT(--(Scorecard!$G$19:$G$25&lt;E1988))+1),Scorecard!$D$27)</f>
        <v>-0.219855970853228</v>
      </c>
      <c r="J1988" s="0" t="n">
        <f aca="false">IF(ISNUMBER(F1988),INDEX(Scorecard!$D$37:$D$44,SUMPRODUCT(--(Scorecard!$G$37:$G$43&lt;F1988))+1),Scorecard!$D$45)</f>
        <v>0.330501541082344</v>
      </c>
      <c r="K1988" s="0" t="n">
        <f aca="false">Inputs!$B$10+Scorecard!$J$5*Loan_Sample!Y1968+Scorecard!$J$6*Loan_Sample!Z1968+Scorecard!$J$7*I1988+Scorecard!$J$8*Loan_Sample!AB1968+Scorecard!$J$9*J1988+Scorecard!$J$10*Loan_Sample!AD1968+Scorecard!$J$11*G1988+Scorecard!$J$12*H1988</f>
        <v>-5.86469257670016</v>
      </c>
      <c r="L1988" s="0" t="n">
        <f aca="false">MIN(1-Inputs!$B$13,MAX(Inputs!$B$13,1/(1+EXP(-(Inputs!$B$11*K1988+Inputs!$B$12)))))</f>
        <v>0.00235496928059774</v>
      </c>
      <c r="M1988" s="0" t="n">
        <f aca="false">Loan_Sample!AH1968*Inputs!$B$4*B1988</f>
        <v>176.281647038645</v>
      </c>
      <c r="N1988" s="0" t="n">
        <f aca="false">L1988*Inputs!$B$4*B1988</f>
        <v>176.281647038645</v>
      </c>
      <c r="O1988" s="0" t="n">
        <f aca="false">Inputs!$B$37+Inputs!$B$38*MAX(Loan_Sample!H1968-Inputs!$C$38,0)+Inputs!$B$39*MAX(Loan_Sample!H1968-Inputs!$C$39,0)+Inputs!$B$40*MAX(Loan_Sample!H1968-Inputs!$C$40,0)+Inputs!$B$41*MAX(Loan_Sample!H1968-Inputs!$C$41,0)+Inputs!$B$42*Inputs!$B$14+Inputs!$B$43*MIN(Loan_Sample!I1968/Inputs!$B$17,1)+Inputs!$B$44*MIN(Loan_Sample!E1968,Inputs!$B$18)+Inputs!$B$45*Loan_Sample!C1968</f>
        <v>-6.25443750753955</v>
      </c>
      <c r="P1988" s="0" t="n">
        <f aca="false">MIN(1-Inputs!$B$13,MAX(Inputs!$B$13,1/(1+EXP(-(Inputs!$B$15*O1988+Inputs!$B$16)))))</f>
        <v>0.00124430189935245</v>
      </c>
      <c r="Q1988" s="0" t="n">
        <f aca="false">Inputs!$B$37+Inputs!$B$38*MAX(F1988-Inputs!$C$38,0)+Inputs!$B$39*MAX(F1988-Inputs!$C$39,0)+Inputs!$B$40*MAX(F1988-Inputs!$C$40,0)+Inputs!$B$41*MAX(F1988-Inputs!$C$41,0)+Inputs!$B$42*Inputs!$B$14+Inputs!$B$43*MIN(Loan_Sample!I1968/Inputs!$B$17,1)+Inputs!$B$44*MIN(E1988,Inputs!$B$18)+Inputs!$B$45*Loan_Sample!C1968</f>
        <v>-6.25443750753955</v>
      </c>
      <c r="R1988" s="0" t="n">
        <f aca="false">MIN(1-Inputs!$B$13,MAX(Inputs!$B$13,1/(1+EXP(-(Inputs!$B$15*Q1988+Inputs!$B$16)))))</f>
        <v>0.00124430189935245</v>
      </c>
    </row>
    <row r="1989" customFormat="false" ht="15" hidden="false" customHeight="false" outlineLevel="0" collapsed="false">
      <c r="A1989" s="0" t="n">
        <f aca="false">Loan_Sample!A1969</f>
        <v>58904</v>
      </c>
      <c r="B1989" s="0" t="n">
        <f aca="false">Loan_Sample!U1969</f>
        <v>169180.92</v>
      </c>
      <c r="C1989" s="0" t="n">
        <f aca="false">Loan_Sample!K1969+Inputs!$B$26</f>
        <v>4.40833330154419</v>
      </c>
      <c r="D1989" s="0" t="n">
        <f aca="false">Loan_Sample!L1969+Inputs!$B$26</f>
        <v>-1.125</v>
      </c>
      <c r="E1989" s="0" t="n">
        <f aca="false">Loan_Sample!E1969/(1+Inputs!$B$25/100)</f>
        <v>69.6803436279297</v>
      </c>
      <c r="F1989" s="0" t="n">
        <f aca="false">Loan_Sample!H1969-Inputs!$B$24/100</f>
        <v>-2.75833320617676</v>
      </c>
      <c r="G1989" s="0" t="n">
        <f aca="false">IF(ISNUMBER(C1989),INDEX(Scorecard!$D$54:$D$61,SUMPRODUCT(--(Scorecard!$G$54:$G$60&lt;C1989))+1),Scorecard!$D$62)</f>
        <v>0.409483001259379</v>
      </c>
      <c r="H1989" s="0" t="n">
        <f aca="false">IF(ISNUMBER(D1989),INDEX(Scorecard!$D$63:$D$68,SUMPRODUCT(--(Scorecard!$G$63:$G$67&lt;D1989))+1),Scorecard!$D$69)</f>
        <v>-0.340582194386522</v>
      </c>
      <c r="I1989" s="0" t="n">
        <f aca="false">IF(ISNUMBER(E1989),INDEX(Scorecard!$D$19:$D$26,SUMPRODUCT(--(Scorecard!$G$19:$G$25&lt;E1989))+1),Scorecard!$D$27)</f>
        <v>0.0530843085177338</v>
      </c>
      <c r="J1989" s="0" t="n">
        <f aca="false">IF(ISNUMBER(F1989),INDEX(Scorecard!$D$37:$D$44,SUMPRODUCT(--(Scorecard!$G$37:$G$43&lt;F1989))+1),Scorecard!$D$45)</f>
        <v>1.35057635045042</v>
      </c>
      <c r="K1989" s="0" t="n">
        <f aca="false">Inputs!$B$10+Scorecard!$J$5*Loan_Sample!Y1969+Scorecard!$J$6*Loan_Sample!Z1969+Scorecard!$J$7*I1989+Scorecard!$J$8*Loan_Sample!AB1969+Scorecard!$J$9*J1989+Scorecard!$J$10*Loan_Sample!AD1969+Scorecard!$J$11*G1989+Scorecard!$J$12*H1989</f>
        <v>-6.45313234576012</v>
      </c>
      <c r="L1989" s="0" t="n">
        <f aca="false">MIN(1-Inputs!$B$13,MAX(Inputs!$B$13,1/(1+EXP(-(Inputs!$B$11*K1989+Inputs!$B$12)))))</f>
        <v>0.00125894417025903</v>
      </c>
      <c r="M1989" s="0" t="n">
        <f aca="false">Loan_Sample!AH1969*Inputs!$B$4*B1989</f>
        <v>74.546266533571</v>
      </c>
      <c r="N1989" s="0" t="n">
        <f aca="false">L1989*Inputs!$B$4*B1989</f>
        <v>74.546266533571</v>
      </c>
      <c r="O1989" s="0" t="n">
        <f aca="false">Inputs!$B$37+Inputs!$B$38*MAX(Loan_Sample!H1969-Inputs!$C$38,0)+Inputs!$B$39*MAX(Loan_Sample!H1969-Inputs!$C$39,0)+Inputs!$B$40*MAX(Loan_Sample!H1969-Inputs!$C$40,0)+Inputs!$B$41*MAX(Loan_Sample!H1969-Inputs!$C$41,0)+Inputs!$B$42*Inputs!$B$14+Inputs!$B$43*MIN(Loan_Sample!I1969/Inputs!$B$17,1)+Inputs!$B$44*MIN(Loan_Sample!E1969,Inputs!$B$18)+Inputs!$B$45*Loan_Sample!C1969</f>
        <v>-5.49827340684864</v>
      </c>
      <c r="P1989" s="0" t="n">
        <f aca="false">MIN(1-Inputs!$B$13,MAX(Inputs!$B$13,1/(1+EXP(-(Inputs!$B$15*O1989+Inputs!$B$16)))))</f>
        <v>0.00293435393493639</v>
      </c>
      <c r="Q1989" s="0" t="n">
        <f aca="false">Inputs!$B$37+Inputs!$B$38*MAX(F1989-Inputs!$C$38,0)+Inputs!$B$39*MAX(F1989-Inputs!$C$39,0)+Inputs!$B$40*MAX(F1989-Inputs!$C$40,0)+Inputs!$B$41*MAX(F1989-Inputs!$C$41,0)+Inputs!$B$42*Inputs!$B$14+Inputs!$B$43*MIN(Loan_Sample!I1969/Inputs!$B$17,1)+Inputs!$B$44*MIN(E1989,Inputs!$B$18)+Inputs!$B$45*Loan_Sample!C1969</f>
        <v>-5.49827340684864</v>
      </c>
      <c r="R1989" s="0" t="n">
        <f aca="false">MIN(1-Inputs!$B$13,MAX(Inputs!$B$13,1/(1+EXP(-(Inputs!$B$15*Q1989+Inputs!$B$16)))))</f>
        <v>0.00293435393493639</v>
      </c>
    </row>
    <row r="1990" customFormat="false" ht="15" hidden="false" customHeight="false" outlineLevel="0" collapsed="false">
      <c r="A1990" s="0" t="n">
        <f aca="false">Loan_Sample!A1970</f>
        <v>58908</v>
      </c>
      <c r="B1990" s="0" t="n">
        <f aca="false">Loan_Sample!U1970</f>
        <v>255190.28</v>
      </c>
      <c r="C1990" s="0" t="n">
        <f aca="false">Loan_Sample!K1970+Inputs!$B$26</f>
        <v>3.90833330154419</v>
      </c>
      <c r="D1990" s="0" t="n">
        <f aca="false">Loan_Sample!L1970+Inputs!$B$26</f>
        <v>-1.125</v>
      </c>
      <c r="E1990" s="0" t="n">
        <f aca="false">Loan_Sample!E1970/(1+Inputs!$B$25/100)</f>
        <v>54.8027420043945</v>
      </c>
      <c r="F1990" s="0" t="n">
        <f aca="false">Loan_Sample!H1970-Inputs!$B$24/100</f>
        <v>-1.06133317947388</v>
      </c>
      <c r="G1990" s="0" t="n">
        <f aca="false">IF(ISNUMBER(C1990),INDEX(Scorecard!$D$54:$D$61,SUMPRODUCT(--(Scorecard!$G$54:$G$60&lt;C1990))+1),Scorecard!$D$62)</f>
        <v>0.489050497890326</v>
      </c>
      <c r="H1990" s="0" t="n">
        <f aca="false">IF(ISNUMBER(D1990),INDEX(Scorecard!$D$63:$D$68,SUMPRODUCT(--(Scorecard!$G$63:$G$67&lt;D1990))+1),Scorecard!$D$69)</f>
        <v>-0.340582194386522</v>
      </c>
      <c r="I1990" s="0" t="n">
        <f aca="false">IF(ISNUMBER(E1990),INDEX(Scorecard!$D$19:$D$26,SUMPRODUCT(--(Scorecard!$G$19:$G$25&lt;E1990))+1),Scorecard!$D$27)</f>
        <v>0.285899340811827</v>
      </c>
      <c r="J1990" s="0" t="n">
        <f aca="false">IF(ISNUMBER(F1990),INDEX(Scorecard!$D$37:$D$44,SUMPRODUCT(--(Scorecard!$G$37:$G$43&lt;F1990))+1),Scorecard!$D$45)</f>
        <v>1.35057635045042</v>
      </c>
      <c r="K1990" s="0" t="n">
        <f aca="false">Inputs!$B$10+Scorecard!$J$5*Loan_Sample!Y1970+Scorecard!$J$6*Loan_Sample!Z1970+Scorecard!$J$7*I1990+Scorecard!$J$8*Loan_Sample!AB1970+Scorecard!$J$9*J1990+Scorecard!$J$10*Loan_Sample!AD1970+Scorecard!$J$11*G1990+Scorecard!$J$12*H1990</f>
        <v>-3.44834055034255</v>
      </c>
      <c r="L1990" s="0" t="n">
        <f aca="false">MIN(1-Inputs!$B$13,MAX(Inputs!$B$13,1/(1+EXP(-(Inputs!$B$11*K1990+Inputs!$B$12)))))</f>
        <v>0.0300982249977053</v>
      </c>
      <c r="M1990" s="0" t="n">
        <f aca="false">Loan_Sample!AH1970*Inputs!$B$4*B1990</f>
        <v>2688.2710626336</v>
      </c>
      <c r="N1990" s="0" t="n">
        <f aca="false">L1990*Inputs!$B$4*B1990</f>
        <v>2688.2710626336</v>
      </c>
      <c r="O1990" s="0" t="n">
        <f aca="false">Inputs!$B$37+Inputs!$B$38*MAX(Loan_Sample!H1970-Inputs!$C$38,0)+Inputs!$B$39*MAX(Loan_Sample!H1970-Inputs!$C$39,0)+Inputs!$B$40*MAX(Loan_Sample!H1970-Inputs!$C$40,0)+Inputs!$B$41*MAX(Loan_Sample!H1970-Inputs!$C$41,0)+Inputs!$B$42*Inputs!$B$14+Inputs!$B$43*MIN(Loan_Sample!I1970/Inputs!$B$17,1)+Inputs!$B$44*MIN(Loan_Sample!E1970,Inputs!$B$18)+Inputs!$B$45*Loan_Sample!C1970</f>
        <v>-5.75468096761697</v>
      </c>
      <c r="P1990" s="0" t="n">
        <f aca="false">MIN(1-Inputs!$B$13,MAX(Inputs!$B$13,1/(1+EXP(-(Inputs!$B$15*O1990+Inputs!$B$16)))))</f>
        <v>0.00219404260002856</v>
      </c>
      <c r="Q1990" s="0" t="n">
        <f aca="false">Inputs!$B$37+Inputs!$B$38*MAX(F1990-Inputs!$C$38,0)+Inputs!$B$39*MAX(F1990-Inputs!$C$39,0)+Inputs!$B$40*MAX(F1990-Inputs!$C$40,0)+Inputs!$B$41*MAX(F1990-Inputs!$C$41,0)+Inputs!$B$42*Inputs!$B$14+Inputs!$B$43*MIN(Loan_Sample!I1970/Inputs!$B$17,1)+Inputs!$B$44*MIN(E1990,Inputs!$B$18)+Inputs!$B$45*Loan_Sample!C1970</f>
        <v>-5.75468096761697</v>
      </c>
      <c r="R1990" s="0" t="n">
        <f aca="false">MIN(1-Inputs!$B$13,MAX(Inputs!$B$13,1/(1+EXP(-(Inputs!$B$15*Q1990+Inputs!$B$16)))))</f>
        <v>0.00219404260002856</v>
      </c>
    </row>
    <row r="1991" customFormat="false" ht="15" hidden="false" customHeight="false" outlineLevel="0" collapsed="false">
      <c r="A1991" s="0" t="n">
        <f aca="false">Loan_Sample!A1971</f>
        <v>59088</v>
      </c>
      <c r="B1991" s="0" t="n">
        <f aca="false">Loan_Sample!U1971</f>
        <v>192330.34</v>
      </c>
      <c r="C1991" s="0" t="n">
        <f aca="false">Loan_Sample!K1971+Inputs!$B$26</f>
        <v>7.13333320617676</v>
      </c>
      <c r="D1991" s="0" t="n">
        <f aca="false">Loan_Sample!L1971+Inputs!$B$26</f>
        <v>2.71025609970093</v>
      </c>
      <c r="E1991" s="0" t="n">
        <f aca="false">Loan_Sample!E1971/(1+Inputs!$B$25/100)</f>
        <v>93.2658996582031</v>
      </c>
      <c r="F1991" s="0" t="n">
        <f aca="false">Loan_Sample!H1971-Inputs!$B$24/100</f>
        <v>0.952333211898804</v>
      </c>
      <c r="G1991" s="0" t="n">
        <f aca="false">IF(ISNUMBER(C1991),INDEX(Scorecard!$D$54:$D$61,SUMPRODUCT(--(Scorecard!$G$54:$G$60&lt;C1991))+1),Scorecard!$D$62)</f>
        <v>-0.541917179454542</v>
      </c>
      <c r="H1991" s="0" t="n">
        <f aca="false">IF(ISNUMBER(D1991),INDEX(Scorecard!$D$63:$D$68,SUMPRODUCT(--(Scorecard!$G$63:$G$67&lt;D1991))+1),Scorecard!$D$69)</f>
        <v>0.322484508656054</v>
      </c>
      <c r="I1991" s="0" t="n">
        <f aca="false">IF(ISNUMBER(E1991),INDEX(Scorecard!$D$19:$D$26,SUMPRODUCT(--(Scorecard!$G$19:$G$25&lt;E1991))+1),Scorecard!$D$27)</f>
        <v>-0.820992370602782</v>
      </c>
      <c r="J1991" s="0" t="n">
        <f aca="false">IF(ISNUMBER(F1991),INDEX(Scorecard!$D$37:$D$44,SUMPRODUCT(--(Scorecard!$G$37:$G$43&lt;F1991))+1),Scorecard!$D$45)</f>
        <v>-0.975503570149195</v>
      </c>
      <c r="K1991" s="0" t="n">
        <f aca="false">Inputs!$B$10+Scorecard!$J$5*Loan_Sample!Y1971+Scorecard!$J$6*Loan_Sample!Z1971+Scorecard!$J$7*I1991+Scorecard!$J$8*Loan_Sample!AB1971+Scorecard!$J$9*J1991+Scorecard!$J$10*Loan_Sample!AD1971+Scorecard!$J$11*G1991+Scorecard!$J$12*H1991</f>
        <v>-3.95750636975049</v>
      </c>
      <c r="L1991" s="0" t="n">
        <f aca="false">MIN(1-Inputs!$B$13,MAX(Inputs!$B$13,1/(1+EXP(-(Inputs!$B$11*K1991+Inputs!$B$12)))))</f>
        <v>0.0177133481064232</v>
      </c>
      <c r="M1991" s="0" t="n">
        <f aca="false">Loan_Sample!AH1971*Inputs!$B$4*B1991</f>
        <v>1192.38499234636</v>
      </c>
      <c r="N1991" s="0" t="n">
        <f aca="false">L1991*Inputs!$B$4*B1991</f>
        <v>1192.38499234636</v>
      </c>
      <c r="O1991" s="0" t="n">
        <f aca="false">Inputs!$B$37+Inputs!$B$38*MAX(Loan_Sample!H1971-Inputs!$C$38,0)+Inputs!$B$39*MAX(Loan_Sample!H1971-Inputs!$C$39,0)+Inputs!$B$40*MAX(Loan_Sample!H1971-Inputs!$C$40,0)+Inputs!$B$41*MAX(Loan_Sample!H1971-Inputs!$C$41,0)+Inputs!$B$42*Inputs!$B$14+Inputs!$B$43*MIN(Loan_Sample!I1971/Inputs!$B$17,1)+Inputs!$B$44*MIN(Loan_Sample!E1971,Inputs!$B$18)+Inputs!$B$45*Loan_Sample!C1971</f>
        <v>-3.76059070163059</v>
      </c>
      <c r="P1991" s="0" t="n">
        <f aca="false">MIN(1-Inputs!$B$13,MAX(Inputs!$B$13,1/(1+EXP(-(Inputs!$B$15*O1991+Inputs!$B$16)))))</f>
        <v>0.0207765656617137</v>
      </c>
      <c r="Q1991" s="0" t="n">
        <f aca="false">Inputs!$B$37+Inputs!$B$38*MAX(F1991-Inputs!$C$38,0)+Inputs!$B$39*MAX(F1991-Inputs!$C$39,0)+Inputs!$B$40*MAX(F1991-Inputs!$C$40,0)+Inputs!$B$41*MAX(F1991-Inputs!$C$41,0)+Inputs!$B$42*Inputs!$B$14+Inputs!$B$43*MIN(Loan_Sample!I1971/Inputs!$B$17,1)+Inputs!$B$44*MIN(E1991,Inputs!$B$18)+Inputs!$B$45*Loan_Sample!C1971</f>
        <v>-3.76059070163059</v>
      </c>
      <c r="R1991" s="0" t="n">
        <f aca="false">MIN(1-Inputs!$B$13,MAX(Inputs!$B$13,1/(1+EXP(-(Inputs!$B$15*Q1991+Inputs!$B$16)))))</f>
        <v>0.0207765656617137</v>
      </c>
    </row>
    <row r="1992" customFormat="false" ht="15" hidden="false" customHeight="false" outlineLevel="0" collapsed="false">
      <c r="A1992" s="0" t="n">
        <f aca="false">Loan_Sample!A1972</f>
        <v>59113</v>
      </c>
      <c r="B1992" s="0" t="n">
        <f aca="false">Loan_Sample!U1972</f>
        <v>237501.45</v>
      </c>
      <c r="C1992" s="0" t="n">
        <f aca="false">Loan_Sample!K1972+Inputs!$B$26</f>
        <v>4.65833330154419</v>
      </c>
      <c r="D1992" s="0" t="n">
        <f aca="false">Loan_Sample!L1972+Inputs!$B$26</f>
        <v>-1.875</v>
      </c>
      <c r="E1992" s="0" t="n">
        <f aca="false">Loan_Sample!E1972/(1+Inputs!$B$25/100)</f>
        <v>56.6157951354981</v>
      </c>
      <c r="F1992" s="0" t="n">
        <f aca="false">Loan_Sample!H1972-Inputs!$B$24/100</f>
        <v>0.979333162307739</v>
      </c>
      <c r="G1992" s="0" t="n">
        <f aca="false">IF(ISNUMBER(C1992),INDEX(Scorecard!$D$54:$D$61,SUMPRODUCT(--(Scorecard!$G$54:$G$60&lt;C1992))+1),Scorecard!$D$62)</f>
        <v>0.409483001259379</v>
      </c>
      <c r="H1992" s="0" t="n">
        <f aca="false">IF(ISNUMBER(D1992),INDEX(Scorecard!$D$63:$D$68,SUMPRODUCT(--(Scorecard!$G$63:$G$67&lt;D1992))+1),Scorecard!$D$69)</f>
        <v>-0.340582194386522</v>
      </c>
      <c r="I1992" s="0" t="n">
        <f aca="false">IF(ISNUMBER(E1992),INDEX(Scorecard!$D$19:$D$26,SUMPRODUCT(--(Scorecard!$G$19:$G$25&lt;E1992))+1),Scorecard!$D$27)</f>
        <v>0.285899340811827</v>
      </c>
      <c r="J1992" s="0" t="n">
        <f aca="false">IF(ISNUMBER(F1992),INDEX(Scorecard!$D$37:$D$44,SUMPRODUCT(--(Scorecard!$G$37:$G$43&lt;F1992))+1),Scorecard!$D$45)</f>
        <v>-0.975503570149195</v>
      </c>
      <c r="K1992" s="0" t="n">
        <f aca="false">Inputs!$B$10+Scorecard!$J$5*Loan_Sample!Y1972+Scorecard!$J$6*Loan_Sample!Z1972+Scorecard!$J$7*I1992+Scorecard!$J$8*Loan_Sample!AB1972+Scorecard!$J$9*J1992+Scorecard!$J$10*Loan_Sample!AD1972+Scorecard!$J$11*G1992+Scorecard!$J$12*H1992</f>
        <v>-3.32159370842942</v>
      </c>
      <c r="L1992" s="0" t="n">
        <f aca="false">MIN(1-Inputs!$B$13,MAX(Inputs!$B$13,1/(1+EXP(-(Inputs!$B$11*K1992+Inputs!$B$12)))))</f>
        <v>0.0343035663405978</v>
      </c>
      <c r="M1992" s="0" t="n">
        <f aca="false">Loan_Sample!AH1972*Inputs!$B$4*B1992</f>
        <v>2851.50136112211</v>
      </c>
      <c r="N1992" s="0" t="n">
        <f aca="false">L1992*Inputs!$B$4*B1992</f>
        <v>2851.50136112211</v>
      </c>
      <c r="O1992" s="0" t="n">
        <f aca="false">Inputs!$B$37+Inputs!$B$38*MAX(Loan_Sample!H1972-Inputs!$C$38,0)+Inputs!$B$39*MAX(Loan_Sample!H1972-Inputs!$C$39,0)+Inputs!$B$40*MAX(Loan_Sample!H1972-Inputs!$C$40,0)+Inputs!$B$41*MAX(Loan_Sample!H1972-Inputs!$C$41,0)+Inputs!$B$42*Inputs!$B$14+Inputs!$B$43*MIN(Loan_Sample!I1972/Inputs!$B$17,1)+Inputs!$B$44*MIN(Loan_Sample!E1972,Inputs!$B$18)+Inputs!$B$45*Loan_Sample!C1972</f>
        <v>-3.49042764494297</v>
      </c>
      <c r="P1992" s="0" t="n">
        <f aca="false">MIN(1-Inputs!$B$13,MAX(Inputs!$B$13,1/(1+EXP(-(Inputs!$B$15*O1992+Inputs!$B$16)))))</f>
        <v>0.0280364412847829</v>
      </c>
      <c r="Q1992" s="0" t="n">
        <f aca="false">Inputs!$B$37+Inputs!$B$38*MAX(F1992-Inputs!$C$38,0)+Inputs!$B$39*MAX(F1992-Inputs!$C$39,0)+Inputs!$B$40*MAX(F1992-Inputs!$C$40,0)+Inputs!$B$41*MAX(F1992-Inputs!$C$41,0)+Inputs!$B$42*Inputs!$B$14+Inputs!$B$43*MIN(Loan_Sample!I1972/Inputs!$B$17,1)+Inputs!$B$44*MIN(E1992,Inputs!$B$18)+Inputs!$B$45*Loan_Sample!C1972</f>
        <v>-3.49042764494297</v>
      </c>
      <c r="R1992" s="0" t="n">
        <f aca="false">MIN(1-Inputs!$B$13,MAX(Inputs!$B$13,1/(1+EXP(-(Inputs!$B$15*Q1992+Inputs!$B$16)))))</f>
        <v>0.0280364412847829</v>
      </c>
    </row>
    <row r="1993" customFormat="false" ht="15" hidden="false" customHeight="false" outlineLevel="0" collapsed="false">
      <c r="A1993" s="0" t="n">
        <f aca="false">Loan_Sample!A1973</f>
        <v>59134</v>
      </c>
      <c r="B1993" s="0" t="n">
        <f aca="false">Loan_Sample!U1973</f>
        <v>128963.47</v>
      </c>
      <c r="C1993" s="0" t="n">
        <f aca="false">Loan_Sample!K1973+Inputs!$B$26</f>
        <v>4.50833320617676</v>
      </c>
      <c r="D1993" s="0" t="n">
        <f aca="false">Loan_Sample!L1973+Inputs!$B$26</f>
        <v>-1.125</v>
      </c>
      <c r="E1993" s="0" t="n">
        <f aca="false">Loan_Sample!E1973/(1+Inputs!$B$25/100)</f>
        <v>76.8437957763672</v>
      </c>
      <c r="F1993" s="0" t="n">
        <f aca="false">Loan_Sample!H1973-Inputs!$B$24/100</f>
        <v>-2.31433320045471</v>
      </c>
      <c r="G1993" s="0" t="n">
        <f aca="false">IF(ISNUMBER(C1993),INDEX(Scorecard!$D$54:$D$61,SUMPRODUCT(--(Scorecard!$G$54:$G$60&lt;C1993))+1),Scorecard!$D$62)</f>
        <v>0.409483001259379</v>
      </c>
      <c r="H1993" s="0" t="n">
        <f aca="false">IF(ISNUMBER(D1993),INDEX(Scorecard!$D$63:$D$68,SUMPRODUCT(--(Scorecard!$G$63:$G$67&lt;D1993))+1),Scorecard!$D$69)</f>
        <v>-0.340582194386522</v>
      </c>
      <c r="I1993" s="0" t="n">
        <f aca="false">IF(ISNUMBER(E1993),INDEX(Scorecard!$D$19:$D$26,SUMPRODUCT(--(Scorecard!$G$19:$G$25&lt;E1993))+1),Scorecard!$D$27)</f>
        <v>-0.0341578513653732</v>
      </c>
      <c r="J1993" s="0" t="n">
        <f aca="false">IF(ISNUMBER(F1993),INDEX(Scorecard!$D$37:$D$44,SUMPRODUCT(--(Scorecard!$G$37:$G$43&lt;F1993))+1),Scorecard!$D$45)</f>
        <v>1.35057635045042</v>
      </c>
      <c r="K1993" s="0" t="n">
        <f aca="false">Inputs!$B$10+Scorecard!$J$5*Loan_Sample!Y1973+Scorecard!$J$6*Loan_Sample!Z1973+Scorecard!$J$7*I1993+Scorecard!$J$8*Loan_Sample!AB1973+Scorecard!$J$9*J1993+Scorecard!$J$10*Loan_Sample!AD1973+Scorecard!$J$11*G1993+Scorecard!$J$12*H1993</f>
        <v>-5.41243587882997</v>
      </c>
      <c r="L1993" s="0" t="n">
        <f aca="false">MIN(1-Inputs!$B$13,MAX(Inputs!$B$13,1/(1+EXP(-(Inputs!$B$11*K1993+Inputs!$B$12)))))</f>
        <v>0.00380849205692739</v>
      </c>
      <c r="M1993" s="0" t="n">
        <f aca="false">Loan_Sample!AH1973*Inputs!$B$4*B1993</f>
        <v>171.904722895078</v>
      </c>
      <c r="N1993" s="0" t="n">
        <f aca="false">L1993*Inputs!$B$4*B1993</f>
        <v>171.904722895078</v>
      </c>
      <c r="O1993" s="0" t="n">
        <f aca="false">Inputs!$B$37+Inputs!$B$38*MAX(Loan_Sample!H1973-Inputs!$C$38,0)+Inputs!$B$39*MAX(Loan_Sample!H1973-Inputs!$C$39,0)+Inputs!$B$40*MAX(Loan_Sample!H1973-Inputs!$C$40,0)+Inputs!$B$41*MAX(Loan_Sample!H1973-Inputs!$C$41,0)+Inputs!$B$42*Inputs!$B$14+Inputs!$B$43*MIN(Loan_Sample!I1973/Inputs!$B$17,1)+Inputs!$B$44*MIN(Loan_Sample!E1973,Inputs!$B$18)+Inputs!$B$45*Loan_Sample!C1973</f>
        <v>-6.16722563017775</v>
      </c>
      <c r="P1993" s="0" t="n">
        <f aca="false">MIN(1-Inputs!$B$13,MAX(Inputs!$B$13,1/(1+EXP(-(Inputs!$B$15*O1993+Inputs!$B$16)))))</f>
        <v>0.00137380918297326</v>
      </c>
      <c r="Q1993" s="0" t="n">
        <f aca="false">Inputs!$B$37+Inputs!$B$38*MAX(F1993-Inputs!$C$38,0)+Inputs!$B$39*MAX(F1993-Inputs!$C$39,0)+Inputs!$B$40*MAX(F1993-Inputs!$C$40,0)+Inputs!$B$41*MAX(F1993-Inputs!$C$41,0)+Inputs!$B$42*Inputs!$B$14+Inputs!$B$43*MIN(Loan_Sample!I1973/Inputs!$B$17,1)+Inputs!$B$44*MIN(E1993,Inputs!$B$18)+Inputs!$B$45*Loan_Sample!C1973</f>
        <v>-6.16722563017775</v>
      </c>
      <c r="R1993" s="0" t="n">
        <f aca="false">MIN(1-Inputs!$B$13,MAX(Inputs!$B$13,1/(1+EXP(-(Inputs!$B$15*Q1993+Inputs!$B$16)))))</f>
        <v>0.00137380918297326</v>
      </c>
    </row>
    <row r="1994" customFormat="false" ht="15" hidden="false" customHeight="false" outlineLevel="0" collapsed="false">
      <c r="A1994" s="0" t="n">
        <f aca="false">Loan_Sample!A1974</f>
        <v>59176</v>
      </c>
      <c r="B1994" s="0" t="n">
        <f aca="false">Loan_Sample!U1974</f>
        <v>217459.1</v>
      </c>
      <c r="C1994" s="0" t="n">
        <f aca="false">Loan_Sample!K1974+Inputs!$B$26</f>
        <v>5.83333349227905</v>
      </c>
      <c r="D1994" s="0" t="n">
        <f aca="false">Loan_Sample!L1974+Inputs!$B$26</f>
        <v>-3.49999952316284</v>
      </c>
      <c r="E1994" s="0" t="n">
        <f aca="false">Loan_Sample!E1974/(1+Inputs!$B$25/100)</f>
        <v>68.1371459960938</v>
      </c>
      <c r="F1994" s="0" t="n">
        <f aca="false">Loan_Sample!H1974-Inputs!$B$24/100</f>
        <v>0.493333339691162</v>
      </c>
      <c r="G1994" s="0" t="n">
        <f aca="false">IF(ISNUMBER(C1994),INDEX(Scorecard!$D$54:$D$61,SUMPRODUCT(--(Scorecard!$G$54:$G$60&lt;C1994))+1),Scorecard!$D$62)</f>
        <v>0.0151758992857273</v>
      </c>
      <c r="H1994" s="0" t="n">
        <f aca="false">IF(ISNUMBER(D1994),INDEX(Scorecard!$D$63:$D$68,SUMPRODUCT(--(Scorecard!$G$63:$G$67&lt;D1994))+1),Scorecard!$D$69)</f>
        <v>-0.340582194386522</v>
      </c>
      <c r="I1994" s="0" t="n">
        <f aca="false">IF(ISNUMBER(E1994),INDEX(Scorecard!$D$19:$D$26,SUMPRODUCT(--(Scorecard!$G$19:$G$25&lt;E1994))+1),Scorecard!$D$27)</f>
        <v>0.0530843085177338</v>
      </c>
      <c r="J1994" s="0" t="n">
        <f aca="false">IF(ISNUMBER(F1994),INDEX(Scorecard!$D$37:$D$44,SUMPRODUCT(--(Scorecard!$G$37:$G$43&lt;F1994))+1),Scorecard!$D$45)</f>
        <v>-0.271229676926091</v>
      </c>
      <c r="K1994" s="0" t="n">
        <f aca="false">Inputs!$B$10+Scorecard!$J$5*Loan_Sample!Y1974+Scorecard!$J$6*Loan_Sample!Z1974+Scorecard!$J$7*I1994+Scorecard!$J$8*Loan_Sample!AB1974+Scorecard!$J$9*J1994+Scorecard!$J$10*Loan_Sample!AD1974+Scorecard!$J$11*G1994+Scorecard!$J$12*H1994</f>
        <v>-6.67144971244195</v>
      </c>
      <c r="L1994" s="0" t="n">
        <f aca="false">MIN(1-Inputs!$B$13,MAX(Inputs!$B$13,1/(1+EXP(-(Inputs!$B$11*K1994+Inputs!$B$12)))))</f>
        <v>0.000997783006839464</v>
      </c>
      <c r="M1994" s="0" t="n">
        <f aca="false">Loan_Sample!AH1974*Inputs!$B$4*B1994</f>
        <v>75.9419481319113</v>
      </c>
      <c r="N1994" s="0" t="n">
        <f aca="false">L1994*Inputs!$B$4*B1994</f>
        <v>75.9419481319113</v>
      </c>
      <c r="O1994" s="0" t="n">
        <f aca="false">Inputs!$B$37+Inputs!$B$38*MAX(Loan_Sample!H1974-Inputs!$C$38,0)+Inputs!$B$39*MAX(Loan_Sample!H1974-Inputs!$C$39,0)+Inputs!$B$40*MAX(Loan_Sample!H1974-Inputs!$C$40,0)+Inputs!$B$41*MAX(Loan_Sample!H1974-Inputs!$C$41,0)+Inputs!$B$42*Inputs!$B$14+Inputs!$B$43*MIN(Loan_Sample!I1974/Inputs!$B$17,1)+Inputs!$B$44*MIN(Loan_Sample!E1974,Inputs!$B$18)+Inputs!$B$45*Loan_Sample!C1974</f>
        <v>-3.88528253349653</v>
      </c>
      <c r="P1994" s="0" t="n">
        <f aca="false">MIN(1-Inputs!$B$13,MAX(Inputs!$B$13,1/(1+EXP(-(Inputs!$B$15*O1994+Inputs!$B$16)))))</f>
        <v>0.018080352371315</v>
      </c>
      <c r="Q1994" s="0" t="n">
        <f aca="false">Inputs!$B$37+Inputs!$B$38*MAX(F1994-Inputs!$C$38,0)+Inputs!$B$39*MAX(F1994-Inputs!$C$39,0)+Inputs!$B$40*MAX(F1994-Inputs!$C$40,0)+Inputs!$B$41*MAX(F1994-Inputs!$C$41,0)+Inputs!$B$42*Inputs!$B$14+Inputs!$B$43*MIN(Loan_Sample!I1974/Inputs!$B$17,1)+Inputs!$B$44*MIN(E1994,Inputs!$B$18)+Inputs!$B$45*Loan_Sample!C1974</f>
        <v>-3.88528253349653</v>
      </c>
      <c r="R1994" s="0" t="n">
        <f aca="false">MIN(1-Inputs!$B$13,MAX(Inputs!$B$13,1/(1+EXP(-(Inputs!$B$15*Q1994+Inputs!$B$16)))))</f>
        <v>0.018080352371315</v>
      </c>
    </row>
    <row r="1995" customFormat="false" ht="15" hidden="false" customHeight="false" outlineLevel="0" collapsed="false">
      <c r="A1995" s="0" t="n">
        <f aca="false">Loan_Sample!A1975</f>
        <v>59191</v>
      </c>
      <c r="B1995" s="0" t="n">
        <f aca="false">Loan_Sample!U1975</f>
        <v>274973.94</v>
      </c>
      <c r="C1995" s="0" t="n">
        <f aca="false">Loan_Sample!K1975+Inputs!$B$26</f>
        <v>4.40000009536743</v>
      </c>
      <c r="D1995" s="0" t="n">
        <f aca="false">Loan_Sample!L1975+Inputs!$B$26</f>
        <v>-0.208333015441895</v>
      </c>
      <c r="E1995" s="0" t="n">
        <f aca="false">Loan_Sample!E1975/(1+Inputs!$B$25/100)</f>
        <v>80.567741394043</v>
      </c>
      <c r="F1995" s="0" t="n">
        <f aca="false">Loan_Sample!H1975-Inputs!$B$24/100</f>
        <v>-3.73033308982849</v>
      </c>
      <c r="G1995" s="0" t="n">
        <f aca="false">IF(ISNUMBER(C1995),INDEX(Scorecard!$D$54:$D$61,SUMPRODUCT(--(Scorecard!$G$54:$G$60&lt;C1995))+1),Scorecard!$D$62)</f>
        <v>0.489050497890326</v>
      </c>
      <c r="H1995" s="0" t="n">
        <f aca="false">IF(ISNUMBER(D1995),INDEX(Scorecard!$D$63:$D$68,SUMPRODUCT(--(Scorecard!$G$63:$G$67&lt;D1995))+1),Scorecard!$D$69)</f>
        <v>0.322484508656054</v>
      </c>
      <c r="I1995" s="0" t="n">
        <f aca="false">IF(ISNUMBER(E1995),INDEX(Scorecard!$D$19:$D$26,SUMPRODUCT(--(Scorecard!$G$19:$G$25&lt;E1995))+1),Scorecard!$D$27)</f>
        <v>-0.0341578513653732</v>
      </c>
      <c r="J1995" s="0" t="n">
        <f aca="false">IF(ISNUMBER(F1995),INDEX(Scorecard!$D$37:$D$44,SUMPRODUCT(--(Scorecard!$G$37:$G$43&lt;F1995))+1),Scorecard!$D$45)</f>
        <v>1.35057635045042</v>
      </c>
      <c r="K1995" s="0" t="n">
        <f aca="false">Inputs!$B$10+Scorecard!$J$5*Loan_Sample!Y1975+Scorecard!$J$6*Loan_Sample!Z1975+Scorecard!$J$7*I1995+Scorecard!$J$8*Loan_Sample!AB1975+Scorecard!$J$9*J1995+Scorecard!$J$10*Loan_Sample!AD1975+Scorecard!$J$11*G1995+Scorecard!$J$12*H1995</f>
        <v>-5.82368529592163</v>
      </c>
      <c r="L1995" s="0" t="n">
        <f aca="false">MIN(1-Inputs!$B$13,MAX(Inputs!$B$13,1/(1+EXP(-(Inputs!$B$11*K1995+Inputs!$B$12)))))</f>
        <v>0.00245995109553174</v>
      </c>
      <c r="M1995" s="0" t="n">
        <f aca="false">Loan_Sample!AH1975*Inputs!$B$4*B1995</f>
        <v>236.747855730987</v>
      </c>
      <c r="N1995" s="0" t="n">
        <f aca="false">L1995*Inputs!$B$4*B1995</f>
        <v>236.747855730987</v>
      </c>
      <c r="O1995" s="0" t="n">
        <f aca="false">Inputs!$B$37+Inputs!$B$38*MAX(Loan_Sample!H1975-Inputs!$C$38,0)+Inputs!$B$39*MAX(Loan_Sample!H1975-Inputs!$C$39,0)+Inputs!$B$40*MAX(Loan_Sample!H1975-Inputs!$C$40,0)+Inputs!$B$41*MAX(Loan_Sample!H1975-Inputs!$C$41,0)+Inputs!$B$42*Inputs!$B$14+Inputs!$B$43*MIN(Loan_Sample!I1975/Inputs!$B$17,1)+Inputs!$B$44*MIN(Loan_Sample!E1975,Inputs!$B$18)+Inputs!$B$45*Loan_Sample!C1975</f>
        <v>-5.51084362535357</v>
      </c>
      <c r="P1995" s="0" t="n">
        <f aca="false">MIN(1-Inputs!$B$13,MAX(Inputs!$B$13,1/(1+EXP(-(Inputs!$B$15*O1995+Inputs!$B$16)))))</f>
        <v>0.00289284119792372</v>
      </c>
      <c r="Q1995" s="0" t="n">
        <f aca="false">Inputs!$B$37+Inputs!$B$38*MAX(F1995-Inputs!$C$38,0)+Inputs!$B$39*MAX(F1995-Inputs!$C$39,0)+Inputs!$B$40*MAX(F1995-Inputs!$C$40,0)+Inputs!$B$41*MAX(F1995-Inputs!$C$41,0)+Inputs!$B$42*Inputs!$B$14+Inputs!$B$43*MIN(Loan_Sample!I1975/Inputs!$B$17,1)+Inputs!$B$44*MIN(E1995,Inputs!$B$18)+Inputs!$B$45*Loan_Sample!C1975</f>
        <v>-5.51084362535357</v>
      </c>
      <c r="R1995" s="0" t="n">
        <f aca="false">MIN(1-Inputs!$B$13,MAX(Inputs!$B$13,1/(1+EXP(-(Inputs!$B$15*Q1995+Inputs!$B$16)))))</f>
        <v>0.00289284119792372</v>
      </c>
    </row>
    <row r="1996" customFormat="false" ht="15" hidden="false" customHeight="false" outlineLevel="0" collapsed="false">
      <c r="A1996" s="0" t="n">
        <f aca="false">Loan_Sample!A1976</f>
        <v>59194</v>
      </c>
      <c r="B1996" s="0" t="n">
        <f aca="false">Loan_Sample!U1976</f>
        <v>207672.39</v>
      </c>
      <c r="C1996" s="0" t="n">
        <f aca="false">Loan_Sample!K1976+Inputs!$B$26</f>
        <v>5.25833320617676</v>
      </c>
      <c r="D1996" s="0" t="n">
        <f aca="false">Loan_Sample!L1976+Inputs!$B$26</f>
        <v>-1.875</v>
      </c>
      <c r="E1996" s="0" t="n">
        <f aca="false">Loan_Sample!E1976/(1+Inputs!$B$25/100)</f>
        <v>88.7629776000977</v>
      </c>
      <c r="F1996" s="0" t="n">
        <f aca="false">Loan_Sample!H1976-Inputs!$B$24/100</f>
        <v>-0.0386667251586914</v>
      </c>
      <c r="G1996" s="0" t="n">
        <f aca="false">IF(ISNUMBER(C1996),INDEX(Scorecard!$D$54:$D$61,SUMPRODUCT(--(Scorecard!$G$54:$G$60&lt;C1996))+1),Scorecard!$D$62)</f>
        <v>0.126303549215828</v>
      </c>
      <c r="H1996" s="0" t="n">
        <f aca="false">IF(ISNUMBER(D1996),INDEX(Scorecard!$D$63:$D$68,SUMPRODUCT(--(Scorecard!$G$63:$G$67&lt;D1996))+1),Scorecard!$D$69)</f>
        <v>-0.340582194386522</v>
      </c>
      <c r="I1996" s="0" t="n">
        <f aca="false">IF(ISNUMBER(E1996),INDEX(Scorecard!$D$19:$D$26,SUMPRODUCT(--(Scorecard!$G$19:$G$25&lt;E1996))+1),Scorecard!$D$27)</f>
        <v>-0.820992370602782</v>
      </c>
      <c r="J1996" s="0" t="n">
        <f aca="false">IF(ISNUMBER(F1996),INDEX(Scorecard!$D$37:$D$44,SUMPRODUCT(--(Scorecard!$G$37:$G$43&lt;F1996))+1),Scorecard!$D$45)</f>
        <v>0.330501541082344</v>
      </c>
      <c r="K1996" s="0" t="n">
        <f aca="false">Inputs!$B$10+Scorecard!$J$5*Loan_Sample!Y1976+Scorecard!$J$6*Loan_Sample!Z1976+Scorecard!$J$7*I1996+Scorecard!$J$8*Loan_Sample!AB1976+Scorecard!$J$9*J1996+Scorecard!$J$10*Loan_Sample!AD1976+Scorecard!$J$11*G1996+Scorecard!$J$12*H1996</f>
        <v>-2.52438408931382</v>
      </c>
      <c r="L1996" s="0" t="n">
        <f aca="false">MIN(1-Inputs!$B$13,MAX(Inputs!$B$13,1/(1+EXP(-(Inputs!$B$11*K1996+Inputs!$B$12)))))</f>
        <v>0.0767269159258122</v>
      </c>
      <c r="M1996" s="0" t="n">
        <f aca="false">Loan_Sample!AH1976*Inputs!$B$4*B1996</f>
        <v>5576.92170267487</v>
      </c>
      <c r="N1996" s="0" t="n">
        <f aca="false">L1996*Inputs!$B$4*B1996</f>
        <v>5576.92170267487</v>
      </c>
      <c r="O1996" s="0" t="n">
        <f aca="false">Inputs!$B$37+Inputs!$B$38*MAX(Loan_Sample!H1976-Inputs!$C$38,0)+Inputs!$B$39*MAX(Loan_Sample!H1976-Inputs!$C$39,0)+Inputs!$B$40*MAX(Loan_Sample!H1976-Inputs!$C$40,0)+Inputs!$B$41*MAX(Loan_Sample!H1976-Inputs!$C$41,0)+Inputs!$B$42*Inputs!$B$14+Inputs!$B$43*MIN(Loan_Sample!I1976/Inputs!$B$17,1)+Inputs!$B$44*MIN(Loan_Sample!E1976,Inputs!$B$18)+Inputs!$B$45*Loan_Sample!C1976</f>
        <v>-6.52615087740166</v>
      </c>
      <c r="P1996" s="0" t="n">
        <f aca="false">MIN(1-Inputs!$B$13,MAX(Inputs!$B$13,1/(1+EXP(-(Inputs!$B$15*O1996+Inputs!$B$16)))))</f>
        <v>0.000913951286800581</v>
      </c>
      <c r="Q1996" s="0" t="n">
        <f aca="false">Inputs!$B$37+Inputs!$B$38*MAX(F1996-Inputs!$C$38,0)+Inputs!$B$39*MAX(F1996-Inputs!$C$39,0)+Inputs!$B$40*MAX(F1996-Inputs!$C$40,0)+Inputs!$B$41*MAX(F1996-Inputs!$C$41,0)+Inputs!$B$42*Inputs!$B$14+Inputs!$B$43*MIN(Loan_Sample!I1976/Inputs!$B$17,1)+Inputs!$B$44*MIN(E1996,Inputs!$B$18)+Inputs!$B$45*Loan_Sample!C1976</f>
        <v>-6.52615087740166</v>
      </c>
      <c r="R1996" s="0" t="n">
        <f aca="false">MIN(1-Inputs!$B$13,MAX(Inputs!$B$13,1/(1+EXP(-(Inputs!$B$15*Q1996+Inputs!$B$16)))))</f>
        <v>0.000913951286800581</v>
      </c>
    </row>
    <row r="1997" customFormat="false" ht="15" hidden="false" customHeight="false" outlineLevel="0" collapsed="false">
      <c r="A1997" s="0" t="n">
        <f aca="false">Loan_Sample!A1977</f>
        <v>59263</v>
      </c>
      <c r="B1997" s="0" t="n">
        <f aca="false">Loan_Sample!U1977</f>
        <v>147782.42</v>
      </c>
      <c r="C1997" s="0" t="n">
        <f aca="false">Loan_Sample!K1977+Inputs!$B$26</f>
        <v>9.63333320617676</v>
      </c>
      <c r="D1997" s="0" t="n">
        <f aca="false">Loan_Sample!L1977+Inputs!$B$26</f>
        <v>5.0717945098877</v>
      </c>
      <c r="E1997" s="0" t="n">
        <f aca="false">Loan_Sample!E1977/(1+Inputs!$B$25/100)</f>
        <v>75.0480728149414</v>
      </c>
      <c r="F1997" s="0" t="n">
        <f aca="false">Loan_Sample!H1977-Inputs!$B$24/100</f>
        <v>0.547666549682617</v>
      </c>
      <c r="G1997" s="0" t="n">
        <f aca="false">IF(ISNUMBER(C1997),INDEX(Scorecard!$D$54:$D$61,SUMPRODUCT(--(Scorecard!$G$54:$G$60&lt;C1997))+1),Scorecard!$D$62)</f>
        <v>-0.541917179454542</v>
      </c>
      <c r="H1997" s="0" t="n">
        <f aca="false">IF(ISNUMBER(D1997),INDEX(Scorecard!$D$63:$D$68,SUMPRODUCT(--(Scorecard!$G$63:$G$67&lt;D1997))+1),Scorecard!$D$69)</f>
        <v>0.322484508656054</v>
      </c>
      <c r="I1997" s="0" t="n">
        <f aca="false">IF(ISNUMBER(E1997),INDEX(Scorecard!$D$19:$D$26,SUMPRODUCT(--(Scorecard!$G$19:$G$25&lt;E1997))+1),Scorecard!$D$27)</f>
        <v>-0.0341578513653732</v>
      </c>
      <c r="J1997" s="0" t="n">
        <f aca="false">IF(ISNUMBER(F1997),INDEX(Scorecard!$D$37:$D$44,SUMPRODUCT(--(Scorecard!$G$37:$G$43&lt;F1997))+1),Scorecard!$D$45)</f>
        <v>-0.271229676926091</v>
      </c>
      <c r="K1997" s="0" t="n">
        <f aca="false">Inputs!$B$10+Scorecard!$J$5*Loan_Sample!Y1977+Scorecard!$J$6*Loan_Sample!Z1977+Scorecard!$J$7*I1997+Scorecard!$J$8*Loan_Sample!AB1977+Scorecard!$J$9*J1997+Scorecard!$J$10*Loan_Sample!AD1977+Scorecard!$J$11*G1997+Scorecard!$J$12*H1997</f>
        <v>-5.63952443573796</v>
      </c>
      <c r="L1997" s="0" t="n">
        <f aca="false">MIN(1-Inputs!$B$13,MAX(Inputs!$B$13,1/(1+EXP(-(Inputs!$B$11*K1997+Inputs!$B$12)))))</f>
        <v>0.00299201494171678</v>
      </c>
      <c r="M1997" s="0" t="n">
        <f aca="false">Loan_Sample!AH1977*Inputs!$B$4*B1997</f>
        <v>154.758523067072</v>
      </c>
      <c r="N1997" s="0" t="n">
        <f aca="false">L1997*Inputs!$B$4*B1997</f>
        <v>154.758523067072</v>
      </c>
      <c r="O1997" s="0" t="n">
        <f aca="false">Inputs!$B$37+Inputs!$B$38*MAX(Loan_Sample!H1977-Inputs!$C$38,0)+Inputs!$B$39*MAX(Loan_Sample!H1977-Inputs!$C$39,0)+Inputs!$B$40*MAX(Loan_Sample!H1977-Inputs!$C$40,0)+Inputs!$B$41*MAX(Loan_Sample!H1977-Inputs!$C$41,0)+Inputs!$B$42*Inputs!$B$14+Inputs!$B$43*MIN(Loan_Sample!I1977/Inputs!$B$17,1)+Inputs!$B$44*MIN(Loan_Sample!E1977,Inputs!$B$18)+Inputs!$B$45*Loan_Sample!C1977</f>
        <v>-4.30961174053534</v>
      </c>
      <c r="P1997" s="0" t="n">
        <f aca="false">MIN(1-Inputs!$B$13,MAX(Inputs!$B$13,1/(1+EXP(-(Inputs!$B$15*O1997+Inputs!$B$16)))))</f>
        <v>0.0112390257012672</v>
      </c>
      <c r="Q1997" s="0" t="n">
        <f aca="false">Inputs!$B$37+Inputs!$B$38*MAX(F1997-Inputs!$C$38,0)+Inputs!$B$39*MAX(F1997-Inputs!$C$39,0)+Inputs!$B$40*MAX(F1997-Inputs!$C$40,0)+Inputs!$B$41*MAX(F1997-Inputs!$C$41,0)+Inputs!$B$42*Inputs!$B$14+Inputs!$B$43*MIN(Loan_Sample!I1977/Inputs!$B$17,1)+Inputs!$B$44*MIN(E1997,Inputs!$B$18)+Inputs!$B$45*Loan_Sample!C1977</f>
        <v>-4.30961174053534</v>
      </c>
      <c r="R1997" s="0" t="n">
        <f aca="false">MIN(1-Inputs!$B$13,MAX(Inputs!$B$13,1/(1+EXP(-(Inputs!$B$15*Q1997+Inputs!$B$16)))))</f>
        <v>0.0112390257012672</v>
      </c>
    </row>
    <row r="1998" customFormat="false" ht="15" hidden="false" customHeight="false" outlineLevel="0" collapsed="false">
      <c r="A1998" s="0" t="n">
        <f aca="false">Loan_Sample!A1978</f>
        <v>59273</v>
      </c>
      <c r="B1998" s="0" t="n">
        <f aca="false">Loan_Sample!U1978</f>
        <v>196843.08</v>
      </c>
      <c r="C1998" s="0" t="n">
        <f aca="false">Loan_Sample!K1978+Inputs!$B$26</f>
        <v>6.83333349227905</v>
      </c>
      <c r="D1998" s="0" t="n">
        <f aca="false">Loan_Sample!L1978+Inputs!$B$26</f>
        <v>2.71025657653809</v>
      </c>
      <c r="E1998" s="0" t="n">
        <f aca="false">Loan_Sample!E1978/(1+Inputs!$B$25/100)</f>
        <v>60.9447021484375</v>
      </c>
      <c r="F1998" s="0" t="n">
        <f aca="false">Loan_Sample!H1978-Inputs!$B$24/100</f>
        <v>1.70933318138123</v>
      </c>
      <c r="G1998" s="0" t="n">
        <f aca="false">IF(ISNUMBER(C1998),INDEX(Scorecard!$D$54:$D$61,SUMPRODUCT(--(Scorecard!$G$54:$G$60&lt;C1998))+1),Scorecard!$D$62)</f>
        <v>-0.357264871923982</v>
      </c>
      <c r="H1998" s="0" t="n">
        <f aca="false">IF(ISNUMBER(D1998),INDEX(Scorecard!$D$63:$D$68,SUMPRODUCT(--(Scorecard!$G$63:$G$67&lt;D1998))+1),Scorecard!$D$69)</f>
        <v>0.322484508656054</v>
      </c>
      <c r="I1998" s="0" t="n">
        <f aca="false">IF(ISNUMBER(E1998),INDEX(Scorecard!$D$19:$D$26,SUMPRODUCT(--(Scorecard!$G$19:$G$25&lt;E1998))+1),Scorecard!$D$27)</f>
        <v>0.233621608745691</v>
      </c>
      <c r="J1998" s="0" t="n">
        <f aca="false">IF(ISNUMBER(F1998),INDEX(Scorecard!$D$37:$D$44,SUMPRODUCT(--(Scorecard!$G$37:$G$43&lt;F1998))+1),Scorecard!$D$45)</f>
        <v>-0.975503570149195</v>
      </c>
      <c r="K1998" s="0" t="n">
        <f aca="false">Inputs!$B$10+Scorecard!$J$5*Loan_Sample!Y1978+Scorecard!$J$6*Loan_Sample!Z1978+Scorecard!$J$7*I1998+Scorecard!$J$8*Loan_Sample!AB1978+Scorecard!$J$9*J1998+Scorecard!$J$10*Loan_Sample!AD1978+Scorecard!$J$11*G1998+Scorecard!$J$12*H1998</f>
        <v>-4.24010774639745</v>
      </c>
      <c r="L1998" s="0" t="n">
        <f aca="false">MIN(1-Inputs!$B$13,MAX(Inputs!$B$13,1/(1+EXP(-(Inputs!$B$11*K1998+Inputs!$B$12)))))</f>
        <v>0.0131661309932673</v>
      </c>
      <c r="M1998" s="0" t="n">
        <f aca="false">Loan_Sample!AH1978*Inputs!$B$4*B1998</f>
        <v>907.081621739366</v>
      </c>
      <c r="N1998" s="0" t="n">
        <f aca="false">L1998*Inputs!$B$4*B1998</f>
        <v>907.081621739366</v>
      </c>
      <c r="O1998" s="0" t="n">
        <f aca="false">Inputs!$B$37+Inputs!$B$38*MAX(Loan_Sample!H1978-Inputs!$C$38,0)+Inputs!$B$39*MAX(Loan_Sample!H1978-Inputs!$C$39,0)+Inputs!$B$40*MAX(Loan_Sample!H1978-Inputs!$C$40,0)+Inputs!$B$41*MAX(Loan_Sample!H1978-Inputs!$C$41,0)+Inputs!$B$42*Inputs!$B$14+Inputs!$B$43*MIN(Loan_Sample!I1978/Inputs!$B$17,1)+Inputs!$B$44*MIN(Loan_Sample!E1978,Inputs!$B$18)+Inputs!$B$45*Loan_Sample!C1978</f>
        <v>-3.34006138177318</v>
      </c>
      <c r="P1998" s="0" t="n">
        <f aca="false">MIN(1-Inputs!$B$13,MAX(Inputs!$B$13,1/(1+EXP(-(Inputs!$B$15*O1998+Inputs!$B$16)))))</f>
        <v>0.0330899127216675</v>
      </c>
      <c r="Q1998" s="0" t="n">
        <f aca="false">Inputs!$B$37+Inputs!$B$38*MAX(F1998-Inputs!$C$38,0)+Inputs!$B$39*MAX(F1998-Inputs!$C$39,0)+Inputs!$B$40*MAX(F1998-Inputs!$C$40,0)+Inputs!$B$41*MAX(F1998-Inputs!$C$41,0)+Inputs!$B$42*Inputs!$B$14+Inputs!$B$43*MIN(Loan_Sample!I1978/Inputs!$B$17,1)+Inputs!$B$44*MIN(E1998,Inputs!$B$18)+Inputs!$B$45*Loan_Sample!C1978</f>
        <v>-3.34006138177318</v>
      </c>
      <c r="R1998" s="0" t="n">
        <f aca="false">MIN(1-Inputs!$B$13,MAX(Inputs!$B$13,1/(1+EXP(-(Inputs!$B$15*Q1998+Inputs!$B$16)))))</f>
        <v>0.0330899127216675</v>
      </c>
    </row>
    <row r="1999" customFormat="false" ht="15" hidden="false" customHeight="false" outlineLevel="0" collapsed="false">
      <c r="A1999" s="0" t="n">
        <f aca="false">Loan_Sample!A1979</f>
        <v>59304</v>
      </c>
      <c r="B1999" s="0" t="n">
        <f aca="false">Loan_Sample!U1979</f>
        <v>93548.42</v>
      </c>
      <c r="C1999" s="0" t="n">
        <f aca="false">Loan_Sample!K1979+Inputs!$B$26</f>
        <v>5.19999980926514</v>
      </c>
      <c r="D1999" s="0" t="n">
        <f aca="false">Loan_Sample!L1979+Inputs!$B$26</f>
        <v>-0.208333492279053</v>
      </c>
      <c r="E1999" s="0" t="n">
        <f aca="false">Loan_Sample!E1979/(1+Inputs!$B$25/100)</f>
        <v>43.0299415588379</v>
      </c>
      <c r="F1999" s="0" t="n">
        <f aca="false">Loan_Sample!H1979-Inputs!$B$24/100</f>
        <v>-1.81733322143555</v>
      </c>
      <c r="G1999" s="0" t="n">
        <f aca="false">IF(ISNUMBER(C1999),INDEX(Scorecard!$D$54:$D$61,SUMPRODUCT(--(Scorecard!$G$54:$G$60&lt;C1999))+1),Scorecard!$D$62)</f>
        <v>0.214429354789033</v>
      </c>
      <c r="H1999" s="0" t="n">
        <f aca="false">IF(ISNUMBER(D1999),INDEX(Scorecard!$D$63:$D$68,SUMPRODUCT(--(Scorecard!$G$63:$G$67&lt;D1999))+1),Scorecard!$D$69)</f>
        <v>0.322484508656054</v>
      </c>
      <c r="I1999" s="0" t="n">
        <f aca="false">IF(ISNUMBER(E1999),INDEX(Scorecard!$D$19:$D$26,SUMPRODUCT(--(Scorecard!$G$19:$G$25&lt;E1999))+1),Scorecard!$D$27)</f>
        <v>0.57899015159425</v>
      </c>
      <c r="J1999" s="0" t="n">
        <f aca="false">IF(ISNUMBER(F1999),INDEX(Scorecard!$D$37:$D$44,SUMPRODUCT(--(Scorecard!$G$37:$G$43&lt;F1999))+1),Scorecard!$D$45)</f>
        <v>1.35057635045042</v>
      </c>
      <c r="K1999" s="0" t="n">
        <f aca="false">Inputs!$B$10+Scorecard!$J$5*Loan_Sample!Y1979+Scorecard!$J$6*Loan_Sample!Z1979+Scorecard!$J$7*I1999+Scorecard!$J$8*Loan_Sample!AB1979+Scorecard!$J$9*J1999+Scorecard!$J$10*Loan_Sample!AD1979+Scorecard!$J$11*G1999+Scorecard!$J$12*H1999</f>
        <v>-4.5333923473987</v>
      </c>
      <c r="L1999" s="0" t="n">
        <f aca="false">MIN(1-Inputs!$B$13,MAX(Inputs!$B$13,1/(1+EXP(-(Inputs!$B$11*K1999+Inputs!$B$12)))))</f>
        <v>0.00966499176982888</v>
      </c>
      <c r="M1999" s="0" t="n">
        <f aca="false">Loan_Sample!AH1979*Inputs!$B$4*B1999</f>
        <v>316.450648283174</v>
      </c>
      <c r="N1999" s="0" t="n">
        <f aca="false">L1999*Inputs!$B$4*B1999</f>
        <v>316.450648283174</v>
      </c>
      <c r="O1999" s="0" t="n">
        <f aca="false">Inputs!$B$37+Inputs!$B$38*MAX(Loan_Sample!H1979-Inputs!$C$38,0)+Inputs!$B$39*MAX(Loan_Sample!H1979-Inputs!$C$39,0)+Inputs!$B$40*MAX(Loan_Sample!H1979-Inputs!$C$40,0)+Inputs!$B$41*MAX(Loan_Sample!H1979-Inputs!$C$41,0)+Inputs!$B$42*Inputs!$B$14+Inputs!$B$43*MIN(Loan_Sample!I1979/Inputs!$B$17,1)+Inputs!$B$44*MIN(Loan_Sample!E1979,Inputs!$B$18)+Inputs!$B$45*Loan_Sample!C1979</f>
        <v>-5.59616628137653</v>
      </c>
      <c r="P1999" s="0" t="n">
        <f aca="false">MIN(1-Inputs!$B$13,MAX(Inputs!$B$13,1/(1+EXP(-(Inputs!$B$15*O1999+Inputs!$B$16)))))</f>
        <v>0.00262613165377997</v>
      </c>
      <c r="Q1999" s="0" t="n">
        <f aca="false">Inputs!$B$37+Inputs!$B$38*MAX(F1999-Inputs!$C$38,0)+Inputs!$B$39*MAX(F1999-Inputs!$C$39,0)+Inputs!$B$40*MAX(F1999-Inputs!$C$40,0)+Inputs!$B$41*MAX(F1999-Inputs!$C$41,0)+Inputs!$B$42*Inputs!$B$14+Inputs!$B$43*MIN(Loan_Sample!I1979/Inputs!$B$17,1)+Inputs!$B$44*MIN(E1999,Inputs!$B$18)+Inputs!$B$45*Loan_Sample!C1979</f>
        <v>-5.59616628137653</v>
      </c>
      <c r="R1999" s="0" t="n">
        <f aca="false">MIN(1-Inputs!$B$13,MAX(Inputs!$B$13,1/(1+EXP(-(Inputs!$B$15*Q1999+Inputs!$B$16)))))</f>
        <v>0.00262613165377997</v>
      </c>
    </row>
    <row r="2000" customFormat="false" ht="15" hidden="false" customHeight="false" outlineLevel="0" collapsed="false">
      <c r="A2000" s="0" t="n">
        <f aca="false">Loan_Sample!A1980</f>
        <v>59306</v>
      </c>
      <c r="B2000" s="0" t="n">
        <f aca="false">Loan_Sample!U1980</f>
        <v>206202.84</v>
      </c>
      <c r="C2000" s="0" t="n">
        <f aca="false">Loan_Sample!K1980+Inputs!$B$26</f>
        <v>7.13333320617676</v>
      </c>
      <c r="D2000" s="0" t="n">
        <f aca="false">Loan_Sample!L1980+Inputs!$B$26</f>
        <v>2.71025609970093</v>
      </c>
      <c r="E2000" s="0" t="n">
        <f aca="false">Loan_Sample!E1980/(1+Inputs!$B$25/100)</f>
        <v>63.3028144836426</v>
      </c>
      <c r="F2000" s="0" t="n">
        <f aca="false">Loan_Sample!H1980-Inputs!$B$24/100</f>
        <v>1.00933337211609</v>
      </c>
      <c r="G2000" s="0" t="n">
        <f aca="false">IF(ISNUMBER(C2000),INDEX(Scorecard!$D$54:$D$61,SUMPRODUCT(--(Scorecard!$G$54:$G$60&lt;C2000))+1),Scorecard!$D$62)</f>
        <v>-0.541917179454542</v>
      </c>
      <c r="H2000" s="0" t="n">
        <f aca="false">IF(ISNUMBER(D2000),INDEX(Scorecard!$D$63:$D$68,SUMPRODUCT(--(Scorecard!$G$63:$G$67&lt;D2000))+1),Scorecard!$D$69)</f>
        <v>0.322484508656054</v>
      </c>
      <c r="I2000" s="0" t="n">
        <f aca="false">IF(ISNUMBER(E2000),INDEX(Scorecard!$D$19:$D$26,SUMPRODUCT(--(Scorecard!$G$19:$G$25&lt;E2000))+1),Scorecard!$D$27)</f>
        <v>0.233621608745691</v>
      </c>
      <c r="J2000" s="0" t="n">
        <f aca="false">IF(ISNUMBER(F2000),INDEX(Scorecard!$D$37:$D$44,SUMPRODUCT(--(Scorecard!$G$37:$G$43&lt;F2000))+1),Scorecard!$D$45)</f>
        <v>-0.975503570149195</v>
      </c>
      <c r="K2000" s="0" t="n">
        <f aca="false">Inputs!$B$10+Scorecard!$J$5*Loan_Sample!Y1980+Scorecard!$J$6*Loan_Sample!Z1980+Scorecard!$J$7*I2000+Scorecard!$J$8*Loan_Sample!AB1980+Scorecard!$J$9*J2000+Scorecard!$J$10*Loan_Sample!AD1980+Scorecard!$J$11*G2000+Scorecard!$J$12*H2000</f>
        <v>-3.7214479870874</v>
      </c>
      <c r="L2000" s="0" t="n">
        <f aca="false">MIN(1-Inputs!$B$13,MAX(Inputs!$B$13,1/(1+EXP(-(Inputs!$B$11*K2000+Inputs!$B$12)))))</f>
        <v>0.022667468406591</v>
      </c>
      <c r="M2000" s="0" t="n">
        <f aca="false">Loan_Sample!AH1980*Inputs!$B$4*B2000</f>
        <v>1635.93372636727</v>
      </c>
      <c r="N2000" s="0" t="n">
        <f aca="false">L2000*Inputs!$B$4*B2000</f>
        <v>1635.93372636727</v>
      </c>
      <c r="O2000" s="0" t="n">
        <f aca="false">Inputs!$B$37+Inputs!$B$38*MAX(Loan_Sample!H1980-Inputs!$C$38,0)+Inputs!$B$39*MAX(Loan_Sample!H1980-Inputs!$C$39,0)+Inputs!$B$40*MAX(Loan_Sample!H1980-Inputs!$C$40,0)+Inputs!$B$41*MAX(Loan_Sample!H1980-Inputs!$C$41,0)+Inputs!$B$42*Inputs!$B$14+Inputs!$B$43*MIN(Loan_Sample!I1980/Inputs!$B$17,1)+Inputs!$B$44*MIN(Loan_Sample!E1980,Inputs!$B$18)+Inputs!$B$45*Loan_Sample!C1980</f>
        <v>-3.28223879405348</v>
      </c>
      <c r="P2000" s="0" t="n">
        <f aca="false">MIN(1-Inputs!$B$13,MAX(Inputs!$B$13,1/(1+EXP(-(Inputs!$B$15*O2000+Inputs!$B$16)))))</f>
        <v>0.0352588116671132</v>
      </c>
      <c r="Q2000" s="0" t="n">
        <f aca="false">Inputs!$B$37+Inputs!$B$38*MAX(F2000-Inputs!$C$38,0)+Inputs!$B$39*MAX(F2000-Inputs!$C$39,0)+Inputs!$B$40*MAX(F2000-Inputs!$C$40,0)+Inputs!$B$41*MAX(F2000-Inputs!$C$41,0)+Inputs!$B$42*Inputs!$B$14+Inputs!$B$43*MIN(Loan_Sample!I1980/Inputs!$B$17,1)+Inputs!$B$44*MIN(E2000,Inputs!$B$18)+Inputs!$B$45*Loan_Sample!C1980</f>
        <v>-3.28223879405348</v>
      </c>
      <c r="R2000" s="0" t="n">
        <f aca="false">MIN(1-Inputs!$B$13,MAX(Inputs!$B$13,1/(1+EXP(-(Inputs!$B$15*Q2000+Inputs!$B$16)))))</f>
        <v>0.0352588116671132</v>
      </c>
    </row>
    <row r="2001" customFormat="false" ht="15" hidden="false" customHeight="false" outlineLevel="0" collapsed="false">
      <c r="A2001" s="0" t="n">
        <f aca="false">Loan_Sample!A1981</f>
        <v>59341</v>
      </c>
      <c r="B2001" s="0" t="n">
        <f aca="false">Loan_Sample!U1981</f>
        <v>141667.97</v>
      </c>
      <c r="C2001" s="0" t="n">
        <f aca="false">Loan_Sample!K1981+Inputs!$B$26</f>
        <v>6.73333311080933</v>
      </c>
      <c r="D2001" s="0" t="n">
        <f aca="false">Loan_Sample!L1981+Inputs!$B$26</f>
        <v>2.71025609970093</v>
      </c>
      <c r="E2001" s="0" t="n">
        <f aca="false">Loan_Sample!E1981/(1+Inputs!$B$25/100)</f>
        <v>37.3672904968262</v>
      </c>
      <c r="F2001" s="0" t="n">
        <f aca="false">Loan_Sample!H1981-Inputs!$B$24/100</f>
        <v>0.879333257675171</v>
      </c>
      <c r="G2001" s="0" t="n">
        <f aca="false">IF(ISNUMBER(C2001),INDEX(Scorecard!$D$54:$D$61,SUMPRODUCT(--(Scorecard!$G$54:$G$60&lt;C2001))+1),Scorecard!$D$62)</f>
        <v>-0.357264871923982</v>
      </c>
      <c r="H2001" s="0" t="n">
        <f aca="false">IF(ISNUMBER(D2001),INDEX(Scorecard!$D$63:$D$68,SUMPRODUCT(--(Scorecard!$G$63:$G$67&lt;D2001))+1),Scorecard!$D$69)</f>
        <v>0.322484508656054</v>
      </c>
      <c r="I2001" s="0" t="n">
        <f aca="false">IF(ISNUMBER(E2001),INDEX(Scorecard!$D$19:$D$26,SUMPRODUCT(--(Scorecard!$G$19:$G$25&lt;E2001))+1),Scorecard!$D$27)</f>
        <v>0.57899015159425</v>
      </c>
      <c r="J2001" s="0" t="n">
        <f aca="false">IF(ISNUMBER(F2001),INDEX(Scorecard!$D$37:$D$44,SUMPRODUCT(--(Scorecard!$G$37:$G$43&lt;F2001))+1),Scorecard!$D$45)</f>
        <v>-0.569454719285959</v>
      </c>
      <c r="K2001" s="0" t="n">
        <f aca="false">Inputs!$B$10+Scorecard!$J$5*Loan_Sample!Y1981+Scorecard!$J$6*Loan_Sample!Z1981+Scorecard!$J$7*I2001+Scorecard!$J$8*Loan_Sample!AB1981+Scorecard!$J$9*J2001+Scorecard!$J$10*Loan_Sample!AD1981+Scorecard!$J$11*G2001+Scorecard!$J$12*H2001</f>
        <v>-6.41568829600205</v>
      </c>
      <c r="L2001" s="0" t="n">
        <f aca="false">MIN(1-Inputs!$B$13,MAX(Inputs!$B$13,1/(1+EXP(-(Inputs!$B$11*K2001+Inputs!$B$12)))))</f>
        <v>0.00131015086881778</v>
      </c>
      <c r="M2001" s="0" t="n">
        <f aca="false">Loan_Sample!AH1981*Inputs!$B$4*B2001</f>
        <v>64.9622448927028</v>
      </c>
      <c r="N2001" s="0" t="n">
        <f aca="false">L2001*Inputs!$B$4*B2001</f>
        <v>64.9622448927028</v>
      </c>
      <c r="O2001" s="0" t="n">
        <f aca="false">Inputs!$B$37+Inputs!$B$38*MAX(Loan_Sample!H1981-Inputs!$C$38,0)+Inputs!$B$39*MAX(Loan_Sample!H1981-Inputs!$C$39,0)+Inputs!$B$40*MAX(Loan_Sample!H1981-Inputs!$C$40,0)+Inputs!$B$41*MAX(Loan_Sample!H1981-Inputs!$C$41,0)+Inputs!$B$42*Inputs!$B$14+Inputs!$B$43*MIN(Loan_Sample!I1981/Inputs!$B$17,1)+Inputs!$B$44*MIN(Loan_Sample!E1981,Inputs!$B$18)+Inputs!$B$45*Loan_Sample!C1981</f>
        <v>-3.10648407672222</v>
      </c>
      <c r="P2001" s="0" t="n">
        <f aca="false">MIN(1-Inputs!$B$13,MAX(Inputs!$B$13,1/(1+EXP(-(Inputs!$B$15*O2001+Inputs!$B$16)))))</f>
        <v>0.0427233555136535</v>
      </c>
      <c r="Q2001" s="0" t="n">
        <f aca="false">Inputs!$B$37+Inputs!$B$38*MAX(F2001-Inputs!$C$38,0)+Inputs!$B$39*MAX(F2001-Inputs!$C$39,0)+Inputs!$B$40*MAX(F2001-Inputs!$C$40,0)+Inputs!$B$41*MAX(F2001-Inputs!$C$41,0)+Inputs!$B$42*Inputs!$B$14+Inputs!$B$43*MIN(Loan_Sample!I1981/Inputs!$B$17,1)+Inputs!$B$44*MIN(E2001,Inputs!$B$18)+Inputs!$B$45*Loan_Sample!C1981</f>
        <v>-3.10648407672222</v>
      </c>
      <c r="R2001" s="0" t="n">
        <f aca="false">MIN(1-Inputs!$B$13,MAX(Inputs!$B$13,1/(1+EXP(-(Inputs!$B$15*Q2001+Inputs!$B$16)))))</f>
        <v>0.0427233555136535</v>
      </c>
    </row>
    <row r="2002" customFormat="false" ht="15" hidden="false" customHeight="false" outlineLevel="0" collapsed="false">
      <c r="A2002" s="0" t="n">
        <f aca="false">Loan_Sample!A1982</f>
        <v>59385</v>
      </c>
      <c r="B2002" s="0" t="n">
        <f aca="false">Loan_Sample!U1982</f>
        <v>190658.42</v>
      </c>
      <c r="C2002" s="0" t="n">
        <f aca="false">Loan_Sample!K1982+Inputs!$B$26</f>
        <v>4.85833311080933</v>
      </c>
      <c r="D2002" s="0" t="n">
        <f aca="false">Loan_Sample!L1982+Inputs!$B$26</f>
        <v>-1.875</v>
      </c>
      <c r="E2002" s="0" t="n">
        <f aca="false">Loan_Sample!E1982/(1+Inputs!$B$25/100)</f>
        <v>71.6139907836914</v>
      </c>
      <c r="F2002" s="0" t="n">
        <f aca="false">Loan_Sample!H1982-Inputs!$B$24/100</f>
        <v>0.685333490371704</v>
      </c>
      <c r="G2002" s="0" t="n">
        <f aca="false">IF(ISNUMBER(C2002),INDEX(Scorecard!$D$54:$D$61,SUMPRODUCT(--(Scorecard!$G$54:$G$60&lt;C2002))+1),Scorecard!$D$62)</f>
        <v>0.214429354789033</v>
      </c>
      <c r="H2002" s="0" t="n">
        <f aca="false">IF(ISNUMBER(D2002),INDEX(Scorecard!$D$63:$D$68,SUMPRODUCT(--(Scorecard!$G$63:$G$67&lt;D2002))+1),Scorecard!$D$69)</f>
        <v>-0.340582194386522</v>
      </c>
      <c r="I2002" s="0" t="n">
        <f aca="false">IF(ISNUMBER(E2002),INDEX(Scorecard!$D$19:$D$26,SUMPRODUCT(--(Scorecard!$G$19:$G$25&lt;E2002))+1),Scorecard!$D$27)</f>
        <v>0.0530843085177338</v>
      </c>
      <c r="J2002" s="0" t="n">
        <f aca="false">IF(ISNUMBER(F2002),INDEX(Scorecard!$D$37:$D$44,SUMPRODUCT(--(Scorecard!$G$37:$G$43&lt;F2002))+1),Scorecard!$D$45)</f>
        <v>-0.569454719285959</v>
      </c>
      <c r="K2002" s="0" t="n">
        <f aca="false">Inputs!$B$10+Scorecard!$J$5*Loan_Sample!Y1982+Scorecard!$J$6*Loan_Sample!Z1982+Scorecard!$J$7*I2002+Scorecard!$J$8*Loan_Sample!AB1982+Scorecard!$J$9*J2002+Scorecard!$J$10*Loan_Sample!AD1982+Scorecard!$J$11*G2002+Scorecard!$J$12*H2002</f>
        <v>-3.14428581240023</v>
      </c>
      <c r="L2002" s="0" t="n">
        <f aca="false">MIN(1-Inputs!$B$13,MAX(Inputs!$B$13,1/(1+EXP(-(Inputs!$B$11*K2002+Inputs!$B$12)))))</f>
        <v>0.041147769798678</v>
      </c>
      <c r="M2002" s="0" t="n">
        <f aca="false">Loan_Sample!AH1982*Inputs!$B$4*B2002</f>
        <v>2745.80907171888</v>
      </c>
      <c r="N2002" s="0" t="n">
        <f aca="false">L2002*Inputs!$B$4*B2002</f>
        <v>2745.80907171888</v>
      </c>
      <c r="O2002" s="0" t="n">
        <f aca="false">Inputs!$B$37+Inputs!$B$38*MAX(Loan_Sample!H1982-Inputs!$C$38,0)+Inputs!$B$39*MAX(Loan_Sample!H1982-Inputs!$C$39,0)+Inputs!$B$40*MAX(Loan_Sample!H1982-Inputs!$C$40,0)+Inputs!$B$41*MAX(Loan_Sample!H1982-Inputs!$C$41,0)+Inputs!$B$42*Inputs!$B$14+Inputs!$B$43*MIN(Loan_Sample!I1982/Inputs!$B$17,1)+Inputs!$B$44*MIN(Loan_Sample!E1982,Inputs!$B$18)+Inputs!$B$45*Loan_Sample!C1982</f>
        <v>-3.93054214976156</v>
      </c>
      <c r="P2002" s="0" t="n">
        <f aca="false">MIN(1-Inputs!$B$13,MAX(Inputs!$B$13,1/(1+EXP(-(Inputs!$B$15*O2002+Inputs!$B$16)))))</f>
        <v>0.0171892109606052</v>
      </c>
      <c r="Q2002" s="0" t="n">
        <f aca="false">Inputs!$B$37+Inputs!$B$38*MAX(F2002-Inputs!$C$38,0)+Inputs!$B$39*MAX(F2002-Inputs!$C$39,0)+Inputs!$B$40*MAX(F2002-Inputs!$C$40,0)+Inputs!$B$41*MAX(F2002-Inputs!$C$41,0)+Inputs!$B$42*Inputs!$B$14+Inputs!$B$43*MIN(Loan_Sample!I1982/Inputs!$B$17,1)+Inputs!$B$44*MIN(E2002,Inputs!$B$18)+Inputs!$B$45*Loan_Sample!C1982</f>
        <v>-3.93054214976156</v>
      </c>
      <c r="R2002" s="0" t="n">
        <f aca="false">MIN(1-Inputs!$B$13,MAX(Inputs!$B$13,1/(1+EXP(-(Inputs!$B$15*Q2002+Inputs!$B$16)))))</f>
        <v>0.0171892109606052</v>
      </c>
    </row>
    <row r="2003" customFormat="false" ht="15" hidden="false" customHeight="false" outlineLevel="0" collapsed="false">
      <c r="A2003" s="0" t="n">
        <f aca="false">Loan_Sample!A1983</f>
        <v>59397</v>
      </c>
      <c r="B2003" s="0" t="n">
        <f aca="false">Loan_Sample!U1983</f>
        <v>672905.44</v>
      </c>
      <c r="C2003" s="0" t="n">
        <f aca="false">Loan_Sample!K1983+Inputs!$B$26</f>
        <v>4.80000019073486</v>
      </c>
      <c r="D2003" s="0" t="n">
        <f aca="false">Loan_Sample!L1983+Inputs!$B$26</f>
        <v>-0.458333015441895</v>
      </c>
      <c r="E2003" s="0" t="n">
        <f aca="false">Loan_Sample!E1983/(1+Inputs!$B$25/100)</f>
        <v>52.136775970459</v>
      </c>
      <c r="F2003" s="0" t="n">
        <f aca="false">Loan_Sample!H1983-Inputs!$B$24/100</f>
        <v>-2.72633337974548</v>
      </c>
      <c r="G2003" s="0" t="n">
        <f aca="false">IF(ISNUMBER(C2003),INDEX(Scorecard!$D$54:$D$61,SUMPRODUCT(--(Scorecard!$G$54:$G$60&lt;C2003))+1),Scorecard!$D$62)</f>
        <v>0.409483001259379</v>
      </c>
      <c r="H2003" s="0" t="n">
        <f aca="false">IF(ISNUMBER(D2003),INDEX(Scorecard!$D$63:$D$68,SUMPRODUCT(--(Scorecard!$G$63:$G$67&lt;D2003))+1),Scorecard!$D$69)</f>
        <v>0.322484508656054</v>
      </c>
      <c r="I2003" s="0" t="n">
        <f aca="false">IF(ISNUMBER(E2003),INDEX(Scorecard!$D$19:$D$26,SUMPRODUCT(--(Scorecard!$G$19:$G$25&lt;E2003))+1),Scorecard!$D$27)</f>
        <v>0.57899015159425</v>
      </c>
      <c r="J2003" s="0" t="n">
        <f aca="false">IF(ISNUMBER(F2003),INDEX(Scorecard!$D$37:$D$44,SUMPRODUCT(--(Scorecard!$G$37:$G$43&lt;F2003))+1),Scorecard!$D$45)</f>
        <v>1.35057635045042</v>
      </c>
      <c r="K2003" s="0" t="n">
        <f aca="false">Inputs!$B$10+Scorecard!$J$5*Loan_Sample!Y1983+Scorecard!$J$6*Loan_Sample!Z1983+Scorecard!$J$7*I2003+Scorecard!$J$8*Loan_Sample!AB1983+Scorecard!$J$9*J2003+Scorecard!$J$10*Loan_Sample!AD1983+Scorecard!$J$11*G2003+Scorecard!$J$12*H2003</f>
        <v>-4.39787889750391</v>
      </c>
      <c r="L2003" s="0" t="n">
        <f aca="false">MIN(1-Inputs!$B$13,MAX(Inputs!$B$13,1/(1+EXP(-(Inputs!$B$11*K2003+Inputs!$B$12)))))</f>
        <v>0.011150494612685</v>
      </c>
      <c r="M2003" s="0" t="n">
        <f aca="false">Loan_Sample!AH1983*Inputs!$B$4*B2003</f>
        <v>2626.12996924825</v>
      </c>
      <c r="N2003" s="0" t="n">
        <f aca="false">L2003*Inputs!$B$4*B2003</f>
        <v>2626.12996924825</v>
      </c>
      <c r="O2003" s="0" t="n">
        <f aca="false">Inputs!$B$37+Inputs!$B$38*MAX(Loan_Sample!H1983-Inputs!$C$38,0)+Inputs!$B$39*MAX(Loan_Sample!H1983-Inputs!$C$39,0)+Inputs!$B$40*MAX(Loan_Sample!H1983-Inputs!$C$40,0)+Inputs!$B$41*MAX(Loan_Sample!H1983-Inputs!$C$41,0)+Inputs!$B$42*Inputs!$B$14+Inputs!$B$43*MIN(Loan_Sample!I1983/Inputs!$B$17,1)+Inputs!$B$44*MIN(Loan_Sample!E1983,Inputs!$B$18)+Inputs!$B$45*Loan_Sample!C1983</f>
        <v>-5.63542794036807</v>
      </c>
      <c r="P2003" s="0" t="n">
        <f aca="false">MIN(1-Inputs!$B$13,MAX(Inputs!$B$13,1/(1+EXP(-(Inputs!$B$15*O2003+Inputs!$B$16)))))</f>
        <v>0.00251178574683995</v>
      </c>
      <c r="Q2003" s="0" t="n">
        <f aca="false">Inputs!$B$37+Inputs!$B$38*MAX(F2003-Inputs!$C$38,0)+Inputs!$B$39*MAX(F2003-Inputs!$C$39,0)+Inputs!$B$40*MAX(F2003-Inputs!$C$40,0)+Inputs!$B$41*MAX(F2003-Inputs!$C$41,0)+Inputs!$B$42*Inputs!$B$14+Inputs!$B$43*MIN(Loan_Sample!I1983/Inputs!$B$17,1)+Inputs!$B$44*MIN(E2003,Inputs!$B$18)+Inputs!$B$45*Loan_Sample!C1983</f>
        <v>-5.63542794036807</v>
      </c>
      <c r="R2003" s="0" t="n">
        <f aca="false">MIN(1-Inputs!$B$13,MAX(Inputs!$B$13,1/(1+EXP(-(Inputs!$B$15*Q2003+Inputs!$B$16)))))</f>
        <v>0.00251178574683995</v>
      </c>
    </row>
    <row r="2004" customFormat="false" ht="15" hidden="false" customHeight="false" outlineLevel="0" collapsed="false">
      <c r="A2004" s="0" t="n">
        <f aca="false">Loan_Sample!A1984</f>
        <v>59414</v>
      </c>
      <c r="B2004" s="0" t="n">
        <f aca="false">Loan_Sample!U1984</f>
        <v>120177.38</v>
      </c>
      <c r="C2004" s="0" t="n">
        <f aca="false">Loan_Sample!K1984+Inputs!$B$26</f>
        <v>4.40833330154419</v>
      </c>
      <c r="D2004" s="0" t="n">
        <f aca="false">Loan_Sample!L1984+Inputs!$B$26</f>
        <v>-1.125</v>
      </c>
      <c r="E2004" s="0" t="n">
        <f aca="false">Loan_Sample!E1984/(1+Inputs!$B$25/100)</f>
        <v>70.8638916015625</v>
      </c>
      <c r="F2004" s="0" t="n">
        <f aca="false">Loan_Sample!H1984-Inputs!$B$24/100</f>
        <v>-1.86333322525024</v>
      </c>
      <c r="G2004" s="0" t="n">
        <f aca="false">IF(ISNUMBER(C2004),INDEX(Scorecard!$D$54:$D$61,SUMPRODUCT(--(Scorecard!$G$54:$G$60&lt;C2004))+1),Scorecard!$D$62)</f>
        <v>0.409483001259379</v>
      </c>
      <c r="H2004" s="0" t="n">
        <f aca="false">IF(ISNUMBER(D2004),INDEX(Scorecard!$D$63:$D$68,SUMPRODUCT(--(Scorecard!$G$63:$G$67&lt;D2004))+1),Scorecard!$D$69)</f>
        <v>-0.340582194386522</v>
      </c>
      <c r="I2004" s="0" t="n">
        <f aca="false">IF(ISNUMBER(E2004),INDEX(Scorecard!$D$19:$D$26,SUMPRODUCT(--(Scorecard!$G$19:$G$25&lt;E2004))+1),Scorecard!$D$27)</f>
        <v>0.0530843085177338</v>
      </c>
      <c r="J2004" s="0" t="n">
        <f aca="false">IF(ISNUMBER(F2004),INDEX(Scorecard!$D$37:$D$44,SUMPRODUCT(--(Scorecard!$G$37:$G$43&lt;F2004))+1),Scorecard!$D$45)</f>
        <v>1.35057635045042</v>
      </c>
      <c r="K2004" s="0" t="n">
        <f aca="false">Inputs!$B$10+Scorecard!$J$5*Loan_Sample!Y1984+Scorecard!$J$6*Loan_Sample!Z1984+Scorecard!$J$7*I2004+Scorecard!$J$8*Loan_Sample!AB1984+Scorecard!$J$9*J2004+Scorecard!$J$10*Loan_Sample!AD1984+Scorecard!$J$11*G2004+Scorecard!$J$12*H2004</f>
        <v>-4.941162959562</v>
      </c>
      <c r="L2004" s="0" t="n">
        <f aca="false">MIN(1-Inputs!$B$13,MAX(Inputs!$B$13,1/(1+EXP(-(Inputs!$B$11*K2004+Inputs!$B$12)))))</f>
        <v>0.00627885617959822</v>
      </c>
      <c r="M2004" s="0" t="n">
        <f aca="false">Loan_Sample!AH1984*Inputs!$B$4*B2004</f>
        <v>264.101769771323</v>
      </c>
      <c r="N2004" s="0" t="n">
        <f aca="false">L2004*Inputs!$B$4*B2004</f>
        <v>264.101769771323</v>
      </c>
      <c r="O2004" s="0" t="n">
        <f aca="false">Inputs!$B$37+Inputs!$B$38*MAX(Loan_Sample!H1984-Inputs!$C$38,0)+Inputs!$B$39*MAX(Loan_Sample!H1984-Inputs!$C$39,0)+Inputs!$B$40*MAX(Loan_Sample!H1984-Inputs!$C$40,0)+Inputs!$B$41*MAX(Loan_Sample!H1984-Inputs!$C$41,0)+Inputs!$B$42*Inputs!$B$14+Inputs!$B$43*MIN(Loan_Sample!I1984/Inputs!$B$17,1)+Inputs!$B$44*MIN(Loan_Sample!E1984,Inputs!$B$18)+Inputs!$B$45*Loan_Sample!C1984</f>
        <v>-5.59636991561323</v>
      </c>
      <c r="P2004" s="0" t="n">
        <f aca="false">MIN(1-Inputs!$B$13,MAX(Inputs!$B$13,1/(1+EXP(-(Inputs!$B$15*O2004+Inputs!$B$16)))))</f>
        <v>0.00262552539396644</v>
      </c>
      <c r="Q2004" s="0" t="n">
        <f aca="false">Inputs!$B$37+Inputs!$B$38*MAX(F2004-Inputs!$C$38,0)+Inputs!$B$39*MAX(F2004-Inputs!$C$39,0)+Inputs!$B$40*MAX(F2004-Inputs!$C$40,0)+Inputs!$B$41*MAX(F2004-Inputs!$C$41,0)+Inputs!$B$42*Inputs!$B$14+Inputs!$B$43*MIN(Loan_Sample!I1984/Inputs!$B$17,1)+Inputs!$B$44*MIN(E2004,Inputs!$B$18)+Inputs!$B$45*Loan_Sample!C1984</f>
        <v>-5.59636991561323</v>
      </c>
      <c r="R2004" s="0" t="n">
        <f aca="false">MIN(1-Inputs!$B$13,MAX(Inputs!$B$13,1/(1+EXP(-(Inputs!$B$15*Q2004+Inputs!$B$16)))))</f>
        <v>0.00262552539396644</v>
      </c>
    </row>
    <row r="2005" customFormat="false" ht="15" hidden="false" customHeight="false" outlineLevel="0" collapsed="false">
      <c r="A2005" s="0" t="n">
        <f aca="false">Loan_Sample!A1985</f>
        <v>59506</v>
      </c>
      <c r="B2005" s="0" t="n">
        <f aca="false">Loan_Sample!U1985</f>
        <v>140470.38</v>
      </c>
      <c r="C2005" s="0" t="n">
        <f aca="false">Loan_Sample!K1985+Inputs!$B$26</f>
        <v>8.93333339691162</v>
      </c>
      <c r="D2005" s="0" t="n">
        <f aca="false">Loan_Sample!L1985+Inputs!$B$26</f>
        <v>5.07179498672485</v>
      </c>
      <c r="E2005" s="0" t="n">
        <f aca="false">Loan_Sample!E1985/(1+Inputs!$B$25/100)</f>
        <v>46.2787628173828</v>
      </c>
      <c r="F2005" s="0" t="n">
        <f aca="false">Loan_Sample!H1985-Inputs!$B$24/100</f>
        <v>0.877666711807251</v>
      </c>
      <c r="G2005" s="0" t="n">
        <f aca="false">IF(ISNUMBER(C2005),INDEX(Scorecard!$D$54:$D$61,SUMPRODUCT(--(Scorecard!$G$54:$G$60&lt;C2005))+1),Scorecard!$D$62)</f>
        <v>-0.541917179454542</v>
      </c>
      <c r="H2005" s="0" t="n">
        <f aca="false">IF(ISNUMBER(D2005),INDEX(Scorecard!$D$63:$D$68,SUMPRODUCT(--(Scorecard!$G$63:$G$67&lt;D2005))+1),Scorecard!$D$69)</f>
        <v>0.322484508656054</v>
      </c>
      <c r="I2005" s="0" t="n">
        <f aca="false">IF(ISNUMBER(E2005),INDEX(Scorecard!$D$19:$D$26,SUMPRODUCT(--(Scorecard!$G$19:$G$25&lt;E2005))+1),Scorecard!$D$27)</f>
        <v>0.57899015159425</v>
      </c>
      <c r="J2005" s="0" t="n">
        <f aca="false">IF(ISNUMBER(F2005),INDEX(Scorecard!$D$37:$D$44,SUMPRODUCT(--(Scorecard!$G$37:$G$43&lt;F2005))+1),Scorecard!$D$45)</f>
        <v>-0.569454719285959</v>
      </c>
      <c r="K2005" s="0" t="n">
        <f aca="false">Inputs!$B$10+Scorecard!$J$5*Loan_Sample!Y1985+Scorecard!$J$6*Loan_Sample!Z1985+Scorecard!$J$7*I2005+Scorecard!$J$8*Loan_Sample!AB1985+Scorecard!$J$9*J2005+Scorecard!$J$10*Loan_Sample!AD1985+Scorecard!$J$11*G2005+Scorecard!$J$12*H2005</f>
        <v>-5.17287264062851</v>
      </c>
      <c r="L2005" s="0" t="n">
        <f aca="false">MIN(1-Inputs!$B$13,MAX(Inputs!$B$13,1/(1+EXP(-(Inputs!$B$11*K2005+Inputs!$B$12)))))</f>
        <v>0.00491126168517385</v>
      </c>
      <c r="M2005" s="0" t="n">
        <f aca="false">Loan_Sample!AH1985*Inputs!$B$4*B2005</f>
        <v>241.460378318534</v>
      </c>
      <c r="N2005" s="0" t="n">
        <f aca="false">L2005*Inputs!$B$4*B2005</f>
        <v>241.460378318534</v>
      </c>
      <c r="O2005" s="0" t="n">
        <f aca="false">Inputs!$B$37+Inputs!$B$38*MAX(Loan_Sample!H1985-Inputs!$C$38,0)+Inputs!$B$39*MAX(Loan_Sample!H1985-Inputs!$C$39,0)+Inputs!$B$40*MAX(Loan_Sample!H1985-Inputs!$C$40,0)+Inputs!$B$41*MAX(Loan_Sample!H1985-Inputs!$C$41,0)+Inputs!$B$42*Inputs!$B$14+Inputs!$B$43*MIN(Loan_Sample!I1985/Inputs!$B$17,1)+Inputs!$B$44*MIN(Loan_Sample!E1985,Inputs!$B$18)+Inputs!$B$45*Loan_Sample!C1985</f>
        <v>-3.31200165489625</v>
      </c>
      <c r="P2005" s="0" t="n">
        <f aca="false">MIN(1-Inputs!$B$13,MAX(Inputs!$B$13,1/(1+EXP(-(Inputs!$B$15*O2005+Inputs!$B$16)))))</f>
        <v>0.0341258373252985</v>
      </c>
      <c r="Q2005" s="0" t="n">
        <f aca="false">Inputs!$B$37+Inputs!$B$38*MAX(F2005-Inputs!$C$38,0)+Inputs!$B$39*MAX(F2005-Inputs!$C$39,0)+Inputs!$B$40*MAX(F2005-Inputs!$C$40,0)+Inputs!$B$41*MAX(F2005-Inputs!$C$41,0)+Inputs!$B$42*Inputs!$B$14+Inputs!$B$43*MIN(Loan_Sample!I1985/Inputs!$B$17,1)+Inputs!$B$44*MIN(E2005,Inputs!$B$18)+Inputs!$B$45*Loan_Sample!C1985</f>
        <v>-3.31200165489625</v>
      </c>
      <c r="R2005" s="0" t="n">
        <f aca="false">MIN(1-Inputs!$B$13,MAX(Inputs!$B$13,1/(1+EXP(-(Inputs!$B$15*Q2005+Inputs!$B$16)))))</f>
        <v>0.0341258373252985</v>
      </c>
    </row>
    <row r="2006" customFormat="false" ht="15" hidden="false" customHeight="false" outlineLevel="0" collapsed="false">
      <c r="A2006" s="0" t="n">
        <f aca="false">Loan_Sample!A1986</f>
        <v>59515</v>
      </c>
      <c r="B2006" s="0" t="n">
        <f aca="false">Loan_Sample!U1986</f>
        <v>113230.71</v>
      </c>
      <c r="C2006" s="0" t="n">
        <f aca="false">Loan_Sample!K1986+Inputs!$B$26</f>
        <v>5.40833330154419</v>
      </c>
      <c r="D2006" s="0" t="n">
        <f aca="false">Loan_Sample!L1986+Inputs!$B$26</f>
        <v>-1.125</v>
      </c>
      <c r="E2006" s="0" t="n">
        <f aca="false">Loan_Sample!E1986/(1+Inputs!$B$25/100)</f>
        <v>69.4678115844727</v>
      </c>
      <c r="F2006" s="0" t="n">
        <f aca="false">Loan_Sample!H1986-Inputs!$B$24/100</f>
        <v>-1.77133321762085</v>
      </c>
      <c r="G2006" s="0" t="n">
        <f aca="false">IF(ISNUMBER(C2006),INDEX(Scorecard!$D$54:$D$61,SUMPRODUCT(--(Scorecard!$G$54:$G$60&lt;C2006))+1),Scorecard!$D$62)</f>
        <v>0.126303549215828</v>
      </c>
      <c r="H2006" s="0" t="n">
        <f aca="false">IF(ISNUMBER(D2006),INDEX(Scorecard!$D$63:$D$68,SUMPRODUCT(--(Scorecard!$G$63:$G$67&lt;D2006))+1),Scorecard!$D$69)</f>
        <v>-0.340582194386522</v>
      </c>
      <c r="I2006" s="0" t="n">
        <f aca="false">IF(ISNUMBER(E2006),INDEX(Scorecard!$D$19:$D$26,SUMPRODUCT(--(Scorecard!$G$19:$G$25&lt;E2006))+1),Scorecard!$D$27)</f>
        <v>0.0530843085177338</v>
      </c>
      <c r="J2006" s="0" t="n">
        <f aca="false">IF(ISNUMBER(F2006),INDEX(Scorecard!$D$37:$D$44,SUMPRODUCT(--(Scorecard!$G$37:$G$43&lt;F2006))+1),Scorecard!$D$45)</f>
        <v>1.35057635045042</v>
      </c>
      <c r="K2006" s="0" t="n">
        <f aca="false">Inputs!$B$10+Scorecard!$J$5*Loan_Sample!Y1986+Scorecard!$J$6*Loan_Sample!Z1986+Scorecard!$J$7*I2006+Scorecard!$J$8*Loan_Sample!AB1986+Scorecard!$J$9*J2006+Scorecard!$J$10*Loan_Sample!AD1986+Scorecard!$J$11*G2006+Scorecard!$J$12*H2006</f>
        <v>-5.80173391648414</v>
      </c>
      <c r="L2006" s="0" t="n">
        <f aca="false">MIN(1-Inputs!$B$13,MAX(Inputs!$B$13,1/(1+EXP(-(Inputs!$B$11*K2006+Inputs!$B$12)))))</f>
        <v>0.00251805356688606</v>
      </c>
      <c r="M2006" s="0" t="n">
        <f aca="false">Loan_Sample!AH1986*Inputs!$B$4*B2006</f>
        <v>99.7923476187894</v>
      </c>
      <c r="N2006" s="0" t="n">
        <f aca="false">L2006*Inputs!$B$4*B2006</f>
        <v>99.7923476187894</v>
      </c>
      <c r="O2006" s="0" t="n">
        <f aca="false">Inputs!$B$37+Inputs!$B$38*MAX(Loan_Sample!H1986-Inputs!$C$38,0)+Inputs!$B$39*MAX(Loan_Sample!H1986-Inputs!$C$39,0)+Inputs!$B$40*MAX(Loan_Sample!H1986-Inputs!$C$40,0)+Inputs!$B$41*MAX(Loan_Sample!H1986-Inputs!$C$41,0)+Inputs!$B$42*Inputs!$B$14+Inputs!$B$43*MIN(Loan_Sample!I1986/Inputs!$B$17,1)+Inputs!$B$44*MIN(Loan_Sample!E1986,Inputs!$B$18)+Inputs!$B$45*Loan_Sample!C1986</f>
        <v>-5.48356457085707</v>
      </c>
      <c r="P2006" s="0" t="n">
        <f aca="false">MIN(1-Inputs!$B$13,MAX(Inputs!$B$13,1/(1+EXP(-(Inputs!$B$15*O2006+Inputs!$B$16)))))</f>
        <v>0.0029836840978171</v>
      </c>
      <c r="Q2006" s="0" t="n">
        <f aca="false">Inputs!$B$37+Inputs!$B$38*MAX(F2006-Inputs!$C$38,0)+Inputs!$B$39*MAX(F2006-Inputs!$C$39,0)+Inputs!$B$40*MAX(F2006-Inputs!$C$40,0)+Inputs!$B$41*MAX(F2006-Inputs!$C$41,0)+Inputs!$B$42*Inputs!$B$14+Inputs!$B$43*MIN(Loan_Sample!I1986/Inputs!$B$17,1)+Inputs!$B$44*MIN(E2006,Inputs!$B$18)+Inputs!$B$45*Loan_Sample!C1986</f>
        <v>-5.48356457085707</v>
      </c>
      <c r="R2006" s="0" t="n">
        <f aca="false">MIN(1-Inputs!$B$13,MAX(Inputs!$B$13,1/(1+EXP(-(Inputs!$B$15*Q2006+Inputs!$B$16)))))</f>
        <v>0.0029836840978171</v>
      </c>
    </row>
    <row r="2007" customFormat="false" ht="15" hidden="false" customHeight="false" outlineLevel="0" collapsed="false">
      <c r="A2007" s="0" t="n">
        <f aca="false">Loan_Sample!A1987</f>
        <v>59532</v>
      </c>
      <c r="B2007" s="0" t="n">
        <f aca="false">Loan_Sample!U1987</f>
        <v>185328.89</v>
      </c>
      <c r="C2007" s="0" t="n">
        <f aca="false">Loan_Sample!K1987+Inputs!$B$26</f>
        <v>5.73333311080933</v>
      </c>
      <c r="D2007" s="0" t="n">
        <f aca="false">Loan_Sample!L1987+Inputs!$B$26</f>
        <v>-3.50000047683716</v>
      </c>
      <c r="E2007" s="0" t="n">
        <f aca="false">Loan_Sample!E1987/(1+Inputs!$B$25/100)</f>
        <v>69.3667526245117</v>
      </c>
      <c r="F2007" s="0" t="n">
        <f aca="false">Loan_Sample!H1987-Inputs!$B$24/100</f>
        <v>0.0213334560394287</v>
      </c>
      <c r="G2007" s="0" t="n">
        <f aca="false">IF(ISNUMBER(C2007),INDEX(Scorecard!$D$54:$D$61,SUMPRODUCT(--(Scorecard!$G$54:$G$60&lt;C2007))+1),Scorecard!$D$62)</f>
        <v>0.0151758992857273</v>
      </c>
      <c r="H2007" s="0" t="n">
        <f aca="false">IF(ISNUMBER(D2007),INDEX(Scorecard!$D$63:$D$68,SUMPRODUCT(--(Scorecard!$G$63:$G$67&lt;D2007))+1),Scorecard!$D$69)</f>
        <v>-0.340582194386522</v>
      </c>
      <c r="I2007" s="0" t="n">
        <f aca="false">IF(ISNUMBER(E2007),INDEX(Scorecard!$D$19:$D$26,SUMPRODUCT(--(Scorecard!$G$19:$G$25&lt;E2007))+1),Scorecard!$D$27)</f>
        <v>0.0530843085177338</v>
      </c>
      <c r="J2007" s="0" t="n">
        <f aca="false">IF(ISNUMBER(F2007),INDEX(Scorecard!$D$37:$D$44,SUMPRODUCT(--(Scorecard!$G$37:$G$43&lt;F2007))+1),Scorecard!$D$45)</f>
        <v>0.330501541082344</v>
      </c>
      <c r="K2007" s="0" t="n">
        <f aca="false">Inputs!$B$10+Scorecard!$J$5*Loan_Sample!Y1987+Scorecard!$J$6*Loan_Sample!Z1987+Scorecard!$J$7*I2007+Scorecard!$J$8*Loan_Sample!AB1987+Scorecard!$J$9*J2007+Scorecard!$J$10*Loan_Sample!AD1987+Scorecard!$J$11*G2007+Scorecard!$J$12*H2007</f>
        <v>-6.13940763530899</v>
      </c>
      <c r="L2007" s="0" t="n">
        <f aca="false">MIN(1-Inputs!$B$13,MAX(Inputs!$B$13,1/(1+EXP(-(Inputs!$B$11*K2007+Inputs!$B$12)))))</f>
        <v>0.00175811861575125</v>
      </c>
      <c r="M2007" s="0" t="n">
        <f aca="false">Loan_Sample!AH1987*Inputs!$B$4*B2007</f>
        <v>114.04056004093</v>
      </c>
      <c r="N2007" s="0" t="n">
        <f aca="false">L2007*Inputs!$B$4*B2007</f>
        <v>114.04056004093</v>
      </c>
      <c r="O2007" s="0" t="n">
        <f aca="false">Inputs!$B$37+Inputs!$B$38*MAX(Loan_Sample!H1987-Inputs!$C$38,0)+Inputs!$B$39*MAX(Loan_Sample!H1987-Inputs!$C$39,0)+Inputs!$B$40*MAX(Loan_Sample!H1987-Inputs!$C$40,0)+Inputs!$B$41*MAX(Loan_Sample!H1987-Inputs!$C$41,0)+Inputs!$B$42*Inputs!$B$14+Inputs!$B$43*MIN(Loan_Sample!I1987/Inputs!$B$17,1)+Inputs!$B$44*MIN(Loan_Sample!E1987,Inputs!$B$18)+Inputs!$B$45*Loan_Sample!C1987</f>
        <v>-5.75352625200038</v>
      </c>
      <c r="P2007" s="0" t="n">
        <f aca="false">MIN(1-Inputs!$B$13,MAX(Inputs!$B$13,1/(1+EXP(-(Inputs!$B$15*O2007+Inputs!$B$16)))))</f>
        <v>0.00219691823342878</v>
      </c>
      <c r="Q2007" s="0" t="n">
        <f aca="false">Inputs!$B$37+Inputs!$B$38*MAX(F2007-Inputs!$C$38,0)+Inputs!$B$39*MAX(F2007-Inputs!$C$39,0)+Inputs!$B$40*MAX(F2007-Inputs!$C$40,0)+Inputs!$B$41*MAX(F2007-Inputs!$C$41,0)+Inputs!$B$42*Inputs!$B$14+Inputs!$B$43*MIN(Loan_Sample!I1987/Inputs!$B$17,1)+Inputs!$B$44*MIN(E2007,Inputs!$B$18)+Inputs!$B$45*Loan_Sample!C1987</f>
        <v>-5.75352625200038</v>
      </c>
      <c r="R2007" s="0" t="n">
        <f aca="false">MIN(1-Inputs!$B$13,MAX(Inputs!$B$13,1/(1+EXP(-(Inputs!$B$15*Q2007+Inputs!$B$16)))))</f>
        <v>0.00219691823342878</v>
      </c>
    </row>
    <row r="2008" customFormat="false" ht="15" hidden="false" customHeight="false" outlineLevel="0" collapsed="false">
      <c r="A2008" s="0" t="n">
        <f aca="false">Loan_Sample!A1988</f>
        <v>59572</v>
      </c>
      <c r="B2008" s="0" t="n">
        <f aca="false">Loan_Sample!U1988</f>
        <v>117394.2</v>
      </c>
      <c r="C2008" s="0" t="n">
        <f aca="false">Loan_Sample!K1988+Inputs!$B$26</f>
        <v>4.85833311080933</v>
      </c>
      <c r="D2008" s="0" t="n">
        <f aca="false">Loan_Sample!L1988+Inputs!$B$26</f>
        <v>-1.875</v>
      </c>
      <c r="E2008" s="0" t="n">
        <f aca="false">Loan_Sample!E1988/(1+Inputs!$B$25/100)</f>
        <v>80.9405364990234</v>
      </c>
      <c r="F2008" s="0" t="n">
        <f aca="false">Loan_Sample!H1988-Inputs!$B$24/100</f>
        <v>-0.0356667041778565</v>
      </c>
      <c r="G2008" s="0" t="n">
        <f aca="false">IF(ISNUMBER(C2008),INDEX(Scorecard!$D$54:$D$61,SUMPRODUCT(--(Scorecard!$G$54:$G$60&lt;C2008))+1),Scorecard!$D$62)</f>
        <v>0.214429354789033</v>
      </c>
      <c r="H2008" s="0" t="n">
        <f aca="false">IF(ISNUMBER(D2008),INDEX(Scorecard!$D$63:$D$68,SUMPRODUCT(--(Scorecard!$G$63:$G$67&lt;D2008))+1),Scorecard!$D$69)</f>
        <v>-0.340582194386522</v>
      </c>
      <c r="I2008" s="0" t="n">
        <f aca="false">IF(ISNUMBER(E2008),INDEX(Scorecard!$D$19:$D$26,SUMPRODUCT(--(Scorecard!$G$19:$G$25&lt;E2008))+1),Scorecard!$D$27)</f>
        <v>-0.0341578513653732</v>
      </c>
      <c r="J2008" s="0" t="n">
        <f aca="false">IF(ISNUMBER(F2008),INDEX(Scorecard!$D$37:$D$44,SUMPRODUCT(--(Scorecard!$G$37:$G$43&lt;F2008))+1),Scorecard!$D$45)</f>
        <v>0.330501541082344</v>
      </c>
      <c r="K2008" s="0" t="n">
        <f aca="false">Inputs!$B$10+Scorecard!$J$5*Loan_Sample!Y1988+Scorecard!$J$6*Loan_Sample!Z1988+Scorecard!$J$7*I2008+Scorecard!$J$8*Loan_Sample!AB1988+Scorecard!$J$9*J2008+Scorecard!$J$10*Loan_Sample!AD1988+Scorecard!$J$11*G2008+Scorecard!$J$12*H2008</f>
        <v>-6.33816566504431</v>
      </c>
      <c r="L2008" s="0" t="n">
        <f aca="false">MIN(1-Inputs!$B$13,MAX(Inputs!$B$13,1/(1+EXP(-(Inputs!$B$11*K2008+Inputs!$B$12)))))</f>
        <v>0.00142287360229642</v>
      </c>
      <c r="M2008" s="0" t="n">
        <f aca="false">Loan_Sample!AH1988*Inputs!$B$4*B2008</f>
        <v>58.4629878849471</v>
      </c>
      <c r="N2008" s="0" t="n">
        <f aca="false">L2008*Inputs!$B$4*B2008</f>
        <v>58.4629878849471</v>
      </c>
      <c r="O2008" s="0" t="n">
        <f aca="false">Inputs!$B$37+Inputs!$B$38*MAX(Loan_Sample!H1988-Inputs!$C$38,0)+Inputs!$B$39*MAX(Loan_Sample!H1988-Inputs!$C$39,0)+Inputs!$B$40*MAX(Loan_Sample!H1988-Inputs!$C$40,0)+Inputs!$B$41*MAX(Loan_Sample!H1988-Inputs!$C$41,0)+Inputs!$B$42*Inputs!$B$14+Inputs!$B$43*MIN(Loan_Sample!I1988/Inputs!$B$17,1)+Inputs!$B$44*MIN(Loan_Sample!E1988,Inputs!$B$18)+Inputs!$B$45*Loan_Sample!C1988</f>
        <v>-5.73251226989244</v>
      </c>
      <c r="P2008" s="0" t="n">
        <f aca="false">MIN(1-Inputs!$B$13,MAX(Inputs!$B$13,1/(1+EXP(-(Inputs!$B$15*O2008+Inputs!$B$16)))))</f>
        <v>0.00224991205238895</v>
      </c>
      <c r="Q2008" s="0" t="n">
        <f aca="false">Inputs!$B$37+Inputs!$B$38*MAX(F2008-Inputs!$C$38,0)+Inputs!$B$39*MAX(F2008-Inputs!$C$39,0)+Inputs!$B$40*MAX(F2008-Inputs!$C$40,0)+Inputs!$B$41*MAX(F2008-Inputs!$C$41,0)+Inputs!$B$42*Inputs!$B$14+Inputs!$B$43*MIN(Loan_Sample!I1988/Inputs!$B$17,1)+Inputs!$B$44*MIN(E2008,Inputs!$B$18)+Inputs!$B$45*Loan_Sample!C1988</f>
        <v>-5.73251226989244</v>
      </c>
      <c r="R2008" s="0" t="n">
        <f aca="false">MIN(1-Inputs!$B$13,MAX(Inputs!$B$13,1/(1+EXP(-(Inputs!$B$15*Q2008+Inputs!$B$16)))))</f>
        <v>0.00224991205238895</v>
      </c>
    </row>
    <row r="2009" customFormat="false" ht="15" hidden="false" customHeight="false" outlineLevel="0" collapsed="false">
      <c r="A2009" s="0" t="n">
        <f aca="false">Loan_Sample!A1989</f>
        <v>59624</v>
      </c>
      <c r="B2009" s="0" t="n">
        <f aca="false">Loan_Sample!U1989</f>
        <v>199132.19</v>
      </c>
      <c r="C2009" s="0" t="n">
        <f aca="false">Loan_Sample!K1989+Inputs!$B$26</f>
        <v>8.53333377838135</v>
      </c>
      <c r="D2009" s="0" t="n">
        <f aca="false">Loan_Sample!L1989+Inputs!$B$26</f>
        <v>5.07179546356201</v>
      </c>
      <c r="E2009" s="0" t="n">
        <f aca="false">Loan_Sample!E1989/(1+Inputs!$B$25/100)</f>
        <v>92.4358062744141</v>
      </c>
      <c r="F2009" s="0" t="n">
        <f aca="false">Loan_Sample!H1989-Inputs!$B$24/100</f>
        <v>0.858666658401489</v>
      </c>
      <c r="G2009" s="0" t="n">
        <f aca="false">IF(ISNUMBER(C2009),INDEX(Scorecard!$D$54:$D$61,SUMPRODUCT(--(Scorecard!$G$54:$G$60&lt;C2009))+1),Scorecard!$D$62)</f>
        <v>-0.541917179454542</v>
      </c>
      <c r="H2009" s="0" t="n">
        <f aca="false">IF(ISNUMBER(D2009),INDEX(Scorecard!$D$63:$D$68,SUMPRODUCT(--(Scorecard!$G$63:$G$67&lt;D2009))+1),Scorecard!$D$69)</f>
        <v>0.322484508656054</v>
      </c>
      <c r="I2009" s="0" t="n">
        <f aca="false">IF(ISNUMBER(E2009),INDEX(Scorecard!$D$19:$D$26,SUMPRODUCT(--(Scorecard!$G$19:$G$25&lt;E2009))+1),Scorecard!$D$27)</f>
        <v>-0.820992370602782</v>
      </c>
      <c r="J2009" s="0" t="n">
        <f aca="false">IF(ISNUMBER(F2009),INDEX(Scorecard!$D$37:$D$44,SUMPRODUCT(--(Scorecard!$G$37:$G$43&lt;F2009))+1),Scorecard!$D$45)</f>
        <v>-0.569454719285959</v>
      </c>
      <c r="K2009" s="0" t="n">
        <f aca="false">Inputs!$B$10+Scorecard!$J$5*Loan_Sample!Y1989+Scorecard!$J$6*Loan_Sample!Z1989+Scorecard!$J$7*I2009+Scorecard!$J$8*Loan_Sample!AB1989+Scorecard!$J$9*J2009+Scorecard!$J$10*Loan_Sample!AD1989+Scorecard!$J$11*G2009+Scorecard!$J$12*H2009</f>
        <v>-2.99908856534711</v>
      </c>
      <c r="L2009" s="0" t="n">
        <f aca="false">MIN(1-Inputs!$B$13,MAX(Inputs!$B$13,1/(1+EXP(-(Inputs!$B$11*K2009+Inputs!$B$12)))))</f>
        <v>0.0477081934090406</v>
      </c>
      <c r="M2009" s="0" t="n">
        <f aca="false">Loan_Sample!AH1989*Inputs!$B$4*B2009</f>
        <v>3325.08296207004</v>
      </c>
      <c r="N2009" s="0" t="n">
        <f aca="false">L2009*Inputs!$B$4*B2009</f>
        <v>3325.08296207004</v>
      </c>
      <c r="O2009" s="0" t="n">
        <f aca="false">Inputs!$B$37+Inputs!$B$38*MAX(Loan_Sample!H1989-Inputs!$C$38,0)+Inputs!$B$39*MAX(Loan_Sample!H1989-Inputs!$C$39,0)+Inputs!$B$40*MAX(Loan_Sample!H1989-Inputs!$C$40,0)+Inputs!$B$41*MAX(Loan_Sample!H1989-Inputs!$C$41,0)+Inputs!$B$42*Inputs!$B$14+Inputs!$B$43*MIN(Loan_Sample!I1989/Inputs!$B$17,1)+Inputs!$B$44*MIN(Loan_Sample!E1989,Inputs!$B$18)+Inputs!$B$45*Loan_Sample!C1989</f>
        <v>-4.19153119986166</v>
      </c>
      <c r="P2009" s="0" t="n">
        <f aca="false">MIN(1-Inputs!$B$13,MAX(Inputs!$B$13,1/(1+EXP(-(Inputs!$B$15*O2009+Inputs!$B$16)))))</f>
        <v>0.012832905924673</v>
      </c>
      <c r="Q2009" s="0" t="n">
        <f aca="false">Inputs!$B$37+Inputs!$B$38*MAX(F2009-Inputs!$C$38,0)+Inputs!$B$39*MAX(F2009-Inputs!$C$39,0)+Inputs!$B$40*MAX(F2009-Inputs!$C$40,0)+Inputs!$B$41*MAX(F2009-Inputs!$C$41,0)+Inputs!$B$42*Inputs!$B$14+Inputs!$B$43*MIN(Loan_Sample!I1989/Inputs!$B$17,1)+Inputs!$B$44*MIN(E2009,Inputs!$B$18)+Inputs!$B$45*Loan_Sample!C1989</f>
        <v>-4.19153119986166</v>
      </c>
      <c r="R2009" s="0" t="n">
        <f aca="false">MIN(1-Inputs!$B$13,MAX(Inputs!$B$13,1/(1+EXP(-(Inputs!$B$15*Q2009+Inputs!$B$16)))))</f>
        <v>0.012832905924673</v>
      </c>
    </row>
    <row r="2010" customFormat="false" ht="15" hidden="false" customHeight="false" outlineLevel="0" collapsed="false">
      <c r="A2010" s="0" t="n">
        <f aca="false">Loan_Sample!A1990</f>
        <v>59630</v>
      </c>
      <c r="B2010" s="0" t="n">
        <f aca="false">Loan_Sample!U1990</f>
        <v>312010.62</v>
      </c>
      <c r="C2010" s="0" t="n">
        <f aca="false">Loan_Sample!K1990+Inputs!$B$26</f>
        <v>9.23333358764648</v>
      </c>
      <c r="D2010" s="0" t="n">
        <f aca="false">Loan_Sample!L1990+Inputs!$B$26</f>
        <v>5.07179498672485</v>
      </c>
      <c r="E2010" s="0" t="n">
        <f aca="false">Loan_Sample!E1990/(1+Inputs!$B$25/100)</f>
        <v>82.8153457641602</v>
      </c>
      <c r="F2010" s="0" t="n">
        <f aca="false">Loan_Sample!H1990-Inputs!$B$24/100</f>
        <v>0.547666549682617</v>
      </c>
      <c r="G2010" s="0" t="n">
        <f aca="false">IF(ISNUMBER(C2010),INDEX(Scorecard!$D$54:$D$61,SUMPRODUCT(--(Scorecard!$G$54:$G$60&lt;C2010))+1),Scorecard!$D$62)</f>
        <v>-0.541917179454542</v>
      </c>
      <c r="H2010" s="0" t="n">
        <f aca="false">IF(ISNUMBER(D2010),INDEX(Scorecard!$D$63:$D$68,SUMPRODUCT(--(Scorecard!$G$63:$G$67&lt;D2010))+1),Scorecard!$D$69)</f>
        <v>0.322484508656054</v>
      </c>
      <c r="I2010" s="0" t="n">
        <f aca="false">IF(ISNUMBER(E2010),INDEX(Scorecard!$D$19:$D$26,SUMPRODUCT(--(Scorecard!$G$19:$G$25&lt;E2010))+1),Scorecard!$D$27)</f>
        <v>-0.219855970853228</v>
      </c>
      <c r="J2010" s="0" t="n">
        <f aca="false">IF(ISNUMBER(F2010),INDEX(Scorecard!$D$37:$D$44,SUMPRODUCT(--(Scorecard!$G$37:$G$43&lt;F2010))+1),Scorecard!$D$45)</f>
        <v>-0.271229676926091</v>
      </c>
      <c r="K2010" s="0" t="n">
        <f aca="false">Inputs!$B$10+Scorecard!$J$5*Loan_Sample!Y1990+Scorecard!$J$6*Loan_Sample!Z1990+Scorecard!$J$7*I2010+Scorecard!$J$8*Loan_Sample!AB1990+Scorecard!$J$9*J2010+Scorecard!$J$10*Loan_Sample!AD1990+Scorecard!$J$11*G2010+Scorecard!$J$12*H2010</f>
        <v>-4.27589292561508</v>
      </c>
      <c r="L2010" s="0" t="n">
        <f aca="false">MIN(1-Inputs!$B$13,MAX(Inputs!$B$13,1/(1+EXP(-(Inputs!$B$11*K2010+Inputs!$B$12)))))</f>
        <v>0.0126795324545011</v>
      </c>
      <c r="M2010" s="0" t="n">
        <f aca="false">Loan_Sample!AH1990*Inputs!$B$4*B2010</f>
        <v>1384.65207385365</v>
      </c>
      <c r="N2010" s="0" t="n">
        <f aca="false">L2010*Inputs!$B$4*B2010</f>
        <v>1384.65207385365</v>
      </c>
      <c r="O2010" s="0" t="n">
        <f aca="false">Inputs!$B$37+Inputs!$B$38*MAX(Loan_Sample!H1990-Inputs!$C$38,0)+Inputs!$B$39*MAX(Loan_Sample!H1990-Inputs!$C$39,0)+Inputs!$B$40*MAX(Loan_Sample!H1990-Inputs!$C$40,0)+Inputs!$B$41*MAX(Loan_Sample!H1990-Inputs!$C$41,0)+Inputs!$B$42*Inputs!$B$14+Inputs!$B$43*MIN(Loan_Sample!I1990/Inputs!$B$17,1)+Inputs!$B$44*MIN(Loan_Sample!E1990,Inputs!$B$18)+Inputs!$B$45*Loan_Sample!C1990</f>
        <v>-4.43081631294046</v>
      </c>
      <c r="P2010" s="0" t="n">
        <f aca="false">MIN(1-Inputs!$B$13,MAX(Inputs!$B$13,1/(1+EXP(-(Inputs!$B$15*O2010+Inputs!$B$16)))))</f>
        <v>0.009806590379718</v>
      </c>
      <c r="Q2010" s="0" t="n">
        <f aca="false">Inputs!$B$37+Inputs!$B$38*MAX(F2010-Inputs!$C$38,0)+Inputs!$B$39*MAX(F2010-Inputs!$C$39,0)+Inputs!$B$40*MAX(F2010-Inputs!$C$40,0)+Inputs!$B$41*MAX(F2010-Inputs!$C$41,0)+Inputs!$B$42*Inputs!$B$14+Inputs!$B$43*MIN(Loan_Sample!I1990/Inputs!$B$17,1)+Inputs!$B$44*MIN(E2010,Inputs!$B$18)+Inputs!$B$45*Loan_Sample!C1990</f>
        <v>-4.43081631294046</v>
      </c>
      <c r="R2010" s="0" t="n">
        <f aca="false">MIN(1-Inputs!$B$13,MAX(Inputs!$B$13,1/(1+EXP(-(Inputs!$B$15*Q2010+Inputs!$B$16)))))</f>
        <v>0.009806590379718</v>
      </c>
    </row>
    <row r="2011" customFormat="false" ht="15" hidden="false" customHeight="false" outlineLevel="0" collapsed="false">
      <c r="A2011" s="0" t="n">
        <f aca="false">Loan_Sample!A1991</f>
        <v>59697</v>
      </c>
      <c r="B2011" s="0" t="n">
        <f aca="false">Loan_Sample!U1991</f>
        <v>234750.67</v>
      </c>
      <c r="C2011" s="0" t="n">
        <f aca="false">Loan_Sample!K1991+Inputs!$B$26</f>
        <v>6.13333320617676</v>
      </c>
      <c r="D2011" s="0" t="n">
        <f aca="false">Loan_Sample!L1991+Inputs!$B$26</f>
        <v>-3.5</v>
      </c>
      <c r="E2011" s="0" t="n">
        <f aca="false">Loan_Sample!E1991/(1+Inputs!$B$25/100)</f>
        <v>52.403865814209</v>
      </c>
      <c r="F2011" s="0" t="n">
        <f aca="false">Loan_Sample!H1991-Inputs!$B$24/100</f>
        <v>0.423333406448364</v>
      </c>
      <c r="G2011" s="0" t="n">
        <f aca="false">IF(ISNUMBER(C2011),INDEX(Scorecard!$D$54:$D$61,SUMPRODUCT(--(Scorecard!$G$54:$G$60&lt;C2011))+1),Scorecard!$D$62)</f>
        <v>0.0151758992857273</v>
      </c>
      <c r="H2011" s="0" t="n">
        <f aca="false">IF(ISNUMBER(D2011),INDEX(Scorecard!$D$63:$D$68,SUMPRODUCT(--(Scorecard!$G$63:$G$67&lt;D2011))+1),Scorecard!$D$69)</f>
        <v>-0.340582194386522</v>
      </c>
      <c r="I2011" s="0" t="n">
        <f aca="false">IF(ISNUMBER(E2011),INDEX(Scorecard!$D$19:$D$26,SUMPRODUCT(--(Scorecard!$G$19:$G$25&lt;E2011))+1),Scorecard!$D$27)</f>
        <v>0.57899015159425</v>
      </c>
      <c r="J2011" s="0" t="n">
        <f aca="false">IF(ISNUMBER(F2011),INDEX(Scorecard!$D$37:$D$44,SUMPRODUCT(--(Scorecard!$G$37:$G$43&lt;F2011))+1),Scorecard!$D$45)</f>
        <v>-0.271229676926091</v>
      </c>
      <c r="K2011" s="0" t="n">
        <f aca="false">Inputs!$B$10+Scorecard!$J$5*Loan_Sample!Y1991+Scorecard!$J$6*Loan_Sample!Z1991+Scorecard!$J$7*I2011+Scorecard!$J$8*Loan_Sample!AB1991+Scorecard!$J$9*J2011+Scorecard!$J$10*Loan_Sample!AD1991+Scorecard!$J$11*G2011+Scorecard!$J$12*H2011</f>
        <v>-6.63894102674358</v>
      </c>
      <c r="L2011" s="0" t="n">
        <f aca="false">MIN(1-Inputs!$B$13,MAX(Inputs!$B$13,1/(1+EXP(-(Inputs!$B$11*K2011+Inputs!$B$12)))))</f>
        <v>0.0010329345074895</v>
      </c>
      <c r="M2011" s="0" t="n">
        <f aca="false">Loan_Sample!AH1991*Inputs!$B$4*B2011</f>
        <v>84.8687236947482</v>
      </c>
      <c r="N2011" s="0" t="n">
        <f aca="false">L2011*Inputs!$B$4*B2011</f>
        <v>84.8687236947482</v>
      </c>
      <c r="O2011" s="0" t="n">
        <f aca="false">Inputs!$B$37+Inputs!$B$38*MAX(Loan_Sample!H1991-Inputs!$C$38,0)+Inputs!$B$39*MAX(Loan_Sample!H1991-Inputs!$C$39,0)+Inputs!$B$40*MAX(Loan_Sample!H1991-Inputs!$C$40,0)+Inputs!$B$41*MAX(Loan_Sample!H1991-Inputs!$C$41,0)+Inputs!$B$42*Inputs!$B$14+Inputs!$B$43*MIN(Loan_Sample!I1991/Inputs!$B$17,1)+Inputs!$B$44*MIN(Loan_Sample!E1991,Inputs!$B$18)+Inputs!$B$45*Loan_Sample!C1991</f>
        <v>-4.07165692542469</v>
      </c>
      <c r="P2011" s="0" t="n">
        <f aca="false">MIN(1-Inputs!$B$13,MAX(Inputs!$B$13,1/(1+EXP(-(Inputs!$B$15*O2011+Inputs!$B$16)))))</f>
        <v>0.0146789392994072</v>
      </c>
      <c r="Q2011" s="0" t="n">
        <f aca="false">Inputs!$B$37+Inputs!$B$38*MAX(F2011-Inputs!$C$38,0)+Inputs!$B$39*MAX(F2011-Inputs!$C$39,0)+Inputs!$B$40*MAX(F2011-Inputs!$C$40,0)+Inputs!$B$41*MAX(F2011-Inputs!$C$41,0)+Inputs!$B$42*Inputs!$B$14+Inputs!$B$43*MIN(Loan_Sample!I1991/Inputs!$B$17,1)+Inputs!$B$44*MIN(E2011,Inputs!$B$18)+Inputs!$B$45*Loan_Sample!C1991</f>
        <v>-4.07165692542469</v>
      </c>
      <c r="R2011" s="0" t="n">
        <f aca="false">MIN(1-Inputs!$B$13,MAX(Inputs!$B$13,1/(1+EXP(-(Inputs!$B$15*Q2011+Inputs!$B$16)))))</f>
        <v>0.0146789392994072</v>
      </c>
    </row>
    <row r="2012" customFormat="false" ht="15" hidden="false" customHeight="false" outlineLevel="0" collapsed="false">
      <c r="A2012" s="0" t="n">
        <f aca="false">Loan_Sample!A1992</f>
        <v>59698</v>
      </c>
      <c r="B2012" s="0" t="n">
        <f aca="false">Loan_Sample!U1992</f>
        <v>104247.64</v>
      </c>
      <c r="C2012" s="0" t="n">
        <f aca="false">Loan_Sample!K1992+Inputs!$B$26</f>
        <v>5.25833320617676</v>
      </c>
      <c r="D2012" s="0" t="n">
        <f aca="false">Loan_Sample!L1992+Inputs!$B$26</f>
        <v>-1.875</v>
      </c>
      <c r="E2012" s="0" t="n">
        <f aca="false">Loan_Sample!E1992/(1+Inputs!$B$25/100)</f>
        <v>53.1058654785156</v>
      </c>
      <c r="F2012" s="0" t="n">
        <f aca="false">Loan_Sample!H1992-Inputs!$B$24/100</f>
        <v>1.76333355903626</v>
      </c>
      <c r="G2012" s="0" t="n">
        <f aca="false">IF(ISNUMBER(C2012),INDEX(Scorecard!$D$54:$D$61,SUMPRODUCT(--(Scorecard!$G$54:$G$60&lt;C2012))+1),Scorecard!$D$62)</f>
        <v>0.126303549215828</v>
      </c>
      <c r="H2012" s="0" t="n">
        <f aca="false">IF(ISNUMBER(D2012),INDEX(Scorecard!$D$63:$D$68,SUMPRODUCT(--(Scorecard!$G$63:$G$67&lt;D2012))+1),Scorecard!$D$69)</f>
        <v>-0.340582194386522</v>
      </c>
      <c r="I2012" s="0" t="n">
        <f aca="false">IF(ISNUMBER(E2012),INDEX(Scorecard!$D$19:$D$26,SUMPRODUCT(--(Scorecard!$G$19:$G$25&lt;E2012))+1),Scorecard!$D$27)</f>
        <v>0.57899015159425</v>
      </c>
      <c r="J2012" s="0" t="n">
        <f aca="false">IF(ISNUMBER(F2012),INDEX(Scorecard!$D$37:$D$44,SUMPRODUCT(--(Scorecard!$G$37:$G$43&lt;F2012))+1),Scorecard!$D$45)</f>
        <v>-0.975503570149195</v>
      </c>
      <c r="K2012" s="0" t="n">
        <f aca="false">Inputs!$B$10+Scorecard!$J$5*Loan_Sample!Y1992+Scorecard!$J$6*Loan_Sample!Z1992+Scorecard!$J$7*I2012+Scorecard!$J$8*Loan_Sample!AB1992+Scorecard!$J$9*J2012+Scorecard!$J$10*Loan_Sample!AD1992+Scorecard!$J$11*G2012+Scorecard!$J$12*H2012</f>
        <v>-3.19923273518275</v>
      </c>
      <c r="L2012" s="0" t="n">
        <f aca="false">MIN(1-Inputs!$B$13,MAX(Inputs!$B$13,1/(1+EXP(-(Inputs!$B$11*K2012+Inputs!$B$12)))))</f>
        <v>0.0388976258482007</v>
      </c>
      <c r="M2012" s="0" t="n">
        <f aca="false">Loan_Sample!AH1992*Inputs!$B$4*B2012</f>
        <v>1419.24499369727</v>
      </c>
      <c r="N2012" s="0" t="n">
        <f aca="false">L2012*Inputs!$B$4*B2012</f>
        <v>1419.24499369727</v>
      </c>
      <c r="O2012" s="0" t="n">
        <f aca="false">Inputs!$B$37+Inputs!$B$38*MAX(Loan_Sample!H1992-Inputs!$C$38,0)+Inputs!$B$39*MAX(Loan_Sample!H1992-Inputs!$C$39,0)+Inputs!$B$40*MAX(Loan_Sample!H1992-Inputs!$C$40,0)+Inputs!$B$41*MAX(Loan_Sample!H1992-Inputs!$C$41,0)+Inputs!$B$42*Inputs!$B$14+Inputs!$B$43*MIN(Loan_Sample!I1992/Inputs!$B$17,1)+Inputs!$B$44*MIN(Loan_Sample!E1992,Inputs!$B$18)+Inputs!$B$45*Loan_Sample!C1992</f>
        <v>-3.61911909115973</v>
      </c>
      <c r="P2012" s="0" t="n">
        <f aca="false">MIN(1-Inputs!$B$13,MAX(Inputs!$B$13,1/(1+EXP(-(Inputs!$B$15*O2012+Inputs!$B$16)))))</f>
        <v>0.0243135035963292</v>
      </c>
      <c r="Q2012" s="0" t="n">
        <f aca="false">Inputs!$B$37+Inputs!$B$38*MAX(F2012-Inputs!$C$38,0)+Inputs!$B$39*MAX(F2012-Inputs!$C$39,0)+Inputs!$B$40*MAX(F2012-Inputs!$C$40,0)+Inputs!$B$41*MAX(F2012-Inputs!$C$41,0)+Inputs!$B$42*Inputs!$B$14+Inputs!$B$43*MIN(Loan_Sample!I1992/Inputs!$B$17,1)+Inputs!$B$44*MIN(E2012,Inputs!$B$18)+Inputs!$B$45*Loan_Sample!C1992</f>
        <v>-3.61911909115973</v>
      </c>
      <c r="R2012" s="0" t="n">
        <f aca="false">MIN(1-Inputs!$B$13,MAX(Inputs!$B$13,1/(1+EXP(-(Inputs!$B$15*Q2012+Inputs!$B$16)))))</f>
        <v>0.0243135035963292</v>
      </c>
    </row>
    <row r="2013" customFormat="false" ht="15" hidden="false" customHeight="false" outlineLevel="0" collapsed="false">
      <c r="A2013" s="0" t="n">
        <f aca="false">Loan_Sample!A1993</f>
        <v>59701</v>
      </c>
      <c r="B2013" s="0" t="n">
        <f aca="false">Loan_Sample!U1993</f>
        <v>282487.28</v>
      </c>
      <c r="C2013" s="0" t="n">
        <f aca="false">Loan_Sample!K1993+Inputs!$B$26</f>
        <v>5.00833320617676</v>
      </c>
      <c r="D2013" s="0" t="n">
        <f aca="false">Loan_Sample!L1993+Inputs!$B$26</f>
        <v>-1.125</v>
      </c>
      <c r="E2013" s="0" t="n">
        <f aca="false">Loan_Sample!E1993/(1+Inputs!$B$25/100)</f>
        <v>65.3758010864258</v>
      </c>
      <c r="F2013" s="0" t="n">
        <f aca="false">Loan_Sample!H1993-Inputs!$B$24/100</f>
        <v>-2.00733304023743</v>
      </c>
      <c r="G2013" s="0" t="n">
        <f aca="false">IF(ISNUMBER(C2013),INDEX(Scorecard!$D$54:$D$61,SUMPRODUCT(--(Scorecard!$G$54:$G$60&lt;C2013))+1),Scorecard!$D$62)</f>
        <v>0.214429354789033</v>
      </c>
      <c r="H2013" s="0" t="n">
        <f aca="false">IF(ISNUMBER(D2013),INDEX(Scorecard!$D$63:$D$68,SUMPRODUCT(--(Scorecard!$G$63:$G$67&lt;D2013))+1),Scorecard!$D$69)</f>
        <v>-0.340582194386522</v>
      </c>
      <c r="I2013" s="0" t="n">
        <f aca="false">IF(ISNUMBER(E2013),INDEX(Scorecard!$D$19:$D$26,SUMPRODUCT(--(Scorecard!$G$19:$G$25&lt;E2013))+1),Scorecard!$D$27)</f>
        <v>0.233621608745691</v>
      </c>
      <c r="J2013" s="0" t="n">
        <f aca="false">IF(ISNUMBER(F2013),INDEX(Scorecard!$D$37:$D$44,SUMPRODUCT(--(Scorecard!$G$37:$G$43&lt;F2013))+1),Scorecard!$D$45)</f>
        <v>1.35057635045042</v>
      </c>
      <c r="K2013" s="0" t="n">
        <f aca="false">Inputs!$B$10+Scorecard!$J$5*Loan_Sample!Y1993+Scorecard!$J$6*Loan_Sample!Z1993+Scorecard!$J$7*I2013+Scorecard!$J$8*Loan_Sample!AB1993+Scorecard!$J$9*J2013+Scorecard!$J$10*Loan_Sample!AD1993+Scorecard!$J$11*G2013+Scorecard!$J$12*H2013</f>
        <v>-5.55022007248909</v>
      </c>
      <c r="L2013" s="0" t="n">
        <f aca="false">MIN(1-Inputs!$B$13,MAX(Inputs!$B$13,1/(1+EXP(-(Inputs!$B$11*K2013+Inputs!$B$12)))))</f>
        <v>0.00328990317721284</v>
      </c>
      <c r="M2013" s="0" t="n">
        <f aca="false">Loan_Sample!AH1993*Inputs!$B$4*B2013</f>
        <v>325.274529997975</v>
      </c>
      <c r="N2013" s="0" t="n">
        <f aca="false">L2013*Inputs!$B$4*B2013</f>
        <v>325.274529997975</v>
      </c>
      <c r="O2013" s="0" t="n">
        <f aca="false">Inputs!$B$37+Inputs!$B$38*MAX(Loan_Sample!H1993-Inputs!$C$38,0)+Inputs!$B$39*MAX(Loan_Sample!H1993-Inputs!$C$39,0)+Inputs!$B$40*MAX(Loan_Sample!H1993-Inputs!$C$40,0)+Inputs!$B$41*MAX(Loan_Sample!H1993-Inputs!$C$41,0)+Inputs!$B$42*Inputs!$B$14+Inputs!$B$43*MIN(Loan_Sample!I1993/Inputs!$B$17,1)+Inputs!$B$44*MIN(Loan_Sample!E1993,Inputs!$B$18)+Inputs!$B$45*Loan_Sample!C1993</f>
        <v>-5.46028913820507</v>
      </c>
      <c r="P2013" s="0" t="n">
        <f aca="false">MIN(1-Inputs!$B$13,MAX(Inputs!$B$13,1/(1+EXP(-(Inputs!$B$15*O2013+Inputs!$B$16)))))</f>
        <v>0.00306343946230607</v>
      </c>
      <c r="Q2013" s="0" t="n">
        <f aca="false">Inputs!$B$37+Inputs!$B$38*MAX(F2013-Inputs!$C$38,0)+Inputs!$B$39*MAX(F2013-Inputs!$C$39,0)+Inputs!$B$40*MAX(F2013-Inputs!$C$40,0)+Inputs!$B$41*MAX(F2013-Inputs!$C$41,0)+Inputs!$B$42*Inputs!$B$14+Inputs!$B$43*MIN(Loan_Sample!I1993/Inputs!$B$17,1)+Inputs!$B$44*MIN(E2013,Inputs!$B$18)+Inputs!$B$45*Loan_Sample!C1993</f>
        <v>-5.46028913820507</v>
      </c>
      <c r="R2013" s="0" t="n">
        <f aca="false">MIN(1-Inputs!$B$13,MAX(Inputs!$B$13,1/(1+EXP(-(Inputs!$B$15*Q2013+Inputs!$B$16)))))</f>
        <v>0.00306343946230607</v>
      </c>
    </row>
    <row r="2014" customFormat="false" ht="15" hidden="false" customHeight="false" outlineLevel="0" collapsed="false">
      <c r="A2014" s="0" t="n">
        <f aca="false">Loan_Sample!A1994</f>
        <v>59729</v>
      </c>
      <c r="B2014" s="0" t="n">
        <f aca="false">Loan_Sample!U1994</f>
        <v>78149.625</v>
      </c>
      <c r="C2014" s="0" t="n">
        <f aca="false">Loan_Sample!K1994+Inputs!$B$26</f>
        <v>5.19999980926514</v>
      </c>
      <c r="D2014" s="0" t="n">
        <f aca="false">Loan_Sample!L1994+Inputs!$B$26</f>
        <v>-0.458333492279053</v>
      </c>
      <c r="E2014" s="0" t="n">
        <f aca="false">Loan_Sample!E1994/(1+Inputs!$B$25/100)</f>
        <v>75.758186340332</v>
      </c>
      <c r="F2014" s="0" t="n">
        <f aca="false">Loan_Sample!H1994-Inputs!$B$24/100</f>
        <v>-2.99033331871033</v>
      </c>
      <c r="G2014" s="0" t="n">
        <f aca="false">IF(ISNUMBER(C2014),INDEX(Scorecard!$D$54:$D$61,SUMPRODUCT(--(Scorecard!$G$54:$G$60&lt;C2014))+1),Scorecard!$D$62)</f>
        <v>0.214429354789033</v>
      </c>
      <c r="H2014" s="0" t="n">
        <f aca="false">IF(ISNUMBER(D2014),INDEX(Scorecard!$D$63:$D$68,SUMPRODUCT(--(Scorecard!$G$63:$G$67&lt;D2014))+1),Scorecard!$D$69)</f>
        <v>0.322484508656054</v>
      </c>
      <c r="I2014" s="0" t="n">
        <f aca="false">IF(ISNUMBER(E2014),INDEX(Scorecard!$D$19:$D$26,SUMPRODUCT(--(Scorecard!$G$19:$G$25&lt;E2014))+1),Scorecard!$D$27)</f>
        <v>-0.0341578513653732</v>
      </c>
      <c r="J2014" s="0" t="n">
        <f aca="false">IF(ISNUMBER(F2014),INDEX(Scorecard!$D$37:$D$44,SUMPRODUCT(--(Scorecard!$G$37:$G$43&lt;F2014))+1),Scorecard!$D$45)</f>
        <v>1.35057635045042</v>
      </c>
      <c r="K2014" s="0" t="n">
        <f aca="false">Inputs!$B$10+Scorecard!$J$5*Loan_Sample!Y1994+Scorecard!$J$6*Loan_Sample!Z1994+Scorecard!$J$7*I2014+Scorecard!$J$8*Loan_Sample!AB1994+Scorecard!$J$9*J2014+Scorecard!$J$10*Loan_Sample!AD1994+Scorecard!$J$11*G2014+Scorecard!$J$12*H2014</f>
        <v>-4.46244088283696</v>
      </c>
      <c r="L2014" s="0" t="n">
        <f aca="false">MIN(1-Inputs!$B$13,MAX(Inputs!$B$13,1/(1+EXP(-(Inputs!$B$11*K2014+Inputs!$B$12)))))</f>
        <v>0.0104165351149975</v>
      </c>
      <c r="M2014" s="0" t="n">
        <f aca="false">Loan_Sample!AH1994*Inputs!$B$4*B2014</f>
        <v>284.916909562734</v>
      </c>
      <c r="N2014" s="0" t="n">
        <f aca="false">L2014*Inputs!$B$4*B2014</f>
        <v>284.916909562734</v>
      </c>
      <c r="O2014" s="0" t="n">
        <f aca="false">Inputs!$B$37+Inputs!$B$38*MAX(Loan_Sample!H1994-Inputs!$C$38,0)+Inputs!$B$39*MAX(Loan_Sample!H1994-Inputs!$C$39,0)+Inputs!$B$40*MAX(Loan_Sample!H1994-Inputs!$C$40,0)+Inputs!$B$41*MAX(Loan_Sample!H1994-Inputs!$C$41,0)+Inputs!$B$42*Inputs!$B$14+Inputs!$B$43*MIN(Loan_Sample!I1994/Inputs!$B$17,1)+Inputs!$B$44*MIN(Loan_Sample!E1994,Inputs!$B$18)+Inputs!$B$45*Loan_Sample!C1994</f>
        <v>-5.94835671147959</v>
      </c>
      <c r="P2014" s="0" t="n">
        <f aca="false">MIN(1-Inputs!$B$13,MAX(Inputs!$B$13,1/(1+EXP(-(Inputs!$B$15*O2014+Inputs!$B$16)))))</f>
        <v>0.00176122422789062</v>
      </c>
      <c r="Q2014" s="0" t="n">
        <f aca="false">Inputs!$B$37+Inputs!$B$38*MAX(F2014-Inputs!$C$38,0)+Inputs!$B$39*MAX(F2014-Inputs!$C$39,0)+Inputs!$B$40*MAX(F2014-Inputs!$C$40,0)+Inputs!$B$41*MAX(F2014-Inputs!$C$41,0)+Inputs!$B$42*Inputs!$B$14+Inputs!$B$43*MIN(Loan_Sample!I1994/Inputs!$B$17,1)+Inputs!$B$44*MIN(E2014,Inputs!$B$18)+Inputs!$B$45*Loan_Sample!C1994</f>
        <v>-5.94835671147959</v>
      </c>
      <c r="R2014" s="0" t="n">
        <f aca="false">MIN(1-Inputs!$B$13,MAX(Inputs!$B$13,1/(1+EXP(-(Inputs!$B$15*Q2014+Inputs!$B$16)))))</f>
        <v>0.00176122422789062</v>
      </c>
    </row>
    <row r="2015" customFormat="false" ht="15" hidden="false" customHeight="false" outlineLevel="0" collapsed="false">
      <c r="A2015" s="0" t="n">
        <f aca="false">Loan_Sample!A1995</f>
        <v>59797</v>
      </c>
      <c r="B2015" s="0" t="n">
        <f aca="false">Loan_Sample!U1995</f>
        <v>672006</v>
      </c>
      <c r="C2015" s="0" t="n">
        <f aca="false">Loan_Sample!K1995+Inputs!$B$26</f>
        <v>7.13333320617676</v>
      </c>
      <c r="D2015" s="0" t="n">
        <f aca="false">Loan_Sample!L1995+Inputs!$B$26</f>
        <v>2.71025609970093</v>
      </c>
      <c r="E2015" s="0" t="n">
        <f aca="false">Loan_Sample!E1995/(1+Inputs!$B$25/100)</f>
        <v>73.227653503418</v>
      </c>
      <c r="F2015" s="0" t="n">
        <f aca="false">Loan_Sample!H1995-Inputs!$B$24/100</f>
        <v>1.39033341407776</v>
      </c>
      <c r="G2015" s="0" t="n">
        <f aca="false">IF(ISNUMBER(C2015),INDEX(Scorecard!$D$54:$D$61,SUMPRODUCT(--(Scorecard!$G$54:$G$60&lt;C2015))+1),Scorecard!$D$62)</f>
        <v>-0.541917179454542</v>
      </c>
      <c r="H2015" s="0" t="n">
        <f aca="false">IF(ISNUMBER(D2015),INDEX(Scorecard!$D$63:$D$68,SUMPRODUCT(--(Scorecard!$G$63:$G$67&lt;D2015))+1),Scorecard!$D$69)</f>
        <v>0.322484508656054</v>
      </c>
      <c r="I2015" s="0" t="n">
        <f aca="false">IF(ISNUMBER(E2015),INDEX(Scorecard!$D$19:$D$26,SUMPRODUCT(--(Scorecard!$G$19:$G$25&lt;E2015))+1),Scorecard!$D$27)</f>
        <v>-0.0341578513653732</v>
      </c>
      <c r="J2015" s="0" t="n">
        <f aca="false">IF(ISNUMBER(F2015),INDEX(Scorecard!$D$37:$D$44,SUMPRODUCT(--(Scorecard!$G$37:$G$43&lt;F2015))+1),Scorecard!$D$45)</f>
        <v>-0.975503570149195</v>
      </c>
      <c r="K2015" s="0" t="n">
        <f aca="false">Inputs!$B$10+Scorecard!$J$5*Loan_Sample!Y1995+Scorecard!$J$6*Loan_Sample!Z1995+Scorecard!$J$7*I2015+Scorecard!$J$8*Loan_Sample!AB1995+Scorecard!$J$9*J2015+Scorecard!$J$10*Loan_Sample!AD1995+Scorecard!$J$11*G2015+Scorecard!$J$12*H2015</f>
        <v>-1.57146392357511</v>
      </c>
      <c r="L2015" s="0" t="n">
        <f aca="false">MIN(1-Inputs!$B$13,MAX(Inputs!$B$13,1/(1+EXP(-(Inputs!$B$11*K2015+Inputs!$B$12)))))</f>
        <v>0.186678690250099</v>
      </c>
      <c r="M2015" s="0" t="n">
        <f aca="false">Loan_Sample!AH1995*Inputs!$B$4*B2015</f>
        <v>43907.2199720727</v>
      </c>
      <c r="N2015" s="0" t="n">
        <f aca="false">L2015*Inputs!$B$4*B2015</f>
        <v>43907.2199720727</v>
      </c>
      <c r="O2015" s="0" t="n">
        <f aca="false">Inputs!$B$37+Inputs!$B$38*MAX(Loan_Sample!H1995-Inputs!$C$38,0)+Inputs!$B$39*MAX(Loan_Sample!H1995-Inputs!$C$39,0)+Inputs!$B$40*MAX(Loan_Sample!H1995-Inputs!$C$40,0)+Inputs!$B$41*MAX(Loan_Sample!H1995-Inputs!$C$41,0)+Inputs!$B$42*Inputs!$B$14+Inputs!$B$43*MIN(Loan_Sample!I1995/Inputs!$B$17,1)+Inputs!$B$44*MIN(Loan_Sample!E1995,Inputs!$B$18)+Inputs!$B$45*Loan_Sample!C1995</f>
        <v>-3.94294165550614</v>
      </c>
      <c r="P2015" s="0" t="n">
        <f aca="false">MIN(1-Inputs!$B$13,MAX(Inputs!$B$13,1/(1+EXP(-(Inputs!$B$15*O2015+Inputs!$B$16)))))</f>
        <v>0.0169526947105524</v>
      </c>
      <c r="Q2015" s="0" t="n">
        <f aca="false">Inputs!$B$37+Inputs!$B$38*MAX(F2015-Inputs!$C$38,0)+Inputs!$B$39*MAX(F2015-Inputs!$C$39,0)+Inputs!$B$40*MAX(F2015-Inputs!$C$40,0)+Inputs!$B$41*MAX(F2015-Inputs!$C$41,0)+Inputs!$B$42*Inputs!$B$14+Inputs!$B$43*MIN(Loan_Sample!I1995/Inputs!$B$17,1)+Inputs!$B$44*MIN(E2015,Inputs!$B$18)+Inputs!$B$45*Loan_Sample!C1995</f>
        <v>-3.94294165550614</v>
      </c>
      <c r="R2015" s="0" t="n">
        <f aca="false">MIN(1-Inputs!$B$13,MAX(Inputs!$B$13,1/(1+EXP(-(Inputs!$B$15*Q2015+Inputs!$B$16)))))</f>
        <v>0.0169526947105524</v>
      </c>
    </row>
    <row r="2016" customFormat="false" ht="15" hidden="false" customHeight="false" outlineLevel="0" collapsed="false">
      <c r="A2016" s="0" t="n">
        <f aca="false">Loan_Sample!A1996</f>
        <v>59875</v>
      </c>
      <c r="B2016" s="0" t="n">
        <f aca="false">Loan_Sample!U1996</f>
        <v>280564.22</v>
      </c>
      <c r="C2016" s="0" t="n">
        <f aca="false">Loan_Sample!K1996+Inputs!$B$26</f>
        <v>5.73333311080933</v>
      </c>
      <c r="D2016" s="0" t="n">
        <f aca="false">Loan_Sample!L1996+Inputs!$B$26</f>
        <v>-3.50000047683716</v>
      </c>
      <c r="E2016" s="0" t="n">
        <f aca="false">Loan_Sample!E1996/(1+Inputs!$B$25/100)</f>
        <v>70.2180862426758</v>
      </c>
      <c r="F2016" s="0" t="n">
        <f aca="false">Loan_Sample!H1996-Inputs!$B$24/100</f>
        <v>0.0343334674835205</v>
      </c>
      <c r="G2016" s="0" t="n">
        <f aca="false">IF(ISNUMBER(C2016),INDEX(Scorecard!$D$54:$D$61,SUMPRODUCT(--(Scorecard!$G$54:$G$60&lt;C2016))+1),Scorecard!$D$62)</f>
        <v>0.0151758992857273</v>
      </c>
      <c r="H2016" s="0" t="n">
        <f aca="false">IF(ISNUMBER(D2016),INDEX(Scorecard!$D$63:$D$68,SUMPRODUCT(--(Scorecard!$G$63:$G$67&lt;D2016))+1),Scorecard!$D$69)</f>
        <v>-0.340582194386522</v>
      </c>
      <c r="I2016" s="0" t="n">
        <f aca="false">IF(ISNUMBER(E2016),INDEX(Scorecard!$D$19:$D$26,SUMPRODUCT(--(Scorecard!$G$19:$G$25&lt;E2016))+1),Scorecard!$D$27)</f>
        <v>0.0530843085177338</v>
      </c>
      <c r="J2016" s="0" t="n">
        <f aca="false">IF(ISNUMBER(F2016),INDEX(Scorecard!$D$37:$D$44,SUMPRODUCT(--(Scorecard!$G$37:$G$43&lt;F2016))+1),Scorecard!$D$45)</f>
        <v>0.330501541082344</v>
      </c>
      <c r="K2016" s="0" t="n">
        <f aca="false">Inputs!$B$10+Scorecard!$J$5*Loan_Sample!Y1996+Scorecard!$J$6*Loan_Sample!Z1996+Scorecard!$J$7*I2016+Scorecard!$J$8*Loan_Sample!AB1996+Scorecard!$J$9*J2016+Scorecard!$J$10*Loan_Sample!AD1996+Scorecard!$J$11*G2016+Scorecard!$J$12*H2016</f>
        <v>-5.36621921543855</v>
      </c>
      <c r="L2016" s="0" t="n">
        <f aca="false">MIN(1-Inputs!$B$13,MAX(Inputs!$B$13,1/(1+EXP(-(Inputs!$B$11*K2016+Inputs!$B$12)))))</f>
        <v>0.00400007807790572</v>
      </c>
      <c r="M2016" s="0" t="n">
        <f aca="false">Loan_Sample!AH1996*Inputs!$B$4*B2016</f>
        <v>392.797575053351</v>
      </c>
      <c r="N2016" s="0" t="n">
        <f aca="false">L2016*Inputs!$B$4*B2016</f>
        <v>392.797575053351</v>
      </c>
      <c r="O2016" s="0" t="n">
        <f aca="false">Inputs!$B$37+Inputs!$B$38*MAX(Loan_Sample!H1996-Inputs!$C$38,0)+Inputs!$B$39*MAX(Loan_Sample!H1996-Inputs!$C$39,0)+Inputs!$B$40*MAX(Loan_Sample!H1996-Inputs!$C$40,0)+Inputs!$B$41*MAX(Loan_Sample!H1996-Inputs!$C$41,0)+Inputs!$B$42*Inputs!$B$14+Inputs!$B$43*MIN(Loan_Sample!I1996/Inputs!$B$17,1)+Inputs!$B$44*MIN(Loan_Sample!E1996,Inputs!$B$18)+Inputs!$B$45*Loan_Sample!C1996</f>
        <v>-6.034195464069</v>
      </c>
      <c r="P2016" s="0" t="n">
        <f aca="false">MIN(1-Inputs!$B$13,MAX(Inputs!$B$13,1/(1+EXP(-(Inputs!$B$15*O2016+Inputs!$B$16)))))</f>
        <v>0.00159774225098541</v>
      </c>
      <c r="Q2016" s="0" t="n">
        <f aca="false">Inputs!$B$37+Inputs!$B$38*MAX(F2016-Inputs!$C$38,0)+Inputs!$B$39*MAX(F2016-Inputs!$C$39,0)+Inputs!$B$40*MAX(F2016-Inputs!$C$40,0)+Inputs!$B$41*MAX(F2016-Inputs!$C$41,0)+Inputs!$B$42*Inputs!$B$14+Inputs!$B$43*MIN(Loan_Sample!I1996/Inputs!$B$17,1)+Inputs!$B$44*MIN(E2016,Inputs!$B$18)+Inputs!$B$45*Loan_Sample!C1996</f>
        <v>-6.034195464069</v>
      </c>
      <c r="R2016" s="0" t="n">
        <f aca="false">MIN(1-Inputs!$B$13,MAX(Inputs!$B$13,1/(1+EXP(-(Inputs!$B$15*Q2016+Inputs!$B$16)))))</f>
        <v>0.00159774225098541</v>
      </c>
    </row>
    <row r="2017" customFormat="false" ht="15" hidden="false" customHeight="false" outlineLevel="0" collapsed="false">
      <c r="A2017" s="0" t="n">
        <f aca="false">Loan_Sample!A1997</f>
        <v>59876</v>
      </c>
      <c r="B2017" s="0" t="n">
        <f aca="false">Loan_Sample!U1997</f>
        <v>176207.66</v>
      </c>
      <c r="C2017" s="0" t="n">
        <f aca="false">Loan_Sample!K1997+Inputs!$B$26</f>
        <v>4.40000009536743</v>
      </c>
      <c r="D2017" s="0" t="n">
        <f aca="false">Loan_Sample!L1997+Inputs!$B$26</f>
        <v>-0.208333015441895</v>
      </c>
      <c r="E2017" s="0" t="n">
        <f aca="false">Loan_Sample!E1997/(1+Inputs!$B$25/100)</f>
        <v>44.7204666137695</v>
      </c>
      <c r="F2017" s="0" t="n">
        <f aca="false">Loan_Sample!H1997-Inputs!$B$24/100</f>
        <v>-1.94033336639404</v>
      </c>
      <c r="G2017" s="0" t="n">
        <f aca="false">IF(ISNUMBER(C2017),INDEX(Scorecard!$D$54:$D$61,SUMPRODUCT(--(Scorecard!$G$54:$G$60&lt;C2017))+1),Scorecard!$D$62)</f>
        <v>0.489050497890326</v>
      </c>
      <c r="H2017" s="0" t="n">
        <f aca="false">IF(ISNUMBER(D2017),INDEX(Scorecard!$D$63:$D$68,SUMPRODUCT(--(Scorecard!$G$63:$G$67&lt;D2017))+1),Scorecard!$D$69)</f>
        <v>0.322484508656054</v>
      </c>
      <c r="I2017" s="0" t="n">
        <f aca="false">IF(ISNUMBER(E2017),INDEX(Scorecard!$D$19:$D$26,SUMPRODUCT(--(Scorecard!$G$19:$G$25&lt;E2017))+1),Scorecard!$D$27)</f>
        <v>0.57899015159425</v>
      </c>
      <c r="J2017" s="0" t="n">
        <f aca="false">IF(ISNUMBER(F2017),INDEX(Scorecard!$D$37:$D$44,SUMPRODUCT(--(Scorecard!$G$37:$G$43&lt;F2017))+1),Scorecard!$D$45)</f>
        <v>1.35057635045042</v>
      </c>
      <c r="K2017" s="0" t="n">
        <f aca="false">Inputs!$B$10+Scorecard!$J$5*Loan_Sample!Y1997+Scorecard!$J$6*Loan_Sample!Z1997+Scorecard!$J$7*I2017+Scorecard!$J$8*Loan_Sample!AB1997+Scorecard!$J$9*J2017+Scorecard!$J$10*Loan_Sample!AD1997+Scorecard!$J$11*G2017+Scorecard!$J$12*H2017</f>
        <v>-5.7024458839351</v>
      </c>
      <c r="L2017" s="0" t="n">
        <f aca="false">MIN(1-Inputs!$B$13,MAX(Inputs!$B$13,1/(1+EXP(-(Inputs!$B$11*K2017+Inputs!$B$12)))))</f>
        <v>0.00279843089197741</v>
      </c>
      <c r="M2017" s="0" t="n">
        <f aca="false">Loan_Sample!AH1997*Inputs!$B$4*B2017</f>
        <v>172.586735701468</v>
      </c>
      <c r="N2017" s="0" t="n">
        <f aca="false">L2017*Inputs!$B$4*B2017</f>
        <v>172.586735701468</v>
      </c>
      <c r="O2017" s="0" t="n">
        <f aca="false">Inputs!$B$37+Inputs!$B$38*MAX(Loan_Sample!H1997-Inputs!$C$38,0)+Inputs!$B$39*MAX(Loan_Sample!H1997-Inputs!$C$39,0)+Inputs!$B$40*MAX(Loan_Sample!H1997-Inputs!$C$40,0)+Inputs!$B$41*MAX(Loan_Sample!H1997-Inputs!$C$41,0)+Inputs!$B$42*Inputs!$B$14+Inputs!$B$43*MIN(Loan_Sample!I1997/Inputs!$B$17,1)+Inputs!$B$44*MIN(Loan_Sample!E1997,Inputs!$B$18)+Inputs!$B$45*Loan_Sample!C1997</f>
        <v>-5.46230369938268</v>
      </c>
      <c r="P2017" s="0" t="n">
        <f aca="false">MIN(1-Inputs!$B$13,MAX(Inputs!$B$13,1/(1+EXP(-(Inputs!$B$15*O2017+Inputs!$B$16)))))</f>
        <v>0.00305645317193742</v>
      </c>
      <c r="Q2017" s="0" t="n">
        <f aca="false">Inputs!$B$37+Inputs!$B$38*MAX(F2017-Inputs!$C$38,0)+Inputs!$B$39*MAX(F2017-Inputs!$C$39,0)+Inputs!$B$40*MAX(F2017-Inputs!$C$40,0)+Inputs!$B$41*MAX(F2017-Inputs!$C$41,0)+Inputs!$B$42*Inputs!$B$14+Inputs!$B$43*MIN(Loan_Sample!I1997/Inputs!$B$17,1)+Inputs!$B$44*MIN(E2017,Inputs!$B$18)+Inputs!$B$45*Loan_Sample!C1997</f>
        <v>-5.46230369938268</v>
      </c>
      <c r="R2017" s="0" t="n">
        <f aca="false">MIN(1-Inputs!$B$13,MAX(Inputs!$B$13,1/(1+EXP(-(Inputs!$B$15*Q2017+Inputs!$B$16)))))</f>
        <v>0.00305645317193742</v>
      </c>
    </row>
    <row r="2018" customFormat="false" ht="15" hidden="false" customHeight="false" outlineLevel="0" collapsed="false">
      <c r="A2018" s="0" t="n">
        <f aca="false">Loan_Sample!A1998</f>
        <v>59883</v>
      </c>
      <c r="B2018" s="0" t="n">
        <f aca="false">Loan_Sample!U1998</f>
        <v>185791.19</v>
      </c>
      <c r="C2018" s="0" t="n">
        <f aca="false">Loan_Sample!K1998+Inputs!$B$26</f>
        <v>9.13333320617676</v>
      </c>
      <c r="D2018" s="0" t="n">
        <f aca="false">Loan_Sample!L1998+Inputs!$B$26</f>
        <v>5.0717945098877</v>
      </c>
      <c r="E2018" s="0" t="n">
        <f aca="false">Loan_Sample!E1998/(1+Inputs!$B$25/100)</f>
        <v>64.3178939819336</v>
      </c>
      <c r="F2018" s="0" t="n">
        <f aca="false">Loan_Sample!H1998-Inputs!$B$24/100</f>
        <v>0.780666589736939</v>
      </c>
      <c r="G2018" s="0" t="n">
        <f aca="false">IF(ISNUMBER(C2018),INDEX(Scorecard!$D$54:$D$61,SUMPRODUCT(--(Scorecard!$G$54:$G$60&lt;C2018))+1),Scorecard!$D$62)</f>
        <v>-0.541917179454542</v>
      </c>
      <c r="H2018" s="0" t="n">
        <f aca="false">IF(ISNUMBER(D2018),INDEX(Scorecard!$D$63:$D$68,SUMPRODUCT(--(Scorecard!$G$63:$G$67&lt;D2018))+1),Scorecard!$D$69)</f>
        <v>0.322484508656054</v>
      </c>
      <c r="I2018" s="0" t="n">
        <f aca="false">IF(ISNUMBER(E2018),INDEX(Scorecard!$D$19:$D$26,SUMPRODUCT(--(Scorecard!$G$19:$G$25&lt;E2018))+1),Scorecard!$D$27)</f>
        <v>0.233621608745691</v>
      </c>
      <c r="J2018" s="0" t="n">
        <f aca="false">IF(ISNUMBER(F2018),INDEX(Scorecard!$D$37:$D$44,SUMPRODUCT(--(Scorecard!$G$37:$G$43&lt;F2018))+1),Scorecard!$D$45)</f>
        <v>-0.569454719285959</v>
      </c>
      <c r="K2018" s="0" t="n">
        <f aca="false">Inputs!$B$10+Scorecard!$J$5*Loan_Sample!Y1998+Scorecard!$J$6*Loan_Sample!Z1998+Scorecard!$J$7*I2018+Scorecard!$J$8*Loan_Sample!AB1998+Scorecard!$J$9*J2018+Scorecard!$J$10*Loan_Sample!AD1998+Scorecard!$J$11*G2018+Scorecard!$J$12*H2018</f>
        <v>-3.98830385747595</v>
      </c>
      <c r="L2018" s="0" t="n">
        <f aca="false">MIN(1-Inputs!$B$13,MAX(Inputs!$B$13,1/(1+EXP(-(Inputs!$B$11*K2018+Inputs!$B$12)))))</f>
        <v>0.0171510043304039</v>
      </c>
      <c r="M2018" s="0" t="n">
        <f aca="false">Loan_Sample!AH1998*Inputs!$B$4*B2018</f>
        <v>1115.27692648431</v>
      </c>
      <c r="N2018" s="0" t="n">
        <f aca="false">L2018*Inputs!$B$4*B2018</f>
        <v>1115.27692648431</v>
      </c>
      <c r="O2018" s="0" t="n">
        <f aca="false">Inputs!$B$37+Inputs!$B$38*MAX(Loan_Sample!H1998-Inputs!$C$38,0)+Inputs!$B$39*MAX(Loan_Sample!H1998-Inputs!$C$39,0)+Inputs!$B$40*MAX(Loan_Sample!H1998-Inputs!$C$40,0)+Inputs!$B$41*MAX(Loan_Sample!H1998-Inputs!$C$41,0)+Inputs!$B$42*Inputs!$B$14+Inputs!$B$43*MIN(Loan_Sample!I1998/Inputs!$B$17,1)+Inputs!$B$44*MIN(Loan_Sample!E1998,Inputs!$B$18)+Inputs!$B$45*Loan_Sample!C1998</f>
        <v>-4.18489062157382</v>
      </c>
      <c r="P2018" s="0" t="n">
        <f aca="false">MIN(1-Inputs!$B$13,MAX(Inputs!$B$13,1/(1+EXP(-(Inputs!$B$15*O2018+Inputs!$B$16)))))</f>
        <v>0.0129288908729998</v>
      </c>
      <c r="Q2018" s="0" t="n">
        <f aca="false">Inputs!$B$37+Inputs!$B$38*MAX(F2018-Inputs!$C$38,0)+Inputs!$B$39*MAX(F2018-Inputs!$C$39,0)+Inputs!$B$40*MAX(F2018-Inputs!$C$40,0)+Inputs!$B$41*MAX(F2018-Inputs!$C$41,0)+Inputs!$B$42*Inputs!$B$14+Inputs!$B$43*MIN(Loan_Sample!I1998/Inputs!$B$17,1)+Inputs!$B$44*MIN(E2018,Inputs!$B$18)+Inputs!$B$45*Loan_Sample!C1998</f>
        <v>-4.18489062157382</v>
      </c>
      <c r="R2018" s="0" t="n">
        <f aca="false">MIN(1-Inputs!$B$13,MAX(Inputs!$B$13,1/(1+EXP(-(Inputs!$B$15*Q2018+Inputs!$B$16)))))</f>
        <v>0.0129288908729998</v>
      </c>
    </row>
    <row r="2019" customFormat="false" ht="15" hidden="false" customHeight="false" outlineLevel="0" collapsed="false">
      <c r="A2019" s="0" t="n">
        <f aca="false">Loan_Sample!A1999</f>
        <v>59884</v>
      </c>
      <c r="B2019" s="0" t="n">
        <f aca="false">Loan_Sample!U1999</f>
        <v>81448.91</v>
      </c>
      <c r="C2019" s="0" t="n">
        <f aca="false">Loan_Sample!K1999+Inputs!$B$26</f>
        <v>3.70000004768372</v>
      </c>
      <c r="D2019" s="0" t="n">
        <f aca="false">Loan_Sample!L1999+Inputs!$B$26</f>
        <v>-0.458333253860474</v>
      </c>
      <c r="E2019" s="0" t="n">
        <f aca="false">Loan_Sample!E1999/(1+Inputs!$B$25/100)</f>
        <v>79.5781326293945</v>
      </c>
      <c r="F2019" s="0" t="n">
        <f aca="false">Loan_Sample!H1999-Inputs!$B$24/100</f>
        <v>-2.91833329200745</v>
      </c>
      <c r="G2019" s="0" t="n">
        <f aca="false">IF(ISNUMBER(C2019),INDEX(Scorecard!$D$54:$D$61,SUMPRODUCT(--(Scorecard!$G$54:$G$60&lt;C2019))+1),Scorecard!$D$62)</f>
        <v>0.489050497890326</v>
      </c>
      <c r="H2019" s="0" t="n">
        <f aca="false">IF(ISNUMBER(D2019),INDEX(Scorecard!$D$63:$D$68,SUMPRODUCT(--(Scorecard!$G$63:$G$67&lt;D2019))+1),Scorecard!$D$69)</f>
        <v>0.322484508656054</v>
      </c>
      <c r="I2019" s="0" t="n">
        <f aca="false">IF(ISNUMBER(E2019),INDEX(Scorecard!$D$19:$D$26,SUMPRODUCT(--(Scorecard!$G$19:$G$25&lt;E2019))+1),Scorecard!$D$27)</f>
        <v>-0.0341578513653732</v>
      </c>
      <c r="J2019" s="0" t="n">
        <f aca="false">IF(ISNUMBER(F2019),INDEX(Scorecard!$D$37:$D$44,SUMPRODUCT(--(Scorecard!$G$37:$G$43&lt;F2019))+1),Scorecard!$D$45)</f>
        <v>1.35057635045042</v>
      </c>
      <c r="K2019" s="0" t="n">
        <f aca="false">Inputs!$B$10+Scorecard!$J$5*Loan_Sample!Y1999+Scorecard!$J$6*Loan_Sample!Z1999+Scorecard!$J$7*I2019+Scorecard!$J$8*Loan_Sample!AB1999+Scorecard!$J$9*J2019+Scorecard!$J$10*Loan_Sample!AD1999+Scorecard!$J$11*G2019+Scorecard!$J$12*H2019</f>
        <v>-4.27054809436681</v>
      </c>
      <c r="L2019" s="0" t="n">
        <f aca="false">MIN(1-Inputs!$B$13,MAX(Inputs!$B$13,1/(1+EXP(-(Inputs!$B$11*K2019+Inputs!$B$12)))))</f>
        <v>0.0127510662599995</v>
      </c>
      <c r="M2019" s="0" t="n">
        <f aca="false">Loan_Sample!AH1999*Inputs!$B$4*B2019</f>
        <v>363.496156875157</v>
      </c>
      <c r="N2019" s="0" t="n">
        <f aca="false">L2019*Inputs!$B$4*B2019</f>
        <v>363.496156875157</v>
      </c>
      <c r="O2019" s="0" t="n">
        <f aca="false">Inputs!$B$37+Inputs!$B$38*MAX(Loan_Sample!H1999-Inputs!$C$38,0)+Inputs!$B$39*MAX(Loan_Sample!H1999-Inputs!$C$39,0)+Inputs!$B$40*MAX(Loan_Sample!H1999-Inputs!$C$40,0)+Inputs!$B$41*MAX(Loan_Sample!H1999-Inputs!$C$41,0)+Inputs!$B$42*Inputs!$B$14+Inputs!$B$43*MIN(Loan_Sample!I1999/Inputs!$B$17,1)+Inputs!$B$44*MIN(Loan_Sample!E1999,Inputs!$B$18)+Inputs!$B$45*Loan_Sample!C1999</f>
        <v>-5.61947109232321</v>
      </c>
      <c r="P2019" s="0" t="n">
        <f aca="false">MIN(1-Inputs!$B$13,MAX(Inputs!$B$13,1/(1+EXP(-(Inputs!$B$15*O2019+Inputs!$B$16)))))</f>
        <v>0.00255764700430683</v>
      </c>
      <c r="Q2019" s="0" t="n">
        <f aca="false">Inputs!$B$37+Inputs!$B$38*MAX(F2019-Inputs!$C$38,0)+Inputs!$B$39*MAX(F2019-Inputs!$C$39,0)+Inputs!$B$40*MAX(F2019-Inputs!$C$40,0)+Inputs!$B$41*MAX(F2019-Inputs!$C$41,0)+Inputs!$B$42*Inputs!$B$14+Inputs!$B$43*MIN(Loan_Sample!I1999/Inputs!$B$17,1)+Inputs!$B$44*MIN(E2019,Inputs!$B$18)+Inputs!$B$45*Loan_Sample!C1999</f>
        <v>-5.61947109232321</v>
      </c>
      <c r="R2019" s="0" t="n">
        <f aca="false">MIN(1-Inputs!$B$13,MAX(Inputs!$B$13,1/(1+EXP(-(Inputs!$B$15*Q2019+Inputs!$B$16)))))</f>
        <v>0.00255764700430683</v>
      </c>
    </row>
    <row r="2020" customFormat="false" ht="15" hidden="false" customHeight="false" outlineLevel="0" collapsed="false">
      <c r="A2020" s="0" t="n">
        <f aca="false">Loan_Sample!A2000</f>
        <v>59962</v>
      </c>
      <c r="B2020" s="0" t="n">
        <f aca="false">Loan_Sample!U2000</f>
        <v>225499.58</v>
      </c>
      <c r="C2020" s="0" t="n">
        <f aca="false">Loan_Sample!K2000+Inputs!$B$26</f>
        <v>6.73333311080933</v>
      </c>
      <c r="D2020" s="0" t="n">
        <f aca="false">Loan_Sample!L2000+Inputs!$B$26</f>
        <v>2.71025609970093</v>
      </c>
      <c r="E2020" s="0" t="n">
        <f aca="false">Loan_Sample!E2000/(1+Inputs!$B$25/100)</f>
        <v>87.2113876342773</v>
      </c>
      <c r="F2020" s="0" t="n">
        <f aca="false">Loan_Sample!H2000-Inputs!$B$24/100</f>
        <v>0.253333330154419</v>
      </c>
      <c r="G2020" s="0" t="n">
        <f aca="false">IF(ISNUMBER(C2020),INDEX(Scorecard!$D$54:$D$61,SUMPRODUCT(--(Scorecard!$G$54:$G$60&lt;C2020))+1),Scorecard!$D$62)</f>
        <v>-0.357264871923982</v>
      </c>
      <c r="H2020" s="0" t="n">
        <f aca="false">IF(ISNUMBER(D2020),INDEX(Scorecard!$D$63:$D$68,SUMPRODUCT(--(Scorecard!$G$63:$G$67&lt;D2020))+1),Scorecard!$D$69)</f>
        <v>0.322484508656054</v>
      </c>
      <c r="I2020" s="0" t="n">
        <f aca="false">IF(ISNUMBER(E2020),INDEX(Scorecard!$D$19:$D$26,SUMPRODUCT(--(Scorecard!$G$19:$G$25&lt;E2020))+1),Scorecard!$D$27)</f>
        <v>-0.820992370602782</v>
      </c>
      <c r="J2020" s="0" t="n">
        <f aca="false">IF(ISNUMBER(F2020),INDEX(Scorecard!$D$37:$D$44,SUMPRODUCT(--(Scorecard!$G$37:$G$43&lt;F2020))+1),Scorecard!$D$45)</f>
        <v>-0.0679520129233634</v>
      </c>
      <c r="K2020" s="0" t="n">
        <f aca="false">Inputs!$B$10+Scorecard!$J$5*Loan_Sample!Y2000+Scorecard!$J$6*Loan_Sample!Z2000+Scorecard!$J$7*I2020+Scorecard!$J$8*Loan_Sample!AB2000+Scorecard!$J$9*J2020+Scorecard!$J$10*Loan_Sample!AD2000+Scorecard!$J$11*G2020+Scorecard!$J$12*H2020</f>
        <v>-3.92436577003375</v>
      </c>
      <c r="L2020" s="0" t="n">
        <f aca="false">MIN(1-Inputs!$B$13,MAX(Inputs!$B$13,1/(1+EXP(-(Inputs!$B$11*K2020+Inputs!$B$12)))))</f>
        <v>0.0183387036726927</v>
      </c>
      <c r="M2020" s="0" t="n">
        <f aca="false">Loan_Sample!AH2000*Inputs!$B$4*B2020</f>
        <v>1447.37949157783</v>
      </c>
      <c r="N2020" s="0" t="n">
        <f aca="false">L2020*Inputs!$B$4*B2020</f>
        <v>1447.37949157783</v>
      </c>
      <c r="O2020" s="0" t="n">
        <f aca="false">Inputs!$B$37+Inputs!$B$38*MAX(Loan_Sample!H2000-Inputs!$C$38,0)+Inputs!$B$39*MAX(Loan_Sample!H2000-Inputs!$C$39,0)+Inputs!$B$40*MAX(Loan_Sample!H2000-Inputs!$C$40,0)+Inputs!$B$41*MAX(Loan_Sample!H2000-Inputs!$C$41,0)+Inputs!$B$42*Inputs!$B$14+Inputs!$B$43*MIN(Loan_Sample!I2000/Inputs!$B$17,1)+Inputs!$B$44*MIN(Loan_Sample!E2000,Inputs!$B$18)+Inputs!$B$45*Loan_Sample!C2000</f>
        <v>-5.48901864902381</v>
      </c>
      <c r="P2020" s="0" t="n">
        <f aca="false">MIN(1-Inputs!$B$13,MAX(Inputs!$B$13,1/(1+EXP(-(Inputs!$B$15*O2020+Inputs!$B$16)))))</f>
        <v>0.00296529661322666</v>
      </c>
      <c r="Q2020" s="0" t="n">
        <f aca="false">Inputs!$B$37+Inputs!$B$38*MAX(F2020-Inputs!$C$38,0)+Inputs!$B$39*MAX(F2020-Inputs!$C$39,0)+Inputs!$B$40*MAX(F2020-Inputs!$C$40,0)+Inputs!$B$41*MAX(F2020-Inputs!$C$41,0)+Inputs!$B$42*Inputs!$B$14+Inputs!$B$43*MIN(Loan_Sample!I2000/Inputs!$B$17,1)+Inputs!$B$44*MIN(E2020,Inputs!$B$18)+Inputs!$B$45*Loan_Sample!C2000</f>
        <v>-5.48901864902381</v>
      </c>
      <c r="R2020" s="0" t="n">
        <f aca="false">MIN(1-Inputs!$B$13,MAX(Inputs!$B$13,1/(1+EXP(-(Inputs!$B$15*Q2020+Inputs!$B$16)))))</f>
        <v>0.00296529661322666</v>
      </c>
    </row>
    <row r="2021" customFormat="false" ht="15" hidden="false" customHeight="false" outlineLevel="0" collapsed="false">
      <c r="A2021" s="0" t="n">
        <f aca="false">Loan_Sample!A2001</f>
        <v>59962</v>
      </c>
      <c r="B2021" s="0" t="n">
        <f aca="false">Loan_Sample!U2001</f>
        <v>220843.94</v>
      </c>
      <c r="C2021" s="0" t="n">
        <f aca="false">Loan_Sample!K2001+Inputs!$B$26</f>
        <v>4.85833311080933</v>
      </c>
      <c r="D2021" s="0" t="n">
        <f aca="false">Loan_Sample!L2001+Inputs!$B$26</f>
        <v>-1.875</v>
      </c>
      <c r="E2021" s="0" t="n">
        <f aca="false">Loan_Sample!E2001/(1+Inputs!$B$25/100)</f>
        <v>81.7414932250977</v>
      </c>
      <c r="F2021" s="0" t="n">
        <f aca="false">Loan_Sample!H2001-Inputs!$B$24/100</f>
        <v>-0.346666574478149</v>
      </c>
      <c r="G2021" s="0" t="n">
        <f aca="false">IF(ISNUMBER(C2021),INDEX(Scorecard!$D$54:$D$61,SUMPRODUCT(--(Scorecard!$G$54:$G$60&lt;C2021))+1),Scorecard!$D$62)</f>
        <v>0.214429354789033</v>
      </c>
      <c r="H2021" s="0" t="n">
        <f aca="false">IF(ISNUMBER(D2021),INDEX(Scorecard!$D$63:$D$68,SUMPRODUCT(--(Scorecard!$G$63:$G$67&lt;D2021))+1),Scorecard!$D$69)</f>
        <v>-0.340582194386522</v>
      </c>
      <c r="I2021" s="0" t="n">
        <f aca="false">IF(ISNUMBER(E2021),INDEX(Scorecard!$D$19:$D$26,SUMPRODUCT(--(Scorecard!$G$19:$G$25&lt;E2021))+1),Scorecard!$D$27)</f>
        <v>-0.0341578513653732</v>
      </c>
      <c r="J2021" s="0" t="n">
        <f aca="false">IF(ISNUMBER(F2021),INDEX(Scorecard!$D$37:$D$44,SUMPRODUCT(--(Scorecard!$G$37:$G$43&lt;F2021))+1),Scorecard!$D$45)</f>
        <v>0.769716833645565</v>
      </c>
      <c r="K2021" s="0" t="n">
        <f aca="false">Inputs!$B$10+Scorecard!$J$5*Loan_Sample!Y2001+Scorecard!$J$6*Loan_Sample!Z2001+Scorecard!$J$7*I2021+Scorecard!$J$8*Loan_Sample!AB2001+Scorecard!$J$9*J2021+Scorecard!$J$10*Loan_Sample!AD2001+Scorecard!$J$11*G2021+Scorecard!$J$12*H2021</f>
        <v>-4.66422651369451</v>
      </c>
      <c r="L2021" s="0" t="n">
        <f aca="false">MIN(1-Inputs!$B$13,MAX(Inputs!$B$13,1/(1+EXP(-(Inputs!$B$11*K2021+Inputs!$B$12)))))</f>
        <v>0.00841725175136367</v>
      </c>
      <c r="M2021" s="0" t="n">
        <f aca="false">Loan_Sample!AH2001*Inputs!$B$4*B2021</f>
        <v>650.614664260069</v>
      </c>
      <c r="N2021" s="0" t="n">
        <f aca="false">L2021*Inputs!$B$4*B2021</f>
        <v>650.614664260069</v>
      </c>
      <c r="O2021" s="0" t="n">
        <f aca="false">Inputs!$B$37+Inputs!$B$38*MAX(Loan_Sample!H2001-Inputs!$C$38,0)+Inputs!$B$39*MAX(Loan_Sample!H2001-Inputs!$C$39,0)+Inputs!$B$40*MAX(Loan_Sample!H2001-Inputs!$C$40,0)+Inputs!$B$41*MAX(Loan_Sample!H2001-Inputs!$C$41,0)+Inputs!$B$42*Inputs!$B$14+Inputs!$B$43*MIN(Loan_Sample!I2001/Inputs!$B$17,1)+Inputs!$B$44*MIN(Loan_Sample!E2001,Inputs!$B$18)+Inputs!$B$45*Loan_Sample!C2001</f>
        <v>-5.89059801659222</v>
      </c>
      <c r="P2021" s="0" t="n">
        <f aca="false">MIN(1-Inputs!$B$13,MAX(Inputs!$B$13,1/(1+EXP(-(Inputs!$B$15*O2021+Inputs!$B$16)))))</f>
        <v>0.00188052244685937</v>
      </c>
      <c r="Q2021" s="0" t="n">
        <f aca="false">Inputs!$B$37+Inputs!$B$38*MAX(F2021-Inputs!$C$38,0)+Inputs!$B$39*MAX(F2021-Inputs!$C$39,0)+Inputs!$B$40*MAX(F2021-Inputs!$C$40,0)+Inputs!$B$41*MAX(F2021-Inputs!$C$41,0)+Inputs!$B$42*Inputs!$B$14+Inputs!$B$43*MIN(Loan_Sample!I2001/Inputs!$B$17,1)+Inputs!$B$44*MIN(E2021,Inputs!$B$18)+Inputs!$B$45*Loan_Sample!C2001</f>
        <v>-5.89059801659222</v>
      </c>
      <c r="R2021" s="0" t="n">
        <f aca="false">MIN(1-Inputs!$B$13,MAX(Inputs!$B$13,1/(1+EXP(-(Inputs!$B$15*Q2021+Inputs!$B$16)))))</f>
        <v>0.00188052244685937</v>
      </c>
    </row>
    <row r="2022" customFormat="false" ht="15" hidden="false" customHeight="false" outlineLevel="0" collapsed="false">
      <c r="A2022" s="0" t="n">
        <f aca="false">Loan_Sample!A2002</f>
        <v>59971</v>
      </c>
      <c r="B2022" s="0" t="n">
        <f aca="false">Loan_Sample!U2002</f>
        <v>144993.77</v>
      </c>
      <c r="C2022" s="0" t="n">
        <f aca="false">Loan_Sample!K2002+Inputs!$B$26</f>
        <v>9.23333358764648</v>
      </c>
      <c r="D2022" s="0" t="n">
        <f aca="false">Loan_Sample!L2002+Inputs!$B$26</f>
        <v>5.07179498672485</v>
      </c>
      <c r="E2022" s="0" t="n">
        <f aca="false">Loan_Sample!E2002/(1+Inputs!$B$25/100)</f>
        <v>63.4970169067383</v>
      </c>
      <c r="F2022" s="0" t="n">
        <f aca="false">Loan_Sample!H2002-Inputs!$B$24/100</f>
        <v>0.545666694641113</v>
      </c>
      <c r="G2022" s="0" t="n">
        <f aca="false">IF(ISNUMBER(C2022),INDEX(Scorecard!$D$54:$D$61,SUMPRODUCT(--(Scorecard!$G$54:$G$60&lt;C2022))+1),Scorecard!$D$62)</f>
        <v>-0.541917179454542</v>
      </c>
      <c r="H2022" s="0" t="n">
        <f aca="false">IF(ISNUMBER(D2022),INDEX(Scorecard!$D$63:$D$68,SUMPRODUCT(--(Scorecard!$G$63:$G$67&lt;D2022))+1),Scorecard!$D$69)</f>
        <v>0.322484508656054</v>
      </c>
      <c r="I2022" s="0" t="n">
        <f aca="false">IF(ISNUMBER(E2022),INDEX(Scorecard!$D$19:$D$26,SUMPRODUCT(--(Scorecard!$G$19:$G$25&lt;E2022))+1),Scorecard!$D$27)</f>
        <v>0.233621608745691</v>
      </c>
      <c r="J2022" s="0" t="n">
        <f aca="false">IF(ISNUMBER(F2022),INDEX(Scorecard!$D$37:$D$44,SUMPRODUCT(--(Scorecard!$G$37:$G$43&lt;F2022))+1),Scorecard!$D$45)</f>
        <v>-0.271229676926091</v>
      </c>
      <c r="K2022" s="0" t="n">
        <f aca="false">Inputs!$B$10+Scorecard!$J$5*Loan_Sample!Y2002+Scorecard!$J$6*Loan_Sample!Z2002+Scorecard!$J$7*I2022+Scorecard!$J$8*Loan_Sample!AB2002+Scorecard!$J$9*J2022+Scorecard!$J$10*Loan_Sample!AD2002+Scorecard!$J$11*G2022+Scorecard!$J$12*H2022</f>
        <v>-5.84460970234386</v>
      </c>
      <c r="L2022" s="0" t="n">
        <f aca="false">MIN(1-Inputs!$B$13,MAX(Inputs!$B$13,1/(1+EXP(-(Inputs!$B$11*K2022+Inputs!$B$12)))))</f>
        <v>0.00240581239104523</v>
      </c>
      <c r="M2022" s="0" t="n">
        <f aca="false">Loan_Sample!AH2002*Inputs!$B$4*B2022</f>
        <v>122.089732971627</v>
      </c>
      <c r="N2022" s="0" t="n">
        <f aca="false">L2022*Inputs!$B$4*B2022</f>
        <v>122.089732971627</v>
      </c>
      <c r="O2022" s="0" t="n">
        <f aca="false">Inputs!$B$37+Inputs!$B$38*MAX(Loan_Sample!H2002-Inputs!$C$38,0)+Inputs!$B$39*MAX(Loan_Sample!H2002-Inputs!$C$39,0)+Inputs!$B$40*MAX(Loan_Sample!H2002-Inputs!$C$40,0)+Inputs!$B$41*MAX(Loan_Sample!H2002-Inputs!$C$41,0)+Inputs!$B$42*Inputs!$B$14+Inputs!$B$43*MIN(Loan_Sample!I2002/Inputs!$B$17,1)+Inputs!$B$44*MIN(Loan_Sample!E2002,Inputs!$B$18)+Inputs!$B$45*Loan_Sample!C2002</f>
        <v>-3.76880004808017</v>
      </c>
      <c r="P2022" s="0" t="n">
        <f aca="false">MIN(1-Inputs!$B$13,MAX(Inputs!$B$13,1/(1+EXP(-(Inputs!$B$15*O2022+Inputs!$B$16)))))</f>
        <v>0.0205875461872274</v>
      </c>
      <c r="Q2022" s="0" t="n">
        <f aca="false">Inputs!$B$37+Inputs!$B$38*MAX(F2022-Inputs!$C$38,0)+Inputs!$B$39*MAX(F2022-Inputs!$C$39,0)+Inputs!$B$40*MAX(F2022-Inputs!$C$40,0)+Inputs!$B$41*MAX(F2022-Inputs!$C$41,0)+Inputs!$B$42*Inputs!$B$14+Inputs!$B$43*MIN(Loan_Sample!I2002/Inputs!$B$17,1)+Inputs!$B$44*MIN(E2022,Inputs!$B$18)+Inputs!$B$45*Loan_Sample!C2002</f>
        <v>-3.76880004808017</v>
      </c>
      <c r="R2022" s="0" t="n">
        <f aca="false">MIN(1-Inputs!$B$13,MAX(Inputs!$B$13,1/(1+EXP(-(Inputs!$B$15*Q2022+Inputs!$B$16)))))</f>
        <v>0.0205875461872274</v>
      </c>
    </row>
    <row r="2023" customFormat="false" ht="15" hidden="false" customHeight="false" outlineLevel="0" collapsed="false">
      <c r="A2023" s="0" t="n">
        <f aca="false">Loan_Sample!A2003</f>
        <v>59977</v>
      </c>
      <c r="B2023" s="0" t="n">
        <f aca="false">Loan_Sample!U2003</f>
        <v>381798.56</v>
      </c>
      <c r="C2023" s="0" t="n">
        <f aca="false">Loan_Sample!K2003+Inputs!$B$26</f>
        <v>3.90833330154419</v>
      </c>
      <c r="D2023" s="0" t="n">
        <f aca="false">Loan_Sample!L2003+Inputs!$B$26</f>
        <v>-1.125</v>
      </c>
      <c r="E2023" s="0" t="n">
        <f aca="false">Loan_Sample!E2003/(1+Inputs!$B$25/100)</f>
        <v>74.8742828369141</v>
      </c>
      <c r="F2023" s="0" t="n">
        <f aca="false">Loan_Sample!H2003-Inputs!$B$24/100</f>
        <v>-2.37833309173584</v>
      </c>
      <c r="G2023" s="0" t="n">
        <f aca="false">IF(ISNUMBER(C2023),INDEX(Scorecard!$D$54:$D$61,SUMPRODUCT(--(Scorecard!$G$54:$G$60&lt;C2023))+1),Scorecard!$D$62)</f>
        <v>0.489050497890326</v>
      </c>
      <c r="H2023" s="0" t="n">
        <f aca="false">IF(ISNUMBER(D2023),INDEX(Scorecard!$D$63:$D$68,SUMPRODUCT(--(Scorecard!$G$63:$G$67&lt;D2023))+1),Scorecard!$D$69)</f>
        <v>-0.340582194386522</v>
      </c>
      <c r="I2023" s="0" t="n">
        <f aca="false">IF(ISNUMBER(E2023),INDEX(Scorecard!$D$19:$D$26,SUMPRODUCT(--(Scorecard!$G$19:$G$25&lt;E2023))+1),Scorecard!$D$27)</f>
        <v>-0.0341578513653732</v>
      </c>
      <c r="J2023" s="0" t="n">
        <f aca="false">IF(ISNUMBER(F2023),INDEX(Scorecard!$D$37:$D$44,SUMPRODUCT(--(Scorecard!$G$37:$G$43&lt;F2023))+1),Scorecard!$D$45)</f>
        <v>1.35057635045042</v>
      </c>
      <c r="K2023" s="0" t="n">
        <f aca="false">Inputs!$B$10+Scorecard!$J$5*Loan_Sample!Y2003+Scorecard!$J$6*Loan_Sample!Z2003+Scorecard!$J$7*I2023+Scorecard!$J$8*Loan_Sample!AB2003+Scorecard!$J$9*J2023+Scorecard!$J$10*Loan_Sample!AD2003+Scorecard!$J$11*G2023+Scorecard!$J$12*H2023</f>
        <v>-4.33040558088809</v>
      </c>
      <c r="L2023" s="0" t="n">
        <f aca="false">MIN(1-Inputs!$B$13,MAX(Inputs!$B$13,1/(1+EXP(-(Inputs!$B$11*K2023+Inputs!$B$12)))))</f>
        <v>0.011972205395952</v>
      </c>
      <c r="M2023" s="0" t="n">
        <f aca="false">Loan_Sample!AH2003*Inputs!$B$4*B2023</f>
        <v>1599.83977306954</v>
      </c>
      <c r="N2023" s="0" t="n">
        <f aca="false">L2023*Inputs!$B$4*B2023</f>
        <v>1599.83977306954</v>
      </c>
      <c r="O2023" s="0" t="n">
        <f aca="false">Inputs!$B$37+Inputs!$B$38*MAX(Loan_Sample!H2003-Inputs!$C$38,0)+Inputs!$B$39*MAX(Loan_Sample!H2003-Inputs!$C$39,0)+Inputs!$B$40*MAX(Loan_Sample!H2003-Inputs!$C$40,0)+Inputs!$B$41*MAX(Loan_Sample!H2003-Inputs!$C$41,0)+Inputs!$B$42*Inputs!$B$14+Inputs!$B$43*MIN(Loan_Sample!I2003/Inputs!$B$17,1)+Inputs!$B$44*MIN(Loan_Sample!E2003,Inputs!$B$18)+Inputs!$B$45*Loan_Sample!C2003</f>
        <v>-6.06630911121942</v>
      </c>
      <c r="P2023" s="0" t="n">
        <f aca="false">MIN(1-Inputs!$B$13,MAX(Inputs!$B$13,1/(1+EXP(-(Inputs!$B$15*O2023+Inputs!$B$16)))))</f>
        <v>0.00154055396691954</v>
      </c>
      <c r="Q2023" s="0" t="n">
        <f aca="false">Inputs!$B$37+Inputs!$B$38*MAX(F2023-Inputs!$C$38,0)+Inputs!$B$39*MAX(F2023-Inputs!$C$39,0)+Inputs!$B$40*MAX(F2023-Inputs!$C$40,0)+Inputs!$B$41*MAX(F2023-Inputs!$C$41,0)+Inputs!$B$42*Inputs!$B$14+Inputs!$B$43*MIN(Loan_Sample!I2003/Inputs!$B$17,1)+Inputs!$B$44*MIN(E2023,Inputs!$B$18)+Inputs!$B$45*Loan_Sample!C2003</f>
        <v>-6.06630911121942</v>
      </c>
      <c r="R2023" s="0" t="n">
        <f aca="false">MIN(1-Inputs!$B$13,MAX(Inputs!$B$13,1/(1+EXP(-(Inputs!$B$15*Q2023+Inputs!$B$16)))))</f>
        <v>0.00154055396691954</v>
      </c>
    </row>
    <row r="2024" customFormat="false" ht="15" hidden="false" customHeight="false" outlineLevel="0" collapsed="false">
      <c r="A2024" s="0" t="n">
        <f aca="false">Loan_Sample!A2004</f>
        <v>59999</v>
      </c>
      <c r="B2024" s="0" t="n">
        <f aca="false">Loan_Sample!U2004</f>
        <v>243217.12</v>
      </c>
      <c r="C2024" s="0" t="n">
        <f aca="false">Loan_Sample!K2004+Inputs!$B$26</f>
        <v>5.43333339691162</v>
      </c>
      <c r="D2024" s="0" t="n">
        <f aca="false">Loan_Sample!L2004+Inputs!$B$26</f>
        <v>-3.5</v>
      </c>
      <c r="E2024" s="0" t="n">
        <f aca="false">Loan_Sample!E2004/(1+Inputs!$B$25/100)</f>
        <v>66.7667617797852</v>
      </c>
      <c r="F2024" s="0" t="n">
        <f aca="false">Loan_Sample!H2004-Inputs!$B$24/100</f>
        <v>1.17333340644836</v>
      </c>
      <c r="G2024" s="0" t="n">
        <f aca="false">IF(ISNUMBER(C2024),INDEX(Scorecard!$D$54:$D$61,SUMPRODUCT(--(Scorecard!$G$54:$G$60&lt;C2024))+1),Scorecard!$D$62)</f>
        <v>0.126303549215828</v>
      </c>
      <c r="H2024" s="0" t="n">
        <f aca="false">IF(ISNUMBER(D2024),INDEX(Scorecard!$D$63:$D$68,SUMPRODUCT(--(Scorecard!$G$63:$G$67&lt;D2024))+1),Scorecard!$D$69)</f>
        <v>-0.340582194386522</v>
      </c>
      <c r="I2024" s="0" t="n">
        <f aca="false">IF(ISNUMBER(E2024),INDEX(Scorecard!$D$19:$D$26,SUMPRODUCT(--(Scorecard!$G$19:$G$25&lt;E2024))+1),Scorecard!$D$27)</f>
        <v>0.0530843085177338</v>
      </c>
      <c r="J2024" s="0" t="n">
        <f aca="false">IF(ISNUMBER(F2024),INDEX(Scorecard!$D$37:$D$44,SUMPRODUCT(--(Scorecard!$G$37:$G$43&lt;F2024))+1),Scorecard!$D$45)</f>
        <v>-0.975503570149195</v>
      </c>
      <c r="K2024" s="0" t="n">
        <f aca="false">Inputs!$B$10+Scorecard!$J$5*Loan_Sample!Y2004+Scorecard!$J$6*Loan_Sample!Z2004+Scorecard!$J$7*I2024+Scorecard!$J$8*Loan_Sample!AB2004+Scorecard!$J$9*J2024+Scorecard!$J$10*Loan_Sample!AD2004+Scorecard!$J$11*G2024+Scorecard!$J$12*H2024</f>
        <v>-5.00307474629313</v>
      </c>
      <c r="L2024" s="0" t="n">
        <f aca="false">MIN(1-Inputs!$B$13,MAX(Inputs!$B$13,1/(1+EXP(-(Inputs!$B$11*K2024+Inputs!$B$12)))))</f>
        <v>0.00588015463515383</v>
      </c>
      <c r="M2024" s="0" t="n">
        <f aca="false">Loan_Sample!AH2004*Inputs!$B$4*B2024</f>
        <v>500.553996430868</v>
      </c>
      <c r="N2024" s="0" t="n">
        <f aca="false">L2024*Inputs!$B$4*B2024</f>
        <v>500.553996430868</v>
      </c>
      <c r="O2024" s="0" t="n">
        <f aca="false">Inputs!$B$37+Inputs!$B$38*MAX(Loan_Sample!H2004-Inputs!$C$38,0)+Inputs!$B$39*MAX(Loan_Sample!H2004-Inputs!$C$39,0)+Inputs!$B$40*MAX(Loan_Sample!H2004-Inputs!$C$40,0)+Inputs!$B$41*MAX(Loan_Sample!H2004-Inputs!$C$41,0)+Inputs!$B$42*Inputs!$B$14+Inputs!$B$43*MIN(Loan_Sample!I2004/Inputs!$B$17,1)+Inputs!$B$44*MIN(Loan_Sample!E2004,Inputs!$B$18)+Inputs!$B$45*Loan_Sample!C2004</f>
        <v>-3.24906275052022</v>
      </c>
      <c r="P2024" s="0" t="n">
        <f aca="false">MIN(1-Inputs!$B$13,MAX(Inputs!$B$13,1/(1+EXP(-(Inputs!$B$15*O2024+Inputs!$B$16)))))</f>
        <v>0.0365644226175494</v>
      </c>
      <c r="Q2024" s="0" t="n">
        <f aca="false">Inputs!$B$37+Inputs!$B$38*MAX(F2024-Inputs!$C$38,0)+Inputs!$B$39*MAX(F2024-Inputs!$C$39,0)+Inputs!$B$40*MAX(F2024-Inputs!$C$40,0)+Inputs!$B$41*MAX(F2024-Inputs!$C$41,0)+Inputs!$B$42*Inputs!$B$14+Inputs!$B$43*MIN(Loan_Sample!I2004/Inputs!$B$17,1)+Inputs!$B$44*MIN(E2024,Inputs!$B$18)+Inputs!$B$45*Loan_Sample!C2004</f>
        <v>-3.24906275052022</v>
      </c>
      <c r="R2024" s="0" t="n">
        <f aca="false">MIN(1-Inputs!$B$13,MAX(Inputs!$B$13,1/(1+EXP(-(Inputs!$B$15*Q2024+Inputs!$B$16)))))</f>
        <v>0.0365644226175494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62"/>
  </cols>
  <sheetData>
    <row r="1" customFormat="false" ht="15" hidden="false" customHeight="false" outlineLevel="0" collapsed="false">
      <c r="A1" s="1" t="s">
        <v>245</v>
      </c>
    </row>
    <row r="3" customFormat="false" ht="15" hidden="false" customHeight="false" outlineLevel="0" collapsed="false">
      <c r="A3" s="1" t="s">
        <v>246</v>
      </c>
      <c r="B3" s="1" t="s">
        <v>75</v>
      </c>
      <c r="C3" s="1" t="s">
        <v>247</v>
      </c>
    </row>
    <row r="4" customFormat="false" ht="15" hidden="false" customHeight="false" outlineLevel="0" collapsed="false">
      <c r="A4" s="0" t="s">
        <v>248</v>
      </c>
      <c r="B4" s="0" t="n">
        <f aca="false">Deciles!B3-SUM(Deciles!$B$10:$B$19)</f>
        <v>0</v>
      </c>
      <c r="C4" s="0" t="n">
        <f aca="false">IF(ABS(B4)&lt;0.5,1,0)</f>
        <v>1</v>
      </c>
    </row>
    <row r="5" customFormat="false" ht="15" hidden="false" customHeight="false" outlineLevel="0" collapsed="false">
      <c r="A5" s="0" t="s">
        <v>249</v>
      </c>
      <c r="B5" s="0" t="n">
        <f aca="false">SUM(Deciles!$B$10:$B$19)</f>
        <v>2000</v>
      </c>
      <c r="C5" s="0" t="n">
        <f aca="false">IF(B5=COUNTA(Loan_Sample!$A$5:$A$2004),1,0)</f>
        <v>1</v>
      </c>
    </row>
    <row r="6" customFormat="false" ht="15" hidden="false" customHeight="false" outlineLevel="0" collapsed="false">
      <c r="A6" s="0" t="s">
        <v>250</v>
      </c>
      <c r="B6" s="0" t="n">
        <f aca="false">SUM(Deciles!$C$10:$C$19)-SUM(Loan_Sample!$T$5:$T$2004)</f>
        <v>0</v>
      </c>
      <c r="C6" s="0" t="n">
        <f aca="false">IF(ABS(B6)&lt;0.5,1,0)</f>
        <v>1</v>
      </c>
    </row>
    <row r="7" customFormat="false" ht="15" hidden="false" customHeight="false" outlineLevel="0" collapsed="false">
      <c r="A7" s="0" t="s">
        <v>251</v>
      </c>
      <c r="B7" s="0" t="n">
        <f aca="false">MIN(Loan_Sample!$AH$5:$AH$2004)</f>
        <v>0.000328219720019225</v>
      </c>
      <c r="C7" s="0" t="n">
        <f aca="false">IF(AND(B7&gt;=0,MAX(Loan_Sample!$AH$5:$AH$2004)&lt;=1),1,0)</f>
        <v>1</v>
      </c>
    </row>
    <row r="8" customFormat="false" ht="15" hidden="false" customHeight="false" outlineLevel="0" collapsed="false">
      <c r="A8" s="0" t="s">
        <v>252</v>
      </c>
      <c r="B8" s="0" t="n">
        <f aca="false">MIN(Scenario!$L$25:$L$2024)</f>
        <v>0.000328219720019225</v>
      </c>
      <c r="C8" s="0" t="n">
        <f aca="false">IF(AND(B8&gt;=0,MAX(Scenario!$L$25:$L$2024)&lt;=1),1,0)</f>
        <v>1</v>
      </c>
    </row>
    <row r="9" customFormat="false" ht="15" hidden="false" customHeight="false" outlineLevel="0" collapsed="false">
      <c r="A9" s="0" t="s">
        <v>253</v>
      </c>
      <c r="B9" s="0" t="n">
        <f aca="false">MIN(Scenario!$R$25:$R$2024)</f>
        <v>0.000913951286800581</v>
      </c>
      <c r="C9" s="0" t="n">
        <f aca="false">IF(AND(B9&gt;=0,MAX(Scenario!$R$25:$R$2024,Scenario!$P$25:$P$2024)&lt;=1),1,0)</f>
        <v>1</v>
      </c>
    </row>
    <row r="10" customFormat="false" ht="15" hidden="false" customHeight="false" outlineLevel="0" collapsed="false">
      <c r="A10" s="0" t="s">
        <v>254</v>
      </c>
      <c r="B10" s="0" t="n">
        <f aca="false">SUM(Loan_Sample!$AJ$5:$AJ$2004)-Deciles!B3*(Deciles!B3+1)/2</f>
        <v>0</v>
      </c>
      <c r="C10" s="0" t="n">
        <f aca="false">IF(ABS(B10)&lt;0.5,1,0)</f>
        <v>1</v>
      </c>
    </row>
    <row r="11" customFormat="false" ht="15" hidden="false" customHeight="false" outlineLevel="0" collapsed="false">
      <c r="A11" s="0" t="s">
        <v>255</v>
      </c>
      <c r="B11" s="0" t="n">
        <f aca="false">SUM(PSI!$D$7:$D$16)-1</f>
        <v>0</v>
      </c>
      <c r="C11" s="0" t="n">
        <f aca="false">IF(ABS(B11)&lt;0.000001,1,0)</f>
        <v>1</v>
      </c>
    </row>
    <row r="12" customFormat="false" ht="15" hidden="false" customHeight="false" outlineLevel="0" collapsed="false">
      <c r="A12" s="0" t="s">
        <v>256</v>
      </c>
      <c r="B12" s="0" t="n">
        <f aca="false">SUM(PSI!$E$7:$E$16)-1</f>
        <v>0</v>
      </c>
      <c r="C12" s="0" t="n">
        <f aca="false">IF(ABS(B12)&lt;0.000000001,1,0)</f>
        <v>1</v>
      </c>
    </row>
    <row r="13" customFormat="false" ht="15" hidden="false" customHeight="false" outlineLevel="0" collapsed="false">
      <c r="A13" s="0" t="s">
        <v>257</v>
      </c>
      <c r="B13" s="0" t="n">
        <f aca="false">Deciles!F19-1</f>
        <v>0</v>
      </c>
      <c r="C13" s="0" t="n">
        <f aca="false">IF(ABS(B13)&lt;0.000000001,1,0)</f>
        <v>1</v>
      </c>
    </row>
    <row r="14" customFormat="false" ht="15" hidden="false" customHeight="false" outlineLevel="0" collapsed="false">
      <c r="A14" s="0" t="s">
        <v>258</v>
      </c>
      <c r="B14" s="0" t="n">
        <f aca="false">Calibration!B18-SUM(Loan_Sample!$AH$5:$AH$2004)</f>
        <v>0</v>
      </c>
      <c r="C14" s="0" t="n">
        <f aca="false">IF(ABS(B14)&lt;0.000001,1,0)</f>
        <v>1</v>
      </c>
    </row>
    <row r="15" customFormat="false" ht="15" hidden="false" customHeight="false" outlineLevel="0" collapsed="false">
      <c r="A15" s="0" t="s">
        <v>259</v>
      </c>
      <c r="B15" s="0" t="n">
        <f aca="false">SUMPRODUCT(MAX(ABS(Loan_Sample!$AH$5:$AH$2004-Loan_Sample!$V$5:$V$2004)))</f>
        <v>1.11765968147104E-008</v>
      </c>
      <c r="C15" s="0" t="n">
        <f aca="false">IF(B15&lt;0.000001,1,0)</f>
        <v>1</v>
      </c>
    </row>
    <row r="16" customFormat="false" ht="15" hidden="false" customHeight="false" outlineLevel="0" collapsed="false">
      <c r="A16" s="0" t="s">
        <v>260</v>
      </c>
      <c r="B16" s="0" t="n">
        <f aca="false">SUMPRODUCT(MAX(ABS(Loan_Sample!$AI$5:$AI$2004-Loan_Sample!$W$5:$W$2004)))</f>
        <v>3.05028511320415E-005</v>
      </c>
      <c r="C16" s="0" t="n">
        <f aca="false">IF(B16&lt;0.001,1,0)</f>
        <v>1</v>
      </c>
    </row>
    <row r="17" customFormat="false" ht="15" hidden="false" customHeight="false" outlineLevel="0" collapsed="false">
      <c r="A17" s="0" t="s">
        <v>261</v>
      </c>
      <c r="B17" s="0" t="n">
        <f aca="false">Score_Calc!B19-Score_Calc!B18</f>
        <v>0</v>
      </c>
      <c r="C17" s="0" t="n">
        <f aca="false">IF(ABS(B17)&lt;0.000001,1,0)</f>
        <v>1</v>
      </c>
    </row>
    <row r="19" customFormat="false" ht="15" hidden="false" customHeight="false" outlineLevel="0" collapsed="false">
      <c r="A19" s="1" t="s">
        <v>262</v>
      </c>
      <c r="B19" s="0" t="n">
        <f aca="false">IF(SUM(C4:C17)=COUNT(C4:C17),1,0)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263</v>
      </c>
    </row>
    <row r="3" customFormat="false" ht="15" hidden="false" customHeight="false" outlineLevel="0" collapsed="false">
      <c r="A3" s="0" t="s">
        <v>264</v>
      </c>
    </row>
    <row r="5" customFormat="false" ht="15" hidden="false" customHeight="false" outlineLevel="0" collapsed="false">
      <c r="A5" s="0" t="s">
        <v>265</v>
      </c>
    </row>
    <row r="6" customFormat="false" ht="15" hidden="false" customHeight="false" outlineLevel="0" collapsed="false">
      <c r="A6" s="0" t="s">
        <v>266</v>
      </c>
    </row>
    <row r="7" customFormat="false" ht="15" hidden="false" customHeight="false" outlineLevel="0" collapsed="false">
      <c r="A7" s="0" t="s">
        <v>267</v>
      </c>
    </row>
    <row r="9" customFormat="false" ht="15" hidden="false" customHeight="false" outlineLevel="0" collapsed="false">
      <c r="A9" s="0" t="s">
        <v>268</v>
      </c>
    </row>
    <row r="10" customFormat="false" ht="15" hidden="false" customHeight="false" outlineLevel="0" collapsed="false">
      <c r="A10" s="0" t="s">
        <v>269</v>
      </c>
    </row>
    <row r="11" customFormat="false" ht="15" hidden="false" customHeight="false" outlineLevel="0" collapsed="false">
      <c r="A11" s="0" t="s">
        <v>270</v>
      </c>
    </row>
    <row r="12" customFormat="false" ht="15" hidden="false" customHeight="false" outlineLevel="0" collapsed="false">
      <c r="A12" s="0" t="s">
        <v>271</v>
      </c>
    </row>
    <row r="13" customFormat="false" ht="15" hidden="false" customHeight="false" outlineLevel="0" collapsed="false">
      <c r="A13" s="0" t="s">
        <v>272</v>
      </c>
    </row>
    <row r="14" customFormat="false" ht="15" hidden="false" customHeight="false" outlineLevel="0" collapsed="false">
      <c r="A14" s="0" t="s">
        <v>273</v>
      </c>
    </row>
    <row r="15" customFormat="false" ht="15" hidden="false" customHeight="false" outlineLevel="0" collapsed="false">
      <c r="A15" s="0" t="s">
        <v>274</v>
      </c>
    </row>
    <row r="17" customFormat="false" ht="15" hidden="false" customHeight="false" outlineLevel="0" collapsed="false">
      <c r="A17" s="0" t="s">
        <v>275</v>
      </c>
    </row>
    <row r="18" customFormat="false" ht="15" hidden="false" customHeight="false" outlineLevel="0" collapsed="false">
      <c r="A18" s="0" t="s">
        <v>276</v>
      </c>
    </row>
    <row r="19" customFormat="false" ht="15" hidden="false" customHeight="false" outlineLevel="0" collapsed="false">
      <c r="A19" s="0" t="s">
        <v>277</v>
      </c>
    </row>
    <row r="20" customFormat="false" ht="15" hidden="false" customHeight="false" outlineLevel="0" collapsed="false">
      <c r="A20" s="0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cols>
    <col collapsed="false" customWidth="true" hidden="false" outlineLevel="0" max="1" min="1" style="0" width="30"/>
  </cols>
  <sheetData>
    <row r="1" customFormat="false" ht="15" hidden="false" customHeight="false" outlineLevel="0" collapsed="false">
      <c r="A1" s="1" t="s">
        <v>279</v>
      </c>
    </row>
    <row r="3" customFormat="false" ht="15" hidden="false" customHeight="false" outlineLevel="0" collapsed="false">
      <c r="A3" s="1" t="s">
        <v>280</v>
      </c>
    </row>
    <row r="4" customFormat="false" ht="15" hidden="false" customHeight="false" outlineLevel="0" collapsed="false">
      <c r="A4" s="1" t="s">
        <v>167</v>
      </c>
      <c r="B4" s="1" t="s">
        <v>168</v>
      </c>
      <c r="C4" s="1" t="s">
        <v>169</v>
      </c>
      <c r="D4" s="1" t="s">
        <v>170</v>
      </c>
      <c r="E4" s="1" t="s">
        <v>281</v>
      </c>
      <c r="F4" s="1" t="s">
        <v>172</v>
      </c>
      <c r="G4" s="1" t="s">
        <v>173</v>
      </c>
      <c r="H4" s="1" t="s">
        <v>174</v>
      </c>
    </row>
    <row r="5" customFormat="false" ht="15" hidden="false" customHeight="false" outlineLevel="0" collapsed="false">
      <c r="A5" s="0" t="n">
        <v>1</v>
      </c>
      <c r="B5" s="0" t="n">
        <v>12340</v>
      </c>
      <c r="C5" s="0" t="n">
        <v>1257</v>
      </c>
      <c r="D5" s="0" t="n">
        <v>0.101863857374392</v>
      </c>
      <c r="E5" s="0" t="n">
        <v>0.0857631497187869</v>
      </c>
      <c r="F5" s="0" t="n">
        <v>0.439049947607405</v>
      </c>
      <c r="G5" s="0" t="n">
        <v>4.39032157901262</v>
      </c>
      <c r="H5" s="0" t="n">
        <v>0.347099262312214</v>
      </c>
    </row>
    <row r="6" customFormat="false" ht="15" hidden="false" customHeight="false" outlineLevel="0" collapsed="false">
      <c r="A6" s="0" t="n">
        <v>2</v>
      </c>
      <c r="B6" s="0" t="n">
        <v>12340</v>
      </c>
      <c r="C6" s="0" t="n">
        <v>491</v>
      </c>
      <c r="D6" s="0" t="n">
        <v>0.0397893030794165</v>
      </c>
      <c r="E6" s="0" t="n">
        <v>0.0307577903900867</v>
      </c>
      <c r="F6" s="0" t="n">
        <v>0.61054837582955</v>
      </c>
      <c r="G6" s="0" t="n">
        <v>1.71491479339316</v>
      </c>
      <c r="H6" s="0" t="n">
        <v>0.420291846443162</v>
      </c>
    </row>
    <row r="7" customFormat="false" ht="15" hidden="false" customHeight="false" outlineLevel="0" collapsed="false">
      <c r="A7" s="0" t="n">
        <v>3</v>
      </c>
      <c r="B7" s="0" t="n">
        <v>12340</v>
      </c>
      <c r="C7" s="0" t="n">
        <v>301</v>
      </c>
      <c r="D7" s="0" t="n">
        <v>0.0243922204213938</v>
      </c>
      <c r="E7" s="0" t="n">
        <v>0.0186021598036707</v>
      </c>
      <c r="F7" s="0" t="n">
        <v>0.715682850157178</v>
      </c>
      <c r="G7" s="0" t="n">
        <v>1.05130214421862</v>
      </c>
      <c r="H7" s="0" t="n">
        <v>0.425544131808524</v>
      </c>
    </row>
    <row r="8" customFormat="false" ht="15" hidden="false" customHeight="false" outlineLevel="0" collapsed="false">
      <c r="A8" s="0" t="n">
        <v>4</v>
      </c>
      <c r="B8" s="0" t="n">
        <v>12340</v>
      </c>
      <c r="C8" s="0" t="n">
        <v>243</v>
      </c>
      <c r="D8" s="0" t="n">
        <v>0.0196920583468395</v>
      </c>
      <c r="E8" s="0" t="n">
        <v>0.0126072544171054</v>
      </c>
      <c r="F8" s="0" t="n">
        <v>0.800558854348585</v>
      </c>
      <c r="G8" s="0" t="n">
        <v>0.848725651312702</v>
      </c>
      <c r="H8" s="0" t="n">
        <v>0.410056747024389</v>
      </c>
    </row>
    <row r="9" customFormat="false" ht="15" hidden="false" customHeight="false" outlineLevel="0" collapsed="false">
      <c r="A9" s="0" t="n">
        <v>5</v>
      </c>
      <c r="B9" s="0" t="n">
        <v>12340</v>
      </c>
      <c r="C9" s="0" t="n">
        <v>191</v>
      </c>
      <c r="D9" s="0" t="n">
        <v>0.0154781199351701</v>
      </c>
      <c r="E9" s="0" t="n">
        <v>0.0089404946464258</v>
      </c>
      <c r="F9" s="0" t="n">
        <v>0.867272092210968</v>
      </c>
      <c r="G9" s="0" t="n">
        <v>0.667105347328091</v>
      </c>
      <c r="H9" s="0" t="n">
        <v>0.375975175209673</v>
      </c>
    </row>
    <row r="10" customFormat="false" ht="15" hidden="false" customHeight="false" outlineLevel="0" collapsed="false">
      <c r="A10" s="0" t="n">
        <v>6</v>
      </c>
      <c r="B10" s="0" t="n">
        <v>12339</v>
      </c>
      <c r="C10" s="0" t="n">
        <v>149</v>
      </c>
      <c r="D10" s="0" t="n">
        <v>0.012075532863279</v>
      </c>
      <c r="E10" s="0" t="n">
        <v>0.0064334323336916</v>
      </c>
      <c r="F10" s="0" t="n">
        <v>0.919315403422983</v>
      </c>
      <c r="G10" s="0" t="n">
        <v>0.520454201070317</v>
      </c>
      <c r="H10" s="0" t="n">
        <v>0.326883518114517</v>
      </c>
    </row>
    <row r="11" customFormat="false" ht="15" hidden="false" customHeight="false" outlineLevel="0" collapsed="false">
      <c r="A11" s="0" t="n">
        <v>7</v>
      </c>
      <c r="B11" s="0" t="n">
        <v>12339</v>
      </c>
      <c r="C11" s="0" t="n">
        <v>92</v>
      </c>
      <c r="D11" s="0" t="n">
        <v>0.0074560337142394</v>
      </c>
      <c r="E11" s="0" t="n">
        <v>0.0045484909720973</v>
      </c>
      <c r="F11" s="0" t="n">
        <v>0.951449528466643</v>
      </c>
      <c r="G11" s="0" t="n">
        <v>0.321354271801806</v>
      </c>
      <c r="H11" s="0" t="n">
        <v>0.257409771389685</v>
      </c>
    </row>
    <row r="12" customFormat="false" ht="15" hidden="false" customHeight="false" outlineLevel="0" collapsed="false">
      <c r="A12" s="0" t="n">
        <v>8</v>
      </c>
      <c r="B12" s="0" t="n">
        <v>12339</v>
      </c>
      <c r="C12" s="0" t="n">
        <v>65</v>
      </c>
      <c r="D12" s="0" t="n">
        <v>0.0052678499067995</v>
      </c>
      <c r="E12" s="0" t="n">
        <v>0.0030592419224967</v>
      </c>
      <c r="F12" s="0" t="n">
        <v>0.974152986377925</v>
      </c>
      <c r="G12" s="0" t="n">
        <v>0.227043778990407</v>
      </c>
      <c r="H12" s="0" t="n">
        <v>0.178281350629742</v>
      </c>
    </row>
    <row r="13" customFormat="false" ht="15" hidden="false" customHeight="false" outlineLevel="0" collapsed="false">
      <c r="A13" s="0" t="n">
        <v>9</v>
      </c>
      <c r="B13" s="0" t="n">
        <v>12339</v>
      </c>
      <c r="C13" s="0" t="n">
        <v>44</v>
      </c>
      <c r="D13" s="0" t="n">
        <v>0.0035659291676797</v>
      </c>
      <c r="E13" s="0" t="n">
        <v>0.001876967763966</v>
      </c>
      <c r="F13" s="0" t="n">
        <v>0.989521480964024</v>
      </c>
      <c r="G13" s="0" t="n">
        <v>0.153691173470429</v>
      </c>
      <c r="H13" s="0" t="n">
        <v>0.0916437389536032</v>
      </c>
    </row>
    <row r="14" customFormat="false" ht="15" hidden="false" customHeight="false" outlineLevel="0" collapsed="false">
      <c r="A14" s="0" t="n">
        <v>10</v>
      </c>
      <c r="B14" s="0" t="n">
        <v>12339</v>
      </c>
      <c r="C14" s="0" t="n">
        <v>30</v>
      </c>
      <c r="D14" s="0" t="n">
        <v>0.0024313153415998</v>
      </c>
      <c r="E14" s="0" t="n">
        <v>0.00095519045634</v>
      </c>
      <c r="F14" s="0" t="n">
        <v>1</v>
      </c>
      <c r="G14" s="0" t="n">
        <v>0.104789436457111</v>
      </c>
      <c r="H14" s="0" t="n">
        <v>0</v>
      </c>
    </row>
    <row r="17" customFormat="false" ht="15" hidden="false" customHeight="false" outlineLevel="0" collapsed="false">
      <c r="A17" s="1" t="s">
        <v>282</v>
      </c>
    </row>
    <row r="18" customFormat="false" ht="15" hidden="false" customHeight="false" outlineLevel="0" collapsed="false">
      <c r="A18" s="1" t="s">
        <v>186</v>
      </c>
      <c r="B18" s="1" t="s">
        <v>283</v>
      </c>
      <c r="C18" s="1" t="s">
        <v>284</v>
      </c>
      <c r="D18" s="1" t="s">
        <v>285</v>
      </c>
    </row>
    <row r="19" customFormat="false" ht="15" hidden="false" customHeight="false" outlineLevel="0" collapsed="false">
      <c r="A19" s="0" t="n">
        <v>1</v>
      </c>
      <c r="B19" s="0" t="n">
        <v>-1</v>
      </c>
      <c r="C19" s="0" t="n">
        <v>0.0016046033179795</v>
      </c>
      <c r="D19" s="0" t="n">
        <v>0.100001409860565</v>
      </c>
    </row>
    <row r="20" customFormat="false" ht="15" hidden="false" customHeight="false" outlineLevel="0" collapsed="false">
      <c r="A20" s="0" t="n">
        <v>2</v>
      </c>
      <c r="B20" s="0" t="n">
        <v>0.0016046033179795</v>
      </c>
      <c r="C20" s="0" t="n">
        <v>0.0027144068821937</v>
      </c>
      <c r="D20" s="0" t="n">
        <v>0.100001409860565</v>
      </c>
    </row>
    <row r="21" customFormat="false" ht="15" hidden="false" customHeight="false" outlineLevel="0" collapsed="false">
      <c r="A21" s="0" t="n">
        <v>3</v>
      </c>
      <c r="B21" s="0" t="n">
        <v>0.0027144068821937</v>
      </c>
      <c r="C21" s="0" t="n">
        <v>0.0042681407368996</v>
      </c>
      <c r="D21" s="0" t="n">
        <v>0.100008459163389</v>
      </c>
    </row>
    <row r="22" customFormat="false" ht="15" hidden="false" customHeight="false" outlineLevel="0" collapsed="false">
      <c r="A22" s="0" t="n">
        <v>4</v>
      </c>
      <c r="B22" s="0" t="n">
        <v>0.0042681407368996</v>
      </c>
      <c r="C22" s="0" t="n">
        <v>0.006159663991181</v>
      </c>
      <c r="D22" s="0" t="n">
        <v>0.0999873112549168</v>
      </c>
    </row>
    <row r="23" customFormat="false" ht="15" hidden="false" customHeight="false" outlineLevel="0" collapsed="false">
      <c r="A23" s="0" t="n">
        <v>5</v>
      </c>
      <c r="B23" s="0" t="n">
        <v>0.006159663991181</v>
      </c>
      <c r="C23" s="0" t="n">
        <v>0.0085888519225366</v>
      </c>
      <c r="D23" s="0" t="n">
        <v>0.100001409860565</v>
      </c>
    </row>
    <row r="24" customFormat="false" ht="15" hidden="false" customHeight="false" outlineLevel="0" collapsed="false">
      <c r="A24" s="0" t="n">
        <v>6</v>
      </c>
      <c r="B24" s="0" t="n">
        <v>0.0085888519225366</v>
      </c>
      <c r="C24" s="0" t="n">
        <v>0.0120507902106228</v>
      </c>
      <c r="D24" s="0" t="n">
        <v>0.100001409860565</v>
      </c>
    </row>
    <row r="25" customFormat="false" ht="15" hidden="false" customHeight="false" outlineLevel="0" collapsed="false">
      <c r="A25" s="0" t="n">
        <v>7</v>
      </c>
      <c r="B25" s="0" t="n">
        <v>0.0120507902106228</v>
      </c>
      <c r="C25" s="0" t="n">
        <v>0.0171881305102342</v>
      </c>
      <c r="D25" s="0" t="n">
        <v>0.100008459163389</v>
      </c>
    </row>
    <row r="26" customFormat="false" ht="15" hidden="false" customHeight="false" outlineLevel="0" collapsed="false">
      <c r="A26" s="0" t="n">
        <v>8</v>
      </c>
      <c r="B26" s="0" t="n">
        <v>0.0171881305102342</v>
      </c>
      <c r="C26" s="0" t="n">
        <v>0.026642986161224</v>
      </c>
      <c r="D26" s="0" t="n">
        <v>0.0999873112549168</v>
      </c>
    </row>
    <row r="27" customFormat="false" ht="15" hidden="false" customHeight="false" outlineLevel="0" collapsed="false">
      <c r="A27" s="0" t="n">
        <v>9</v>
      </c>
      <c r="B27" s="0" t="n">
        <v>0.026642986161224</v>
      </c>
      <c r="C27" s="0" t="n">
        <v>0.047691937305163</v>
      </c>
      <c r="D27" s="0" t="n">
        <v>0.100022557769037</v>
      </c>
    </row>
    <row r="28" customFormat="false" ht="15" hidden="false" customHeight="false" outlineLevel="0" collapsed="false">
      <c r="A28" s="0" t="n">
        <v>10</v>
      </c>
      <c r="B28" s="0" t="n">
        <v>0.047691937305163</v>
      </c>
      <c r="C28" s="0" t="n">
        <v>2</v>
      </c>
      <c r="D28" s="0" t="n">
        <v>0.0999802619520929</v>
      </c>
    </row>
    <row r="31" customFormat="false" ht="15" hidden="false" customHeight="false" outlineLevel="0" collapsed="false">
      <c r="A31" s="1" t="s">
        <v>286</v>
      </c>
    </row>
    <row r="32" customFormat="false" ht="15" hidden="false" customHeight="false" outlineLevel="0" collapsed="false">
      <c r="A32" s="1" t="s">
        <v>287</v>
      </c>
      <c r="B32" s="1" t="s">
        <v>288</v>
      </c>
      <c r="C32" s="1" t="s">
        <v>289</v>
      </c>
      <c r="D32" s="1" t="s">
        <v>290</v>
      </c>
    </row>
    <row r="33" customFormat="false" ht="15" hidden="false" customHeight="false" outlineLevel="0" collapsed="false">
      <c r="A33" s="0" t="s">
        <v>291</v>
      </c>
      <c r="B33" s="0" t="s">
        <v>292</v>
      </c>
      <c r="C33" s="0" t="n">
        <v>0.102293391021001</v>
      </c>
      <c r="D33" s="0" t="s">
        <v>293</v>
      </c>
    </row>
    <row r="34" customFormat="false" ht="15" hidden="false" customHeight="false" outlineLevel="0" collapsed="false">
      <c r="A34" s="0" t="s">
        <v>291</v>
      </c>
      <c r="B34" s="0" t="s">
        <v>294</v>
      </c>
      <c r="C34" s="0" t="n">
        <v>0.0118274608632651</v>
      </c>
      <c r="D34" s="0" t="s">
        <v>295</v>
      </c>
    </row>
    <row r="35" customFormat="false" ht="15" hidden="false" customHeight="false" outlineLevel="0" collapsed="false">
      <c r="A35" s="0" t="s">
        <v>291</v>
      </c>
      <c r="B35" s="0" t="s">
        <v>296</v>
      </c>
      <c r="C35" s="0" t="n">
        <v>0.0798077546111144</v>
      </c>
      <c r="D35" s="0" t="s">
        <v>295</v>
      </c>
    </row>
    <row r="36" customFormat="false" ht="15" hidden="false" customHeight="false" outlineLevel="0" collapsed="false">
      <c r="A36" s="0" t="s">
        <v>291</v>
      </c>
      <c r="B36" s="0" t="s">
        <v>297</v>
      </c>
      <c r="C36" s="0" t="n">
        <v>0.0062463464388662</v>
      </c>
      <c r="D36" s="0" t="s">
        <v>295</v>
      </c>
    </row>
    <row r="37" customFormat="false" ht="15" hidden="false" customHeight="false" outlineLevel="0" collapsed="false">
      <c r="A37" s="0" t="s">
        <v>291</v>
      </c>
      <c r="B37" s="0" t="s">
        <v>298</v>
      </c>
      <c r="C37" s="0" t="n">
        <v>0.0773645316547538</v>
      </c>
      <c r="D37" s="0" t="s">
        <v>295</v>
      </c>
    </row>
    <row r="38" customFormat="false" ht="15" hidden="false" customHeight="false" outlineLevel="0" collapsed="false">
      <c r="A38" s="0" t="s">
        <v>291</v>
      </c>
      <c r="B38" s="0" t="s">
        <v>299</v>
      </c>
      <c r="C38" s="0" t="n">
        <v>0.0087329512239124</v>
      </c>
      <c r="D38" s="0" t="s">
        <v>295</v>
      </c>
    </row>
    <row r="39" customFormat="false" ht="15" hidden="false" customHeight="false" outlineLevel="0" collapsed="false">
      <c r="A39" s="0" t="s">
        <v>300</v>
      </c>
      <c r="B39" s="0" t="s">
        <v>73</v>
      </c>
      <c r="C39" s="0" t="n">
        <v>0.0015167061036549</v>
      </c>
      <c r="D39" s="0" t="s">
        <v>295</v>
      </c>
    </row>
    <row r="40" customFormat="false" ht="15" hidden="false" customHeight="false" outlineLevel="0" collapsed="false">
      <c r="A40" s="0" t="s">
        <v>300</v>
      </c>
      <c r="B40" s="0" t="s">
        <v>76</v>
      </c>
      <c r="C40" s="0" t="n">
        <v>0.0001724090066606</v>
      </c>
      <c r="D40" s="0" t="s">
        <v>295</v>
      </c>
    </row>
    <row r="41" customFormat="false" ht="15" hidden="false" customHeight="false" outlineLevel="0" collapsed="false">
      <c r="A41" s="0" t="s">
        <v>300</v>
      </c>
      <c r="B41" s="0" t="s">
        <v>72</v>
      </c>
      <c r="C41" s="0" t="n">
        <v>0.1487786022162</v>
      </c>
      <c r="D41" s="0" t="s">
        <v>293</v>
      </c>
    </row>
    <row r="42" customFormat="false" ht="15" hidden="false" customHeight="false" outlineLevel="0" collapsed="false">
      <c r="A42" s="0" t="s">
        <v>300</v>
      </c>
      <c r="B42" s="0" t="s">
        <v>77</v>
      </c>
      <c r="C42" s="0" t="n">
        <v>0.00100767249786</v>
      </c>
      <c r="D42" s="0" t="s">
        <v>295</v>
      </c>
    </row>
    <row r="43" customFormat="false" ht="15" hidden="false" customHeight="false" outlineLevel="0" collapsed="false">
      <c r="A43" s="0" t="s">
        <v>300</v>
      </c>
      <c r="B43" s="0" t="s">
        <v>112</v>
      </c>
      <c r="C43" s="0" t="n">
        <v>0.671398077282267</v>
      </c>
      <c r="D43" s="0" t="s">
        <v>301</v>
      </c>
    </row>
    <row r="44" customFormat="false" ht="15" hidden="false" customHeight="false" outlineLevel="0" collapsed="false">
      <c r="A44" s="0" t="s">
        <v>300</v>
      </c>
      <c r="B44" s="0" t="s">
        <v>78</v>
      </c>
      <c r="C44" s="0" t="n">
        <v>0.831943560120411</v>
      </c>
      <c r="D44" s="0" t="s">
        <v>301</v>
      </c>
    </row>
    <row r="45" customFormat="false" ht="15" hidden="false" customHeight="false" outlineLevel="0" collapsed="false">
      <c r="A45" s="0" t="s">
        <v>300</v>
      </c>
      <c r="B45" s="0" t="s">
        <v>79</v>
      </c>
      <c r="C45" s="0" t="n">
        <v>0.356209039198733</v>
      </c>
      <c r="D45" s="0" t="s">
        <v>301</v>
      </c>
    </row>
    <row r="46" customFormat="false" ht="15" hidden="false" customHeight="false" outlineLevel="0" collapsed="false">
      <c r="A46" s="0" t="s">
        <v>300</v>
      </c>
      <c r="B46" s="0" t="s">
        <v>113</v>
      </c>
      <c r="C46" s="0" t="n">
        <v>0.0116247245590612</v>
      </c>
      <c r="D46" s="0" t="s">
        <v>295</v>
      </c>
    </row>
    <row r="47" customFormat="false" ht="15" hidden="false" customHeight="false" outlineLevel="0" collapsed="false">
      <c r="A47" s="0" t="s">
        <v>300</v>
      </c>
      <c r="B47" s="0" t="s">
        <v>80</v>
      </c>
      <c r="C47" s="0" t="n">
        <v>0.714778491674825</v>
      </c>
      <c r="D47" s="0" t="s">
        <v>301</v>
      </c>
    </row>
    <row r="48" customFormat="false" ht="15" hidden="false" customHeight="false" outlineLevel="0" collapsed="false">
      <c r="A48" s="0" t="s">
        <v>300</v>
      </c>
      <c r="B48" s="0" t="s">
        <v>81</v>
      </c>
      <c r="C48" s="0" t="n">
        <v>6.53400644792862</v>
      </c>
      <c r="D48" s="0" t="s">
        <v>301</v>
      </c>
    </row>
    <row r="49" customFormat="false" ht="15" hidden="false" customHeight="false" outlineLevel="0" collapsed="false">
      <c r="A49" s="0" t="s">
        <v>300</v>
      </c>
      <c r="B49" s="0" t="s">
        <v>114</v>
      </c>
      <c r="C49" s="0" t="n">
        <v>1.69709415118424</v>
      </c>
      <c r="D49" s="0" t="s">
        <v>301</v>
      </c>
    </row>
    <row r="50" customFormat="false" ht="15" hidden="false" customHeight="false" outlineLevel="0" collapsed="false">
      <c r="A50" s="0" t="s">
        <v>300</v>
      </c>
      <c r="B50" s="0" t="s">
        <v>115</v>
      </c>
      <c r="C50" s="0" t="n">
        <v>0.0015546062303704</v>
      </c>
      <c r="D50" s="0" t="s">
        <v>295</v>
      </c>
    </row>
    <row r="51" customFormat="false" ht="15" hidden="false" customHeight="false" outlineLevel="0" collapsed="false">
      <c r="A51" s="0" t="s">
        <v>300</v>
      </c>
      <c r="B51" s="0" t="s">
        <v>116</v>
      </c>
      <c r="C51" s="0" t="n">
        <v>6.18236553469751E-005</v>
      </c>
      <c r="D51" s="0" t="s">
        <v>295</v>
      </c>
    </row>
    <row r="52" customFormat="false" ht="15" hidden="false" customHeight="false" outlineLevel="0" collapsed="false">
      <c r="A52" s="0" t="s">
        <v>300</v>
      </c>
      <c r="B52" s="0" t="s">
        <v>117</v>
      </c>
      <c r="C52" s="0" t="n">
        <v>0.0001337740241603</v>
      </c>
      <c r="D52" s="0" t="s">
        <v>295</v>
      </c>
    </row>
    <row r="53" customFormat="false" ht="15" hidden="false" customHeight="false" outlineLevel="0" collapsed="false">
      <c r="A53" s="0" t="s">
        <v>300</v>
      </c>
      <c r="B53" s="0" t="s">
        <v>118</v>
      </c>
      <c r="C53" s="0" t="n">
        <v>0.0002675037867817</v>
      </c>
      <c r="D53" s="0" t="s">
        <v>295</v>
      </c>
    </row>
    <row r="54" customFormat="false" ht="15" hidden="false" customHeight="false" outlineLevel="0" collapsed="false">
      <c r="A54" s="0" t="s">
        <v>300</v>
      </c>
      <c r="B54" s="0" t="s">
        <v>119</v>
      </c>
      <c r="C54" s="0" t="n">
        <v>0.0001802676936986</v>
      </c>
      <c r="D54" s="0" t="s">
        <v>295</v>
      </c>
    </row>
    <row r="55" customFormat="false" ht="15" hidden="false" customHeight="false" outlineLevel="0" collapsed="false">
      <c r="A55" s="0" t="s">
        <v>300</v>
      </c>
      <c r="B55" s="0" t="s">
        <v>120</v>
      </c>
      <c r="C55" s="0" t="n">
        <v>0.0006407453063812</v>
      </c>
      <c r="D55" s="0" t="s">
        <v>295</v>
      </c>
    </row>
    <row r="58" customFormat="false" ht="15" hidden="false" customHeight="false" outlineLevel="0" collapsed="false">
      <c r="A58" s="1" t="s">
        <v>302</v>
      </c>
    </row>
    <row r="59" customFormat="false" ht="15" hidden="false" customHeight="false" outlineLevel="0" collapsed="false">
      <c r="A59" s="1" t="s">
        <v>303</v>
      </c>
      <c r="B59" s="1" t="s">
        <v>224</v>
      </c>
      <c r="C59" s="1" t="s">
        <v>225</v>
      </c>
      <c r="D59" s="1" t="s">
        <v>226</v>
      </c>
      <c r="E59" s="1" t="s">
        <v>227</v>
      </c>
    </row>
    <row r="60" customFormat="false" ht="15" hidden="false" customHeight="false" outlineLevel="0" collapsed="false">
      <c r="A60" s="0" t="s">
        <v>56</v>
      </c>
      <c r="B60" s="0" t="n">
        <v>1.0924483571416</v>
      </c>
      <c r="C60" s="0" t="n">
        <v>11.3785017783484</v>
      </c>
      <c r="D60" s="0" t="n">
        <v>0.115755156700491</v>
      </c>
      <c r="E60" s="0" t="n">
        <v>0.0116310246183092</v>
      </c>
    </row>
    <row r="61" customFormat="false" ht="15" hidden="false" customHeight="false" outlineLevel="0" collapsed="false">
      <c r="A61" s="0" t="s">
        <v>57</v>
      </c>
      <c r="B61" s="0" t="n">
        <v>1.0924483571416</v>
      </c>
      <c r="C61" s="0" t="n">
        <v>11.3785017783484</v>
      </c>
      <c r="D61" s="0" t="n">
        <v>0.115755156700491</v>
      </c>
      <c r="E61" s="0" t="n">
        <v>0.0116310246183092</v>
      </c>
    </row>
    <row r="62" customFormat="false" ht="15" hidden="false" customHeight="false" outlineLevel="0" collapsed="false">
      <c r="A62" s="0" t="s">
        <v>58</v>
      </c>
      <c r="B62" s="0" t="n">
        <v>1.08916165316602</v>
      </c>
      <c r="C62" s="0" t="n">
        <v>11.4032952691962</v>
      </c>
      <c r="D62" s="0" t="n">
        <v>0.116011165311527</v>
      </c>
      <c r="E62" s="0" t="n">
        <v>0.0115939708845549</v>
      </c>
    </row>
    <row r="63" customFormat="false" ht="15" hidden="false" customHeight="false" outlineLevel="0" collapsed="false">
      <c r="A63" s="0" t="s">
        <v>59</v>
      </c>
      <c r="B63" s="0" t="n">
        <v>1.18355297600133</v>
      </c>
      <c r="C63" s="0" t="n">
        <v>11.3283870057106</v>
      </c>
      <c r="D63" s="0" t="n">
        <v>0.115276707762668</v>
      </c>
      <c r="E63" s="0" t="n">
        <v>0.0126332401051954</v>
      </c>
    </row>
    <row r="64" customFormat="false" ht="15" hidden="false" customHeight="false" outlineLevel="0" collapsed="false">
      <c r="A64" s="0" t="s">
        <v>60</v>
      </c>
      <c r="B64" s="0" t="n">
        <v>1.45369308972048</v>
      </c>
      <c r="C64" s="0" t="n">
        <v>11.3653314156755</v>
      </c>
      <c r="D64" s="0" t="n">
        <v>0.115785635950378</v>
      </c>
      <c r="E64" s="0" t="n">
        <v>0.0155927747414284</v>
      </c>
    </row>
    <row r="65" customFormat="false" ht="15" hidden="false" customHeight="false" outlineLevel="0" collapsed="false">
      <c r="A65" s="0" t="s">
        <v>61</v>
      </c>
      <c r="B65" s="0" t="n">
        <v>1.56390715286271</v>
      </c>
      <c r="C65" s="0" t="n">
        <v>11.3148867301297</v>
      </c>
      <c r="D65" s="0" t="n">
        <v>0.115309003579436</v>
      </c>
      <c r="E65" s="0" t="n">
        <v>0.0168048732443934</v>
      </c>
    </row>
    <row r="68" customFormat="false" ht="15" hidden="false" customHeight="false" outlineLevel="0" collapsed="false">
      <c r="A68" s="1" t="s">
        <v>304</v>
      </c>
    </row>
    <row r="69" customFormat="false" ht="15" hidden="false" customHeight="false" outlineLevel="0" collapsed="false">
      <c r="A69" s="1" t="s">
        <v>305</v>
      </c>
      <c r="B69" s="1" t="s">
        <v>306</v>
      </c>
      <c r="C69" s="1" t="s">
        <v>307</v>
      </c>
      <c r="D69" s="1" t="s">
        <v>308</v>
      </c>
      <c r="E69" s="1" t="s">
        <v>309</v>
      </c>
      <c r="F69" s="1" t="s">
        <v>310</v>
      </c>
      <c r="G69" s="1" t="s">
        <v>311</v>
      </c>
      <c r="H69" s="1" t="s">
        <v>312</v>
      </c>
      <c r="I69" s="1" t="s">
        <v>313</v>
      </c>
      <c r="J69" s="1" t="s">
        <v>314</v>
      </c>
      <c r="K69" s="1" t="s">
        <v>315</v>
      </c>
      <c r="L69" s="1" t="s">
        <v>316</v>
      </c>
      <c r="M69" s="1" t="s">
        <v>317</v>
      </c>
      <c r="N69" s="1" t="s">
        <v>318</v>
      </c>
      <c r="O69" s="1" t="s">
        <v>319</v>
      </c>
      <c r="P69" s="1" t="s">
        <v>320</v>
      </c>
      <c r="Q69" s="1" t="s">
        <v>321</v>
      </c>
    </row>
    <row r="70" customFormat="false" ht="15" hidden="false" customHeight="false" outlineLevel="0" collapsed="false">
      <c r="A70" s="0" t="s">
        <v>322</v>
      </c>
      <c r="B70" s="0" t="n">
        <v>0.811626248993772</v>
      </c>
      <c r="C70" s="0" t="n">
        <v>0.623252497987543</v>
      </c>
      <c r="D70" s="0" t="n">
        <v>0.480700555763112</v>
      </c>
      <c r="E70" s="0" t="n">
        <v>0.0187665022490298</v>
      </c>
      <c r="F70" s="0" t="n">
        <v>0.816474762949693</v>
      </c>
      <c r="G70" s="0" t="n">
        <v>0.632949525899386</v>
      </c>
      <c r="H70" s="0" t="n">
        <v>0.491437690826848</v>
      </c>
      <c r="I70" s="0" t="n">
        <v>0.0124105181162257</v>
      </c>
      <c r="J70" s="0" t="n">
        <v>0.789716062202243</v>
      </c>
      <c r="K70" s="0" t="n">
        <v>0.579432124404487</v>
      </c>
      <c r="L70" s="0" t="n">
        <v>0.438090288949402</v>
      </c>
      <c r="M70" s="0" t="n">
        <v>0.0216688436291066</v>
      </c>
      <c r="N70" s="0" t="n">
        <v>0</v>
      </c>
      <c r="P70" s="0" t="n">
        <v>0.75919935357322</v>
      </c>
      <c r="Q70" s="0" t="n">
        <v>0.797985561266566</v>
      </c>
    </row>
    <row r="71" customFormat="false" ht="15" hidden="false" customHeight="false" outlineLevel="0" collapsed="false">
      <c r="A71" s="0" t="s">
        <v>323</v>
      </c>
      <c r="B71" s="0" t="n">
        <v>0.84797661184074</v>
      </c>
      <c r="C71" s="0" t="n">
        <v>0.69595322368148</v>
      </c>
      <c r="D71" s="0" t="n">
        <v>0.534316974552214</v>
      </c>
      <c r="E71" s="0" t="n">
        <v>0.0175939280161221</v>
      </c>
      <c r="F71" s="0" t="n">
        <v>0.851418076259003</v>
      </c>
      <c r="G71" s="0" t="n">
        <v>0.702836152518005</v>
      </c>
      <c r="H71" s="0" t="n">
        <v>0.540770883962536</v>
      </c>
      <c r="I71" s="0" t="n">
        <v>0.0116035217627984</v>
      </c>
      <c r="J71" s="0" t="n">
        <v>0.812035545952355</v>
      </c>
      <c r="K71" s="0" t="n">
        <v>0.624071091904711</v>
      </c>
      <c r="L71" s="0" t="n">
        <v>0.468609962360488</v>
      </c>
      <c r="M71" s="0" t="n">
        <v>0.020929091237919</v>
      </c>
      <c r="N71" s="0" t="n">
        <v>0.0223194837501119</v>
      </c>
      <c r="O71" s="0" t="n">
        <v>2.92140963307345E-026</v>
      </c>
      <c r="P71" s="0" t="n">
        <v>0.787622185113834</v>
      </c>
      <c r="Q71" s="0" t="n">
        <v>0.824204151275018</v>
      </c>
    </row>
    <row r="72" customFormat="false" ht="15" hidden="false" customHeight="false" outlineLevel="0" collapsed="false">
      <c r="A72" s="0" t="s">
        <v>324</v>
      </c>
      <c r="B72" s="0" t="n">
        <v>0.854469507708808</v>
      </c>
      <c r="C72" s="0" t="n">
        <v>0.708939015417617</v>
      </c>
      <c r="D72" s="0" t="n">
        <v>0.543271089168657</v>
      </c>
      <c r="E72" s="0" t="n">
        <v>0.155453940317</v>
      </c>
      <c r="F72" s="0" t="n">
        <v>0.85195010667141</v>
      </c>
      <c r="G72" s="0" t="n">
        <v>0.70390021334282</v>
      </c>
      <c r="H72" s="0" t="n">
        <v>0.54153168548689</v>
      </c>
      <c r="I72" s="0" t="n">
        <v>0.11567134273505</v>
      </c>
      <c r="J72" s="0" t="n">
        <v>0.813087353424733</v>
      </c>
      <c r="K72" s="0" t="n">
        <v>0.626174706849465</v>
      </c>
      <c r="L72" s="0" t="n">
        <v>0.467620876009477</v>
      </c>
      <c r="M72" s="0" t="n">
        <v>0.140581980572719</v>
      </c>
      <c r="N72" s="0" t="n">
        <v>0.0233712912224891</v>
      </c>
      <c r="O72" s="0" t="n">
        <v>2.02650626151929E-028</v>
      </c>
      <c r="P72" s="0" t="n">
        <v>0.793866873824319</v>
      </c>
      <c r="Q72" s="0" t="n">
        <v>0.828790686543703</v>
      </c>
    </row>
    <row r="73" customFormat="false" ht="15" hidden="false" customHeight="false" outlineLevel="0" collapsed="false">
      <c r="A73" s="0" t="s">
        <v>325</v>
      </c>
      <c r="B73" s="0" t="n">
        <v>0.884689256780239</v>
      </c>
      <c r="C73" s="0" t="n">
        <v>0.769378513560479</v>
      </c>
      <c r="D73" s="0" t="n">
        <v>0.609470126415401</v>
      </c>
      <c r="E73" s="0" t="n">
        <v>0.0167596043126936</v>
      </c>
      <c r="F73" s="0" t="n">
        <v>0.860876896967505</v>
      </c>
      <c r="G73" s="0" t="n">
        <v>0.721753793935011</v>
      </c>
      <c r="H73" s="0" t="n">
        <v>0.568148732668967</v>
      </c>
      <c r="I73" s="0" t="n">
        <v>0.011517411369253</v>
      </c>
      <c r="J73" s="0" t="n">
        <v>0.808330779069469</v>
      </c>
      <c r="K73" s="0" t="n">
        <v>0.616661558138938</v>
      </c>
      <c r="L73" s="0" t="n">
        <v>0.46277155443328</v>
      </c>
      <c r="M73" s="0" t="n">
        <v>0.0209719579967939</v>
      </c>
      <c r="N73" s="0" t="n">
        <v>0.0186147168672257</v>
      </c>
      <c r="O73" s="0" t="n">
        <v>1.13442457676118E-016</v>
      </c>
      <c r="P73" s="0" t="n">
        <v>0.785528099722378</v>
      </c>
      <c r="Q73" s="0" t="n">
        <v>0.822742075949025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7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326</v>
      </c>
    </row>
    <row r="3" customFormat="false" ht="15" hidden="false" customHeight="false" outlineLevel="0" collapsed="false">
      <c r="A3" s="1" t="s">
        <v>303</v>
      </c>
      <c r="B3" s="1" t="s">
        <v>327</v>
      </c>
      <c r="C3" s="1" t="s">
        <v>328</v>
      </c>
      <c r="D3" s="1" t="s">
        <v>329</v>
      </c>
      <c r="E3" s="1" t="s">
        <v>330</v>
      </c>
      <c r="F3" s="1" t="s">
        <v>331</v>
      </c>
      <c r="G3" s="1" t="s">
        <v>332</v>
      </c>
      <c r="H3" s="1" t="s">
        <v>333</v>
      </c>
      <c r="I3" s="1" t="s">
        <v>334</v>
      </c>
    </row>
    <row r="4" customFormat="false" ht="15" hidden="false" customHeight="false" outlineLevel="0" collapsed="false">
      <c r="A4" s="0" t="s">
        <v>56</v>
      </c>
      <c r="B4" s="0" t="n">
        <v>1</v>
      </c>
      <c r="C4" s="0" t="n">
        <v>0.0099683732287473</v>
      </c>
      <c r="D4" s="0" t="n">
        <v>0.001143030758553</v>
      </c>
      <c r="E4" s="0" t="n">
        <v>0.11327526867528</v>
      </c>
      <c r="F4" s="0" t="n">
        <v>0.0136304665306165</v>
      </c>
      <c r="G4" s="0" t="n">
        <v>0.988900055949911</v>
      </c>
      <c r="H4" s="0" t="n">
        <v>3023389.93091419</v>
      </c>
      <c r="I4" s="0" t="n">
        <v>26336850.5544922</v>
      </c>
    </row>
    <row r="5" customFormat="false" ht="15" hidden="false" customHeight="false" outlineLevel="0" collapsed="false">
      <c r="A5" s="0" t="s">
        <v>56</v>
      </c>
      <c r="B5" s="0" t="n">
        <v>2</v>
      </c>
      <c r="C5" s="0" t="n">
        <v>0.0102727932061786</v>
      </c>
      <c r="D5" s="0" t="n">
        <v>0.0011093565995592</v>
      </c>
      <c r="E5" s="0" t="n">
        <v>0.11654159683635</v>
      </c>
      <c r="F5" s="0" t="n">
        <v>0.0132313544459656</v>
      </c>
      <c r="G5" s="0" t="n">
        <v>0.977655689106501</v>
      </c>
      <c r="H5" s="0" t="n">
        <v>2896000.42534474</v>
      </c>
      <c r="I5" s="0" t="n">
        <v>26787608.3601718</v>
      </c>
    </row>
    <row r="6" customFormat="false" ht="15" hidden="false" customHeight="false" outlineLevel="0" collapsed="false">
      <c r="A6" s="0" t="s">
        <v>56</v>
      </c>
      <c r="B6" s="0" t="n">
        <v>3</v>
      </c>
      <c r="C6" s="0" t="n">
        <v>0.0105299980811826</v>
      </c>
      <c r="D6" s="0" t="n">
        <v>0.0010721871801779</v>
      </c>
      <c r="E6" s="0" t="n">
        <v>0.119292722269475</v>
      </c>
      <c r="F6" s="0" t="n">
        <v>0.0127906440415831</v>
      </c>
      <c r="G6" s="0" t="n">
        <v>0.966324125448623</v>
      </c>
      <c r="H6" s="0" t="n">
        <v>2761632.99290386</v>
      </c>
      <c r="I6" s="0" t="n">
        <v>27093040.7121493</v>
      </c>
    </row>
    <row r="7" customFormat="false" ht="15" hidden="false" customHeight="false" outlineLevel="0" collapsed="false">
      <c r="A7" s="0" t="s">
        <v>56</v>
      </c>
      <c r="B7" s="0" t="n">
        <v>4</v>
      </c>
      <c r="C7" s="0" t="n">
        <v>0.0105272032296613</v>
      </c>
      <c r="D7" s="0" t="n">
        <v>0.0010333559594663</v>
      </c>
      <c r="E7" s="0" t="n">
        <v>0.119262870114564</v>
      </c>
      <c r="F7" s="0" t="n">
        <v>0.0123300372879597</v>
      </c>
      <c r="G7" s="0" t="n">
        <v>0.955163884434296</v>
      </c>
      <c r="H7" s="0" t="n">
        <v>2625500.29021673</v>
      </c>
      <c r="I7" s="0" t="n">
        <v>26719364.0055707</v>
      </c>
    </row>
    <row r="8" customFormat="false" ht="15" hidden="false" customHeight="false" outlineLevel="0" collapsed="false">
      <c r="A8" s="0" t="s">
        <v>56</v>
      </c>
      <c r="B8" s="0" t="n">
        <v>5</v>
      </c>
      <c r="C8" s="0" t="n">
        <v>0.0104894609771418</v>
      </c>
      <c r="D8" s="0" t="n">
        <v>0.0010013856318588</v>
      </c>
      <c r="E8" s="0" t="n">
        <v>0.118859649597763</v>
      </c>
      <c r="F8" s="0" t="n">
        <v>0.011950664971014</v>
      </c>
      <c r="G8" s="0" t="n">
        <v>0.944198903810353</v>
      </c>
      <c r="H8" s="0" t="n">
        <v>2509827.71177199</v>
      </c>
      <c r="I8" s="0" t="n">
        <v>26263984.4094329</v>
      </c>
    </row>
    <row r="9" customFormat="false" ht="15" hidden="false" customHeight="false" outlineLevel="0" collapsed="false">
      <c r="A9" s="0" t="s">
        <v>56</v>
      </c>
      <c r="B9" s="0" t="n">
        <v>6</v>
      </c>
      <c r="C9" s="0" t="n">
        <v>0.0104852196167272</v>
      </c>
      <c r="D9" s="0" t="n">
        <v>0.0009829024548395</v>
      </c>
      <c r="E9" s="0" t="n">
        <v>0.1188143263181</v>
      </c>
      <c r="F9" s="0" t="n">
        <v>0.0117312754866929</v>
      </c>
      <c r="G9" s="0" t="n">
        <v>0.933381216673614</v>
      </c>
      <c r="H9" s="0" t="n">
        <v>2430297.24404506</v>
      </c>
      <c r="I9" s="0" t="n">
        <v>25899979.8964051</v>
      </c>
    </row>
    <row r="10" customFormat="false" ht="15" hidden="false" customHeight="false" outlineLevel="0" collapsed="false">
      <c r="A10" s="0" t="s">
        <v>56</v>
      </c>
      <c r="B10" s="0" t="n">
        <v>7</v>
      </c>
      <c r="C10" s="0" t="n">
        <v>0.0103580209359875</v>
      </c>
      <c r="D10" s="0" t="n">
        <v>0.0009493772404154</v>
      </c>
      <c r="E10" s="0" t="n">
        <v>0.117454084673415</v>
      </c>
      <c r="F10" s="0" t="n">
        <v>0.0113332278037224</v>
      </c>
      <c r="G10" s="0" t="n">
        <v>0.92283717482431</v>
      </c>
      <c r="H10" s="0" t="n">
        <v>2315792.26714482</v>
      </c>
      <c r="I10" s="0" t="n">
        <v>25242075.5743002</v>
      </c>
    </row>
    <row r="11" customFormat="false" ht="15" hidden="false" customHeight="false" outlineLevel="0" collapsed="false">
      <c r="A11" s="0" t="s">
        <v>56</v>
      </c>
      <c r="B11" s="0" t="n">
        <v>8</v>
      </c>
      <c r="C11" s="0" t="n">
        <v>0.0099886088942404</v>
      </c>
      <c r="D11" s="0" t="n">
        <v>0.0009298783021194</v>
      </c>
      <c r="E11" s="0" t="n">
        <v>0.113492733825525</v>
      </c>
      <c r="F11" s="0" t="n">
        <v>0.0111016476836254</v>
      </c>
      <c r="G11" s="0" t="n">
        <v>0.912770771778314</v>
      </c>
      <c r="H11" s="0" t="n">
        <v>2238023.09412701</v>
      </c>
      <c r="I11" s="0" t="n">
        <v>24018143.1778379</v>
      </c>
    </row>
    <row r="12" customFormat="false" ht="15" hidden="false" customHeight="false" outlineLevel="0" collapsed="false">
      <c r="A12" s="0" t="s">
        <v>56</v>
      </c>
      <c r="B12" s="0" t="n">
        <v>9</v>
      </c>
      <c r="C12" s="0" t="n">
        <v>0.0099466117236697</v>
      </c>
      <c r="D12" s="0" t="n">
        <v>0.0009058146462466</v>
      </c>
      <c r="E12" s="0" t="n">
        <v>0.1130413513271</v>
      </c>
      <c r="F12" s="0" t="n">
        <v>0.0108157859193925</v>
      </c>
      <c r="G12" s="0" t="n">
        <v>0.902874325822809</v>
      </c>
      <c r="H12" s="0" t="n">
        <v>2151896.81072355</v>
      </c>
      <c r="I12" s="0" t="n">
        <v>23608244.8029224</v>
      </c>
    </row>
    <row r="13" customFormat="false" ht="15" hidden="false" customHeight="false" outlineLevel="0" collapsed="false">
      <c r="A13" s="0" t="s">
        <v>56</v>
      </c>
      <c r="B13" s="0" t="n">
        <v>10</v>
      </c>
      <c r="C13" s="0" t="n">
        <v>0.0099387177671477</v>
      </c>
      <c r="D13" s="0" t="n">
        <v>0.000877637525478</v>
      </c>
      <c r="E13" s="0" t="n">
        <v>0.112956484145489</v>
      </c>
      <c r="F13" s="0" t="n">
        <v>0.0104809623887589</v>
      </c>
      <c r="G13" s="0" t="n">
        <v>0.893117600856143</v>
      </c>
      <c r="H13" s="0" t="n">
        <v>2058094.06908296</v>
      </c>
      <c r="I13" s="0" t="n">
        <v>23286224.190956</v>
      </c>
    </row>
    <row r="14" customFormat="false" ht="15" hidden="false" customHeight="false" outlineLevel="0" collapsed="false">
      <c r="A14" s="0" t="s">
        <v>56</v>
      </c>
      <c r="B14" s="0" t="n">
        <v>11</v>
      </c>
      <c r="C14" s="0" t="n">
        <v>0.0099294257116304</v>
      </c>
      <c r="D14" s="0" t="n">
        <v>0.0008566522432106</v>
      </c>
      <c r="E14" s="0" t="n">
        <v>0.112856576595599</v>
      </c>
      <c r="F14" s="0" t="n">
        <v>0.010231530654485</v>
      </c>
      <c r="G14" s="0" t="n">
        <v>0.883493268385191</v>
      </c>
      <c r="H14" s="0" t="n">
        <v>1983049.71397219</v>
      </c>
      <c r="I14" s="0" t="n">
        <v>22965768.2261284</v>
      </c>
    </row>
    <row r="15" customFormat="false" ht="15" hidden="false" customHeight="false" outlineLevel="0" collapsed="false">
      <c r="A15" s="0" t="s">
        <v>56</v>
      </c>
      <c r="B15" s="0" t="n">
        <v>12</v>
      </c>
      <c r="C15" s="0" t="n">
        <v>0.0099626929479927</v>
      </c>
      <c r="D15" s="0" t="n">
        <v>0.0008325263421124</v>
      </c>
      <c r="E15" s="0" t="n">
        <v>0.113214216027231</v>
      </c>
      <c r="F15" s="0" t="n">
        <v>0.0099446982058946</v>
      </c>
      <c r="G15" s="0" t="n">
        <v>0.87396446026889</v>
      </c>
      <c r="H15" s="0" t="n">
        <v>1902455.76059777</v>
      </c>
      <c r="I15" s="0" t="n">
        <v>22747392.2148097</v>
      </c>
    </row>
    <row r="16" customFormat="false" ht="15" hidden="false" customHeight="false" outlineLevel="0" collapsed="false">
      <c r="A16" s="0" t="s">
        <v>56</v>
      </c>
      <c r="B16" s="0" t="n">
        <v>13</v>
      </c>
      <c r="C16" s="0" t="n">
        <v>0.009943150986994</v>
      </c>
      <c r="D16" s="0" t="n">
        <v>0.0008066535443557</v>
      </c>
      <c r="E16" s="0" t="n">
        <v>0.113004146189984</v>
      </c>
      <c r="F16" s="0" t="n">
        <v>0.0096370122607724</v>
      </c>
      <c r="G16" s="0" t="n">
        <v>0.86457799480097</v>
      </c>
      <c r="H16" s="0" t="n">
        <v>1819626.942198</v>
      </c>
      <c r="I16" s="0" t="n">
        <v>22411394.4716606</v>
      </c>
    </row>
    <row r="17" customFormat="false" ht="15" hidden="false" customHeight="false" outlineLevel="0" collapsed="false">
      <c r="A17" s="0" t="s">
        <v>56</v>
      </c>
      <c r="B17" s="0" t="n">
        <v>14</v>
      </c>
      <c r="C17" s="0" t="n">
        <v>0.0102102432210999</v>
      </c>
      <c r="D17" s="0" t="n">
        <v>0.0007926668217306</v>
      </c>
      <c r="E17" s="0" t="n">
        <v>0.115871357337841</v>
      </c>
      <c r="F17" s="0" t="n">
        <v>0.0094706420708098</v>
      </c>
      <c r="G17" s="0" t="n">
        <v>0.855073737480986</v>
      </c>
      <c r="H17" s="0" t="n">
        <v>1765142.63193136</v>
      </c>
      <c r="I17" s="0" t="n">
        <v>22718561.2318509</v>
      </c>
    </row>
    <row r="18" customFormat="false" ht="15" hidden="false" customHeight="false" outlineLevel="0" collapsed="false">
      <c r="A18" s="0" t="s">
        <v>56</v>
      </c>
      <c r="B18" s="0" t="n">
        <v>15</v>
      </c>
      <c r="C18" s="0" t="n">
        <v>0.010439774661022</v>
      </c>
      <c r="D18" s="0" t="n">
        <v>0.0007794677840542</v>
      </c>
      <c r="E18" s="0" t="n">
        <v>0.118328566288299</v>
      </c>
      <c r="F18" s="0" t="n">
        <v>0.0093136177922903</v>
      </c>
      <c r="G18" s="0" t="n">
        <v>0.845489130816302</v>
      </c>
      <c r="H18" s="0" t="n">
        <v>1713031.04579515</v>
      </c>
      <c r="I18" s="0" t="n">
        <v>22925538.0859178</v>
      </c>
    </row>
    <row r="19" customFormat="false" ht="15" hidden="false" customHeight="false" outlineLevel="0" collapsed="false">
      <c r="A19" s="0" t="s">
        <v>56</v>
      </c>
      <c r="B19" s="0" t="n">
        <v>16</v>
      </c>
      <c r="C19" s="0" t="n">
        <v>0.010428311787173</v>
      </c>
      <c r="D19" s="0" t="n">
        <v>0.0007698214470488</v>
      </c>
      <c r="E19" s="0" t="n">
        <v>0.118206001147774</v>
      </c>
      <c r="F19" s="0" t="n">
        <v>0.0091988443043775</v>
      </c>
      <c r="G19" s="0" t="n">
        <v>0.836029816578431</v>
      </c>
      <c r="H19" s="0" t="n">
        <v>1669303.15309807</v>
      </c>
      <c r="I19" s="0" t="n">
        <v>22595645.7204047</v>
      </c>
    </row>
    <row r="20" customFormat="false" ht="15" hidden="false" customHeight="false" outlineLevel="0" collapsed="false">
      <c r="A20" s="0" t="s">
        <v>56</v>
      </c>
      <c r="B20" s="0" t="n">
        <v>17</v>
      </c>
      <c r="C20" s="0" t="n">
        <v>0.0103817779109001</v>
      </c>
      <c r="D20" s="0" t="n">
        <v>0.0007665217774643</v>
      </c>
      <c r="E20" s="0" t="n">
        <v>0.117708283912232</v>
      </c>
      <c r="F20" s="0" t="n">
        <v>0.0091595815692862</v>
      </c>
      <c r="G20" s="0" t="n">
        <v>0.826718007233027</v>
      </c>
      <c r="H20" s="0" t="n">
        <v>1640031.64569581</v>
      </c>
      <c r="I20" s="0" t="n">
        <v>22195577.0498583</v>
      </c>
    </row>
    <row r="21" customFormat="false" ht="15" hidden="false" customHeight="false" outlineLevel="0" collapsed="false">
      <c r="A21" s="0" t="s">
        <v>56</v>
      </c>
      <c r="B21" s="0" t="n">
        <v>18</v>
      </c>
      <c r="C21" s="0" t="n">
        <v>0.0103657779110072</v>
      </c>
      <c r="D21" s="0" t="n">
        <v>0.0007505633377918</v>
      </c>
      <c r="E21" s="0" t="n">
        <v>0.117537091558483</v>
      </c>
      <c r="F21" s="0" t="n">
        <v>0.0089696721270087</v>
      </c>
      <c r="G21" s="0" t="n">
        <v>0.817536273195933</v>
      </c>
      <c r="H21" s="0" t="n">
        <v>1584581.48298975</v>
      </c>
      <c r="I21" s="0" t="n">
        <v>21867696.6889855</v>
      </c>
    </row>
    <row r="22" customFormat="false" ht="15" hidden="false" customHeight="false" outlineLevel="0" collapsed="false">
      <c r="A22" s="0" t="s">
        <v>56</v>
      </c>
      <c r="B22" s="0" t="n">
        <v>19</v>
      </c>
      <c r="C22" s="0" t="n">
        <v>0.0102212341253263</v>
      </c>
      <c r="D22" s="0" t="n">
        <v>0.0007412949983566</v>
      </c>
      <c r="E22" s="0" t="n">
        <v>0.115989161504428</v>
      </c>
      <c r="F22" s="0" t="n">
        <v>0.0088593612429911</v>
      </c>
      <c r="G22" s="0" t="n">
        <v>0.80858215932952</v>
      </c>
      <c r="H22" s="0" t="n">
        <v>1544282.82396727</v>
      </c>
      <c r="I22" s="0" t="n">
        <v>21277326.0053338</v>
      </c>
    </row>
    <row r="23" customFormat="false" ht="15" hidden="false" customHeight="false" outlineLevel="0" collapsed="false">
      <c r="A23" s="0" t="s">
        <v>56</v>
      </c>
      <c r="B23" s="0" t="n">
        <v>20</v>
      </c>
      <c r="C23" s="0" t="n">
        <v>0.0098439864950969</v>
      </c>
      <c r="D23" s="0" t="n">
        <v>0.0007363671266398</v>
      </c>
      <c r="E23" s="0" t="n">
        <v>0.111937456362676</v>
      </c>
      <c r="F23" s="0" t="n">
        <v>0.0088007056050628</v>
      </c>
      <c r="G23" s="0" t="n">
        <v>0.800034929498818</v>
      </c>
      <c r="H23" s="0" t="n">
        <v>1513914.01546009</v>
      </c>
      <c r="I23" s="0" t="n">
        <v>20223574.0058872</v>
      </c>
    </row>
    <row r="24" customFormat="false" ht="15" hidden="false" customHeight="false" outlineLevel="0" collapsed="false">
      <c r="A24" s="0" t="s">
        <v>56</v>
      </c>
      <c r="B24" s="0" t="n">
        <v>21</v>
      </c>
      <c r="C24" s="0" t="n">
        <v>0.009801191927884</v>
      </c>
      <c r="D24" s="0" t="n">
        <v>0.0007304054670951</v>
      </c>
      <c r="E24" s="0" t="n">
        <v>0.111476761841909</v>
      </c>
      <c r="F24" s="0" t="n">
        <v>0.0087297407091899</v>
      </c>
      <c r="G24" s="0" t="n">
        <v>0.791617043444778</v>
      </c>
      <c r="H24" s="0" t="n">
        <v>1482533.55003792</v>
      </c>
      <c r="I24" s="0" t="n">
        <v>19879345.5018035</v>
      </c>
    </row>
    <row r="25" customFormat="false" ht="15" hidden="false" customHeight="false" outlineLevel="0" collapsed="false">
      <c r="A25" s="0" t="s">
        <v>56</v>
      </c>
      <c r="B25" s="0" t="n">
        <v>22</v>
      </c>
      <c r="C25" s="0" t="n">
        <v>0.0097903675724834</v>
      </c>
      <c r="D25" s="0" t="n">
        <v>0.0007246741301971</v>
      </c>
      <c r="E25" s="0" t="n">
        <v>0.111360200163577</v>
      </c>
      <c r="F25" s="0" t="n">
        <v>0.0086615130789319</v>
      </c>
      <c r="G25" s="0" t="n">
        <v>0.783300881016578</v>
      </c>
      <c r="H25" s="0" t="n">
        <v>1452222.98976042</v>
      </c>
      <c r="I25" s="0" t="n">
        <v>19605355.0214658</v>
      </c>
    </row>
    <row r="26" customFormat="false" ht="15" hidden="false" customHeight="false" outlineLevel="0" collapsed="false">
      <c r="A26" s="0" t="s">
        <v>56</v>
      </c>
      <c r="B26" s="0" t="n">
        <v>23</v>
      </c>
      <c r="C26" s="0" t="n">
        <v>0.0097801480145518</v>
      </c>
      <c r="D26" s="0" t="n">
        <v>0.0007149599853726</v>
      </c>
      <c r="E26" s="0" t="n">
        <v>0.111250138360929</v>
      </c>
      <c r="F26" s="0" t="n">
        <v>0.0085458630239464</v>
      </c>
      <c r="G26" s="0" t="n">
        <v>0.775087707594446</v>
      </c>
      <c r="H26" s="0" t="n">
        <v>1414570.17344484</v>
      </c>
      <c r="I26" s="0" t="n">
        <v>19336486.9295294</v>
      </c>
    </row>
    <row r="27" customFormat="false" ht="15" hidden="false" customHeight="false" outlineLevel="0" collapsed="false">
      <c r="A27" s="0" t="s">
        <v>56</v>
      </c>
      <c r="B27" s="0" t="n">
        <v>24</v>
      </c>
      <c r="C27" s="0" t="n">
        <v>0.0098160419168115</v>
      </c>
      <c r="D27" s="0" t="n">
        <v>0.0007122762293108</v>
      </c>
      <c r="E27" s="0" t="n">
        <v>0.111636650606027</v>
      </c>
      <c r="F27" s="0" t="n">
        <v>0.0085139098544615</v>
      </c>
      <c r="G27" s="0" t="n">
        <v>0.76693496776283</v>
      </c>
      <c r="H27" s="0" t="n">
        <v>1391384.06584113</v>
      </c>
      <c r="I27" s="0" t="n">
        <v>19161324.7286748</v>
      </c>
    </row>
    <row r="28" customFormat="false" ht="15" hidden="false" customHeight="false" outlineLevel="0" collapsed="false">
      <c r="A28" s="0" t="s">
        <v>56</v>
      </c>
      <c r="B28" s="0" t="n">
        <v>25</v>
      </c>
      <c r="C28" s="0" t="n">
        <v>0.009799956129335</v>
      </c>
      <c r="D28" s="0" t="n">
        <v>0.000709962956933</v>
      </c>
      <c r="E28" s="0" t="n">
        <v>0.111463454898819</v>
      </c>
      <c r="F28" s="0" t="n">
        <v>0.0084863669572595</v>
      </c>
      <c r="G28" s="0" t="n">
        <v>0.758882247155048</v>
      </c>
      <c r="H28" s="0" t="n">
        <v>1369210.94663328</v>
      </c>
      <c r="I28" s="0" t="n">
        <v>18886451.2546793</v>
      </c>
    </row>
    <row r="29" customFormat="false" ht="15" hidden="false" customHeight="false" outlineLevel="0" collapsed="false">
      <c r="A29" s="0" t="s">
        <v>56</v>
      </c>
      <c r="B29" s="0" t="n">
        <v>26</v>
      </c>
      <c r="C29" s="0" t="n">
        <v>0.0100573475513077</v>
      </c>
      <c r="D29" s="0" t="n">
        <v>0.0007013176964786</v>
      </c>
      <c r="E29" s="0" t="n">
        <v>0.114231077497043</v>
      </c>
      <c r="F29" s="0" t="n">
        <v>0.0083834262553246</v>
      </c>
      <c r="G29" s="0" t="n">
        <v>0.750725597188948</v>
      </c>
      <c r="H29" s="0" t="n">
        <v>1335329.51681305</v>
      </c>
      <c r="I29" s="0" t="n">
        <v>19136055.6077008</v>
      </c>
    </row>
    <row r="30" customFormat="false" ht="15" hidden="false" customHeight="false" outlineLevel="0" collapsed="false">
      <c r="A30" s="0" t="s">
        <v>56</v>
      </c>
      <c r="B30" s="0" t="n">
        <v>27</v>
      </c>
      <c r="C30" s="0" t="n">
        <v>0.0102877249507614</v>
      </c>
      <c r="D30" s="0" t="n">
        <v>0.0006929361499656</v>
      </c>
      <c r="E30" s="0" t="n">
        <v>0.116701525518832</v>
      </c>
      <c r="F30" s="0" t="n">
        <v>0.0082836162905919</v>
      </c>
      <c r="G30" s="0" t="n">
        <v>0.742490147425314</v>
      </c>
      <c r="H30" s="0" t="n">
        <v>1302241.3360526</v>
      </c>
      <c r="I30" s="0" t="n">
        <v>19320419.8541472</v>
      </c>
    </row>
    <row r="31" customFormat="false" ht="15" hidden="false" customHeight="false" outlineLevel="0" collapsed="false">
      <c r="A31" s="0" t="s">
        <v>56</v>
      </c>
      <c r="B31" s="0" t="n">
        <v>28</v>
      </c>
      <c r="C31" s="0" t="n">
        <v>0.0102766468774041</v>
      </c>
      <c r="D31" s="0" t="n">
        <v>0.0006947760776026</v>
      </c>
      <c r="E31" s="0" t="n">
        <v>0.116582874699125</v>
      </c>
      <c r="F31" s="0" t="n">
        <v>0.0083055274885106</v>
      </c>
      <c r="G31" s="0" t="n">
        <v>0.734352024863934</v>
      </c>
      <c r="H31" s="0" t="n">
        <v>1288442.42950109</v>
      </c>
      <c r="I31" s="0" t="n">
        <v>19044507.8035218</v>
      </c>
    </row>
    <row r="32" customFormat="false" ht="15" hidden="false" customHeight="false" outlineLevel="0" collapsed="false">
      <c r="A32" s="0" t="s">
        <v>56</v>
      </c>
      <c r="B32" s="0" t="n">
        <v>29</v>
      </c>
      <c r="C32" s="0" t="n">
        <v>0.0102322215383272</v>
      </c>
      <c r="D32" s="0" t="n">
        <v>0.0006834402873268</v>
      </c>
      <c r="E32" s="0" t="n">
        <v>0.116106913869036</v>
      </c>
      <c r="F32" s="0" t="n">
        <v>0.0081705255889866</v>
      </c>
      <c r="G32" s="0" t="n">
        <v>0.726343972393395</v>
      </c>
      <c r="H32" s="0" t="n">
        <v>1250666.14953351</v>
      </c>
      <c r="I32" s="0" t="n">
        <v>18711725.5167075</v>
      </c>
    </row>
    <row r="33" customFormat="false" ht="15" hidden="false" customHeight="false" outlineLevel="0" collapsed="false">
      <c r="A33" s="0" t="s">
        <v>56</v>
      </c>
      <c r="B33" s="0" t="n">
        <v>30</v>
      </c>
      <c r="C33" s="0" t="n">
        <v>0.0102214834829747</v>
      </c>
      <c r="D33" s="0" t="n">
        <v>0.0006803999126715</v>
      </c>
      <c r="E33" s="0" t="n">
        <v>0.115991834035696</v>
      </c>
      <c r="F33" s="0" t="n">
        <v>0.0081343138365289</v>
      </c>
      <c r="G33" s="0" t="n">
        <v>0.718433325949514</v>
      </c>
      <c r="H33" s="0" t="n">
        <v>1228697.00415993</v>
      </c>
      <c r="I33" s="0" t="n">
        <v>18445859.0971977</v>
      </c>
    </row>
    <row r="34" customFormat="false" ht="15" hidden="false" customHeight="false" outlineLevel="0" collapsed="false">
      <c r="A34" s="0" t="s">
        <v>56</v>
      </c>
      <c r="B34" s="0" t="n">
        <v>31</v>
      </c>
      <c r="C34" s="0" t="n">
        <v>0.0100816774415476</v>
      </c>
      <c r="D34" s="0" t="n">
        <v>0.0006809986366279</v>
      </c>
      <c r="E34" s="0" t="n">
        <v>0.114492277449519</v>
      </c>
      <c r="F34" s="0" t="n">
        <v>0.0081414449100023</v>
      </c>
      <c r="G34" s="0" t="n">
        <v>0.71070883461736</v>
      </c>
      <c r="H34" s="0" t="n">
        <v>1213576.52491395</v>
      </c>
      <c r="I34" s="0" t="n">
        <v>17953861.3967576</v>
      </c>
    </row>
    <row r="35" customFormat="false" ht="15" hidden="false" customHeight="false" outlineLevel="0" collapsed="false">
      <c r="A35" s="0" t="s">
        <v>56</v>
      </c>
      <c r="B35" s="0" t="n">
        <v>32</v>
      </c>
      <c r="C35" s="0" t="n">
        <v>0.0097133051814319</v>
      </c>
      <c r="D35" s="0" t="n">
        <v>0.0006736371088703</v>
      </c>
      <c r="E35" s="0" t="n">
        <v>0.110529951393919</v>
      </c>
      <c r="F35" s="0" t="n">
        <v>0.00805376251693</v>
      </c>
      <c r="G35" s="0" t="n">
        <v>0.703334243505649</v>
      </c>
      <c r="H35" s="0" t="n">
        <v>1184794.28601839</v>
      </c>
      <c r="I35" s="0" t="n">
        <v>17072272.1910223</v>
      </c>
    </row>
    <row r="36" customFormat="false" ht="15" hidden="false" customHeight="false" outlineLevel="0" collapsed="false">
      <c r="A36" s="0" t="s">
        <v>56</v>
      </c>
      <c r="B36" s="0" t="n">
        <v>33</v>
      </c>
      <c r="C36" s="0" t="n">
        <v>0.0096720345923196</v>
      </c>
      <c r="D36" s="0" t="n">
        <v>0.000669977286043</v>
      </c>
      <c r="E36" s="0" t="n">
        <v>0.11008502123183</v>
      </c>
      <c r="F36" s="0" t="n">
        <v>0.0080101681028074</v>
      </c>
      <c r="G36" s="0" t="n">
        <v>0.6960677427908</v>
      </c>
      <c r="H36" s="0" t="n">
        <v>1163408.83808457</v>
      </c>
      <c r="I36" s="0" t="n">
        <v>16784138.5392558</v>
      </c>
    </row>
    <row r="37" customFormat="false" ht="15" hidden="false" customHeight="false" outlineLevel="0" collapsed="false">
      <c r="A37" s="0" t="s">
        <v>56</v>
      </c>
      <c r="B37" s="0" t="n">
        <v>34</v>
      </c>
      <c r="C37" s="0" t="n">
        <v>0.0096617541233305</v>
      </c>
      <c r="D37" s="0" t="n">
        <v>0.0006678043398047</v>
      </c>
      <c r="E37" s="0" t="n">
        <v>0.109974157768102</v>
      </c>
      <c r="F37" s="0" t="n">
        <v>0.0079842839647954</v>
      </c>
      <c r="G37" s="0" t="n">
        <v>0.688885053551269</v>
      </c>
      <c r="H37" s="0" t="n">
        <v>1144961.87045147</v>
      </c>
      <c r="I37" s="0" t="n">
        <v>16554179.0240733</v>
      </c>
    </row>
    <row r="38" customFormat="false" ht="15" hidden="false" customHeight="false" outlineLevel="0" collapsed="false">
      <c r="A38" s="0" t="s">
        <v>56</v>
      </c>
      <c r="B38" s="0" t="n">
        <v>35</v>
      </c>
      <c r="C38" s="0" t="n">
        <v>0.0096512055569649</v>
      </c>
      <c r="D38" s="0" t="n">
        <v>0.0006625517077743</v>
      </c>
      <c r="E38" s="0" t="n">
        <v>0.109860390011722</v>
      </c>
      <c r="F38" s="0" t="n">
        <v>0.007921712049051</v>
      </c>
      <c r="G38" s="0" t="n">
        <v>0.681787400786156</v>
      </c>
      <c r="H38" s="0" t="n">
        <v>1121581.83637396</v>
      </c>
      <c r="I38" s="0" t="n">
        <v>16326944.5335232</v>
      </c>
    </row>
    <row r="39" customFormat="false" ht="15" hidden="false" customHeight="false" outlineLevel="0" collapsed="false">
      <c r="A39" s="0" t="s">
        <v>56</v>
      </c>
      <c r="B39" s="0" t="n">
        <v>36</v>
      </c>
      <c r="C39" s="0" t="n">
        <v>0.0096914731471557</v>
      </c>
      <c r="D39" s="0" t="n">
        <v>0.0006592010769317</v>
      </c>
      <c r="E39" s="0" t="n">
        <v>0.110294609905595</v>
      </c>
      <c r="F39" s="0" t="n">
        <v>0.0078817958095704</v>
      </c>
      <c r="G39" s="0" t="n">
        <v>0.674737711279259</v>
      </c>
      <c r="H39" s="0" t="n">
        <v>1101792.4894297</v>
      </c>
      <c r="I39" s="0" t="n">
        <v>16187706.2317213</v>
      </c>
    </row>
    <row r="40" customFormat="false" ht="15" hidden="false" customHeight="false" outlineLevel="0" collapsed="false">
      <c r="A40" s="0" t="s">
        <v>56</v>
      </c>
      <c r="B40" s="0" t="n">
        <v>37</v>
      </c>
      <c r="C40" s="0" t="n">
        <v>0.0096788466656447</v>
      </c>
      <c r="D40" s="0" t="n">
        <v>0.0006616770706165</v>
      </c>
      <c r="E40" s="0" t="n">
        <v>0.110158474919412</v>
      </c>
      <c r="F40" s="0" t="n">
        <v>0.0079112925930907</v>
      </c>
      <c r="G40" s="0" t="n">
        <v>0.66776795215515</v>
      </c>
      <c r="H40" s="0" t="n">
        <v>1091884.86668921</v>
      </c>
      <c r="I40" s="0" t="n">
        <v>15961250.5007839</v>
      </c>
    </row>
    <row r="41" customFormat="false" ht="15" hidden="false" customHeight="false" outlineLevel="0" collapsed="false">
      <c r="A41" s="0" t="s">
        <v>56</v>
      </c>
      <c r="B41" s="0" t="n">
        <v>38</v>
      </c>
      <c r="C41" s="0" t="n">
        <v>0.009924903244242</v>
      </c>
      <c r="D41" s="0" t="n">
        <v>0.0006546407743431</v>
      </c>
      <c r="E41" s="0" t="n">
        <v>0.112807947601637</v>
      </c>
      <c r="F41" s="0" t="n">
        <v>0.0078274663222768</v>
      </c>
      <c r="G41" s="0" t="n">
        <v>0.660710862115935</v>
      </c>
      <c r="H41" s="0" t="n">
        <v>1066550.55326165</v>
      </c>
      <c r="I41" s="0" t="n">
        <v>16159215.5868157</v>
      </c>
    </row>
    <row r="42" customFormat="false" ht="15" hidden="false" customHeight="false" outlineLevel="0" collapsed="false">
      <c r="A42" s="0" t="s">
        <v>56</v>
      </c>
      <c r="B42" s="0" t="n">
        <v>39</v>
      </c>
      <c r="C42" s="0" t="n">
        <v>0.0101601271022942</v>
      </c>
      <c r="D42" s="0" t="n">
        <v>0.0006556477078325</v>
      </c>
      <c r="E42" s="0" t="n">
        <v>0.115334013678812</v>
      </c>
      <c r="F42" s="0" t="n">
        <v>0.0078394627301934</v>
      </c>
      <c r="G42" s="0" t="n">
        <v>0.653572545832296</v>
      </c>
      <c r="H42" s="0" t="n">
        <v>1054352.83632035</v>
      </c>
      <c r="I42" s="0" t="n">
        <v>16327877.2521886</v>
      </c>
    </row>
    <row r="43" customFormat="false" ht="15" hidden="false" customHeight="false" outlineLevel="0" collapsed="false">
      <c r="A43" s="0" t="s">
        <v>56</v>
      </c>
      <c r="B43" s="0" t="n">
        <v>40</v>
      </c>
      <c r="C43" s="0" t="n">
        <v>0.0101556364352754</v>
      </c>
      <c r="D43" s="0" t="n">
        <v>0.000656119339595</v>
      </c>
      <c r="E43" s="0" t="n">
        <v>0.115285850258369</v>
      </c>
      <c r="F43" s="0" t="n">
        <v>0.0078450816127004</v>
      </c>
      <c r="G43" s="0" t="n">
        <v>0.646514103531948</v>
      </c>
      <c r="H43" s="0" t="n">
        <v>1041180.13397981</v>
      </c>
      <c r="I43" s="0" t="n">
        <v>16105163.4378031</v>
      </c>
    </row>
    <row r="44" customFormat="false" ht="15" hidden="false" customHeight="false" outlineLevel="0" collapsed="false">
      <c r="A44" s="0" t="s">
        <v>56</v>
      </c>
      <c r="B44" s="0" t="n">
        <v>41</v>
      </c>
      <c r="C44" s="0" t="n">
        <v>0.010118664299899</v>
      </c>
      <c r="D44" s="0" t="n">
        <v>0.0006548882401958</v>
      </c>
      <c r="E44" s="0" t="n">
        <v>0.114889224368207</v>
      </c>
      <c r="F44" s="0" t="n">
        <v>0.0078304145941878</v>
      </c>
      <c r="G44" s="0" t="n">
        <v>0.639556609317815</v>
      </c>
      <c r="H44" s="0" t="n">
        <v>1025495.5138905</v>
      </c>
      <c r="I44" s="0" t="n">
        <v>15834532.7751295</v>
      </c>
    </row>
    <row r="45" customFormat="false" ht="15" hidden="false" customHeight="false" outlineLevel="0" collapsed="false">
      <c r="A45" s="0" t="s">
        <v>56</v>
      </c>
      <c r="B45" s="0" t="n">
        <v>42</v>
      </c>
      <c r="C45" s="0" t="n">
        <v>0.0101143661597105</v>
      </c>
      <c r="D45" s="0" t="n">
        <v>0.0006489890292041</v>
      </c>
      <c r="E45" s="0" t="n">
        <v>0.114843104645615</v>
      </c>
      <c r="F45" s="0" t="n">
        <v>0.007760130072595</v>
      </c>
      <c r="G45" s="0" t="n">
        <v>0.632680568241438</v>
      </c>
      <c r="H45" s="0" t="n">
        <v>1002855.45201574</v>
      </c>
      <c r="I45" s="0" t="n">
        <v>15619161.3950649</v>
      </c>
    </row>
    <row r="46" customFormat="false" ht="15" hidden="false" customHeight="false" outlineLevel="0" collapsed="false">
      <c r="A46" s="0" t="s">
        <v>56</v>
      </c>
      <c r="B46" s="0" t="n">
        <v>43</v>
      </c>
      <c r="C46" s="0" t="n">
        <v>0.0099801324179652</v>
      </c>
      <c r="D46" s="0" t="n">
        <v>0.0006467445796187</v>
      </c>
      <c r="E46" s="0" t="n">
        <v>0.113401646247134</v>
      </c>
      <c r="F46" s="0" t="n">
        <v>0.0077333879987924</v>
      </c>
      <c r="G46" s="0" t="n">
        <v>0.625964786472908</v>
      </c>
      <c r="H46" s="0" t="n">
        <v>986203.889473716</v>
      </c>
      <c r="I46" s="0" t="n">
        <v>15208600.380757</v>
      </c>
    </row>
    <row r="47" customFormat="false" ht="15" hidden="false" customHeight="false" outlineLevel="0" collapsed="false">
      <c r="A47" s="0" t="s">
        <v>56</v>
      </c>
      <c r="B47" s="0" t="n">
        <v>44</v>
      </c>
      <c r="C47" s="0" t="n">
        <v>0.0096192642032235</v>
      </c>
      <c r="D47" s="0" t="n">
        <v>0.0006451382850958</v>
      </c>
      <c r="E47" s="0" t="n">
        <v>0.109515816765029</v>
      </c>
      <c r="F47" s="0" t="n">
        <v>0.0077142489825621</v>
      </c>
      <c r="G47" s="0" t="n">
        <v>0.619547084364864</v>
      </c>
      <c r="H47" s="0" t="n">
        <v>970897.855479476</v>
      </c>
      <c r="I47" s="0" t="n">
        <v>14467127.5089467</v>
      </c>
    </row>
    <row r="48" customFormat="false" ht="15" hidden="false" customHeight="false" outlineLevel="0" collapsed="false">
      <c r="A48" s="0" t="s">
        <v>56</v>
      </c>
      <c r="B48" s="0" t="n">
        <v>45</v>
      </c>
      <c r="C48" s="0" t="n">
        <v>0.0095867640798163</v>
      </c>
      <c r="D48" s="0" t="n">
        <v>0.000641499855772</v>
      </c>
      <c r="E48" s="0" t="n">
        <v>0.109165090195167</v>
      </c>
      <c r="F48" s="0" t="n">
        <v>0.0076708958073303</v>
      </c>
      <c r="G48" s="0" t="n">
        <v>0.613217559884149</v>
      </c>
      <c r="H48" s="0" t="n">
        <v>953140.769528538</v>
      </c>
      <c r="I48" s="0" t="n">
        <v>14234880.7756256</v>
      </c>
    </row>
    <row r="49" customFormat="false" ht="15" hidden="false" customHeight="false" outlineLevel="0" collapsed="false">
      <c r="A49" s="0" t="s">
        <v>56</v>
      </c>
      <c r="B49" s="0" t="n">
        <v>46</v>
      </c>
      <c r="C49" s="0" t="n">
        <v>0.0095827882522205</v>
      </c>
      <c r="D49" s="0" t="n">
        <v>0.000644875182994</v>
      </c>
      <c r="E49" s="0" t="n">
        <v>0.109122176178002</v>
      </c>
      <c r="F49" s="0" t="n">
        <v>0.0077111140859841</v>
      </c>
      <c r="G49" s="0" t="n">
        <v>0.60695320540568</v>
      </c>
      <c r="H49" s="0" t="n">
        <v>945988.071543708</v>
      </c>
      <c r="I49" s="0" t="n">
        <v>14048233.9729388</v>
      </c>
    </row>
    <row r="50" customFormat="false" ht="15" hidden="false" customHeight="false" outlineLevel="0" collapsed="false">
      <c r="A50" s="0" t="s">
        <v>56</v>
      </c>
      <c r="B50" s="0" t="n">
        <v>47</v>
      </c>
      <c r="C50" s="0" t="n">
        <v>0.0095784555234011</v>
      </c>
      <c r="D50" s="0" t="n">
        <v>0.0006447152229983</v>
      </c>
      <c r="E50" s="0" t="n">
        <v>0.109075407706902</v>
      </c>
      <c r="F50" s="0" t="n">
        <v>0.007709208136897</v>
      </c>
      <c r="G50" s="0" t="n">
        <v>0.60075568852286</v>
      </c>
      <c r="H50" s="0" t="n">
        <v>933730.579985764</v>
      </c>
      <c r="I50" s="0" t="n">
        <v>13863377.7750269</v>
      </c>
    </row>
    <row r="51" customFormat="false" ht="15" hidden="false" customHeight="false" outlineLevel="0" collapsed="false">
      <c r="A51" s="0" t="s">
        <v>56</v>
      </c>
      <c r="B51" s="0" t="n">
        <v>48</v>
      </c>
      <c r="C51" s="0" t="n">
        <v>0.0096302204181523</v>
      </c>
      <c r="D51" s="0" t="n">
        <v>0.0006448527979824</v>
      </c>
      <c r="E51" s="0" t="n">
        <v>0.109634022729492</v>
      </c>
      <c r="F51" s="0" t="n">
        <v>0.0077108473651708</v>
      </c>
      <c r="G51" s="0" t="n">
        <v>0.594590310373429</v>
      </c>
      <c r="H51" s="0" t="n">
        <v>922048.354550903</v>
      </c>
      <c r="I51" s="0" t="n">
        <v>13760974.4878737</v>
      </c>
    </row>
    <row r="52" customFormat="false" ht="15" hidden="false" customHeight="false" outlineLevel="0" collapsed="false">
      <c r="A52" s="0" t="s">
        <v>56</v>
      </c>
      <c r="B52" s="0" t="n">
        <v>49</v>
      </c>
      <c r="C52" s="0" t="n">
        <v>0.0096297415546805</v>
      </c>
      <c r="D52" s="0" t="n">
        <v>0.0006377903241151</v>
      </c>
      <c r="E52" s="0" t="n">
        <v>0.109628856600004</v>
      </c>
      <c r="F52" s="0" t="n">
        <v>0.0076266936351069</v>
      </c>
      <c r="G52" s="0" t="n">
        <v>0.588492877371191</v>
      </c>
      <c r="H52" s="0" t="n">
        <v>900288.073700325</v>
      </c>
      <c r="I52" s="0" t="n">
        <v>13584420.7684524</v>
      </c>
    </row>
    <row r="53" customFormat="false" ht="15" hidden="false" customHeight="false" outlineLevel="0" collapsed="false">
      <c r="A53" s="0" t="s">
        <v>56</v>
      </c>
      <c r="B53" s="0" t="n">
        <v>50</v>
      </c>
      <c r="C53" s="0" t="n">
        <v>0.0098754655093719</v>
      </c>
      <c r="D53" s="0" t="n">
        <v>0.000640489668571</v>
      </c>
      <c r="E53" s="0" t="n">
        <v>0.112276196263918</v>
      </c>
      <c r="F53" s="0" t="n">
        <v>0.0076588587607672</v>
      </c>
      <c r="G53" s="0" t="n">
        <v>0.582312220499055</v>
      </c>
      <c r="H53" s="0" t="n">
        <v>892530.685162757</v>
      </c>
      <c r="I53" s="0" t="n">
        <v>13752775.4993757</v>
      </c>
    </row>
    <row r="54" customFormat="false" ht="15" hidden="false" customHeight="false" outlineLevel="0" collapsed="false">
      <c r="A54" s="0" t="s">
        <v>56</v>
      </c>
      <c r="B54" s="0" t="n">
        <v>51</v>
      </c>
      <c r="C54" s="0" t="n">
        <v>0.0101104661898031</v>
      </c>
      <c r="D54" s="0" t="n">
        <v>0.0006374601239109</v>
      </c>
      <c r="E54" s="0" t="n">
        <v>0.114801255446781</v>
      </c>
      <c r="F54" s="0" t="n">
        <v>0.0076227589360274</v>
      </c>
      <c r="G54" s="0" t="n">
        <v>0.576061653338036</v>
      </c>
      <c r="H54" s="0" t="n">
        <v>876710.531300554</v>
      </c>
      <c r="I54" s="0" t="n">
        <v>13896244.5439772</v>
      </c>
    </row>
    <row r="55" customFormat="false" ht="15" hidden="false" customHeight="false" outlineLevel="0" collapsed="false">
      <c r="A55" s="0" t="s">
        <v>56</v>
      </c>
      <c r="B55" s="0" t="n">
        <v>52</v>
      </c>
      <c r="C55" s="0" t="n">
        <v>0.010106904724716</v>
      </c>
      <c r="D55" s="0" t="n">
        <v>0.0006345972978716</v>
      </c>
      <c r="E55" s="0" t="n">
        <v>0.114763037039159</v>
      </c>
      <c r="F55" s="0" t="n">
        <v>0.0075886446114818</v>
      </c>
      <c r="G55" s="0" t="n">
        <v>0.569881973598825</v>
      </c>
      <c r="H55" s="0" t="n">
        <v>861163.116685834</v>
      </c>
      <c r="I55" s="0" t="n">
        <v>13706598.2813566</v>
      </c>
    </row>
    <row r="56" customFormat="false" ht="15" hidden="false" customHeight="false" outlineLevel="0" collapsed="false">
      <c r="A56" s="0" t="s">
        <v>56</v>
      </c>
      <c r="B56" s="0" t="n">
        <v>53</v>
      </c>
      <c r="C56" s="0" t="n">
        <v>0.0100701389409087</v>
      </c>
      <c r="D56" s="0" t="n">
        <v>0.0006337841492602</v>
      </c>
      <c r="E56" s="0" t="n">
        <v>0.114368411636737</v>
      </c>
      <c r="F56" s="0" t="n">
        <v>0.0075789546839563</v>
      </c>
      <c r="G56" s="0" t="n">
        <v>0.563790035959126</v>
      </c>
      <c r="H56" s="0" t="n">
        <v>848611.535276636</v>
      </c>
      <c r="I56" s="0" t="n">
        <v>13474966.182694</v>
      </c>
    </row>
    <row r="57" customFormat="false" ht="15" hidden="false" customHeight="false" outlineLevel="0" collapsed="false">
      <c r="A57" s="0" t="s">
        <v>56</v>
      </c>
      <c r="B57" s="0" t="n">
        <v>54</v>
      </c>
      <c r="C57" s="0" t="n">
        <v>0.0100659750785727</v>
      </c>
      <c r="D57" s="0" t="n">
        <v>0.0006336424776876</v>
      </c>
      <c r="E57" s="0" t="n">
        <v>0.114323708671752</v>
      </c>
      <c r="F57" s="0" t="n">
        <v>0.0075772664384557</v>
      </c>
      <c r="G57" s="0" t="n">
        <v>0.55776576858522</v>
      </c>
      <c r="H57" s="0" t="n">
        <v>837147.860511027</v>
      </c>
      <c r="I57" s="0" t="n">
        <v>13290412.6166387</v>
      </c>
    </row>
    <row r="58" customFormat="false" ht="15" hidden="false" customHeight="false" outlineLevel="0" collapsed="false">
      <c r="A58" s="0" t="s">
        <v>56</v>
      </c>
      <c r="B58" s="0" t="n">
        <v>55</v>
      </c>
      <c r="C58" s="0" t="n">
        <v>0.0099301739638674</v>
      </c>
      <c r="D58" s="0" t="n">
        <v>0.0006292833524815</v>
      </c>
      <c r="E58" s="0" t="n">
        <v>0.112864622134683</v>
      </c>
      <c r="F58" s="0" t="n">
        <v>0.00752531913757</v>
      </c>
      <c r="G58" s="0" t="n">
        <v>0.551884009202031</v>
      </c>
      <c r="H58" s="0" t="n">
        <v>820332.250964007</v>
      </c>
      <c r="I58" s="0" t="n">
        <v>12936804.635854</v>
      </c>
    </row>
    <row r="59" customFormat="false" ht="15" hidden="false" customHeight="false" outlineLevel="0" collapsed="false">
      <c r="A59" s="0" t="s">
        <v>56</v>
      </c>
      <c r="B59" s="0" t="n">
        <v>56</v>
      </c>
      <c r="C59" s="0" t="n">
        <v>0.0095691521790031</v>
      </c>
      <c r="D59" s="0" t="n">
        <v>0.0006252490955382</v>
      </c>
      <c r="E59" s="0" t="n">
        <v>0.108974977663683</v>
      </c>
      <c r="F59" s="0" t="n">
        <v>0.0074772410415883</v>
      </c>
      <c r="G59" s="0" t="n">
        <v>0.546265620617341</v>
      </c>
      <c r="H59" s="0" t="n">
        <v>804335.281302413</v>
      </c>
      <c r="I59" s="0" t="n">
        <v>12302287.7492835</v>
      </c>
    </row>
    <row r="60" customFormat="false" ht="15" hidden="false" customHeight="false" outlineLevel="0" collapsed="false">
      <c r="A60" s="0" t="s">
        <v>56</v>
      </c>
      <c r="B60" s="0" t="n">
        <v>57</v>
      </c>
      <c r="C60" s="0" t="n">
        <v>0.0095390003896995</v>
      </c>
      <c r="D60" s="0" t="n">
        <v>0.0006265746280242</v>
      </c>
      <c r="E60" s="0" t="n">
        <v>0.108649416347202</v>
      </c>
      <c r="F60" s="0" t="n">
        <v>0.0074930382575355</v>
      </c>
      <c r="G60" s="0" t="n">
        <v>0.540720210248645</v>
      </c>
      <c r="H60" s="0" t="n">
        <v>795702.582646478</v>
      </c>
      <c r="I60" s="0" t="n">
        <v>12106221.7897125</v>
      </c>
    </row>
    <row r="61" customFormat="false" ht="15" hidden="false" customHeight="false" outlineLevel="0" collapsed="false">
      <c r="A61" s="0" t="s">
        <v>56</v>
      </c>
      <c r="B61" s="0" t="n">
        <v>58</v>
      </c>
      <c r="C61" s="0" t="n">
        <v>0.0095349602232263</v>
      </c>
      <c r="D61" s="0" t="n">
        <v>0.0006248142385423</v>
      </c>
      <c r="E61" s="0" t="n">
        <v>0.108605784718626</v>
      </c>
      <c r="F61" s="0" t="n">
        <v>0.0074720585232449</v>
      </c>
      <c r="G61" s="0" t="n">
        <v>0.535234335092934</v>
      </c>
      <c r="H61" s="0" t="n">
        <v>783301.053087823</v>
      </c>
      <c r="I61" s="0" t="n">
        <v>11946075.0823821</v>
      </c>
    </row>
    <row r="62" customFormat="false" ht="15" hidden="false" customHeight="false" outlineLevel="0" collapsed="false">
      <c r="A62" s="0" t="s">
        <v>56</v>
      </c>
      <c r="B62" s="0" t="n">
        <v>59</v>
      </c>
      <c r="C62" s="0" t="n">
        <v>0.0095311675425116</v>
      </c>
      <c r="D62" s="0" t="n">
        <v>0.0006256315132456</v>
      </c>
      <c r="E62" s="0" t="n">
        <v>0.108564824021794</v>
      </c>
      <c r="F62" s="0" t="n">
        <v>0.0074817985809358</v>
      </c>
      <c r="G62" s="0" t="n">
        <v>0.529805838703922</v>
      </c>
      <c r="H62" s="0" t="n">
        <v>774269.202447605</v>
      </c>
      <c r="I62" s="0" t="n">
        <v>11788204.9882223</v>
      </c>
    </row>
    <row r="63" customFormat="false" ht="15" hidden="false" customHeight="false" outlineLevel="0" collapsed="false">
      <c r="A63" s="0" t="s">
        <v>56</v>
      </c>
      <c r="B63" s="0" t="n">
        <v>60</v>
      </c>
      <c r="C63" s="0" t="n">
        <v>0.0095881261683205</v>
      </c>
      <c r="D63" s="0" t="n">
        <v>0.0006242923636179</v>
      </c>
      <c r="E63" s="0" t="n">
        <v>0.109179791777509</v>
      </c>
      <c r="F63" s="0" t="n">
        <v>0.0074658389139593</v>
      </c>
      <c r="G63" s="0" t="n">
        <v>0.524402953037452</v>
      </c>
      <c r="H63" s="0" t="n">
        <v>762695.924518593</v>
      </c>
      <c r="I63" s="0" t="n">
        <v>11706469.3364914</v>
      </c>
    </row>
    <row r="64" customFormat="false" ht="15" hidden="false" customHeight="false" outlineLevel="0" collapsed="false">
      <c r="A64" s="0" t="s">
        <v>57</v>
      </c>
      <c r="B64" s="0" t="n">
        <v>1</v>
      </c>
      <c r="C64" s="0" t="n">
        <v>0.0099683732287473</v>
      </c>
      <c r="D64" s="0" t="n">
        <v>0.001143030758553</v>
      </c>
      <c r="E64" s="0" t="n">
        <v>0.11327526867528</v>
      </c>
      <c r="F64" s="0" t="n">
        <v>0.0136304665306165</v>
      </c>
      <c r="G64" s="0" t="n">
        <v>0.988900055949911</v>
      </c>
      <c r="H64" s="0" t="n">
        <v>3023389.93091419</v>
      </c>
      <c r="I64" s="0" t="n">
        <v>26336850.5544922</v>
      </c>
    </row>
    <row r="65" customFormat="false" ht="15" hidden="false" customHeight="false" outlineLevel="0" collapsed="false">
      <c r="A65" s="0" t="s">
        <v>57</v>
      </c>
      <c r="B65" s="0" t="n">
        <v>2</v>
      </c>
      <c r="C65" s="0" t="n">
        <v>0.0102727932061786</v>
      </c>
      <c r="D65" s="0" t="n">
        <v>0.0011093565995592</v>
      </c>
      <c r="E65" s="0" t="n">
        <v>0.11654159683635</v>
      </c>
      <c r="F65" s="0" t="n">
        <v>0.0132313544459656</v>
      </c>
      <c r="G65" s="0" t="n">
        <v>0.977655689106501</v>
      </c>
      <c r="H65" s="0" t="n">
        <v>2896000.42534474</v>
      </c>
      <c r="I65" s="0" t="n">
        <v>26787608.3601718</v>
      </c>
    </row>
    <row r="66" customFormat="false" ht="15" hidden="false" customHeight="false" outlineLevel="0" collapsed="false">
      <c r="A66" s="0" t="s">
        <v>57</v>
      </c>
      <c r="B66" s="0" t="n">
        <v>3</v>
      </c>
      <c r="C66" s="0" t="n">
        <v>0.0105299980811826</v>
      </c>
      <c r="D66" s="0" t="n">
        <v>0.0010721871801779</v>
      </c>
      <c r="E66" s="0" t="n">
        <v>0.119292722269475</v>
      </c>
      <c r="F66" s="0" t="n">
        <v>0.0127906440415831</v>
      </c>
      <c r="G66" s="0" t="n">
        <v>0.966324125448623</v>
      </c>
      <c r="H66" s="0" t="n">
        <v>2761632.99290386</v>
      </c>
      <c r="I66" s="0" t="n">
        <v>27093040.7121493</v>
      </c>
    </row>
    <row r="67" customFormat="false" ht="15" hidden="false" customHeight="false" outlineLevel="0" collapsed="false">
      <c r="A67" s="0" t="s">
        <v>57</v>
      </c>
      <c r="B67" s="0" t="n">
        <v>4</v>
      </c>
      <c r="C67" s="0" t="n">
        <v>0.0105272032296613</v>
      </c>
      <c r="D67" s="0" t="n">
        <v>0.0010333559594663</v>
      </c>
      <c r="E67" s="0" t="n">
        <v>0.119262870114564</v>
      </c>
      <c r="F67" s="0" t="n">
        <v>0.0123300372879597</v>
      </c>
      <c r="G67" s="0" t="n">
        <v>0.955163884434296</v>
      </c>
      <c r="H67" s="0" t="n">
        <v>2625500.29021673</v>
      </c>
      <c r="I67" s="0" t="n">
        <v>26719364.0055707</v>
      </c>
    </row>
    <row r="68" customFormat="false" ht="15" hidden="false" customHeight="false" outlineLevel="0" collapsed="false">
      <c r="A68" s="0" t="s">
        <v>57</v>
      </c>
      <c r="B68" s="0" t="n">
        <v>5</v>
      </c>
      <c r="C68" s="0" t="n">
        <v>0.0104894609771418</v>
      </c>
      <c r="D68" s="0" t="n">
        <v>0.0010013856318588</v>
      </c>
      <c r="E68" s="0" t="n">
        <v>0.118859649597763</v>
      </c>
      <c r="F68" s="0" t="n">
        <v>0.011950664971014</v>
      </c>
      <c r="G68" s="0" t="n">
        <v>0.944198903810353</v>
      </c>
      <c r="H68" s="0" t="n">
        <v>2509827.71177199</v>
      </c>
      <c r="I68" s="0" t="n">
        <v>26263984.4094329</v>
      </c>
    </row>
    <row r="69" customFormat="false" ht="15" hidden="false" customHeight="false" outlineLevel="0" collapsed="false">
      <c r="A69" s="0" t="s">
        <v>57</v>
      </c>
      <c r="B69" s="0" t="n">
        <v>6</v>
      </c>
      <c r="C69" s="0" t="n">
        <v>0.0104852196167272</v>
      </c>
      <c r="D69" s="0" t="n">
        <v>0.0009829024548395</v>
      </c>
      <c r="E69" s="0" t="n">
        <v>0.1188143263181</v>
      </c>
      <c r="F69" s="0" t="n">
        <v>0.0117312754866929</v>
      </c>
      <c r="G69" s="0" t="n">
        <v>0.933381216673614</v>
      </c>
      <c r="H69" s="0" t="n">
        <v>2430297.24404506</v>
      </c>
      <c r="I69" s="0" t="n">
        <v>25899979.8964051</v>
      </c>
    </row>
    <row r="70" customFormat="false" ht="15" hidden="false" customHeight="false" outlineLevel="0" collapsed="false">
      <c r="A70" s="0" t="s">
        <v>57</v>
      </c>
      <c r="B70" s="0" t="n">
        <v>7</v>
      </c>
      <c r="C70" s="0" t="n">
        <v>0.0103580209359875</v>
      </c>
      <c r="D70" s="0" t="n">
        <v>0.0009493772404154</v>
      </c>
      <c r="E70" s="0" t="n">
        <v>0.117454084673415</v>
      </c>
      <c r="F70" s="0" t="n">
        <v>0.0113332278037224</v>
      </c>
      <c r="G70" s="0" t="n">
        <v>0.92283717482431</v>
      </c>
      <c r="H70" s="0" t="n">
        <v>2315792.26714482</v>
      </c>
      <c r="I70" s="0" t="n">
        <v>25242075.5743002</v>
      </c>
    </row>
    <row r="71" customFormat="false" ht="15" hidden="false" customHeight="false" outlineLevel="0" collapsed="false">
      <c r="A71" s="0" t="s">
        <v>57</v>
      </c>
      <c r="B71" s="0" t="n">
        <v>8</v>
      </c>
      <c r="C71" s="0" t="n">
        <v>0.0099886088942404</v>
      </c>
      <c r="D71" s="0" t="n">
        <v>0.0009298783021194</v>
      </c>
      <c r="E71" s="0" t="n">
        <v>0.113492733825525</v>
      </c>
      <c r="F71" s="0" t="n">
        <v>0.0111016476836254</v>
      </c>
      <c r="G71" s="0" t="n">
        <v>0.912770771778314</v>
      </c>
      <c r="H71" s="0" t="n">
        <v>2238023.09412701</v>
      </c>
      <c r="I71" s="0" t="n">
        <v>24018143.1778379</v>
      </c>
    </row>
    <row r="72" customFormat="false" ht="15" hidden="false" customHeight="false" outlineLevel="0" collapsed="false">
      <c r="A72" s="0" t="s">
        <v>57</v>
      </c>
      <c r="B72" s="0" t="n">
        <v>9</v>
      </c>
      <c r="C72" s="0" t="n">
        <v>0.0099466117236697</v>
      </c>
      <c r="D72" s="0" t="n">
        <v>0.0009058146462466</v>
      </c>
      <c r="E72" s="0" t="n">
        <v>0.1130413513271</v>
      </c>
      <c r="F72" s="0" t="n">
        <v>0.0108157859193925</v>
      </c>
      <c r="G72" s="0" t="n">
        <v>0.902874325822809</v>
      </c>
      <c r="H72" s="0" t="n">
        <v>2151896.81072355</v>
      </c>
      <c r="I72" s="0" t="n">
        <v>23608244.8029224</v>
      </c>
    </row>
    <row r="73" customFormat="false" ht="15" hidden="false" customHeight="false" outlineLevel="0" collapsed="false">
      <c r="A73" s="0" t="s">
        <v>57</v>
      </c>
      <c r="B73" s="0" t="n">
        <v>10</v>
      </c>
      <c r="C73" s="0" t="n">
        <v>0.0099387177671477</v>
      </c>
      <c r="D73" s="0" t="n">
        <v>0.000877637525478</v>
      </c>
      <c r="E73" s="0" t="n">
        <v>0.112956484145489</v>
      </c>
      <c r="F73" s="0" t="n">
        <v>0.0104809623887589</v>
      </c>
      <c r="G73" s="0" t="n">
        <v>0.893117600856143</v>
      </c>
      <c r="H73" s="0" t="n">
        <v>2058094.06908296</v>
      </c>
      <c r="I73" s="0" t="n">
        <v>23286224.190956</v>
      </c>
    </row>
    <row r="74" customFormat="false" ht="15" hidden="false" customHeight="false" outlineLevel="0" collapsed="false">
      <c r="A74" s="0" t="s">
        <v>57</v>
      </c>
      <c r="B74" s="0" t="n">
        <v>11</v>
      </c>
      <c r="C74" s="0" t="n">
        <v>0.0099294257116304</v>
      </c>
      <c r="D74" s="0" t="n">
        <v>0.0008566522432106</v>
      </c>
      <c r="E74" s="0" t="n">
        <v>0.112856576595599</v>
      </c>
      <c r="F74" s="0" t="n">
        <v>0.010231530654485</v>
      </c>
      <c r="G74" s="0" t="n">
        <v>0.883493268385191</v>
      </c>
      <c r="H74" s="0" t="n">
        <v>1983049.71397219</v>
      </c>
      <c r="I74" s="0" t="n">
        <v>22965768.2261284</v>
      </c>
    </row>
    <row r="75" customFormat="false" ht="15" hidden="false" customHeight="false" outlineLevel="0" collapsed="false">
      <c r="A75" s="0" t="s">
        <v>57</v>
      </c>
      <c r="B75" s="0" t="n">
        <v>12</v>
      </c>
      <c r="C75" s="0" t="n">
        <v>0.0099626929479927</v>
      </c>
      <c r="D75" s="0" t="n">
        <v>0.0008325263421124</v>
      </c>
      <c r="E75" s="0" t="n">
        <v>0.113214216027231</v>
      </c>
      <c r="F75" s="0" t="n">
        <v>0.0099446982058946</v>
      </c>
      <c r="G75" s="0" t="n">
        <v>0.87396446026889</v>
      </c>
      <c r="H75" s="0" t="n">
        <v>1902455.76059777</v>
      </c>
      <c r="I75" s="0" t="n">
        <v>22747392.2148097</v>
      </c>
    </row>
    <row r="76" customFormat="false" ht="15" hidden="false" customHeight="false" outlineLevel="0" collapsed="false">
      <c r="A76" s="0" t="s">
        <v>57</v>
      </c>
      <c r="B76" s="0" t="n">
        <v>13</v>
      </c>
      <c r="C76" s="0" t="n">
        <v>0.009943150986994</v>
      </c>
      <c r="D76" s="0" t="n">
        <v>0.0008066535443557</v>
      </c>
      <c r="E76" s="0" t="n">
        <v>0.113004146189984</v>
      </c>
      <c r="F76" s="0" t="n">
        <v>0.0096370122607724</v>
      </c>
      <c r="G76" s="0" t="n">
        <v>0.86457799480097</v>
      </c>
      <c r="H76" s="0" t="n">
        <v>1819626.942198</v>
      </c>
      <c r="I76" s="0" t="n">
        <v>22411394.4716606</v>
      </c>
    </row>
    <row r="77" customFormat="false" ht="15" hidden="false" customHeight="false" outlineLevel="0" collapsed="false">
      <c r="A77" s="0" t="s">
        <v>57</v>
      </c>
      <c r="B77" s="0" t="n">
        <v>14</v>
      </c>
      <c r="C77" s="0" t="n">
        <v>0.0102102432210999</v>
      </c>
      <c r="D77" s="0" t="n">
        <v>0.0007926668217306</v>
      </c>
      <c r="E77" s="0" t="n">
        <v>0.115871357337841</v>
      </c>
      <c r="F77" s="0" t="n">
        <v>0.0094706420708098</v>
      </c>
      <c r="G77" s="0" t="n">
        <v>0.855073737480986</v>
      </c>
      <c r="H77" s="0" t="n">
        <v>1765142.63193136</v>
      </c>
      <c r="I77" s="0" t="n">
        <v>22718561.2318509</v>
      </c>
    </row>
    <row r="78" customFormat="false" ht="15" hidden="false" customHeight="false" outlineLevel="0" collapsed="false">
      <c r="A78" s="0" t="s">
        <v>57</v>
      </c>
      <c r="B78" s="0" t="n">
        <v>15</v>
      </c>
      <c r="C78" s="0" t="n">
        <v>0.010439774661022</v>
      </c>
      <c r="D78" s="0" t="n">
        <v>0.0007794677840542</v>
      </c>
      <c r="E78" s="0" t="n">
        <v>0.118328566288299</v>
      </c>
      <c r="F78" s="0" t="n">
        <v>0.0093136177922903</v>
      </c>
      <c r="G78" s="0" t="n">
        <v>0.845489130816302</v>
      </c>
      <c r="H78" s="0" t="n">
        <v>1713031.04579515</v>
      </c>
      <c r="I78" s="0" t="n">
        <v>22925538.0859178</v>
      </c>
    </row>
    <row r="79" customFormat="false" ht="15" hidden="false" customHeight="false" outlineLevel="0" collapsed="false">
      <c r="A79" s="0" t="s">
        <v>57</v>
      </c>
      <c r="B79" s="0" t="n">
        <v>16</v>
      </c>
      <c r="C79" s="0" t="n">
        <v>0.010428311787173</v>
      </c>
      <c r="D79" s="0" t="n">
        <v>0.0007698214470488</v>
      </c>
      <c r="E79" s="0" t="n">
        <v>0.118206001147774</v>
      </c>
      <c r="F79" s="0" t="n">
        <v>0.0091988443043775</v>
      </c>
      <c r="G79" s="0" t="n">
        <v>0.836029816578431</v>
      </c>
      <c r="H79" s="0" t="n">
        <v>1669303.15309807</v>
      </c>
      <c r="I79" s="0" t="n">
        <v>22595645.7204047</v>
      </c>
    </row>
    <row r="80" customFormat="false" ht="15" hidden="false" customHeight="false" outlineLevel="0" collapsed="false">
      <c r="A80" s="0" t="s">
        <v>57</v>
      </c>
      <c r="B80" s="0" t="n">
        <v>17</v>
      </c>
      <c r="C80" s="0" t="n">
        <v>0.0103817779109001</v>
      </c>
      <c r="D80" s="0" t="n">
        <v>0.0007665217774643</v>
      </c>
      <c r="E80" s="0" t="n">
        <v>0.117708283912232</v>
      </c>
      <c r="F80" s="0" t="n">
        <v>0.0091595815692862</v>
      </c>
      <c r="G80" s="0" t="n">
        <v>0.826718007233027</v>
      </c>
      <c r="H80" s="0" t="n">
        <v>1640031.64569581</v>
      </c>
      <c r="I80" s="0" t="n">
        <v>22195577.0498583</v>
      </c>
    </row>
    <row r="81" customFormat="false" ht="15" hidden="false" customHeight="false" outlineLevel="0" collapsed="false">
      <c r="A81" s="0" t="s">
        <v>57</v>
      </c>
      <c r="B81" s="0" t="n">
        <v>18</v>
      </c>
      <c r="C81" s="0" t="n">
        <v>0.0103657779110072</v>
      </c>
      <c r="D81" s="0" t="n">
        <v>0.0007505633377918</v>
      </c>
      <c r="E81" s="0" t="n">
        <v>0.117537091558483</v>
      </c>
      <c r="F81" s="0" t="n">
        <v>0.0089696721270087</v>
      </c>
      <c r="G81" s="0" t="n">
        <v>0.817536273195933</v>
      </c>
      <c r="H81" s="0" t="n">
        <v>1584581.48298975</v>
      </c>
      <c r="I81" s="0" t="n">
        <v>21867696.6889855</v>
      </c>
    </row>
    <row r="82" customFormat="false" ht="15" hidden="false" customHeight="false" outlineLevel="0" collapsed="false">
      <c r="A82" s="0" t="s">
        <v>57</v>
      </c>
      <c r="B82" s="0" t="n">
        <v>19</v>
      </c>
      <c r="C82" s="0" t="n">
        <v>0.0102212341253263</v>
      </c>
      <c r="D82" s="0" t="n">
        <v>0.0007412949983566</v>
      </c>
      <c r="E82" s="0" t="n">
        <v>0.115989161504428</v>
      </c>
      <c r="F82" s="0" t="n">
        <v>0.0088593612429911</v>
      </c>
      <c r="G82" s="0" t="n">
        <v>0.80858215932952</v>
      </c>
      <c r="H82" s="0" t="n">
        <v>1544282.82396727</v>
      </c>
      <c r="I82" s="0" t="n">
        <v>21277326.0053338</v>
      </c>
    </row>
    <row r="83" customFormat="false" ht="15" hidden="false" customHeight="false" outlineLevel="0" collapsed="false">
      <c r="A83" s="0" t="s">
        <v>57</v>
      </c>
      <c r="B83" s="0" t="n">
        <v>20</v>
      </c>
      <c r="C83" s="0" t="n">
        <v>0.0098439864950969</v>
      </c>
      <c r="D83" s="0" t="n">
        <v>0.0007363671266398</v>
      </c>
      <c r="E83" s="0" t="n">
        <v>0.111937456362676</v>
      </c>
      <c r="F83" s="0" t="n">
        <v>0.0088007056050628</v>
      </c>
      <c r="G83" s="0" t="n">
        <v>0.800034929498818</v>
      </c>
      <c r="H83" s="0" t="n">
        <v>1513914.01546009</v>
      </c>
      <c r="I83" s="0" t="n">
        <v>20223574.0058872</v>
      </c>
    </row>
    <row r="84" customFormat="false" ht="15" hidden="false" customHeight="false" outlineLevel="0" collapsed="false">
      <c r="A84" s="0" t="s">
        <v>57</v>
      </c>
      <c r="B84" s="0" t="n">
        <v>21</v>
      </c>
      <c r="C84" s="0" t="n">
        <v>0.009801191927884</v>
      </c>
      <c r="D84" s="0" t="n">
        <v>0.0007304054670951</v>
      </c>
      <c r="E84" s="0" t="n">
        <v>0.111476761841909</v>
      </c>
      <c r="F84" s="0" t="n">
        <v>0.0087297407091899</v>
      </c>
      <c r="G84" s="0" t="n">
        <v>0.791617043444778</v>
      </c>
      <c r="H84" s="0" t="n">
        <v>1482533.55003792</v>
      </c>
      <c r="I84" s="0" t="n">
        <v>19879345.5018035</v>
      </c>
    </row>
    <row r="85" customFormat="false" ht="15" hidden="false" customHeight="false" outlineLevel="0" collapsed="false">
      <c r="A85" s="0" t="s">
        <v>57</v>
      </c>
      <c r="B85" s="0" t="n">
        <v>22</v>
      </c>
      <c r="C85" s="0" t="n">
        <v>0.0097903675724834</v>
      </c>
      <c r="D85" s="0" t="n">
        <v>0.0007246741301971</v>
      </c>
      <c r="E85" s="0" t="n">
        <v>0.111360200163577</v>
      </c>
      <c r="F85" s="0" t="n">
        <v>0.0086615130789319</v>
      </c>
      <c r="G85" s="0" t="n">
        <v>0.783300881016578</v>
      </c>
      <c r="H85" s="0" t="n">
        <v>1452222.98976042</v>
      </c>
      <c r="I85" s="0" t="n">
        <v>19605355.0214658</v>
      </c>
    </row>
    <row r="86" customFormat="false" ht="15" hidden="false" customHeight="false" outlineLevel="0" collapsed="false">
      <c r="A86" s="0" t="s">
        <v>57</v>
      </c>
      <c r="B86" s="0" t="n">
        <v>23</v>
      </c>
      <c r="C86" s="0" t="n">
        <v>0.0097801480145518</v>
      </c>
      <c r="D86" s="0" t="n">
        <v>0.0007149599853726</v>
      </c>
      <c r="E86" s="0" t="n">
        <v>0.111250138360929</v>
      </c>
      <c r="F86" s="0" t="n">
        <v>0.0085458630239464</v>
      </c>
      <c r="G86" s="0" t="n">
        <v>0.775087707594446</v>
      </c>
      <c r="H86" s="0" t="n">
        <v>1414570.17344484</v>
      </c>
      <c r="I86" s="0" t="n">
        <v>19336486.9295294</v>
      </c>
    </row>
    <row r="87" customFormat="false" ht="15" hidden="false" customHeight="false" outlineLevel="0" collapsed="false">
      <c r="A87" s="0" t="s">
        <v>57</v>
      </c>
      <c r="B87" s="0" t="n">
        <v>24</v>
      </c>
      <c r="C87" s="0" t="n">
        <v>0.0098160419168115</v>
      </c>
      <c r="D87" s="0" t="n">
        <v>0.0007122762293108</v>
      </c>
      <c r="E87" s="0" t="n">
        <v>0.111636650606027</v>
      </c>
      <c r="F87" s="0" t="n">
        <v>0.0085139098544615</v>
      </c>
      <c r="G87" s="0" t="n">
        <v>0.76693496776283</v>
      </c>
      <c r="H87" s="0" t="n">
        <v>1391384.06584113</v>
      </c>
      <c r="I87" s="0" t="n">
        <v>19161324.7286748</v>
      </c>
    </row>
    <row r="88" customFormat="false" ht="15" hidden="false" customHeight="false" outlineLevel="0" collapsed="false">
      <c r="A88" s="0" t="s">
        <v>57</v>
      </c>
      <c r="B88" s="0" t="n">
        <v>25</v>
      </c>
      <c r="C88" s="0" t="n">
        <v>0.009799956129335</v>
      </c>
      <c r="D88" s="0" t="n">
        <v>0.000709962956933</v>
      </c>
      <c r="E88" s="0" t="n">
        <v>0.111463454898819</v>
      </c>
      <c r="F88" s="0" t="n">
        <v>0.0084863669572595</v>
      </c>
      <c r="G88" s="0" t="n">
        <v>0.758882247155048</v>
      </c>
      <c r="H88" s="0" t="n">
        <v>1369210.94663328</v>
      </c>
      <c r="I88" s="0" t="n">
        <v>18886451.2546793</v>
      </c>
    </row>
    <row r="89" customFormat="false" ht="15" hidden="false" customHeight="false" outlineLevel="0" collapsed="false">
      <c r="A89" s="0" t="s">
        <v>57</v>
      </c>
      <c r="B89" s="0" t="n">
        <v>26</v>
      </c>
      <c r="C89" s="0" t="n">
        <v>0.0100573475513077</v>
      </c>
      <c r="D89" s="0" t="n">
        <v>0.0007013176964786</v>
      </c>
      <c r="E89" s="0" t="n">
        <v>0.114231077497043</v>
      </c>
      <c r="F89" s="0" t="n">
        <v>0.0083834262553246</v>
      </c>
      <c r="G89" s="0" t="n">
        <v>0.750725597188948</v>
      </c>
      <c r="H89" s="0" t="n">
        <v>1335329.51681305</v>
      </c>
      <c r="I89" s="0" t="n">
        <v>19136055.6077008</v>
      </c>
    </row>
    <row r="90" customFormat="false" ht="15" hidden="false" customHeight="false" outlineLevel="0" collapsed="false">
      <c r="A90" s="0" t="s">
        <v>57</v>
      </c>
      <c r="B90" s="0" t="n">
        <v>27</v>
      </c>
      <c r="C90" s="0" t="n">
        <v>0.0102877249507614</v>
      </c>
      <c r="D90" s="0" t="n">
        <v>0.0006929361499656</v>
      </c>
      <c r="E90" s="0" t="n">
        <v>0.116701525518832</v>
      </c>
      <c r="F90" s="0" t="n">
        <v>0.0082836162905919</v>
      </c>
      <c r="G90" s="0" t="n">
        <v>0.742490147425314</v>
      </c>
      <c r="H90" s="0" t="n">
        <v>1302241.3360526</v>
      </c>
      <c r="I90" s="0" t="n">
        <v>19320419.8541472</v>
      </c>
    </row>
    <row r="91" customFormat="false" ht="15" hidden="false" customHeight="false" outlineLevel="0" collapsed="false">
      <c r="A91" s="0" t="s">
        <v>57</v>
      </c>
      <c r="B91" s="0" t="n">
        <v>28</v>
      </c>
      <c r="C91" s="0" t="n">
        <v>0.0102766468774041</v>
      </c>
      <c r="D91" s="0" t="n">
        <v>0.0006947760776026</v>
      </c>
      <c r="E91" s="0" t="n">
        <v>0.116582874699125</v>
      </c>
      <c r="F91" s="0" t="n">
        <v>0.0083055274885106</v>
      </c>
      <c r="G91" s="0" t="n">
        <v>0.734352024863934</v>
      </c>
      <c r="H91" s="0" t="n">
        <v>1288442.42950109</v>
      </c>
      <c r="I91" s="0" t="n">
        <v>19044507.8035218</v>
      </c>
    </row>
    <row r="92" customFormat="false" ht="15" hidden="false" customHeight="false" outlineLevel="0" collapsed="false">
      <c r="A92" s="0" t="s">
        <v>57</v>
      </c>
      <c r="B92" s="0" t="n">
        <v>29</v>
      </c>
      <c r="C92" s="0" t="n">
        <v>0.0102322215383272</v>
      </c>
      <c r="D92" s="0" t="n">
        <v>0.0006834402873268</v>
      </c>
      <c r="E92" s="0" t="n">
        <v>0.116106913869036</v>
      </c>
      <c r="F92" s="0" t="n">
        <v>0.0081705255889866</v>
      </c>
      <c r="G92" s="0" t="n">
        <v>0.726343972393395</v>
      </c>
      <c r="H92" s="0" t="n">
        <v>1250666.14953351</v>
      </c>
      <c r="I92" s="0" t="n">
        <v>18711725.5167075</v>
      </c>
    </row>
    <row r="93" customFormat="false" ht="15" hidden="false" customHeight="false" outlineLevel="0" collapsed="false">
      <c r="A93" s="0" t="s">
        <v>57</v>
      </c>
      <c r="B93" s="0" t="n">
        <v>30</v>
      </c>
      <c r="C93" s="0" t="n">
        <v>0.0102214834829747</v>
      </c>
      <c r="D93" s="0" t="n">
        <v>0.0006803999126715</v>
      </c>
      <c r="E93" s="0" t="n">
        <v>0.115991834035696</v>
      </c>
      <c r="F93" s="0" t="n">
        <v>0.0081343138365289</v>
      </c>
      <c r="G93" s="0" t="n">
        <v>0.718433325949514</v>
      </c>
      <c r="H93" s="0" t="n">
        <v>1228697.00415993</v>
      </c>
      <c r="I93" s="0" t="n">
        <v>18445859.0971977</v>
      </c>
    </row>
    <row r="94" customFormat="false" ht="15" hidden="false" customHeight="false" outlineLevel="0" collapsed="false">
      <c r="A94" s="0" t="s">
        <v>57</v>
      </c>
      <c r="B94" s="0" t="n">
        <v>31</v>
      </c>
      <c r="C94" s="0" t="n">
        <v>0.0100816774415476</v>
      </c>
      <c r="D94" s="0" t="n">
        <v>0.0006809986366279</v>
      </c>
      <c r="E94" s="0" t="n">
        <v>0.114492277449519</v>
      </c>
      <c r="F94" s="0" t="n">
        <v>0.0081414449100023</v>
      </c>
      <c r="G94" s="0" t="n">
        <v>0.71070883461736</v>
      </c>
      <c r="H94" s="0" t="n">
        <v>1213576.52491395</v>
      </c>
      <c r="I94" s="0" t="n">
        <v>17953861.3967576</v>
      </c>
    </row>
    <row r="95" customFormat="false" ht="15" hidden="false" customHeight="false" outlineLevel="0" collapsed="false">
      <c r="A95" s="0" t="s">
        <v>57</v>
      </c>
      <c r="B95" s="0" t="n">
        <v>32</v>
      </c>
      <c r="C95" s="0" t="n">
        <v>0.0097133051814319</v>
      </c>
      <c r="D95" s="0" t="n">
        <v>0.0006736371088703</v>
      </c>
      <c r="E95" s="0" t="n">
        <v>0.110529951393919</v>
      </c>
      <c r="F95" s="0" t="n">
        <v>0.00805376251693</v>
      </c>
      <c r="G95" s="0" t="n">
        <v>0.703334243505649</v>
      </c>
      <c r="H95" s="0" t="n">
        <v>1184794.28601839</v>
      </c>
      <c r="I95" s="0" t="n">
        <v>17072272.1910223</v>
      </c>
    </row>
    <row r="96" customFormat="false" ht="15" hidden="false" customHeight="false" outlineLevel="0" collapsed="false">
      <c r="A96" s="0" t="s">
        <v>57</v>
      </c>
      <c r="B96" s="0" t="n">
        <v>33</v>
      </c>
      <c r="C96" s="0" t="n">
        <v>0.0096720345923196</v>
      </c>
      <c r="D96" s="0" t="n">
        <v>0.000669977286043</v>
      </c>
      <c r="E96" s="0" t="n">
        <v>0.11008502123183</v>
      </c>
      <c r="F96" s="0" t="n">
        <v>0.0080101681028074</v>
      </c>
      <c r="G96" s="0" t="n">
        <v>0.6960677427908</v>
      </c>
      <c r="H96" s="0" t="n">
        <v>1163408.83808457</v>
      </c>
      <c r="I96" s="0" t="n">
        <v>16784138.5392558</v>
      </c>
    </row>
    <row r="97" customFormat="false" ht="15" hidden="false" customHeight="false" outlineLevel="0" collapsed="false">
      <c r="A97" s="0" t="s">
        <v>57</v>
      </c>
      <c r="B97" s="0" t="n">
        <v>34</v>
      </c>
      <c r="C97" s="0" t="n">
        <v>0.0096617541233305</v>
      </c>
      <c r="D97" s="0" t="n">
        <v>0.0006678043398047</v>
      </c>
      <c r="E97" s="0" t="n">
        <v>0.109974157768102</v>
      </c>
      <c r="F97" s="0" t="n">
        <v>0.0079842839647954</v>
      </c>
      <c r="G97" s="0" t="n">
        <v>0.688885053551269</v>
      </c>
      <c r="H97" s="0" t="n">
        <v>1144961.87045147</v>
      </c>
      <c r="I97" s="0" t="n">
        <v>16554179.0240733</v>
      </c>
    </row>
    <row r="98" customFormat="false" ht="15" hidden="false" customHeight="false" outlineLevel="0" collapsed="false">
      <c r="A98" s="0" t="s">
        <v>57</v>
      </c>
      <c r="B98" s="0" t="n">
        <v>35</v>
      </c>
      <c r="C98" s="0" t="n">
        <v>0.0096512055569649</v>
      </c>
      <c r="D98" s="0" t="n">
        <v>0.0006625517077743</v>
      </c>
      <c r="E98" s="0" t="n">
        <v>0.109860390011722</v>
      </c>
      <c r="F98" s="0" t="n">
        <v>0.007921712049051</v>
      </c>
      <c r="G98" s="0" t="n">
        <v>0.681787400786156</v>
      </c>
      <c r="H98" s="0" t="n">
        <v>1121581.83637396</v>
      </c>
      <c r="I98" s="0" t="n">
        <v>16326944.5335232</v>
      </c>
    </row>
    <row r="99" customFormat="false" ht="15" hidden="false" customHeight="false" outlineLevel="0" collapsed="false">
      <c r="A99" s="0" t="s">
        <v>57</v>
      </c>
      <c r="B99" s="0" t="n">
        <v>36</v>
      </c>
      <c r="C99" s="0" t="n">
        <v>0.0096914731471557</v>
      </c>
      <c r="D99" s="0" t="n">
        <v>0.0006592010769317</v>
      </c>
      <c r="E99" s="0" t="n">
        <v>0.110294609905595</v>
      </c>
      <c r="F99" s="0" t="n">
        <v>0.0078817958095704</v>
      </c>
      <c r="G99" s="0" t="n">
        <v>0.674737711279259</v>
      </c>
      <c r="H99" s="0" t="n">
        <v>1101792.4894297</v>
      </c>
      <c r="I99" s="0" t="n">
        <v>16187706.2317213</v>
      </c>
    </row>
    <row r="100" customFormat="false" ht="15" hidden="false" customHeight="false" outlineLevel="0" collapsed="false">
      <c r="A100" s="0" t="s">
        <v>57</v>
      </c>
      <c r="B100" s="0" t="n">
        <v>37</v>
      </c>
      <c r="C100" s="0" t="n">
        <v>0.0096788466656447</v>
      </c>
      <c r="D100" s="0" t="n">
        <v>0.0006616770706165</v>
      </c>
      <c r="E100" s="0" t="n">
        <v>0.110158474919412</v>
      </c>
      <c r="F100" s="0" t="n">
        <v>0.0079112925930907</v>
      </c>
      <c r="G100" s="0" t="n">
        <v>0.66776795215515</v>
      </c>
      <c r="H100" s="0" t="n">
        <v>1091884.86668921</v>
      </c>
      <c r="I100" s="0" t="n">
        <v>15961250.5007839</v>
      </c>
    </row>
    <row r="101" customFormat="false" ht="15" hidden="false" customHeight="false" outlineLevel="0" collapsed="false">
      <c r="A101" s="0" t="s">
        <v>57</v>
      </c>
      <c r="B101" s="0" t="n">
        <v>38</v>
      </c>
      <c r="C101" s="0" t="n">
        <v>0.009924903244242</v>
      </c>
      <c r="D101" s="0" t="n">
        <v>0.0006546407743431</v>
      </c>
      <c r="E101" s="0" t="n">
        <v>0.112807947601637</v>
      </c>
      <c r="F101" s="0" t="n">
        <v>0.0078274663222768</v>
      </c>
      <c r="G101" s="0" t="n">
        <v>0.660710862115935</v>
      </c>
      <c r="H101" s="0" t="n">
        <v>1066550.55326165</v>
      </c>
      <c r="I101" s="0" t="n">
        <v>16159215.5868157</v>
      </c>
    </row>
    <row r="102" customFormat="false" ht="15" hidden="false" customHeight="false" outlineLevel="0" collapsed="false">
      <c r="A102" s="0" t="s">
        <v>57</v>
      </c>
      <c r="B102" s="0" t="n">
        <v>39</v>
      </c>
      <c r="C102" s="0" t="n">
        <v>0.0101601271022942</v>
      </c>
      <c r="D102" s="0" t="n">
        <v>0.0006556477078325</v>
      </c>
      <c r="E102" s="0" t="n">
        <v>0.115334013678812</v>
      </c>
      <c r="F102" s="0" t="n">
        <v>0.0078394627301934</v>
      </c>
      <c r="G102" s="0" t="n">
        <v>0.653572545832296</v>
      </c>
      <c r="H102" s="0" t="n">
        <v>1054352.83632035</v>
      </c>
      <c r="I102" s="0" t="n">
        <v>16327877.2521886</v>
      </c>
    </row>
    <row r="103" customFormat="false" ht="15" hidden="false" customHeight="false" outlineLevel="0" collapsed="false">
      <c r="A103" s="0" t="s">
        <v>57</v>
      </c>
      <c r="B103" s="0" t="n">
        <v>40</v>
      </c>
      <c r="C103" s="0" t="n">
        <v>0.0101556364352754</v>
      </c>
      <c r="D103" s="0" t="n">
        <v>0.000656119339595</v>
      </c>
      <c r="E103" s="0" t="n">
        <v>0.115285850258369</v>
      </c>
      <c r="F103" s="0" t="n">
        <v>0.0078450816127004</v>
      </c>
      <c r="G103" s="0" t="n">
        <v>0.646514103531948</v>
      </c>
      <c r="H103" s="0" t="n">
        <v>1041180.13397981</v>
      </c>
      <c r="I103" s="0" t="n">
        <v>16105163.4378031</v>
      </c>
    </row>
    <row r="104" customFormat="false" ht="15" hidden="false" customHeight="false" outlineLevel="0" collapsed="false">
      <c r="A104" s="0" t="s">
        <v>57</v>
      </c>
      <c r="B104" s="0" t="n">
        <v>41</v>
      </c>
      <c r="C104" s="0" t="n">
        <v>0.010118664299899</v>
      </c>
      <c r="D104" s="0" t="n">
        <v>0.0006548882401958</v>
      </c>
      <c r="E104" s="0" t="n">
        <v>0.114889224368207</v>
      </c>
      <c r="F104" s="0" t="n">
        <v>0.0078304145941878</v>
      </c>
      <c r="G104" s="0" t="n">
        <v>0.639556609317815</v>
      </c>
      <c r="H104" s="0" t="n">
        <v>1025495.5138905</v>
      </c>
      <c r="I104" s="0" t="n">
        <v>15834532.7751295</v>
      </c>
    </row>
    <row r="105" customFormat="false" ht="15" hidden="false" customHeight="false" outlineLevel="0" collapsed="false">
      <c r="A105" s="0" t="s">
        <v>57</v>
      </c>
      <c r="B105" s="0" t="n">
        <v>42</v>
      </c>
      <c r="C105" s="0" t="n">
        <v>0.0101143661597105</v>
      </c>
      <c r="D105" s="0" t="n">
        <v>0.0006489890292041</v>
      </c>
      <c r="E105" s="0" t="n">
        <v>0.114843104645615</v>
      </c>
      <c r="F105" s="0" t="n">
        <v>0.007760130072595</v>
      </c>
      <c r="G105" s="0" t="n">
        <v>0.632680568241438</v>
      </c>
      <c r="H105" s="0" t="n">
        <v>1002855.45201574</v>
      </c>
      <c r="I105" s="0" t="n">
        <v>15619161.3950649</v>
      </c>
    </row>
    <row r="106" customFormat="false" ht="15" hidden="false" customHeight="false" outlineLevel="0" collapsed="false">
      <c r="A106" s="0" t="s">
        <v>57</v>
      </c>
      <c r="B106" s="0" t="n">
        <v>43</v>
      </c>
      <c r="C106" s="0" t="n">
        <v>0.0099801324179652</v>
      </c>
      <c r="D106" s="0" t="n">
        <v>0.0006467445796187</v>
      </c>
      <c r="E106" s="0" t="n">
        <v>0.113401646247134</v>
      </c>
      <c r="F106" s="0" t="n">
        <v>0.0077333879987924</v>
      </c>
      <c r="G106" s="0" t="n">
        <v>0.625964786472908</v>
      </c>
      <c r="H106" s="0" t="n">
        <v>986203.889473716</v>
      </c>
      <c r="I106" s="0" t="n">
        <v>15208600.380757</v>
      </c>
    </row>
    <row r="107" customFormat="false" ht="15" hidden="false" customHeight="false" outlineLevel="0" collapsed="false">
      <c r="A107" s="0" t="s">
        <v>57</v>
      </c>
      <c r="B107" s="0" t="n">
        <v>44</v>
      </c>
      <c r="C107" s="0" t="n">
        <v>0.0096192642032235</v>
      </c>
      <c r="D107" s="0" t="n">
        <v>0.0006451382850958</v>
      </c>
      <c r="E107" s="0" t="n">
        <v>0.109515816765029</v>
      </c>
      <c r="F107" s="0" t="n">
        <v>0.0077142489825621</v>
      </c>
      <c r="G107" s="0" t="n">
        <v>0.619547084364864</v>
      </c>
      <c r="H107" s="0" t="n">
        <v>970897.855479476</v>
      </c>
      <c r="I107" s="0" t="n">
        <v>14467127.5089467</v>
      </c>
    </row>
    <row r="108" customFormat="false" ht="15" hidden="false" customHeight="false" outlineLevel="0" collapsed="false">
      <c r="A108" s="0" t="s">
        <v>57</v>
      </c>
      <c r="B108" s="0" t="n">
        <v>45</v>
      </c>
      <c r="C108" s="0" t="n">
        <v>0.0095867640798163</v>
      </c>
      <c r="D108" s="0" t="n">
        <v>0.000641499855772</v>
      </c>
      <c r="E108" s="0" t="n">
        <v>0.109165090195167</v>
      </c>
      <c r="F108" s="0" t="n">
        <v>0.0076708958073303</v>
      </c>
      <c r="G108" s="0" t="n">
        <v>0.613217559884149</v>
      </c>
      <c r="H108" s="0" t="n">
        <v>953140.769528538</v>
      </c>
      <c r="I108" s="0" t="n">
        <v>14234880.7756256</v>
      </c>
    </row>
    <row r="109" customFormat="false" ht="15" hidden="false" customHeight="false" outlineLevel="0" collapsed="false">
      <c r="A109" s="0" t="s">
        <v>57</v>
      </c>
      <c r="B109" s="0" t="n">
        <v>46</v>
      </c>
      <c r="C109" s="0" t="n">
        <v>0.0095827882522205</v>
      </c>
      <c r="D109" s="0" t="n">
        <v>0.000644875182994</v>
      </c>
      <c r="E109" s="0" t="n">
        <v>0.109122176178002</v>
      </c>
      <c r="F109" s="0" t="n">
        <v>0.0077111140859841</v>
      </c>
      <c r="G109" s="0" t="n">
        <v>0.60695320540568</v>
      </c>
      <c r="H109" s="0" t="n">
        <v>945988.071543708</v>
      </c>
      <c r="I109" s="0" t="n">
        <v>14048233.9729388</v>
      </c>
    </row>
    <row r="110" customFormat="false" ht="15" hidden="false" customHeight="false" outlineLevel="0" collapsed="false">
      <c r="A110" s="0" t="s">
        <v>57</v>
      </c>
      <c r="B110" s="0" t="n">
        <v>47</v>
      </c>
      <c r="C110" s="0" t="n">
        <v>0.0095784555234011</v>
      </c>
      <c r="D110" s="0" t="n">
        <v>0.0006447152229983</v>
      </c>
      <c r="E110" s="0" t="n">
        <v>0.109075407706902</v>
      </c>
      <c r="F110" s="0" t="n">
        <v>0.007709208136897</v>
      </c>
      <c r="G110" s="0" t="n">
        <v>0.60075568852286</v>
      </c>
      <c r="H110" s="0" t="n">
        <v>933730.579985764</v>
      </c>
      <c r="I110" s="0" t="n">
        <v>13863377.7750269</v>
      </c>
    </row>
    <row r="111" customFormat="false" ht="15" hidden="false" customHeight="false" outlineLevel="0" collapsed="false">
      <c r="A111" s="0" t="s">
        <v>57</v>
      </c>
      <c r="B111" s="0" t="n">
        <v>48</v>
      </c>
      <c r="C111" s="0" t="n">
        <v>0.0096302204181523</v>
      </c>
      <c r="D111" s="0" t="n">
        <v>0.0006448527979824</v>
      </c>
      <c r="E111" s="0" t="n">
        <v>0.109634022729492</v>
      </c>
      <c r="F111" s="0" t="n">
        <v>0.0077108473651708</v>
      </c>
      <c r="G111" s="0" t="n">
        <v>0.594590310373429</v>
      </c>
      <c r="H111" s="0" t="n">
        <v>922048.354550903</v>
      </c>
      <c r="I111" s="0" t="n">
        <v>13760974.4878737</v>
      </c>
    </row>
    <row r="112" customFormat="false" ht="15" hidden="false" customHeight="false" outlineLevel="0" collapsed="false">
      <c r="A112" s="0" t="s">
        <v>57</v>
      </c>
      <c r="B112" s="0" t="n">
        <v>49</v>
      </c>
      <c r="C112" s="0" t="n">
        <v>0.0096297415546805</v>
      </c>
      <c r="D112" s="0" t="n">
        <v>0.0006377903241151</v>
      </c>
      <c r="E112" s="0" t="n">
        <v>0.109628856600004</v>
      </c>
      <c r="F112" s="0" t="n">
        <v>0.0076266936351069</v>
      </c>
      <c r="G112" s="0" t="n">
        <v>0.588492877371191</v>
      </c>
      <c r="H112" s="0" t="n">
        <v>900288.073700325</v>
      </c>
      <c r="I112" s="0" t="n">
        <v>13584420.7684524</v>
      </c>
    </row>
    <row r="113" customFormat="false" ht="15" hidden="false" customHeight="false" outlineLevel="0" collapsed="false">
      <c r="A113" s="0" t="s">
        <v>57</v>
      </c>
      <c r="B113" s="0" t="n">
        <v>50</v>
      </c>
      <c r="C113" s="0" t="n">
        <v>0.0098754655093719</v>
      </c>
      <c r="D113" s="0" t="n">
        <v>0.000640489668571</v>
      </c>
      <c r="E113" s="0" t="n">
        <v>0.112276196263918</v>
      </c>
      <c r="F113" s="0" t="n">
        <v>0.0076588587607672</v>
      </c>
      <c r="G113" s="0" t="n">
        <v>0.582312220499055</v>
      </c>
      <c r="H113" s="0" t="n">
        <v>892530.685162757</v>
      </c>
      <c r="I113" s="0" t="n">
        <v>13752775.4993757</v>
      </c>
    </row>
    <row r="114" customFormat="false" ht="15" hidden="false" customHeight="false" outlineLevel="0" collapsed="false">
      <c r="A114" s="0" t="s">
        <v>57</v>
      </c>
      <c r="B114" s="0" t="n">
        <v>51</v>
      </c>
      <c r="C114" s="0" t="n">
        <v>0.0101104661898031</v>
      </c>
      <c r="D114" s="0" t="n">
        <v>0.0006374601239109</v>
      </c>
      <c r="E114" s="0" t="n">
        <v>0.114801255446781</v>
      </c>
      <c r="F114" s="0" t="n">
        <v>0.0076227589360274</v>
      </c>
      <c r="G114" s="0" t="n">
        <v>0.576061653338036</v>
      </c>
      <c r="H114" s="0" t="n">
        <v>876710.531300554</v>
      </c>
      <c r="I114" s="0" t="n">
        <v>13896244.5439772</v>
      </c>
    </row>
    <row r="115" customFormat="false" ht="15" hidden="false" customHeight="false" outlineLevel="0" collapsed="false">
      <c r="A115" s="0" t="s">
        <v>57</v>
      </c>
      <c r="B115" s="0" t="n">
        <v>52</v>
      </c>
      <c r="C115" s="0" t="n">
        <v>0.010106904724716</v>
      </c>
      <c r="D115" s="0" t="n">
        <v>0.0006345972978716</v>
      </c>
      <c r="E115" s="0" t="n">
        <v>0.114763037039159</v>
      </c>
      <c r="F115" s="0" t="n">
        <v>0.0075886446114818</v>
      </c>
      <c r="G115" s="0" t="n">
        <v>0.569881973598825</v>
      </c>
      <c r="H115" s="0" t="n">
        <v>861163.116685834</v>
      </c>
      <c r="I115" s="0" t="n">
        <v>13706598.2813566</v>
      </c>
    </row>
    <row r="116" customFormat="false" ht="15" hidden="false" customHeight="false" outlineLevel="0" collapsed="false">
      <c r="A116" s="0" t="s">
        <v>57</v>
      </c>
      <c r="B116" s="0" t="n">
        <v>53</v>
      </c>
      <c r="C116" s="0" t="n">
        <v>0.0100701389409087</v>
      </c>
      <c r="D116" s="0" t="n">
        <v>0.0006337841492602</v>
      </c>
      <c r="E116" s="0" t="n">
        <v>0.114368411636737</v>
      </c>
      <c r="F116" s="0" t="n">
        <v>0.0075789546839563</v>
      </c>
      <c r="G116" s="0" t="n">
        <v>0.563790035959126</v>
      </c>
      <c r="H116" s="0" t="n">
        <v>848611.535276636</v>
      </c>
      <c r="I116" s="0" t="n">
        <v>13474966.182694</v>
      </c>
    </row>
    <row r="117" customFormat="false" ht="15" hidden="false" customHeight="false" outlineLevel="0" collapsed="false">
      <c r="A117" s="0" t="s">
        <v>57</v>
      </c>
      <c r="B117" s="0" t="n">
        <v>54</v>
      </c>
      <c r="C117" s="0" t="n">
        <v>0.0100659750785727</v>
      </c>
      <c r="D117" s="0" t="n">
        <v>0.0006336424776876</v>
      </c>
      <c r="E117" s="0" t="n">
        <v>0.114323708671752</v>
      </c>
      <c r="F117" s="0" t="n">
        <v>0.0075772664384557</v>
      </c>
      <c r="G117" s="0" t="n">
        <v>0.55776576858522</v>
      </c>
      <c r="H117" s="0" t="n">
        <v>837147.860511027</v>
      </c>
      <c r="I117" s="0" t="n">
        <v>13290412.6166387</v>
      </c>
    </row>
    <row r="118" customFormat="false" ht="15" hidden="false" customHeight="false" outlineLevel="0" collapsed="false">
      <c r="A118" s="0" t="s">
        <v>57</v>
      </c>
      <c r="B118" s="0" t="n">
        <v>55</v>
      </c>
      <c r="C118" s="0" t="n">
        <v>0.0099301739638674</v>
      </c>
      <c r="D118" s="0" t="n">
        <v>0.0006292833524815</v>
      </c>
      <c r="E118" s="0" t="n">
        <v>0.112864622134683</v>
      </c>
      <c r="F118" s="0" t="n">
        <v>0.00752531913757</v>
      </c>
      <c r="G118" s="0" t="n">
        <v>0.551884009202031</v>
      </c>
      <c r="H118" s="0" t="n">
        <v>820332.250964007</v>
      </c>
      <c r="I118" s="0" t="n">
        <v>12936804.635854</v>
      </c>
    </row>
    <row r="119" customFormat="false" ht="15" hidden="false" customHeight="false" outlineLevel="0" collapsed="false">
      <c r="A119" s="0" t="s">
        <v>57</v>
      </c>
      <c r="B119" s="0" t="n">
        <v>56</v>
      </c>
      <c r="C119" s="0" t="n">
        <v>0.0095691521790031</v>
      </c>
      <c r="D119" s="0" t="n">
        <v>0.0006252490955382</v>
      </c>
      <c r="E119" s="0" t="n">
        <v>0.108974977663683</v>
      </c>
      <c r="F119" s="0" t="n">
        <v>0.0074772410415883</v>
      </c>
      <c r="G119" s="0" t="n">
        <v>0.546265620617341</v>
      </c>
      <c r="H119" s="0" t="n">
        <v>804335.281302413</v>
      </c>
      <c r="I119" s="0" t="n">
        <v>12302287.7492835</v>
      </c>
    </row>
    <row r="120" customFormat="false" ht="15" hidden="false" customHeight="false" outlineLevel="0" collapsed="false">
      <c r="A120" s="0" t="s">
        <v>57</v>
      </c>
      <c r="B120" s="0" t="n">
        <v>57</v>
      </c>
      <c r="C120" s="0" t="n">
        <v>0.0095390003896995</v>
      </c>
      <c r="D120" s="0" t="n">
        <v>0.0006265746280242</v>
      </c>
      <c r="E120" s="0" t="n">
        <v>0.108649416347202</v>
      </c>
      <c r="F120" s="0" t="n">
        <v>0.0074930382575355</v>
      </c>
      <c r="G120" s="0" t="n">
        <v>0.540720210248645</v>
      </c>
      <c r="H120" s="0" t="n">
        <v>795702.582646478</v>
      </c>
      <c r="I120" s="0" t="n">
        <v>12106221.7897125</v>
      </c>
    </row>
    <row r="121" customFormat="false" ht="15" hidden="false" customHeight="false" outlineLevel="0" collapsed="false">
      <c r="A121" s="0" t="s">
        <v>57</v>
      </c>
      <c r="B121" s="0" t="n">
        <v>58</v>
      </c>
      <c r="C121" s="0" t="n">
        <v>0.0095349602232263</v>
      </c>
      <c r="D121" s="0" t="n">
        <v>0.0006248142385423</v>
      </c>
      <c r="E121" s="0" t="n">
        <v>0.108605784718626</v>
      </c>
      <c r="F121" s="0" t="n">
        <v>0.0074720585232449</v>
      </c>
      <c r="G121" s="0" t="n">
        <v>0.535234335092934</v>
      </c>
      <c r="H121" s="0" t="n">
        <v>783301.053087823</v>
      </c>
      <c r="I121" s="0" t="n">
        <v>11946075.0823821</v>
      </c>
    </row>
    <row r="122" customFormat="false" ht="15" hidden="false" customHeight="false" outlineLevel="0" collapsed="false">
      <c r="A122" s="0" t="s">
        <v>57</v>
      </c>
      <c r="B122" s="0" t="n">
        <v>59</v>
      </c>
      <c r="C122" s="0" t="n">
        <v>0.0095311675425116</v>
      </c>
      <c r="D122" s="0" t="n">
        <v>0.0006256315132456</v>
      </c>
      <c r="E122" s="0" t="n">
        <v>0.108564824021794</v>
      </c>
      <c r="F122" s="0" t="n">
        <v>0.0074817985809358</v>
      </c>
      <c r="G122" s="0" t="n">
        <v>0.529805838703922</v>
      </c>
      <c r="H122" s="0" t="n">
        <v>774269.202447605</v>
      </c>
      <c r="I122" s="0" t="n">
        <v>11788204.9882223</v>
      </c>
    </row>
    <row r="123" customFormat="false" ht="15" hidden="false" customHeight="false" outlineLevel="0" collapsed="false">
      <c r="A123" s="0" t="s">
        <v>57</v>
      </c>
      <c r="B123" s="0" t="n">
        <v>60</v>
      </c>
      <c r="C123" s="0" t="n">
        <v>0.0095881261683205</v>
      </c>
      <c r="D123" s="0" t="n">
        <v>0.0006242923636179</v>
      </c>
      <c r="E123" s="0" t="n">
        <v>0.109179791777509</v>
      </c>
      <c r="F123" s="0" t="n">
        <v>0.0074658389139593</v>
      </c>
      <c r="G123" s="0" t="n">
        <v>0.524402953037452</v>
      </c>
      <c r="H123" s="0" t="n">
        <v>762695.924518593</v>
      </c>
      <c r="I123" s="0" t="n">
        <v>11706469.3364914</v>
      </c>
    </row>
    <row r="124" customFormat="false" ht="15" hidden="false" customHeight="false" outlineLevel="0" collapsed="false">
      <c r="A124" s="0" t="s">
        <v>58</v>
      </c>
      <c r="B124" s="0" t="n">
        <v>1</v>
      </c>
      <c r="C124" s="0" t="n">
        <v>0.0099683732287473</v>
      </c>
      <c r="D124" s="0" t="n">
        <v>0.001143030758553</v>
      </c>
      <c r="E124" s="0" t="n">
        <v>0.11327526867528</v>
      </c>
      <c r="F124" s="0" t="n">
        <v>0.0136304665306165</v>
      </c>
      <c r="G124" s="0" t="n">
        <v>0.988900055949911</v>
      </c>
      <c r="H124" s="0" t="n">
        <v>3023389.93091419</v>
      </c>
      <c r="I124" s="0" t="n">
        <v>26336850.5544922</v>
      </c>
    </row>
    <row r="125" customFormat="false" ht="15" hidden="false" customHeight="false" outlineLevel="0" collapsed="false">
      <c r="A125" s="0" t="s">
        <v>58</v>
      </c>
      <c r="B125" s="0" t="n">
        <v>2</v>
      </c>
      <c r="C125" s="0" t="n">
        <v>0.0102727932061786</v>
      </c>
      <c r="D125" s="0" t="n">
        <v>0.0011093565995592</v>
      </c>
      <c r="E125" s="0" t="n">
        <v>0.11654159683635</v>
      </c>
      <c r="F125" s="0" t="n">
        <v>0.0132313544459656</v>
      </c>
      <c r="G125" s="0" t="n">
        <v>0.977655689106501</v>
      </c>
      <c r="H125" s="0" t="n">
        <v>2896000.42534474</v>
      </c>
      <c r="I125" s="0" t="n">
        <v>26787608.3601718</v>
      </c>
    </row>
    <row r="126" customFormat="false" ht="15" hidden="false" customHeight="false" outlineLevel="0" collapsed="false">
      <c r="A126" s="0" t="s">
        <v>58</v>
      </c>
      <c r="B126" s="0" t="n">
        <v>3</v>
      </c>
      <c r="C126" s="0" t="n">
        <v>0.0105299980811826</v>
      </c>
      <c r="D126" s="0" t="n">
        <v>0.0010721871801779</v>
      </c>
      <c r="E126" s="0" t="n">
        <v>0.119292722269475</v>
      </c>
      <c r="F126" s="0" t="n">
        <v>0.0127906440415831</v>
      </c>
      <c r="G126" s="0" t="n">
        <v>0.966324125448623</v>
      </c>
      <c r="H126" s="0" t="n">
        <v>2761632.99290386</v>
      </c>
      <c r="I126" s="0" t="n">
        <v>27093040.7121493</v>
      </c>
    </row>
    <row r="127" customFormat="false" ht="15" hidden="false" customHeight="false" outlineLevel="0" collapsed="false">
      <c r="A127" s="0" t="s">
        <v>58</v>
      </c>
      <c r="B127" s="0" t="n">
        <v>4</v>
      </c>
      <c r="C127" s="0" t="n">
        <v>0.0105272032296613</v>
      </c>
      <c r="D127" s="0" t="n">
        <v>0.0010333559594663</v>
      </c>
      <c r="E127" s="0" t="n">
        <v>0.119262870114564</v>
      </c>
      <c r="F127" s="0" t="n">
        <v>0.0123300372879597</v>
      </c>
      <c r="G127" s="0" t="n">
        <v>0.955163884434296</v>
      </c>
      <c r="H127" s="0" t="n">
        <v>2625500.29021673</v>
      </c>
      <c r="I127" s="0" t="n">
        <v>26719364.0055707</v>
      </c>
    </row>
    <row r="128" customFormat="false" ht="15" hidden="false" customHeight="false" outlineLevel="0" collapsed="false">
      <c r="A128" s="0" t="s">
        <v>58</v>
      </c>
      <c r="B128" s="0" t="n">
        <v>5</v>
      </c>
      <c r="C128" s="0" t="n">
        <v>0.0104894609771418</v>
      </c>
      <c r="D128" s="0" t="n">
        <v>0.0010013856318588</v>
      </c>
      <c r="E128" s="0" t="n">
        <v>0.118859649597763</v>
      </c>
      <c r="F128" s="0" t="n">
        <v>0.011950664971014</v>
      </c>
      <c r="G128" s="0" t="n">
        <v>0.944198903810353</v>
      </c>
      <c r="H128" s="0" t="n">
        <v>2509827.71177199</v>
      </c>
      <c r="I128" s="0" t="n">
        <v>26263984.4094329</v>
      </c>
    </row>
    <row r="129" customFormat="false" ht="15" hidden="false" customHeight="false" outlineLevel="0" collapsed="false">
      <c r="A129" s="0" t="s">
        <v>58</v>
      </c>
      <c r="B129" s="0" t="n">
        <v>6</v>
      </c>
      <c r="C129" s="0" t="n">
        <v>0.0104852516772151</v>
      </c>
      <c r="D129" s="0" t="n">
        <v>0.000982869997579</v>
      </c>
      <c r="E129" s="0" t="n">
        <v>0.118814668925262</v>
      </c>
      <c r="F129" s="0" t="n">
        <v>0.0117308901899693</v>
      </c>
      <c r="G129" s="0" t="n">
        <v>0.933381216736212</v>
      </c>
      <c r="H129" s="0" t="n">
        <v>2430216.99112634</v>
      </c>
      <c r="I129" s="0" t="n">
        <v>25900059.9318306</v>
      </c>
    </row>
    <row r="130" customFormat="false" ht="15" hidden="false" customHeight="false" outlineLevel="0" collapsed="false">
      <c r="A130" s="0" t="s">
        <v>58</v>
      </c>
      <c r="B130" s="0" t="n">
        <v>7</v>
      </c>
      <c r="C130" s="0" t="n">
        <v>0.0103582728046651</v>
      </c>
      <c r="D130" s="0" t="n">
        <v>0.0009488084037002</v>
      </c>
      <c r="E130" s="0" t="n">
        <v>0.117456780016169</v>
      </c>
      <c r="F130" s="0" t="n">
        <v>0.011326472689928</v>
      </c>
      <c r="G130" s="0" t="n">
        <v>0.922837465276321</v>
      </c>
      <c r="H130" s="0" t="n">
        <v>2314404.71812343</v>
      </c>
      <c r="I130" s="0" t="n">
        <v>25242703.7429926</v>
      </c>
    </row>
    <row r="131" customFormat="false" ht="15" hidden="false" customHeight="false" outlineLevel="0" collapsed="false">
      <c r="A131" s="0" t="s">
        <v>58</v>
      </c>
      <c r="B131" s="0" t="n">
        <v>8</v>
      </c>
      <c r="C131" s="0" t="n">
        <v>0.0099903941936334</v>
      </c>
      <c r="D131" s="0" t="n">
        <v>0.000928216702499</v>
      </c>
      <c r="E131" s="0" t="n">
        <v>0.113511917425242</v>
      </c>
      <c r="F131" s="0" t="n">
        <v>0.0110819113133143</v>
      </c>
      <c r="G131" s="0" t="n">
        <v>0.91277092961123</v>
      </c>
      <c r="H131" s="0" t="n">
        <v>2234024.67418348</v>
      </c>
      <c r="I131" s="0" t="n">
        <v>24022483.5454553</v>
      </c>
    </row>
    <row r="132" customFormat="false" ht="15" hidden="false" customHeight="false" outlineLevel="0" collapsed="false">
      <c r="A132" s="0" t="s">
        <v>58</v>
      </c>
      <c r="B132" s="0" t="n">
        <v>9</v>
      </c>
      <c r="C132" s="0" t="n">
        <v>0.0099539266102167</v>
      </c>
      <c r="D132" s="0" t="n">
        <v>0.0009017668299371</v>
      </c>
      <c r="E132" s="0" t="n">
        <v>0.113119986337979</v>
      </c>
      <c r="F132" s="0" t="n">
        <v>0.010767692853365</v>
      </c>
      <c r="G132" s="0" t="n">
        <v>0.902871466168664</v>
      </c>
      <c r="H132" s="0" t="n">
        <v>2142280.99888579</v>
      </c>
      <c r="I132" s="0" t="n">
        <v>23625706.5140955</v>
      </c>
    </row>
    <row r="133" customFormat="false" ht="15" hidden="false" customHeight="false" outlineLevel="0" collapsed="false">
      <c r="A133" s="0" t="s">
        <v>58</v>
      </c>
      <c r="B133" s="0" t="n">
        <v>10</v>
      </c>
      <c r="C133" s="0" t="n">
        <v>0.0099616907757541</v>
      </c>
      <c r="D133" s="0" t="n">
        <v>0.0008726579187913</v>
      </c>
      <c r="E133" s="0" t="n">
        <v>0.113203444105376</v>
      </c>
      <c r="F133" s="0" t="n">
        <v>0.0104217798396719</v>
      </c>
      <c r="G133" s="0" t="n">
        <v>0.893098484175304</v>
      </c>
      <c r="H133" s="0" t="n">
        <v>2046410.22921868</v>
      </c>
      <c r="I133" s="0" t="n">
        <v>23340092.0538704</v>
      </c>
    </row>
    <row r="134" customFormat="false" ht="15" hidden="false" customHeight="false" outlineLevel="0" collapsed="false">
      <c r="A134" s="0" t="s">
        <v>58</v>
      </c>
      <c r="B134" s="0" t="n">
        <v>11</v>
      </c>
      <c r="C134" s="0" t="n">
        <v>0.0099985729026685</v>
      </c>
      <c r="D134" s="0" t="n">
        <v>0.0008464385858393</v>
      </c>
      <c r="E134" s="0" t="n">
        <v>0.113599795344306</v>
      </c>
      <c r="F134" s="0" t="n">
        <v>0.0101101099462178</v>
      </c>
      <c r="G134" s="0" t="n">
        <v>0.883421623632607</v>
      </c>
      <c r="H134" s="0" t="n">
        <v>1959364.40435562</v>
      </c>
      <c r="I134" s="0" t="n">
        <v>23125440.7794893</v>
      </c>
    </row>
    <row r="135" customFormat="false" ht="15" hidden="false" customHeight="false" outlineLevel="0" collapsed="false">
      <c r="A135" s="0" t="s">
        <v>58</v>
      </c>
      <c r="B135" s="0" t="n">
        <v>12</v>
      </c>
      <c r="C135" s="0" t="n">
        <v>0.0101471928224465</v>
      </c>
      <c r="D135" s="0" t="n">
        <v>0.0008166267453931</v>
      </c>
      <c r="E135" s="0" t="n">
        <v>0.115195284090556</v>
      </c>
      <c r="F135" s="0" t="n">
        <v>0.0097556265050533</v>
      </c>
      <c r="G135" s="0" t="n">
        <v>0.873744455693428</v>
      </c>
      <c r="H135" s="0" t="n">
        <v>1865971.51384487</v>
      </c>
      <c r="I135" s="0" t="n">
        <v>23167145.2639868</v>
      </c>
    </row>
    <row r="136" customFormat="false" ht="15" hidden="false" customHeight="false" outlineLevel="0" collapsed="false">
      <c r="A136" s="0" t="s">
        <v>58</v>
      </c>
      <c r="B136" s="0" t="n">
        <v>13</v>
      </c>
      <c r="C136" s="0" t="n">
        <v>0.0104025921680015</v>
      </c>
      <c r="D136" s="0" t="n">
        <v>0.0007873489537312</v>
      </c>
      <c r="E136" s="0" t="n">
        <v>0.11793094095704</v>
      </c>
      <c r="F136" s="0" t="n">
        <v>0.0094073800222985</v>
      </c>
      <c r="G136" s="0" t="n">
        <v>0.8639754070418</v>
      </c>
      <c r="H136" s="0" t="n">
        <v>1775633.69755966</v>
      </c>
      <c r="I136" s="0" t="n">
        <v>23441511.9666705</v>
      </c>
    </row>
    <row r="137" customFormat="false" ht="15" hidden="false" customHeight="false" outlineLevel="0" collapsed="false">
      <c r="A137" s="0" t="s">
        <v>58</v>
      </c>
      <c r="B137" s="0" t="n">
        <v>14</v>
      </c>
      <c r="C137" s="0" t="n">
        <v>0.010661018987721</v>
      </c>
      <c r="D137" s="0" t="n">
        <v>0.000772481645364</v>
      </c>
      <c r="E137" s="0" t="n">
        <v>0.120691132311245</v>
      </c>
      <c r="F137" s="0" t="n">
        <v>0.00923049693892</v>
      </c>
      <c r="G137" s="0" t="n">
        <v>0.854105322255002</v>
      </c>
      <c r="H137" s="0" t="n">
        <v>1718996.33859335</v>
      </c>
      <c r="I137" s="0" t="n">
        <v>23705541.7713794</v>
      </c>
    </row>
    <row r="138" customFormat="false" ht="15" hidden="false" customHeight="false" outlineLevel="0" collapsed="false">
      <c r="A138" s="0" t="s">
        <v>58</v>
      </c>
      <c r="B138" s="0" t="n">
        <v>15</v>
      </c>
      <c r="C138" s="0" t="n">
        <v>0.0108994296862156</v>
      </c>
      <c r="D138" s="0" t="n">
        <v>0.0007588888020031</v>
      </c>
      <c r="E138" s="0" t="n">
        <v>0.123230512867657</v>
      </c>
      <c r="F138" s="0" t="n">
        <v>0.0090687514056791</v>
      </c>
      <c r="G138" s="0" t="n">
        <v>0.844156054508934</v>
      </c>
      <c r="H138" s="0" t="n">
        <v>1665918.96717803</v>
      </c>
      <c r="I138" s="0" t="n">
        <v>23908360.5184291</v>
      </c>
    </row>
    <row r="139" customFormat="false" ht="15" hidden="false" customHeight="false" outlineLevel="0" collapsed="false">
      <c r="A139" s="0" t="s">
        <v>58</v>
      </c>
      <c r="B139" s="0" t="n">
        <v>16</v>
      </c>
      <c r="C139" s="0" t="n">
        <v>0.0108879833502367</v>
      </c>
      <c r="D139" s="0" t="n">
        <v>0.0007502963710315</v>
      </c>
      <c r="E139" s="0" t="n">
        <v>0.123108748462104</v>
      </c>
      <c r="F139" s="0" t="n">
        <v>0.0089664948717396</v>
      </c>
      <c r="G139" s="0" t="n">
        <v>0.834339562791465</v>
      </c>
      <c r="H139" s="0" t="n">
        <v>1624403.73091145</v>
      </c>
      <c r="I139" s="0" t="n">
        <v>23554972.8830294</v>
      </c>
    </row>
    <row r="140" customFormat="false" ht="15" hidden="false" customHeight="false" outlineLevel="0" collapsed="false">
      <c r="A140" s="0" t="s">
        <v>58</v>
      </c>
      <c r="B140" s="0" t="n">
        <v>17</v>
      </c>
      <c r="C140" s="0" t="n">
        <v>0.0108383493062171</v>
      </c>
      <c r="D140" s="0" t="n">
        <v>0.0007449682152471</v>
      </c>
      <c r="E140" s="0" t="n">
        <v>0.122580569581072</v>
      </c>
      <c r="F140" s="0" t="n">
        <v>0.008903080863288</v>
      </c>
      <c r="G140" s="0" t="n">
        <v>0.824683024214751</v>
      </c>
      <c r="H140" s="0" t="n">
        <v>1590699.79581414</v>
      </c>
      <c r="I140" s="0" t="n">
        <v>23125438.1147161</v>
      </c>
    </row>
    <row r="141" customFormat="false" ht="15" hidden="false" customHeight="false" outlineLevel="0" collapsed="false">
      <c r="A141" s="0" t="s">
        <v>58</v>
      </c>
      <c r="B141" s="0" t="n">
        <v>18</v>
      </c>
      <c r="C141" s="0" t="n">
        <v>0.0108222638766383</v>
      </c>
      <c r="D141" s="0" t="n">
        <v>0.0007292491748697</v>
      </c>
      <c r="E141" s="0" t="n">
        <v>0.122409334505388</v>
      </c>
      <c r="F141" s="0" t="n">
        <v>0.0087159761908446</v>
      </c>
      <c r="G141" s="0" t="n">
        <v>0.815164359487694</v>
      </c>
      <c r="H141" s="0" t="n">
        <v>1535801.32108483</v>
      </c>
      <c r="I141" s="0" t="n">
        <v>22775104.8504932</v>
      </c>
    </row>
    <row r="142" customFormat="false" ht="15" hidden="false" customHeight="false" outlineLevel="0" collapsed="false">
      <c r="A142" s="0" t="s">
        <v>58</v>
      </c>
      <c r="B142" s="0" t="n">
        <v>19</v>
      </c>
      <c r="C142" s="0" t="n">
        <v>0.0106724914281936</v>
      </c>
      <c r="D142" s="0" t="n">
        <v>0.000719702613498</v>
      </c>
      <c r="E142" s="0" t="n">
        <v>0.120813482795463</v>
      </c>
      <c r="F142" s="0" t="n">
        <v>0.0086023270999516</v>
      </c>
      <c r="G142" s="0" t="n">
        <v>0.805885278642928</v>
      </c>
      <c r="H142" s="0" t="n">
        <v>1494960.74574806</v>
      </c>
      <c r="I142" s="0" t="n">
        <v>22152862.3380202</v>
      </c>
    </row>
    <row r="143" customFormat="false" ht="15" hidden="false" customHeight="false" outlineLevel="0" collapsed="false">
      <c r="A143" s="0" t="s">
        <v>58</v>
      </c>
      <c r="B143" s="0" t="n">
        <v>20</v>
      </c>
      <c r="C143" s="0" t="n">
        <v>0.0102779589529024</v>
      </c>
      <c r="D143" s="0" t="n">
        <v>0.0007152999775319</v>
      </c>
      <c r="E143" s="0" t="n">
        <v>0.116596928341607</v>
      </c>
      <c r="F143" s="0" t="n">
        <v>0.0085499109500769</v>
      </c>
      <c r="G143" s="0" t="n">
        <v>0.797033090289874</v>
      </c>
      <c r="H143" s="0" t="n">
        <v>1465708.21655217</v>
      </c>
      <c r="I143" s="0" t="n">
        <v>21045314.8761932</v>
      </c>
    </row>
    <row r="144" customFormat="false" ht="15" hidden="false" customHeight="false" outlineLevel="0" collapsed="false">
      <c r="A144" s="0" t="s">
        <v>58</v>
      </c>
      <c r="B144" s="0" t="n">
        <v>21</v>
      </c>
      <c r="C144" s="0" t="n">
        <v>0.0102325007250526</v>
      </c>
      <c r="D144" s="0" t="n">
        <v>0.0007080415105822</v>
      </c>
      <c r="E144" s="0" t="n">
        <v>0.116109905732446</v>
      </c>
      <c r="F144" s="0" t="n">
        <v>0.0084634887898098</v>
      </c>
      <c r="G144" s="0" t="n">
        <v>0.788320079038609</v>
      </c>
      <c r="H144" s="0" t="n">
        <v>1431761.72652711</v>
      </c>
      <c r="I144" s="0" t="n">
        <v>20676937.0464507</v>
      </c>
    </row>
    <row r="145" customFormat="false" ht="15" hidden="false" customHeight="false" outlineLevel="0" collapsed="false">
      <c r="A145" s="0" t="s">
        <v>58</v>
      </c>
      <c r="B145" s="0" t="n">
        <v>22</v>
      </c>
      <c r="C145" s="0" t="n">
        <v>0.0102217500119382</v>
      </c>
      <c r="D145" s="0" t="n">
        <v>0.0007019763245434</v>
      </c>
      <c r="E145" s="0" t="n">
        <v>0.115994690595147</v>
      </c>
      <c r="F145" s="0" t="n">
        <v>0.0083912690052332</v>
      </c>
      <c r="G145" s="0" t="n">
        <v>0.779715561652943</v>
      </c>
      <c r="H145" s="0" t="n">
        <v>1400894.15415274</v>
      </c>
      <c r="I145" s="0" t="n">
        <v>20384644.5009377</v>
      </c>
    </row>
    <row r="146" customFormat="false" ht="15" hidden="false" customHeight="false" outlineLevel="0" collapsed="false">
      <c r="A146" s="0" t="s">
        <v>58</v>
      </c>
      <c r="B146" s="0" t="n">
        <v>23</v>
      </c>
      <c r="C146" s="0" t="n">
        <v>0.010211582868308</v>
      </c>
      <c r="D146" s="0" t="n">
        <v>0.0006932637301183</v>
      </c>
      <c r="E146" s="0" t="n">
        <v>0.115885716892194</v>
      </c>
      <c r="F146" s="0" t="n">
        <v>0.0082875173860272</v>
      </c>
      <c r="G146" s="0" t="n">
        <v>0.771219645565263</v>
      </c>
      <c r="H146" s="0" t="n">
        <v>1365383.00500467</v>
      </c>
      <c r="I146" s="0" t="n">
        <v>20097771.0415479</v>
      </c>
    </row>
    <row r="147" customFormat="false" ht="15" hidden="false" customHeight="false" outlineLevel="0" collapsed="false">
      <c r="A147" s="0" t="s">
        <v>58</v>
      </c>
      <c r="B147" s="0" t="n">
        <v>24</v>
      </c>
      <c r="C147" s="0" t="n">
        <v>0.0102488201837991</v>
      </c>
      <c r="D147" s="0" t="n">
        <v>0.0006903211698099</v>
      </c>
      <c r="E147" s="0" t="n">
        <v>0.11628477467794</v>
      </c>
      <c r="F147" s="0" t="n">
        <v>0.0082524744394246</v>
      </c>
      <c r="G147" s="0" t="n">
        <v>0.762789849332097</v>
      </c>
      <c r="H147" s="0" t="n">
        <v>1341786.88827847</v>
      </c>
      <c r="I147" s="0" t="n">
        <v>19907023.0377454</v>
      </c>
    </row>
    <row r="148" customFormat="false" ht="15" hidden="false" customHeight="false" outlineLevel="0" collapsed="false">
      <c r="A148" s="0" t="s">
        <v>58</v>
      </c>
      <c r="B148" s="0" t="n">
        <v>25</v>
      </c>
      <c r="C148" s="0" t="n">
        <v>0.0102593212665458</v>
      </c>
      <c r="D148" s="0" t="n">
        <v>0.000686735103122</v>
      </c>
      <c r="E148" s="0" t="n">
        <v>0.116397280835738</v>
      </c>
      <c r="F148" s="0" t="n">
        <v>0.0082097664416798</v>
      </c>
      <c r="G148" s="0" t="n">
        <v>0.754446955689734</v>
      </c>
      <c r="H148" s="0" t="n">
        <v>1317279.02348842</v>
      </c>
      <c r="I148" s="0" t="n">
        <v>19665672.8819232</v>
      </c>
    </row>
    <row r="149" customFormat="false" ht="15" hidden="false" customHeight="false" outlineLevel="0" collapsed="false">
      <c r="A149" s="0" t="s">
        <v>58</v>
      </c>
      <c r="B149" s="0" t="n">
        <v>26</v>
      </c>
      <c r="C149" s="0" t="n">
        <v>0.0105083011916722</v>
      </c>
      <c r="D149" s="0" t="n">
        <v>0.0006788580587559</v>
      </c>
      <c r="E149" s="0" t="n">
        <v>0.119060950757293</v>
      </c>
      <c r="F149" s="0" t="n">
        <v>0.0081159494417589</v>
      </c>
      <c r="G149" s="0" t="n">
        <v>0.746013665334985</v>
      </c>
      <c r="H149" s="0" t="n">
        <v>1285036.59284235</v>
      </c>
      <c r="I149" s="0" t="n">
        <v>19878064.9224951</v>
      </c>
    </row>
    <row r="150" customFormat="false" ht="15" hidden="false" customHeight="false" outlineLevel="0" collapsed="false">
      <c r="A150" s="0" t="s">
        <v>58</v>
      </c>
      <c r="B150" s="0" t="n">
        <v>27</v>
      </c>
      <c r="C150" s="0" t="n">
        <v>0.0107475923095292</v>
      </c>
      <c r="D150" s="0" t="n">
        <v>0.0006694244421993</v>
      </c>
      <c r="E150" s="0" t="n">
        <v>0.121614028072175</v>
      </c>
      <c r="F150" s="0" t="n">
        <v>0.0080035826850441</v>
      </c>
      <c r="G150" s="0" t="n">
        <v>0.737503259956639</v>
      </c>
      <c r="H150" s="0" t="n">
        <v>1250187.19477515</v>
      </c>
      <c r="I150" s="0" t="n">
        <v>20058286.9559985</v>
      </c>
    </row>
    <row r="151" customFormat="false" ht="15" hidden="false" customHeight="false" outlineLevel="0" collapsed="false">
      <c r="A151" s="0" t="s">
        <v>58</v>
      </c>
      <c r="B151" s="0" t="n">
        <v>28</v>
      </c>
      <c r="C151" s="0" t="n">
        <v>0.0107366178896011</v>
      </c>
      <c r="D151" s="0" t="n">
        <v>0.0006708865253603</v>
      </c>
      <c r="E151" s="0" t="n">
        <v>0.121497086859194</v>
      </c>
      <c r="F151" s="0" t="n">
        <v>0.0080209987788421</v>
      </c>
      <c r="G151" s="0" t="n">
        <v>0.729097018876943</v>
      </c>
      <c r="H151" s="0" t="n">
        <v>1235814.68857231</v>
      </c>
      <c r="I151" s="0" t="n">
        <v>19764249.175578</v>
      </c>
    </row>
    <row r="152" customFormat="false" ht="15" hidden="false" customHeight="false" outlineLevel="0" collapsed="false">
      <c r="A152" s="0" t="s">
        <v>58</v>
      </c>
      <c r="B152" s="0" t="n">
        <v>29</v>
      </c>
      <c r="C152" s="0" t="n">
        <v>0.0106892849384422</v>
      </c>
      <c r="D152" s="0" t="n">
        <v>0.0006610259256411</v>
      </c>
      <c r="E152" s="0" t="n">
        <v>0.120992552912905</v>
      </c>
      <c r="F152" s="0" t="n">
        <v>0.0079035355097025</v>
      </c>
      <c r="G152" s="0" t="n">
        <v>0.720828171110444</v>
      </c>
      <c r="H152" s="0" t="n">
        <v>1201026.25110401</v>
      </c>
      <c r="I152" s="0" t="n">
        <v>19408657.049887</v>
      </c>
    </row>
    <row r="153" customFormat="false" ht="15" hidden="false" customHeight="false" outlineLevel="0" collapsed="false">
      <c r="A153" s="0" t="s">
        <v>58</v>
      </c>
      <c r="B153" s="0" t="n">
        <v>30</v>
      </c>
      <c r="C153" s="0" t="n">
        <v>0.0106784754550776</v>
      </c>
      <c r="D153" s="0" t="n">
        <v>0.0006572618053785</v>
      </c>
      <c r="E153" s="0" t="n">
        <v>0.120877294635628</v>
      </c>
      <c r="F153" s="0" t="n">
        <v>0.0078586924940913</v>
      </c>
      <c r="G153" s="0" t="n">
        <v>0.712663612791252</v>
      </c>
      <c r="H153" s="0" t="n">
        <v>1177936.52835268</v>
      </c>
      <c r="I153" s="0" t="n">
        <v>19125253.8814651</v>
      </c>
    </row>
    <row r="154" customFormat="false" ht="15" hidden="false" customHeight="false" outlineLevel="0" collapsed="false">
      <c r="A154" s="0" t="s">
        <v>58</v>
      </c>
      <c r="B154" s="0" t="n">
        <v>31</v>
      </c>
      <c r="C154" s="0" t="n">
        <v>0.0105333329439149</v>
      </c>
      <c r="D154" s="0" t="n">
        <v>0.0006569861483157</v>
      </c>
      <c r="E154" s="0" t="n">
        <v>0.119328341137309</v>
      </c>
      <c r="F154" s="0" t="n">
        <v>0.0078554084415263</v>
      </c>
      <c r="G154" s="0" t="n">
        <v>0.704695104073465</v>
      </c>
      <c r="H154" s="0" t="n">
        <v>1161422.49824762</v>
      </c>
      <c r="I154" s="0" t="n">
        <v>18608630.570726</v>
      </c>
    </row>
    <row r="155" customFormat="false" ht="15" hidden="false" customHeight="false" outlineLevel="0" collapsed="false">
      <c r="A155" s="0" t="s">
        <v>58</v>
      </c>
      <c r="B155" s="0" t="n">
        <v>32</v>
      </c>
      <c r="C155" s="0" t="n">
        <v>0.0101477618761163</v>
      </c>
      <c r="D155" s="0" t="n">
        <v>0.0006491007974244</v>
      </c>
      <c r="E155" s="0" t="n">
        <v>0.115201388025708</v>
      </c>
      <c r="F155" s="0" t="n">
        <v>0.0077614617466326</v>
      </c>
      <c r="G155" s="0" t="n">
        <v>0.697092759305249</v>
      </c>
      <c r="H155" s="0" t="n">
        <v>1132022.71175323</v>
      </c>
      <c r="I155" s="0" t="n">
        <v>17686067.2785625</v>
      </c>
    </row>
    <row r="156" customFormat="false" ht="15" hidden="false" customHeight="false" outlineLevel="0" collapsed="false">
      <c r="A156" s="0" t="s">
        <v>58</v>
      </c>
      <c r="B156" s="0" t="n">
        <v>33</v>
      </c>
      <c r="C156" s="0" t="n">
        <v>0.0101039062844107</v>
      </c>
      <c r="D156" s="0" t="n">
        <v>0.0006460235191275</v>
      </c>
      <c r="E156" s="0" t="n">
        <v>0.114730859329184</v>
      </c>
      <c r="F156" s="0" t="n">
        <v>0.0077247965972702</v>
      </c>
      <c r="G156" s="0" t="n">
        <v>0.689605062112767</v>
      </c>
      <c r="H156" s="0" t="n">
        <v>1111904.55137332</v>
      </c>
      <c r="I156" s="0" t="n">
        <v>17379122.0433258</v>
      </c>
    </row>
    <row r="157" customFormat="false" ht="15" hidden="false" customHeight="false" outlineLevel="0" collapsed="false">
      <c r="A157" s="0" t="s">
        <v>58</v>
      </c>
      <c r="B157" s="0" t="n">
        <v>34</v>
      </c>
      <c r="C157" s="0" t="n">
        <v>0.0100936856311398</v>
      </c>
      <c r="D157" s="0" t="n">
        <v>0.0006429377025836</v>
      </c>
      <c r="E157" s="0" t="n">
        <v>0.114621168510191</v>
      </c>
      <c r="F157" s="0" t="n">
        <v>0.0076880284693061</v>
      </c>
      <c r="G157" s="0" t="n">
        <v>0.682206972488381</v>
      </c>
      <c r="H157" s="0" t="n">
        <v>1092142.6553885</v>
      </c>
      <c r="I157" s="0" t="n">
        <v>17134874.8137396</v>
      </c>
    </row>
    <row r="158" customFormat="false" ht="15" hidden="false" customHeight="false" outlineLevel="0" collapsed="false">
      <c r="A158" s="0" t="s">
        <v>58</v>
      </c>
      <c r="B158" s="0" t="n">
        <v>35</v>
      </c>
      <c r="C158" s="0" t="n">
        <v>0.0100832011894991</v>
      </c>
      <c r="D158" s="0" t="n">
        <v>0.0006385169322073</v>
      </c>
      <c r="E158" s="0" t="n">
        <v>0.114508633697802</v>
      </c>
      <c r="F158" s="0" t="n">
        <v>0.0076353519203752</v>
      </c>
      <c r="G158" s="0" t="n">
        <v>0.6748983952565</v>
      </c>
      <c r="H158" s="0" t="n">
        <v>1070470.02432788</v>
      </c>
      <c r="I158" s="0" t="n">
        <v>16893635.9821526</v>
      </c>
    </row>
    <row r="159" customFormat="false" ht="15" hidden="false" customHeight="false" outlineLevel="0" collapsed="false">
      <c r="A159" s="0" t="s">
        <v>58</v>
      </c>
      <c r="B159" s="0" t="n">
        <v>36</v>
      </c>
      <c r="C159" s="0" t="n">
        <v>0.0101247937328271</v>
      </c>
      <c r="D159" s="0" t="n">
        <v>0.0006340504036121</v>
      </c>
      <c r="E159" s="0" t="n">
        <v>0.114954990340477</v>
      </c>
      <c r="F159" s="0" t="n">
        <v>0.0075821275272746</v>
      </c>
      <c r="G159" s="0" t="n">
        <v>0.667642990803604</v>
      </c>
      <c r="H159" s="0" t="n">
        <v>1049103.81297607</v>
      </c>
      <c r="I159" s="0" t="n">
        <v>16741925.8664442</v>
      </c>
    </row>
    <row r="160" customFormat="false" ht="15" hidden="false" customHeight="false" outlineLevel="0" collapsed="false">
      <c r="A160" s="0" t="s">
        <v>58</v>
      </c>
      <c r="B160" s="0" t="n">
        <v>37</v>
      </c>
      <c r="C160" s="0" t="n">
        <v>0.0101377621089538</v>
      </c>
      <c r="D160" s="0" t="n">
        <v>0.0006362107954365</v>
      </c>
      <c r="E160" s="0" t="n">
        <v>0.115094120237003</v>
      </c>
      <c r="F160" s="0" t="n">
        <v>0.0076078716819661</v>
      </c>
      <c r="G160" s="0" t="n">
        <v>0.660455521765664</v>
      </c>
      <c r="H160" s="0" t="n">
        <v>1038882.45155069</v>
      </c>
      <c r="I160" s="0" t="n">
        <v>16543640.3980468</v>
      </c>
    </row>
    <row r="161" customFormat="false" ht="15" hidden="false" customHeight="false" outlineLevel="0" collapsed="false">
      <c r="A161" s="0" t="s">
        <v>58</v>
      </c>
      <c r="B161" s="0" t="n">
        <v>38</v>
      </c>
      <c r="C161" s="0" t="n">
        <v>0.0103754304032227</v>
      </c>
      <c r="D161" s="0" t="n">
        <v>0.0006294589204672</v>
      </c>
      <c r="E161" s="0" t="n">
        <v>0.117640372256354</v>
      </c>
      <c r="F161" s="0" t="n">
        <v>0.007527411413551</v>
      </c>
      <c r="G161" s="0" t="n">
        <v>0.653193175309172</v>
      </c>
      <c r="H161" s="0" t="n">
        <v>1014357.86886602</v>
      </c>
      <c r="I161" s="0" t="n">
        <v>16709231.4577775</v>
      </c>
    </row>
    <row r="162" customFormat="false" ht="15" hidden="false" customHeight="false" outlineLevel="0" collapsed="false">
      <c r="A162" s="0" t="s">
        <v>58</v>
      </c>
      <c r="B162" s="0" t="n">
        <v>39</v>
      </c>
      <c r="C162" s="0" t="n">
        <v>0.0106200488565333</v>
      </c>
      <c r="D162" s="0" t="n">
        <v>0.0006299672609212</v>
      </c>
      <c r="E162" s="0" t="n">
        <v>0.120254069503359</v>
      </c>
      <c r="F162" s="0" t="n">
        <v>0.0075334693774478</v>
      </c>
      <c r="G162" s="0" t="n">
        <v>0.645850735140803</v>
      </c>
      <c r="H162" s="0" t="n">
        <v>1001597.40317604</v>
      </c>
      <c r="I162" s="0" t="n">
        <v>16874388.6318672</v>
      </c>
    </row>
    <row r="163" customFormat="false" ht="15" hidden="false" customHeight="false" outlineLevel="0" collapsed="false">
      <c r="A163" s="0" t="s">
        <v>58</v>
      </c>
      <c r="B163" s="0" t="n">
        <v>40</v>
      </c>
      <c r="C163" s="0" t="n">
        <v>0.0106155767740112</v>
      </c>
      <c r="D163" s="0" t="n">
        <v>0.0006312109568473</v>
      </c>
      <c r="E163" s="0" t="n">
        <v>0.120206349989273</v>
      </c>
      <c r="F163" s="0" t="n">
        <v>0.0075482905318795</v>
      </c>
      <c r="G163" s="0" t="n">
        <v>0.638592977699879</v>
      </c>
      <c r="H163" s="0" t="n">
        <v>989892.031963295</v>
      </c>
      <c r="I163" s="0" t="n">
        <v>16637293.4612996</v>
      </c>
    </row>
    <row r="164" customFormat="false" ht="15" hidden="false" customHeight="false" outlineLevel="0" collapsed="false">
      <c r="A164" s="0" t="s">
        <v>58</v>
      </c>
      <c r="B164" s="0" t="n">
        <v>41</v>
      </c>
      <c r="C164" s="0" t="n">
        <v>0.0105758518350813</v>
      </c>
      <c r="D164" s="0" t="n">
        <v>0.0006284915492903</v>
      </c>
      <c r="E164" s="0" t="n">
        <v>0.119782359468712</v>
      </c>
      <c r="F164" s="0" t="n">
        <v>0.0075158830230525</v>
      </c>
      <c r="G164" s="0" t="n">
        <v>0.631443838670347</v>
      </c>
      <c r="H164" s="0" t="n">
        <v>972179.552515332</v>
      </c>
      <c r="I164" s="0" t="n">
        <v>16348931.0245732</v>
      </c>
    </row>
    <row r="165" customFormat="false" ht="15" hidden="false" customHeight="false" outlineLevel="0" collapsed="false">
      <c r="A165" s="0" t="s">
        <v>58</v>
      </c>
      <c r="B165" s="0" t="n">
        <v>42</v>
      </c>
      <c r="C165" s="0" t="n">
        <v>0.0105717040350487</v>
      </c>
      <c r="D165" s="0" t="n">
        <v>0.0006225574215334</v>
      </c>
      <c r="E165" s="0" t="n">
        <v>0.119738078549001</v>
      </c>
      <c r="F165" s="0" t="n">
        <v>0.0074451619367418</v>
      </c>
      <c r="G165" s="0" t="n">
        <v>0.62438109022703</v>
      </c>
      <c r="H165" s="0" t="n">
        <v>949889.302930216</v>
      </c>
      <c r="I165" s="0" t="n">
        <v>16120114.4503336</v>
      </c>
    </row>
    <row r="166" customFormat="false" ht="15" hidden="false" customHeight="false" outlineLevel="0" collapsed="false">
      <c r="A166" s="0" t="s">
        <v>58</v>
      </c>
      <c r="B166" s="0" t="n">
        <v>43</v>
      </c>
      <c r="C166" s="0" t="n">
        <v>0.0104318939721647</v>
      </c>
      <c r="D166" s="0" t="n">
        <v>0.0006210824042671</v>
      </c>
      <c r="E166" s="0" t="n">
        <v>0.118244304826557</v>
      </c>
      <c r="F166" s="0" t="n">
        <v>0.0074275824235834</v>
      </c>
      <c r="G166" s="0" t="n">
        <v>0.617485500054157</v>
      </c>
      <c r="H166" s="0" t="n">
        <v>934733.668314047</v>
      </c>
      <c r="I166" s="0" t="n">
        <v>15690327.4866249</v>
      </c>
    </row>
    <row r="167" customFormat="false" ht="15" hidden="false" customHeight="false" outlineLevel="0" collapsed="false">
      <c r="A167" s="0" t="s">
        <v>58</v>
      </c>
      <c r="B167" s="0" t="n">
        <v>44</v>
      </c>
      <c r="C167" s="0" t="n">
        <v>0.0100539653268613</v>
      </c>
      <c r="D167" s="0" t="n">
        <v>0.0006196620259313</v>
      </c>
      <c r="E167" s="0" t="n">
        <v>0.114194761143652</v>
      </c>
      <c r="F167" s="0" t="n">
        <v>0.007410653836985</v>
      </c>
      <c r="G167" s="0" t="n">
        <v>0.610900215584979</v>
      </c>
      <c r="H167" s="0" t="n">
        <v>920014.591220449</v>
      </c>
      <c r="I167" s="0" t="n">
        <v>14917911.162715</v>
      </c>
    </row>
    <row r="168" customFormat="false" ht="15" hidden="false" customHeight="false" outlineLevel="0" collapsed="false">
      <c r="A168" s="0" t="s">
        <v>58</v>
      </c>
      <c r="B168" s="0" t="n">
        <v>45</v>
      </c>
      <c r="C168" s="0" t="n">
        <v>0.010019254151724</v>
      </c>
      <c r="D168" s="0" t="n">
        <v>0.0006146565499961</v>
      </c>
      <c r="E168" s="0" t="n">
        <v>0.113821973900281</v>
      </c>
      <c r="F168" s="0" t="n">
        <v>0.007350994641011</v>
      </c>
      <c r="G168" s="0" t="n">
        <v>0.604409348137101</v>
      </c>
      <c r="H168" s="0" t="n">
        <v>900604.284870917</v>
      </c>
      <c r="I168" s="0" t="n">
        <v>14671342.7827478</v>
      </c>
    </row>
    <row r="169" customFormat="false" ht="15" hidden="false" customHeight="false" outlineLevel="0" collapsed="false">
      <c r="A169" s="0" t="s">
        <v>58</v>
      </c>
      <c r="B169" s="0" t="n">
        <v>46</v>
      </c>
      <c r="C169" s="0" t="n">
        <v>0.0100153608124985</v>
      </c>
      <c r="D169" s="0" t="n">
        <v>0.0006179908694326</v>
      </c>
      <c r="E169" s="0" t="n">
        <v>0.113780151677213</v>
      </c>
      <c r="F169" s="0" t="n">
        <v>0.0073907360459782</v>
      </c>
      <c r="G169" s="0" t="n">
        <v>0.597987858034432</v>
      </c>
      <c r="H169" s="0" t="n">
        <v>893627.682125566</v>
      </c>
      <c r="I169" s="0" t="n">
        <v>14473470.5485008</v>
      </c>
    </row>
    <row r="170" customFormat="false" ht="15" hidden="false" customHeight="false" outlineLevel="0" collapsed="false">
      <c r="A170" s="0" t="s">
        <v>58</v>
      </c>
      <c r="B170" s="0" t="n">
        <v>47</v>
      </c>
      <c r="C170" s="0" t="n">
        <v>0.0100110937877201</v>
      </c>
      <c r="D170" s="0" t="n">
        <v>0.0006173050409392</v>
      </c>
      <c r="E170" s="0" t="n">
        <v>0.113734313248432</v>
      </c>
      <c r="F170" s="0" t="n">
        <v>0.0073825618469729</v>
      </c>
      <c r="G170" s="0" t="n">
        <v>0.591637602714265</v>
      </c>
      <c r="H170" s="0" t="n">
        <v>880930.492902283</v>
      </c>
      <c r="I170" s="0" t="n">
        <v>14277598.8194166</v>
      </c>
    </row>
    <row r="171" customFormat="false" ht="15" hidden="false" customHeight="false" outlineLevel="0" collapsed="false">
      <c r="A171" s="0" t="s">
        <v>58</v>
      </c>
      <c r="B171" s="0" t="n">
        <v>48</v>
      </c>
      <c r="C171" s="0" t="n">
        <v>0.0100646706909545</v>
      </c>
      <c r="D171" s="0" t="n">
        <v>0.000617533401969</v>
      </c>
      <c r="E171" s="0" t="n">
        <v>0.114309704422603</v>
      </c>
      <c r="F171" s="0" t="n">
        <v>0.0073852836254058</v>
      </c>
      <c r="G171" s="0" t="n">
        <v>0.585322911218698</v>
      </c>
      <c r="H171" s="0" t="n">
        <v>869692.256912922</v>
      </c>
      <c r="I171" s="0" t="n">
        <v>14165647.9923624</v>
      </c>
    </row>
    <row r="172" customFormat="false" ht="15" hidden="false" customHeight="false" outlineLevel="0" collapsed="false">
      <c r="A172" s="0" t="s">
        <v>58</v>
      </c>
      <c r="B172" s="0" t="n">
        <v>49</v>
      </c>
      <c r="C172" s="0" t="n">
        <v>0.010089081059777</v>
      </c>
      <c r="D172" s="0" t="n">
        <v>0.0006103903184697</v>
      </c>
      <c r="E172" s="0" t="n">
        <v>0.114571746932575</v>
      </c>
      <c r="F172" s="0" t="n">
        <v>0.0073001437462316</v>
      </c>
      <c r="G172" s="0" t="n">
        <v>0.579065509491062</v>
      </c>
      <c r="H172" s="0" t="n">
        <v>848293.934558983</v>
      </c>
      <c r="I172" s="0" t="n">
        <v>14012807.8380394</v>
      </c>
    </row>
    <row r="173" customFormat="false" ht="15" hidden="false" customHeight="false" outlineLevel="0" collapsed="false">
      <c r="A173" s="0" t="s">
        <v>58</v>
      </c>
      <c r="B173" s="0" t="n">
        <v>50</v>
      </c>
      <c r="C173" s="0" t="n">
        <v>0.0103267641118887</v>
      </c>
      <c r="D173" s="0" t="n">
        <v>0.0006135491346449</v>
      </c>
      <c r="E173" s="0" t="n">
        <v>0.117119534901295</v>
      </c>
      <c r="F173" s="0" t="n">
        <v>0.0073377951505</v>
      </c>
      <c r="G173" s="0" t="n">
        <v>0.572735960153653</v>
      </c>
      <c r="H173" s="0" t="n">
        <v>841410.333253946</v>
      </c>
      <c r="I173" s="0" t="n">
        <v>14153250.9554755</v>
      </c>
    </row>
    <row r="174" customFormat="false" ht="15" hidden="false" customHeight="false" outlineLevel="0" collapsed="false">
      <c r="A174" s="0" t="s">
        <v>58</v>
      </c>
      <c r="B174" s="0" t="n">
        <v>51</v>
      </c>
      <c r="C174" s="0" t="n">
        <v>0.0105714346963952</v>
      </c>
      <c r="D174" s="0" t="n">
        <v>0.0006096508541263</v>
      </c>
      <c r="E174" s="0" t="n">
        <v>0.119735203083444</v>
      </c>
      <c r="F174" s="0" t="n">
        <v>0.0072913295365064</v>
      </c>
      <c r="G174" s="0" t="n">
        <v>0.566337824225785</v>
      </c>
      <c r="H174" s="0" t="n">
        <v>824797.863833608</v>
      </c>
      <c r="I174" s="0" t="n">
        <v>14293395.9159567</v>
      </c>
    </row>
    <row r="175" customFormat="false" ht="15" hidden="false" customHeight="false" outlineLevel="0" collapsed="false">
      <c r="A175" s="0" t="s">
        <v>58</v>
      </c>
      <c r="B175" s="0" t="n">
        <v>52</v>
      </c>
      <c r="C175" s="0" t="n">
        <v>0.0105678864195256</v>
      </c>
      <c r="D175" s="0" t="n">
        <v>0.0006066842961386</v>
      </c>
      <c r="E175" s="0" t="n">
        <v>0.119697320795406</v>
      </c>
      <c r="F175" s="0" t="n">
        <v>0.0072559682674955</v>
      </c>
      <c r="G175" s="0" t="n">
        <v>0.560014872332562</v>
      </c>
      <c r="H175" s="0" t="n">
        <v>809515.080347274</v>
      </c>
      <c r="I175" s="0" t="n">
        <v>14092458.5935789</v>
      </c>
    </row>
    <row r="176" customFormat="false" ht="15" hidden="false" customHeight="false" outlineLevel="0" collapsed="false">
      <c r="A176" s="0" t="s">
        <v>58</v>
      </c>
      <c r="B176" s="0" t="n">
        <v>53</v>
      </c>
      <c r="C176" s="0" t="n">
        <v>0.0105286174315486</v>
      </c>
      <c r="D176" s="0" t="n">
        <v>0.0006056884223117</v>
      </c>
      <c r="E176" s="0" t="n">
        <v>0.119277975495827</v>
      </c>
      <c r="F176" s="0" t="n">
        <v>0.0072440972269248</v>
      </c>
      <c r="G176" s="0" t="n">
        <v>0.553785036117999</v>
      </c>
      <c r="H176" s="0" t="n">
        <v>797083.454567504</v>
      </c>
      <c r="I176" s="0" t="n">
        <v>13847224.7360982</v>
      </c>
    </row>
    <row r="177" customFormat="false" ht="15" hidden="false" customHeight="false" outlineLevel="0" collapsed="false">
      <c r="A177" s="0" t="s">
        <v>58</v>
      </c>
      <c r="B177" s="0" t="n">
        <v>54</v>
      </c>
      <c r="C177" s="0" t="n">
        <v>0.0105245720135208</v>
      </c>
      <c r="D177" s="0" t="n">
        <v>0.0006050532658476</v>
      </c>
      <c r="E177" s="0" t="n">
        <v>0.119234764921741</v>
      </c>
      <c r="F177" s="0" t="n">
        <v>0.0072365259506944</v>
      </c>
      <c r="G177" s="0" t="n">
        <v>0.54762714083167</v>
      </c>
      <c r="H177" s="0" t="n">
        <v>785329.146882532</v>
      </c>
      <c r="I177" s="0" t="n">
        <v>13652107.5226196</v>
      </c>
    </row>
    <row r="178" customFormat="false" ht="15" hidden="false" customHeight="false" outlineLevel="0" collapsed="false">
      <c r="A178" s="0" t="s">
        <v>58</v>
      </c>
      <c r="B178" s="0" t="n">
        <v>55</v>
      </c>
      <c r="C178" s="0" t="n">
        <v>0.0103831034604177</v>
      </c>
      <c r="D178" s="0" t="n">
        <v>0.0006016330410653</v>
      </c>
      <c r="E178" s="0" t="n">
        <v>0.117722465293093</v>
      </c>
      <c r="F178" s="0" t="n">
        <v>0.0071957548241976</v>
      </c>
      <c r="G178" s="0" t="n">
        <v>0.541616985025896</v>
      </c>
      <c r="H178" s="0" t="n">
        <v>770174.175241412</v>
      </c>
      <c r="I178" s="0" t="n">
        <v>13283823.2952355</v>
      </c>
    </row>
    <row r="179" customFormat="false" ht="15" hidden="false" customHeight="false" outlineLevel="0" collapsed="false">
      <c r="A179" s="0" t="s">
        <v>58</v>
      </c>
      <c r="B179" s="0" t="n">
        <v>56</v>
      </c>
      <c r="C179" s="0" t="n">
        <v>0.0100049647083471</v>
      </c>
      <c r="D179" s="0" t="n">
        <v>0.0005967921342575</v>
      </c>
      <c r="E179" s="0" t="n">
        <v>0.113668467932309</v>
      </c>
      <c r="F179" s="0" t="n">
        <v>0.0071380456940387</v>
      </c>
      <c r="G179" s="0" t="n">
        <v>0.535880122015928</v>
      </c>
      <c r="H179" s="0" t="n">
        <v>753592.52219</v>
      </c>
      <c r="I179" s="0" t="n">
        <v>12626116.4360761</v>
      </c>
    </row>
    <row r="180" customFormat="false" ht="15" hidden="false" customHeight="false" outlineLevel="0" collapsed="false">
      <c r="A180" s="0" t="s">
        <v>58</v>
      </c>
      <c r="B180" s="0" t="n">
        <v>57</v>
      </c>
      <c r="C180" s="0" t="n">
        <v>0.0099728300416703</v>
      </c>
      <c r="D180" s="0" t="n">
        <v>0.0005978387255457</v>
      </c>
      <c r="E180" s="0" t="n">
        <v>0.113323168580154</v>
      </c>
      <c r="F180" s="0" t="n">
        <v>0.0071505225163492</v>
      </c>
      <c r="G180" s="0" t="n">
        <v>0.530220653990525</v>
      </c>
      <c r="H180" s="0" t="n">
        <v>744929.529007532</v>
      </c>
      <c r="I180" s="0" t="n">
        <v>12419092.12541</v>
      </c>
    </row>
    <row r="181" customFormat="false" ht="15" hidden="false" customHeight="false" outlineLevel="0" collapsed="false">
      <c r="A181" s="0" t="s">
        <v>58</v>
      </c>
      <c r="B181" s="0" t="n">
        <v>58</v>
      </c>
      <c r="C181" s="0" t="n">
        <v>0.0099690282879423</v>
      </c>
      <c r="D181" s="0" t="n">
        <v>0.0005966998305131</v>
      </c>
      <c r="E181" s="0" t="n">
        <v>0.113282309117939</v>
      </c>
      <c r="F181" s="0" t="n">
        <v>0.0071369452982595</v>
      </c>
      <c r="G181" s="0" t="n">
        <v>0.524623609914162</v>
      </c>
      <c r="H181" s="0" t="n">
        <v>733688.524511303</v>
      </c>
      <c r="I181" s="0" t="n">
        <v>12250376.0225392</v>
      </c>
    </row>
    <row r="182" customFormat="false" ht="15" hidden="false" customHeight="false" outlineLevel="0" collapsed="false">
      <c r="A182" s="0" t="s">
        <v>58</v>
      </c>
      <c r="B182" s="0" t="n">
        <v>59</v>
      </c>
      <c r="C182" s="0" t="n">
        <v>0.0099654563124425</v>
      </c>
      <c r="D182" s="0" t="n">
        <v>0.0005966442381499</v>
      </c>
      <c r="E182" s="0" t="n">
        <v>0.113243917631491</v>
      </c>
      <c r="F182" s="0" t="n">
        <v>0.0071362825553563</v>
      </c>
      <c r="G182" s="0" t="n">
        <v>0.51908760662363</v>
      </c>
      <c r="H182" s="0" t="n">
        <v>723921.376503035</v>
      </c>
      <c r="I182" s="0" t="n">
        <v>12084089.7728098</v>
      </c>
    </row>
    <row r="183" customFormat="false" ht="15" hidden="false" customHeight="false" outlineLevel="0" collapsed="false">
      <c r="A183" s="0" t="s">
        <v>58</v>
      </c>
      <c r="B183" s="0" t="n">
        <v>60</v>
      </c>
      <c r="C183" s="0" t="n">
        <v>0.0100244307119679</v>
      </c>
      <c r="D183" s="0" t="n">
        <v>0.0005960256438984</v>
      </c>
      <c r="E183" s="0" t="n">
        <v>0.113877577672759</v>
      </c>
      <c r="F183" s="0" t="n">
        <v>0.007128907972805</v>
      </c>
      <c r="G183" s="0" t="n">
        <v>0.513579665416414</v>
      </c>
      <c r="H183" s="0" t="n">
        <v>713601.702624125</v>
      </c>
      <c r="I183" s="0" t="n">
        <v>11994764.4148393</v>
      </c>
    </row>
    <row r="184" customFormat="false" ht="15" hidden="false" customHeight="false" outlineLevel="0" collapsed="false">
      <c r="A184" s="0" t="s">
        <v>59</v>
      </c>
      <c r="B184" s="0" t="n">
        <v>1</v>
      </c>
      <c r="C184" s="0" t="n">
        <v>0.0099683732287473</v>
      </c>
      <c r="D184" s="0" t="n">
        <v>0.001143030758553</v>
      </c>
      <c r="E184" s="0" t="n">
        <v>0.11327526867528</v>
      </c>
      <c r="F184" s="0" t="n">
        <v>0.0136304665306165</v>
      </c>
      <c r="G184" s="0" t="n">
        <v>0.988900055949911</v>
      </c>
      <c r="H184" s="0" t="n">
        <v>3023389.93091419</v>
      </c>
      <c r="I184" s="0" t="n">
        <v>26336850.5544922</v>
      </c>
    </row>
    <row r="185" customFormat="false" ht="15" hidden="false" customHeight="false" outlineLevel="0" collapsed="false">
      <c r="A185" s="0" t="s">
        <v>59</v>
      </c>
      <c r="B185" s="0" t="n">
        <v>2</v>
      </c>
      <c r="C185" s="0" t="n">
        <v>0.0102771364739961</v>
      </c>
      <c r="D185" s="0" t="n">
        <v>0.0011225496337948</v>
      </c>
      <c r="E185" s="0" t="n">
        <v>0.116588118792869</v>
      </c>
      <c r="F185" s="0" t="n">
        <v>0.0133877382538573</v>
      </c>
      <c r="G185" s="0" t="n">
        <v>0.977638487653152</v>
      </c>
      <c r="H185" s="0" t="n">
        <v>2930441.1387934</v>
      </c>
      <c r="I185" s="0" t="n">
        <v>26798580.0287565</v>
      </c>
    </row>
    <row r="186" customFormat="false" ht="15" hidden="false" customHeight="false" outlineLevel="0" collapsed="false">
      <c r="A186" s="0" t="s">
        <v>59</v>
      </c>
      <c r="B186" s="0" t="n">
        <v>3</v>
      </c>
      <c r="C186" s="0" t="n">
        <v>0.0105295864327536</v>
      </c>
      <c r="D186" s="0" t="n">
        <v>0.0010986677745815</v>
      </c>
      <c r="E186" s="0" t="n">
        <v>0.119288325459915</v>
      </c>
      <c r="F186" s="0" t="n">
        <v>0.013104637654385</v>
      </c>
      <c r="G186" s="0" t="n">
        <v>0.96628191177856</v>
      </c>
      <c r="H186" s="0" t="n">
        <v>2829789.27388199</v>
      </c>
      <c r="I186" s="0" t="n">
        <v>27090786.6493171</v>
      </c>
    </row>
    <row r="187" customFormat="false" ht="15" hidden="false" customHeight="false" outlineLevel="0" collapsed="false">
      <c r="A187" s="0" t="s">
        <v>59</v>
      </c>
      <c r="B187" s="0" t="n">
        <v>4</v>
      </c>
      <c r="C187" s="0" t="n">
        <v>0.0105251935629417</v>
      </c>
      <c r="D187" s="0" t="n">
        <v>0.0010776136774382</v>
      </c>
      <c r="E187" s="0" t="n">
        <v>0.119241404042409</v>
      </c>
      <c r="F187" s="0" t="n">
        <v>0.0128549961848508</v>
      </c>
      <c r="G187" s="0" t="n">
        <v>0.955081791460498</v>
      </c>
      <c r="H187" s="0" t="n">
        <v>2737828.50818639</v>
      </c>
      <c r="I187" s="0" t="n">
        <v>26711912.5240972</v>
      </c>
    </row>
    <row r="188" customFormat="false" ht="15" hidden="false" customHeight="false" outlineLevel="0" collapsed="false">
      <c r="A188" s="0" t="s">
        <v>59</v>
      </c>
      <c r="B188" s="0" t="n">
        <v>5</v>
      </c>
      <c r="C188" s="0" t="n">
        <v>0.0104840388799832</v>
      </c>
      <c r="D188" s="0" t="n">
        <v>0.0010630741373728</v>
      </c>
      <c r="E188" s="0" t="n">
        <v>0.11880170855652</v>
      </c>
      <c r="F188" s="0" t="n">
        <v>0.012682564970164</v>
      </c>
      <c r="G188" s="0" t="n">
        <v>0.94406464749568</v>
      </c>
      <c r="H188" s="0" t="n">
        <v>2664211.93695861</v>
      </c>
      <c r="I188" s="0" t="n">
        <v>26246530.774449</v>
      </c>
    </row>
    <row r="189" customFormat="false" ht="15" hidden="false" customHeight="false" outlineLevel="0" collapsed="false">
      <c r="A189" s="0" t="s">
        <v>59</v>
      </c>
      <c r="B189" s="0" t="n">
        <v>6</v>
      </c>
      <c r="C189" s="0" t="n">
        <v>0.0104717547792387</v>
      </c>
      <c r="D189" s="0" t="n">
        <v>0.0010516016008778</v>
      </c>
      <c r="E189" s="0" t="n">
        <v>0.118670426578597</v>
      </c>
      <c r="F189" s="0" t="n">
        <v>0.0125464872996994</v>
      </c>
      <c r="G189" s="0" t="n">
        <v>0.933197047734701</v>
      </c>
      <c r="H189" s="0" t="n">
        <v>2599790.97761816</v>
      </c>
      <c r="I189" s="0" t="n">
        <v>25861261.8860004</v>
      </c>
    </row>
    <row r="190" customFormat="false" ht="15" hidden="false" customHeight="false" outlineLevel="0" collapsed="false">
      <c r="A190" s="0" t="s">
        <v>59</v>
      </c>
      <c r="B190" s="0" t="n">
        <v>7</v>
      </c>
      <c r="C190" s="0" t="n">
        <v>0.0103337313351525</v>
      </c>
      <c r="D190" s="0" t="n">
        <v>0.0010405278190268</v>
      </c>
      <c r="E190" s="0" t="n">
        <v>0.117194116938176</v>
      </c>
      <c r="F190" s="0" t="n">
        <v>0.0124151230187056</v>
      </c>
      <c r="G190" s="0" t="n">
        <v>0.922593590963226</v>
      </c>
      <c r="H190" s="0" t="n">
        <v>2537632.53856251</v>
      </c>
      <c r="I190" s="0" t="n">
        <v>25175614.1636256</v>
      </c>
    </row>
    <row r="191" customFormat="false" ht="15" hidden="false" customHeight="false" outlineLevel="0" collapsed="false">
      <c r="A191" s="0" t="s">
        <v>59</v>
      </c>
      <c r="B191" s="0" t="n">
        <v>8</v>
      </c>
      <c r="C191" s="0" t="n">
        <v>0.0099485409171902</v>
      </c>
      <c r="D191" s="0" t="n">
        <v>0.0010317487771566</v>
      </c>
      <c r="E191" s="0" t="n">
        <v>0.113062090772791</v>
      </c>
      <c r="F191" s="0" t="n">
        <v>0.0123109690268039</v>
      </c>
      <c r="G191" s="0" t="n">
        <v>0.912473776329894</v>
      </c>
      <c r="H191" s="0" t="n">
        <v>2482548.20832997</v>
      </c>
      <c r="I191" s="0" t="n">
        <v>23913040.7716382</v>
      </c>
    </row>
    <row r="192" customFormat="false" ht="15" hidden="false" customHeight="false" outlineLevel="0" collapsed="false">
      <c r="A192" s="0" t="s">
        <v>59</v>
      </c>
      <c r="B192" s="0" t="n">
        <v>9</v>
      </c>
      <c r="C192" s="0" t="n">
        <v>0.0098839130324838</v>
      </c>
      <c r="D192" s="0" t="n">
        <v>0.0010283260903476</v>
      </c>
      <c r="E192" s="0" t="n">
        <v>0.112367078352454</v>
      </c>
      <c r="F192" s="0" t="n">
        <v>0.0122703597611756</v>
      </c>
      <c r="G192" s="0" t="n">
        <v>0.902527081376311</v>
      </c>
      <c r="H192" s="0" t="n">
        <v>2442145.37934817</v>
      </c>
      <c r="I192" s="0" t="n">
        <v>23448914.7772573</v>
      </c>
    </row>
    <row r="193" customFormat="false" ht="15" hidden="false" customHeight="false" outlineLevel="0" collapsed="false">
      <c r="A193" s="0" t="s">
        <v>59</v>
      </c>
      <c r="B193" s="0" t="n">
        <v>10</v>
      </c>
      <c r="C193" s="0" t="n">
        <v>0.0098461642600475</v>
      </c>
      <c r="D193" s="0" t="n">
        <v>0.0010206815500613</v>
      </c>
      <c r="E193" s="0" t="n">
        <v>0.111960894706454</v>
      </c>
      <c r="F193" s="0" t="n">
        <v>0.0121796538038851</v>
      </c>
      <c r="G193" s="0" t="n">
        <v>0.892729788689078</v>
      </c>
      <c r="H193" s="0" t="n">
        <v>2392616.45177515</v>
      </c>
      <c r="I193" s="0" t="n">
        <v>23057190.8364048</v>
      </c>
    </row>
    <row r="194" customFormat="false" ht="15" hidden="false" customHeight="false" outlineLevel="0" collapsed="false">
      <c r="A194" s="0" t="s">
        <v>59</v>
      </c>
      <c r="B194" s="0" t="n">
        <v>11</v>
      </c>
      <c r="C194" s="0" t="n">
        <v>0.009802831822626</v>
      </c>
      <c r="D194" s="0" t="n">
        <v>0.0010168597342747</v>
      </c>
      <c r="E194" s="0" t="n">
        <v>0.111494419766389</v>
      </c>
      <c r="F194" s="0" t="n">
        <v>0.0121343033535393</v>
      </c>
      <c r="G194" s="0" t="n">
        <v>0.883080978084343</v>
      </c>
      <c r="H194" s="0" t="n">
        <v>2352888.10494427</v>
      </c>
      <c r="I194" s="0" t="n">
        <v>22659479.7472878</v>
      </c>
    </row>
    <row r="195" customFormat="false" ht="15" hidden="false" customHeight="false" outlineLevel="0" collapsed="false">
      <c r="A195" s="0" t="s">
        <v>59</v>
      </c>
      <c r="B195" s="0" t="n">
        <v>12</v>
      </c>
      <c r="C195" s="0" t="n">
        <v>0.0097918942059964</v>
      </c>
      <c r="D195" s="0" t="n">
        <v>0.0010124169027955</v>
      </c>
      <c r="E195" s="0" t="n">
        <v>0.111376640510165</v>
      </c>
      <c r="F195" s="0" t="n">
        <v>0.0120815814046628</v>
      </c>
      <c r="G195" s="0" t="n">
        <v>0.873550047674997</v>
      </c>
      <c r="H195" s="0" t="n">
        <v>2312453.51224876</v>
      </c>
      <c r="I195" s="0" t="n">
        <v>22342945.5059055</v>
      </c>
    </row>
    <row r="196" customFormat="false" ht="15" hidden="false" customHeight="false" outlineLevel="0" collapsed="false">
      <c r="A196" s="0" t="s">
        <v>59</v>
      </c>
      <c r="B196" s="0" t="n">
        <v>13</v>
      </c>
      <c r="C196" s="0" t="n">
        <v>0.009781932040368</v>
      </c>
      <c r="D196" s="0" t="n">
        <v>0.0010111712316587</v>
      </c>
      <c r="E196" s="0" t="n">
        <v>0.111269352724077</v>
      </c>
      <c r="F196" s="0" t="n">
        <v>0.0120667988797912</v>
      </c>
      <c r="G196" s="0" t="n">
        <v>0.864131905184583</v>
      </c>
      <c r="H196" s="0" t="n">
        <v>2279889.27127905</v>
      </c>
      <c r="I196" s="0" t="n">
        <v>22033034.9144281</v>
      </c>
    </row>
    <row r="197" customFormat="false" ht="15" hidden="false" customHeight="false" outlineLevel="0" collapsed="false">
      <c r="A197" s="0" t="s">
        <v>59</v>
      </c>
      <c r="B197" s="0" t="n">
        <v>14</v>
      </c>
      <c r="C197" s="0" t="n">
        <v>0.0100647821335006</v>
      </c>
      <c r="D197" s="0" t="n">
        <v>0.0009820057484935</v>
      </c>
      <c r="E197" s="0" t="n">
        <v>0.114310900907071</v>
      </c>
      <c r="F197" s="0" t="n">
        <v>0.0117206307293935</v>
      </c>
      <c r="G197" s="0" t="n">
        <v>0.854596239909343</v>
      </c>
      <c r="H197" s="0" t="n">
        <v>2185640.24336586</v>
      </c>
      <c r="I197" s="0" t="n">
        <v>22379085.6112057</v>
      </c>
    </row>
    <row r="198" customFormat="false" ht="15" hidden="false" customHeight="false" outlineLevel="0" collapsed="false">
      <c r="A198" s="0" t="s">
        <v>59</v>
      </c>
      <c r="B198" s="0" t="n">
        <v>15</v>
      </c>
      <c r="C198" s="0" t="n">
        <v>0.0102620677272658</v>
      </c>
      <c r="D198" s="0" t="n">
        <v>0.0009561889986626</v>
      </c>
      <c r="E198" s="0" t="n">
        <v>0.116426703610916</v>
      </c>
      <c r="F198" s="0" t="n">
        <v>0.0114141162753631</v>
      </c>
      <c r="G198" s="0" t="n">
        <v>0.845019268180535</v>
      </c>
      <c r="H198" s="0" t="n">
        <v>2100234.66596723</v>
      </c>
      <c r="I198" s="0" t="n">
        <v>22518709.0759395</v>
      </c>
    </row>
    <row r="199" customFormat="false" ht="15" hidden="false" customHeight="false" outlineLevel="0" collapsed="false">
      <c r="A199" s="0" t="s">
        <v>59</v>
      </c>
      <c r="B199" s="0" t="n">
        <v>16</v>
      </c>
      <c r="C199" s="0" t="n">
        <v>0.0102756606504415</v>
      </c>
      <c r="D199" s="0" t="n">
        <v>0.0009342195521975</v>
      </c>
      <c r="E199" s="0" t="n">
        <v>0.116572311085843</v>
      </c>
      <c r="F199" s="0" t="n">
        <v>0.0111532110606975</v>
      </c>
      <c r="G199" s="0" t="n">
        <v>0.835556626559955</v>
      </c>
      <c r="H199" s="0" t="n">
        <v>2024661.00496234</v>
      </c>
      <c r="I199" s="0" t="n">
        <v>22248831.3215896</v>
      </c>
    </row>
    <row r="200" customFormat="false" ht="15" hidden="false" customHeight="false" outlineLevel="0" collapsed="false">
      <c r="A200" s="0" t="s">
        <v>59</v>
      </c>
      <c r="B200" s="0" t="n">
        <v>17</v>
      </c>
      <c r="C200" s="0" t="n">
        <v>0.0102548812086417</v>
      </c>
      <c r="D200" s="0" t="n">
        <v>0.0009180245300245</v>
      </c>
      <c r="E200" s="0" t="n">
        <v>0.116349712690387</v>
      </c>
      <c r="F200" s="0" t="n">
        <v>0.0109608414629248</v>
      </c>
      <c r="G200" s="0" t="n">
        <v>0.826230774969977</v>
      </c>
      <c r="H200" s="0" t="n">
        <v>1963069.51881633</v>
      </c>
      <c r="I200" s="0" t="n">
        <v>21908525.610271</v>
      </c>
    </row>
    <row r="201" customFormat="false" ht="15" hidden="false" customHeight="false" outlineLevel="0" collapsed="false">
      <c r="A201" s="0" t="s">
        <v>59</v>
      </c>
      <c r="B201" s="0" t="n">
        <v>18</v>
      </c>
      <c r="C201" s="0" t="n">
        <v>0.0102540903433123</v>
      </c>
      <c r="D201" s="0" t="n">
        <v>0.0009030932000248</v>
      </c>
      <c r="E201" s="0" t="n">
        <v>0.116341239582308</v>
      </c>
      <c r="F201" s="0" t="n">
        <v>0.0107834520071865</v>
      </c>
      <c r="G201" s="0" t="n">
        <v>0.817021978802444</v>
      </c>
      <c r="H201" s="0" t="n">
        <v>1905475.07431659</v>
      </c>
      <c r="I201" s="0" t="n">
        <v>21616006.0760785</v>
      </c>
    </row>
    <row r="202" customFormat="false" ht="15" hidden="false" customHeight="false" outlineLevel="0" collapsed="false">
      <c r="A202" s="0" t="s">
        <v>59</v>
      </c>
      <c r="B202" s="0" t="n">
        <v>19</v>
      </c>
      <c r="C202" s="0" t="n">
        <v>0.010132822107395</v>
      </c>
      <c r="D202" s="0" t="n">
        <v>0.00088862215543</v>
      </c>
      <c r="E202" s="0" t="n">
        <v>0.11504112429981</v>
      </c>
      <c r="F202" s="0" t="n">
        <v>0.0106115030748025</v>
      </c>
      <c r="G202" s="0" t="n">
        <v>0.808026604048373</v>
      </c>
      <c r="H202" s="0" t="n">
        <v>1850031.25042627</v>
      </c>
      <c r="I202" s="0" t="n">
        <v>21076876.482255</v>
      </c>
    </row>
    <row r="203" customFormat="false" ht="15" hidden="false" customHeight="false" outlineLevel="0" collapsed="false">
      <c r="A203" s="0" t="s">
        <v>59</v>
      </c>
      <c r="B203" s="0" t="n">
        <v>20</v>
      </c>
      <c r="C203" s="0" t="n">
        <v>0.0097764818447628</v>
      </c>
      <c r="D203" s="0" t="n">
        <v>0.0008750177264363</v>
      </c>
      <c r="E203" s="0" t="n">
        <v>0.111210651684476</v>
      </c>
      <c r="F203" s="0" t="n">
        <v>0.010449826521805</v>
      </c>
      <c r="G203" s="0" t="n">
        <v>0.79942891861381</v>
      </c>
      <c r="H203" s="0" t="n">
        <v>1797730.35866139</v>
      </c>
      <c r="I203" s="0" t="n">
        <v>20068278.4219246</v>
      </c>
    </row>
    <row r="204" customFormat="false" ht="15" hidden="false" customHeight="false" outlineLevel="0" collapsed="false">
      <c r="A204" s="0" t="s">
        <v>59</v>
      </c>
      <c r="B204" s="0" t="n">
        <v>21</v>
      </c>
      <c r="C204" s="0" t="n">
        <v>0.0097495450034618</v>
      </c>
      <c r="D204" s="0" t="n">
        <v>0.0008608754509725</v>
      </c>
      <c r="E204" s="0" t="n">
        <v>0.11092047768462</v>
      </c>
      <c r="F204" s="0" t="n">
        <v>0.0102817324684882</v>
      </c>
      <c r="G204" s="0" t="n">
        <v>0.79095549735756</v>
      </c>
      <c r="H204" s="0" t="n">
        <v>1746027.32241477</v>
      </c>
      <c r="I204" s="0" t="n">
        <v>19757001.1774428</v>
      </c>
    </row>
    <row r="205" customFormat="false" ht="15" hidden="false" customHeight="false" outlineLevel="0" collapsed="false">
      <c r="A205" s="0" t="s">
        <v>59</v>
      </c>
      <c r="B205" s="0" t="n">
        <v>22</v>
      </c>
      <c r="C205" s="0" t="n">
        <v>0.0097554831789066</v>
      </c>
      <c r="D205" s="0" t="n">
        <v>0.0008487730999237</v>
      </c>
      <c r="E205" s="0" t="n">
        <v>0.110984453452025</v>
      </c>
      <c r="F205" s="0" t="n">
        <v>0.0101378640246664</v>
      </c>
      <c r="G205" s="0" t="n">
        <v>0.782576799005257</v>
      </c>
      <c r="H205" s="0" t="n">
        <v>1699488.63362818</v>
      </c>
      <c r="I205" s="0" t="n">
        <v>19516712.6384117</v>
      </c>
    </row>
    <row r="206" customFormat="false" ht="15" hidden="false" customHeight="false" outlineLevel="0" collapsed="false">
      <c r="A206" s="0" t="s">
        <v>59</v>
      </c>
      <c r="B206" s="0" t="n">
        <v>23</v>
      </c>
      <c r="C206" s="0" t="n">
        <v>0.0097599055211229</v>
      </c>
      <c r="D206" s="0" t="n">
        <v>0.0008351435497961</v>
      </c>
      <c r="E206" s="0" t="n">
        <v>0.111032095435582</v>
      </c>
      <c r="F206" s="0" t="n">
        <v>0.0099758178299618</v>
      </c>
      <c r="G206" s="0" t="n">
        <v>0.774294074601007</v>
      </c>
      <c r="H206" s="0" t="n">
        <v>1650826.09255459</v>
      </c>
      <c r="I206" s="0" t="n">
        <v>19276268.0668678</v>
      </c>
    </row>
    <row r="207" customFormat="false" ht="15" hidden="false" customHeight="false" outlineLevel="0" collapsed="false">
      <c r="A207" s="0" t="s">
        <v>59</v>
      </c>
      <c r="B207" s="0" t="n">
        <v>24</v>
      </c>
      <c r="C207" s="0" t="n">
        <v>0.0098123385292482</v>
      </c>
      <c r="D207" s="0" t="n">
        <v>0.0008193140193095</v>
      </c>
      <c r="E207" s="0" t="n">
        <v>0.111596778966863</v>
      </c>
      <c r="F207" s="0" t="n">
        <v>0.0097875848252343</v>
      </c>
      <c r="G207" s="0" t="n">
        <v>0.766070690646809</v>
      </c>
      <c r="H207" s="0" t="n">
        <v>1598832.60388113</v>
      </c>
      <c r="I207" s="0" t="n">
        <v>19132387.2876111</v>
      </c>
    </row>
    <row r="208" customFormat="false" ht="15" hidden="false" customHeight="false" outlineLevel="0" collapsed="false">
      <c r="A208" s="0" t="s">
        <v>59</v>
      </c>
      <c r="B208" s="0" t="n">
        <v>25</v>
      </c>
      <c r="C208" s="0" t="n">
        <v>0.0098468039080307</v>
      </c>
      <c r="D208" s="0" t="n">
        <v>0.000782615904786</v>
      </c>
      <c r="E208" s="0" t="n">
        <v>0.111967778853755</v>
      </c>
      <c r="F208" s="0" t="n">
        <v>0.0093510719421451</v>
      </c>
      <c r="G208" s="0" t="n">
        <v>0.757936317151207</v>
      </c>
      <c r="H208" s="0" t="n">
        <v>1507621.89467301</v>
      </c>
      <c r="I208" s="0" t="n">
        <v>18953919.7187496</v>
      </c>
    </row>
    <row r="209" customFormat="false" ht="15" hidden="false" customHeight="false" outlineLevel="0" collapsed="false">
      <c r="A209" s="0" t="s">
        <v>59</v>
      </c>
      <c r="B209" s="0" t="n">
        <v>26</v>
      </c>
      <c r="C209" s="0" t="n">
        <v>0.0101137879061561</v>
      </c>
      <c r="D209" s="0" t="n">
        <v>0.0007726121707262</v>
      </c>
      <c r="E209" s="0" t="n">
        <v>0.114836899725597</v>
      </c>
      <c r="F209" s="0" t="n">
        <v>0.0092320499840827</v>
      </c>
      <c r="G209" s="0" t="n">
        <v>0.749693865419292</v>
      </c>
      <c r="H209" s="0" t="n">
        <v>1469237.87459673</v>
      </c>
      <c r="I209" s="0" t="n">
        <v>19218024.4278418</v>
      </c>
    </row>
    <row r="210" customFormat="false" ht="15" hidden="false" customHeight="false" outlineLevel="0" collapsed="false">
      <c r="A210" s="0" t="s">
        <v>59</v>
      </c>
      <c r="B210" s="0" t="n">
        <v>27</v>
      </c>
      <c r="C210" s="0" t="n">
        <v>0.0103214888967564</v>
      </c>
      <c r="D210" s="0" t="n">
        <v>0.0007639171715368</v>
      </c>
      <c r="E210" s="0" t="n">
        <v>0.117063061462253</v>
      </c>
      <c r="F210" s="0" t="n">
        <v>0.0091285883824238</v>
      </c>
      <c r="G210" s="0" t="n">
        <v>0.741392001580228</v>
      </c>
      <c r="H210" s="0" t="n">
        <v>1433658.27263545</v>
      </c>
      <c r="I210" s="0" t="n">
        <v>19355742.2696347</v>
      </c>
    </row>
    <row r="211" customFormat="false" ht="15" hidden="false" customHeight="false" outlineLevel="0" collapsed="false">
      <c r="A211" s="0" t="s">
        <v>59</v>
      </c>
      <c r="B211" s="0" t="n">
        <v>28</v>
      </c>
      <c r="C211" s="0" t="n">
        <v>0.0103195568319115</v>
      </c>
      <c r="D211" s="0" t="n">
        <v>0.0007573530300405</v>
      </c>
      <c r="E211" s="0" t="n">
        <v>0.117042377051507</v>
      </c>
      <c r="F211" s="0" t="n">
        <v>0.0090504752485932</v>
      </c>
      <c r="G211" s="0" t="n">
        <v>0.733188450509735</v>
      </c>
      <c r="H211" s="0" t="n">
        <v>1402406.50116373</v>
      </c>
      <c r="I211" s="0" t="n">
        <v>19094467.7604492</v>
      </c>
    </row>
    <row r="212" customFormat="false" ht="15" hidden="false" customHeight="false" outlineLevel="0" collapsed="false">
      <c r="A212" s="0" t="s">
        <v>59</v>
      </c>
      <c r="B212" s="0" t="n">
        <v>29</v>
      </c>
      <c r="C212" s="0" t="n">
        <v>0.0102826970374526</v>
      </c>
      <c r="D212" s="0" t="n">
        <v>0.0007479183538727</v>
      </c>
      <c r="E212" s="0" t="n">
        <v>0.116647676265555</v>
      </c>
      <c r="F212" s="0" t="n">
        <v>0.0089381929305729</v>
      </c>
      <c r="G212" s="0" t="n">
        <v>0.725109588992151</v>
      </c>
      <c r="H212" s="0" t="n">
        <v>1366483.22450353</v>
      </c>
      <c r="I212" s="0" t="n">
        <v>18772936.6866871</v>
      </c>
    </row>
    <row r="213" customFormat="false" ht="15" hidden="false" customHeight="false" outlineLevel="0" collapsed="false">
      <c r="A213" s="0" t="s">
        <v>59</v>
      </c>
      <c r="B213" s="0" t="n">
        <v>30</v>
      </c>
      <c r="C213" s="0" t="n">
        <v>0.010276895730339</v>
      </c>
      <c r="D213" s="0" t="n">
        <v>0.0007404626387778</v>
      </c>
      <c r="E213" s="0" t="n">
        <v>0.116585540179004</v>
      </c>
      <c r="F213" s="0" t="n">
        <v>0.0088494540286135</v>
      </c>
      <c r="G213" s="0" t="n">
        <v>0.717129411493754</v>
      </c>
      <c r="H213" s="0" t="n">
        <v>1334881.61080719</v>
      </c>
      <c r="I213" s="0" t="n">
        <v>18513130.0582595</v>
      </c>
    </row>
    <row r="214" customFormat="false" ht="15" hidden="false" customHeight="false" outlineLevel="0" collapsed="false">
      <c r="A214" s="0" t="s">
        <v>59</v>
      </c>
      <c r="B214" s="0" t="n">
        <v>31</v>
      </c>
      <c r="C214" s="0" t="n">
        <v>0.0101428947016031</v>
      </c>
      <c r="D214" s="0" t="n">
        <v>0.0007356080593881</v>
      </c>
      <c r="E214" s="0" t="n">
        <v>0.115149179194288</v>
      </c>
      <c r="F214" s="0" t="n">
        <v>0.0087916702709268</v>
      </c>
      <c r="G214" s="0" t="n">
        <v>0.709336600786829</v>
      </c>
      <c r="H214" s="0" t="n">
        <v>1308506.71454475</v>
      </c>
      <c r="I214" s="0" t="n">
        <v>18029006.9267702</v>
      </c>
    </row>
    <row r="215" customFormat="false" ht="15" hidden="false" customHeight="false" outlineLevel="0" collapsed="false">
      <c r="A215" s="0" t="s">
        <v>59</v>
      </c>
      <c r="B215" s="0" t="n">
        <v>32</v>
      </c>
      <c r="C215" s="0" t="n">
        <v>0.0097759921378538</v>
      </c>
      <c r="D215" s="0" t="n">
        <v>0.000723117421846</v>
      </c>
      <c r="E215" s="0" t="n">
        <v>0.111205377148449</v>
      </c>
      <c r="F215" s="0" t="n">
        <v>0.0086429807915753</v>
      </c>
      <c r="G215" s="0" t="n">
        <v>0.701897353249989</v>
      </c>
      <c r="H215" s="0" t="n">
        <v>1269356.60616952</v>
      </c>
      <c r="I215" s="0" t="n">
        <v>17148317.1392419</v>
      </c>
    </row>
    <row r="216" customFormat="false" ht="15" hidden="false" customHeight="false" outlineLevel="0" collapsed="false">
      <c r="A216" s="0" t="s">
        <v>59</v>
      </c>
      <c r="B216" s="0" t="n">
        <v>33</v>
      </c>
      <c r="C216" s="0" t="n">
        <v>0.0097358562256026</v>
      </c>
      <c r="D216" s="0" t="n">
        <v>0.0007190855811534</v>
      </c>
      <c r="E216" s="0" t="n">
        <v>0.11077298363555</v>
      </c>
      <c r="F216" s="0" t="n">
        <v>0.008594981094918</v>
      </c>
      <c r="G216" s="0" t="n">
        <v>0.694567107894415</v>
      </c>
      <c r="H216" s="0" t="n">
        <v>1246125.1053748</v>
      </c>
      <c r="I216" s="0" t="n">
        <v>16859426.9837938</v>
      </c>
    </row>
    <row r="217" customFormat="false" ht="15" hidden="false" customHeight="false" outlineLevel="0" collapsed="false">
      <c r="A217" s="0" t="s">
        <v>59</v>
      </c>
      <c r="B217" s="0" t="n">
        <v>34</v>
      </c>
      <c r="C217" s="0" t="n">
        <v>0.0097277545649855</v>
      </c>
      <c r="D217" s="0" t="n">
        <v>0.0007121603046859</v>
      </c>
      <c r="E217" s="0" t="n">
        <v>0.110685679175761</v>
      </c>
      <c r="F217" s="0" t="n">
        <v>0.0085125296186352</v>
      </c>
      <c r="G217" s="0" t="n">
        <v>0.687323893613011</v>
      </c>
      <c r="H217" s="0" t="n">
        <v>1218369.1814467</v>
      </c>
      <c r="I217" s="0" t="n">
        <v>16630463.3484652</v>
      </c>
    </row>
    <row r="218" customFormat="false" ht="15" hidden="false" customHeight="false" outlineLevel="0" collapsed="false">
      <c r="A218" s="0" t="s">
        <v>59</v>
      </c>
      <c r="B218" s="0" t="n">
        <v>35</v>
      </c>
      <c r="C218" s="0" t="n">
        <v>0.0097199178379818</v>
      </c>
      <c r="D218" s="0" t="n">
        <v>0.0007023781467492</v>
      </c>
      <c r="E218" s="0" t="n">
        <v>0.110601222196157</v>
      </c>
      <c r="F218" s="0" t="n">
        <v>0.0083960537583349</v>
      </c>
      <c r="G218" s="0" t="n">
        <v>0.680168334253758</v>
      </c>
      <c r="H218" s="0" t="n">
        <v>1186296.39003479</v>
      </c>
      <c r="I218" s="0" t="n">
        <v>16405129.6041117</v>
      </c>
    </row>
    <row r="219" customFormat="false" ht="15" hidden="false" customHeight="false" outlineLevel="0" collapsed="false">
      <c r="A219" s="0" t="s">
        <v>59</v>
      </c>
      <c r="B219" s="0" t="n">
        <v>36</v>
      </c>
      <c r="C219" s="0" t="n">
        <v>0.0097629953122498</v>
      </c>
      <c r="D219" s="0" t="n">
        <v>0.0006993773966538</v>
      </c>
      <c r="E219" s="0" t="n">
        <v>0.111065380430063</v>
      </c>
      <c r="F219" s="0" t="n">
        <v>0.0083603214033454</v>
      </c>
      <c r="G219" s="0" t="n">
        <v>0.673060039220676</v>
      </c>
      <c r="H219" s="0" t="n">
        <v>1166156.84503993</v>
      </c>
      <c r="I219" s="0" t="n">
        <v>16267642.2282049</v>
      </c>
    </row>
    <row r="220" customFormat="false" ht="15" hidden="false" customHeight="false" outlineLevel="0" collapsed="false">
      <c r="A220" s="0" t="s">
        <v>59</v>
      </c>
      <c r="B220" s="0" t="n">
        <v>37</v>
      </c>
      <c r="C220" s="0" t="n">
        <v>0.0097682643948994</v>
      </c>
      <c r="D220" s="0" t="n">
        <v>0.000697272405087</v>
      </c>
      <c r="E220" s="0" t="n">
        <v>0.111122139362128</v>
      </c>
      <c r="F220" s="0" t="n">
        <v>0.0083352548642398</v>
      </c>
      <c r="G220" s="0" t="n">
        <v>0.666024126458423</v>
      </c>
      <c r="H220" s="0" t="n">
        <v>1147751.2315614</v>
      </c>
      <c r="I220" s="0" t="n">
        <v>16067923.9734936</v>
      </c>
    </row>
    <row r="221" customFormat="false" ht="15" hidden="false" customHeight="false" outlineLevel="0" collapsed="false">
      <c r="A221" s="0" t="s">
        <v>59</v>
      </c>
      <c r="B221" s="0" t="n">
        <v>38</v>
      </c>
      <c r="C221" s="0" t="n">
        <v>0.0100164756106188</v>
      </c>
      <c r="D221" s="0" t="n">
        <v>0.0006923922722527</v>
      </c>
      <c r="E221" s="0" t="n">
        <v>0.113792127015777</v>
      </c>
      <c r="F221" s="0" t="n">
        <v>0.0082771393138241</v>
      </c>
      <c r="G221" s="0" t="n">
        <v>0.658900030376444</v>
      </c>
      <c r="H221" s="0" t="n">
        <v>1125097.91789745</v>
      </c>
      <c r="I221" s="0" t="n">
        <v>16264931.5710109</v>
      </c>
    </row>
    <row r="222" customFormat="false" ht="15" hidden="false" customHeight="false" outlineLevel="0" collapsed="false">
      <c r="A222" s="0" t="s">
        <v>59</v>
      </c>
      <c r="B222" s="0" t="n">
        <v>39</v>
      </c>
      <c r="C222" s="0" t="n">
        <v>0.0102386289899586</v>
      </c>
      <c r="D222" s="0" t="n">
        <v>0.0006908089670098</v>
      </c>
      <c r="E222" s="0" t="n">
        <v>0.116175576042207</v>
      </c>
      <c r="F222" s="0" t="n">
        <v>0.0082582836940817</v>
      </c>
      <c r="G222" s="0" t="n">
        <v>0.651707018023797</v>
      </c>
      <c r="H222" s="0" t="n">
        <v>1107838.34306186</v>
      </c>
      <c r="I222" s="0" t="n">
        <v>16408168.7503741</v>
      </c>
    </row>
    <row r="223" customFormat="false" ht="15" hidden="false" customHeight="false" outlineLevel="0" collapsed="false">
      <c r="A223" s="0" t="s">
        <v>59</v>
      </c>
      <c r="B223" s="0" t="n">
        <v>40</v>
      </c>
      <c r="C223" s="0" t="n">
        <v>0.0102331461760244</v>
      </c>
      <c r="D223" s="0" t="n">
        <v>0.00068445881151</v>
      </c>
      <c r="E223" s="0" t="n">
        <v>0.116116822577154</v>
      </c>
      <c r="F223" s="0" t="n">
        <v>0.0081826562392708</v>
      </c>
      <c r="G223" s="0" t="n">
        <v>0.644600315328927</v>
      </c>
      <c r="H223" s="0" t="n">
        <v>1083037.47986373</v>
      </c>
      <c r="I223" s="0" t="n">
        <v>16181097.9475486</v>
      </c>
    </row>
    <row r="224" customFormat="false" ht="15" hidden="false" customHeight="false" outlineLevel="0" collapsed="false">
      <c r="A224" s="0" t="s">
        <v>59</v>
      </c>
      <c r="B224" s="0" t="n">
        <v>41</v>
      </c>
      <c r="C224" s="0" t="n">
        <v>0.0101953761091502</v>
      </c>
      <c r="D224" s="0" t="n">
        <v>0.0006833889332548</v>
      </c>
      <c r="E224" s="0" t="n">
        <v>0.11571198378964</v>
      </c>
      <c r="F224" s="0" t="n">
        <v>0.0081699139570131</v>
      </c>
      <c r="G224" s="0" t="n">
        <v>0.637596173468311</v>
      </c>
      <c r="H224" s="0" t="n">
        <v>1066942.88423953</v>
      </c>
      <c r="I224" s="0" t="n">
        <v>15906681.5941725</v>
      </c>
    </row>
    <row r="225" customFormat="false" ht="15" hidden="false" customHeight="false" outlineLevel="0" collapsed="false">
      <c r="A225" s="0" t="s">
        <v>59</v>
      </c>
      <c r="B225" s="0" t="n">
        <v>42</v>
      </c>
      <c r="C225" s="0" t="n">
        <v>0.0101898272485325</v>
      </c>
      <c r="D225" s="0" t="n">
        <v>0.0006766622862099</v>
      </c>
      <c r="E225" s="0" t="n">
        <v>0.115652493961562</v>
      </c>
      <c r="F225" s="0" t="n">
        <v>0.0080897959501996</v>
      </c>
      <c r="G225" s="0" t="n">
        <v>0.630676020087226</v>
      </c>
      <c r="H225" s="0" t="n">
        <v>1042397.61742796</v>
      </c>
      <c r="I225" s="0" t="n">
        <v>15686797.4701345</v>
      </c>
    </row>
    <row r="226" customFormat="false" ht="15" hidden="false" customHeight="false" outlineLevel="0" collapsed="false">
      <c r="A226" s="0" t="s">
        <v>59</v>
      </c>
      <c r="B226" s="0" t="n">
        <v>43</v>
      </c>
      <c r="C226" s="0" t="n">
        <v>0.010053998701764</v>
      </c>
      <c r="D226" s="0" t="n">
        <v>0.0006717548756372</v>
      </c>
      <c r="E226" s="0" t="n">
        <v>0.114195119510559</v>
      </c>
      <c r="F226" s="0" t="n">
        <v>0.0080313422916515</v>
      </c>
      <c r="G226" s="0" t="n">
        <v>0.623919699607875</v>
      </c>
      <c r="H226" s="0" t="n">
        <v>1021080.2883875</v>
      </c>
      <c r="I226" s="0" t="n">
        <v>15272004.8201151</v>
      </c>
    </row>
    <row r="227" customFormat="false" ht="15" hidden="false" customHeight="false" outlineLevel="0" collapsed="false">
      <c r="A227" s="0" t="s">
        <v>59</v>
      </c>
      <c r="B227" s="0" t="n">
        <v>44</v>
      </c>
      <c r="C227" s="0" t="n">
        <v>0.0096897798796575</v>
      </c>
      <c r="D227" s="0" t="n">
        <v>0.0006683813060406</v>
      </c>
      <c r="E227" s="0" t="n">
        <v>0.110276354705162</v>
      </c>
      <c r="F227" s="0" t="n">
        <v>0.0079911568476088</v>
      </c>
      <c r="G227" s="0" t="n">
        <v>0.617464979260552</v>
      </c>
      <c r="H227" s="0" t="n">
        <v>1002574.66162116</v>
      </c>
      <c r="I227" s="0" t="n">
        <v>14524994.2717537</v>
      </c>
    </row>
    <row r="228" customFormat="false" ht="15" hidden="false" customHeight="false" outlineLevel="0" collapsed="false">
      <c r="A228" s="0" t="s">
        <v>59</v>
      </c>
      <c r="B228" s="0" t="n">
        <v>45</v>
      </c>
      <c r="C228" s="0" t="n">
        <v>0.0096557644648315</v>
      </c>
      <c r="D228" s="0" t="n">
        <v>0.0006642399347262</v>
      </c>
      <c r="E228" s="0" t="n">
        <v>0.109909560103122</v>
      </c>
      <c r="F228" s="0" t="n">
        <v>0.0079418234267882</v>
      </c>
      <c r="G228" s="0" t="n">
        <v>0.61110058079274</v>
      </c>
      <c r="H228" s="0" t="n">
        <v>983594.207377842</v>
      </c>
      <c r="I228" s="0" t="n">
        <v>14288580.040775</v>
      </c>
    </row>
    <row r="229" customFormat="false" ht="15" hidden="false" customHeight="false" outlineLevel="0" collapsed="false">
      <c r="A229" s="0" t="s">
        <v>59</v>
      </c>
      <c r="B229" s="0" t="n">
        <v>46</v>
      </c>
      <c r="C229" s="0" t="n">
        <v>0.00965001709583</v>
      </c>
      <c r="D229" s="0" t="n">
        <v>0.0006649350299352</v>
      </c>
      <c r="E229" s="0" t="n">
        <v>0.109847571457458</v>
      </c>
      <c r="F229" s="0" t="n">
        <v>0.0079501037939103</v>
      </c>
      <c r="G229" s="0" t="n">
        <v>0.60480498972394</v>
      </c>
      <c r="H229" s="0" t="n">
        <v>972029.344638648</v>
      </c>
      <c r="I229" s="0" t="n">
        <v>14097411.3476736</v>
      </c>
    </row>
    <row r="230" customFormat="false" ht="15" hidden="false" customHeight="false" outlineLevel="0" collapsed="false">
      <c r="A230" s="0" t="s">
        <v>59</v>
      </c>
      <c r="B230" s="0" t="n">
        <v>47</v>
      </c>
      <c r="C230" s="0" t="n">
        <v>0.0096440892296504</v>
      </c>
      <c r="D230" s="0" t="n">
        <v>0.0006630364816121</v>
      </c>
      <c r="E230" s="0" t="n">
        <v>0.109783631901327</v>
      </c>
      <c r="F230" s="0" t="n">
        <v>0.0079274870630879</v>
      </c>
      <c r="G230" s="0" t="n">
        <v>0.598579089920736</v>
      </c>
      <c r="H230" s="0" t="n">
        <v>956847.780720324</v>
      </c>
      <c r="I230" s="0" t="n">
        <v>13908445.7356908</v>
      </c>
    </row>
    <row r="231" customFormat="false" ht="15" hidden="false" customHeight="false" outlineLevel="0" collapsed="false">
      <c r="A231" s="0" t="s">
        <v>59</v>
      </c>
      <c r="B231" s="0" t="n">
        <v>48</v>
      </c>
      <c r="C231" s="0" t="n">
        <v>0.009694481685302</v>
      </c>
      <c r="D231" s="0" t="n">
        <v>0.0006548649985124</v>
      </c>
      <c r="E231" s="0" t="n">
        <v>0.110327044256807</v>
      </c>
      <c r="F231" s="0" t="n">
        <v>0.0078301376965194</v>
      </c>
      <c r="G231" s="0" t="n">
        <v>0.592391979131176</v>
      </c>
      <c r="H231" s="0" t="n">
        <v>932952.883975372</v>
      </c>
      <c r="I231" s="0" t="n">
        <v>13802190.9011878</v>
      </c>
    </row>
    <row r="232" customFormat="false" ht="15" hidden="false" customHeight="false" outlineLevel="0" collapsed="false">
      <c r="A232" s="0" t="s">
        <v>59</v>
      </c>
      <c r="B232" s="0" t="n">
        <v>49</v>
      </c>
      <c r="C232" s="0" t="n">
        <v>0.0096976600790125</v>
      </c>
      <c r="D232" s="0" t="n">
        <v>0.0006536395455809</v>
      </c>
      <c r="E232" s="0" t="n">
        <v>0.110361308604033</v>
      </c>
      <c r="F232" s="0" t="n">
        <v>0.0078155377475239</v>
      </c>
      <c r="G232" s="0" t="n">
        <v>0.586267925926621</v>
      </c>
      <c r="H232" s="0" t="n">
        <v>919229.538203952</v>
      </c>
      <c r="I232" s="0" t="n">
        <v>13629146.0146552</v>
      </c>
    </row>
    <row r="233" customFormat="false" ht="15" hidden="false" customHeight="false" outlineLevel="0" collapsed="false">
      <c r="A233" s="0" t="s">
        <v>59</v>
      </c>
      <c r="B233" s="0" t="n">
        <v>50</v>
      </c>
      <c r="C233" s="0" t="n">
        <v>0.0099432594109381</v>
      </c>
      <c r="D233" s="0" t="n">
        <v>0.0006509266283485</v>
      </c>
      <c r="E233" s="0" t="n">
        <v>0.113005311838575</v>
      </c>
      <c r="F233" s="0" t="n">
        <v>0.0077832155662856</v>
      </c>
      <c r="G233" s="0" t="n">
        <v>0.580065192183261</v>
      </c>
      <c r="H233" s="0" t="n">
        <v>903625.037372823</v>
      </c>
      <c r="I233" s="0" t="n">
        <v>13794380.5096125</v>
      </c>
    </row>
    <row r="234" customFormat="false" ht="15" hidden="false" customHeight="false" outlineLevel="0" collapsed="false">
      <c r="A234" s="0" t="s">
        <v>59</v>
      </c>
      <c r="B234" s="0" t="n">
        <v>51</v>
      </c>
      <c r="C234" s="0" t="n">
        <v>0.0101724458170397</v>
      </c>
      <c r="D234" s="0" t="n">
        <v>0.000650856934312</v>
      </c>
      <c r="E234" s="0" t="n">
        <v>0.115466122343816</v>
      </c>
      <c r="F234" s="0" t="n">
        <v>0.0077823852063499</v>
      </c>
      <c r="G234" s="0" t="n">
        <v>0.573795443914388</v>
      </c>
      <c r="H234" s="0" t="n">
        <v>891660.294035286</v>
      </c>
      <c r="I234" s="0" t="n">
        <v>13926966.1884067</v>
      </c>
    </row>
    <row r="235" customFormat="false" ht="15" hidden="false" customHeight="false" outlineLevel="0" collapsed="false">
      <c r="A235" s="0" t="s">
        <v>59</v>
      </c>
      <c r="B235" s="0" t="n">
        <v>52</v>
      </c>
      <c r="C235" s="0" t="n">
        <v>0.010166969195246</v>
      </c>
      <c r="D235" s="0" t="n">
        <v>0.0006464082834767</v>
      </c>
      <c r="E235" s="0" t="n">
        <v>0.115407392053967</v>
      </c>
      <c r="F235" s="0" t="n">
        <v>0.0077293810547111</v>
      </c>
      <c r="G235" s="0" t="n">
        <v>0.567599240160141</v>
      </c>
      <c r="H235" s="0" t="n">
        <v>873718.552220797</v>
      </c>
      <c r="I235" s="0" t="n">
        <v>13733313.3607449</v>
      </c>
    </row>
    <row r="236" customFormat="false" ht="15" hidden="false" customHeight="false" outlineLevel="0" collapsed="false">
      <c r="A236" s="0" t="s">
        <v>59</v>
      </c>
      <c r="B236" s="0" t="n">
        <v>53</v>
      </c>
      <c r="C236" s="0" t="n">
        <v>0.0101283652504413</v>
      </c>
      <c r="D236" s="0" t="n">
        <v>0.0006444154255588</v>
      </c>
      <c r="E236" s="0" t="n">
        <v>0.114993309002409</v>
      </c>
      <c r="F236" s="0" t="n">
        <v>0.0077056359931273</v>
      </c>
      <c r="G236" s="0" t="n">
        <v>0.561493008633491</v>
      </c>
      <c r="H236" s="0" t="n">
        <v>859368.044677488</v>
      </c>
      <c r="I236" s="0" t="n">
        <v>13498100.9274725</v>
      </c>
    </row>
    <row r="237" customFormat="false" ht="15" hidden="false" customHeight="false" outlineLevel="0" collapsed="false">
      <c r="A237" s="0" t="s">
        <v>59</v>
      </c>
      <c r="B237" s="0" t="n">
        <v>54</v>
      </c>
      <c r="C237" s="0" t="n">
        <v>0.0101220443312097</v>
      </c>
      <c r="D237" s="0" t="n">
        <v>0.0006411288283723</v>
      </c>
      <c r="E237" s="0" t="n">
        <v>0.114925491090406</v>
      </c>
      <c r="F237" s="0" t="n">
        <v>0.0076664747867786</v>
      </c>
      <c r="G237" s="0" t="n">
        <v>0.555457956022803</v>
      </c>
      <c r="H237" s="0" t="n">
        <v>843564.889228577</v>
      </c>
      <c r="I237" s="0" t="n">
        <v>13309535.4381438</v>
      </c>
    </row>
    <row r="238" customFormat="false" ht="15" hidden="false" customHeight="false" outlineLevel="0" collapsed="false">
      <c r="A238" s="0" t="s">
        <v>59</v>
      </c>
      <c r="B238" s="0" t="n">
        <v>55</v>
      </c>
      <c r="C238" s="0" t="n">
        <v>0.0099832115676644</v>
      </c>
      <c r="D238" s="0" t="n">
        <v>0.0006404492326148</v>
      </c>
      <c r="E238" s="0" t="n">
        <v>0.113434735551038</v>
      </c>
      <c r="F238" s="0" t="n">
        <v>0.0076583769369011</v>
      </c>
      <c r="G238" s="0" t="n">
        <v>0.549565247295595</v>
      </c>
      <c r="H238" s="0" t="n">
        <v>831410.389245835</v>
      </c>
      <c r="I238" s="0" t="n">
        <v>12951580.813847</v>
      </c>
    </row>
    <row r="239" customFormat="false" ht="15" hidden="false" customHeight="false" outlineLevel="0" collapsed="false">
      <c r="A239" s="0" t="s">
        <v>59</v>
      </c>
      <c r="B239" s="0" t="n">
        <v>56</v>
      </c>
      <c r="C239" s="0" t="n">
        <v>0.0096182176257869</v>
      </c>
      <c r="D239" s="0" t="n">
        <v>0.000637503630268</v>
      </c>
      <c r="E239" s="0" t="n">
        <v>0.109504524549377</v>
      </c>
      <c r="F239" s="0" t="n">
        <v>0.0076232773630031</v>
      </c>
      <c r="G239" s="0" t="n">
        <v>0.543937134189065</v>
      </c>
      <c r="H239" s="0" t="n">
        <v>816630.362597862</v>
      </c>
      <c r="I239" s="0" t="n">
        <v>12312904.4042113</v>
      </c>
    </row>
    <row r="240" customFormat="false" ht="15" hidden="false" customHeight="false" outlineLevel="0" collapsed="false">
      <c r="A240" s="0" t="s">
        <v>59</v>
      </c>
      <c r="B240" s="0" t="n">
        <v>57</v>
      </c>
      <c r="C240" s="0" t="n">
        <v>0.0095862194982835</v>
      </c>
      <c r="D240" s="0" t="n">
        <v>0.0006342076385396</v>
      </c>
      <c r="E240" s="0" t="n">
        <v>0.109159212240105</v>
      </c>
      <c r="F240" s="0" t="n">
        <v>0.0075840012267024</v>
      </c>
      <c r="G240" s="0" t="n">
        <v>0.538385853530059</v>
      </c>
      <c r="H240" s="0" t="n">
        <v>801938.632032285</v>
      </c>
      <c r="I240" s="0" t="n">
        <v>12113831.1411528</v>
      </c>
    </row>
    <row r="241" customFormat="false" ht="15" hidden="false" customHeight="false" outlineLevel="0" collapsed="false">
      <c r="A241" s="0" t="s">
        <v>59</v>
      </c>
      <c r="B241" s="0" t="n">
        <v>58</v>
      </c>
      <c r="C241" s="0" t="n">
        <v>0.0095801493229058</v>
      </c>
      <c r="D241" s="0" t="n">
        <v>0.0006309394049218</v>
      </c>
      <c r="E241" s="0" t="n">
        <v>0.109093691236143</v>
      </c>
      <c r="F241" s="0" t="n">
        <v>0.0075450544583292</v>
      </c>
      <c r="G241" s="0" t="n">
        <v>0.532896341096866</v>
      </c>
      <c r="H241" s="0" t="n">
        <v>787540.415781006</v>
      </c>
      <c r="I241" s="0" t="n">
        <v>11950425.7288351</v>
      </c>
    </row>
    <row r="242" customFormat="false" ht="15" hidden="false" customHeight="false" outlineLevel="0" collapsed="false">
      <c r="A242" s="0" t="s">
        <v>59</v>
      </c>
      <c r="B242" s="0" t="n">
        <v>59</v>
      </c>
      <c r="C242" s="0" t="n">
        <v>0.0095742241606805</v>
      </c>
      <c r="D242" s="0" t="n">
        <v>0.0006304402305688</v>
      </c>
      <c r="E242" s="0" t="n">
        <v>0.109029731232548</v>
      </c>
      <c r="F242" s="0" t="n">
        <v>0.0075391057920847</v>
      </c>
      <c r="G242" s="0" t="n">
        <v>0.527466339817788</v>
      </c>
      <c r="H242" s="0" t="n">
        <v>776786.97571462</v>
      </c>
      <c r="I242" s="0" t="n">
        <v>11789291.9940604</v>
      </c>
    </row>
    <row r="243" customFormat="false" ht="15" hidden="false" customHeight="false" outlineLevel="0" collapsed="false">
      <c r="A243" s="0" t="s">
        <v>59</v>
      </c>
      <c r="B243" s="0" t="n">
        <v>60</v>
      </c>
      <c r="C243" s="0" t="n">
        <v>0.0096293853937457</v>
      </c>
      <c r="D243" s="0" t="n">
        <v>0.0006307818839655</v>
      </c>
      <c r="E243" s="0" t="n">
        <v>0.109625014206192</v>
      </c>
      <c r="F243" s="0" t="n">
        <v>0.0075431772828925</v>
      </c>
      <c r="G243" s="0" t="n">
        <v>0.522062421097531</v>
      </c>
      <c r="H243" s="0" t="n">
        <v>767195.424188786</v>
      </c>
      <c r="I243" s="0" t="n">
        <v>11704458.5813028</v>
      </c>
    </row>
    <row r="244" customFormat="false" ht="15" hidden="false" customHeight="false" outlineLevel="0" collapsed="false">
      <c r="A244" s="0" t="s">
        <v>60</v>
      </c>
      <c r="B244" s="0" t="n">
        <v>1</v>
      </c>
      <c r="C244" s="0" t="n">
        <v>0.0099683732287473</v>
      </c>
      <c r="D244" s="0" t="n">
        <v>0.001143030758553</v>
      </c>
      <c r="E244" s="0" t="n">
        <v>0.11327526867528</v>
      </c>
      <c r="F244" s="0" t="n">
        <v>0.0136304665306165</v>
      </c>
      <c r="G244" s="0" t="n">
        <v>0.988900055949911</v>
      </c>
      <c r="H244" s="0" t="n">
        <v>3023389.93091419</v>
      </c>
      <c r="I244" s="0" t="n">
        <v>26336850.5544922</v>
      </c>
    </row>
    <row r="245" customFormat="false" ht="15" hidden="false" customHeight="false" outlineLevel="0" collapsed="false">
      <c r="A245" s="0" t="s">
        <v>60</v>
      </c>
      <c r="B245" s="0" t="n">
        <v>2</v>
      </c>
      <c r="C245" s="0" t="n">
        <v>0.0102729850378943</v>
      </c>
      <c r="D245" s="0" t="n">
        <v>0.0011836992787039</v>
      </c>
      <c r="E245" s="0" t="n">
        <v>0.116543651646922</v>
      </c>
      <c r="F245" s="0" t="n">
        <v>0.0141122797489475</v>
      </c>
      <c r="G245" s="0" t="n">
        <v>0.977582746201928</v>
      </c>
      <c r="H245" s="0" t="n">
        <v>3090073.66609518</v>
      </c>
      <c r="I245" s="0" t="n">
        <v>26786114.8741494</v>
      </c>
    </row>
    <row r="246" customFormat="false" ht="15" hidden="false" customHeight="false" outlineLevel="0" collapsed="false">
      <c r="A246" s="0" t="s">
        <v>60</v>
      </c>
      <c r="B246" s="0" t="n">
        <v>3</v>
      </c>
      <c r="C246" s="0" t="n">
        <v>0.0105305916207542</v>
      </c>
      <c r="D246" s="0" t="n">
        <v>0.0012382303579133</v>
      </c>
      <c r="E246" s="0" t="n">
        <v>0.119299061819673</v>
      </c>
      <c r="F246" s="0" t="n">
        <v>0.0147579886459525</v>
      </c>
      <c r="G246" s="0" t="n">
        <v>0.966090872186116</v>
      </c>
      <c r="H246" s="0" t="n">
        <v>3189072.46675251</v>
      </c>
      <c r="I246" s="0" t="n">
        <v>27088042.475318</v>
      </c>
    </row>
    <row r="247" customFormat="false" ht="15" hidden="false" customHeight="false" outlineLevel="0" collapsed="false">
      <c r="A247" s="0" t="s">
        <v>60</v>
      </c>
      <c r="B247" s="0" t="n">
        <v>4</v>
      </c>
      <c r="C247" s="0" t="n">
        <v>0.010528293688966</v>
      </c>
      <c r="D247" s="0" t="n">
        <v>0.0012620772576437</v>
      </c>
      <c r="E247" s="0" t="n">
        <v>0.119274517555668</v>
      </c>
      <c r="F247" s="0" t="n">
        <v>0.0150402407269873</v>
      </c>
      <c r="G247" s="0" t="n">
        <v>0.954713702792853</v>
      </c>
      <c r="H247" s="0" t="n">
        <v>3205849.89437331</v>
      </c>
      <c r="I247" s="0" t="n">
        <v>26709562.5183542</v>
      </c>
    </row>
    <row r="248" customFormat="false" ht="15" hidden="false" customHeight="false" outlineLevel="0" collapsed="false">
      <c r="A248" s="0" t="s">
        <v>60</v>
      </c>
      <c r="B248" s="0" t="n">
        <v>5</v>
      </c>
      <c r="C248" s="0" t="n">
        <v>0.0104911358444717</v>
      </c>
      <c r="D248" s="0" t="n">
        <v>0.001267723685433</v>
      </c>
      <c r="E248" s="0" t="n">
        <v>0.118877546681898</v>
      </c>
      <c r="F248" s="0" t="n">
        <v>0.0151070610340972</v>
      </c>
      <c r="G248" s="0" t="n">
        <v>0.943500785038895</v>
      </c>
      <c r="H248" s="0" t="n">
        <v>3175867.18437896</v>
      </c>
      <c r="I248" s="0" t="n">
        <v>26248792.1021871</v>
      </c>
    </row>
    <row r="249" customFormat="false" ht="15" hidden="false" customHeight="false" outlineLevel="0" collapsed="false">
      <c r="A249" s="0" t="s">
        <v>60</v>
      </c>
      <c r="B249" s="0" t="n">
        <v>6</v>
      </c>
      <c r="C249" s="0" t="n">
        <v>0.0104874713193782</v>
      </c>
      <c r="D249" s="0" t="n">
        <v>0.0012706100229425</v>
      </c>
      <c r="E249" s="0" t="n">
        <v>0.118838388333026</v>
      </c>
      <c r="F249" s="0" t="n">
        <v>0.0151412165928817</v>
      </c>
      <c r="G249" s="0" t="n">
        <v>0.932420493430612</v>
      </c>
      <c r="H249" s="0" t="n">
        <v>3139350.84738486</v>
      </c>
      <c r="I249" s="0" t="n">
        <v>25878922.7248126</v>
      </c>
    </row>
    <row r="250" customFormat="false" ht="15" hidden="false" customHeight="false" outlineLevel="0" collapsed="false">
      <c r="A250" s="0" t="s">
        <v>60</v>
      </c>
      <c r="B250" s="0" t="n">
        <v>7</v>
      </c>
      <c r="C250" s="0" t="n">
        <v>0.0103608949372793</v>
      </c>
      <c r="D250" s="0" t="n">
        <v>0.0012736096636647</v>
      </c>
      <c r="E250" s="0" t="n">
        <v>0.117484840008878</v>
      </c>
      <c r="F250" s="0" t="n">
        <v>0.0151767117779626</v>
      </c>
      <c r="G250" s="0" t="n">
        <v>0.921585605323538</v>
      </c>
      <c r="H250" s="0" t="n">
        <v>3103484.68315307</v>
      </c>
      <c r="I250" s="0" t="n">
        <v>25214888.7477016</v>
      </c>
    </row>
    <row r="251" customFormat="false" ht="15" hidden="false" customHeight="false" outlineLevel="0" collapsed="false">
      <c r="A251" s="0" t="s">
        <v>60</v>
      </c>
      <c r="B251" s="0" t="n">
        <v>8</v>
      </c>
      <c r="C251" s="0" t="n">
        <v>0.0099920237794449</v>
      </c>
      <c r="D251" s="0" t="n">
        <v>0.0013111565778534</v>
      </c>
      <c r="E251" s="0" t="n">
        <v>0.113529427501687</v>
      </c>
      <c r="F251" s="0" t="n">
        <v>0.0156209106817939</v>
      </c>
      <c r="G251" s="0" t="n">
        <v>0.911182060443997</v>
      </c>
      <c r="H251" s="0" t="n">
        <v>3151397.56494026</v>
      </c>
      <c r="I251" s="0" t="n">
        <v>23984589.7428468</v>
      </c>
    </row>
    <row r="252" customFormat="false" ht="15" hidden="false" customHeight="false" outlineLevel="0" collapsed="false">
      <c r="A252" s="0" t="s">
        <v>60</v>
      </c>
      <c r="B252" s="0" t="n">
        <v>9</v>
      </c>
      <c r="C252" s="0" t="n">
        <v>0.0099508043615969</v>
      </c>
      <c r="D252" s="0" t="n">
        <v>0.0013828031531444</v>
      </c>
      <c r="E252" s="0" t="n">
        <v>0.113086422955391</v>
      </c>
      <c r="F252" s="0" t="n">
        <v>0.0164680161971771</v>
      </c>
      <c r="G252" s="0" t="n">
        <v>0.9008690243913</v>
      </c>
      <c r="H252" s="0" t="n">
        <v>3279331.38763043</v>
      </c>
      <c r="I252" s="0" t="n">
        <v>23565799.2167569</v>
      </c>
    </row>
    <row r="253" customFormat="false" ht="15" hidden="false" customHeight="false" outlineLevel="0" collapsed="false">
      <c r="A253" s="0" t="s">
        <v>60</v>
      </c>
      <c r="B253" s="0" t="n">
        <v>10</v>
      </c>
      <c r="C253" s="0" t="n">
        <v>0.0099437141420165</v>
      </c>
      <c r="D253" s="0" t="n">
        <v>0.0014233843984627</v>
      </c>
      <c r="E253" s="0" t="n">
        <v>0.113010200564835</v>
      </c>
      <c r="F253" s="0" t="n">
        <v>0.0169475276648322</v>
      </c>
      <c r="G253" s="0" t="n">
        <v>0.890643082455598</v>
      </c>
      <c r="H253" s="0" t="n">
        <v>3330471.76255509</v>
      </c>
      <c r="I253" s="0" t="n">
        <v>23233443.2010116</v>
      </c>
    </row>
    <row r="254" customFormat="false" ht="15" hidden="false" customHeight="false" outlineLevel="0" collapsed="false">
      <c r="A254" s="0" t="s">
        <v>60</v>
      </c>
      <c r="B254" s="0" t="n">
        <v>11</v>
      </c>
      <c r="C254" s="0" t="n">
        <v>0.0099352999516078</v>
      </c>
      <c r="D254" s="0" t="n">
        <v>0.0014500727339769</v>
      </c>
      <c r="E254" s="0" t="n">
        <v>0.112919737224088</v>
      </c>
      <c r="F254" s="0" t="n">
        <v>0.0172627625010056</v>
      </c>
      <c r="G254" s="0" t="n">
        <v>0.880517325617302</v>
      </c>
      <c r="H254" s="0" t="n">
        <v>3347439.64863374</v>
      </c>
      <c r="I254" s="0" t="n">
        <v>22902017.2211686</v>
      </c>
    </row>
    <row r="255" customFormat="false" ht="15" hidden="false" customHeight="false" outlineLevel="0" collapsed="false">
      <c r="A255" s="0" t="s">
        <v>60</v>
      </c>
      <c r="B255" s="0" t="n">
        <v>12</v>
      </c>
      <c r="C255" s="0" t="n">
        <v>0.0099696106735988</v>
      </c>
      <c r="D255" s="0" t="n">
        <v>0.0014996505100344</v>
      </c>
      <c r="E255" s="0" t="n">
        <v>0.113288568437196</v>
      </c>
      <c r="F255" s="0" t="n">
        <v>0.017848114794887</v>
      </c>
      <c r="G255" s="0" t="n">
        <v>0.870433448739456</v>
      </c>
      <c r="H255" s="0" t="n">
        <v>3415386.3409632</v>
      </c>
      <c r="I255" s="0" t="n">
        <v>22671288.1993612</v>
      </c>
    </row>
    <row r="256" customFormat="false" ht="15" hidden="false" customHeight="false" outlineLevel="0" collapsed="false">
      <c r="A256" s="0" t="s">
        <v>60</v>
      </c>
      <c r="B256" s="0" t="n">
        <v>13</v>
      </c>
      <c r="C256" s="0" t="n">
        <v>0.0099505727253228</v>
      </c>
      <c r="D256" s="0" t="n">
        <v>0.0014731977074367</v>
      </c>
      <c r="E256" s="0" t="n">
        <v>0.113083932877665</v>
      </c>
      <c r="F256" s="0" t="n">
        <v>0.017535833010668</v>
      </c>
      <c r="G256" s="0" t="n">
        <v>0.860504524317051</v>
      </c>
      <c r="H256" s="0" t="n">
        <v>3309758.32210153</v>
      </c>
      <c r="I256" s="0" t="n">
        <v>22322511.3923508</v>
      </c>
    </row>
    <row r="257" customFormat="false" ht="15" hidden="false" customHeight="false" outlineLevel="0" collapsed="false">
      <c r="A257" s="0" t="s">
        <v>60</v>
      </c>
      <c r="B257" s="0" t="n">
        <v>14</v>
      </c>
      <c r="C257" s="0" t="n">
        <v>0.0102187447618676</v>
      </c>
      <c r="D257" s="0" t="n">
        <v>0.0014457494959872</v>
      </c>
      <c r="E257" s="0" t="n">
        <v>0.115962480939491</v>
      </c>
      <c r="F257" s="0" t="n">
        <v>0.0172117039648558</v>
      </c>
      <c r="G257" s="0" t="n">
        <v>0.850481984626211</v>
      </c>
      <c r="H257" s="0" t="n">
        <v>3204268.26559835</v>
      </c>
      <c r="I257" s="0" t="n">
        <v>22615439.6753379</v>
      </c>
    </row>
    <row r="258" customFormat="false" ht="15" hidden="false" customHeight="false" outlineLevel="0" collapsed="false">
      <c r="A258" s="0" t="s">
        <v>60</v>
      </c>
      <c r="B258" s="0" t="n">
        <v>15</v>
      </c>
      <c r="C258" s="0" t="n">
        <v>0.0104494014265024</v>
      </c>
      <c r="D258" s="0" t="n">
        <v>0.0014206093061572</v>
      </c>
      <c r="E258" s="0" t="n">
        <v>0.118431487037727</v>
      </c>
      <c r="F258" s="0" t="n">
        <v>0.0169147437641389</v>
      </c>
      <c r="G258" s="0" t="n">
        <v>0.840401570834912</v>
      </c>
      <c r="H258" s="0" t="n">
        <v>3105278.36783128</v>
      </c>
      <c r="I258" s="0" t="n">
        <v>22808666.4706632</v>
      </c>
    </row>
    <row r="259" customFormat="false" ht="15" hidden="false" customHeight="false" outlineLevel="0" collapsed="false">
      <c r="A259" s="0" t="s">
        <v>60</v>
      </c>
      <c r="B259" s="0" t="n">
        <v>16</v>
      </c>
      <c r="C259" s="0" t="n">
        <v>0.0104388481646383</v>
      </c>
      <c r="D259" s="0" t="n">
        <v>0.0014005051278903</v>
      </c>
      <c r="E259" s="0" t="n">
        <v>0.11831866043824</v>
      </c>
      <c r="F259" s="0" t="n">
        <v>0.0166772106038016</v>
      </c>
      <c r="G259" s="0" t="n">
        <v>0.830466327865053</v>
      </c>
      <c r="H259" s="0" t="n">
        <v>3018599.78699204</v>
      </c>
      <c r="I259" s="0" t="n">
        <v>22468017.6572419</v>
      </c>
    </row>
    <row r="260" customFormat="false" ht="15" hidden="false" customHeight="false" outlineLevel="0" collapsed="false">
      <c r="A260" s="0" t="s">
        <v>60</v>
      </c>
      <c r="B260" s="0" t="n">
        <v>17</v>
      </c>
      <c r="C260" s="0" t="n">
        <v>0.0103935632816499</v>
      </c>
      <c r="D260" s="0" t="n">
        <v>0.0013832860915942</v>
      </c>
      <c r="E260" s="0" t="n">
        <v>0.117834362277067</v>
      </c>
      <c r="F260" s="0" t="n">
        <v>0.0164737238995856</v>
      </c>
      <c r="G260" s="0" t="n">
        <v>0.820700324853495</v>
      </c>
      <c r="H260" s="0" t="n">
        <v>2939925.38451454</v>
      </c>
      <c r="I260" s="0" t="n">
        <v>22059090.0227896</v>
      </c>
    </row>
    <row r="261" customFormat="false" ht="15" hidden="false" customHeight="false" outlineLevel="0" collapsed="false">
      <c r="A261" s="0" t="s">
        <v>60</v>
      </c>
      <c r="B261" s="0" t="n">
        <v>18</v>
      </c>
      <c r="C261" s="0" t="n">
        <v>0.0103784428750304</v>
      </c>
      <c r="D261" s="0" t="n">
        <v>0.0013653810728574</v>
      </c>
      <c r="E261" s="0" t="n">
        <v>0.117672603133589</v>
      </c>
      <c r="F261" s="0" t="n">
        <v>0.0162620896315989</v>
      </c>
      <c r="G261" s="0" t="n">
        <v>0.811076210937747</v>
      </c>
      <c r="H261" s="0" t="n">
        <v>2861568.23613879</v>
      </c>
      <c r="I261" s="0" t="n">
        <v>21721461.5936401</v>
      </c>
    </row>
    <row r="262" customFormat="false" ht="15" hidden="false" customHeight="false" outlineLevel="0" collapsed="false">
      <c r="A262" s="0" t="s">
        <v>60</v>
      </c>
      <c r="B262" s="0" t="n">
        <v>19</v>
      </c>
      <c r="C262" s="0" t="n">
        <v>0.0102348932630114</v>
      </c>
      <c r="D262" s="0" t="n">
        <v>0.0013483222154463</v>
      </c>
      <c r="E262" s="0" t="n">
        <v>0.11613554463235</v>
      </c>
      <c r="F262" s="0" t="n">
        <v>0.0160604180151964</v>
      </c>
      <c r="G262" s="0" t="n">
        <v>0.801695004566856</v>
      </c>
      <c r="H262" s="0" t="n">
        <v>2786630.19627026</v>
      </c>
      <c r="I262" s="0" t="n">
        <v>21124332.8807762</v>
      </c>
    </row>
    <row r="263" customFormat="false" ht="15" hidden="false" customHeight="false" outlineLevel="0" collapsed="false">
      <c r="A263" s="0" t="s">
        <v>60</v>
      </c>
      <c r="B263" s="0" t="n">
        <v>20</v>
      </c>
      <c r="C263" s="0" t="n">
        <v>0.0098580134408374</v>
      </c>
      <c r="D263" s="0" t="n">
        <v>0.0013376961358209</v>
      </c>
      <c r="E263" s="0" t="n">
        <v>0.112088412386761</v>
      </c>
      <c r="F263" s="0" t="n">
        <v>0.0159347762226699</v>
      </c>
      <c r="G263" s="0" t="n">
        <v>0.792732545764658</v>
      </c>
      <c r="H263" s="0" t="n">
        <v>2726741.60622632</v>
      </c>
      <c r="I263" s="0" t="n">
        <v>20067560.241259</v>
      </c>
    </row>
    <row r="264" customFormat="false" ht="15" hidden="false" customHeight="false" outlineLevel="0" collapsed="false">
      <c r="A264" s="0" t="s">
        <v>60</v>
      </c>
      <c r="B264" s="0" t="n">
        <v>21</v>
      </c>
      <c r="C264" s="0" t="n">
        <v>0.0098161803420415</v>
      </c>
      <c r="D264" s="0" t="n">
        <v>0.0013279169531003</v>
      </c>
      <c r="E264" s="0" t="n">
        <v>0.111638140896457</v>
      </c>
      <c r="F264" s="0" t="n">
        <v>0.0158191350666699</v>
      </c>
      <c r="G264" s="0" t="n">
        <v>0.783911153872726</v>
      </c>
      <c r="H264" s="0" t="n">
        <v>2670688.56810459</v>
      </c>
      <c r="I264" s="0" t="n">
        <v>19715952.8254116</v>
      </c>
    </row>
    <row r="265" customFormat="false" ht="15" hidden="false" customHeight="false" outlineLevel="0" collapsed="false">
      <c r="A265" s="0" t="s">
        <v>60</v>
      </c>
      <c r="B265" s="0" t="n">
        <v>22</v>
      </c>
      <c r="C265" s="0" t="n">
        <v>0.0098061635804761</v>
      </c>
      <c r="D265" s="0" t="n">
        <v>0.0013174524119279</v>
      </c>
      <c r="E265" s="0" t="n">
        <v>0.111530294205391</v>
      </c>
      <c r="F265" s="0" t="n">
        <v>0.0156953755873598</v>
      </c>
      <c r="G265" s="0" t="n">
        <v>0.7752040011829</v>
      </c>
      <c r="H265" s="0" t="n">
        <v>2614391.66375743</v>
      </c>
      <c r="I265" s="0" t="n">
        <v>19434004.8705166</v>
      </c>
    </row>
    <row r="266" customFormat="false" ht="15" hidden="false" customHeight="false" outlineLevel="0" collapsed="false">
      <c r="A266" s="0" t="s">
        <v>60</v>
      </c>
      <c r="B266" s="0" t="n">
        <v>23</v>
      </c>
      <c r="C266" s="0" t="n">
        <v>0.0097967493396604</v>
      </c>
      <c r="D266" s="0" t="n">
        <v>0.0012991330396783</v>
      </c>
      <c r="E266" s="0" t="n">
        <v>0.11142892368761</v>
      </c>
      <c r="F266" s="0" t="n">
        <v>0.0154786861634858</v>
      </c>
      <c r="G266" s="0" t="n">
        <v>0.766615013158899</v>
      </c>
      <c r="H266" s="0" t="n">
        <v>2543762.66473956</v>
      </c>
      <c r="I266" s="0" t="n">
        <v>19157568.3662168</v>
      </c>
    </row>
    <row r="267" customFormat="false" ht="15" hidden="false" customHeight="false" outlineLevel="0" collapsed="false">
      <c r="A267" s="0" t="s">
        <v>60</v>
      </c>
      <c r="B267" s="0" t="n">
        <v>24</v>
      </c>
      <c r="C267" s="0" t="n">
        <v>0.0098335543396312</v>
      </c>
      <c r="D267" s="0" t="n">
        <v>0.0012947790562798</v>
      </c>
      <c r="E267" s="0" t="n">
        <v>0.111825171713492</v>
      </c>
      <c r="F267" s="0" t="n">
        <v>0.0154271789418545</v>
      </c>
      <c r="G267" s="0" t="n">
        <v>0.758096383660559</v>
      </c>
      <c r="H267" s="0" t="n">
        <v>2501571.11835927</v>
      </c>
      <c r="I267" s="0" t="n">
        <v>18974268.0059928</v>
      </c>
    </row>
    <row r="268" customFormat="false" ht="15" hidden="false" customHeight="false" outlineLevel="0" collapsed="false">
      <c r="A268" s="0" t="s">
        <v>60</v>
      </c>
      <c r="B268" s="0" t="n">
        <v>25</v>
      </c>
      <c r="C268" s="0" t="n">
        <v>0.0098169817619401</v>
      </c>
      <c r="D268" s="0" t="n">
        <v>0.0012910897391754</v>
      </c>
      <c r="E268" s="0" t="n">
        <v>0.111646768963541</v>
      </c>
      <c r="F268" s="0" t="n">
        <v>0.0153835327278311</v>
      </c>
      <c r="G268" s="0" t="n">
        <v>0.749687925840797</v>
      </c>
      <c r="H268" s="0" t="n">
        <v>2461208.70531925</v>
      </c>
      <c r="I268" s="0" t="n">
        <v>18689983.6576164</v>
      </c>
    </row>
    <row r="269" customFormat="false" ht="15" hidden="false" customHeight="false" outlineLevel="0" collapsed="false">
      <c r="A269" s="0" t="s">
        <v>60</v>
      </c>
      <c r="B269" s="0" t="n">
        <v>26</v>
      </c>
      <c r="C269" s="0" t="n">
        <v>0.0100754657570033</v>
      </c>
      <c r="D269" s="0" t="n">
        <v>0.0012740493189063</v>
      </c>
      <c r="E269" s="0" t="n">
        <v>0.114425596984917</v>
      </c>
      <c r="F269" s="0" t="n">
        <v>0.015181914183865</v>
      </c>
      <c r="G269" s="0" t="n">
        <v>0.741192060418514</v>
      </c>
      <c r="H269" s="0" t="n">
        <v>2396385.89984793</v>
      </c>
      <c r="I269" s="0" t="n">
        <v>18927008.6902146</v>
      </c>
    </row>
    <row r="270" customFormat="false" ht="15" hidden="false" customHeight="false" outlineLevel="0" collapsed="false">
      <c r="A270" s="0" t="s">
        <v>60</v>
      </c>
      <c r="B270" s="0" t="n">
        <v>27</v>
      </c>
      <c r="C270" s="0" t="n">
        <v>0.0103070065517381</v>
      </c>
      <c r="D270" s="0" t="n">
        <v>0.0012594530035521</v>
      </c>
      <c r="E270" s="0" t="n">
        <v>0.116908004727076</v>
      </c>
      <c r="F270" s="0" t="n">
        <v>0.0150091836661809</v>
      </c>
      <c r="G270" s="0" t="n">
        <v>0.732631923873403</v>
      </c>
      <c r="H270" s="0" t="n">
        <v>2336790.45951821</v>
      </c>
      <c r="I270" s="0" t="n">
        <v>19099545.7445926</v>
      </c>
    </row>
    <row r="271" customFormat="false" ht="15" hidden="false" customHeight="false" outlineLevel="0" collapsed="false">
      <c r="A271" s="0" t="s">
        <v>60</v>
      </c>
      <c r="B271" s="0" t="n">
        <v>28</v>
      </c>
      <c r="C271" s="0" t="n">
        <v>0.0102966552385451</v>
      </c>
      <c r="D271" s="0" t="n">
        <v>0.0012629435148908</v>
      </c>
      <c r="E271" s="0" t="n">
        <v>0.116797162018317</v>
      </c>
      <c r="F271" s="0" t="n">
        <v>0.0150504923588511</v>
      </c>
      <c r="G271" s="0" t="n">
        <v>0.724175824150927</v>
      </c>
      <c r="H271" s="0" t="n">
        <v>2310939.07608722</v>
      </c>
      <c r="I271" s="0" t="n">
        <v>18817065.8423537</v>
      </c>
    </row>
    <row r="272" customFormat="false" ht="15" hidden="false" customHeight="false" outlineLevel="0" collapsed="false">
      <c r="A272" s="0" t="s">
        <v>60</v>
      </c>
      <c r="B272" s="0" t="n">
        <v>29</v>
      </c>
      <c r="C272" s="0" t="n">
        <v>0.0102536741798812</v>
      </c>
      <c r="D272" s="0" t="n">
        <v>0.0012420007915493</v>
      </c>
      <c r="E272" s="0" t="n">
        <v>0.116336780894777</v>
      </c>
      <c r="F272" s="0" t="n">
        <v>0.0148026204602954</v>
      </c>
      <c r="G272" s="0" t="n">
        <v>0.715863462937745</v>
      </c>
      <c r="H272" s="0" t="n">
        <v>2241253.13652536</v>
      </c>
      <c r="I272" s="0" t="n">
        <v>18480291.6825117</v>
      </c>
    </row>
    <row r="273" customFormat="false" ht="15" hidden="false" customHeight="false" outlineLevel="0" collapsed="false">
      <c r="A273" s="0" t="s">
        <v>60</v>
      </c>
      <c r="B273" s="0" t="n">
        <v>30</v>
      </c>
      <c r="C273" s="0" t="n">
        <v>0.0102436840688094</v>
      </c>
      <c r="D273" s="0" t="n">
        <v>0.0012354658369333</v>
      </c>
      <c r="E273" s="0" t="n">
        <v>0.116229742754911</v>
      </c>
      <c r="F273" s="0" t="n">
        <v>0.0147252629598984</v>
      </c>
      <c r="G273" s="0" t="n">
        <v>0.707658392934146</v>
      </c>
      <c r="H273" s="0" t="n">
        <v>2198805.69967658</v>
      </c>
      <c r="I273" s="0" t="n">
        <v>18208551.6010638</v>
      </c>
    </row>
    <row r="274" customFormat="false" ht="15" hidden="false" customHeight="false" outlineLevel="0" collapsed="false">
      <c r="A274" s="0" t="s">
        <v>60</v>
      </c>
      <c r="B274" s="0" t="n">
        <v>31</v>
      </c>
      <c r="C274" s="0" t="n">
        <v>0.0101048436552445</v>
      </c>
      <c r="D274" s="0" t="n">
        <v>0.0012358669712387</v>
      </c>
      <c r="E274" s="0" t="n">
        <v>0.114740918823176</v>
      </c>
      <c r="F274" s="0" t="n">
        <v>0.0147300115461043</v>
      </c>
      <c r="G274" s="0" t="n">
        <v>0.699645277126385</v>
      </c>
      <c r="H274" s="0" t="n">
        <v>2169285.62287805</v>
      </c>
      <c r="I274" s="0" t="n">
        <v>17714852.8177338</v>
      </c>
    </row>
    <row r="275" customFormat="false" ht="15" hidden="false" customHeight="false" outlineLevel="0" collapsed="false">
      <c r="A275" s="0" t="s">
        <v>60</v>
      </c>
      <c r="B275" s="0" t="n">
        <v>32</v>
      </c>
      <c r="C275" s="0" t="n">
        <v>0.009736382672713</v>
      </c>
      <c r="D275" s="0" t="n">
        <v>0.0012242179253533</v>
      </c>
      <c r="E275" s="0" t="n">
        <v>0.110778656420461</v>
      </c>
      <c r="F275" s="0" t="n">
        <v>0.0145921028100375</v>
      </c>
      <c r="G275" s="0" t="n">
        <v>0.691988482992276</v>
      </c>
      <c r="H275" s="0" t="n">
        <v>2119570.88576432</v>
      </c>
      <c r="I275" s="0" t="n">
        <v>16836617.6403644</v>
      </c>
    </row>
    <row r="276" customFormat="false" ht="15" hidden="false" customHeight="false" outlineLevel="0" collapsed="false">
      <c r="A276" s="0" t="s">
        <v>60</v>
      </c>
      <c r="B276" s="0" t="n">
        <v>33</v>
      </c>
      <c r="C276" s="0" t="n">
        <v>0.0096960558282851</v>
      </c>
      <c r="D276" s="0" t="n">
        <v>0.0012159198861571</v>
      </c>
      <c r="E276" s="0" t="n">
        <v>0.110344014294893</v>
      </c>
      <c r="F276" s="0" t="n">
        <v>0.0144938546086764</v>
      </c>
      <c r="G276" s="0" t="n">
        <v>0.684449053221556</v>
      </c>
      <c r="H276" s="0" t="n">
        <v>2077301.70268495</v>
      </c>
      <c r="I276" s="0" t="n">
        <v>16544792.87493</v>
      </c>
    </row>
    <row r="277" customFormat="false" ht="15" hidden="false" customHeight="false" outlineLevel="0" collapsed="false">
      <c r="A277" s="0" t="s">
        <v>60</v>
      </c>
      <c r="B277" s="0" t="n">
        <v>34</v>
      </c>
      <c r="C277" s="0" t="n">
        <v>0.0096864841860764</v>
      </c>
      <c r="D277" s="0" t="n">
        <v>0.0012145422825049</v>
      </c>
      <c r="E277" s="0" t="n">
        <v>0.110240822685573</v>
      </c>
      <c r="F277" s="0" t="n">
        <v>0.014477543009107</v>
      </c>
      <c r="G277" s="0" t="n">
        <v>0.67699934536526</v>
      </c>
      <c r="H277" s="0" t="n">
        <v>2047521.29779138</v>
      </c>
      <c r="I277" s="0" t="n">
        <v>16310007.9730851</v>
      </c>
    </row>
    <row r="278" customFormat="false" ht="15" hidden="false" customHeight="false" outlineLevel="0" collapsed="false">
      <c r="A278" s="0" t="s">
        <v>60</v>
      </c>
      <c r="B278" s="0" t="n">
        <v>35</v>
      </c>
      <c r="C278" s="0" t="n">
        <v>0.009676619595712</v>
      </c>
      <c r="D278" s="0" t="n">
        <v>0.0012035524047401</v>
      </c>
      <c r="E278" s="0" t="n">
        <v>0.110134461329757</v>
      </c>
      <c r="F278" s="0" t="n">
        <v>0.0143474078326453</v>
      </c>
      <c r="G278" s="0" t="n">
        <v>0.669644836457696</v>
      </c>
      <c r="H278" s="0" t="n">
        <v>2002171.13302171</v>
      </c>
      <c r="I278" s="0" t="n">
        <v>16078178.5822358</v>
      </c>
    </row>
    <row r="279" customFormat="false" ht="15" hidden="false" customHeight="false" outlineLevel="0" collapsed="false">
      <c r="A279" s="0" t="s">
        <v>60</v>
      </c>
      <c r="B279" s="0" t="n">
        <v>36</v>
      </c>
      <c r="C279" s="0" t="n">
        <v>0.0097178030354122</v>
      </c>
      <c r="D279" s="0" t="n">
        <v>0.0011978557044961</v>
      </c>
      <c r="E279" s="0" t="n">
        <v>0.110578429554596</v>
      </c>
      <c r="F279" s="0" t="n">
        <v>0.0142799449154298</v>
      </c>
      <c r="G279" s="0" t="n">
        <v>0.662346472367449</v>
      </c>
      <c r="H279" s="0" t="n">
        <v>1966367.05682513</v>
      </c>
      <c r="I279" s="0" t="n">
        <v>15933370.05071</v>
      </c>
    </row>
    <row r="280" customFormat="false" ht="15" hidden="false" customHeight="false" outlineLevel="0" collapsed="false">
      <c r="A280" s="0" t="s">
        <v>60</v>
      </c>
      <c r="B280" s="0" t="n">
        <v>37</v>
      </c>
      <c r="C280" s="0" t="n">
        <v>0.0097039799425865</v>
      </c>
      <c r="D280" s="0" t="n">
        <v>0.0012020683052217</v>
      </c>
      <c r="E280" s="0" t="n">
        <v>0.110429435650813</v>
      </c>
      <c r="F280" s="0" t="n">
        <v>0.0143298328583386</v>
      </c>
      <c r="G280" s="0" t="n">
        <v>0.655134217167133</v>
      </c>
      <c r="H280" s="0" t="n">
        <v>1947116.26770743</v>
      </c>
      <c r="I280" s="0" t="n">
        <v>15699660.5874405</v>
      </c>
    </row>
    <row r="281" customFormat="false" ht="15" hidden="false" customHeight="false" outlineLevel="0" collapsed="false">
      <c r="A281" s="0" t="s">
        <v>60</v>
      </c>
      <c r="B281" s="0" t="n">
        <v>38</v>
      </c>
      <c r="C281" s="0" t="n">
        <v>0.009951254470902</v>
      </c>
      <c r="D281" s="0" t="n">
        <v>0.0011897958482249</v>
      </c>
      <c r="E281" s="0" t="n">
        <v>0.113091261588348</v>
      </c>
      <c r="F281" s="0" t="n">
        <v>0.0141844891982408</v>
      </c>
      <c r="G281" s="0" t="n">
        <v>0.647846878149617</v>
      </c>
      <c r="H281" s="0" t="n">
        <v>1901675.32371343</v>
      </c>
      <c r="I281" s="0" t="n">
        <v>15886371.8791384</v>
      </c>
    </row>
    <row r="282" customFormat="false" ht="15" hidden="false" customHeight="false" outlineLevel="0" collapsed="false">
      <c r="A282" s="0" t="s">
        <v>60</v>
      </c>
      <c r="B282" s="0" t="n">
        <v>39</v>
      </c>
      <c r="C282" s="0" t="n">
        <v>0.0101877924402457</v>
      </c>
      <c r="D282" s="0" t="n">
        <v>0.0011912435621152</v>
      </c>
      <c r="E282" s="0" t="n">
        <v>0.11563067768168</v>
      </c>
      <c r="F282" s="0" t="n">
        <v>0.0142016356081401</v>
      </c>
      <c r="G282" s="0" t="n">
        <v>0.640486785066223</v>
      </c>
      <c r="H282" s="0" t="n">
        <v>1878264.72034235</v>
      </c>
      <c r="I282" s="0" t="n">
        <v>16044222.0540464</v>
      </c>
    </row>
    <row r="283" customFormat="false" ht="15" hidden="false" customHeight="false" outlineLevel="0" collapsed="false">
      <c r="A283" s="0" t="s">
        <v>60</v>
      </c>
      <c r="B283" s="0" t="n">
        <v>40</v>
      </c>
      <c r="C283" s="0" t="n">
        <v>0.0101839706330146</v>
      </c>
      <c r="D283" s="0" t="n">
        <v>0.0011917519601576</v>
      </c>
      <c r="E283" s="0" t="n">
        <v>0.115589700686378</v>
      </c>
      <c r="F283" s="0" t="n">
        <v>0.0142076568996313</v>
      </c>
      <c r="G283" s="0" t="n">
        <v>0.633212563484694</v>
      </c>
      <c r="H283" s="0" t="n">
        <v>1853208.23610087</v>
      </c>
      <c r="I283" s="0" t="n">
        <v>15817491.3295897</v>
      </c>
    </row>
    <row r="284" customFormat="false" ht="15" hidden="false" customHeight="false" outlineLevel="0" collapsed="false">
      <c r="A284" s="0" t="s">
        <v>60</v>
      </c>
      <c r="B284" s="0" t="n">
        <v>41</v>
      </c>
      <c r="C284" s="0" t="n">
        <v>0.0101486753312935</v>
      </c>
      <c r="D284" s="0" t="n">
        <v>0.0011798144124368</v>
      </c>
      <c r="E284" s="0" t="n">
        <v>0.115211186091393</v>
      </c>
      <c r="F284" s="0" t="n">
        <v>0.0140662637933194</v>
      </c>
      <c r="G284" s="0" t="n">
        <v>0.626050796800573</v>
      </c>
      <c r="H284" s="0" t="n">
        <v>1809379.91577053</v>
      </c>
      <c r="I284" s="0" t="n">
        <v>15545787.8931582</v>
      </c>
    </row>
    <row r="285" customFormat="false" ht="15" hidden="false" customHeight="false" outlineLevel="0" collapsed="false">
      <c r="A285" s="0" t="s">
        <v>60</v>
      </c>
      <c r="B285" s="0" t="n">
        <v>42</v>
      </c>
      <c r="C285" s="0" t="n">
        <v>0.0101450713094103</v>
      </c>
      <c r="D285" s="0" t="n">
        <v>0.0011779774046786</v>
      </c>
      <c r="E285" s="0" t="n">
        <v>0.115172527411746</v>
      </c>
      <c r="F285" s="0" t="n">
        <v>0.0140445038857452</v>
      </c>
      <c r="G285" s="0" t="n">
        <v>0.618973536520971</v>
      </c>
      <c r="H285" s="0" t="n">
        <v>1781744.93723087</v>
      </c>
      <c r="I285" s="0" t="n">
        <v>15326810.4593744</v>
      </c>
    </row>
    <row r="286" customFormat="false" ht="15" hidden="false" customHeight="false" outlineLevel="0" collapsed="false">
      <c r="A286" s="0" t="s">
        <v>60</v>
      </c>
      <c r="B286" s="0" t="n">
        <v>43</v>
      </c>
      <c r="C286" s="0" t="n">
        <v>0.0100118157204583</v>
      </c>
      <c r="D286" s="0" t="n">
        <v>0.0011742487418373</v>
      </c>
      <c r="E286" s="0" t="n">
        <v>0.113742068749252</v>
      </c>
      <c r="F286" s="0" t="n">
        <v>0.0140003354030283</v>
      </c>
      <c r="G286" s="0" t="n">
        <v>0.612061017709356</v>
      </c>
      <c r="H286" s="0" t="n">
        <v>1751691.49292535</v>
      </c>
      <c r="I286" s="0" t="n">
        <v>14917639.0681314</v>
      </c>
    </row>
    <row r="287" customFormat="false" ht="15" hidden="false" customHeight="false" outlineLevel="0" collapsed="false">
      <c r="A287" s="0" t="s">
        <v>60</v>
      </c>
      <c r="B287" s="0" t="n">
        <v>44</v>
      </c>
      <c r="C287" s="0" t="n">
        <v>0.0096504941305457</v>
      </c>
      <c r="D287" s="0" t="n">
        <v>0.001170769084049</v>
      </c>
      <c r="E287" s="0" t="n">
        <v>0.109852716698955</v>
      </c>
      <c r="F287" s="0" t="n">
        <v>0.0139591149140977</v>
      </c>
      <c r="G287" s="0" t="n">
        <v>0.605448755929206</v>
      </c>
      <c r="H287" s="0" t="n">
        <v>1722708.51629092</v>
      </c>
      <c r="I287" s="0" t="n">
        <v>14183432.6075703</v>
      </c>
    </row>
    <row r="288" customFormat="false" ht="15" hidden="false" customHeight="false" outlineLevel="0" collapsed="false">
      <c r="A288" s="0" t="s">
        <v>60</v>
      </c>
      <c r="B288" s="0" t="n">
        <v>45</v>
      </c>
      <c r="C288" s="0" t="n">
        <v>0.0096189708533655</v>
      </c>
      <c r="D288" s="0" t="n">
        <v>0.0011641838269083</v>
      </c>
      <c r="E288" s="0" t="n">
        <v>0.109512651632773</v>
      </c>
      <c r="F288" s="0" t="n">
        <v>0.0138811007586356</v>
      </c>
      <c r="G288" s="0" t="n">
        <v>0.598930971368666</v>
      </c>
      <c r="H288" s="0" t="n">
        <v>1690281.77323737</v>
      </c>
      <c r="I288" s="0" t="n">
        <v>13949552.069882</v>
      </c>
    </row>
    <row r="289" customFormat="false" ht="15" hidden="false" customHeight="false" outlineLevel="0" collapsed="false">
      <c r="A289" s="0" t="s">
        <v>60</v>
      </c>
      <c r="B289" s="0" t="n">
        <v>46</v>
      </c>
      <c r="C289" s="0" t="n">
        <v>0.009615612341542</v>
      </c>
      <c r="D289" s="0" t="n">
        <v>0.0011596896454703</v>
      </c>
      <c r="E289" s="0" t="n">
        <v>0.109476413845726</v>
      </c>
      <c r="F289" s="0" t="n">
        <v>0.0138278558886939</v>
      </c>
      <c r="G289" s="0" t="n">
        <v>0.592488135683595</v>
      </c>
      <c r="H289" s="0" t="n">
        <v>1661448.63547055</v>
      </c>
      <c r="I289" s="0" t="n">
        <v>13759990.9106782</v>
      </c>
    </row>
    <row r="290" customFormat="false" ht="15" hidden="false" customHeight="false" outlineLevel="0" collapsed="false">
      <c r="A290" s="0" t="s">
        <v>60</v>
      </c>
      <c r="B290" s="0" t="n">
        <v>47</v>
      </c>
      <c r="C290" s="0" t="n">
        <v>0.0096118913778078</v>
      </c>
      <c r="D290" s="0" t="n">
        <v>0.0011606815698047</v>
      </c>
      <c r="E290" s="0" t="n">
        <v>0.109436263684035</v>
      </c>
      <c r="F290" s="0" t="n">
        <v>0.0138396079510955</v>
      </c>
      <c r="G290" s="0" t="n">
        <v>0.586116358880429</v>
      </c>
      <c r="H290" s="0" t="n">
        <v>1640828.20352384</v>
      </c>
      <c r="I290" s="0" t="n">
        <v>13572333.037697</v>
      </c>
    </row>
    <row r="291" customFormat="false" ht="15" hidden="false" customHeight="false" outlineLevel="0" collapsed="false">
      <c r="A291" s="0" t="s">
        <v>60</v>
      </c>
      <c r="B291" s="0" t="n">
        <v>48</v>
      </c>
      <c r="C291" s="0" t="n">
        <v>0.0096646112006812</v>
      </c>
      <c r="D291" s="0" t="n">
        <v>0.0011609554250753</v>
      </c>
      <c r="E291" s="0" t="n">
        <v>0.110004969450936</v>
      </c>
      <c r="F291" s="0" t="n">
        <v>0.0138428524947424</v>
      </c>
      <c r="G291" s="0" t="n">
        <v>0.579782108297135</v>
      </c>
      <c r="H291" s="0" t="n">
        <v>1619442.25170199</v>
      </c>
      <c r="I291" s="0" t="n">
        <v>13465727.4076957</v>
      </c>
    </row>
    <row r="292" customFormat="false" ht="15" hidden="false" customHeight="false" outlineLevel="0" collapsed="false">
      <c r="A292" s="0" t="s">
        <v>60</v>
      </c>
      <c r="B292" s="0" t="n">
        <v>49</v>
      </c>
      <c r="C292" s="0" t="n">
        <v>0.0096623243266162</v>
      </c>
      <c r="D292" s="0" t="n">
        <v>0.0011573509877662</v>
      </c>
      <c r="E292" s="0" t="n">
        <v>0.109980307110163</v>
      </c>
      <c r="F292" s="0" t="n">
        <v>0.0138001475702548</v>
      </c>
      <c r="G292" s="0" t="n">
        <v>0.573519941135333</v>
      </c>
      <c r="H292" s="0" t="n">
        <v>1592888.68872014</v>
      </c>
      <c r="I292" s="0" t="n">
        <v>13283087.4054752</v>
      </c>
    </row>
    <row r="293" customFormat="false" ht="15" hidden="false" customHeight="false" outlineLevel="0" collapsed="false">
      <c r="A293" s="0" t="s">
        <v>60</v>
      </c>
      <c r="B293" s="0" t="n">
        <v>50</v>
      </c>
      <c r="C293" s="0" t="n">
        <v>0.0099093760236828</v>
      </c>
      <c r="D293" s="0" t="n">
        <v>0.001161879549104</v>
      </c>
      <c r="E293" s="0" t="n">
        <v>0.112640968571328</v>
      </c>
      <c r="F293" s="0" t="n">
        <v>0.0138538011281629</v>
      </c>
      <c r="G293" s="0" t="n">
        <v>0.567181653194383</v>
      </c>
      <c r="H293" s="0" t="n">
        <v>1577786.18086036</v>
      </c>
      <c r="I293" s="0" t="n">
        <v>13440903.3361855</v>
      </c>
    </row>
    <row r="294" customFormat="false" ht="15" hidden="false" customHeight="false" outlineLevel="0" collapsed="false">
      <c r="A294" s="0" t="s">
        <v>60</v>
      </c>
      <c r="B294" s="0" t="n">
        <v>51</v>
      </c>
      <c r="C294" s="0" t="n">
        <v>0.0101458107098893</v>
      </c>
      <c r="D294" s="0" t="n">
        <v>0.0011569610493344</v>
      </c>
      <c r="E294" s="0" t="n">
        <v>0.115180458745725</v>
      </c>
      <c r="F294" s="0" t="n">
        <v>0.0137955275266479</v>
      </c>
      <c r="G294" s="0" t="n">
        <v>0.560782422243381</v>
      </c>
      <c r="H294" s="0" t="n">
        <v>1549729.15870046</v>
      </c>
      <c r="I294" s="0" t="n">
        <v>13574413.3364952</v>
      </c>
    </row>
    <row r="295" customFormat="false" ht="15" hidden="false" customHeight="false" outlineLevel="0" collapsed="false">
      <c r="A295" s="0" t="s">
        <v>60</v>
      </c>
      <c r="B295" s="0" t="n">
        <v>52</v>
      </c>
      <c r="C295" s="0" t="n">
        <v>0.010142868160081</v>
      </c>
      <c r="D295" s="0" t="n">
        <v>0.0011501307163936</v>
      </c>
      <c r="E295" s="0" t="n">
        <v>0.115148894482998</v>
      </c>
      <c r="F295" s="0" t="n">
        <v>0.0137145975948967</v>
      </c>
      <c r="G295" s="0" t="n">
        <v>0.554460928628487</v>
      </c>
      <c r="H295" s="0" t="n">
        <v>1519239.71508831</v>
      </c>
      <c r="I295" s="0" t="n">
        <v>13382587.7656246</v>
      </c>
    </row>
    <row r="296" customFormat="false" ht="15" hidden="false" customHeight="false" outlineLevel="0" collapsed="false">
      <c r="A296" s="0" t="s">
        <v>60</v>
      </c>
      <c r="B296" s="0" t="n">
        <v>53</v>
      </c>
      <c r="C296" s="0" t="n">
        <v>0.0101080492631169</v>
      </c>
      <c r="D296" s="0" t="n">
        <v>0.0011477464291237</v>
      </c>
      <c r="E296" s="0" t="n">
        <v>0.114775319350366</v>
      </c>
      <c r="F296" s="0" t="n">
        <v>0.0136863456782638</v>
      </c>
      <c r="G296" s="0" t="n">
        <v>0.548231358239689</v>
      </c>
      <c r="H296" s="0" t="n">
        <v>1495081.57698561</v>
      </c>
      <c r="I296" s="0" t="n">
        <v>13151871.0878293</v>
      </c>
    </row>
    <row r="297" customFormat="false" ht="15" hidden="false" customHeight="false" outlineLevel="0" collapsed="false">
      <c r="A297" s="0" t="s">
        <v>60</v>
      </c>
      <c r="B297" s="0" t="n">
        <v>54</v>
      </c>
      <c r="C297" s="0" t="n">
        <v>0.0101045172825436</v>
      </c>
      <c r="D297" s="0" t="n">
        <v>0.0011408748158143</v>
      </c>
      <c r="E297" s="0" t="n">
        <v>0.114737416331995</v>
      </c>
      <c r="F297" s="0" t="n">
        <v>0.01360491835052</v>
      </c>
      <c r="G297" s="0" t="n">
        <v>0.542077543890978</v>
      </c>
      <c r="H297" s="0" t="n">
        <v>1465570.00673373</v>
      </c>
      <c r="I297" s="0" t="n">
        <v>12965473.6711089</v>
      </c>
    </row>
    <row r="298" customFormat="false" ht="15" hidden="false" customHeight="false" outlineLevel="0" collapsed="false">
      <c r="A298" s="0" t="s">
        <v>60</v>
      </c>
      <c r="B298" s="0" t="n">
        <v>55</v>
      </c>
      <c r="C298" s="0" t="n">
        <v>0.0099697188359631</v>
      </c>
      <c r="D298" s="0" t="n">
        <v>0.001140489220224</v>
      </c>
      <c r="E298" s="0" t="n">
        <v>0.113289730931781</v>
      </c>
      <c r="F298" s="0" t="n">
        <v>0.0136003489325695</v>
      </c>
      <c r="G298" s="0" t="n">
        <v>0.536066054932395</v>
      </c>
      <c r="H298" s="0" t="n">
        <v>1444798.76630357</v>
      </c>
      <c r="I298" s="0" t="n">
        <v>12615471.8009536</v>
      </c>
    </row>
    <row r="299" customFormat="false" ht="15" hidden="false" customHeight="false" outlineLevel="0" collapsed="false">
      <c r="A299" s="0" t="s">
        <v>60</v>
      </c>
      <c r="B299" s="0" t="n">
        <v>56</v>
      </c>
      <c r="C299" s="0" t="n">
        <v>0.0096078925280782</v>
      </c>
      <c r="D299" s="0" t="n">
        <v>0.0011329315599338</v>
      </c>
      <c r="E299" s="0" t="n">
        <v>0.109393113210669</v>
      </c>
      <c r="F299" s="0" t="n">
        <v>0.0135107845808427</v>
      </c>
      <c r="G299" s="0" t="n">
        <v>0.530319014242171</v>
      </c>
      <c r="H299" s="0" t="n">
        <v>1415533.43797362</v>
      </c>
      <c r="I299" s="0" t="n">
        <v>11990914.0331655</v>
      </c>
    </row>
    <row r="300" customFormat="false" ht="15" hidden="false" customHeight="false" outlineLevel="0" collapsed="false">
      <c r="A300" s="0" t="s">
        <v>60</v>
      </c>
      <c r="B300" s="0" t="n">
        <v>57</v>
      </c>
      <c r="C300" s="0" t="n">
        <v>0.0095787271433888</v>
      </c>
      <c r="D300" s="0" t="n">
        <v>0.0011347213654953</v>
      </c>
      <c r="E300" s="0" t="n">
        <v>0.109078339701624</v>
      </c>
      <c r="F300" s="0" t="n">
        <v>0.0135319958896088</v>
      </c>
      <c r="G300" s="0" t="n">
        <v>0.524648138611551</v>
      </c>
      <c r="H300" s="0" t="n">
        <v>1398818.18106292</v>
      </c>
      <c r="I300" s="0" t="n">
        <v>11794696.0999541</v>
      </c>
    </row>
    <row r="301" customFormat="false" ht="15" hidden="false" customHeight="false" outlineLevel="0" collapsed="false">
      <c r="A301" s="0" t="s">
        <v>60</v>
      </c>
      <c r="B301" s="0" t="n">
        <v>58</v>
      </c>
      <c r="C301" s="0" t="n">
        <v>0.0095752887458677</v>
      </c>
      <c r="D301" s="0" t="n">
        <v>0.0011310761111354</v>
      </c>
      <c r="E301" s="0" t="n">
        <v>0.109041223358453</v>
      </c>
      <c r="F301" s="0" t="n">
        <v>0.0134887948808619</v>
      </c>
      <c r="G301" s="0" t="n">
        <v>0.519041712832802</v>
      </c>
      <c r="H301" s="0" t="n">
        <v>1375703.10794147</v>
      </c>
      <c r="I301" s="0" t="n">
        <v>11633041.2866732</v>
      </c>
    </row>
    <row r="302" customFormat="false" ht="15" hidden="false" customHeight="false" outlineLevel="0" collapsed="false">
      <c r="A302" s="0" t="s">
        <v>60</v>
      </c>
      <c r="B302" s="0" t="n">
        <v>59</v>
      </c>
      <c r="C302" s="0" t="n">
        <v>0.0095720984433939</v>
      </c>
      <c r="D302" s="0" t="n">
        <v>0.0011315673722626</v>
      </c>
      <c r="E302" s="0" t="n">
        <v>0.109006783850051</v>
      </c>
      <c r="F302" s="0" t="n">
        <v>0.0134946170657447</v>
      </c>
      <c r="G302" s="0" t="n">
        <v>0.513496727547749</v>
      </c>
      <c r="H302" s="0" t="n">
        <v>1357908.33510724</v>
      </c>
      <c r="I302" s="0" t="n">
        <v>11473752.6282507</v>
      </c>
    </row>
    <row r="303" customFormat="false" ht="15" hidden="false" customHeight="false" outlineLevel="0" collapsed="false">
      <c r="A303" s="0" t="s">
        <v>60</v>
      </c>
      <c r="B303" s="0" t="n">
        <v>60</v>
      </c>
      <c r="C303" s="0" t="n">
        <v>0.0096300698966334</v>
      </c>
      <c r="D303" s="0" t="n">
        <v>0.001128910004307</v>
      </c>
      <c r="E303" s="0" t="n">
        <v>0.109632398859046</v>
      </c>
      <c r="F303" s="0" t="n">
        <v>0.0134631228741309</v>
      </c>
      <c r="G303" s="0" t="n">
        <v>0.507982616229929</v>
      </c>
      <c r="H303" s="0" t="n">
        <v>1336598.09747594</v>
      </c>
      <c r="I303" s="0" t="n">
        <v>11388863.8162986</v>
      </c>
    </row>
    <row r="304" customFormat="false" ht="15" hidden="false" customHeight="false" outlineLevel="0" collapsed="false">
      <c r="A304" s="0" t="s">
        <v>61</v>
      </c>
      <c r="B304" s="0" t="n">
        <v>1</v>
      </c>
      <c r="C304" s="0" t="n">
        <v>0.0099683732287473</v>
      </c>
      <c r="D304" s="0" t="n">
        <v>0.001143030758553</v>
      </c>
      <c r="E304" s="0" t="n">
        <v>0.11327526867528</v>
      </c>
      <c r="F304" s="0" t="n">
        <v>0.0136304665306165</v>
      </c>
      <c r="G304" s="0" t="n">
        <v>0.988900055949911</v>
      </c>
      <c r="H304" s="0" t="n">
        <v>3023389.93091419</v>
      </c>
      <c r="I304" s="0" t="n">
        <v>26336850.5544922</v>
      </c>
    </row>
    <row r="305" customFormat="false" ht="15" hidden="false" customHeight="false" outlineLevel="0" collapsed="false">
      <c r="A305" s="0" t="s">
        <v>61</v>
      </c>
      <c r="B305" s="0" t="n">
        <v>2</v>
      </c>
      <c r="C305" s="0" t="n">
        <v>0.0102773359425793</v>
      </c>
      <c r="D305" s="0" t="n">
        <v>0.0011989159547243</v>
      </c>
      <c r="E305" s="0" t="n">
        <v>0.116590255302726</v>
      </c>
      <c r="F305" s="0" t="n">
        <v>0.0142925012017882</v>
      </c>
      <c r="G305" s="0" t="n">
        <v>0.977563557215018</v>
      </c>
      <c r="H305" s="0" t="n">
        <v>3129797.14206755</v>
      </c>
      <c r="I305" s="0" t="n">
        <v>26797051.3128434</v>
      </c>
    </row>
    <row r="306" customFormat="false" ht="15" hidden="false" customHeight="false" outlineLevel="0" collapsed="false">
      <c r="A306" s="0" t="s">
        <v>61</v>
      </c>
      <c r="B306" s="0" t="n">
        <v>3</v>
      </c>
      <c r="C306" s="0" t="n">
        <v>0.0105302020340284</v>
      </c>
      <c r="D306" s="0" t="n">
        <v>0.0012702406480816</v>
      </c>
      <c r="E306" s="0" t="n">
        <v>0.119294900678743</v>
      </c>
      <c r="F306" s="0" t="n">
        <v>0.0151368456453183</v>
      </c>
      <c r="G306" s="0" t="n">
        <v>0.966041328893771</v>
      </c>
      <c r="H306" s="0" t="n">
        <v>3271451.00453839</v>
      </c>
      <c r="I306" s="0" t="n">
        <v>27085640.4282524</v>
      </c>
    </row>
    <row r="307" customFormat="false" ht="15" hidden="false" customHeight="false" outlineLevel="0" collapsed="false">
      <c r="A307" s="0" t="s">
        <v>61</v>
      </c>
      <c r="B307" s="0" t="n">
        <v>4</v>
      </c>
      <c r="C307" s="0" t="n">
        <v>0.0105263204155118</v>
      </c>
      <c r="D307" s="0" t="n">
        <v>0.0013132413437993</v>
      </c>
      <c r="E307" s="0" t="n">
        <v>0.11925344047464</v>
      </c>
      <c r="F307" s="0" t="n">
        <v>0.0156455691301793</v>
      </c>
      <c r="G307" s="0" t="n">
        <v>0.954617748697308</v>
      </c>
      <c r="H307" s="0" t="n">
        <v>3335642.61636738</v>
      </c>
      <c r="I307" s="0" t="n">
        <v>26701818.7864656</v>
      </c>
    </row>
    <row r="308" customFormat="false" ht="15" hidden="false" customHeight="false" outlineLevel="0" collapsed="false">
      <c r="A308" s="0" t="s">
        <v>61</v>
      </c>
      <c r="B308" s="0" t="n">
        <v>5</v>
      </c>
      <c r="C308" s="0" t="n">
        <v>0.0104857664884476</v>
      </c>
      <c r="D308" s="0" t="n">
        <v>0.0013362173837723</v>
      </c>
      <c r="E308" s="0" t="n">
        <v>0.118820170322496</v>
      </c>
      <c r="F308" s="0" t="n">
        <v>0.0159172904281891</v>
      </c>
      <c r="G308" s="0" t="n">
        <v>0.943346395342252</v>
      </c>
      <c r="H308" s="0" t="n">
        <v>3347119.23482531</v>
      </c>
      <c r="I308" s="0" t="n">
        <v>26230921.526386</v>
      </c>
    </row>
    <row r="309" customFormat="false" ht="15" hidden="false" customHeight="false" outlineLevel="0" collapsed="false">
      <c r="A309" s="0" t="s">
        <v>61</v>
      </c>
      <c r="B309" s="0" t="n">
        <v>6</v>
      </c>
      <c r="C309" s="0" t="n">
        <v>0.0104740905346208</v>
      </c>
      <c r="D309" s="0" t="n">
        <v>0.0013537864905389</v>
      </c>
      <c r="E309" s="0" t="n">
        <v>0.118695390517675</v>
      </c>
      <c r="F309" s="0" t="n">
        <v>0.016125021378371</v>
      </c>
      <c r="G309" s="0" t="n">
        <v>0.932202907567027</v>
      </c>
      <c r="H309" s="0" t="n">
        <v>3344311.01298094</v>
      </c>
      <c r="I309" s="0" t="n">
        <v>25839521.4480257</v>
      </c>
    </row>
    <row r="310" customFormat="false" ht="15" hidden="false" customHeight="false" outlineLevel="0" collapsed="false">
      <c r="A310" s="0" t="s">
        <v>61</v>
      </c>
      <c r="B310" s="0" t="n">
        <v>7</v>
      </c>
      <c r="C310" s="0" t="n">
        <v>0.0103367190809684</v>
      </c>
      <c r="D310" s="0" t="n">
        <v>0.0013727375594177</v>
      </c>
      <c r="E310" s="0" t="n">
        <v>0.117226098092294</v>
      </c>
      <c r="F310" s="0" t="n">
        <v>0.0163490470998646</v>
      </c>
      <c r="G310" s="0" t="n">
        <v>0.921301636668691</v>
      </c>
      <c r="H310" s="0" t="n">
        <v>3344254.94672933</v>
      </c>
      <c r="I310" s="0" t="n">
        <v>25147683.9358064</v>
      </c>
    </row>
    <row r="311" customFormat="false" ht="15" hidden="false" customHeight="false" outlineLevel="0" collapsed="false">
      <c r="A311" s="0" t="s">
        <v>61</v>
      </c>
      <c r="B311" s="0" t="n">
        <v>8</v>
      </c>
      <c r="C311" s="0" t="n">
        <v>0.0099521025981281</v>
      </c>
      <c r="D311" s="0" t="n">
        <v>0.0014231743256298</v>
      </c>
      <c r="E311" s="0" t="n">
        <v>0.113100378810998</v>
      </c>
      <c r="F311" s="0" t="n">
        <v>0.0169450459781563</v>
      </c>
      <c r="G311" s="0" t="n">
        <v>0.910835892438298</v>
      </c>
      <c r="H311" s="0" t="n">
        <v>3419580.48842773</v>
      </c>
      <c r="I311" s="0" t="n">
        <v>23878720.8005067</v>
      </c>
    </row>
    <row r="312" customFormat="false" ht="15" hidden="false" customHeight="false" outlineLevel="0" collapsed="false">
      <c r="A312" s="0" t="s">
        <v>61</v>
      </c>
      <c r="B312" s="0" t="n">
        <v>9</v>
      </c>
      <c r="C312" s="0" t="n">
        <v>0.0098883123043504</v>
      </c>
      <c r="D312" s="0" t="n">
        <v>0.001525470193509</v>
      </c>
      <c r="E312" s="0" t="n">
        <v>0.11241440423473</v>
      </c>
      <c r="F312" s="0" t="n">
        <v>0.0181528347026836</v>
      </c>
      <c r="G312" s="0" t="n">
        <v>0.900455004508527</v>
      </c>
      <c r="H312" s="0" t="n">
        <v>3616292.48504519</v>
      </c>
      <c r="I312" s="0" t="n">
        <v>23405557.3778578</v>
      </c>
    </row>
    <row r="313" customFormat="false" ht="15" hidden="false" customHeight="false" outlineLevel="0" collapsed="false">
      <c r="A313" s="0" t="s">
        <v>61</v>
      </c>
      <c r="B313" s="0" t="n">
        <v>10</v>
      </c>
      <c r="C313" s="0" t="n">
        <v>0.0098514793087426</v>
      </c>
      <c r="D313" s="0" t="n">
        <v>0.0015982266281985</v>
      </c>
      <c r="E313" s="0" t="n">
        <v>0.112018095899685</v>
      </c>
      <c r="F313" s="0" t="n">
        <v>0.0190110287725473</v>
      </c>
      <c r="G313" s="0" t="n">
        <v>0.890160866486656</v>
      </c>
      <c r="H313" s="0" t="n">
        <v>3737852.34877796</v>
      </c>
      <c r="I313" s="0" t="n">
        <v>23003322.7615401</v>
      </c>
    </row>
    <row r="314" customFormat="false" ht="15" hidden="false" customHeight="false" outlineLevel="0" collapsed="false">
      <c r="A314" s="0" t="s">
        <v>61</v>
      </c>
      <c r="B314" s="0" t="n">
        <v>11</v>
      </c>
      <c r="C314" s="0" t="n">
        <v>0.0098091595566794</v>
      </c>
      <c r="D314" s="0" t="n">
        <v>0.0016651976586717</v>
      </c>
      <c r="E314" s="0" t="n">
        <v>0.11156255200829</v>
      </c>
      <c r="F314" s="0" t="n">
        <v>0.0198003736418946</v>
      </c>
      <c r="G314" s="0" t="n">
        <v>0.87996317399036</v>
      </c>
      <c r="H314" s="0" t="n">
        <v>3841964.77036527</v>
      </c>
      <c r="I314" s="0" t="n">
        <v>22594128.6111026</v>
      </c>
    </row>
    <row r="315" customFormat="false" ht="15" hidden="false" customHeight="false" outlineLevel="0" collapsed="false">
      <c r="A315" s="0" t="s">
        <v>61</v>
      </c>
      <c r="B315" s="0" t="n">
        <v>12</v>
      </c>
      <c r="C315" s="0" t="n">
        <v>0.0097993648437248</v>
      </c>
      <c r="D315" s="0" t="n">
        <v>0.0017375469527669</v>
      </c>
      <c r="E315" s="0" t="n">
        <v>0.111457087935675</v>
      </c>
      <c r="F315" s="0" t="n">
        <v>0.0206524544231114</v>
      </c>
      <c r="G315" s="0" t="n">
        <v>0.869828010018909</v>
      </c>
      <c r="H315" s="0" t="n">
        <v>3954692.11545887</v>
      </c>
      <c r="I315" s="0" t="n">
        <v>22264799.7207407</v>
      </c>
    </row>
    <row r="316" customFormat="false" ht="15" hidden="false" customHeight="false" outlineLevel="0" collapsed="false">
      <c r="A316" s="0" t="s">
        <v>61</v>
      </c>
      <c r="B316" s="0" t="n">
        <v>13</v>
      </c>
      <c r="C316" s="0" t="n">
        <v>0.0097901362317754</v>
      </c>
      <c r="D316" s="0" t="n">
        <v>0.0017538869078417</v>
      </c>
      <c r="E316" s="0" t="n">
        <v>0.111357708826578</v>
      </c>
      <c r="F316" s="0" t="n">
        <v>0.0208448012868079</v>
      </c>
      <c r="G316" s="0" t="n">
        <v>0.859803708301616</v>
      </c>
      <c r="H316" s="0" t="n">
        <v>3937624.99009907</v>
      </c>
      <c r="I316" s="0" t="n">
        <v>21941137.0094112</v>
      </c>
    </row>
    <row r="317" customFormat="false" ht="15" hidden="false" customHeight="false" outlineLevel="0" collapsed="false">
      <c r="A317" s="0" t="s">
        <v>61</v>
      </c>
      <c r="B317" s="0" t="n">
        <v>14</v>
      </c>
      <c r="C317" s="0" t="n">
        <v>0.0100741847402314</v>
      </c>
      <c r="D317" s="0" t="n">
        <v>0.0017045895778219</v>
      </c>
      <c r="E317" s="0" t="n">
        <v>0.11441184510346</v>
      </c>
      <c r="F317" s="0" t="n">
        <v>0.0202643891124356</v>
      </c>
      <c r="G317" s="0" t="n">
        <v>0.849693256056336</v>
      </c>
      <c r="H317" s="0" t="n">
        <v>3774864.86815817</v>
      </c>
      <c r="I317" s="0" t="n">
        <v>22271556.2991082</v>
      </c>
    </row>
    <row r="318" customFormat="false" ht="15" hidden="false" customHeight="false" outlineLevel="0" collapsed="false">
      <c r="A318" s="0" t="s">
        <v>61</v>
      </c>
      <c r="B318" s="0" t="n">
        <v>15</v>
      </c>
      <c r="C318" s="0" t="n">
        <v>0.010272635573202</v>
      </c>
      <c r="D318" s="0" t="n">
        <v>0.0016624923848308</v>
      </c>
      <c r="E318" s="0" t="n">
        <v>0.116539908343211</v>
      </c>
      <c r="F318" s="0" t="n">
        <v>0.0197684995901499</v>
      </c>
      <c r="G318" s="0" t="n">
        <v>0.839568832193585</v>
      </c>
      <c r="H318" s="0" t="n">
        <v>3630630.99500666</v>
      </c>
      <c r="I318" s="0" t="n">
        <v>22396580.5126861</v>
      </c>
    </row>
    <row r="319" customFormat="false" ht="15" hidden="false" customHeight="false" outlineLevel="0" collapsed="false">
      <c r="A319" s="0" t="s">
        <v>61</v>
      </c>
      <c r="B319" s="0" t="n">
        <v>16</v>
      </c>
      <c r="C319" s="0" t="n">
        <v>0.0102871599967724</v>
      </c>
      <c r="D319" s="0" t="n">
        <v>0.001626440537129</v>
      </c>
      <c r="E319" s="0" t="n">
        <v>0.116695474977769</v>
      </c>
      <c r="F319" s="0" t="n">
        <v>0.0193436391447813</v>
      </c>
      <c r="G319" s="0" t="n">
        <v>0.829582940023234</v>
      </c>
      <c r="H319" s="0" t="n">
        <v>3502094.92982046</v>
      </c>
      <c r="I319" s="0" t="n">
        <v>22114559.3125144</v>
      </c>
    </row>
    <row r="320" customFormat="false" ht="15" hidden="false" customHeight="false" outlineLevel="0" collapsed="false">
      <c r="A320" s="0" t="s">
        <v>61</v>
      </c>
      <c r="B320" s="0" t="n">
        <v>17</v>
      </c>
      <c r="C320" s="0" t="n">
        <v>0.0102677246697662</v>
      </c>
      <c r="D320" s="0" t="n">
        <v>0.0016021084236666</v>
      </c>
      <c r="E320" s="0" t="n">
        <v>0.116487303485445</v>
      </c>
      <c r="F320" s="0" t="n">
        <v>0.01905679692579</v>
      </c>
      <c r="G320" s="0" t="n">
        <v>0.819752004693908</v>
      </c>
      <c r="H320" s="0" t="n">
        <v>3401365.88583093</v>
      </c>
      <c r="I320" s="0" t="n">
        <v>21764030.0775544</v>
      </c>
    </row>
    <row r="321" customFormat="false" ht="15" hidden="false" customHeight="false" outlineLevel="0" collapsed="false">
      <c r="A321" s="0" t="s">
        <v>61</v>
      </c>
      <c r="B321" s="0" t="n">
        <v>18</v>
      </c>
      <c r="C321" s="0" t="n">
        <v>0.0102678611580414</v>
      </c>
      <c r="D321" s="0" t="n">
        <v>0.0015800801369297</v>
      </c>
      <c r="E321" s="0" t="n">
        <v>0.116488765566077</v>
      </c>
      <c r="F321" s="0" t="n">
        <v>0.0187970473323715</v>
      </c>
      <c r="G321" s="0" t="n">
        <v>0.810055455505561</v>
      </c>
      <c r="H321" s="0" t="n">
        <v>3307702.93785211</v>
      </c>
      <c r="I321" s="0" t="n">
        <v>21460538.2405279</v>
      </c>
    </row>
    <row r="322" customFormat="false" ht="15" hidden="false" customHeight="false" outlineLevel="0" collapsed="false">
      <c r="A322" s="0" t="s">
        <v>61</v>
      </c>
      <c r="B322" s="0" t="n">
        <v>19</v>
      </c>
      <c r="C322" s="0" t="n">
        <v>0.0101476276117146</v>
      </c>
      <c r="D322" s="0" t="n">
        <v>0.0015588615505241</v>
      </c>
      <c r="E322" s="0" t="n">
        <v>0.115199947846573</v>
      </c>
      <c r="F322" s="0" t="n">
        <v>0.018546785818803</v>
      </c>
      <c r="G322" s="0" t="n">
        <v>0.800587970443968</v>
      </c>
      <c r="H322" s="0" t="n">
        <v>3217699.29697199</v>
      </c>
      <c r="I322" s="0" t="n">
        <v>20913412.2601531</v>
      </c>
    </row>
    <row r="323" customFormat="false" ht="15" hidden="false" customHeight="false" outlineLevel="0" collapsed="false">
      <c r="A323" s="0" t="s">
        <v>61</v>
      </c>
      <c r="B323" s="0" t="n">
        <v>20</v>
      </c>
      <c r="C323" s="0" t="n">
        <v>0.0097916519391028</v>
      </c>
      <c r="D323" s="0" t="n">
        <v>0.0015389844995499</v>
      </c>
      <c r="E323" s="0" t="n">
        <v>0.111374031551793</v>
      </c>
      <c r="F323" s="0" t="n">
        <v>0.018312293897119</v>
      </c>
      <c r="G323" s="0" t="n">
        <v>0.791531545327226</v>
      </c>
      <c r="H323" s="0" t="n">
        <v>3132706.40519734</v>
      </c>
      <c r="I323" s="0" t="n">
        <v>19900891.3832038</v>
      </c>
    </row>
    <row r="324" customFormat="false" ht="15" hidden="false" customHeight="false" outlineLevel="0" collapsed="false">
      <c r="A324" s="0" t="s">
        <v>61</v>
      </c>
      <c r="B324" s="0" t="n">
        <v>21</v>
      </c>
      <c r="C324" s="0" t="n">
        <v>0.0097657072899765</v>
      </c>
      <c r="D324" s="0" t="n">
        <v>0.0015189659835225</v>
      </c>
      <c r="E324" s="0" t="n">
        <v>0.111094594461425</v>
      </c>
      <c r="F324" s="0" t="n">
        <v>0.0180760811901588</v>
      </c>
      <c r="G324" s="0" t="n">
        <v>0.782613853292322</v>
      </c>
      <c r="H324" s="0" t="n">
        <v>3050287.88794076</v>
      </c>
      <c r="I324" s="0" t="n">
        <v>19581064.8135486</v>
      </c>
    </row>
    <row r="325" customFormat="false" ht="15" hidden="false" customHeight="false" outlineLevel="0" collapsed="false">
      <c r="A325" s="0" t="s">
        <v>61</v>
      </c>
      <c r="B325" s="0" t="n">
        <v>22</v>
      </c>
      <c r="C325" s="0" t="n">
        <v>0.0097724651196342</v>
      </c>
      <c r="D325" s="0" t="n">
        <v>0.0015017337097945</v>
      </c>
      <c r="E325" s="0" t="n">
        <v>0.111167387486937</v>
      </c>
      <c r="F325" s="0" t="n">
        <v>0.0178727036106471</v>
      </c>
      <c r="G325" s="0" t="n">
        <v>0.773804847247579</v>
      </c>
      <c r="H325" s="0" t="n">
        <v>2975144.65643812</v>
      </c>
      <c r="I325" s="0" t="n">
        <v>19331546.624246</v>
      </c>
    </row>
    <row r="326" customFormat="false" ht="15" hidden="false" customHeight="false" outlineLevel="0" collapsed="false">
      <c r="A326" s="0" t="s">
        <v>61</v>
      </c>
      <c r="B326" s="0" t="n">
        <v>23</v>
      </c>
      <c r="C326" s="0" t="n">
        <v>0.0097776960774211</v>
      </c>
      <c r="D326" s="0" t="n">
        <v>0.0014816750680323</v>
      </c>
      <c r="E326" s="0" t="n">
        <v>0.111223729819927</v>
      </c>
      <c r="F326" s="0" t="n">
        <v>0.0176359202284184</v>
      </c>
      <c r="G326" s="0" t="n">
        <v>0.765106446489406</v>
      </c>
      <c r="H326" s="0" t="n">
        <v>2895942.63032708</v>
      </c>
      <c r="I326" s="0" t="n">
        <v>19082248.8134933</v>
      </c>
    </row>
    <row r="327" customFormat="false" ht="15" hidden="false" customHeight="false" outlineLevel="0" collapsed="false">
      <c r="A327" s="0" t="s">
        <v>61</v>
      </c>
      <c r="B327" s="0" t="n">
        <v>24</v>
      </c>
      <c r="C327" s="0" t="n">
        <v>0.009831010135805</v>
      </c>
      <c r="D327" s="0" t="n">
        <v>0.00145811872278</v>
      </c>
      <c r="E327" s="0" t="n">
        <v>0.111797785654419</v>
      </c>
      <c r="F327" s="0" t="n">
        <v>0.0173577811938033</v>
      </c>
      <c r="G327" s="0" t="n">
        <v>0.756483086141672</v>
      </c>
      <c r="H327" s="0" t="n">
        <v>2811596.54098867</v>
      </c>
      <c r="I327" s="0" t="n">
        <v>18928863.6400795</v>
      </c>
    </row>
    <row r="328" customFormat="false" ht="15" hidden="false" customHeight="false" outlineLevel="0" collapsed="false">
      <c r="A328" s="0" t="s">
        <v>61</v>
      </c>
      <c r="B328" s="0" t="n">
        <v>25</v>
      </c>
      <c r="C328" s="0" t="n">
        <v>0.0098649870088502</v>
      </c>
      <c r="D328" s="0" t="n">
        <v>0.0013979957239996</v>
      </c>
      <c r="E328" s="0" t="n">
        <v>0.112163452194171</v>
      </c>
      <c r="F328" s="0" t="n">
        <v>0.0166475580175459</v>
      </c>
      <c r="G328" s="0" t="n">
        <v>0.74797651744845</v>
      </c>
      <c r="H328" s="0" t="n">
        <v>2659321.1713217</v>
      </c>
      <c r="I328" s="0" t="n">
        <v>18739323.0908332</v>
      </c>
    </row>
    <row r="329" customFormat="false" ht="15" hidden="false" customHeight="false" outlineLevel="0" collapsed="false">
      <c r="A329" s="0" t="s">
        <v>61</v>
      </c>
      <c r="B329" s="0" t="n">
        <v>26</v>
      </c>
      <c r="C329" s="0" t="n">
        <v>0.0101330749370641</v>
      </c>
      <c r="D329" s="0" t="n">
        <v>0.0013806132344466</v>
      </c>
      <c r="E329" s="0" t="n">
        <v>0.115043836706689</v>
      </c>
      <c r="F329" s="0" t="n">
        <v>0.0164421338342493</v>
      </c>
      <c r="G329" s="0" t="n">
        <v>0.739378478582335</v>
      </c>
      <c r="H329" s="0" t="n">
        <v>2590883.33014996</v>
      </c>
      <c r="I329" s="0" t="n">
        <v>18989654.8832322</v>
      </c>
    </row>
    <row r="330" customFormat="false" ht="15" hidden="false" customHeight="false" outlineLevel="0" collapsed="false">
      <c r="A330" s="0" t="s">
        <v>61</v>
      </c>
      <c r="B330" s="0" t="n">
        <v>27</v>
      </c>
      <c r="C330" s="0" t="n">
        <v>0.0103419412107267</v>
      </c>
      <c r="D330" s="0" t="n">
        <v>0.0013669371494117</v>
      </c>
      <c r="E330" s="0" t="n">
        <v>0.117281993783267</v>
      </c>
      <c r="F330" s="0" t="n">
        <v>0.0162804838472614</v>
      </c>
      <c r="G330" s="0" t="n">
        <v>0.730735165357506</v>
      </c>
      <c r="H330" s="0" t="n">
        <v>2529996.70419985</v>
      </c>
      <c r="I330" s="0" t="n">
        <v>19115224.9928977</v>
      </c>
    </row>
    <row r="331" customFormat="false" ht="15" hidden="false" customHeight="false" outlineLevel="0" collapsed="false">
      <c r="A331" s="0" t="s">
        <v>61</v>
      </c>
      <c r="B331" s="0" t="n">
        <v>28</v>
      </c>
      <c r="C331" s="0" t="n">
        <v>0.0103407342989614</v>
      </c>
      <c r="D331" s="0" t="n">
        <v>0.0013580844491293</v>
      </c>
      <c r="E331" s="0" t="n">
        <v>0.117269075746979</v>
      </c>
      <c r="F331" s="0" t="n">
        <v>0.0161758328120669</v>
      </c>
      <c r="G331" s="0" t="n">
        <v>0.722200320914477</v>
      </c>
      <c r="H331" s="0" t="n">
        <v>2478579.09651877</v>
      </c>
      <c r="I331" s="0" t="n">
        <v>18846780.6569429</v>
      </c>
    </row>
    <row r="332" customFormat="false" ht="15" hidden="false" customHeight="false" outlineLevel="0" collapsed="false">
      <c r="A332" s="0" t="s">
        <v>61</v>
      </c>
      <c r="B332" s="0" t="n">
        <v>29</v>
      </c>
      <c r="C332" s="0" t="n">
        <v>0.0103053655854557</v>
      </c>
      <c r="D332" s="0" t="n">
        <v>0.0013424485534431</v>
      </c>
      <c r="E332" s="0" t="n">
        <v>0.11689043397639</v>
      </c>
      <c r="F332" s="0" t="n">
        <v>0.0159909701912267</v>
      </c>
      <c r="G332" s="0" t="n">
        <v>0.713801923946118</v>
      </c>
      <c r="H332" s="0" t="n">
        <v>2415890.83627672</v>
      </c>
      <c r="I332" s="0" t="n">
        <v>18520796.0204998</v>
      </c>
    </row>
    <row r="333" customFormat="false" ht="15" hidden="false" customHeight="false" outlineLevel="0" collapsed="false">
      <c r="A333" s="0" t="s">
        <v>61</v>
      </c>
      <c r="B333" s="0" t="n">
        <v>30</v>
      </c>
      <c r="C333" s="0" t="n">
        <v>0.0103003335743633</v>
      </c>
      <c r="D333" s="0" t="n">
        <v>0.0013316429828669</v>
      </c>
      <c r="E333" s="0" t="n">
        <v>0.116836551399916</v>
      </c>
      <c r="F333" s="0" t="n">
        <v>0.0158631977216077</v>
      </c>
      <c r="G333" s="0" t="n">
        <v>0.705512532424065</v>
      </c>
      <c r="H333" s="0" t="n">
        <v>2363132.433588</v>
      </c>
      <c r="I333" s="0" t="n">
        <v>18254621.597198</v>
      </c>
    </row>
    <row r="334" customFormat="false" ht="15" hidden="false" customHeight="false" outlineLevel="0" collapsed="false">
      <c r="A334" s="0" t="s">
        <v>61</v>
      </c>
      <c r="B334" s="0" t="n">
        <v>31</v>
      </c>
      <c r="C334" s="0" t="n">
        <v>0.0101671690656907</v>
      </c>
      <c r="D334" s="0" t="n">
        <v>0.0013122657063388</v>
      </c>
      <c r="E334" s="0" t="n">
        <v>0.115409535490883</v>
      </c>
      <c r="F334" s="0" t="n">
        <v>0.0156340294371696</v>
      </c>
      <c r="G334" s="0" t="n">
        <v>0.697426814539336</v>
      </c>
      <c r="H334" s="0" t="n">
        <v>2296381.99391956</v>
      </c>
      <c r="I334" s="0" t="n">
        <v>17768555.1544272</v>
      </c>
    </row>
    <row r="335" customFormat="false" ht="15" hidden="false" customHeight="false" outlineLevel="0" collapsed="false">
      <c r="A335" s="0" t="s">
        <v>61</v>
      </c>
      <c r="B335" s="0" t="n">
        <v>32</v>
      </c>
      <c r="C335" s="0" t="n">
        <v>0.0098001369027494</v>
      </c>
      <c r="D335" s="0" t="n">
        <v>0.0013045430111544</v>
      </c>
      <c r="E335" s="0" t="n">
        <v>0.111465401458504</v>
      </c>
      <c r="F335" s="0" t="n">
        <v>0.0155426821853242</v>
      </c>
      <c r="G335" s="0" t="n">
        <v>0.689694812622919</v>
      </c>
      <c r="H335" s="0" t="n">
        <v>2251460.12282322</v>
      </c>
      <c r="I335" s="0" t="n">
        <v>16891611.0882223</v>
      </c>
    </row>
    <row r="336" customFormat="false" ht="15" hidden="false" customHeight="false" outlineLevel="0" collapsed="false">
      <c r="A336" s="0" t="s">
        <v>61</v>
      </c>
      <c r="B336" s="0" t="n">
        <v>33</v>
      </c>
      <c r="C336" s="0" t="n">
        <v>0.0097609473655956</v>
      </c>
      <c r="D336" s="0" t="n">
        <v>0.0012959469579075</v>
      </c>
      <c r="E336" s="0" t="n">
        <v>0.111043318906862</v>
      </c>
      <c r="F336" s="0" t="n">
        <v>0.0154409953527073</v>
      </c>
      <c r="G336" s="0" t="n">
        <v>0.682081425770366</v>
      </c>
      <c r="H336" s="0" t="n">
        <v>2206660.18928182</v>
      </c>
      <c r="I336" s="0" t="n">
        <v>16598812.40261</v>
      </c>
    </row>
    <row r="337" customFormat="false" ht="15" hidden="false" customHeight="false" outlineLevel="0" collapsed="false">
      <c r="A337" s="0" t="s">
        <v>61</v>
      </c>
      <c r="B337" s="0" t="n">
        <v>34</v>
      </c>
      <c r="C337" s="0" t="n">
        <v>0.0097535494563496</v>
      </c>
      <c r="D337" s="0" t="n">
        <v>0.0012863445328981</v>
      </c>
      <c r="E337" s="0" t="n">
        <v>0.110963620683749</v>
      </c>
      <c r="F337" s="0" t="n">
        <v>0.0153273922814086</v>
      </c>
      <c r="G337" s="0" t="n">
        <v>0.674563701974133</v>
      </c>
      <c r="H337" s="0" t="n">
        <v>2161042.49444025</v>
      </c>
      <c r="I337" s="0" t="n">
        <v>16364761.501141</v>
      </c>
    </row>
    <row r="338" customFormat="false" ht="15" hidden="false" customHeight="false" outlineLevel="0" collapsed="false">
      <c r="A338" s="0" t="s">
        <v>61</v>
      </c>
      <c r="B338" s="0" t="n">
        <v>35</v>
      </c>
      <c r="C338" s="0" t="n">
        <v>0.0097464217141991</v>
      </c>
      <c r="D338" s="0" t="n">
        <v>0.001268278283302</v>
      </c>
      <c r="E338" s="0" t="n">
        <v>0.110886826795399</v>
      </c>
      <c r="F338" s="0" t="n">
        <v>0.0151136239683669</v>
      </c>
      <c r="G338" s="0" t="n">
        <v>0.667145787629669</v>
      </c>
      <c r="H338" s="0" t="n">
        <v>2102229.7080575</v>
      </c>
      <c r="I338" s="0" t="n">
        <v>16134653.9753542</v>
      </c>
    </row>
    <row r="339" customFormat="false" ht="15" hidden="false" customHeight="false" outlineLevel="0" collapsed="false">
      <c r="A339" s="0" t="s">
        <v>61</v>
      </c>
      <c r="B339" s="0" t="n">
        <v>36</v>
      </c>
      <c r="C339" s="0" t="n">
        <v>0.0097904015032364</v>
      </c>
      <c r="D339" s="0" t="n">
        <v>0.0012532047270517</v>
      </c>
      <c r="E339" s="0" t="n">
        <v>0.111360565567559</v>
      </c>
      <c r="F339" s="0" t="n">
        <v>0.0149352340491825</v>
      </c>
      <c r="G339" s="0" t="n">
        <v>0.659790113246442</v>
      </c>
      <c r="H339" s="0" t="n">
        <v>2049522.11794899</v>
      </c>
      <c r="I339" s="0" t="n">
        <v>15991399.9935079</v>
      </c>
    </row>
    <row r="340" customFormat="false" ht="15" hidden="false" customHeight="false" outlineLevel="0" collapsed="false">
      <c r="A340" s="0" t="s">
        <v>61</v>
      </c>
      <c r="B340" s="0" t="n">
        <v>37</v>
      </c>
      <c r="C340" s="0" t="n">
        <v>0.0097944453843119</v>
      </c>
      <c r="D340" s="0" t="n">
        <v>0.0012603883769578</v>
      </c>
      <c r="E340" s="0" t="n">
        <v>0.111404113577792</v>
      </c>
      <c r="F340" s="0" t="n">
        <v>0.0150202535618183</v>
      </c>
      <c r="G340" s="0" t="n">
        <v>0.652508439443367</v>
      </c>
      <c r="H340" s="0" t="n">
        <v>2033674.99484182</v>
      </c>
      <c r="I340" s="0" t="n">
        <v>15783716.9150546</v>
      </c>
    </row>
    <row r="341" customFormat="false" ht="15" hidden="false" customHeight="false" outlineLevel="0" collapsed="false">
      <c r="A341" s="0" t="s">
        <v>61</v>
      </c>
      <c r="B341" s="0" t="n">
        <v>38</v>
      </c>
      <c r="C341" s="0" t="n">
        <v>0.0100438452981066</v>
      </c>
      <c r="D341" s="0" t="n">
        <v>0.0012412559513686</v>
      </c>
      <c r="E341" s="0" t="n">
        <v>0.114086090025622</v>
      </c>
      <c r="F341" s="0" t="n">
        <v>0.0147938036986219</v>
      </c>
      <c r="G341" s="0" t="n">
        <v>0.645157192557258</v>
      </c>
      <c r="H341" s="0" t="n">
        <v>1975943.2508235</v>
      </c>
      <c r="I341" s="0" t="n">
        <v>15968853.3672916</v>
      </c>
    </row>
    <row r="342" customFormat="false" ht="15" hidden="false" customHeight="false" outlineLevel="0" collapsed="false">
      <c r="A342" s="0" t="s">
        <v>61</v>
      </c>
      <c r="B342" s="0" t="n">
        <v>39</v>
      </c>
      <c r="C342" s="0" t="n">
        <v>0.0102673230061947</v>
      </c>
      <c r="D342" s="0" t="n">
        <v>0.0012502100675029</v>
      </c>
      <c r="E342" s="0" t="n">
        <v>0.116483000798756</v>
      </c>
      <c r="F342" s="0" t="n">
        <v>0.0148997898432599</v>
      </c>
      <c r="G342" s="0" t="n">
        <v>0.637739195749142</v>
      </c>
      <c r="H342" s="0" t="n">
        <v>1963022.33061441</v>
      </c>
      <c r="I342" s="0" t="n">
        <v>16101123.2397681</v>
      </c>
    </row>
    <row r="343" customFormat="false" ht="15" hidden="false" customHeight="false" outlineLevel="0" collapsed="false">
      <c r="A343" s="0" t="s">
        <v>61</v>
      </c>
      <c r="B343" s="0" t="n">
        <v>40</v>
      </c>
      <c r="C343" s="0" t="n">
        <v>0.0102625071908216</v>
      </c>
      <c r="D343" s="0" t="n">
        <v>0.0012372393937414</v>
      </c>
      <c r="E343" s="0" t="n">
        <v>0.116431411491275</v>
      </c>
      <c r="F343" s="0" t="n">
        <v>0.0147462579823458</v>
      </c>
      <c r="G343" s="0" t="n">
        <v>0.630417870356966</v>
      </c>
      <c r="H343" s="0" t="n">
        <v>1915655.27171459</v>
      </c>
      <c r="I343" s="0" t="n">
        <v>15870091.6606145</v>
      </c>
    </row>
    <row r="344" customFormat="false" ht="15" hidden="false" customHeight="false" outlineLevel="0" collapsed="false">
      <c r="A344" s="0" t="s">
        <v>61</v>
      </c>
      <c r="B344" s="0" t="n">
        <v>41</v>
      </c>
      <c r="C344" s="0" t="n">
        <v>0.0102264728788207</v>
      </c>
      <c r="D344" s="0" t="n">
        <v>0.0012248798538783</v>
      </c>
      <c r="E344" s="0" t="n">
        <v>0.116045307142823</v>
      </c>
      <c r="F344" s="0" t="n">
        <v>0.0145999396106093</v>
      </c>
      <c r="G344" s="0" t="n">
        <v>0.623211033615291</v>
      </c>
      <c r="H344" s="0" t="n">
        <v>1870166.95907643</v>
      </c>
      <c r="I344" s="0" t="n">
        <v>15594823.8832439</v>
      </c>
    </row>
    <row r="345" customFormat="false" ht="15" hidden="false" customHeight="false" outlineLevel="0" collapsed="false">
      <c r="A345" s="0" t="s">
        <v>61</v>
      </c>
      <c r="B345" s="0" t="n">
        <v>42</v>
      </c>
      <c r="C345" s="0" t="n">
        <v>0.0102215982536769</v>
      </c>
      <c r="D345" s="0" t="n">
        <v>0.0012222855000171</v>
      </c>
      <c r="E345" s="0" t="n">
        <v>0.115993064106929</v>
      </c>
      <c r="F345" s="0" t="n">
        <v>0.0145692238317735</v>
      </c>
      <c r="G345" s="0" t="n">
        <v>0.616091332150785</v>
      </c>
      <c r="H345" s="0" t="n">
        <v>1840340.14539169</v>
      </c>
      <c r="I345" s="0" t="n">
        <v>15371388.2210937</v>
      </c>
    </row>
    <row r="346" customFormat="false" ht="15" hidden="false" customHeight="false" outlineLevel="0" collapsed="false">
      <c r="A346" s="0" t="s">
        <v>61</v>
      </c>
      <c r="B346" s="0" t="n">
        <v>43</v>
      </c>
      <c r="C346" s="0" t="n">
        <v>0.0100867528511755</v>
      </c>
      <c r="D346" s="0" t="n">
        <v>0.0012135956479307</v>
      </c>
      <c r="E346" s="0" t="n">
        <v>0.114546756946484</v>
      </c>
      <c r="F346" s="0" t="n">
        <v>0.0144663341815767</v>
      </c>
      <c r="G346" s="0" t="n">
        <v>0.60914130556673</v>
      </c>
      <c r="H346" s="0" t="n">
        <v>1801919.22540087</v>
      </c>
      <c r="I346" s="0" t="n">
        <v>14958405.7843346</v>
      </c>
    </row>
    <row r="347" customFormat="false" ht="15" hidden="false" customHeight="false" outlineLevel="0" collapsed="false">
      <c r="A347" s="0" t="s">
        <v>61</v>
      </c>
      <c r="B347" s="0" t="n">
        <v>44</v>
      </c>
      <c r="C347" s="0" t="n">
        <v>0.0097220479723237</v>
      </c>
      <c r="D347" s="0" t="n">
        <v>0.0012080116021888</v>
      </c>
      <c r="E347" s="0" t="n">
        <v>0.110624179537224</v>
      </c>
      <c r="F347" s="0" t="n">
        <v>0.0144002127253094</v>
      </c>
      <c r="G347" s="0" t="n">
        <v>0.602494988430459</v>
      </c>
      <c r="H347" s="0" t="n">
        <v>1768989.38168938</v>
      </c>
      <c r="I347" s="0" t="n">
        <v>14219585.2883366</v>
      </c>
    </row>
    <row r="348" customFormat="false" ht="15" hidden="false" customHeight="false" outlineLevel="0" collapsed="false">
      <c r="A348" s="0" t="s">
        <v>61</v>
      </c>
      <c r="B348" s="0" t="n">
        <v>45</v>
      </c>
      <c r="C348" s="0" t="n">
        <v>0.0096890196269259</v>
      </c>
      <c r="D348" s="0" t="n">
        <v>0.0011904353403871</v>
      </c>
      <c r="E348" s="0" t="n">
        <v>0.110268158271268</v>
      </c>
      <c r="F348" s="0" t="n">
        <v>0.0141920632386726</v>
      </c>
      <c r="G348" s="0" t="n">
        <v>0.595951551770534</v>
      </c>
      <c r="H348" s="0" t="n">
        <v>1719923.37832239</v>
      </c>
      <c r="I348" s="0" t="n">
        <v>13981887.926276</v>
      </c>
    </row>
    <row r="349" customFormat="false" ht="15" hidden="false" customHeight="false" outlineLevel="0" collapsed="false">
      <c r="A349" s="0" t="s">
        <v>61</v>
      </c>
      <c r="B349" s="0" t="n">
        <v>46</v>
      </c>
      <c r="C349" s="0" t="n">
        <v>0.009683884657877</v>
      </c>
      <c r="D349" s="0" t="n">
        <v>0.0011999270032936</v>
      </c>
      <c r="E349" s="0" t="n">
        <v>0.110212795349644</v>
      </c>
      <c r="F349" s="0" t="n">
        <v>0.0143044746682634</v>
      </c>
      <c r="G349" s="0" t="n">
        <v>0.589476779155286</v>
      </c>
      <c r="H349" s="0" t="n">
        <v>1710500.93655751</v>
      </c>
      <c r="I349" s="0" t="n">
        <v>13787853.5844335</v>
      </c>
    </row>
    <row r="350" customFormat="false" ht="15" hidden="false" customHeight="false" outlineLevel="0" collapsed="false">
      <c r="A350" s="0" t="s">
        <v>61</v>
      </c>
      <c r="B350" s="0" t="n">
        <v>47</v>
      </c>
      <c r="C350" s="0" t="n">
        <v>0.0096785677749678</v>
      </c>
      <c r="D350" s="0" t="n">
        <v>0.0011868199536572</v>
      </c>
      <c r="E350" s="0" t="n">
        <v>0.110155467787164</v>
      </c>
      <c r="F350" s="0" t="n">
        <v>0.0141492424886772</v>
      </c>
      <c r="G350" s="0" t="n">
        <v>0.583083227971781</v>
      </c>
      <c r="H350" s="0" t="n">
        <v>1669208.20014056</v>
      </c>
      <c r="I350" s="0" t="n">
        <v>13596309.1310194</v>
      </c>
    </row>
    <row r="351" customFormat="false" ht="15" hidden="false" customHeight="false" outlineLevel="0" collapsed="false">
      <c r="A351" s="0" t="s">
        <v>61</v>
      </c>
      <c r="B351" s="0" t="n">
        <v>48</v>
      </c>
      <c r="C351" s="0" t="n">
        <v>0.0097299368203022</v>
      </c>
      <c r="D351" s="0" t="n">
        <v>0.001182410860044</v>
      </c>
      <c r="E351" s="0" t="n">
        <v>0.11070919619212</v>
      </c>
      <c r="F351" s="0" t="n">
        <v>0.0140970187427367</v>
      </c>
      <c r="G351" s="0" t="n">
        <v>0.576731668741274</v>
      </c>
      <c r="H351" s="0" t="n">
        <v>1640790.35940345</v>
      </c>
      <c r="I351" s="0" t="n">
        <v>13485929.5818618</v>
      </c>
    </row>
    <row r="352" customFormat="false" ht="15" hidden="false" customHeight="false" outlineLevel="0" collapsed="false">
      <c r="A352" s="0" t="s">
        <v>61</v>
      </c>
      <c r="B352" s="0" t="n">
        <v>49</v>
      </c>
      <c r="C352" s="0" t="n">
        <v>0.0097311977037187</v>
      </c>
      <c r="D352" s="0" t="n">
        <v>0.0011801621919585</v>
      </c>
      <c r="E352" s="0" t="n">
        <v>0.110722783808867</v>
      </c>
      <c r="F352" s="0" t="n">
        <v>0.0140703832964477</v>
      </c>
      <c r="G352" s="0" t="n">
        <v>0.570450113464315</v>
      </c>
      <c r="H352" s="0" t="n">
        <v>1615691.87785849</v>
      </c>
      <c r="I352" s="0" t="n">
        <v>13306697.9780306</v>
      </c>
    </row>
    <row r="353" customFormat="false" ht="15" hidden="false" customHeight="false" outlineLevel="0" collapsed="false">
      <c r="A353" s="0" t="s">
        <v>61</v>
      </c>
      <c r="B353" s="0" t="n">
        <v>50</v>
      </c>
      <c r="C353" s="0" t="n">
        <v>0.0099780835815722</v>
      </c>
      <c r="D353" s="0" t="n">
        <v>0.0011746993555652</v>
      </c>
      <c r="E353" s="0" t="n">
        <v>0.113379628317493</v>
      </c>
      <c r="F353" s="0" t="n">
        <v>0.0140056733176532</v>
      </c>
      <c r="G353" s="0" t="n">
        <v>0.564099710195095</v>
      </c>
      <c r="H353" s="0" t="n">
        <v>1586608.79529247</v>
      </c>
      <c r="I353" s="0" t="n">
        <v>13461076.7087283</v>
      </c>
    </row>
    <row r="354" customFormat="false" ht="15" hidden="false" customHeight="false" outlineLevel="0" collapsed="false">
      <c r="A354" s="0" t="s">
        <v>61</v>
      </c>
      <c r="B354" s="0" t="n">
        <v>51</v>
      </c>
      <c r="C354" s="0" t="n">
        <v>0.0102087283554764</v>
      </c>
      <c r="D354" s="0" t="n">
        <v>0.0011735791355219</v>
      </c>
      <c r="E354" s="0" t="n">
        <v>0.11585511937596</v>
      </c>
      <c r="F354" s="0" t="n">
        <v>0.0139924032803018</v>
      </c>
      <c r="G354" s="0" t="n">
        <v>0.557690856017239</v>
      </c>
      <c r="H354" s="0" t="n">
        <v>1563397.87608923</v>
      </c>
      <c r="I354" s="0" t="n">
        <v>13583722.7043023</v>
      </c>
    </row>
    <row r="355" customFormat="false" ht="15" hidden="false" customHeight="false" outlineLevel="0" collapsed="false">
      <c r="A355" s="0" t="s">
        <v>61</v>
      </c>
      <c r="B355" s="0" t="n">
        <v>52</v>
      </c>
      <c r="C355" s="0" t="n">
        <v>0.0102038355192077</v>
      </c>
      <c r="D355" s="0" t="n">
        <v>0.0011547484513223</v>
      </c>
      <c r="E355" s="0" t="n">
        <v>0.115802670817806</v>
      </c>
      <c r="F355" s="0" t="n">
        <v>0.0137693119886043</v>
      </c>
      <c r="G355" s="0" t="n">
        <v>0.55136801184183</v>
      </c>
      <c r="H355" s="0" t="n">
        <v>1516880.68407043</v>
      </c>
      <c r="I355" s="0" t="n">
        <v>13388307.8926203</v>
      </c>
    </row>
    <row r="356" customFormat="false" ht="15" hidden="false" customHeight="false" outlineLevel="0" collapsed="false">
      <c r="A356" s="0" t="s">
        <v>61</v>
      </c>
      <c r="B356" s="0" t="n">
        <v>53</v>
      </c>
      <c r="C356" s="0" t="n">
        <v>0.0101672143084286</v>
      </c>
      <c r="D356" s="0" t="n">
        <v>0.0011610303471999</v>
      </c>
      <c r="E356" s="0" t="n">
        <v>0.115410020679289</v>
      </c>
      <c r="F356" s="0" t="n">
        <v>0.0138437401447631</v>
      </c>
      <c r="G356" s="0" t="n">
        <v>0.54513366798771</v>
      </c>
      <c r="H356" s="0" t="n">
        <v>1503897.94340328</v>
      </c>
      <c r="I356" s="0" t="n">
        <v>13154436.5277153</v>
      </c>
    </row>
    <row r="357" customFormat="false" ht="15" hidden="false" customHeight="false" outlineLevel="0" collapsed="false">
      <c r="A357" s="0" t="s">
        <v>61</v>
      </c>
      <c r="B357" s="0" t="n">
        <v>54</v>
      </c>
      <c r="C357" s="0" t="n">
        <v>0.0101615058877496</v>
      </c>
      <c r="D357" s="0" t="n">
        <v>0.0011572689575053</v>
      </c>
      <c r="E357" s="0" t="n">
        <v>0.1153488009827</v>
      </c>
      <c r="F357" s="0" t="n">
        <v>0.0137991756662076</v>
      </c>
      <c r="G357" s="0" t="n">
        <v>0.53897506585249</v>
      </c>
      <c r="H357" s="0" t="n">
        <v>1478177.79193003</v>
      </c>
      <c r="I357" s="0" t="n">
        <v>12964254.7360185</v>
      </c>
    </row>
    <row r="358" customFormat="false" ht="15" hidden="false" customHeight="false" outlineLevel="0" collapsed="false">
      <c r="A358" s="0" t="s">
        <v>61</v>
      </c>
      <c r="B358" s="0" t="n">
        <v>55</v>
      </c>
      <c r="C358" s="0" t="n">
        <v>0.0100236342457763</v>
      </c>
      <c r="D358" s="0" t="n">
        <v>0.0011463958469879</v>
      </c>
      <c r="E358" s="0" t="n">
        <v>0.113869022677715</v>
      </c>
      <c r="F358" s="0" t="n">
        <v>0.0136703420200223</v>
      </c>
      <c r="G358" s="0" t="n">
        <v>0.532966077813333</v>
      </c>
      <c r="H358" s="0" t="n">
        <v>1443916.60487535</v>
      </c>
      <c r="I358" s="0" t="n">
        <v>12610565.4036495</v>
      </c>
    </row>
    <row r="359" customFormat="false" ht="15" hidden="false" customHeight="false" outlineLevel="0" collapsed="false">
      <c r="A359" s="0" t="s">
        <v>61</v>
      </c>
      <c r="B359" s="0" t="n">
        <v>56</v>
      </c>
      <c r="C359" s="0" t="n">
        <v>0.0096577607182058</v>
      </c>
      <c r="D359" s="0" t="n">
        <v>0.0011391770868755</v>
      </c>
      <c r="E359" s="0" t="n">
        <v>0.109931089905972</v>
      </c>
      <c r="F359" s="0" t="n">
        <v>0.0135847996320206</v>
      </c>
      <c r="G359" s="0" t="n">
        <v>0.527222690587078</v>
      </c>
      <c r="H359" s="0" t="n">
        <v>1415052.22091574</v>
      </c>
      <c r="I359" s="0" t="n">
        <v>11982919.6426127</v>
      </c>
    </row>
    <row r="360" customFormat="false" ht="15" hidden="false" customHeight="false" outlineLevel="0" collapsed="false">
      <c r="A360" s="0" t="s">
        <v>61</v>
      </c>
      <c r="B360" s="0" t="n">
        <v>57</v>
      </c>
      <c r="C360" s="0" t="n">
        <v>0.0096267726814743</v>
      </c>
      <c r="D360" s="0" t="n">
        <v>0.001142427424313</v>
      </c>
      <c r="E360" s="0" t="n">
        <v>0.109596826850415</v>
      </c>
      <c r="F360" s="0" t="n">
        <v>0.0136233170086143</v>
      </c>
      <c r="G360" s="0" t="n">
        <v>0.521555864503387</v>
      </c>
      <c r="H360" s="0" t="n">
        <v>1400040.15743479</v>
      </c>
      <c r="I360" s="0" t="n">
        <v>11784092.8602022</v>
      </c>
    </row>
    <row r="361" customFormat="false" ht="15" hidden="false" customHeight="false" outlineLevel="0" collapsed="false">
      <c r="A361" s="0" t="s">
        <v>61</v>
      </c>
      <c r="B361" s="0" t="n">
        <v>58</v>
      </c>
      <c r="C361" s="0" t="n">
        <v>0.0096212936274267</v>
      </c>
      <c r="D361" s="0" t="n">
        <v>0.0011369852371669</v>
      </c>
      <c r="E361" s="0" t="n">
        <v>0.109537713189969</v>
      </c>
      <c r="F361" s="0" t="n">
        <v>0.0135588248425712</v>
      </c>
      <c r="G361" s="0" t="n">
        <v>0.515955707084234</v>
      </c>
      <c r="H361" s="0" t="n">
        <v>1374683.67946807</v>
      </c>
      <c r="I361" s="0" t="n">
        <v>11619497.6494198</v>
      </c>
    </row>
    <row r="362" customFormat="false" ht="15" hidden="false" customHeight="false" outlineLevel="0" collapsed="false">
      <c r="A362" s="0" t="s">
        <v>61</v>
      </c>
      <c r="B362" s="0" t="n">
        <v>59</v>
      </c>
      <c r="C362" s="0" t="n">
        <v>0.0096159509022153</v>
      </c>
      <c r="D362" s="0" t="n">
        <v>0.0011354872117381</v>
      </c>
      <c r="E362" s="0" t="n">
        <v>0.109480066920655</v>
      </c>
      <c r="F362" s="0" t="n">
        <v>0.0135410719439477</v>
      </c>
      <c r="G362" s="0" t="n">
        <v>0.510419323221616</v>
      </c>
      <c r="H362" s="0" t="n">
        <v>1354453.94579879</v>
      </c>
      <c r="I362" s="0" t="n">
        <v>11457261.2623062</v>
      </c>
    </row>
    <row r="363" customFormat="false" ht="15" hidden="false" customHeight="false" outlineLevel="0" collapsed="false">
      <c r="A363" s="0" t="s">
        <v>61</v>
      </c>
      <c r="B363" s="0" t="n">
        <v>60</v>
      </c>
      <c r="C363" s="0" t="n">
        <v>0.0096721203182919</v>
      </c>
      <c r="D363" s="0" t="n">
        <v>0.0011359105444109</v>
      </c>
      <c r="E363" s="0" t="n">
        <v>0.110085945638207</v>
      </c>
      <c r="F363" s="0" t="n">
        <v>0.0135460888324137</v>
      </c>
      <c r="G363" s="0" t="n">
        <v>0.504913521370363</v>
      </c>
      <c r="H363" s="0" t="n">
        <v>1336768.80678124</v>
      </c>
      <c r="I363" s="0" t="n">
        <v>11369471.1009364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2026-10-02T03:34:09Z</dcterms:created>
  <dc:creator>Deepak Chaudhary</dc:creator>
  <dc:description/>
  <dc:language>en-IN</dc:language>
  <cp:lastModifiedBy>Deepak Chaudhary</cp:lastModifiedBy>
  <dcterms:modified xsi:type="dcterms:W3CDTF">2026-10-02T03:34:10Z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